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oster" sheetId="1" state="visible" r:id="rId3"/>
    <sheet name="Proposed Hours" sheetId="2" state="visible" r:id="rId4"/>
    <sheet name="RAW BTBS" sheetId="3" state="visible" r:id="rId5"/>
    <sheet name="Validation" sheetId="4" state="visible" r:id="rId6"/>
    <sheet name="General Report" sheetId="5" state="visible" r:id="rId7"/>
    <sheet name="Overtime Payroll" sheetId="6" state="visible" r:id="rId8"/>
    <sheet name="Projects &amp; Landmen" sheetId="7" state="visible" r:id="rId9"/>
  </sheets>
  <definedNames>
    <definedName function="false" hidden="true" localSheetId="4" name="_xlnm._FilterDatabase" vbProcedure="false">'General Report'!$A$13:$T$53</definedName>
    <definedName function="false" hidden="true" localSheetId="3" name="_xlnm._FilterDatabase" vbProcedure="false">Validation!$A$18:$R$178</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W1" authorId="0">
      <text>
        <r>
          <rPr>
            <sz val="10"/>
            <rFont val="Arial"/>
            <family val="2"/>
          </rPr>
          <t xml:space="preserve">Date del trabajo convertida a fecha real de Excel. Se calcula sola.</t>
        </r>
      </text>
    </comment>
    <comment ref="X1" authorId="0">
      <text>
        <r>
          <rPr>
            <sz val="10"/>
            <rFont val="Arial"/>
            <family val="2"/>
          </rPr>
          <t xml:space="preserve">Hours = Time Worked × 8 (0.125 = 1 hora, 1.0 = 8 horas).</t>
        </r>
      </text>
    </comment>
    <comment ref="Y1" authorId="0">
      <text>
        <r>
          <rPr>
            <sz val="10"/>
            <rFont val="Arial"/>
            <family val="2"/>
          </rPr>
          <t xml:space="preserve">Name en mayúsculas y sin tildes.</t>
        </r>
      </text>
    </comment>
    <comment ref="Z1" authorId="0">
      <text>
        <r>
          <rPr>
            <sz val="10"/>
            <rFont val="Arial"/>
            <family val="2"/>
          </rPr>
          <t xml:space="preserve">Inicial + apellido final. Es la llave con la que se cruza con el Roster.</t>
        </r>
      </text>
    </comment>
    <comment ref="AA1" authorId="0">
      <text>
        <r>
          <rPr>
            <sz val="10"/>
            <rFont val="Arial"/>
            <family val="2"/>
          </rPr>
          <t xml:space="preserve">OK = el nombre existe en el Roster. NO MATCH = nadie del Roster corresponde; esas horas quedan fuera de todos los totales hasta que se corrija.</t>
        </r>
      </text>
    </comment>
    <comment ref="AB1" authorId="0">
      <text>
        <r>
          <rPr>
            <sz val="10"/>
            <rFont val="Arial"/>
            <family val="2"/>
          </rPr>
          <t xml:space="preserve">Yes = la fecha cae dentro del periodo de 'Hours Propuestas'. No = queda fuera.</t>
        </r>
      </text>
    </comment>
    <comment ref="AC1" authorId="0">
      <text>
        <r>
          <rPr>
            <sz val="10"/>
            <rFont val="Arial"/>
            <family val="2"/>
          </rPr>
          <t xml:space="preserve">Huella del registro: persona + fecha + legal + horas. Sirve para detectar repetidos.</t>
        </r>
      </text>
    </comment>
    <comment ref="AD1" authorId="0">
      <text>
        <r>
          <rPr>
            <sz val="10"/>
            <rFont val="Arial"/>
            <family val="2"/>
          </rPr>
          <t xml:space="preserve">REVIEW = existe otro registro idéntico (misma persona, fecha, legal y horas). Puede ser legítimo, pero conviene confirmarlo.</t>
        </r>
      </text>
    </comment>
    <comment ref="AE1" authorId="0">
      <text>
        <r>
          <rPr>
            <sz val="10"/>
            <rFont val="Arial"/>
            <family val="2"/>
          </rPr>
          <t xml:space="preserve">Same day = el registro se creó el mismo día que se trabajó. Late = se creó después. Mide disciplina de carga, no es un error.</t>
        </r>
      </text>
    </comment>
    <comment ref="AF1" authorId="0">
      <text>
        <r>
          <rPr>
            <sz val="10"/>
            <rFont val="Arial"/>
            <family val="2"/>
          </rPr>
          <t xml:space="preserve">Key usada realmente para el cruce. Es la automática de la columna Z, salvo que el nombre esté en la tabla de equivalencias de Validación.</t>
        </r>
      </text>
    </comment>
    <comment ref="AG1" authorId="0">
      <text>
        <r>
          <rPr>
            <sz val="10"/>
            <rFont val="Arial"/>
            <family val="2"/>
          </rPr>
          <t xml:space="preserve">Salud del registro: OK, o el motivo exacto por el que no puede asignarse (sin nombre, sin fecha, fecha ilegible, horas no numéricas, persona no identificada).</t>
        </r>
      </text>
    </comment>
    <comment ref="AH1" authorId="0">
      <text>
        <r>
          <rPr>
            <sz val="10"/>
            <rFont val="Arial"/>
            <family val="2"/>
          </rPr>
          <t xml:space="preserve">Si la fecha cae antes, dentro o después del periodo declarado. Ninguna de las tres se descarta: todas quedan sumadas en el cuadre del Reporte General.</t>
        </r>
      </text>
    </comment>
    <comment ref="AI1" authorId="0">
      <text>
        <r>
          <rPr>
            <sz val="10"/>
            <rFont val="Arial"/>
            <family val="2"/>
          </rPr>
          <t xml:space="preserve">Último apellido del nombre que trae BTBS. Se usa para la resolución de segundo nivel.</t>
        </r>
      </text>
    </comment>
    <comment ref="AJ1" authorId="0">
      <text>
        <r>
          <rPr>
            <sz val="10"/>
            <rFont val="Arial"/>
            <family val="2"/>
          </rPr>
          <t xml:space="preserve">Direct = la inicial y el apellido coinciden con el Roster.
By surname = la inicial no cuadraba, pero un único integrante del Roster tiene ese apellido, así que se asignó a esa persona.
Manual mapping = viene de la tabla de equivalencias de Validación.
Unresolved = nadie del Roster corresponde; sus horas quedan aparte en el cuadre.</t>
        </r>
      </text>
    </comment>
  </commentList>
</comments>
</file>

<file path=xl/sharedStrings.xml><?xml version="1.0" encoding="utf-8"?>
<sst xmlns="http://schemas.openxmlformats.org/spreadsheetml/2006/main" count="2772" uniqueCount="765">
  <si>
    <t xml:space="preserve">ROSTER — PROJECT 1</t>
  </si>
  <si>
    <t xml:space="preserve">← Name corto como aparece facturado en BTBS. Autogenerado; corrige a mano si no coincide.</t>
  </si>
  <si>
    <t xml:space="preserve">Full name</t>
  </si>
  <si>
    <t xml:space="preserve">Email</t>
  </si>
  <si>
    <t xml:space="preserve">BTBS name</t>
  </si>
  <si>
    <t xml:space="preserve">Active</t>
  </si>
  <si>
    <t xml:space="preserve">Laura Silva</t>
  </si>
  <si>
    <t xml:space="preserve">lsilva@tractsbpo.com</t>
  </si>
  <si>
    <t xml:space="preserve">Yes</t>
  </si>
  <si>
    <t xml:space="preserve">Leonidas Villamil</t>
  </si>
  <si>
    <t xml:space="preserve">lvillamil@tractsbpo.com</t>
  </si>
  <si>
    <t xml:space="preserve">Sebastian Romero</t>
  </si>
  <si>
    <t xml:space="preserve">sromero@tractsbpo.com</t>
  </si>
  <si>
    <t xml:space="preserve">Hugo Daza</t>
  </si>
  <si>
    <t xml:space="preserve">hdaza@tractsbpo.com</t>
  </si>
  <si>
    <t xml:space="preserve">Roberto Sanchez</t>
  </si>
  <si>
    <t xml:space="preserve">rsanchez@tractsbpo.com</t>
  </si>
  <si>
    <t xml:space="preserve">Alejandra Lorenzo</t>
  </si>
  <si>
    <t xml:space="preserve">alorenzo@tractsbpo.com</t>
  </si>
  <si>
    <t xml:space="preserve">Andrea Camargo</t>
  </si>
  <si>
    <t xml:space="preserve">acamargo@tractsbpo.com</t>
  </si>
  <si>
    <t xml:space="preserve">Maria Camila Leon</t>
  </si>
  <si>
    <t xml:space="preserve">mcleon@tractsbpo.com</t>
  </si>
  <si>
    <t xml:space="preserve">Juan David Castillo</t>
  </si>
  <si>
    <t xml:space="preserve">jdcastillo@tractsbpo.com</t>
  </si>
  <si>
    <t xml:space="preserve">Jeronimo Rincon</t>
  </si>
  <si>
    <t xml:space="preserve">jrincon@tractsbpo.com</t>
  </si>
  <si>
    <t xml:space="preserve">Jose David Valbuena</t>
  </si>
  <si>
    <t xml:space="preserve">jdvalbuena@tractsbpo.com</t>
  </si>
  <si>
    <t xml:space="preserve">Angie Lopez</t>
  </si>
  <si>
    <t xml:space="preserve">alopez@tractsbpo.com</t>
  </si>
  <si>
    <t xml:space="preserve">Carlos Mesa</t>
  </si>
  <si>
    <t xml:space="preserve">cmesa@tractsbpo.com</t>
  </si>
  <si>
    <t xml:space="preserve">Isabella de la Parra</t>
  </si>
  <si>
    <t xml:space="preserve">iparra@tractsbpo.com</t>
  </si>
  <si>
    <t xml:space="preserve">Juan Pablo Gonzalez</t>
  </si>
  <si>
    <t xml:space="preserve">jpgonzalez@tractsbpo.com</t>
  </si>
  <si>
    <t xml:space="preserve">Maria Camila Grazziani</t>
  </si>
  <si>
    <t xml:space="preserve">mcgrazziani@tractsbpo.com</t>
  </si>
  <si>
    <t xml:space="preserve">Carlos Castellanos</t>
  </si>
  <si>
    <t xml:space="preserve">ccastellanos@tractsbpo.com</t>
  </si>
  <si>
    <t xml:space="preserve">Catalina Lara</t>
  </si>
  <si>
    <t xml:space="preserve">clara@tractsbpo.com</t>
  </si>
  <si>
    <t xml:space="preserve">Daniel Trujillo</t>
  </si>
  <si>
    <t xml:space="preserve">dtrujillo@tractsbpo.com</t>
  </si>
  <si>
    <t xml:space="preserve">Fernanda Montañez</t>
  </si>
  <si>
    <t xml:space="preserve">fmontanez@tractsbpo.com</t>
  </si>
  <si>
    <t xml:space="preserve">Juan Esteban Abay</t>
  </si>
  <si>
    <t xml:space="preserve">jeabay@tractsbpo.com</t>
  </si>
  <si>
    <t xml:space="preserve">Juan José Reyes</t>
  </si>
  <si>
    <t xml:space="preserve">jjreyes@tractsbpo.com</t>
  </si>
  <si>
    <t xml:space="preserve">Maria Isabella Verdooren</t>
  </si>
  <si>
    <t xml:space="preserve">miverdooren@tractsbpo.com</t>
  </si>
  <si>
    <t xml:space="preserve">Juan Sebastian Bermudez</t>
  </si>
  <si>
    <t xml:space="preserve">jsbermudez@tractsbpo.com</t>
  </si>
  <si>
    <t xml:space="preserve">Laura Alfonso</t>
  </si>
  <si>
    <t xml:space="preserve">lalfonso@tractsbpo.com</t>
  </si>
  <si>
    <t xml:space="preserve">Laura Escobar</t>
  </si>
  <si>
    <t xml:space="preserve">lescobar@tractsbpo.com</t>
  </si>
  <si>
    <t xml:space="preserve">Maria Fernanda López</t>
  </si>
  <si>
    <t xml:space="preserve">mflopez@tractsbpo.com</t>
  </si>
  <si>
    <t xml:space="preserve">Martin Fernandez Fernandez</t>
  </si>
  <si>
    <t xml:space="preserve">mffernandez@tractsbpo.com</t>
  </si>
  <si>
    <t xml:space="preserve">Andrés Guerra</t>
  </si>
  <si>
    <t xml:space="preserve">aguerra@tractsbpo.com</t>
  </si>
  <si>
    <t xml:space="preserve">David Santiago Chinchilla</t>
  </si>
  <si>
    <t xml:space="preserve">dschinchilla@tractsbpo.com</t>
  </si>
  <si>
    <t xml:space="preserve">Isabella Salamanca</t>
  </si>
  <si>
    <t xml:space="preserve">isalamanca@tractsbpo.com</t>
  </si>
  <si>
    <t xml:space="preserve">Gianny Nicolás Pereira</t>
  </si>
  <si>
    <t xml:space="preserve">gnpereira@tractsbpo.com</t>
  </si>
  <si>
    <t xml:space="preserve">Juan Sebastian Ramos</t>
  </si>
  <si>
    <t xml:space="preserve">jsramos@tractsbpo.com</t>
  </si>
  <si>
    <t xml:space="preserve">Karen Sofía Martínez</t>
  </si>
  <si>
    <t xml:space="preserve">ksmartinez@tractsbpo.com</t>
  </si>
  <si>
    <t xml:space="preserve">Jaime Macias</t>
  </si>
  <si>
    <t xml:space="preserve">jmacias@tractsbpo.com</t>
  </si>
  <si>
    <t xml:space="preserve">Nicolás Espitia</t>
  </si>
  <si>
    <t xml:space="preserve">nespitia@tractsbpo.com</t>
  </si>
  <si>
    <t xml:space="preserve">Nicolás Lozano</t>
  </si>
  <si>
    <t xml:space="preserve">nlozano@tractsbpo.com</t>
  </si>
  <si>
    <t xml:space="preserve">Oscar Moreno</t>
  </si>
  <si>
    <t xml:space="preserve">omoreno@tractsbpo.com</t>
  </si>
  <si>
    <t xml:space="preserve">Santiago Vargas</t>
  </si>
  <si>
    <t xml:space="preserve">savargas@tractsbpo.com</t>
  </si>
  <si>
    <t xml:space="preserve">Sara Calderon</t>
  </si>
  <si>
    <t xml:space="preserve">scalderon@tractsbpo.com</t>
  </si>
  <si>
    <t xml:space="preserve">PROPOSED HOURS — Overtime declared by each person</t>
  </si>
  <si>
    <t xml:space="preserve">Each person writes their overtime per day on the row with their name. Thes fechas salen solas del periodo.</t>
  </si>
  <si>
    <t xml:space="preserve">From:</t>
  </si>
  <si>
    <t xml:space="preserve">To:</t>
  </si>
  <si>
    <t xml:space="preserve">← Week loaded from 'Tentative Extra Hours' (Aug 19-23). Days align themselves with the headers.</t>
  </si>
  <si>
    <t xml:space="preserve">Name</t>
  </si>
  <si>
    <t xml:space="preserve">Total (h)</t>
  </si>
  <si>
    <t xml:space="preserve">Warning</t>
  </si>
  <si>
    <t xml:space="preserve">TOTAL</t>
  </si>
  <si>
    <t xml:space="preserve">Time</t>
  </si>
  <si>
    <t xml:space="preserve">Status</t>
  </si>
  <si>
    <t xml:space="preserve">Approved / Rejected By</t>
  </si>
  <si>
    <t xml:space="preserve">Approved / Rejected Date</t>
  </si>
  <si>
    <t xml:space="preserve">Invoice Number</t>
  </si>
  <si>
    <t xml:space="preserve">Date</t>
  </si>
  <si>
    <t xml:space="preserve">Client</t>
  </si>
  <si>
    <t xml:space="preserve">Prospect</t>
  </si>
  <si>
    <t xml:space="preserve">County</t>
  </si>
  <si>
    <t xml:space="preserve">Legal Description</t>
  </si>
  <si>
    <t xml:space="preserve">Work Type</t>
  </si>
  <si>
    <t xml:space="preserve">Project</t>
  </si>
  <si>
    <t xml:space="preserve">Well Name</t>
  </si>
  <si>
    <t xml:space="preserve">Time Worked</t>
  </si>
  <si>
    <t xml:space="preserve">Date Time Entry Created</t>
  </si>
  <si>
    <t xml:space="preserve">Invoice Date</t>
  </si>
  <si>
    <t xml:space="preserve">Client Landman</t>
  </si>
  <si>
    <t xml:space="preserve">Created By</t>
  </si>
  <si>
    <t xml:space="preserve">Modified By</t>
  </si>
  <si>
    <t xml:space="preserve">Modified Date</t>
  </si>
  <si>
    <t xml:space="preserve">Work Performed Detail</t>
  </si>
  <si>
    <t xml:space="preserve">Date (norm)</t>
  </si>
  <si>
    <t xml:space="preserve">Hours</t>
  </si>
  <si>
    <t xml:space="preserve">Name norm.</t>
  </si>
  <si>
    <t xml:space="preserve">Match key</t>
  </si>
  <si>
    <t xml:space="preserve">In Roster?</t>
  </si>
  <si>
    <t xml:space="preserve">In period?</t>
  </si>
  <si>
    <t xml:space="preserve">Fingerprint (dup.)</t>
  </si>
  <si>
    <t xml:space="preserve">Duplicate?</t>
  </si>
  <si>
    <t xml:space="preserve">Entry</t>
  </si>
  <si>
    <t xml:space="preserve">Final key</t>
  </si>
  <si>
    <t xml:space="preserve">Record status</t>
  </si>
  <si>
    <t xml:space="preserve">Location</t>
  </si>
  <si>
    <t xml:space="preserve">Surname</t>
  </si>
  <si>
    <t xml:space="preserve">How it matched</t>
  </si>
  <si>
    <t xml:space="preserve">#Project</t>
  </si>
  <si>
    <t xml:space="preserve">#Client</t>
  </si>
  <si>
    <t xml:space="preserve">#Prospect</t>
  </si>
  <si>
    <t xml:space="preserve">#County</t>
  </si>
  <si>
    <t xml:space="preserve">#Landman</t>
  </si>
  <si>
    <t xml:space="preserve">C Lara</t>
  </si>
  <si>
    <t xml:space="preserve">Approved</t>
  </si>
  <si>
    <t xml:space="preserve">L. Carollo</t>
  </si>
  <si>
    <t xml:space="preserve">8/19/2026</t>
  </si>
  <si>
    <t xml:space="preserve">Rocking WW Minerals, LLC</t>
  </si>
  <si>
    <t xml:space="preserve">RWW PRB Asset VDR</t>
  </si>
  <si>
    <t xml:space="preserve">Campbell, WY</t>
  </si>
  <si>
    <t xml:space="preserve">05-41N-71W</t>
  </si>
  <si>
    <t xml:space="preserve">Title</t>
  </si>
  <si>
    <t xml:space="preserve">W2, Lots 7, 8, 9, 10, 15, 16, 17, 18</t>
  </si>
  <si>
    <t xml:space="preserve">8/19/2026 1:26:56 PM</t>
  </si>
  <si>
    <t xml:space="preserve">Whitney Wicks</t>
  </si>
  <si>
    <t xml:space="preserve">Pruned interest for 45 notecards. Reviewed notecard by notecard and selected subject land for those who didn't have it selected.</t>
  </si>
  <si>
    <t xml:space="preserve">Converse, WY</t>
  </si>
  <si>
    <t xml:space="preserve">12-35N-70W</t>
  </si>
  <si>
    <t xml:space="preserve">NESE</t>
  </si>
  <si>
    <t xml:space="preserve">8/19/2026 1:42:49 PM</t>
  </si>
  <si>
    <t xml:space="preserve">Pruned interest for 2 notecards. Selected subject land for notecards that didn't have it selected. Downloaded from iDoc and uploaded to AOI document where RWW received interest.</t>
  </si>
  <si>
    <t xml:space="preserve">09-35N-69W</t>
  </si>
  <si>
    <t xml:space="preserve">NWNW, NENE, SW, SE</t>
  </si>
  <si>
    <t xml:space="preserve">8/20/2026 12:15:12 AM</t>
  </si>
  <si>
    <t xml:space="preserve">8/20/2026</t>
  </si>
  <si>
    <t xml:space="preserve">Pruned interest for 2 notecards. Reviewed notecard by notecard and selected subject land for those who didn't have it selected. Created SW and SW polygons. Downloaded from iDoc and uploaded to AOI document where RWW received interest. Multiple notecards don't light-up in chain, issue starting at clients AOI.</t>
  </si>
  <si>
    <t xml:space="preserve">06-41N-73W</t>
  </si>
  <si>
    <t xml:space="preserve">8/20/2026 12:17:58 AM</t>
  </si>
  <si>
    <t xml:space="preserve">No need to prune interest. Selected subject land for notecards that didn't have it selected. Downloaded from iDoc and uploaded to AOI document where RWW received interest.</t>
  </si>
  <si>
    <t xml:space="preserve">09-36N-71W</t>
  </si>
  <si>
    <t xml:space="preserve">SW</t>
  </si>
  <si>
    <t xml:space="preserve">8/20/2026 1:17:35 AM</t>
  </si>
  <si>
    <t xml:space="preserve">Pruned interest for 6 notecards. Reviewed notecard by notecard and selected subject land for those who didn't have it selected. Downloaded from iDoc and uploaded to AOI document where RWW received interest. A couple notecards don't light-up in chain, issue starting at clients AOI.</t>
  </si>
  <si>
    <t xml:space="preserve">01-34N-69W</t>
  </si>
  <si>
    <t xml:space="preserve">SWSW, Lot 4, SWNW, NWSW</t>
  </si>
  <si>
    <t xml:space="preserve">8/20/2026 2:27:00 AM</t>
  </si>
  <si>
    <t xml:space="preserve">Pruned interest for 33 notecards. Reviewed notecard by notecard and selected subject land for those who didn't have it selected. Created polygons for Lot 4, SWNW, NWSW. Most notecards don't light-up in chain. Assignment set on hold.</t>
  </si>
  <si>
    <t xml:space="preserve">Unapproved</t>
  </si>
  <si>
    <t xml:space="preserve">09-41N-73W</t>
  </si>
  <si>
    <t xml:space="preserve">SE, S2NE, NESW, NENE, SENW</t>
  </si>
  <si>
    <t xml:space="preserve">8/20/2026 3:21:09 AM</t>
  </si>
  <si>
    <t xml:space="preserve">Pruned interest for 71 notecards. Reviewed notecard by notecard and selected subject land for those who didn't have it selected. Included missing documents from second AOI from clients. Other documents were already included, therefore, no need to clone second AOI on first.</t>
  </si>
  <si>
    <t xml:space="preserve">C Mesa</t>
  </si>
  <si>
    <t xml:space="preserve">18-36N-70W</t>
  </si>
  <si>
    <t xml:space="preserve">Lot 3, S2NE, NESW</t>
  </si>
  <si>
    <t xml:space="preserve">8/19/2026 8:05:17 PM</t>
  </si>
  <si>
    <t xml:space="preserve">Pruned the AOI from RWW Minerals to the source deed</t>
  </si>
  <si>
    <t xml:space="preserve">05-34N-68W</t>
  </si>
  <si>
    <t xml:space="preserve">Lots 1, 2, S2NE ; Lots 3, 4, S2NW, SW</t>
  </si>
  <si>
    <t xml:space="preserve">8/19/2026 8:06:40 PM</t>
  </si>
  <si>
    <t xml:space="preserve">05-35N-68W</t>
  </si>
  <si>
    <t xml:space="preserve">S2SW, S2SE</t>
  </si>
  <si>
    <t xml:space="preserve">8/19/2026 8:07:23 PM</t>
  </si>
  <si>
    <t xml:space="preserve">F Montañez</t>
  </si>
  <si>
    <t xml:space="preserve">00-00S-00W</t>
  </si>
  <si>
    <t xml:space="preserve">8/19/2026 8:26:15 PM</t>
  </si>
  <si>
    <t xml:space="preserve">Onboarding to RWW project.</t>
  </si>
  <si>
    <t xml:space="preserve">08-36N-70W</t>
  </si>
  <si>
    <t xml:space="preserve">SENW, NESW, NWSW, SWSW</t>
  </si>
  <si>
    <t xml:space="preserve">8/19/2026 8:27:42 PM</t>
  </si>
  <si>
    <t xml:space="preserve">Progress in prune of mentioned legal description</t>
  </si>
  <si>
    <t xml:space="preserve">8/20/2026 2:58:40 AM</t>
  </si>
  <si>
    <t xml:space="preserve">8/20/2026 3:23:35 AM</t>
  </si>
  <si>
    <t xml:space="preserve">Completed prune of mentioned legal description.
2 Original AOI from client, due to amistake when notecards were been deleted, Final AOI must be redone.</t>
  </si>
  <si>
    <t xml:space="preserve">G Pereira</t>
  </si>
  <si>
    <t xml:space="preserve">07-34N-69W</t>
  </si>
  <si>
    <t xml:space="preserve">Lot 4, S2NE, E2SW, SE</t>
  </si>
  <si>
    <t xml:space="preserve">8/19/2026 9:01:19 PM</t>
  </si>
  <si>
    <t xml:space="preserve">Clone AOI
Pull and enter source deed
Prune interest</t>
  </si>
  <si>
    <t xml:space="preserve">20-42N-71W</t>
  </si>
  <si>
    <t xml:space="preserve">8/20/2026 12:22:44 PM</t>
  </si>
  <si>
    <t xml:space="preserve">J Abay</t>
  </si>
  <si>
    <t xml:space="preserve">07-38N-75W</t>
  </si>
  <si>
    <t xml:space="preserve">Lot 4, SESW, S2SE</t>
  </si>
  <si>
    <t xml:space="preserve">8/19/2026 7:54:13 PM</t>
  </si>
  <si>
    <t xml:space="preserve">Clone AOI
Pull and enter the source deed
Prune interest
Download Runsheet
Download Lease Analysis Report</t>
  </si>
  <si>
    <t xml:space="preserve">08-35N-69W</t>
  </si>
  <si>
    <t xml:space="preserve">SW4SE4</t>
  </si>
  <si>
    <t xml:space="preserve">8/19/2026 7:55:55 PM</t>
  </si>
  <si>
    <t xml:space="preserve">Reworked
Clone AOI
Pull and enter the source deed
Prune interest</t>
  </si>
  <si>
    <t xml:space="preserve">08-35N-68W</t>
  </si>
  <si>
    <t xml:space="preserve">N2SW, SWSW</t>
  </si>
  <si>
    <t xml:space="preserve">8/19/2026 7:56:12 PM</t>
  </si>
  <si>
    <t xml:space="preserve">06-41N-71W</t>
  </si>
  <si>
    <t xml:space="preserve">E2;_LOTS_8-9,14-15,16-17,22-23</t>
  </si>
  <si>
    <t xml:space="preserve">8/19/2026 7:56:38 PM</t>
  </si>
  <si>
    <t xml:space="preserve">06-41N-72W</t>
  </si>
  <si>
    <t xml:space="preserve">ALL</t>
  </si>
  <si>
    <t xml:space="preserve">8/19/2026 7:57:04 PM</t>
  </si>
  <si>
    <t xml:space="preserve">Koch, Kathy
Reworked
Clone AOI
Pull and enter the source deed
Prune interest</t>
  </si>
  <si>
    <t xml:space="preserve">8/19/2026 7:57:20 PM</t>
  </si>
  <si>
    <t xml:space="preserve">Anderson Minerals Deal
Reworked
Clone AOI
Pull and enter the source deed
Prune interest</t>
  </si>
  <si>
    <t xml:space="preserve">Lots 1-2, S2NE</t>
  </si>
  <si>
    <t xml:space="preserve">8/19/2026 7:57:32 PM</t>
  </si>
  <si>
    <t xml:space="preserve">07-41N-72W</t>
  </si>
  <si>
    <t xml:space="preserve">Lots 5, 10, 15, 17</t>
  </si>
  <si>
    <t xml:space="preserve">8/19/2026 7:58:02 PM</t>
  </si>
  <si>
    <t xml:space="preserve">Clone AOI
Pull and enter the source deed
Prune interest</t>
  </si>
  <si>
    <t xml:space="preserve">07-41N-71W</t>
  </si>
  <si>
    <t xml:space="preserve">Lots 5, 12; 7-10; 15-18</t>
  </si>
  <si>
    <t xml:space="preserve">8/20/2026 5:10:58 AM</t>
  </si>
  <si>
    <t xml:space="preserve">(Lots 5, 12 ; W2 ; Lots 7, 8, 9, 10, 15, 16, 17, 18)
Clone AOI
Pull and enter the source deed
Prune interest
I had to review three AOIs and fix the source deeds</t>
  </si>
  <si>
    <t xml:space="preserve">08-41N-69W</t>
  </si>
  <si>
    <t xml:space="preserve">E2NE</t>
  </si>
  <si>
    <t xml:space="preserve">8/20/2026 5:37:14 AM</t>
  </si>
  <si>
    <t xml:space="preserve">08-38N-75W</t>
  </si>
  <si>
    <t xml:space="preserve">W2NE, NW, NESW, NWSE</t>
  </si>
  <si>
    <t xml:space="preserve">8/20/2026 5:56:42 AM</t>
  </si>
  <si>
    <t xml:space="preserve">J Castillo</t>
  </si>
  <si>
    <t xml:space="preserve">06-35N-70W</t>
  </si>
  <si>
    <t xml:space="preserve">Lots 1&amp;2, SENE4</t>
  </si>
  <si>
    <t xml:space="preserve">8/19/2026 8:38:42 PM</t>
  </si>
  <si>
    <t xml:space="preserve">This AOI was corrected according to the RWW BPO Team meeting</t>
  </si>
  <si>
    <t xml:space="preserve">Lots 3, 4 &amp; 5 SENW</t>
  </si>
  <si>
    <t xml:space="preserve">8/19/2026 8:39:20 PM</t>
  </si>
  <si>
    <t xml:space="preserve">07-34N-68W</t>
  </si>
  <si>
    <t xml:space="preserve">Lot 4, SENW, SESW</t>
  </si>
  <si>
    <t xml:space="preserve">8/19/2026 8:39:52 PM</t>
  </si>
  <si>
    <t xml:space="preserve">Lot 3</t>
  </si>
  <si>
    <t xml:space="preserve">8/19/2026 8:40:06 PM</t>
  </si>
  <si>
    <t xml:space="preserve">07-35N-68W</t>
  </si>
  <si>
    <t xml:space="preserve">(NENW ; E2NE, E2SE ; Lots 3, 4)</t>
  </si>
  <si>
    <t xml:space="preserve">8/19/2026 8:41:39 PM</t>
  </si>
  <si>
    <t xml:space="preserve">The entire chain was prunned and the polygons were checked. Additionally, all the documents were added to the Asana Card.</t>
  </si>
  <si>
    <t xml:space="preserve">07-36N-69W</t>
  </si>
  <si>
    <t xml:space="preserve">Lot 2, NE, E2NW, NESW</t>
  </si>
  <si>
    <t xml:space="preserve">8/19/2026 8:46:17 PM</t>
  </si>
  <si>
    <t xml:space="preserve">J Rincon</t>
  </si>
  <si>
    <t xml:space="preserve">03-36N-71W</t>
  </si>
  <si>
    <t xml:space="preserve">3-36N-71W</t>
  </si>
  <si>
    <t xml:space="preserve">8/19/2026 1:25:23 PM</t>
  </si>
  <si>
    <t xml:space="preserve">Completed prune of mentioned legal description.
Some notecards does not light up as the grantors are strangers in title, also some notecards does not have document.</t>
  </si>
  <si>
    <t xml:space="preserve">36-35N-69W</t>
  </si>
  <si>
    <t xml:space="preserve">8/19/2026 1:47:03 PM</t>
  </si>
  <si>
    <t xml:space="preserve">Completed prune of mentioned legal description.</t>
  </si>
  <si>
    <t xml:space="preserve">36-36N-71W</t>
  </si>
  <si>
    <t xml:space="preserve">8/19/2026 1:47:40 PM</t>
  </si>
  <si>
    <t xml:space="preserve">6-41N-72W (Lots 8, 9, 10, 11, 12, 13, 14</t>
  </si>
  <si>
    <t xml:space="preserve">8/19/2026 7:12:55 PM</t>
  </si>
  <si>
    <t xml:space="preserve">Completed prune of mentioned legal description.
A notecard does not light up as the grantor is a stranger in title, this interest is conveyed to Rocking WW</t>
  </si>
  <si>
    <t xml:space="preserve">6-41N-71W (Lots 8, 9, 14, 15, 16, 17, 22, 23, E2)</t>
  </si>
  <si>
    <t xml:space="preserve">8/19/2026 7:31:16 PM</t>
  </si>
  <si>
    <t xml:space="preserve">6-35N-70W (NESW ; Lots 1, 2, S2NE ; Lots 3...</t>
  </si>
  <si>
    <t xml:space="preserve">8/20/2026 1:32:40 AM</t>
  </si>
  <si>
    <t xml:space="preserve">Completed prune of mentioned legal description.
Merged and verified information from 11 AOIs.</t>
  </si>
  <si>
    <t xml:space="preserve">09-41N-69W</t>
  </si>
  <si>
    <t xml:space="preserve">9-41N-69W (SWNE, NW, NWSE)</t>
  </si>
  <si>
    <t xml:space="preserve">8/20/2026 1:42:35 AM</t>
  </si>
  <si>
    <t xml:space="preserve">Completed prune of mentioned legal description.
Merged and verified information from 2 AOIs.</t>
  </si>
  <si>
    <t xml:space="preserve">09-35N-70W</t>
  </si>
  <si>
    <t xml:space="preserve">9-35N-70W (NW)</t>
  </si>
  <si>
    <t xml:space="preserve">8/20/2026 2:00:31 AM</t>
  </si>
  <si>
    <t xml:space="preserve">Completed prune of mentioned legal description.
Merged and verified information from 3 AOIs.</t>
  </si>
  <si>
    <t xml:space="preserve">J S Bermudez</t>
  </si>
  <si>
    <t xml:space="preserve">Data Processing</t>
  </si>
  <si>
    <t xml:space="preserve">8/19/2026 8:36:37 PM</t>
  </si>
  <si>
    <t xml:space="preserve">Working fixing the spreadsheet, the code and automation of asana and landman information</t>
  </si>
  <si>
    <t xml:space="preserve">J Valbuena</t>
  </si>
  <si>
    <t xml:space="preserve">07-42N-71W</t>
  </si>
  <si>
    <t xml:space="preserve">Lot_4_(nka_Lot_27)</t>
  </si>
  <si>
    <t xml:space="preserve">8/19/2026 7:43:54 PM</t>
  </si>
  <si>
    <t xml:space="preserve">Lot_3,_E2SW4,_W2SE4_(nka_Lots,_24,_25,_26,_28,_29)</t>
  </si>
  <si>
    <t xml:space="preserve">8/19/2026 7:44:15 PM</t>
  </si>
  <si>
    <t xml:space="preserve">8/19/2026 7:44:39 PM</t>
  </si>
  <si>
    <t xml:space="preserve">Lots 18 (40.82), 20 (40.45), fka SESW, SESE</t>
  </si>
  <si>
    <t xml:space="preserve">8/19/2026 7:45:34 PM</t>
  </si>
  <si>
    <t xml:space="preserve">Lots 5,10,15,17</t>
  </si>
  <si>
    <t xml:space="preserve">8/19/2026 7:45:53 PM</t>
  </si>
  <si>
    <t xml:space="preserve">NE4NE4, S2</t>
  </si>
  <si>
    <t xml:space="preserve">8/19/2026 7:46:33 PM</t>
  </si>
  <si>
    <t xml:space="preserve">Lot 4, SENW, SESW ; Lot 3 ; NESW ; Lots...</t>
  </si>
  <si>
    <t xml:space="preserve">8/19/2026 7:47:54 PM</t>
  </si>
  <si>
    <t xml:space="preserve">Lots 18, 20</t>
  </si>
  <si>
    <t xml:space="preserve">8/19/2026 7:48:55 PM</t>
  </si>
  <si>
    <t xml:space="preserve">Clone AOI
Pull and enter the source deed
Prune interest
Download Runsheet
Download Lease Analysis Report
New Asset final</t>
  </si>
  <si>
    <t xml:space="preserve">N Espitia</t>
  </si>
  <si>
    <t xml:space="preserve">8/19/2026 8:52:05 PM</t>
  </si>
  <si>
    <t xml:space="preserve">Completed prune of mentioned legal (section).</t>
  </si>
  <si>
    <t xml:space="preserve">07-36N-70W</t>
  </si>
  <si>
    <t xml:space="preserve">Lots 1,2; E2, E2W2</t>
  </si>
  <si>
    <t xml:space="preserve">8/19/2026 8:52:26 PM</t>
  </si>
  <si>
    <t xml:space="preserve">08-36N-69W</t>
  </si>
  <si>
    <t xml:space="preserve">N2</t>
  </si>
  <si>
    <t xml:space="preserve">8/19/2026 8:53:06 PM</t>
  </si>
  <si>
    <t xml:space="preserve">W2NE, NENW, NWNW, SWNW, N2SE</t>
  </si>
  <si>
    <t xml:space="preserve">8/19/2026 8:53:21 PM</t>
  </si>
  <si>
    <t xml:space="preserve">NWNW, SWNW, SENW</t>
  </si>
  <si>
    <t xml:space="preserve">8/19/2026 8:53:59 PM</t>
  </si>
  <si>
    <t xml:space="preserve">Started prunining of mentioned legal (section).</t>
  </si>
  <si>
    <t xml:space="preserve">Project Management</t>
  </si>
  <si>
    <t xml:space="preserve">Project management</t>
  </si>
  <si>
    <t xml:space="preserve">8/19/2026 8:59:14 PM</t>
  </si>
  <si>
    <t xml:space="preserve">Supported project by assigning, answering questions, etc.</t>
  </si>
  <si>
    <t xml:space="preserve">01-41N-74W</t>
  </si>
  <si>
    <t xml:space="preserve">E2</t>
  </si>
  <si>
    <t xml:space="preserve">8/20/2026 3:05:13 AM</t>
  </si>
  <si>
    <t xml:space="preserve">22-39N-73W</t>
  </si>
  <si>
    <t xml:space="preserve">NENW ; NWNW ; S2NW, SW</t>
  </si>
  <si>
    <t xml:space="preserve">8/20/2026 3:06:05 AM</t>
  </si>
  <si>
    <t xml:space="preserve">Completed prune of mentioned legal (section).
Completed as well 24-36N-70W (SW)</t>
  </si>
  <si>
    <t xml:space="preserve">24-41N-72W</t>
  </si>
  <si>
    <t xml:space="preserve">SESW, SWSE ; N2NE, N2NW</t>
  </si>
  <si>
    <t xml:space="preserve">8/20/2026 3:07:39 AM</t>
  </si>
  <si>
    <t xml:space="preserve">24-39N-70W</t>
  </si>
  <si>
    <t xml:space="preserve">SENE</t>
  </si>
  <si>
    <t xml:space="preserve">8/20/2026 3:08:08 AM</t>
  </si>
  <si>
    <t xml:space="preserve">01-35N-70W</t>
  </si>
  <si>
    <t xml:space="preserve">SESE, SW, W2SE</t>
  </si>
  <si>
    <t xml:space="preserve">8/20/2026 5:07:03 PM</t>
  </si>
  <si>
    <t xml:space="preserve">Pruned interest for 103 notecards. Reviewed notecard by notecard and selected subject land for those who didn't have it selected.</t>
  </si>
  <si>
    <t xml:space="preserve">8/20/2026 5:08:53 PM</t>
  </si>
  <si>
    <t xml:space="preserve">NWSW, LOT 4; SWNE, SWNW, LOTS 1, 2, SENE, NESE, SESE, SWSW.
Pruned interest for 79 notecards. Reviewed notecard by notecard and selected subject land for those who didn't have it selected. Included polygons corresponding to NESE and SWSW.</t>
  </si>
  <si>
    <t xml:space="preserve">03-34N-68W</t>
  </si>
  <si>
    <t xml:space="preserve">LOT 2, S2NE, LOTS 3, 4, S2NW, SW</t>
  </si>
  <si>
    <t xml:space="preserve">8/20/2026 5:09:39 PM</t>
  </si>
  <si>
    <t xml:space="preserve">Reviewed notecard by notecard and selected subject land for those who didn't have it selected.</t>
  </si>
  <si>
    <t xml:space="preserve">W2</t>
  </si>
  <si>
    <t xml:space="preserve">8/20/2026 8:29:36 PM</t>
  </si>
  <si>
    <t xml:space="preserve">Pruned interest for over 100 notecards. Reviewed notecard by notecard and selected subject land for those who didn't have it selected.</t>
  </si>
  <si>
    <t xml:space="preserve">03-34N-69W</t>
  </si>
  <si>
    <t xml:space="preserve">Lots 4, SWNW, N2SW, N2SE, S2SE</t>
  </si>
  <si>
    <t xml:space="preserve">8/20/2026 11:05:41 PM</t>
  </si>
  <si>
    <t xml:space="preserve">Pruned interest for 14 notecards. Reviewed notecard by notecard and selected subject land for those who didn't have it selected. Imported notecards from clients second AOI that were missing.</t>
  </si>
  <si>
    <t xml:space="preserve">03-35N-70W</t>
  </si>
  <si>
    <t xml:space="preserve">E2SW, NWSE, Lot 3</t>
  </si>
  <si>
    <t xml:space="preserve">8/21/2026 12:44:10 AM</t>
  </si>
  <si>
    <t xml:space="preserve">8/21/2026</t>
  </si>
  <si>
    <t xml:space="preserve">Pruned interest for 254 notecards. Reviewed notecard by notecard and selected subject land for those who didn't have it selected.</t>
  </si>
  <si>
    <t xml:space="preserve">06-35N-71W</t>
  </si>
  <si>
    <t xml:space="preserve">Lots 3, 4, 5, SENW;Lots 1, 2, S2NE, SE;SE</t>
  </si>
  <si>
    <t xml:space="preserve">8/20/2026 8:14:32 PM</t>
  </si>
  <si>
    <t xml:space="preserve">28-42N-72W</t>
  </si>
  <si>
    <t xml:space="preserve">NE</t>
  </si>
  <si>
    <t xml:space="preserve">8/20/2026 8:15:27 PM</t>
  </si>
  <si>
    <t xml:space="preserve">28-42N-74W</t>
  </si>
  <si>
    <t xml:space="preserve">SESW</t>
  </si>
  <si>
    <t xml:space="preserve">8/20/2026 8:16:17 PM</t>
  </si>
  <si>
    <t xml:space="preserve">28-41N-72W</t>
  </si>
  <si>
    <t xml:space="preserve">8/20/2026 8:17:20 PM</t>
  </si>
  <si>
    <t xml:space="preserve">29-43N-71W</t>
  </si>
  <si>
    <t xml:space="preserve">NWNE, NENW, SWNW, SENW, SW</t>
  </si>
  <si>
    <t xml:space="preserve">8/20/2026 8:18:27 PM</t>
  </si>
  <si>
    <t xml:space="preserve">09-34N-68W</t>
  </si>
  <si>
    <t xml:space="preserve">8/20/2026 1:15:05 PM</t>
  </si>
  <si>
    <t xml:space="preserve">Completed prune of mentioned legal description</t>
  </si>
  <si>
    <t xml:space="preserve">08-41N-72W</t>
  </si>
  <si>
    <t xml:space="preserve">Lots 3, 4, 7, 10</t>
  </si>
  <si>
    <t xml:space="preserve">8/20/2026 3:13:20 PM</t>
  </si>
  <si>
    <t xml:space="preserve">27-34N-68W</t>
  </si>
  <si>
    <t xml:space="preserve">27-34N-68W (E2NE, E2SE)</t>
  </si>
  <si>
    <t xml:space="preserve">8/20/2026 6:56:36 PM</t>
  </si>
  <si>
    <t xml:space="preserve">The original AOI from the client does not include any document or notecard containing the legal descriptions of the interest.
Documents and notecards from original chain was seen.</t>
  </si>
  <si>
    <t xml:space="preserve">26-34N-68W</t>
  </si>
  <si>
    <t xml:space="preserve">8/20/2026 7:39:03 PM</t>
  </si>
  <si>
    <t xml:space="preserve">Completed prune of mentioned legal description.
More than 235 documents seen due to some notecards didn't include Legal Description.</t>
  </si>
  <si>
    <t xml:space="preserve">SESW, W2SE</t>
  </si>
  <si>
    <t xml:space="preserve">8/21/2026 2:37:28 AM</t>
  </si>
  <si>
    <t xml:space="preserve">Completed prune of mentioned legal description.
Reviewed over 215 documents because nearly all the notecards were missing the legal description. Redrawn the legal descriptions and added them to the notecards.</t>
  </si>
  <si>
    <t xml:space="preserve">35-36N-70W</t>
  </si>
  <si>
    <t xml:space="preserve">E2, SE</t>
  </si>
  <si>
    <t xml:space="preserve">8/21/2026 3:02:05 AM</t>
  </si>
  <si>
    <t xml:space="preserve">06-42N-71W</t>
  </si>
  <si>
    <t xml:space="preserve">Lots 1, 2, see mor in the descp</t>
  </si>
  <si>
    <t xml:space="preserve">8/20/2026 9:10:52 PM</t>
  </si>
  <si>
    <t xml:space="preserve">Clone AOI
Pull and enter source deed
Prune interest
Lots 1, 2, S2NE, NWSE, SWSE, SESE ; SESE ; NE, W2SE ; Lots 24, 25, 30, 31, 33, 38, 39</t>
  </si>
  <si>
    <t xml:space="preserve">34-34N-68W</t>
  </si>
  <si>
    <t xml:space="preserve">S2NE, SENW, NWSE</t>
  </si>
  <si>
    <t xml:space="preserve">8/20/2026 9:12:41 PM</t>
  </si>
  <si>
    <t xml:space="preserve">32-41N-72W</t>
  </si>
  <si>
    <t xml:space="preserve">SWNW,NWSW</t>
  </si>
  <si>
    <t xml:space="preserve">8/20/2026 9:14:36 PM</t>
  </si>
  <si>
    <t xml:space="preserve">33-42N-72W</t>
  </si>
  <si>
    <t xml:space="preserve">NWNW</t>
  </si>
  <si>
    <t xml:space="preserve">8/20/2026 9:17:25 PM</t>
  </si>
  <si>
    <t xml:space="preserve">35-35N-69W</t>
  </si>
  <si>
    <t xml:space="preserve">NESE, SWSE, SESE ; SESW ; SWSW</t>
  </si>
  <si>
    <t xml:space="preserve">8/21/2026 12:07:26 PM</t>
  </si>
  <si>
    <t xml:space="preserve">Clone AOI
Pull and enter source deed
On hold due to a missing interest, reviewed all ignored docs, non of them correspond to the missing subtract</t>
  </si>
  <si>
    <t xml:space="preserve">08-42N-72W</t>
  </si>
  <si>
    <t xml:space="preserve">(Lots 1, 2, 7, 8, 9, 10, 15, 16)</t>
  </si>
  <si>
    <t xml:space="preserve">8/20/2026 3:08:24 PM</t>
  </si>
  <si>
    <t xml:space="preserve">08-41N-71W</t>
  </si>
  <si>
    <t xml:space="preserve">(NE, NW, SW)</t>
  </si>
  <si>
    <t xml:space="preserve">8/20/2026 3:09:30 PM</t>
  </si>
  <si>
    <t xml:space="preserve">Lots 1, 2, 3, 4, 5, 6, 7, 8, 9, 10, 11, 12
Clone AOI
Pull and enter the source deed
Prune interest</t>
  </si>
  <si>
    <t xml:space="preserve">02-34N-69W</t>
  </si>
  <si>
    <t xml:space="preserve">SENE, NESE ; Lot 1 ; SESE</t>
  </si>
  <si>
    <t xml:space="preserve">8/20/2026 4:06:21 PM</t>
  </si>
  <si>
    <t xml:space="preserve">Clone AOI
Pull and enter the source deed
Prune interest
Pruned 250+ notecards. Tracts was bugged, I had to do it twice.</t>
  </si>
  <si>
    <t xml:space="preserve">02-35N-68W</t>
  </si>
  <si>
    <t xml:space="preserve">(SW, S2SE ; Lots 1, 2, 3, 4)</t>
  </si>
  <si>
    <t xml:space="preserve">8/20/2026 4:43:01 PM</t>
  </si>
  <si>
    <t xml:space="preserve">10-35N-71W</t>
  </si>
  <si>
    <t xml:space="preserve">8/20/2026 5:40:55 PM</t>
  </si>
  <si>
    <t xml:space="preserve">32-36N-71W</t>
  </si>
  <si>
    <t xml:space="preserve">(NW ; SW)</t>
  </si>
  <si>
    <t xml:space="preserve">8/20/2026 9:42:40 PM</t>
  </si>
  <si>
    <t xml:space="preserve">Clone AOI
Pull and enter the source deed
Prune interest
Had to unify both links, so it took some time to update the notecards. I also reworked some of them that had mistakes and corrected tracts that didn’t follow the same convention, all to connect the chain correctly.</t>
  </si>
  <si>
    <t xml:space="preserve">32-35N-69W</t>
  </si>
  <si>
    <t xml:space="preserve">NWSW ; SESW</t>
  </si>
  <si>
    <t xml:space="preserve">8/20/2026 11:04:04 PM</t>
  </si>
  <si>
    <t xml:space="preserve">33-36N-69W</t>
  </si>
  <si>
    <t xml:space="preserve">(NENW, SWNW, SENW, N2SW ; E2NE)</t>
  </si>
  <si>
    <t xml:space="preserve">8/20/2026 11:55:25 PM</t>
  </si>
  <si>
    <t xml:space="preserve">(Lots 1, 2, NE, E2NW, E2SW, SE) </t>
  </si>
  <si>
    <t xml:space="preserve">8/20/2026 7:53:21 PM</t>
  </si>
  <si>
    <t xml:space="preserve">27-42N-71W</t>
  </si>
  <si>
    <t xml:space="preserve">8/20/2026 7:54:31 PM</t>
  </si>
  <si>
    <t xml:space="preserve">28-34N-68W</t>
  </si>
  <si>
    <t xml:space="preserve">(NE, E2NW, E2SW, SE ; W2NE, E2NW) </t>
  </si>
  <si>
    <t xml:space="preserve">8/20/2026 7:55:11 PM</t>
  </si>
  <si>
    <t xml:space="preserve">28-41N-73W</t>
  </si>
  <si>
    <t xml:space="preserve">W2NE, E2NW</t>
  </si>
  <si>
    <t xml:space="preserve">8/20/2026 7:56:02 PM</t>
  </si>
  <si>
    <t xml:space="preserve">28-36N-71W</t>
  </si>
  <si>
    <t xml:space="preserve">E2NE, E2SE ; SWNE ; NWNE</t>
  </si>
  <si>
    <t xml:space="preserve">8/20/2026 7:59:35 PM</t>
  </si>
  <si>
    <t xml:space="preserve">35-34N-68W</t>
  </si>
  <si>
    <t xml:space="preserve">8/21/2026 2:41:48 AM</t>
  </si>
  <si>
    <t xml:space="preserve">34-42N-71W</t>
  </si>
  <si>
    <t xml:space="preserve">8/21/2026 3:03:09 AM</t>
  </si>
  <si>
    <t xml:space="preserve">09-36N-70W</t>
  </si>
  <si>
    <t xml:space="preserve">9-36N-70W (W2NW, W2NW ; S2SW, S2SE ; W2NE, NWSE)</t>
  </si>
  <si>
    <t xml:space="preserve">8/20/2026 2:27:17 PM</t>
  </si>
  <si>
    <t xml:space="preserve">Completed prune of mentioned legal description.
Merged 5 AOIs, verified information and subtract interest</t>
  </si>
  <si>
    <t xml:space="preserve">09-34N-69W</t>
  </si>
  <si>
    <t xml:space="preserve">9-34N-69W (NWNW)</t>
  </si>
  <si>
    <t xml:space="preserve">8/20/2026 3:25:28 PM</t>
  </si>
  <si>
    <t xml:space="preserve">Completed prune of mentioned legal description.
Merged 4 AOIs, verified information and subtract interest</t>
  </si>
  <si>
    <t xml:space="preserve">24-42N-71W</t>
  </si>
  <si>
    <t xml:space="preserve">24-42N-71W (NE, NW)</t>
  </si>
  <si>
    <t xml:space="preserve">8/20/2026 3:44:42 PM</t>
  </si>
  <si>
    <t xml:space="preserve">Completed prune of mentioned legal description.
Merged 3 AOIs, verified information and subtract interest</t>
  </si>
  <si>
    <t xml:space="preserve">25-35N-69W</t>
  </si>
  <si>
    <t xml:space="preserve">25-35N-69W (W2NE, SENW, SW, NENW)</t>
  </si>
  <si>
    <t xml:space="preserve">8/20/2026 3:52:14 PM</t>
  </si>
  <si>
    <t xml:space="preserve">25-36N-70W</t>
  </si>
  <si>
    <t xml:space="preserve">25-36N-70W (SE ; NE ; NW)</t>
  </si>
  <si>
    <t xml:space="preserve">8/20/2026 4:10:50 PM</t>
  </si>
  <si>
    <t xml:space="preserve">Completed prune of mentioned legal description.
Merged 7 AOIs, verified information and subtract interest</t>
  </si>
  <si>
    <t xml:space="preserve">25-35N-70W</t>
  </si>
  <si>
    <t xml:space="preserve">25-35N-70W (W2NW ; E2NE, E2SE)</t>
  </si>
  <si>
    <t xml:space="preserve">8/20/2026 11:46:35 PM</t>
  </si>
  <si>
    <t xml:space="preserve">Completed prune of mentioned legal description.
Merged 3 AOIs, verified information and subtract interest.
Over 200 documents</t>
  </si>
  <si>
    <t xml:space="preserve">30-41N-72W</t>
  </si>
  <si>
    <t xml:space="preserve">30-41N-72W (W2SE ; NENE, SWNE, SENE, SENW, NESE)</t>
  </si>
  <si>
    <t xml:space="preserve">8/20/2026 11:48:53 PM</t>
  </si>
  <si>
    <t xml:space="preserve">Completed prune of mentioned legal description.
Merged 3 AOIs, verified information and subtract interest.</t>
  </si>
  <si>
    <t xml:space="preserve">30-35N-69W</t>
  </si>
  <si>
    <t xml:space="preserve">30-35N-69W (Lots 1, 2, 3, 4)</t>
  </si>
  <si>
    <t xml:space="preserve">8/20/2026 11:51:26 PM</t>
  </si>
  <si>
    <t xml:space="preserve">Completed prune of mentioned legal description.
Merged 2 AOIs, verified information and subtract interest.</t>
  </si>
  <si>
    <t xml:space="preserve">Lots 5, 12, 13</t>
  </si>
  <si>
    <t xml:space="preserve">8/20/2026 7:37:43 PM</t>
  </si>
  <si>
    <t xml:space="preserve">8/20/2026 7:39:32 PM</t>
  </si>
  <si>
    <t xml:space="preserve">09-40N-72W</t>
  </si>
  <si>
    <t xml:space="preserve">Lot 14</t>
  </si>
  <si>
    <t xml:space="preserve">8/20/2026 7:40:32 PM</t>
  </si>
  <si>
    <t xml:space="preserve">09-41N-72W</t>
  </si>
  <si>
    <t xml:space="preserve">8/20/2026 7:41:25 PM</t>
  </si>
  <si>
    <t xml:space="preserve">03-35N-68W</t>
  </si>
  <si>
    <t xml:space="preserve">Lots 1, 2, S2NE</t>
  </si>
  <si>
    <t xml:space="preserve">8/20/2026 7:42:16 PM</t>
  </si>
  <si>
    <t xml:space="preserve">30-36N-71W</t>
  </si>
  <si>
    <t xml:space="preserve">N2NE ; Lot 4 ; Lot 4, N2NE ; SE</t>
  </si>
  <si>
    <t xml:space="preserve">8/20/2026 7:44:04 PM</t>
  </si>
  <si>
    <t xml:space="preserve">Lot 6</t>
  </si>
  <si>
    <t xml:space="preserve">8/21/2026 1:06:13 AM</t>
  </si>
  <si>
    <t xml:space="preserve">-Extra Hours-
Clone AOI
Pull and enter the source deed
Prune interest</t>
  </si>
  <si>
    <t xml:space="preserve">Lot 1, S2NE, S2NW</t>
  </si>
  <si>
    <t xml:space="preserve">8/21/2026 1:07:33 AM</t>
  </si>
  <si>
    <t xml:space="preserve">03-42N-71W</t>
  </si>
  <si>
    <t xml:space="preserve">Lots 1, 2, S2NE, SE</t>
  </si>
  <si>
    <t xml:space="preserve">8/21/2026 1:08:38 AM</t>
  </si>
  <si>
    <t xml:space="preserve">L Silva</t>
  </si>
  <si>
    <t xml:space="preserve"> 24-43N-72W </t>
  </si>
  <si>
    <t xml:space="preserve">8/20/2026 9:08:38 PM</t>
  </si>
  <si>
    <t xml:space="preserve">Completed 24-43N-72W (Lots 3, 4, 5, 6, 9, 10, 11, 12, 13, 14, 15, 16).</t>
  </si>
  <si>
    <t xml:space="preserve">24-35N-70W (E2)</t>
  </si>
  <si>
    <t xml:space="preserve">8/20/2026 9:09:20 PM</t>
  </si>
  <si>
    <t xml:space="preserve">Completed 24-35N-70W (E2) Valeen (MS)</t>
  </si>
  <si>
    <t xml:space="preserve">M Verdooren</t>
  </si>
  <si>
    <t xml:space="preserve">25-34N-68W</t>
  </si>
  <si>
    <t xml:space="preserve">25-34N-68W (NWNW)</t>
  </si>
  <si>
    <t xml:space="preserve">8/20/2026 8:31:22 PM</t>
  </si>
  <si>
    <t xml:space="preserve">25-42N-69W</t>
  </si>
  <si>
    <t xml:space="preserve">25-42N-69W (S2NE, S2NW, NWSW)</t>
  </si>
  <si>
    <t xml:space="preserve">8/20/2026 8:32:01 PM</t>
  </si>
  <si>
    <t xml:space="preserve">25-35N-69W (NENW)</t>
  </si>
  <si>
    <t xml:space="preserve">8/20/2026 8:32:34 PM</t>
  </si>
  <si>
    <t xml:space="preserve">30-42N-74W</t>
  </si>
  <si>
    <t xml:space="preserve">30-42N-74W (Lots 5, 6, 11, 12, 13, 14, 19, 20)</t>
  </si>
  <si>
    <t xml:space="preserve">8/20/2026 8:33:03 PM</t>
  </si>
  <si>
    <t xml:space="preserve">31-41N-71W</t>
  </si>
  <si>
    <t xml:space="preserve">31-41N-71W (W2) Converse &amp; Campbell</t>
  </si>
  <si>
    <t xml:space="preserve">8/20/2026 8:33:47 PM</t>
  </si>
  <si>
    <t xml:space="preserve">31-41N-71W (W2)</t>
  </si>
  <si>
    <t xml:space="preserve">30-42N-71W</t>
  </si>
  <si>
    <t xml:space="preserve">30-42N-71W (S2)</t>
  </si>
  <si>
    <t xml:space="preserve">8/20/2026 8:35:18 PM</t>
  </si>
  <si>
    <t xml:space="preserve">30-42N-71W (S2). Includes more than 90 documents.</t>
  </si>
  <si>
    <t xml:space="preserve">31-36N-69W</t>
  </si>
  <si>
    <t xml:space="preserve">31-36N-69W (Lot 4, SESW, W2SE)</t>
  </si>
  <si>
    <t xml:space="preserve">8/20/2026 8:50:44 PM</t>
  </si>
  <si>
    <t xml:space="preserve">25-36N-72W</t>
  </si>
  <si>
    <t xml:space="preserve">SE</t>
  </si>
  <si>
    <t xml:space="preserve">8/20/2026 9:00:58 PM</t>
  </si>
  <si>
    <t xml:space="preserve">08-35N-70W</t>
  </si>
  <si>
    <t xml:space="preserve">NWNW, SWNW, SENW ; SW</t>
  </si>
  <si>
    <t xml:space="preserve">8/20/2026 9:01:21 PM</t>
  </si>
  <si>
    <t xml:space="preserve">36-35N-70W</t>
  </si>
  <si>
    <t xml:space="preserve">NE, NW, SE</t>
  </si>
  <si>
    <t xml:space="preserve">8/20/2026 9:01:48 PM</t>
  </si>
  <si>
    <t xml:space="preserve">04-41N-72W</t>
  </si>
  <si>
    <t xml:space="preserve">Lots 7-9, 11-13</t>
  </si>
  <si>
    <t xml:space="preserve">8/20/2026 9:02:11 PM</t>
  </si>
  <si>
    <t xml:space="preserve">8/20/2026 9:02:30 PM</t>
  </si>
  <si>
    <t xml:space="preserve">04-35N-69W</t>
  </si>
  <si>
    <t xml:space="preserve">S2NW</t>
  </si>
  <si>
    <t xml:space="preserve">8/21/2026 3:28:32 AM</t>
  </si>
  <si>
    <t xml:space="preserve">01-35N-72W</t>
  </si>
  <si>
    <t xml:space="preserve">NESE, SWSW</t>
  </si>
  <si>
    <t xml:space="preserve">8/21/2026 3:28:49 AM</t>
  </si>
  <si>
    <t xml:space="preserve">8/21/2026 3:29:01 AM</t>
  </si>
  <si>
    <t xml:space="preserve">05-42N-72W</t>
  </si>
  <si>
    <t xml:space="preserve">8/21/2026 3:29:14 AM</t>
  </si>
  <si>
    <t xml:space="preserve">25-42N-71W</t>
  </si>
  <si>
    <t xml:space="preserve">Lots 1, 2, 7, 8</t>
  </si>
  <si>
    <t xml:space="preserve">8/21/2026 12:37:17 PM</t>
  </si>
  <si>
    <t xml:space="preserve">35-43N-73W</t>
  </si>
  <si>
    <t xml:space="preserve">NESW</t>
  </si>
  <si>
    <t xml:space="preserve">8/21/2026 12:45:51 PM</t>
  </si>
  <si>
    <t xml:space="preserve">35-42N-71W</t>
  </si>
  <si>
    <t xml:space="preserve">S2</t>
  </si>
  <si>
    <t xml:space="preserve">8/21/2026 1:00:20 PM</t>
  </si>
  <si>
    <t xml:space="preserve">30-41N-71W</t>
  </si>
  <si>
    <t xml:space="preserve">8/21/2026 1:31:05 PM</t>
  </si>
  <si>
    <t xml:space="preserve">DAILY OVERTIME VALIDATION</t>
  </si>
  <si>
    <t xml:space="preserve">Compares, day by day, the overtime each person reported in 'Proposed Hours' against what was actually billed in 'RAW BTBS'. The full detail of hours worked is in the 'General Report' sheet.</t>
  </si>
  <si>
    <t xml:space="preserve">Period:</t>
  </si>
  <si>
    <t xml:space="preserve">← taken from 'Proposed Hours'</t>
  </si>
  <si>
    <t xml:space="preserve">PARAMETERS</t>
  </si>
  <si>
    <t xml:space="preserve">WHAT EACH LINE MEANS</t>
  </si>
  <si>
    <t xml:space="preserve">WHAT EACH COLOUR MEANS</t>
  </si>
  <si>
    <t xml:space="preserve">HOLIDAYS (editable)</t>
  </si>
  <si>
    <t xml:space="preserve">Hours per Time Worked unit</t>
  </si>
  <si>
    <t xml:space="preserve">Hours worked — everything the person billed that day in RAW BTBS (Time Worked × 8).</t>
  </si>
  <si>
    <t xml:space="preserve">Día de más de 8 h  →  generó extra</t>
  </si>
  <si>
    <t xml:space="preserve">Regular workday (h/day)</t>
  </si>
  <si>
    <t xml:space="preserve">Billed overtime — lo que pasa de la jornada. En sábado, domingo y festivo cuenta el día completo.</t>
  </si>
  <si>
    <t xml:space="preserve">Billed overtime ese día</t>
  </si>
  <si>
    <t xml:space="preserve">Tolerance (h)</t>
  </si>
  <si>
    <t xml:space="preserve">Reported overtime — what the person wrote in 'Proposed Hours' for that day.</t>
  </si>
  <si>
    <t xml:space="preserve">Reportó más extra de la que bileó</t>
  </si>
  <si>
    <t xml:space="preserve">Only the yellow cells are edited.</t>
  </si>
  <si>
    <t xml:space="preserve">Difference — reported minus billed. At zero, everything ties out.</t>
  </si>
  <si>
    <t xml:space="preserve">Billed overtime that was never reported</t>
  </si>
  <si>
    <t xml:space="preserve">Week of the period</t>
  </si>
  <si>
    <t xml:space="preserve">→ used for the pay cut-off</t>
  </si>
  <si>
    <t xml:space="preserve">①  TEAM TOTAL BY DAY</t>
  </si>
  <si>
    <t xml:space="preserve">Line</t>
  </si>
  <si>
    <t xml:space="preserve">Hours worked</t>
  </si>
  <si>
    <t xml:space="preserve">Billed overtime</t>
  </si>
  <si>
    <t xml:space="preserve">Reported overtime</t>
  </si>
  <si>
    <t xml:space="preserve">Difference</t>
  </si>
  <si>
    <t xml:space="preserve">People who billed</t>
  </si>
  <si>
    <t xml:space="preserve">②  DETAIL BY PERSON AND BY DAY   —   use the 'Activity' column filter to see only those who billed or reported something</t>
  </si>
  <si>
    <t xml:space="preserve">Enter public holidays here. On those days every billed hour counts as overtime.</t>
  </si>
  <si>
    <t xml:space="preserve">Activity</t>
  </si>
  <si>
    <t xml:space="preserve">Surname (aux)</t>
  </si>
  <si>
    <t xml:space="preserve">Normalised name (aux)</t>
  </si>
  <si>
    <t xml:space="preserve">Match key (aux)</t>
  </si>
  <si>
    <t xml:space="preserve">③  AUTOMATIC MATCHING CONTROL</t>
  </si>
  <si>
    <t xml:space="preserve">Records read in RAW BTBS</t>
  </si>
  <si>
    <t xml:space="preserve">Hours billed in RAW BTBS (all dates)</t>
  </si>
  <si>
    <t xml:space="preserve">Hours inside the period with a recognised name</t>
  </si>
  <si>
    <t xml:space="preserve">Hours billed with NO name match in the Roster</t>
  </si>
  <si>
    <t xml:space="preserve">If above zero, those hours join no total. Filter column AA of RAW BTBS by 'NO MATCH' and fix how the name is written.</t>
  </si>
  <si>
    <t xml:space="preserve">Hours billed outside the period</t>
  </si>
  <si>
    <t xml:space="preserve">Free capacity in RAW BTBS</t>
  </si>
  <si>
    <t xml:space="preserve">Filas ya preparadas con fórmulas. Pega registros nuevos al final y todo se recalcula solo.</t>
  </si>
  <si>
    <t xml:space="preserve">Person-days with more than 24 h billed</t>
  </si>
  <si>
    <t xml:space="preserve">A day cannot hold more than 24 hours. Anything here means duplicated or mis-entered records.</t>
  </si>
  <si>
    <t xml:space="preserve">Reported overtime with no billing that day</t>
  </si>
  <si>
    <t xml:space="preserve">Days where someone reported overtime and that day's billing is zero.</t>
  </si>
  <si>
    <t xml:space="preserve">④  NAME MAPPING  —  so no record is left without a person</t>
  </si>
  <si>
    <t xml:space="preserve">If a name in RAW BTBS shows up as NO MATCH, type it here exactly as it appears and pick who it belongs to. From that moment its hours join every total.</t>
  </si>
  <si>
    <t xml:space="preserve">Name exactly as it appears in RAW BTBS</t>
  </si>
  <si>
    <t xml:space="preserve">Person del Roster</t>
  </si>
  <si>
    <t xml:space="preserve">Resulting key (auto)</t>
  </si>
  <si>
    <t xml:space="preserve">GENERAL REPORT OF HOURS WORKED</t>
  </si>
  <si>
    <t xml:space="preserve">All billing for the period: regular hours and overtime. It feeds itself from 'RAW BTBS'; paste new records and everything updates on its own.</t>
  </si>
  <si>
    <t xml:space="preserve">①  PERIOD INDICATORS</t>
  </si>
  <si>
    <t xml:space="preserve">PAYMENT SUMMARY</t>
  </si>
  <si>
    <t xml:space="preserve">Hours worked (total)</t>
  </si>
  <si>
    <t xml:space="preserve">Approved hours</t>
  </si>
  <si>
    <t xml:space="preserve">Days with activity</t>
  </si>
  <si>
    <t xml:space="preserve">Hours to pay</t>
  </si>
  <si>
    <t xml:space="preserve">  ·  Regular hours</t>
  </si>
  <si>
    <t xml:space="preserve">Unapproved hours</t>
  </si>
  <si>
    <t xml:space="preserve">Average h / person-day</t>
  </si>
  <si>
    <t xml:space="preserve">Total USD</t>
  </si>
  <si>
    <t xml:space="preserve">  ·  Overtime</t>
  </si>
  <si>
    <t xml:space="preserve">% approved</t>
  </si>
  <si>
    <t xml:space="preserve">Busiest day (h)</t>
  </si>
  <si>
    <t xml:space="preserve">Total COP</t>
  </si>
  <si>
    <t xml:space="preserve">Billing records</t>
  </si>
  <si>
    <t xml:space="preserve">Overtime share</t>
  </si>
  <si>
    <t xml:space="preserve">Backed by billing (USD)</t>
  </si>
  <si>
    <t xml:space="preserve">Not backed by billing (USD)</t>
  </si>
  <si>
    <t xml:space="preserve">②  HOURS BY PERSON</t>
  </si>
  <si>
    <t xml:space="preserve">Work types (editable — must match column K of RAW BTBS)  →</t>
  </si>
  <si>
    <t xml:space="preserve">Key</t>
  </si>
  <si>
    <t xml:space="preserve">Records</t>
  </si>
  <si>
    <t xml:space="preserve">Regular hours</t>
  </si>
  <si>
    <t xml:space="preserve">Overtime</t>
  </si>
  <si>
    <t xml:space="preserve">Days worked</t>
  </si>
  <si>
    <t xml:space="preserve">Average h/day</t>
  </si>
  <si>
    <t xml:space="preserve">Max in one day</t>
  </si>
  <si>
    <t xml:space="preserve">First day</t>
  </si>
  <si>
    <t xml:space="preserve">Last day</t>
  </si>
  <si>
    <t xml:space="preserve">Other types</t>
  </si>
  <si>
    <t xml:space="preserve">Outside the period (h)</t>
  </si>
  <si>
    <t xml:space="preserve">All-time total (h)</t>
  </si>
  <si>
    <t xml:space="preserve">③  HOURS BY DAY</t>
  </si>
  <si>
    <t xml:space="preserve">Day type</t>
  </si>
  <si>
    <t xml:space="preserve">Hours billed</t>
  </si>
  <si>
    <t xml:space="preserve">Assigned to a person</t>
  </si>
  <si>
    <t xml:space="preserve">Unassigned</t>
  </si>
  <si>
    <t xml:space="preserve">People</t>
  </si>
  <si>
    <t xml:space="preserve">Outside the declared period</t>
  </si>
  <si>
    <t xml:space="preserve">—</t>
  </si>
  <si>
    <t xml:space="preserve">Regular + Overtime = Assigned to a person.   Assigned + Unassigned = Hours billed.   Approved + Unapproved = Hours billed.   On Saturdays, Sundays and holidays the regular workday is zero: the whole day counts as overtime.</t>
  </si>
  <si>
    <t xml:space="preserve">Work type</t>
  </si>
  <si>
    <t xml:space="preserve">% of total</t>
  </si>
  <si>
    <t xml:space="preserve">⑤  RECORD QUALITY</t>
  </si>
  <si>
    <t xml:space="preserve">Records with a possible exact duplicate</t>
  </si>
  <si>
    <t xml:space="preserve">Same person, same date, same Legal Description and same hours. It may be legitimate, but worth confirming. Column AD of RAW BTBS.</t>
  </si>
  <si>
    <t xml:space="preserve">Records entered late</t>
  </si>
  <si>
    <t xml:space="preserve">The record was created (column O) on a day later than the day worked (column F). It measures entry discipline, not an error. Column AE of RAW BTBS.</t>
  </si>
  <si>
    <t xml:space="preserve">Records with no Legal Description</t>
  </si>
  <si>
    <t xml:space="preserve">Hours under a name the Roster does not recognise</t>
  </si>
  <si>
    <t xml:space="preserve">Those hours join no total until the name is fixed in RAW BTBS.</t>
  </si>
  <si>
    <t xml:space="preserve">Hours outside the declared period</t>
  </si>
  <si>
    <t xml:space="preserve">⑥  OVERTIME PAYMENT</t>
  </si>
  <si>
    <t xml:space="preserve">Overtime rate (USD)</t>
  </si>
  <si>
    <t xml:space="preserve">Payment is direct: overtime hours × rate. No hours are deducted. The allowance is set to zero; if it ever applies again, just change that number.</t>
  </si>
  <si>
    <t xml:space="preserve">Weekly allowance hours  (disabled)</t>
  </si>
  <si>
    <t xml:space="preserve">FX rate (COP per USD)</t>
  </si>
  <si>
    <t xml:space="preserve">'Lower of the two' pays only what billing backs up: the conservative option.</t>
  </si>
  <si>
    <t xml:space="preserve">Payment base</t>
  </si>
  <si>
    <t xml:space="preserve">Reported hours</t>
  </si>
  <si>
    <t xml:space="preserve">Reported overtime (h)</t>
  </si>
  <si>
    <t xml:space="preserve">Billed overtime (h)</t>
  </si>
  <si>
    <t xml:space="preserve">Payment base (h)</t>
  </si>
  <si>
    <t xml:space="preserve">Week 1 (h)</t>
  </si>
  <si>
    <t xml:space="preserve">Week 2 (h)</t>
  </si>
  <si>
    <t xml:space="preserve">Week 3 (h)</t>
  </si>
  <si>
    <t xml:space="preserve">Pay USD</t>
  </si>
  <si>
    <t xml:space="preserve">Pay COP</t>
  </si>
  <si>
    <t xml:space="preserve">Pay backed by billing (USD)</t>
  </si>
  <si>
    <t xml:space="preserve">Pay without backing (USD)</t>
  </si>
  <si>
    <t xml:space="preserve">Note</t>
  </si>
  <si>
    <t xml:space="preserve">TOTAL TO PAY</t>
  </si>
  <si>
    <t xml:space="preserve">⑦  HOURS RECONCILIATION  —  no RAW BTBS hour is left out</t>
  </si>
  <si>
    <t xml:space="preserve">RECORDS BY STATUS</t>
  </si>
  <si>
    <t xml:space="preserve">Total hours in RAW BTBS</t>
  </si>
  <si>
    <t xml:space="preserve">OK</t>
  </si>
  <si>
    <t xml:space="preserve">  In the period, person identified</t>
  </si>
  <si>
    <t xml:space="preserve">No name</t>
  </si>
  <si>
    <t xml:space="preserve">  Before the period, person identified</t>
  </si>
  <si>
    <t xml:space="preserve">No date</t>
  </si>
  <si>
    <t xml:space="preserve">  After the period, person identified</t>
  </si>
  <si>
    <t xml:space="preserve">Date ilegible</t>
  </si>
  <si>
    <t xml:space="preserve">  No usable date, person identified</t>
  </si>
  <si>
    <t xml:space="preserve">Hours no numéricas</t>
  </si>
  <si>
    <t xml:space="preserve">  Under a name matching nobody in the Roster</t>
  </si>
  <si>
    <t xml:space="preserve">Person no identificada</t>
  </si>
  <si>
    <t xml:space="preserve">  No name on the record</t>
  </si>
  <si>
    <t xml:space="preserve">Records read  /  free capacity</t>
  </si>
  <si>
    <t xml:space="preserve">DIFFERENCE (must be 0)</t>
  </si>
  <si>
    <t xml:space="preserve">•  As long as DIFFERENCE stays at zero, every hour in RAW BTBS is counted in one of the six lines above: nothing is lost along the way.</t>
  </si>
  <si>
    <t xml:space="preserve">•  Hours under a name that matches nobody in the Roster do exist and are counted here, but they are not assigned to anyone until the name is resolved in the Validation name-mapping table.</t>
  </si>
  <si>
    <t xml:space="preserve">•  Hours before or after the period are not discarded either: they accumulate per person in the 'Outside the period' column of block ②.</t>
  </si>
  <si>
    <t xml:space="preserve">REFRESH CONTROL</t>
  </si>
  <si>
    <t xml:space="preserve">Rows with data but no formulas</t>
  </si>
  <si>
    <t xml:space="preserve">Happens when rows are inserted in the middle instead of pasted at the bottom.</t>
  </si>
  <si>
    <t xml:space="preserve">Records beyond capacity</t>
  </si>
  <si>
    <t xml:space="preserve">Records pasted below row 3000, where there are no formulas left.</t>
  </si>
  <si>
    <t xml:space="preserve">Names resolved by surname</t>
  </si>
  <si>
    <t xml:space="preserve">Assigned by unique surname. Worth confirming them in column AJ.</t>
  </si>
  <si>
    <t xml:space="preserve">•  Paste new records at the bottom of RAW BTBS, onto rows that already carry formulas. Do not insert rows in the middle: that does leave gaps, and the control above flags it immediately.</t>
  </si>
  <si>
    <t xml:space="preserve">OVERTIME PAYROLL — after the weekly allowance</t>
  </si>
  <si>
    <t xml:space="preserve">Only the people who actually worked overtime, with the allowance hours taken out. The General Report pays gross; this sheet pays net. Everything below is calculated — nothing is typed except the yellow cells.</t>
  </si>
  <si>
    <t xml:space="preserve">①  PARAMETERS</t>
  </si>
  <si>
    <t xml:space="preserve">②  PAYROLL SUMMARY</t>
  </si>
  <si>
    <t xml:space="preserve">Helper block — do not edit</t>
  </si>
  <si>
    <t xml:space="preserve">Overtime rate (USD/h)</t>
  </si>
  <si>
    <t xml:space="preserve">Gross pay, no allowance (USD)</t>
  </si>
  <si>
    <t xml:space="preserve">Allowance hours</t>
  </si>
  <si>
    <t xml:space="preserve">Allowance hours deducted</t>
  </si>
  <si>
    <t xml:space="preserve">Allowance applied</t>
  </si>
  <si>
    <t xml:space="preserve">Per week</t>
  </si>
  <si>
    <t xml:space="preserve">Net pay after allowance (USD)</t>
  </si>
  <si>
    <t xml:space="preserve">Saved by the allowance (USD)</t>
  </si>
  <si>
    <t xml:space="preserve">Net pay in COP</t>
  </si>
  <si>
    <t xml:space="preserve">③  PEOPLE WHO WORKED OVERTIME</t>
  </si>
  <si>
    <t xml:space="preserve">Person</t>
  </si>
  <si>
    <t xml:space="preserve">Reported OT (h)</t>
  </si>
  <si>
    <t xml:space="preserve">Billed OT (h)</t>
  </si>
  <si>
    <t xml:space="preserve">Base (h)</t>
  </si>
  <si>
    <t xml:space="preserve">Allowance deducted (h)</t>
  </si>
  <si>
    <t xml:space="preserve">Payable hours</t>
  </si>
  <si>
    <t xml:space="preserve">•  Only people with overtime above zero appear, and they appear with no blank rows in between. Anyone who reaches overtime later shows up on their own.</t>
  </si>
  <si>
    <t xml:space="preserve">•  The allowance is deducted per week by default, so a period covering two weeks deducts it twice. Switch to 'Once per period' if it should only come off once.</t>
  </si>
  <si>
    <t xml:space="preserve">•  Rate, FX rate and payment base come from the General Report, so there is a single source of truth. Change them there and this sheet follows.</t>
  </si>
  <si>
    <t xml:space="preserve">•  'Saved by the allowance' is the gap between what the General Report pays gross and what this sheet pays net.</t>
  </si>
  <si>
    <t xml:space="preserve">BREAKDOWN BY PROJECT AND LANDMAN</t>
  </si>
  <si>
    <t xml:space="preserve">Each block fills itself with whatever values show up in RAW BTBS. If a new project or landman appears tomorrow, it lands here with no setup. The 'Not listed' row catches anything that did not fit, so the total always ties out.</t>
  </si>
  <si>
    <t xml:space="preserve">Roster keys (aux)</t>
  </si>
  <si>
    <t xml:space="preserve">①  BY PROJECT</t>
  </si>
  <si>
    <t xml:space="preserve">% of hours</t>
  </si>
  <si>
    <t xml:space="preserve">Hours per record</t>
  </si>
  <si>
    <t xml:space="preserve">First record</t>
  </si>
  <si>
    <t xml:space="preserve">Last record</t>
  </si>
  <si>
    <t xml:space="preserve">Not listed / no value</t>
  </si>
  <si>
    <t xml:space="preserve">②  BY CLIENT LANDMAN</t>
  </si>
  <si>
    <t xml:space="preserve">③  BY CLIENT</t>
  </si>
  <si>
    <t xml:space="preserve">④  BY PROSPECT</t>
  </si>
  <si>
    <t xml:space="preserve">⑤  BY COUNTY</t>
  </si>
  <si>
    <t xml:space="preserve">⑥  PROJECT × PERSON MATRIX  (hours billed)</t>
  </si>
  <si>
    <t xml:space="preserve">Total</t>
  </si>
</sst>
</file>

<file path=xl/styles.xml><?xml version="1.0" encoding="utf-8"?>
<styleSheet xmlns="http://schemas.openxmlformats.org/spreadsheetml/2006/main">
  <numFmts count="26">
    <numFmt numFmtId="164" formatCode="General"/>
    <numFmt numFmtId="165" formatCode="dd/mm/yyyy"/>
    <numFmt numFmtId="166" formatCode="ddd\ d/mm"/>
    <numFmt numFmtId="167" formatCode="0.##;\-0.##;\–"/>
    <numFmt numFmtId="168" formatCode="mm/dd/yyyy"/>
    <numFmt numFmtId="169" formatCode="#0.000"/>
    <numFmt numFmtId="170" formatCode="dd/mm/yyyy;;\–"/>
    <numFmt numFmtId="171" formatCode="0;;\–"/>
    <numFmt numFmtId="172" formatCode="0"/>
    <numFmt numFmtId="173" formatCode="0.##"/>
    <numFmt numFmtId="174" formatCode="\S0;;&quot;&quot;"/>
    <numFmt numFmtId="175" formatCode="0.0"/>
    <numFmt numFmtId="176" formatCode="\$#,##0.00;&quot;-$&quot;#,##0.00;\–"/>
    <numFmt numFmtId="177" formatCode="0.0%"/>
    <numFmt numFmtId="178" formatCode="#,##0;\-#,##0;\–"/>
    <numFmt numFmtId="179" formatCode="0.0;;\–"/>
    <numFmt numFmtId="180" formatCode="0%;;\–"/>
    <numFmt numFmtId="181" formatCode="0%"/>
    <numFmt numFmtId="182" formatCode="ddd\ dd/mm/yyyy"/>
    <numFmt numFmtId="183" formatCode="\$#,##0.00"/>
    <numFmt numFmtId="184" formatCode="#,##0"/>
    <numFmt numFmtId="185" formatCode="\$#,##0.00"/>
    <numFmt numFmtId="186" formatCode="\$#,##0.00;&quot;-$&quot;#,##0.00;\–"/>
    <numFmt numFmtId="187" formatCode="0.##;\-0.##;\–"/>
    <numFmt numFmtId="188" formatCode="#,##0;\-#,##0;\–"/>
    <numFmt numFmtId="189" formatCode="0.0%;;\–"/>
  </numFmts>
  <fonts count="36">
    <font>
      <sz val="10"/>
      <color rgb="FF000000"/>
      <name val="Arial"/>
      <family val="0"/>
      <charset val="1"/>
    </font>
    <font>
      <sz val="10"/>
      <name val="Arial"/>
      <family val="0"/>
    </font>
    <font>
      <sz val="10"/>
      <name val="Arial"/>
      <family val="0"/>
    </font>
    <font>
      <sz val="10"/>
      <name val="Arial"/>
      <family val="0"/>
    </font>
    <font>
      <b val="true"/>
      <sz val="14"/>
      <color rgb="FFFFFFFF"/>
      <name val="Arial"/>
      <family val="2"/>
      <charset val="1"/>
    </font>
    <font>
      <i val="true"/>
      <sz val="9"/>
      <color rgb="FF808080"/>
      <name val="Arial"/>
      <family val="2"/>
      <charset val="1"/>
    </font>
    <font>
      <b val="true"/>
      <sz val="10"/>
      <color rgb="FFFFFFFF"/>
      <name val="Arial"/>
      <family val="2"/>
      <charset val="1"/>
    </font>
    <font>
      <i val="true"/>
      <sz val="10"/>
      <color rgb="FF808080"/>
      <name val="Arial"/>
      <family val="2"/>
      <charset val="1"/>
    </font>
    <font>
      <b val="true"/>
      <sz val="10"/>
      <color rgb="FF000000"/>
      <name val="Arial"/>
      <family val="2"/>
      <charset val="1"/>
    </font>
    <font>
      <sz val="10"/>
      <color rgb="FF0000FF"/>
      <name val="Arial"/>
      <family val="2"/>
      <charset val="1"/>
    </font>
    <font>
      <i val="true"/>
      <sz val="9"/>
      <color rgb="FF808080"/>
      <name val="Arial"/>
      <family val="0"/>
      <charset val="1"/>
    </font>
    <font>
      <b val="true"/>
      <sz val="10"/>
      <color rgb="FFC00000"/>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b val="true"/>
      <sz val="9"/>
      <color rgb="FFC00000"/>
      <name val="Arial"/>
      <family val="0"/>
      <charset val="1"/>
    </font>
    <font>
      <b val="true"/>
      <sz val="10"/>
      <color rgb="FF000000"/>
      <name val="Arial"/>
      <family val="0"/>
      <charset val="1"/>
    </font>
    <font>
      <b val="true"/>
      <sz val="11"/>
      <name val="Calibri"/>
      <family val="0"/>
      <charset val="1"/>
    </font>
    <font>
      <sz val="9"/>
      <color rgb="FFA6A6A6"/>
      <name val="Arial"/>
      <family val="0"/>
      <charset val="1"/>
    </font>
    <font>
      <sz val="9"/>
      <name val="Arial"/>
      <family val="0"/>
      <charset val="1"/>
    </font>
    <font>
      <sz val="10"/>
      <name val="Arial"/>
      <family val="2"/>
    </font>
    <font>
      <b val="true"/>
      <sz val="14"/>
      <color rgb="FFFFFFFF"/>
      <name val="Arial"/>
      <family val="0"/>
      <charset val="1"/>
    </font>
    <font>
      <b val="true"/>
      <sz val="10"/>
      <color rgb="FF008000"/>
      <name val="Arial"/>
      <family val="0"/>
      <charset val="1"/>
    </font>
    <font>
      <b val="true"/>
      <sz val="11"/>
      <color rgb="FFFFFFFF"/>
      <name val="Arial"/>
      <family val="0"/>
      <charset val="1"/>
    </font>
    <font>
      <b val="true"/>
      <sz val="10"/>
      <color rgb="FF0000FF"/>
      <name val="Arial"/>
      <family val="0"/>
      <charset val="1"/>
    </font>
    <font>
      <sz val="9"/>
      <color rgb="FFC55A11"/>
      <name val="Arial"/>
      <family val="0"/>
      <charset val="1"/>
    </font>
    <font>
      <sz val="9"/>
      <color rgb="FF1F4E78"/>
      <name val="Arial"/>
      <family val="0"/>
      <charset val="1"/>
    </font>
    <font>
      <sz val="9"/>
      <color rgb="FF9C6500"/>
      <name val="Arial"/>
      <family val="0"/>
      <charset val="1"/>
    </font>
    <font>
      <sz val="9"/>
      <color rgb="FF9C0006"/>
      <name val="Arial"/>
      <family val="0"/>
      <charset val="1"/>
    </font>
    <font>
      <sz val="10"/>
      <name val="Arial"/>
      <family val="0"/>
      <charset val="1"/>
    </font>
    <font>
      <b val="true"/>
      <sz val="9"/>
      <color rgb="FFA6A6A6"/>
      <name val="Arial"/>
      <family val="0"/>
      <charset val="1"/>
    </font>
    <font>
      <b val="true"/>
      <sz val="10"/>
      <color rgb="FF1F4E78"/>
      <name val="Arial"/>
      <family val="0"/>
      <charset val="1"/>
    </font>
    <font>
      <b val="true"/>
      <sz val="9"/>
      <name val="Arial"/>
      <family val="0"/>
      <charset val="1"/>
    </font>
    <font>
      <b val="true"/>
      <sz val="11"/>
      <name val="Arial"/>
      <family val="0"/>
      <charset val="1"/>
    </font>
    <font>
      <b val="true"/>
      <sz val="10"/>
      <color rgb="FF006100"/>
      <name val="Arial"/>
      <family val="0"/>
      <charset val="1"/>
    </font>
    <font>
      <b val="true"/>
      <sz val="9"/>
      <color rgb="FFFFFFFF"/>
      <name val="Arial"/>
      <family val="0"/>
      <charset val="1"/>
    </font>
  </fonts>
  <fills count="12">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2CC"/>
        <bgColor rgb="FFFCE4D6"/>
      </patternFill>
    </fill>
    <fill>
      <patternFill patternType="solid">
        <fgColor rgb="FFDDEBF7"/>
        <bgColor rgb="FFE2EFDA"/>
      </patternFill>
    </fill>
    <fill>
      <patternFill patternType="solid">
        <fgColor rgb="FFFCE4D6"/>
        <bgColor rgb="FFFFF2CC"/>
      </patternFill>
    </fill>
    <fill>
      <patternFill patternType="solid">
        <fgColor rgb="FFBDD7EE"/>
        <bgColor rgb="FFD9D9D9"/>
      </patternFill>
    </fill>
    <fill>
      <patternFill patternType="solid">
        <fgColor rgb="FFFFEB9C"/>
        <bgColor rgb="FFFFF2CC"/>
      </patternFill>
    </fill>
    <fill>
      <patternFill patternType="solid">
        <fgColor rgb="FFFFC7CE"/>
        <bgColor rgb="FFFCE4D6"/>
      </patternFill>
    </fill>
    <fill>
      <patternFill patternType="solid">
        <fgColor rgb="FFF2F2F2"/>
        <bgColor rgb="FFF4F8FC"/>
      </patternFill>
    </fill>
    <fill>
      <patternFill patternType="solid">
        <fgColor rgb="FFE2EFDA"/>
        <bgColor rgb="FFDDEBF7"/>
      </patternFill>
    </fill>
  </fills>
  <borders count="5">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medium">
        <color rgb="FF2E75B6"/>
      </top>
      <bottom style="thin">
        <color rgb="FFD9D9D9"/>
      </bottom>
      <diagonal/>
    </border>
    <border diagonalUp="false" diagonalDown="false">
      <left style="thin">
        <color rgb="FFD9D9D9"/>
      </left>
      <right style="thin">
        <color rgb="FFD9D9D9"/>
      </right>
      <top style="thin">
        <color rgb="FFD9D9D9"/>
      </top>
      <bottom style="medium">
        <color rgb="FF2E75B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5" fontId="9" fillId="4"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6" fontId="6" fillId="3"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7" fontId="13" fillId="4" borderId="1" xfId="0" applyFont="true" applyBorder="true" applyAlignment="true" applyProtection="false">
      <alignment horizontal="center" vertical="bottom" textRotation="0" wrapText="false" indent="0" shrinkToFit="false"/>
      <protection locked="true" hidden="false"/>
    </xf>
    <xf numFmtId="167"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7" fontId="12" fillId="2"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center" textRotation="0" wrapText="true" indent="0" shrinkToFit="false"/>
      <protection locked="true" hidden="false"/>
    </xf>
    <xf numFmtId="168" fontId="0"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71" fontId="18"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21" fillId="2"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5" fontId="22" fillId="5" borderId="2" xfId="0" applyFont="true" applyBorder="true" applyAlignment="true" applyProtection="false">
      <alignment horizontal="center" vertical="center" textRotation="0" wrapText="fals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2" fontId="24" fillId="4"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left" vertical="center" textRotation="0" wrapText="false" indent="1" shrinkToFit="false"/>
      <protection locked="true" hidden="false"/>
    </xf>
    <xf numFmtId="164" fontId="25" fillId="6" borderId="2" xfId="0" applyFont="true" applyBorder="true" applyAlignment="true" applyProtection="false">
      <alignment horizontal="left" vertical="center" textRotation="0" wrapText="false" indent="1" shrinkToFit="false"/>
      <protection locked="true" hidden="false"/>
    </xf>
    <xf numFmtId="165" fontId="24" fillId="4" borderId="2" xfId="0" applyFont="true" applyBorder="true" applyAlignment="true" applyProtection="false">
      <alignment horizontal="center" vertical="center" textRotation="0" wrapText="false" indent="0" shrinkToFit="false"/>
      <protection locked="true" hidden="false"/>
    </xf>
    <xf numFmtId="164" fontId="26" fillId="7" borderId="2" xfId="0" applyFont="true" applyBorder="true" applyAlignment="true" applyProtection="false">
      <alignment horizontal="left" vertical="center" textRotation="0" wrapText="false" indent="1" shrinkToFit="false"/>
      <protection locked="true" hidden="false"/>
    </xf>
    <xf numFmtId="173" fontId="24" fillId="4" borderId="2" xfId="0" applyFont="true" applyBorder="true" applyAlignment="true" applyProtection="false">
      <alignment horizontal="center" vertical="center" textRotation="0" wrapText="false" indent="0" shrinkToFit="false"/>
      <protection locked="true" hidden="false"/>
    </xf>
    <xf numFmtId="164" fontId="27" fillId="8" borderId="2" xfId="0" applyFont="true" applyBorder="true" applyAlignment="true" applyProtection="false">
      <alignment horizontal="left" vertical="center" textRotation="0" wrapText="false" indent="1" shrinkToFit="false"/>
      <protection locked="true" hidden="false"/>
    </xf>
    <xf numFmtId="164" fontId="28" fillId="9" borderId="2" xfId="0" applyFont="true" applyBorder="true" applyAlignment="true" applyProtection="false">
      <alignment horizontal="left" vertical="center" textRotation="0" wrapText="false" indent="1"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74" fontId="18" fillId="0" borderId="0" xfId="0" applyFont="true" applyBorder="false" applyAlignment="true" applyProtection="false">
      <alignment horizontal="center" vertical="center" textRotation="0" wrapText="false" indent="0" shrinkToFit="false"/>
      <protection locked="true" hidden="false"/>
    </xf>
    <xf numFmtId="164" fontId="23" fillId="3" borderId="0" xfId="0" applyFont="true" applyBorder="true" applyAlignment="true" applyProtection="false">
      <alignment horizontal="left" vertical="center" textRotation="0" wrapText="false" indent="1" shrinkToFit="false"/>
      <protection locked="true" hidden="false"/>
    </xf>
    <xf numFmtId="164" fontId="12" fillId="2" borderId="2" xfId="0" applyFont="true" applyBorder="true" applyAlignment="true" applyProtection="false">
      <alignment horizontal="center" vertical="center" textRotation="0" wrapText="true" indent="0" shrinkToFit="false"/>
      <protection locked="true" hidden="false"/>
    </xf>
    <xf numFmtId="166" fontId="12" fillId="2"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left" vertical="center" textRotation="0" wrapText="false" indent="1" shrinkToFit="false"/>
      <protection locked="true" hidden="false"/>
    </xf>
    <xf numFmtId="167" fontId="12" fillId="3" borderId="2" xfId="0" applyFont="true" applyBorder="true" applyAlignment="true" applyProtection="false">
      <alignment horizontal="center" vertical="center" textRotation="0" wrapText="false" indent="0" shrinkToFit="false"/>
      <protection locked="true" hidden="false"/>
    </xf>
    <xf numFmtId="167" fontId="14" fillId="5" borderId="2" xfId="0" applyFont="true" applyBorder="true" applyAlignment="true" applyProtection="false">
      <alignment horizontal="center" vertical="center" textRotation="0" wrapText="false" indent="0" shrinkToFit="false"/>
      <protection locked="true" hidden="false"/>
    </xf>
    <xf numFmtId="172" fontId="14" fillId="5" borderId="2" xfId="0" applyFont="true" applyBorder="true" applyAlignment="true" applyProtection="false">
      <alignment horizontal="center" vertical="center" textRotation="0" wrapText="false" indent="0" shrinkToFit="false"/>
      <protection locked="true" hidden="false"/>
    </xf>
    <xf numFmtId="171" fontId="29" fillId="0" borderId="2" xfId="0" applyFont="true" applyBorder="true" applyAlignment="true" applyProtection="false">
      <alignment horizontal="center" vertical="center" textRotation="0" wrapText="false" indent="0" shrinkToFit="false"/>
      <protection locked="true" hidden="false"/>
    </xf>
    <xf numFmtId="164" fontId="30" fillId="10" borderId="0" xfId="0" applyFont="true" applyBorder="false" applyAlignment="true" applyProtection="false">
      <alignment horizontal="center" vertical="center" textRotation="0" wrapText="true" indent="0" shrinkToFit="false"/>
      <protection locked="true" hidden="false"/>
    </xf>
    <xf numFmtId="164" fontId="31" fillId="0" borderId="3" xfId="0" applyFont="true" applyBorder="true" applyAlignment="true" applyProtection="false">
      <alignment horizontal="left" vertical="center" textRotation="0" wrapText="false" indent="1" shrinkToFit="false"/>
      <protection locked="true" hidden="false"/>
    </xf>
    <xf numFmtId="164" fontId="19" fillId="0" borderId="3" xfId="0" applyFont="true" applyBorder="true" applyAlignment="true" applyProtection="false">
      <alignment horizontal="left" vertical="center" textRotation="0" wrapText="false" indent="1" shrinkToFit="false"/>
      <protection locked="true" hidden="false"/>
    </xf>
    <xf numFmtId="167" fontId="14" fillId="5" borderId="3" xfId="0" applyFont="true" applyBorder="true" applyAlignment="true" applyProtection="false">
      <alignment horizontal="center" vertical="center" textRotation="0" wrapText="false" indent="0" shrinkToFit="false"/>
      <protection locked="true" hidden="false"/>
    </xf>
    <xf numFmtId="167" fontId="29" fillId="0" borderId="3" xfId="0" applyFont="true" applyBorder="true" applyAlignment="true" applyProtection="false">
      <alignment horizontal="center" vertical="center" textRotation="0" wrapText="false" indent="0" shrinkToFit="false"/>
      <protection locked="true" hidden="false"/>
    </xf>
    <xf numFmtId="164" fontId="19" fillId="0" borderId="3"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7" fontId="29" fillId="0" borderId="2" xfId="0" applyFont="true" applyBorder="true" applyAlignment="true" applyProtection="false">
      <alignment horizontal="center" vertical="center" textRotation="0" wrapText="false" indent="0" shrinkToFit="false"/>
      <protection locked="true" hidden="false"/>
    </xf>
    <xf numFmtId="164" fontId="19" fillId="0" borderId="2" xfId="0" applyFont="tru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32" fillId="0" borderId="4" xfId="0" applyFont="true" applyBorder="true" applyAlignment="true" applyProtection="false">
      <alignment horizontal="left" vertical="center" textRotation="0" wrapText="false" indent="1" shrinkToFit="false"/>
      <protection locked="true" hidden="false"/>
    </xf>
    <xf numFmtId="167" fontId="14" fillId="5" borderId="4" xfId="0" applyFont="true" applyBorder="true" applyAlignment="true" applyProtection="false">
      <alignment horizontal="center" vertical="center" textRotation="0" wrapText="false" indent="0" shrinkToFit="false"/>
      <protection locked="true" hidden="false"/>
    </xf>
    <xf numFmtId="167" fontId="14" fillId="0" borderId="4" xfId="0" applyFont="true" applyBorder="true" applyAlignment="true" applyProtection="false">
      <alignment horizontal="center" vertical="center" textRotation="0" wrapText="false" indent="0" shrinkToFit="false"/>
      <protection locked="true" hidden="false"/>
    </xf>
    <xf numFmtId="164" fontId="19" fillId="0" borderId="4"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1"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left" vertical="center" textRotation="0" wrapText="false" indent="1" shrinkToFit="false"/>
      <protection locked="true" hidden="false"/>
    </xf>
    <xf numFmtId="164" fontId="24" fillId="4" borderId="2" xfId="0" applyFont="true" applyBorder="true" applyAlignment="true" applyProtection="false">
      <alignment horizontal="left" vertical="center" textRotation="0" wrapText="false" indent="1" shrinkToFit="false"/>
      <protection locked="true" hidden="false"/>
    </xf>
    <xf numFmtId="164" fontId="18" fillId="0" borderId="2" xfId="0" applyFont="true" applyBorder="true" applyAlignment="true" applyProtection="false">
      <alignment horizontal="center" vertical="center" textRotation="0" wrapText="false" indent="0" shrinkToFit="false"/>
      <protection locked="true" hidden="false"/>
    </xf>
    <xf numFmtId="167" fontId="14" fillId="11" borderId="2"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true" applyAlignment="true" applyProtection="false">
      <alignment horizontal="left" vertical="center" textRotation="0" wrapText="false" indent="1" shrinkToFit="false"/>
      <protection locked="true" hidden="false"/>
    </xf>
    <xf numFmtId="175" fontId="14" fillId="5" borderId="2" xfId="0" applyFont="true" applyBorder="true" applyAlignment="true" applyProtection="false">
      <alignment horizontal="center" vertical="center" textRotation="0" wrapText="false" indent="0" shrinkToFit="false"/>
      <protection locked="true" hidden="false"/>
    </xf>
    <xf numFmtId="176" fontId="34" fillId="11" borderId="2" xfId="0" applyFont="true" applyBorder="true" applyAlignment="true" applyProtection="false">
      <alignment horizontal="center" vertical="center" textRotation="0" wrapText="false" indent="0" shrinkToFit="false"/>
      <protection locked="true" hidden="false"/>
    </xf>
    <xf numFmtId="177" fontId="14" fillId="5" borderId="2" xfId="0" applyFont="true" applyBorder="true" applyAlignment="true" applyProtection="false">
      <alignment horizontal="center" vertical="center" textRotation="0" wrapText="false" indent="0" shrinkToFit="false"/>
      <protection locked="true" hidden="false"/>
    </xf>
    <xf numFmtId="178" fontId="14" fillId="11" borderId="2"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right" vertical="center" textRotation="0" wrapText="false" indent="0" shrinkToFit="false"/>
      <protection locked="true" hidden="false"/>
    </xf>
    <xf numFmtId="164" fontId="24" fillId="4" borderId="2" xfId="0" applyFont="true" applyBorder="true" applyAlignment="true" applyProtection="false">
      <alignment horizontal="center" vertical="center" textRotation="0" wrapText="true" indent="0" shrinkToFit="false"/>
      <protection locked="true" hidden="false"/>
    </xf>
    <xf numFmtId="164" fontId="31" fillId="0" borderId="2" xfId="0" applyFont="true" applyBorder="true" applyAlignment="true" applyProtection="false">
      <alignment horizontal="general" vertical="bottom" textRotation="0" wrapText="false" indent="0" shrinkToFit="false"/>
      <protection locked="true" hidden="false"/>
    </xf>
    <xf numFmtId="164" fontId="18" fillId="0" borderId="2" xfId="0" applyFont="true" applyBorder="true" applyAlignment="true" applyProtection="false">
      <alignment horizontal="general" vertical="bottom" textRotation="0" wrapText="false" indent="0" shrinkToFit="false"/>
      <protection locked="true" hidden="false"/>
    </xf>
    <xf numFmtId="179" fontId="29" fillId="0" borderId="2" xfId="0" applyFont="true" applyBorder="true" applyAlignment="true" applyProtection="false">
      <alignment horizontal="center" vertical="center" textRotation="0" wrapText="false" indent="0" shrinkToFit="false"/>
      <protection locked="true" hidden="false"/>
    </xf>
    <xf numFmtId="166" fontId="29" fillId="0" borderId="2" xfId="0" applyFont="true" applyBorder="true" applyAlignment="true" applyProtection="false">
      <alignment horizontal="center" vertical="center" textRotation="0" wrapText="false" indent="0" shrinkToFit="false"/>
      <protection locked="true" hidden="false"/>
    </xf>
    <xf numFmtId="180" fontId="29" fillId="0" borderId="2" xfId="0" applyFont="true" applyBorder="true" applyAlignment="true" applyProtection="false">
      <alignment horizontal="center" vertical="center" textRotation="0" wrapText="false" indent="0" shrinkToFit="false"/>
      <protection locked="true" hidden="false"/>
    </xf>
    <xf numFmtId="164" fontId="12" fillId="2" borderId="2" xfId="0" applyFont="true" applyBorder="true" applyAlignment="true" applyProtection="false">
      <alignment horizontal="left" vertical="center" textRotation="0" wrapText="false" indent="1" shrinkToFit="false"/>
      <protection locked="true" hidden="false"/>
    </xf>
    <xf numFmtId="164" fontId="12" fillId="2" borderId="2" xfId="0" applyFont="true" applyBorder="true" applyAlignment="true" applyProtection="false">
      <alignment horizontal="center" vertical="center" textRotation="0" wrapText="false" indent="0" shrinkToFit="false"/>
      <protection locked="true" hidden="false"/>
    </xf>
    <xf numFmtId="172" fontId="12" fillId="2" borderId="2" xfId="0" applyFont="true" applyBorder="true" applyAlignment="true" applyProtection="false">
      <alignment horizontal="center" vertical="center" textRotation="0" wrapText="false" indent="0" shrinkToFit="false"/>
      <protection locked="true" hidden="false"/>
    </xf>
    <xf numFmtId="167" fontId="12" fillId="2" borderId="2" xfId="0" applyFont="true" applyBorder="true" applyAlignment="true" applyProtection="false">
      <alignment horizontal="center" vertical="center" textRotation="0" wrapText="false" indent="0" shrinkToFit="false"/>
      <protection locked="true" hidden="false"/>
    </xf>
    <xf numFmtId="181" fontId="12" fillId="2" borderId="2"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2" fontId="29" fillId="0" borderId="2" xfId="0" applyFont="true" applyBorder="true" applyAlignment="true" applyProtection="false">
      <alignment horizontal="center" vertical="center" textRotation="0" wrapText="false" indent="0" shrinkToFit="false"/>
      <protection locked="true" hidden="false"/>
    </xf>
    <xf numFmtId="164" fontId="29" fillId="0" borderId="2" xfId="0" applyFont="true" applyBorder="true" applyAlignment="true" applyProtection="false">
      <alignment horizontal="center" vertical="center" textRotation="0" wrapText="false" indent="0" shrinkToFit="false"/>
      <protection locked="true" hidden="false"/>
    </xf>
    <xf numFmtId="164" fontId="14" fillId="10" borderId="2" xfId="0" applyFont="true" applyBorder="true" applyAlignment="true" applyProtection="false">
      <alignment horizontal="left" vertical="center" textRotation="0" wrapText="false" indent="1" shrinkToFit="false"/>
      <protection locked="true" hidden="false"/>
    </xf>
    <xf numFmtId="164" fontId="14" fillId="10" borderId="2" xfId="0" applyFont="true" applyBorder="true" applyAlignment="true" applyProtection="false">
      <alignment horizontal="center" vertical="center" textRotation="0" wrapText="false" indent="0" shrinkToFit="false"/>
      <protection locked="true" hidden="false"/>
    </xf>
    <xf numFmtId="171" fontId="14" fillId="10" borderId="2" xfId="0" applyFont="true" applyBorder="true" applyAlignment="true" applyProtection="false">
      <alignment horizontal="center" vertical="center" textRotation="0" wrapText="false" indent="0" shrinkToFit="false"/>
      <protection locked="true" hidden="false"/>
    </xf>
    <xf numFmtId="167" fontId="14" fillId="10" borderId="2" xfId="0" applyFont="true" applyBorder="true" applyAlignment="true" applyProtection="false">
      <alignment horizontal="center" vertical="center" textRotation="0" wrapText="false" indent="0" shrinkToFit="false"/>
      <protection locked="true" hidden="false"/>
    </xf>
    <xf numFmtId="171" fontId="12" fillId="2" borderId="2" xfId="0" applyFont="true" applyBorder="true" applyAlignment="true" applyProtection="false">
      <alignment horizontal="center" vertical="center" textRotation="0" wrapText="false" indent="0" shrinkToFit="false"/>
      <protection locked="true" hidden="false"/>
    </xf>
    <xf numFmtId="164" fontId="29" fillId="0" borderId="2" xfId="0" applyFont="true" applyBorder="true" applyAlignment="true" applyProtection="false">
      <alignment horizontal="left" vertical="center" textRotation="0" wrapText="false" indent="1" shrinkToFit="false"/>
      <protection locked="true" hidden="false"/>
    </xf>
    <xf numFmtId="172" fontId="29" fillId="0" borderId="2" xfId="0" applyFont="true" applyBorder="true" applyAlignment="true" applyProtection="false">
      <alignment horizontal="center" vertical="center" textRotation="0" wrapText="false" indent="0" shrinkToFit="false"/>
      <protection locked="true" hidden="false"/>
    </xf>
    <xf numFmtId="177" fontId="29" fillId="0" borderId="2" xfId="0" applyFont="true" applyBorder="true" applyAlignment="true" applyProtection="false">
      <alignment horizontal="center" vertical="center" textRotation="0" wrapText="false" indent="0" shrinkToFit="false"/>
      <protection locked="true" hidden="false"/>
    </xf>
    <xf numFmtId="177" fontId="12" fillId="2" borderId="2" xfId="0" applyFont="true" applyBorder="true" applyAlignment="true" applyProtection="false">
      <alignment horizontal="center" vertical="center" textRotation="0" wrapText="false" indent="0" shrinkToFit="false"/>
      <protection locked="true" hidden="false"/>
    </xf>
    <xf numFmtId="183" fontId="24" fillId="4" borderId="2" xfId="0" applyFont="true" applyBorder="true" applyAlignment="true" applyProtection="false">
      <alignment horizontal="center" vertical="center" textRotation="0" wrapText="false" indent="0" shrinkToFit="false"/>
      <protection locked="true" hidden="false"/>
    </xf>
    <xf numFmtId="184" fontId="24" fillId="4" borderId="2" xfId="0" applyFont="true" applyBorder="true" applyAlignment="true" applyProtection="false">
      <alignment horizontal="center" vertical="center" textRotation="0" wrapText="false" indent="0" shrinkToFit="false"/>
      <protection locked="true" hidden="false"/>
    </xf>
    <xf numFmtId="164" fontId="24" fillId="4" borderId="2" xfId="0" applyFont="true" applyBorder="true" applyAlignment="true" applyProtection="false">
      <alignment horizontal="center" vertical="center" textRotation="0" wrapText="false" indent="0" shrinkToFit="false"/>
      <protection locked="true" hidden="false"/>
    </xf>
    <xf numFmtId="176" fontId="14" fillId="0" borderId="2" xfId="0" applyFont="true" applyBorder="true" applyAlignment="true" applyProtection="false">
      <alignment horizontal="center" vertical="center" textRotation="0" wrapText="false" indent="0" shrinkToFit="false"/>
      <protection locked="true" hidden="false"/>
    </xf>
    <xf numFmtId="176" fontId="19" fillId="0" borderId="2" xfId="0" applyFont="true" applyBorder="true" applyAlignment="true" applyProtection="false">
      <alignment horizontal="left" vertical="center" textRotation="0" wrapText="false" indent="1" shrinkToFit="false"/>
      <protection locked="true" hidden="false"/>
    </xf>
    <xf numFmtId="176" fontId="14" fillId="0" borderId="0" xfId="0" applyFont="true" applyBorder="false" applyAlignment="true" applyProtection="false">
      <alignment horizontal="center" vertical="center" textRotation="0" wrapText="false" indent="0" shrinkToFit="false"/>
      <protection locked="true" hidden="false"/>
    </xf>
    <xf numFmtId="176" fontId="12" fillId="2" borderId="2" xfId="0" applyFont="true" applyBorder="true" applyAlignment="true" applyProtection="false">
      <alignment horizontal="center" vertical="center" textRotation="0" wrapText="false" indent="0" shrinkToFit="false"/>
      <protection locked="true" hidden="false"/>
    </xf>
    <xf numFmtId="178" fontId="12" fillId="2" borderId="2" xfId="0" applyFont="true" applyBorder="true" applyAlignment="true" applyProtection="false">
      <alignment horizontal="center" vertical="center" textRotation="0" wrapText="false" indent="0" shrinkToFit="false"/>
      <protection locked="true" hidden="false"/>
    </xf>
    <xf numFmtId="176" fontId="35" fillId="2" borderId="2" xfId="0" applyFont="true" applyBorder="true" applyAlignment="true" applyProtection="false">
      <alignment horizontal="left" vertical="center" textRotation="0" wrapText="false" indent="1" shrinkToFit="false"/>
      <protection locked="true" hidden="false"/>
    </xf>
    <xf numFmtId="176" fontId="12" fillId="0" borderId="0" xfId="0" applyFont="true" applyBorder="fals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85" fontId="22" fillId="5" borderId="2" xfId="0" applyFont="true" applyBorder="true" applyAlignment="true" applyProtection="false">
      <alignment horizontal="center" vertical="center" textRotation="0" wrapText="false" indent="0" shrinkToFit="false"/>
      <protection locked="true" hidden="false"/>
    </xf>
    <xf numFmtId="186" fontId="34" fillId="11" borderId="2"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87" fontId="14" fillId="11" borderId="2" xfId="0" applyFont="true" applyBorder="true" applyAlignment="true" applyProtection="false">
      <alignment horizontal="center" vertical="center" textRotation="0" wrapText="false" indent="0" shrinkToFit="false"/>
      <protection locked="true" hidden="false"/>
    </xf>
    <xf numFmtId="184" fontId="22" fillId="5" borderId="2" xfId="0" applyFont="true" applyBorder="true" applyAlignment="true" applyProtection="false">
      <alignment horizontal="center" vertical="center" textRotation="0" wrapText="false" indent="0" shrinkToFit="false"/>
      <protection locked="true" hidden="false"/>
    </xf>
    <xf numFmtId="164" fontId="22" fillId="5" borderId="2" xfId="0" applyFont="true" applyBorder="true" applyAlignment="true" applyProtection="false">
      <alignment horizontal="center" vertical="center" textRotation="0" wrapText="false" indent="0" shrinkToFit="false"/>
      <protection locked="true" hidden="false"/>
    </xf>
    <xf numFmtId="188" fontId="34" fillId="11" borderId="2"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31" fillId="0" borderId="2" xfId="0" applyFont="true" applyBorder="true" applyAlignment="true" applyProtection="false">
      <alignment horizontal="left" vertical="center" textRotation="0" wrapText="false" indent="1" shrinkToFit="false"/>
      <protection locked="true" hidden="false"/>
    </xf>
    <xf numFmtId="187" fontId="29" fillId="0" borderId="2" xfId="0" applyFont="true" applyBorder="true" applyAlignment="true" applyProtection="false">
      <alignment horizontal="center" vertical="center" textRotation="0" wrapText="false" indent="0" shrinkToFit="false"/>
      <protection locked="true" hidden="false"/>
    </xf>
    <xf numFmtId="187" fontId="14" fillId="5" borderId="2" xfId="0" applyFont="true" applyBorder="true" applyAlignment="true" applyProtection="false">
      <alignment horizontal="center" vertical="center" textRotation="0" wrapText="false" indent="0" shrinkToFit="false"/>
      <protection locked="true" hidden="false"/>
    </xf>
    <xf numFmtId="187" fontId="29" fillId="8" borderId="2" xfId="0" applyFont="true" applyBorder="true" applyAlignment="true" applyProtection="false">
      <alignment horizontal="center" vertical="center" textRotation="0" wrapText="false" indent="0" shrinkToFit="false"/>
      <protection locked="true" hidden="false"/>
    </xf>
    <xf numFmtId="188" fontId="14" fillId="0" borderId="2" xfId="0" applyFont="true" applyBorder="true" applyAlignment="true" applyProtection="false">
      <alignment horizontal="center" vertical="center" textRotation="0" wrapText="false" indent="0" shrinkToFit="false"/>
      <protection locked="true" hidden="false"/>
    </xf>
    <xf numFmtId="187" fontId="12" fillId="2" borderId="2" xfId="0" applyFont="true" applyBorder="true" applyAlignment="true" applyProtection="false">
      <alignment horizontal="center" vertical="center" textRotation="0" wrapText="false" indent="0" shrinkToFit="false"/>
      <protection locked="true" hidden="false"/>
    </xf>
    <xf numFmtId="186" fontId="12" fillId="2" borderId="2" xfId="0" applyFont="true" applyBorder="true" applyAlignment="true" applyProtection="false">
      <alignment horizontal="center" vertical="center" textRotation="0" wrapText="false" indent="0" shrinkToFit="false"/>
      <protection locked="true" hidden="false"/>
    </xf>
    <xf numFmtId="188" fontId="12" fillId="2" borderId="2" xfId="0" applyFont="true" applyBorder="true" applyAlignment="true" applyProtection="false">
      <alignment horizontal="center" vertical="center" textRotation="0" wrapText="false" indent="0" shrinkToFit="false"/>
      <protection locked="true" hidden="false"/>
    </xf>
    <xf numFmtId="164" fontId="35" fillId="2" borderId="2" xfId="0" applyFont="true" applyBorder="true" applyAlignment="true" applyProtection="false">
      <alignment horizontal="left" vertical="center" textRotation="0" wrapText="false" indent="1" shrinkToFit="false"/>
      <protection locked="true" hidden="false"/>
    </xf>
    <xf numFmtId="164" fontId="30" fillId="0" borderId="0" xfId="0" applyFont="true" applyBorder="false" applyAlignment="true" applyProtection="false">
      <alignment horizontal="center" vertical="center" textRotation="0" wrapText="true" indent="0" shrinkToFit="false"/>
      <protection locked="true" hidden="false"/>
    </xf>
    <xf numFmtId="189" fontId="29" fillId="0" borderId="2" xfId="0" applyFont="true" applyBorder="true" applyAlignment="true" applyProtection="false">
      <alignment horizontal="center" vertical="center" textRotation="0" wrapText="false" indent="0" shrinkToFit="false"/>
      <protection locked="true" hidden="false"/>
    </xf>
    <xf numFmtId="170" fontId="29" fillId="0"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0">
    <dxf>
      <fill>
        <patternFill>
          <bgColor rgb="FFFCE4D6"/>
        </patternFill>
      </fill>
    </dxf>
    <dxf>
      <font>
        <name val="Arial"/>
        <charset val="1"/>
        <family val="0"/>
        <b val="1"/>
        <color rgb="FF9C0006"/>
        <sz val="9"/>
      </font>
      <fill>
        <patternFill>
          <bgColor rgb="FFFFC7CE"/>
        </patternFill>
      </fill>
    </dxf>
    <dxf>
      <font>
        <name val="Arial"/>
        <charset val="1"/>
        <family val="0"/>
        <b val="1"/>
        <color rgb="FF9C6500"/>
        <sz val="9"/>
      </font>
      <fill>
        <patternFill>
          <bgColor rgb="FFFFEB9C"/>
        </patternFill>
      </fill>
    </dxf>
    <dxf>
      <font>
        <name val="Arial"/>
        <charset val="1"/>
        <family val="0"/>
        <b val="1"/>
        <color rgb="FF808080"/>
        <sz val="9"/>
      </font>
      <fill>
        <patternFill>
          <bgColor rgb="FFF2F2F2"/>
        </patternFill>
      </fill>
    </dxf>
    <dxf>
      <font>
        <name val="Arial"/>
        <charset val="1"/>
        <family val="0"/>
        <color rgb="FF9C6500"/>
        <sz val="9"/>
      </font>
      <fill>
        <patternFill>
          <bgColor rgb="FFFFEB9C"/>
        </patternFill>
      </fill>
    </dxf>
    <dxf>
      <fill>
        <patternFill patternType="solid">
          <fgColor rgb="FF1F4E78"/>
          <bgColor rgb="FF000000"/>
        </patternFill>
      </fill>
    </dxf>
    <dxf>
      <fill>
        <patternFill patternType="solid">
          <fgColor rgb="FFF4F8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7F6000"/>
          <bgColor rgb="FF000000"/>
        </patternFill>
      </fill>
    </dxf>
    <dxf>
      <fill>
        <patternFill patternType="solid">
          <fgColor rgb="FFC55A11"/>
          <bgColor rgb="FF000000"/>
        </patternFill>
      </fill>
    </dxf>
    <dxf>
      <fill>
        <patternFill patternType="solid">
          <fgColor rgb="FFBFBFBF"/>
          <bgColor rgb="FF000000"/>
        </patternFill>
      </fill>
    </dxf>
    <dxf>
      <font>
        <name val="Arial"/>
        <charset val="1"/>
        <family val="0"/>
        <b val="1"/>
        <color rgb="FF9C6500"/>
        <sz val="10"/>
      </font>
      <fill>
        <patternFill>
          <bgColor rgb="FFFFEB9C"/>
        </patternFill>
      </fill>
    </dxf>
    <dxf>
      <font>
        <name val="Arial"/>
        <charset val="1"/>
        <family val="0"/>
        <b val="1"/>
        <color rgb="FF9C0006"/>
        <sz val="10"/>
      </font>
      <fill>
        <patternFill>
          <bgColor rgb="FFFFC7CE"/>
        </patternFill>
      </fill>
    </dxf>
    <dxf>
      <fill>
        <patternFill>
          <bgColor rgb="FFF4F8FC"/>
        </patternFill>
      </fill>
    </dxf>
    <dxf>
      <font>
        <name val="Arial"/>
        <charset val="1"/>
        <family val="0"/>
        <color rgb="FFBFBFBF"/>
        <sz val="9"/>
      </font>
    </dxf>
    <dxf>
      <font>
        <name val="Arial"/>
        <charset val="1"/>
        <family val="0"/>
        <b val="1"/>
        <color rgb="FFC55A11"/>
        <sz val="10"/>
      </font>
      <fill>
        <patternFill>
          <bgColor rgb="FFFCE4D6"/>
        </patternFill>
      </fill>
    </dxf>
    <dxf>
      <font>
        <name val="Arial"/>
        <charset val="1"/>
        <family val="0"/>
        <b val="1"/>
        <color rgb="FF1F4E78"/>
        <sz val="10"/>
      </font>
      <fill>
        <patternFill>
          <bgColor rgb="FFBDD7EE"/>
        </patternFill>
      </fill>
    </dxf>
    <dxf>
      <font>
        <name val="Arial"/>
        <charset val="1"/>
        <family val="0"/>
        <b val="1"/>
        <color rgb="FF7F6000"/>
        <sz val="10"/>
      </font>
      <fill>
        <patternFill>
          <bgColor rgb="FFFFF2CC"/>
        </patternFill>
      </fill>
    </dxf>
    <dxf>
      <fill>
        <patternFill>
          <bgColor rgb="FFF2F2F2"/>
        </patternFill>
      </fill>
    </dxf>
    <dxf>
      <font>
        <name val="Arial"/>
        <charset val="1"/>
        <family val="0"/>
        <b val="1"/>
        <color rgb="FF006100"/>
        <sz val="10"/>
      </font>
      <fill>
        <patternFill>
          <bgColor rgb="FFC6EFCE"/>
        </patternFill>
      </fill>
    </dxf>
    <dxf>
      <font>
        <name val="Arial"/>
        <charset val="1"/>
        <family val="0"/>
        <b val="1"/>
        <color rgb="FF006100"/>
        <sz val="11"/>
      </font>
      <fill>
        <patternFill>
          <bgColor rgb="FFC6EFCE"/>
        </patternFill>
      </fill>
    </dxf>
    <dxf>
      <font>
        <name val="Arial"/>
        <charset val="1"/>
        <family val="0"/>
        <b val="1"/>
        <color rgb="FF9C0006"/>
        <sz val="11"/>
      </font>
      <fill>
        <patternFill>
          <bgColor rgb="FFFFC7CE"/>
        </patternFill>
      </fill>
    </dxf>
    <dxf>
      <fill>
        <patternFill patternType="solid">
          <fgColor rgb="FFA6A6A6"/>
          <bgColor rgb="FF000000"/>
        </patternFill>
      </fill>
    </dxf>
    <dxf>
      <font>
        <name val="Arial"/>
        <charset val="1"/>
        <family val="0"/>
        <color rgb="FF9C6500"/>
        <sz val="10"/>
      </font>
      <fill>
        <patternFill>
          <bgColor rgb="FFFFEB9C"/>
        </patternFill>
      </fill>
    </dxf>
    <dxf>
      <font>
        <name val="Arial"/>
        <charset val="1"/>
        <family val="0"/>
        <color rgb="FF006100"/>
        <sz val="9"/>
      </font>
      <fill>
        <patternFill>
          <bgColor rgb="FFC6EFCE"/>
        </patternFill>
      </fill>
    </dxf>
    <dxf>
      <fill>
        <patternFill>
          <bgColor rgb="FFF4F8FC"/>
        </patternFill>
      </fill>
    </dxf>
    <dxf>
      <font>
        <name val="Arial"/>
        <charset val="1"/>
        <family val="0"/>
        <b val="1"/>
        <color rgb="FF9C6500"/>
        <sz val="9"/>
      </font>
      <fill>
        <patternFill>
          <bgColor rgb="FFFFEB9C"/>
        </patternFill>
      </fill>
    </dxf>
    <dxf>
      <font>
        <name val="Arial"/>
        <charset val="1"/>
        <family val="0"/>
        <b val="1"/>
        <color rgb="FF9C0006"/>
        <sz val="9"/>
      </font>
      <fill>
        <patternFill>
          <bgColor rgb="FFFFC7CE"/>
        </patternFill>
      </fill>
    </dxf>
    <dxf>
      <font>
        <name val="Arial"/>
        <charset val="1"/>
        <family val="0"/>
        <color rgb="FF006100"/>
        <sz val="9"/>
      </font>
      <fill>
        <patternFill>
          <bgColor rgb="FFC6EFCE"/>
        </patternFill>
      </fill>
    </dxf>
  </dxfs>
  <colors>
    <indexedColors>
      <rgbColor rgb="FF000000"/>
      <rgbColor rgb="FFFFFFFF"/>
      <rgbColor rgb="FFC00000"/>
      <rgbColor rgb="FF00FF00"/>
      <rgbColor rgb="FF0000FF"/>
      <rgbColor rgb="FFF4F8FC"/>
      <rgbColor rgb="FFFF00FF"/>
      <rgbColor rgb="FF00FFFF"/>
      <rgbColor rgb="FF9C0006"/>
      <rgbColor rgb="FF0080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2EFDA"/>
      <rgbColor rgb="FFC6EFCE"/>
      <rgbColor rgb="FFFFEB9C"/>
      <rgbColor rgb="FFD9D9D9"/>
      <rgbColor rgb="FFFCE4D6"/>
      <rgbColor rgb="FFF2F2F2"/>
      <rgbColor rgb="FFFFC7CE"/>
      <rgbColor rgb="FF2E75B6"/>
      <rgbColor rgb="FF33CCCC"/>
      <rgbColor rgb="FF99CC00"/>
      <rgbColor rgb="FFFFCC00"/>
      <rgbColor rgb="FFFF9900"/>
      <rgbColor rgb="FFC55A11"/>
      <rgbColor rgb="FF666699"/>
      <rgbColor rgb="FFA6A6A6"/>
      <rgbColor rgb="FF003366"/>
      <rgbColor rgb="FF339966"/>
      <rgbColor rgb="FF006100"/>
      <rgbColor rgb="FF333300"/>
      <rgbColor rgb="FF9C65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6796875" defaultRowHeight="12.75" zeroHeight="false" outlineLevelRow="0" outlineLevelCol="0"/>
  <cols>
    <col collapsed="false" customWidth="true" hidden="false" outlineLevel="0" max="1" min="1" style="1" width="34.71"/>
    <col collapsed="false" customWidth="true" hidden="false" outlineLevel="0" max="3" min="3" style="1" width="39.85"/>
  </cols>
  <sheetData>
    <row r="1" customFormat="false" ht="18" hidden="false" customHeight="true" outlineLevel="0" collapsed="false">
      <c r="A1" s="2" t="s">
        <v>0</v>
      </c>
    </row>
    <row r="2" customFormat="false" ht="12.75" hidden="false" customHeight="true" outlineLevel="0" collapsed="false">
      <c r="C2" s="3" t="s">
        <v>1</v>
      </c>
    </row>
    <row r="3" customFormat="false" ht="12.75" hidden="false" customHeight="true" outlineLevel="0" collapsed="false">
      <c r="A3" s="4" t="s">
        <v>2</v>
      </c>
      <c r="B3" s="4" t="s">
        <v>3</v>
      </c>
      <c r="C3" s="4" t="s">
        <v>4</v>
      </c>
      <c r="D3" s="4" t="s">
        <v>5</v>
      </c>
    </row>
    <row r="4" customFormat="false" ht="12.75" hidden="false" customHeight="true" outlineLevel="0" collapsed="false">
      <c r="A4" s="1" t="s">
        <v>6</v>
      </c>
      <c r="B4" s="1" t="s">
        <v>7</v>
      </c>
      <c r="C4" s="1" t="str">
        <f aca="false">IF($A4="","",LEFT($A4,1)&amp;" "&amp;TRIM(RIGHT(SUBSTITUTE($A4," ",REPT(" ",50)),50)))</f>
        <v>L Silva</v>
      </c>
      <c r="D4" s="1" t="s">
        <v>8</v>
      </c>
    </row>
    <row r="5" customFormat="false" ht="12.75" hidden="false" customHeight="true" outlineLevel="0" collapsed="false">
      <c r="A5" s="1" t="s">
        <v>9</v>
      </c>
      <c r="B5" s="1" t="s">
        <v>10</v>
      </c>
      <c r="C5" s="1" t="str">
        <f aca="false">IF($A5="","",LEFT($A5,1)&amp;" "&amp;TRIM(RIGHT(SUBSTITUTE($A5," ",REPT(" ",50)),50)))</f>
        <v>L Villamil</v>
      </c>
      <c r="D5" s="1" t="s">
        <v>8</v>
      </c>
    </row>
    <row r="6" customFormat="false" ht="12.75" hidden="false" customHeight="true" outlineLevel="0" collapsed="false">
      <c r="A6" s="1" t="s">
        <v>11</v>
      </c>
      <c r="B6" s="1" t="s">
        <v>12</v>
      </c>
      <c r="C6" s="1" t="str">
        <f aca="false">IF($A6="","",LEFT($A6,1)&amp;" "&amp;TRIM(RIGHT(SUBSTITUTE($A6," ",REPT(" ",50)),50)))</f>
        <v>S Romero</v>
      </c>
      <c r="D6" s="1" t="s">
        <v>8</v>
      </c>
    </row>
    <row r="7" customFormat="false" ht="12.75" hidden="false" customHeight="true" outlineLevel="0" collapsed="false">
      <c r="A7" s="1" t="s">
        <v>13</v>
      </c>
      <c r="B7" s="1" t="s">
        <v>14</v>
      </c>
      <c r="C7" s="1" t="str">
        <f aca="false">IF($A7="","",LEFT($A7,1)&amp;" "&amp;TRIM(RIGHT(SUBSTITUTE($A7," ",REPT(" ",50)),50)))</f>
        <v>H Daza</v>
      </c>
      <c r="D7" s="1" t="s">
        <v>8</v>
      </c>
    </row>
    <row r="8" customFormat="false" ht="12.75" hidden="false" customHeight="true" outlineLevel="0" collapsed="false">
      <c r="A8" s="1" t="s">
        <v>15</v>
      </c>
      <c r="B8" s="1" t="s">
        <v>16</v>
      </c>
      <c r="C8" s="1" t="str">
        <f aca="false">IF($A8="","",LEFT($A8,1)&amp;" "&amp;TRIM(RIGHT(SUBSTITUTE($A8," ",REPT(" ",50)),50)))</f>
        <v>R Sanchez</v>
      </c>
      <c r="D8" s="1" t="s">
        <v>8</v>
      </c>
    </row>
    <row r="9" customFormat="false" ht="12.75" hidden="false" customHeight="true" outlineLevel="0" collapsed="false">
      <c r="A9" s="1" t="s">
        <v>17</v>
      </c>
      <c r="B9" s="1" t="s">
        <v>18</v>
      </c>
      <c r="C9" s="1" t="str">
        <f aca="false">IF($A9="","",LEFT($A9,1)&amp;" "&amp;TRIM(RIGHT(SUBSTITUTE($A9," ",REPT(" ",50)),50)))</f>
        <v>A Lorenzo</v>
      </c>
      <c r="D9" s="1" t="s">
        <v>8</v>
      </c>
    </row>
    <row r="10" customFormat="false" ht="12.75" hidden="false" customHeight="true" outlineLevel="0" collapsed="false">
      <c r="A10" s="1" t="s">
        <v>19</v>
      </c>
      <c r="B10" s="1" t="s">
        <v>20</v>
      </c>
      <c r="C10" s="1" t="str">
        <f aca="false">IF($A10="","",LEFT($A10,1)&amp;" "&amp;TRIM(RIGHT(SUBSTITUTE($A10," ",REPT(" ",50)),50)))</f>
        <v>A Camargo</v>
      </c>
      <c r="D10" s="1" t="s">
        <v>8</v>
      </c>
    </row>
    <row r="11" customFormat="false" ht="12.75" hidden="false" customHeight="true" outlineLevel="0" collapsed="false">
      <c r="A11" s="1" t="s">
        <v>21</v>
      </c>
      <c r="B11" s="1" t="s">
        <v>22</v>
      </c>
      <c r="C11" s="1" t="str">
        <f aca="false">IF($A11="","",LEFT($A11,1)&amp;" "&amp;TRIM(RIGHT(SUBSTITUTE($A11," ",REPT(" ",50)),50)))</f>
        <v>M Leon</v>
      </c>
      <c r="D11" s="1" t="s">
        <v>8</v>
      </c>
    </row>
    <row r="12" customFormat="false" ht="12.75" hidden="false" customHeight="true" outlineLevel="0" collapsed="false">
      <c r="A12" s="1" t="s">
        <v>23</v>
      </c>
      <c r="B12" s="1" t="s">
        <v>24</v>
      </c>
      <c r="C12" s="1" t="str">
        <f aca="false">IF($A12="","",LEFT($A12,1)&amp;" "&amp;TRIM(RIGHT(SUBSTITUTE($A12," ",REPT(" ",50)),50)))</f>
        <v>J Castillo</v>
      </c>
      <c r="D12" s="1" t="s">
        <v>8</v>
      </c>
    </row>
    <row r="13" customFormat="false" ht="12.75" hidden="false" customHeight="true" outlineLevel="0" collapsed="false">
      <c r="A13" s="1" t="s">
        <v>25</v>
      </c>
      <c r="B13" s="1" t="s">
        <v>26</v>
      </c>
      <c r="C13" s="1" t="str">
        <f aca="false">IF($A13="","",LEFT($A13,1)&amp;" "&amp;TRIM(RIGHT(SUBSTITUTE($A13," ",REPT(" ",50)),50)))</f>
        <v>J Rincon</v>
      </c>
      <c r="D13" s="1" t="s">
        <v>8</v>
      </c>
    </row>
    <row r="14" customFormat="false" ht="12.75" hidden="false" customHeight="true" outlineLevel="0" collapsed="false">
      <c r="A14" s="1" t="s">
        <v>27</v>
      </c>
      <c r="B14" s="1" t="s">
        <v>28</v>
      </c>
      <c r="C14" s="1" t="str">
        <f aca="false">IF($A14="","",LEFT($A14,1)&amp;" "&amp;TRIM(RIGHT(SUBSTITUTE($A14," ",REPT(" ",50)),50)))</f>
        <v>J Valbuena</v>
      </c>
      <c r="D14" s="1" t="s">
        <v>8</v>
      </c>
    </row>
    <row r="15" customFormat="false" ht="12.75" hidden="false" customHeight="true" outlineLevel="0" collapsed="false">
      <c r="A15" s="1" t="s">
        <v>29</v>
      </c>
      <c r="B15" s="1" t="s">
        <v>30</v>
      </c>
      <c r="C15" s="1" t="str">
        <f aca="false">IF($A15="","",LEFT($A15,1)&amp;" "&amp;TRIM(RIGHT(SUBSTITUTE($A15," ",REPT(" ",50)),50)))</f>
        <v>A Lopez</v>
      </c>
      <c r="D15" s="1" t="s">
        <v>8</v>
      </c>
    </row>
    <row r="16" customFormat="false" ht="12.75" hidden="false" customHeight="true" outlineLevel="0" collapsed="false">
      <c r="A16" s="1" t="s">
        <v>31</v>
      </c>
      <c r="B16" s="1" t="s">
        <v>32</v>
      </c>
      <c r="C16" s="1" t="str">
        <f aca="false">IF($A16="","",LEFT($A16,1)&amp;" "&amp;TRIM(RIGHT(SUBSTITUTE($A16," ",REPT(" ",50)),50)))</f>
        <v>C Mesa</v>
      </c>
      <c r="D16" s="1" t="s">
        <v>8</v>
      </c>
    </row>
    <row r="17" customFormat="false" ht="12.75" hidden="false" customHeight="true" outlineLevel="0" collapsed="false">
      <c r="A17" s="1" t="s">
        <v>33</v>
      </c>
      <c r="B17" s="1" t="s">
        <v>34</v>
      </c>
      <c r="C17" s="1" t="str">
        <f aca="false">IF($A17="","",LEFT($A17,1)&amp;" "&amp;TRIM(RIGHT(SUBSTITUTE($A17," ",REPT(" ",50)),50)))</f>
        <v>I Parra</v>
      </c>
      <c r="D17" s="1" t="s">
        <v>8</v>
      </c>
    </row>
    <row r="18" customFormat="false" ht="12.75" hidden="false" customHeight="true" outlineLevel="0" collapsed="false">
      <c r="A18" s="1" t="s">
        <v>35</v>
      </c>
      <c r="B18" s="1" t="s">
        <v>36</v>
      </c>
      <c r="C18" s="1" t="str">
        <f aca="false">IF($A18="","",LEFT($A18,1)&amp;" "&amp;TRIM(RIGHT(SUBSTITUTE($A18," ",REPT(" ",50)),50)))</f>
        <v>J Gonzalez</v>
      </c>
      <c r="D18" s="1" t="s">
        <v>8</v>
      </c>
    </row>
    <row r="19" customFormat="false" ht="12.75" hidden="false" customHeight="true" outlineLevel="0" collapsed="false">
      <c r="A19" s="1" t="s">
        <v>37</v>
      </c>
      <c r="B19" s="1" t="s">
        <v>38</v>
      </c>
      <c r="C19" s="1" t="str">
        <f aca="false">IF($A19="","",LEFT($A19,1)&amp;" "&amp;TRIM(RIGHT(SUBSTITUTE($A19," ",REPT(" ",50)),50)))</f>
        <v>M Grazziani</v>
      </c>
      <c r="D19" s="1" t="s">
        <v>8</v>
      </c>
    </row>
    <row r="20" customFormat="false" ht="12.75" hidden="false" customHeight="true" outlineLevel="0" collapsed="false">
      <c r="A20" s="1" t="s">
        <v>39</v>
      </c>
      <c r="B20" s="1" t="s">
        <v>40</v>
      </c>
      <c r="C20" s="1" t="str">
        <f aca="false">IF($A20="","",LEFT($A20,1)&amp;" "&amp;TRIM(RIGHT(SUBSTITUTE($A20," ",REPT(" ",50)),50)))</f>
        <v>C Castellanos</v>
      </c>
      <c r="D20" s="1" t="s">
        <v>8</v>
      </c>
    </row>
    <row r="21" customFormat="false" ht="12.75" hidden="false" customHeight="true" outlineLevel="0" collapsed="false">
      <c r="A21" s="1" t="s">
        <v>41</v>
      </c>
      <c r="B21" s="1" t="s">
        <v>42</v>
      </c>
      <c r="C21" s="1" t="str">
        <f aca="false">IF($A21="","",LEFT($A21,1)&amp;" "&amp;TRIM(RIGHT(SUBSTITUTE($A21," ",REPT(" ",50)),50)))</f>
        <v>C Lara</v>
      </c>
      <c r="D21" s="1" t="s">
        <v>8</v>
      </c>
    </row>
    <row r="22" customFormat="false" ht="12.75" hidden="false" customHeight="true" outlineLevel="0" collapsed="false">
      <c r="A22" s="1" t="s">
        <v>43</v>
      </c>
      <c r="B22" s="1" t="s">
        <v>44</v>
      </c>
      <c r="C22" s="1" t="str">
        <f aca="false">IF($A22="","",LEFT($A22,1)&amp;" "&amp;TRIM(RIGHT(SUBSTITUTE($A22," ",REPT(" ",50)),50)))</f>
        <v>D Trujillo</v>
      </c>
      <c r="D22" s="1" t="s">
        <v>8</v>
      </c>
    </row>
    <row r="23" customFormat="false" ht="12.75" hidden="false" customHeight="true" outlineLevel="0" collapsed="false">
      <c r="A23" s="1" t="s">
        <v>45</v>
      </c>
      <c r="B23" s="1" t="s">
        <v>46</v>
      </c>
      <c r="C23" s="1" t="str">
        <f aca="false">IF($A23="","",LEFT($A23,1)&amp;" "&amp;TRIM(RIGHT(SUBSTITUTE($A23," ",REPT(" ",50)),50)))</f>
        <v>F Montañez</v>
      </c>
      <c r="D23" s="1" t="s">
        <v>8</v>
      </c>
    </row>
    <row r="24" customFormat="false" ht="12.75" hidden="false" customHeight="true" outlineLevel="0" collapsed="false">
      <c r="A24" s="1" t="s">
        <v>47</v>
      </c>
      <c r="B24" s="1" t="s">
        <v>48</v>
      </c>
      <c r="C24" s="1" t="str">
        <f aca="false">IF($A24="","",LEFT($A24,1)&amp;" "&amp;TRIM(RIGHT(SUBSTITUTE($A24," ",REPT(" ",50)),50)))</f>
        <v>J Abay</v>
      </c>
      <c r="D24" s="1" t="s">
        <v>8</v>
      </c>
    </row>
    <row r="25" customFormat="false" ht="12.75" hidden="false" customHeight="true" outlineLevel="0" collapsed="false">
      <c r="A25" s="1" t="s">
        <v>49</v>
      </c>
      <c r="B25" s="1" t="s">
        <v>50</v>
      </c>
      <c r="C25" s="1" t="str">
        <f aca="false">IF($A25="","",LEFT($A25,1)&amp;" "&amp;TRIM(RIGHT(SUBSTITUTE($A25," ",REPT(" ",50)),50)))</f>
        <v>J Reyes</v>
      </c>
      <c r="D25" s="1" t="s">
        <v>8</v>
      </c>
    </row>
    <row r="26" customFormat="false" ht="12.75" hidden="false" customHeight="true" outlineLevel="0" collapsed="false">
      <c r="A26" s="1" t="s">
        <v>51</v>
      </c>
      <c r="B26" s="1" t="s">
        <v>52</v>
      </c>
      <c r="C26" s="1" t="str">
        <f aca="false">IF($A26="","",LEFT($A26,1)&amp;" "&amp;TRIM(RIGHT(SUBSTITUTE($A26," ",REPT(" ",50)),50)))</f>
        <v>M Verdooren</v>
      </c>
      <c r="D26" s="1" t="s">
        <v>8</v>
      </c>
    </row>
    <row r="27" customFormat="false" ht="12.75" hidden="false" customHeight="true" outlineLevel="0" collapsed="false">
      <c r="A27" s="1" t="s">
        <v>53</v>
      </c>
      <c r="B27" s="1" t="s">
        <v>54</v>
      </c>
      <c r="C27" s="1" t="str">
        <f aca="false">IF($A27="","",LEFT($A27,1)&amp;" "&amp;TRIM(RIGHT(SUBSTITUTE($A27," ",REPT(" ",50)),50)))</f>
        <v>J Bermudez</v>
      </c>
      <c r="D27" s="1" t="s">
        <v>8</v>
      </c>
    </row>
    <row r="28" customFormat="false" ht="12.75" hidden="false" customHeight="true" outlineLevel="0" collapsed="false">
      <c r="A28" s="1" t="s">
        <v>55</v>
      </c>
      <c r="B28" s="1" t="s">
        <v>56</v>
      </c>
      <c r="C28" s="1" t="str">
        <f aca="false">IF($A28="","",LEFT($A28,1)&amp;" "&amp;TRIM(RIGHT(SUBSTITUTE($A28," ",REPT(" ",50)),50)))</f>
        <v>L Alfonso</v>
      </c>
      <c r="D28" s="1" t="s">
        <v>8</v>
      </c>
    </row>
    <row r="29" customFormat="false" ht="12.75" hidden="false" customHeight="true" outlineLevel="0" collapsed="false">
      <c r="A29" s="1" t="s">
        <v>57</v>
      </c>
      <c r="B29" s="1" t="s">
        <v>58</v>
      </c>
      <c r="C29" s="1" t="str">
        <f aca="false">IF($A29="","",LEFT($A29,1)&amp;" "&amp;TRIM(RIGHT(SUBSTITUTE($A29," ",REPT(" ",50)),50)))</f>
        <v>L Escobar</v>
      </c>
      <c r="D29" s="1" t="s">
        <v>8</v>
      </c>
    </row>
    <row r="30" customFormat="false" ht="12.75" hidden="false" customHeight="true" outlineLevel="0" collapsed="false">
      <c r="A30" s="1" t="s">
        <v>59</v>
      </c>
      <c r="B30" s="1" t="s">
        <v>60</v>
      </c>
      <c r="C30" s="1" t="str">
        <f aca="false">IF($A30="","",LEFT($A30,1)&amp;" "&amp;TRIM(RIGHT(SUBSTITUTE($A30," ",REPT(" ",50)),50)))</f>
        <v>M López</v>
      </c>
      <c r="D30" s="1" t="s">
        <v>8</v>
      </c>
    </row>
    <row r="31" customFormat="false" ht="12.75" hidden="false" customHeight="true" outlineLevel="0" collapsed="false">
      <c r="A31" s="1" t="s">
        <v>61</v>
      </c>
      <c r="B31" s="1" t="s">
        <v>62</v>
      </c>
      <c r="C31" s="1" t="str">
        <f aca="false">IF($A31="","",LEFT($A31,1)&amp;" "&amp;TRIM(RIGHT(SUBSTITUTE($A31," ",REPT(" ",50)),50)))</f>
        <v>M Fernandez</v>
      </c>
      <c r="D31" s="1" t="s">
        <v>8</v>
      </c>
    </row>
    <row r="32" customFormat="false" ht="12.75" hidden="false" customHeight="true" outlineLevel="0" collapsed="false">
      <c r="A32" s="1" t="s">
        <v>63</v>
      </c>
      <c r="B32" s="1" t="s">
        <v>64</v>
      </c>
      <c r="C32" s="1" t="str">
        <f aca="false">IF($A32="","",LEFT($A32,1)&amp;" "&amp;TRIM(RIGHT(SUBSTITUTE($A32," ",REPT(" ",50)),50)))</f>
        <v>A Guerra</v>
      </c>
      <c r="D32" s="1" t="s">
        <v>8</v>
      </c>
    </row>
    <row r="33" customFormat="false" ht="12.75" hidden="false" customHeight="true" outlineLevel="0" collapsed="false">
      <c r="A33" s="1" t="s">
        <v>65</v>
      </c>
      <c r="B33" s="1" t="s">
        <v>66</v>
      </c>
      <c r="C33" s="1" t="str">
        <f aca="false">IF($A33="","",LEFT($A33,1)&amp;" "&amp;TRIM(RIGHT(SUBSTITUTE($A33," ",REPT(" ",50)),50)))</f>
        <v>D Chinchilla</v>
      </c>
      <c r="D33" s="1" t="s">
        <v>8</v>
      </c>
    </row>
    <row r="34" customFormat="false" ht="12.75" hidden="false" customHeight="true" outlineLevel="0" collapsed="false">
      <c r="A34" s="1" t="s">
        <v>67</v>
      </c>
      <c r="B34" s="1" t="s">
        <v>68</v>
      </c>
      <c r="C34" s="1" t="str">
        <f aca="false">IF($A34="","",LEFT($A34,1)&amp;" "&amp;TRIM(RIGHT(SUBSTITUTE($A34," ",REPT(" ",50)),50)))</f>
        <v>I Salamanca</v>
      </c>
      <c r="D34" s="1" t="s">
        <v>8</v>
      </c>
    </row>
    <row r="35" customFormat="false" ht="12.75" hidden="false" customHeight="true" outlineLevel="0" collapsed="false">
      <c r="A35" s="1" t="s">
        <v>69</v>
      </c>
      <c r="B35" s="1" t="s">
        <v>70</v>
      </c>
      <c r="C35" s="1" t="str">
        <f aca="false">IF($A35="","",LEFT($A35,1)&amp;" "&amp;TRIM(RIGHT(SUBSTITUTE($A35," ",REPT(" ",50)),50)))</f>
        <v>G Pereira</v>
      </c>
      <c r="D35" s="1" t="s">
        <v>8</v>
      </c>
    </row>
    <row r="36" customFormat="false" ht="12.75" hidden="false" customHeight="true" outlineLevel="0" collapsed="false">
      <c r="A36" s="1" t="s">
        <v>71</v>
      </c>
      <c r="B36" s="1" t="s">
        <v>72</v>
      </c>
      <c r="C36" s="1" t="str">
        <f aca="false">IF($A36="","",LEFT($A36,1)&amp;" "&amp;TRIM(RIGHT(SUBSTITUTE($A36," ",REPT(" ",50)),50)))</f>
        <v>J Ramos</v>
      </c>
      <c r="D36" s="1" t="s">
        <v>8</v>
      </c>
    </row>
    <row r="37" customFormat="false" ht="12.75" hidden="false" customHeight="true" outlineLevel="0" collapsed="false">
      <c r="A37" s="1" t="s">
        <v>73</v>
      </c>
      <c r="B37" s="1" t="s">
        <v>74</v>
      </c>
      <c r="C37" s="1" t="str">
        <f aca="false">IF($A37="","",LEFT($A37,1)&amp;" "&amp;TRIM(RIGHT(SUBSTITUTE($A37," ",REPT(" ",50)),50)))</f>
        <v>K Martínez</v>
      </c>
      <c r="D37" s="1" t="s">
        <v>8</v>
      </c>
    </row>
    <row r="38" customFormat="false" ht="12.75" hidden="false" customHeight="true" outlineLevel="0" collapsed="false">
      <c r="A38" s="1" t="s">
        <v>75</v>
      </c>
      <c r="B38" s="1" t="s">
        <v>76</v>
      </c>
      <c r="C38" s="1" t="str">
        <f aca="false">IF($A38="","",LEFT($A38,1)&amp;" "&amp;TRIM(RIGHT(SUBSTITUTE($A38," ",REPT(" ",50)),50)))</f>
        <v>J Macias</v>
      </c>
      <c r="D38" s="1" t="s">
        <v>8</v>
      </c>
    </row>
    <row r="39" customFormat="false" ht="12.75" hidden="false" customHeight="true" outlineLevel="0" collapsed="false">
      <c r="A39" s="1" t="s">
        <v>77</v>
      </c>
      <c r="B39" s="1" t="s">
        <v>78</v>
      </c>
      <c r="C39" s="1" t="str">
        <f aca="false">IF($A39="","",LEFT($A39,1)&amp;" "&amp;TRIM(RIGHT(SUBSTITUTE($A39," ",REPT(" ",50)),50)))</f>
        <v>N Espitia</v>
      </c>
      <c r="D39" s="1" t="s">
        <v>8</v>
      </c>
    </row>
    <row r="40" customFormat="false" ht="12.75" hidden="false" customHeight="true" outlineLevel="0" collapsed="false">
      <c r="A40" s="1" t="s">
        <v>79</v>
      </c>
      <c r="B40" s="1" t="s">
        <v>80</v>
      </c>
      <c r="C40" s="1" t="str">
        <f aca="false">IF($A40="","",LEFT($A40,1)&amp;" "&amp;TRIM(RIGHT(SUBSTITUTE($A40," ",REPT(" ",50)),50)))</f>
        <v>N Lozano</v>
      </c>
      <c r="D40" s="1" t="s">
        <v>8</v>
      </c>
    </row>
    <row r="41" customFormat="false" ht="12.75" hidden="false" customHeight="true" outlineLevel="0" collapsed="false">
      <c r="A41" s="1" t="s">
        <v>81</v>
      </c>
      <c r="B41" s="1" t="s">
        <v>82</v>
      </c>
      <c r="C41" s="1" t="str">
        <f aca="false">IF($A41="","",LEFT($A41,1)&amp;" "&amp;TRIM(RIGHT(SUBSTITUTE($A41," ",REPT(" ",50)),50)))</f>
        <v>O Moreno</v>
      </c>
      <c r="D41" s="1" t="s">
        <v>8</v>
      </c>
    </row>
    <row r="42" customFormat="false" ht="12.75" hidden="false" customHeight="true" outlineLevel="0" collapsed="false">
      <c r="A42" s="1" t="s">
        <v>83</v>
      </c>
      <c r="B42" s="1" t="s">
        <v>84</v>
      </c>
      <c r="C42" s="1" t="str">
        <f aca="false">IF($A42="","",LEFT($A42,1)&amp;" "&amp;TRIM(RIGHT(SUBSTITUTE($A42," ",REPT(" ",50)),50)))</f>
        <v>S Vargas</v>
      </c>
      <c r="D42" s="1" t="s">
        <v>8</v>
      </c>
    </row>
    <row r="43" customFormat="false" ht="12.75" hidden="false" customHeight="true" outlineLevel="0" collapsed="false">
      <c r="A43" s="1" t="s">
        <v>85</v>
      </c>
      <c r="B43" s="1" t="s">
        <v>86</v>
      </c>
      <c r="C43" s="1" t="str">
        <f aca="false">IF($A43="","",LEFT($A43,1)&amp;" "&amp;TRIM(RIGHT(SUBSTITUTE($A43," ",REPT(" ",50)),50)))</f>
        <v>S Calderon</v>
      </c>
      <c r="D43" s="1" t="s">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48" activeCellId="0" sqref="C48"/>
    </sheetView>
  </sheetViews>
  <sheetFormatPr defaultColWidth="8.6796875" defaultRowHeight="12.75" zeroHeight="false" outlineLevelRow="0" outlineLevelCol="0"/>
  <cols>
    <col collapsed="false" customWidth="true" hidden="false" outlineLevel="0" max="1" min="1" style="1" width="28.57"/>
    <col collapsed="false" customWidth="true" hidden="false" outlineLevel="0" max="15" min="2" style="1" width="9.52"/>
    <col collapsed="false" customWidth="true" hidden="false" outlineLevel="0" max="16" min="16" style="1" width="11.85"/>
    <col collapsed="false" customWidth="true" hidden="false" outlineLevel="0" max="17" min="17" style="1" width="42"/>
  </cols>
  <sheetData>
    <row r="1" customFormat="false" ht="18" hidden="false" customHeight="true" outlineLevel="0" collapsed="false">
      <c r="A1" s="2" t="s">
        <v>87</v>
      </c>
    </row>
    <row r="2" customFormat="false" ht="12.75" hidden="false" customHeight="true" outlineLevel="0" collapsed="false">
      <c r="A2" s="5" t="s">
        <v>88</v>
      </c>
    </row>
    <row r="3" customFormat="false" ht="12.75" hidden="false" customHeight="true" outlineLevel="0" collapsed="false">
      <c r="A3" s="6" t="s">
        <v>89</v>
      </c>
      <c r="B3" s="7" t="n">
        <v>46253</v>
      </c>
      <c r="C3" s="6" t="s">
        <v>90</v>
      </c>
      <c r="D3" s="7" t="n">
        <v>46264</v>
      </c>
      <c r="F3" s="8" t="s">
        <v>91</v>
      </c>
    </row>
    <row r="4" customFormat="false" ht="12.75" hidden="false" customHeight="true" outlineLevel="0" collapsed="false">
      <c r="F4" s="9" t="str">
        <f aca="false">IF($D$3&lt;$B$3,"⚠ 'To' is earlier than 'From'",IF($D$3-$B$3&gt;13,"⚠ The period exceeds 14 days: only the first 14 are validated",""))</f>
        <v/>
      </c>
    </row>
    <row r="5" customFormat="false" ht="12.75" hidden="false" customHeight="true" outlineLevel="0" collapsed="false">
      <c r="A5" s="10" t="s">
        <v>92</v>
      </c>
      <c r="B5" s="11" t="n">
        <f aca="false">IF($B$3="","",$B$3)</f>
        <v>46253</v>
      </c>
      <c r="C5" s="11" t="n">
        <f aca="false">IF(OR(B5="",B5&gt;=$D$3),"",B5+1)</f>
        <v>46254</v>
      </c>
      <c r="D5" s="11" t="n">
        <f aca="false">IF(OR(C5="",C5&gt;=$D$3),"",C5+1)</f>
        <v>46255</v>
      </c>
      <c r="E5" s="11" t="n">
        <f aca="false">IF(OR(D5="",D5&gt;=$D$3),"",D5+1)</f>
        <v>46256</v>
      </c>
      <c r="F5" s="11" t="n">
        <f aca="false">IF(OR(E5="",E5&gt;=$D$3),"",E5+1)</f>
        <v>46257</v>
      </c>
      <c r="G5" s="11" t="n">
        <f aca="false">IF(OR(F5="",F5&gt;=$D$3),"",F5+1)</f>
        <v>46258</v>
      </c>
      <c r="H5" s="11" t="n">
        <f aca="false">IF(OR(G5="",G5&gt;=$D$3),"",G5+1)</f>
        <v>46259</v>
      </c>
      <c r="I5" s="11" t="n">
        <f aca="false">IF(OR(H5="",H5&gt;=$D$3),"",H5+1)</f>
        <v>46260</v>
      </c>
      <c r="J5" s="11" t="n">
        <f aca="false">IF(OR(I5="",I5&gt;=$D$3),"",I5+1)</f>
        <v>46261</v>
      </c>
      <c r="K5" s="11" t="n">
        <f aca="false">IF(OR(J5="",J5&gt;=$D$3),"",J5+1)</f>
        <v>46262</v>
      </c>
      <c r="L5" s="11" t="n">
        <f aca="false">IF(OR(K5="",K5&gt;=$D$3),"",K5+1)</f>
        <v>46263</v>
      </c>
      <c r="M5" s="11" t="n">
        <f aca="false">IF(OR(L5="",L5&gt;=$D$3),"",L5+1)</f>
        <v>46264</v>
      </c>
      <c r="N5" s="11" t="str">
        <f aca="false">IF(OR(M5="",M5&gt;=$D$3),"",M5+1)</f>
        <v/>
      </c>
      <c r="O5" s="11" t="str">
        <f aca="false">IF(OR(N5="",N5&gt;=$D$3),"",N5+1)</f>
        <v/>
      </c>
      <c r="P5" s="12" t="s">
        <v>93</v>
      </c>
      <c r="Q5" s="13" t="s">
        <v>94</v>
      </c>
    </row>
    <row r="6" customFormat="false" ht="12.75" hidden="false" customHeight="true" outlineLevel="0" collapsed="false">
      <c r="A6" s="14" t="str">
        <f aca="false">IF(Roster!A4="","",Roster!A4)</f>
        <v>Laura Silva</v>
      </c>
      <c r="B6" s="15" t="n">
        <v>0</v>
      </c>
      <c r="C6" s="15" t="n">
        <v>0</v>
      </c>
      <c r="D6" s="15" t="n">
        <v>0</v>
      </c>
      <c r="E6" s="15" t="n">
        <v>0</v>
      </c>
      <c r="F6" s="15" t="n">
        <v>0</v>
      </c>
      <c r="G6" s="15"/>
      <c r="H6" s="15"/>
      <c r="I6" s="15"/>
      <c r="J6" s="15"/>
      <c r="K6" s="15"/>
      <c r="L6" s="15"/>
      <c r="M6" s="15"/>
      <c r="N6" s="15"/>
      <c r="O6" s="15"/>
      <c r="P6" s="16" t="n">
        <f aca="false">IF($A6="","",SUMIF($B$5:$O$5,"&gt;0",B6:O6))</f>
        <v>0</v>
      </c>
      <c r="Q6" s="17" t="str">
        <f aca="false">IF($A6="","",IF(SUM(B6:O6)&lt;&gt;P6,"⚠ There are horas en columnas fuera del periodo",IF(COUNTIF(B6:O6,"&lt;0")&gt;0,"⚠ Negative values",IF(COUNTIF(B6:O6,"&gt;24")&gt;0,"⚠ More than 24 h in one day",""))))</f>
        <v/>
      </c>
    </row>
    <row r="7" customFormat="false" ht="12.75" hidden="false" customHeight="true" outlineLevel="0" collapsed="false">
      <c r="A7" s="14" t="str">
        <f aca="false">IF(Roster!A5="","",Roster!A5)</f>
        <v>Leonidas Villamil</v>
      </c>
      <c r="B7" s="15"/>
      <c r="C7" s="15"/>
      <c r="D7" s="15"/>
      <c r="E7" s="15"/>
      <c r="F7" s="15"/>
      <c r="G7" s="15"/>
      <c r="H7" s="15"/>
      <c r="I7" s="15"/>
      <c r="J7" s="15"/>
      <c r="K7" s="15"/>
      <c r="L7" s="15"/>
      <c r="M7" s="15"/>
      <c r="N7" s="15"/>
      <c r="O7" s="15"/>
      <c r="P7" s="16" t="n">
        <f aca="false">IF($A7="","",SUMIF($B$5:$O$5,"&gt;0",B7:O7))</f>
        <v>0</v>
      </c>
      <c r="Q7" s="17" t="str">
        <f aca="false">IF($A7="","",IF(SUM(B7:O7)&lt;&gt;P7,"⚠ There are horas en columnas fuera del periodo",IF(COUNTIF(B7:O7,"&lt;0")&gt;0,"⚠ Negative values",IF(COUNTIF(B7:O7,"&gt;24")&gt;0,"⚠ More than 24 h in one day",""))))</f>
        <v/>
      </c>
    </row>
    <row r="8" customFormat="false" ht="12.75" hidden="false" customHeight="true" outlineLevel="0" collapsed="false">
      <c r="A8" s="14" t="str">
        <f aca="false">IF(Roster!A6="","",Roster!A6)</f>
        <v>Sebastian Romero</v>
      </c>
      <c r="B8" s="15"/>
      <c r="C8" s="15"/>
      <c r="D8" s="15"/>
      <c r="E8" s="15"/>
      <c r="F8" s="15"/>
      <c r="G8" s="15"/>
      <c r="H8" s="15"/>
      <c r="I8" s="15"/>
      <c r="J8" s="15"/>
      <c r="K8" s="15"/>
      <c r="L8" s="15"/>
      <c r="M8" s="15"/>
      <c r="N8" s="15"/>
      <c r="O8" s="15"/>
      <c r="P8" s="16" t="n">
        <f aca="false">IF($A8="","",SUMIF($B$5:$O$5,"&gt;0",B8:O8))</f>
        <v>0</v>
      </c>
      <c r="Q8" s="17" t="str">
        <f aca="false">IF($A8="","",IF(SUM(B8:O8)&lt;&gt;P8,"⚠ There are horas en columnas fuera del periodo",IF(COUNTIF(B8:O8,"&lt;0")&gt;0,"⚠ Negative values",IF(COUNTIF(B8:O8,"&gt;24")&gt;0,"⚠ More than 24 h in one day",""))))</f>
        <v/>
      </c>
    </row>
    <row r="9" customFormat="false" ht="12.75" hidden="false" customHeight="true" outlineLevel="0" collapsed="false">
      <c r="A9" s="14" t="str">
        <f aca="false">IF(Roster!A7="","",Roster!A7)</f>
        <v>Hugo Daza</v>
      </c>
      <c r="B9" s="15"/>
      <c r="C9" s="15"/>
      <c r="D9" s="15"/>
      <c r="E9" s="15"/>
      <c r="F9" s="15"/>
      <c r="G9" s="15"/>
      <c r="H9" s="15"/>
      <c r="I9" s="15"/>
      <c r="J9" s="15"/>
      <c r="K9" s="15"/>
      <c r="L9" s="15"/>
      <c r="M9" s="15"/>
      <c r="N9" s="15"/>
      <c r="O9" s="15"/>
      <c r="P9" s="16" t="n">
        <f aca="false">IF($A9="","",SUMIF($B$5:$O$5,"&gt;0",B9:O9))</f>
        <v>0</v>
      </c>
      <c r="Q9" s="17" t="str">
        <f aca="false">IF($A9="","",IF(SUM(B9:O9)&lt;&gt;P9,"⚠ There are horas en columnas fuera del periodo",IF(COUNTIF(B9:O9,"&lt;0")&gt;0,"⚠ Negative values",IF(COUNTIF(B9:O9,"&gt;24")&gt;0,"⚠ More than 24 h in one day",""))))</f>
        <v/>
      </c>
    </row>
    <row r="10" customFormat="false" ht="12.75" hidden="false" customHeight="true" outlineLevel="0" collapsed="false">
      <c r="A10" s="14" t="str">
        <f aca="false">IF(Roster!A8="","",Roster!A8)</f>
        <v>Roberto Sanchez</v>
      </c>
      <c r="B10" s="15"/>
      <c r="C10" s="15"/>
      <c r="D10" s="15"/>
      <c r="E10" s="15"/>
      <c r="F10" s="15"/>
      <c r="G10" s="15"/>
      <c r="H10" s="15"/>
      <c r="I10" s="15"/>
      <c r="J10" s="15"/>
      <c r="K10" s="15"/>
      <c r="L10" s="15"/>
      <c r="M10" s="15"/>
      <c r="N10" s="15"/>
      <c r="O10" s="15"/>
      <c r="P10" s="16" t="n">
        <f aca="false">IF($A10="","",SUMIF($B$5:$O$5,"&gt;0",B10:O10))</f>
        <v>0</v>
      </c>
      <c r="Q10" s="17" t="str">
        <f aca="false">IF($A10="","",IF(SUM(B10:O10)&lt;&gt;P10,"⚠ There are horas en columnas fuera del periodo",IF(COUNTIF(B10:O10,"&lt;0")&gt;0,"⚠ Negative values",IF(COUNTIF(B10:O10,"&gt;24")&gt;0,"⚠ More than 24 h in one day",""))))</f>
        <v/>
      </c>
    </row>
    <row r="11" customFormat="false" ht="12.75" hidden="false" customHeight="true" outlineLevel="0" collapsed="false">
      <c r="A11" s="14" t="str">
        <f aca="false">IF(Roster!A9="","",Roster!A9)</f>
        <v>Alejandra Lorenzo</v>
      </c>
      <c r="B11" s="15"/>
      <c r="C11" s="15"/>
      <c r="D11" s="15"/>
      <c r="E11" s="15"/>
      <c r="F11" s="15"/>
      <c r="G11" s="15"/>
      <c r="H11" s="15"/>
      <c r="I11" s="15"/>
      <c r="J11" s="15"/>
      <c r="K11" s="15"/>
      <c r="L11" s="15"/>
      <c r="M11" s="15"/>
      <c r="N11" s="15"/>
      <c r="O11" s="15"/>
      <c r="P11" s="16" t="n">
        <f aca="false">IF($A11="","",SUMIF($B$5:$O$5,"&gt;0",B11:O11))</f>
        <v>0</v>
      </c>
      <c r="Q11" s="17" t="str">
        <f aca="false">IF($A11="","",IF(SUM(B11:O11)&lt;&gt;P11,"⚠ There are horas en columnas fuera del periodo",IF(COUNTIF(B11:O11,"&lt;0")&gt;0,"⚠ Negative values",IF(COUNTIF(B11:O11,"&gt;24")&gt;0,"⚠ More than 24 h in one day",""))))</f>
        <v/>
      </c>
    </row>
    <row r="12" customFormat="false" ht="12.75" hidden="false" customHeight="true" outlineLevel="0" collapsed="false">
      <c r="A12" s="14" t="str">
        <f aca="false">IF(Roster!A10="","",Roster!A10)</f>
        <v>Andrea Camargo</v>
      </c>
      <c r="B12" s="15"/>
      <c r="C12" s="15"/>
      <c r="D12" s="15"/>
      <c r="E12" s="15"/>
      <c r="F12" s="15"/>
      <c r="G12" s="15"/>
      <c r="H12" s="15"/>
      <c r="I12" s="15"/>
      <c r="J12" s="15"/>
      <c r="K12" s="15"/>
      <c r="L12" s="15"/>
      <c r="M12" s="15"/>
      <c r="N12" s="15"/>
      <c r="O12" s="15"/>
      <c r="P12" s="16" t="n">
        <f aca="false">IF($A12="","",SUMIF($B$5:$O$5,"&gt;0",B12:O12))</f>
        <v>0</v>
      </c>
      <c r="Q12" s="17" t="str">
        <f aca="false">IF($A12="","",IF(SUM(B12:O12)&lt;&gt;P12,"⚠ There are horas en columnas fuera del periodo",IF(COUNTIF(B12:O12,"&lt;0")&gt;0,"⚠ Negative values",IF(COUNTIF(B12:O12,"&gt;24")&gt;0,"⚠ More than 24 h in one day",""))))</f>
        <v/>
      </c>
    </row>
    <row r="13" customFormat="false" ht="12.75" hidden="false" customHeight="true" outlineLevel="0" collapsed="false">
      <c r="A13" s="14" t="str">
        <f aca="false">IF(Roster!A11="","",Roster!A11)</f>
        <v>Maria Camila Leon</v>
      </c>
      <c r="B13" s="15"/>
      <c r="C13" s="15"/>
      <c r="D13" s="15"/>
      <c r="E13" s="15"/>
      <c r="F13" s="15"/>
      <c r="G13" s="15"/>
      <c r="H13" s="15"/>
      <c r="I13" s="15"/>
      <c r="J13" s="15"/>
      <c r="K13" s="15"/>
      <c r="L13" s="15"/>
      <c r="M13" s="15"/>
      <c r="N13" s="15"/>
      <c r="O13" s="15"/>
      <c r="P13" s="16" t="n">
        <f aca="false">IF($A13="","",SUMIF($B$5:$O$5,"&gt;0",B13:O13))</f>
        <v>0</v>
      </c>
      <c r="Q13" s="17" t="str">
        <f aca="false">IF($A13="","",IF(SUM(B13:O13)&lt;&gt;P13,"⚠ There are horas en columnas fuera del periodo",IF(COUNTIF(B13:O13,"&lt;0")&gt;0,"⚠ Negative values",IF(COUNTIF(B13:O13,"&gt;24")&gt;0,"⚠ More than 24 h in one day",""))))</f>
        <v/>
      </c>
    </row>
    <row r="14" customFormat="false" ht="12.75" hidden="false" customHeight="true" outlineLevel="0" collapsed="false">
      <c r="A14" s="14" t="str">
        <f aca="false">IF(Roster!A12="","",Roster!A12)</f>
        <v>Juan David Castillo</v>
      </c>
      <c r="B14" s="15" t="n">
        <v>0</v>
      </c>
      <c r="C14" s="15" t="n">
        <v>2</v>
      </c>
      <c r="D14" s="15" t="n">
        <v>4</v>
      </c>
      <c r="E14" s="15" t="n">
        <v>12</v>
      </c>
      <c r="F14" s="15" t="n">
        <v>12</v>
      </c>
      <c r="G14" s="15"/>
      <c r="H14" s="15"/>
      <c r="I14" s="15"/>
      <c r="J14" s="15"/>
      <c r="K14" s="15"/>
      <c r="L14" s="15"/>
      <c r="M14" s="15"/>
      <c r="N14" s="15"/>
      <c r="O14" s="15"/>
      <c r="P14" s="16" t="n">
        <f aca="false">IF($A14="","",SUMIF($B$5:$O$5,"&gt;0",B14:O14))</f>
        <v>30</v>
      </c>
      <c r="Q14" s="17" t="str">
        <f aca="false">IF($A14="","",IF(SUM(B14:O14)&lt;&gt;P14,"⚠ There are horas en columnas fuera del periodo",IF(COUNTIF(B14:O14,"&lt;0")&gt;0,"⚠ Negative values",IF(COUNTIF(B14:O14,"&gt;24")&gt;0,"⚠ More than 24 h in one day",""))))</f>
        <v/>
      </c>
    </row>
    <row r="15" customFormat="false" ht="12.75" hidden="false" customHeight="true" outlineLevel="0" collapsed="false">
      <c r="A15" s="14" t="str">
        <f aca="false">IF(Roster!A13="","",Roster!A13)</f>
        <v>Jeronimo Rincon</v>
      </c>
      <c r="B15" s="15" t="n">
        <v>4</v>
      </c>
      <c r="C15" s="15" t="n">
        <v>4</v>
      </c>
      <c r="D15" s="15" t="n">
        <v>4</v>
      </c>
      <c r="E15" s="15" t="n">
        <v>12</v>
      </c>
      <c r="F15" s="15" t="n">
        <v>12</v>
      </c>
      <c r="G15" s="15"/>
      <c r="H15" s="15"/>
      <c r="I15" s="15"/>
      <c r="J15" s="15"/>
      <c r="K15" s="15"/>
      <c r="L15" s="15"/>
      <c r="M15" s="15"/>
      <c r="N15" s="15"/>
      <c r="O15" s="15"/>
      <c r="P15" s="16" t="n">
        <f aca="false">IF($A15="","",SUMIF($B$5:$O$5,"&gt;0",B15:O15))</f>
        <v>36</v>
      </c>
      <c r="Q15" s="17" t="str">
        <f aca="false">IF($A15="","",IF(SUM(B15:O15)&lt;&gt;P15,"⚠ There are horas en columnas fuera del periodo",IF(COUNTIF(B15:O15,"&lt;0")&gt;0,"⚠ Negative values",IF(COUNTIF(B15:O15,"&gt;24")&gt;0,"⚠ More than 24 h in one day",""))))</f>
        <v/>
      </c>
    </row>
    <row r="16" customFormat="false" ht="12.75" hidden="false" customHeight="true" outlineLevel="0" collapsed="false">
      <c r="A16" s="14" t="str">
        <f aca="false">IF(Roster!A14="","",Roster!A14)</f>
        <v>Jose David Valbuena</v>
      </c>
      <c r="B16" s="15" t="n">
        <v>2</v>
      </c>
      <c r="C16" s="15" t="n">
        <v>4</v>
      </c>
      <c r="D16" s="15" t="n">
        <v>4</v>
      </c>
      <c r="E16" s="15" t="n">
        <v>12</v>
      </c>
      <c r="F16" s="15" t="n">
        <v>12</v>
      </c>
      <c r="G16" s="15"/>
      <c r="H16" s="15"/>
      <c r="I16" s="15"/>
      <c r="J16" s="15"/>
      <c r="K16" s="15"/>
      <c r="L16" s="15"/>
      <c r="M16" s="15"/>
      <c r="N16" s="15"/>
      <c r="O16" s="15"/>
      <c r="P16" s="16" t="n">
        <f aca="false">IF($A16="","",SUMIF($B$5:$O$5,"&gt;0",B16:O16))</f>
        <v>34</v>
      </c>
      <c r="Q16" s="17" t="str">
        <f aca="false">IF($A16="","",IF(SUM(B16:O16)&lt;&gt;P16,"⚠ There are horas en columnas fuera del periodo",IF(COUNTIF(B16:O16,"&lt;0")&gt;0,"⚠ Negative values",IF(COUNTIF(B16:O16,"&gt;24")&gt;0,"⚠ More than 24 h in one day",""))))</f>
        <v/>
      </c>
    </row>
    <row r="17" customFormat="false" ht="12.75" hidden="false" customHeight="true" outlineLevel="0" collapsed="false">
      <c r="A17" s="14" t="str">
        <f aca="false">IF(Roster!A15="","",Roster!A15)</f>
        <v>Angie Lopez</v>
      </c>
      <c r="B17" s="15"/>
      <c r="C17" s="15"/>
      <c r="D17" s="15"/>
      <c r="E17" s="15"/>
      <c r="F17" s="15"/>
      <c r="G17" s="15"/>
      <c r="H17" s="15"/>
      <c r="I17" s="15"/>
      <c r="J17" s="15"/>
      <c r="K17" s="15"/>
      <c r="L17" s="15"/>
      <c r="M17" s="15"/>
      <c r="N17" s="15"/>
      <c r="O17" s="15"/>
      <c r="P17" s="16" t="n">
        <f aca="false">IF($A17="","",SUMIF($B$5:$O$5,"&gt;0",B17:O17))</f>
        <v>0</v>
      </c>
      <c r="Q17" s="17" t="str">
        <f aca="false">IF($A17="","",IF(SUM(B17:O17)&lt;&gt;P17,"⚠ There are horas en columnas fuera del periodo",IF(COUNTIF(B17:O17,"&lt;0")&gt;0,"⚠ Negative values",IF(COUNTIF(B17:O17,"&gt;24")&gt;0,"⚠ More than 24 h in one day",""))))</f>
        <v/>
      </c>
    </row>
    <row r="18" customFormat="false" ht="12.75" hidden="false" customHeight="true" outlineLevel="0" collapsed="false">
      <c r="A18" s="14" t="str">
        <f aca="false">IF(Roster!A16="","",Roster!A16)</f>
        <v>Carlos Mesa</v>
      </c>
      <c r="B18" s="15" t="n">
        <v>0</v>
      </c>
      <c r="C18" s="15" t="n">
        <v>0</v>
      </c>
      <c r="D18" s="15" t="n">
        <v>0</v>
      </c>
      <c r="E18" s="15" t="n">
        <v>0</v>
      </c>
      <c r="F18" s="15" t="n">
        <v>0</v>
      </c>
      <c r="G18" s="15"/>
      <c r="H18" s="15"/>
      <c r="I18" s="15"/>
      <c r="J18" s="15"/>
      <c r="K18" s="15"/>
      <c r="L18" s="15"/>
      <c r="M18" s="15"/>
      <c r="N18" s="15"/>
      <c r="O18" s="15"/>
      <c r="P18" s="16" t="n">
        <f aca="false">IF($A18="","",SUMIF($B$5:$O$5,"&gt;0",B18:O18))</f>
        <v>0</v>
      </c>
      <c r="Q18" s="17" t="str">
        <f aca="false">IF($A18="","",IF(SUM(B18:O18)&lt;&gt;P18,"⚠ There are horas en columnas fuera del periodo",IF(COUNTIF(B18:O18,"&lt;0")&gt;0,"⚠ Negative values",IF(COUNTIF(B18:O18,"&gt;24")&gt;0,"⚠ More than 24 h in one day",""))))</f>
        <v/>
      </c>
    </row>
    <row r="19" customFormat="false" ht="12.75" hidden="false" customHeight="true" outlineLevel="0" collapsed="false">
      <c r="A19" s="14" t="str">
        <f aca="false">IF(Roster!A17="","",Roster!A17)</f>
        <v>Isabella de la Parra</v>
      </c>
      <c r="B19" s="15"/>
      <c r="C19" s="15"/>
      <c r="D19" s="15"/>
      <c r="E19" s="15"/>
      <c r="F19" s="15"/>
      <c r="G19" s="15"/>
      <c r="H19" s="15"/>
      <c r="I19" s="15"/>
      <c r="J19" s="15"/>
      <c r="K19" s="15"/>
      <c r="L19" s="15"/>
      <c r="M19" s="15"/>
      <c r="N19" s="15"/>
      <c r="O19" s="15"/>
      <c r="P19" s="16" t="n">
        <f aca="false">IF($A19="","",SUMIF($B$5:$O$5,"&gt;0",B19:O19))</f>
        <v>0</v>
      </c>
      <c r="Q19" s="17" t="str">
        <f aca="false">IF($A19="","",IF(SUM(B19:O19)&lt;&gt;P19,"⚠ There are horas en columnas fuera del periodo",IF(COUNTIF(B19:O19,"&lt;0")&gt;0,"⚠ Negative values",IF(COUNTIF(B19:O19,"&gt;24")&gt;0,"⚠ More than 24 h in one day",""))))</f>
        <v/>
      </c>
    </row>
    <row r="20" customFormat="false" ht="12.75" hidden="false" customHeight="true" outlineLevel="0" collapsed="false">
      <c r="A20" s="14" t="str">
        <f aca="false">IF(Roster!A18="","",Roster!A18)</f>
        <v>Juan Pablo Gonzalez</v>
      </c>
      <c r="B20" s="15"/>
      <c r="C20" s="15"/>
      <c r="D20" s="15"/>
      <c r="E20" s="15"/>
      <c r="F20" s="15"/>
      <c r="G20" s="15"/>
      <c r="H20" s="15"/>
      <c r="I20" s="15"/>
      <c r="J20" s="15"/>
      <c r="K20" s="15"/>
      <c r="L20" s="15"/>
      <c r="M20" s="15"/>
      <c r="N20" s="15"/>
      <c r="O20" s="15"/>
      <c r="P20" s="16" t="n">
        <f aca="false">IF($A20="","",SUMIF($B$5:$O$5,"&gt;0",B20:O20))</f>
        <v>0</v>
      </c>
      <c r="Q20" s="17" t="str">
        <f aca="false">IF($A20="","",IF(SUM(B20:O20)&lt;&gt;P20,"⚠ There are horas en columnas fuera del periodo",IF(COUNTIF(B20:O20,"&lt;0")&gt;0,"⚠ Negative values",IF(COUNTIF(B20:O20,"&gt;24")&gt;0,"⚠ More than 24 h in one day",""))))</f>
        <v/>
      </c>
    </row>
    <row r="21" customFormat="false" ht="12.75" hidden="false" customHeight="true" outlineLevel="0" collapsed="false">
      <c r="A21" s="14" t="str">
        <f aca="false">IF(Roster!A19="","",Roster!A19)</f>
        <v>Maria Camila Grazziani</v>
      </c>
      <c r="B21" s="15"/>
      <c r="C21" s="15"/>
      <c r="D21" s="15"/>
      <c r="E21" s="15"/>
      <c r="F21" s="15"/>
      <c r="G21" s="15"/>
      <c r="H21" s="15"/>
      <c r="I21" s="15"/>
      <c r="J21" s="15"/>
      <c r="K21" s="15"/>
      <c r="L21" s="15"/>
      <c r="M21" s="15"/>
      <c r="N21" s="15"/>
      <c r="O21" s="15"/>
      <c r="P21" s="16" t="n">
        <f aca="false">IF($A21="","",SUMIF($B$5:$O$5,"&gt;0",B21:O21))</f>
        <v>0</v>
      </c>
      <c r="Q21" s="17" t="str">
        <f aca="false">IF($A21="","",IF(SUM(B21:O21)&lt;&gt;P21,"⚠ There are horas en columnas fuera del periodo",IF(COUNTIF(B21:O21,"&lt;0")&gt;0,"⚠ Negative values",IF(COUNTIF(B21:O21,"&gt;24")&gt;0,"⚠ More than 24 h in one day",""))))</f>
        <v/>
      </c>
    </row>
    <row r="22" customFormat="false" ht="12.75" hidden="false" customHeight="true" outlineLevel="0" collapsed="false">
      <c r="A22" s="14" t="str">
        <f aca="false">IF(Roster!A20="","",Roster!A20)</f>
        <v>Carlos Castellanos</v>
      </c>
      <c r="B22" s="15"/>
      <c r="C22" s="15"/>
      <c r="D22" s="15"/>
      <c r="E22" s="15"/>
      <c r="F22" s="15"/>
      <c r="G22" s="15"/>
      <c r="H22" s="15"/>
      <c r="I22" s="15"/>
      <c r="J22" s="15"/>
      <c r="K22" s="15"/>
      <c r="L22" s="15"/>
      <c r="M22" s="15"/>
      <c r="N22" s="15"/>
      <c r="O22" s="15"/>
      <c r="P22" s="16" t="n">
        <f aca="false">IF($A22="","",SUMIF($B$5:$O$5,"&gt;0",B22:O22))</f>
        <v>0</v>
      </c>
      <c r="Q22" s="17" t="str">
        <f aca="false">IF($A22="","",IF(SUM(B22:O22)&lt;&gt;P22,"⚠ There are horas en columnas fuera del periodo",IF(COUNTIF(B22:O22,"&lt;0")&gt;0,"⚠ Negative values",IF(COUNTIF(B22:O22,"&gt;24")&gt;0,"⚠ More than 24 h in one day",""))))</f>
        <v/>
      </c>
    </row>
    <row r="23" customFormat="false" ht="12.75" hidden="false" customHeight="true" outlineLevel="0" collapsed="false">
      <c r="A23" s="14" t="str">
        <f aca="false">IF(Roster!A21="","",Roster!A21)</f>
        <v>Catalina Lara</v>
      </c>
      <c r="B23" s="15" t="n">
        <v>4</v>
      </c>
      <c r="C23" s="15" t="n">
        <v>4</v>
      </c>
      <c r="D23" s="15" t="n">
        <v>4</v>
      </c>
      <c r="E23" s="15" t="n">
        <v>12</v>
      </c>
      <c r="F23" s="15" t="n">
        <v>12</v>
      </c>
      <c r="G23" s="15"/>
      <c r="H23" s="15"/>
      <c r="I23" s="15"/>
      <c r="J23" s="15"/>
      <c r="K23" s="15"/>
      <c r="L23" s="15"/>
      <c r="M23" s="15"/>
      <c r="N23" s="15"/>
      <c r="O23" s="15"/>
      <c r="P23" s="16" t="n">
        <f aca="false">IF($A23="","",SUMIF($B$5:$O$5,"&gt;0",B23:O23))</f>
        <v>36</v>
      </c>
      <c r="Q23" s="17" t="str">
        <f aca="false">IF($A23="","",IF(SUM(B23:O23)&lt;&gt;P23,"⚠ There are horas en columnas fuera del periodo",IF(COUNTIF(B23:O23,"&lt;0")&gt;0,"⚠ Negative values",IF(COUNTIF(B23:O23,"&gt;24")&gt;0,"⚠ More than 24 h in one day",""))))</f>
        <v/>
      </c>
    </row>
    <row r="24" customFormat="false" ht="12.75" hidden="false" customHeight="true" outlineLevel="0" collapsed="false">
      <c r="A24" s="14" t="str">
        <f aca="false">IF(Roster!A22="","",Roster!A22)</f>
        <v>Daniel Trujillo</v>
      </c>
      <c r="B24" s="15"/>
      <c r="C24" s="15"/>
      <c r="D24" s="15"/>
      <c r="E24" s="15"/>
      <c r="F24" s="15"/>
      <c r="G24" s="15"/>
      <c r="H24" s="15"/>
      <c r="I24" s="15"/>
      <c r="J24" s="15"/>
      <c r="K24" s="15"/>
      <c r="L24" s="15"/>
      <c r="M24" s="15"/>
      <c r="N24" s="15"/>
      <c r="O24" s="15"/>
      <c r="P24" s="16" t="n">
        <f aca="false">IF($A24="","",SUMIF($B$5:$O$5,"&gt;0",B24:O24))</f>
        <v>0</v>
      </c>
      <c r="Q24" s="17" t="str">
        <f aca="false">IF($A24="","",IF(SUM(B24:O24)&lt;&gt;P24,"⚠ There are horas en columnas fuera del periodo",IF(COUNTIF(B24:O24,"&lt;0")&gt;0,"⚠ Negative values",IF(COUNTIF(B24:O24,"&gt;24")&gt;0,"⚠ More than 24 h in one day",""))))</f>
        <v/>
      </c>
    </row>
    <row r="25" customFormat="false" ht="12.75" hidden="false" customHeight="true" outlineLevel="0" collapsed="false">
      <c r="A25" s="14" t="str">
        <f aca="false">IF(Roster!A23="","",Roster!A23)</f>
        <v>Fernanda Montañez</v>
      </c>
      <c r="B25" s="15" t="n">
        <v>3</v>
      </c>
      <c r="C25" s="15" t="n">
        <v>2</v>
      </c>
      <c r="D25" s="15" t="n">
        <v>4</v>
      </c>
      <c r="E25" s="15" t="n">
        <v>12</v>
      </c>
      <c r="F25" s="15" t="n">
        <v>8</v>
      </c>
      <c r="G25" s="15"/>
      <c r="H25" s="15"/>
      <c r="I25" s="15"/>
      <c r="J25" s="15"/>
      <c r="K25" s="15"/>
      <c r="L25" s="15"/>
      <c r="M25" s="15"/>
      <c r="N25" s="15"/>
      <c r="O25" s="15"/>
      <c r="P25" s="16" t="n">
        <f aca="false">IF($A25="","",SUMIF($B$5:$O$5,"&gt;0",B25:O25))</f>
        <v>29</v>
      </c>
      <c r="Q25" s="17" t="str">
        <f aca="false">IF($A25="","",IF(SUM(B25:O25)&lt;&gt;P25,"⚠ There are horas en columnas fuera del periodo",IF(COUNTIF(B25:O25,"&lt;0")&gt;0,"⚠ Negative values",IF(COUNTIF(B25:O25,"&gt;24")&gt;0,"⚠ More than 24 h in one day",""))))</f>
        <v/>
      </c>
    </row>
    <row r="26" customFormat="false" ht="12.75" hidden="false" customHeight="true" outlineLevel="0" collapsed="false">
      <c r="A26" s="14" t="str">
        <f aca="false">IF(Roster!A24="","",Roster!A24)</f>
        <v>Juan Esteban Abay</v>
      </c>
      <c r="B26" s="15" t="n">
        <v>4</v>
      </c>
      <c r="C26" s="15" t="n">
        <v>4</v>
      </c>
      <c r="D26" s="15" t="n">
        <v>4</v>
      </c>
      <c r="E26" s="15" t="n">
        <v>12</v>
      </c>
      <c r="F26" s="15" t="n">
        <v>12</v>
      </c>
      <c r="G26" s="15"/>
      <c r="H26" s="15"/>
      <c r="I26" s="15"/>
      <c r="J26" s="15"/>
      <c r="K26" s="15"/>
      <c r="L26" s="15"/>
      <c r="M26" s="15"/>
      <c r="N26" s="15"/>
      <c r="O26" s="15"/>
      <c r="P26" s="16" t="n">
        <f aca="false">IF($A26="","",SUMIF($B$5:$O$5,"&gt;0",B26:O26))</f>
        <v>36</v>
      </c>
      <c r="Q26" s="17" t="str">
        <f aca="false">IF($A26="","",IF(SUM(B26:O26)&lt;&gt;P26,"⚠ There are horas en columnas fuera del periodo",IF(COUNTIF(B26:O26,"&lt;0")&gt;0,"⚠ Negative values",IF(COUNTIF(B26:O26,"&gt;24")&gt;0,"⚠ More than 24 h in one day",""))))</f>
        <v/>
      </c>
    </row>
    <row r="27" customFormat="false" ht="12.75" hidden="false" customHeight="true" outlineLevel="0" collapsed="false">
      <c r="A27" s="14" t="str">
        <f aca="false">IF(Roster!A25="","",Roster!A25)</f>
        <v>Juan José Reyes</v>
      </c>
      <c r="B27" s="15"/>
      <c r="C27" s="15"/>
      <c r="D27" s="15"/>
      <c r="E27" s="15"/>
      <c r="F27" s="15"/>
      <c r="G27" s="15"/>
      <c r="H27" s="15"/>
      <c r="I27" s="15"/>
      <c r="J27" s="15"/>
      <c r="K27" s="15"/>
      <c r="L27" s="15"/>
      <c r="M27" s="15"/>
      <c r="N27" s="15"/>
      <c r="O27" s="15"/>
      <c r="P27" s="16" t="n">
        <f aca="false">IF($A27="","",SUMIF($B$5:$O$5,"&gt;0",B27:O27))</f>
        <v>0</v>
      </c>
      <c r="Q27" s="17" t="str">
        <f aca="false">IF($A27="","",IF(SUM(B27:O27)&lt;&gt;P27,"⚠ There are horas en columnas fuera del periodo",IF(COUNTIF(B27:O27,"&lt;0")&gt;0,"⚠ Negative values",IF(COUNTIF(B27:O27,"&gt;24")&gt;0,"⚠ More than 24 h in one day",""))))</f>
        <v/>
      </c>
    </row>
    <row r="28" customFormat="false" ht="12.75" hidden="false" customHeight="true" outlineLevel="0" collapsed="false">
      <c r="A28" s="14" t="str">
        <f aca="false">IF(Roster!A26="","",Roster!A26)</f>
        <v>Maria Isabella Verdooren</v>
      </c>
      <c r="B28" s="15" t="n">
        <v>0</v>
      </c>
      <c r="C28" s="15" t="n">
        <v>0</v>
      </c>
      <c r="D28" s="15" t="n">
        <v>0</v>
      </c>
      <c r="E28" s="15" t="n">
        <v>0</v>
      </c>
      <c r="F28" s="15" t="n">
        <v>0</v>
      </c>
      <c r="G28" s="15"/>
      <c r="H28" s="15"/>
      <c r="I28" s="15"/>
      <c r="J28" s="15"/>
      <c r="K28" s="15"/>
      <c r="L28" s="15"/>
      <c r="M28" s="15"/>
      <c r="N28" s="15"/>
      <c r="O28" s="15"/>
      <c r="P28" s="16" t="n">
        <f aca="false">IF($A28="","",SUMIF($B$5:$O$5,"&gt;0",B28:O28))</f>
        <v>0</v>
      </c>
      <c r="Q28" s="17" t="str">
        <f aca="false">IF($A28="","",IF(SUM(B28:O28)&lt;&gt;P28,"⚠ There are horas en columnas fuera del periodo",IF(COUNTIF(B28:O28,"&lt;0")&gt;0,"⚠ Negative values",IF(COUNTIF(B28:O28,"&gt;24")&gt;0,"⚠ More than 24 h in one day",""))))</f>
        <v/>
      </c>
    </row>
    <row r="29" customFormat="false" ht="12.75" hidden="false" customHeight="true" outlineLevel="0" collapsed="false">
      <c r="A29" s="14" t="str">
        <f aca="false">IF(Roster!A27="","",Roster!A27)</f>
        <v>Juan Sebastian Bermudez</v>
      </c>
      <c r="B29" s="15"/>
      <c r="C29" s="15"/>
      <c r="D29" s="15"/>
      <c r="E29" s="15"/>
      <c r="F29" s="15"/>
      <c r="G29" s="15"/>
      <c r="H29" s="15"/>
      <c r="I29" s="15"/>
      <c r="J29" s="15"/>
      <c r="K29" s="15"/>
      <c r="L29" s="15"/>
      <c r="M29" s="15"/>
      <c r="N29" s="15"/>
      <c r="O29" s="15"/>
      <c r="P29" s="16" t="n">
        <f aca="false">IF($A29="","",SUMIF($B$5:$O$5,"&gt;0",B29:O29))</f>
        <v>0</v>
      </c>
      <c r="Q29" s="17" t="str">
        <f aca="false">IF($A29="","",IF(SUM(B29:O29)&lt;&gt;P29,"⚠ There are horas en columnas fuera del periodo",IF(COUNTIF(B29:O29,"&lt;0")&gt;0,"⚠ Negative values",IF(COUNTIF(B29:O29,"&gt;24")&gt;0,"⚠ More than 24 h in one day",""))))</f>
        <v/>
      </c>
    </row>
    <row r="30" customFormat="false" ht="12.75" hidden="false" customHeight="true" outlineLevel="0" collapsed="false">
      <c r="A30" s="14" t="str">
        <f aca="false">IF(Roster!A28="","",Roster!A28)</f>
        <v>Laura Alfonso</v>
      </c>
      <c r="B30" s="15"/>
      <c r="C30" s="15"/>
      <c r="D30" s="15"/>
      <c r="E30" s="15"/>
      <c r="F30" s="15"/>
      <c r="G30" s="15"/>
      <c r="H30" s="15"/>
      <c r="I30" s="15"/>
      <c r="J30" s="15"/>
      <c r="K30" s="15"/>
      <c r="L30" s="15"/>
      <c r="M30" s="15"/>
      <c r="N30" s="15"/>
      <c r="O30" s="15"/>
      <c r="P30" s="16" t="n">
        <f aca="false">IF($A30="","",SUMIF($B$5:$O$5,"&gt;0",B30:O30))</f>
        <v>0</v>
      </c>
      <c r="Q30" s="17" t="str">
        <f aca="false">IF($A30="","",IF(SUM(B30:O30)&lt;&gt;P30,"⚠ There are horas en columnas fuera del periodo",IF(COUNTIF(B30:O30,"&lt;0")&gt;0,"⚠ Negative values",IF(COUNTIF(B30:O30,"&gt;24")&gt;0,"⚠ More than 24 h in one day",""))))</f>
        <v/>
      </c>
    </row>
    <row r="31" customFormat="false" ht="12.75" hidden="false" customHeight="true" outlineLevel="0" collapsed="false">
      <c r="A31" s="14" t="str">
        <f aca="false">IF(Roster!A29="","",Roster!A29)</f>
        <v>Laura Escobar</v>
      </c>
      <c r="B31" s="15"/>
      <c r="C31" s="15"/>
      <c r="D31" s="15"/>
      <c r="E31" s="15"/>
      <c r="F31" s="15"/>
      <c r="G31" s="15"/>
      <c r="H31" s="15"/>
      <c r="I31" s="15"/>
      <c r="J31" s="15"/>
      <c r="K31" s="15"/>
      <c r="L31" s="15"/>
      <c r="M31" s="15"/>
      <c r="N31" s="15"/>
      <c r="O31" s="15"/>
      <c r="P31" s="16" t="n">
        <f aca="false">IF($A31="","",SUMIF($B$5:$O$5,"&gt;0",B31:O31))</f>
        <v>0</v>
      </c>
      <c r="Q31" s="17" t="str">
        <f aca="false">IF($A31="","",IF(SUM(B31:O31)&lt;&gt;P31,"⚠ There are horas en columnas fuera del periodo",IF(COUNTIF(B31:O31,"&lt;0")&gt;0,"⚠ Negative values",IF(COUNTIF(B31:O31,"&gt;24")&gt;0,"⚠ More than 24 h in one day",""))))</f>
        <v/>
      </c>
    </row>
    <row r="32" customFormat="false" ht="12.75" hidden="false" customHeight="true" outlineLevel="0" collapsed="false">
      <c r="A32" s="14" t="str">
        <f aca="false">IF(Roster!A30="","",Roster!A30)</f>
        <v>Maria Fernanda López</v>
      </c>
      <c r="B32" s="15"/>
      <c r="C32" s="15"/>
      <c r="D32" s="15"/>
      <c r="E32" s="15"/>
      <c r="F32" s="15"/>
      <c r="G32" s="15"/>
      <c r="H32" s="15"/>
      <c r="I32" s="15"/>
      <c r="J32" s="15"/>
      <c r="K32" s="15"/>
      <c r="L32" s="15"/>
      <c r="M32" s="15"/>
      <c r="N32" s="15"/>
      <c r="O32" s="15"/>
      <c r="P32" s="16" t="n">
        <f aca="false">IF($A32="","",SUMIF($B$5:$O$5,"&gt;0",B32:O32))</f>
        <v>0</v>
      </c>
      <c r="Q32" s="17" t="str">
        <f aca="false">IF($A32="","",IF(SUM(B32:O32)&lt;&gt;P32,"⚠ There are horas en columnas fuera del periodo",IF(COUNTIF(B32:O32,"&lt;0")&gt;0,"⚠ Negative values",IF(COUNTIF(B32:O32,"&gt;24")&gt;0,"⚠ More than 24 h in one day",""))))</f>
        <v/>
      </c>
    </row>
    <row r="33" customFormat="false" ht="12.75" hidden="false" customHeight="true" outlineLevel="0" collapsed="false">
      <c r="A33" s="14" t="str">
        <f aca="false">IF(Roster!A31="","",Roster!A31)</f>
        <v>Martin Fernandez Fernandez</v>
      </c>
      <c r="B33" s="15"/>
      <c r="C33" s="15"/>
      <c r="D33" s="15"/>
      <c r="E33" s="15"/>
      <c r="F33" s="15"/>
      <c r="G33" s="15"/>
      <c r="H33" s="15"/>
      <c r="I33" s="15"/>
      <c r="J33" s="15"/>
      <c r="K33" s="15"/>
      <c r="L33" s="15"/>
      <c r="M33" s="15"/>
      <c r="N33" s="15"/>
      <c r="O33" s="15"/>
      <c r="P33" s="16" t="n">
        <f aca="false">IF($A33="","",SUMIF($B$5:$O$5,"&gt;0",B33:O33))</f>
        <v>0</v>
      </c>
      <c r="Q33" s="17" t="str">
        <f aca="false">IF($A33="","",IF(SUM(B33:O33)&lt;&gt;P33,"⚠ There are horas en columnas fuera del periodo",IF(COUNTIF(B33:O33,"&lt;0")&gt;0,"⚠ Negative values",IF(COUNTIF(B33:O33,"&gt;24")&gt;0,"⚠ More than 24 h in one day",""))))</f>
        <v/>
      </c>
    </row>
    <row r="34" customFormat="false" ht="12.75" hidden="false" customHeight="true" outlineLevel="0" collapsed="false">
      <c r="A34" s="14" t="str">
        <f aca="false">IF(Roster!A32="","",Roster!A32)</f>
        <v>Andrés Guerra</v>
      </c>
      <c r="B34" s="15"/>
      <c r="C34" s="15"/>
      <c r="D34" s="15"/>
      <c r="E34" s="15"/>
      <c r="F34" s="15"/>
      <c r="G34" s="15"/>
      <c r="H34" s="15"/>
      <c r="I34" s="15"/>
      <c r="J34" s="15"/>
      <c r="K34" s="15"/>
      <c r="L34" s="15"/>
      <c r="M34" s="15"/>
      <c r="N34" s="15"/>
      <c r="O34" s="15"/>
      <c r="P34" s="16" t="n">
        <f aca="false">IF($A34="","",SUMIF($B$5:$O$5,"&gt;0",B34:O34))</f>
        <v>0</v>
      </c>
      <c r="Q34" s="17" t="str">
        <f aca="false">IF($A34="","",IF(SUM(B34:O34)&lt;&gt;P34,"⚠ There are horas en columnas fuera del periodo",IF(COUNTIF(B34:O34,"&lt;0")&gt;0,"⚠ Negative values",IF(COUNTIF(B34:O34,"&gt;24")&gt;0,"⚠ More than 24 h in one day",""))))</f>
        <v/>
      </c>
    </row>
    <row r="35" customFormat="false" ht="12.75" hidden="false" customHeight="true" outlineLevel="0" collapsed="false">
      <c r="A35" s="14" t="str">
        <f aca="false">IF(Roster!A33="","",Roster!A33)</f>
        <v>David Santiago Chinchilla</v>
      </c>
      <c r="B35" s="15"/>
      <c r="C35" s="15"/>
      <c r="D35" s="15"/>
      <c r="E35" s="15"/>
      <c r="F35" s="15"/>
      <c r="G35" s="15"/>
      <c r="H35" s="15"/>
      <c r="I35" s="15"/>
      <c r="J35" s="15"/>
      <c r="K35" s="15"/>
      <c r="L35" s="15"/>
      <c r="M35" s="15"/>
      <c r="N35" s="15"/>
      <c r="O35" s="15"/>
      <c r="P35" s="16" t="n">
        <f aca="false">IF($A35="","",SUMIF($B$5:$O$5,"&gt;0",B35:O35))</f>
        <v>0</v>
      </c>
      <c r="Q35" s="17" t="str">
        <f aca="false">IF($A35="","",IF(SUM(B35:O35)&lt;&gt;P35,"⚠ There are horas en columnas fuera del periodo",IF(COUNTIF(B35:O35,"&lt;0")&gt;0,"⚠ Negative values",IF(COUNTIF(B35:O35,"&gt;24")&gt;0,"⚠ More than 24 h in one day",""))))</f>
        <v/>
      </c>
    </row>
    <row r="36" customFormat="false" ht="12.75" hidden="false" customHeight="true" outlineLevel="0" collapsed="false">
      <c r="A36" s="14" t="str">
        <f aca="false">IF(Roster!A34="","",Roster!A34)</f>
        <v>Isabella Salamanca</v>
      </c>
      <c r="B36" s="15"/>
      <c r="C36" s="15"/>
      <c r="D36" s="15"/>
      <c r="E36" s="15"/>
      <c r="F36" s="15"/>
      <c r="G36" s="15"/>
      <c r="H36" s="15"/>
      <c r="I36" s="15"/>
      <c r="J36" s="15"/>
      <c r="K36" s="15"/>
      <c r="L36" s="15"/>
      <c r="M36" s="15"/>
      <c r="N36" s="15"/>
      <c r="O36" s="15"/>
      <c r="P36" s="16" t="n">
        <f aca="false">IF($A36="","",SUMIF($B$5:$O$5,"&gt;0",B36:O36))</f>
        <v>0</v>
      </c>
      <c r="Q36" s="17" t="str">
        <f aca="false">IF($A36="","",IF(SUM(B36:O36)&lt;&gt;P36,"⚠ There are horas en columnas fuera del periodo",IF(COUNTIF(B36:O36,"&lt;0")&gt;0,"⚠ Negative values",IF(COUNTIF(B36:O36,"&gt;24")&gt;0,"⚠ More than 24 h in one day",""))))</f>
        <v/>
      </c>
    </row>
    <row r="37" customFormat="false" ht="12.75" hidden="false" customHeight="true" outlineLevel="0" collapsed="false">
      <c r="A37" s="14" t="str">
        <f aca="false">IF(Roster!A35="","",Roster!A35)</f>
        <v>Gianny Nicolás Pereira</v>
      </c>
      <c r="B37" s="15" t="n">
        <v>0</v>
      </c>
      <c r="C37" s="15" t="n">
        <v>4</v>
      </c>
      <c r="D37" s="15" t="n">
        <v>4</v>
      </c>
      <c r="E37" s="15" t="n">
        <v>12</v>
      </c>
      <c r="F37" s="15" t="n">
        <v>12</v>
      </c>
      <c r="G37" s="15"/>
      <c r="H37" s="15"/>
      <c r="I37" s="15"/>
      <c r="J37" s="15"/>
      <c r="K37" s="15"/>
      <c r="L37" s="15"/>
      <c r="M37" s="15"/>
      <c r="N37" s="15"/>
      <c r="O37" s="15"/>
      <c r="P37" s="16" t="n">
        <f aca="false">IF($A37="","",SUMIF($B$5:$O$5,"&gt;0",B37:O37))</f>
        <v>32</v>
      </c>
      <c r="Q37" s="17" t="str">
        <f aca="false">IF($A37="","",IF(SUM(B37:O37)&lt;&gt;P37,"⚠ There are horas en columnas fuera del periodo",IF(COUNTIF(B37:O37,"&lt;0")&gt;0,"⚠ Negative values",IF(COUNTIF(B37:O37,"&gt;24")&gt;0,"⚠ More than 24 h in one day",""))))</f>
        <v/>
      </c>
    </row>
    <row r="38" customFormat="false" ht="12.75" hidden="false" customHeight="true" outlineLevel="0" collapsed="false">
      <c r="A38" s="14" t="str">
        <f aca="false">IF(Roster!A36="","",Roster!A36)</f>
        <v>Juan Sebastian Ramos</v>
      </c>
      <c r="B38" s="15"/>
      <c r="C38" s="15"/>
      <c r="D38" s="15"/>
      <c r="E38" s="15"/>
      <c r="F38" s="15"/>
      <c r="G38" s="15"/>
      <c r="H38" s="15"/>
      <c r="I38" s="15"/>
      <c r="J38" s="15"/>
      <c r="K38" s="15"/>
      <c r="L38" s="15"/>
      <c r="M38" s="15"/>
      <c r="N38" s="15"/>
      <c r="O38" s="15"/>
      <c r="P38" s="16" t="n">
        <f aca="false">IF($A38="","",SUMIF($B$5:$O$5,"&gt;0",B38:O38))</f>
        <v>0</v>
      </c>
      <c r="Q38" s="17" t="str">
        <f aca="false">IF($A38="","",IF(SUM(B38:O38)&lt;&gt;P38,"⚠ There are horas en columnas fuera del periodo",IF(COUNTIF(B38:O38,"&lt;0")&gt;0,"⚠ Negative values",IF(COUNTIF(B38:O38,"&gt;24")&gt;0,"⚠ More than 24 h in one day",""))))</f>
        <v/>
      </c>
    </row>
    <row r="39" customFormat="false" ht="12.75" hidden="false" customHeight="true" outlineLevel="0" collapsed="false">
      <c r="A39" s="14" t="str">
        <f aca="false">IF(Roster!A37="","",Roster!A37)</f>
        <v>Karen Sofía Martínez</v>
      </c>
      <c r="B39" s="15"/>
      <c r="C39" s="15"/>
      <c r="D39" s="15"/>
      <c r="E39" s="15"/>
      <c r="F39" s="15"/>
      <c r="G39" s="15"/>
      <c r="H39" s="15"/>
      <c r="I39" s="15"/>
      <c r="J39" s="15"/>
      <c r="K39" s="15"/>
      <c r="L39" s="15"/>
      <c r="M39" s="15"/>
      <c r="N39" s="15"/>
      <c r="O39" s="15"/>
      <c r="P39" s="16" t="n">
        <f aca="false">IF($A39="","",SUMIF($B$5:$O$5,"&gt;0",B39:O39))</f>
        <v>0</v>
      </c>
      <c r="Q39" s="17" t="str">
        <f aca="false">IF($A39="","",IF(SUM(B39:O39)&lt;&gt;P39,"⚠ There are horas en columnas fuera del periodo",IF(COUNTIF(B39:O39,"&lt;0")&gt;0,"⚠ Negative values",IF(COUNTIF(B39:O39,"&gt;24")&gt;0,"⚠ More than 24 h in one day",""))))</f>
        <v/>
      </c>
    </row>
    <row r="40" customFormat="false" ht="12.75" hidden="false" customHeight="true" outlineLevel="0" collapsed="false">
      <c r="A40" s="14" t="str">
        <f aca="false">IF(Roster!A38="","",Roster!A38)</f>
        <v>Jaime Macias</v>
      </c>
      <c r="B40" s="15"/>
      <c r="C40" s="15"/>
      <c r="D40" s="15"/>
      <c r="E40" s="15"/>
      <c r="F40" s="15"/>
      <c r="G40" s="15"/>
      <c r="H40" s="15"/>
      <c r="I40" s="15"/>
      <c r="J40" s="15"/>
      <c r="K40" s="15"/>
      <c r="L40" s="15"/>
      <c r="M40" s="15"/>
      <c r="N40" s="15"/>
      <c r="O40" s="15"/>
      <c r="P40" s="16" t="n">
        <f aca="false">IF($A40="","",SUMIF($B$5:$O$5,"&gt;0",B40:O40))</f>
        <v>0</v>
      </c>
      <c r="Q40" s="17" t="str">
        <f aca="false">IF($A40="","",IF(SUM(B40:O40)&lt;&gt;P40,"⚠ There are horas en columnas fuera del periodo",IF(COUNTIF(B40:O40,"&lt;0")&gt;0,"⚠ Negative values",IF(COUNTIF(B40:O40,"&gt;24")&gt;0,"⚠ More than 24 h in one day",""))))</f>
        <v/>
      </c>
    </row>
    <row r="41" customFormat="false" ht="12.75" hidden="false" customHeight="true" outlineLevel="0" collapsed="false">
      <c r="A41" s="14" t="str">
        <f aca="false">IF(Roster!A39="","",Roster!A39)</f>
        <v>Nicolás Espitia</v>
      </c>
      <c r="B41" s="15" t="n">
        <v>4</v>
      </c>
      <c r="C41" s="15" t="n">
        <v>4</v>
      </c>
      <c r="D41" s="15" t="n">
        <v>4</v>
      </c>
      <c r="E41" s="15" t="n">
        <v>12</v>
      </c>
      <c r="F41" s="15" t="n">
        <v>12</v>
      </c>
      <c r="G41" s="15"/>
      <c r="H41" s="15"/>
      <c r="I41" s="15"/>
      <c r="J41" s="15"/>
      <c r="K41" s="15"/>
      <c r="L41" s="15"/>
      <c r="M41" s="15"/>
      <c r="N41" s="15"/>
      <c r="O41" s="15"/>
      <c r="P41" s="16" t="n">
        <f aca="false">IF($A41="","",SUMIF($B$5:$O$5,"&gt;0",B41:O41))</f>
        <v>36</v>
      </c>
      <c r="Q41" s="17" t="str">
        <f aca="false">IF($A41="","",IF(SUM(B41:O41)&lt;&gt;P41,"⚠ There are horas en columnas fuera del periodo",IF(COUNTIF(B41:O41,"&lt;0")&gt;0,"⚠ Negative values",IF(COUNTIF(B41:O41,"&gt;24")&gt;0,"⚠ More than 24 h in one day",""))))</f>
        <v/>
      </c>
    </row>
    <row r="42" customFormat="false" ht="12.75" hidden="false" customHeight="true" outlineLevel="0" collapsed="false">
      <c r="A42" s="14" t="str">
        <f aca="false">IF(Roster!A40="","",Roster!A40)</f>
        <v>Nicolás Lozano</v>
      </c>
      <c r="B42" s="15"/>
      <c r="C42" s="15"/>
      <c r="D42" s="15"/>
      <c r="E42" s="15"/>
      <c r="F42" s="15"/>
      <c r="G42" s="15"/>
      <c r="H42" s="15"/>
      <c r="I42" s="15"/>
      <c r="J42" s="15"/>
      <c r="K42" s="15"/>
      <c r="L42" s="15"/>
      <c r="M42" s="15"/>
      <c r="N42" s="15"/>
      <c r="O42" s="15"/>
      <c r="P42" s="16" t="n">
        <f aca="false">IF($A42="","",SUMIF($B$5:$O$5,"&gt;0",B42:O42))</f>
        <v>0</v>
      </c>
      <c r="Q42" s="17" t="str">
        <f aca="false">IF($A42="","",IF(SUM(B42:O42)&lt;&gt;P42,"⚠ There are horas en columnas fuera del periodo",IF(COUNTIF(B42:O42,"&lt;0")&gt;0,"⚠ Negative values",IF(COUNTIF(B42:O42,"&gt;24")&gt;0,"⚠ More than 24 h in one day",""))))</f>
        <v/>
      </c>
    </row>
    <row r="43" customFormat="false" ht="12.75" hidden="false" customHeight="true" outlineLevel="0" collapsed="false">
      <c r="A43" s="14" t="str">
        <f aca="false">IF(Roster!A41="","",Roster!A41)</f>
        <v>Oscar Moreno</v>
      </c>
      <c r="B43" s="15"/>
      <c r="C43" s="15"/>
      <c r="D43" s="15"/>
      <c r="E43" s="15"/>
      <c r="F43" s="15"/>
      <c r="G43" s="15"/>
      <c r="H43" s="15"/>
      <c r="I43" s="15"/>
      <c r="J43" s="15"/>
      <c r="K43" s="15"/>
      <c r="L43" s="15"/>
      <c r="M43" s="15"/>
      <c r="N43" s="15"/>
      <c r="O43" s="15"/>
      <c r="P43" s="16" t="n">
        <f aca="false">IF($A43="","",SUMIF($B$5:$O$5,"&gt;0",B43:O43))</f>
        <v>0</v>
      </c>
      <c r="Q43" s="17" t="str">
        <f aca="false">IF($A43="","",IF(SUM(B43:O43)&lt;&gt;P43,"⚠ There are horas en columnas fuera del periodo",IF(COUNTIF(B43:O43,"&lt;0")&gt;0,"⚠ Negative values",IF(COUNTIF(B43:O43,"&gt;24")&gt;0,"⚠ More than 24 h in one day",""))))</f>
        <v/>
      </c>
    </row>
    <row r="44" customFormat="false" ht="12.75" hidden="false" customHeight="true" outlineLevel="0" collapsed="false">
      <c r="A44" s="14" t="str">
        <f aca="false">IF(Roster!A42="","",Roster!A42)</f>
        <v>Santiago Vargas</v>
      </c>
      <c r="B44" s="15"/>
      <c r="C44" s="15"/>
      <c r="D44" s="15"/>
      <c r="E44" s="15"/>
      <c r="F44" s="15"/>
      <c r="G44" s="15"/>
      <c r="H44" s="15"/>
      <c r="I44" s="15"/>
      <c r="J44" s="15"/>
      <c r="K44" s="15"/>
      <c r="L44" s="15"/>
      <c r="M44" s="15"/>
      <c r="N44" s="15"/>
      <c r="O44" s="15"/>
      <c r="P44" s="16" t="n">
        <f aca="false">IF($A44="","",SUMIF($B$5:$O$5,"&gt;0",B44:O44))</f>
        <v>0</v>
      </c>
      <c r="Q44" s="17" t="str">
        <f aca="false">IF($A44="","",IF(SUM(B44:O44)&lt;&gt;P44,"⚠ There are horas en columnas fuera del periodo",IF(COUNTIF(B44:O44,"&lt;0")&gt;0,"⚠ Negative values",IF(COUNTIF(B44:O44,"&gt;24")&gt;0,"⚠ More than 24 h in one day",""))))</f>
        <v/>
      </c>
    </row>
    <row r="45" customFormat="false" ht="12.75" hidden="false" customHeight="true" outlineLevel="0" collapsed="false">
      <c r="A45" s="14" t="str">
        <f aca="false">IF(Roster!A43="","",Roster!A43)</f>
        <v>Sara Calderon</v>
      </c>
      <c r="B45" s="15"/>
      <c r="C45" s="15"/>
      <c r="D45" s="15"/>
      <c r="E45" s="15"/>
      <c r="F45" s="15"/>
      <c r="G45" s="15"/>
      <c r="H45" s="15"/>
      <c r="I45" s="15"/>
      <c r="J45" s="15"/>
      <c r="K45" s="15"/>
      <c r="L45" s="15"/>
      <c r="M45" s="15"/>
      <c r="N45" s="15"/>
      <c r="O45" s="15"/>
      <c r="P45" s="16" t="n">
        <f aca="false">IF($A45="","",SUMIF($B$5:$O$5,"&gt;0",B45:O45))</f>
        <v>0</v>
      </c>
      <c r="Q45" s="17" t="str">
        <f aca="false">IF($A45="","",IF(SUM(B45:O45)&lt;&gt;P45,"⚠ There are horas en columnas fuera del periodo",IF(COUNTIF(B45:O45,"&lt;0")&gt;0,"⚠ Negative values",IF(COUNTIF(B45:O45,"&gt;24")&gt;0,"⚠ More than 24 h in one day",""))))</f>
        <v/>
      </c>
    </row>
    <row r="46" customFormat="false" ht="12.75" hidden="false" customHeight="true" outlineLevel="0" collapsed="false">
      <c r="A46" s="18" t="s">
        <v>95</v>
      </c>
      <c r="B46" s="16" t="n">
        <f aca="false">IF(B$5="","",SUM(B6:B45))</f>
        <v>21</v>
      </c>
      <c r="C46" s="16" t="n">
        <f aca="false">IF(C$5="","",SUM(C6:C45))</f>
        <v>28</v>
      </c>
      <c r="D46" s="16" t="n">
        <f aca="false">IF(D$5="","",SUM(D6:D45))</f>
        <v>32</v>
      </c>
      <c r="E46" s="16" t="n">
        <f aca="false">IF(E$5="","",SUM(E6:E45))</f>
        <v>96</v>
      </c>
      <c r="F46" s="16" t="n">
        <f aca="false">IF(F$5="","",SUM(F6:F45))</f>
        <v>92</v>
      </c>
      <c r="G46" s="16" t="n">
        <f aca="false">IF(G$5="","",SUM(G6:G45))</f>
        <v>0</v>
      </c>
      <c r="H46" s="16" t="n">
        <f aca="false">IF(H$5="","",SUM(H6:H45))</f>
        <v>0</v>
      </c>
      <c r="I46" s="16" t="n">
        <f aca="false">IF(I$5="","",SUM(I6:I45))</f>
        <v>0</v>
      </c>
      <c r="J46" s="16" t="n">
        <f aca="false">IF(J$5="","",SUM(J6:J45))</f>
        <v>0</v>
      </c>
      <c r="K46" s="16" t="n">
        <f aca="false">IF(K$5="","",SUM(K6:K45))</f>
        <v>0</v>
      </c>
      <c r="L46" s="16" t="n">
        <f aca="false">IF(L$5="","",SUM(L6:L45))</f>
        <v>0</v>
      </c>
      <c r="M46" s="16" t="n">
        <f aca="false">IF(M$5="","",SUM(M6:M45))</f>
        <v>0</v>
      </c>
      <c r="N46" s="16" t="str">
        <f aca="false">IF(N$5="","",SUM(N6:N45))</f>
        <v/>
      </c>
      <c r="O46" s="16" t="str">
        <f aca="false">IF(O$5="","",SUM(O6:O45))</f>
        <v/>
      </c>
      <c r="P46" s="19" t="n">
        <f aca="false">SUM(P6:P45)</f>
        <v>269</v>
      </c>
    </row>
  </sheetData>
  <conditionalFormatting sqref="B6:O45">
    <cfRule type="expression" priority="2" aboveAverage="0" equalAverage="0" bottom="0" percent="0" rank="0" text="" dxfId="0">
      <formula>AND(B$5&lt;&gt;"",WEEKDAY(B$5,2)&gt;5)</formula>
    </cfRule>
  </conditionalFormatting>
  <dataValidations count="1">
    <dataValidation allowBlank="true" error="Escribe un número de horas entre 0 y 24." errorStyle="stop" errorTitle="Valor no válido" operator="between" showDropDown="false" showErrorMessage="true" showInputMessage="false" sqref="B6:O45" type="decimal">
      <formula1>0</formula1>
      <formula2>24</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3000"/>
  <sheetViews>
    <sheetView showFormulas="false" showGridLines="true" showRowColHeaders="true" showZeros="true" rightToLeft="false" tabSelected="true" showOutlineSymbols="true" defaultGridColor="true" view="normal" topLeftCell="A15" colorId="64" zoomScale="100" zoomScaleNormal="100" zoomScalePageLayoutView="100" workbookViewId="0">
      <pane xSplit="1" ySplit="1" topLeftCell="B2" activePane="bottomRight" state="frozen"/>
      <selection pane="topLeft" activeCell="A15" activeCellId="0" sqref="A15"/>
      <selection pane="topRight" activeCell="B15" activeCellId="0" sqref="B15"/>
      <selection pane="bottomLeft" activeCell="A2" activeCellId="0" sqref="A2"/>
      <selection pane="bottomRight" activeCell="A1" activeCellId="0" sqref="A1"/>
    </sheetView>
  </sheetViews>
  <sheetFormatPr defaultColWidth="8.6796875" defaultRowHeight="12.75" zeroHeight="false" outlineLevelRow="0" outlineLevelCol="0"/>
  <cols>
    <col collapsed="false" customWidth="true" hidden="false" outlineLevel="0" max="1" min="1" style="1" width="15.57"/>
    <col collapsed="false" customWidth="true" hidden="false" outlineLevel="0" max="10" min="10" style="1" width="41.86"/>
    <col collapsed="false" customWidth="true" hidden="false" outlineLevel="0" max="13" min="13" style="1" width="34.42"/>
    <col collapsed="false" customWidth="true" hidden="false" outlineLevel="0" max="22" min="22" style="1" width="2.5"/>
    <col collapsed="false" customWidth="true" hidden="false" outlineLevel="0" max="23" min="23" style="1" width="12"/>
    <col collapsed="false" customWidth="true" hidden="false" outlineLevel="0" max="24" min="24" style="1" width="8"/>
    <col collapsed="false" customWidth="true" hidden="false" outlineLevel="0" max="25" min="25" style="1" width="20"/>
    <col collapsed="false" customWidth="true" hidden="false" outlineLevel="0" max="26" min="26" style="1" width="17"/>
    <col collapsed="false" customWidth="true" hidden="false" outlineLevel="0" max="28" min="27" style="1" width="12"/>
    <col collapsed="false" customWidth="true" hidden="false" outlineLevel="0" max="29" min="29" style="1" width="30"/>
    <col collapsed="false" customWidth="true" hidden="false" outlineLevel="0" max="30" min="30" style="1" width="12"/>
    <col collapsed="false" customWidth="true" hidden="false" outlineLevel="0" max="31" min="31" style="1" width="10"/>
    <col collapsed="false" customWidth="true" hidden="false" outlineLevel="0" max="32" min="32" style="1" width="17"/>
    <col collapsed="false" customWidth="true" hidden="false" outlineLevel="0" max="34" min="33" style="1" width="19"/>
    <col collapsed="false" customWidth="true" hidden="false" outlineLevel="0" max="35" min="35" style="1" width="16"/>
    <col collapsed="false" customWidth="true" hidden="false" outlineLevel="0" max="36" min="36" style="1" width="19"/>
    <col collapsed="false" customWidth="true" hidden="false" outlineLevel="0" max="41" min="37" style="1" width="9"/>
  </cols>
  <sheetData>
    <row r="1" customFormat="false" ht="15" hidden="false" customHeight="true" outlineLevel="0" collapsed="false">
      <c r="A1" s="20" t="s">
        <v>96</v>
      </c>
      <c r="B1" s="20" t="s">
        <v>97</v>
      </c>
      <c r="C1" s="20" t="s">
        <v>98</v>
      </c>
      <c r="D1" s="20" t="s">
        <v>99</v>
      </c>
      <c r="E1" s="20" t="s">
        <v>100</v>
      </c>
      <c r="F1" s="20" t="s">
        <v>101</v>
      </c>
      <c r="G1" s="20" t="s">
        <v>102</v>
      </c>
      <c r="H1" s="20" t="s">
        <v>103</v>
      </c>
      <c r="I1" s="20" t="s">
        <v>104</v>
      </c>
      <c r="J1" s="20" t="s">
        <v>105</v>
      </c>
      <c r="K1" s="20" t="s">
        <v>106</v>
      </c>
      <c r="L1" s="20" t="s">
        <v>107</v>
      </c>
      <c r="M1" s="20" t="s">
        <v>108</v>
      </c>
      <c r="N1" s="20" t="s">
        <v>109</v>
      </c>
      <c r="O1" s="20" t="s">
        <v>110</v>
      </c>
      <c r="P1" s="20" t="s">
        <v>111</v>
      </c>
      <c r="Q1" s="20" t="s">
        <v>112</v>
      </c>
      <c r="R1" s="20" t="s">
        <v>113</v>
      </c>
      <c r="S1" s="20" t="s">
        <v>114</v>
      </c>
      <c r="T1" s="20" t="s">
        <v>115</v>
      </c>
      <c r="U1" s="20" t="s">
        <v>116</v>
      </c>
      <c r="W1" s="21" t="s">
        <v>117</v>
      </c>
      <c r="X1" s="21" t="s">
        <v>118</v>
      </c>
      <c r="Y1" s="21" t="s">
        <v>119</v>
      </c>
      <c r="Z1" s="21" t="s">
        <v>120</v>
      </c>
      <c r="AA1" s="21" t="s">
        <v>121</v>
      </c>
      <c r="AB1" s="21" t="s">
        <v>122</v>
      </c>
      <c r="AC1" s="21" t="s">
        <v>123</v>
      </c>
      <c r="AD1" s="21" t="s">
        <v>124</v>
      </c>
      <c r="AE1" s="21" t="s">
        <v>125</v>
      </c>
      <c r="AF1" s="21" t="s">
        <v>126</v>
      </c>
      <c r="AG1" s="21" t="s">
        <v>127</v>
      </c>
      <c r="AH1" s="21" t="s">
        <v>128</v>
      </c>
      <c r="AI1" s="21" t="s">
        <v>129</v>
      </c>
      <c r="AJ1" s="21" t="s">
        <v>130</v>
      </c>
      <c r="AK1" s="21" t="s">
        <v>131</v>
      </c>
      <c r="AL1" s="21" t="s">
        <v>132</v>
      </c>
      <c r="AM1" s="21" t="s">
        <v>133</v>
      </c>
      <c r="AN1" s="21" t="s">
        <v>134</v>
      </c>
      <c r="AO1" s="21" t="s">
        <v>135</v>
      </c>
    </row>
    <row r="2" customFormat="false" ht="12.75" hidden="false" customHeight="true" outlineLevel="0" collapsed="false">
      <c r="A2" s="1" t="s">
        <v>136</v>
      </c>
      <c r="B2" s="1" t="s">
        <v>137</v>
      </c>
      <c r="C2" s="1" t="s">
        <v>138</v>
      </c>
      <c r="D2" s="22" t="s">
        <v>139</v>
      </c>
      <c r="F2" s="22" t="s">
        <v>139</v>
      </c>
      <c r="G2" s="1" t="s">
        <v>140</v>
      </c>
      <c r="H2" s="1" t="s">
        <v>141</v>
      </c>
      <c r="I2" s="1" t="s">
        <v>142</v>
      </c>
      <c r="J2" s="1" t="s">
        <v>143</v>
      </c>
      <c r="K2" s="1" t="s">
        <v>144</v>
      </c>
      <c r="M2" s="1" t="s">
        <v>145</v>
      </c>
      <c r="N2" s="23" t="n">
        <v>0.25</v>
      </c>
      <c r="O2" s="1" t="s">
        <v>146</v>
      </c>
      <c r="Q2" s="1" t="s">
        <v>147</v>
      </c>
      <c r="R2" s="1" t="s">
        <v>136</v>
      </c>
      <c r="S2" s="1" t="s">
        <v>136</v>
      </c>
      <c r="T2" s="22" t="s">
        <v>139</v>
      </c>
      <c r="U2" s="1" t="s">
        <v>148</v>
      </c>
      <c r="W2" s="24" t="n">
        <f aca="false">IF($F2="",0,IFERROR(IF(ISNUMBER($F2),INT($F2),DATE(VALUE(MID(SUBSTITUTE(LEFT($F2,FIND(" ",$F2&amp;" ")-1),"/",REPT(" ",20)),41,20)),VALUE(LEFT(SUBSTITUTE(LEFT($F2,FIND(" ",$F2&amp;" ")-1),"/",REPT(" ",20)),20)),VALUE(MID(SUBSTITUTE(LEFT($F2,FIND(" ",$F2&amp;" ")-1),"/",REPT(" ",20)),21,20)))),0))</f>
        <v>46253</v>
      </c>
      <c r="X2" s="25" t="n">
        <f aca="false">IF(ISNUMBER($N2),$N2*Validation!$B$5,"")</f>
        <v>2</v>
      </c>
      <c r="Y2" s="26" t="str">
        <f aca="false">IF($A2="","",SUBSTITUTE(SUBSTITUTE(SUBSTITUTE(SUBSTITUTE(SUBSTITUTE(SUBSTITUTE(SUBSTITUTE(UPPER(TRIM($A2)),"Á","A"),"É","E"),"Í","I"),"Ó","O"),"Ú","U"),"Ñ","N"),"Ü","U"))</f>
        <v>C LARA</v>
      </c>
      <c r="Z2" s="26" t="str">
        <f aca="false">IF($Y2="","",LEFT($Y2,1)&amp;" "&amp;TRIM(RIGHT(SUBSTITUTE($Y2," ",REPT(" ",50)),50)))</f>
        <v>C LARA</v>
      </c>
      <c r="AA2" s="27" t="str">
        <f aca="false">IF($AF2="","",IF(COUNTIF(Validation!$U$19:$U$178,$AF2)&gt;0,"OK","NO MATCH"))</f>
        <v>OK</v>
      </c>
      <c r="AB2" s="27" t="str">
        <f aca="false">IF($W2=0,"",IF(AND($W2&gt;=Validation!$B$3,$W2&lt;=Validation!$C$3),"Yes","No"))</f>
        <v>Yes</v>
      </c>
      <c r="AC2" s="26" t="str">
        <f aca="false">IF($A2="","",$AF2&amp;"|"&amp;TEXT($W2,"yyyy-mm-dd")&amp;"|"&amp;$J2&amp;"|"&amp;$N2)</f>
        <v>C LARA|2026-08-19|05-41N-71W|0.25</v>
      </c>
      <c r="AD2" s="27" t="str">
        <f aca="false">IF($AC2="","",IF(COUNTIF($AC$2:$AC$3000,$AC2)&gt;1,"REVIEW","OK"))</f>
        <v>OK</v>
      </c>
      <c r="AE2" s="27" t="str">
        <f aca="false">IF(OR($W2=0,$O2=""),"",IF(IFERROR(IF(ISNUMBER($O2),INT($O2),DATE(VALUE(MID(SUBSTITUTE(LEFT($O2,FIND(" ",$O2&amp;" ")-1),"/",REPT(" ",20)),41,20)),VALUE(LEFT(SUBSTITUTE(LEFT($O2,FIND(" ",$O2&amp;" ")-1),"/",REPT(" ",20)),20)),VALUE(MID(SUBSTITUTE(LEFT($O2,FIND(" ",$O2&amp;" ")-1),"/",REPT(" ",20)),21,20)))),0)&gt;$W2,"Late","Same day"))</f>
        <v>Same day</v>
      </c>
      <c r="AF2" s="26" t="str">
        <f aca="false">IF($A2="","",IFERROR(INDEX(Validation!$C$193:$C$217,MATCH($A2,Validation!$A$193:$A$217,0)),IF(COUNTIF(Validation!$U$19:$U$178,$Z2)&gt;0,$Z2,IF(COUNTIF(Validation!$S$19:$S$178,$AI2)=1,INDEX(Validation!$U$19:$U$178,MATCH($AI2,Validation!$S$19:$S$178,0)),$Z2))))</f>
        <v>C LARA</v>
      </c>
      <c r="AG2" s="27" t="str">
        <f aca="false">IF(COUNTA($A2:$U2)=0,"",IF($A2="","No name",IF($F2="","No date",IF($W2=0,"Date ilegible",IF(NOT(ISNUMBER($N2)),"Hours no numéricas",IF($AA2="NO MATCH","Person no identificada","OK"))))))</f>
        <v>OK</v>
      </c>
      <c r="AH2" s="27" t="str">
        <f aca="false">IF($W2=0,"No date",IF($W2&lt;Validation!$B$3,"Before period",IF($W2&gt;Validation!$C$3,"After period","In period")))</f>
        <v>In period</v>
      </c>
      <c r="AI2" s="26" t="str">
        <f aca="false">IF($Y2="","",TRIM(RIGHT(SUBSTITUTE($Y2," ",REPT(" ",50)),50)))</f>
        <v>LARA</v>
      </c>
      <c r="AJ2" s="27" t="str">
        <f aca="false">IF($A2="","",IF(NOT(ISERROR(MATCH($A2,Validation!$A$193:$A$217,0))),"Manual mapping",IF(COUNTIF(Validation!$U$19:$U$178,$Z2)&gt;0,"Direct",IF(COUNTIF(Validation!$S$19:$S$178,$AI2)=1,"By surname","Unresolved"))))</f>
        <v>Direct</v>
      </c>
      <c r="AK2" s="28" t="str">
        <f aca="false">IF($L2="","",IF(MATCH($L2,$L$2:$L$3000,0)&lt;&gt;ROW()-1,"",COUNT($AK$1:$AK1)+1))</f>
        <v/>
      </c>
      <c r="AL2" s="28" t="n">
        <f aca="false">IF($G2="","",IF(MATCH($G2,$G$2:$G$3000,0)&lt;&gt;ROW()-1,"",COUNT($AL$1:$AL1)+1))</f>
        <v>1</v>
      </c>
      <c r="AM2" s="28" t="n">
        <f aca="false">IF($H2="","",IF(MATCH($H2,$H$2:$H$3000,0)&lt;&gt;ROW()-1,"",COUNT($AM$1:$AM1)+1))</f>
        <v>1</v>
      </c>
      <c r="AN2" s="28" t="n">
        <f aca="false">IF($I2="","",IF(MATCH($I2,$I$2:$I$3000,0)&lt;&gt;ROW()-1,"",COUNT($AN$1:$AN1)+1))</f>
        <v>1</v>
      </c>
      <c r="AO2" s="28" t="n">
        <f aca="false">IF($Q2="","",IF(MATCH($Q2,$Q$2:$Q$3000,0)&lt;&gt;ROW()-1,"",COUNT($AO$1:$AO1)+1))</f>
        <v>1</v>
      </c>
    </row>
    <row r="3" customFormat="false" ht="12.75" hidden="false" customHeight="true" outlineLevel="0" collapsed="false">
      <c r="A3" s="1" t="s">
        <v>136</v>
      </c>
      <c r="B3" s="1" t="s">
        <v>137</v>
      </c>
      <c r="C3" s="1" t="s">
        <v>138</v>
      </c>
      <c r="D3" s="22" t="s">
        <v>139</v>
      </c>
      <c r="F3" s="22" t="s">
        <v>139</v>
      </c>
      <c r="G3" s="1" t="s">
        <v>140</v>
      </c>
      <c r="H3" s="1" t="s">
        <v>141</v>
      </c>
      <c r="I3" s="1" t="s">
        <v>149</v>
      </c>
      <c r="J3" s="1" t="s">
        <v>150</v>
      </c>
      <c r="K3" s="1" t="s">
        <v>144</v>
      </c>
      <c r="M3" s="1" t="s">
        <v>151</v>
      </c>
      <c r="N3" s="23" t="n">
        <v>0.125</v>
      </c>
      <c r="O3" s="1" t="s">
        <v>152</v>
      </c>
      <c r="Q3" s="1" t="s">
        <v>147</v>
      </c>
      <c r="R3" s="1" t="s">
        <v>136</v>
      </c>
      <c r="S3" s="1" t="s">
        <v>136</v>
      </c>
      <c r="T3" s="22" t="s">
        <v>139</v>
      </c>
      <c r="U3" s="1" t="s">
        <v>153</v>
      </c>
      <c r="W3" s="24" t="n">
        <f aca="false">IF($F3="",0,IFERROR(IF(ISNUMBER($F3),INT($F3),DATE(VALUE(MID(SUBSTITUTE(LEFT($F3,FIND(" ",$F3&amp;" ")-1),"/",REPT(" ",20)),41,20)),VALUE(LEFT(SUBSTITUTE(LEFT($F3,FIND(" ",$F3&amp;" ")-1),"/",REPT(" ",20)),20)),VALUE(MID(SUBSTITUTE(LEFT($F3,FIND(" ",$F3&amp;" ")-1),"/",REPT(" ",20)),21,20)))),0))</f>
        <v>46253</v>
      </c>
      <c r="X3" s="25" t="n">
        <f aca="false">IF(ISNUMBER($N3),$N3*Validation!$B$5,"")</f>
        <v>1</v>
      </c>
      <c r="Y3" s="26" t="str">
        <f aca="false">IF($A3="","",SUBSTITUTE(SUBSTITUTE(SUBSTITUTE(SUBSTITUTE(SUBSTITUTE(SUBSTITUTE(SUBSTITUTE(UPPER(TRIM($A3)),"Á","A"),"É","E"),"Í","I"),"Ó","O"),"Ú","U"),"Ñ","N"),"Ü","U"))</f>
        <v>C LARA</v>
      </c>
      <c r="Z3" s="26" t="str">
        <f aca="false">IF($Y3="","",LEFT($Y3,1)&amp;" "&amp;TRIM(RIGHT(SUBSTITUTE($Y3," ",REPT(" ",50)),50)))</f>
        <v>C LARA</v>
      </c>
      <c r="AA3" s="27" t="str">
        <f aca="false">IF($AF3="","",IF(COUNTIF(Validation!$U$19:$U$178,$AF3)&gt;0,"OK","NO MATCH"))</f>
        <v>OK</v>
      </c>
      <c r="AB3" s="27" t="str">
        <f aca="false">IF($W3=0,"",IF(AND($W3&gt;=Validation!$B$3,$W3&lt;=Validation!$C$3),"Yes","No"))</f>
        <v>Yes</v>
      </c>
      <c r="AC3" s="26" t="str">
        <f aca="false">IF($A3="","",$AF3&amp;"|"&amp;TEXT($W3,"yyyy-mm-dd")&amp;"|"&amp;$J3&amp;"|"&amp;$N3)</f>
        <v>C LARA|2026-08-19|12-35N-70W|0.125</v>
      </c>
      <c r="AD3" s="27" t="str">
        <f aca="false">IF($AC3="","",IF(COUNTIF($AC$2:$AC$3000,$AC3)&gt;1,"REVIEW","OK"))</f>
        <v>OK</v>
      </c>
      <c r="AE3" s="27" t="str">
        <f aca="false">IF(OR($W3=0,$O3=""),"",IF(IFERROR(IF(ISNUMBER($O3),INT($O3),DATE(VALUE(MID(SUBSTITUTE(LEFT($O3,FIND(" ",$O3&amp;" ")-1),"/",REPT(" ",20)),41,20)),VALUE(LEFT(SUBSTITUTE(LEFT($O3,FIND(" ",$O3&amp;" ")-1),"/",REPT(" ",20)),20)),VALUE(MID(SUBSTITUTE(LEFT($O3,FIND(" ",$O3&amp;" ")-1),"/",REPT(" ",20)),21,20)))),0)&gt;$W3,"Late","Same day"))</f>
        <v>Same day</v>
      </c>
      <c r="AF3" s="26" t="str">
        <f aca="false">IF($A3="","",IFERROR(INDEX(Validation!$C$193:$C$217,MATCH($A3,Validation!$A$193:$A$217,0)),IF(COUNTIF(Validation!$U$19:$U$178,$Z3)&gt;0,$Z3,IF(COUNTIF(Validation!$S$19:$S$178,$AI3)=1,INDEX(Validation!$U$19:$U$178,MATCH($AI3,Validation!$S$19:$S$178,0)),$Z3))))</f>
        <v>C LARA</v>
      </c>
      <c r="AG3" s="27" t="str">
        <f aca="false">IF(COUNTA($A3:$U3)=0,"",IF($A3="","No name",IF($F3="","No date",IF($W3=0,"Date ilegible",IF(NOT(ISNUMBER($N3)),"Hours no numéricas",IF($AA3="NO MATCH","Person no identificada","OK"))))))</f>
        <v>OK</v>
      </c>
      <c r="AH3" s="27" t="str">
        <f aca="false">IF($W3=0,"No date",IF($W3&lt;Validation!$B$3,"Before period",IF($W3&gt;Validation!$C$3,"After period","In period")))</f>
        <v>In period</v>
      </c>
      <c r="AI3" s="26" t="str">
        <f aca="false">IF($Y3="","",TRIM(RIGHT(SUBSTITUTE($Y3," ",REPT(" ",50)),50)))</f>
        <v>LARA</v>
      </c>
      <c r="AJ3" s="27" t="str">
        <f aca="false">IF($A3="","",IF(NOT(ISERROR(MATCH($A3,Validation!$A$193:$A$217,0))),"Manual mapping",IF(COUNTIF(Validation!$U$19:$U$178,$Z3)&gt;0,"Direct",IF(COUNTIF(Validation!$S$19:$S$178,$AI3)=1,"By surname","Unresolved"))))</f>
        <v>Direct</v>
      </c>
      <c r="AK3" s="28" t="str">
        <f aca="false">IF($L3="","",IF(MATCH($L3,$L$2:$L$3000,0)&lt;&gt;ROW()-1,"",COUNT($AK$1:$AK2)+1))</f>
        <v/>
      </c>
      <c r="AL3" s="28" t="str">
        <f aca="false">IF($G3="","",IF(MATCH($G3,$G$2:$G$3000,0)&lt;&gt;ROW()-1,"",COUNT($AL$1:$AL2)+1))</f>
        <v/>
      </c>
      <c r="AM3" s="28" t="str">
        <f aca="false">IF($H3="","",IF(MATCH($H3,$H$2:$H$3000,0)&lt;&gt;ROW()-1,"",COUNT($AM$1:$AM2)+1))</f>
        <v/>
      </c>
      <c r="AN3" s="28" t="n">
        <f aca="false">IF($I3="","",IF(MATCH($I3,$I$2:$I$3000,0)&lt;&gt;ROW()-1,"",COUNT($AN$1:$AN2)+1))</f>
        <v>2</v>
      </c>
      <c r="AO3" s="28" t="str">
        <f aca="false">IF($Q3="","",IF(MATCH($Q3,$Q$2:$Q$3000,0)&lt;&gt;ROW()-1,"",COUNT($AO$1:$AO2)+1))</f>
        <v/>
      </c>
    </row>
    <row r="4" customFormat="false" ht="12.75" hidden="false" customHeight="true" outlineLevel="0" collapsed="false">
      <c r="A4" s="1" t="s">
        <v>136</v>
      </c>
      <c r="B4" s="1" t="s">
        <v>137</v>
      </c>
      <c r="C4" s="1" t="s">
        <v>138</v>
      </c>
      <c r="D4" s="22" t="s">
        <v>139</v>
      </c>
      <c r="F4" s="22" t="s">
        <v>139</v>
      </c>
      <c r="G4" s="1" t="s">
        <v>140</v>
      </c>
      <c r="H4" s="1" t="s">
        <v>141</v>
      </c>
      <c r="I4" s="1" t="s">
        <v>149</v>
      </c>
      <c r="J4" s="1" t="s">
        <v>154</v>
      </c>
      <c r="K4" s="1" t="s">
        <v>144</v>
      </c>
      <c r="M4" s="1" t="s">
        <v>155</v>
      </c>
      <c r="N4" s="23" t="n">
        <v>0.25</v>
      </c>
      <c r="O4" s="1" t="s">
        <v>156</v>
      </c>
      <c r="Q4" s="1" t="s">
        <v>147</v>
      </c>
      <c r="R4" s="1" t="s">
        <v>136</v>
      </c>
      <c r="S4" s="1" t="s">
        <v>136</v>
      </c>
      <c r="T4" s="22" t="s">
        <v>157</v>
      </c>
      <c r="U4" s="1" t="s">
        <v>158</v>
      </c>
      <c r="W4" s="24" t="n">
        <f aca="false">IF($F4="",0,IFERROR(IF(ISNUMBER($F4),INT($F4),DATE(VALUE(MID(SUBSTITUTE(LEFT($F4,FIND(" ",$F4&amp;" ")-1),"/",REPT(" ",20)),41,20)),VALUE(LEFT(SUBSTITUTE(LEFT($F4,FIND(" ",$F4&amp;" ")-1),"/",REPT(" ",20)),20)),VALUE(MID(SUBSTITUTE(LEFT($F4,FIND(" ",$F4&amp;" ")-1),"/",REPT(" ",20)),21,20)))),0))</f>
        <v>46253</v>
      </c>
      <c r="X4" s="25" t="n">
        <f aca="false">IF(ISNUMBER($N4),$N4*Validation!$B$5,"")</f>
        <v>2</v>
      </c>
      <c r="Y4" s="26" t="str">
        <f aca="false">IF($A4="","",SUBSTITUTE(SUBSTITUTE(SUBSTITUTE(SUBSTITUTE(SUBSTITUTE(SUBSTITUTE(SUBSTITUTE(UPPER(TRIM($A4)),"Á","A"),"É","E"),"Í","I"),"Ó","O"),"Ú","U"),"Ñ","N"),"Ü","U"))</f>
        <v>C LARA</v>
      </c>
      <c r="Z4" s="26" t="str">
        <f aca="false">IF($Y4="","",LEFT($Y4,1)&amp;" "&amp;TRIM(RIGHT(SUBSTITUTE($Y4," ",REPT(" ",50)),50)))</f>
        <v>C LARA</v>
      </c>
      <c r="AA4" s="27" t="str">
        <f aca="false">IF($AF4="","",IF(COUNTIF(Validation!$U$19:$U$178,$AF4)&gt;0,"OK","NO MATCH"))</f>
        <v>OK</v>
      </c>
      <c r="AB4" s="27" t="str">
        <f aca="false">IF($W4=0,"",IF(AND($W4&gt;=Validation!$B$3,$W4&lt;=Validation!$C$3),"Yes","No"))</f>
        <v>Yes</v>
      </c>
      <c r="AC4" s="26" t="str">
        <f aca="false">IF($A4="","",$AF4&amp;"|"&amp;TEXT($W4,"yyyy-mm-dd")&amp;"|"&amp;$J4&amp;"|"&amp;$N4)</f>
        <v>C LARA|2026-08-19|09-35N-69W|0.25</v>
      </c>
      <c r="AD4" s="27" t="str">
        <f aca="false">IF($AC4="","",IF(COUNTIF($AC$2:$AC$3000,$AC4)&gt;1,"REVIEW","OK"))</f>
        <v>OK</v>
      </c>
      <c r="AE4" s="27" t="str">
        <f aca="false">IF(OR($W4=0,$O4=""),"",IF(IFERROR(IF(ISNUMBER($O4),INT($O4),DATE(VALUE(MID(SUBSTITUTE(LEFT($O4,FIND(" ",$O4&amp;" ")-1),"/",REPT(" ",20)),41,20)),VALUE(LEFT(SUBSTITUTE(LEFT($O4,FIND(" ",$O4&amp;" ")-1),"/",REPT(" ",20)),20)),VALUE(MID(SUBSTITUTE(LEFT($O4,FIND(" ",$O4&amp;" ")-1),"/",REPT(" ",20)),21,20)))),0)&gt;$W4,"Late","Same day"))</f>
        <v>Late</v>
      </c>
      <c r="AF4" s="26" t="str">
        <f aca="false">IF($A4="","",IFERROR(INDEX(Validation!$C$193:$C$217,MATCH($A4,Validation!$A$193:$A$217,0)),IF(COUNTIF(Validation!$U$19:$U$178,$Z4)&gt;0,$Z4,IF(COUNTIF(Validation!$S$19:$S$178,$AI4)=1,INDEX(Validation!$U$19:$U$178,MATCH($AI4,Validation!$S$19:$S$178,0)),$Z4))))</f>
        <v>C LARA</v>
      </c>
      <c r="AG4" s="27" t="str">
        <f aca="false">IF(COUNTA($A4:$U4)=0,"",IF($A4="","No name",IF($F4="","No date",IF($W4=0,"Date ilegible",IF(NOT(ISNUMBER($N4)),"Hours no numéricas",IF($AA4="NO MATCH","Person no identificada","OK"))))))</f>
        <v>OK</v>
      </c>
      <c r="AH4" s="27" t="str">
        <f aca="false">IF($W4=0,"No date",IF($W4&lt;Validation!$B$3,"Before period",IF($W4&gt;Validation!$C$3,"After period","In period")))</f>
        <v>In period</v>
      </c>
      <c r="AI4" s="26" t="str">
        <f aca="false">IF($Y4="","",TRIM(RIGHT(SUBSTITUTE($Y4," ",REPT(" ",50)),50)))</f>
        <v>LARA</v>
      </c>
      <c r="AJ4" s="27" t="str">
        <f aca="false">IF($A4="","",IF(NOT(ISERROR(MATCH($A4,Validation!$A$193:$A$217,0))),"Manual mapping",IF(COUNTIF(Validation!$U$19:$U$178,$Z4)&gt;0,"Direct",IF(COUNTIF(Validation!$S$19:$S$178,$AI4)=1,"By surname","Unresolved"))))</f>
        <v>Direct</v>
      </c>
      <c r="AK4" s="28" t="str">
        <f aca="false">IF($L4="","",IF(MATCH($L4,$L$2:$L$3000,0)&lt;&gt;ROW()-1,"",COUNT($AK$1:$AK3)+1))</f>
        <v/>
      </c>
      <c r="AL4" s="28" t="str">
        <f aca="false">IF($G4="","",IF(MATCH($G4,$G$2:$G$3000,0)&lt;&gt;ROW()-1,"",COUNT($AL$1:$AL3)+1))</f>
        <v/>
      </c>
      <c r="AM4" s="28" t="str">
        <f aca="false">IF($H4="","",IF(MATCH($H4,$H$2:$H$3000,0)&lt;&gt;ROW()-1,"",COUNT($AM$1:$AM3)+1))</f>
        <v/>
      </c>
      <c r="AN4" s="28" t="str">
        <f aca="false">IF($I4="","",IF(MATCH($I4,$I$2:$I$3000,0)&lt;&gt;ROW()-1,"",COUNT($AN$1:$AN3)+1))</f>
        <v/>
      </c>
      <c r="AO4" s="28" t="str">
        <f aca="false">IF($Q4="","",IF(MATCH($Q4,$Q$2:$Q$3000,0)&lt;&gt;ROW()-1,"",COUNT($AO$1:$AO3)+1))</f>
        <v/>
      </c>
    </row>
    <row r="5" customFormat="false" ht="12.75" hidden="false" customHeight="true" outlineLevel="0" collapsed="false">
      <c r="A5" s="1" t="s">
        <v>136</v>
      </c>
      <c r="B5" s="1" t="s">
        <v>137</v>
      </c>
      <c r="C5" s="1" t="s">
        <v>138</v>
      </c>
      <c r="D5" s="22" t="s">
        <v>139</v>
      </c>
      <c r="F5" s="22" t="s">
        <v>139</v>
      </c>
      <c r="G5" s="1" t="s">
        <v>140</v>
      </c>
      <c r="H5" s="1" t="s">
        <v>141</v>
      </c>
      <c r="I5" s="1" t="s">
        <v>142</v>
      </c>
      <c r="J5" s="1" t="s">
        <v>159</v>
      </c>
      <c r="K5" s="1" t="s">
        <v>144</v>
      </c>
      <c r="M5" s="1" t="s">
        <v>151</v>
      </c>
      <c r="N5" s="23" t="n">
        <v>0.125</v>
      </c>
      <c r="O5" s="1" t="s">
        <v>160</v>
      </c>
      <c r="Q5" s="1" t="s">
        <v>147</v>
      </c>
      <c r="R5" s="1" t="s">
        <v>136</v>
      </c>
      <c r="S5" s="1" t="s">
        <v>136</v>
      </c>
      <c r="T5" s="22" t="s">
        <v>157</v>
      </c>
      <c r="U5" s="1" t="s">
        <v>161</v>
      </c>
      <c r="W5" s="24" t="n">
        <f aca="false">IF($F5="",0,IFERROR(IF(ISNUMBER($F5),INT($F5),DATE(VALUE(MID(SUBSTITUTE(LEFT($F5,FIND(" ",$F5&amp;" ")-1),"/",REPT(" ",20)),41,20)),VALUE(LEFT(SUBSTITUTE(LEFT($F5,FIND(" ",$F5&amp;" ")-1),"/",REPT(" ",20)),20)),VALUE(MID(SUBSTITUTE(LEFT($F5,FIND(" ",$F5&amp;" ")-1),"/",REPT(" ",20)),21,20)))),0))</f>
        <v>46253</v>
      </c>
      <c r="X5" s="25" t="n">
        <f aca="false">IF(ISNUMBER($N5),$N5*Validation!$B$5,"")</f>
        <v>1</v>
      </c>
      <c r="Y5" s="26" t="str">
        <f aca="false">IF($A5="","",SUBSTITUTE(SUBSTITUTE(SUBSTITUTE(SUBSTITUTE(SUBSTITUTE(SUBSTITUTE(SUBSTITUTE(UPPER(TRIM($A5)),"Á","A"),"É","E"),"Í","I"),"Ó","O"),"Ú","U"),"Ñ","N"),"Ü","U"))</f>
        <v>C LARA</v>
      </c>
      <c r="Z5" s="26" t="str">
        <f aca="false">IF($Y5="","",LEFT($Y5,1)&amp;" "&amp;TRIM(RIGHT(SUBSTITUTE($Y5," ",REPT(" ",50)),50)))</f>
        <v>C LARA</v>
      </c>
      <c r="AA5" s="27" t="str">
        <f aca="false">IF($AF5="","",IF(COUNTIF(Validation!$U$19:$U$178,$AF5)&gt;0,"OK","NO MATCH"))</f>
        <v>OK</v>
      </c>
      <c r="AB5" s="27" t="str">
        <f aca="false">IF($W5=0,"",IF(AND($W5&gt;=Validation!$B$3,$W5&lt;=Validation!$C$3),"Yes","No"))</f>
        <v>Yes</v>
      </c>
      <c r="AC5" s="26" t="str">
        <f aca="false">IF($A5="","",$AF5&amp;"|"&amp;TEXT($W5,"yyyy-mm-dd")&amp;"|"&amp;$J5&amp;"|"&amp;$N5)</f>
        <v>C LARA|2026-08-19|06-41N-73W|0.125</v>
      </c>
      <c r="AD5" s="27" t="str">
        <f aca="false">IF($AC5="","",IF(COUNTIF($AC$2:$AC$3000,$AC5)&gt;1,"REVIEW","OK"))</f>
        <v>OK</v>
      </c>
      <c r="AE5" s="27" t="str">
        <f aca="false">IF(OR($W5=0,$O5=""),"",IF(IFERROR(IF(ISNUMBER($O5),INT($O5),DATE(VALUE(MID(SUBSTITUTE(LEFT($O5,FIND(" ",$O5&amp;" ")-1),"/",REPT(" ",20)),41,20)),VALUE(LEFT(SUBSTITUTE(LEFT($O5,FIND(" ",$O5&amp;" ")-1),"/",REPT(" ",20)),20)),VALUE(MID(SUBSTITUTE(LEFT($O5,FIND(" ",$O5&amp;" ")-1),"/",REPT(" ",20)),21,20)))),0)&gt;$W5,"Late","Same day"))</f>
        <v>Late</v>
      </c>
      <c r="AF5" s="26" t="str">
        <f aca="false">IF($A5="","",IFERROR(INDEX(Validation!$C$193:$C$217,MATCH($A5,Validation!$A$193:$A$217,0)),IF(COUNTIF(Validation!$U$19:$U$178,$Z5)&gt;0,$Z5,IF(COUNTIF(Validation!$S$19:$S$178,$AI5)=1,INDEX(Validation!$U$19:$U$178,MATCH($AI5,Validation!$S$19:$S$178,0)),$Z5))))</f>
        <v>C LARA</v>
      </c>
      <c r="AG5" s="27" t="str">
        <f aca="false">IF(COUNTA($A5:$U5)=0,"",IF($A5="","No name",IF($F5="","No date",IF($W5=0,"Date ilegible",IF(NOT(ISNUMBER($N5)),"Hours no numéricas",IF($AA5="NO MATCH","Person no identificada","OK"))))))</f>
        <v>OK</v>
      </c>
      <c r="AH5" s="27" t="str">
        <f aca="false">IF($W5=0,"No date",IF($W5&lt;Validation!$B$3,"Before period",IF($W5&gt;Validation!$C$3,"After period","In period")))</f>
        <v>In period</v>
      </c>
      <c r="AI5" s="26" t="str">
        <f aca="false">IF($Y5="","",TRIM(RIGHT(SUBSTITUTE($Y5," ",REPT(" ",50)),50)))</f>
        <v>LARA</v>
      </c>
      <c r="AJ5" s="27" t="str">
        <f aca="false">IF($A5="","",IF(NOT(ISERROR(MATCH($A5,Validation!$A$193:$A$217,0))),"Manual mapping",IF(COUNTIF(Validation!$U$19:$U$178,$Z5)&gt;0,"Direct",IF(COUNTIF(Validation!$S$19:$S$178,$AI5)=1,"By surname","Unresolved"))))</f>
        <v>Direct</v>
      </c>
      <c r="AK5" s="28" t="str">
        <f aca="false">IF($L5="","",IF(MATCH($L5,$L$2:$L$3000,0)&lt;&gt;ROW()-1,"",COUNT($AK$1:$AK4)+1))</f>
        <v/>
      </c>
      <c r="AL5" s="28" t="str">
        <f aca="false">IF($G5="","",IF(MATCH($G5,$G$2:$G$3000,0)&lt;&gt;ROW()-1,"",COUNT($AL$1:$AL4)+1))</f>
        <v/>
      </c>
      <c r="AM5" s="28" t="str">
        <f aca="false">IF($H5="","",IF(MATCH($H5,$H$2:$H$3000,0)&lt;&gt;ROW()-1,"",COUNT($AM$1:$AM4)+1))</f>
        <v/>
      </c>
      <c r="AN5" s="28" t="str">
        <f aca="false">IF($I5="","",IF(MATCH($I5,$I$2:$I$3000,0)&lt;&gt;ROW()-1,"",COUNT($AN$1:$AN4)+1))</f>
        <v/>
      </c>
      <c r="AO5" s="28" t="str">
        <f aca="false">IF($Q5="","",IF(MATCH($Q5,$Q$2:$Q$3000,0)&lt;&gt;ROW()-1,"",COUNT($AO$1:$AO4)+1))</f>
        <v/>
      </c>
    </row>
    <row r="6" customFormat="false" ht="12.75" hidden="false" customHeight="true" outlineLevel="0" collapsed="false">
      <c r="A6" s="1" t="s">
        <v>136</v>
      </c>
      <c r="B6" s="1" t="s">
        <v>137</v>
      </c>
      <c r="C6" s="1" t="s">
        <v>138</v>
      </c>
      <c r="D6" s="22" t="s">
        <v>139</v>
      </c>
      <c r="F6" s="22" t="s">
        <v>139</v>
      </c>
      <c r="G6" s="1" t="s">
        <v>140</v>
      </c>
      <c r="H6" s="1" t="s">
        <v>141</v>
      </c>
      <c r="I6" s="1" t="s">
        <v>149</v>
      </c>
      <c r="J6" s="1" t="s">
        <v>162</v>
      </c>
      <c r="K6" s="1" t="s">
        <v>144</v>
      </c>
      <c r="M6" s="1" t="s">
        <v>163</v>
      </c>
      <c r="N6" s="23" t="n">
        <v>0.25</v>
      </c>
      <c r="O6" s="1" t="s">
        <v>164</v>
      </c>
      <c r="Q6" s="1" t="s">
        <v>147</v>
      </c>
      <c r="R6" s="1" t="s">
        <v>136</v>
      </c>
      <c r="S6" s="1" t="s">
        <v>136</v>
      </c>
      <c r="T6" s="22" t="s">
        <v>157</v>
      </c>
      <c r="U6" s="1" t="s">
        <v>165</v>
      </c>
      <c r="W6" s="24" t="n">
        <f aca="false">IF($F6="",0,IFERROR(IF(ISNUMBER($F6),INT($F6),DATE(VALUE(MID(SUBSTITUTE(LEFT($F6,FIND(" ",$F6&amp;" ")-1),"/",REPT(" ",20)),41,20)),VALUE(LEFT(SUBSTITUTE(LEFT($F6,FIND(" ",$F6&amp;" ")-1),"/",REPT(" ",20)),20)),VALUE(MID(SUBSTITUTE(LEFT($F6,FIND(" ",$F6&amp;" ")-1),"/",REPT(" ",20)),21,20)))),0))</f>
        <v>46253</v>
      </c>
      <c r="X6" s="25" t="n">
        <f aca="false">IF(ISNUMBER($N6),$N6*Validation!$B$5,"")</f>
        <v>2</v>
      </c>
      <c r="Y6" s="26" t="str">
        <f aca="false">IF($A6="","",SUBSTITUTE(SUBSTITUTE(SUBSTITUTE(SUBSTITUTE(SUBSTITUTE(SUBSTITUTE(SUBSTITUTE(UPPER(TRIM($A6)),"Á","A"),"É","E"),"Í","I"),"Ó","O"),"Ú","U"),"Ñ","N"),"Ü","U"))</f>
        <v>C LARA</v>
      </c>
      <c r="Z6" s="26" t="str">
        <f aca="false">IF($Y6="","",LEFT($Y6,1)&amp;" "&amp;TRIM(RIGHT(SUBSTITUTE($Y6," ",REPT(" ",50)),50)))</f>
        <v>C LARA</v>
      </c>
      <c r="AA6" s="27" t="str">
        <f aca="false">IF($AF6="","",IF(COUNTIF(Validation!$U$19:$U$178,$AF6)&gt;0,"OK","NO MATCH"))</f>
        <v>OK</v>
      </c>
      <c r="AB6" s="27" t="str">
        <f aca="false">IF($W6=0,"",IF(AND($W6&gt;=Validation!$B$3,$W6&lt;=Validation!$C$3),"Yes","No"))</f>
        <v>Yes</v>
      </c>
      <c r="AC6" s="26" t="str">
        <f aca="false">IF($A6="","",$AF6&amp;"|"&amp;TEXT($W6,"yyyy-mm-dd")&amp;"|"&amp;$J6&amp;"|"&amp;$N6)</f>
        <v>C LARA|2026-08-19|09-36N-71W|0.25</v>
      </c>
      <c r="AD6" s="27" t="str">
        <f aca="false">IF($AC6="","",IF(COUNTIF($AC$2:$AC$3000,$AC6)&gt;1,"REVIEW","OK"))</f>
        <v>OK</v>
      </c>
      <c r="AE6" s="27" t="str">
        <f aca="false">IF(OR($W6=0,$O6=""),"",IF(IFERROR(IF(ISNUMBER($O6),INT($O6),DATE(VALUE(MID(SUBSTITUTE(LEFT($O6,FIND(" ",$O6&amp;" ")-1),"/",REPT(" ",20)),41,20)),VALUE(LEFT(SUBSTITUTE(LEFT($O6,FIND(" ",$O6&amp;" ")-1),"/",REPT(" ",20)),20)),VALUE(MID(SUBSTITUTE(LEFT($O6,FIND(" ",$O6&amp;" ")-1),"/",REPT(" ",20)),21,20)))),0)&gt;$W6,"Late","Same day"))</f>
        <v>Late</v>
      </c>
      <c r="AF6" s="26" t="str">
        <f aca="false">IF($A6="","",IFERROR(INDEX(Validation!$C$193:$C$217,MATCH($A6,Validation!$A$193:$A$217,0)),IF(COUNTIF(Validation!$U$19:$U$178,$Z6)&gt;0,$Z6,IF(COUNTIF(Validation!$S$19:$S$178,$AI6)=1,INDEX(Validation!$U$19:$U$178,MATCH($AI6,Validation!$S$19:$S$178,0)),$Z6))))</f>
        <v>C LARA</v>
      </c>
      <c r="AG6" s="27" t="str">
        <f aca="false">IF(COUNTA($A6:$U6)=0,"",IF($A6="","No name",IF($F6="","No date",IF($W6=0,"Date ilegible",IF(NOT(ISNUMBER($N6)),"Hours no numéricas",IF($AA6="NO MATCH","Person no identificada","OK"))))))</f>
        <v>OK</v>
      </c>
      <c r="AH6" s="27" t="str">
        <f aca="false">IF($W6=0,"No date",IF($W6&lt;Validation!$B$3,"Before period",IF($W6&gt;Validation!$C$3,"After period","In period")))</f>
        <v>In period</v>
      </c>
      <c r="AI6" s="26" t="str">
        <f aca="false">IF($Y6="","",TRIM(RIGHT(SUBSTITUTE($Y6," ",REPT(" ",50)),50)))</f>
        <v>LARA</v>
      </c>
      <c r="AJ6" s="27" t="str">
        <f aca="false">IF($A6="","",IF(NOT(ISERROR(MATCH($A6,Validation!$A$193:$A$217,0))),"Manual mapping",IF(COUNTIF(Validation!$U$19:$U$178,$Z6)&gt;0,"Direct",IF(COUNTIF(Validation!$S$19:$S$178,$AI6)=1,"By surname","Unresolved"))))</f>
        <v>Direct</v>
      </c>
      <c r="AK6" s="28" t="str">
        <f aca="false">IF($L6="","",IF(MATCH($L6,$L$2:$L$3000,0)&lt;&gt;ROW()-1,"",COUNT($AK$1:$AK5)+1))</f>
        <v/>
      </c>
      <c r="AL6" s="28" t="str">
        <f aca="false">IF($G6="","",IF(MATCH($G6,$G$2:$G$3000,0)&lt;&gt;ROW()-1,"",COUNT($AL$1:$AL5)+1))</f>
        <v/>
      </c>
      <c r="AM6" s="28" t="str">
        <f aca="false">IF($H6="","",IF(MATCH($H6,$H$2:$H$3000,0)&lt;&gt;ROW()-1,"",COUNT($AM$1:$AM5)+1))</f>
        <v/>
      </c>
      <c r="AN6" s="28" t="str">
        <f aca="false">IF($I6="","",IF(MATCH($I6,$I$2:$I$3000,0)&lt;&gt;ROW()-1,"",COUNT($AN$1:$AN5)+1))</f>
        <v/>
      </c>
      <c r="AO6" s="28" t="str">
        <f aca="false">IF($Q6="","",IF(MATCH($Q6,$Q$2:$Q$3000,0)&lt;&gt;ROW()-1,"",COUNT($AO$1:$AO5)+1))</f>
        <v/>
      </c>
    </row>
    <row r="7" customFormat="false" ht="12.75" hidden="false" customHeight="true" outlineLevel="0" collapsed="false">
      <c r="A7" s="1" t="s">
        <v>136</v>
      </c>
      <c r="B7" s="1" t="s">
        <v>137</v>
      </c>
      <c r="C7" s="1" t="s">
        <v>138</v>
      </c>
      <c r="D7" s="22" t="s">
        <v>139</v>
      </c>
      <c r="F7" s="22" t="s">
        <v>139</v>
      </c>
      <c r="G7" s="1" t="s">
        <v>140</v>
      </c>
      <c r="H7" s="1" t="s">
        <v>141</v>
      </c>
      <c r="I7" s="1" t="s">
        <v>149</v>
      </c>
      <c r="J7" s="1" t="s">
        <v>166</v>
      </c>
      <c r="K7" s="1" t="s">
        <v>144</v>
      </c>
      <c r="M7" s="1" t="s">
        <v>167</v>
      </c>
      <c r="N7" s="23" t="n">
        <v>0.25</v>
      </c>
      <c r="O7" s="1" t="s">
        <v>168</v>
      </c>
      <c r="Q7" s="1" t="s">
        <v>147</v>
      </c>
      <c r="R7" s="1" t="s">
        <v>136</v>
      </c>
      <c r="S7" s="1" t="s">
        <v>136</v>
      </c>
      <c r="T7" s="22" t="s">
        <v>157</v>
      </c>
      <c r="U7" s="1" t="s">
        <v>169</v>
      </c>
      <c r="W7" s="24" t="n">
        <f aca="false">IF($F7="",0,IFERROR(IF(ISNUMBER($F7),INT($F7),DATE(VALUE(MID(SUBSTITUTE(LEFT($F7,FIND(" ",$F7&amp;" ")-1),"/",REPT(" ",20)),41,20)),VALUE(LEFT(SUBSTITUTE(LEFT($F7,FIND(" ",$F7&amp;" ")-1),"/",REPT(" ",20)),20)),VALUE(MID(SUBSTITUTE(LEFT($F7,FIND(" ",$F7&amp;" ")-1),"/",REPT(" ",20)),21,20)))),0))</f>
        <v>46253</v>
      </c>
      <c r="X7" s="25" t="n">
        <f aca="false">IF(ISNUMBER($N7),$N7*Validation!$B$5,"")</f>
        <v>2</v>
      </c>
      <c r="Y7" s="26" t="str">
        <f aca="false">IF($A7="","",SUBSTITUTE(SUBSTITUTE(SUBSTITUTE(SUBSTITUTE(SUBSTITUTE(SUBSTITUTE(SUBSTITUTE(UPPER(TRIM($A7)),"Á","A"),"É","E"),"Í","I"),"Ó","O"),"Ú","U"),"Ñ","N"),"Ü","U"))</f>
        <v>C LARA</v>
      </c>
      <c r="Z7" s="26" t="str">
        <f aca="false">IF($Y7="","",LEFT($Y7,1)&amp;" "&amp;TRIM(RIGHT(SUBSTITUTE($Y7," ",REPT(" ",50)),50)))</f>
        <v>C LARA</v>
      </c>
      <c r="AA7" s="27" t="str">
        <f aca="false">IF($AF7="","",IF(COUNTIF(Validation!$U$19:$U$178,$AF7)&gt;0,"OK","NO MATCH"))</f>
        <v>OK</v>
      </c>
      <c r="AB7" s="27" t="str">
        <f aca="false">IF($W7=0,"",IF(AND($W7&gt;=Validation!$B$3,$W7&lt;=Validation!$C$3),"Yes","No"))</f>
        <v>Yes</v>
      </c>
      <c r="AC7" s="26" t="str">
        <f aca="false">IF($A7="","",$AF7&amp;"|"&amp;TEXT($W7,"yyyy-mm-dd")&amp;"|"&amp;$J7&amp;"|"&amp;$N7)</f>
        <v>C LARA|2026-08-19|01-34N-69W|0.25</v>
      </c>
      <c r="AD7" s="27" t="str">
        <f aca="false">IF($AC7="","",IF(COUNTIF($AC$2:$AC$3000,$AC7)&gt;1,"REVIEW","OK"))</f>
        <v>OK</v>
      </c>
      <c r="AE7" s="27" t="str">
        <f aca="false">IF(OR($W7=0,$O7=""),"",IF(IFERROR(IF(ISNUMBER($O7),INT($O7),DATE(VALUE(MID(SUBSTITUTE(LEFT($O7,FIND(" ",$O7&amp;" ")-1),"/",REPT(" ",20)),41,20)),VALUE(LEFT(SUBSTITUTE(LEFT($O7,FIND(" ",$O7&amp;" ")-1),"/",REPT(" ",20)),20)),VALUE(MID(SUBSTITUTE(LEFT($O7,FIND(" ",$O7&amp;" ")-1),"/",REPT(" ",20)),21,20)))),0)&gt;$W7,"Late","Same day"))</f>
        <v>Late</v>
      </c>
      <c r="AF7" s="26" t="str">
        <f aca="false">IF($A7="","",IFERROR(INDEX(Validation!$C$193:$C$217,MATCH($A7,Validation!$A$193:$A$217,0)),IF(COUNTIF(Validation!$U$19:$U$178,$Z7)&gt;0,$Z7,IF(COUNTIF(Validation!$S$19:$S$178,$AI7)=1,INDEX(Validation!$U$19:$U$178,MATCH($AI7,Validation!$S$19:$S$178,0)),$Z7))))</f>
        <v>C LARA</v>
      </c>
      <c r="AG7" s="27" t="str">
        <f aca="false">IF(COUNTA($A7:$U7)=0,"",IF($A7="","No name",IF($F7="","No date",IF($W7=0,"Date ilegible",IF(NOT(ISNUMBER($N7)),"Hours no numéricas",IF($AA7="NO MATCH","Person no identificada","OK"))))))</f>
        <v>OK</v>
      </c>
      <c r="AH7" s="27" t="str">
        <f aca="false">IF($W7=0,"No date",IF($W7&lt;Validation!$B$3,"Before period",IF($W7&gt;Validation!$C$3,"After period","In period")))</f>
        <v>In period</v>
      </c>
      <c r="AI7" s="26" t="str">
        <f aca="false">IF($Y7="","",TRIM(RIGHT(SUBSTITUTE($Y7," ",REPT(" ",50)),50)))</f>
        <v>LARA</v>
      </c>
      <c r="AJ7" s="27" t="str">
        <f aca="false">IF($A7="","",IF(NOT(ISERROR(MATCH($A7,Validation!$A$193:$A$217,0))),"Manual mapping",IF(COUNTIF(Validation!$U$19:$U$178,$Z7)&gt;0,"Direct",IF(COUNTIF(Validation!$S$19:$S$178,$AI7)=1,"By surname","Unresolved"))))</f>
        <v>Direct</v>
      </c>
      <c r="AK7" s="28" t="str">
        <f aca="false">IF($L7="","",IF(MATCH($L7,$L$2:$L$3000,0)&lt;&gt;ROW()-1,"",COUNT($AK$1:$AK6)+1))</f>
        <v/>
      </c>
      <c r="AL7" s="28" t="str">
        <f aca="false">IF($G7="","",IF(MATCH($G7,$G$2:$G$3000,0)&lt;&gt;ROW()-1,"",COUNT($AL$1:$AL6)+1))</f>
        <v/>
      </c>
      <c r="AM7" s="28" t="str">
        <f aca="false">IF($H7="","",IF(MATCH($H7,$H$2:$H$3000,0)&lt;&gt;ROW()-1,"",COUNT($AM$1:$AM6)+1))</f>
        <v/>
      </c>
      <c r="AN7" s="28" t="str">
        <f aca="false">IF($I7="","",IF(MATCH($I7,$I$2:$I$3000,0)&lt;&gt;ROW()-1,"",COUNT($AN$1:$AN6)+1))</f>
        <v/>
      </c>
      <c r="AO7" s="28" t="str">
        <f aca="false">IF($Q7="","",IF(MATCH($Q7,$Q$2:$Q$3000,0)&lt;&gt;ROW()-1,"",COUNT($AO$1:$AO6)+1))</f>
        <v/>
      </c>
    </row>
    <row r="8" customFormat="false" ht="12.75" hidden="false" customHeight="true" outlineLevel="0" collapsed="false">
      <c r="A8" s="1" t="s">
        <v>136</v>
      </c>
      <c r="B8" s="1" t="s">
        <v>170</v>
      </c>
      <c r="F8" s="22" t="s">
        <v>139</v>
      </c>
      <c r="G8" s="1" t="s">
        <v>140</v>
      </c>
      <c r="H8" s="1" t="s">
        <v>141</v>
      </c>
      <c r="I8" s="1" t="s">
        <v>142</v>
      </c>
      <c r="J8" s="1" t="s">
        <v>171</v>
      </c>
      <c r="K8" s="1" t="s">
        <v>144</v>
      </c>
      <c r="M8" s="1" t="s">
        <v>172</v>
      </c>
      <c r="N8" s="23" t="n">
        <v>0.25</v>
      </c>
      <c r="O8" s="1" t="s">
        <v>173</v>
      </c>
      <c r="Q8" s="1" t="s">
        <v>147</v>
      </c>
      <c r="R8" s="1" t="s">
        <v>136</v>
      </c>
      <c r="S8" s="1" t="s">
        <v>136</v>
      </c>
      <c r="T8" s="22" t="s">
        <v>157</v>
      </c>
      <c r="U8" s="1" t="s">
        <v>174</v>
      </c>
      <c r="W8" s="24" t="n">
        <f aca="false">IF($F8="",0,IFERROR(IF(ISNUMBER($F8),INT($F8),DATE(VALUE(MID(SUBSTITUTE(LEFT($F8,FIND(" ",$F8&amp;" ")-1),"/",REPT(" ",20)),41,20)),VALUE(LEFT(SUBSTITUTE(LEFT($F8,FIND(" ",$F8&amp;" ")-1),"/",REPT(" ",20)),20)),VALUE(MID(SUBSTITUTE(LEFT($F8,FIND(" ",$F8&amp;" ")-1),"/",REPT(" ",20)),21,20)))),0))</f>
        <v>46253</v>
      </c>
      <c r="X8" s="25" t="n">
        <f aca="false">IF(ISNUMBER($N8),$N8*Validation!$B$5,"")</f>
        <v>2</v>
      </c>
      <c r="Y8" s="26" t="str">
        <f aca="false">IF($A8="","",SUBSTITUTE(SUBSTITUTE(SUBSTITUTE(SUBSTITUTE(SUBSTITUTE(SUBSTITUTE(SUBSTITUTE(UPPER(TRIM($A8)),"Á","A"),"É","E"),"Í","I"),"Ó","O"),"Ú","U"),"Ñ","N"),"Ü","U"))</f>
        <v>C LARA</v>
      </c>
      <c r="Z8" s="26" t="str">
        <f aca="false">IF($Y8="","",LEFT($Y8,1)&amp;" "&amp;TRIM(RIGHT(SUBSTITUTE($Y8," ",REPT(" ",50)),50)))</f>
        <v>C LARA</v>
      </c>
      <c r="AA8" s="27" t="str">
        <f aca="false">IF($AF8="","",IF(COUNTIF(Validation!$U$19:$U$178,$AF8)&gt;0,"OK","NO MATCH"))</f>
        <v>OK</v>
      </c>
      <c r="AB8" s="27" t="str">
        <f aca="false">IF($W8=0,"",IF(AND($W8&gt;=Validation!$B$3,$W8&lt;=Validation!$C$3),"Yes","No"))</f>
        <v>Yes</v>
      </c>
      <c r="AC8" s="26" t="str">
        <f aca="false">IF($A8="","",$AF8&amp;"|"&amp;TEXT($W8,"yyyy-mm-dd")&amp;"|"&amp;$J8&amp;"|"&amp;$N8)</f>
        <v>C LARA|2026-08-19|09-41N-73W|0.25</v>
      </c>
      <c r="AD8" s="27" t="str">
        <f aca="false">IF($AC8="","",IF(COUNTIF($AC$2:$AC$3000,$AC8)&gt;1,"REVIEW","OK"))</f>
        <v>OK</v>
      </c>
      <c r="AE8" s="27" t="str">
        <f aca="false">IF(OR($W8=0,$O8=""),"",IF(IFERROR(IF(ISNUMBER($O8),INT($O8),DATE(VALUE(MID(SUBSTITUTE(LEFT($O8,FIND(" ",$O8&amp;" ")-1),"/",REPT(" ",20)),41,20)),VALUE(LEFT(SUBSTITUTE(LEFT($O8,FIND(" ",$O8&amp;" ")-1),"/",REPT(" ",20)),20)),VALUE(MID(SUBSTITUTE(LEFT($O8,FIND(" ",$O8&amp;" ")-1),"/",REPT(" ",20)),21,20)))),0)&gt;$W8,"Late","Same day"))</f>
        <v>Late</v>
      </c>
      <c r="AF8" s="26" t="str">
        <f aca="false">IF($A8="","",IFERROR(INDEX(Validation!$C$193:$C$217,MATCH($A8,Validation!$A$193:$A$217,0)),IF(COUNTIF(Validation!$U$19:$U$178,$Z8)&gt;0,$Z8,IF(COUNTIF(Validation!$S$19:$S$178,$AI8)=1,INDEX(Validation!$U$19:$U$178,MATCH($AI8,Validation!$S$19:$S$178,0)),$Z8))))</f>
        <v>C LARA</v>
      </c>
      <c r="AG8" s="27" t="str">
        <f aca="false">IF(COUNTA($A8:$U8)=0,"",IF($A8="","No name",IF($F8="","No date",IF($W8=0,"Date ilegible",IF(NOT(ISNUMBER($N8)),"Hours no numéricas",IF($AA8="NO MATCH","Person no identificada","OK"))))))</f>
        <v>OK</v>
      </c>
      <c r="AH8" s="27" t="str">
        <f aca="false">IF($W8=0,"No date",IF($W8&lt;Validation!$B$3,"Before period",IF($W8&gt;Validation!$C$3,"After period","In period")))</f>
        <v>In period</v>
      </c>
      <c r="AI8" s="26" t="str">
        <f aca="false">IF($Y8="","",TRIM(RIGHT(SUBSTITUTE($Y8," ",REPT(" ",50)),50)))</f>
        <v>LARA</v>
      </c>
      <c r="AJ8" s="27" t="str">
        <f aca="false">IF($A8="","",IF(NOT(ISERROR(MATCH($A8,Validation!$A$193:$A$217,0))),"Manual mapping",IF(COUNTIF(Validation!$U$19:$U$178,$Z8)&gt;0,"Direct",IF(COUNTIF(Validation!$S$19:$S$178,$AI8)=1,"By surname","Unresolved"))))</f>
        <v>Direct</v>
      </c>
      <c r="AK8" s="28" t="str">
        <f aca="false">IF($L8="","",IF(MATCH($L8,$L$2:$L$3000,0)&lt;&gt;ROW()-1,"",COUNT($AK$1:$AK7)+1))</f>
        <v/>
      </c>
      <c r="AL8" s="28" t="str">
        <f aca="false">IF($G8="","",IF(MATCH($G8,$G$2:$G$3000,0)&lt;&gt;ROW()-1,"",COUNT($AL$1:$AL7)+1))</f>
        <v/>
      </c>
      <c r="AM8" s="28" t="str">
        <f aca="false">IF($H8="","",IF(MATCH($H8,$H$2:$H$3000,0)&lt;&gt;ROW()-1,"",COUNT($AM$1:$AM7)+1))</f>
        <v/>
      </c>
      <c r="AN8" s="28" t="str">
        <f aca="false">IF($I8="","",IF(MATCH($I8,$I$2:$I$3000,0)&lt;&gt;ROW()-1,"",COUNT($AN$1:$AN7)+1))</f>
        <v/>
      </c>
      <c r="AO8" s="28" t="str">
        <f aca="false">IF($Q8="","",IF(MATCH($Q8,$Q$2:$Q$3000,0)&lt;&gt;ROW()-1,"",COUNT($AO$1:$AO7)+1))</f>
        <v/>
      </c>
    </row>
    <row r="9" customFormat="false" ht="12.75" hidden="false" customHeight="true" outlineLevel="0" collapsed="false">
      <c r="A9" s="1" t="s">
        <v>175</v>
      </c>
      <c r="B9" s="1" t="s">
        <v>137</v>
      </c>
      <c r="C9" s="1" t="s">
        <v>138</v>
      </c>
      <c r="D9" s="22" t="s">
        <v>139</v>
      </c>
      <c r="F9" s="22" t="s">
        <v>139</v>
      </c>
      <c r="G9" s="1" t="s">
        <v>140</v>
      </c>
      <c r="H9" s="1" t="s">
        <v>141</v>
      </c>
      <c r="I9" s="1" t="s">
        <v>149</v>
      </c>
      <c r="J9" s="1" t="s">
        <v>176</v>
      </c>
      <c r="K9" s="1" t="s">
        <v>144</v>
      </c>
      <c r="M9" s="1" t="s">
        <v>177</v>
      </c>
      <c r="N9" s="23" t="n">
        <v>0.25</v>
      </c>
      <c r="O9" s="1" t="s">
        <v>178</v>
      </c>
      <c r="Q9" s="1" t="s">
        <v>147</v>
      </c>
      <c r="R9" s="1" t="s">
        <v>175</v>
      </c>
      <c r="S9" s="1" t="s">
        <v>175</v>
      </c>
      <c r="T9" s="22" t="s">
        <v>139</v>
      </c>
      <c r="U9" s="1" t="s">
        <v>179</v>
      </c>
      <c r="W9" s="24" t="n">
        <f aca="false">IF($F9="",0,IFERROR(IF(ISNUMBER($F9),INT($F9),DATE(VALUE(MID(SUBSTITUTE(LEFT($F9,FIND(" ",$F9&amp;" ")-1),"/",REPT(" ",20)),41,20)),VALUE(LEFT(SUBSTITUTE(LEFT($F9,FIND(" ",$F9&amp;" ")-1),"/",REPT(" ",20)),20)),VALUE(MID(SUBSTITUTE(LEFT($F9,FIND(" ",$F9&amp;" ")-1),"/",REPT(" ",20)),21,20)))),0))</f>
        <v>46253</v>
      </c>
      <c r="X9" s="25" t="n">
        <f aca="false">IF(ISNUMBER($N9),$N9*Validation!$B$5,"")</f>
        <v>2</v>
      </c>
      <c r="Y9" s="26" t="str">
        <f aca="false">IF($A9="","",SUBSTITUTE(SUBSTITUTE(SUBSTITUTE(SUBSTITUTE(SUBSTITUTE(SUBSTITUTE(SUBSTITUTE(UPPER(TRIM($A9)),"Á","A"),"É","E"),"Í","I"),"Ó","O"),"Ú","U"),"Ñ","N"),"Ü","U"))</f>
        <v>C MESA</v>
      </c>
      <c r="Z9" s="26" t="str">
        <f aca="false">IF($Y9="","",LEFT($Y9,1)&amp;" "&amp;TRIM(RIGHT(SUBSTITUTE($Y9," ",REPT(" ",50)),50)))</f>
        <v>C MESA</v>
      </c>
      <c r="AA9" s="27" t="str">
        <f aca="false">IF($AF9="","",IF(COUNTIF(Validation!$U$19:$U$178,$AF9)&gt;0,"OK","NO MATCH"))</f>
        <v>OK</v>
      </c>
      <c r="AB9" s="27" t="str">
        <f aca="false">IF($W9=0,"",IF(AND($W9&gt;=Validation!$B$3,$W9&lt;=Validation!$C$3),"Yes","No"))</f>
        <v>Yes</v>
      </c>
      <c r="AC9" s="26" t="str">
        <f aca="false">IF($A9="","",$AF9&amp;"|"&amp;TEXT($W9,"yyyy-mm-dd")&amp;"|"&amp;$J9&amp;"|"&amp;$N9)</f>
        <v>C MESA|2026-08-19|18-36N-70W|0.25</v>
      </c>
      <c r="AD9" s="27" t="str">
        <f aca="false">IF($AC9="","",IF(COUNTIF($AC$2:$AC$3000,$AC9)&gt;1,"REVIEW","OK"))</f>
        <v>OK</v>
      </c>
      <c r="AE9" s="27" t="str">
        <f aca="false">IF(OR($W9=0,$O9=""),"",IF(IFERROR(IF(ISNUMBER($O9),INT($O9),DATE(VALUE(MID(SUBSTITUTE(LEFT($O9,FIND(" ",$O9&amp;" ")-1),"/",REPT(" ",20)),41,20)),VALUE(LEFT(SUBSTITUTE(LEFT($O9,FIND(" ",$O9&amp;" ")-1),"/",REPT(" ",20)),20)),VALUE(MID(SUBSTITUTE(LEFT($O9,FIND(" ",$O9&amp;" ")-1),"/",REPT(" ",20)),21,20)))),0)&gt;$W9,"Late","Same day"))</f>
        <v>Same day</v>
      </c>
      <c r="AF9" s="26" t="str">
        <f aca="false">IF($A9="","",IFERROR(INDEX(Validation!$C$193:$C$217,MATCH($A9,Validation!$A$193:$A$217,0)),IF(COUNTIF(Validation!$U$19:$U$178,$Z9)&gt;0,$Z9,IF(COUNTIF(Validation!$S$19:$S$178,$AI9)=1,INDEX(Validation!$U$19:$U$178,MATCH($AI9,Validation!$S$19:$S$178,0)),$Z9))))</f>
        <v>C MESA</v>
      </c>
      <c r="AG9" s="27" t="str">
        <f aca="false">IF(COUNTA($A9:$U9)=0,"",IF($A9="","No name",IF($F9="","No date",IF($W9=0,"Date ilegible",IF(NOT(ISNUMBER($N9)),"Hours no numéricas",IF($AA9="NO MATCH","Person no identificada","OK"))))))</f>
        <v>OK</v>
      </c>
      <c r="AH9" s="27" t="str">
        <f aca="false">IF($W9=0,"No date",IF($W9&lt;Validation!$B$3,"Before period",IF($W9&gt;Validation!$C$3,"After period","In period")))</f>
        <v>In period</v>
      </c>
      <c r="AI9" s="26" t="str">
        <f aca="false">IF($Y9="","",TRIM(RIGHT(SUBSTITUTE($Y9," ",REPT(" ",50)),50)))</f>
        <v>MESA</v>
      </c>
      <c r="AJ9" s="27" t="str">
        <f aca="false">IF($A9="","",IF(NOT(ISERROR(MATCH($A9,Validation!$A$193:$A$217,0))),"Manual mapping",IF(COUNTIF(Validation!$U$19:$U$178,$Z9)&gt;0,"Direct",IF(COUNTIF(Validation!$S$19:$S$178,$AI9)=1,"By surname","Unresolved"))))</f>
        <v>Direct</v>
      </c>
      <c r="AK9" s="28" t="str">
        <f aca="false">IF($L9="","",IF(MATCH($L9,$L$2:$L$3000,0)&lt;&gt;ROW()-1,"",COUNT($AK$1:$AK8)+1))</f>
        <v/>
      </c>
      <c r="AL9" s="28" t="str">
        <f aca="false">IF($G9="","",IF(MATCH($G9,$G$2:$G$3000,0)&lt;&gt;ROW()-1,"",COUNT($AL$1:$AL8)+1))</f>
        <v/>
      </c>
      <c r="AM9" s="28" t="str">
        <f aca="false">IF($H9="","",IF(MATCH($H9,$H$2:$H$3000,0)&lt;&gt;ROW()-1,"",COUNT($AM$1:$AM8)+1))</f>
        <v/>
      </c>
      <c r="AN9" s="28" t="str">
        <f aca="false">IF($I9="","",IF(MATCH($I9,$I$2:$I$3000,0)&lt;&gt;ROW()-1,"",COUNT($AN$1:$AN8)+1))</f>
        <v/>
      </c>
      <c r="AO9" s="28" t="str">
        <f aca="false">IF($Q9="","",IF(MATCH($Q9,$Q$2:$Q$3000,0)&lt;&gt;ROW()-1,"",COUNT($AO$1:$AO8)+1))</f>
        <v/>
      </c>
    </row>
    <row r="10" customFormat="false" ht="12.75" hidden="false" customHeight="true" outlineLevel="0" collapsed="false">
      <c r="A10" s="1" t="s">
        <v>175</v>
      </c>
      <c r="B10" s="1" t="s">
        <v>137</v>
      </c>
      <c r="C10" s="1" t="s">
        <v>138</v>
      </c>
      <c r="D10" s="22" t="s">
        <v>139</v>
      </c>
      <c r="F10" s="22" t="s">
        <v>139</v>
      </c>
      <c r="G10" s="1" t="s">
        <v>140</v>
      </c>
      <c r="H10" s="1" t="s">
        <v>141</v>
      </c>
      <c r="I10" s="1" t="s">
        <v>149</v>
      </c>
      <c r="J10" s="1" t="s">
        <v>180</v>
      </c>
      <c r="K10" s="1" t="s">
        <v>144</v>
      </c>
      <c r="M10" s="1" t="s">
        <v>181</v>
      </c>
      <c r="N10" s="23" t="n">
        <v>0.5</v>
      </c>
      <c r="O10" s="1" t="s">
        <v>182</v>
      </c>
      <c r="Q10" s="1" t="s">
        <v>147</v>
      </c>
      <c r="R10" s="1" t="s">
        <v>175</v>
      </c>
      <c r="S10" s="1" t="s">
        <v>175</v>
      </c>
      <c r="T10" s="22" t="s">
        <v>139</v>
      </c>
      <c r="U10" s="1" t="s">
        <v>179</v>
      </c>
      <c r="W10" s="24" t="n">
        <f aca="false">IF($F10="",0,IFERROR(IF(ISNUMBER($F10),INT($F10),DATE(VALUE(MID(SUBSTITUTE(LEFT($F10,FIND(" ",$F10&amp;" ")-1),"/",REPT(" ",20)),41,20)),VALUE(LEFT(SUBSTITUTE(LEFT($F10,FIND(" ",$F10&amp;" ")-1),"/",REPT(" ",20)),20)),VALUE(MID(SUBSTITUTE(LEFT($F10,FIND(" ",$F10&amp;" ")-1),"/",REPT(" ",20)),21,20)))),0))</f>
        <v>46253</v>
      </c>
      <c r="X10" s="25" t="n">
        <f aca="false">IF(ISNUMBER($N10),$N10*Validation!$B$5,"")</f>
        <v>4</v>
      </c>
      <c r="Y10" s="26" t="str">
        <f aca="false">IF($A10="","",SUBSTITUTE(SUBSTITUTE(SUBSTITUTE(SUBSTITUTE(SUBSTITUTE(SUBSTITUTE(SUBSTITUTE(UPPER(TRIM($A10)),"Á","A"),"É","E"),"Í","I"),"Ó","O"),"Ú","U"),"Ñ","N"),"Ü","U"))</f>
        <v>C MESA</v>
      </c>
      <c r="Z10" s="26" t="str">
        <f aca="false">IF($Y10="","",LEFT($Y10,1)&amp;" "&amp;TRIM(RIGHT(SUBSTITUTE($Y10," ",REPT(" ",50)),50)))</f>
        <v>C MESA</v>
      </c>
      <c r="AA10" s="27" t="str">
        <f aca="false">IF($AF10="","",IF(COUNTIF(Validation!$U$19:$U$178,$AF10)&gt;0,"OK","NO MATCH"))</f>
        <v>OK</v>
      </c>
      <c r="AB10" s="27" t="str">
        <f aca="false">IF($W10=0,"",IF(AND($W10&gt;=Validation!$B$3,$W10&lt;=Validation!$C$3),"Yes","No"))</f>
        <v>Yes</v>
      </c>
      <c r="AC10" s="26" t="str">
        <f aca="false">IF($A10="","",$AF10&amp;"|"&amp;TEXT($W10,"yyyy-mm-dd")&amp;"|"&amp;$J10&amp;"|"&amp;$N10)</f>
        <v>C MESA|2026-08-19|05-34N-68W|0.5</v>
      </c>
      <c r="AD10" s="27" t="str">
        <f aca="false">IF($AC10="","",IF(COUNTIF($AC$2:$AC$3000,$AC10)&gt;1,"REVIEW","OK"))</f>
        <v>OK</v>
      </c>
      <c r="AE10" s="27" t="str">
        <f aca="false">IF(OR($W10=0,$O10=""),"",IF(IFERROR(IF(ISNUMBER($O10),INT($O10),DATE(VALUE(MID(SUBSTITUTE(LEFT($O10,FIND(" ",$O10&amp;" ")-1),"/",REPT(" ",20)),41,20)),VALUE(LEFT(SUBSTITUTE(LEFT($O10,FIND(" ",$O10&amp;" ")-1),"/",REPT(" ",20)),20)),VALUE(MID(SUBSTITUTE(LEFT($O10,FIND(" ",$O10&amp;" ")-1),"/",REPT(" ",20)),21,20)))),0)&gt;$W10,"Late","Same day"))</f>
        <v>Same day</v>
      </c>
      <c r="AF10" s="26" t="str">
        <f aca="false">IF($A10="","",IFERROR(INDEX(Validation!$C$193:$C$217,MATCH($A10,Validation!$A$193:$A$217,0)),IF(COUNTIF(Validation!$U$19:$U$178,$Z10)&gt;0,$Z10,IF(COUNTIF(Validation!$S$19:$S$178,$AI10)=1,INDEX(Validation!$U$19:$U$178,MATCH($AI10,Validation!$S$19:$S$178,0)),$Z10))))</f>
        <v>C MESA</v>
      </c>
      <c r="AG10" s="27" t="str">
        <f aca="false">IF(COUNTA($A10:$U10)=0,"",IF($A10="","No name",IF($F10="","No date",IF($W10=0,"Date ilegible",IF(NOT(ISNUMBER($N10)),"Hours no numéricas",IF($AA10="NO MATCH","Person no identificada","OK"))))))</f>
        <v>OK</v>
      </c>
      <c r="AH10" s="27" t="str">
        <f aca="false">IF($W10=0,"No date",IF($W10&lt;Validation!$B$3,"Before period",IF($W10&gt;Validation!$C$3,"After period","In period")))</f>
        <v>In period</v>
      </c>
      <c r="AI10" s="26" t="str">
        <f aca="false">IF($Y10="","",TRIM(RIGHT(SUBSTITUTE($Y10," ",REPT(" ",50)),50)))</f>
        <v>MESA</v>
      </c>
      <c r="AJ10" s="27" t="str">
        <f aca="false">IF($A10="","",IF(NOT(ISERROR(MATCH($A10,Validation!$A$193:$A$217,0))),"Manual mapping",IF(COUNTIF(Validation!$U$19:$U$178,$Z10)&gt;0,"Direct",IF(COUNTIF(Validation!$S$19:$S$178,$AI10)=1,"By surname","Unresolved"))))</f>
        <v>Direct</v>
      </c>
      <c r="AK10" s="28" t="str">
        <f aca="false">IF($L10="","",IF(MATCH($L10,$L$2:$L$3000,0)&lt;&gt;ROW()-1,"",COUNT($AK$1:$AK9)+1))</f>
        <v/>
      </c>
      <c r="AL10" s="28" t="str">
        <f aca="false">IF($G10="","",IF(MATCH($G10,$G$2:$G$3000,0)&lt;&gt;ROW()-1,"",COUNT($AL$1:$AL9)+1))</f>
        <v/>
      </c>
      <c r="AM10" s="28" t="str">
        <f aca="false">IF($H10="","",IF(MATCH($H10,$H$2:$H$3000,0)&lt;&gt;ROW()-1,"",COUNT($AM$1:$AM9)+1))</f>
        <v/>
      </c>
      <c r="AN10" s="28" t="str">
        <f aca="false">IF($I10="","",IF(MATCH($I10,$I$2:$I$3000,0)&lt;&gt;ROW()-1,"",COUNT($AN$1:$AN9)+1))</f>
        <v/>
      </c>
      <c r="AO10" s="28" t="str">
        <f aca="false">IF($Q10="","",IF(MATCH($Q10,$Q$2:$Q$3000,0)&lt;&gt;ROW()-1,"",COUNT($AO$1:$AO9)+1))</f>
        <v/>
      </c>
    </row>
    <row r="11" customFormat="false" ht="12.75" hidden="false" customHeight="true" outlineLevel="0" collapsed="false">
      <c r="A11" s="1" t="s">
        <v>175</v>
      </c>
      <c r="B11" s="1" t="s">
        <v>137</v>
      </c>
      <c r="C11" s="1" t="s">
        <v>138</v>
      </c>
      <c r="D11" s="22" t="s">
        <v>139</v>
      </c>
      <c r="F11" s="22" t="s">
        <v>139</v>
      </c>
      <c r="G11" s="1" t="s">
        <v>140</v>
      </c>
      <c r="H11" s="1" t="s">
        <v>141</v>
      </c>
      <c r="I11" s="1" t="s">
        <v>149</v>
      </c>
      <c r="J11" s="1" t="s">
        <v>183</v>
      </c>
      <c r="K11" s="1" t="s">
        <v>144</v>
      </c>
      <c r="M11" s="1" t="s">
        <v>184</v>
      </c>
      <c r="N11" s="23" t="n">
        <v>0.25</v>
      </c>
      <c r="O11" s="1" t="s">
        <v>185</v>
      </c>
      <c r="Q11" s="1" t="s">
        <v>147</v>
      </c>
      <c r="R11" s="1" t="s">
        <v>175</v>
      </c>
      <c r="S11" s="1" t="s">
        <v>175</v>
      </c>
      <c r="T11" s="22" t="s">
        <v>139</v>
      </c>
      <c r="U11" s="1" t="s">
        <v>179</v>
      </c>
      <c r="W11" s="24" t="n">
        <f aca="false">IF($F11="",0,IFERROR(IF(ISNUMBER($F11),INT($F11),DATE(VALUE(MID(SUBSTITUTE(LEFT($F11,FIND(" ",$F11&amp;" ")-1),"/",REPT(" ",20)),41,20)),VALUE(LEFT(SUBSTITUTE(LEFT($F11,FIND(" ",$F11&amp;" ")-1),"/",REPT(" ",20)),20)),VALUE(MID(SUBSTITUTE(LEFT($F11,FIND(" ",$F11&amp;" ")-1),"/",REPT(" ",20)),21,20)))),0))</f>
        <v>46253</v>
      </c>
      <c r="X11" s="25" t="n">
        <f aca="false">IF(ISNUMBER($N11),$N11*Validation!$B$5,"")</f>
        <v>2</v>
      </c>
      <c r="Y11" s="26" t="str">
        <f aca="false">IF($A11="","",SUBSTITUTE(SUBSTITUTE(SUBSTITUTE(SUBSTITUTE(SUBSTITUTE(SUBSTITUTE(SUBSTITUTE(UPPER(TRIM($A11)),"Á","A"),"É","E"),"Í","I"),"Ó","O"),"Ú","U"),"Ñ","N"),"Ü","U"))</f>
        <v>C MESA</v>
      </c>
      <c r="Z11" s="26" t="str">
        <f aca="false">IF($Y11="","",LEFT($Y11,1)&amp;" "&amp;TRIM(RIGHT(SUBSTITUTE($Y11," ",REPT(" ",50)),50)))</f>
        <v>C MESA</v>
      </c>
      <c r="AA11" s="27" t="str">
        <f aca="false">IF($AF11="","",IF(COUNTIF(Validation!$U$19:$U$178,$AF11)&gt;0,"OK","NO MATCH"))</f>
        <v>OK</v>
      </c>
      <c r="AB11" s="27" t="str">
        <f aca="false">IF($W11=0,"",IF(AND($W11&gt;=Validation!$B$3,$W11&lt;=Validation!$C$3),"Yes","No"))</f>
        <v>Yes</v>
      </c>
      <c r="AC11" s="26" t="str">
        <f aca="false">IF($A11="","",$AF11&amp;"|"&amp;TEXT($W11,"yyyy-mm-dd")&amp;"|"&amp;$J11&amp;"|"&amp;$N11)</f>
        <v>C MESA|2026-08-19|05-35N-68W|0.25</v>
      </c>
      <c r="AD11" s="27" t="str">
        <f aca="false">IF($AC11="","",IF(COUNTIF($AC$2:$AC$3000,$AC11)&gt;1,"REVIEW","OK"))</f>
        <v>OK</v>
      </c>
      <c r="AE11" s="27" t="str">
        <f aca="false">IF(OR($W11=0,$O11=""),"",IF(IFERROR(IF(ISNUMBER($O11),INT($O11),DATE(VALUE(MID(SUBSTITUTE(LEFT($O11,FIND(" ",$O11&amp;" ")-1),"/",REPT(" ",20)),41,20)),VALUE(LEFT(SUBSTITUTE(LEFT($O11,FIND(" ",$O11&amp;" ")-1),"/",REPT(" ",20)),20)),VALUE(MID(SUBSTITUTE(LEFT($O11,FIND(" ",$O11&amp;" ")-1),"/",REPT(" ",20)),21,20)))),0)&gt;$W11,"Late","Same day"))</f>
        <v>Same day</v>
      </c>
      <c r="AF11" s="26" t="str">
        <f aca="false">IF($A11="","",IFERROR(INDEX(Validation!$C$193:$C$217,MATCH($A11,Validation!$A$193:$A$217,0)),IF(COUNTIF(Validation!$U$19:$U$178,$Z11)&gt;0,$Z11,IF(COUNTIF(Validation!$S$19:$S$178,$AI11)=1,INDEX(Validation!$U$19:$U$178,MATCH($AI11,Validation!$S$19:$S$178,0)),$Z11))))</f>
        <v>C MESA</v>
      </c>
      <c r="AG11" s="27" t="str">
        <f aca="false">IF(COUNTA($A11:$U11)=0,"",IF($A11="","No name",IF($F11="","No date",IF($W11=0,"Date ilegible",IF(NOT(ISNUMBER($N11)),"Hours no numéricas",IF($AA11="NO MATCH","Person no identificada","OK"))))))</f>
        <v>OK</v>
      </c>
      <c r="AH11" s="27" t="str">
        <f aca="false">IF($W11=0,"No date",IF($W11&lt;Validation!$B$3,"Before period",IF($W11&gt;Validation!$C$3,"After period","In period")))</f>
        <v>In period</v>
      </c>
      <c r="AI11" s="26" t="str">
        <f aca="false">IF($Y11="","",TRIM(RIGHT(SUBSTITUTE($Y11," ",REPT(" ",50)),50)))</f>
        <v>MESA</v>
      </c>
      <c r="AJ11" s="27" t="str">
        <f aca="false">IF($A11="","",IF(NOT(ISERROR(MATCH($A11,Validation!$A$193:$A$217,0))),"Manual mapping",IF(COUNTIF(Validation!$U$19:$U$178,$Z11)&gt;0,"Direct",IF(COUNTIF(Validation!$S$19:$S$178,$AI11)=1,"By surname","Unresolved"))))</f>
        <v>Direct</v>
      </c>
      <c r="AK11" s="28" t="str">
        <f aca="false">IF($L11="","",IF(MATCH($L11,$L$2:$L$3000,0)&lt;&gt;ROW()-1,"",COUNT($AK$1:$AK10)+1))</f>
        <v/>
      </c>
      <c r="AL11" s="28" t="str">
        <f aca="false">IF($G11="","",IF(MATCH($G11,$G$2:$G$3000,0)&lt;&gt;ROW()-1,"",COUNT($AL$1:$AL10)+1))</f>
        <v/>
      </c>
      <c r="AM11" s="28" t="str">
        <f aca="false">IF($H11="","",IF(MATCH($H11,$H$2:$H$3000,0)&lt;&gt;ROW()-1,"",COUNT($AM$1:$AM10)+1))</f>
        <v/>
      </c>
      <c r="AN11" s="28" t="str">
        <f aca="false">IF($I11="","",IF(MATCH($I11,$I$2:$I$3000,0)&lt;&gt;ROW()-1,"",COUNT($AN$1:$AN10)+1))</f>
        <v/>
      </c>
      <c r="AO11" s="28" t="str">
        <f aca="false">IF($Q11="","",IF(MATCH($Q11,$Q$2:$Q$3000,0)&lt;&gt;ROW()-1,"",COUNT($AO$1:$AO10)+1))</f>
        <v/>
      </c>
    </row>
    <row r="12" customFormat="false" ht="12.75" hidden="false" customHeight="true" outlineLevel="0" collapsed="false">
      <c r="A12" s="1" t="s">
        <v>186</v>
      </c>
      <c r="B12" s="1" t="s">
        <v>137</v>
      </c>
      <c r="C12" s="1" t="s">
        <v>138</v>
      </c>
      <c r="D12" s="22" t="s">
        <v>139</v>
      </c>
      <c r="F12" s="22" t="s">
        <v>139</v>
      </c>
      <c r="G12" s="1" t="s">
        <v>140</v>
      </c>
      <c r="H12" s="1" t="s">
        <v>141</v>
      </c>
      <c r="I12" s="1" t="s">
        <v>149</v>
      </c>
      <c r="J12" s="1" t="s">
        <v>187</v>
      </c>
      <c r="K12" s="1" t="s">
        <v>144</v>
      </c>
      <c r="N12" s="23" t="n">
        <v>0.125</v>
      </c>
      <c r="O12" s="1" t="s">
        <v>188</v>
      </c>
      <c r="Q12" s="1" t="s">
        <v>147</v>
      </c>
      <c r="R12" s="1" t="s">
        <v>186</v>
      </c>
      <c r="S12" s="1" t="s">
        <v>186</v>
      </c>
      <c r="T12" s="22" t="s">
        <v>139</v>
      </c>
      <c r="U12" s="1" t="s">
        <v>189</v>
      </c>
      <c r="W12" s="24" t="n">
        <f aca="false">IF($F12="",0,IFERROR(IF(ISNUMBER($F12),INT($F12),DATE(VALUE(MID(SUBSTITUTE(LEFT($F12,FIND(" ",$F12&amp;" ")-1),"/",REPT(" ",20)),41,20)),VALUE(LEFT(SUBSTITUTE(LEFT($F12,FIND(" ",$F12&amp;" ")-1),"/",REPT(" ",20)),20)),VALUE(MID(SUBSTITUTE(LEFT($F12,FIND(" ",$F12&amp;" ")-1),"/",REPT(" ",20)),21,20)))),0))</f>
        <v>46253</v>
      </c>
      <c r="X12" s="25" t="n">
        <f aca="false">IF(ISNUMBER($N12),$N12*Validation!$B$5,"")</f>
        <v>1</v>
      </c>
      <c r="Y12" s="26" t="str">
        <f aca="false">IF($A12="","",SUBSTITUTE(SUBSTITUTE(SUBSTITUTE(SUBSTITUTE(SUBSTITUTE(SUBSTITUTE(SUBSTITUTE(UPPER(TRIM($A12)),"Á","A"),"É","E"),"Í","I"),"Ó","O"),"Ú","U"),"Ñ","N"),"Ü","U"))</f>
        <v>F MONTANEZ</v>
      </c>
      <c r="Z12" s="26" t="str">
        <f aca="false">IF($Y12="","",LEFT($Y12,1)&amp;" "&amp;TRIM(RIGHT(SUBSTITUTE($Y12," ",REPT(" ",50)),50)))</f>
        <v>F MONTANEZ</v>
      </c>
      <c r="AA12" s="27" t="str">
        <f aca="false">IF($AF12="","",IF(COUNTIF(Validation!$U$19:$U$178,$AF12)&gt;0,"OK","NO MATCH"))</f>
        <v>OK</v>
      </c>
      <c r="AB12" s="27" t="str">
        <f aca="false">IF($W12=0,"",IF(AND($W12&gt;=Validation!$B$3,$W12&lt;=Validation!$C$3),"Yes","No"))</f>
        <v>Yes</v>
      </c>
      <c r="AC12" s="26" t="str">
        <f aca="false">IF($A12="","",$AF12&amp;"|"&amp;TEXT($W12,"yyyy-mm-dd")&amp;"|"&amp;$J12&amp;"|"&amp;$N12)</f>
        <v>F MONTANEZ|2026-08-19|00-00S-00W|0.125</v>
      </c>
      <c r="AD12" s="27" t="str">
        <f aca="false">IF($AC12="","",IF(COUNTIF($AC$2:$AC$3000,$AC12)&gt;1,"REVIEW","OK"))</f>
        <v>OK</v>
      </c>
      <c r="AE12" s="27" t="str">
        <f aca="false">IF(OR($W12=0,$O12=""),"",IF(IFERROR(IF(ISNUMBER($O12),INT($O12),DATE(VALUE(MID(SUBSTITUTE(LEFT($O12,FIND(" ",$O12&amp;" ")-1),"/",REPT(" ",20)),41,20)),VALUE(LEFT(SUBSTITUTE(LEFT($O12,FIND(" ",$O12&amp;" ")-1),"/",REPT(" ",20)),20)),VALUE(MID(SUBSTITUTE(LEFT($O12,FIND(" ",$O12&amp;" ")-1),"/",REPT(" ",20)),21,20)))),0)&gt;$W12,"Late","Same day"))</f>
        <v>Same day</v>
      </c>
      <c r="AF12" s="26" t="str">
        <f aca="false">IF($A12="","",IFERROR(INDEX(Validation!$C$193:$C$217,MATCH($A12,Validation!$A$193:$A$217,0)),IF(COUNTIF(Validation!$U$19:$U$178,$Z12)&gt;0,$Z12,IF(COUNTIF(Validation!$S$19:$S$178,$AI12)=1,INDEX(Validation!$U$19:$U$178,MATCH($AI12,Validation!$S$19:$S$178,0)),$Z12))))</f>
        <v>F MONTANEZ</v>
      </c>
      <c r="AG12" s="27" t="str">
        <f aca="false">IF(COUNTA($A12:$U12)=0,"",IF($A12="","No name",IF($F12="","No date",IF($W12=0,"Date ilegible",IF(NOT(ISNUMBER($N12)),"Hours no numéricas",IF($AA12="NO MATCH","Person no identificada","OK"))))))</f>
        <v>OK</v>
      </c>
      <c r="AH12" s="27" t="str">
        <f aca="false">IF($W12=0,"No date",IF($W12&lt;Validation!$B$3,"Before period",IF($W12&gt;Validation!$C$3,"After period","In period")))</f>
        <v>In period</v>
      </c>
      <c r="AI12" s="26" t="str">
        <f aca="false">IF($Y12="","",TRIM(RIGHT(SUBSTITUTE($Y12," ",REPT(" ",50)),50)))</f>
        <v>MONTANEZ</v>
      </c>
      <c r="AJ12" s="27" t="str">
        <f aca="false">IF($A12="","",IF(NOT(ISERROR(MATCH($A12,Validation!$A$193:$A$217,0))),"Manual mapping",IF(COUNTIF(Validation!$U$19:$U$178,$Z12)&gt;0,"Direct",IF(COUNTIF(Validation!$S$19:$S$178,$AI12)=1,"By surname","Unresolved"))))</f>
        <v>Direct</v>
      </c>
      <c r="AK12" s="28" t="str">
        <f aca="false">IF($L12="","",IF(MATCH($L12,$L$2:$L$3000,0)&lt;&gt;ROW()-1,"",COUNT($AK$1:$AK11)+1))</f>
        <v/>
      </c>
      <c r="AL12" s="28" t="str">
        <f aca="false">IF($G12="","",IF(MATCH($G12,$G$2:$G$3000,0)&lt;&gt;ROW()-1,"",COUNT($AL$1:$AL11)+1))</f>
        <v/>
      </c>
      <c r="AM12" s="28" t="str">
        <f aca="false">IF($H12="","",IF(MATCH($H12,$H$2:$H$3000,0)&lt;&gt;ROW()-1,"",COUNT($AM$1:$AM11)+1))</f>
        <v/>
      </c>
      <c r="AN12" s="28" t="str">
        <f aca="false">IF($I12="","",IF(MATCH($I12,$I$2:$I$3000,0)&lt;&gt;ROW()-1,"",COUNT($AN$1:$AN11)+1))</f>
        <v/>
      </c>
      <c r="AO12" s="28" t="str">
        <f aca="false">IF($Q12="","",IF(MATCH($Q12,$Q$2:$Q$3000,0)&lt;&gt;ROW()-1,"",COUNT($AO$1:$AO11)+1))</f>
        <v/>
      </c>
    </row>
    <row r="13" customFormat="false" ht="12.75" hidden="false" customHeight="true" outlineLevel="0" collapsed="false">
      <c r="A13" s="1" t="s">
        <v>186</v>
      </c>
      <c r="B13" s="1" t="s">
        <v>137</v>
      </c>
      <c r="C13" s="1" t="s">
        <v>138</v>
      </c>
      <c r="D13" s="22" t="s">
        <v>139</v>
      </c>
      <c r="F13" s="22" t="s">
        <v>139</v>
      </c>
      <c r="G13" s="1" t="s">
        <v>140</v>
      </c>
      <c r="H13" s="1" t="s">
        <v>141</v>
      </c>
      <c r="I13" s="1" t="s">
        <v>149</v>
      </c>
      <c r="J13" s="1" t="s">
        <v>190</v>
      </c>
      <c r="K13" s="1" t="s">
        <v>144</v>
      </c>
      <c r="M13" s="1" t="s">
        <v>191</v>
      </c>
      <c r="N13" s="23" t="n">
        <v>0.125</v>
      </c>
      <c r="O13" s="1" t="s">
        <v>192</v>
      </c>
      <c r="Q13" s="1" t="s">
        <v>147</v>
      </c>
      <c r="R13" s="1" t="s">
        <v>186</v>
      </c>
      <c r="S13" s="1" t="s">
        <v>186</v>
      </c>
      <c r="T13" s="22" t="s">
        <v>139</v>
      </c>
      <c r="U13" s="1" t="s">
        <v>193</v>
      </c>
      <c r="W13" s="24" t="n">
        <f aca="false">IF($F13="",0,IFERROR(IF(ISNUMBER($F13),INT($F13),DATE(VALUE(MID(SUBSTITUTE(LEFT($F13,FIND(" ",$F13&amp;" ")-1),"/",REPT(" ",20)),41,20)),VALUE(LEFT(SUBSTITUTE(LEFT($F13,FIND(" ",$F13&amp;" ")-1),"/",REPT(" ",20)),20)),VALUE(MID(SUBSTITUTE(LEFT($F13,FIND(" ",$F13&amp;" ")-1),"/",REPT(" ",20)),21,20)))),0))</f>
        <v>46253</v>
      </c>
      <c r="X13" s="25" t="n">
        <f aca="false">IF(ISNUMBER($N13),$N13*Validation!$B$5,"")</f>
        <v>1</v>
      </c>
      <c r="Y13" s="26" t="str">
        <f aca="false">IF($A13="","",SUBSTITUTE(SUBSTITUTE(SUBSTITUTE(SUBSTITUTE(SUBSTITUTE(SUBSTITUTE(SUBSTITUTE(UPPER(TRIM($A13)),"Á","A"),"É","E"),"Í","I"),"Ó","O"),"Ú","U"),"Ñ","N"),"Ü","U"))</f>
        <v>F MONTANEZ</v>
      </c>
      <c r="Z13" s="26" t="str">
        <f aca="false">IF($Y13="","",LEFT($Y13,1)&amp;" "&amp;TRIM(RIGHT(SUBSTITUTE($Y13," ",REPT(" ",50)),50)))</f>
        <v>F MONTANEZ</v>
      </c>
      <c r="AA13" s="27" t="str">
        <f aca="false">IF($AF13="","",IF(COUNTIF(Validation!$U$19:$U$178,$AF13)&gt;0,"OK","NO MATCH"))</f>
        <v>OK</v>
      </c>
      <c r="AB13" s="27" t="str">
        <f aca="false">IF($W13=0,"",IF(AND($W13&gt;=Validation!$B$3,$W13&lt;=Validation!$C$3),"Yes","No"))</f>
        <v>Yes</v>
      </c>
      <c r="AC13" s="26" t="str">
        <f aca="false">IF($A13="","",$AF13&amp;"|"&amp;TEXT($W13,"yyyy-mm-dd")&amp;"|"&amp;$J13&amp;"|"&amp;$N13)</f>
        <v>F MONTANEZ|2026-08-19|08-36N-70W|0.125</v>
      </c>
      <c r="AD13" s="27" t="str">
        <f aca="false">IF($AC13="","",IF(COUNTIF($AC$2:$AC$3000,$AC13)&gt;1,"REVIEW","OK"))</f>
        <v>REVIEW</v>
      </c>
      <c r="AE13" s="27" t="str">
        <f aca="false">IF(OR($W13=0,$O13=""),"",IF(IFERROR(IF(ISNUMBER($O13),INT($O13),DATE(VALUE(MID(SUBSTITUTE(LEFT($O13,FIND(" ",$O13&amp;" ")-1),"/",REPT(" ",20)),41,20)),VALUE(LEFT(SUBSTITUTE(LEFT($O13,FIND(" ",$O13&amp;" ")-1),"/",REPT(" ",20)),20)),VALUE(MID(SUBSTITUTE(LEFT($O13,FIND(" ",$O13&amp;" ")-1),"/",REPT(" ",20)),21,20)))),0)&gt;$W13,"Late","Same day"))</f>
        <v>Same day</v>
      </c>
      <c r="AF13" s="26" t="str">
        <f aca="false">IF($A13="","",IFERROR(INDEX(Validation!$C$193:$C$217,MATCH($A13,Validation!$A$193:$A$217,0)),IF(COUNTIF(Validation!$U$19:$U$178,$Z13)&gt;0,$Z13,IF(COUNTIF(Validation!$S$19:$S$178,$AI13)=1,INDEX(Validation!$U$19:$U$178,MATCH($AI13,Validation!$S$19:$S$178,0)),$Z13))))</f>
        <v>F MONTANEZ</v>
      </c>
      <c r="AG13" s="27" t="str">
        <f aca="false">IF(COUNTA($A13:$U13)=0,"",IF($A13="","No name",IF($F13="","No date",IF($W13=0,"Date ilegible",IF(NOT(ISNUMBER($N13)),"Hours no numéricas",IF($AA13="NO MATCH","Person no identificada","OK"))))))</f>
        <v>OK</v>
      </c>
      <c r="AH13" s="27" t="str">
        <f aca="false">IF($W13=0,"No date",IF($W13&lt;Validation!$B$3,"Before period",IF($W13&gt;Validation!$C$3,"After period","In period")))</f>
        <v>In period</v>
      </c>
      <c r="AI13" s="26" t="str">
        <f aca="false">IF($Y13="","",TRIM(RIGHT(SUBSTITUTE($Y13," ",REPT(" ",50)),50)))</f>
        <v>MONTANEZ</v>
      </c>
      <c r="AJ13" s="27" t="str">
        <f aca="false">IF($A13="","",IF(NOT(ISERROR(MATCH($A13,Validation!$A$193:$A$217,0))),"Manual mapping",IF(COUNTIF(Validation!$U$19:$U$178,$Z13)&gt;0,"Direct",IF(COUNTIF(Validation!$S$19:$S$178,$AI13)=1,"By surname","Unresolved"))))</f>
        <v>Direct</v>
      </c>
      <c r="AK13" s="28" t="str">
        <f aca="false">IF($L13="","",IF(MATCH($L13,$L$2:$L$3000,0)&lt;&gt;ROW()-1,"",COUNT($AK$1:$AK12)+1))</f>
        <v/>
      </c>
      <c r="AL13" s="28" t="str">
        <f aca="false">IF($G13="","",IF(MATCH($G13,$G$2:$G$3000,0)&lt;&gt;ROW()-1,"",COUNT($AL$1:$AL12)+1))</f>
        <v/>
      </c>
      <c r="AM13" s="28" t="str">
        <f aca="false">IF($H13="","",IF(MATCH($H13,$H$2:$H$3000,0)&lt;&gt;ROW()-1,"",COUNT($AM$1:$AM12)+1))</f>
        <v/>
      </c>
      <c r="AN13" s="28" t="str">
        <f aca="false">IF($I13="","",IF(MATCH($I13,$I$2:$I$3000,0)&lt;&gt;ROW()-1,"",COUNT($AN$1:$AN12)+1))</f>
        <v/>
      </c>
      <c r="AO13" s="28" t="str">
        <f aca="false">IF($Q13="","",IF(MATCH($Q13,$Q$2:$Q$3000,0)&lt;&gt;ROW()-1,"",COUNT($AO$1:$AO12)+1))</f>
        <v/>
      </c>
    </row>
    <row r="14" customFormat="false" ht="12.75" hidden="false" customHeight="true" outlineLevel="0" collapsed="false">
      <c r="A14" s="1" t="s">
        <v>186</v>
      </c>
      <c r="B14" s="1" t="s">
        <v>137</v>
      </c>
      <c r="C14" s="1" t="s">
        <v>138</v>
      </c>
      <c r="D14" s="22" t="s">
        <v>139</v>
      </c>
      <c r="F14" s="22" t="s">
        <v>139</v>
      </c>
      <c r="G14" s="1" t="s">
        <v>140</v>
      </c>
      <c r="H14" s="1" t="s">
        <v>141</v>
      </c>
      <c r="I14" s="1" t="s">
        <v>149</v>
      </c>
      <c r="J14" s="1" t="s">
        <v>190</v>
      </c>
      <c r="K14" s="1" t="s">
        <v>144</v>
      </c>
      <c r="M14" s="1" t="s">
        <v>191</v>
      </c>
      <c r="N14" s="23" t="n">
        <v>0.125</v>
      </c>
      <c r="O14" s="1" t="s">
        <v>194</v>
      </c>
      <c r="Q14" s="1" t="s">
        <v>147</v>
      </c>
      <c r="R14" s="1" t="s">
        <v>186</v>
      </c>
      <c r="S14" s="1" t="s">
        <v>186</v>
      </c>
      <c r="T14" s="22" t="s">
        <v>157</v>
      </c>
      <c r="U14" s="1" t="s">
        <v>193</v>
      </c>
      <c r="W14" s="24" t="n">
        <f aca="false">IF($F14="",0,IFERROR(IF(ISNUMBER($F14),INT($F14),DATE(VALUE(MID(SUBSTITUTE(LEFT($F14,FIND(" ",$F14&amp;" ")-1),"/",REPT(" ",20)),41,20)),VALUE(LEFT(SUBSTITUTE(LEFT($F14,FIND(" ",$F14&amp;" ")-1),"/",REPT(" ",20)),20)),VALUE(MID(SUBSTITUTE(LEFT($F14,FIND(" ",$F14&amp;" ")-1),"/",REPT(" ",20)),21,20)))),0))</f>
        <v>46253</v>
      </c>
      <c r="X14" s="25" t="n">
        <f aca="false">IF(ISNUMBER($N14),$N14*Validation!$B$5,"")</f>
        <v>1</v>
      </c>
      <c r="Y14" s="26" t="str">
        <f aca="false">IF($A14="","",SUBSTITUTE(SUBSTITUTE(SUBSTITUTE(SUBSTITUTE(SUBSTITUTE(SUBSTITUTE(SUBSTITUTE(UPPER(TRIM($A14)),"Á","A"),"É","E"),"Í","I"),"Ó","O"),"Ú","U"),"Ñ","N"),"Ü","U"))</f>
        <v>F MONTANEZ</v>
      </c>
      <c r="Z14" s="26" t="str">
        <f aca="false">IF($Y14="","",LEFT($Y14,1)&amp;" "&amp;TRIM(RIGHT(SUBSTITUTE($Y14," ",REPT(" ",50)),50)))</f>
        <v>F MONTANEZ</v>
      </c>
      <c r="AA14" s="27" t="str">
        <f aca="false">IF($AF14="","",IF(COUNTIF(Validation!$U$19:$U$178,$AF14)&gt;0,"OK","NO MATCH"))</f>
        <v>OK</v>
      </c>
      <c r="AB14" s="27" t="str">
        <f aca="false">IF($W14=0,"",IF(AND($W14&gt;=Validation!$B$3,$W14&lt;=Validation!$C$3),"Yes","No"))</f>
        <v>Yes</v>
      </c>
      <c r="AC14" s="26" t="str">
        <f aca="false">IF($A14="","",$AF14&amp;"|"&amp;TEXT($W14,"yyyy-mm-dd")&amp;"|"&amp;$J14&amp;"|"&amp;$N14)</f>
        <v>F MONTANEZ|2026-08-19|08-36N-70W|0.125</v>
      </c>
      <c r="AD14" s="27" t="str">
        <f aca="false">IF($AC14="","",IF(COUNTIF($AC$2:$AC$3000,$AC14)&gt;1,"REVIEW","OK"))</f>
        <v>REVIEW</v>
      </c>
      <c r="AE14" s="27" t="str">
        <f aca="false">IF(OR($W14=0,$O14=""),"",IF(IFERROR(IF(ISNUMBER($O14),INT($O14),DATE(VALUE(MID(SUBSTITUTE(LEFT($O14,FIND(" ",$O14&amp;" ")-1),"/",REPT(" ",20)),41,20)),VALUE(LEFT(SUBSTITUTE(LEFT($O14,FIND(" ",$O14&amp;" ")-1),"/",REPT(" ",20)),20)),VALUE(MID(SUBSTITUTE(LEFT($O14,FIND(" ",$O14&amp;" ")-1),"/",REPT(" ",20)),21,20)))),0)&gt;$W14,"Late","Same day"))</f>
        <v>Late</v>
      </c>
      <c r="AF14" s="26" t="str">
        <f aca="false">IF($A14="","",IFERROR(INDEX(Validation!$C$193:$C$217,MATCH($A14,Validation!$A$193:$A$217,0)),IF(COUNTIF(Validation!$U$19:$U$178,$Z14)&gt;0,$Z14,IF(COUNTIF(Validation!$S$19:$S$178,$AI14)=1,INDEX(Validation!$U$19:$U$178,MATCH($AI14,Validation!$S$19:$S$178,0)),$Z14))))</f>
        <v>F MONTANEZ</v>
      </c>
      <c r="AG14" s="27" t="str">
        <f aca="false">IF(COUNTA($A14:$U14)=0,"",IF($A14="","No name",IF($F14="","No date",IF($W14=0,"Date ilegible",IF(NOT(ISNUMBER($N14)),"Hours no numéricas",IF($AA14="NO MATCH","Person no identificada","OK"))))))</f>
        <v>OK</v>
      </c>
      <c r="AH14" s="27" t="str">
        <f aca="false">IF($W14=0,"No date",IF($W14&lt;Validation!$B$3,"Before period",IF($W14&gt;Validation!$C$3,"After period","In period")))</f>
        <v>In period</v>
      </c>
      <c r="AI14" s="26" t="str">
        <f aca="false">IF($Y14="","",TRIM(RIGHT(SUBSTITUTE($Y14," ",REPT(" ",50)),50)))</f>
        <v>MONTANEZ</v>
      </c>
      <c r="AJ14" s="27" t="str">
        <f aca="false">IF($A14="","",IF(NOT(ISERROR(MATCH($A14,Validation!$A$193:$A$217,0))),"Manual mapping",IF(COUNTIF(Validation!$U$19:$U$178,$Z14)&gt;0,"Direct",IF(COUNTIF(Validation!$S$19:$S$178,$AI14)=1,"By surname","Unresolved"))))</f>
        <v>Direct</v>
      </c>
      <c r="AK14" s="28" t="str">
        <f aca="false">IF($L14="","",IF(MATCH($L14,$L$2:$L$3000,0)&lt;&gt;ROW()-1,"",COUNT($AK$1:$AK13)+1))</f>
        <v/>
      </c>
      <c r="AL14" s="28" t="str">
        <f aca="false">IF($G14="","",IF(MATCH($G14,$G$2:$G$3000,0)&lt;&gt;ROW()-1,"",COUNT($AL$1:$AL13)+1))</f>
        <v/>
      </c>
      <c r="AM14" s="28" t="str">
        <f aca="false">IF($H14="","",IF(MATCH($H14,$H$2:$H$3000,0)&lt;&gt;ROW()-1,"",COUNT($AM$1:$AM13)+1))</f>
        <v/>
      </c>
      <c r="AN14" s="28" t="str">
        <f aca="false">IF($I14="","",IF(MATCH($I14,$I$2:$I$3000,0)&lt;&gt;ROW()-1,"",COUNT($AN$1:$AN13)+1))</f>
        <v/>
      </c>
      <c r="AO14" s="28" t="str">
        <f aca="false">IF($Q14="","",IF(MATCH($Q14,$Q$2:$Q$3000,0)&lt;&gt;ROW()-1,"",COUNT($AO$1:$AO13)+1))</f>
        <v/>
      </c>
    </row>
    <row r="15" customFormat="false" ht="34.5" hidden="false" customHeight="true" outlineLevel="0" collapsed="false">
      <c r="A15" s="1" t="s">
        <v>186</v>
      </c>
      <c r="B15" s="1" t="s">
        <v>170</v>
      </c>
      <c r="F15" s="22" t="s">
        <v>139</v>
      </c>
      <c r="G15" s="1" t="s">
        <v>140</v>
      </c>
      <c r="H15" s="1" t="s">
        <v>141</v>
      </c>
      <c r="I15" s="1" t="s">
        <v>149</v>
      </c>
      <c r="J15" s="1" t="s">
        <v>190</v>
      </c>
      <c r="K15" s="1" t="s">
        <v>144</v>
      </c>
      <c r="M15" s="1" t="s">
        <v>191</v>
      </c>
      <c r="N15" s="23" t="n">
        <v>0.25</v>
      </c>
      <c r="O15" s="1" t="s">
        <v>195</v>
      </c>
      <c r="Q15" s="1" t="s">
        <v>147</v>
      </c>
      <c r="R15" s="1" t="s">
        <v>186</v>
      </c>
      <c r="S15" s="1" t="s">
        <v>186</v>
      </c>
      <c r="T15" s="22" t="s">
        <v>157</v>
      </c>
      <c r="U15" s="29" t="s">
        <v>196</v>
      </c>
      <c r="W15" s="24" t="n">
        <f aca="false">IF($F15="",0,IFERROR(IF(ISNUMBER($F15),INT($F15),DATE(VALUE(MID(SUBSTITUTE(LEFT($F15,FIND(" ",$F15&amp;" ")-1),"/",REPT(" ",20)),41,20)),VALUE(LEFT(SUBSTITUTE(LEFT($F15,FIND(" ",$F15&amp;" ")-1),"/",REPT(" ",20)),20)),VALUE(MID(SUBSTITUTE(LEFT($F15,FIND(" ",$F15&amp;" ")-1),"/",REPT(" ",20)),21,20)))),0))</f>
        <v>46253</v>
      </c>
      <c r="X15" s="25" t="n">
        <f aca="false">IF(ISNUMBER($N15),$N15*Validation!$B$5,"")</f>
        <v>2</v>
      </c>
      <c r="Y15" s="26" t="str">
        <f aca="false">IF($A15="","",SUBSTITUTE(SUBSTITUTE(SUBSTITUTE(SUBSTITUTE(SUBSTITUTE(SUBSTITUTE(SUBSTITUTE(UPPER(TRIM($A15)),"Á","A"),"É","E"),"Í","I"),"Ó","O"),"Ú","U"),"Ñ","N"),"Ü","U"))</f>
        <v>F MONTANEZ</v>
      </c>
      <c r="Z15" s="26" t="str">
        <f aca="false">IF($Y15="","",LEFT($Y15,1)&amp;" "&amp;TRIM(RIGHT(SUBSTITUTE($Y15," ",REPT(" ",50)),50)))</f>
        <v>F MONTANEZ</v>
      </c>
      <c r="AA15" s="27" t="str">
        <f aca="false">IF($AF15="","",IF(COUNTIF(Validation!$U$19:$U$178,$AF15)&gt;0,"OK","NO MATCH"))</f>
        <v>OK</v>
      </c>
      <c r="AB15" s="27" t="str">
        <f aca="false">IF($W15=0,"",IF(AND($W15&gt;=Validation!$B$3,$W15&lt;=Validation!$C$3),"Yes","No"))</f>
        <v>Yes</v>
      </c>
      <c r="AC15" s="26" t="str">
        <f aca="false">IF($A15="","",$AF15&amp;"|"&amp;TEXT($W15,"yyyy-mm-dd")&amp;"|"&amp;$J15&amp;"|"&amp;$N15)</f>
        <v>F MONTANEZ|2026-08-19|08-36N-70W|0.25</v>
      </c>
      <c r="AD15" s="27" t="str">
        <f aca="false">IF($AC15="","",IF(COUNTIF($AC$2:$AC$3000,$AC15)&gt;1,"REVIEW","OK"))</f>
        <v>OK</v>
      </c>
      <c r="AE15" s="27" t="str">
        <f aca="false">IF(OR($W15=0,$O15=""),"",IF(IFERROR(IF(ISNUMBER($O15),INT($O15),DATE(VALUE(MID(SUBSTITUTE(LEFT($O15,FIND(" ",$O15&amp;" ")-1),"/",REPT(" ",20)),41,20)),VALUE(LEFT(SUBSTITUTE(LEFT($O15,FIND(" ",$O15&amp;" ")-1),"/",REPT(" ",20)),20)),VALUE(MID(SUBSTITUTE(LEFT($O15,FIND(" ",$O15&amp;" ")-1),"/",REPT(" ",20)),21,20)))),0)&gt;$W15,"Late","Same day"))</f>
        <v>Late</v>
      </c>
      <c r="AF15" s="26" t="str">
        <f aca="false">IF($A15="","",IFERROR(INDEX(Validation!$C$193:$C$217,MATCH($A15,Validation!$A$193:$A$217,0)),IF(COUNTIF(Validation!$U$19:$U$178,$Z15)&gt;0,$Z15,IF(COUNTIF(Validation!$S$19:$S$178,$AI15)=1,INDEX(Validation!$U$19:$U$178,MATCH($AI15,Validation!$S$19:$S$178,0)),$Z15))))</f>
        <v>F MONTANEZ</v>
      </c>
      <c r="AG15" s="27" t="str">
        <f aca="false">IF(COUNTA($A15:$U15)=0,"",IF($A15="","No name",IF($F15="","No date",IF($W15=0,"Date ilegible",IF(NOT(ISNUMBER($N15)),"Hours no numéricas",IF($AA15="NO MATCH","Person no identificada","OK"))))))</f>
        <v>OK</v>
      </c>
      <c r="AH15" s="27" t="str">
        <f aca="false">IF($W15=0,"No date",IF($W15&lt;Validation!$B$3,"Before period",IF($W15&gt;Validation!$C$3,"After period","In period")))</f>
        <v>In period</v>
      </c>
      <c r="AI15" s="26" t="str">
        <f aca="false">IF($Y15="","",TRIM(RIGHT(SUBSTITUTE($Y15," ",REPT(" ",50)),50)))</f>
        <v>MONTANEZ</v>
      </c>
      <c r="AJ15" s="27" t="str">
        <f aca="false">IF($A15="","",IF(NOT(ISERROR(MATCH($A15,Validation!$A$193:$A$217,0))),"Manual mapping",IF(COUNTIF(Validation!$U$19:$U$178,$Z15)&gt;0,"Direct",IF(COUNTIF(Validation!$S$19:$S$178,$AI15)=1,"By surname","Unresolved"))))</f>
        <v>Direct</v>
      </c>
      <c r="AK15" s="28" t="str">
        <f aca="false">IF($L15="","",IF(MATCH($L15,$L$2:$L$3000,0)&lt;&gt;ROW()-1,"",COUNT($AK$1:$AK14)+1))</f>
        <v/>
      </c>
      <c r="AL15" s="28" t="str">
        <f aca="false">IF($G15="","",IF(MATCH($G15,$G$2:$G$3000,0)&lt;&gt;ROW()-1,"",COUNT($AL$1:$AL14)+1))</f>
        <v/>
      </c>
      <c r="AM15" s="28" t="str">
        <f aca="false">IF($H15="","",IF(MATCH($H15,$H$2:$H$3000,0)&lt;&gt;ROW()-1,"",COUNT($AM$1:$AM14)+1))</f>
        <v/>
      </c>
      <c r="AN15" s="28" t="str">
        <f aca="false">IF($I15="","",IF(MATCH($I15,$I$2:$I$3000,0)&lt;&gt;ROW()-1,"",COUNT($AN$1:$AN14)+1))</f>
        <v/>
      </c>
      <c r="AO15" s="28" t="str">
        <f aca="false">IF($Q15="","",IF(MATCH($Q15,$Q$2:$Q$3000,0)&lt;&gt;ROW()-1,"",COUNT($AO$1:$AO14)+1))</f>
        <v/>
      </c>
    </row>
    <row r="16" customFormat="false" ht="34.5" hidden="false" customHeight="true" outlineLevel="0" collapsed="false">
      <c r="A16" s="1" t="s">
        <v>197</v>
      </c>
      <c r="B16" s="1" t="s">
        <v>137</v>
      </c>
      <c r="C16" s="1" t="s">
        <v>138</v>
      </c>
      <c r="D16" s="22" t="s">
        <v>139</v>
      </c>
      <c r="F16" s="22" t="s">
        <v>139</v>
      </c>
      <c r="G16" s="1" t="s">
        <v>140</v>
      </c>
      <c r="H16" s="1" t="s">
        <v>141</v>
      </c>
      <c r="I16" s="1" t="s">
        <v>149</v>
      </c>
      <c r="J16" s="1" t="s">
        <v>198</v>
      </c>
      <c r="K16" s="1" t="s">
        <v>144</v>
      </c>
      <c r="M16" s="1" t="s">
        <v>199</v>
      </c>
      <c r="N16" s="23" t="n">
        <v>0.5</v>
      </c>
      <c r="O16" s="1" t="s">
        <v>200</v>
      </c>
      <c r="Q16" s="1" t="s">
        <v>147</v>
      </c>
      <c r="R16" s="1" t="s">
        <v>197</v>
      </c>
      <c r="S16" s="1" t="s">
        <v>197</v>
      </c>
      <c r="T16" s="22" t="s">
        <v>139</v>
      </c>
      <c r="U16" s="29" t="s">
        <v>201</v>
      </c>
      <c r="W16" s="24" t="n">
        <f aca="false">IF($F16="",0,IFERROR(IF(ISNUMBER($F16),INT($F16),DATE(VALUE(MID(SUBSTITUTE(LEFT($F16,FIND(" ",$F16&amp;" ")-1),"/",REPT(" ",20)),41,20)),VALUE(LEFT(SUBSTITUTE(LEFT($F16,FIND(" ",$F16&amp;" ")-1),"/",REPT(" ",20)),20)),VALUE(MID(SUBSTITUTE(LEFT($F16,FIND(" ",$F16&amp;" ")-1),"/",REPT(" ",20)),21,20)))),0))</f>
        <v>46253</v>
      </c>
      <c r="X16" s="25" t="n">
        <f aca="false">IF(ISNUMBER($N16),$N16*Validation!$B$5,"")</f>
        <v>4</v>
      </c>
      <c r="Y16" s="26" t="str">
        <f aca="false">IF($A16="","",SUBSTITUTE(SUBSTITUTE(SUBSTITUTE(SUBSTITUTE(SUBSTITUTE(SUBSTITUTE(SUBSTITUTE(UPPER(TRIM($A16)),"Á","A"),"É","E"),"Í","I"),"Ó","O"),"Ú","U"),"Ñ","N"),"Ü","U"))</f>
        <v>G PEREIRA</v>
      </c>
      <c r="Z16" s="26" t="str">
        <f aca="false">IF($Y16="","",LEFT($Y16,1)&amp;" "&amp;TRIM(RIGHT(SUBSTITUTE($Y16," ",REPT(" ",50)),50)))</f>
        <v>G PEREIRA</v>
      </c>
      <c r="AA16" s="27" t="str">
        <f aca="false">IF($AF16="","",IF(COUNTIF(Validation!$U$19:$U$178,$AF16)&gt;0,"OK","NO MATCH"))</f>
        <v>OK</v>
      </c>
      <c r="AB16" s="27" t="str">
        <f aca="false">IF($W16=0,"",IF(AND($W16&gt;=Validation!$B$3,$W16&lt;=Validation!$C$3),"Yes","No"))</f>
        <v>Yes</v>
      </c>
      <c r="AC16" s="26" t="str">
        <f aca="false">IF($A16="","",$AF16&amp;"|"&amp;TEXT($W16,"yyyy-mm-dd")&amp;"|"&amp;$J16&amp;"|"&amp;$N16)</f>
        <v>G PEREIRA|2026-08-19|07-34N-69W|0.5</v>
      </c>
      <c r="AD16" s="27" t="str">
        <f aca="false">IF($AC16="","",IF(COUNTIF($AC$2:$AC$3000,$AC16)&gt;1,"REVIEW","OK"))</f>
        <v>OK</v>
      </c>
      <c r="AE16" s="27" t="str">
        <f aca="false">IF(OR($W16=0,$O16=""),"",IF(IFERROR(IF(ISNUMBER($O16),INT($O16),DATE(VALUE(MID(SUBSTITUTE(LEFT($O16,FIND(" ",$O16&amp;" ")-1),"/",REPT(" ",20)),41,20)),VALUE(LEFT(SUBSTITUTE(LEFT($O16,FIND(" ",$O16&amp;" ")-1),"/",REPT(" ",20)),20)),VALUE(MID(SUBSTITUTE(LEFT($O16,FIND(" ",$O16&amp;" ")-1),"/",REPT(" ",20)),21,20)))),0)&gt;$W16,"Late","Same day"))</f>
        <v>Same day</v>
      </c>
      <c r="AF16" s="26" t="str">
        <f aca="false">IF($A16="","",IFERROR(INDEX(Validation!$C$193:$C$217,MATCH($A16,Validation!$A$193:$A$217,0)),IF(COUNTIF(Validation!$U$19:$U$178,$Z16)&gt;0,$Z16,IF(COUNTIF(Validation!$S$19:$S$178,$AI16)=1,INDEX(Validation!$U$19:$U$178,MATCH($AI16,Validation!$S$19:$S$178,0)),$Z16))))</f>
        <v>G PEREIRA</v>
      </c>
      <c r="AG16" s="27" t="str">
        <f aca="false">IF(COUNTA($A16:$U16)=0,"",IF($A16="","No name",IF($F16="","No date",IF($W16=0,"Date ilegible",IF(NOT(ISNUMBER($N16)),"Hours no numéricas",IF($AA16="NO MATCH","Person no identificada","OK"))))))</f>
        <v>OK</v>
      </c>
      <c r="AH16" s="27" t="str">
        <f aca="false">IF($W16=0,"No date",IF($W16&lt;Validation!$B$3,"Before period",IF($W16&gt;Validation!$C$3,"After period","In period")))</f>
        <v>In period</v>
      </c>
      <c r="AI16" s="26" t="str">
        <f aca="false">IF($Y16="","",TRIM(RIGHT(SUBSTITUTE($Y16," ",REPT(" ",50)),50)))</f>
        <v>PEREIRA</v>
      </c>
      <c r="AJ16" s="27" t="str">
        <f aca="false">IF($A16="","",IF(NOT(ISERROR(MATCH($A16,Validation!$A$193:$A$217,0))),"Manual mapping",IF(COUNTIF(Validation!$U$19:$U$178,$Z16)&gt;0,"Direct",IF(COUNTIF(Validation!$S$19:$S$178,$AI16)=1,"By surname","Unresolved"))))</f>
        <v>Direct</v>
      </c>
      <c r="AK16" s="28" t="str">
        <f aca="false">IF($L16="","",IF(MATCH($L16,$L$2:$L$3000,0)&lt;&gt;ROW()-1,"",COUNT($AK$1:$AK15)+1))</f>
        <v/>
      </c>
      <c r="AL16" s="28" t="str">
        <f aca="false">IF($G16="","",IF(MATCH($G16,$G$2:$G$3000,0)&lt;&gt;ROW()-1,"",COUNT($AL$1:$AL15)+1))</f>
        <v/>
      </c>
      <c r="AM16" s="28" t="str">
        <f aca="false">IF($H16="","",IF(MATCH($H16,$H$2:$H$3000,0)&lt;&gt;ROW()-1,"",COUNT($AM$1:$AM15)+1))</f>
        <v/>
      </c>
      <c r="AN16" s="28" t="str">
        <f aca="false">IF($I16="","",IF(MATCH($I16,$I$2:$I$3000,0)&lt;&gt;ROW()-1,"",COUNT($AN$1:$AN15)+1))</f>
        <v/>
      </c>
      <c r="AO16" s="28" t="str">
        <f aca="false">IF($Q16="","",IF(MATCH($Q16,$Q$2:$Q$3000,0)&lt;&gt;ROW()-1,"",COUNT($AO$1:$AO15)+1))</f>
        <v/>
      </c>
    </row>
    <row r="17" customFormat="false" ht="34.5" hidden="false" customHeight="true" outlineLevel="0" collapsed="false">
      <c r="A17" s="1" t="s">
        <v>197</v>
      </c>
      <c r="B17" s="1" t="s">
        <v>170</v>
      </c>
      <c r="F17" s="22" t="s">
        <v>139</v>
      </c>
      <c r="G17" s="1" t="s">
        <v>140</v>
      </c>
      <c r="H17" s="1" t="s">
        <v>141</v>
      </c>
      <c r="I17" s="1" t="s">
        <v>142</v>
      </c>
      <c r="J17" s="1" t="s">
        <v>202</v>
      </c>
      <c r="K17" s="1" t="s">
        <v>144</v>
      </c>
      <c r="M17" s="1" t="s">
        <v>151</v>
      </c>
      <c r="N17" s="23" t="n">
        <v>0.25</v>
      </c>
      <c r="O17" s="1" t="s">
        <v>203</v>
      </c>
      <c r="Q17" s="1" t="s">
        <v>147</v>
      </c>
      <c r="R17" s="1" t="s">
        <v>197</v>
      </c>
      <c r="S17" s="1" t="s">
        <v>197</v>
      </c>
      <c r="T17" s="22" t="s">
        <v>157</v>
      </c>
      <c r="U17" s="29" t="s">
        <v>201</v>
      </c>
      <c r="W17" s="24" t="n">
        <f aca="false">IF($F17="",0,IFERROR(IF(ISNUMBER($F17),INT($F17),DATE(VALUE(MID(SUBSTITUTE(LEFT($F17,FIND(" ",$F17&amp;" ")-1),"/",REPT(" ",20)),41,20)),VALUE(LEFT(SUBSTITUTE(LEFT($F17,FIND(" ",$F17&amp;" ")-1),"/",REPT(" ",20)),20)),VALUE(MID(SUBSTITUTE(LEFT($F17,FIND(" ",$F17&amp;" ")-1),"/",REPT(" ",20)),21,20)))),0))</f>
        <v>46253</v>
      </c>
      <c r="X17" s="25" t="n">
        <f aca="false">IF(ISNUMBER($N17),$N17*Validation!$B$5,"")</f>
        <v>2</v>
      </c>
      <c r="Y17" s="26" t="str">
        <f aca="false">IF($A17="","",SUBSTITUTE(SUBSTITUTE(SUBSTITUTE(SUBSTITUTE(SUBSTITUTE(SUBSTITUTE(SUBSTITUTE(UPPER(TRIM($A17)),"Á","A"),"É","E"),"Í","I"),"Ó","O"),"Ú","U"),"Ñ","N"),"Ü","U"))</f>
        <v>G PEREIRA</v>
      </c>
      <c r="Z17" s="26" t="str">
        <f aca="false">IF($Y17="","",LEFT($Y17,1)&amp;" "&amp;TRIM(RIGHT(SUBSTITUTE($Y17," ",REPT(" ",50)),50)))</f>
        <v>G PEREIRA</v>
      </c>
      <c r="AA17" s="27" t="str">
        <f aca="false">IF($AF17="","",IF(COUNTIF(Validation!$U$19:$U$178,$AF17)&gt;0,"OK","NO MATCH"))</f>
        <v>OK</v>
      </c>
      <c r="AB17" s="27" t="str">
        <f aca="false">IF($W17=0,"",IF(AND($W17&gt;=Validation!$B$3,$W17&lt;=Validation!$C$3),"Yes","No"))</f>
        <v>Yes</v>
      </c>
      <c r="AC17" s="26" t="str">
        <f aca="false">IF($A17="","",$AF17&amp;"|"&amp;TEXT($W17,"yyyy-mm-dd")&amp;"|"&amp;$J17&amp;"|"&amp;$N17)</f>
        <v>G PEREIRA|2026-08-19|20-42N-71W|0.25</v>
      </c>
      <c r="AD17" s="27" t="str">
        <f aca="false">IF($AC17="","",IF(COUNTIF($AC$2:$AC$3000,$AC17)&gt;1,"REVIEW","OK"))</f>
        <v>OK</v>
      </c>
      <c r="AE17" s="27" t="str">
        <f aca="false">IF(OR($W17=0,$O17=""),"",IF(IFERROR(IF(ISNUMBER($O17),INT($O17),DATE(VALUE(MID(SUBSTITUTE(LEFT($O17,FIND(" ",$O17&amp;" ")-1),"/",REPT(" ",20)),41,20)),VALUE(LEFT(SUBSTITUTE(LEFT($O17,FIND(" ",$O17&amp;" ")-1),"/",REPT(" ",20)),20)),VALUE(MID(SUBSTITUTE(LEFT($O17,FIND(" ",$O17&amp;" ")-1),"/",REPT(" ",20)),21,20)))),0)&gt;$W17,"Late","Same day"))</f>
        <v>Late</v>
      </c>
      <c r="AF17" s="26" t="str">
        <f aca="false">IF($A17="","",IFERROR(INDEX(Validation!$C$193:$C$217,MATCH($A17,Validation!$A$193:$A$217,0)),IF(COUNTIF(Validation!$U$19:$U$178,$Z17)&gt;0,$Z17,IF(COUNTIF(Validation!$S$19:$S$178,$AI17)=1,INDEX(Validation!$U$19:$U$178,MATCH($AI17,Validation!$S$19:$S$178,0)),$Z17))))</f>
        <v>G PEREIRA</v>
      </c>
      <c r="AG17" s="27" t="str">
        <f aca="false">IF(COUNTA($A17:$U17)=0,"",IF($A17="","No name",IF($F17="","No date",IF($W17=0,"Date ilegible",IF(NOT(ISNUMBER($N17)),"Hours no numéricas",IF($AA17="NO MATCH","Person no identificada","OK"))))))</f>
        <v>OK</v>
      </c>
      <c r="AH17" s="27" t="str">
        <f aca="false">IF($W17=0,"No date",IF($W17&lt;Validation!$B$3,"Before period",IF($W17&gt;Validation!$C$3,"After period","In period")))</f>
        <v>In period</v>
      </c>
      <c r="AI17" s="26" t="str">
        <f aca="false">IF($Y17="","",TRIM(RIGHT(SUBSTITUTE($Y17," ",REPT(" ",50)),50)))</f>
        <v>PEREIRA</v>
      </c>
      <c r="AJ17" s="27" t="str">
        <f aca="false">IF($A17="","",IF(NOT(ISERROR(MATCH($A17,Validation!$A$193:$A$217,0))),"Manual mapping",IF(COUNTIF(Validation!$U$19:$U$178,$Z17)&gt;0,"Direct",IF(COUNTIF(Validation!$S$19:$S$178,$AI17)=1,"By surname","Unresolved"))))</f>
        <v>Direct</v>
      </c>
      <c r="AK17" s="28" t="str">
        <f aca="false">IF($L17="","",IF(MATCH($L17,$L$2:$L$3000,0)&lt;&gt;ROW()-1,"",COUNT($AK$1:$AK16)+1))</f>
        <v/>
      </c>
      <c r="AL17" s="28" t="str">
        <f aca="false">IF($G17="","",IF(MATCH($G17,$G$2:$G$3000,0)&lt;&gt;ROW()-1,"",COUNT($AL$1:$AL16)+1))</f>
        <v/>
      </c>
      <c r="AM17" s="28" t="str">
        <f aca="false">IF($H17="","",IF(MATCH($H17,$H$2:$H$3000,0)&lt;&gt;ROW()-1,"",COUNT($AM$1:$AM16)+1))</f>
        <v/>
      </c>
      <c r="AN17" s="28" t="str">
        <f aca="false">IF($I17="","",IF(MATCH($I17,$I$2:$I$3000,0)&lt;&gt;ROW()-1,"",COUNT($AN$1:$AN16)+1))</f>
        <v/>
      </c>
      <c r="AO17" s="28" t="str">
        <f aca="false">IF($Q17="","",IF(MATCH($Q17,$Q$2:$Q$3000,0)&lt;&gt;ROW()-1,"",COUNT($AO$1:$AO16)+1))</f>
        <v/>
      </c>
    </row>
    <row r="18" customFormat="false" ht="57" hidden="false" customHeight="true" outlineLevel="0" collapsed="false">
      <c r="A18" s="1" t="s">
        <v>204</v>
      </c>
      <c r="B18" s="1" t="s">
        <v>137</v>
      </c>
      <c r="C18" s="1" t="s">
        <v>138</v>
      </c>
      <c r="D18" s="22" t="s">
        <v>139</v>
      </c>
      <c r="F18" s="22" t="s">
        <v>139</v>
      </c>
      <c r="G18" s="1" t="s">
        <v>140</v>
      </c>
      <c r="H18" s="1" t="s">
        <v>141</v>
      </c>
      <c r="I18" s="1" t="s">
        <v>149</v>
      </c>
      <c r="J18" s="1" t="s">
        <v>205</v>
      </c>
      <c r="K18" s="1" t="s">
        <v>144</v>
      </c>
      <c r="M18" s="1" t="s">
        <v>206</v>
      </c>
      <c r="N18" s="23" t="n">
        <v>0.125</v>
      </c>
      <c r="O18" s="1" t="s">
        <v>207</v>
      </c>
      <c r="Q18" s="1" t="s">
        <v>147</v>
      </c>
      <c r="R18" s="1" t="s">
        <v>204</v>
      </c>
      <c r="S18" s="1" t="s">
        <v>204</v>
      </c>
      <c r="T18" s="22" t="s">
        <v>139</v>
      </c>
      <c r="U18" s="29" t="s">
        <v>208</v>
      </c>
      <c r="W18" s="24" t="n">
        <f aca="false">IF($F18="",0,IFERROR(IF(ISNUMBER($F18),INT($F18),DATE(VALUE(MID(SUBSTITUTE(LEFT($F18,FIND(" ",$F18&amp;" ")-1),"/",REPT(" ",20)),41,20)),VALUE(LEFT(SUBSTITUTE(LEFT($F18,FIND(" ",$F18&amp;" ")-1),"/",REPT(" ",20)),20)),VALUE(MID(SUBSTITUTE(LEFT($F18,FIND(" ",$F18&amp;" ")-1),"/",REPT(" ",20)),21,20)))),0))</f>
        <v>46253</v>
      </c>
      <c r="X18" s="25" t="n">
        <f aca="false">IF(ISNUMBER($N18),$N18*Validation!$B$5,"")</f>
        <v>1</v>
      </c>
      <c r="Y18" s="26" t="str">
        <f aca="false">IF($A18="","",SUBSTITUTE(SUBSTITUTE(SUBSTITUTE(SUBSTITUTE(SUBSTITUTE(SUBSTITUTE(SUBSTITUTE(UPPER(TRIM($A18)),"Á","A"),"É","E"),"Í","I"),"Ó","O"),"Ú","U"),"Ñ","N"),"Ü","U"))</f>
        <v>J ABAY</v>
      </c>
      <c r="Z18" s="26" t="str">
        <f aca="false">IF($Y18="","",LEFT($Y18,1)&amp;" "&amp;TRIM(RIGHT(SUBSTITUTE($Y18," ",REPT(" ",50)),50)))</f>
        <v>J ABAY</v>
      </c>
      <c r="AA18" s="27" t="str">
        <f aca="false">IF($AF18="","",IF(COUNTIF(Validation!$U$19:$U$178,$AF18)&gt;0,"OK","NO MATCH"))</f>
        <v>OK</v>
      </c>
      <c r="AB18" s="27" t="str">
        <f aca="false">IF($W18=0,"",IF(AND($W18&gt;=Validation!$B$3,$W18&lt;=Validation!$C$3),"Yes","No"))</f>
        <v>Yes</v>
      </c>
      <c r="AC18" s="26" t="str">
        <f aca="false">IF($A18="","",$AF18&amp;"|"&amp;TEXT($W18,"yyyy-mm-dd")&amp;"|"&amp;$J18&amp;"|"&amp;$N18)</f>
        <v>J ABAY|2026-08-19|07-38N-75W|0.125</v>
      </c>
      <c r="AD18" s="27" t="str">
        <f aca="false">IF($AC18="","",IF(COUNTIF($AC$2:$AC$3000,$AC18)&gt;1,"REVIEW","OK"))</f>
        <v>OK</v>
      </c>
      <c r="AE18" s="27" t="str">
        <f aca="false">IF(OR($W18=0,$O18=""),"",IF(IFERROR(IF(ISNUMBER($O18),INT($O18),DATE(VALUE(MID(SUBSTITUTE(LEFT($O18,FIND(" ",$O18&amp;" ")-1),"/",REPT(" ",20)),41,20)),VALUE(LEFT(SUBSTITUTE(LEFT($O18,FIND(" ",$O18&amp;" ")-1),"/",REPT(" ",20)),20)),VALUE(MID(SUBSTITUTE(LEFT($O18,FIND(" ",$O18&amp;" ")-1),"/",REPT(" ",20)),21,20)))),0)&gt;$W18,"Late","Same day"))</f>
        <v>Same day</v>
      </c>
      <c r="AF18" s="26" t="str">
        <f aca="false">IF($A18="","",IFERROR(INDEX(Validation!$C$193:$C$217,MATCH($A18,Validation!$A$193:$A$217,0)),IF(COUNTIF(Validation!$U$19:$U$178,$Z18)&gt;0,$Z18,IF(COUNTIF(Validation!$S$19:$S$178,$AI18)=1,INDEX(Validation!$U$19:$U$178,MATCH($AI18,Validation!$S$19:$S$178,0)),$Z18))))</f>
        <v>J ABAY</v>
      </c>
      <c r="AG18" s="27" t="str">
        <f aca="false">IF(COUNTA($A18:$U18)=0,"",IF($A18="","No name",IF($F18="","No date",IF($W18=0,"Date ilegible",IF(NOT(ISNUMBER($N18)),"Hours no numéricas",IF($AA18="NO MATCH","Person no identificada","OK"))))))</f>
        <v>OK</v>
      </c>
      <c r="AH18" s="27" t="str">
        <f aca="false">IF($W18=0,"No date",IF($W18&lt;Validation!$B$3,"Before period",IF($W18&gt;Validation!$C$3,"After period","In period")))</f>
        <v>In period</v>
      </c>
      <c r="AI18" s="26" t="str">
        <f aca="false">IF($Y18="","",TRIM(RIGHT(SUBSTITUTE($Y18," ",REPT(" ",50)),50)))</f>
        <v>ABAY</v>
      </c>
      <c r="AJ18" s="27" t="str">
        <f aca="false">IF($A18="","",IF(NOT(ISERROR(MATCH($A18,Validation!$A$193:$A$217,0))),"Manual mapping",IF(COUNTIF(Validation!$U$19:$U$178,$Z18)&gt;0,"Direct",IF(COUNTIF(Validation!$S$19:$S$178,$AI18)=1,"By surname","Unresolved"))))</f>
        <v>Direct</v>
      </c>
      <c r="AK18" s="28" t="str">
        <f aca="false">IF($L18="","",IF(MATCH($L18,$L$2:$L$3000,0)&lt;&gt;ROW()-1,"",COUNT($AK$1:$AK17)+1))</f>
        <v/>
      </c>
      <c r="AL18" s="28" t="str">
        <f aca="false">IF($G18="","",IF(MATCH($G18,$G$2:$G$3000,0)&lt;&gt;ROW()-1,"",COUNT($AL$1:$AL17)+1))</f>
        <v/>
      </c>
      <c r="AM18" s="28" t="str">
        <f aca="false">IF($H18="","",IF(MATCH($H18,$H$2:$H$3000,0)&lt;&gt;ROW()-1,"",COUNT($AM$1:$AM17)+1))</f>
        <v/>
      </c>
      <c r="AN18" s="28" t="str">
        <f aca="false">IF($I18="","",IF(MATCH($I18,$I$2:$I$3000,0)&lt;&gt;ROW()-1,"",COUNT($AN$1:$AN17)+1))</f>
        <v/>
      </c>
      <c r="AO18" s="28" t="str">
        <f aca="false">IF($Q18="","",IF(MATCH($Q18,$Q$2:$Q$3000,0)&lt;&gt;ROW()-1,"",COUNT($AO$1:$AO17)+1))</f>
        <v/>
      </c>
    </row>
    <row r="19" customFormat="false" ht="45.75" hidden="false" customHeight="true" outlineLevel="0" collapsed="false">
      <c r="A19" s="1" t="s">
        <v>204</v>
      </c>
      <c r="B19" s="1" t="s">
        <v>137</v>
      </c>
      <c r="C19" s="1" t="s">
        <v>138</v>
      </c>
      <c r="D19" s="22" t="s">
        <v>139</v>
      </c>
      <c r="F19" s="22" t="s">
        <v>139</v>
      </c>
      <c r="G19" s="1" t="s">
        <v>140</v>
      </c>
      <c r="H19" s="1" t="s">
        <v>141</v>
      </c>
      <c r="I19" s="1" t="s">
        <v>149</v>
      </c>
      <c r="J19" s="1" t="s">
        <v>209</v>
      </c>
      <c r="K19" s="1" t="s">
        <v>144</v>
      </c>
      <c r="M19" s="1" t="s">
        <v>210</v>
      </c>
      <c r="N19" s="23" t="n">
        <v>0.125</v>
      </c>
      <c r="O19" s="1" t="s">
        <v>211</v>
      </c>
      <c r="Q19" s="1" t="s">
        <v>147</v>
      </c>
      <c r="R19" s="1" t="s">
        <v>204</v>
      </c>
      <c r="S19" s="1" t="s">
        <v>204</v>
      </c>
      <c r="T19" s="22" t="s">
        <v>139</v>
      </c>
      <c r="U19" s="29" t="s">
        <v>212</v>
      </c>
      <c r="W19" s="24" t="n">
        <f aca="false">IF($F19="",0,IFERROR(IF(ISNUMBER($F19),INT($F19),DATE(VALUE(MID(SUBSTITUTE(LEFT($F19,FIND(" ",$F19&amp;" ")-1),"/",REPT(" ",20)),41,20)),VALUE(LEFT(SUBSTITUTE(LEFT($F19,FIND(" ",$F19&amp;" ")-1),"/",REPT(" ",20)),20)),VALUE(MID(SUBSTITUTE(LEFT($F19,FIND(" ",$F19&amp;" ")-1),"/",REPT(" ",20)),21,20)))),0))</f>
        <v>46253</v>
      </c>
      <c r="X19" s="25" t="n">
        <f aca="false">IF(ISNUMBER($N19),$N19*Validation!$B$5,"")</f>
        <v>1</v>
      </c>
      <c r="Y19" s="26" t="str">
        <f aca="false">IF($A19="","",SUBSTITUTE(SUBSTITUTE(SUBSTITUTE(SUBSTITUTE(SUBSTITUTE(SUBSTITUTE(SUBSTITUTE(UPPER(TRIM($A19)),"Á","A"),"É","E"),"Í","I"),"Ó","O"),"Ú","U"),"Ñ","N"),"Ü","U"))</f>
        <v>J ABAY</v>
      </c>
      <c r="Z19" s="26" t="str">
        <f aca="false">IF($Y19="","",LEFT($Y19,1)&amp;" "&amp;TRIM(RIGHT(SUBSTITUTE($Y19," ",REPT(" ",50)),50)))</f>
        <v>J ABAY</v>
      </c>
      <c r="AA19" s="27" t="str">
        <f aca="false">IF($AF19="","",IF(COUNTIF(Validation!$U$19:$U$178,$AF19)&gt;0,"OK","NO MATCH"))</f>
        <v>OK</v>
      </c>
      <c r="AB19" s="27" t="str">
        <f aca="false">IF($W19=0,"",IF(AND($W19&gt;=Validation!$B$3,$W19&lt;=Validation!$C$3),"Yes","No"))</f>
        <v>Yes</v>
      </c>
      <c r="AC19" s="26" t="str">
        <f aca="false">IF($A19="","",$AF19&amp;"|"&amp;TEXT($W19,"yyyy-mm-dd")&amp;"|"&amp;$J19&amp;"|"&amp;$N19)</f>
        <v>J ABAY|2026-08-19|08-35N-69W|0.125</v>
      </c>
      <c r="AD19" s="27" t="str">
        <f aca="false">IF($AC19="","",IF(COUNTIF($AC$2:$AC$3000,$AC19)&gt;1,"REVIEW","OK"))</f>
        <v>OK</v>
      </c>
      <c r="AE19" s="27" t="str">
        <f aca="false">IF(OR($W19=0,$O19=""),"",IF(IFERROR(IF(ISNUMBER($O19),INT($O19),DATE(VALUE(MID(SUBSTITUTE(LEFT($O19,FIND(" ",$O19&amp;" ")-1),"/",REPT(" ",20)),41,20)),VALUE(LEFT(SUBSTITUTE(LEFT($O19,FIND(" ",$O19&amp;" ")-1),"/",REPT(" ",20)),20)),VALUE(MID(SUBSTITUTE(LEFT($O19,FIND(" ",$O19&amp;" ")-1),"/",REPT(" ",20)),21,20)))),0)&gt;$W19,"Late","Same day"))</f>
        <v>Same day</v>
      </c>
      <c r="AF19" s="26" t="str">
        <f aca="false">IF($A19="","",IFERROR(INDEX(Validation!$C$193:$C$217,MATCH($A19,Validation!$A$193:$A$217,0)),IF(COUNTIF(Validation!$U$19:$U$178,$Z19)&gt;0,$Z19,IF(COUNTIF(Validation!$S$19:$S$178,$AI19)=1,INDEX(Validation!$U$19:$U$178,MATCH($AI19,Validation!$S$19:$S$178,0)),$Z19))))</f>
        <v>J ABAY</v>
      </c>
      <c r="AG19" s="27" t="str">
        <f aca="false">IF(COUNTA($A19:$U19)=0,"",IF($A19="","No name",IF($F19="","No date",IF($W19=0,"Date ilegible",IF(NOT(ISNUMBER($N19)),"Hours no numéricas",IF($AA19="NO MATCH","Person no identificada","OK"))))))</f>
        <v>OK</v>
      </c>
      <c r="AH19" s="27" t="str">
        <f aca="false">IF($W19=0,"No date",IF($W19&lt;Validation!$B$3,"Before period",IF($W19&gt;Validation!$C$3,"After period","In period")))</f>
        <v>In period</v>
      </c>
      <c r="AI19" s="26" t="str">
        <f aca="false">IF($Y19="","",TRIM(RIGHT(SUBSTITUTE($Y19," ",REPT(" ",50)),50)))</f>
        <v>ABAY</v>
      </c>
      <c r="AJ19" s="27" t="str">
        <f aca="false">IF($A19="","",IF(NOT(ISERROR(MATCH($A19,Validation!$A$193:$A$217,0))),"Manual mapping",IF(COUNTIF(Validation!$U$19:$U$178,$Z19)&gt;0,"Direct",IF(COUNTIF(Validation!$S$19:$S$178,$AI19)=1,"By surname","Unresolved"))))</f>
        <v>Direct</v>
      </c>
      <c r="AK19" s="28" t="str">
        <f aca="false">IF($L19="","",IF(MATCH($L19,$L$2:$L$3000,0)&lt;&gt;ROW()-1,"",COUNT($AK$1:$AK18)+1))</f>
        <v/>
      </c>
      <c r="AL19" s="28" t="str">
        <f aca="false">IF($G19="","",IF(MATCH($G19,$G$2:$G$3000,0)&lt;&gt;ROW()-1,"",COUNT($AL$1:$AL18)+1))</f>
        <v/>
      </c>
      <c r="AM19" s="28" t="str">
        <f aca="false">IF($H19="","",IF(MATCH($H19,$H$2:$H$3000,0)&lt;&gt;ROW()-1,"",COUNT($AM$1:$AM18)+1))</f>
        <v/>
      </c>
      <c r="AN19" s="28" t="str">
        <f aca="false">IF($I19="","",IF(MATCH($I19,$I$2:$I$3000,0)&lt;&gt;ROW()-1,"",COUNT($AN$1:$AN18)+1))</f>
        <v/>
      </c>
      <c r="AO19" s="28" t="str">
        <f aca="false">IF($Q19="","",IF(MATCH($Q19,$Q$2:$Q$3000,0)&lt;&gt;ROW()-1,"",COUNT($AO$1:$AO18)+1))</f>
        <v/>
      </c>
    </row>
    <row r="20" customFormat="false" ht="45.75" hidden="false" customHeight="true" outlineLevel="0" collapsed="false">
      <c r="A20" s="1" t="s">
        <v>204</v>
      </c>
      <c r="B20" s="1" t="s">
        <v>137</v>
      </c>
      <c r="C20" s="1" t="s">
        <v>138</v>
      </c>
      <c r="D20" s="22" t="s">
        <v>139</v>
      </c>
      <c r="F20" s="22" t="s">
        <v>139</v>
      </c>
      <c r="G20" s="1" t="s">
        <v>140</v>
      </c>
      <c r="H20" s="1" t="s">
        <v>141</v>
      </c>
      <c r="I20" s="1" t="s">
        <v>149</v>
      </c>
      <c r="J20" s="1" t="s">
        <v>213</v>
      </c>
      <c r="K20" s="1" t="s">
        <v>144</v>
      </c>
      <c r="M20" s="1" t="s">
        <v>214</v>
      </c>
      <c r="N20" s="23" t="n">
        <v>0.125</v>
      </c>
      <c r="O20" s="1" t="s">
        <v>215</v>
      </c>
      <c r="Q20" s="1" t="s">
        <v>147</v>
      </c>
      <c r="R20" s="1" t="s">
        <v>204</v>
      </c>
      <c r="S20" s="1" t="s">
        <v>204</v>
      </c>
      <c r="T20" s="22" t="s">
        <v>139</v>
      </c>
      <c r="U20" s="29" t="s">
        <v>212</v>
      </c>
      <c r="W20" s="24" t="n">
        <f aca="false">IF($F20="",0,IFERROR(IF(ISNUMBER($F20),INT($F20),DATE(VALUE(MID(SUBSTITUTE(LEFT($F20,FIND(" ",$F20&amp;" ")-1),"/",REPT(" ",20)),41,20)),VALUE(LEFT(SUBSTITUTE(LEFT($F20,FIND(" ",$F20&amp;" ")-1),"/",REPT(" ",20)),20)),VALUE(MID(SUBSTITUTE(LEFT($F20,FIND(" ",$F20&amp;" ")-1),"/",REPT(" ",20)),21,20)))),0))</f>
        <v>46253</v>
      </c>
      <c r="X20" s="25" t="n">
        <f aca="false">IF(ISNUMBER($N20),$N20*Validation!$B$5,"")</f>
        <v>1</v>
      </c>
      <c r="Y20" s="26" t="str">
        <f aca="false">IF($A20="","",SUBSTITUTE(SUBSTITUTE(SUBSTITUTE(SUBSTITUTE(SUBSTITUTE(SUBSTITUTE(SUBSTITUTE(UPPER(TRIM($A20)),"Á","A"),"É","E"),"Í","I"),"Ó","O"),"Ú","U"),"Ñ","N"),"Ü","U"))</f>
        <v>J ABAY</v>
      </c>
      <c r="Z20" s="26" t="str">
        <f aca="false">IF($Y20="","",LEFT($Y20,1)&amp;" "&amp;TRIM(RIGHT(SUBSTITUTE($Y20," ",REPT(" ",50)),50)))</f>
        <v>J ABAY</v>
      </c>
      <c r="AA20" s="27" t="str">
        <f aca="false">IF($AF20="","",IF(COUNTIF(Validation!$U$19:$U$178,$AF20)&gt;0,"OK","NO MATCH"))</f>
        <v>OK</v>
      </c>
      <c r="AB20" s="27" t="str">
        <f aca="false">IF($W20=0,"",IF(AND($W20&gt;=Validation!$B$3,$W20&lt;=Validation!$C$3),"Yes","No"))</f>
        <v>Yes</v>
      </c>
      <c r="AC20" s="26" t="str">
        <f aca="false">IF($A20="","",$AF20&amp;"|"&amp;TEXT($W20,"yyyy-mm-dd")&amp;"|"&amp;$J20&amp;"|"&amp;$N20)</f>
        <v>J ABAY|2026-08-19|08-35N-68W|0.125</v>
      </c>
      <c r="AD20" s="27" t="str">
        <f aca="false">IF($AC20="","",IF(COUNTIF($AC$2:$AC$3000,$AC20)&gt;1,"REVIEW","OK"))</f>
        <v>OK</v>
      </c>
      <c r="AE20" s="27" t="str">
        <f aca="false">IF(OR($W20=0,$O20=""),"",IF(IFERROR(IF(ISNUMBER($O20),INT($O20),DATE(VALUE(MID(SUBSTITUTE(LEFT($O20,FIND(" ",$O20&amp;" ")-1),"/",REPT(" ",20)),41,20)),VALUE(LEFT(SUBSTITUTE(LEFT($O20,FIND(" ",$O20&amp;" ")-1),"/",REPT(" ",20)),20)),VALUE(MID(SUBSTITUTE(LEFT($O20,FIND(" ",$O20&amp;" ")-1),"/",REPT(" ",20)),21,20)))),0)&gt;$W20,"Late","Same day"))</f>
        <v>Same day</v>
      </c>
      <c r="AF20" s="26" t="str">
        <f aca="false">IF($A20="","",IFERROR(INDEX(Validation!$C$193:$C$217,MATCH($A20,Validation!$A$193:$A$217,0)),IF(COUNTIF(Validation!$U$19:$U$178,$Z20)&gt;0,$Z20,IF(COUNTIF(Validation!$S$19:$S$178,$AI20)=1,INDEX(Validation!$U$19:$U$178,MATCH($AI20,Validation!$S$19:$S$178,0)),$Z20))))</f>
        <v>J ABAY</v>
      </c>
      <c r="AG20" s="27" t="str">
        <f aca="false">IF(COUNTA($A20:$U20)=0,"",IF($A20="","No name",IF($F20="","No date",IF($W20=0,"Date ilegible",IF(NOT(ISNUMBER($N20)),"Hours no numéricas",IF($AA20="NO MATCH","Person no identificada","OK"))))))</f>
        <v>OK</v>
      </c>
      <c r="AH20" s="27" t="str">
        <f aca="false">IF($W20=0,"No date",IF($W20&lt;Validation!$B$3,"Before period",IF($W20&gt;Validation!$C$3,"After period","In period")))</f>
        <v>In period</v>
      </c>
      <c r="AI20" s="26" t="str">
        <f aca="false">IF($Y20="","",TRIM(RIGHT(SUBSTITUTE($Y20," ",REPT(" ",50)),50)))</f>
        <v>ABAY</v>
      </c>
      <c r="AJ20" s="27" t="str">
        <f aca="false">IF($A20="","",IF(NOT(ISERROR(MATCH($A20,Validation!$A$193:$A$217,0))),"Manual mapping",IF(COUNTIF(Validation!$U$19:$U$178,$Z20)&gt;0,"Direct",IF(COUNTIF(Validation!$S$19:$S$178,$AI20)=1,"By surname","Unresolved"))))</f>
        <v>Direct</v>
      </c>
      <c r="AK20" s="28" t="str">
        <f aca="false">IF($L20="","",IF(MATCH($L20,$L$2:$L$3000,0)&lt;&gt;ROW()-1,"",COUNT($AK$1:$AK19)+1))</f>
        <v/>
      </c>
      <c r="AL20" s="28" t="str">
        <f aca="false">IF($G20="","",IF(MATCH($G20,$G$2:$G$3000,0)&lt;&gt;ROW()-1,"",COUNT($AL$1:$AL19)+1))</f>
        <v/>
      </c>
      <c r="AM20" s="28" t="str">
        <f aca="false">IF($H20="","",IF(MATCH($H20,$H$2:$H$3000,0)&lt;&gt;ROW()-1,"",COUNT($AM$1:$AM19)+1))</f>
        <v/>
      </c>
      <c r="AN20" s="28" t="str">
        <f aca="false">IF($I20="","",IF(MATCH($I20,$I$2:$I$3000,0)&lt;&gt;ROW()-1,"",COUNT($AN$1:$AN19)+1))</f>
        <v/>
      </c>
      <c r="AO20" s="28" t="str">
        <f aca="false">IF($Q20="","",IF(MATCH($Q20,$Q$2:$Q$3000,0)&lt;&gt;ROW()-1,"",COUNT($AO$1:$AO19)+1))</f>
        <v/>
      </c>
    </row>
    <row r="21" customFormat="false" ht="45.75" hidden="false" customHeight="true" outlineLevel="0" collapsed="false">
      <c r="A21" s="1" t="s">
        <v>204</v>
      </c>
      <c r="B21" s="1" t="s">
        <v>137</v>
      </c>
      <c r="C21" s="1" t="s">
        <v>138</v>
      </c>
      <c r="D21" s="22" t="s">
        <v>139</v>
      </c>
      <c r="F21" s="22" t="s">
        <v>139</v>
      </c>
      <c r="G21" s="1" t="s">
        <v>140</v>
      </c>
      <c r="H21" s="1" t="s">
        <v>141</v>
      </c>
      <c r="I21" s="1" t="s">
        <v>142</v>
      </c>
      <c r="J21" s="1" t="s">
        <v>216</v>
      </c>
      <c r="K21" s="1" t="s">
        <v>144</v>
      </c>
      <c r="M21" s="1" t="s">
        <v>217</v>
      </c>
      <c r="N21" s="23" t="n">
        <v>0.125</v>
      </c>
      <c r="O21" s="1" t="s">
        <v>218</v>
      </c>
      <c r="Q21" s="1" t="s">
        <v>147</v>
      </c>
      <c r="R21" s="1" t="s">
        <v>204</v>
      </c>
      <c r="S21" s="1" t="s">
        <v>204</v>
      </c>
      <c r="T21" s="22" t="s">
        <v>139</v>
      </c>
      <c r="U21" s="29" t="s">
        <v>212</v>
      </c>
      <c r="W21" s="24" t="n">
        <f aca="false">IF($F21="",0,IFERROR(IF(ISNUMBER($F21),INT($F21),DATE(VALUE(MID(SUBSTITUTE(LEFT($F21,FIND(" ",$F21&amp;" ")-1),"/",REPT(" ",20)),41,20)),VALUE(LEFT(SUBSTITUTE(LEFT($F21,FIND(" ",$F21&amp;" ")-1),"/",REPT(" ",20)),20)),VALUE(MID(SUBSTITUTE(LEFT($F21,FIND(" ",$F21&amp;" ")-1),"/",REPT(" ",20)),21,20)))),0))</f>
        <v>46253</v>
      </c>
      <c r="X21" s="25" t="n">
        <f aca="false">IF(ISNUMBER($N21),$N21*Validation!$B$5,"")</f>
        <v>1</v>
      </c>
      <c r="Y21" s="26" t="str">
        <f aca="false">IF($A21="","",SUBSTITUTE(SUBSTITUTE(SUBSTITUTE(SUBSTITUTE(SUBSTITUTE(SUBSTITUTE(SUBSTITUTE(UPPER(TRIM($A21)),"Á","A"),"É","E"),"Í","I"),"Ó","O"),"Ú","U"),"Ñ","N"),"Ü","U"))</f>
        <v>J ABAY</v>
      </c>
      <c r="Z21" s="26" t="str">
        <f aca="false">IF($Y21="","",LEFT($Y21,1)&amp;" "&amp;TRIM(RIGHT(SUBSTITUTE($Y21," ",REPT(" ",50)),50)))</f>
        <v>J ABAY</v>
      </c>
      <c r="AA21" s="27" t="str">
        <f aca="false">IF($AF21="","",IF(COUNTIF(Validation!$U$19:$U$178,$AF21)&gt;0,"OK","NO MATCH"))</f>
        <v>OK</v>
      </c>
      <c r="AB21" s="27" t="str">
        <f aca="false">IF($W21=0,"",IF(AND($W21&gt;=Validation!$B$3,$W21&lt;=Validation!$C$3),"Yes","No"))</f>
        <v>Yes</v>
      </c>
      <c r="AC21" s="26" t="str">
        <f aca="false">IF($A21="","",$AF21&amp;"|"&amp;TEXT($W21,"yyyy-mm-dd")&amp;"|"&amp;$J21&amp;"|"&amp;$N21)</f>
        <v>J ABAY|2026-08-19|06-41N-71W|0.125</v>
      </c>
      <c r="AD21" s="27" t="str">
        <f aca="false">IF($AC21="","",IF(COUNTIF($AC$2:$AC$3000,$AC21)&gt;1,"REVIEW","OK"))</f>
        <v>OK</v>
      </c>
      <c r="AE21" s="27" t="str">
        <f aca="false">IF(OR($W21=0,$O21=""),"",IF(IFERROR(IF(ISNUMBER($O21),INT($O21),DATE(VALUE(MID(SUBSTITUTE(LEFT($O21,FIND(" ",$O21&amp;" ")-1),"/",REPT(" ",20)),41,20)),VALUE(LEFT(SUBSTITUTE(LEFT($O21,FIND(" ",$O21&amp;" ")-1),"/",REPT(" ",20)),20)),VALUE(MID(SUBSTITUTE(LEFT($O21,FIND(" ",$O21&amp;" ")-1),"/",REPT(" ",20)),21,20)))),0)&gt;$W21,"Late","Same day"))</f>
        <v>Same day</v>
      </c>
      <c r="AF21" s="26" t="str">
        <f aca="false">IF($A21="","",IFERROR(INDEX(Validation!$C$193:$C$217,MATCH($A21,Validation!$A$193:$A$217,0)),IF(COUNTIF(Validation!$U$19:$U$178,$Z21)&gt;0,$Z21,IF(COUNTIF(Validation!$S$19:$S$178,$AI21)=1,INDEX(Validation!$U$19:$U$178,MATCH($AI21,Validation!$S$19:$S$178,0)),$Z21))))</f>
        <v>J ABAY</v>
      </c>
      <c r="AG21" s="27" t="str">
        <f aca="false">IF(COUNTA($A21:$U21)=0,"",IF($A21="","No name",IF($F21="","No date",IF($W21=0,"Date ilegible",IF(NOT(ISNUMBER($N21)),"Hours no numéricas",IF($AA21="NO MATCH","Person no identificada","OK"))))))</f>
        <v>OK</v>
      </c>
      <c r="AH21" s="27" t="str">
        <f aca="false">IF($W21=0,"No date",IF($W21&lt;Validation!$B$3,"Before period",IF($W21&gt;Validation!$C$3,"After period","In period")))</f>
        <v>In period</v>
      </c>
      <c r="AI21" s="26" t="str">
        <f aca="false">IF($Y21="","",TRIM(RIGHT(SUBSTITUTE($Y21," ",REPT(" ",50)),50)))</f>
        <v>ABAY</v>
      </c>
      <c r="AJ21" s="27" t="str">
        <f aca="false">IF($A21="","",IF(NOT(ISERROR(MATCH($A21,Validation!$A$193:$A$217,0))),"Manual mapping",IF(COUNTIF(Validation!$U$19:$U$178,$Z21)&gt;0,"Direct",IF(COUNTIF(Validation!$S$19:$S$178,$AI21)=1,"By surname","Unresolved"))))</f>
        <v>Direct</v>
      </c>
      <c r="AK21" s="28" t="str">
        <f aca="false">IF($L21="","",IF(MATCH($L21,$L$2:$L$3000,0)&lt;&gt;ROW()-1,"",COUNT($AK$1:$AK20)+1))</f>
        <v/>
      </c>
      <c r="AL21" s="28" t="str">
        <f aca="false">IF($G21="","",IF(MATCH($G21,$G$2:$G$3000,0)&lt;&gt;ROW()-1,"",COUNT($AL$1:$AL20)+1))</f>
        <v/>
      </c>
      <c r="AM21" s="28" t="str">
        <f aca="false">IF($H21="","",IF(MATCH($H21,$H$2:$H$3000,0)&lt;&gt;ROW()-1,"",COUNT($AM$1:$AM20)+1))</f>
        <v/>
      </c>
      <c r="AN21" s="28" t="str">
        <f aca="false">IF($I21="","",IF(MATCH($I21,$I$2:$I$3000,0)&lt;&gt;ROW()-1,"",COUNT($AN$1:$AN20)+1))</f>
        <v/>
      </c>
      <c r="AO21" s="28" t="str">
        <f aca="false">IF($Q21="","",IF(MATCH($Q21,$Q$2:$Q$3000,0)&lt;&gt;ROW()-1,"",COUNT($AO$1:$AO20)+1))</f>
        <v/>
      </c>
    </row>
    <row r="22" customFormat="false" ht="68.25" hidden="false" customHeight="true" outlineLevel="0" collapsed="false">
      <c r="A22" s="1" t="s">
        <v>204</v>
      </c>
      <c r="B22" s="1" t="s">
        <v>137</v>
      </c>
      <c r="C22" s="1" t="s">
        <v>138</v>
      </c>
      <c r="D22" s="22" t="s">
        <v>139</v>
      </c>
      <c r="F22" s="22" t="s">
        <v>139</v>
      </c>
      <c r="G22" s="1" t="s">
        <v>140</v>
      </c>
      <c r="H22" s="1" t="s">
        <v>141</v>
      </c>
      <c r="I22" s="1" t="s">
        <v>142</v>
      </c>
      <c r="J22" s="1" t="s">
        <v>219</v>
      </c>
      <c r="K22" s="1" t="s">
        <v>144</v>
      </c>
      <c r="M22" s="1" t="s">
        <v>220</v>
      </c>
      <c r="N22" s="23" t="n">
        <v>0.125</v>
      </c>
      <c r="O22" s="1" t="s">
        <v>221</v>
      </c>
      <c r="Q22" s="1" t="s">
        <v>147</v>
      </c>
      <c r="R22" s="1" t="s">
        <v>204</v>
      </c>
      <c r="S22" s="1" t="s">
        <v>204</v>
      </c>
      <c r="T22" s="22" t="s">
        <v>139</v>
      </c>
      <c r="U22" s="29" t="s">
        <v>222</v>
      </c>
      <c r="W22" s="24" t="n">
        <f aca="false">IF($F22="",0,IFERROR(IF(ISNUMBER($F22),INT($F22),DATE(VALUE(MID(SUBSTITUTE(LEFT($F22,FIND(" ",$F22&amp;" ")-1),"/",REPT(" ",20)),41,20)),VALUE(LEFT(SUBSTITUTE(LEFT($F22,FIND(" ",$F22&amp;" ")-1),"/",REPT(" ",20)),20)),VALUE(MID(SUBSTITUTE(LEFT($F22,FIND(" ",$F22&amp;" ")-1),"/",REPT(" ",20)),21,20)))),0))</f>
        <v>46253</v>
      </c>
      <c r="X22" s="25" t="n">
        <f aca="false">IF(ISNUMBER($N22),$N22*Validation!$B$5,"")</f>
        <v>1</v>
      </c>
      <c r="Y22" s="26" t="str">
        <f aca="false">IF($A22="","",SUBSTITUTE(SUBSTITUTE(SUBSTITUTE(SUBSTITUTE(SUBSTITUTE(SUBSTITUTE(SUBSTITUTE(UPPER(TRIM($A22)),"Á","A"),"É","E"),"Í","I"),"Ó","O"),"Ú","U"),"Ñ","N"),"Ü","U"))</f>
        <v>J ABAY</v>
      </c>
      <c r="Z22" s="26" t="str">
        <f aca="false">IF($Y22="","",LEFT($Y22,1)&amp;" "&amp;TRIM(RIGHT(SUBSTITUTE($Y22," ",REPT(" ",50)),50)))</f>
        <v>J ABAY</v>
      </c>
      <c r="AA22" s="27" t="str">
        <f aca="false">IF($AF22="","",IF(COUNTIF(Validation!$U$19:$U$178,$AF22)&gt;0,"OK","NO MATCH"))</f>
        <v>OK</v>
      </c>
      <c r="AB22" s="27" t="str">
        <f aca="false">IF($W22=0,"",IF(AND($W22&gt;=Validation!$B$3,$W22&lt;=Validation!$C$3),"Yes","No"))</f>
        <v>Yes</v>
      </c>
      <c r="AC22" s="26" t="str">
        <f aca="false">IF($A22="","",$AF22&amp;"|"&amp;TEXT($W22,"yyyy-mm-dd")&amp;"|"&amp;$J22&amp;"|"&amp;$N22)</f>
        <v>J ABAY|2026-08-19|06-41N-72W|0.125</v>
      </c>
      <c r="AD22" s="27" t="str">
        <f aca="false">IF($AC22="","",IF(COUNTIF($AC$2:$AC$3000,$AC22)&gt;1,"REVIEW","OK"))</f>
        <v>REVIEW</v>
      </c>
      <c r="AE22" s="27" t="str">
        <f aca="false">IF(OR($W22=0,$O22=""),"",IF(IFERROR(IF(ISNUMBER($O22),INT($O22),DATE(VALUE(MID(SUBSTITUTE(LEFT($O22,FIND(" ",$O22&amp;" ")-1),"/",REPT(" ",20)),41,20)),VALUE(LEFT(SUBSTITUTE(LEFT($O22,FIND(" ",$O22&amp;" ")-1),"/",REPT(" ",20)),20)),VALUE(MID(SUBSTITUTE(LEFT($O22,FIND(" ",$O22&amp;" ")-1),"/",REPT(" ",20)),21,20)))),0)&gt;$W22,"Late","Same day"))</f>
        <v>Same day</v>
      </c>
      <c r="AF22" s="26" t="str">
        <f aca="false">IF($A22="","",IFERROR(INDEX(Validation!$C$193:$C$217,MATCH($A22,Validation!$A$193:$A$217,0)),IF(COUNTIF(Validation!$U$19:$U$178,$Z22)&gt;0,$Z22,IF(COUNTIF(Validation!$S$19:$S$178,$AI22)=1,INDEX(Validation!$U$19:$U$178,MATCH($AI22,Validation!$S$19:$S$178,0)),$Z22))))</f>
        <v>J ABAY</v>
      </c>
      <c r="AG22" s="27" t="str">
        <f aca="false">IF(COUNTA($A22:$U22)=0,"",IF($A22="","No name",IF($F22="","No date",IF($W22=0,"Date ilegible",IF(NOT(ISNUMBER($N22)),"Hours no numéricas",IF($AA22="NO MATCH","Person no identificada","OK"))))))</f>
        <v>OK</v>
      </c>
      <c r="AH22" s="27" t="str">
        <f aca="false">IF($W22=0,"No date",IF($W22&lt;Validation!$B$3,"Before period",IF($W22&gt;Validation!$C$3,"After period","In period")))</f>
        <v>In period</v>
      </c>
      <c r="AI22" s="26" t="str">
        <f aca="false">IF($Y22="","",TRIM(RIGHT(SUBSTITUTE($Y22," ",REPT(" ",50)),50)))</f>
        <v>ABAY</v>
      </c>
      <c r="AJ22" s="27" t="str">
        <f aca="false">IF($A22="","",IF(NOT(ISERROR(MATCH($A22,Validation!$A$193:$A$217,0))),"Manual mapping",IF(COUNTIF(Validation!$U$19:$U$178,$Z22)&gt;0,"Direct",IF(COUNTIF(Validation!$S$19:$S$178,$AI22)=1,"By surname","Unresolved"))))</f>
        <v>Direct</v>
      </c>
      <c r="AK22" s="28" t="str">
        <f aca="false">IF($L22="","",IF(MATCH($L22,$L$2:$L$3000,0)&lt;&gt;ROW()-1,"",COUNT($AK$1:$AK21)+1))</f>
        <v/>
      </c>
      <c r="AL22" s="28" t="str">
        <f aca="false">IF($G22="","",IF(MATCH($G22,$G$2:$G$3000,0)&lt;&gt;ROW()-1,"",COUNT($AL$1:$AL21)+1))</f>
        <v/>
      </c>
      <c r="AM22" s="28" t="str">
        <f aca="false">IF($H22="","",IF(MATCH($H22,$H$2:$H$3000,0)&lt;&gt;ROW()-1,"",COUNT($AM$1:$AM21)+1))</f>
        <v/>
      </c>
      <c r="AN22" s="28" t="str">
        <f aca="false">IF($I22="","",IF(MATCH($I22,$I$2:$I$3000,0)&lt;&gt;ROW()-1,"",COUNT($AN$1:$AN21)+1))</f>
        <v/>
      </c>
      <c r="AO22" s="28" t="str">
        <f aca="false">IF($Q22="","",IF(MATCH($Q22,$Q$2:$Q$3000,0)&lt;&gt;ROW()-1,"",COUNT($AO$1:$AO21)+1))</f>
        <v/>
      </c>
    </row>
    <row r="23" customFormat="false" ht="68.25" hidden="false" customHeight="true" outlineLevel="0" collapsed="false">
      <c r="A23" s="1" t="s">
        <v>204</v>
      </c>
      <c r="B23" s="1" t="s">
        <v>137</v>
      </c>
      <c r="C23" s="1" t="s">
        <v>138</v>
      </c>
      <c r="D23" s="22" t="s">
        <v>139</v>
      </c>
      <c r="F23" s="22" t="s">
        <v>139</v>
      </c>
      <c r="G23" s="1" t="s">
        <v>140</v>
      </c>
      <c r="H23" s="1" t="s">
        <v>141</v>
      </c>
      <c r="I23" s="1" t="s">
        <v>142</v>
      </c>
      <c r="J23" s="1" t="s">
        <v>219</v>
      </c>
      <c r="K23" s="1" t="s">
        <v>144</v>
      </c>
      <c r="M23" s="1" t="s">
        <v>220</v>
      </c>
      <c r="N23" s="23" t="n">
        <v>0.125</v>
      </c>
      <c r="O23" s="1" t="s">
        <v>223</v>
      </c>
      <c r="Q23" s="1" t="s">
        <v>147</v>
      </c>
      <c r="R23" s="1" t="s">
        <v>204</v>
      </c>
      <c r="S23" s="1" t="s">
        <v>204</v>
      </c>
      <c r="T23" s="22" t="s">
        <v>139</v>
      </c>
      <c r="U23" s="29" t="s">
        <v>224</v>
      </c>
      <c r="W23" s="24" t="n">
        <f aca="false">IF($F23="",0,IFERROR(IF(ISNUMBER($F23),INT($F23),DATE(VALUE(MID(SUBSTITUTE(LEFT($F23,FIND(" ",$F23&amp;" ")-1),"/",REPT(" ",20)),41,20)),VALUE(LEFT(SUBSTITUTE(LEFT($F23,FIND(" ",$F23&amp;" ")-1),"/",REPT(" ",20)),20)),VALUE(MID(SUBSTITUTE(LEFT($F23,FIND(" ",$F23&amp;" ")-1),"/",REPT(" ",20)),21,20)))),0))</f>
        <v>46253</v>
      </c>
      <c r="X23" s="25" t="n">
        <f aca="false">IF(ISNUMBER($N23),$N23*Validation!$B$5,"")</f>
        <v>1</v>
      </c>
      <c r="Y23" s="26" t="str">
        <f aca="false">IF($A23="","",SUBSTITUTE(SUBSTITUTE(SUBSTITUTE(SUBSTITUTE(SUBSTITUTE(SUBSTITUTE(SUBSTITUTE(UPPER(TRIM($A23)),"Á","A"),"É","E"),"Í","I"),"Ó","O"),"Ú","U"),"Ñ","N"),"Ü","U"))</f>
        <v>J ABAY</v>
      </c>
      <c r="Z23" s="26" t="str">
        <f aca="false">IF($Y23="","",LEFT($Y23,1)&amp;" "&amp;TRIM(RIGHT(SUBSTITUTE($Y23," ",REPT(" ",50)),50)))</f>
        <v>J ABAY</v>
      </c>
      <c r="AA23" s="27" t="str">
        <f aca="false">IF($AF23="","",IF(COUNTIF(Validation!$U$19:$U$178,$AF23)&gt;0,"OK","NO MATCH"))</f>
        <v>OK</v>
      </c>
      <c r="AB23" s="27" t="str">
        <f aca="false">IF($W23=0,"",IF(AND($W23&gt;=Validation!$B$3,$W23&lt;=Validation!$C$3),"Yes","No"))</f>
        <v>Yes</v>
      </c>
      <c r="AC23" s="26" t="str">
        <f aca="false">IF($A23="","",$AF23&amp;"|"&amp;TEXT($W23,"yyyy-mm-dd")&amp;"|"&amp;$J23&amp;"|"&amp;$N23)</f>
        <v>J ABAY|2026-08-19|06-41N-72W|0.125</v>
      </c>
      <c r="AD23" s="27" t="str">
        <f aca="false">IF($AC23="","",IF(COUNTIF($AC$2:$AC$3000,$AC23)&gt;1,"REVIEW","OK"))</f>
        <v>REVIEW</v>
      </c>
      <c r="AE23" s="27" t="str">
        <f aca="false">IF(OR($W23=0,$O23=""),"",IF(IFERROR(IF(ISNUMBER($O23),INT($O23),DATE(VALUE(MID(SUBSTITUTE(LEFT($O23,FIND(" ",$O23&amp;" ")-1),"/",REPT(" ",20)),41,20)),VALUE(LEFT(SUBSTITUTE(LEFT($O23,FIND(" ",$O23&amp;" ")-1),"/",REPT(" ",20)),20)),VALUE(MID(SUBSTITUTE(LEFT($O23,FIND(" ",$O23&amp;" ")-1),"/",REPT(" ",20)),21,20)))),0)&gt;$W23,"Late","Same day"))</f>
        <v>Same day</v>
      </c>
      <c r="AF23" s="26" t="str">
        <f aca="false">IF($A23="","",IFERROR(INDEX(Validation!$C$193:$C$217,MATCH($A23,Validation!$A$193:$A$217,0)),IF(COUNTIF(Validation!$U$19:$U$178,$Z23)&gt;0,$Z23,IF(COUNTIF(Validation!$S$19:$S$178,$AI23)=1,INDEX(Validation!$U$19:$U$178,MATCH($AI23,Validation!$S$19:$S$178,0)),$Z23))))</f>
        <v>J ABAY</v>
      </c>
      <c r="AG23" s="27" t="str">
        <f aca="false">IF(COUNTA($A23:$U23)=0,"",IF($A23="","No name",IF($F23="","No date",IF($W23=0,"Date ilegible",IF(NOT(ISNUMBER($N23)),"Hours no numéricas",IF($AA23="NO MATCH","Person no identificada","OK"))))))</f>
        <v>OK</v>
      </c>
      <c r="AH23" s="27" t="str">
        <f aca="false">IF($W23=0,"No date",IF($W23&lt;Validation!$B$3,"Before period",IF($W23&gt;Validation!$C$3,"After period","In period")))</f>
        <v>In period</v>
      </c>
      <c r="AI23" s="26" t="str">
        <f aca="false">IF($Y23="","",TRIM(RIGHT(SUBSTITUTE($Y23," ",REPT(" ",50)),50)))</f>
        <v>ABAY</v>
      </c>
      <c r="AJ23" s="27" t="str">
        <f aca="false">IF($A23="","",IF(NOT(ISERROR(MATCH($A23,Validation!$A$193:$A$217,0))),"Manual mapping",IF(COUNTIF(Validation!$U$19:$U$178,$Z23)&gt;0,"Direct",IF(COUNTIF(Validation!$S$19:$S$178,$AI23)=1,"By surname","Unresolved"))))</f>
        <v>Direct</v>
      </c>
      <c r="AK23" s="28" t="str">
        <f aca="false">IF($L23="","",IF(MATCH($L23,$L$2:$L$3000,0)&lt;&gt;ROW()-1,"",COUNT($AK$1:$AK22)+1))</f>
        <v/>
      </c>
      <c r="AL23" s="28" t="str">
        <f aca="false">IF($G23="","",IF(MATCH($G23,$G$2:$G$3000,0)&lt;&gt;ROW()-1,"",COUNT($AL$1:$AL22)+1))</f>
        <v/>
      </c>
      <c r="AM23" s="28" t="str">
        <f aca="false">IF($H23="","",IF(MATCH($H23,$H$2:$H$3000,0)&lt;&gt;ROW()-1,"",COUNT($AM$1:$AM22)+1))</f>
        <v/>
      </c>
      <c r="AN23" s="28" t="str">
        <f aca="false">IF($I23="","",IF(MATCH($I23,$I$2:$I$3000,0)&lt;&gt;ROW()-1,"",COUNT($AN$1:$AN22)+1))</f>
        <v/>
      </c>
      <c r="AO23" s="28" t="str">
        <f aca="false">IF($Q23="","",IF(MATCH($Q23,$Q$2:$Q$3000,0)&lt;&gt;ROW()-1,"",COUNT($AO$1:$AO22)+1))</f>
        <v/>
      </c>
    </row>
    <row r="24" customFormat="false" ht="68.25" hidden="false" customHeight="true" outlineLevel="0" collapsed="false">
      <c r="A24" s="1" t="s">
        <v>204</v>
      </c>
      <c r="B24" s="1" t="s">
        <v>137</v>
      </c>
      <c r="C24" s="1" t="s">
        <v>138</v>
      </c>
      <c r="D24" s="22" t="s">
        <v>139</v>
      </c>
      <c r="F24" s="22" t="s">
        <v>139</v>
      </c>
      <c r="G24" s="1" t="s">
        <v>140</v>
      </c>
      <c r="H24" s="1" t="s">
        <v>141</v>
      </c>
      <c r="I24" s="1" t="s">
        <v>142</v>
      </c>
      <c r="J24" s="1" t="s">
        <v>219</v>
      </c>
      <c r="K24" s="1" t="s">
        <v>144</v>
      </c>
      <c r="M24" s="1" t="s">
        <v>225</v>
      </c>
      <c r="N24" s="23" t="n">
        <v>0.125</v>
      </c>
      <c r="O24" s="1" t="s">
        <v>226</v>
      </c>
      <c r="Q24" s="1" t="s">
        <v>147</v>
      </c>
      <c r="R24" s="1" t="s">
        <v>204</v>
      </c>
      <c r="S24" s="1" t="s">
        <v>204</v>
      </c>
      <c r="T24" s="22" t="s">
        <v>139</v>
      </c>
      <c r="U24" s="29" t="s">
        <v>224</v>
      </c>
      <c r="W24" s="24" t="n">
        <f aca="false">IF($F24="",0,IFERROR(IF(ISNUMBER($F24),INT($F24),DATE(VALUE(MID(SUBSTITUTE(LEFT($F24,FIND(" ",$F24&amp;" ")-1),"/",REPT(" ",20)),41,20)),VALUE(LEFT(SUBSTITUTE(LEFT($F24,FIND(" ",$F24&amp;" ")-1),"/",REPT(" ",20)),20)),VALUE(MID(SUBSTITUTE(LEFT($F24,FIND(" ",$F24&amp;" ")-1),"/",REPT(" ",20)),21,20)))),0))</f>
        <v>46253</v>
      </c>
      <c r="X24" s="25" t="n">
        <f aca="false">IF(ISNUMBER($N24),$N24*Validation!$B$5,"")</f>
        <v>1</v>
      </c>
      <c r="Y24" s="26" t="str">
        <f aca="false">IF($A24="","",SUBSTITUTE(SUBSTITUTE(SUBSTITUTE(SUBSTITUTE(SUBSTITUTE(SUBSTITUTE(SUBSTITUTE(UPPER(TRIM($A24)),"Á","A"),"É","E"),"Í","I"),"Ó","O"),"Ú","U"),"Ñ","N"),"Ü","U"))</f>
        <v>J ABAY</v>
      </c>
      <c r="Z24" s="26" t="str">
        <f aca="false">IF($Y24="","",LEFT($Y24,1)&amp;" "&amp;TRIM(RIGHT(SUBSTITUTE($Y24," ",REPT(" ",50)),50)))</f>
        <v>J ABAY</v>
      </c>
      <c r="AA24" s="27" t="str">
        <f aca="false">IF($AF24="","",IF(COUNTIF(Validation!$U$19:$U$178,$AF24)&gt;0,"OK","NO MATCH"))</f>
        <v>OK</v>
      </c>
      <c r="AB24" s="27" t="str">
        <f aca="false">IF($W24=0,"",IF(AND($W24&gt;=Validation!$B$3,$W24&lt;=Validation!$C$3),"Yes","No"))</f>
        <v>Yes</v>
      </c>
      <c r="AC24" s="26" t="str">
        <f aca="false">IF($A24="","",$AF24&amp;"|"&amp;TEXT($W24,"yyyy-mm-dd")&amp;"|"&amp;$J24&amp;"|"&amp;$N24)</f>
        <v>J ABAY|2026-08-19|06-41N-72W|0.125</v>
      </c>
      <c r="AD24" s="27" t="str">
        <f aca="false">IF($AC24="","",IF(COUNTIF($AC$2:$AC$3000,$AC24)&gt;1,"REVIEW","OK"))</f>
        <v>REVIEW</v>
      </c>
      <c r="AE24" s="27" t="str">
        <f aca="false">IF(OR($W24=0,$O24=""),"",IF(IFERROR(IF(ISNUMBER($O24),INT($O24),DATE(VALUE(MID(SUBSTITUTE(LEFT($O24,FIND(" ",$O24&amp;" ")-1),"/",REPT(" ",20)),41,20)),VALUE(LEFT(SUBSTITUTE(LEFT($O24,FIND(" ",$O24&amp;" ")-1),"/",REPT(" ",20)),20)),VALUE(MID(SUBSTITUTE(LEFT($O24,FIND(" ",$O24&amp;" ")-1),"/",REPT(" ",20)),21,20)))),0)&gt;$W24,"Late","Same day"))</f>
        <v>Same day</v>
      </c>
      <c r="AF24" s="26" t="str">
        <f aca="false">IF($A24="","",IFERROR(INDEX(Validation!$C$193:$C$217,MATCH($A24,Validation!$A$193:$A$217,0)),IF(COUNTIF(Validation!$U$19:$U$178,$Z24)&gt;0,$Z24,IF(COUNTIF(Validation!$S$19:$S$178,$AI24)=1,INDEX(Validation!$U$19:$U$178,MATCH($AI24,Validation!$S$19:$S$178,0)),$Z24))))</f>
        <v>J ABAY</v>
      </c>
      <c r="AG24" s="27" t="str">
        <f aca="false">IF(COUNTA($A24:$U24)=0,"",IF($A24="","No name",IF($F24="","No date",IF($W24=0,"Date ilegible",IF(NOT(ISNUMBER($N24)),"Hours no numéricas",IF($AA24="NO MATCH","Person no identificada","OK"))))))</f>
        <v>OK</v>
      </c>
      <c r="AH24" s="27" t="str">
        <f aca="false">IF($W24=0,"No date",IF($W24&lt;Validation!$B$3,"Before period",IF($W24&gt;Validation!$C$3,"After period","In period")))</f>
        <v>In period</v>
      </c>
      <c r="AI24" s="26" t="str">
        <f aca="false">IF($Y24="","",TRIM(RIGHT(SUBSTITUTE($Y24," ",REPT(" ",50)),50)))</f>
        <v>ABAY</v>
      </c>
      <c r="AJ24" s="27" t="str">
        <f aca="false">IF($A24="","",IF(NOT(ISERROR(MATCH($A24,Validation!$A$193:$A$217,0))),"Manual mapping",IF(COUNTIF(Validation!$U$19:$U$178,$Z24)&gt;0,"Direct",IF(COUNTIF(Validation!$S$19:$S$178,$AI24)=1,"By surname","Unresolved"))))</f>
        <v>Direct</v>
      </c>
      <c r="AK24" s="28" t="str">
        <f aca="false">IF($L24="","",IF(MATCH($L24,$L$2:$L$3000,0)&lt;&gt;ROW()-1,"",COUNT($AK$1:$AK23)+1))</f>
        <v/>
      </c>
      <c r="AL24" s="28" t="str">
        <f aca="false">IF($G24="","",IF(MATCH($G24,$G$2:$G$3000,0)&lt;&gt;ROW()-1,"",COUNT($AL$1:$AL23)+1))</f>
        <v/>
      </c>
      <c r="AM24" s="28" t="str">
        <f aca="false">IF($H24="","",IF(MATCH($H24,$H$2:$H$3000,0)&lt;&gt;ROW()-1,"",COUNT($AM$1:$AM23)+1))</f>
        <v/>
      </c>
      <c r="AN24" s="28" t="str">
        <f aca="false">IF($I24="","",IF(MATCH($I24,$I$2:$I$3000,0)&lt;&gt;ROW()-1,"",COUNT($AN$1:$AN23)+1))</f>
        <v/>
      </c>
      <c r="AO24" s="28" t="str">
        <f aca="false">IF($Q24="","",IF(MATCH($Q24,$Q$2:$Q$3000,0)&lt;&gt;ROW()-1,"",COUNT($AO$1:$AO23)+1))</f>
        <v/>
      </c>
    </row>
    <row r="25" customFormat="false" ht="34.5" hidden="false" customHeight="true" outlineLevel="0" collapsed="false">
      <c r="A25" s="1" t="s">
        <v>204</v>
      </c>
      <c r="B25" s="1" t="s">
        <v>137</v>
      </c>
      <c r="C25" s="1" t="s">
        <v>138</v>
      </c>
      <c r="D25" s="22" t="s">
        <v>139</v>
      </c>
      <c r="F25" s="22" t="s">
        <v>139</v>
      </c>
      <c r="G25" s="1" t="s">
        <v>140</v>
      </c>
      <c r="H25" s="1" t="s">
        <v>141</v>
      </c>
      <c r="I25" s="1" t="s">
        <v>142</v>
      </c>
      <c r="J25" s="1" t="s">
        <v>227</v>
      </c>
      <c r="K25" s="1" t="s">
        <v>144</v>
      </c>
      <c r="M25" s="1" t="s">
        <v>228</v>
      </c>
      <c r="N25" s="23" t="n">
        <v>0.125</v>
      </c>
      <c r="O25" s="1" t="s">
        <v>229</v>
      </c>
      <c r="Q25" s="1" t="s">
        <v>147</v>
      </c>
      <c r="R25" s="1" t="s">
        <v>204</v>
      </c>
      <c r="S25" s="1" t="s">
        <v>204</v>
      </c>
      <c r="T25" s="22" t="s">
        <v>139</v>
      </c>
      <c r="U25" s="29" t="s">
        <v>230</v>
      </c>
      <c r="W25" s="24" t="n">
        <f aca="false">IF($F25="",0,IFERROR(IF(ISNUMBER($F25),INT($F25),DATE(VALUE(MID(SUBSTITUTE(LEFT($F25,FIND(" ",$F25&amp;" ")-1),"/",REPT(" ",20)),41,20)),VALUE(LEFT(SUBSTITUTE(LEFT($F25,FIND(" ",$F25&amp;" ")-1),"/",REPT(" ",20)),20)),VALUE(MID(SUBSTITUTE(LEFT($F25,FIND(" ",$F25&amp;" ")-1),"/",REPT(" ",20)),21,20)))),0))</f>
        <v>46253</v>
      </c>
      <c r="X25" s="25" t="n">
        <f aca="false">IF(ISNUMBER($N25),$N25*Validation!$B$5,"")</f>
        <v>1</v>
      </c>
      <c r="Y25" s="26" t="str">
        <f aca="false">IF($A25="","",SUBSTITUTE(SUBSTITUTE(SUBSTITUTE(SUBSTITUTE(SUBSTITUTE(SUBSTITUTE(SUBSTITUTE(UPPER(TRIM($A25)),"Á","A"),"É","E"),"Í","I"),"Ó","O"),"Ú","U"),"Ñ","N"),"Ü","U"))</f>
        <v>J ABAY</v>
      </c>
      <c r="Z25" s="26" t="str">
        <f aca="false">IF($Y25="","",LEFT($Y25,1)&amp;" "&amp;TRIM(RIGHT(SUBSTITUTE($Y25," ",REPT(" ",50)),50)))</f>
        <v>J ABAY</v>
      </c>
      <c r="AA25" s="27" t="str">
        <f aca="false">IF($AF25="","",IF(COUNTIF(Validation!$U$19:$U$178,$AF25)&gt;0,"OK","NO MATCH"))</f>
        <v>OK</v>
      </c>
      <c r="AB25" s="27" t="str">
        <f aca="false">IF($W25=0,"",IF(AND($W25&gt;=Validation!$B$3,$W25&lt;=Validation!$C$3),"Yes","No"))</f>
        <v>Yes</v>
      </c>
      <c r="AC25" s="26" t="str">
        <f aca="false">IF($A25="","",$AF25&amp;"|"&amp;TEXT($W25,"yyyy-mm-dd")&amp;"|"&amp;$J25&amp;"|"&amp;$N25)</f>
        <v>J ABAY|2026-08-19|07-41N-72W|0.125</v>
      </c>
      <c r="AD25" s="27" t="str">
        <f aca="false">IF($AC25="","",IF(COUNTIF($AC$2:$AC$3000,$AC25)&gt;1,"REVIEW","OK"))</f>
        <v>OK</v>
      </c>
      <c r="AE25" s="27" t="str">
        <f aca="false">IF(OR($W25=0,$O25=""),"",IF(IFERROR(IF(ISNUMBER($O25),INT($O25),DATE(VALUE(MID(SUBSTITUTE(LEFT($O25,FIND(" ",$O25&amp;" ")-1),"/",REPT(" ",20)),41,20)),VALUE(LEFT(SUBSTITUTE(LEFT($O25,FIND(" ",$O25&amp;" ")-1),"/",REPT(" ",20)),20)),VALUE(MID(SUBSTITUTE(LEFT($O25,FIND(" ",$O25&amp;" ")-1),"/",REPT(" ",20)),21,20)))),0)&gt;$W25,"Late","Same day"))</f>
        <v>Same day</v>
      </c>
      <c r="AF25" s="26" t="str">
        <f aca="false">IF($A25="","",IFERROR(INDEX(Validation!$C$193:$C$217,MATCH($A25,Validation!$A$193:$A$217,0)),IF(COUNTIF(Validation!$U$19:$U$178,$Z25)&gt;0,$Z25,IF(COUNTIF(Validation!$S$19:$S$178,$AI25)=1,INDEX(Validation!$U$19:$U$178,MATCH($AI25,Validation!$S$19:$S$178,0)),$Z25))))</f>
        <v>J ABAY</v>
      </c>
      <c r="AG25" s="27" t="str">
        <f aca="false">IF(COUNTA($A25:$U25)=0,"",IF($A25="","No name",IF($F25="","No date",IF($W25=0,"Date ilegible",IF(NOT(ISNUMBER($N25)),"Hours no numéricas",IF($AA25="NO MATCH","Person no identificada","OK"))))))</f>
        <v>OK</v>
      </c>
      <c r="AH25" s="27" t="str">
        <f aca="false">IF($W25=0,"No date",IF($W25&lt;Validation!$B$3,"Before period",IF($W25&gt;Validation!$C$3,"After period","In period")))</f>
        <v>In period</v>
      </c>
      <c r="AI25" s="26" t="str">
        <f aca="false">IF($Y25="","",TRIM(RIGHT(SUBSTITUTE($Y25," ",REPT(" ",50)),50)))</f>
        <v>ABAY</v>
      </c>
      <c r="AJ25" s="27" t="str">
        <f aca="false">IF($A25="","",IF(NOT(ISERROR(MATCH($A25,Validation!$A$193:$A$217,0))),"Manual mapping",IF(COUNTIF(Validation!$U$19:$U$178,$Z25)&gt;0,"Direct",IF(COUNTIF(Validation!$S$19:$S$178,$AI25)=1,"By surname","Unresolved"))))</f>
        <v>Direct</v>
      </c>
      <c r="AK25" s="28" t="str">
        <f aca="false">IF($L25="","",IF(MATCH($L25,$L$2:$L$3000,0)&lt;&gt;ROW()-1,"",COUNT($AK$1:$AK24)+1))</f>
        <v/>
      </c>
      <c r="AL25" s="28" t="str">
        <f aca="false">IF($G25="","",IF(MATCH($G25,$G$2:$G$3000,0)&lt;&gt;ROW()-1,"",COUNT($AL$1:$AL24)+1))</f>
        <v/>
      </c>
      <c r="AM25" s="28" t="str">
        <f aca="false">IF($H25="","",IF(MATCH($H25,$H$2:$H$3000,0)&lt;&gt;ROW()-1,"",COUNT($AM$1:$AM24)+1))</f>
        <v/>
      </c>
      <c r="AN25" s="28" t="str">
        <f aca="false">IF($I25="","",IF(MATCH($I25,$I$2:$I$3000,0)&lt;&gt;ROW()-1,"",COUNT($AN$1:$AN24)+1))</f>
        <v/>
      </c>
      <c r="AO25" s="28" t="str">
        <f aca="false">IF($Q25="","",IF(MATCH($Q25,$Q$2:$Q$3000,0)&lt;&gt;ROW()-1,"",COUNT($AO$1:$AO24)+1))</f>
        <v/>
      </c>
    </row>
    <row r="26" customFormat="false" ht="79.5" hidden="false" customHeight="true" outlineLevel="0" collapsed="false">
      <c r="A26" s="1" t="s">
        <v>204</v>
      </c>
      <c r="B26" s="1" t="s">
        <v>170</v>
      </c>
      <c r="F26" s="22" t="s">
        <v>139</v>
      </c>
      <c r="G26" s="1" t="s">
        <v>140</v>
      </c>
      <c r="H26" s="1" t="s">
        <v>141</v>
      </c>
      <c r="I26" s="1" t="s">
        <v>149</v>
      </c>
      <c r="J26" s="1" t="s">
        <v>231</v>
      </c>
      <c r="K26" s="1" t="s">
        <v>144</v>
      </c>
      <c r="M26" s="1" t="s">
        <v>232</v>
      </c>
      <c r="N26" s="23" t="n">
        <v>0.25</v>
      </c>
      <c r="O26" s="1" t="s">
        <v>233</v>
      </c>
      <c r="Q26" s="1" t="s">
        <v>147</v>
      </c>
      <c r="R26" s="1" t="s">
        <v>204</v>
      </c>
      <c r="S26" s="1" t="s">
        <v>204</v>
      </c>
      <c r="T26" s="22" t="s">
        <v>157</v>
      </c>
      <c r="U26" s="29" t="s">
        <v>234</v>
      </c>
      <c r="W26" s="24" t="n">
        <f aca="false">IF($F26="",0,IFERROR(IF(ISNUMBER($F26),INT($F26),DATE(VALUE(MID(SUBSTITUTE(LEFT($F26,FIND(" ",$F26&amp;" ")-1),"/",REPT(" ",20)),41,20)),VALUE(LEFT(SUBSTITUTE(LEFT($F26,FIND(" ",$F26&amp;" ")-1),"/",REPT(" ",20)),20)),VALUE(MID(SUBSTITUTE(LEFT($F26,FIND(" ",$F26&amp;" ")-1),"/",REPT(" ",20)),21,20)))),0))</f>
        <v>46253</v>
      </c>
      <c r="X26" s="25" t="n">
        <f aca="false">IF(ISNUMBER($N26),$N26*Validation!$B$5,"")</f>
        <v>2</v>
      </c>
      <c r="Y26" s="26" t="str">
        <f aca="false">IF($A26="","",SUBSTITUTE(SUBSTITUTE(SUBSTITUTE(SUBSTITUTE(SUBSTITUTE(SUBSTITUTE(SUBSTITUTE(UPPER(TRIM($A26)),"Á","A"),"É","E"),"Í","I"),"Ó","O"),"Ú","U"),"Ñ","N"),"Ü","U"))</f>
        <v>J ABAY</v>
      </c>
      <c r="Z26" s="26" t="str">
        <f aca="false">IF($Y26="","",LEFT($Y26,1)&amp;" "&amp;TRIM(RIGHT(SUBSTITUTE($Y26," ",REPT(" ",50)),50)))</f>
        <v>J ABAY</v>
      </c>
      <c r="AA26" s="27" t="str">
        <f aca="false">IF($AF26="","",IF(COUNTIF(Validation!$U$19:$U$178,$AF26)&gt;0,"OK","NO MATCH"))</f>
        <v>OK</v>
      </c>
      <c r="AB26" s="27" t="str">
        <f aca="false">IF($W26=0,"",IF(AND($W26&gt;=Validation!$B$3,$W26&lt;=Validation!$C$3),"Yes","No"))</f>
        <v>Yes</v>
      </c>
      <c r="AC26" s="26" t="str">
        <f aca="false">IF($A26="","",$AF26&amp;"|"&amp;TEXT($W26,"yyyy-mm-dd")&amp;"|"&amp;$J26&amp;"|"&amp;$N26)</f>
        <v>J ABAY|2026-08-19|07-41N-71W|0.25</v>
      </c>
      <c r="AD26" s="27" t="str">
        <f aca="false">IF($AC26="","",IF(COUNTIF($AC$2:$AC$3000,$AC26)&gt;1,"REVIEW","OK"))</f>
        <v>OK</v>
      </c>
      <c r="AE26" s="27" t="str">
        <f aca="false">IF(OR($W26=0,$O26=""),"",IF(IFERROR(IF(ISNUMBER($O26),INT($O26),DATE(VALUE(MID(SUBSTITUTE(LEFT($O26,FIND(" ",$O26&amp;" ")-1),"/",REPT(" ",20)),41,20)),VALUE(LEFT(SUBSTITUTE(LEFT($O26,FIND(" ",$O26&amp;" ")-1),"/",REPT(" ",20)),20)),VALUE(MID(SUBSTITUTE(LEFT($O26,FIND(" ",$O26&amp;" ")-1),"/",REPT(" ",20)),21,20)))),0)&gt;$W26,"Late","Same day"))</f>
        <v>Late</v>
      </c>
      <c r="AF26" s="26" t="str">
        <f aca="false">IF($A26="","",IFERROR(INDEX(Validation!$C$193:$C$217,MATCH($A26,Validation!$A$193:$A$217,0)),IF(COUNTIF(Validation!$U$19:$U$178,$Z26)&gt;0,$Z26,IF(COUNTIF(Validation!$S$19:$S$178,$AI26)=1,INDEX(Validation!$U$19:$U$178,MATCH($AI26,Validation!$S$19:$S$178,0)),$Z26))))</f>
        <v>J ABAY</v>
      </c>
      <c r="AG26" s="27" t="str">
        <f aca="false">IF(COUNTA($A26:$U26)=0,"",IF($A26="","No name",IF($F26="","No date",IF($W26=0,"Date ilegible",IF(NOT(ISNUMBER($N26)),"Hours no numéricas",IF($AA26="NO MATCH","Person no identificada","OK"))))))</f>
        <v>OK</v>
      </c>
      <c r="AH26" s="27" t="str">
        <f aca="false">IF($W26=0,"No date",IF($W26&lt;Validation!$B$3,"Before period",IF($W26&gt;Validation!$C$3,"After period","In period")))</f>
        <v>In period</v>
      </c>
      <c r="AI26" s="26" t="str">
        <f aca="false">IF($Y26="","",TRIM(RIGHT(SUBSTITUTE($Y26," ",REPT(" ",50)),50)))</f>
        <v>ABAY</v>
      </c>
      <c r="AJ26" s="27" t="str">
        <f aca="false">IF($A26="","",IF(NOT(ISERROR(MATCH($A26,Validation!$A$193:$A$217,0))),"Manual mapping",IF(COUNTIF(Validation!$U$19:$U$178,$Z26)&gt;0,"Direct",IF(COUNTIF(Validation!$S$19:$S$178,$AI26)=1,"By surname","Unresolved"))))</f>
        <v>Direct</v>
      </c>
      <c r="AK26" s="28" t="str">
        <f aca="false">IF($L26="","",IF(MATCH($L26,$L$2:$L$3000,0)&lt;&gt;ROW()-1,"",COUNT($AK$1:$AK25)+1))</f>
        <v/>
      </c>
      <c r="AL26" s="28" t="str">
        <f aca="false">IF($G26="","",IF(MATCH($G26,$G$2:$G$3000,0)&lt;&gt;ROW()-1,"",COUNT($AL$1:$AL25)+1))</f>
        <v/>
      </c>
      <c r="AM26" s="28" t="str">
        <f aca="false">IF($H26="","",IF(MATCH($H26,$H$2:$H$3000,0)&lt;&gt;ROW()-1,"",COUNT($AM$1:$AM25)+1))</f>
        <v/>
      </c>
      <c r="AN26" s="28" t="str">
        <f aca="false">IF($I26="","",IF(MATCH($I26,$I$2:$I$3000,0)&lt;&gt;ROW()-1,"",COUNT($AN$1:$AN25)+1))</f>
        <v/>
      </c>
      <c r="AO26" s="28" t="str">
        <f aca="false">IF($Q26="","",IF(MATCH($Q26,$Q$2:$Q$3000,0)&lt;&gt;ROW()-1,"",COUNT($AO$1:$AO25)+1))</f>
        <v/>
      </c>
    </row>
    <row r="27" customFormat="false" ht="34.5" hidden="false" customHeight="true" outlineLevel="0" collapsed="false">
      <c r="A27" s="1" t="s">
        <v>204</v>
      </c>
      <c r="B27" s="1" t="s">
        <v>170</v>
      </c>
      <c r="F27" s="22" t="s">
        <v>139</v>
      </c>
      <c r="G27" s="1" t="s">
        <v>140</v>
      </c>
      <c r="H27" s="1" t="s">
        <v>141</v>
      </c>
      <c r="I27" s="1" t="s">
        <v>142</v>
      </c>
      <c r="J27" s="1" t="s">
        <v>235</v>
      </c>
      <c r="K27" s="1" t="s">
        <v>144</v>
      </c>
      <c r="M27" s="1" t="s">
        <v>236</v>
      </c>
      <c r="N27" s="23" t="n">
        <v>0.125</v>
      </c>
      <c r="O27" s="1" t="s">
        <v>237</v>
      </c>
      <c r="Q27" s="1" t="s">
        <v>147</v>
      </c>
      <c r="R27" s="1" t="s">
        <v>204</v>
      </c>
      <c r="S27" s="1" t="s">
        <v>204</v>
      </c>
      <c r="T27" s="22" t="s">
        <v>157</v>
      </c>
      <c r="U27" s="29" t="s">
        <v>230</v>
      </c>
      <c r="W27" s="24" t="n">
        <f aca="false">IF($F27="",0,IFERROR(IF(ISNUMBER($F27),INT($F27),DATE(VALUE(MID(SUBSTITUTE(LEFT($F27,FIND(" ",$F27&amp;" ")-1),"/",REPT(" ",20)),41,20)),VALUE(LEFT(SUBSTITUTE(LEFT($F27,FIND(" ",$F27&amp;" ")-1),"/",REPT(" ",20)),20)),VALUE(MID(SUBSTITUTE(LEFT($F27,FIND(" ",$F27&amp;" ")-1),"/",REPT(" ",20)),21,20)))),0))</f>
        <v>46253</v>
      </c>
      <c r="X27" s="25" t="n">
        <f aca="false">IF(ISNUMBER($N27),$N27*Validation!$B$5,"")</f>
        <v>1</v>
      </c>
      <c r="Y27" s="26" t="str">
        <f aca="false">IF($A27="","",SUBSTITUTE(SUBSTITUTE(SUBSTITUTE(SUBSTITUTE(SUBSTITUTE(SUBSTITUTE(SUBSTITUTE(UPPER(TRIM($A27)),"Á","A"),"É","E"),"Í","I"),"Ó","O"),"Ú","U"),"Ñ","N"),"Ü","U"))</f>
        <v>J ABAY</v>
      </c>
      <c r="Z27" s="26" t="str">
        <f aca="false">IF($Y27="","",LEFT($Y27,1)&amp;" "&amp;TRIM(RIGHT(SUBSTITUTE($Y27," ",REPT(" ",50)),50)))</f>
        <v>J ABAY</v>
      </c>
      <c r="AA27" s="27" t="str">
        <f aca="false">IF($AF27="","",IF(COUNTIF(Validation!$U$19:$U$178,$AF27)&gt;0,"OK","NO MATCH"))</f>
        <v>OK</v>
      </c>
      <c r="AB27" s="27" t="str">
        <f aca="false">IF($W27=0,"",IF(AND($W27&gt;=Validation!$B$3,$W27&lt;=Validation!$C$3),"Yes","No"))</f>
        <v>Yes</v>
      </c>
      <c r="AC27" s="26" t="str">
        <f aca="false">IF($A27="","",$AF27&amp;"|"&amp;TEXT($W27,"yyyy-mm-dd")&amp;"|"&amp;$J27&amp;"|"&amp;$N27)</f>
        <v>J ABAY|2026-08-19|08-41N-69W|0.125</v>
      </c>
      <c r="AD27" s="27" t="str">
        <f aca="false">IF($AC27="","",IF(COUNTIF($AC$2:$AC$3000,$AC27)&gt;1,"REVIEW","OK"))</f>
        <v>OK</v>
      </c>
      <c r="AE27" s="27" t="str">
        <f aca="false">IF(OR($W27=0,$O27=""),"",IF(IFERROR(IF(ISNUMBER($O27),INT($O27),DATE(VALUE(MID(SUBSTITUTE(LEFT($O27,FIND(" ",$O27&amp;" ")-1),"/",REPT(" ",20)),41,20)),VALUE(LEFT(SUBSTITUTE(LEFT($O27,FIND(" ",$O27&amp;" ")-1),"/",REPT(" ",20)),20)),VALUE(MID(SUBSTITUTE(LEFT($O27,FIND(" ",$O27&amp;" ")-1),"/",REPT(" ",20)),21,20)))),0)&gt;$W27,"Late","Same day"))</f>
        <v>Late</v>
      </c>
      <c r="AF27" s="26" t="str">
        <f aca="false">IF($A27="","",IFERROR(INDEX(Validation!$C$193:$C$217,MATCH($A27,Validation!$A$193:$A$217,0)),IF(COUNTIF(Validation!$U$19:$U$178,$Z27)&gt;0,$Z27,IF(COUNTIF(Validation!$S$19:$S$178,$AI27)=1,INDEX(Validation!$U$19:$U$178,MATCH($AI27,Validation!$S$19:$S$178,0)),$Z27))))</f>
        <v>J ABAY</v>
      </c>
      <c r="AG27" s="27" t="str">
        <f aca="false">IF(COUNTA($A27:$U27)=0,"",IF($A27="","No name",IF($F27="","No date",IF($W27=0,"Date ilegible",IF(NOT(ISNUMBER($N27)),"Hours no numéricas",IF($AA27="NO MATCH","Person no identificada","OK"))))))</f>
        <v>OK</v>
      </c>
      <c r="AH27" s="27" t="str">
        <f aca="false">IF($W27=0,"No date",IF($W27&lt;Validation!$B$3,"Before period",IF($W27&gt;Validation!$C$3,"After period","In period")))</f>
        <v>In period</v>
      </c>
      <c r="AI27" s="26" t="str">
        <f aca="false">IF($Y27="","",TRIM(RIGHT(SUBSTITUTE($Y27," ",REPT(" ",50)),50)))</f>
        <v>ABAY</v>
      </c>
      <c r="AJ27" s="27" t="str">
        <f aca="false">IF($A27="","",IF(NOT(ISERROR(MATCH($A27,Validation!$A$193:$A$217,0))),"Manual mapping",IF(COUNTIF(Validation!$U$19:$U$178,$Z27)&gt;0,"Direct",IF(COUNTIF(Validation!$S$19:$S$178,$AI27)=1,"By surname","Unresolved"))))</f>
        <v>Direct</v>
      </c>
      <c r="AK27" s="28" t="str">
        <f aca="false">IF($L27="","",IF(MATCH($L27,$L$2:$L$3000,0)&lt;&gt;ROW()-1,"",COUNT($AK$1:$AK26)+1))</f>
        <v/>
      </c>
      <c r="AL27" s="28" t="str">
        <f aca="false">IF($G27="","",IF(MATCH($G27,$G$2:$G$3000,0)&lt;&gt;ROW()-1,"",COUNT($AL$1:$AL26)+1))</f>
        <v/>
      </c>
      <c r="AM27" s="28" t="str">
        <f aca="false">IF($H27="","",IF(MATCH($H27,$H$2:$H$3000,0)&lt;&gt;ROW()-1,"",COUNT($AM$1:$AM26)+1))</f>
        <v/>
      </c>
      <c r="AN27" s="28" t="str">
        <f aca="false">IF($I27="","",IF(MATCH($I27,$I$2:$I$3000,0)&lt;&gt;ROW()-1,"",COUNT($AN$1:$AN26)+1))</f>
        <v/>
      </c>
      <c r="AO27" s="28" t="str">
        <f aca="false">IF($Q27="","",IF(MATCH($Q27,$Q$2:$Q$3000,0)&lt;&gt;ROW()-1,"",COUNT($AO$1:$AO26)+1))</f>
        <v/>
      </c>
    </row>
    <row r="28" customFormat="false" ht="34.5" hidden="false" customHeight="true" outlineLevel="0" collapsed="false">
      <c r="A28" s="1" t="s">
        <v>204</v>
      </c>
      <c r="B28" s="1" t="s">
        <v>170</v>
      </c>
      <c r="F28" s="22" t="s">
        <v>139</v>
      </c>
      <c r="G28" s="1" t="s">
        <v>140</v>
      </c>
      <c r="H28" s="1" t="s">
        <v>141</v>
      </c>
      <c r="I28" s="1" t="s">
        <v>149</v>
      </c>
      <c r="J28" s="1" t="s">
        <v>238</v>
      </c>
      <c r="K28" s="1" t="s">
        <v>144</v>
      </c>
      <c r="M28" s="1" t="s">
        <v>239</v>
      </c>
      <c r="N28" s="23" t="n">
        <v>0.125</v>
      </c>
      <c r="O28" s="1" t="s">
        <v>240</v>
      </c>
      <c r="Q28" s="1" t="s">
        <v>147</v>
      </c>
      <c r="R28" s="1" t="s">
        <v>204</v>
      </c>
      <c r="S28" s="1" t="s">
        <v>204</v>
      </c>
      <c r="T28" s="22" t="s">
        <v>157</v>
      </c>
      <c r="U28" s="29" t="s">
        <v>230</v>
      </c>
      <c r="W28" s="24" t="n">
        <f aca="false">IF($F28="",0,IFERROR(IF(ISNUMBER($F28),INT($F28),DATE(VALUE(MID(SUBSTITUTE(LEFT($F28,FIND(" ",$F28&amp;" ")-1),"/",REPT(" ",20)),41,20)),VALUE(LEFT(SUBSTITUTE(LEFT($F28,FIND(" ",$F28&amp;" ")-1),"/",REPT(" ",20)),20)),VALUE(MID(SUBSTITUTE(LEFT($F28,FIND(" ",$F28&amp;" ")-1),"/",REPT(" ",20)),21,20)))),0))</f>
        <v>46253</v>
      </c>
      <c r="X28" s="25" t="n">
        <f aca="false">IF(ISNUMBER($N28),$N28*Validation!$B$5,"")</f>
        <v>1</v>
      </c>
      <c r="Y28" s="26" t="str">
        <f aca="false">IF($A28="","",SUBSTITUTE(SUBSTITUTE(SUBSTITUTE(SUBSTITUTE(SUBSTITUTE(SUBSTITUTE(SUBSTITUTE(UPPER(TRIM($A28)),"Á","A"),"É","E"),"Í","I"),"Ó","O"),"Ú","U"),"Ñ","N"),"Ü","U"))</f>
        <v>J ABAY</v>
      </c>
      <c r="Z28" s="26" t="str">
        <f aca="false">IF($Y28="","",LEFT($Y28,1)&amp;" "&amp;TRIM(RIGHT(SUBSTITUTE($Y28," ",REPT(" ",50)),50)))</f>
        <v>J ABAY</v>
      </c>
      <c r="AA28" s="27" t="str">
        <f aca="false">IF($AF28="","",IF(COUNTIF(Validation!$U$19:$U$178,$AF28)&gt;0,"OK","NO MATCH"))</f>
        <v>OK</v>
      </c>
      <c r="AB28" s="27" t="str">
        <f aca="false">IF($W28=0,"",IF(AND($W28&gt;=Validation!$B$3,$W28&lt;=Validation!$C$3),"Yes","No"))</f>
        <v>Yes</v>
      </c>
      <c r="AC28" s="26" t="str">
        <f aca="false">IF($A28="","",$AF28&amp;"|"&amp;TEXT($W28,"yyyy-mm-dd")&amp;"|"&amp;$J28&amp;"|"&amp;$N28)</f>
        <v>J ABAY|2026-08-19|08-38N-75W|0.125</v>
      </c>
      <c r="AD28" s="27" t="str">
        <f aca="false">IF($AC28="","",IF(COUNTIF($AC$2:$AC$3000,$AC28)&gt;1,"REVIEW","OK"))</f>
        <v>OK</v>
      </c>
      <c r="AE28" s="27" t="str">
        <f aca="false">IF(OR($W28=0,$O28=""),"",IF(IFERROR(IF(ISNUMBER($O28),INT($O28),DATE(VALUE(MID(SUBSTITUTE(LEFT($O28,FIND(" ",$O28&amp;" ")-1),"/",REPT(" ",20)),41,20)),VALUE(LEFT(SUBSTITUTE(LEFT($O28,FIND(" ",$O28&amp;" ")-1),"/",REPT(" ",20)),20)),VALUE(MID(SUBSTITUTE(LEFT($O28,FIND(" ",$O28&amp;" ")-1),"/",REPT(" ",20)),21,20)))),0)&gt;$W28,"Late","Same day"))</f>
        <v>Late</v>
      </c>
      <c r="AF28" s="26" t="str">
        <f aca="false">IF($A28="","",IFERROR(INDEX(Validation!$C$193:$C$217,MATCH($A28,Validation!$A$193:$A$217,0)),IF(COUNTIF(Validation!$U$19:$U$178,$Z28)&gt;0,$Z28,IF(COUNTIF(Validation!$S$19:$S$178,$AI28)=1,INDEX(Validation!$U$19:$U$178,MATCH($AI28,Validation!$S$19:$S$178,0)),$Z28))))</f>
        <v>J ABAY</v>
      </c>
      <c r="AG28" s="27" t="str">
        <f aca="false">IF(COUNTA($A28:$U28)=0,"",IF($A28="","No name",IF($F28="","No date",IF($W28=0,"Date ilegible",IF(NOT(ISNUMBER($N28)),"Hours no numéricas",IF($AA28="NO MATCH","Person no identificada","OK"))))))</f>
        <v>OK</v>
      </c>
      <c r="AH28" s="27" t="str">
        <f aca="false">IF($W28=0,"No date",IF($W28&lt;Validation!$B$3,"Before period",IF($W28&gt;Validation!$C$3,"After period","In period")))</f>
        <v>In period</v>
      </c>
      <c r="AI28" s="26" t="str">
        <f aca="false">IF($Y28="","",TRIM(RIGHT(SUBSTITUTE($Y28," ",REPT(" ",50)),50)))</f>
        <v>ABAY</v>
      </c>
      <c r="AJ28" s="27" t="str">
        <f aca="false">IF($A28="","",IF(NOT(ISERROR(MATCH($A28,Validation!$A$193:$A$217,0))),"Manual mapping",IF(COUNTIF(Validation!$U$19:$U$178,$Z28)&gt;0,"Direct",IF(COUNTIF(Validation!$S$19:$S$178,$AI28)=1,"By surname","Unresolved"))))</f>
        <v>Direct</v>
      </c>
      <c r="AK28" s="28" t="str">
        <f aca="false">IF($L28="","",IF(MATCH($L28,$L$2:$L$3000,0)&lt;&gt;ROW()-1,"",COUNT($AK$1:$AK27)+1))</f>
        <v/>
      </c>
      <c r="AL28" s="28" t="str">
        <f aca="false">IF($G28="","",IF(MATCH($G28,$G$2:$G$3000,0)&lt;&gt;ROW()-1,"",COUNT($AL$1:$AL27)+1))</f>
        <v/>
      </c>
      <c r="AM28" s="28" t="str">
        <f aca="false">IF($H28="","",IF(MATCH($H28,$H$2:$H$3000,0)&lt;&gt;ROW()-1,"",COUNT($AM$1:$AM27)+1))</f>
        <v/>
      </c>
      <c r="AN28" s="28" t="str">
        <f aca="false">IF($I28="","",IF(MATCH($I28,$I$2:$I$3000,0)&lt;&gt;ROW()-1,"",COUNT($AN$1:$AN27)+1))</f>
        <v/>
      </c>
      <c r="AO28" s="28" t="str">
        <f aca="false">IF($Q28="","",IF(MATCH($Q28,$Q$2:$Q$3000,0)&lt;&gt;ROW()-1,"",COUNT($AO$1:$AO27)+1))</f>
        <v/>
      </c>
    </row>
    <row r="29" customFormat="false" ht="12.75" hidden="false" customHeight="true" outlineLevel="0" collapsed="false">
      <c r="A29" s="1" t="s">
        <v>241</v>
      </c>
      <c r="B29" s="1" t="s">
        <v>137</v>
      </c>
      <c r="C29" s="1" t="s">
        <v>138</v>
      </c>
      <c r="D29" s="22" t="s">
        <v>139</v>
      </c>
      <c r="F29" s="22" t="s">
        <v>139</v>
      </c>
      <c r="G29" s="1" t="s">
        <v>140</v>
      </c>
      <c r="H29" s="1" t="s">
        <v>141</v>
      </c>
      <c r="I29" s="1" t="s">
        <v>149</v>
      </c>
      <c r="J29" s="1" t="s">
        <v>242</v>
      </c>
      <c r="K29" s="1" t="s">
        <v>144</v>
      </c>
      <c r="M29" s="1" t="s">
        <v>243</v>
      </c>
      <c r="N29" s="23" t="n">
        <v>0.125</v>
      </c>
      <c r="O29" s="1" t="s">
        <v>244</v>
      </c>
      <c r="Q29" s="1" t="s">
        <v>147</v>
      </c>
      <c r="R29" s="1" t="s">
        <v>241</v>
      </c>
      <c r="S29" s="1" t="s">
        <v>241</v>
      </c>
      <c r="T29" s="22" t="s">
        <v>139</v>
      </c>
      <c r="U29" s="1" t="s">
        <v>245</v>
      </c>
      <c r="W29" s="24" t="n">
        <f aca="false">IF($F29="",0,IFERROR(IF(ISNUMBER($F29),INT($F29),DATE(VALUE(MID(SUBSTITUTE(LEFT($F29,FIND(" ",$F29&amp;" ")-1),"/",REPT(" ",20)),41,20)),VALUE(LEFT(SUBSTITUTE(LEFT($F29,FIND(" ",$F29&amp;" ")-1),"/",REPT(" ",20)),20)),VALUE(MID(SUBSTITUTE(LEFT($F29,FIND(" ",$F29&amp;" ")-1),"/",REPT(" ",20)),21,20)))),0))</f>
        <v>46253</v>
      </c>
      <c r="X29" s="25" t="n">
        <f aca="false">IF(ISNUMBER($N29),$N29*Validation!$B$5,"")</f>
        <v>1</v>
      </c>
      <c r="Y29" s="26" t="str">
        <f aca="false">IF($A29="","",SUBSTITUTE(SUBSTITUTE(SUBSTITUTE(SUBSTITUTE(SUBSTITUTE(SUBSTITUTE(SUBSTITUTE(UPPER(TRIM($A29)),"Á","A"),"É","E"),"Í","I"),"Ó","O"),"Ú","U"),"Ñ","N"),"Ü","U"))</f>
        <v>J CASTILLO</v>
      </c>
      <c r="Z29" s="26" t="str">
        <f aca="false">IF($Y29="","",LEFT($Y29,1)&amp;" "&amp;TRIM(RIGHT(SUBSTITUTE($Y29," ",REPT(" ",50)),50)))</f>
        <v>J CASTILLO</v>
      </c>
      <c r="AA29" s="27" t="str">
        <f aca="false">IF($AF29="","",IF(COUNTIF(Validation!$U$19:$U$178,$AF29)&gt;0,"OK","NO MATCH"))</f>
        <v>OK</v>
      </c>
      <c r="AB29" s="27" t="str">
        <f aca="false">IF($W29=0,"",IF(AND($W29&gt;=Validation!$B$3,$W29&lt;=Validation!$C$3),"Yes","No"))</f>
        <v>Yes</v>
      </c>
      <c r="AC29" s="26" t="str">
        <f aca="false">IF($A29="","",$AF29&amp;"|"&amp;TEXT($W29,"yyyy-mm-dd")&amp;"|"&amp;$J29&amp;"|"&amp;$N29)</f>
        <v>J CASTILLO|2026-08-19|06-35N-70W|0.125</v>
      </c>
      <c r="AD29" s="27" t="str">
        <f aca="false">IF($AC29="","",IF(COUNTIF($AC$2:$AC$3000,$AC29)&gt;1,"REVIEW","OK"))</f>
        <v>REVIEW</v>
      </c>
      <c r="AE29" s="27" t="str">
        <f aca="false">IF(OR($W29=0,$O29=""),"",IF(IFERROR(IF(ISNUMBER($O29),INT($O29),DATE(VALUE(MID(SUBSTITUTE(LEFT($O29,FIND(" ",$O29&amp;" ")-1),"/",REPT(" ",20)),41,20)),VALUE(LEFT(SUBSTITUTE(LEFT($O29,FIND(" ",$O29&amp;" ")-1),"/",REPT(" ",20)),20)),VALUE(MID(SUBSTITUTE(LEFT($O29,FIND(" ",$O29&amp;" ")-1),"/",REPT(" ",20)),21,20)))),0)&gt;$W29,"Late","Same day"))</f>
        <v>Same day</v>
      </c>
      <c r="AF29" s="26" t="str">
        <f aca="false">IF($A29="","",IFERROR(INDEX(Validation!$C$193:$C$217,MATCH($A29,Validation!$A$193:$A$217,0)),IF(COUNTIF(Validation!$U$19:$U$178,$Z29)&gt;0,$Z29,IF(COUNTIF(Validation!$S$19:$S$178,$AI29)=1,INDEX(Validation!$U$19:$U$178,MATCH($AI29,Validation!$S$19:$S$178,0)),$Z29))))</f>
        <v>J CASTILLO</v>
      </c>
      <c r="AG29" s="27" t="str">
        <f aca="false">IF(COUNTA($A29:$U29)=0,"",IF($A29="","No name",IF($F29="","No date",IF($W29=0,"Date ilegible",IF(NOT(ISNUMBER($N29)),"Hours no numéricas",IF($AA29="NO MATCH","Person no identificada","OK"))))))</f>
        <v>OK</v>
      </c>
      <c r="AH29" s="27" t="str">
        <f aca="false">IF($W29=0,"No date",IF($W29&lt;Validation!$B$3,"Before period",IF($W29&gt;Validation!$C$3,"After period","In period")))</f>
        <v>In period</v>
      </c>
      <c r="AI29" s="26" t="str">
        <f aca="false">IF($Y29="","",TRIM(RIGHT(SUBSTITUTE($Y29," ",REPT(" ",50)),50)))</f>
        <v>CASTILLO</v>
      </c>
      <c r="AJ29" s="27" t="str">
        <f aca="false">IF($A29="","",IF(NOT(ISERROR(MATCH($A29,Validation!$A$193:$A$217,0))),"Manual mapping",IF(COUNTIF(Validation!$U$19:$U$178,$Z29)&gt;0,"Direct",IF(COUNTIF(Validation!$S$19:$S$178,$AI29)=1,"By surname","Unresolved"))))</f>
        <v>Direct</v>
      </c>
      <c r="AK29" s="28" t="str">
        <f aca="false">IF($L29="","",IF(MATCH($L29,$L$2:$L$3000,0)&lt;&gt;ROW()-1,"",COUNT($AK$1:$AK28)+1))</f>
        <v/>
      </c>
      <c r="AL29" s="28" t="str">
        <f aca="false">IF($G29="","",IF(MATCH($G29,$G$2:$G$3000,0)&lt;&gt;ROW()-1,"",COUNT($AL$1:$AL28)+1))</f>
        <v/>
      </c>
      <c r="AM29" s="28" t="str">
        <f aca="false">IF($H29="","",IF(MATCH($H29,$H$2:$H$3000,0)&lt;&gt;ROW()-1,"",COUNT($AM$1:$AM28)+1))</f>
        <v/>
      </c>
      <c r="AN29" s="28" t="str">
        <f aca="false">IF($I29="","",IF(MATCH($I29,$I$2:$I$3000,0)&lt;&gt;ROW()-1,"",COUNT($AN$1:$AN28)+1))</f>
        <v/>
      </c>
      <c r="AO29" s="28" t="str">
        <f aca="false">IF($Q29="","",IF(MATCH($Q29,$Q$2:$Q$3000,0)&lt;&gt;ROW()-1,"",COUNT($AO$1:$AO28)+1))</f>
        <v/>
      </c>
    </row>
    <row r="30" customFormat="false" ht="12.75" hidden="false" customHeight="true" outlineLevel="0" collapsed="false">
      <c r="A30" s="1" t="s">
        <v>241</v>
      </c>
      <c r="B30" s="1" t="s">
        <v>137</v>
      </c>
      <c r="C30" s="1" t="s">
        <v>138</v>
      </c>
      <c r="D30" s="22" t="s">
        <v>139</v>
      </c>
      <c r="F30" s="22" t="s">
        <v>139</v>
      </c>
      <c r="G30" s="1" t="s">
        <v>140</v>
      </c>
      <c r="H30" s="1" t="s">
        <v>141</v>
      </c>
      <c r="I30" s="1" t="s">
        <v>149</v>
      </c>
      <c r="J30" s="1" t="s">
        <v>242</v>
      </c>
      <c r="K30" s="1" t="s">
        <v>144</v>
      </c>
      <c r="M30" s="1" t="s">
        <v>246</v>
      </c>
      <c r="N30" s="23" t="n">
        <v>0.125</v>
      </c>
      <c r="O30" s="1" t="s">
        <v>247</v>
      </c>
      <c r="Q30" s="1" t="s">
        <v>147</v>
      </c>
      <c r="R30" s="1" t="s">
        <v>241</v>
      </c>
      <c r="S30" s="1" t="s">
        <v>241</v>
      </c>
      <c r="T30" s="22" t="s">
        <v>139</v>
      </c>
      <c r="U30" s="1" t="s">
        <v>245</v>
      </c>
      <c r="W30" s="24" t="n">
        <f aca="false">IF($F30="",0,IFERROR(IF(ISNUMBER($F30),INT($F30),DATE(VALUE(MID(SUBSTITUTE(LEFT($F30,FIND(" ",$F30&amp;" ")-1),"/",REPT(" ",20)),41,20)),VALUE(LEFT(SUBSTITUTE(LEFT($F30,FIND(" ",$F30&amp;" ")-1),"/",REPT(" ",20)),20)),VALUE(MID(SUBSTITUTE(LEFT($F30,FIND(" ",$F30&amp;" ")-1),"/",REPT(" ",20)),21,20)))),0))</f>
        <v>46253</v>
      </c>
      <c r="X30" s="25" t="n">
        <f aca="false">IF(ISNUMBER($N30),$N30*Validation!$B$5,"")</f>
        <v>1</v>
      </c>
      <c r="Y30" s="26" t="str">
        <f aca="false">IF($A30="","",SUBSTITUTE(SUBSTITUTE(SUBSTITUTE(SUBSTITUTE(SUBSTITUTE(SUBSTITUTE(SUBSTITUTE(UPPER(TRIM($A30)),"Á","A"),"É","E"),"Í","I"),"Ó","O"),"Ú","U"),"Ñ","N"),"Ü","U"))</f>
        <v>J CASTILLO</v>
      </c>
      <c r="Z30" s="26" t="str">
        <f aca="false">IF($Y30="","",LEFT($Y30,1)&amp;" "&amp;TRIM(RIGHT(SUBSTITUTE($Y30," ",REPT(" ",50)),50)))</f>
        <v>J CASTILLO</v>
      </c>
      <c r="AA30" s="27" t="str">
        <f aca="false">IF($AF30="","",IF(COUNTIF(Validation!$U$19:$U$178,$AF30)&gt;0,"OK","NO MATCH"))</f>
        <v>OK</v>
      </c>
      <c r="AB30" s="27" t="str">
        <f aca="false">IF($W30=0,"",IF(AND($W30&gt;=Validation!$B$3,$W30&lt;=Validation!$C$3),"Yes","No"))</f>
        <v>Yes</v>
      </c>
      <c r="AC30" s="26" t="str">
        <f aca="false">IF($A30="","",$AF30&amp;"|"&amp;TEXT($W30,"yyyy-mm-dd")&amp;"|"&amp;$J30&amp;"|"&amp;$N30)</f>
        <v>J CASTILLO|2026-08-19|06-35N-70W|0.125</v>
      </c>
      <c r="AD30" s="27" t="str">
        <f aca="false">IF($AC30="","",IF(COUNTIF($AC$2:$AC$3000,$AC30)&gt;1,"REVIEW","OK"))</f>
        <v>REVIEW</v>
      </c>
      <c r="AE30" s="27" t="str">
        <f aca="false">IF(OR($W30=0,$O30=""),"",IF(IFERROR(IF(ISNUMBER($O30),INT($O30),DATE(VALUE(MID(SUBSTITUTE(LEFT($O30,FIND(" ",$O30&amp;" ")-1),"/",REPT(" ",20)),41,20)),VALUE(LEFT(SUBSTITUTE(LEFT($O30,FIND(" ",$O30&amp;" ")-1),"/",REPT(" ",20)),20)),VALUE(MID(SUBSTITUTE(LEFT($O30,FIND(" ",$O30&amp;" ")-1),"/",REPT(" ",20)),21,20)))),0)&gt;$W30,"Late","Same day"))</f>
        <v>Same day</v>
      </c>
      <c r="AF30" s="26" t="str">
        <f aca="false">IF($A30="","",IFERROR(INDEX(Validation!$C$193:$C$217,MATCH($A30,Validation!$A$193:$A$217,0)),IF(COUNTIF(Validation!$U$19:$U$178,$Z30)&gt;0,$Z30,IF(COUNTIF(Validation!$S$19:$S$178,$AI30)=1,INDEX(Validation!$U$19:$U$178,MATCH($AI30,Validation!$S$19:$S$178,0)),$Z30))))</f>
        <v>J CASTILLO</v>
      </c>
      <c r="AG30" s="27" t="str">
        <f aca="false">IF(COUNTA($A30:$U30)=0,"",IF($A30="","No name",IF($F30="","No date",IF($W30=0,"Date ilegible",IF(NOT(ISNUMBER($N30)),"Hours no numéricas",IF($AA30="NO MATCH","Person no identificada","OK"))))))</f>
        <v>OK</v>
      </c>
      <c r="AH30" s="27" t="str">
        <f aca="false">IF($W30=0,"No date",IF($W30&lt;Validation!$B$3,"Before period",IF($W30&gt;Validation!$C$3,"After period","In period")))</f>
        <v>In period</v>
      </c>
      <c r="AI30" s="26" t="str">
        <f aca="false">IF($Y30="","",TRIM(RIGHT(SUBSTITUTE($Y30," ",REPT(" ",50)),50)))</f>
        <v>CASTILLO</v>
      </c>
      <c r="AJ30" s="27" t="str">
        <f aca="false">IF($A30="","",IF(NOT(ISERROR(MATCH($A30,Validation!$A$193:$A$217,0))),"Manual mapping",IF(COUNTIF(Validation!$U$19:$U$178,$Z30)&gt;0,"Direct",IF(COUNTIF(Validation!$S$19:$S$178,$AI30)=1,"By surname","Unresolved"))))</f>
        <v>Direct</v>
      </c>
      <c r="AK30" s="28" t="str">
        <f aca="false">IF($L30="","",IF(MATCH($L30,$L$2:$L$3000,0)&lt;&gt;ROW()-1,"",COUNT($AK$1:$AK29)+1))</f>
        <v/>
      </c>
      <c r="AL30" s="28" t="str">
        <f aca="false">IF($G30="","",IF(MATCH($G30,$G$2:$G$3000,0)&lt;&gt;ROW()-1,"",COUNT($AL$1:$AL29)+1))</f>
        <v/>
      </c>
      <c r="AM30" s="28" t="str">
        <f aca="false">IF($H30="","",IF(MATCH($H30,$H$2:$H$3000,0)&lt;&gt;ROW()-1,"",COUNT($AM$1:$AM29)+1))</f>
        <v/>
      </c>
      <c r="AN30" s="28" t="str">
        <f aca="false">IF($I30="","",IF(MATCH($I30,$I$2:$I$3000,0)&lt;&gt;ROW()-1,"",COUNT($AN$1:$AN29)+1))</f>
        <v/>
      </c>
      <c r="AO30" s="28" t="str">
        <f aca="false">IF($Q30="","",IF(MATCH($Q30,$Q$2:$Q$3000,0)&lt;&gt;ROW()-1,"",COUNT($AO$1:$AO29)+1))</f>
        <v/>
      </c>
    </row>
    <row r="31" customFormat="false" ht="12.75" hidden="false" customHeight="true" outlineLevel="0" collapsed="false">
      <c r="A31" s="1" t="s">
        <v>241</v>
      </c>
      <c r="B31" s="1" t="s">
        <v>137</v>
      </c>
      <c r="C31" s="1" t="s">
        <v>138</v>
      </c>
      <c r="D31" s="22" t="s">
        <v>139</v>
      </c>
      <c r="F31" s="22" t="s">
        <v>139</v>
      </c>
      <c r="G31" s="1" t="s">
        <v>140</v>
      </c>
      <c r="H31" s="1" t="s">
        <v>141</v>
      </c>
      <c r="I31" s="1" t="s">
        <v>149</v>
      </c>
      <c r="J31" s="1" t="s">
        <v>248</v>
      </c>
      <c r="K31" s="1" t="s">
        <v>144</v>
      </c>
      <c r="M31" s="1" t="s">
        <v>249</v>
      </c>
      <c r="N31" s="23" t="n">
        <v>0.125</v>
      </c>
      <c r="O31" s="1" t="s">
        <v>250</v>
      </c>
      <c r="Q31" s="1" t="s">
        <v>147</v>
      </c>
      <c r="R31" s="1" t="s">
        <v>241</v>
      </c>
      <c r="S31" s="1" t="s">
        <v>241</v>
      </c>
      <c r="T31" s="22" t="s">
        <v>139</v>
      </c>
      <c r="U31" s="1" t="s">
        <v>245</v>
      </c>
      <c r="W31" s="24" t="n">
        <f aca="false">IF($F31="",0,IFERROR(IF(ISNUMBER($F31),INT($F31),DATE(VALUE(MID(SUBSTITUTE(LEFT($F31,FIND(" ",$F31&amp;" ")-1),"/",REPT(" ",20)),41,20)),VALUE(LEFT(SUBSTITUTE(LEFT($F31,FIND(" ",$F31&amp;" ")-1),"/",REPT(" ",20)),20)),VALUE(MID(SUBSTITUTE(LEFT($F31,FIND(" ",$F31&amp;" ")-1),"/",REPT(" ",20)),21,20)))),0))</f>
        <v>46253</v>
      </c>
      <c r="X31" s="25" t="n">
        <f aca="false">IF(ISNUMBER($N31),$N31*Validation!$B$5,"")</f>
        <v>1</v>
      </c>
      <c r="Y31" s="26" t="str">
        <f aca="false">IF($A31="","",SUBSTITUTE(SUBSTITUTE(SUBSTITUTE(SUBSTITUTE(SUBSTITUTE(SUBSTITUTE(SUBSTITUTE(UPPER(TRIM($A31)),"Á","A"),"É","E"),"Í","I"),"Ó","O"),"Ú","U"),"Ñ","N"),"Ü","U"))</f>
        <v>J CASTILLO</v>
      </c>
      <c r="Z31" s="26" t="str">
        <f aca="false">IF($Y31="","",LEFT($Y31,1)&amp;" "&amp;TRIM(RIGHT(SUBSTITUTE($Y31," ",REPT(" ",50)),50)))</f>
        <v>J CASTILLO</v>
      </c>
      <c r="AA31" s="27" t="str">
        <f aca="false">IF($AF31="","",IF(COUNTIF(Validation!$U$19:$U$178,$AF31)&gt;0,"OK","NO MATCH"))</f>
        <v>OK</v>
      </c>
      <c r="AB31" s="27" t="str">
        <f aca="false">IF($W31=0,"",IF(AND($W31&gt;=Validation!$B$3,$W31&lt;=Validation!$C$3),"Yes","No"))</f>
        <v>Yes</v>
      </c>
      <c r="AC31" s="26" t="str">
        <f aca="false">IF($A31="","",$AF31&amp;"|"&amp;TEXT($W31,"yyyy-mm-dd")&amp;"|"&amp;$J31&amp;"|"&amp;$N31)</f>
        <v>J CASTILLO|2026-08-19|07-34N-68W|0.125</v>
      </c>
      <c r="AD31" s="27" t="str">
        <f aca="false">IF($AC31="","",IF(COUNTIF($AC$2:$AC$3000,$AC31)&gt;1,"REVIEW","OK"))</f>
        <v>OK</v>
      </c>
      <c r="AE31" s="27" t="str">
        <f aca="false">IF(OR($W31=0,$O31=""),"",IF(IFERROR(IF(ISNUMBER($O31),INT($O31),DATE(VALUE(MID(SUBSTITUTE(LEFT($O31,FIND(" ",$O31&amp;" ")-1),"/",REPT(" ",20)),41,20)),VALUE(LEFT(SUBSTITUTE(LEFT($O31,FIND(" ",$O31&amp;" ")-1),"/",REPT(" ",20)),20)),VALUE(MID(SUBSTITUTE(LEFT($O31,FIND(" ",$O31&amp;" ")-1),"/",REPT(" ",20)),21,20)))),0)&gt;$W31,"Late","Same day"))</f>
        <v>Same day</v>
      </c>
      <c r="AF31" s="26" t="str">
        <f aca="false">IF($A31="","",IFERROR(INDEX(Validation!$C$193:$C$217,MATCH($A31,Validation!$A$193:$A$217,0)),IF(COUNTIF(Validation!$U$19:$U$178,$Z31)&gt;0,$Z31,IF(COUNTIF(Validation!$S$19:$S$178,$AI31)=1,INDEX(Validation!$U$19:$U$178,MATCH($AI31,Validation!$S$19:$S$178,0)),$Z31))))</f>
        <v>J CASTILLO</v>
      </c>
      <c r="AG31" s="27" t="str">
        <f aca="false">IF(COUNTA($A31:$U31)=0,"",IF($A31="","No name",IF($F31="","No date",IF($W31=0,"Date ilegible",IF(NOT(ISNUMBER($N31)),"Hours no numéricas",IF($AA31="NO MATCH","Person no identificada","OK"))))))</f>
        <v>OK</v>
      </c>
      <c r="AH31" s="27" t="str">
        <f aca="false">IF($W31=0,"No date",IF($W31&lt;Validation!$B$3,"Before period",IF($W31&gt;Validation!$C$3,"After period","In period")))</f>
        <v>In period</v>
      </c>
      <c r="AI31" s="26" t="str">
        <f aca="false">IF($Y31="","",TRIM(RIGHT(SUBSTITUTE($Y31," ",REPT(" ",50)),50)))</f>
        <v>CASTILLO</v>
      </c>
      <c r="AJ31" s="27" t="str">
        <f aca="false">IF($A31="","",IF(NOT(ISERROR(MATCH($A31,Validation!$A$193:$A$217,0))),"Manual mapping",IF(COUNTIF(Validation!$U$19:$U$178,$Z31)&gt;0,"Direct",IF(COUNTIF(Validation!$S$19:$S$178,$AI31)=1,"By surname","Unresolved"))))</f>
        <v>Direct</v>
      </c>
      <c r="AK31" s="28" t="str">
        <f aca="false">IF($L31="","",IF(MATCH($L31,$L$2:$L$3000,0)&lt;&gt;ROW()-1,"",COUNT($AK$1:$AK30)+1))</f>
        <v/>
      </c>
      <c r="AL31" s="28" t="str">
        <f aca="false">IF($G31="","",IF(MATCH($G31,$G$2:$G$3000,0)&lt;&gt;ROW()-1,"",COUNT($AL$1:$AL30)+1))</f>
        <v/>
      </c>
      <c r="AM31" s="28" t="str">
        <f aca="false">IF($H31="","",IF(MATCH($H31,$H$2:$H$3000,0)&lt;&gt;ROW()-1,"",COUNT($AM$1:$AM30)+1))</f>
        <v/>
      </c>
      <c r="AN31" s="28" t="str">
        <f aca="false">IF($I31="","",IF(MATCH($I31,$I$2:$I$3000,0)&lt;&gt;ROW()-1,"",COUNT($AN$1:$AN30)+1))</f>
        <v/>
      </c>
      <c r="AO31" s="28" t="str">
        <f aca="false">IF($Q31="","",IF(MATCH($Q31,$Q$2:$Q$3000,0)&lt;&gt;ROW()-1,"",COUNT($AO$1:$AO30)+1))</f>
        <v/>
      </c>
    </row>
    <row r="32" customFormat="false" ht="12.75" hidden="false" customHeight="true" outlineLevel="0" collapsed="false">
      <c r="A32" s="1" t="s">
        <v>241</v>
      </c>
      <c r="B32" s="1" t="s">
        <v>137</v>
      </c>
      <c r="C32" s="1" t="s">
        <v>138</v>
      </c>
      <c r="D32" s="22" t="s">
        <v>139</v>
      </c>
      <c r="F32" s="22" t="s">
        <v>139</v>
      </c>
      <c r="G32" s="1" t="s">
        <v>140</v>
      </c>
      <c r="H32" s="1" t="s">
        <v>141</v>
      </c>
      <c r="I32" s="1" t="s">
        <v>149</v>
      </c>
      <c r="J32" s="1" t="s">
        <v>242</v>
      </c>
      <c r="K32" s="1" t="s">
        <v>144</v>
      </c>
      <c r="M32" s="1" t="s">
        <v>251</v>
      </c>
      <c r="N32" s="23" t="n">
        <v>0.125</v>
      </c>
      <c r="O32" s="1" t="s">
        <v>252</v>
      </c>
      <c r="Q32" s="1" t="s">
        <v>147</v>
      </c>
      <c r="R32" s="1" t="s">
        <v>241</v>
      </c>
      <c r="S32" s="1" t="s">
        <v>241</v>
      </c>
      <c r="T32" s="22" t="s">
        <v>139</v>
      </c>
      <c r="U32" s="1" t="s">
        <v>245</v>
      </c>
      <c r="W32" s="24" t="n">
        <f aca="false">IF($F32="",0,IFERROR(IF(ISNUMBER($F32),INT($F32),DATE(VALUE(MID(SUBSTITUTE(LEFT($F32,FIND(" ",$F32&amp;" ")-1),"/",REPT(" ",20)),41,20)),VALUE(LEFT(SUBSTITUTE(LEFT($F32,FIND(" ",$F32&amp;" ")-1),"/",REPT(" ",20)),20)),VALUE(MID(SUBSTITUTE(LEFT($F32,FIND(" ",$F32&amp;" ")-1),"/",REPT(" ",20)),21,20)))),0))</f>
        <v>46253</v>
      </c>
      <c r="X32" s="25" t="n">
        <f aca="false">IF(ISNUMBER($N32),$N32*Validation!$B$5,"")</f>
        <v>1</v>
      </c>
      <c r="Y32" s="26" t="str">
        <f aca="false">IF($A32="","",SUBSTITUTE(SUBSTITUTE(SUBSTITUTE(SUBSTITUTE(SUBSTITUTE(SUBSTITUTE(SUBSTITUTE(UPPER(TRIM($A32)),"Á","A"),"É","E"),"Í","I"),"Ó","O"),"Ú","U"),"Ñ","N"),"Ü","U"))</f>
        <v>J CASTILLO</v>
      </c>
      <c r="Z32" s="26" t="str">
        <f aca="false">IF($Y32="","",LEFT($Y32,1)&amp;" "&amp;TRIM(RIGHT(SUBSTITUTE($Y32," ",REPT(" ",50)),50)))</f>
        <v>J CASTILLO</v>
      </c>
      <c r="AA32" s="27" t="str">
        <f aca="false">IF($AF32="","",IF(COUNTIF(Validation!$U$19:$U$178,$AF32)&gt;0,"OK","NO MATCH"))</f>
        <v>OK</v>
      </c>
      <c r="AB32" s="27" t="str">
        <f aca="false">IF($W32=0,"",IF(AND($W32&gt;=Validation!$B$3,$W32&lt;=Validation!$C$3),"Yes","No"))</f>
        <v>Yes</v>
      </c>
      <c r="AC32" s="26" t="str">
        <f aca="false">IF($A32="","",$AF32&amp;"|"&amp;TEXT($W32,"yyyy-mm-dd")&amp;"|"&amp;$J32&amp;"|"&amp;$N32)</f>
        <v>J CASTILLO|2026-08-19|06-35N-70W|0.125</v>
      </c>
      <c r="AD32" s="27" t="str">
        <f aca="false">IF($AC32="","",IF(COUNTIF($AC$2:$AC$3000,$AC32)&gt;1,"REVIEW","OK"))</f>
        <v>REVIEW</v>
      </c>
      <c r="AE32" s="27" t="str">
        <f aca="false">IF(OR($W32=0,$O32=""),"",IF(IFERROR(IF(ISNUMBER($O32),INT($O32),DATE(VALUE(MID(SUBSTITUTE(LEFT($O32,FIND(" ",$O32&amp;" ")-1),"/",REPT(" ",20)),41,20)),VALUE(LEFT(SUBSTITUTE(LEFT($O32,FIND(" ",$O32&amp;" ")-1),"/",REPT(" ",20)),20)),VALUE(MID(SUBSTITUTE(LEFT($O32,FIND(" ",$O32&amp;" ")-1),"/",REPT(" ",20)),21,20)))),0)&gt;$W32,"Late","Same day"))</f>
        <v>Same day</v>
      </c>
      <c r="AF32" s="26" t="str">
        <f aca="false">IF($A32="","",IFERROR(INDEX(Validation!$C$193:$C$217,MATCH($A32,Validation!$A$193:$A$217,0)),IF(COUNTIF(Validation!$U$19:$U$178,$Z32)&gt;0,$Z32,IF(COUNTIF(Validation!$S$19:$S$178,$AI32)=1,INDEX(Validation!$U$19:$U$178,MATCH($AI32,Validation!$S$19:$S$178,0)),$Z32))))</f>
        <v>J CASTILLO</v>
      </c>
      <c r="AG32" s="27" t="str">
        <f aca="false">IF(COUNTA($A32:$U32)=0,"",IF($A32="","No name",IF($F32="","No date",IF($W32=0,"Date ilegible",IF(NOT(ISNUMBER($N32)),"Hours no numéricas",IF($AA32="NO MATCH","Person no identificada","OK"))))))</f>
        <v>OK</v>
      </c>
      <c r="AH32" s="27" t="str">
        <f aca="false">IF($W32=0,"No date",IF($W32&lt;Validation!$B$3,"Before period",IF($W32&gt;Validation!$C$3,"After period","In period")))</f>
        <v>In period</v>
      </c>
      <c r="AI32" s="26" t="str">
        <f aca="false">IF($Y32="","",TRIM(RIGHT(SUBSTITUTE($Y32," ",REPT(" ",50)),50)))</f>
        <v>CASTILLO</v>
      </c>
      <c r="AJ32" s="27" t="str">
        <f aca="false">IF($A32="","",IF(NOT(ISERROR(MATCH($A32,Validation!$A$193:$A$217,0))),"Manual mapping",IF(COUNTIF(Validation!$U$19:$U$178,$Z32)&gt;0,"Direct",IF(COUNTIF(Validation!$S$19:$S$178,$AI32)=1,"By surname","Unresolved"))))</f>
        <v>Direct</v>
      </c>
      <c r="AK32" s="28" t="str">
        <f aca="false">IF($L32="","",IF(MATCH($L32,$L$2:$L$3000,0)&lt;&gt;ROW()-1,"",COUNT($AK$1:$AK31)+1))</f>
        <v/>
      </c>
      <c r="AL32" s="28" t="str">
        <f aca="false">IF($G32="","",IF(MATCH($G32,$G$2:$G$3000,0)&lt;&gt;ROW()-1,"",COUNT($AL$1:$AL31)+1))</f>
        <v/>
      </c>
      <c r="AM32" s="28" t="str">
        <f aca="false">IF($H32="","",IF(MATCH($H32,$H$2:$H$3000,0)&lt;&gt;ROW()-1,"",COUNT($AM$1:$AM31)+1))</f>
        <v/>
      </c>
      <c r="AN32" s="28" t="str">
        <f aca="false">IF($I32="","",IF(MATCH($I32,$I$2:$I$3000,0)&lt;&gt;ROW()-1,"",COUNT($AN$1:$AN31)+1))</f>
        <v/>
      </c>
      <c r="AO32" s="28" t="str">
        <f aca="false">IF($Q32="","",IF(MATCH($Q32,$Q$2:$Q$3000,0)&lt;&gt;ROW()-1,"",COUNT($AO$1:$AO31)+1))</f>
        <v/>
      </c>
    </row>
    <row r="33" customFormat="false" ht="12.75" hidden="false" customHeight="true" outlineLevel="0" collapsed="false">
      <c r="A33" s="1" t="s">
        <v>241</v>
      </c>
      <c r="B33" s="1" t="s">
        <v>137</v>
      </c>
      <c r="C33" s="1" t="s">
        <v>138</v>
      </c>
      <c r="D33" s="22" t="s">
        <v>139</v>
      </c>
      <c r="F33" s="22" t="s">
        <v>139</v>
      </c>
      <c r="G33" s="1" t="s">
        <v>140</v>
      </c>
      <c r="H33" s="1" t="s">
        <v>141</v>
      </c>
      <c r="I33" s="1" t="s">
        <v>149</v>
      </c>
      <c r="J33" s="1" t="s">
        <v>253</v>
      </c>
      <c r="K33" s="1" t="s">
        <v>144</v>
      </c>
      <c r="M33" s="1" t="s">
        <v>254</v>
      </c>
      <c r="N33" s="23" t="n">
        <v>0.25</v>
      </c>
      <c r="O33" s="1" t="s">
        <v>255</v>
      </c>
      <c r="Q33" s="1" t="s">
        <v>147</v>
      </c>
      <c r="R33" s="1" t="s">
        <v>241</v>
      </c>
      <c r="S33" s="1" t="s">
        <v>241</v>
      </c>
      <c r="T33" s="22" t="s">
        <v>139</v>
      </c>
      <c r="U33" s="1" t="s">
        <v>256</v>
      </c>
      <c r="W33" s="24" t="n">
        <f aca="false">IF($F33="",0,IFERROR(IF(ISNUMBER($F33),INT($F33),DATE(VALUE(MID(SUBSTITUTE(LEFT($F33,FIND(" ",$F33&amp;" ")-1),"/",REPT(" ",20)),41,20)),VALUE(LEFT(SUBSTITUTE(LEFT($F33,FIND(" ",$F33&amp;" ")-1),"/",REPT(" ",20)),20)),VALUE(MID(SUBSTITUTE(LEFT($F33,FIND(" ",$F33&amp;" ")-1),"/",REPT(" ",20)),21,20)))),0))</f>
        <v>46253</v>
      </c>
      <c r="X33" s="25" t="n">
        <f aca="false">IF(ISNUMBER($N33),$N33*Validation!$B$5,"")</f>
        <v>2</v>
      </c>
      <c r="Y33" s="26" t="str">
        <f aca="false">IF($A33="","",SUBSTITUTE(SUBSTITUTE(SUBSTITUTE(SUBSTITUTE(SUBSTITUTE(SUBSTITUTE(SUBSTITUTE(UPPER(TRIM($A33)),"Á","A"),"É","E"),"Í","I"),"Ó","O"),"Ú","U"),"Ñ","N"),"Ü","U"))</f>
        <v>J CASTILLO</v>
      </c>
      <c r="Z33" s="26" t="str">
        <f aca="false">IF($Y33="","",LEFT($Y33,1)&amp;" "&amp;TRIM(RIGHT(SUBSTITUTE($Y33," ",REPT(" ",50)),50)))</f>
        <v>J CASTILLO</v>
      </c>
      <c r="AA33" s="27" t="str">
        <f aca="false">IF($AF33="","",IF(COUNTIF(Validation!$U$19:$U$178,$AF33)&gt;0,"OK","NO MATCH"))</f>
        <v>OK</v>
      </c>
      <c r="AB33" s="27" t="str">
        <f aca="false">IF($W33=0,"",IF(AND($W33&gt;=Validation!$B$3,$W33&lt;=Validation!$C$3),"Yes","No"))</f>
        <v>Yes</v>
      </c>
      <c r="AC33" s="26" t="str">
        <f aca="false">IF($A33="","",$AF33&amp;"|"&amp;TEXT($W33,"yyyy-mm-dd")&amp;"|"&amp;$J33&amp;"|"&amp;$N33)</f>
        <v>J CASTILLO|2026-08-19|07-35N-68W|0.25</v>
      </c>
      <c r="AD33" s="27" t="str">
        <f aca="false">IF($AC33="","",IF(COUNTIF($AC$2:$AC$3000,$AC33)&gt;1,"REVIEW","OK"))</f>
        <v>OK</v>
      </c>
      <c r="AE33" s="27" t="str">
        <f aca="false">IF(OR($W33=0,$O33=""),"",IF(IFERROR(IF(ISNUMBER($O33),INT($O33),DATE(VALUE(MID(SUBSTITUTE(LEFT($O33,FIND(" ",$O33&amp;" ")-1),"/",REPT(" ",20)),41,20)),VALUE(LEFT(SUBSTITUTE(LEFT($O33,FIND(" ",$O33&amp;" ")-1),"/",REPT(" ",20)),20)),VALUE(MID(SUBSTITUTE(LEFT($O33,FIND(" ",$O33&amp;" ")-1),"/",REPT(" ",20)),21,20)))),0)&gt;$W33,"Late","Same day"))</f>
        <v>Same day</v>
      </c>
      <c r="AF33" s="26" t="str">
        <f aca="false">IF($A33="","",IFERROR(INDEX(Validation!$C$193:$C$217,MATCH($A33,Validation!$A$193:$A$217,0)),IF(COUNTIF(Validation!$U$19:$U$178,$Z33)&gt;0,$Z33,IF(COUNTIF(Validation!$S$19:$S$178,$AI33)=1,INDEX(Validation!$U$19:$U$178,MATCH($AI33,Validation!$S$19:$S$178,0)),$Z33))))</f>
        <v>J CASTILLO</v>
      </c>
      <c r="AG33" s="27" t="str">
        <f aca="false">IF(COUNTA($A33:$U33)=0,"",IF($A33="","No name",IF($F33="","No date",IF($W33=0,"Date ilegible",IF(NOT(ISNUMBER($N33)),"Hours no numéricas",IF($AA33="NO MATCH","Person no identificada","OK"))))))</f>
        <v>OK</v>
      </c>
      <c r="AH33" s="27" t="str">
        <f aca="false">IF($W33=0,"No date",IF($W33&lt;Validation!$B$3,"Before period",IF($W33&gt;Validation!$C$3,"After period","In period")))</f>
        <v>In period</v>
      </c>
      <c r="AI33" s="26" t="str">
        <f aca="false">IF($Y33="","",TRIM(RIGHT(SUBSTITUTE($Y33," ",REPT(" ",50)),50)))</f>
        <v>CASTILLO</v>
      </c>
      <c r="AJ33" s="27" t="str">
        <f aca="false">IF($A33="","",IF(NOT(ISERROR(MATCH($A33,Validation!$A$193:$A$217,0))),"Manual mapping",IF(COUNTIF(Validation!$U$19:$U$178,$Z33)&gt;0,"Direct",IF(COUNTIF(Validation!$S$19:$S$178,$AI33)=1,"By surname","Unresolved"))))</f>
        <v>Direct</v>
      </c>
      <c r="AK33" s="28" t="str">
        <f aca="false">IF($L33="","",IF(MATCH($L33,$L$2:$L$3000,0)&lt;&gt;ROW()-1,"",COUNT($AK$1:$AK32)+1))</f>
        <v/>
      </c>
      <c r="AL33" s="28" t="str">
        <f aca="false">IF($G33="","",IF(MATCH($G33,$G$2:$G$3000,0)&lt;&gt;ROW()-1,"",COUNT($AL$1:$AL32)+1))</f>
        <v/>
      </c>
      <c r="AM33" s="28" t="str">
        <f aca="false">IF($H33="","",IF(MATCH($H33,$H$2:$H$3000,0)&lt;&gt;ROW()-1,"",COUNT($AM$1:$AM32)+1))</f>
        <v/>
      </c>
      <c r="AN33" s="28" t="str">
        <f aca="false">IF($I33="","",IF(MATCH($I33,$I$2:$I$3000,0)&lt;&gt;ROW()-1,"",COUNT($AN$1:$AN32)+1))</f>
        <v/>
      </c>
      <c r="AO33" s="28" t="str">
        <f aca="false">IF($Q33="","",IF(MATCH($Q33,$Q$2:$Q$3000,0)&lt;&gt;ROW()-1,"",COUNT($AO$1:$AO32)+1))</f>
        <v/>
      </c>
    </row>
    <row r="34" customFormat="false" ht="12.75" hidden="false" customHeight="true" outlineLevel="0" collapsed="false">
      <c r="A34" s="1" t="s">
        <v>241</v>
      </c>
      <c r="B34" s="1" t="s">
        <v>137</v>
      </c>
      <c r="C34" s="1" t="s">
        <v>138</v>
      </c>
      <c r="D34" s="22" t="s">
        <v>139</v>
      </c>
      <c r="F34" s="22" t="s">
        <v>139</v>
      </c>
      <c r="G34" s="1" t="s">
        <v>140</v>
      </c>
      <c r="H34" s="1" t="s">
        <v>141</v>
      </c>
      <c r="I34" s="1" t="s">
        <v>149</v>
      </c>
      <c r="J34" s="1" t="s">
        <v>257</v>
      </c>
      <c r="K34" s="1" t="s">
        <v>144</v>
      </c>
      <c r="M34" s="1" t="s">
        <v>258</v>
      </c>
      <c r="N34" s="23" t="n">
        <v>0.25</v>
      </c>
      <c r="O34" s="1" t="s">
        <v>259</v>
      </c>
      <c r="Q34" s="1" t="s">
        <v>147</v>
      </c>
      <c r="R34" s="1" t="s">
        <v>241</v>
      </c>
      <c r="S34" s="1" t="s">
        <v>241</v>
      </c>
      <c r="T34" s="22" t="s">
        <v>139</v>
      </c>
      <c r="U34" s="1" t="s">
        <v>256</v>
      </c>
      <c r="W34" s="24" t="n">
        <f aca="false">IF($F34="",0,IFERROR(IF(ISNUMBER($F34),INT($F34),DATE(VALUE(MID(SUBSTITUTE(LEFT($F34,FIND(" ",$F34&amp;" ")-1),"/",REPT(" ",20)),41,20)),VALUE(LEFT(SUBSTITUTE(LEFT($F34,FIND(" ",$F34&amp;" ")-1),"/",REPT(" ",20)),20)),VALUE(MID(SUBSTITUTE(LEFT($F34,FIND(" ",$F34&amp;" ")-1),"/",REPT(" ",20)),21,20)))),0))</f>
        <v>46253</v>
      </c>
      <c r="X34" s="25" t="n">
        <f aca="false">IF(ISNUMBER($N34),$N34*Validation!$B$5,"")</f>
        <v>2</v>
      </c>
      <c r="Y34" s="26" t="str">
        <f aca="false">IF($A34="","",SUBSTITUTE(SUBSTITUTE(SUBSTITUTE(SUBSTITUTE(SUBSTITUTE(SUBSTITUTE(SUBSTITUTE(UPPER(TRIM($A34)),"Á","A"),"É","E"),"Í","I"),"Ó","O"),"Ú","U"),"Ñ","N"),"Ü","U"))</f>
        <v>J CASTILLO</v>
      </c>
      <c r="Z34" s="26" t="str">
        <f aca="false">IF($Y34="","",LEFT($Y34,1)&amp;" "&amp;TRIM(RIGHT(SUBSTITUTE($Y34," ",REPT(" ",50)),50)))</f>
        <v>J CASTILLO</v>
      </c>
      <c r="AA34" s="27" t="str">
        <f aca="false">IF($AF34="","",IF(COUNTIF(Validation!$U$19:$U$178,$AF34)&gt;0,"OK","NO MATCH"))</f>
        <v>OK</v>
      </c>
      <c r="AB34" s="27" t="str">
        <f aca="false">IF($W34=0,"",IF(AND($W34&gt;=Validation!$B$3,$W34&lt;=Validation!$C$3),"Yes","No"))</f>
        <v>Yes</v>
      </c>
      <c r="AC34" s="26" t="str">
        <f aca="false">IF($A34="","",$AF34&amp;"|"&amp;TEXT($W34,"yyyy-mm-dd")&amp;"|"&amp;$J34&amp;"|"&amp;$N34)</f>
        <v>J CASTILLO|2026-08-19|07-36N-69W|0.25</v>
      </c>
      <c r="AD34" s="27" t="str">
        <f aca="false">IF($AC34="","",IF(COUNTIF($AC$2:$AC$3000,$AC34)&gt;1,"REVIEW","OK"))</f>
        <v>OK</v>
      </c>
      <c r="AE34" s="27" t="str">
        <f aca="false">IF(OR($W34=0,$O34=""),"",IF(IFERROR(IF(ISNUMBER($O34),INT($O34),DATE(VALUE(MID(SUBSTITUTE(LEFT($O34,FIND(" ",$O34&amp;" ")-1),"/",REPT(" ",20)),41,20)),VALUE(LEFT(SUBSTITUTE(LEFT($O34,FIND(" ",$O34&amp;" ")-1),"/",REPT(" ",20)),20)),VALUE(MID(SUBSTITUTE(LEFT($O34,FIND(" ",$O34&amp;" ")-1),"/",REPT(" ",20)),21,20)))),0)&gt;$W34,"Late","Same day"))</f>
        <v>Same day</v>
      </c>
      <c r="AF34" s="26" t="str">
        <f aca="false">IF($A34="","",IFERROR(INDEX(Validation!$C$193:$C$217,MATCH($A34,Validation!$A$193:$A$217,0)),IF(COUNTIF(Validation!$U$19:$U$178,$Z34)&gt;0,$Z34,IF(COUNTIF(Validation!$S$19:$S$178,$AI34)=1,INDEX(Validation!$U$19:$U$178,MATCH($AI34,Validation!$S$19:$S$178,0)),$Z34))))</f>
        <v>J CASTILLO</v>
      </c>
      <c r="AG34" s="27" t="str">
        <f aca="false">IF(COUNTA($A34:$U34)=0,"",IF($A34="","No name",IF($F34="","No date",IF($W34=0,"Date ilegible",IF(NOT(ISNUMBER($N34)),"Hours no numéricas",IF($AA34="NO MATCH","Person no identificada","OK"))))))</f>
        <v>OK</v>
      </c>
      <c r="AH34" s="27" t="str">
        <f aca="false">IF($W34=0,"No date",IF($W34&lt;Validation!$B$3,"Before period",IF($W34&gt;Validation!$C$3,"After period","In period")))</f>
        <v>In period</v>
      </c>
      <c r="AI34" s="26" t="str">
        <f aca="false">IF($Y34="","",TRIM(RIGHT(SUBSTITUTE($Y34," ",REPT(" ",50)),50)))</f>
        <v>CASTILLO</v>
      </c>
      <c r="AJ34" s="27" t="str">
        <f aca="false">IF($A34="","",IF(NOT(ISERROR(MATCH($A34,Validation!$A$193:$A$217,0))),"Manual mapping",IF(COUNTIF(Validation!$U$19:$U$178,$Z34)&gt;0,"Direct",IF(COUNTIF(Validation!$S$19:$S$178,$AI34)=1,"By surname","Unresolved"))))</f>
        <v>Direct</v>
      </c>
      <c r="AK34" s="28" t="str">
        <f aca="false">IF($L34="","",IF(MATCH($L34,$L$2:$L$3000,0)&lt;&gt;ROW()-1,"",COUNT($AK$1:$AK33)+1))</f>
        <v/>
      </c>
      <c r="AL34" s="28" t="str">
        <f aca="false">IF($G34="","",IF(MATCH($G34,$G$2:$G$3000,0)&lt;&gt;ROW()-1,"",COUNT($AL$1:$AL33)+1))</f>
        <v/>
      </c>
      <c r="AM34" s="28" t="str">
        <f aca="false">IF($H34="","",IF(MATCH($H34,$H$2:$H$3000,0)&lt;&gt;ROW()-1,"",COUNT($AM$1:$AM33)+1))</f>
        <v/>
      </c>
      <c r="AN34" s="28" t="str">
        <f aca="false">IF($I34="","",IF(MATCH($I34,$I$2:$I$3000,0)&lt;&gt;ROW()-1,"",COUNT($AN$1:$AN33)+1))</f>
        <v/>
      </c>
      <c r="AO34" s="28" t="str">
        <f aca="false">IF($Q34="","",IF(MATCH($Q34,$Q$2:$Q$3000,0)&lt;&gt;ROW()-1,"",COUNT($AO$1:$AO33)+1))</f>
        <v/>
      </c>
    </row>
    <row r="35" customFormat="false" ht="23.25" hidden="false" customHeight="true" outlineLevel="0" collapsed="false">
      <c r="A35" s="1" t="s">
        <v>260</v>
      </c>
      <c r="B35" s="1" t="s">
        <v>137</v>
      </c>
      <c r="C35" s="1" t="s">
        <v>138</v>
      </c>
      <c r="D35" s="22" t="s">
        <v>139</v>
      </c>
      <c r="F35" s="22" t="s">
        <v>139</v>
      </c>
      <c r="G35" s="1" t="s">
        <v>140</v>
      </c>
      <c r="H35" s="1" t="s">
        <v>141</v>
      </c>
      <c r="I35" s="1" t="s">
        <v>149</v>
      </c>
      <c r="J35" s="1" t="s">
        <v>261</v>
      </c>
      <c r="K35" s="1" t="s">
        <v>144</v>
      </c>
      <c r="M35" s="1" t="s">
        <v>262</v>
      </c>
      <c r="N35" s="23" t="n">
        <v>0.125</v>
      </c>
      <c r="O35" s="1" t="s">
        <v>263</v>
      </c>
      <c r="Q35" s="1" t="s">
        <v>147</v>
      </c>
      <c r="R35" s="1" t="s">
        <v>260</v>
      </c>
      <c r="S35" s="1" t="s">
        <v>260</v>
      </c>
      <c r="T35" s="22" t="s">
        <v>139</v>
      </c>
      <c r="U35" s="29" t="s">
        <v>264</v>
      </c>
      <c r="W35" s="24" t="n">
        <f aca="false">IF($F35="",0,IFERROR(IF(ISNUMBER($F35),INT($F35),DATE(VALUE(MID(SUBSTITUTE(LEFT($F35,FIND(" ",$F35&amp;" ")-1),"/",REPT(" ",20)),41,20)),VALUE(LEFT(SUBSTITUTE(LEFT($F35,FIND(" ",$F35&amp;" ")-1),"/",REPT(" ",20)),20)),VALUE(MID(SUBSTITUTE(LEFT($F35,FIND(" ",$F35&amp;" ")-1),"/",REPT(" ",20)),21,20)))),0))</f>
        <v>46253</v>
      </c>
      <c r="X35" s="25" t="n">
        <f aca="false">IF(ISNUMBER($N35),$N35*Validation!$B$5,"")</f>
        <v>1</v>
      </c>
      <c r="Y35" s="26" t="str">
        <f aca="false">IF($A35="","",SUBSTITUTE(SUBSTITUTE(SUBSTITUTE(SUBSTITUTE(SUBSTITUTE(SUBSTITUTE(SUBSTITUTE(UPPER(TRIM($A35)),"Á","A"),"É","E"),"Í","I"),"Ó","O"),"Ú","U"),"Ñ","N"),"Ü","U"))</f>
        <v>J RINCON</v>
      </c>
      <c r="Z35" s="26" t="str">
        <f aca="false">IF($Y35="","",LEFT($Y35,1)&amp;" "&amp;TRIM(RIGHT(SUBSTITUTE($Y35," ",REPT(" ",50)),50)))</f>
        <v>J RINCON</v>
      </c>
      <c r="AA35" s="27" t="str">
        <f aca="false">IF($AF35="","",IF(COUNTIF(Validation!$U$19:$U$178,$AF35)&gt;0,"OK","NO MATCH"))</f>
        <v>OK</v>
      </c>
      <c r="AB35" s="27" t="str">
        <f aca="false">IF($W35=0,"",IF(AND($W35&gt;=Validation!$B$3,$W35&lt;=Validation!$C$3),"Yes","No"))</f>
        <v>Yes</v>
      </c>
      <c r="AC35" s="26" t="str">
        <f aca="false">IF($A35="","",$AF35&amp;"|"&amp;TEXT($W35,"yyyy-mm-dd")&amp;"|"&amp;$J35&amp;"|"&amp;$N35)</f>
        <v>J RINCON|2026-08-19|03-36N-71W|0.125</v>
      </c>
      <c r="AD35" s="27" t="str">
        <f aca="false">IF($AC35="","",IF(COUNTIF($AC$2:$AC$3000,$AC35)&gt;1,"REVIEW","OK"))</f>
        <v>OK</v>
      </c>
      <c r="AE35" s="27" t="str">
        <f aca="false">IF(OR($W35=0,$O35=""),"",IF(IFERROR(IF(ISNUMBER($O35),INT($O35),DATE(VALUE(MID(SUBSTITUTE(LEFT($O35,FIND(" ",$O35&amp;" ")-1),"/",REPT(" ",20)),41,20)),VALUE(LEFT(SUBSTITUTE(LEFT($O35,FIND(" ",$O35&amp;" ")-1),"/",REPT(" ",20)),20)),VALUE(MID(SUBSTITUTE(LEFT($O35,FIND(" ",$O35&amp;" ")-1),"/",REPT(" ",20)),21,20)))),0)&gt;$W35,"Late","Same day"))</f>
        <v>Same day</v>
      </c>
      <c r="AF35" s="26" t="str">
        <f aca="false">IF($A35="","",IFERROR(INDEX(Validation!$C$193:$C$217,MATCH($A35,Validation!$A$193:$A$217,0)),IF(COUNTIF(Validation!$U$19:$U$178,$Z35)&gt;0,$Z35,IF(COUNTIF(Validation!$S$19:$S$178,$AI35)=1,INDEX(Validation!$U$19:$U$178,MATCH($AI35,Validation!$S$19:$S$178,0)),$Z35))))</f>
        <v>J RINCON</v>
      </c>
      <c r="AG35" s="27" t="str">
        <f aca="false">IF(COUNTA($A35:$U35)=0,"",IF($A35="","No name",IF($F35="","No date",IF($W35=0,"Date ilegible",IF(NOT(ISNUMBER($N35)),"Hours no numéricas",IF($AA35="NO MATCH","Person no identificada","OK"))))))</f>
        <v>OK</v>
      </c>
      <c r="AH35" s="27" t="str">
        <f aca="false">IF($W35=0,"No date",IF($W35&lt;Validation!$B$3,"Before period",IF($W35&gt;Validation!$C$3,"After period","In period")))</f>
        <v>In period</v>
      </c>
      <c r="AI35" s="26" t="str">
        <f aca="false">IF($Y35="","",TRIM(RIGHT(SUBSTITUTE($Y35," ",REPT(" ",50)),50)))</f>
        <v>RINCON</v>
      </c>
      <c r="AJ35" s="27" t="str">
        <f aca="false">IF($A35="","",IF(NOT(ISERROR(MATCH($A35,Validation!$A$193:$A$217,0))),"Manual mapping",IF(COUNTIF(Validation!$U$19:$U$178,$Z35)&gt;0,"Direct",IF(COUNTIF(Validation!$S$19:$S$178,$AI35)=1,"By surname","Unresolved"))))</f>
        <v>Direct</v>
      </c>
      <c r="AK35" s="28" t="str">
        <f aca="false">IF($L35="","",IF(MATCH($L35,$L$2:$L$3000,0)&lt;&gt;ROW()-1,"",COUNT($AK$1:$AK34)+1))</f>
        <v/>
      </c>
      <c r="AL35" s="28" t="str">
        <f aca="false">IF($G35="","",IF(MATCH($G35,$G$2:$G$3000,0)&lt;&gt;ROW()-1,"",COUNT($AL$1:$AL34)+1))</f>
        <v/>
      </c>
      <c r="AM35" s="28" t="str">
        <f aca="false">IF($H35="","",IF(MATCH($H35,$H$2:$H$3000,0)&lt;&gt;ROW()-1,"",COUNT($AM$1:$AM34)+1))</f>
        <v/>
      </c>
      <c r="AN35" s="28" t="str">
        <f aca="false">IF($I35="","",IF(MATCH($I35,$I$2:$I$3000,0)&lt;&gt;ROW()-1,"",COUNT($AN$1:$AN34)+1))</f>
        <v/>
      </c>
      <c r="AO35" s="28" t="str">
        <f aca="false">IF($Q35="","",IF(MATCH($Q35,$Q$2:$Q$3000,0)&lt;&gt;ROW()-1,"",COUNT($AO$1:$AO34)+1))</f>
        <v/>
      </c>
    </row>
    <row r="36" customFormat="false" ht="12.75" hidden="false" customHeight="true" outlineLevel="0" collapsed="false">
      <c r="A36" s="1" t="s">
        <v>260</v>
      </c>
      <c r="B36" s="1" t="s">
        <v>137</v>
      </c>
      <c r="C36" s="1" t="s">
        <v>138</v>
      </c>
      <c r="D36" s="22" t="s">
        <v>139</v>
      </c>
      <c r="F36" s="22" t="s">
        <v>139</v>
      </c>
      <c r="G36" s="1" t="s">
        <v>140</v>
      </c>
      <c r="H36" s="1" t="s">
        <v>141</v>
      </c>
      <c r="I36" s="1" t="s">
        <v>149</v>
      </c>
      <c r="J36" s="1" t="s">
        <v>265</v>
      </c>
      <c r="K36" s="1" t="s">
        <v>144</v>
      </c>
      <c r="M36" s="1" t="s">
        <v>265</v>
      </c>
      <c r="N36" s="23" t="n">
        <v>0.125</v>
      </c>
      <c r="O36" s="1" t="s">
        <v>266</v>
      </c>
      <c r="Q36" s="1" t="s">
        <v>147</v>
      </c>
      <c r="R36" s="1" t="s">
        <v>260</v>
      </c>
      <c r="S36" s="1" t="s">
        <v>260</v>
      </c>
      <c r="T36" s="22" t="s">
        <v>139</v>
      </c>
      <c r="U36" s="1" t="s">
        <v>267</v>
      </c>
      <c r="W36" s="24" t="n">
        <f aca="false">IF($F36="",0,IFERROR(IF(ISNUMBER($F36),INT($F36),DATE(VALUE(MID(SUBSTITUTE(LEFT($F36,FIND(" ",$F36&amp;" ")-1),"/",REPT(" ",20)),41,20)),VALUE(LEFT(SUBSTITUTE(LEFT($F36,FIND(" ",$F36&amp;" ")-1),"/",REPT(" ",20)),20)),VALUE(MID(SUBSTITUTE(LEFT($F36,FIND(" ",$F36&amp;" ")-1),"/",REPT(" ",20)),21,20)))),0))</f>
        <v>46253</v>
      </c>
      <c r="X36" s="25" t="n">
        <f aca="false">IF(ISNUMBER($N36),$N36*Validation!$B$5,"")</f>
        <v>1</v>
      </c>
      <c r="Y36" s="26" t="str">
        <f aca="false">IF($A36="","",SUBSTITUTE(SUBSTITUTE(SUBSTITUTE(SUBSTITUTE(SUBSTITUTE(SUBSTITUTE(SUBSTITUTE(UPPER(TRIM($A36)),"Á","A"),"É","E"),"Í","I"),"Ó","O"),"Ú","U"),"Ñ","N"),"Ü","U"))</f>
        <v>J RINCON</v>
      </c>
      <c r="Z36" s="26" t="str">
        <f aca="false">IF($Y36="","",LEFT($Y36,1)&amp;" "&amp;TRIM(RIGHT(SUBSTITUTE($Y36," ",REPT(" ",50)),50)))</f>
        <v>J RINCON</v>
      </c>
      <c r="AA36" s="27" t="str">
        <f aca="false">IF($AF36="","",IF(COUNTIF(Validation!$U$19:$U$178,$AF36)&gt;0,"OK","NO MATCH"))</f>
        <v>OK</v>
      </c>
      <c r="AB36" s="27" t="str">
        <f aca="false">IF($W36=0,"",IF(AND($W36&gt;=Validation!$B$3,$W36&lt;=Validation!$C$3),"Yes","No"))</f>
        <v>Yes</v>
      </c>
      <c r="AC36" s="26" t="str">
        <f aca="false">IF($A36="","",$AF36&amp;"|"&amp;TEXT($W36,"yyyy-mm-dd")&amp;"|"&amp;$J36&amp;"|"&amp;$N36)</f>
        <v>J RINCON|2026-08-19|36-35N-69W|0.125</v>
      </c>
      <c r="AD36" s="27" t="str">
        <f aca="false">IF($AC36="","",IF(COUNTIF($AC$2:$AC$3000,$AC36)&gt;1,"REVIEW","OK"))</f>
        <v>OK</v>
      </c>
      <c r="AE36" s="27" t="str">
        <f aca="false">IF(OR($W36=0,$O36=""),"",IF(IFERROR(IF(ISNUMBER($O36),INT($O36),DATE(VALUE(MID(SUBSTITUTE(LEFT($O36,FIND(" ",$O36&amp;" ")-1),"/",REPT(" ",20)),41,20)),VALUE(LEFT(SUBSTITUTE(LEFT($O36,FIND(" ",$O36&amp;" ")-1),"/",REPT(" ",20)),20)),VALUE(MID(SUBSTITUTE(LEFT($O36,FIND(" ",$O36&amp;" ")-1),"/",REPT(" ",20)),21,20)))),0)&gt;$W36,"Late","Same day"))</f>
        <v>Same day</v>
      </c>
      <c r="AF36" s="26" t="str">
        <f aca="false">IF($A36="","",IFERROR(INDEX(Validation!$C$193:$C$217,MATCH($A36,Validation!$A$193:$A$217,0)),IF(COUNTIF(Validation!$U$19:$U$178,$Z36)&gt;0,$Z36,IF(COUNTIF(Validation!$S$19:$S$178,$AI36)=1,INDEX(Validation!$U$19:$U$178,MATCH($AI36,Validation!$S$19:$S$178,0)),$Z36))))</f>
        <v>J RINCON</v>
      </c>
      <c r="AG36" s="27" t="str">
        <f aca="false">IF(COUNTA($A36:$U36)=0,"",IF($A36="","No name",IF($F36="","No date",IF($W36=0,"Date ilegible",IF(NOT(ISNUMBER($N36)),"Hours no numéricas",IF($AA36="NO MATCH","Person no identificada","OK"))))))</f>
        <v>OK</v>
      </c>
      <c r="AH36" s="27" t="str">
        <f aca="false">IF($W36=0,"No date",IF($W36&lt;Validation!$B$3,"Before period",IF($W36&gt;Validation!$C$3,"After period","In period")))</f>
        <v>In period</v>
      </c>
      <c r="AI36" s="26" t="str">
        <f aca="false">IF($Y36="","",TRIM(RIGHT(SUBSTITUTE($Y36," ",REPT(" ",50)),50)))</f>
        <v>RINCON</v>
      </c>
      <c r="AJ36" s="27" t="str">
        <f aca="false">IF($A36="","",IF(NOT(ISERROR(MATCH($A36,Validation!$A$193:$A$217,0))),"Manual mapping",IF(COUNTIF(Validation!$U$19:$U$178,$Z36)&gt;0,"Direct",IF(COUNTIF(Validation!$S$19:$S$178,$AI36)=1,"By surname","Unresolved"))))</f>
        <v>Direct</v>
      </c>
      <c r="AK36" s="28" t="str">
        <f aca="false">IF($L36="","",IF(MATCH($L36,$L$2:$L$3000,0)&lt;&gt;ROW()-1,"",COUNT($AK$1:$AK35)+1))</f>
        <v/>
      </c>
      <c r="AL36" s="28" t="str">
        <f aca="false">IF($G36="","",IF(MATCH($G36,$G$2:$G$3000,0)&lt;&gt;ROW()-1,"",COUNT($AL$1:$AL35)+1))</f>
        <v/>
      </c>
      <c r="AM36" s="28" t="str">
        <f aca="false">IF($H36="","",IF(MATCH($H36,$H$2:$H$3000,0)&lt;&gt;ROW()-1,"",COUNT($AM$1:$AM35)+1))</f>
        <v/>
      </c>
      <c r="AN36" s="28" t="str">
        <f aca="false">IF($I36="","",IF(MATCH($I36,$I$2:$I$3000,0)&lt;&gt;ROW()-1,"",COUNT($AN$1:$AN35)+1))</f>
        <v/>
      </c>
      <c r="AO36" s="28" t="str">
        <f aca="false">IF($Q36="","",IF(MATCH($Q36,$Q$2:$Q$3000,0)&lt;&gt;ROW()-1,"",COUNT($AO$1:$AO35)+1))</f>
        <v/>
      </c>
    </row>
    <row r="37" customFormat="false" ht="12.75" hidden="false" customHeight="true" outlineLevel="0" collapsed="false">
      <c r="A37" s="1" t="s">
        <v>260</v>
      </c>
      <c r="B37" s="1" t="s">
        <v>137</v>
      </c>
      <c r="C37" s="1" t="s">
        <v>138</v>
      </c>
      <c r="D37" s="22" t="s">
        <v>139</v>
      </c>
      <c r="F37" s="22" t="s">
        <v>139</v>
      </c>
      <c r="G37" s="1" t="s">
        <v>140</v>
      </c>
      <c r="H37" s="1" t="s">
        <v>141</v>
      </c>
      <c r="I37" s="1" t="s">
        <v>149</v>
      </c>
      <c r="J37" s="1" t="s">
        <v>268</v>
      </c>
      <c r="K37" s="1" t="s">
        <v>144</v>
      </c>
      <c r="M37" s="1" t="s">
        <v>268</v>
      </c>
      <c r="N37" s="23" t="n">
        <v>0.125</v>
      </c>
      <c r="O37" s="1" t="s">
        <v>269</v>
      </c>
      <c r="Q37" s="1" t="s">
        <v>147</v>
      </c>
      <c r="R37" s="1" t="s">
        <v>260</v>
      </c>
      <c r="S37" s="1" t="s">
        <v>260</v>
      </c>
      <c r="T37" s="22" t="s">
        <v>139</v>
      </c>
      <c r="U37" s="1" t="s">
        <v>267</v>
      </c>
      <c r="W37" s="24" t="n">
        <f aca="false">IF($F37="",0,IFERROR(IF(ISNUMBER($F37),INT($F37),DATE(VALUE(MID(SUBSTITUTE(LEFT($F37,FIND(" ",$F37&amp;" ")-1),"/",REPT(" ",20)),41,20)),VALUE(LEFT(SUBSTITUTE(LEFT($F37,FIND(" ",$F37&amp;" ")-1),"/",REPT(" ",20)),20)),VALUE(MID(SUBSTITUTE(LEFT($F37,FIND(" ",$F37&amp;" ")-1),"/",REPT(" ",20)),21,20)))),0))</f>
        <v>46253</v>
      </c>
      <c r="X37" s="25" t="n">
        <f aca="false">IF(ISNUMBER($N37),$N37*Validation!$B$5,"")</f>
        <v>1</v>
      </c>
      <c r="Y37" s="26" t="str">
        <f aca="false">IF($A37="","",SUBSTITUTE(SUBSTITUTE(SUBSTITUTE(SUBSTITUTE(SUBSTITUTE(SUBSTITUTE(SUBSTITUTE(UPPER(TRIM($A37)),"Á","A"),"É","E"),"Í","I"),"Ó","O"),"Ú","U"),"Ñ","N"),"Ü","U"))</f>
        <v>J RINCON</v>
      </c>
      <c r="Z37" s="26" t="str">
        <f aca="false">IF($Y37="","",LEFT($Y37,1)&amp;" "&amp;TRIM(RIGHT(SUBSTITUTE($Y37," ",REPT(" ",50)),50)))</f>
        <v>J RINCON</v>
      </c>
      <c r="AA37" s="27" t="str">
        <f aca="false">IF($AF37="","",IF(COUNTIF(Validation!$U$19:$U$178,$AF37)&gt;0,"OK","NO MATCH"))</f>
        <v>OK</v>
      </c>
      <c r="AB37" s="27" t="str">
        <f aca="false">IF($W37=0,"",IF(AND($W37&gt;=Validation!$B$3,$W37&lt;=Validation!$C$3),"Yes","No"))</f>
        <v>Yes</v>
      </c>
      <c r="AC37" s="26" t="str">
        <f aca="false">IF($A37="","",$AF37&amp;"|"&amp;TEXT($W37,"yyyy-mm-dd")&amp;"|"&amp;$J37&amp;"|"&amp;$N37)</f>
        <v>J RINCON|2026-08-19|36-36N-71W|0.125</v>
      </c>
      <c r="AD37" s="27" t="str">
        <f aca="false">IF($AC37="","",IF(COUNTIF($AC$2:$AC$3000,$AC37)&gt;1,"REVIEW","OK"))</f>
        <v>OK</v>
      </c>
      <c r="AE37" s="27" t="str">
        <f aca="false">IF(OR($W37=0,$O37=""),"",IF(IFERROR(IF(ISNUMBER($O37),INT($O37),DATE(VALUE(MID(SUBSTITUTE(LEFT($O37,FIND(" ",$O37&amp;" ")-1),"/",REPT(" ",20)),41,20)),VALUE(LEFT(SUBSTITUTE(LEFT($O37,FIND(" ",$O37&amp;" ")-1),"/",REPT(" ",20)),20)),VALUE(MID(SUBSTITUTE(LEFT($O37,FIND(" ",$O37&amp;" ")-1),"/",REPT(" ",20)),21,20)))),0)&gt;$W37,"Late","Same day"))</f>
        <v>Same day</v>
      </c>
      <c r="AF37" s="26" t="str">
        <f aca="false">IF($A37="","",IFERROR(INDEX(Validation!$C$193:$C$217,MATCH($A37,Validation!$A$193:$A$217,0)),IF(COUNTIF(Validation!$U$19:$U$178,$Z37)&gt;0,$Z37,IF(COUNTIF(Validation!$S$19:$S$178,$AI37)=1,INDEX(Validation!$U$19:$U$178,MATCH($AI37,Validation!$S$19:$S$178,0)),$Z37))))</f>
        <v>J RINCON</v>
      </c>
      <c r="AG37" s="27" t="str">
        <f aca="false">IF(COUNTA($A37:$U37)=0,"",IF($A37="","No name",IF($F37="","No date",IF($W37=0,"Date ilegible",IF(NOT(ISNUMBER($N37)),"Hours no numéricas",IF($AA37="NO MATCH","Person no identificada","OK"))))))</f>
        <v>OK</v>
      </c>
      <c r="AH37" s="27" t="str">
        <f aca="false">IF($W37=0,"No date",IF($W37&lt;Validation!$B$3,"Before period",IF($W37&gt;Validation!$C$3,"After period","In period")))</f>
        <v>In period</v>
      </c>
      <c r="AI37" s="26" t="str">
        <f aca="false">IF($Y37="","",TRIM(RIGHT(SUBSTITUTE($Y37," ",REPT(" ",50)),50)))</f>
        <v>RINCON</v>
      </c>
      <c r="AJ37" s="27" t="str">
        <f aca="false">IF($A37="","",IF(NOT(ISERROR(MATCH($A37,Validation!$A$193:$A$217,0))),"Manual mapping",IF(COUNTIF(Validation!$U$19:$U$178,$Z37)&gt;0,"Direct",IF(COUNTIF(Validation!$S$19:$S$178,$AI37)=1,"By surname","Unresolved"))))</f>
        <v>Direct</v>
      </c>
      <c r="AK37" s="28" t="str">
        <f aca="false">IF($L37="","",IF(MATCH($L37,$L$2:$L$3000,0)&lt;&gt;ROW()-1,"",COUNT($AK$1:$AK36)+1))</f>
        <v/>
      </c>
      <c r="AL37" s="28" t="str">
        <f aca="false">IF($G37="","",IF(MATCH($G37,$G$2:$G$3000,0)&lt;&gt;ROW()-1,"",COUNT($AL$1:$AL36)+1))</f>
        <v/>
      </c>
      <c r="AM37" s="28" t="str">
        <f aca="false">IF($H37="","",IF(MATCH($H37,$H$2:$H$3000,0)&lt;&gt;ROW()-1,"",COUNT($AM$1:$AM36)+1))</f>
        <v/>
      </c>
      <c r="AN37" s="28" t="str">
        <f aca="false">IF($I37="","",IF(MATCH($I37,$I$2:$I$3000,0)&lt;&gt;ROW()-1,"",COUNT($AN$1:$AN36)+1))</f>
        <v/>
      </c>
      <c r="AO37" s="28" t="str">
        <f aca="false">IF($Q37="","",IF(MATCH($Q37,$Q$2:$Q$3000,0)&lt;&gt;ROW()-1,"",COUNT($AO$1:$AO36)+1))</f>
        <v/>
      </c>
    </row>
    <row r="38" customFormat="false" ht="23.25" hidden="false" customHeight="true" outlineLevel="0" collapsed="false">
      <c r="A38" s="1" t="s">
        <v>260</v>
      </c>
      <c r="B38" s="1" t="s">
        <v>137</v>
      </c>
      <c r="C38" s="1" t="s">
        <v>138</v>
      </c>
      <c r="D38" s="22" t="s">
        <v>139</v>
      </c>
      <c r="F38" s="22" t="s">
        <v>139</v>
      </c>
      <c r="G38" s="1" t="s">
        <v>140</v>
      </c>
      <c r="H38" s="1" t="s">
        <v>141</v>
      </c>
      <c r="I38" s="1" t="s">
        <v>142</v>
      </c>
      <c r="J38" s="1" t="s">
        <v>219</v>
      </c>
      <c r="K38" s="1" t="s">
        <v>144</v>
      </c>
      <c r="M38" s="1" t="s">
        <v>270</v>
      </c>
      <c r="N38" s="23" t="n">
        <v>0.375</v>
      </c>
      <c r="O38" s="1" t="s">
        <v>271</v>
      </c>
      <c r="Q38" s="1" t="s">
        <v>147</v>
      </c>
      <c r="R38" s="1" t="s">
        <v>260</v>
      </c>
      <c r="S38" s="1" t="s">
        <v>260</v>
      </c>
      <c r="T38" s="22" t="s">
        <v>139</v>
      </c>
      <c r="U38" s="29" t="s">
        <v>272</v>
      </c>
      <c r="W38" s="24" t="n">
        <f aca="false">IF($F38="",0,IFERROR(IF(ISNUMBER($F38),INT($F38),DATE(VALUE(MID(SUBSTITUTE(LEFT($F38,FIND(" ",$F38&amp;" ")-1),"/",REPT(" ",20)),41,20)),VALUE(LEFT(SUBSTITUTE(LEFT($F38,FIND(" ",$F38&amp;" ")-1),"/",REPT(" ",20)),20)),VALUE(MID(SUBSTITUTE(LEFT($F38,FIND(" ",$F38&amp;" ")-1),"/",REPT(" ",20)),21,20)))),0))</f>
        <v>46253</v>
      </c>
      <c r="X38" s="25" t="n">
        <f aca="false">IF(ISNUMBER($N38),$N38*Validation!$B$5,"")</f>
        <v>3</v>
      </c>
      <c r="Y38" s="26" t="str">
        <f aca="false">IF($A38="","",SUBSTITUTE(SUBSTITUTE(SUBSTITUTE(SUBSTITUTE(SUBSTITUTE(SUBSTITUTE(SUBSTITUTE(UPPER(TRIM($A38)),"Á","A"),"É","E"),"Í","I"),"Ó","O"),"Ú","U"),"Ñ","N"),"Ü","U"))</f>
        <v>J RINCON</v>
      </c>
      <c r="Z38" s="26" t="str">
        <f aca="false">IF($Y38="","",LEFT($Y38,1)&amp;" "&amp;TRIM(RIGHT(SUBSTITUTE($Y38," ",REPT(" ",50)),50)))</f>
        <v>J RINCON</v>
      </c>
      <c r="AA38" s="27" t="str">
        <f aca="false">IF($AF38="","",IF(COUNTIF(Validation!$U$19:$U$178,$AF38)&gt;0,"OK","NO MATCH"))</f>
        <v>OK</v>
      </c>
      <c r="AB38" s="27" t="str">
        <f aca="false">IF($W38=0,"",IF(AND($W38&gt;=Validation!$B$3,$W38&lt;=Validation!$C$3),"Yes","No"))</f>
        <v>Yes</v>
      </c>
      <c r="AC38" s="26" t="str">
        <f aca="false">IF($A38="","",$AF38&amp;"|"&amp;TEXT($W38,"yyyy-mm-dd")&amp;"|"&amp;$J38&amp;"|"&amp;$N38)</f>
        <v>J RINCON|2026-08-19|06-41N-72W|0.375</v>
      </c>
      <c r="AD38" s="27" t="str">
        <f aca="false">IF($AC38="","",IF(COUNTIF($AC$2:$AC$3000,$AC38)&gt;1,"REVIEW","OK"))</f>
        <v>OK</v>
      </c>
      <c r="AE38" s="27" t="str">
        <f aca="false">IF(OR($W38=0,$O38=""),"",IF(IFERROR(IF(ISNUMBER($O38),INT($O38),DATE(VALUE(MID(SUBSTITUTE(LEFT($O38,FIND(" ",$O38&amp;" ")-1),"/",REPT(" ",20)),41,20)),VALUE(LEFT(SUBSTITUTE(LEFT($O38,FIND(" ",$O38&amp;" ")-1),"/",REPT(" ",20)),20)),VALUE(MID(SUBSTITUTE(LEFT($O38,FIND(" ",$O38&amp;" ")-1),"/",REPT(" ",20)),21,20)))),0)&gt;$W38,"Late","Same day"))</f>
        <v>Same day</v>
      </c>
      <c r="AF38" s="26" t="str">
        <f aca="false">IF($A38="","",IFERROR(INDEX(Validation!$C$193:$C$217,MATCH($A38,Validation!$A$193:$A$217,0)),IF(COUNTIF(Validation!$U$19:$U$178,$Z38)&gt;0,$Z38,IF(COUNTIF(Validation!$S$19:$S$178,$AI38)=1,INDEX(Validation!$U$19:$U$178,MATCH($AI38,Validation!$S$19:$S$178,0)),$Z38))))</f>
        <v>J RINCON</v>
      </c>
      <c r="AG38" s="27" t="str">
        <f aca="false">IF(COUNTA($A38:$U38)=0,"",IF($A38="","No name",IF($F38="","No date",IF($W38=0,"Date ilegible",IF(NOT(ISNUMBER($N38)),"Hours no numéricas",IF($AA38="NO MATCH","Person no identificada","OK"))))))</f>
        <v>OK</v>
      </c>
      <c r="AH38" s="27" t="str">
        <f aca="false">IF($W38=0,"No date",IF($W38&lt;Validation!$B$3,"Before period",IF($W38&gt;Validation!$C$3,"After period","In period")))</f>
        <v>In period</v>
      </c>
      <c r="AI38" s="26" t="str">
        <f aca="false">IF($Y38="","",TRIM(RIGHT(SUBSTITUTE($Y38," ",REPT(" ",50)),50)))</f>
        <v>RINCON</v>
      </c>
      <c r="AJ38" s="27" t="str">
        <f aca="false">IF($A38="","",IF(NOT(ISERROR(MATCH($A38,Validation!$A$193:$A$217,0))),"Manual mapping",IF(COUNTIF(Validation!$U$19:$U$178,$Z38)&gt;0,"Direct",IF(COUNTIF(Validation!$S$19:$S$178,$AI38)=1,"By surname","Unresolved"))))</f>
        <v>Direct</v>
      </c>
      <c r="AK38" s="28" t="str">
        <f aca="false">IF($L38="","",IF(MATCH($L38,$L$2:$L$3000,0)&lt;&gt;ROW()-1,"",COUNT($AK$1:$AK37)+1))</f>
        <v/>
      </c>
      <c r="AL38" s="28" t="str">
        <f aca="false">IF($G38="","",IF(MATCH($G38,$G$2:$G$3000,0)&lt;&gt;ROW()-1,"",COUNT($AL$1:$AL37)+1))</f>
        <v/>
      </c>
      <c r="AM38" s="28" t="str">
        <f aca="false">IF($H38="","",IF(MATCH($H38,$H$2:$H$3000,0)&lt;&gt;ROW()-1,"",COUNT($AM$1:$AM37)+1))</f>
        <v/>
      </c>
      <c r="AN38" s="28" t="str">
        <f aca="false">IF($I38="","",IF(MATCH($I38,$I$2:$I$3000,0)&lt;&gt;ROW()-1,"",COUNT($AN$1:$AN37)+1))</f>
        <v/>
      </c>
      <c r="AO38" s="28" t="str">
        <f aca="false">IF($Q38="","",IF(MATCH($Q38,$Q$2:$Q$3000,0)&lt;&gt;ROW()-1,"",COUNT($AO$1:$AO37)+1))</f>
        <v/>
      </c>
    </row>
    <row r="39" customFormat="false" ht="12.75" hidden="false" customHeight="true" outlineLevel="0" collapsed="false">
      <c r="A39" s="1" t="s">
        <v>260</v>
      </c>
      <c r="B39" s="1" t="s">
        <v>137</v>
      </c>
      <c r="C39" s="1" t="s">
        <v>138</v>
      </c>
      <c r="D39" s="22" t="s">
        <v>139</v>
      </c>
      <c r="F39" s="22" t="s">
        <v>139</v>
      </c>
      <c r="G39" s="1" t="s">
        <v>140</v>
      </c>
      <c r="H39" s="1" t="s">
        <v>141</v>
      </c>
      <c r="I39" s="1" t="s">
        <v>142</v>
      </c>
      <c r="J39" s="1" t="s">
        <v>216</v>
      </c>
      <c r="K39" s="1" t="s">
        <v>144</v>
      </c>
      <c r="M39" s="1" t="s">
        <v>273</v>
      </c>
      <c r="N39" s="23" t="n">
        <v>0.25</v>
      </c>
      <c r="O39" s="1" t="s">
        <v>274</v>
      </c>
      <c r="Q39" s="1" t="s">
        <v>147</v>
      </c>
      <c r="R39" s="1" t="s">
        <v>260</v>
      </c>
      <c r="S39" s="1" t="s">
        <v>260</v>
      </c>
      <c r="T39" s="22" t="s">
        <v>139</v>
      </c>
      <c r="U39" s="1" t="s">
        <v>267</v>
      </c>
      <c r="W39" s="24" t="n">
        <f aca="false">IF($F39="",0,IFERROR(IF(ISNUMBER($F39),INT($F39),DATE(VALUE(MID(SUBSTITUTE(LEFT($F39,FIND(" ",$F39&amp;" ")-1),"/",REPT(" ",20)),41,20)),VALUE(LEFT(SUBSTITUTE(LEFT($F39,FIND(" ",$F39&amp;" ")-1),"/",REPT(" ",20)),20)),VALUE(MID(SUBSTITUTE(LEFT($F39,FIND(" ",$F39&amp;" ")-1),"/",REPT(" ",20)),21,20)))),0))</f>
        <v>46253</v>
      </c>
      <c r="X39" s="25" t="n">
        <f aca="false">IF(ISNUMBER($N39),$N39*Validation!$B$5,"")</f>
        <v>2</v>
      </c>
      <c r="Y39" s="26" t="str">
        <f aca="false">IF($A39="","",SUBSTITUTE(SUBSTITUTE(SUBSTITUTE(SUBSTITUTE(SUBSTITUTE(SUBSTITUTE(SUBSTITUTE(UPPER(TRIM($A39)),"Á","A"),"É","E"),"Í","I"),"Ó","O"),"Ú","U"),"Ñ","N"),"Ü","U"))</f>
        <v>J RINCON</v>
      </c>
      <c r="Z39" s="26" t="str">
        <f aca="false">IF($Y39="","",LEFT($Y39,1)&amp;" "&amp;TRIM(RIGHT(SUBSTITUTE($Y39," ",REPT(" ",50)),50)))</f>
        <v>J RINCON</v>
      </c>
      <c r="AA39" s="27" t="str">
        <f aca="false">IF($AF39="","",IF(COUNTIF(Validation!$U$19:$U$178,$AF39)&gt;0,"OK","NO MATCH"))</f>
        <v>OK</v>
      </c>
      <c r="AB39" s="27" t="str">
        <f aca="false">IF($W39=0,"",IF(AND($W39&gt;=Validation!$B$3,$W39&lt;=Validation!$C$3),"Yes","No"))</f>
        <v>Yes</v>
      </c>
      <c r="AC39" s="26" t="str">
        <f aca="false">IF($A39="","",$AF39&amp;"|"&amp;TEXT($W39,"yyyy-mm-dd")&amp;"|"&amp;$J39&amp;"|"&amp;$N39)</f>
        <v>J RINCON|2026-08-19|06-41N-71W|0.25</v>
      </c>
      <c r="AD39" s="27" t="str">
        <f aca="false">IF($AC39="","",IF(COUNTIF($AC$2:$AC$3000,$AC39)&gt;1,"REVIEW","OK"))</f>
        <v>OK</v>
      </c>
      <c r="AE39" s="27" t="str">
        <f aca="false">IF(OR($W39=0,$O39=""),"",IF(IFERROR(IF(ISNUMBER($O39),INT($O39),DATE(VALUE(MID(SUBSTITUTE(LEFT($O39,FIND(" ",$O39&amp;" ")-1),"/",REPT(" ",20)),41,20)),VALUE(LEFT(SUBSTITUTE(LEFT($O39,FIND(" ",$O39&amp;" ")-1),"/",REPT(" ",20)),20)),VALUE(MID(SUBSTITUTE(LEFT($O39,FIND(" ",$O39&amp;" ")-1),"/",REPT(" ",20)),21,20)))),0)&gt;$W39,"Late","Same day"))</f>
        <v>Same day</v>
      </c>
      <c r="AF39" s="26" t="str">
        <f aca="false">IF($A39="","",IFERROR(INDEX(Validation!$C$193:$C$217,MATCH($A39,Validation!$A$193:$A$217,0)),IF(COUNTIF(Validation!$U$19:$U$178,$Z39)&gt;0,$Z39,IF(COUNTIF(Validation!$S$19:$S$178,$AI39)=1,INDEX(Validation!$U$19:$U$178,MATCH($AI39,Validation!$S$19:$S$178,0)),$Z39))))</f>
        <v>J RINCON</v>
      </c>
      <c r="AG39" s="27" t="str">
        <f aca="false">IF(COUNTA($A39:$U39)=0,"",IF($A39="","No name",IF($F39="","No date",IF($W39=0,"Date ilegible",IF(NOT(ISNUMBER($N39)),"Hours no numéricas",IF($AA39="NO MATCH","Person no identificada","OK"))))))</f>
        <v>OK</v>
      </c>
      <c r="AH39" s="27" t="str">
        <f aca="false">IF($W39=0,"No date",IF($W39&lt;Validation!$B$3,"Before period",IF($W39&gt;Validation!$C$3,"After period","In period")))</f>
        <v>In period</v>
      </c>
      <c r="AI39" s="26" t="str">
        <f aca="false">IF($Y39="","",TRIM(RIGHT(SUBSTITUTE($Y39," ",REPT(" ",50)),50)))</f>
        <v>RINCON</v>
      </c>
      <c r="AJ39" s="27" t="str">
        <f aca="false">IF($A39="","",IF(NOT(ISERROR(MATCH($A39,Validation!$A$193:$A$217,0))),"Manual mapping",IF(COUNTIF(Validation!$U$19:$U$178,$Z39)&gt;0,"Direct",IF(COUNTIF(Validation!$S$19:$S$178,$AI39)=1,"By surname","Unresolved"))))</f>
        <v>Direct</v>
      </c>
      <c r="AK39" s="28" t="str">
        <f aca="false">IF($L39="","",IF(MATCH($L39,$L$2:$L$3000,0)&lt;&gt;ROW()-1,"",COUNT($AK$1:$AK38)+1))</f>
        <v/>
      </c>
      <c r="AL39" s="28" t="str">
        <f aca="false">IF($G39="","",IF(MATCH($G39,$G$2:$G$3000,0)&lt;&gt;ROW()-1,"",COUNT($AL$1:$AL38)+1))</f>
        <v/>
      </c>
      <c r="AM39" s="28" t="str">
        <f aca="false">IF($H39="","",IF(MATCH($H39,$H$2:$H$3000,0)&lt;&gt;ROW()-1,"",COUNT($AM$1:$AM38)+1))</f>
        <v/>
      </c>
      <c r="AN39" s="28" t="str">
        <f aca="false">IF($I39="","",IF(MATCH($I39,$I$2:$I$3000,0)&lt;&gt;ROW()-1,"",COUNT($AN$1:$AN38)+1))</f>
        <v/>
      </c>
      <c r="AO39" s="28" t="str">
        <f aca="false">IF($Q39="","",IF(MATCH($Q39,$Q$2:$Q$3000,0)&lt;&gt;ROW()-1,"",COUNT($AO$1:$AO38)+1))</f>
        <v/>
      </c>
    </row>
    <row r="40" customFormat="false" ht="23.25" hidden="false" customHeight="true" outlineLevel="0" collapsed="false">
      <c r="A40" s="1" t="s">
        <v>260</v>
      </c>
      <c r="B40" s="1" t="s">
        <v>137</v>
      </c>
      <c r="C40" s="1" t="s">
        <v>138</v>
      </c>
      <c r="D40" s="22" t="s">
        <v>139</v>
      </c>
      <c r="F40" s="22" t="s">
        <v>139</v>
      </c>
      <c r="G40" s="1" t="s">
        <v>140</v>
      </c>
      <c r="H40" s="1" t="s">
        <v>141</v>
      </c>
      <c r="I40" s="1" t="s">
        <v>149</v>
      </c>
      <c r="J40" s="1" t="s">
        <v>242</v>
      </c>
      <c r="K40" s="1" t="s">
        <v>144</v>
      </c>
      <c r="M40" s="1" t="s">
        <v>275</v>
      </c>
      <c r="N40" s="23" t="n">
        <v>0.25</v>
      </c>
      <c r="O40" s="1" t="s">
        <v>276</v>
      </c>
      <c r="Q40" s="1" t="s">
        <v>147</v>
      </c>
      <c r="R40" s="1" t="s">
        <v>260</v>
      </c>
      <c r="S40" s="1" t="s">
        <v>260</v>
      </c>
      <c r="T40" s="22" t="s">
        <v>157</v>
      </c>
      <c r="U40" s="29" t="s">
        <v>277</v>
      </c>
      <c r="W40" s="24" t="n">
        <f aca="false">IF($F40="",0,IFERROR(IF(ISNUMBER($F40),INT($F40),DATE(VALUE(MID(SUBSTITUTE(LEFT($F40,FIND(" ",$F40&amp;" ")-1),"/",REPT(" ",20)),41,20)),VALUE(LEFT(SUBSTITUTE(LEFT($F40,FIND(" ",$F40&amp;" ")-1),"/",REPT(" ",20)),20)),VALUE(MID(SUBSTITUTE(LEFT($F40,FIND(" ",$F40&amp;" ")-1),"/",REPT(" ",20)),21,20)))),0))</f>
        <v>46253</v>
      </c>
      <c r="X40" s="25" t="n">
        <f aca="false">IF(ISNUMBER($N40),$N40*Validation!$B$5,"")</f>
        <v>2</v>
      </c>
      <c r="Y40" s="26" t="str">
        <f aca="false">IF($A40="","",SUBSTITUTE(SUBSTITUTE(SUBSTITUTE(SUBSTITUTE(SUBSTITUTE(SUBSTITUTE(SUBSTITUTE(UPPER(TRIM($A40)),"Á","A"),"É","E"),"Í","I"),"Ó","O"),"Ú","U"),"Ñ","N"),"Ü","U"))</f>
        <v>J RINCON</v>
      </c>
      <c r="Z40" s="26" t="str">
        <f aca="false">IF($Y40="","",LEFT($Y40,1)&amp;" "&amp;TRIM(RIGHT(SUBSTITUTE($Y40," ",REPT(" ",50)),50)))</f>
        <v>J RINCON</v>
      </c>
      <c r="AA40" s="27" t="str">
        <f aca="false">IF($AF40="","",IF(COUNTIF(Validation!$U$19:$U$178,$AF40)&gt;0,"OK","NO MATCH"))</f>
        <v>OK</v>
      </c>
      <c r="AB40" s="27" t="str">
        <f aca="false">IF($W40=0,"",IF(AND($W40&gt;=Validation!$B$3,$W40&lt;=Validation!$C$3),"Yes","No"))</f>
        <v>Yes</v>
      </c>
      <c r="AC40" s="26" t="str">
        <f aca="false">IF($A40="","",$AF40&amp;"|"&amp;TEXT($W40,"yyyy-mm-dd")&amp;"|"&amp;$J40&amp;"|"&amp;$N40)</f>
        <v>J RINCON|2026-08-19|06-35N-70W|0.25</v>
      </c>
      <c r="AD40" s="27" t="str">
        <f aca="false">IF($AC40="","",IF(COUNTIF($AC$2:$AC$3000,$AC40)&gt;1,"REVIEW","OK"))</f>
        <v>OK</v>
      </c>
      <c r="AE40" s="27" t="str">
        <f aca="false">IF(OR($W40=0,$O40=""),"",IF(IFERROR(IF(ISNUMBER($O40),INT($O40),DATE(VALUE(MID(SUBSTITUTE(LEFT($O40,FIND(" ",$O40&amp;" ")-1),"/",REPT(" ",20)),41,20)),VALUE(LEFT(SUBSTITUTE(LEFT($O40,FIND(" ",$O40&amp;" ")-1),"/",REPT(" ",20)),20)),VALUE(MID(SUBSTITUTE(LEFT($O40,FIND(" ",$O40&amp;" ")-1),"/",REPT(" ",20)),21,20)))),0)&gt;$W40,"Late","Same day"))</f>
        <v>Late</v>
      </c>
      <c r="AF40" s="26" t="str">
        <f aca="false">IF($A40="","",IFERROR(INDEX(Validation!$C$193:$C$217,MATCH($A40,Validation!$A$193:$A$217,0)),IF(COUNTIF(Validation!$U$19:$U$178,$Z40)&gt;0,$Z40,IF(COUNTIF(Validation!$S$19:$S$178,$AI40)=1,INDEX(Validation!$U$19:$U$178,MATCH($AI40,Validation!$S$19:$S$178,0)),$Z40))))</f>
        <v>J RINCON</v>
      </c>
      <c r="AG40" s="27" t="str">
        <f aca="false">IF(COUNTA($A40:$U40)=0,"",IF($A40="","No name",IF($F40="","No date",IF($W40=0,"Date ilegible",IF(NOT(ISNUMBER($N40)),"Hours no numéricas",IF($AA40="NO MATCH","Person no identificada","OK"))))))</f>
        <v>OK</v>
      </c>
      <c r="AH40" s="27" t="str">
        <f aca="false">IF($W40=0,"No date",IF($W40&lt;Validation!$B$3,"Before period",IF($W40&gt;Validation!$C$3,"After period","In period")))</f>
        <v>In period</v>
      </c>
      <c r="AI40" s="26" t="str">
        <f aca="false">IF($Y40="","",TRIM(RIGHT(SUBSTITUTE($Y40," ",REPT(" ",50)),50)))</f>
        <v>RINCON</v>
      </c>
      <c r="AJ40" s="27" t="str">
        <f aca="false">IF($A40="","",IF(NOT(ISERROR(MATCH($A40,Validation!$A$193:$A$217,0))),"Manual mapping",IF(COUNTIF(Validation!$U$19:$U$178,$Z40)&gt;0,"Direct",IF(COUNTIF(Validation!$S$19:$S$178,$AI40)=1,"By surname","Unresolved"))))</f>
        <v>Direct</v>
      </c>
      <c r="AK40" s="28" t="str">
        <f aca="false">IF($L40="","",IF(MATCH($L40,$L$2:$L$3000,0)&lt;&gt;ROW()-1,"",COUNT($AK$1:$AK39)+1))</f>
        <v/>
      </c>
      <c r="AL40" s="28" t="str">
        <f aca="false">IF($G40="","",IF(MATCH($G40,$G$2:$G$3000,0)&lt;&gt;ROW()-1,"",COUNT($AL$1:$AL39)+1))</f>
        <v/>
      </c>
      <c r="AM40" s="28" t="str">
        <f aca="false">IF($H40="","",IF(MATCH($H40,$H$2:$H$3000,0)&lt;&gt;ROW()-1,"",COUNT($AM$1:$AM39)+1))</f>
        <v/>
      </c>
      <c r="AN40" s="28" t="str">
        <f aca="false">IF($I40="","",IF(MATCH($I40,$I$2:$I$3000,0)&lt;&gt;ROW()-1,"",COUNT($AN$1:$AN39)+1))</f>
        <v/>
      </c>
      <c r="AO40" s="28" t="str">
        <f aca="false">IF($Q40="","",IF(MATCH($Q40,$Q$2:$Q$3000,0)&lt;&gt;ROW()-1,"",COUNT($AO$1:$AO39)+1))</f>
        <v/>
      </c>
    </row>
    <row r="41" customFormat="false" ht="23.25" hidden="false" customHeight="true" outlineLevel="0" collapsed="false">
      <c r="A41" s="1" t="s">
        <v>260</v>
      </c>
      <c r="B41" s="1" t="s">
        <v>137</v>
      </c>
      <c r="C41" s="1" t="s">
        <v>138</v>
      </c>
      <c r="D41" s="22" t="s">
        <v>139</v>
      </c>
      <c r="F41" s="22" t="s">
        <v>139</v>
      </c>
      <c r="G41" s="1" t="s">
        <v>140</v>
      </c>
      <c r="H41" s="1" t="s">
        <v>141</v>
      </c>
      <c r="I41" s="1" t="s">
        <v>142</v>
      </c>
      <c r="J41" s="1" t="s">
        <v>278</v>
      </c>
      <c r="K41" s="1" t="s">
        <v>144</v>
      </c>
      <c r="M41" s="1" t="s">
        <v>279</v>
      </c>
      <c r="N41" s="23" t="n">
        <v>0.125</v>
      </c>
      <c r="O41" s="1" t="s">
        <v>280</v>
      </c>
      <c r="Q41" s="1" t="s">
        <v>147</v>
      </c>
      <c r="R41" s="1" t="s">
        <v>260</v>
      </c>
      <c r="S41" s="1" t="s">
        <v>260</v>
      </c>
      <c r="T41" s="22" t="s">
        <v>157</v>
      </c>
      <c r="U41" s="29" t="s">
        <v>281</v>
      </c>
      <c r="W41" s="24" t="n">
        <f aca="false">IF($F41="",0,IFERROR(IF(ISNUMBER($F41),INT($F41),DATE(VALUE(MID(SUBSTITUTE(LEFT($F41,FIND(" ",$F41&amp;" ")-1),"/",REPT(" ",20)),41,20)),VALUE(LEFT(SUBSTITUTE(LEFT($F41,FIND(" ",$F41&amp;" ")-1),"/",REPT(" ",20)),20)),VALUE(MID(SUBSTITUTE(LEFT($F41,FIND(" ",$F41&amp;" ")-1),"/",REPT(" ",20)),21,20)))),0))</f>
        <v>46253</v>
      </c>
      <c r="X41" s="25" t="n">
        <f aca="false">IF(ISNUMBER($N41),$N41*Validation!$B$5,"")</f>
        <v>1</v>
      </c>
      <c r="Y41" s="26" t="str">
        <f aca="false">IF($A41="","",SUBSTITUTE(SUBSTITUTE(SUBSTITUTE(SUBSTITUTE(SUBSTITUTE(SUBSTITUTE(SUBSTITUTE(UPPER(TRIM($A41)),"Á","A"),"É","E"),"Í","I"),"Ó","O"),"Ú","U"),"Ñ","N"),"Ü","U"))</f>
        <v>J RINCON</v>
      </c>
      <c r="Z41" s="26" t="str">
        <f aca="false">IF($Y41="","",LEFT($Y41,1)&amp;" "&amp;TRIM(RIGHT(SUBSTITUTE($Y41," ",REPT(" ",50)),50)))</f>
        <v>J RINCON</v>
      </c>
      <c r="AA41" s="27" t="str">
        <f aca="false">IF($AF41="","",IF(COUNTIF(Validation!$U$19:$U$178,$AF41)&gt;0,"OK","NO MATCH"))</f>
        <v>OK</v>
      </c>
      <c r="AB41" s="27" t="str">
        <f aca="false">IF($W41=0,"",IF(AND($W41&gt;=Validation!$B$3,$W41&lt;=Validation!$C$3),"Yes","No"))</f>
        <v>Yes</v>
      </c>
      <c r="AC41" s="26" t="str">
        <f aca="false">IF($A41="","",$AF41&amp;"|"&amp;TEXT($W41,"yyyy-mm-dd")&amp;"|"&amp;$J41&amp;"|"&amp;$N41)</f>
        <v>J RINCON|2026-08-19|09-41N-69W|0.125</v>
      </c>
      <c r="AD41" s="27" t="str">
        <f aca="false">IF($AC41="","",IF(COUNTIF($AC$2:$AC$3000,$AC41)&gt;1,"REVIEW","OK"))</f>
        <v>OK</v>
      </c>
      <c r="AE41" s="27" t="str">
        <f aca="false">IF(OR($W41=0,$O41=""),"",IF(IFERROR(IF(ISNUMBER($O41),INT($O41),DATE(VALUE(MID(SUBSTITUTE(LEFT($O41,FIND(" ",$O41&amp;" ")-1),"/",REPT(" ",20)),41,20)),VALUE(LEFT(SUBSTITUTE(LEFT($O41,FIND(" ",$O41&amp;" ")-1),"/",REPT(" ",20)),20)),VALUE(MID(SUBSTITUTE(LEFT($O41,FIND(" ",$O41&amp;" ")-1),"/",REPT(" ",20)),21,20)))),0)&gt;$W41,"Late","Same day"))</f>
        <v>Late</v>
      </c>
      <c r="AF41" s="26" t="str">
        <f aca="false">IF($A41="","",IFERROR(INDEX(Validation!$C$193:$C$217,MATCH($A41,Validation!$A$193:$A$217,0)),IF(COUNTIF(Validation!$U$19:$U$178,$Z41)&gt;0,$Z41,IF(COUNTIF(Validation!$S$19:$S$178,$AI41)=1,INDEX(Validation!$U$19:$U$178,MATCH($AI41,Validation!$S$19:$S$178,0)),$Z41))))</f>
        <v>J RINCON</v>
      </c>
      <c r="AG41" s="27" t="str">
        <f aca="false">IF(COUNTA($A41:$U41)=0,"",IF($A41="","No name",IF($F41="","No date",IF($W41=0,"Date ilegible",IF(NOT(ISNUMBER($N41)),"Hours no numéricas",IF($AA41="NO MATCH","Person no identificada","OK"))))))</f>
        <v>OK</v>
      </c>
      <c r="AH41" s="27" t="str">
        <f aca="false">IF($W41=0,"No date",IF($W41&lt;Validation!$B$3,"Before period",IF($W41&gt;Validation!$C$3,"After period","In period")))</f>
        <v>In period</v>
      </c>
      <c r="AI41" s="26" t="str">
        <f aca="false">IF($Y41="","",TRIM(RIGHT(SUBSTITUTE($Y41," ",REPT(" ",50)),50)))</f>
        <v>RINCON</v>
      </c>
      <c r="AJ41" s="27" t="str">
        <f aca="false">IF($A41="","",IF(NOT(ISERROR(MATCH($A41,Validation!$A$193:$A$217,0))),"Manual mapping",IF(COUNTIF(Validation!$U$19:$U$178,$Z41)&gt;0,"Direct",IF(COUNTIF(Validation!$S$19:$S$178,$AI41)=1,"By surname","Unresolved"))))</f>
        <v>Direct</v>
      </c>
      <c r="AK41" s="28" t="str">
        <f aca="false">IF($L41="","",IF(MATCH($L41,$L$2:$L$3000,0)&lt;&gt;ROW()-1,"",COUNT($AK$1:$AK40)+1))</f>
        <v/>
      </c>
      <c r="AL41" s="28" t="str">
        <f aca="false">IF($G41="","",IF(MATCH($G41,$G$2:$G$3000,0)&lt;&gt;ROW()-1,"",COUNT($AL$1:$AL40)+1))</f>
        <v/>
      </c>
      <c r="AM41" s="28" t="str">
        <f aca="false">IF($H41="","",IF(MATCH($H41,$H$2:$H$3000,0)&lt;&gt;ROW()-1,"",COUNT($AM$1:$AM40)+1))</f>
        <v/>
      </c>
      <c r="AN41" s="28" t="str">
        <f aca="false">IF($I41="","",IF(MATCH($I41,$I$2:$I$3000,0)&lt;&gt;ROW()-1,"",COUNT($AN$1:$AN40)+1))</f>
        <v/>
      </c>
      <c r="AO41" s="28" t="str">
        <f aca="false">IF($Q41="","",IF(MATCH($Q41,$Q$2:$Q$3000,0)&lt;&gt;ROW()-1,"",COUNT($AO$1:$AO40)+1))</f>
        <v/>
      </c>
    </row>
    <row r="42" customFormat="false" ht="23.25" hidden="false" customHeight="true" outlineLevel="0" collapsed="false">
      <c r="A42" s="1" t="s">
        <v>260</v>
      </c>
      <c r="B42" s="1" t="s">
        <v>137</v>
      </c>
      <c r="C42" s="1" t="s">
        <v>138</v>
      </c>
      <c r="D42" s="22" t="s">
        <v>139</v>
      </c>
      <c r="F42" s="22" t="s">
        <v>139</v>
      </c>
      <c r="G42" s="1" t="s">
        <v>140</v>
      </c>
      <c r="H42" s="1" t="s">
        <v>141</v>
      </c>
      <c r="I42" s="1" t="s">
        <v>149</v>
      </c>
      <c r="J42" s="1" t="s">
        <v>282</v>
      </c>
      <c r="K42" s="1" t="s">
        <v>144</v>
      </c>
      <c r="M42" s="1" t="s">
        <v>283</v>
      </c>
      <c r="N42" s="23" t="n">
        <v>0.125</v>
      </c>
      <c r="O42" s="1" t="s">
        <v>284</v>
      </c>
      <c r="Q42" s="1" t="s">
        <v>147</v>
      </c>
      <c r="R42" s="1" t="s">
        <v>260</v>
      </c>
      <c r="S42" s="1" t="s">
        <v>260</v>
      </c>
      <c r="T42" s="22" t="s">
        <v>157</v>
      </c>
      <c r="U42" s="29" t="s">
        <v>285</v>
      </c>
      <c r="W42" s="24" t="n">
        <f aca="false">IF($F42="",0,IFERROR(IF(ISNUMBER($F42),INT($F42),DATE(VALUE(MID(SUBSTITUTE(LEFT($F42,FIND(" ",$F42&amp;" ")-1),"/",REPT(" ",20)),41,20)),VALUE(LEFT(SUBSTITUTE(LEFT($F42,FIND(" ",$F42&amp;" ")-1),"/",REPT(" ",20)),20)),VALUE(MID(SUBSTITUTE(LEFT($F42,FIND(" ",$F42&amp;" ")-1),"/",REPT(" ",20)),21,20)))),0))</f>
        <v>46253</v>
      </c>
      <c r="X42" s="25" t="n">
        <f aca="false">IF(ISNUMBER($N42),$N42*Validation!$B$5,"")</f>
        <v>1</v>
      </c>
      <c r="Y42" s="26" t="str">
        <f aca="false">IF($A42="","",SUBSTITUTE(SUBSTITUTE(SUBSTITUTE(SUBSTITUTE(SUBSTITUTE(SUBSTITUTE(SUBSTITUTE(UPPER(TRIM($A42)),"Á","A"),"É","E"),"Í","I"),"Ó","O"),"Ú","U"),"Ñ","N"),"Ü","U"))</f>
        <v>J RINCON</v>
      </c>
      <c r="Z42" s="26" t="str">
        <f aca="false">IF($Y42="","",LEFT($Y42,1)&amp;" "&amp;TRIM(RIGHT(SUBSTITUTE($Y42," ",REPT(" ",50)),50)))</f>
        <v>J RINCON</v>
      </c>
      <c r="AA42" s="27" t="str">
        <f aca="false">IF($AF42="","",IF(COUNTIF(Validation!$U$19:$U$178,$AF42)&gt;0,"OK","NO MATCH"))</f>
        <v>OK</v>
      </c>
      <c r="AB42" s="27" t="str">
        <f aca="false">IF($W42=0,"",IF(AND($W42&gt;=Validation!$B$3,$W42&lt;=Validation!$C$3),"Yes","No"))</f>
        <v>Yes</v>
      </c>
      <c r="AC42" s="26" t="str">
        <f aca="false">IF($A42="","",$AF42&amp;"|"&amp;TEXT($W42,"yyyy-mm-dd")&amp;"|"&amp;$J42&amp;"|"&amp;$N42)</f>
        <v>J RINCON|2026-08-19|09-35N-70W|0.125</v>
      </c>
      <c r="AD42" s="27" t="str">
        <f aca="false">IF($AC42="","",IF(COUNTIF($AC$2:$AC$3000,$AC42)&gt;1,"REVIEW","OK"))</f>
        <v>OK</v>
      </c>
      <c r="AE42" s="27" t="str">
        <f aca="false">IF(OR($W42=0,$O42=""),"",IF(IFERROR(IF(ISNUMBER($O42),INT($O42),DATE(VALUE(MID(SUBSTITUTE(LEFT($O42,FIND(" ",$O42&amp;" ")-1),"/",REPT(" ",20)),41,20)),VALUE(LEFT(SUBSTITUTE(LEFT($O42,FIND(" ",$O42&amp;" ")-1),"/",REPT(" ",20)),20)),VALUE(MID(SUBSTITUTE(LEFT($O42,FIND(" ",$O42&amp;" ")-1),"/",REPT(" ",20)),21,20)))),0)&gt;$W42,"Late","Same day"))</f>
        <v>Late</v>
      </c>
      <c r="AF42" s="26" t="str">
        <f aca="false">IF($A42="","",IFERROR(INDEX(Validation!$C$193:$C$217,MATCH($A42,Validation!$A$193:$A$217,0)),IF(COUNTIF(Validation!$U$19:$U$178,$Z42)&gt;0,$Z42,IF(COUNTIF(Validation!$S$19:$S$178,$AI42)=1,INDEX(Validation!$U$19:$U$178,MATCH($AI42,Validation!$S$19:$S$178,0)),$Z42))))</f>
        <v>J RINCON</v>
      </c>
      <c r="AG42" s="27" t="str">
        <f aca="false">IF(COUNTA($A42:$U42)=0,"",IF($A42="","No name",IF($F42="","No date",IF($W42=0,"Date ilegible",IF(NOT(ISNUMBER($N42)),"Hours no numéricas",IF($AA42="NO MATCH","Person no identificada","OK"))))))</f>
        <v>OK</v>
      </c>
      <c r="AH42" s="27" t="str">
        <f aca="false">IF($W42=0,"No date",IF($W42&lt;Validation!$B$3,"Before period",IF($W42&gt;Validation!$C$3,"After period","In period")))</f>
        <v>In period</v>
      </c>
      <c r="AI42" s="26" t="str">
        <f aca="false">IF($Y42="","",TRIM(RIGHT(SUBSTITUTE($Y42," ",REPT(" ",50)),50)))</f>
        <v>RINCON</v>
      </c>
      <c r="AJ42" s="27" t="str">
        <f aca="false">IF($A42="","",IF(NOT(ISERROR(MATCH($A42,Validation!$A$193:$A$217,0))),"Manual mapping",IF(COUNTIF(Validation!$U$19:$U$178,$Z42)&gt;0,"Direct",IF(COUNTIF(Validation!$S$19:$S$178,$AI42)=1,"By surname","Unresolved"))))</f>
        <v>Direct</v>
      </c>
      <c r="AK42" s="28" t="str">
        <f aca="false">IF($L42="","",IF(MATCH($L42,$L$2:$L$3000,0)&lt;&gt;ROW()-1,"",COUNT($AK$1:$AK41)+1))</f>
        <v/>
      </c>
      <c r="AL42" s="28" t="str">
        <f aca="false">IF($G42="","",IF(MATCH($G42,$G$2:$G$3000,0)&lt;&gt;ROW()-1,"",COUNT($AL$1:$AL41)+1))</f>
        <v/>
      </c>
      <c r="AM42" s="28" t="str">
        <f aca="false">IF($H42="","",IF(MATCH($H42,$H$2:$H$3000,0)&lt;&gt;ROW()-1,"",COUNT($AM$1:$AM41)+1))</f>
        <v/>
      </c>
      <c r="AN42" s="28" t="str">
        <f aca="false">IF($I42="","",IF(MATCH($I42,$I$2:$I$3000,0)&lt;&gt;ROW()-1,"",COUNT($AN$1:$AN41)+1))</f>
        <v/>
      </c>
      <c r="AO42" s="28" t="str">
        <f aca="false">IF($Q42="","",IF(MATCH($Q42,$Q$2:$Q$3000,0)&lt;&gt;ROW()-1,"",COUNT($AO$1:$AO41)+1))</f>
        <v/>
      </c>
    </row>
    <row r="43" customFormat="false" ht="12.75" hidden="false" customHeight="true" outlineLevel="0" collapsed="false">
      <c r="A43" s="1" t="s">
        <v>286</v>
      </c>
      <c r="B43" s="1" t="s">
        <v>137</v>
      </c>
      <c r="C43" s="1" t="s">
        <v>138</v>
      </c>
      <c r="D43" s="22" t="s">
        <v>139</v>
      </c>
      <c r="F43" s="22" t="s">
        <v>139</v>
      </c>
      <c r="G43" s="1" t="s">
        <v>140</v>
      </c>
      <c r="H43" s="1" t="s">
        <v>141</v>
      </c>
      <c r="I43" s="1" t="s">
        <v>142</v>
      </c>
      <c r="K43" s="1" t="s">
        <v>287</v>
      </c>
      <c r="N43" s="23" t="n">
        <v>1</v>
      </c>
      <c r="O43" s="1" t="s">
        <v>288</v>
      </c>
      <c r="Q43" s="1" t="s">
        <v>147</v>
      </c>
      <c r="R43" s="1" t="s">
        <v>286</v>
      </c>
      <c r="S43" s="1" t="s">
        <v>138</v>
      </c>
      <c r="T43" s="22" t="s">
        <v>157</v>
      </c>
      <c r="U43" s="1" t="s">
        <v>289</v>
      </c>
      <c r="W43" s="24" t="n">
        <f aca="false">IF($F43="",0,IFERROR(IF(ISNUMBER($F43),INT($F43),DATE(VALUE(MID(SUBSTITUTE(LEFT($F43,FIND(" ",$F43&amp;" ")-1),"/",REPT(" ",20)),41,20)),VALUE(LEFT(SUBSTITUTE(LEFT($F43,FIND(" ",$F43&amp;" ")-1),"/",REPT(" ",20)),20)),VALUE(MID(SUBSTITUTE(LEFT($F43,FIND(" ",$F43&amp;" ")-1),"/",REPT(" ",20)),21,20)))),0))</f>
        <v>46253</v>
      </c>
      <c r="X43" s="25" t="n">
        <f aca="false">IF(ISNUMBER($N43),$N43*Validation!$B$5,"")</f>
        <v>8</v>
      </c>
      <c r="Y43" s="26" t="str">
        <f aca="false">IF($A43="","",SUBSTITUTE(SUBSTITUTE(SUBSTITUTE(SUBSTITUTE(SUBSTITUTE(SUBSTITUTE(SUBSTITUTE(UPPER(TRIM($A43)),"Á","A"),"É","E"),"Í","I"),"Ó","O"),"Ú","U"),"Ñ","N"),"Ü","U"))</f>
        <v>J S BERMUDEZ</v>
      </c>
      <c r="Z43" s="26" t="str">
        <f aca="false">IF($Y43="","",LEFT($Y43,1)&amp;" "&amp;TRIM(RIGHT(SUBSTITUTE($Y43," ",REPT(" ",50)),50)))</f>
        <v>J BERMUDEZ</v>
      </c>
      <c r="AA43" s="27" t="str">
        <f aca="false">IF($AF43="","",IF(COUNTIF(Validation!$U$19:$U$178,$AF43)&gt;0,"OK","NO MATCH"))</f>
        <v>OK</v>
      </c>
      <c r="AB43" s="27" t="str">
        <f aca="false">IF($W43=0,"",IF(AND($W43&gt;=Validation!$B$3,$W43&lt;=Validation!$C$3),"Yes","No"))</f>
        <v>Yes</v>
      </c>
      <c r="AC43" s="26" t="str">
        <f aca="false">IF($A43="","",$AF43&amp;"|"&amp;TEXT($W43,"yyyy-mm-dd")&amp;"|"&amp;$J43&amp;"|"&amp;$N43)</f>
        <v>J BERMUDEZ|2026-08-19||1</v>
      </c>
      <c r="AD43" s="27" t="str">
        <f aca="false">IF($AC43="","",IF(COUNTIF($AC$2:$AC$3000,$AC43)&gt;1,"REVIEW","OK"))</f>
        <v>OK</v>
      </c>
      <c r="AE43" s="27" t="str">
        <f aca="false">IF(OR($W43=0,$O43=""),"",IF(IFERROR(IF(ISNUMBER($O43),INT($O43),DATE(VALUE(MID(SUBSTITUTE(LEFT($O43,FIND(" ",$O43&amp;" ")-1),"/",REPT(" ",20)),41,20)),VALUE(LEFT(SUBSTITUTE(LEFT($O43,FIND(" ",$O43&amp;" ")-1),"/",REPT(" ",20)),20)),VALUE(MID(SUBSTITUTE(LEFT($O43,FIND(" ",$O43&amp;" ")-1),"/",REPT(" ",20)),21,20)))),0)&gt;$W43,"Late","Same day"))</f>
        <v>Same day</v>
      </c>
      <c r="AF43" s="26" t="str">
        <f aca="false">IF($A43="","",IFERROR(INDEX(Validation!$C$193:$C$217,MATCH($A43,Validation!$A$193:$A$217,0)),IF(COUNTIF(Validation!$U$19:$U$178,$Z43)&gt;0,$Z43,IF(COUNTIF(Validation!$S$19:$S$178,$AI43)=1,INDEX(Validation!$U$19:$U$178,MATCH($AI43,Validation!$S$19:$S$178,0)),$Z43))))</f>
        <v>J BERMUDEZ</v>
      </c>
      <c r="AG43" s="27" t="str">
        <f aca="false">IF(COUNTA($A43:$U43)=0,"",IF($A43="","No name",IF($F43="","No date",IF($W43=0,"Date ilegible",IF(NOT(ISNUMBER($N43)),"Hours no numéricas",IF($AA43="NO MATCH","Person no identificada","OK"))))))</f>
        <v>OK</v>
      </c>
      <c r="AH43" s="27" t="str">
        <f aca="false">IF($W43=0,"No date",IF($W43&lt;Validation!$B$3,"Before period",IF($W43&gt;Validation!$C$3,"After period","In period")))</f>
        <v>In period</v>
      </c>
      <c r="AI43" s="26" t="str">
        <f aca="false">IF($Y43="","",TRIM(RIGHT(SUBSTITUTE($Y43," ",REPT(" ",50)),50)))</f>
        <v>BERMUDEZ</v>
      </c>
      <c r="AJ43" s="27" t="str">
        <f aca="false">IF($A43="","",IF(NOT(ISERROR(MATCH($A43,Validation!$A$193:$A$217,0))),"Manual mapping",IF(COUNTIF(Validation!$U$19:$U$178,$Z43)&gt;0,"Direct",IF(COUNTIF(Validation!$S$19:$S$178,$AI43)=1,"By surname","Unresolved"))))</f>
        <v>Direct</v>
      </c>
      <c r="AK43" s="28" t="str">
        <f aca="false">IF($L43="","",IF(MATCH($L43,$L$2:$L$3000,0)&lt;&gt;ROW()-1,"",COUNT($AK$1:$AK42)+1))</f>
        <v/>
      </c>
      <c r="AL43" s="28" t="str">
        <f aca="false">IF($G43="","",IF(MATCH($G43,$G$2:$G$3000,0)&lt;&gt;ROW()-1,"",COUNT($AL$1:$AL42)+1))</f>
        <v/>
      </c>
      <c r="AM43" s="28" t="str">
        <f aca="false">IF($H43="","",IF(MATCH($H43,$H$2:$H$3000,0)&lt;&gt;ROW()-1,"",COUNT($AM$1:$AM42)+1))</f>
        <v/>
      </c>
      <c r="AN43" s="28" t="str">
        <f aca="false">IF($I43="","",IF(MATCH($I43,$I$2:$I$3000,0)&lt;&gt;ROW()-1,"",COUNT($AN$1:$AN42)+1))</f>
        <v/>
      </c>
      <c r="AO43" s="28" t="str">
        <f aca="false">IF($Q43="","",IF(MATCH($Q43,$Q$2:$Q$3000,0)&lt;&gt;ROW()-1,"",COUNT($AO$1:$AO42)+1))</f>
        <v/>
      </c>
    </row>
    <row r="44" customFormat="false" ht="57" hidden="false" customHeight="true" outlineLevel="0" collapsed="false">
      <c r="A44" s="1" t="s">
        <v>290</v>
      </c>
      <c r="B44" s="1" t="s">
        <v>137</v>
      </c>
      <c r="C44" s="1" t="s">
        <v>138</v>
      </c>
      <c r="D44" s="22" t="s">
        <v>139</v>
      </c>
      <c r="F44" s="22" t="s">
        <v>139</v>
      </c>
      <c r="G44" s="1" t="s">
        <v>140</v>
      </c>
      <c r="H44" s="1" t="s">
        <v>141</v>
      </c>
      <c r="I44" s="1" t="s">
        <v>142</v>
      </c>
      <c r="J44" s="1" t="s">
        <v>291</v>
      </c>
      <c r="K44" s="1" t="s">
        <v>144</v>
      </c>
      <c r="M44" s="1" t="s">
        <v>292</v>
      </c>
      <c r="N44" s="23" t="n">
        <v>0.125</v>
      </c>
      <c r="O44" s="1" t="s">
        <v>293</v>
      </c>
      <c r="Q44" s="1" t="s">
        <v>147</v>
      </c>
      <c r="R44" s="1" t="s">
        <v>290</v>
      </c>
      <c r="S44" s="1" t="s">
        <v>290</v>
      </c>
      <c r="T44" s="22" t="s">
        <v>139</v>
      </c>
      <c r="U44" s="29" t="s">
        <v>208</v>
      </c>
      <c r="W44" s="24" t="n">
        <f aca="false">IF($F44="",0,IFERROR(IF(ISNUMBER($F44),INT($F44),DATE(VALUE(MID(SUBSTITUTE(LEFT($F44,FIND(" ",$F44&amp;" ")-1),"/",REPT(" ",20)),41,20)),VALUE(LEFT(SUBSTITUTE(LEFT($F44,FIND(" ",$F44&amp;" ")-1),"/",REPT(" ",20)),20)),VALUE(MID(SUBSTITUTE(LEFT($F44,FIND(" ",$F44&amp;" ")-1),"/",REPT(" ",20)),21,20)))),0))</f>
        <v>46253</v>
      </c>
      <c r="X44" s="25" t="n">
        <f aca="false">IF(ISNUMBER($N44),$N44*Validation!$B$5,"")</f>
        <v>1</v>
      </c>
      <c r="Y44" s="26" t="str">
        <f aca="false">IF($A44="","",SUBSTITUTE(SUBSTITUTE(SUBSTITUTE(SUBSTITUTE(SUBSTITUTE(SUBSTITUTE(SUBSTITUTE(UPPER(TRIM($A44)),"Á","A"),"É","E"),"Í","I"),"Ó","O"),"Ú","U"),"Ñ","N"),"Ü","U"))</f>
        <v>J VALBUENA</v>
      </c>
      <c r="Z44" s="26" t="str">
        <f aca="false">IF($Y44="","",LEFT($Y44,1)&amp;" "&amp;TRIM(RIGHT(SUBSTITUTE($Y44," ",REPT(" ",50)),50)))</f>
        <v>J VALBUENA</v>
      </c>
      <c r="AA44" s="27" t="str">
        <f aca="false">IF($AF44="","",IF(COUNTIF(Validation!$U$19:$U$178,$AF44)&gt;0,"OK","NO MATCH"))</f>
        <v>OK</v>
      </c>
      <c r="AB44" s="27" t="str">
        <f aca="false">IF($W44=0,"",IF(AND($W44&gt;=Validation!$B$3,$W44&lt;=Validation!$C$3),"Yes","No"))</f>
        <v>Yes</v>
      </c>
      <c r="AC44" s="26" t="str">
        <f aca="false">IF($A44="","",$AF44&amp;"|"&amp;TEXT($W44,"yyyy-mm-dd")&amp;"|"&amp;$J44&amp;"|"&amp;$N44)</f>
        <v>J VALBUENA|2026-08-19|07-42N-71W|0.125</v>
      </c>
      <c r="AD44" s="27" t="str">
        <f aca="false">IF($AC44="","",IF(COUNTIF($AC$2:$AC$3000,$AC44)&gt;1,"REVIEW","OK"))</f>
        <v>REVIEW</v>
      </c>
      <c r="AE44" s="27" t="str">
        <f aca="false">IF(OR($W44=0,$O44=""),"",IF(IFERROR(IF(ISNUMBER($O44),INT($O44),DATE(VALUE(MID(SUBSTITUTE(LEFT($O44,FIND(" ",$O44&amp;" ")-1),"/",REPT(" ",20)),41,20)),VALUE(LEFT(SUBSTITUTE(LEFT($O44,FIND(" ",$O44&amp;" ")-1),"/",REPT(" ",20)),20)),VALUE(MID(SUBSTITUTE(LEFT($O44,FIND(" ",$O44&amp;" ")-1),"/",REPT(" ",20)),21,20)))),0)&gt;$W44,"Late","Same day"))</f>
        <v>Same day</v>
      </c>
      <c r="AF44" s="26" t="str">
        <f aca="false">IF($A44="","",IFERROR(INDEX(Validation!$C$193:$C$217,MATCH($A44,Validation!$A$193:$A$217,0)),IF(COUNTIF(Validation!$U$19:$U$178,$Z44)&gt;0,$Z44,IF(COUNTIF(Validation!$S$19:$S$178,$AI44)=1,INDEX(Validation!$U$19:$U$178,MATCH($AI44,Validation!$S$19:$S$178,0)),$Z44))))</f>
        <v>J VALBUENA</v>
      </c>
      <c r="AG44" s="27" t="str">
        <f aca="false">IF(COUNTA($A44:$U44)=0,"",IF($A44="","No name",IF($F44="","No date",IF($W44=0,"Date ilegible",IF(NOT(ISNUMBER($N44)),"Hours no numéricas",IF($AA44="NO MATCH","Person no identificada","OK"))))))</f>
        <v>OK</v>
      </c>
      <c r="AH44" s="27" t="str">
        <f aca="false">IF($W44=0,"No date",IF($W44&lt;Validation!$B$3,"Before period",IF($W44&gt;Validation!$C$3,"After period","In period")))</f>
        <v>In period</v>
      </c>
      <c r="AI44" s="26" t="str">
        <f aca="false">IF($Y44="","",TRIM(RIGHT(SUBSTITUTE($Y44," ",REPT(" ",50)),50)))</f>
        <v>VALBUENA</v>
      </c>
      <c r="AJ44" s="27" t="str">
        <f aca="false">IF($A44="","",IF(NOT(ISERROR(MATCH($A44,Validation!$A$193:$A$217,0))),"Manual mapping",IF(COUNTIF(Validation!$U$19:$U$178,$Z44)&gt;0,"Direct",IF(COUNTIF(Validation!$S$19:$S$178,$AI44)=1,"By surname","Unresolved"))))</f>
        <v>Direct</v>
      </c>
      <c r="AK44" s="28" t="str">
        <f aca="false">IF($L44="","",IF(MATCH($L44,$L$2:$L$3000,0)&lt;&gt;ROW()-1,"",COUNT($AK$1:$AK43)+1))</f>
        <v/>
      </c>
      <c r="AL44" s="28" t="str">
        <f aca="false">IF($G44="","",IF(MATCH($G44,$G$2:$G$3000,0)&lt;&gt;ROW()-1,"",COUNT($AL$1:$AL43)+1))</f>
        <v/>
      </c>
      <c r="AM44" s="28" t="str">
        <f aca="false">IF($H44="","",IF(MATCH($H44,$H$2:$H$3000,0)&lt;&gt;ROW()-1,"",COUNT($AM$1:$AM43)+1))</f>
        <v/>
      </c>
      <c r="AN44" s="28" t="str">
        <f aca="false">IF($I44="","",IF(MATCH($I44,$I$2:$I$3000,0)&lt;&gt;ROW()-1,"",COUNT($AN$1:$AN43)+1))</f>
        <v/>
      </c>
      <c r="AO44" s="28" t="str">
        <f aca="false">IF($Q44="","",IF(MATCH($Q44,$Q$2:$Q$3000,0)&lt;&gt;ROW()-1,"",COUNT($AO$1:$AO43)+1))</f>
        <v/>
      </c>
    </row>
    <row r="45" customFormat="false" ht="57" hidden="false" customHeight="true" outlineLevel="0" collapsed="false">
      <c r="A45" s="1" t="s">
        <v>290</v>
      </c>
      <c r="B45" s="1" t="s">
        <v>137</v>
      </c>
      <c r="C45" s="1" t="s">
        <v>138</v>
      </c>
      <c r="D45" s="22" t="s">
        <v>139</v>
      </c>
      <c r="F45" s="22" t="s">
        <v>139</v>
      </c>
      <c r="G45" s="1" t="s">
        <v>140</v>
      </c>
      <c r="H45" s="1" t="s">
        <v>141</v>
      </c>
      <c r="I45" s="1" t="s">
        <v>142</v>
      </c>
      <c r="J45" s="1" t="s">
        <v>291</v>
      </c>
      <c r="K45" s="1" t="s">
        <v>144</v>
      </c>
      <c r="M45" s="1" t="s">
        <v>294</v>
      </c>
      <c r="N45" s="23" t="n">
        <v>0.125</v>
      </c>
      <c r="O45" s="1" t="s">
        <v>295</v>
      </c>
      <c r="Q45" s="1" t="s">
        <v>147</v>
      </c>
      <c r="R45" s="1" t="s">
        <v>290</v>
      </c>
      <c r="S45" s="1" t="s">
        <v>290</v>
      </c>
      <c r="T45" s="22" t="s">
        <v>139</v>
      </c>
      <c r="U45" s="29" t="s">
        <v>208</v>
      </c>
      <c r="W45" s="24" t="n">
        <f aca="false">IF($F45="",0,IFERROR(IF(ISNUMBER($F45),INT($F45),DATE(VALUE(MID(SUBSTITUTE(LEFT($F45,FIND(" ",$F45&amp;" ")-1),"/",REPT(" ",20)),41,20)),VALUE(LEFT(SUBSTITUTE(LEFT($F45,FIND(" ",$F45&amp;" ")-1),"/",REPT(" ",20)),20)),VALUE(MID(SUBSTITUTE(LEFT($F45,FIND(" ",$F45&amp;" ")-1),"/",REPT(" ",20)),21,20)))),0))</f>
        <v>46253</v>
      </c>
      <c r="X45" s="25" t="n">
        <f aca="false">IF(ISNUMBER($N45),$N45*Validation!$B$5,"")</f>
        <v>1</v>
      </c>
      <c r="Y45" s="26" t="str">
        <f aca="false">IF($A45="","",SUBSTITUTE(SUBSTITUTE(SUBSTITUTE(SUBSTITUTE(SUBSTITUTE(SUBSTITUTE(SUBSTITUTE(UPPER(TRIM($A45)),"Á","A"),"É","E"),"Í","I"),"Ó","O"),"Ú","U"),"Ñ","N"),"Ü","U"))</f>
        <v>J VALBUENA</v>
      </c>
      <c r="Z45" s="26" t="str">
        <f aca="false">IF($Y45="","",LEFT($Y45,1)&amp;" "&amp;TRIM(RIGHT(SUBSTITUTE($Y45," ",REPT(" ",50)),50)))</f>
        <v>J VALBUENA</v>
      </c>
      <c r="AA45" s="27" t="str">
        <f aca="false">IF($AF45="","",IF(COUNTIF(Validation!$U$19:$U$178,$AF45)&gt;0,"OK","NO MATCH"))</f>
        <v>OK</v>
      </c>
      <c r="AB45" s="27" t="str">
        <f aca="false">IF($W45=0,"",IF(AND($W45&gt;=Validation!$B$3,$W45&lt;=Validation!$C$3),"Yes","No"))</f>
        <v>Yes</v>
      </c>
      <c r="AC45" s="26" t="str">
        <f aca="false">IF($A45="","",$AF45&amp;"|"&amp;TEXT($W45,"yyyy-mm-dd")&amp;"|"&amp;$J45&amp;"|"&amp;$N45)</f>
        <v>J VALBUENA|2026-08-19|07-42N-71W|0.125</v>
      </c>
      <c r="AD45" s="27" t="str">
        <f aca="false">IF($AC45="","",IF(COUNTIF($AC$2:$AC$3000,$AC45)&gt;1,"REVIEW","OK"))</f>
        <v>REVIEW</v>
      </c>
      <c r="AE45" s="27" t="str">
        <f aca="false">IF(OR($W45=0,$O45=""),"",IF(IFERROR(IF(ISNUMBER($O45),INT($O45),DATE(VALUE(MID(SUBSTITUTE(LEFT($O45,FIND(" ",$O45&amp;" ")-1),"/",REPT(" ",20)),41,20)),VALUE(LEFT(SUBSTITUTE(LEFT($O45,FIND(" ",$O45&amp;" ")-1),"/",REPT(" ",20)),20)),VALUE(MID(SUBSTITUTE(LEFT($O45,FIND(" ",$O45&amp;" ")-1),"/",REPT(" ",20)),21,20)))),0)&gt;$W45,"Late","Same day"))</f>
        <v>Same day</v>
      </c>
      <c r="AF45" s="26" t="str">
        <f aca="false">IF($A45="","",IFERROR(INDEX(Validation!$C$193:$C$217,MATCH($A45,Validation!$A$193:$A$217,0)),IF(COUNTIF(Validation!$U$19:$U$178,$Z45)&gt;0,$Z45,IF(COUNTIF(Validation!$S$19:$S$178,$AI45)=1,INDEX(Validation!$U$19:$U$178,MATCH($AI45,Validation!$S$19:$S$178,0)),$Z45))))</f>
        <v>J VALBUENA</v>
      </c>
      <c r="AG45" s="27" t="str">
        <f aca="false">IF(COUNTA($A45:$U45)=0,"",IF($A45="","No name",IF($F45="","No date",IF($W45=0,"Date ilegible",IF(NOT(ISNUMBER($N45)),"Hours no numéricas",IF($AA45="NO MATCH","Person no identificada","OK"))))))</f>
        <v>OK</v>
      </c>
      <c r="AH45" s="27" t="str">
        <f aca="false">IF($W45=0,"No date",IF($W45&lt;Validation!$B$3,"Before period",IF($W45&gt;Validation!$C$3,"After period","In period")))</f>
        <v>In period</v>
      </c>
      <c r="AI45" s="26" t="str">
        <f aca="false">IF($Y45="","",TRIM(RIGHT(SUBSTITUTE($Y45," ",REPT(" ",50)),50)))</f>
        <v>VALBUENA</v>
      </c>
      <c r="AJ45" s="27" t="str">
        <f aca="false">IF($A45="","",IF(NOT(ISERROR(MATCH($A45,Validation!$A$193:$A$217,0))),"Manual mapping",IF(COUNTIF(Validation!$U$19:$U$178,$Z45)&gt;0,"Direct",IF(COUNTIF(Validation!$S$19:$S$178,$AI45)=1,"By surname","Unresolved"))))</f>
        <v>Direct</v>
      </c>
      <c r="AK45" s="28" t="str">
        <f aca="false">IF($L45="","",IF(MATCH($L45,$L$2:$L$3000,0)&lt;&gt;ROW()-1,"",COUNT($AK$1:$AK44)+1))</f>
        <v/>
      </c>
      <c r="AL45" s="28" t="str">
        <f aca="false">IF($G45="","",IF(MATCH($G45,$G$2:$G$3000,0)&lt;&gt;ROW()-1,"",COUNT($AL$1:$AL44)+1))</f>
        <v/>
      </c>
      <c r="AM45" s="28" t="str">
        <f aca="false">IF($H45="","",IF(MATCH($H45,$H$2:$H$3000,0)&lt;&gt;ROW()-1,"",COUNT($AM$1:$AM44)+1))</f>
        <v/>
      </c>
      <c r="AN45" s="28" t="str">
        <f aca="false">IF($I45="","",IF(MATCH($I45,$I$2:$I$3000,0)&lt;&gt;ROW()-1,"",COUNT($AN$1:$AN44)+1))</f>
        <v/>
      </c>
      <c r="AO45" s="28" t="str">
        <f aca="false">IF($Q45="","",IF(MATCH($Q45,$Q$2:$Q$3000,0)&lt;&gt;ROW()-1,"",COUNT($AO$1:$AO44)+1))</f>
        <v/>
      </c>
    </row>
    <row r="46" customFormat="false" ht="57" hidden="false" customHeight="true" outlineLevel="0" collapsed="false">
      <c r="A46" s="1" t="s">
        <v>290</v>
      </c>
      <c r="B46" s="1" t="s">
        <v>137</v>
      </c>
      <c r="C46" s="1" t="s">
        <v>138</v>
      </c>
      <c r="D46" s="22" t="s">
        <v>139</v>
      </c>
      <c r="F46" s="22" t="s">
        <v>139</v>
      </c>
      <c r="G46" s="1" t="s">
        <v>140</v>
      </c>
      <c r="H46" s="1" t="s">
        <v>141</v>
      </c>
      <c r="I46" s="1" t="s">
        <v>142</v>
      </c>
      <c r="J46" s="1" t="s">
        <v>227</v>
      </c>
      <c r="K46" s="1" t="s">
        <v>144</v>
      </c>
      <c r="M46" s="1" t="s">
        <v>220</v>
      </c>
      <c r="N46" s="23" t="n">
        <v>0.125</v>
      </c>
      <c r="O46" s="1" t="s">
        <v>296</v>
      </c>
      <c r="Q46" s="1" t="s">
        <v>147</v>
      </c>
      <c r="R46" s="1" t="s">
        <v>290</v>
      </c>
      <c r="S46" s="1" t="s">
        <v>290</v>
      </c>
      <c r="T46" s="22" t="s">
        <v>139</v>
      </c>
      <c r="U46" s="29" t="s">
        <v>208</v>
      </c>
      <c r="W46" s="24" t="n">
        <f aca="false">IF($F46="",0,IFERROR(IF(ISNUMBER($F46),INT($F46),DATE(VALUE(MID(SUBSTITUTE(LEFT($F46,FIND(" ",$F46&amp;" ")-1),"/",REPT(" ",20)),41,20)),VALUE(LEFT(SUBSTITUTE(LEFT($F46,FIND(" ",$F46&amp;" ")-1),"/",REPT(" ",20)),20)),VALUE(MID(SUBSTITUTE(LEFT($F46,FIND(" ",$F46&amp;" ")-1),"/",REPT(" ",20)),21,20)))),0))</f>
        <v>46253</v>
      </c>
      <c r="X46" s="25" t="n">
        <f aca="false">IF(ISNUMBER($N46),$N46*Validation!$B$5,"")</f>
        <v>1</v>
      </c>
      <c r="Y46" s="26" t="str">
        <f aca="false">IF($A46="","",SUBSTITUTE(SUBSTITUTE(SUBSTITUTE(SUBSTITUTE(SUBSTITUTE(SUBSTITUTE(SUBSTITUTE(UPPER(TRIM($A46)),"Á","A"),"É","E"),"Í","I"),"Ó","O"),"Ú","U"),"Ñ","N"),"Ü","U"))</f>
        <v>J VALBUENA</v>
      </c>
      <c r="Z46" s="26" t="str">
        <f aca="false">IF($Y46="","",LEFT($Y46,1)&amp;" "&amp;TRIM(RIGHT(SUBSTITUTE($Y46," ",REPT(" ",50)),50)))</f>
        <v>J VALBUENA</v>
      </c>
      <c r="AA46" s="27" t="str">
        <f aca="false">IF($AF46="","",IF(COUNTIF(Validation!$U$19:$U$178,$AF46)&gt;0,"OK","NO MATCH"))</f>
        <v>OK</v>
      </c>
      <c r="AB46" s="27" t="str">
        <f aca="false">IF($W46=0,"",IF(AND($W46&gt;=Validation!$B$3,$W46&lt;=Validation!$C$3),"Yes","No"))</f>
        <v>Yes</v>
      </c>
      <c r="AC46" s="26" t="str">
        <f aca="false">IF($A46="","",$AF46&amp;"|"&amp;TEXT($W46,"yyyy-mm-dd")&amp;"|"&amp;$J46&amp;"|"&amp;$N46)</f>
        <v>J VALBUENA|2026-08-19|07-41N-72W|0.125</v>
      </c>
      <c r="AD46" s="27" t="str">
        <f aca="false">IF($AC46="","",IF(COUNTIF($AC$2:$AC$3000,$AC46)&gt;1,"REVIEW","OK"))</f>
        <v>REVIEW</v>
      </c>
      <c r="AE46" s="27" t="str">
        <f aca="false">IF(OR($W46=0,$O46=""),"",IF(IFERROR(IF(ISNUMBER($O46),INT($O46),DATE(VALUE(MID(SUBSTITUTE(LEFT($O46,FIND(" ",$O46&amp;" ")-1),"/",REPT(" ",20)),41,20)),VALUE(LEFT(SUBSTITUTE(LEFT($O46,FIND(" ",$O46&amp;" ")-1),"/",REPT(" ",20)),20)),VALUE(MID(SUBSTITUTE(LEFT($O46,FIND(" ",$O46&amp;" ")-1),"/",REPT(" ",20)),21,20)))),0)&gt;$W46,"Late","Same day"))</f>
        <v>Same day</v>
      </c>
      <c r="AF46" s="26" t="str">
        <f aca="false">IF($A46="","",IFERROR(INDEX(Validation!$C$193:$C$217,MATCH($A46,Validation!$A$193:$A$217,0)),IF(COUNTIF(Validation!$U$19:$U$178,$Z46)&gt;0,$Z46,IF(COUNTIF(Validation!$S$19:$S$178,$AI46)=1,INDEX(Validation!$U$19:$U$178,MATCH($AI46,Validation!$S$19:$S$178,0)),$Z46))))</f>
        <v>J VALBUENA</v>
      </c>
      <c r="AG46" s="27" t="str">
        <f aca="false">IF(COUNTA($A46:$U46)=0,"",IF($A46="","No name",IF($F46="","No date",IF($W46=0,"Date ilegible",IF(NOT(ISNUMBER($N46)),"Hours no numéricas",IF($AA46="NO MATCH","Person no identificada","OK"))))))</f>
        <v>OK</v>
      </c>
      <c r="AH46" s="27" t="str">
        <f aca="false">IF($W46=0,"No date",IF($W46&lt;Validation!$B$3,"Before period",IF($W46&gt;Validation!$C$3,"After period","In period")))</f>
        <v>In period</v>
      </c>
      <c r="AI46" s="26" t="str">
        <f aca="false">IF($Y46="","",TRIM(RIGHT(SUBSTITUTE($Y46," ",REPT(" ",50)),50)))</f>
        <v>VALBUENA</v>
      </c>
      <c r="AJ46" s="27" t="str">
        <f aca="false">IF($A46="","",IF(NOT(ISERROR(MATCH($A46,Validation!$A$193:$A$217,0))),"Manual mapping",IF(COUNTIF(Validation!$U$19:$U$178,$Z46)&gt;0,"Direct",IF(COUNTIF(Validation!$S$19:$S$178,$AI46)=1,"By surname","Unresolved"))))</f>
        <v>Direct</v>
      </c>
      <c r="AK46" s="28" t="str">
        <f aca="false">IF($L46="","",IF(MATCH($L46,$L$2:$L$3000,0)&lt;&gt;ROW()-1,"",COUNT($AK$1:$AK45)+1))</f>
        <v/>
      </c>
      <c r="AL46" s="28" t="str">
        <f aca="false">IF($G46="","",IF(MATCH($G46,$G$2:$G$3000,0)&lt;&gt;ROW()-1,"",COUNT($AL$1:$AL45)+1))</f>
        <v/>
      </c>
      <c r="AM46" s="28" t="str">
        <f aca="false">IF($H46="","",IF(MATCH($H46,$H$2:$H$3000,0)&lt;&gt;ROW()-1,"",COUNT($AM$1:$AM45)+1))</f>
        <v/>
      </c>
      <c r="AN46" s="28" t="str">
        <f aca="false">IF($I46="","",IF(MATCH($I46,$I$2:$I$3000,0)&lt;&gt;ROW()-1,"",COUNT($AN$1:$AN45)+1))</f>
        <v/>
      </c>
      <c r="AO46" s="28" t="str">
        <f aca="false">IF($Q46="","",IF(MATCH($Q46,$Q$2:$Q$3000,0)&lt;&gt;ROW()-1,"",COUNT($AO$1:$AO45)+1))</f>
        <v/>
      </c>
    </row>
    <row r="47" customFormat="false" ht="57" hidden="false" customHeight="true" outlineLevel="0" collapsed="false">
      <c r="A47" s="1" t="s">
        <v>290</v>
      </c>
      <c r="B47" s="1" t="s">
        <v>137</v>
      </c>
      <c r="C47" s="1" t="s">
        <v>138</v>
      </c>
      <c r="D47" s="22" t="s">
        <v>139</v>
      </c>
      <c r="F47" s="22" t="s">
        <v>139</v>
      </c>
      <c r="G47" s="1" t="s">
        <v>140</v>
      </c>
      <c r="H47" s="1" t="s">
        <v>141</v>
      </c>
      <c r="I47" s="1" t="s">
        <v>142</v>
      </c>
      <c r="J47" s="1" t="s">
        <v>227</v>
      </c>
      <c r="K47" s="1" t="s">
        <v>144</v>
      </c>
      <c r="M47" s="1" t="s">
        <v>297</v>
      </c>
      <c r="N47" s="23" t="n">
        <v>0.125</v>
      </c>
      <c r="O47" s="1" t="s">
        <v>298</v>
      </c>
      <c r="Q47" s="1" t="s">
        <v>147</v>
      </c>
      <c r="R47" s="1" t="s">
        <v>290</v>
      </c>
      <c r="S47" s="1" t="s">
        <v>290</v>
      </c>
      <c r="T47" s="22" t="s">
        <v>139</v>
      </c>
      <c r="U47" s="29" t="s">
        <v>208</v>
      </c>
      <c r="W47" s="24" t="n">
        <f aca="false">IF($F47="",0,IFERROR(IF(ISNUMBER($F47),INT($F47),DATE(VALUE(MID(SUBSTITUTE(LEFT($F47,FIND(" ",$F47&amp;" ")-1),"/",REPT(" ",20)),41,20)),VALUE(LEFT(SUBSTITUTE(LEFT($F47,FIND(" ",$F47&amp;" ")-1),"/",REPT(" ",20)),20)),VALUE(MID(SUBSTITUTE(LEFT($F47,FIND(" ",$F47&amp;" ")-1),"/",REPT(" ",20)),21,20)))),0))</f>
        <v>46253</v>
      </c>
      <c r="X47" s="25" t="n">
        <f aca="false">IF(ISNUMBER($N47),$N47*Validation!$B$5,"")</f>
        <v>1</v>
      </c>
      <c r="Y47" s="26" t="str">
        <f aca="false">IF($A47="","",SUBSTITUTE(SUBSTITUTE(SUBSTITUTE(SUBSTITUTE(SUBSTITUTE(SUBSTITUTE(SUBSTITUTE(UPPER(TRIM($A47)),"Á","A"),"É","E"),"Í","I"),"Ó","O"),"Ú","U"),"Ñ","N"),"Ü","U"))</f>
        <v>J VALBUENA</v>
      </c>
      <c r="Z47" s="26" t="str">
        <f aca="false">IF($Y47="","",LEFT($Y47,1)&amp;" "&amp;TRIM(RIGHT(SUBSTITUTE($Y47," ",REPT(" ",50)),50)))</f>
        <v>J VALBUENA</v>
      </c>
      <c r="AA47" s="27" t="str">
        <f aca="false">IF($AF47="","",IF(COUNTIF(Validation!$U$19:$U$178,$AF47)&gt;0,"OK","NO MATCH"))</f>
        <v>OK</v>
      </c>
      <c r="AB47" s="27" t="str">
        <f aca="false">IF($W47=0,"",IF(AND($W47&gt;=Validation!$B$3,$W47&lt;=Validation!$C$3),"Yes","No"))</f>
        <v>Yes</v>
      </c>
      <c r="AC47" s="26" t="str">
        <f aca="false">IF($A47="","",$AF47&amp;"|"&amp;TEXT($W47,"yyyy-mm-dd")&amp;"|"&amp;$J47&amp;"|"&amp;$N47)</f>
        <v>J VALBUENA|2026-08-19|07-41N-72W|0.125</v>
      </c>
      <c r="AD47" s="27" t="str">
        <f aca="false">IF($AC47="","",IF(COUNTIF($AC$2:$AC$3000,$AC47)&gt;1,"REVIEW","OK"))</f>
        <v>REVIEW</v>
      </c>
      <c r="AE47" s="27" t="str">
        <f aca="false">IF(OR($W47=0,$O47=""),"",IF(IFERROR(IF(ISNUMBER($O47),INT($O47),DATE(VALUE(MID(SUBSTITUTE(LEFT($O47,FIND(" ",$O47&amp;" ")-1),"/",REPT(" ",20)),41,20)),VALUE(LEFT(SUBSTITUTE(LEFT($O47,FIND(" ",$O47&amp;" ")-1),"/",REPT(" ",20)),20)),VALUE(MID(SUBSTITUTE(LEFT($O47,FIND(" ",$O47&amp;" ")-1),"/",REPT(" ",20)),21,20)))),0)&gt;$W47,"Late","Same day"))</f>
        <v>Same day</v>
      </c>
      <c r="AF47" s="26" t="str">
        <f aca="false">IF($A47="","",IFERROR(INDEX(Validation!$C$193:$C$217,MATCH($A47,Validation!$A$193:$A$217,0)),IF(COUNTIF(Validation!$U$19:$U$178,$Z47)&gt;0,$Z47,IF(COUNTIF(Validation!$S$19:$S$178,$AI47)=1,INDEX(Validation!$U$19:$U$178,MATCH($AI47,Validation!$S$19:$S$178,0)),$Z47))))</f>
        <v>J VALBUENA</v>
      </c>
      <c r="AG47" s="27" t="str">
        <f aca="false">IF(COUNTA($A47:$U47)=0,"",IF($A47="","No name",IF($F47="","No date",IF($W47=0,"Date ilegible",IF(NOT(ISNUMBER($N47)),"Hours no numéricas",IF($AA47="NO MATCH","Person no identificada","OK"))))))</f>
        <v>OK</v>
      </c>
      <c r="AH47" s="27" t="str">
        <f aca="false">IF($W47=0,"No date",IF($W47&lt;Validation!$B$3,"Before period",IF($W47&gt;Validation!$C$3,"After period","In period")))</f>
        <v>In period</v>
      </c>
      <c r="AI47" s="26" t="str">
        <f aca="false">IF($Y47="","",TRIM(RIGHT(SUBSTITUTE($Y47," ",REPT(" ",50)),50)))</f>
        <v>VALBUENA</v>
      </c>
      <c r="AJ47" s="27" t="str">
        <f aca="false">IF($A47="","",IF(NOT(ISERROR(MATCH($A47,Validation!$A$193:$A$217,0))),"Manual mapping",IF(COUNTIF(Validation!$U$19:$U$178,$Z47)&gt;0,"Direct",IF(COUNTIF(Validation!$S$19:$S$178,$AI47)=1,"By surname","Unresolved"))))</f>
        <v>Direct</v>
      </c>
      <c r="AK47" s="28" t="str">
        <f aca="false">IF($L47="","",IF(MATCH($L47,$L$2:$L$3000,0)&lt;&gt;ROW()-1,"",COUNT($AK$1:$AK46)+1))</f>
        <v/>
      </c>
      <c r="AL47" s="28" t="str">
        <f aca="false">IF($G47="","",IF(MATCH($G47,$G$2:$G$3000,0)&lt;&gt;ROW()-1,"",COUNT($AL$1:$AL46)+1))</f>
        <v/>
      </c>
      <c r="AM47" s="28" t="str">
        <f aca="false">IF($H47="","",IF(MATCH($H47,$H$2:$H$3000,0)&lt;&gt;ROW()-1,"",COUNT($AM$1:$AM46)+1))</f>
        <v/>
      </c>
      <c r="AN47" s="28" t="str">
        <f aca="false">IF($I47="","",IF(MATCH($I47,$I$2:$I$3000,0)&lt;&gt;ROW()-1,"",COUNT($AN$1:$AN46)+1))</f>
        <v/>
      </c>
      <c r="AO47" s="28" t="str">
        <f aca="false">IF($Q47="","",IF(MATCH($Q47,$Q$2:$Q$3000,0)&lt;&gt;ROW()-1,"",COUNT($AO$1:$AO46)+1))</f>
        <v/>
      </c>
    </row>
    <row r="48" customFormat="false" ht="57" hidden="false" customHeight="true" outlineLevel="0" collapsed="false">
      <c r="A48" s="1" t="s">
        <v>290</v>
      </c>
      <c r="B48" s="1" t="s">
        <v>137</v>
      </c>
      <c r="C48" s="1" t="s">
        <v>138</v>
      </c>
      <c r="D48" s="22" t="s">
        <v>139</v>
      </c>
      <c r="F48" s="22" t="s">
        <v>139</v>
      </c>
      <c r="G48" s="1" t="s">
        <v>140</v>
      </c>
      <c r="H48" s="1" t="s">
        <v>141</v>
      </c>
      <c r="I48" s="1" t="s">
        <v>142</v>
      </c>
      <c r="J48" s="1" t="s">
        <v>227</v>
      </c>
      <c r="K48" s="1" t="s">
        <v>144</v>
      </c>
      <c r="M48" s="1" t="s">
        <v>299</v>
      </c>
      <c r="N48" s="23" t="n">
        <v>0.125</v>
      </c>
      <c r="O48" s="1" t="s">
        <v>300</v>
      </c>
      <c r="Q48" s="1" t="s">
        <v>147</v>
      </c>
      <c r="R48" s="1" t="s">
        <v>290</v>
      </c>
      <c r="S48" s="1" t="s">
        <v>290</v>
      </c>
      <c r="T48" s="22" t="s">
        <v>139</v>
      </c>
      <c r="U48" s="29" t="s">
        <v>208</v>
      </c>
      <c r="W48" s="24" t="n">
        <f aca="false">IF($F48="",0,IFERROR(IF(ISNUMBER($F48),INT($F48),DATE(VALUE(MID(SUBSTITUTE(LEFT($F48,FIND(" ",$F48&amp;" ")-1),"/",REPT(" ",20)),41,20)),VALUE(LEFT(SUBSTITUTE(LEFT($F48,FIND(" ",$F48&amp;" ")-1),"/",REPT(" ",20)),20)),VALUE(MID(SUBSTITUTE(LEFT($F48,FIND(" ",$F48&amp;" ")-1),"/",REPT(" ",20)),21,20)))),0))</f>
        <v>46253</v>
      </c>
      <c r="X48" s="25" t="n">
        <f aca="false">IF(ISNUMBER($N48),$N48*Validation!$B$5,"")</f>
        <v>1</v>
      </c>
      <c r="Y48" s="26" t="str">
        <f aca="false">IF($A48="","",SUBSTITUTE(SUBSTITUTE(SUBSTITUTE(SUBSTITUTE(SUBSTITUTE(SUBSTITUTE(SUBSTITUTE(UPPER(TRIM($A48)),"Á","A"),"É","E"),"Í","I"),"Ó","O"),"Ú","U"),"Ñ","N"),"Ü","U"))</f>
        <v>J VALBUENA</v>
      </c>
      <c r="Z48" s="26" t="str">
        <f aca="false">IF($Y48="","",LEFT($Y48,1)&amp;" "&amp;TRIM(RIGHT(SUBSTITUTE($Y48," ",REPT(" ",50)),50)))</f>
        <v>J VALBUENA</v>
      </c>
      <c r="AA48" s="27" t="str">
        <f aca="false">IF($AF48="","",IF(COUNTIF(Validation!$U$19:$U$178,$AF48)&gt;0,"OK","NO MATCH"))</f>
        <v>OK</v>
      </c>
      <c r="AB48" s="27" t="str">
        <f aca="false">IF($W48=0,"",IF(AND($W48&gt;=Validation!$B$3,$W48&lt;=Validation!$C$3),"Yes","No"))</f>
        <v>Yes</v>
      </c>
      <c r="AC48" s="26" t="str">
        <f aca="false">IF($A48="","",$AF48&amp;"|"&amp;TEXT($W48,"yyyy-mm-dd")&amp;"|"&amp;$J48&amp;"|"&amp;$N48)</f>
        <v>J VALBUENA|2026-08-19|07-41N-72W|0.125</v>
      </c>
      <c r="AD48" s="27" t="str">
        <f aca="false">IF($AC48="","",IF(COUNTIF($AC$2:$AC$3000,$AC48)&gt;1,"REVIEW","OK"))</f>
        <v>REVIEW</v>
      </c>
      <c r="AE48" s="27" t="str">
        <f aca="false">IF(OR($W48=0,$O48=""),"",IF(IFERROR(IF(ISNUMBER($O48),INT($O48),DATE(VALUE(MID(SUBSTITUTE(LEFT($O48,FIND(" ",$O48&amp;" ")-1),"/",REPT(" ",20)),41,20)),VALUE(LEFT(SUBSTITUTE(LEFT($O48,FIND(" ",$O48&amp;" ")-1),"/",REPT(" ",20)),20)),VALUE(MID(SUBSTITUTE(LEFT($O48,FIND(" ",$O48&amp;" ")-1),"/",REPT(" ",20)),21,20)))),0)&gt;$W48,"Late","Same day"))</f>
        <v>Same day</v>
      </c>
      <c r="AF48" s="26" t="str">
        <f aca="false">IF($A48="","",IFERROR(INDEX(Validation!$C$193:$C$217,MATCH($A48,Validation!$A$193:$A$217,0)),IF(COUNTIF(Validation!$U$19:$U$178,$Z48)&gt;0,$Z48,IF(COUNTIF(Validation!$S$19:$S$178,$AI48)=1,INDEX(Validation!$U$19:$U$178,MATCH($AI48,Validation!$S$19:$S$178,0)),$Z48))))</f>
        <v>J VALBUENA</v>
      </c>
      <c r="AG48" s="27" t="str">
        <f aca="false">IF(COUNTA($A48:$U48)=0,"",IF($A48="","No name",IF($F48="","No date",IF($W48=0,"Date ilegible",IF(NOT(ISNUMBER($N48)),"Hours no numéricas",IF($AA48="NO MATCH","Person no identificada","OK"))))))</f>
        <v>OK</v>
      </c>
      <c r="AH48" s="27" t="str">
        <f aca="false">IF($W48=0,"No date",IF($W48&lt;Validation!$B$3,"Before period",IF($W48&gt;Validation!$C$3,"After period","In period")))</f>
        <v>In period</v>
      </c>
      <c r="AI48" s="26" t="str">
        <f aca="false">IF($Y48="","",TRIM(RIGHT(SUBSTITUTE($Y48," ",REPT(" ",50)),50)))</f>
        <v>VALBUENA</v>
      </c>
      <c r="AJ48" s="27" t="str">
        <f aca="false">IF($A48="","",IF(NOT(ISERROR(MATCH($A48,Validation!$A$193:$A$217,0))),"Manual mapping",IF(COUNTIF(Validation!$U$19:$U$178,$Z48)&gt;0,"Direct",IF(COUNTIF(Validation!$S$19:$S$178,$AI48)=1,"By surname","Unresolved"))))</f>
        <v>Direct</v>
      </c>
      <c r="AK48" s="28" t="str">
        <f aca="false">IF($L48="","",IF(MATCH($L48,$L$2:$L$3000,0)&lt;&gt;ROW()-1,"",COUNT($AK$1:$AK47)+1))</f>
        <v/>
      </c>
      <c r="AL48" s="28" t="str">
        <f aca="false">IF($G48="","",IF(MATCH($G48,$G$2:$G$3000,0)&lt;&gt;ROW()-1,"",COUNT($AL$1:$AL47)+1))</f>
        <v/>
      </c>
      <c r="AM48" s="28" t="str">
        <f aca="false">IF($H48="","",IF(MATCH($H48,$H$2:$H$3000,0)&lt;&gt;ROW()-1,"",COUNT($AM$1:$AM47)+1))</f>
        <v/>
      </c>
      <c r="AN48" s="28" t="str">
        <f aca="false">IF($I48="","",IF(MATCH($I48,$I$2:$I$3000,0)&lt;&gt;ROW()-1,"",COUNT($AN$1:$AN47)+1))</f>
        <v/>
      </c>
      <c r="AO48" s="28" t="str">
        <f aca="false">IF($Q48="","",IF(MATCH($Q48,$Q$2:$Q$3000,0)&lt;&gt;ROW()-1,"",COUNT($AO$1:$AO47)+1))</f>
        <v/>
      </c>
    </row>
    <row r="49" customFormat="false" ht="57" hidden="false" customHeight="true" outlineLevel="0" collapsed="false">
      <c r="A49" s="1" t="s">
        <v>290</v>
      </c>
      <c r="B49" s="1" t="s">
        <v>137</v>
      </c>
      <c r="C49" s="1" t="s">
        <v>138</v>
      </c>
      <c r="D49" s="22" t="s">
        <v>139</v>
      </c>
      <c r="F49" s="22" t="s">
        <v>139</v>
      </c>
      <c r="G49" s="1" t="s">
        <v>140</v>
      </c>
      <c r="H49" s="1" t="s">
        <v>141</v>
      </c>
      <c r="I49" s="1" t="s">
        <v>149</v>
      </c>
      <c r="J49" s="1" t="s">
        <v>154</v>
      </c>
      <c r="K49" s="1" t="s">
        <v>144</v>
      </c>
      <c r="M49" s="1" t="s">
        <v>301</v>
      </c>
      <c r="N49" s="23" t="n">
        <v>0.125</v>
      </c>
      <c r="O49" s="1" t="s">
        <v>302</v>
      </c>
      <c r="Q49" s="1" t="s">
        <v>147</v>
      </c>
      <c r="R49" s="1" t="s">
        <v>290</v>
      </c>
      <c r="S49" s="1" t="s">
        <v>290</v>
      </c>
      <c r="T49" s="22" t="s">
        <v>139</v>
      </c>
      <c r="U49" s="29" t="s">
        <v>208</v>
      </c>
      <c r="W49" s="24" t="n">
        <f aca="false">IF($F49="",0,IFERROR(IF(ISNUMBER($F49),INT($F49),DATE(VALUE(MID(SUBSTITUTE(LEFT($F49,FIND(" ",$F49&amp;" ")-1),"/",REPT(" ",20)),41,20)),VALUE(LEFT(SUBSTITUTE(LEFT($F49,FIND(" ",$F49&amp;" ")-1),"/",REPT(" ",20)),20)),VALUE(MID(SUBSTITUTE(LEFT($F49,FIND(" ",$F49&amp;" ")-1),"/",REPT(" ",20)),21,20)))),0))</f>
        <v>46253</v>
      </c>
      <c r="X49" s="25" t="n">
        <f aca="false">IF(ISNUMBER($N49),$N49*Validation!$B$5,"")</f>
        <v>1</v>
      </c>
      <c r="Y49" s="26" t="str">
        <f aca="false">IF($A49="","",SUBSTITUTE(SUBSTITUTE(SUBSTITUTE(SUBSTITUTE(SUBSTITUTE(SUBSTITUTE(SUBSTITUTE(UPPER(TRIM($A49)),"Á","A"),"É","E"),"Í","I"),"Ó","O"),"Ú","U"),"Ñ","N"),"Ü","U"))</f>
        <v>J VALBUENA</v>
      </c>
      <c r="Z49" s="26" t="str">
        <f aca="false">IF($Y49="","",LEFT($Y49,1)&amp;" "&amp;TRIM(RIGHT(SUBSTITUTE($Y49," ",REPT(" ",50)),50)))</f>
        <v>J VALBUENA</v>
      </c>
      <c r="AA49" s="27" t="str">
        <f aca="false">IF($AF49="","",IF(COUNTIF(Validation!$U$19:$U$178,$AF49)&gt;0,"OK","NO MATCH"))</f>
        <v>OK</v>
      </c>
      <c r="AB49" s="27" t="str">
        <f aca="false">IF($W49=0,"",IF(AND($W49&gt;=Validation!$B$3,$W49&lt;=Validation!$C$3),"Yes","No"))</f>
        <v>Yes</v>
      </c>
      <c r="AC49" s="26" t="str">
        <f aca="false">IF($A49="","",$AF49&amp;"|"&amp;TEXT($W49,"yyyy-mm-dd")&amp;"|"&amp;$J49&amp;"|"&amp;$N49)</f>
        <v>J VALBUENA|2026-08-19|09-35N-69W|0.125</v>
      </c>
      <c r="AD49" s="27" t="str">
        <f aca="false">IF($AC49="","",IF(COUNTIF($AC$2:$AC$3000,$AC49)&gt;1,"REVIEW","OK"))</f>
        <v>OK</v>
      </c>
      <c r="AE49" s="27" t="str">
        <f aca="false">IF(OR($W49=0,$O49=""),"",IF(IFERROR(IF(ISNUMBER($O49),INT($O49),DATE(VALUE(MID(SUBSTITUTE(LEFT($O49,FIND(" ",$O49&amp;" ")-1),"/",REPT(" ",20)),41,20)),VALUE(LEFT(SUBSTITUTE(LEFT($O49,FIND(" ",$O49&amp;" ")-1),"/",REPT(" ",20)),20)),VALUE(MID(SUBSTITUTE(LEFT($O49,FIND(" ",$O49&amp;" ")-1),"/",REPT(" ",20)),21,20)))),0)&gt;$W49,"Late","Same day"))</f>
        <v>Same day</v>
      </c>
      <c r="AF49" s="26" t="str">
        <f aca="false">IF($A49="","",IFERROR(INDEX(Validation!$C$193:$C$217,MATCH($A49,Validation!$A$193:$A$217,0)),IF(COUNTIF(Validation!$U$19:$U$178,$Z49)&gt;0,$Z49,IF(COUNTIF(Validation!$S$19:$S$178,$AI49)=1,INDEX(Validation!$U$19:$U$178,MATCH($AI49,Validation!$S$19:$S$178,0)),$Z49))))</f>
        <v>J VALBUENA</v>
      </c>
      <c r="AG49" s="27" t="str">
        <f aca="false">IF(COUNTA($A49:$U49)=0,"",IF($A49="","No name",IF($F49="","No date",IF($W49=0,"Date ilegible",IF(NOT(ISNUMBER($N49)),"Hours no numéricas",IF($AA49="NO MATCH","Person no identificada","OK"))))))</f>
        <v>OK</v>
      </c>
      <c r="AH49" s="27" t="str">
        <f aca="false">IF($W49=0,"No date",IF($W49&lt;Validation!$B$3,"Before period",IF($W49&gt;Validation!$C$3,"After period","In period")))</f>
        <v>In period</v>
      </c>
      <c r="AI49" s="26" t="str">
        <f aca="false">IF($Y49="","",TRIM(RIGHT(SUBSTITUTE($Y49," ",REPT(" ",50)),50)))</f>
        <v>VALBUENA</v>
      </c>
      <c r="AJ49" s="27" t="str">
        <f aca="false">IF($A49="","",IF(NOT(ISERROR(MATCH($A49,Validation!$A$193:$A$217,0))),"Manual mapping",IF(COUNTIF(Validation!$U$19:$U$178,$Z49)&gt;0,"Direct",IF(COUNTIF(Validation!$S$19:$S$178,$AI49)=1,"By surname","Unresolved"))))</f>
        <v>Direct</v>
      </c>
      <c r="AK49" s="28" t="str">
        <f aca="false">IF($L49="","",IF(MATCH($L49,$L$2:$L$3000,0)&lt;&gt;ROW()-1,"",COUNT($AK$1:$AK48)+1))</f>
        <v/>
      </c>
      <c r="AL49" s="28" t="str">
        <f aca="false">IF($G49="","",IF(MATCH($G49,$G$2:$G$3000,0)&lt;&gt;ROW()-1,"",COUNT($AL$1:$AL48)+1))</f>
        <v/>
      </c>
      <c r="AM49" s="28" t="str">
        <f aca="false">IF($H49="","",IF(MATCH($H49,$H$2:$H$3000,0)&lt;&gt;ROW()-1,"",COUNT($AM$1:$AM48)+1))</f>
        <v/>
      </c>
      <c r="AN49" s="28" t="str">
        <f aca="false">IF($I49="","",IF(MATCH($I49,$I$2:$I$3000,0)&lt;&gt;ROW()-1,"",COUNT($AN$1:$AN48)+1))</f>
        <v/>
      </c>
      <c r="AO49" s="28" t="str">
        <f aca="false">IF($Q49="","",IF(MATCH($Q49,$Q$2:$Q$3000,0)&lt;&gt;ROW()-1,"",COUNT($AO$1:$AO48)+1))</f>
        <v/>
      </c>
    </row>
    <row r="50" customFormat="false" ht="57" hidden="false" customHeight="true" outlineLevel="0" collapsed="false">
      <c r="A50" s="1" t="s">
        <v>290</v>
      </c>
      <c r="B50" s="1" t="s">
        <v>137</v>
      </c>
      <c r="C50" s="1" t="s">
        <v>138</v>
      </c>
      <c r="D50" s="22" t="s">
        <v>139</v>
      </c>
      <c r="F50" s="22" t="s">
        <v>139</v>
      </c>
      <c r="G50" s="1" t="s">
        <v>140</v>
      </c>
      <c r="H50" s="1" t="s">
        <v>141</v>
      </c>
      <c r="I50" s="1" t="s">
        <v>149</v>
      </c>
      <c r="J50" s="1" t="s">
        <v>248</v>
      </c>
      <c r="K50" s="1" t="s">
        <v>144</v>
      </c>
      <c r="M50" s="1" t="s">
        <v>303</v>
      </c>
      <c r="N50" s="23" t="n">
        <v>0.125</v>
      </c>
      <c r="O50" s="1" t="s">
        <v>304</v>
      </c>
      <c r="Q50" s="1" t="s">
        <v>147</v>
      </c>
      <c r="R50" s="1" t="s">
        <v>290</v>
      </c>
      <c r="S50" s="1" t="s">
        <v>290</v>
      </c>
      <c r="T50" s="22" t="s">
        <v>139</v>
      </c>
      <c r="U50" s="29" t="s">
        <v>208</v>
      </c>
      <c r="W50" s="24" t="n">
        <f aca="false">IF($F50="",0,IFERROR(IF(ISNUMBER($F50),INT($F50),DATE(VALUE(MID(SUBSTITUTE(LEFT($F50,FIND(" ",$F50&amp;" ")-1),"/",REPT(" ",20)),41,20)),VALUE(LEFT(SUBSTITUTE(LEFT($F50,FIND(" ",$F50&amp;" ")-1),"/",REPT(" ",20)),20)),VALUE(MID(SUBSTITUTE(LEFT($F50,FIND(" ",$F50&amp;" ")-1),"/",REPT(" ",20)),21,20)))),0))</f>
        <v>46253</v>
      </c>
      <c r="X50" s="25" t="n">
        <f aca="false">IF(ISNUMBER($N50),$N50*Validation!$B$5,"")</f>
        <v>1</v>
      </c>
      <c r="Y50" s="26" t="str">
        <f aca="false">IF($A50="","",SUBSTITUTE(SUBSTITUTE(SUBSTITUTE(SUBSTITUTE(SUBSTITUTE(SUBSTITUTE(SUBSTITUTE(UPPER(TRIM($A50)),"Á","A"),"É","E"),"Í","I"),"Ó","O"),"Ú","U"),"Ñ","N"),"Ü","U"))</f>
        <v>J VALBUENA</v>
      </c>
      <c r="Z50" s="26" t="str">
        <f aca="false">IF($Y50="","",LEFT($Y50,1)&amp;" "&amp;TRIM(RIGHT(SUBSTITUTE($Y50," ",REPT(" ",50)),50)))</f>
        <v>J VALBUENA</v>
      </c>
      <c r="AA50" s="27" t="str">
        <f aca="false">IF($AF50="","",IF(COUNTIF(Validation!$U$19:$U$178,$AF50)&gt;0,"OK","NO MATCH"))</f>
        <v>OK</v>
      </c>
      <c r="AB50" s="27" t="str">
        <f aca="false">IF($W50=0,"",IF(AND($W50&gt;=Validation!$B$3,$W50&lt;=Validation!$C$3),"Yes","No"))</f>
        <v>Yes</v>
      </c>
      <c r="AC50" s="26" t="str">
        <f aca="false">IF($A50="","",$AF50&amp;"|"&amp;TEXT($W50,"yyyy-mm-dd")&amp;"|"&amp;$J50&amp;"|"&amp;$N50)</f>
        <v>J VALBUENA|2026-08-19|07-34N-68W|0.125</v>
      </c>
      <c r="AD50" s="27" t="str">
        <f aca="false">IF($AC50="","",IF(COUNTIF($AC$2:$AC$3000,$AC50)&gt;1,"REVIEW","OK"))</f>
        <v>OK</v>
      </c>
      <c r="AE50" s="27" t="str">
        <f aca="false">IF(OR($W50=0,$O50=""),"",IF(IFERROR(IF(ISNUMBER($O50),INT($O50),DATE(VALUE(MID(SUBSTITUTE(LEFT($O50,FIND(" ",$O50&amp;" ")-1),"/",REPT(" ",20)),41,20)),VALUE(LEFT(SUBSTITUTE(LEFT($O50,FIND(" ",$O50&amp;" ")-1),"/",REPT(" ",20)),20)),VALUE(MID(SUBSTITUTE(LEFT($O50,FIND(" ",$O50&amp;" ")-1),"/",REPT(" ",20)),21,20)))),0)&gt;$W50,"Late","Same day"))</f>
        <v>Same day</v>
      </c>
      <c r="AF50" s="26" t="str">
        <f aca="false">IF($A50="","",IFERROR(INDEX(Validation!$C$193:$C$217,MATCH($A50,Validation!$A$193:$A$217,0)),IF(COUNTIF(Validation!$U$19:$U$178,$Z50)&gt;0,$Z50,IF(COUNTIF(Validation!$S$19:$S$178,$AI50)=1,INDEX(Validation!$U$19:$U$178,MATCH($AI50,Validation!$S$19:$S$178,0)),$Z50))))</f>
        <v>J VALBUENA</v>
      </c>
      <c r="AG50" s="27" t="str">
        <f aca="false">IF(COUNTA($A50:$U50)=0,"",IF($A50="","No name",IF($F50="","No date",IF($W50=0,"Date ilegible",IF(NOT(ISNUMBER($N50)),"Hours no numéricas",IF($AA50="NO MATCH","Person no identificada","OK"))))))</f>
        <v>OK</v>
      </c>
      <c r="AH50" s="27" t="str">
        <f aca="false">IF($W50=0,"No date",IF($W50&lt;Validation!$B$3,"Before period",IF($W50&gt;Validation!$C$3,"After period","In period")))</f>
        <v>In period</v>
      </c>
      <c r="AI50" s="26" t="str">
        <f aca="false">IF($Y50="","",TRIM(RIGHT(SUBSTITUTE($Y50," ",REPT(" ",50)),50)))</f>
        <v>VALBUENA</v>
      </c>
      <c r="AJ50" s="27" t="str">
        <f aca="false">IF($A50="","",IF(NOT(ISERROR(MATCH($A50,Validation!$A$193:$A$217,0))),"Manual mapping",IF(COUNTIF(Validation!$U$19:$U$178,$Z50)&gt;0,"Direct",IF(COUNTIF(Validation!$S$19:$S$178,$AI50)=1,"By surname","Unresolved"))))</f>
        <v>Direct</v>
      </c>
      <c r="AK50" s="28" t="str">
        <f aca="false">IF($L50="","",IF(MATCH($L50,$L$2:$L$3000,0)&lt;&gt;ROW()-1,"",COUNT($AK$1:$AK49)+1))</f>
        <v/>
      </c>
      <c r="AL50" s="28" t="str">
        <f aca="false">IF($G50="","",IF(MATCH($G50,$G$2:$G$3000,0)&lt;&gt;ROW()-1,"",COUNT($AL$1:$AL49)+1))</f>
        <v/>
      </c>
      <c r="AM50" s="28" t="str">
        <f aca="false">IF($H50="","",IF(MATCH($H50,$H$2:$H$3000,0)&lt;&gt;ROW()-1,"",COUNT($AM$1:$AM49)+1))</f>
        <v/>
      </c>
      <c r="AN50" s="28" t="str">
        <f aca="false">IF($I50="","",IF(MATCH($I50,$I$2:$I$3000,0)&lt;&gt;ROW()-1,"",COUNT($AN$1:$AN49)+1))</f>
        <v/>
      </c>
      <c r="AO50" s="28" t="str">
        <f aca="false">IF($Q50="","",IF(MATCH($Q50,$Q$2:$Q$3000,0)&lt;&gt;ROW()-1,"",COUNT($AO$1:$AO49)+1))</f>
        <v/>
      </c>
    </row>
    <row r="51" customFormat="false" ht="79.5" hidden="false" customHeight="true" outlineLevel="0" collapsed="false">
      <c r="A51" s="1" t="s">
        <v>290</v>
      </c>
      <c r="B51" s="1" t="s">
        <v>137</v>
      </c>
      <c r="C51" s="1" t="s">
        <v>138</v>
      </c>
      <c r="D51" s="22" t="s">
        <v>139</v>
      </c>
      <c r="F51" s="22" t="s">
        <v>139</v>
      </c>
      <c r="G51" s="1" t="s">
        <v>140</v>
      </c>
      <c r="H51" s="1" t="s">
        <v>141</v>
      </c>
      <c r="I51" s="1" t="s">
        <v>142</v>
      </c>
      <c r="J51" s="1" t="s">
        <v>227</v>
      </c>
      <c r="K51" s="1" t="s">
        <v>144</v>
      </c>
      <c r="M51" s="1" t="s">
        <v>305</v>
      </c>
      <c r="N51" s="23" t="n">
        <v>0.125</v>
      </c>
      <c r="O51" s="1" t="s">
        <v>306</v>
      </c>
      <c r="Q51" s="1" t="s">
        <v>147</v>
      </c>
      <c r="R51" s="1" t="s">
        <v>290</v>
      </c>
      <c r="S51" s="1" t="s">
        <v>290</v>
      </c>
      <c r="T51" s="22" t="s">
        <v>139</v>
      </c>
      <c r="U51" s="29" t="s">
        <v>307</v>
      </c>
      <c r="W51" s="24" t="n">
        <f aca="false">IF($F51="",0,IFERROR(IF(ISNUMBER($F51),INT($F51),DATE(VALUE(MID(SUBSTITUTE(LEFT($F51,FIND(" ",$F51&amp;" ")-1),"/",REPT(" ",20)),41,20)),VALUE(LEFT(SUBSTITUTE(LEFT($F51,FIND(" ",$F51&amp;" ")-1),"/",REPT(" ",20)),20)),VALUE(MID(SUBSTITUTE(LEFT($F51,FIND(" ",$F51&amp;" ")-1),"/",REPT(" ",20)),21,20)))),0))</f>
        <v>46253</v>
      </c>
      <c r="X51" s="25" t="n">
        <f aca="false">IF(ISNUMBER($N51),$N51*Validation!$B$5,"")</f>
        <v>1</v>
      </c>
      <c r="Y51" s="26" t="str">
        <f aca="false">IF($A51="","",SUBSTITUTE(SUBSTITUTE(SUBSTITUTE(SUBSTITUTE(SUBSTITUTE(SUBSTITUTE(SUBSTITUTE(UPPER(TRIM($A51)),"Á","A"),"É","E"),"Í","I"),"Ó","O"),"Ú","U"),"Ñ","N"),"Ü","U"))</f>
        <v>J VALBUENA</v>
      </c>
      <c r="Z51" s="26" t="str">
        <f aca="false">IF($Y51="","",LEFT($Y51,1)&amp;" "&amp;TRIM(RIGHT(SUBSTITUTE($Y51," ",REPT(" ",50)),50)))</f>
        <v>J VALBUENA</v>
      </c>
      <c r="AA51" s="27" t="str">
        <f aca="false">IF($AF51="","",IF(COUNTIF(Validation!$U$19:$U$178,$AF51)&gt;0,"OK","NO MATCH"))</f>
        <v>OK</v>
      </c>
      <c r="AB51" s="27" t="str">
        <f aca="false">IF($W51=0,"",IF(AND($W51&gt;=Validation!$B$3,$W51&lt;=Validation!$C$3),"Yes","No"))</f>
        <v>Yes</v>
      </c>
      <c r="AC51" s="26" t="str">
        <f aca="false">IF($A51="","",$AF51&amp;"|"&amp;TEXT($W51,"yyyy-mm-dd")&amp;"|"&amp;$J51&amp;"|"&amp;$N51)</f>
        <v>J VALBUENA|2026-08-19|07-41N-72W|0.125</v>
      </c>
      <c r="AD51" s="27" t="str">
        <f aca="false">IF($AC51="","",IF(COUNTIF($AC$2:$AC$3000,$AC51)&gt;1,"REVIEW","OK"))</f>
        <v>REVIEW</v>
      </c>
      <c r="AE51" s="27" t="str">
        <f aca="false">IF(OR($W51=0,$O51=""),"",IF(IFERROR(IF(ISNUMBER($O51),INT($O51),DATE(VALUE(MID(SUBSTITUTE(LEFT($O51,FIND(" ",$O51&amp;" ")-1),"/",REPT(" ",20)),41,20)),VALUE(LEFT(SUBSTITUTE(LEFT($O51,FIND(" ",$O51&amp;" ")-1),"/",REPT(" ",20)),20)),VALUE(MID(SUBSTITUTE(LEFT($O51,FIND(" ",$O51&amp;" ")-1),"/",REPT(" ",20)),21,20)))),0)&gt;$W51,"Late","Same day"))</f>
        <v>Same day</v>
      </c>
      <c r="AF51" s="26" t="str">
        <f aca="false">IF($A51="","",IFERROR(INDEX(Validation!$C$193:$C$217,MATCH($A51,Validation!$A$193:$A$217,0)),IF(COUNTIF(Validation!$U$19:$U$178,$Z51)&gt;0,$Z51,IF(COUNTIF(Validation!$S$19:$S$178,$AI51)=1,INDEX(Validation!$U$19:$U$178,MATCH($AI51,Validation!$S$19:$S$178,0)),$Z51))))</f>
        <v>J VALBUENA</v>
      </c>
      <c r="AG51" s="27" t="str">
        <f aca="false">IF(COUNTA($A51:$U51)=0,"",IF($A51="","No name",IF($F51="","No date",IF($W51=0,"Date ilegible",IF(NOT(ISNUMBER($N51)),"Hours no numéricas",IF($AA51="NO MATCH","Person no identificada","OK"))))))</f>
        <v>OK</v>
      </c>
      <c r="AH51" s="27" t="str">
        <f aca="false">IF($W51=0,"No date",IF($W51&lt;Validation!$B$3,"Before period",IF($W51&gt;Validation!$C$3,"After period","In period")))</f>
        <v>In period</v>
      </c>
      <c r="AI51" s="26" t="str">
        <f aca="false">IF($Y51="","",TRIM(RIGHT(SUBSTITUTE($Y51," ",REPT(" ",50)),50)))</f>
        <v>VALBUENA</v>
      </c>
      <c r="AJ51" s="27" t="str">
        <f aca="false">IF($A51="","",IF(NOT(ISERROR(MATCH($A51,Validation!$A$193:$A$217,0))),"Manual mapping",IF(COUNTIF(Validation!$U$19:$U$178,$Z51)&gt;0,"Direct",IF(COUNTIF(Validation!$S$19:$S$178,$AI51)=1,"By surname","Unresolved"))))</f>
        <v>Direct</v>
      </c>
      <c r="AK51" s="28" t="str">
        <f aca="false">IF($L51="","",IF(MATCH($L51,$L$2:$L$3000,0)&lt;&gt;ROW()-1,"",COUNT($AK$1:$AK50)+1))</f>
        <v/>
      </c>
      <c r="AL51" s="28" t="str">
        <f aca="false">IF($G51="","",IF(MATCH($G51,$G$2:$G$3000,0)&lt;&gt;ROW()-1,"",COUNT($AL$1:$AL50)+1))</f>
        <v/>
      </c>
      <c r="AM51" s="28" t="str">
        <f aca="false">IF($H51="","",IF(MATCH($H51,$H$2:$H$3000,0)&lt;&gt;ROW()-1,"",COUNT($AM$1:$AM50)+1))</f>
        <v/>
      </c>
      <c r="AN51" s="28" t="str">
        <f aca="false">IF($I51="","",IF(MATCH($I51,$I$2:$I$3000,0)&lt;&gt;ROW()-1,"",COUNT($AN$1:$AN50)+1))</f>
        <v/>
      </c>
      <c r="AO51" s="28" t="str">
        <f aca="false">IF($Q51="","",IF(MATCH($Q51,$Q$2:$Q$3000,0)&lt;&gt;ROW()-1,"",COUNT($AO$1:$AO50)+1))</f>
        <v/>
      </c>
    </row>
    <row r="52" customFormat="false" ht="12.75" hidden="false" customHeight="true" outlineLevel="0" collapsed="false">
      <c r="A52" s="1" t="s">
        <v>308</v>
      </c>
      <c r="B52" s="1" t="s">
        <v>137</v>
      </c>
      <c r="C52" s="1" t="s">
        <v>138</v>
      </c>
      <c r="D52" s="22" t="s">
        <v>139</v>
      </c>
      <c r="F52" s="22" t="s">
        <v>139</v>
      </c>
      <c r="G52" s="1" t="s">
        <v>140</v>
      </c>
      <c r="H52" s="1" t="s">
        <v>141</v>
      </c>
      <c r="I52" s="1" t="s">
        <v>149</v>
      </c>
      <c r="J52" s="1" t="s">
        <v>205</v>
      </c>
      <c r="K52" s="1" t="s">
        <v>144</v>
      </c>
      <c r="M52" s="1" t="s">
        <v>206</v>
      </c>
      <c r="N52" s="23" t="n">
        <v>0.125</v>
      </c>
      <c r="O52" s="1" t="s">
        <v>309</v>
      </c>
      <c r="Q52" s="1" t="s">
        <v>147</v>
      </c>
      <c r="R52" s="1" t="s">
        <v>308</v>
      </c>
      <c r="S52" s="1" t="s">
        <v>308</v>
      </c>
      <c r="T52" s="22" t="s">
        <v>139</v>
      </c>
      <c r="U52" s="1" t="s">
        <v>310</v>
      </c>
      <c r="W52" s="24" t="n">
        <f aca="false">IF($F52="",0,IFERROR(IF(ISNUMBER($F52),INT($F52),DATE(VALUE(MID(SUBSTITUTE(LEFT($F52,FIND(" ",$F52&amp;" ")-1),"/",REPT(" ",20)),41,20)),VALUE(LEFT(SUBSTITUTE(LEFT($F52,FIND(" ",$F52&amp;" ")-1),"/",REPT(" ",20)),20)),VALUE(MID(SUBSTITUTE(LEFT($F52,FIND(" ",$F52&amp;" ")-1),"/",REPT(" ",20)),21,20)))),0))</f>
        <v>46253</v>
      </c>
      <c r="X52" s="25" t="n">
        <f aca="false">IF(ISNUMBER($N52),$N52*Validation!$B$5,"")</f>
        <v>1</v>
      </c>
      <c r="Y52" s="26" t="str">
        <f aca="false">IF($A52="","",SUBSTITUTE(SUBSTITUTE(SUBSTITUTE(SUBSTITUTE(SUBSTITUTE(SUBSTITUTE(SUBSTITUTE(UPPER(TRIM($A52)),"Á","A"),"É","E"),"Í","I"),"Ó","O"),"Ú","U"),"Ñ","N"),"Ü","U"))</f>
        <v>N ESPITIA</v>
      </c>
      <c r="Z52" s="26" t="str">
        <f aca="false">IF($Y52="","",LEFT($Y52,1)&amp;" "&amp;TRIM(RIGHT(SUBSTITUTE($Y52," ",REPT(" ",50)),50)))</f>
        <v>N ESPITIA</v>
      </c>
      <c r="AA52" s="27" t="str">
        <f aca="false">IF($AF52="","",IF(COUNTIF(Validation!$U$19:$U$178,$AF52)&gt;0,"OK","NO MATCH"))</f>
        <v>OK</v>
      </c>
      <c r="AB52" s="27" t="str">
        <f aca="false">IF($W52=0,"",IF(AND($W52&gt;=Validation!$B$3,$W52&lt;=Validation!$C$3),"Yes","No"))</f>
        <v>Yes</v>
      </c>
      <c r="AC52" s="26" t="str">
        <f aca="false">IF($A52="","",$AF52&amp;"|"&amp;TEXT($W52,"yyyy-mm-dd")&amp;"|"&amp;$J52&amp;"|"&amp;$N52)</f>
        <v>N ESPITIA|2026-08-19|07-38N-75W|0.125</v>
      </c>
      <c r="AD52" s="27" t="str">
        <f aca="false">IF($AC52="","",IF(COUNTIF($AC$2:$AC$3000,$AC52)&gt;1,"REVIEW","OK"))</f>
        <v>OK</v>
      </c>
      <c r="AE52" s="27" t="str">
        <f aca="false">IF(OR($W52=0,$O52=""),"",IF(IFERROR(IF(ISNUMBER($O52),INT($O52),DATE(VALUE(MID(SUBSTITUTE(LEFT($O52,FIND(" ",$O52&amp;" ")-1),"/",REPT(" ",20)),41,20)),VALUE(LEFT(SUBSTITUTE(LEFT($O52,FIND(" ",$O52&amp;" ")-1),"/",REPT(" ",20)),20)),VALUE(MID(SUBSTITUTE(LEFT($O52,FIND(" ",$O52&amp;" ")-1),"/",REPT(" ",20)),21,20)))),0)&gt;$W52,"Late","Same day"))</f>
        <v>Same day</v>
      </c>
      <c r="AF52" s="26" t="str">
        <f aca="false">IF($A52="","",IFERROR(INDEX(Validation!$C$193:$C$217,MATCH($A52,Validation!$A$193:$A$217,0)),IF(COUNTIF(Validation!$U$19:$U$178,$Z52)&gt;0,$Z52,IF(COUNTIF(Validation!$S$19:$S$178,$AI52)=1,INDEX(Validation!$U$19:$U$178,MATCH($AI52,Validation!$S$19:$S$178,0)),$Z52))))</f>
        <v>N ESPITIA</v>
      </c>
      <c r="AG52" s="27" t="str">
        <f aca="false">IF(COUNTA($A52:$U52)=0,"",IF($A52="","No name",IF($F52="","No date",IF($W52=0,"Date ilegible",IF(NOT(ISNUMBER($N52)),"Hours no numéricas",IF($AA52="NO MATCH","Person no identificada","OK"))))))</f>
        <v>OK</v>
      </c>
      <c r="AH52" s="27" t="str">
        <f aca="false">IF($W52=0,"No date",IF($W52&lt;Validation!$B$3,"Before period",IF($W52&gt;Validation!$C$3,"After period","In period")))</f>
        <v>In period</v>
      </c>
      <c r="AI52" s="26" t="str">
        <f aca="false">IF($Y52="","",TRIM(RIGHT(SUBSTITUTE($Y52," ",REPT(" ",50)),50)))</f>
        <v>ESPITIA</v>
      </c>
      <c r="AJ52" s="27" t="str">
        <f aca="false">IF($A52="","",IF(NOT(ISERROR(MATCH($A52,Validation!$A$193:$A$217,0))),"Manual mapping",IF(COUNTIF(Validation!$U$19:$U$178,$Z52)&gt;0,"Direct",IF(COUNTIF(Validation!$S$19:$S$178,$AI52)=1,"By surname","Unresolved"))))</f>
        <v>Direct</v>
      </c>
      <c r="AK52" s="28" t="str">
        <f aca="false">IF($L52="","",IF(MATCH($L52,$L$2:$L$3000,0)&lt;&gt;ROW()-1,"",COUNT($AK$1:$AK51)+1))</f>
        <v/>
      </c>
      <c r="AL52" s="28" t="str">
        <f aca="false">IF($G52="","",IF(MATCH($G52,$G$2:$G$3000,0)&lt;&gt;ROW()-1,"",COUNT($AL$1:$AL51)+1))</f>
        <v/>
      </c>
      <c r="AM52" s="28" t="str">
        <f aca="false">IF($H52="","",IF(MATCH($H52,$H$2:$H$3000,0)&lt;&gt;ROW()-1,"",COUNT($AM$1:$AM51)+1))</f>
        <v/>
      </c>
      <c r="AN52" s="28" t="str">
        <f aca="false">IF($I52="","",IF(MATCH($I52,$I$2:$I$3000,0)&lt;&gt;ROW()-1,"",COUNT($AN$1:$AN51)+1))</f>
        <v/>
      </c>
      <c r="AO52" s="28" t="str">
        <f aca="false">IF($Q52="","",IF(MATCH($Q52,$Q$2:$Q$3000,0)&lt;&gt;ROW()-1,"",COUNT($AO$1:$AO51)+1))</f>
        <v/>
      </c>
    </row>
    <row r="53" customFormat="false" ht="12.75" hidden="false" customHeight="true" outlineLevel="0" collapsed="false">
      <c r="A53" s="1" t="s">
        <v>308</v>
      </c>
      <c r="B53" s="1" t="s">
        <v>137</v>
      </c>
      <c r="C53" s="1" t="s">
        <v>138</v>
      </c>
      <c r="D53" s="22" t="s">
        <v>139</v>
      </c>
      <c r="F53" s="22" t="s">
        <v>139</v>
      </c>
      <c r="G53" s="1" t="s">
        <v>140</v>
      </c>
      <c r="H53" s="1" t="s">
        <v>141</v>
      </c>
      <c r="I53" s="1" t="s">
        <v>149</v>
      </c>
      <c r="J53" s="1" t="s">
        <v>311</v>
      </c>
      <c r="K53" s="1" t="s">
        <v>144</v>
      </c>
      <c r="M53" s="1" t="s">
        <v>312</v>
      </c>
      <c r="N53" s="23" t="n">
        <v>0.125</v>
      </c>
      <c r="O53" s="1" t="s">
        <v>313</v>
      </c>
      <c r="Q53" s="1" t="s">
        <v>147</v>
      </c>
      <c r="R53" s="1" t="s">
        <v>308</v>
      </c>
      <c r="S53" s="1" t="s">
        <v>308</v>
      </c>
      <c r="T53" s="22" t="s">
        <v>139</v>
      </c>
      <c r="U53" s="1" t="s">
        <v>310</v>
      </c>
      <c r="W53" s="24" t="n">
        <f aca="false">IF($F53="",0,IFERROR(IF(ISNUMBER($F53),INT($F53),DATE(VALUE(MID(SUBSTITUTE(LEFT($F53,FIND(" ",$F53&amp;" ")-1),"/",REPT(" ",20)),41,20)),VALUE(LEFT(SUBSTITUTE(LEFT($F53,FIND(" ",$F53&amp;" ")-1),"/",REPT(" ",20)),20)),VALUE(MID(SUBSTITUTE(LEFT($F53,FIND(" ",$F53&amp;" ")-1),"/",REPT(" ",20)),21,20)))),0))</f>
        <v>46253</v>
      </c>
      <c r="X53" s="25" t="n">
        <f aca="false">IF(ISNUMBER($N53),$N53*Validation!$B$5,"")</f>
        <v>1</v>
      </c>
      <c r="Y53" s="26" t="str">
        <f aca="false">IF($A53="","",SUBSTITUTE(SUBSTITUTE(SUBSTITUTE(SUBSTITUTE(SUBSTITUTE(SUBSTITUTE(SUBSTITUTE(UPPER(TRIM($A53)),"Á","A"),"É","E"),"Í","I"),"Ó","O"),"Ú","U"),"Ñ","N"),"Ü","U"))</f>
        <v>N ESPITIA</v>
      </c>
      <c r="Z53" s="26" t="str">
        <f aca="false">IF($Y53="","",LEFT($Y53,1)&amp;" "&amp;TRIM(RIGHT(SUBSTITUTE($Y53," ",REPT(" ",50)),50)))</f>
        <v>N ESPITIA</v>
      </c>
      <c r="AA53" s="27" t="str">
        <f aca="false">IF($AF53="","",IF(COUNTIF(Validation!$U$19:$U$178,$AF53)&gt;0,"OK","NO MATCH"))</f>
        <v>OK</v>
      </c>
      <c r="AB53" s="27" t="str">
        <f aca="false">IF($W53=0,"",IF(AND($W53&gt;=Validation!$B$3,$W53&lt;=Validation!$C$3),"Yes","No"))</f>
        <v>Yes</v>
      </c>
      <c r="AC53" s="26" t="str">
        <f aca="false">IF($A53="","",$AF53&amp;"|"&amp;TEXT($W53,"yyyy-mm-dd")&amp;"|"&amp;$J53&amp;"|"&amp;$N53)</f>
        <v>N ESPITIA|2026-08-19|07-36N-70W|0.125</v>
      </c>
      <c r="AD53" s="27" t="str">
        <f aca="false">IF($AC53="","",IF(COUNTIF($AC$2:$AC$3000,$AC53)&gt;1,"REVIEW","OK"))</f>
        <v>OK</v>
      </c>
      <c r="AE53" s="27" t="str">
        <f aca="false">IF(OR($W53=0,$O53=""),"",IF(IFERROR(IF(ISNUMBER($O53),INT($O53),DATE(VALUE(MID(SUBSTITUTE(LEFT($O53,FIND(" ",$O53&amp;" ")-1),"/",REPT(" ",20)),41,20)),VALUE(LEFT(SUBSTITUTE(LEFT($O53,FIND(" ",$O53&amp;" ")-1),"/",REPT(" ",20)),20)),VALUE(MID(SUBSTITUTE(LEFT($O53,FIND(" ",$O53&amp;" ")-1),"/",REPT(" ",20)),21,20)))),0)&gt;$W53,"Late","Same day"))</f>
        <v>Same day</v>
      </c>
      <c r="AF53" s="26" t="str">
        <f aca="false">IF($A53="","",IFERROR(INDEX(Validation!$C$193:$C$217,MATCH($A53,Validation!$A$193:$A$217,0)),IF(COUNTIF(Validation!$U$19:$U$178,$Z53)&gt;0,$Z53,IF(COUNTIF(Validation!$S$19:$S$178,$AI53)=1,INDEX(Validation!$U$19:$U$178,MATCH($AI53,Validation!$S$19:$S$178,0)),$Z53))))</f>
        <v>N ESPITIA</v>
      </c>
      <c r="AG53" s="27" t="str">
        <f aca="false">IF(COUNTA($A53:$U53)=0,"",IF($A53="","No name",IF($F53="","No date",IF($W53=0,"Date ilegible",IF(NOT(ISNUMBER($N53)),"Hours no numéricas",IF($AA53="NO MATCH","Person no identificada","OK"))))))</f>
        <v>OK</v>
      </c>
      <c r="AH53" s="27" t="str">
        <f aca="false">IF($W53=0,"No date",IF($W53&lt;Validation!$B$3,"Before period",IF($W53&gt;Validation!$C$3,"After period","In period")))</f>
        <v>In period</v>
      </c>
      <c r="AI53" s="26" t="str">
        <f aca="false">IF($Y53="","",TRIM(RIGHT(SUBSTITUTE($Y53," ",REPT(" ",50)),50)))</f>
        <v>ESPITIA</v>
      </c>
      <c r="AJ53" s="27" t="str">
        <f aca="false">IF($A53="","",IF(NOT(ISERROR(MATCH($A53,Validation!$A$193:$A$217,0))),"Manual mapping",IF(COUNTIF(Validation!$U$19:$U$178,$Z53)&gt;0,"Direct",IF(COUNTIF(Validation!$S$19:$S$178,$AI53)=1,"By surname","Unresolved"))))</f>
        <v>Direct</v>
      </c>
      <c r="AK53" s="28" t="str">
        <f aca="false">IF($L53="","",IF(MATCH($L53,$L$2:$L$3000,0)&lt;&gt;ROW()-1,"",COUNT($AK$1:$AK52)+1))</f>
        <v/>
      </c>
      <c r="AL53" s="28" t="str">
        <f aca="false">IF($G53="","",IF(MATCH($G53,$G$2:$G$3000,0)&lt;&gt;ROW()-1,"",COUNT($AL$1:$AL52)+1))</f>
        <v/>
      </c>
      <c r="AM53" s="28" t="str">
        <f aca="false">IF($H53="","",IF(MATCH($H53,$H$2:$H$3000,0)&lt;&gt;ROW()-1,"",COUNT($AM$1:$AM52)+1))</f>
        <v/>
      </c>
      <c r="AN53" s="28" t="str">
        <f aca="false">IF($I53="","",IF(MATCH($I53,$I$2:$I$3000,0)&lt;&gt;ROW()-1,"",COUNT($AN$1:$AN52)+1))</f>
        <v/>
      </c>
      <c r="AO53" s="28" t="str">
        <f aca="false">IF($Q53="","",IF(MATCH($Q53,$Q$2:$Q$3000,0)&lt;&gt;ROW()-1,"",COUNT($AO$1:$AO52)+1))</f>
        <v/>
      </c>
    </row>
    <row r="54" customFormat="false" ht="12.75" hidden="false" customHeight="true" outlineLevel="0" collapsed="false">
      <c r="A54" s="1" t="s">
        <v>308</v>
      </c>
      <c r="B54" s="1" t="s">
        <v>137</v>
      </c>
      <c r="C54" s="1" t="s">
        <v>138</v>
      </c>
      <c r="D54" s="22" t="s">
        <v>139</v>
      </c>
      <c r="F54" s="22" t="s">
        <v>139</v>
      </c>
      <c r="G54" s="1" t="s">
        <v>140</v>
      </c>
      <c r="H54" s="1" t="s">
        <v>141</v>
      </c>
      <c r="I54" s="1" t="s">
        <v>149</v>
      </c>
      <c r="J54" s="1" t="s">
        <v>314</v>
      </c>
      <c r="K54" s="1" t="s">
        <v>144</v>
      </c>
      <c r="M54" s="1" t="s">
        <v>315</v>
      </c>
      <c r="N54" s="23" t="n">
        <v>0.25</v>
      </c>
      <c r="O54" s="1" t="s">
        <v>316</v>
      </c>
      <c r="Q54" s="1" t="s">
        <v>147</v>
      </c>
      <c r="R54" s="1" t="s">
        <v>308</v>
      </c>
      <c r="S54" s="1" t="s">
        <v>308</v>
      </c>
      <c r="T54" s="22" t="s">
        <v>139</v>
      </c>
      <c r="U54" s="1" t="s">
        <v>310</v>
      </c>
      <c r="W54" s="24" t="n">
        <f aca="false">IF($F54="",0,IFERROR(IF(ISNUMBER($F54),INT($F54),DATE(VALUE(MID(SUBSTITUTE(LEFT($F54,FIND(" ",$F54&amp;" ")-1),"/",REPT(" ",20)),41,20)),VALUE(LEFT(SUBSTITUTE(LEFT($F54,FIND(" ",$F54&amp;" ")-1),"/",REPT(" ",20)),20)),VALUE(MID(SUBSTITUTE(LEFT($F54,FIND(" ",$F54&amp;" ")-1),"/",REPT(" ",20)),21,20)))),0))</f>
        <v>46253</v>
      </c>
      <c r="X54" s="25" t="n">
        <f aca="false">IF(ISNUMBER($N54),$N54*Validation!$B$5,"")</f>
        <v>2</v>
      </c>
      <c r="Y54" s="26" t="str">
        <f aca="false">IF($A54="","",SUBSTITUTE(SUBSTITUTE(SUBSTITUTE(SUBSTITUTE(SUBSTITUTE(SUBSTITUTE(SUBSTITUTE(UPPER(TRIM($A54)),"Á","A"),"É","E"),"Í","I"),"Ó","O"),"Ú","U"),"Ñ","N"),"Ü","U"))</f>
        <v>N ESPITIA</v>
      </c>
      <c r="Z54" s="26" t="str">
        <f aca="false">IF($Y54="","",LEFT($Y54,1)&amp;" "&amp;TRIM(RIGHT(SUBSTITUTE($Y54," ",REPT(" ",50)),50)))</f>
        <v>N ESPITIA</v>
      </c>
      <c r="AA54" s="27" t="str">
        <f aca="false">IF($AF54="","",IF(COUNTIF(Validation!$U$19:$U$178,$AF54)&gt;0,"OK","NO MATCH"))</f>
        <v>OK</v>
      </c>
      <c r="AB54" s="27" t="str">
        <f aca="false">IF($W54=0,"",IF(AND($W54&gt;=Validation!$B$3,$W54&lt;=Validation!$C$3),"Yes","No"))</f>
        <v>Yes</v>
      </c>
      <c r="AC54" s="26" t="str">
        <f aca="false">IF($A54="","",$AF54&amp;"|"&amp;TEXT($W54,"yyyy-mm-dd")&amp;"|"&amp;$J54&amp;"|"&amp;$N54)</f>
        <v>N ESPITIA|2026-08-19|08-36N-69W|0.25</v>
      </c>
      <c r="AD54" s="27" t="str">
        <f aca="false">IF($AC54="","",IF(COUNTIF($AC$2:$AC$3000,$AC54)&gt;1,"REVIEW","OK"))</f>
        <v>OK</v>
      </c>
      <c r="AE54" s="27" t="str">
        <f aca="false">IF(OR($W54=0,$O54=""),"",IF(IFERROR(IF(ISNUMBER($O54),INT($O54),DATE(VALUE(MID(SUBSTITUTE(LEFT($O54,FIND(" ",$O54&amp;" ")-1),"/",REPT(" ",20)),41,20)),VALUE(LEFT(SUBSTITUTE(LEFT($O54,FIND(" ",$O54&amp;" ")-1),"/",REPT(" ",20)),20)),VALUE(MID(SUBSTITUTE(LEFT($O54,FIND(" ",$O54&amp;" ")-1),"/",REPT(" ",20)),21,20)))),0)&gt;$W54,"Late","Same day"))</f>
        <v>Same day</v>
      </c>
      <c r="AF54" s="26" t="str">
        <f aca="false">IF($A54="","",IFERROR(INDEX(Validation!$C$193:$C$217,MATCH($A54,Validation!$A$193:$A$217,0)),IF(COUNTIF(Validation!$U$19:$U$178,$Z54)&gt;0,$Z54,IF(COUNTIF(Validation!$S$19:$S$178,$AI54)=1,INDEX(Validation!$U$19:$U$178,MATCH($AI54,Validation!$S$19:$S$178,0)),$Z54))))</f>
        <v>N ESPITIA</v>
      </c>
      <c r="AG54" s="27" t="str">
        <f aca="false">IF(COUNTA($A54:$U54)=0,"",IF($A54="","No name",IF($F54="","No date",IF($W54=0,"Date ilegible",IF(NOT(ISNUMBER($N54)),"Hours no numéricas",IF($AA54="NO MATCH","Person no identificada","OK"))))))</f>
        <v>OK</v>
      </c>
      <c r="AH54" s="27" t="str">
        <f aca="false">IF($W54=0,"No date",IF($W54&lt;Validation!$B$3,"Before period",IF($W54&gt;Validation!$C$3,"After period","In period")))</f>
        <v>In period</v>
      </c>
      <c r="AI54" s="26" t="str">
        <f aca="false">IF($Y54="","",TRIM(RIGHT(SUBSTITUTE($Y54," ",REPT(" ",50)),50)))</f>
        <v>ESPITIA</v>
      </c>
      <c r="AJ54" s="27" t="str">
        <f aca="false">IF($A54="","",IF(NOT(ISERROR(MATCH($A54,Validation!$A$193:$A$217,0))),"Manual mapping",IF(COUNTIF(Validation!$U$19:$U$178,$Z54)&gt;0,"Direct",IF(COUNTIF(Validation!$S$19:$S$178,$AI54)=1,"By surname","Unresolved"))))</f>
        <v>Direct</v>
      </c>
      <c r="AK54" s="28" t="str">
        <f aca="false">IF($L54="","",IF(MATCH($L54,$L$2:$L$3000,0)&lt;&gt;ROW()-1,"",COUNT($AK$1:$AK53)+1))</f>
        <v/>
      </c>
      <c r="AL54" s="28" t="str">
        <f aca="false">IF($G54="","",IF(MATCH($G54,$G$2:$G$3000,0)&lt;&gt;ROW()-1,"",COUNT($AL$1:$AL53)+1))</f>
        <v/>
      </c>
      <c r="AM54" s="28" t="str">
        <f aca="false">IF($H54="","",IF(MATCH($H54,$H$2:$H$3000,0)&lt;&gt;ROW()-1,"",COUNT($AM$1:$AM53)+1))</f>
        <v/>
      </c>
      <c r="AN54" s="28" t="str">
        <f aca="false">IF($I54="","",IF(MATCH($I54,$I$2:$I$3000,0)&lt;&gt;ROW()-1,"",COUNT($AN$1:$AN53)+1))</f>
        <v/>
      </c>
      <c r="AO54" s="28" t="str">
        <f aca="false">IF($Q54="","",IF(MATCH($Q54,$Q$2:$Q$3000,0)&lt;&gt;ROW()-1,"",COUNT($AO$1:$AO53)+1))</f>
        <v/>
      </c>
    </row>
    <row r="55" customFormat="false" ht="12.75" hidden="false" customHeight="true" outlineLevel="0" collapsed="false">
      <c r="A55" s="1" t="s">
        <v>308</v>
      </c>
      <c r="B55" s="1" t="s">
        <v>137</v>
      </c>
      <c r="C55" s="1" t="s">
        <v>138</v>
      </c>
      <c r="D55" s="22" t="s">
        <v>139</v>
      </c>
      <c r="F55" s="22" t="s">
        <v>139</v>
      </c>
      <c r="G55" s="1" t="s">
        <v>140</v>
      </c>
      <c r="H55" s="1" t="s">
        <v>141</v>
      </c>
      <c r="I55" s="1" t="s">
        <v>149</v>
      </c>
      <c r="J55" s="1" t="s">
        <v>190</v>
      </c>
      <c r="K55" s="1" t="s">
        <v>144</v>
      </c>
      <c r="M55" s="1" t="s">
        <v>317</v>
      </c>
      <c r="N55" s="23" t="n">
        <v>0.25</v>
      </c>
      <c r="O55" s="1" t="s">
        <v>318</v>
      </c>
      <c r="Q55" s="1" t="s">
        <v>147</v>
      </c>
      <c r="R55" s="1" t="s">
        <v>308</v>
      </c>
      <c r="S55" s="1" t="s">
        <v>308</v>
      </c>
      <c r="T55" s="22" t="s">
        <v>139</v>
      </c>
      <c r="U55" s="1" t="s">
        <v>310</v>
      </c>
      <c r="W55" s="24" t="n">
        <f aca="false">IF($F55="",0,IFERROR(IF(ISNUMBER($F55),INT($F55),DATE(VALUE(MID(SUBSTITUTE(LEFT($F55,FIND(" ",$F55&amp;" ")-1),"/",REPT(" ",20)),41,20)),VALUE(LEFT(SUBSTITUTE(LEFT($F55,FIND(" ",$F55&amp;" ")-1),"/",REPT(" ",20)),20)),VALUE(MID(SUBSTITUTE(LEFT($F55,FIND(" ",$F55&amp;" ")-1),"/",REPT(" ",20)),21,20)))),0))</f>
        <v>46253</v>
      </c>
      <c r="X55" s="25" t="n">
        <f aca="false">IF(ISNUMBER($N55),$N55*Validation!$B$5,"")</f>
        <v>2</v>
      </c>
      <c r="Y55" s="26" t="str">
        <f aca="false">IF($A55="","",SUBSTITUTE(SUBSTITUTE(SUBSTITUTE(SUBSTITUTE(SUBSTITUTE(SUBSTITUTE(SUBSTITUTE(UPPER(TRIM($A55)),"Á","A"),"É","E"),"Í","I"),"Ó","O"),"Ú","U"),"Ñ","N"),"Ü","U"))</f>
        <v>N ESPITIA</v>
      </c>
      <c r="Z55" s="26" t="str">
        <f aca="false">IF($Y55="","",LEFT($Y55,1)&amp;" "&amp;TRIM(RIGHT(SUBSTITUTE($Y55," ",REPT(" ",50)),50)))</f>
        <v>N ESPITIA</v>
      </c>
      <c r="AA55" s="27" t="str">
        <f aca="false">IF($AF55="","",IF(COUNTIF(Validation!$U$19:$U$178,$AF55)&gt;0,"OK","NO MATCH"))</f>
        <v>OK</v>
      </c>
      <c r="AB55" s="27" t="str">
        <f aca="false">IF($W55=0,"",IF(AND($W55&gt;=Validation!$B$3,$W55&lt;=Validation!$C$3),"Yes","No"))</f>
        <v>Yes</v>
      </c>
      <c r="AC55" s="26" t="str">
        <f aca="false">IF($A55="","",$AF55&amp;"|"&amp;TEXT($W55,"yyyy-mm-dd")&amp;"|"&amp;$J55&amp;"|"&amp;$N55)</f>
        <v>N ESPITIA|2026-08-19|08-36N-70W|0.25</v>
      </c>
      <c r="AD55" s="27" t="str">
        <f aca="false">IF($AC55="","",IF(COUNTIF($AC$2:$AC$3000,$AC55)&gt;1,"REVIEW","OK"))</f>
        <v>OK</v>
      </c>
      <c r="AE55" s="27" t="str">
        <f aca="false">IF(OR($W55=0,$O55=""),"",IF(IFERROR(IF(ISNUMBER($O55),INT($O55),DATE(VALUE(MID(SUBSTITUTE(LEFT($O55,FIND(" ",$O55&amp;" ")-1),"/",REPT(" ",20)),41,20)),VALUE(LEFT(SUBSTITUTE(LEFT($O55,FIND(" ",$O55&amp;" ")-1),"/",REPT(" ",20)),20)),VALUE(MID(SUBSTITUTE(LEFT($O55,FIND(" ",$O55&amp;" ")-1),"/",REPT(" ",20)),21,20)))),0)&gt;$W55,"Late","Same day"))</f>
        <v>Same day</v>
      </c>
      <c r="AF55" s="26" t="str">
        <f aca="false">IF($A55="","",IFERROR(INDEX(Validation!$C$193:$C$217,MATCH($A55,Validation!$A$193:$A$217,0)),IF(COUNTIF(Validation!$U$19:$U$178,$Z55)&gt;0,$Z55,IF(COUNTIF(Validation!$S$19:$S$178,$AI55)=1,INDEX(Validation!$U$19:$U$178,MATCH($AI55,Validation!$S$19:$S$178,0)),$Z55))))</f>
        <v>N ESPITIA</v>
      </c>
      <c r="AG55" s="27" t="str">
        <f aca="false">IF(COUNTA($A55:$U55)=0,"",IF($A55="","No name",IF($F55="","No date",IF($W55=0,"Date ilegible",IF(NOT(ISNUMBER($N55)),"Hours no numéricas",IF($AA55="NO MATCH","Person no identificada","OK"))))))</f>
        <v>OK</v>
      </c>
      <c r="AH55" s="27" t="str">
        <f aca="false">IF($W55=0,"No date",IF($W55&lt;Validation!$B$3,"Before period",IF($W55&gt;Validation!$C$3,"After period","In period")))</f>
        <v>In period</v>
      </c>
      <c r="AI55" s="26" t="str">
        <f aca="false">IF($Y55="","",TRIM(RIGHT(SUBSTITUTE($Y55," ",REPT(" ",50)),50)))</f>
        <v>ESPITIA</v>
      </c>
      <c r="AJ55" s="27" t="str">
        <f aca="false">IF($A55="","",IF(NOT(ISERROR(MATCH($A55,Validation!$A$193:$A$217,0))),"Manual mapping",IF(COUNTIF(Validation!$U$19:$U$178,$Z55)&gt;0,"Direct",IF(COUNTIF(Validation!$S$19:$S$178,$AI55)=1,"By surname","Unresolved"))))</f>
        <v>Direct</v>
      </c>
      <c r="AK55" s="28" t="str">
        <f aca="false">IF($L55="","",IF(MATCH($L55,$L$2:$L$3000,0)&lt;&gt;ROW()-1,"",COUNT($AK$1:$AK54)+1))</f>
        <v/>
      </c>
      <c r="AL55" s="28" t="str">
        <f aca="false">IF($G55="","",IF(MATCH($G55,$G$2:$G$3000,0)&lt;&gt;ROW()-1,"",COUNT($AL$1:$AL54)+1))</f>
        <v/>
      </c>
      <c r="AM55" s="28" t="str">
        <f aca="false">IF($H55="","",IF(MATCH($H55,$H$2:$H$3000,0)&lt;&gt;ROW()-1,"",COUNT($AM$1:$AM54)+1))</f>
        <v/>
      </c>
      <c r="AN55" s="28" t="str">
        <f aca="false">IF($I55="","",IF(MATCH($I55,$I$2:$I$3000,0)&lt;&gt;ROW()-1,"",COUNT($AN$1:$AN54)+1))</f>
        <v/>
      </c>
      <c r="AO55" s="28" t="str">
        <f aca="false">IF($Q55="","",IF(MATCH($Q55,$Q$2:$Q$3000,0)&lt;&gt;ROW()-1,"",COUNT($AO$1:$AO54)+1))</f>
        <v/>
      </c>
    </row>
    <row r="56" customFormat="false" ht="12.75" hidden="false" customHeight="true" outlineLevel="0" collapsed="false">
      <c r="A56" s="1" t="s">
        <v>308</v>
      </c>
      <c r="B56" s="1" t="s">
        <v>137</v>
      </c>
      <c r="C56" s="1" t="s">
        <v>138</v>
      </c>
      <c r="D56" s="22" t="s">
        <v>139</v>
      </c>
      <c r="F56" s="22" t="s">
        <v>139</v>
      </c>
      <c r="G56" s="1" t="s">
        <v>140</v>
      </c>
      <c r="H56" s="1" t="s">
        <v>141</v>
      </c>
      <c r="I56" s="1" t="s">
        <v>149</v>
      </c>
      <c r="J56" s="1" t="s">
        <v>190</v>
      </c>
      <c r="K56" s="1" t="s">
        <v>144</v>
      </c>
      <c r="M56" s="1" t="s">
        <v>319</v>
      </c>
      <c r="N56" s="23" t="n">
        <v>0.125</v>
      </c>
      <c r="O56" s="1" t="s">
        <v>320</v>
      </c>
      <c r="Q56" s="1" t="s">
        <v>147</v>
      </c>
      <c r="R56" s="1" t="s">
        <v>308</v>
      </c>
      <c r="S56" s="1" t="s">
        <v>308</v>
      </c>
      <c r="T56" s="22" t="s">
        <v>139</v>
      </c>
      <c r="U56" s="1" t="s">
        <v>321</v>
      </c>
      <c r="W56" s="24" t="n">
        <f aca="false">IF($F56="",0,IFERROR(IF(ISNUMBER($F56),INT($F56),DATE(VALUE(MID(SUBSTITUTE(LEFT($F56,FIND(" ",$F56&amp;" ")-1),"/",REPT(" ",20)),41,20)),VALUE(LEFT(SUBSTITUTE(LEFT($F56,FIND(" ",$F56&amp;" ")-1),"/",REPT(" ",20)),20)),VALUE(MID(SUBSTITUTE(LEFT($F56,FIND(" ",$F56&amp;" ")-1),"/",REPT(" ",20)),21,20)))),0))</f>
        <v>46253</v>
      </c>
      <c r="X56" s="25" t="n">
        <f aca="false">IF(ISNUMBER($N56),$N56*Validation!$B$5,"")</f>
        <v>1</v>
      </c>
      <c r="Y56" s="26" t="str">
        <f aca="false">IF($A56="","",SUBSTITUTE(SUBSTITUTE(SUBSTITUTE(SUBSTITUTE(SUBSTITUTE(SUBSTITUTE(SUBSTITUTE(UPPER(TRIM($A56)),"Á","A"),"É","E"),"Í","I"),"Ó","O"),"Ú","U"),"Ñ","N"),"Ü","U"))</f>
        <v>N ESPITIA</v>
      </c>
      <c r="Z56" s="26" t="str">
        <f aca="false">IF($Y56="","",LEFT($Y56,1)&amp;" "&amp;TRIM(RIGHT(SUBSTITUTE($Y56," ",REPT(" ",50)),50)))</f>
        <v>N ESPITIA</v>
      </c>
      <c r="AA56" s="27" t="str">
        <f aca="false">IF($AF56="","",IF(COUNTIF(Validation!$U$19:$U$178,$AF56)&gt;0,"OK","NO MATCH"))</f>
        <v>OK</v>
      </c>
      <c r="AB56" s="27" t="str">
        <f aca="false">IF($W56=0,"",IF(AND($W56&gt;=Validation!$B$3,$W56&lt;=Validation!$C$3),"Yes","No"))</f>
        <v>Yes</v>
      </c>
      <c r="AC56" s="26" t="str">
        <f aca="false">IF($A56="","",$AF56&amp;"|"&amp;TEXT($W56,"yyyy-mm-dd")&amp;"|"&amp;$J56&amp;"|"&amp;$N56)</f>
        <v>N ESPITIA|2026-08-19|08-36N-70W|0.125</v>
      </c>
      <c r="AD56" s="27" t="str">
        <f aca="false">IF($AC56="","",IF(COUNTIF($AC$2:$AC$3000,$AC56)&gt;1,"REVIEW","OK"))</f>
        <v>OK</v>
      </c>
      <c r="AE56" s="27" t="str">
        <f aca="false">IF(OR($W56=0,$O56=""),"",IF(IFERROR(IF(ISNUMBER($O56),INT($O56),DATE(VALUE(MID(SUBSTITUTE(LEFT($O56,FIND(" ",$O56&amp;" ")-1),"/",REPT(" ",20)),41,20)),VALUE(LEFT(SUBSTITUTE(LEFT($O56,FIND(" ",$O56&amp;" ")-1),"/",REPT(" ",20)),20)),VALUE(MID(SUBSTITUTE(LEFT($O56,FIND(" ",$O56&amp;" ")-1),"/",REPT(" ",20)),21,20)))),0)&gt;$W56,"Late","Same day"))</f>
        <v>Same day</v>
      </c>
      <c r="AF56" s="26" t="str">
        <f aca="false">IF($A56="","",IFERROR(INDEX(Validation!$C$193:$C$217,MATCH($A56,Validation!$A$193:$A$217,0)),IF(COUNTIF(Validation!$U$19:$U$178,$Z56)&gt;0,$Z56,IF(COUNTIF(Validation!$S$19:$S$178,$AI56)=1,INDEX(Validation!$U$19:$U$178,MATCH($AI56,Validation!$S$19:$S$178,0)),$Z56))))</f>
        <v>N ESPITIA</v>
      </c>
      <c r="AG56" s="27" t="str">
        <f aca="false">IF(COUNTA($A56:$U56)=0,"",IF($A56="","No name",IF($F56="","No date",IF($W56=0,"Date ilegible",IF(NOT(ISNUMBER($N56)),"Hours no numéricas",IF($AA56="NO MATCH","Person no identificada","OK"))))))</f>
        <v>OK</v>
      </c>
      <c r="AH56" s="27" t="str">
        <f aca="false">IF($W56=0,"No date",IF($W56&lt;Validation!$B$3,"Before period",IF($W56&gt;Validation!$C$3,"After period","In period")))</f>
        <v>In period</v>
      </c>
      <c r="AI56" s="26" t="str">
        <f aca="false">IF($Y56="","",TRIM(RIGHT(SUBSTITUTE($Y56," ",REPT(" ",50)),50)))</f>
        <v>ESPITIA</v>
      </c>
      <c r="AJ56" s="27" t="str">
        <f aca="false">IF($A56="","",IF(NOT(ISERROR(MATCH($A56,Validation!$A$193:$A$217,0))),"Manual mapping",IF(COUNTIF(Validation!$U$19:$U$178,$Z56)&gt;0,"Direct",IF(COUNTIF(Validation!$S$19:$S$178,$AI56)=1,"By surname","Unresolved"))))</f>
        <v>Direct</v>
      </c>
      <c r="AK56" s="28" t="str">
        <f aca="false">IF($L56="","",IF(MATCH($L56,$L$2:$L$3000,0)&lt;&gt;ROW()-1,"",COUNT($AK$1:$AK55)+1))</f>
        <v/>
      </c>
      <c r="AL56" s="28" t="str">
        <f aca="false">IF($G56="","",IF(MATCH($G56,$G$2:$G$3000,0)&lt;&gt;ROW()-1,"",COUNT($AL$1:$AL55)+1))</f>
        <v/>
      </c>
      <c r="AM56" s="28" t="str">
        <f aca="false">IF($H56="","",IF(MATCH($H56,$H$2:$H$3000,0)&lt;&gt;ROW()-1,"",COUNT($AM$1:$AM55)+1))</f>
        <v/>
      </c>
      <c r="AN56" s="28" t="str">
        <f aca="false">IF($I56="","",IF(MATCH($I56,$I$2:$I$3000,0)&lt;&gt;ROW()-1,"",COUNT($AN$1:$AN55)+1))</f>
        <v/>
      </c>
      <c r="AO56" s="28" t="str">
        <f aca="false">IF($Q56="","",IF(MATCH($Q56,$Q$2:$Q$3000,0)&lt;&gt;ROW()-1,"",COUNT($AO$1:$AO55)+1))</f>
        <v/>
      </c>
    </row>
    <row r="57" customFormat="false" ht="12.75" hidden="false" customHeight="true" outlineLevel="0" collapsed="false">
      <c r="A57" s="1" t="s">
        <v>308</v>
      </c>
      <c r="B57" s="1" t="s">
        <v>137</v>
      </c>
      <c r="C57" s="1" t="s">
        <v>138</v>
      </c>
      <c r="D57" s="22" t="s">
        <v>139</v>
      </c>
      <c r="F57" s="22" t="s">
        <v>139</v>
      </c>
      <c r="G57" s="1" t="s">
        <v>140</v>
      </c>
      <c r="H57" s="1" t="s">
        <v>141</v>
      </c>
      <c r="I57" s="1" t="s">
        <v>149</v>
      </c>
      <c r="K57" s="1" t="s">
        <v>322</v>
      </c>
      <c r="M57" s="1" t="s">
        <v>323</v>
      </c>
      <c r="N57" s="23" t="n">
        <v>0.125</v>
      </c>
      <c r="O57" s="1" t="s">
        <v>324</v>
      </c>
      <c r="Q57" s="1" t="s">
        <v>147</v>
      </c>
      <c r="R57" s="1" t="s">
        <v>308</v>
      </c>
      <c r="S57" s="1" t="s">
        <v>308</v>
      </c>
      <c r="T57" s="22" t="s">
        <v>139</v>
      </c>
      <c r="U57" s="1" t="s">
        <v>325</v>
      </c>
      <c r="W57" s="24" t="n">
        <f aca="false">IF($F57="",0,IFERROR(IF(ISNUMBER($F57),INT($F57),DATE(VALUE(MID(SUBSTITUTE(LEFT($F57,FIND(" ",$F57&amp;" ")-1),"/",REPT(" ",20)),41,20)),VALUE(LEFT(SUBSTITUTE(LEFT($F57,FIND(" ",$F57&amp;" ")-1),"/",REPT(" ",20)),20)),VALUE(MID(SUBSTITUTE(LEFT($F57,FIND(" ",$F57&amp;" ")-1),"/",REPT(" ",20)),21,20)))),0))</f>
        <v>46253</v>
      </c>
      <c r="X57" s="25" t="n">
        <f aca="false">IF(ISNUMBER($N57),$N57*Validation!$B$5,"")</f>
        <v>1</v>
      </c>
      <c r="Y57" s="26" t="str">
        <f aca="false">IF($A57="","",SUBSTITUTE(SUBSTITUTE(SUBSTITUTE(SUBSTITUTE(SUBSTITUTE(SUBSTITUTE(SUBSTITUTE(UPPER(TRIM($A57)),"Á","A"),"É","E"),"Í","I"),"Ó","O"),"Ú","U"),"Ñ","N"),"Ü","U"))</f>
        <v>N ESPITIA</v>
      </c>
      <c r="Z57" s="26" t="str">
        <f aca="false">IF($Y57="","",LEFT($Y57,1)&amp;" "&amp;TRIM(RIGHT(SUBSTITUTE($Y57," ",REPT(" ",50)),50)))</f>
        <v>N ESPITIA</v>
      </c>
      <c r="AA57" s="27" t="str">
        <f aca="false">IF($AF57="","",IF(COUNTIF(Validation!$U$19:$U$178,$AF57)&gt;0,"OK","NO MATCH"))</f>
        <v>OK</v>
      </c>
      <c r="AB57" s="27" t="str">
        <f aca="false">IF($W57=0,"",IF(AND($W57&gt;=Validation!$B$3,$W57&lt;=Validation!$C$3),"Yes","No"))</f>
        <v>Yes</v>
      </c>
      <c r="AC57" s="26" t="str">
        <f aca="false">IF($A57="","",$AF57&amp;"|"&amp;TEXT($W57,"yyyy-mm-dd")&amp;"|"&amp;$J57&amp;"|"&amp;$N57)</f>
        <v>N ESPITIA|2026-08-19||0.125</v>
      </c>
      <c r="AD57" s="27" t="str">
        <f aca="false">IF($AC57="","",IF(COUNTIF($AC$2:$AC$3000,$AC57)&gt;1,"REVIEW","OK"))</f>
        <v>OK</v>
      </c>
      <c r="AE57" s="27" t="str">
        <f aca="false">IF(OR($W57=0,$O57=""),"",IF(IFERROR(IF(ISNUMBER($O57),INT($O57),DATE(VALUE(MID(SUBSTITUTE(LEFT($O57,FIND(" ",$O57&amp;" ")-1),"/",REPT(" ",20)),41,20)),VALUE(LEFT(SUBSTITUTE(LEFT($O57,FIND(" ",$O57&amp;" ")-1),"/",REPT(" ",20)),20)),VALUE(MID(SUBSTITUTE(LEFT($O57,FIND(" ",$O57&amp;" ")-1),"/",REPT(" ",20)),21,20)))),0)&gt;$W57,"Late","Same day"))</f>
        <v>Same day</v>
      </c>
      <c r="AF57" s="26" t="str">
        <f aca="false">IF($A57="","",IFERROR(INDEX(Validation!$C$193:$C$217,MATCH($A57,Validation!$A$193:$A$217,0)),IF(COUNTIF(Validation!$U$19:$U$178,$Z57)&gt;0,$Z57,IF(COUNTIF(Validation!$S$19:$S$178,$AI57)=1,INDEX(Validation!$U$19:$U$178,MATCH($AI57,Validation!$S$19:$S$178,0)),$Z57))))</f>
        <v>N ESPITIA</v>
      </c>
      <c r="AG57" s="27" t="str">
        <f aca="false">IF(COUNTA($A57:$U57)=0,"",IF($A57="","No name",IF($F57="","No date",IF($W57=0,"Date ilegible",IF(NOT(ISNUMBER($N57)),"Hours no numéricas",IF($AA57="NO MATCH","Person no identificada","OK"))))))</f>
        <v>OK</v>
      </c>
      <c r="AH57" s="27" t="str">
        <f aca="false">IF($W57=0,"No date",IF($W57&lt;Validation!$B$3,"Before period",IF($W57&gt;Validation!$C$3,"After period","In period")))</f>
        <v>In period</v>
      </c>
      <c r="AI57" s="26" t="str">
        <f aca="false">IF($Y57="","",TRIM(RIGHT(SUBSTITUTE($Y57," ",REPT(" ",50)),50)))</f>
        <v>ESPITIA</v>
      </c>
      <c r="AJ57" s="27" t="str">
        <f aca="false">IF($A57="","",IF(NOT(ISERROR(MATCH($A57,Validation!$A$193:$A$217,0))),"Manual mapping",IF(COUNTIF(Validation!$U$19:$U$178,$Z57)&gt;0,"Direct",IF(COUNTIF(Validation!$S$19:$S$178,$AI57)=1,"By surname","Unresolved"))))</f>
        <v>Direct</v>
      </c>
      <c r="AK57" s="28" t="str">
        <f aca="false">IF($L57="","",IF(MATCH($L57,$L$2:$L$3000,0)&lt;&gt;ROW()-1,"",COUNT($AK$1:$AK56)+1))</f>
        <v/>
      </c>
      <c r="AL57" s="28" t="str">
        <f aca="false">IF($G57="","",IF(MATCH($G57,$G$2:$G$3000,0)&lt;&gt;ROW()-1,"",COUNT($AL$1:$AL56)+1))</f>
        <v/>
      </c>
      <c r="AM57" s="28" t="str">
        <f aca="false">IF($H57="","",IF(MATCH($H57,$H$2:$H$3000,0)&lt;&gt;ROW()-1,"",COUNT($AM$1:$AM56)+1))</f>
        <v/>
      </c>
      <c r="AN57" s="28" t="str">
        <f aca="false">IF($I57="","",IF(MATCH($I57,$I$2:$I$3000,0)&lt;&gt;ROW()-1,"",COUNT($AN$1:$AN56)+1))</f>
        <v/>
      </c>
      <c r="AO57" s="28" t="str">
        <f aca="false">IF($Q57="","",IF(MATCH($Q57,$Q$2:$Q$3000,0)&lt;&gt;ROW()-1,"",COUNT($AO$1:$AO56)+1))</f>
        <v/>
      </c>
    </row>
    <row r="58" customFormat="false" ht="12.75" hidden="false" customHeight="true" outlineLevel="0" collapsed="false">
      <c r="A58" s="1" t="s">
        <v>308</v>
      </c>
      <c r="B58" s="1" t="s">
        <v>137</v>
      </c>
      <c r="C58" s="1" t="s">
        <v>138</v>
      </c>
      <c r="D58" s="22" t="s">
        <v>139</v>
      </c>
      <c r="F58" s="22" t="s">
        <v>139</v>
      </c>
      <c r="G58" s="1" t="s">
        <v>140</v>
      </c>
      <c r="H58" s="1" t="s">
        <v>141</v>
      </c>
      <c r="I58" s="1" t="s">
        <v>142</v>
      </c>
      <c r="J58" s="1" t="s">
        <v>326</v>
      </c>
      <c r="K58" s="1" t="s">
        <v>144</v>
      </c>
      <c r="M58" s="1" t="s">
        <v>327</v>
      </c>
      <c r="N58" s="23" t="n">
        <v>0.125</v>
      </c>
      <c r="O58" s="1" t="s">
        <v>328</v>
      </c>
      <c r="Q58" s="1" t="s">
        <v>147</v>
      </c>
      <c r="R58" s="1" t="s">
        <v>308</v>
      </c>
      <c r="S58" s="1" t="s">
        <v>308</v>
      </c>
      <c r="T58" s="22" t="s">
        <v>157</v>
      </c>
      <c r="U58" s="1" t="s">
        <v>310</v>
      </c>
      <c r="W58" s="24" t="n">
        <f aca="false">IF($F58="",0,IFERROR(IF(ISNUMBER($F58),INT($F58),DATE(VALUE(MID(SUBSTITUTE(LEFT($F58,FIND(" ",$F58&amp;" ")-1),"/",REPT(" ",20)),41,20)),VALUE(LEFT(SUBSTITUTE(LEFT($F58,FIND(" ",$F58&amp;" ")-1),"/",REPT(" ",20)),20)),VALUE(MID(SUBSTITUTE(LEFT($F58,FIND(" ",$F58&amp;" ")-1),"/",REPT(" ",20)),21,20)))),0))</f>
        <v>46253</v>
      </c>
      <c r="X58" s="25" t="n">
        <f aca="false">IF(ISNUMBER($N58),$N58*Validation!$B$5,"")</f>
        <v>1</v>
      </c>
      <c r="Y58" s="26" t="str">
        <f aca="false">IF($A58="","",SUBSTITUTE(SUBSTITUTE(SUBSTITUTE(SUBSTITUTE(SUBSTITUTE(SUBSTITUTE(SUBSTITUTE(UPPER(TRIM($A58)),"Á","A"),"É","E"),"Í","I"),"Ó","O"),"Ú","U"),"Ñ","N"),"Ü","U"))</f>
        <v>N ESPITIA</v>
      </c>
      <c r="Z58" s="26" t="str">
        <f aca="false">IF($Y58="","",LEFT($Y58,1)&amp;" "&amp;TRIM(RIGHT(SUBSTITUTE($Y58," ",REPT(" ",50)),50)))</f>
        <v>N ESPITIA</v>
      </c>
      <c r="AA58" s="27" t="str">
        <f aca="false">IF($AF58="","",IF(COUNTIF(Validation!$U$19:$U$178,$AF58)&gt;0,"OK","NO MATCH"))</f>
        <v>OK</v>
      </c>
      <c r="AB58" s="27" t="str">
        <f aca="false">IF($W58=0,"",IF(AND($W58&gt;=Validation!$B$3,$W58&lt;=Validation!$C$3),"Yes","No"))</f>
        <v>Yes</v>
      </c>
      <c r="AC58" s="26" t="str">
        <f aca="false">IF($A58="","",$AF58&amp;"|"&amp;TEXT($W58,"yyyy-mm-dd")&amp;"|"&amp;$J58&amp;"|"&amp;$N58)</f>
        <v>N ESPITIA|2026-08-19|01-41N-74W|0.125</v>
      </c>
      <c r="AD58" s="27" t="str">
        <f aca="false">IF($AC58="","",IF(COUNTIF($AC$2:$AC$3000,$AC58)&gt;1,"REVIEW","OK"))</f>
        <v>OK</v>
      </c>
      <c r="AE58" s="27" t="str">
        <f aca="false">IF(OR($W58=0,$O58=""),"",IF(IFERROR(IF(ISNUMBER($O58),INT($O58),DATE(VALUE(MID(SUBSTITUTE(LEFT($O58,FIND(" ",$O58&amp;" ")-1),"/",REPT(" ",20)),41,20)),VALUE(LEFT(SUBSTITUTE(LEFT($O58,FIND(" ",$O58&amp;" ")-1),"/",REPT(" ",20)),20)),VALUE(MID(SUBSTITUTE(LEFT($O58,FIND(" ",$O58&amp;" ")-1),"/",REPT(" ",20)),21,20)))),0)&gt;$W58,"Late","Same day"))</f>
        <v>Late</v>
      </c>
      <c r="AF58" s="26" t="str">
        <f aca="false">IF($A58="","",IFERROR(INDEX(Validation!$C$193:$C$217,MATCH($A58,Validation!$A$193:$A$217,0)),IF(COUNTIF(Validation!$U$19:$U$178,$Z58)&gt;0,$Z58,IF(COUNTIF(Validation!$S$19:$S$178,$AI58)=1,INDEX(Validation!$U$19:$U$178,MATCH($AI58,Validation!$S$19:$S$178,0)),$Z58))))</f>
        <v>N ESPITIA</v>
      </c>
      <c r="AG58" s="27" t="str">
        <f aca="false">IF(COUNTA($A58:$U58)=0,"",IF($A58="","No name",IF($F58="","No date",IF($W58=0,"Date ilegible",IF(NOT(ISNUMBER($N58)),"Hours no numéricas",IF($AA58="NO MATCH","Person no identificada","OK"))))))</f>
        <v>OK</v>
      </c>
      <c r="AH58" s="27" t="str">
        <f aca="false">IF($W58=0,"No date",IF($W58&lt;Validation!$B$3,"Before period",IF($W58&gt;Validation!$C$3,"After period","In period")))</f>
        <v>In period</v>
      </c>
      <c r="AI58" s="26" t="str">
        <f aca="false">IF($Y58="","",TRIM(RIGHT(SUBSTITUTE($Y58," ",REPT(" ",50)),50)))</f>
        <v>ESPITIA</v>
      </c>
      <c r="AJ58" s="27" t="str">
        <f aca="false">IF($A58="","",IF(NOT(ISERROR(MATCH($A58,Validation!$A$193:$A$217,0))),"Manual mapping",IF(COUNTIF(Validation!$U$19:$U$178,$Z58)&gt;0,"Direct",IF(COUNTIF(Validation!$S$19:$S$178,$AI58)=1,"By surname","Unresolved"))))</f>
        <v>Direct</v>
      </c>
      <c r="AK58" s="28" t="str">
        <f aca="false">IF($L58="","",IF(MATCH($L58,$L$2:$L$3000,0)&lt;&gt;ROW()-1,"",COUNT($AK$1:$AK57)+1))</f>
        <v/>
      </c>
      <c r="AL58" s="28" t="str">
        <f aca="false">IF($G58="","",IF(MATCH($G58,$G$2:$G$3000,0)&lt;&gt;ROW()-1,"",COUNT($AL$1:$AL57)+1))</f>
        <v/>
      </c>
      <c r="AM58" s="28" t="str">
        <f aca="false">IF($H58="","",IF(MATCH($H58,$H$2:$H$3000,0)&lt;&gt;ROW()-1,"",COUNT($AM$1:$AM57)+1))</f>
        <v/>
      </c>
      <c r="AN58" s="28" t="str">
        <f aca="false">IF($I58="","",IF(MATCH($I58,$I$2:$I$3000,0)&lt;&gt;ROW()-1,"",COUNT($AN$1:$AN57)+1))</f>
        <v/>
      </c>
      <c r="AO58" s="28" t="str">
        <f aca="false">IF($Q58="","",IF(MATCH($Q58,$Q$2:$Q$3000,0)&lt;&gt;ROW()-1,"",COUNT($AO$1:$AO57)+1))</f>
        <v/>
      </c>
    </row>
    <row r="59" customFormat="false" ht="34.5" hidden="false" customHeight="true" outlineLevel="0" collapsed="false">
      <c r="A59" s="1" t="s">
        <v>308</v>
      </c>
      <c r="B59" s="1" t="s">
        <v>137</v>
      </c>
      <c r="C59" s="1" t="s">
        <v>138</v>
      </c>
      <c r="D59" s="22" t="s">
        <v>139</v>
      </c>
      <c r="F59" s="22" t="s">
        <v>139</v>
      </c>
      <c r="G59" s="1" t="s">
        <v>140</v>
      </c>
      <c r="H59" s="1" t="s">
        <v>141</v>
      </c>
      <c r="I59" s="1" t="s">
        <v>149</v>
      </c>
      <c r="J59" s="1" t="s">
        <v>329</v>
      </c>
      <c r="K59" s="1" t="s">
        <v>144</v>
      </c>
      <c r="M59" s="1" t="s">
        <v>330</v>
      </c>
      <c r="N59" s="23" t="n">
        <v>0.125</v>
      </c>
      <c r="O59" s="1" t="s">
        <v>331</v>
      </c>
      <c r="Q59" s="1" t="s">
        <v>147</v>
      </c>
      <c r="R59" s="1" t="s">
        <v>308</v>
      </c>
      <c r="S59" s="1" t="s">
        <v>308</v>
      </c>
      <c r="T59" s="22" t="s">
        <v>157</v>
      </c>
      <c r="U59" s="29" t="s">
        <v>332</v>
      </c>
      <c r="W59" s="24" t="n">
        <f aca="false">IF($F59="",0,IFERROR(IF(ISNUMBER($F59),INT($F59),DATE(VALUE(MID(SUBSTITUTE(LEFT($F59,FIND(" ",$F59&amp;" ")-1),"/",REPT(" ",20)),41,20)),VALUE(LEFT(SUBSTITUTE(LEFT($F59,FIND(" ",$F59&amp;" ")-1),"/",REPT(" ",20)),20)),VALUE(MID(SUBSTITUTE(LEFT($F59,FIND(" ",$F59&amp;" ")-1),"/",REPT(" ",20)),21,20)))),0))</f>
        <v>46253</v>
      </c>
      <c r="X59" s="25" t="n">
        <f aca="false">IF(ISNUMBER($N59),$N59*Validation!$B$5,"")</f>
        <v>1</v>
      </c>
      <c r="Y59" s="26" t="str">
        <f aca="false">IF($A59="","",SUBSTITUTE(SUBSTITUTE(SUBSTITUTE(SUBSTITUTE(SUBSTITUTE(SUBSTITUTE(SUBSTITUTE(UPPER(TRIM($A59)),"Á","A"),"É","E"),"Í","I"),"Ó","O"),"Ú","U"),"Ñ","N"),"Ü","U"))</f>
        <v>N ESPITIA</v>
      </c>
      <c r="Z59" s="26" t="str">
        <f aca="false">IF($Y59="","",LEFT($Y59,1)&amp;" "&amp;TRIM(RIGHT(SUBSTITUTE($Y59," ",REPT(" ",50)),50)))</f>
        <v>N ESPITIA</v>
      </c>
      <c r="AA59" s="27" t="str">
        <f aca="false">IF($AF59="","",IF(COUNTIF(Validation!$U$19:$U$178,$AF59)&gt;0,"OK","NO MATCH"))</f>
        <v>OK</v>
      </c>
      <c r="AB59" s="27" t="str">
        <f aca="false">IF($W59=0,"",IF(AND($W59&gt;=Validation!$B$3,$W59&lt;=Validation!$C$3),"Yes","No"))</f>
        <v>Yes</v>
      </c>
      <c r="AC59" s="26" t="str">
        <f aca="false">IF($A59="","",$AF59&amp;"|"&amp;TEXT($W59,"yyyy-mm-dd")&amp;"|"&amp;$J59&amp;"|"&amp;$N59)</f>
        <v>N ESPITIA|2026-08-19|22-39N-73W|0.125</v>
      </c>
      <c r="AD59" s="27" t="str">
        <f aca="false">IF($AC59="","",IF(COUNTIF($AC$2:$AC$3000,$AC59)&gt;1,"REVIEW","OK"))</f>
        <v>OK</v>
      </c>
      <c r="AE59" s="27" t="str">
        <f aca="false">IF(OR($W59=0,$O59=""),"",IF(IFERROR(IF(ISNUMBER($O59),INT($O59),DATE(VALUE(MID(SUBSTITUTE(LEFT($O59,FIND(" ",$O59&amp;" ")-1),"/",REPT(" ",20)),41,20)),VALUE(LEFT(SUBSTITUTE(LEFT($O59,FIND(" ",$O59&amp;" ")-1),"/",REPT(" ",20)),20)),VALUE(MID(SUBSTITUTE(LEFT($O59,FIND(" ",$O59&amp;" ")-1),"/",REPT(" ",20)),21,20)))),0)&gt;$W59,"Late","Same day"))</f>
        <v>Late</v>
      </c>
      <c r="AF59" s="26" t="str">
        <f aca="false">IF($A59="","",IFERROR(INDEX(Validation!$C$193:$C$217,MATCH($A59,Validation!$A$193:$A$217,0)),IF(COUNTIF(Validation!$U$19:$U$178,$Z59)&gt;0,$Z59,IF(COUNTIF(Validation!$S$19:$S$178,$AI59)=1,INDEX(Validation!$U$19:$U$178,MATCH($AI59,Validation!$S$19:$S$178,0)),$Z59))))</f>
        <v>N ESPITIA</v>
      </c>
      <c r="AG59" s="27" t="str">
        <f aca="false">IF(COUNTA($A59:$U59)=0,"",IF($A59="","No name",IF($F59="","No date",IF($W59=0,"Date ilegible",IF(NOT(ISNUMBER($N59)),"Hours no numéricas",IF($AA59="NO MATCH","Person no identificada","OK"))))))</f>
        <v>OK</v>
      </c>
      <c r="AH59" s="27" t="str">
        <f aca="false">IF($W59=0,"No date",IF($W59&lt;Validation!$B$3,"Before period",IF($W59&gt;Validation!$C$3,"After period","In period")))</f>
        <v>In period</v>
      </c>
      <c r="AI59" s="26" t="str">
        <f aca="false">IF($Y59="","",TRIM(RIGHT(SUBSTITUTE($Y59," ",REPT(" ",50)),50)))</f>
        <v>ESPITIA</v>
      </c>
      <c r="AJ59" s="27" t="str">
        <f aca="false">IF($A59="","",IF(NOT(ISERROR(MATCH($A59,Validation!$A$193:$A$217,0))),"Manual mapping",IF(COUNTIF(Validation!$U$19:$U$178,$Z59)&gt;0,"Direct",IF(COUNTIF(Validation!$S$19:$S$178,$AI59)=1,"By surname","Unresolved"))))</f>
        <v>Direct</v>
      </c>
      <c r="AK59" s="28" t="str">
        <f aca="false">IF($L59="","",IF(MATCH($L59,$L$2:$L$3000,0)&lt;&gt;ROW()-1,"",COUNT($AK$1:$AK58)+1))</f>
        <v/>
      </c>
      <c r="AL59" s="28" t="str">
        <f aca="false">IF($G59="","",IF(MATCH($G59,$G$2:$G$3000,0)&lt;&gt;ROW()-1,"",COUNT($AL$1:$AL58)+1))</f>
        <v/>
      </c>
      <c r="AM59" s="28" t="str">
        <f aca="false">IF($H59="","",IF(MATCH($H59,$H$2:$H$3000,0)&lt;&gt;ROW()-1,"",COUNT($AM$1:$AM58)+1))</f>
        <v/>
      </c>
      <c r="AN59" s="28" t="str">
        <f aca="false">IF($I59="","",IF(MATCH($I59,$I$2:$I$3000,0)&lt;&gt;ROW()-1,"",COUNT($AN$1:$AN58)+1))</f>
        <v/>
      </c>
      <c r="AO59" s="28" t="str">
        <f aca="false">IF($Q59="","",IF(MATCH($Q59,$Q$2:$Q$3000,0)&lt;&gt;ROW()-1,"",COUNT($AO$1:$AO58)+1))</f>
        <v/>
      </c>
    </row>
    <row r="60" customFormat="false" ht="12.75" hidden="false" customHeight="true" outlineLevel="0" collapsed="false">
      <c r="A60" s="1" t="s">
        <v>308</v>
      </c>
      <c r="B60" s="1" t="s">
        <v>137</v>
      </c>
      <c r="C60" s="1" t="s">
        <v>138</v>
      </c>
      <c r="D60" s="22" t="s">
        <v>139</v>
      </c>
      <c r="F60" s="22" t="s">
        <v>139</v>
      </c>
      <c r="G60" s="1" t="s">
        <v>140</v>
      </c>
      <c r="H60" s="1" t="s">
        <v>141</v>
      </c>
      <c r="I60" s="1" t="s">
        <v>142</v>
      </c>
      <c r="J60" s="1" t="s">
        <v>333</v>
      </c>
      <c r="K60" s="1" t="s">
        <v>144</v>
      </c>
      <c r="M60" s="1" t="s">
        <v>334</v>
      </c>
      <c r="N60" s="23" t="n">
        <v>0.125</v>
      </c>
      <c r="O60" s="1" t="s">
        <v>335</v>
      </c>
      <c r="Q60" s="1" t="s">
        <v>147</v>
      </c>
      <c r="R60" s="1" t="s">
        <v>308</v>
      </c>
      <c r="S60" s="1" t="s">
        <v>308</v>
      </c>
      <c r="T60" s="22" t="s">
        <v>157</v>
      </c>
      <c r="U60" s="1" t="s">
        <v>310</v>
      </c>
      <c r="W60" s="24" t="n">
        <f aca="false">IF($F60="",0,IFERROR(IF(ISNUMBER($F60),INT($F60),DATE(VALUE(MID(SUBSTITUTE(LEFT($F60,FIND(" ",$F60&amp;" ")-1),"/",REPT(" ",20)),41,20)),VALUE(LEFT(SUBSTITUTE(LEFT($F60,FIND(" ",$F60&amp;" ")-1),"/",REPT(" ",20)),20)),VALUE(MID(SUBSTITUTE(LEFT($F60,FIND(" ",$F60&amp;" ")-1),"/",REPT(" ",20)),21,20)))),0))</f>
        <v>46253</v>
      </c>
      <c r="X60" s="25" t="n">
        <f aca="false">IF(ISNUMBER($N60),$N60*Validation!$B$5,"")</f>
        <v>1</v>
      </c>
      <c r="Y60" s="26" t="str">
        <f aca="false">IF($A60="","",SUBSTITUTE(SUBSTITUTE(SUBSTITUTE(SUBSTITUTE(SUBSTITUTE(SUBSTITUTE(SUBSTITUTE(UPPER(TRIM($A60)),"Á","A"),"É","E"),"Í","I"),"Ó","O"),"Ú","U"),"Ñ","N"),"Ü","U"))</f>
        <v>N ESPITIA</v>
      </c>
      <c r="Z60" s="26" t="str">
        <f aca="false">IF($Y60="","",LEFT($Y60,1)&amp;" "&amp;TRIM(RIGHT(SUBSTITUTE($Y60," ",REPT(" ",50)),50)))</f>
        <v>N ESPITIA</v>
      </c>
      <c r="AA60" s="27" t="str">
        <f aca="false">IF($AF60="","",IF(COUNTIF(Validation!$U$19:$U$178,$AF60)&gt;0,"OK","NO MATCH"))</f>
        <v>OK</v>
      </c>
      <c r="AB60" s="27" t="str">
        <f aca="false">IF($W60=0,"",IF(AND($W60&gt;=Validation!$B$3,$W60&lt;=Validation!$C$3),"Yes","No"))</f>
        <v>Yes</v>
      </c>
      <c r="AC60" s="26" t="str">
        <f aca="false">IF($A60="","",$AF60&amp;"|"&amp;TEXT($W60,"yyyy-mm-dd")&amp;"|"&amp;$J60&amp;"|"&amp;$N60)</f>
        <v>N ESPITIA|2026-08-19|24-41N-72W|0.125</v>
      </c>
      <c r="AD60" s="27" t="str">
        <f aca="false">IF($AC60="","",IF(COUNTIF($AC$2:$AC$3000,$AC60)&gt;1,"REVIEW","OK"))</f>
        <v>OK</v>
      </c>
      <c r="AE60" s="27" t="str">
        <f aca="false">IF(OR($W60=0,$O60=""),"",IF(IFERROR(IF(ISNUMBER($O60),INT($O60),DATE(VALUE(MID(SUBSTITUTE(LEFT($O60,FIND(" ",$O60&amp;" ")-1),"/",REPT(" ",20)),41,20)),VALUE(LEFT(SUBSTITUTE(LEFT($O60,FIND(" ",$O60&amp;" ")-1),"/",REPT(" ",20)),20)),VALUE(MID(SUBSTITUTE(LEFT($O60,FIND(" ",$O60&amp;" ")-1),"/",REPT(" ",20)),21,20)))),0)&gt;$W60,"Late","Same day"))</f>
        <v>Late</v>
      </c>
      <c r="AF60" s="26" t="str">
        <f aca="false">IF($A60="","",IFERROR(INDEX(Validation!$C$193:$C$217,MATCH($A60,Validation!$A$193:$A$217,0)),IF(COUNTIF(Validation!$U$19:$U$178,$Z60)&gt;0,$Z60,IF(COUNTIF(Validation!$S$19:$S$178,$AI60)=1,INDEX(Validation!$U$19:$U$178,MATCH($AI60,Validation!$S$19:$S$178,0)),$Z60))))</f>
        <v>N ESPITIA</v>
      </c>
      <c r="AG60" s="27" t="str">
        <f aca="false">IF(COUNTA($A60:$U60)=0,"",IF($A60="","No name",IF($F60="","No date",IF($W60=0,"Date ilegible",IF(NOT(ISNUMBER($N60)),"Hours no numéricas",IF($AA60="NO MATCH","Person no identificada","OK"))))))</f>
        <v>OK</v>
      </c>
      <c r="AH60" s="27" t="str">
        <f aca="false">IF($W60=0,"No date",IF($W60&lt;Validation!$B$3,"Before period",IF($W60&gt;Validation!$C$3,"After period","In period")))</f>
        <v>In period</v>
      </c>
      <c r="AI60" s="26" t="str">
        <f aca="false">IF($Y60="","",TRIM(RIGHT(SUBSTITUTE($Y60," ",REPT(" ",50)),50)))</f>
        <v>ESPITIA</v>
      </c>
      <c r="AJ60" s="27" t="str">
        <f aca="false">IF($A60="","",IF(NOT(ISERROR(MATCH($A60,Validation!$A$193:$A$217,0))),"Manual mapping",IF(COUNTIF(Validation!$U$19:$U$178,$Z60)&gt;0,"Direct",IF(COUNTIF(Validation!$S$19:$S$178,$AI60)=1,"By surname","Unresolved"))))</f>
        <v>Direct</v>
      </c>
      <c r="AK60" s="28" t="str">
        <f aca="false">IF($L60="","",IF(MATCH($L60,$L$2:$L$3000,0)&lt;&gt;ROW()-1,"",COUNT($AK$1:$AK59)+1))</f>
        <v/>
      </c>
      <c r="AL60" s="28" t="str">
        <f aca="false">IF($G60="","",IF(MATCH($G60,$G$2:$G$3000,0)&lt;&gt;ROW()-1,"",COUNT($AL$1:$AL59)+1))</f>
        <v/>
      </c>
      <c r="AM60" s="28" t="str">
        <f aca="false">IF($H60="","",IF(MATCH($H60,$H$2:$H$3000,0)&lt;&gt;ROW()-1,"",COUNT($AM$1:$AM59)+1))</f>
        <v/>
      </c>
      <c r="AN60" s="28" t="str">
        <f aca="false">IF($I60="","",IF(MATCH($I60,$I$2:$I$3000,0)&lt;&gt;ROW()-1,"",COUNT($AN$1:$AN59)+1))</f>
        <v/>
      </c>
      <c r="AO60" s="28" t="str">
        <f aca="false">IF($Q60="","",IF(MATCH($Q60,$Q$2:$Q$3000,0)&lt;&gt;ROW()-1,"",COUNT($AO$1:$AO59)+1))</f>
        <v/>
      </c>
    </row>
    <row r="61" customFormat="false" ht="12.75" hidden="false" customHeight="true" outlineLevel="0" collapsed="false">
      <c r="A61" s="1" t="s">
        <v>308</v>
      </c>
      <c r="B61" s="1" t="s">
        <v>137</v>
      </c>
      <c r="C61" s="1" t="s">
        <v>138</v>
      </c>
      <c r="D61" s="22" t="s">
        <v>139</v>
      </c>
      <c r="F61" s="22" t="s">
        <v>139</v>
      </c>
      <c r="G61" s="1" t="s">
        <v>140</v>
      </c>
      <c r="H61" s="1" t="s">
        <v>141</v>
      </c>
      <c r="I61" s="1" t="s">
        <v>149</v>
      </c>
      <c r="J61" s="1" t="s">
        <v>336</v>
      </c>
      <c r="K61" s="1" t="s">
        <v>144</v>
      </c>
      <c r="M61" s="1" t="s">
        <v>337</v>
      </c>
      <c r="N61" s="23" t="n">
        <v>0.125</v>
      </c>
      <c r="O61" s="1" t="s">
        <v>338</v>
      </c>
      <c r="Q61" s="1" t="s">
        <v>147</v>
      </c>
      <c r="R61" s="1" t="s">
        <v>308</v>
      </c>
      <c r="S61" s="1" t="s">
        <v>308</v>
      </c>
      <c r="T61" s="22" t="s">
        <v>157</v>
      </c>
      <c r="U61" s="1" t="s">
        <v>310</v>
      </c>
      <c r="W61" s="24" t="n">
        <f aca="false">IF($F61="",0,IFERROR(IF(ISNUMBER($F61),INT($F61),DATE(VALUE(MID(SUBSTITUTE(LEFT($F61,FIND(" ",$F61&amp;" ")-1),"/",REPT(" ",20)),41,20)),VALUE(LEFT(SUBSTITUTE(LEFT($F61,FIND(" ",$F61&amp;" ")-1),"/",REPT(" ",20)),20)),VALUE(MID(SUBSTITUTE(LEFT($F61,FIND(" ",$F61&amp;" ")-1),"/",REPT(" ",20)),21,20)))),0))</f>
        <v>46253</v>
      </c>
      <c r="X61" s="25" t="n">
        <f aca="false">IF(ISNUMBER($N61),$N61*Validation!$B$5,"")</f>
        <v>1</v>
      </c>
      <c r="Y61" s="26" t="str">
        <f aca="false">IF($A61="","",SUBSTITUTE(SUBSTITUTE(SUBSTITUTE(SUBSTITUTE(SUBSTITUTE(SUBSTITUTE(SUBSTITUTE(UPPER(TRIM($A61)),"Á","A"),"É","E"),"Í","I"),"Ó","O"),"Ú","U"),"Ñ","N"),"Ü","U"))</f>
        <v>N ESPITIA</v>
      </c>
      <c r="Z61" s="26" t="str">
        <f aca="false">IF($Y61="","",LEFT($Y61,1)&amp;" "&amp;TRIM(RIGHT(SUBSTITUTE($Y61," ",REPT(" ",50)),50)))</f>
        <v>N ESPITIA</v>
      </c>
      <c r="AA61" s="27" t="str">
        <f aca="false">IF($AF61="","",IF(COUNTIF(Validation!$U$19:$U$178,$AF61)&gt;0,"OK","NO MATCH"))</f>
        <v>OK</v>
      </c>
      <c r="AB61" s="27" t="str">
        <f aca="false">IF($W61=0,"",IF(AND($W61&gt;=Validation!$B$3,$W61&lt;=Validation!$C$3),"Yes","No"))</f>
        <v>Yes</v>
      </c>
      <c r="AC61" s="26" t="str">
        <f aca="false">IF($A61="","",$AF61&amp;"|"&amp;TEXT($W61,"yyyy-mm-dd")&amp;"|"&amp;$J61&amp;"|"&amp;$N61)</f>
        <v>N ESPITIA|2026-08-19|24-39N-70W|0.125</v>
      </c>
      <c r="AD61" s="27" t="str">
        <f aca="false">IF($AC61="","",IF(COUNTIF($AC$2:$AC$3000,$AC61)&gt;1,"REVIEW","OK"))</f>
        <v>OK</v>
      </c>
      <c r="AE61" s="27" t="str">
        <f aca="false">IF(OR($W61=0,$O61=""),"",IF(IFERROR(IF(ISNUMBER($O61),INT($O61),DATE(VALUE(MID(SUBSTITUTE(LEFT($O61,FIND(" ",$O61&amp;" ")-1),"/",REPT(" ",20)),41,20)),VALUE(LEFT(SUBSTITUTE(LEFT($O61,FIND(" ",$O61&amp;" ")-1),"/",REPT(" ",20)),20)),VALUE(MID(SUBSTITUTE(LEFT($O61,FIND(" ",$O61&amp;" ")-1),"/",REPT(" ",20)),21,20)))),0)&gt;$W61,"Late","Same day"))</f>
        <v>Late</v>
      </c>
      <c r="AF61" s="26" t="str">
        <f aca="false">IF($A61="","",IFERROR(INDEX(Validation!$C$193:$C$217,MATCH($A61,Validation!$A$193:$A$217,0)),IF(COUNTIF(Validation!$U$19:$U$178,$Z61)&gt;0,$Z61,IF(COUNTIF(Validation!$S$19:$S$178,$AI61)=1,INDEX(Validation!$U$19:$U$178,MATCH($AI61,Validation!$S$19:$S$178,0)),$Z61))))</f>
        <v>N ESPITIA</v>
      </c>
      <c r="AG61" s="27" t="str">
        <f aca="false">IF(COUNTA($A61:$U61)=0,"",IF($A61="","No name",IF($F61="","No date",IF($W61=0,"Date ilegible",IF(NOT(ISNUMBER($N61)),"Hours no numéricas",IF($AA61="NO MATCH","Person no identificada","OK"))))))</f>
        <v>OK</v>
      </c>
      <c r="AH61" s="27" t="str">
        <f aca="false">IF($W61=0,"No date",IF($W61&lt;Validation!$B$3,"Before period",IF($W61&gt;Validation!$C$3,"After period","In period")))</f>
        <v>In period</v>
      </c>
      <c r="AI61" s="26" t="str">
        <f aca="false">IF($Y61="","",TRIM(RIGHT(SUBSTITUTE($Y61," ",REPT(" ",50)),50)))</f>
        <v>ESPITIA</v>
      </c>
      <c r="AJ61" s="27" t="str">
        <f aca="false">IF($A61="","",IF(NOT(ISERROR(MATCH($A61,Validation!$A$193:$A$217,0))),"Manual mapping",IF(COUNTIF(Validation!$U$19:$U$178,$Z61)&gt;0,"Direct",IF(COUNTIF(Validation!$S$19:$S$178,$AI61)=1,"By surname","Unresolved"))))</f>
        <v>Direct</v>
      </c>
      <c r="AK61" s="28" t="str">
        <f aca="false">IF($L61="","",IF(MATCH($L61,$L$2:$L$3000,0)&lt;&gt;ROW()-1,"",COUNT($AK$1:$AK60)+1))</f>
        <v/>
      </c>
      <c r="AL61" s="28" t="str">
        <f aca="false">IF($G61="","",IF(MATCH($G61,$G$2:$G$3000,0)&lt;&gt;ROW()-1,"",COUNT($AL$1:$AL60)+1))</f>
        <v/>
      </c>
      <c r="AM61" s="28" t="str">
        <f aca="false">IF($H61="","",IF(MATCH($H61,$H$2:$H$3000,0)&lt;&gt;ROW()-1,"",COUNT($AM$1:$AM60)+1))</f>
        <v/>
      </c>
      <c r="AN61" s="28" t="str">
        <f aca="false">IF($I61="","",IF(MATCH($I61,$I$2:$I$3000,0)&lt;&gt;ROW()-1,"",COUNT($AN$1:$AN60)+1))</f>
        <v/>
      </c>
      <c r="AO61" s="28" t="str">
        <f aca="false">IF($Q61="","",IF(MATCH($Q61,$Q$2:$Q$3000,0)&lt;&gt;ROW()-1,"",COUNT($AO$1:$AO60)+1))</f>
        <v/>
      </c>
    </row>
    <row r="62" customFormat="false" ht="12.75" hidden="false" customHeight="true" outlineLevel="0" collapsed="false">
      <c r="A62" s="1" t="s">
        <v>136</v>
      </c>
      <c r="B62" s="1" t="s">
        <v>170</v>
      </c>
      <c r="F62" s="22" t="s">
        <v>157</v>
      </c>
      <c r="G62" s="1" t="s">
        <v>140</v>
      </c>
      <c r="H62" s="1" t="s">
        <v>141</v>
      </c>
      <c r="I62" s="1" t="s">
        <v>149</v>
      </c>
      <c r="J62" s="1" t="s">
        <v>339</v>
      </c>
      <c r="K62" s="1" t="s">
        <v>144</v>
      </c>
      <c r="M62" s="1" t="s">
        <v>340</v>
      </c>
      <c r="N62" s="23" t="n">
        <v>0.375</v>
      </c>
      <c r="O62" s="1" t="s">
        <v>341</v>
      </c>
      <c r="Q62" s="1" t="s">
        <v>147</v>
      </c>
      <c r="R62" s="1" t="s">
        <v>136</v>
      </c>
      <c r="S62" s="1" t="s">
        <v>136</v>
      </c>
      <c r="T62" s="22" t="s">
        <v>157</v>
      </c>
      <c r="U62" s="1" t="s">
        <v>342</v>
      </c>
      <c r="W62" s="24" t="n">
        <f aca="false">IF($F62="",0,IFERROR(IF(ISNUMBER($F62),INT($F62),DATE(VALUE(MID(SUBSTITUTE(LEFT($F62,FIND(" ",$F62&amp;" ")-1),"/",REPT(" ",20)),41,20)),VALUE(LEFT(SUBSTITUTE(LEFT($F62,FIND(" ",$F62&amp;" ")-1),"/",REPT(" ",20)),20)),VALUE(MID(SUBSTITUTE(LEFT($F62,FIND(" ",$F62&amp;" ")-1),"/",REPT(" ",20)),21,20)))),0))</f>
        <v>46254</v>
      </c>
      <c r="X62" s="25" t="n">
        <f aca="false">IF(ISNUMBER($N62),$N62*Validation!$B$5,"")</f>
        <v>3</v>
      </c>
      <c r="Y62" s="26" t="str">
        <f aca="false">IF($A62="","",SUBSTITUTE(SUBSTITUTE(SUBSTITUTE(SUBSTITUTE(SUBSTITUTE(SUBSTITUTE(SUBSTITUTE(UPPER(TRIM($A62)),"Á","A"),"É","E"),"Í","I"),"Ó","O"),"Ú","U"),"Ñ","N"),"Ü","U"))</f>
        <v>C LARA</v>
      </c>
      <c r="Z62" s="26" t="str">
        <f aca="false">IF($Y62="","",LEFT($Y62,1)&amp;" "&amp;TRIM(RIGHT(SUBSTITUTE($Y62," ",REPT(" ",50)),50)))</f>
        <v>C LARA</v>
      </c>
      <c r="AA62" s="27" t="str">
        <f aca="false">IF($AF62="","",IF(COUNTIF(Validation!$U$19:$U$178,$AF62)&gt;0,"OK","NO MATCH"))</f>
        <v>OK</v>
      </c>
      <c r="AB62" s="27" t="str">
        <f aca="false">IF($W62=0,"",IF(AND($W62&gt;=Validation!$B$3,$W62&lt;=Validation!$C$3),"Yes","No"))</f>
        <v>Yes</v>
      </c>
      <c r="AC62" s="26" t="str">
        <f aca="false">IF($A62="","",$AF62&amp;"|"&amp;TEXT($W62,"yyyy-mm-dd")&amp;"|"&amp;$J62&amp;"|"&amp;$N62)</f>
        <v>C LARA|2026-08-20|01-35N-70W|0.375</v>
      </c>
      <c r="AD62" s="27" t="str">
        <f aca="false">IF($AC62="","",IF(COUNTIF($AC$2:$AC$3000,$AC62)&gt;1,"REVIEW","OK"))</f>
        <v>OK</v>
      </c>
      <c r="AE62" s="27" t="str">
        <f aca="false">IF(OR($W62=0,$O62=""),"",IF(IFERROR(IF(ISNUMBER($O62),INT($O62),DATE(VALUE(MID(SUBSTITUTE(LEFT($O62,FIND(" ",$O62&amp;" ")-1),"/",REPT(" ",20)),41,20)),VALUE(LEFT(SUBSTITUTE(LEFT($O62,FIND(" ",$O62&amp;" ")-1),"/",REPT(" ",20)),20)),VALUE(MID(SUBSTITUTE(LEFT($O62,FIND(" ",$O62&amp;" ")-1),"/",REPT(" ",20)),21,20)))),0)&gt;$W62,"Late","Same day"))</f>
        <v>Same day</v>
      </c>
      <c r="AF62" s="26" t="str">
        <f aca="false">IF($A62="","",IFERROR(INDEX(Validation!$C$193:$C$217,MATCH($A62,Validation!$A$193:$A$217,0)),IF(COUNTIF(Validation!$U$19:$U$178,$Z62)&gt;0,$Z62,IF(COUNTIF(Validation!$S$19:$S$178,$AI62)=1,INDEX(Validation!$U$19:$U$178,MATCH($AI62,Validation!$S$19:$S$178,0)),$Z62))))</f>
        <v>C LARA</v>
      </c>
      <c r="AG62" s="27" t="str">
        <f aca="false">IF(COUNTA($A62:$U62)=0,"",IF($A62="","No name",IF($F62="","No date",IF($W62=0,"Date ilegible",IF(NOT(ISNUMBER($N62)),"Hours no numéricas",IF($AA62="NO MATCH","Person no identificada","OK"))))))</f>
        <v>OK</v>
      </c>
      <c r="AH62" s="27" t="str">
        <f aca="false">IF($W62=0,"No date",IF($W62&lt;Validation!$B$3,"Before period",IF($W62&gt;Validation!$C$3,"After period","In period")))</f>
        <v>In period</v>
      </c>
      <c r="AI62" s="26" t="str">
        <f aca="false">IF($Y62="","",TRIM(RIGHT(SUBSTITUTE($Y62," ",REPT(" ",50)),50)))</f>
        <v>LARA</v>
      </c>
      <c r="AJ62" s="27" t="str">
        <f aca="false">IF($A62="","",IF(NOT(ISERROR(MATCH($A62,Validation!$A$193:$A$217,0))),"Manual mapping",IF(COUNTIF(Validation!$U$19:$U$178,$Z62)&gt;0,"Direct",IF(COUNTIF(Validation!$S$19:$S$178,$AI62)=1,"By surname","Unresolved"))))</f>
        <v>Direct</v>
      </c>
      <c r="AK62" s="28" t="str">
        <f aca="false">IF($L62="","",IF(MATCH($L62,$L$2:$L$3000,0)&lt;&gt;ROW()-1,"",COUNT($AK$1:$AK61)+1))</f>
        <v/>
      </c>
      <c r="AL62" s="28" t="str">
        <f aca="false">IF($G62="","",IF(MATCH($G62,$G$2:$G$3000,0)&lt;&gt;ROW()-1,"",COUNT($AL$1:$AL61)+1))</f>
        <v/>
      </c>
      <c r="AM62" s="28" t="str">
        <f aca="false">IF($H62="","",IF(MATCH($H62,$H$2:$H$3000,0)&lt;&gt;ROW()-1,"",COUNT($AM$1:$AM61)+1))</f>
        <v/>
      </c>
      <c r="AN62" s="28" t="str">
        <f aca="false">IF($I62="","",IF(MATCH($I62,$I$2:$I$3000,0)&lt;&gt;ROW()-1,"",COUNT($AN$1:$AN61)+1))</f>
        <v/>
      </c>
      <c r="AO62" s="28" t="str">
        <f aca="false">IF($Q62="","",IF(MATCH($Q62,$Q$2:$Q$3000,0)&lt;&gt;ROW()-1,"",COUNT($AO$1:$AO61)+1))</f>
        <v/>
      </c>
    </row>
    <row r="63" customFormat="false" ht="34.5" hidden="false" customHeight="true" outlineLevel="0" collapsed="false">
      <c r="A63" s="1" t="s">
        <v>136</v>
      </c>
      <c r="B63" s="1" t="s">
        <v>170</v>
      </c>
      <c r="F63" s="22" t="s">
        <v>157</v>
      </c>
      <c r="G63" s="1" t="s">
        <v>140</v>
      </c>
      <c r="H63" s="1" t="s">
        <v>141</v>
      </c>
      <c r="I63" s="1" t="s">
        <v>149</v>
      </c>
      <c r="J63" s="1" t="s">
        <v>166</v>
      </c>
      <c r="K63" s="1" t="s">
        <v>144</v>
      </c>
      <c r="N63" s="23" t="n">
        <v>0.25</v>
      </c>
      <c r="O63" s="1" t="s">
        <v>343</v>
      </c>
      <c r="Q63" s="1" t="s">
        <v>147</v>
      </c>
      <c r="R63" s="1" t="s">
        <v>136</v>
      </c>
      <c r="S63" s="1" t="s">
        <v>136</v>
      </c>
      <c r="T63" s="22" t="s">
        <v>157</v>
      </c>
      <c r="U63" s="29" t="s">
        <v>344</v>
      </c>
      <c r="W63" s="24" t="n">
        <f aca="false">IF($F63="",0,IFERROR(IF(ISNUMBER($F63),INT($F63),DATE(VALUE(MID(SUBSTITUTE(LEFT($F63,FIND(" ",$F63&amp;" ")-1),"/",REPT(" ",20)),41,20)),VALUE(LEFT(SUBSTITUTE(LEFT($F63,FIND(" ",$F63&amp;" ")-1),"/",REPT(" ",20)),20)),VALUE(MID(SUBSTITUTE(LEFT($F63,FIND(" ",$F63&amp;" ")-1),"/",REPT(" ",20)),21,20)))),0))</f>
        <v>46254</v>
      </c>
      <c r="X63" s="25" t="n">
        <f aca="false">IF(ISNUMBER($N63),$N63*Validation!$B$5,"")</f>
        <v>2</v>
      </c>
      <c r="Y63" s="26" t="str">
        <f aca="false">IF($A63="","",SUBSTITUTE(SUBSTITUTE(SUBSTITUTE(SUBSTITUTE(SUBSTITUTE(SUBSTITUTE(SUBSTITUTE(UPPER(TRIM($A63)),"Á","A"),"É","E"),"Í","I"),"Ó","O"),"Ú","U"),"Ñ","N"),"Ü","U"))</f>
        <v>C LARA</v>
      </c>
      <c r="Z63" s="26" t="str">
        <f aca="false">IF($Y63="","",LEFT($Y63,1)&amp;" "&amp;TRIM(RIGHT(SUBSTITUTE($Y63," ",REPT(" ",50)),50)))</f>
        <v>C LARA</v>
      </c>
      <c r="AA63" s="27" t="str">
        <f aca="false">IF($AF63="","",IF(COUNTIF(Validation!$U$19:$U$178,$AF63)&gt;0,"OK","NO MATCH"))</f>
        <v>OK</v>
      </c>
      <c r="AB63" s="27" t="str">
        <f aca="false">IF($W63=0,"",IF(AND($W63&gt;=Validation!$B$3,$W63&lt;=Validation!$C$3),"Yes","No"))</f>
        <v>Yes</v>
      </c>
      <c r="AC63" s="26" t="str">
        <f aca="false">IF($A63="","",$AF63&amp;"|"&amp;TEXT($W63,"yyyy-mm-dd")&amp;"|"&amp;$J63&amp;"|"&amp;$N63)</f>
        <v>C LARA|2026-08-20|01-34N-69W|0.25</v>
      </c>
      <c r="AD63" s="27" t="str">
        <f aca="false">IF($AC63="","",IF(COUNTIF($AC$2:$AC$3000,$AC63)&gt;1,"REVIEW","OK"))</f>
        <v>OK</v>
      </c>
      <c r="AE63" s="27" t="str">
        <f aca="false">IF(OR($W63=0,$O63=""),"",IF(IFERROR(IF(ISNUMBER($O63),INT($O63),DATE(VALUE(MID(SUBSTITUTE(LEFT($O63,FIND(" ",$O63&amp;" ")-1),"/",REPT(" ",20)),41,20)),VALUE(LEFT(SUBSTITUTE(LEFT($O63,FIND(" ",$O63&amp;" ")-1),"/",REPT(" ",20)),20)),VALUE(MID(SUBSTITUTE(LEFT($O63,FIND(" ",$O63&amp;" ")-1),"/",REPT(" ",20)),21,20)))),0)&gt;$W63,"Late","Same day"))</f>
        <v>Same day</v>
      </c>
      <c r="AF63" s="26" t="str">
        <f aca="false">IF($A63="","",IFERROR(INDEX(Validation!$C$193:$C$217,MATCH($A63,Validation!$A$193:$A$217,0)),IF(COUNTIF(Validation!$U$19:$U$178,$Z63)&gt;0,$Z63,IF(COUNTIF(Validation!$S$19:$S$178,$AI63)=1,INDEX(Validation!$U$19:$U$178,MATCH($AI63,Validation!$S$19:$S$178,0)),$Z63))))</f>
        <v>C LARA</v>
      </c>
      <c r="AG63" s="27" t="str">
        <f aca="false">IF(COUNTA($A63:$U63)=0,"",IF($A63="","No name",IF($F63="","No date",IF($W63=0,"Date ilegible",IF(NOT(ISNUMBER($N63)),"Hours no numéricas",IF($AA63="NO MATCH","Person no identificada","OK"))))))</f>
        <v>OK</v>
      </c>
      <c r="AH63" s="27" t="str">
        <f aca="false">IF($W63=0,"No date",IF($W63&lt;Validation!$B$3,"Before period",IF($W63&gt;Validation!$C$3,"After period","In period")))</f>
        <v>In period</v>
      </c>
      <c r="AI63" s="26" t="str">
        <f aca="false">IF($Y63="","",TRIM(RIGHT(SUBSTITUTE($Y63," ",REPT(" ",50)),50)))</f>
        <v>LARA</v>
      </c>
      <c r="AJ63" s="27" t="str">
        <f aca="false">IF($A63="","",IF(NOT(ISERROR(MATCH($A63,Validation!$A$193:$A$217,0))),"Manual mapping",IF(COUNTIF(Validation!$U$19:$U$178,$Z63)&gt;0,"Direct",IF(COUNTIF(Validation!$S$19:$S$178,$AI63)=1,"By surname","Unresolved"))))</f>
        <v>Direct</v>
      </c>
      <c r="AK63" s="28" t="str">
        <f aca="false">IF($L63="","",IF(MATCH($L63,$L$2:$L$3000,0)&lt;&gt;ROW()-1,"",COUNT($AK$1:$AK62)+1))</f>
        <v/>
      </c>
      <c r="AL63" s="28" t="str">
        <f aca="false">IF($G63="","",IF(MATCH($G63,$G$2:$G$3000,0)&lt;&gt;ROW()-1,"",COUNT($AL$1:$AL62)+1))</f>
        <v/>
      </c>
      <c r="AM63" s="28" t="str">
        <f aca="false">IF($H63="","",IF(MATCH($H63,$H$2:$H$3000,0)&lt;&gt;ROW()-1,"",COUNT($AM$1:$AM62)+1))</f>
        <v/>
      </c>
      <c r="AN63" s="28" t="str">
        <f aca="false">IF($I63="","",IF(MATCH($I63,$I$2:$I$3000,0)&lt;&gt;ROW()-1,"",COUNT($AN$1:$AN62)+1))</f>
        <v/>
      </c>
      <c r="AO63" s="28" t="str">
        <f aca="false">IF($Q63="","",IF(MATCH($Q63,$Q$2:$Q$3000,0)&lt;&gt;ROW()-1,"",COUNT($AO$1:$AO62)+1))</f>
        <v/>
      </c>
    </row>
    <row r="64" customFormat="false" ht="12.75" hidden="false" customHeight="true" outlineLevel="0" collapsed="false">
      <c r="A64" s="1" t="s">
        <v>136</v>
      </c>
      <c r="B64" s="1" t="s">
        <v>170</v>
      </c>
      <c r="F64" s="22" t="s">
        <v>157</v>
      </c>
      <c r="G64" s="1" t="s">
        <v>140</v>
      </c>
      <c r="H64" s="1" t="s">
        <v>141</v>
      </c>
      <c r="I64" s="1" t="s">
        <v>149</v>
      </c>
      <c r="J64" s="1" t="s">
        <v>345</v>
      </c>
      <c r="K64" s="1" t="s">
        <v>144</v>
      </c>
      <c r="M64" s="1" t="s">
        <v>346</v>
      </c>
      <c r="N64" s="23" t="n">
        <v>0.125</v>
      </c>
      <c r="O64" s="1" t="s">
        <v>347</v>
      </c>
      <c r="Q64" s="1" t="s">
        <v>147</v>
      </c>
      <c r="R64" s="1" t="s">
        <v>136</v>
      </c>
      <c r="S64" s="1" t="s">
        <v>136</v>
      </c>
      <c r="T64" s="22" t="s">
        <v>157</v>
      </c>
      <c r="U64" s="1" t="s">
        <v>348</v>
      </c>
      <c r="W64" s="24" t="n">
        <f aca="false">IF($F64="",0,IFERROR(IF(ISNUMBER($F64),INT($F64),DATE(VALUE(MID(SUBSTITUTE(LEFT($F64,FIND(" ",$F64&amp;" ")-1),"/",REPT(" ",20)),41,20)),VALUE(LEFT(SUBSTITUTE(LEFT($F64,FIND(" ",$F64&amp;" ")-1),"/",REPT(" ",20)),20)),VALUE(MID(SUBSTITUTE(LEFT($F64,FIND(" ",$F64&amp;" ")-1),"/",REPT(" ",20)),21,20)))),0))</f>
        <v>46254</v>
      </c>
      <c r="X64" s="25" t="n">
        <f aca="false">IF(ISNUMBER($N64),$N64*Validation!$B$5,"")</f>
        <v>1</v>
      </c>
      <c r="Y64" s="26" t="str">
        <f aca="false">IF($A64="","",SUBSTITUTE(SUBSTITUTE(SUBSTITUTE(SUBSTITUTE(SUBSTITUTE(SUBSTITUTE(SUBSTITUTE(UPPER(TRIM($A64)),"Á","A"),"É","E"),"Í","I"),"Ó","O"),"Ú","U"),"Ñ","N"),"Ü","U"))</f>
        <v>C LARA</v>
      </c>
      <c r="Z64" s="26" t="str">
        <f aca="false">IF($Y64="","",LEFT($Y64,1)&amp;" "&amp;TRIM(RIGHT(SUBSTITUTE($Y64," ",REPT(" ",50)),50)))</f>
        <v>C LARA</v>
      </c>
      <c r="AA64" s="27" t="str">
        <f aca="false">IF($AF64="","",IF(COUNTIF(Validation!$U$19:$U$178,$AF64)&gt;0,"OK","NO MATCH"))</f>
        <v>OK</v>
      </c>
      <c r="AB64" s="27" t="str">
        <f aca="false">IF($W64=0,"",IF(AND($W64&gt;=Validation!$B$3,$W64&lt;=Validation!$C$3),"Yes","No"))</f>
        <v>Yes</v>
      </c>
      <c r="AC64" s="26" t="str">
        <f aca="false">IF($A64="","",$AF64&amp;"|"&amp;TEXT($W64,"yyyy-mm-dd")&amp;"|"&amp;$J64&amp;"|"&amp;$N64)</f>
        <v>C LARA|2026-08-20|03-34N-68W|0.125</v>
      </c>
      <c r="AD64" s="27" t="str">
        <f aca="false">IF($AC64="","",IF(COUNTIF($AC$2:$AC$3000,$AC64)&gt;1,"REVIEW","OK"))</f>
        <v>OK</v>
      </c>
      <c r="AE64" s="27" t="str">
        <f aca="false">IF(OR($W64=0,$O64=""),"",IF(IFERROR(IF(ISNUMBER($O64),INT($O64),DATE(VALUE(MID(SUBSTITUTE(LEFT($O64,FIND(" ",$O64&amp;" ")-1),"/",REPT(" ",20)),41,20)),VALUE(LEFT(SUBSTITUTE(LEFT($O64,FIND(" ",$O64&amp;" ")-1),"/",REPT(" ",20)),20)),VALUE(MID(SUBSTITUTE(LEFT($O64,FIND(" ",$O64&amp;" ")-1),"/",REPT(" ",20)),21,20)))),0)&gt;$W64,"Late","Same day"))</f>
        <v>Same day</v>
      </c>
      <c r="AF64" s="26" t="str">
        <f aca="false">IF($A64="","",IFERROR(INDEX(Validation!$C$193:$C$217,MATCH($A64,Validation!$A$193:$A$217,0)),IF(COUNTIF(Validation!$U$19:$U$178,$Z64)&gt;0,$Z64,IF(COUNTIF(Validation!$S$19:$S$178,$AI64)=1,INDEX(Validation!$U$19:$U$178,MATCH($AI64,Validation!$S$19:$S$178,0)),$Z64))))</f>
        <v>C LARA</v>
      </c>
      <c r="AG64" s="27" t="str">
        <f aca="false">IF(COUNTA($A64:$U64)=0,"",IF($A64="","No name",IF($F64="","No date",IF($W64=0,"Date ilegible",IF(NOT(ISNUMBER($N64)),"Hours no numéricas",IF($AA64="NO MATCH","Person no identificada","OK"))))))</f>
        <v>OK</v>
      </c>
      <c r="AH64" s="27" t="str">
        <f aca="false">IF($W64=0,"No date",IF($W64&lt;Validation!$B$3,"Before period",IF($W64&gt;Validation!$C$3,"After period","In period")))</f>
        <v>In period</v>
      </c>
      <c r="AI64" s="26" t="str">
        <f aca="false">IF($Y64="","",TRIM(RIGHT(SUBSTITUTE($Y64," ",REPT(" ",50)),50)))</f>
        <v>LARA</v>
      </c>
      <c r="AJ64" s="27" t="str">
        <f aca="false">IF($A64="","",IF(NOT(ISERROR(MATCH($A64,Validation!$A$193:$A$217,0))),"Manual mapping",IF(COUNTIF(Validation!$U$19:$U$178,$Z64)&gt;0,"Direct",IF(COUNTIF(Validation!$S$19:$S$178,$AI64)=1,"By surname","Unresolved"))))</f>
        <v>Direct</v>
      </c>
      <c r="AK64" s="28" t="str">
        <f aca="false">IF($L64="","",IF(MATCH($L64,$L$2:$L$3000,0)&lt;&gt;ROW()-1,"",COUNT($AK$1:$AK63)+1))</f>
        <v/>
      </c>
      <c r="AL64" s="28" t="str">
        <f aca="false">IF($G64="","",IF(MATCH($G64,$G$2:$G$3000,0)&lt;&gt;ROW()-1,"",COUNT($AL$1:$AL63)+1))</f>
        <v/>
      </c>
      <c r="AM64" s="28" t="str">
        <f aca="false">IF($H64="","",IF(MATCH($H64,$H$2:$H$3000,0)&lt;&gt;ROW()-1,"",COUNT($AM$1:$AM63)+1))</f>
        <v/>
      </c>
      <c r="AN64" s="28" t="str">
        <f aca="false">IF($I64="","",IF(MATCH($I64,$I$2:$I$3000,0)&lt;&gt;ROW()-1,"",COUNT($AN$1:$AN63)+1))</f>
        <v/>
      </c>
      <c r="AO64" s="28" t="str">
        <f aca="false">IF($Q64="","",IF(MATCH($Q64,$Q$2:$Q$3000,0)&lt;&gt;ROW()-1,"",COUNT($AO$1:$AO63)+1))</f>
        <v/>
      </c>
    </row>
    <row r="65" customFormat="false" ht="12.75" hidden="false" customHeight="true" outlineLevel="0" collapsed="false">
      <c r="A65" s="1" t="s">
        <v>136</v>
      </c>
      <c r="B65" s="1" t="s">
        <v>170</v>
      </c>
      <c r="F65" s="22" t="s">
        <v>157</v>
      </c>
      <c r="G65" s="1" t="s">
        <v>140</v>
      </c>
      <c r="H65" s="1" t="s">
        <v>141</v>
      </c>
      <c r="I65" s="1" t="s">
        <v>149</v>
      </c>
      <c r="J65" s="1" t="s">
        <v>345</v>
      </c>
      <c r="K65" s="1" t="s">
        <v>144</v>
      </c>
      <c r="M65" s="1" t="s">
        <v>349</v>
      </c>
      <c r="N65" s="23" t="n">
        <v>0.25</v>
      </c>
      <c r="O65" s="1" t="s">
        <v>350</v>
      </c>
      <c r="Q65" s="1" t="s">
        <v>147</v>
      </c>
      <c r="R65" s="1" t="s">
        <v>136</v>
      </c>
      <c r="S65" s="1" t="s">
        <v>136</v>
      </c>
      <c r="T65" s="22" t="s">
        <v>157</v>
      </c>
      <c r="U65" s="1" t="s">
        <v>351</v>
      </c>
      <c r="W65" s="24" t="n">
        <f aca="false">IF($F65="",0,IFERROR(IF(ISNUMBER($F65),INT($F65),DATE(VALUE(MID(SUBSTITUTE(LEFT($F65,FIND(" ",$F65&amp;" ")-1),"/",REPT(" ",20)),41,20)),VALUE(LEFT(SUBSTITUTE(LEFT($F65,FIND(" ",$F65&amp;" ")-1),"/",REPT(" ",20)),20)),VALUE(MID(SUBSTITUTE(LEFT($F65,FIND(" ",$F65&amp;" ")-1),"/",REPT(" ",20)),21,20)))),0))</f>
        <v>46254</v>
      </c>
      <c r="X65" s="25" t="n">
        <f aca="false">IF(ISNUMBER($N65),$N65*Validation!$B$5,"")</f>
        <v>2</v>
      </c>
      <c r="Y65" s="26" t="str">
        <f aca="false">IF($A65="","",SUBSTITUTE(SUBSTITUTE(SUBSTITUTE(SUBSTITUTE(SUBSTITUTE(SUBSTITUTE(SUBSTITUTE(UPPER(TRIM($A65)),"Á","A"),"É","E"),"Í","I"),"Ó","O"),"Ú","U"),"Ñ","N"),"Ü","U"))</f>
        <v>C LARA</v>
      </c>
      <c r="Z65" s="26" t="str">
        <f aca="false">IF($Y65="","",LEFT($Y65,1)&amp;" "&amp;TRIM(RIGHT(SUBSTITUTE($Y65," ",REPT(" ",50)),50)))</f>
        <v>C LARA</v>
      </c>
      <c r="AA65" s="27" t="str">
        <f aca="false">IF($AF65="","",IF(COUNTIF(Validation!$U$19:$U$178,$AF65)&gt;0,"OK","NO MATCH"))</f>
        <v>OK</v>
      </c>
      <c r="AB65" s="27" t="str">
        <f aca="false">IF($W65=0,"",IF(AND($W65&gt;=Validation!$B$3,$W65&lt;=Validation!$C$3),"Yes","No"))</f>
        <v>Yes</v>
      </c>
      <c r="AC65" s="26" t="str">
        <f aca="false">IF($A65="","",$AF65&amp;"|"&amp;TEXT($W65,"yyyy-mm-dd")&amp;"|"&amp;$J65&amp;"|"&amp;$N65)</f>
        <v>C LARA|2026-08-20|03-34N-68W|0.25</v>
      </c>
      <c r="AD65" s="27" t="str">
        <f aca="false">IF($AC65="","",IF(COUNTIF($AC$2:$AC$3000,$AC65)&gt;1,"REVIEW","OK"))</f>
        <v>OK</v>
      </c>
      <c r="AE65" s="27" t="str">
        <f aca="false">IF(OR($W65=0,$O65=""),"",IF(IFERROR(IF(ISNUMBER($O65),INT($O65),DATE(VALUE(MID(SUBSTITUTE(LEFT($O65,FIND(" ",$O65&amp;" ")-1),"/",REPT(" ",20)),41,20)),VALUE(LEFT(SUBSTITUTE(LEFT($O65,FIND(" ",$O65&amp;" ")-1),"/",REPT(" ",20)),20)),VALUE(MID(SUBSTITUTE(LEFT($O65,FIND(" ",$O65&amp;" ")-1),"/",REPT(" ",20)),21,20)))),0)&gt;$W65,"Late","Same day"))</f>
        <v>Same day</v>
      </c>
      <c r="AF65" s="26" t="str">
        <f aca="false">IF($A65="","",IFERROR(INDEX(Validation!$C$193:$C$217,MATCH($A65,Validation!$A$193:$A$217,0)),IF(COUNTIF(Validation!$U$19:$U$178,$Z65)&gt;0,$Z65,IF(COUNTIF(Validation!$S$19:$S$178,$AI65)=1,INDEX(Validation!$U$19:$U$178,MATCH($AI65,Validation!$S$19:$S$178,0)),$Z65))))</f>
        <v>C LARA</v>
      </c>
      <c r="AG65" s="27" t="str">
        <f aca="false">IF(COUNTA($A65:$U65)=0,"",IF($A65="","No name",IF($F65="","No date",IF($W65=0,"Date ilegible",IF(NOT(ISNUMBER($N65)),"Hours no numéricas",IF($AA65="NO MATCH","Person no identificada","OK"))))))</f>
        <v>OK</v>
      </c>
      <c r="AH65" s="27" t="str">
        <f aca="false">IF($W65=0,"No date",IF($W65&lt;Validation!$B$3,"Before period",IF($W65&gt;Validation!$C$3,"After period","In period")))</f>
        <v>In period</v>
      </c>
      <c r="AI65" s="26" t="str">
        <f aca="false">IF($Y65="","",TRIM(RIGHT(SUBSTITUTE($Y65," ",REPT(" ",50)),50)))</f>
        <v>LARA</v>
      </c>
      <c r="AJ65" s="27" t="str">
        <f aca="false">IF($A65="","",IF(NOT(ISERROR(MATCH($A65,Validation!$A$193:$A$217,0))),"Manual mapping",IF(COUNTIF(Validation!$U$19:$U$178,$Z65)&gt;0,"Direct",IF(COUNTIF(Validation!$S$19:$S$178,$AI65)=1,"By surname","Unresolved"))))</f>
        <v>Direct</v>
      </c>
      <c r="AK65" s="28" t="str">
        <f aca="false">IF($L65="","",IF(MATCH($L65,$L$2:$L$3000,0)&lt;&gt;ROW()-1,"",COUNT($AK$1:$AK64)+1))</f>
        <v/>
      </c>
      <c r="AL65" s="28" t="str">
        <f aca="false">IF($G65="","",IF(MATCH($G65,$G$2:$G$3000,0)&lt;&gt;ROW()-1,"",COUNT($AL$1:$AL64)+1))</f>
        <v/>
      </c>
      <c r="AM65" s="28" t="str">
        <f aca="false">IF($H65="","",IF(MATCH($H65,$H$2:$H$3000,0)&lt;&gt;ROW()-1,"",COUNT($AM$1:$AM64)+1))</f>
        <v/>
      </c>
      <c r="AN65" s="28" t="str">
        <f aca="false">IF($I65="","",IF(MATCH($I65,$I$2:$I$3000,0)&lt;&gt;ROW()-1,"",COUNT($AN$1:$AN64)+1))</f>
        <v/>
      </c>
      <c r="AO65" s="28" t="str">
        <f aca="false">IF($Q65="","",IF(MATCH($Q65,$Q$2:$Q$3000,0)&lt;&gt;ROW()-1,"",COUNT($AO$1:$AO64)+1))</f>
        <v/>
      </c>
    </row>
    <row r="66" customFormat="false" ht="12.75" hidden="false" customHeight="true" outlineLevel="0" collapsed="false">
      <c r="A66" s="1" t="s">
        <v>136</v>
      </c>
      <c r="B66" s="1" t="s">
        <v>170</v>
      </c>
      <c r="F66" s="22" t="s">
        <v>157</v>
      </c>
      <c r="G66" s="1" t="s">
        <v>140</v>
      </c>
      <c r="H66" s="1" t="s">
        <v>141</v>
      </c>
      <c r="I66" s="1" t="s">
        <v>149</v>
      </c>
      <c r="J66" s="1" t="s">
        <v>352</v>
      </c>
      <c r="K66" s="1" t="s">
        <v>144</v>
      </c>
      <c r="M66" s="1" t="s">
        <v>353</v>
      </c>
      <c r="N66" s="23" t="n">
        <v>0.125</v>
      </c>
      <c r="O66" s="1" t="s">
        <v>354</v>
      </c>
      <c r="Q66" s="1" t="s">
        <v>147</v>
      </c>
      <c r="R66" s="1" t="s">
        <v>136</v>
      </c>
      <c r="S66" s="1" t="s">
        <v>136</v>
      </c>
      <c r="T66" s="22" t="s">
        <v>157</v>
      </c>
      <c r="U66" s="1" t="s">
        <v>355</v>
      </c>
      <c r="W66" s="24" t="n">
        <f aca="false">IF($F66="",0,IFERROR(IF(ISNUMBER($F66),INT($F66),DATE(VALUE(MID(SUBSTITUTE(LEFT($F66,FIND(" ",$F66&amp;" ")-1),"/",REPT(" ",20)),41,20)),VALUE(LEFT(SUBSTITUTE(LEFT($F66,FIND(" ",$F66&amp;" ")-1),"/",REPT(" ",20)),20)),VALUE(MID(SUBSTITUTE(LEFT($F66,FIND(" ",$F66&amp;" ")-1),"/",REPT(" ",20)),21,20)))),0))</f>
        <v>46254</v>
      </c>
      <c r="X66" s="25" t="n">
        <f aca="false">IF(ISNUMBER($N66),$N66*Validation!$B$5,"")</f>
        <v>1</v>
      </c>
      <c r="Y66" s="26" t="str">
        <f aca="false">IF($A66="","",SUBSTITUTE(SUBSTITUTE(SUBSTITUTE(SUBSTITUTE(SUBSTITUTE(SUBSTITUTE(SUBSTITUTE(UPPER(TRIM($A66)),"Á","A"),"É","E"),"Í","I"),"Ó","O"),"Ú","U"),"Ñ","N"),"Ü","U"))</f>
        <v>C LARA</v>
      </c>
      <c r="Z66" s="26" t="str">
        <f aca="false">IF($Y66="","",LEFT($Y66,1)&amp;" "&amp;TRIM(RIGHT(SUBSTITUTE($Y66," ",REPT(" ",50)),50)))</f>
        <v>C LARA</v>
      </c>
      <c r="AA66" s="27" t="str">
        <f aca="false">IF($AF66="","",IF(COUNTIF(Validation!$U$19:$U$178,$AF66)&gt;0,"OK","NO MATCH"))</f>
        <v>OK</v>
      </c>
      <c r="AB66" s="27" t="str">
        <f aca="false">IF($W66=0,"",IF(AND($W66&gt;=Validation!$B$3,$W66&lt;=Validation!$C$3),"Yes","No"))</f>
        <v>Yes</v>
      </c>
      <c r="AC66" s="26" t="str">
        <f aca="false">IF($A66="","",$AF66&amp;"|"&amp;TEXT($W66,"yyyy-mm-dd")&amp;"|"&amp;$J66&amp;"|"&amp;$N66)</f>
        <v>C LARA|2026-08-20|03-34N-69W|0.125</v>
      </c>
      <c r="AD66" s="27" t="str">
        <f aca="false">IF($AC66="","",IF(COUNTIF($AC$2:$AC$3000,$AC66)&gt;1,"REVIEW","OK"))</f>
        <v>OK</v>
      </c>
      <c r="AE66" s="27" t="str">
        <f aca="false">IF(OR($W66=0,$O66=""),"",IF(IFERROR(IF(ISNUMBER($O66),INT($O66),DATE(VALUE(MID(SUBSTITUTE(LEFT($O66,FIND(" ",$O66&amp;" ")-1),"/",REPT(" ",20)),41,20)),VALUE(LEFT(SUBSTITUTE(LEFT($O66,FIND(" ",$O66&amp;" ")-1),"/",REPT(" ",20)),20)),VALUE(MID(SUBSTITUTE(LEFT($O66,FIND(" ",$O66&amp;" ")-1),"/",REPT(" ",20)),21,20)))),0)&gt;$W66,"Late","Same day"))</f>
        <v>Same day</v>
      </c>
      <c r="AF66" s="26" t="str">
        <f aca="false">IF($A66="","",IFERROR(INDEX(Validation!$C$193:$C$217,MATCH($A66,Validation!$A$193:$A$217,0)),IF(COUNTIF(Validation!$U$19:$U$178,$Z66)&gt;0,$Z66,IF(COUNTIF(Validation!$S$19:$S$178,$AI66)=1,INDEX(Validation!$U$19:$U$178,MATCH($AI66,Validation!$S$19:$S$178,0)),$Z66))))</f>
        <v>C LARA</v>
      </c>
      <c r="AG66" s="27" t="str">
        <f aca="false">IF(COUNTA($A66:$U66)=0,"",IF($A66="","No name",IF($F66="","No date",IF($W66=0,"Date ilegible",IF(NOT(ISNUMBER($N66)),"Hours no numéricas",IF($AA66="NO MATCH","Person no identificada","OK"))))))</f>
        <v>OK</v>
      </c>
      <c r="AH66" s="27" t="str">
        <f aca="false">IF($W66=0,"No date",IF($W66&lt;Validation!$B$3,"Before period",IF($W66&gt;Validation!$C$3,"After period","In period")))</f>
        <v>In period</v>
      </c>
      <c r="AI66" s="26" t="str">
        <f aca="false">IF($Y66="","",TRIM(RIGHT(SUBSTITUTE($Y66," ",REPT(" ",50)),50)))</f>
        <v>LARA</v>
      </c>
      <c r="AJ66" s="27" t="str">
        <f aca="false">IF($A66="","",IF(NOT(ISERROR(MATCH($A66,Validation!$A$193:$A$217,0))),"Manual mapping",IF(COUNTIF(Validation!$U$19:$U$178,$Z66)&gt;0,"Direct",IF(COUNTIF(Validation!$S$19:$S$178,$AI66)=1,"By surname","Unresolved"))))</f>
        <v>Direct</v>
      </c>
      <c r="AK66" s="28" t="str">
        <f aca="false">IF($L66="","",IF(MATCH($L66,$L$2:$L$3000,0)&lt;&gt;ROW()-1,"",COUNT($AK$1:$AK65)+1))</f>
        <v/>
      </c>
      <c r="AL66" s="28" t="str">
        <f aca="false">IF($G66="","",IF(MATCH($G66,$G$2:$G$3000,0)&lt;&gt;ROW()-1,"",COUNT($AL$1:$AL65)+1))</f>
        <v/>
      </c>
      <c r="AM66" s="28" t="str">
        <f aca="false">IF($H66="","",IF(MATCH($H66,$H$2:$H$3000,0)&lt;&gt;ROW()-1,"",COUNT($AM$1:$AM65)+1))</f>
        <v/>
      </c>
      <c r="AN66" s="28" t="str">
        <f aca="false">IF($I66="","",IF(MATCH($I66,$I$2:$I$3000,0)&lt;&gt;ROW()-1,"",COUNT($AN$1:$AN65)+1))</f>
        <v/>
      </c>
      <c r="AO66" s="28" t="str">
        <f aca="false">IF($Q66="","",IF(MATCH($Q66,$Q$2:$Q$3000,0)&lt;&gt;ROW()-1,"",COUNT($AO$1:$AO65)+1))</f>
        <v/>
      </c>
    </row>
    <row r="67" customFormat="false" ht="12.75" hidden="false" customHeight="true" outlineLevel="0" collapsed="false">
      <c r="A67" s="1" t="s">
        <v>136</v>
      </c>
      <c r="B67" s="1" t="s">
        <v>170</v>
      </c>
      <c r="F67" s="22" t="s">
        <v>157</v>
      </c>
      <c r="G67" s="1" t="s">
        <v>140</v>
      </c>
      <c r="H67" s="1" t="s">
        <v>141</v>
      </c>
      <c r="I67" s="1" t="s">
        <v>149</v>
      </c>
      <c r="J67" s="1" t="s">
        <v>356</v>
      </c>
      <c r="K67" s="1" t="s">
        <v>144</v>
      </c>
      <c r="M67" s="1" t="s">
        <v>357</v>
      </c>
      <c r="N67" s="23" t="n">
        <v>0.375</v>
      </c>
      <c r="O67" s="1" t="s">
        <v>358</v>
      </c>
      <c r="Q67" s="1" t="s">
        <v>147</v>
      </c>
      <c r="R67" s="1" t="s">
        <v>136</v>
      </c>
      <c r="S67" s="1" t="s">
        <v>136</v>
      </c>
      <c r="T67" s="22" t="s">
        <v>359</v>
      </c>
      <c r="U67" s="1" t="s">
        <v>360</v>
      </c>
      <c r="W67" s="24" t="n">
        <f aca="false">IF($F67="",0,IFERROR(IF(ISNUMBER($F67),INT($F67),DATE(VALUE(MID(SUBSTITUTE(LEFT($F67,FIND(" ",$F67&amp;" ")-1),"/",REPT(" ",20)),41,20)),VALUE(LEFT(SUBSTITUTE(LEFT($F67,FIND(" ",$F67&amp;" ")-1),"/",REPT(" ",20)),20)),VALUE(MID(SUBSTITUTE(LEFT($F67,FIND(" ",$F67&amp;" ")-1),"/",REPT(" ",20)),21,20)))),0))</f>
        <v>46254</v>
      </c>
      <c r="X67" s="25" t="n">
        <f aca="false">IF(ISNUMBER($N67),$N67*Validation!$B$5,"")</f>
        <v>3</v>
      </c>
      <c r="Y67" s="26" t="str">
        <f aca="false">IF($A67="","",SUBSTITUTE(SUBSTITUTE(SUBSTITUTE(SUBSTITUTE(SUBSTITUTE(SUBSTITUTE(SUBSTITUTE(UPPER(TRIM($A67)),"Á","A"),"É","E"),"Í","I"),"Ó","O"),"Ú","U"),"Ñ","N"),"Ü","U"))</f>
        <v>C LARA</v>
      </c>
      <c r="Z67" s="26" t="str">
        <f aca="false">IF($Y67="","",LEFT($Y67,1)&amp;" "&amp;TRIM(RIGHT(SUBSTITUTE($Y67," ",REPT(" ",50)),50)))</f>
        <v>C LARA</v>
      </c>
      <c r="AA67" s="27" t="str">
        <f aca="false">IF($AF67="","",IF(COUNTIF(Validation!$U$19:$U$178,$AF67)&gt;0,"OK","NO MATCH"))</f>
        <v>OK</v>
      </c>
      <c r="AB67" s="27" t="str">
        <f aca="false">IF($W67=0,"",IF(AND($W67&gt;=Validation!$B$3,$W67&lt;=Validation!$C$3),"Yes","No"))</f>
        <v>Yes</v>
      </c>
      <c r="AC67" s="26" t="str">
        <f aca="false">IF($A67="","",$AF67&amp;"|"&amp;TEXT($W67,"yyyy-mm-dd")&amp;"|"&amp;$J67&amp;"|"&amp;$N67)</f>
        <v>C LARA|2026-08-20|03-35N-70W|0.375</v>
      </c>
      <c r="AD67" s="27" t="str">
        <f aca="false">IF($AC67="","",IF(COUNTIF($AC$2:$AC$3000,$AC67)&gt;1,"REVIEW","OK"))</f>
        <v>OK</v>
      </c>
      <c r="AE67" s="27" t="str">
        <f aca="false">IF(OR($W67=0,$O67=""),"",IF(IFERROR(IF(ISNUMBER($O67),INT($O67),DATE(VALUE(MID(SUBSTITUTE(LEFT($O67,FIND(" ",$O67&amp;" ")-1),"/",REPT(" ",20)),41,20)),VALUE(LEFT(SUBSTITUTE(LEFT($O67,FIND(" ",$O67&amp;" ")-1),"/",REPT(" ",20)),20)),VALUE(MID(SUBSTITUTE(LEFT($O67,FIND(" ",$O67&amp;" ")-1),"/",REPT(" ",20)),21,20)))),0)&gt;$W67,"Late","Same day"))</f>
        <v>Late</v>
      </c>
      <c r="AF67" s="26" t="str">
        <f aca="false">IF($A67="","",IFERROR(INDEX(Validation!$C$193:$C$217,MATCH($A67,Validation!$A$193:$A$217,0)),IF(COUNTIF(Validation!$U$19:$U$178,$Z67)&gt;0,$Z67,IF(COUNTIF(Validation!$S$19:$S$178,$AI67)=1,INDEX(Validation!$U$19:$U$178,MATCH($AI67,Validation!$S$19:$S$178,0)),$Z67))))</f>
        <v>C LARA</v>
      </c>
      <c r="AG67" s="27" t="str">
        <f aca="false">IF(COUNTA($A67:$U67)=0,"",IF($A67="","No name",IF($F67="","No date",IF($W67=0,"Date ilegible",IF(NOT(ISNUMBER($N67)),"Hours no numéricas",IF($AA67="NO MATCH","Person no identificada","OK"))))))</f>
        <v>OK</v>
      </c>
      <c r="AH67" s="27" t="str">
        <f aca="false">IF($W67=0,"No date",IF($W67&lt;Validation!$B$3,"Before period",IF($W67&gt;Validation!$C$3,"After period","In period")))</f>
        <v>In period</v>
      </c>
      <c r="AI67" s="26" t="str">
        <f aca="false">IF($Y67="","",TRIM(RIGHT(SUBSTITUTE($Y67," ",REPT(" ",50)),50)))</f>
        <v>LARA</v>
      </c>
      <c r="AJ67" s="27" t="str">
        <f aca="false">IF($A67="","",IF(NOT(ISERROR(MATCH($A67,Validation!$A$193:$A$217,0))),"Manual mapping",IF(COUNTIF(Validation!$U$19:$U$178,$Z67)&gt;0,"Direct",IF(COUNTIF(Validation!$S$19:$S$178,$AI67)=1,"By surname","Unresolved"))))</f>
        <v>Direct</v>
      </c>
      <c r="AK67" s="28" t="str">
        <f aca="false">IF($L67="","",IF(MATCH($L67,$L$2:$L$3000,0)&lt;&gt;ROW()-1,"",COUNT($AK$1:$AK66)+1))</f>
        <v/>
      </c>
      <c r="AL67" s="28" t="str">
        <f aca="false">IF($G67="","",IF(MATCH($G67,$G$2:$G$3000,0)&lt;&gt;ROW()-1,"",COUNT($AL$1:$AL66)+1))</f>
        <v/>
      </c>
      <c r="AM67" s="28" t="str">
        <f aca="false">IF($H67="","",IF(MATCH($H67,$H$2:$H$3000,0)&lt;&gt;ROW()-1,"",COUNT($AM$1:$AM66)+1))</f>
        <v/>
      </c>
      <c r="AN67" s="28" t="str">
        <f aca="false">IF($I67="","",IF(MATCH($I67,$I$2:$I$3000,0)&lt;&gt;ROW()-1,"",COUNT($AN$1:$AN66)+1))</f>
        <v/>
      </c>
      <c r="AO67" s="28" t="str">
        <f aca="false">IF($Q67="","",IF(MATCH($Q67,$Q$2:$Q$3000,0)&lt;&gt;ROW()-1,"",COUNT($AO$1:$AO66)+1))</f>
        <v/>
      </c>
    </row>
    <row r="68" customFormat="false" ht="12.75" hidden="false" customHeight="true" outlineLevel="0" collapsed="false">
      <c r="A68" s="1" t="s">
        <v>175</v>
      </c>
      <c r="B68" s="1" t="s">
        <v>170</v>
      </c>
      <c r="F68" s="22" t="s">
        <v>157</v>
      </c>
      <c r="G68" s="1" t="s">
        <v>140</v>
      </c>
      <c r="H68" s="1" t="s">
        <v>141</v>
      </c>
      <c r="I68" s="1" t="s">
        <v>149</v>
      </c>
      <c r="J68" s="1" t="s">
        <v>361</v>
      </c>
      <c r="K68" s="1" t="s">
        <v>144</v>
      </c>
      <c r="M68" s="1" t="s">
        <v>362</v>
      </c>
      <c r="N68" s="23" t="n">
        <v>0.125</v>
      </c>
      <c r="O68" s="1" t="s">
        <v>363</v>
      </c>
      <c r="Q68" s="1" t="s">
        <v>147</v>
      </c>
      <c r="R68" s="1" t="s">
        <v>175</v>
      </c>
      <c r="S68" s="1" t="s">
        <v>175</v>
      </c>
      <c r="T68" s="22" t="s">
        <v>157</v>
      </c>
      <c r="U68" s="1" t="s">
        <v>179</v>
      </c>
      <c r="W68" s="24" t="n">
        <f aca="false">IF($F68="",0,IFERROR(IF(ISNUMBER($F68),INT($F68),DATE(VALUE(MID(SUBSTITUTE(LEFT($F68,FIND(" ",$F68&amp;" ")-1),"/",REPT(" ",20)),41,20)),VALUE(LEFT(SUBSTITUTE(LEFT($F68,FIND(" ",$F68&amp;" ")-1),"/",REPT(" ",20)),20)),VALUE(MID(SUBSTITUTE(LEFT($F68,FIND(" ",$F68&amp;" ")-1),"/",REPT(" ",20)),21,20)))),0))</f>
        <v>46254</v>
      </c>
      <c r="X68" s="25" t="n">
        <f aca="false">IF(ISNUMBER($N68),$N68*Validation!$B$5,"")</f>
        <v>1</v>
      </c>
      <c r="Y68" s="26" t="str">
        <f aca="false">IF($A68="","",SUBSTITUTE(SUBSTITUTE(SUBSTITUTE(SUBSTITUTE(SUBSTITUTE(SUBSTITUTE(SUBSTITUTE(UPPER(TRIM($A68)),"Á","A"),"É","E"),"Í","I"),"Ó","O"),"Ú","U"),"Ñ","N"),"Ü","U"))</f>
        <v>C MESA</v>
      </c>
      <c r="Z68" s="26" t="str">
        <f aca="false">IF($Y68="","",LEFT($Y68,1)&amp;" "&amp;TRIM(RIGHT(SUBSTITUTE($Y68," ",REPT(" ",50)),50)))</f>
        <v>C MESA</v>
      </c>
      <c r="AA68" s="27" t="str">
        <f aca="false">IF($AF68="","",IF(COUNTIF(Validation!$U$19:$U$178,$AF68)&gt;0,"OK","NO MATCH"))</f>
        <v>OK</v>
      </c>
      <c r="AB68" s="27" t="str">
        <f aca="false">IF($W68=0,"",IF(AND($W68&gt;=Validation!$B$3,$W68&lt;=Validation!$C$3),"Yes","No"))</f>
        <v>Yes</v>
      </c>
      <c r="AC68" s="26" t="str">
        <f aca="false">IF($A68="","",$AF68&amp;"|"&amp;TEXT($W68,"yyyy-mm-dd")&amp;"|"&amp;$J68&amp;"|"&amp;$N68)</f>
        <v>C MESA|2026-08-20|06-35N-71W|0.125</v>
      </c>
      <c r="AD68" s="27" t="str">
        <f aca="false">IF($AC68="","",IF(COUNTIF($AC$2:$AC$3000,$AC68)&gt;1,"REVIEW","OK"))</f>
        <v>OK</v>
      </c>
      <c r="AE68" s="27" t="str">
        <f aca="false">IF(OR($W68=0,$O68=""),"",IF(IFERROR(IF(ISNUMBER($O68),INT($O68),DATE(VALUE(MID(SUBSTITUTE(LEFT($O68,FIND(" ",$O68&amp;" ")-1),"/",REPT(" ",20)),41,20)),VALUE(LEFT(SUBSTITUTE(LEFT($O68,FIND(" ",$O68&amp;" ")-1),"/",REPT(" ",20)),20)),VALUE(MID(SUBSTITUTE(LEFT($O68,FIND(" ",$O68&amp;" ")-1),"/",REPT(" ",20)),21,20)))),0)&gt;$W68,"Late","Same day"))</f>
        <v>Same day</v>
      </c>
      <c r="AF68" s="26" t="str">
        <f aca="false">IF($A68="","",IFERROR(INDEX(Validation!$C$193:$C$217,MATCH($A68,Validation!$A$193:$A$217,0)),IF(COUNTIF(Validation!$U$19:$U$178,$Z68)&gt;0,$Z68,IF(COUNTIF(Validation!$S$19:$S$178,$AI68)=1,INDEX(Validation!$U$19:$U$178,MATCH($AI68,Validation!$S$19:$S$178,0)),$Z68))))</f>
        <v>C MESA</v>
      </c>
      <c r="AG68" s="27" t="str">
        <f aca="false">IF(COUNTA($A68:$U68)=0,"",IF($A68="","No name",IF($F68="","No date",IF($W68=0,"Date ilegible",IF(NOT(ISNUMBER($N68)),"Hours no numéricas",IF($AA68="NO MATCH","Person no identificada","OK"))))))</f>
        <v>OK</v>
      </c>
      <c r="AH68" s="27" t="str">
        <f aca="false">IF($W68=0,"No date",IF($W68&lt;Validation!$B$3,"Before period",IF($W68&gt;Validation!$C$3,"After period","In period")))</f>
        <v>In period</v>
      </c>
      <c r="AI68" s="26" t="str">
        <f aca="false">IF($Y68="","",TRIM(RIGHT(SUBSTITUTE($Y68," ",REPT(" ",50)),50)))</f>
        <v>MESA</v>
      </c>
      <c r="AJ68" s="27" t="str">
        <f aca="false">IF($A68="","",IF(NOT(ISERROR(MATCH($A68,Validation!$A$193:$A$217,0))),"Manual mapping",IF(COUNTIF(Validation!$U$19:$U$178,$Z68)&gt;0,"Direct",IF(COUNTIF(Validation!$S$19:$S$178,$AI68)=1,"By surname","Unresolved"))))</f>
        <v>Direct</v>
      </c>
      <c r="AK68" s="28" t="str">
        <f aca="false">IF($L68="","",IF(MATCH($L68,$L$2:$L$3000,0)&lt;&gt;ROW()-1,"",COUNT($AK$1:$AK67)+1))</f>
        <v/>
      </c>
      <c r="AL68" s="28" t="str">
        <f aca="false">IF($G68="","",IF(MATCH($G68,$G$2:$G$3000,0)&lt;&gt;ROW()-1,"",COUNT($AL$1:$AL67)+1))</f>
        <v/>
      </c>
      <c r="AM68" s="28" t="str">
        <f aca="false">IF($H68="","",IF(MATCH($H68,$H$2:$H$3000,0)&lt;&gt;ROW()-1,"",COUNT($AM$1:$AM67)+1))</f>
        <v/>
      </c>
      <c r="AN68" s="28" t="str">
        <f aca="false">IF($I68="","",IF(MATCH($I68,$I$2:$I$3000,0)&lt;&gt;ROW()-1,"",COUNT($AN$1:$AN67)+1))</f>
        <v/>
      </c>
      <c r="AO68" s="28" t="str">
        <f aca="false">IF($Q68="","",IF(MATCH($Q68,$Q$2:$Q$3000,0)&lt;&gt;ROW()-1,"",COUNT($AO$1:$AO67)+1))</f>
        <v/>
      </c>
    </row>
    <row r="69" customFormat="false" ht="12.75" hidden="false" customHeight="true" outlineLevel="0" collapsed="false">
      <c r="A69" s="1" t="s">
        <v>175</v>
      </c>
      <c r="B69" s="1" t="s">
        <v>170</v>
      </c>
      <c r="F69" s="22" t="s">
        <v>157</v>
      </c>
      <c r="G69" s="1" t="s">
        <v>140</v>
      </c>
      <c r="H69" s="1" t="s">
        <v>141</v>
      </c>
      <c r="I69" s="1" t="s">
        <v>142</v>
      </c>
      <c r="J69" s="1" t="s">
        <v>364</v>
      </c>
      <c r="K69" s="1" t="s">
        <v>144</v>
      </c>
      <c r="M69" s="1" t="s">
        <v>365</v>
      </c>
      <c r="N69" s="23" t="n">
        <v>0.25</v>
      </c>
      <c r="O69" s="1" t="s">
        <v>366</v>
      </c>
      <c r="Q69" s="1" t="s">
        <v>147</v>
      </c>
      <c r="R69" s="1" t="s">
        <v>175</v>
      </c>
      <c r="S69" s="1" t="s">
        <v>175</v>
      </c>
      <c r="T69" s="22" t="s">
        <v>157</v>
      </c>
      <c r="U69" s="1" t="s">
        <v>179</v>
      </c>
      <c r="W69" s="24" t="n">
        <f aca="false">IF($F69="",0,IFERROR(IF(ISNUMBER($F69),INT($F69),DATE(VALUE(MID(SUBSTITUTE(LEFT($F69,FIND(" ",$F69&amp;" ")-1),"/",REPT(" ",20)),41,20)),VALUE(LEFT(SUBSTITUTE(LEFT($F69,FIND(" ",$F69&amp;" ")-1),"/",REPT(" ",20)),20)),VALUE(MID(SUBSTITUTE(LEFT($F69,FIND(" ",$F69&amp;" ")-1),"/",REPT(" ",20)),21,20)))),0))</f>
        <v>46254</v>
      </c>
      <c r="X69" s="25" t="n">
        <f aca="false">IF(ISNUMBER($N69),$N69*Validation!$B$5,"")</f>
        <v>2</v>
      </c>
      <c r="Y69" s="26" t="str">
        <f aca="false">IF($A69="","",SUBSTITUTE(SUBSTITUTE(SUBSTITUTE(SUBSTITUTE(SUBSTITUTE(SUBSTITUTE(SUBSTITUTE(UPPER(TRIM($A69)),"Á","A"),"É","E"),"Í","I"),"Ó","O"),"Ú","U"),"Ñ","N"),"Ü","U"))</f>
        <v>C MESA</v>
      </c>
      <c r="Z69" s="26" t="str">
        <f aca="false">IF($Y69="","",LEFT($Y69,1)&amp;" "&amp;TRIM(RIGHT(SUBSTITUTE($Y69," ",REPT(" ",50)),50)))</f>
        <v>C MESA</v>
      </c>
      <c r="AA69" s="27" t="str">
        <f aca="false">IF($AF69="","",IF(COUNTIF(Validation!$U$19:$U$178,$AF69)&gt;0,"OK","NO MATCH"))</f>
        <v>OK</v>
      </c>
      <c r="AB69" s="27" t="str">
        <f aca="false">IF($W69=0,"",IF(AND($W69&gt;=Validation!$B$3,$W69&lt;=Validation!$C$3),"Yes","No"))</f>
        <v>Yes</v>
      </c>
      <c r="AC69" s="26" t="str">
        <f aca="false">IF($A69="","",$AF69&amp;"|"&amp;TEXT($W69,"yyyy-mm-dd")&amp;"|"&amp;$J69&amp;"|"&amp;$N69)</f>
        <v>C MESA|2026-08-20|28-42N-72W|0.25</v>
      </c>
      <c r="AD69" s="27" t="str">
        <f aca="false">IF($AC69="","",IF(COUNTIF($AC$2:$AC$3000,$AC69)&gt;1,"REVIEW","OK"))</f>
        <v>OK</v>
      </c>
      <c r="AE69" s="27" t="str">
        <f aca="false">IF(OR($W69=0,$O69=""),"",IF(IFERROR(IF(ISNUMBER($O69),INT($O69),DATE(VALUE(MID(SUBSTITUTE(LEFT($O69,FIND(" ",$O69&amp;" ")-1),"/",REPT(" ",20)),41,20)),VALUE(LEFT(SUBSTITUTE(LEFT($O69,FIND(" ",$O69&amp;" ")-1),"/",REPT(" ",20)),20)),VALUE(MID(SUBSTITUTE(LEFT($O69,FIND(" ",$O69&amp;" ")-1),"/",REPT(" ",20)),21,20)))),0)&gt;$W69,"Late","Same day"))</f>
        <v>Same day</v>
      </c>
      <c r="AF69" s="26" t="str">
        <f aca="false">IF($A69="","",IFERROR(INDEX(Validation!$C$193:$C$217,MATCH($A69,Validation!$A$193:$A$217,0)),IF(COUNTIF(Validation!$U$19:$U$178,$Z69)&gt;0,$Z69,IF(COUNTIF(Validation!$S$19:$S$178,$AI69)=1,INDEX(Validation!$U$19:$U$178,MATCH($AI69,Validation!$S$19:$S$178,0)),$Z69))))</f>
        <v>C MESA</v>
      </c>
      <c r="AG69" s="27" t="str">
        <f aca="false">IF(COUNTA($A69:$U69)=0,"",IF($A69="","No name",IF($F69="","No date",IF($W69=0,"Date ilegible",IF(NOT(ISNUMBER($N69)),"Hours no numéricas",IF($AA69="NO MATCH","Person no identificada","OK"))))))</f>
        <v>OK</v>
      </c>
      <c r="AH69" s="27" t="str">
        <f aca="false">IF($W69=0,"No date",IF($W69&lt;Validation!$B$3,"Before period",IF($W69&gt;Validation!$C$3,"After period","In period")))</f>
        <v>In period</v>
      </c>
      <c r="AI69" s="26" t="str">
        <f aca="false">IF($Y69="","",TRIM(RIGHT(SUBSTITUTE($Y69," ",REPT(" ",50)),50)))</f>
        <v>MESA</v>
      </c>
      <c r="AJ69" s="27" t="str">
        <f aca="false">IF($A69="","",IF(NOT(ISERROR(MATCH($A69,Validation!$A$193:$A$217,0))),"Manual mapping",IF(COUNTIF(Validation!$U$19:$U$178,$Z69)&gt;0,"Direct",IF(COUNTIF(Validation!$S$19:$S$178,$AI69)=1,"By surname","Unresolved"))))</f>
        <v>Direct</v>
      </c>
      <c r="AK69" s="28" t="str">
        <f aca="false">IF($L69="","",IF(MATCH($L69,$L$2:$L$3000,0)&lt;&gt;ROW()-1,"",COUNT($AK$1:$AK68)+1))</f>
        <v/>
      </c>
      <c r="AL69" s="28" t="str">
        <f aca="false">IF($G69="","",IF(MATCH($G69,$G$2:$G$3000,0)&lt;&gt;ROW()-1,"",COUNT($AL$1:$AL68)+1))</f>
        <v/>
      </c>
      <c r="AM69" s="28" t="str">
        <f aca="false">IF($H69="","",IF(MATCH($H69,$H$2:$H$3000,0)&lt;&gt;ROW()-1,"",COUNT($AM$1:$AM68)+1))</f>
        <v/>
      </c>
      <c r="AN69" s="28" t="str">
        <f aca="false">IF($I69="","",IF(MATCH($I69,$I$2:$I$3000,0)&lt;&gt;ROW()-1,"",COUNT($AN$1:$AN68)+1))</f>
        <v/>
      </c>
      <c r="AO69" s="28" t="str">
        <f aca="false">IF($Q69="","",IF(MATCH($Q69,$Q$2:$Q$3000,0)&lt;&gt;ROW()-1,"",COUNT($AO$1:$AO68)+1))</f>
        <v/>
      </c>
    </row>
    <row r="70" customFormat="false" ht="12.75" hidden="false" customHeight="true" outlineLevel="0" collapsed="false">
      <c r="A70" s="1" t="s">
        <v>175</v>
      </c>
      <c r="B70" s="1" t="s">
        <v>170</v>
      </c>
      <c r="F70" s="22" t="s">
        <v>157</v>
      </c>
      <c r="G70" s="1" t="s">
        <v>140</v>
      </c>
      <c r="H70" s="1" t="s">
        <v>141</v>
      </c>
      <c r="I70" s="1" t="s">
        <v>142</v>
      </c>
      <c r="J70" s="1" t="s">
        <v>367</v>
      </c>
      <c r="K70" s="1" t="s">
        <v>144</v>
      </c>
      <c r="M70" s="1" t="s">
        <v>368</v>
      </c>
      <c r="N70" s="23" t="n">
        <v>0.125</v>
      </c>
      <c r="O70" s="1" t="s">
        <v>369</v>
      </c>
      <c r="Q70" s="1" t="s">
        <v>147</v>
      </c>
      <c r="R70" s="1" t="s">
        <v>175</v>
      </c>
      <c r="S70" s="1" t="s">
        <v>175</v>
      </c>
      <c r="T70" s="22" t="s">
        <v>157</v>
      </c>
      <c r="U70" s="1" t="s">
        <v>179</v>
      </c>
      <c r="W70" s="24" t="n">
        <f aca="false">IF($F70="",0,IFERROR(IF(ISNUMBER($F70),INT($F70),DATE(VALUE(MID(SUBSTITUTE(LEFT($F70,FIND(" ",$F70&amp;" ")-1),"/",REPT(" ",20)),41,20)),VALUE(LEFT(SUBSTITUTE(LEFT($F70,FIND(" ",$F70&amp;" ")-1),"/",REPT(" ",20)),20)),VALUE(MID(SUBSTITUTE(LEFT($F70,FIND(" ",$F70&amp;" ")-1),"/",REPT(" ",20)),21,20)))),0))</f>
        <v>46254</v>
      </c>
      <c r="X70" s="25" t="n">
        <f aca="false">IF(ISNUMBER($N70),$N70*Validation!$B$5,"")</f>
        <v>1</v>
      </c>
      <c r="Y70" s="26" t="str">
        <f aca="false">IF($A70="","",SUBSTITUTE(SUBSTITUTE(SUBSTITUTE(SUBSTITUTE(SUBSTITUTE(SUBSTITUTE(SUBSTITUTE(UPPER(TRIM($A70)),"Á","A"),"É","E"),"Í","I"),"Ó","O"),"Ú","U"),"Ñ","N"),"Ü","U"))</f>
        <v>C MESA</v>
      </c>
      <c r="Z70" s="26" t="str">
        <f aca="false">IF($Y70="","",LEFT($Y70,1)&amp;" "&amp;TRIM(RIGHT(SUBSTITUTE($Y70," ",REPT(" ",50)),50)))</f>
        <v>C MESA</v>
      </c>
      <c r="AA70" s="27" t="str">
        <f aca="false">IF($AF70="","",IF(COUNTIF(Validation!$U$19:$U$178,$AF70)&gt;0,"OK","NO MATCH"))</f>
        <v>OK</v>
      </c>
      <c r="AB70" s="27" t="str">
        <f aca="false">IF($W70=0,"",IF(AND($W70&gt;=Validation!$B$3,$W70&lt;=Validation!$C$3),"Yes","No"))</f>
        <v>Yes</v>
      </c>
      <c r="AC70" s="26" t="str">
        <f aca="false">IF($A70="","",$AF70&amp;"|"&amp;TEXT($W70,"yyyy-mm-dd")&amp;"|"&amp;$J70&amp;"|"&amp;$N70)</f>
        <v>C MESA|2026-08-20|28-42N-74W|0.125</v>
      </c>
      <c r="AD70" s="27" t="str">
        <f aca="false">IF($AC70="","",IF(COUNTIF($AC$2:$AC$3000,$AC70)&gt;1,"REVIEW","OK"))</f>
        <v>OK</v>
      </c>
      <c r="AE70" s="27" t="str">
        <f aca="false">IF(OR($W70=0,$O70=""),"",IF(IFERROR(IF(ISNUMBER($O70),INT($O70),DATE(VALUE(MID(SUBSTITUTE(LEFT($O70,FIND(" ",$O70&amp;" ")-1),"/",REPT(" ",20)),41,20)),VALUE(LEFT(SUBSTITUTE(LEFT($O70,FIND(" ",$O70&amp;" ")-1),"/",REPT(" ",20)),20)),VALUE(MID(SUBSTITUTE(LEFT($O70,FIND(" ",$O70&amp;" ")-1),"/",REPT(" ",20)),21,20)))),0)&gt;$W70,"Late","Same day"))</f>
        <v>Same day</v>
      </c>
      <c r="AF70" s="26" t="str">
        <f aca="false">IF($A70="","",IFERROR(INDEX(Validation!$C$193:$C$217,MATCH($A70,Validation!$A$193:$A$217,0)),IF(COUNTIF(Validation!$U$19:$U$178,$Z70)&gt;0,$Z70,IF(COUNTIF(Validation!$S$19:$S$178,$AI70)=1,INDEX(Validation!$U$19:$U$178,MATCH($AI70,Validation!$S$19:$S$178,0)),$Z70))))</f>
        <v>C MESA</v>
      </c>
      <c r="AG70" s="27" t="str">
        <f aca="false">IF(COUNTA($A70:$U70)=0,"",IF($A70="","No name",IF($F70="","No date",IF($W70=0,"Date ilegible",IF(NOT(ISNUMBER($N70)),"Hours no numéricas",IF($AA70="NO MATCH","Person no identificada","OK"))))))</f>
        <v>OK</v>
      </c>
      <c r="AH70" s="27" t="str">
        <f aca="false">IF($W70=0,"No date",IF($W70&lt;Validation!$B$3,"Before period",IF($W70&gt;Validation!$C$3,"After period","In period")))</f>
        <v>In period</v>
      </c>
      <c r="AI70" s="26" t="str">
        <f aca="false">IF($Y70="","",TRIM(RIGHT(SUBSTITUTE($Y70," ",REPT(" ",50)),50)))</f>
        <v>MESA</v>
      </c>
      <c r="AJ70" s="27" t="str">
        <f aca="false">IF($A70="","",IF(NOT(ISERROR(MATCH($A70,Validation!$A$193:$A$217,0))),"Manual mapping",IF(COUNTIF(Validation!$U$19:$U$178,$Z70)&gt;0,"Direct",IF(COUNTIF(Validation!$S$19:$S$178,$AI70)=1,"By surname","Unresolved"))))</f>
        <v>Direct</v>
      </c>
      <c r="AK70" s="28" t="str">
        <f aca="false">IF($L70="","",IF(MATCH($L70,$L$2:$L$3000,0)&lt;&gt;ROW()-1,"",COUNT($AK$1:$AK69)+1))</f>
        <v/>
      </c>
      <c r="AL70" s="28" t="str">
        <f aca="false">IF($G70="","",IF(MATCH($G70,$G$2:$G$3000,0)&lt;&gt;ROW()-1,"",COUNT($AL$1:$AL69)+1))</f>
        <v/>
      </c>
      <c r="AM70" s="28" t="str">
        <f aca="false">IF($H70="","",IF(MATCH($H70,$H$2:$H$3000,0)&lt;&gt;ROW()-1,"",COUNT($AM$1:$AM69)+1))</f>
        <v/>
      </c>
      <c r="AN70" s="28" t="str">
        <f aca="false">IF($I70="","",IF(MATCH($I70,$I$2:$I$3000,0)&lt;&gt;ROW()-1,"",COUNT($AN$1:$AN69)+1))</f>
        <v/>
      </c>
      <c r="AO70" s="28" t="str">
        <f aca="false">IF($Q70="","",IF(MATCH($Q70,$Q$2:$Q$3000,0)&lt;&gt;ROW()-1,"",COUNT($AO$1:$AO69)+1))</f>
        <v/>
      </c>
    </row>
    <row r="71" customFormat="false" ht="12.75" hidden="false" customHeight="true" outlineLevel="0" collapsed="false">
      <c r="A71" s="1" t="s">
        <v>175</v>
      </c>
      <c r="B71" s="1" t="s">
        <v>170</v>
      </c>
      <c r="F71" s="22" t="s">
        <v>157</v>
      </c>
      <c r="G71" s="1" t="s">
        <v>140</v>
      </c>
      <c r="H71" s="1" t="s">
        <v>141</v>
      </c>
      <c r="I71" s="1" t="s">
        <v>149</v>
      </c>
      <c r="J71" s="1" t="s">
        <v>370</v>
      </c>
      <c r="K71" s="1" t="s">
        <v>144</v>
      </c>
      <c r="M71" s="1" t="s">
        <v>220</v>
      </c>
      <c r="N71" s="23" t="n">
        <v>0.25</v>
      </c>
      <c r="O71" s="1" t="s">
        <v>371</v>
      </c>
      <c r="Q71" s="1" t="s">
        <v>147</v>
      </c>
      <c r="R71" s="1" t="s">
        <v>175</v>
      </c>
      <c r="S71" s="1" t="s">
        <v>175</v>
      </c>
      <c r="T71" s="22" t="s">
        <v>157</v>
      </c>
      <c r="U71" s="1" t="s">
        <v>179</v>
      </c>
      <c r="W71" s="24" t="n">
        <f aca="false">IF($F71="",0,IFERROR(IF(ISNUMBER($F71),INT($F71),DATE(VALUE(MID(SUBSTITUTE(LEFT($F71,FIND(" ",$F71&amp;" ")-1),"/",REPT(" ",20)),41,20)),VALUE(LEFT(SUBSTITUTE(LEFT($F71,FIND(" ",$F71&amp;" ")-1),"/",REPT(" ",20)),20)),VALUE(MID(SUBSTITUTE(LEFT($F71,FIND(" ",$F71&amp;" ")-1),"/",REPT(" ",20)),21,20)))),0))</f>
        <v>46254</v>
      </c>
      <c r="X71" s="25" t="n">
        <f aca="false">IF(ISNUMBER($N71),$N71*Validation!$B$5,"")</f>
        <v>2</v>
      </c>
      <c r="Y71" s="26" t="str">
        <f aca="false">IF($A71="","",SUBSTITUTE(SUBSTITUTE(SUBSTITUTE(SUBSTITUTE(SUBSTITUTE(SUBSTITUTE(SUBSTITUTE(UPPER(TRIM($A71)),"Á","A"),"É","E"),"Í","I"),"Ó","O"),"Ú","U"),"Ñ","N"),"Ü","U"))</f>
        <v>C MESA</v>
      </c>
      <c r="Z71" s="26" t="str">
        <f aca="false">IF($Y71="","",LEFT($Y71,1)&amp;" "&amp;TRIM(RIGHT(SUBSTITUTE($Y71," ",REPT(" ",50)),50)))</f>
        <v>C MESA</v>
      </c>
      <c r="AA71" s="27" t="str">
        <f aca="false">IF($AF71="","",IF(COUNTIF(Validation!$U$19:$U$178,$AF71)&gt;0,"OK","NO MATCH"))</f>
        <v>OK</v>
      </c>
      <c r="AB71" s="27" t="str">
        <f aca="false">IF($W71=0,"",IF(AND($W71&gt;=Validation!$B$3,$W71&lt;=Validation!$C$3),"Yes","No"))</f>
        <v>Yes</v>
      </c>
      <c r="AC71" s="26" t="str">
        <f aca="false">IF($A71="","",$AF71&amp;"|"&amp;TEXT($W71,"yyyy-mm-dd")&amp;"|"&amp;$J71&amp;"|"&amp;$N71)</f>
        <v>C MESA|2026-08-20|28-41N-72W|0.25</v>
      </c>
      <c r="AD71" s="27" t="str">
        <f aca="false">IF($AC71="","",IF(COUNTIF($AC$2:$AC$3000,$AC71)&gt;1,"REVIEW","OK"))</f>
        <v>OK</v>
      </c>
      <c r="AE71" s="27" t="str">
        <f aca="false">IF(OR($W71=0,$O71=""),"",IF(IFERROR(IF(ISNUMBER($O71),INT($O71),DATE(VALUE(MID(SUBSTITUTE(LEFT($O71,FIND(" ",$O71&amp;" ")-1),"/",REPT(" ",20)),41,20)),VALUE(LEFT(SUBSTITUTE(LEFT($O71,FIND(" ",$O71&amp;" ")-1),"/",REPT(" ",20)),20)),VALUE(MID(SUBSTITUTE(LEFT($O71,FIND(" ",$O71&amp;" ")-1),"/",REPT(" ",20)),21,20)))),0)&gt;$W71,"Late","Same day"))</f>
        <v>Same day</v>
      </c>
      <c r="AF71" s="26" t="str">
        <f aca="false">IF($A71="","",IFERROR(INDEX(Validation!$C$193:$C$217,MATCH($A71,Validation!$A$193:$A$217,0)),IF(COUNTIF(Validation!$U$19:$U$178,$Z71)&gt;0,$Z71,IF(COUNTIF(Validation!$S$19:$S$178,$AI71)=1,INDEX(Validation!$U$19:$U$178,MATCH($AI71,Validation!$S$19:$S$178,0)),$Z71))))</f>
        <v>C MESA</v>
      </c>
      <c r="AG71" s="27" t="str">
        <f aca="false">IF(COUNTA($A71:$U71)=0,"",IF($A71="","No name",IF($F71="","No date",IF($W71=0,"Date ilegible",IF(NOT(ISNUMBER($N71)),"Hours no numéricas",IF($AA71="NO MATCH","Person no identificada","OK"))))))</f>
        <v>OK</v>
      </c>
      <c r="AH71" s="27" t="str">
        <f aca="false">IF($W71=0,"No date",IF($W71&lt;Validation!$B$3,"Before period",IF($W71&gt;Validation!$C$3,"After period","In period")))</f>
        <v>In period</v>
      </c>
      <c r="AI71" s="26" t="str">
        <f aca="false">IF($Y71="","",TRIM(RIGHT(SUBSTITUTE($Y71," ",REPT(" ",50)),50)))</f>
        <v>MESA</v>
      </c>
      <c r="AJ71" s="27" t="str">
        <f aca="false">IF($A71="","",IF(NOT(ISERROR(MATCH($A71,Validation!$A$193:$A$217,0))),"Manual mapping",IF(COUNTIF(Validation!$U$19:$U$178,$Z71)&gt;0,"Direct",IF(COUNTIF(Validation!$S$19:$S$178,$AI71)=1,"By surname","Unresolved"))))</f>
        <v>Direct</v>
      </c>
      <c r="AK71" s="28" t="str">
        <f aca="false">IF($L71="","",IF(MATCH($L71,$L$2:$L$3000,0)&lt;&gt;ROW()-1,"",COUNT($AK$1:$AK70)+1))</f>
        <v/>
      </c>
      <c r="AL71" s="28" t="str">
        <f aca="false">IF($G71="","",IF(MATCH($G71,$G$2:$G$3000,0)&lt;&gt;ROW()-1,"",COUNT($AL$1:$AL70)+1))</f>
        <v/>
      </c>
      <c r="AM71" s="28" t="str">
        <f aca="false">IF($H71="","",IF(MATCH($H71,$H$2:$H$3000,0)&lt;&gt;ROW()-1,"",COUNT($AM$1:$AM70)+1))</f>
        <v/>
      </c>
      <c r="AN71" s="28" t="str">
        <f aca="false">IF($I71="","",IF(MATCH($I71,$I$2:$I$3000,0)&lt;&gt;ROW()-1,"",COUNT($AN$1:$AN70)+1))</f>
        <v/>
      </c>
      <c r="AO71" s="28" t="str">
        <f aca="false">IF($Q71="","",IF(MATCH($Q71,$Q$2:$Q$3000,0)&lt;&gt;ROW()-1,"",COUNT($AO$1:$AO70)+1))</f>
        <v/>
      </c>
    </row>
    <row r="72" customFormat="false" ht="12.75" hidden="false" customHeight="true" outlineLevel="0" collapsed="false">
      <c r="A72" s="1" t="s">
        <v>175</v>
      </c>
      <c r="B72" s="1" t="s">
        <v>170</v>
      </c>
      <c r="F72" s="22" t="s">
        <v>157</v>
      </c>
      <c r="G72" s="1" t="s">
        <v>140</v>
      </c>
      <c r="H72" s="1" t="s">
        <v>141</v>
      </c>
      <c r="I72" s="1" t="s">
        <v>142</v>
      </c>
      <c r="J72" s="1" t="s">
        <v>372</v>
      </c>
      <c r="K72" s="1" t="s">
        <v>144</v>
      </c>
      <c r="M72" s="1" t="s">
        <v>373</v>
      </c>
      <c r="N72" s="23" t="n">
        <v>0.25</v>
      </c>
      <c r="O72" s="1" t="s">
        <v>374</v>
      </c>
      <c r="Q72" s="1" t="s">
        <v>147</v>
      </c>
      <c r="R72" s="1" t="s">
        <v>175</v>
      </c>
      <c r="S72" s="1" t="s">
        <v>175</v>
      </c>
      <c r="T72" s="22" t="s">
        <v>157</v>
      </c>
      <c r="U72" s="1" t="s">
        <v>179</v>
      </c>
      <c r="W72" s="24" t="n">
        <f aca="false">IF($F72="",0,IFERROR(IF(ISNUMBER($F72),INT($F72),DATE(VALUE(MID(SUBSTITUTE(LEFT($F72,FIND(" ",$F72&amp;" ")-1),"/",REPT(" ",20)),41,20)),VALUE(LEFT(SUBSTITUTE(LEFT($F72,FIND(" ",$F72&amp;" ")-1),"/",REPT(" ",20)),20)),VALUE(MID(SUBSTITUTE(LEFT($F72,FIND(" ",$F72&amp;" ")-1),"/",REPT(" ",20)),21,20)))),0))</f>
        <v>46254</v>
      </c>
      <c r="X72" s="25" t="n">
        <f aca="false">IF(ISNUMBER($N72),$N72*Validation!$B$5,"")</f>
        <v>2</v>
      </c>
      <c r="Y72" s="26" t="str">
        <f aca="false">IF($A72="","",SUBSTITUTE(SUBSTITUTE(SUBSTITUTE(SUBSTITUTE(SUBSTITUTE(SUBSTITUTE(SUBSTITUTE(UPPER(TRIM($A72)),"Á","A"),"É","E"),"Í","I"),"Ó","O"),"Ú","U"),"Ñ","N"),"Ü","U"))</f>
        <v>C MESA</v>
      </c>
      <c r="Z72" s="26" t="str">
        <f aca="false">IF($Y72="","",LEFT($Y72,1)&amp;" "&amp;TRIM(RIGHT(SUBSTITUTE($Y72," ",REPT(" ",50)),50)))</f>
        <v>C MESA</v>
      </c>
      <c r="AA72" s="27" t="str">
        <f aca="false">IF($AF72="","",IF(COUNTIF(Validation!$U$19:$U$178,$AF72)&gt;0,"OK","NO MATCH"))</f>
        <v>OK</v>
      </c>
      <c r="AB72" s="27" t="str">
        <f aca="false">IF($W72=0,"",IF(AND($W72&gt;=Validation!$B$3,$W72&lt;=Validation!$C$3),"Yes","No"))</f>
        <v>Yes</v>
      </c>
      <c r="AC72" s="26" t="str">
        <f aca="false">IF($A72="","",$AF72&amp;"|"&amp;TEXT($W72,"yyyy-mm-dd")&amp;"|"&amp;$J72&amp;"|"&amp;$N72)</f>
        <v>C MESA|2026-08-20|29-43N-71W|0.25</v>
      </c>
      <c r="AD72" s="27" t="str">
        <f aca="false">IF($AC72="","",IF(COUNTIF($AC$2:$AC$3000,$AC72)&gt;1,"REVIEW","OK"))</f>
        <v>OK</v>
      </c>
      <c r="AE72" s="27" t="str">
        <f aca="false">IF(OR($W72=0,$O72=""),"",IF(IFERROR(IF(ISNUMBER($O72),INT($O72),DATE(VALUE(MID(SUBSTITUTE(LEFT($O72,FIND(" ",$O72&amp;" ")-1),"/",REPT(" ",20)),41,20)),VALUE(LEFT(SUBSTITUTE(LEFT($O72,FIND(" ",$O72&amp;" ")-1),"/",REPT(" ",20)),20)),VALUE(MID(SUBSTITUTE(LEFT($O72,FIND(" ",$O72&amp;" ")-1),"/",REPT(" ",20)),21,20)))),0)&gt;$W72,"Late","Same day"))</f>
        <v>Same day</v>
      </c>
      <c r="AF72" s="26" t="str">
        <f aca="false">IF($A72="","",IFERROR(INDEX(Validation!$C$193:$C$217,MATCH($A72,Validation!$A$193:$A$217,0)),IF(COUNTIF(Validation!$U$19:$U$178,$Z72)&gt;0,$Z72,IF(COUNTIF(Validation!$S$19:$S$178,$AI72)=1,INDEX(Validation!$U$19:$U$178,MATCH($AI72,Validation!$S$19:$S$178,0)),$Z72))))</f>
        <v>C MESA</v>
      </c>
      <c r="AG72" s="27" t="str">
        <f aca="false">IF(COUNTA($A72:$U72)=0,"",IF($A72="","No name",IF($F72="","No date",IF($W72=0,"Date ilegible",IF(NOT(ISNUMBER($N72)),"Hours no numéricas",IF($AA72="NO MATCH","Person no identificada","OK"))))))</f>
        <v>OK</v>
      </c>
      <c r="AH72" s="27" t="str">
        <f aca="false">IF($W72=0,"No date",IF($W72&lt;Validation!$B$3,"Before period",IF($W72&gt;Validation!$C$3,"After period","In period")))</f>
        <v>In period</v>
      </c>
      <c r="AI72" s="26" t="str">
        <f aca="false">IF($Y72="","",TRIM(RIGHT(SUBSTITUTE($Y72," ",REPT(" ",50)),50)))</f>
        <v>MESA</v>
      </c>
      <c r="AJ72" s="27" t="str">
        <f aca="false">IF($A72="","",IF(NOT(ISERROR(MATCH($A72,Validation!$A$193:$A$217,0))),"Manual mapping",IF(COUNTIF(Validation!$U$19:$U$178,$Z72)&gt;0,"Direct",IF(COUNTIF(Validation!$S$19:$S$178,$AI72)=1,"By surname","Unresolved"))))</f>
        <v>Direct</v>
      </c>
      <c r="AK72" s="28" t="str">
        <f aca="false">IF($L72="","",IF(MATCH($L72,$L$2:$L$3000,0)&lt;&gt;ROW()-1,"",COUNT($AK$1:$AK71)+1))</f>
        <v/>
      </c>
      <c r="AL72" s="28" t="str">
        <f aca="false">IF($G72="","",IF(MATCH($G72,$G$2:$G$3000,0)&lt;&gt;ROW()-1,"",COUNT($AL$1:$AL71)+1))</f>
        <v/>
      </c>
      <c r="AM72" s="28" t="str">
        <f aca="false">IF($H72="","",IF(MATCH($H72,$H$2:$H$3000,0)&lt;&gt;ROW()-1,"",COUNT($AM$1:$AM71)+1))</f>
        <v/>
      </c>
      <c r="AN72" s="28" t="str">
        <f aca="false">IF($I72="","",IF(MATCH($I72,$I$2:$I$3000,0)&lt;&gt;ROW()-1,"",COUNT($AN$1:$AN71)+1))</f>
        <v/>
      </c>
      <c r="AO72" s="28" t="str">
        <f aca="false">IF($Q72="","",IF(MATCH($Q72,$Q$2:$Q$3000,0)&lt;&gt;ROW()-1,"",COUNT($AO$1:$AO71)+1))</f>
        <v/>
      </c>
    </row>
    <row r="73" customFormat="false" ht="12.75" hidden="false" customHeight="true" outlineLevel="0" collapsed="false">
      <c r="A73" s="1" t="s">
        <v>186</v>
      </c>
      <c r="B73" s="1" t="s">
        <v>170</v>
      </c>
      <c r="F73" s="22" t="s">
        <v>157</v>
      </c>
      <c r="G73" s="1" t="s">
        <v>140</v>
      </c>
      <c r="H73" s="1" t="s">
        <v>141</v>
      </c>
      <c r="I73" s="1" t="s">
        <v>149</v>
      </c>
      <c r="J73" s="1" t="s">
        <v>375</v>
      </c>
      <c r="K73" s="1" t="s">
        <v>144</v>
      </c>
      <c r="M73" s="1" t="s">
        <v>349</v>
      </c>
      <c r="N73" s="23" t="n">
        <v>0.25</v>
      </c>
      <c r="O73" s="1" t="s">
        <v>376</v>
      </c>
      <c r="Q73" s="1" t="s">
        <v>147</v>
      </c>
      <c r="R73" s="1" t="s">
        <v>186</v>
      </c>
      <c r="S73" s="1" t="s">
        <v>186</v>
      </c>
      <c r="T73" s="22" t="s">
        <v>157</v>
      </c>
      <c r="U73" s="1" t="s">
        <v>377</v>
      </c>
      <c r="W73" s="24" t="n">
        <f aca="false">IF($F73="",0,IFERROR(IF(ISNUMBER($F73),INT($F73),DATE(VALUE(MID(SUBSTITUTE(LEFT($F73,FIND(" ",$F73&amp;" ")-1),"/",REPT(" ",20)),41,20)),VALUE(LEFT(SUBSTITUTE(LEFT($F73,FIND(" ",$F73&amp;" ")-1),"/",REPT(" ",20)),20)),VALUE(MID(SUBSTITUTE(LEFT($F73,FIND(" ",$F73&amp;" ")-1),"/",REPT(" ",20)),21,20)))),0))</f>
        <v>46254</v>
      </c>
      <c r="X73" s="25" t="n">
        <f aca="false">IF(ISNUMBER($N73),$N73*Validation!$B$5,"")</f>
        <v>2</v>
      </c>
      <c r="Y73" s="26" t="str">
        <f aca="false">IF($A73="","",SUBSTITUTE(SUBSTITUTE(SUBSTITUTE(SUBSTITUTE(SUBSTITUTE(SUBSTITUTE(SUBSTITUTE(UPPER(TRIM($A73)),"Á","A"),"É","E"),"Í","I"),"Ó","O"),"Ú","U"),"Ñ","N"),"Ü","U"))</f>
        <v>F MONTANEZ</v>
      </c>
      <c r="Z73" s="26" t="str">
        <f aca="false">IF($Y73="","",LEFT($Y73,1)&amp;" "&amp;TRIM(RIGHT(SUBSTITUTE($Y73," ",REPT(" ",50)),50)))</f>
        <v>F MONTANEZ</v>
      </c>
      <c r="AA73" s="27" t="str">
        <f aca="false">IF($AF73="","",IF(COUNTIF(Validation!$U$19:$U$178,$AF73)&gt;0,"OK","NO MATCH"))</f>
        <v>OK</v>
      </c>
      <c r="AB73" s="27" t="str">
        <f aca="false">IF($W73=0,"",IF(AND($W73&gt;=Validation!$B$3,$W73&lt;=Validation!$C$3),"Yes","No"))</f>
        <v>Yes</v>
      </c>
      <c r="AC73" s="26" t="str">
        <f aca="false">IF($A73="","",$AF73&amp;"|"&amp;TEXT($W73,"yyyy-mm-dd")&amp;"|"&amp;$J73&amp;"|"&amp;$N73)</f>
        <v>F MONTANEZ|2026-08-20|09-34N-68W|0.25</v>
      </c>
      <c r="AD73" s="27" t="str">
        <f aca="false">IF($AC73="","",IF(COUNTIF($AC$2:$AC$3000,$AC73)&gt;1,"REVIEW","OK"))</f>
        <v>OK</v>
      </c>
      <c r="AE73" s="27" t="str">
        <f aca="false">IF(OR($W73=0,$O73=""),"",IF(IFERROR(IF(ISNUMBER($O73),INT($O73),DATE(VALUE(MID(SUBSTITUTE(LEFT($O73,FIND(" ",$O73&amp;" ")-1),"/",REPT(" ",20)),41,20)),VALUE(LEFT(SUBSTITUTE(LEFT($O73,FIND(" ",$O73&amp;" ")-1),"/",REPT(" ",20)),20)),VALUE(MID(SUBSTITUTE(LEFT($O73,FIND(" ",$O73&amp;" ")-1),"/",REPT(" ",20)),21,20)))),0)&gt;$W73,"Late","Same day"))</f>
        <v>Same day</v>
      </c>
      <c r="AF73" s="26" t="str">
        <f aca="false">IF($A73="","",IFERROR(INDEX(Validation!$C$193:$C$217,MATCH($A73,Validation!$A$193:$A$217,0)),IF(COUNTIF(Validation!$U$19:$U$178,$Z73)&gt;0,$Z73,IF(COUNTIF(Validation!$S$19:$S$178,$AI73)=1,INDEX(Validation!$U$19:$U$178,MATCH($AI73,Validation!$S$19:$S$178,0)),$Z73))))</f>
        <v>F MONTANEZ</v>
      </c>
      <c r="AG73" s="27" t="str">
        <f aca="false">IF(COUNTA($A73:$U73)=0,"",IF($A73="","No name",IF($F73="","No date",IF($W73=0,"Date ilegible",IF(NOT(ISNUMBER($N73)),"Hours no numéricas",IF($AA73="NO MATCH","Person no identificada","OK"))))))</f>
        <v>OK</v>
      </c>
      <c r="AH73" s="27" t="str">
        <f aca="false">IF($W73=0,"No date",IF($W73&lt;Validation!$B$3,"Before period",IF($W73&gt;Validation!$C$3,"After period","In period")))</f>
        <v>In period</v>
      </c>
      <c r="AI73" s="26" t="str">
        <f aca="false">IF($Y73="","",TRIM(RIGHT(SUBSTITUTE($Y73," ",REPT(" ",50)),50)))</f>
        <v>MONTANEZ</v>
      </c>
      <c r="AJ73" s="27" t="str">
        <f aca="false">IF($A73="","",IF(NOT(ISERROR(MATCH($A73,Validation!$A$193:$A$217,0))),"Manual mapping",IF(COUNTIF(Validation!$U$19:$U$178,$Z73)&gt;0,"Direct",IF(COUNTIF(Validation!$S$19:$S$178,$AI73)=1,"By surname","Unresolved"))))</f>
        <v>Direct</v>
      </c>
      <c r="AK73" s="28" t="str">
        <f aca="false">IF($L73="","",IF(MATCH($L73,$L$2:$L$3000,0)&lt;&gt;ROW()-1,"",COUNT($AK$1:$AK72)+1))</f>
        <v/>
      </c>
      <c r="AL73" s="28" t="str">
        <f aca="false">IF($G73="","",IF(MATCH($G73,$G$2:$G$3000,0)&lt;&gt;ROW()-1,"",COUNT($AL$1:$AL72)+1))</f>
        <v/>
      </c>
      <c r="AM73" s="28" t="str">
        <f aca="false">IF($H73="","",IF(MATCH($H73,$H$2:$H$3000,0)&lt;&gt;ROW()-1,"",COUNT($AM$1:$AM72)+1))</f>
        <v/>
      </c>
      <c r="AN73" s="28" t="str">
        <f aca="false">IF($I73="","",IF(MATCH($I73,$I$2:$I$3000,0)&lt;&gt;ROW()-1,"",COUNT($AN$1:$AN72)+1))</f>
        <v/>
      </c>
      <c r="AO73" s="28" t="str">
        <f aca="false">IF($Q73="","",IF(MATCH($Q73,$Q$2:$Q$3000,0)&lt;&gt;ROW()-1,"",COUNT($AO$1:$AO72)+1))</f>
        <v/>
      </c>
    </row>
    <row r="74" customFormat="false" ht="12.75" hidden="false" customHeight="true" outlineLevel="0" collapsed="false">
      <c r="A74" s="1" t="s">
        <v>186</v>
      </c>
      <c r="B74" s="1" t="s">
        <v>170</v>
      </c>
      <c r="F74" s="22" t="s">
        <v>157</v>
      </c>
      <c r="G74" s="1" t="s">
        <v>140</v>
      </c>
      <c r="H74" s="1" t="s">
        <v>141</v>
      </c>
      <c r="I74" s="1" t="s">
        <v>142</v>
      </c>
      <c r="J74" s="1" t="s">
        <v>378</v>
      </c>
      <c r="K74" s="1" t="s">
        <v>144</v>
      </c>
      <c r="M74" s="1" t="s">
        <v>379</v>
      </c>
      <c r="N74" s="23" t="n">
        <v>0.25</v>
      </c>
      <c r="O74" s="1" t="s">
        <v>380</v>
      </c>
      <c r="Q74" s="1" t="s">
        <v>147</v>
      </c>
      <c r="R74" s="1" t="s">
        <v>186</v>
      </c>
      <c r="S74" s="1" t="s">
        <v>186</v>
      </c>
      <c r="T74" s="22" t="s">
        <v>157</v>
      </c>
      <c r="U74" s="1" t="s">
        <v>377</v>
      </c>
      <c r="W74" s="24" t="n">
        <f aca="false">IF($F74="",0,IFERROR(IF(ISNUMBER($F74),INT($F74),DATE(VALUE(MID(SUBSTITUTE(LEFT($F74,FIND(" ",$F74&amp;" ")-1),"/",REPT(" ",20)),41,20)),VALUE(LEFT(SUBSTITUTE(LEFT($F74,FIND(" ",$F74&amp;" ")-1),"/",REPT(" ",20)),20)),VALUE(MID(SUBSTITUTE(LEFT($F74,FIND(" ",$F74&amp;" ")-1),"/",REPT(" ",20)),21,20)))),0))</f>
        <v>46254</v>
      </c>
      <c r="X74" s="25" t="n">
        <f aca="false">IF(ISNUMBER($N74),$N74*Validation!$B$5,"")</f>
        <v>2</v>
      </c>
      <c r="Y74" s="26" t="str">
        <f aca="false">IF($A74="","",SUBSTITUTE(SUBSTITUTE(SUBSTITUTE(SUBSTITUTE(SUBSTITUTE(SUBSTITUTE(SUBSTITUTE(UPPER(TRIM($A74)),"Á","A"),"É","E"),"Í","I"),"Ó","O"),"Ú","U"),"Ñ","N"),"Ü","U"))</f>
        <v>F MONTANEZ</v>
      </c>
      <c r="Z74" s="26" t="str">
        <f aca="false">IF($Y74="","",LEFT($Y74,1)&amp;" "&amp;TRIM(RIGHT(SUBSTITUTE($Y74," ",REPT(" ",50)),50)))</f>
        <v>F MONTANEZ</v>
      </c>
      <c r="AA74" s="27" t="str">
        <f aca="false">IF($AF74="","",IF(COUNTIF(Validation!$U$19:$U$178,$AF74)&gt;0,"OK","NO MATCH"))</f>
        <v>OK</v>
      </c>
      <c r="AB74" s="27" t="str">
        <f aca="false">IF($W74=0,"",IF(AND($W74&gt;=Validation!$B$3,$W74&lt;=Validation!$C$3),"Yes","No"))</f>
        <v>Yes</v>
      </c>
      <c r="AC74" s="26" t="str">
        <f aca="false">IF($A74="","",$AF74&amp;"|"&amp;TEXT($W74,"yyyy-mm-dd")&amp;"|"&amp;$J74&amp;"|"&amp;$N74)</f>
        <v>F MONTANEZ|2026-08-20|08-41N-72W|0.25</v>
      </c>
      <c r="AD74" s="27" t="str">
        <f aca="false">IF($AC74="","",IF(COUNTIF($AC$2:$AC$3000,$AC74)&gt;1,"REVIEW","OK"))</f>
        <v>OK</v>
      </c>
      <c r="AE74" s="27" t="str">
        <f aca="false">IF(OR($W74=0,$O74=""),"",IF(IFERROR(IF(ISNUMBER($O74),INT($O74),DATE(VALUE(MID(SUBSTITUTE(LEFT($O74,FIND(" ",$O74&amp;" ")-1),"/",REPT(" ",20)),41,20)),VALUE(LEFT(SUBSTITUTE(LEFT($O74,FIND(" ",$O74&amp;" ")-1),"/",REPT(" ",20)),20)),VALUE(MID(SUBSTITUTE(LEFT($O74,FIND(" ",$O74&amp;" ")-1),"/",REPT(" ",20)),21,20)))),0)&gt;$W74,"Late","Same day"))</f>
        <v>Same day</v>
      </c>
      <c r="AF74" s="26" t="str">
        <f aca="false">IF($A74="","",IFERROR(INDEX(Validation!$C$193:$C$217,MATCH($A74,Validation!$A$193:$A$217,0)),IF(COUNTIF(Validation!$U$19:$U$178,$Z74)&gt;0,$Z74,IF(COUNTIF(Validation!$S$19:$S$178,$AI74)=1,INDEX(Validation!$U$19:$U$178,MATCH($AI74,Validation!$S$19:$S$178,0)),$Z74))))</f>
        <v>F MONTANEZ</v>
      </c>
      <c r="AG74" s="27" t="str">
        <f aca="false">IF(COUNTA($A74:$U74)=0,"",IF($A74="","No name",IF($F74="","No date",IF($W74=0,"Date ilegible",IF(NOT(ISNUMBER($N74)),"Hours no numéricas",IF($AA74="NO MATCH","Person no identificada","OK"))))))</f>
        <v>OK</v>
      </c>
      <c r="AH74" s="27" t="str">
        <f aca="false">IF($W74=0,"No date",IF($W74&lt;Validation!$B$3,"Before period",IF($W74&gt;Validation!$C$3,"After period","In period")))</f>
        <v>In period</v>
      </c>
      <c r="AI74" s="26" t="str">
        <f aca="false">IF($Y74="","",TRIM(RIGHT(SUBSTITUTE($Y74," ",REPT(" ",50)),50)))</f>
        <v>MONTANEZ</v>
      </c>
      <c r="AJ74" s="27" t="str">
        <f aca="false">IF($A74="","",IF(NOT(ISERROR(MATCH($A74,Validation!$A$193:$A$217,0))),"Manual mapping",IF(COUNTIF(Validation!$U$19:$U$178,$Z74)&gt;0,"Direct",IF(COUNTIF(Validation!$S$19:$S$178,$AI74)=1,"By surname","Unresolved"))))</f>
        <v>Direct</v>
      </c>
      <c r="AK74" s="28" t="str">
        <f aca="false">IF($L74="","",IF(MATCH($L74,$L$2:$L$3000,0)&lt;&gt;ROW()-1,"",COUNT($AK$1:$AK73)+1))</f>
        <v/>
      </c>
      <c r="AL74" s="28" t="str">
        <f aca="false">IF($G74="","",IF(MATCH($G74,$G$2:$G$3000,0)&lt;&gt;ROW()-1,"",COUNT($AL$1:$AL73)+1))</f>
        <v/>
      </c>
      <c r="AM74" s="28" t="str">
        <f aca="false">IF($H74="","",IF(MATCH($H74,$H$2:$H$3000,0)&lt;&gt;ROW()-1,"",COUNT($AM$1:$AM73)+1))</f>
        <v/>
      </c>
      <c r="AN74" s="28" t="str">
        <f aca="false">IF($I74="","",IF(MATCH($I74,$I$2:$I$3000,0)&lt;&gt;ROW()-1,"",COUNT($AN$1:$AN73)+1))</f>
        <v/>
      </c>
      <c r="AO74" s="28" t="str">
        <f aca="false">IF($Q74="","",IF(MATCH($Q74,$Q$2:$Q$3000,0)&lt;&gt;ROW()-1,"",COUNT($AO$1:$AO73)+1))</f>
        <v/>
      </c>
    </row>
    <row r="75" customFormat="false" ht="34.5" hidden="false" customHeight="true" outlineLevel="0" collapsed="false">
      <c r="A75" s="1" t="s">
        <v>186</v>
      </c>
      <c r="B75" s="1" t="s">
        <v>170</v>
      </c>
      <c r="F75" s="22" t="s">
        <v>157</v>
      </c>
      <c r="G75" s="1" t="s">
        <v>140</v>
      </c>
      <c r="H75" s="1" t="s">
        <v>141</v>
      </c>
      <c r="I75" s="1" t="s">
        <v>149</v>
      </c>
      <c r="J75" s="1" t="s">
        <v>381</v>
      </c>
      <c r="K75" s="1" t="s">
        <v>144</v>
      </c>
      <c r="M75" s="1" t="s">
        <v>382</v>
      </c>
      <c r="N75" s="23" t="n">
        <v>0.125</v>
      </c>
      <c r="O75" s="1" t="s">
        <v>383</v>
      </c>
      <c r="Q75" s="1" t="s">
        <v>147</v>
      </c>
      <c r="R75" s="1" t="s">
        <v>186</v>
      </c>
      <c r="S75" s="1" t="s">
        <v>186</v>
      </c>
      <c r="T75" s="22" t="s">
        <v>157</v>
      </c>
      <c r="U75" s="29" t="s">
        <v>384</v>
      </c>
      <c r="W75" s="24" t="n">
        <f aca="false">IF($F75="",0,IFERROR(IF(ISNUMBER($F75),INT($F75),DATE(VALUE(MID(SUBSTITUTE(LEFT($F75,FIND(" ",$F75&amp;" ")-1),"/",REPT(" ",20)),41,20)),VALUE(LEFT(SUBSTITUTE(LEFT($F75,FIND(" ",$F75&amp;" ")-1),"/",REPT(" ",20)),20)),VALUE(MID(SUBSTITUTE(LEFT($F75,FIND(" ",$F75&amp;" ")-1),"/",REPT(" ",20)),21,20)))),0))</f>
        <v>46254</v>
      </c>
      <c r="X75" s="25" t="n">
        <f aca="false">IF(ISNUMBER($N75),$N75*Validation!$B$5,"")</f>
        <v>1</v>
      </c>
      <c r="Y75" s="26" t="str">
        <f aca="false">IF($A75="","",SUBSTITUTE(SUBSTITUTE(SUBSTITUTE(SUBSTITUTE(SUBSTITUTE(SUBSTITUTE(SUBSTITUTE(UPPER(TRIM($A75)),"Á","A"),"É","E"),"Í","I"),"Ó","O"),"Ú","U"),"Ñ","N"),"Ü","U"))</f>
        <v>F MONTANEZ</v>
      </c>
      <c r="Z75" s="26" t="str">
        <f aca="false">IF($Y75="","",LEFT($Y75,1)&amp;" "&amp;TRIM(RIGHT(SUBSTITUTE($Y75," ",REPT(" ",50)),50)))</f>
        <v>F MONTANEZ</v>
      </c>
      <c r="AA75" s="27" t="str">
        <f aca="false">IF($AF75="","",IF(COUNTIF(Validation!$U$19:$U$178,$AF75)&gt;0,"OK","NO MATCH"))</f>
        <v>OK</v>
      </c>
      <c r="AB75" s="27" t="str">
        <f aca="false">IF($W75=0,"",IF(AND($W75&gt;=Validation!$B$3,$W75&lt;=Validation!$C$3),"Yes","No"))</f>
        <v>Yes</v>
      </c>
      <c r="AC75" s="26" t="str">
        <f aca="false">IF($A75="","",$AF75&amp;"|"&amp;TEXT($W75,"yyyy-mm-dd")&amp;"|"&amp;$J75&amp;"|"&amp;$N75)</f>
        <v>F MONTANEZ|2026-08-20|27-34N-68W|0.125</v>
      </c>
      <c r="AD75" s="27" t="str">
        <f aca="false">IF($AC75="","",IF(COUNTIF($AC$2:$AC$3000,$AC75)&gt;1,"REVIEW","OK"))</f>
        <v>OK</v>
      </c>
      <c r="AE75" s="27" t="str">
        <f aca="false">IF(OR($W75=0,$O75=""),"",IF(IFERROR(IF(ISNUMBER($O75),INT($O75),DATE(VALUE(MID(SUBSTITUTE(LEFT($O75,FIND(" ",$O75&amp;" ")-1),"/",REPT(" ",20)),41,20)),VALUE(LEFT(SUBSTITUTE(LEFT($O75,FIND(" ",$O75&amp;" ")-1),"/",REPT(" ",20)),20)),VALUE(MID(SUBSTITUTE(LEFT($O75,FIND(" ",$O75&amp;" ")-1),"/",REPT(" ",20)),21,20)))),0)&gt;$W75,"Late","Same day"))</f>
        <v>Same day</v>
      </c>
      <c r="AF75" s="26" t="str">
        <f aca="false">IF($A75="","",IFERROR(INDEX(Validation!$C$193:$C$217,MATCH($A75,Validation!$A$193:$A$217,0)),IF(COUNTIF(Validation!$U$19:$U$178,$Z75)&gt;0,$Z75,IF(COUNTIF(Validation!$S$19:$S$178,$AI75)=1,INDEX(Validation!$U$19:$U$178,MATCH($AI75,Validation!$S$19:$S$178,0)),$Z75))))</f>
        <v>F MONTANEZ</v>
      </c>
      <c r="AG75" s="27" t="str">
        <f aca="false">IF(COUNTA($A75:$U75)=0,"",IF($A75="","No name",IF($F75="","No date",IF($W75=0,"Date ilegible",IF(NOT(ISNUMBER($N75)),"Hours no numéricas",IF($AA75="NO MATCH","Person no identificada","OK"))))))</f>
        <v>OK</v>
      </c>
      <c r="AH75" s="27" t="str">
        <f aca="false">IF($W75=0,"No date",IF($W75&lt;Validation!$B$3,"Before period",IF($W75&gt;Validation!$C$3,"After period","In period")))</f>
        <v>In period</v>
      </c>
      <c r="AI75" s="26" t="str">
        <f aca="false">IF($Y75="","",TRIM(RIGHT(SUBSTITUTE($Y75," ",REPT(" ",50)),50)))</f>
        <v>MONTANEZ</v>
      </c>
      <c r="AJ75" s="27" t="str">
        <f aca="false">IF($A75="","",IF(NOT(ISERROR(MATCH($A75,Validation!$A$193:$A$217,0))),"Manual mapping",IF(COUNTIF(Validation!$U$19:$U$178,$Z75)&gt;0,"Direct",IF(COUNTIF(Validation!$S$19:$S$178,$AI75)=1,"By surname","Unresolved"))))</f>
        <v>Direct</v>
      </c>
      <c r="AK75" s="28" t="str">
        <f aca="false">IF($L75="","",IF(MATCH($L75,$L$2:$L$3000,0)&lt;&gt;ROW()-1,"",COUNT($AK$1:$AK74)+1))</f>
        <v/>
      </c>
      <c r="AL75" s="28" t="str">
        <f aca="false">IF($G75="","",IF(MATCH($G75,$G$2:$G$3000,0)&lt;&gt;ROW()-1,"",COUNT($AL$1:$AL74)+1))</f>
        <v/>
      </c>
      <c r="AM75" s="28" t="str">
        <f aca="false">IF($H75="","",IF(MATCH($H75,$H$2:$H$3000,0)&lt;&gt;ROW()-1,"",COUNT($AM$1:$AM74)+1))</f>
        <v/>
      </c>
      <c r="AN75" s="28" t="str">
        <f aca="false">IF($I75="","",IF(MATCH($I75,$I$2:$I$3000,0)&lt;&gt;ROW()-1,"",COUNT($AN$1:$AN74)+1))</f>
        <v/>
      </c>
      <c r="AO75" s="28" t="str">
        <f aca="false">IF($Q75="","",IF(MATCH($Q75,$Q$2:$Q$3000,0)&lt;&gt;ROW()-1,"",COUNT($AO$1:$AO74)+1))</f>
        <v/>
      </c>
    </row>
    <row r="76" customFormat="false" ht="34.5" hidden="false" customHeight="true" outlineLevel="0" collapsed="false">
      <c r="A76" s="1" t="s">
        <v>186</v>
      </c>
      <c r="B76" s="1" t="s">
        <v>170</v>
      </c>
      <c r="F76" s="22" t="s">
        <v>157</v>
      </c>
      <c r="G76" s="1" t="s">
        <v>140</v>
      </c>
      <c r="H76" s="1" t="s">
        <v>141</v>
      </c>
      <c r="I76" s="1" t="s">
        <v>149</v>
      </c>
      <c r="J76" s="1" t="s">
        <v>385</v>
      </c>
      <c r="K76" s="1" t="s">
        <v>144</v>
      </c>
      <c r="M76" s="1" t="s">
        <v>184</v>
      </c>
      <c r="N76" s="23" t="n">
        <v>0.375</v>
      </c>
      <c r="O76" s="1" t="s">
        <v>386</v>
      </c>
      <c r="Q76" s="1" t="s">
        <v>147</v>
      </c>
      <c r="R76" s="1" t="s">
        <v>186</v>
      </c>
      <c r="S76" s="1" t="s">
        <v>186</v>
      </c>
      <c r="T76" s="22" t="s">
        <v>157</v>
      </c>
      <c r="U76" s="29" t="s">
        <v>387</v>
      </c>
      <c r="W76" s="24" t="n">
        <f aca="false">IF($F76="",0,IFERROR(IF(ISNUMBER($F76),INT($F76),DATE(VALUE(MID(SUBSTITUTE(LEFT($F76,FIND(" ",$F76&amp;" ")-1),"/",REPT(" ",20)),41,20)),VALUE(LEFT(SUBSTITUTE(LEFT($F76,FIND(" ",$F76&amp;" ")-1),"/",REPT(" ",20)),20)),VALUE(MID(SUBSTITUTE(LEFT($F76,FIND(" ",$F76&amp;" ")-1),"/",REPT(" ",20)),21,20)))),0))</f>
        <v>46254</v>
      </c>
      <c r="X76" s="25" t="n">
        <f aca="false">IF(ISNUMBER($N76),$N76*Validation!$B$5,"")</f>
        <v>3</v>
      </c>
      <c r="Y76" s="26" t="str">
        <f aca="false">IF($A76="","",SUBSTITUTE(SUBSTITUTE(SUBSTITUTE(SUBSTITUTE(SUBSTITUTE(SUBSTITUTE(SUBSTITUTE(UPPER(TRIM($A76)),"Á","A"),"É","E"),"Í","I"),"Ó","O"),"Ú","U"),"Ñ","N"),"Ü","U"))</f>
        <v>F MONTANEZ</v>
      </c>
      <c r="Z76" s="26" t="str">
        <f aca="false">IF($Y76="","",LEFT($Y76,1)&amp;" "&amp;TRIM(RIGHT(SUBSTITUTE($Y76," ",REPT(" ",50)),50)))</f>
        <v>F MONTANEZ</v>
      </c>
      <c r="AA76" s="27" t="str">
        <f aca="false">IF($AF76="","",IF(COUNTIF(Validation!$U$19:$U$178,$AF76)&gt;0,"OK","NO MATCH"))</f>
        <v>OK</v>
      </c>
      <c r="AB76" s="27" t="str">
        <f aca="false">IF($W76=0,"",IF(AND($W76&gt;=Validation!$B$3,$W76&lt;=Validation!$C$3),"Yes","No"))</f>
        <v>Yes</v>
      </c>
      <c r="AC76" s="26" t="str">
        <f aca="false">IF($A76="","",$AF76&amp;"|"&amp;TEXT($W76,"yyyy-mm-dd")&amp;"|"&amp;$J76&amp;"|"&amp;$N76)</f>
        <v>F MONTANEZ|2026-08-20|26-34N-68W|0.375</v>
      </c>
      <c r="AD76" s="27" t="str">
        <f aca="false">IF($AC76="","",IF(COUNTIF($AC$2:$AC$3000,$AC76)&gt;1,"REVIEW","OK"))</f>
        <v>OK</v>
      </c>
      <c r="AE76" s="27" t="str">
        <f aca="false">IF(OR($W76=0,$O76=""),"",IF(IFERROR(IF(ISNUMBER($O76),INT($O76),DATE(VALUE(MID(SUBSTITUTE(LEFT($O76,FIND(" ",$O76&amp;" ")-1),"/",REPT(" ",20)),41,20)),VALUE(LEFT(SUBSTITUTE(LEFT($O76,FIND(" ",$O76&amp;" ")-1),"/",REPT(" ",20)),20)),VALUE(MID(SUBSTITUTE(LEFT($O76,FIND(" ",$O76&amp;" ")-1),"/",REPT(" ",20)),21,20)))),0)&gt;$W76,"Late","Same day"))</f>
        <v>Same day</v>
      </c>
      <c r="AF76" s="26" t="str">
        <f aca="false">IF($A76="","",IFERROR(INDEX(Validation!$C$193:$C$217,MATCH($A76,Validation!$A$193:$A$217,0)),IF(COUNTIF(Validation!$U$19:$U$178,$Z76)&gt;0,$Z76,IF(COUNTIF(Validation!$S$19:$S$178,$AI76)=1,INDEX(Validation!$U$19:$U$178,MATCH($AI76,Validation!$S$19:$S$178,0)),$Z76))))</f>
        <v>F MONTANEZ</v>
      </c>
      <c r="AG76" s="27" t="str">
        <f aca="false">IF(COUNTA($A76:$U76)=0,"",IF($A76="","No name",IF($F76="","No date",IF($W76=0,"Date ilegible",IF(NOT(ISNUMBER($N76)),"Hours no numéricas",IF($AA76="NO MATCH","Person no identificada","OK"))))))</f>
        <v>OK</v>
      </c>
      <c r="AH76" s="27" t="str">
        <f aca="false">IF($W76=0,"No date",IF($W76&lt;Validation!$B$3,"Before period",IF($W76&gt;Validation!$C$3,"After period","In period")))</f>
        <v>In period</v>
      </c>
      <c r="AI76" s="26" t="str">
        <f aca="false">IF($Y76="","",TRIM(RIGHT(SUBSTITUTE($Y76," ",REPT(" ",50)),50)))</f>
        <v>MONTANEZ</v>
      </c>
      <c r="AJ76" s="27" t="str">
        <f aca="false">IF($A76="","",IF(NOT(ISERROR(MATCH($A76,Validation!$A$193:$A$217,0))),"Manual mapping",IF(COUNTIF(Validation!$U$19:$U$178,$Z76)&gt;0,"Direct",IF(COUNTIF(Validation!$S$19:$S$178,$AI76)=1,"By surname","Unresolved"))))</f>
        <v>Direct</v>
      </c>
      <c r="AK76" s="28" t="str">
        <f aca="false">IF($L76="","",IF(MATCH($L76,$L$2:$L$3000,0)&lt;&gt;ROW()-1,"",COUNT($AK$1:$AK75)+1))</f>
        <v/>
      </c>
      <c r="AL76" s="28" t="str">
        <f aca="false">IF($G76="","",IF(MATCH($G76,$G$2:$G$3000,0)&lt;&gt;ROW()-1,"",COUNT($AL$1:$AL75)+1))</f>
        <v/>
      </c>
      <c r="AM76" s="28" t="str">
        <f aca="false">IF($H76="","",IF(MATCH($H76,$H$2:$H$3000,0)&lt;&gt;ROW()-1,"",COUNT($AM$1:$AM75)+1))</f>
        <v/>
      </c>
      <c r="AN76" s="28" t="str">
        <f aca="false">IF($I76="","",IF(MATCH($I76,$I$2:$I$3000,0)&lt;&gt;ROW()-1,"",COUNT($AN$1:$AN75)+1))</f>
        <v/>
      </c>
      <c r="AO76" s="28" t="str">
        <f aca="false">IF($Q76="","",IF(MATCH($Q76,$Q$2:$Q$3000,0)&lt;&gt;ROW()-1,"",COUNT($AO$1:$AO75)+1))</f>
        <v/>
      </c>
    </row>
    <row r="77" customFormat="false" ht="34.5" hidden="false" customHeight="true" outlineLevel="0" collapsed="false">
      <c r="A77" s="1" t="s">
        <v>186</v>
      </c>
      <c r="B77" s="1" t="s">
        <v>170</v>
      </c>
      <c r="F77" s="22" t="s">
        <v>157</v>
      </c>
      <c r="G77" s="1" t="s">
        <v>140</v>
      </c>
      <c r="H77" s="1" t="s">
        <v>141</v>
      </c>
      <c r="I77" s="1" t="s">
        <v>149</v>
      </c>
      <c r="J77" s="1" t="s">
        <v>381</v>
      </c>
      <c r="K77" s="1" t="s">
        <v>144</v>
      </c>
      <c r="M77" s="1" t="s">
        <v>388</v>
      </c>
      <c r="N77" s="23" t="n">
        <v>0.375</v>
      </c>
      <c r="O77" s="1" t="s">
        <v>389</v>
      </c>
      <c r="Q77" s="1" t="s">
        <v>147</v>
      </c>
      <c r="R77" s="1" t="s">
        <v>186</v>
      </c>
      <c r="S77" s="1" t="s">
        <v>186</v>
      </c>
      <c r="T77" s="22" t="s">
        <v>359</v>
      </c>
      <c r="U77" s="29" t="s">
        <v>390</v>
      </c>
      <c r="W77" s="24" t="n">
        <f aca="false">IF($F77="",0,IFERROR(IF(ISNUMBER($F77),INT($F77),DATE(VALUE(MID(SUBSTITUTE(LEFT($F77,FIND(" ",$F77&amp;" ")-1),"/",REPT(" ",20)),41,20)),VALUE(LEFT(SUBSTITUTE(LEFT($F77,FIND(" ",$F77&amp;" ")-1),"/",REPT(" ",20)),20)),VALUE(MID(SUBSTITUTE(LEFT($F77,FIND(" ",$F77&amp;" ")-1),"/",REPT(" ",20)),21,20)))),0))</f>
        <v>46254</v>
      </c>
      <c r="X77" s="25" t="n">
        <f aca="false">IF(ISNUMBER($N77),$N77*Validation!$B$5,"")</f>
        <v>3</v>
      </c>
      <c r="Y77" s="26" t="str">
        <f aca="false">IF($A77="","",SUBSTITUTE(SUBSTITUTE(SUBSTITUTE(SUBSTITUTE(SUBSTITUTE(SUBSTITUTE(SUBSTITUTE(UPPER(TRIM($A77)),"Á","A"),"É","E"),"Í","I"),"Ó","O"),"Ú","U"),"Ñ","N"),"Ü","U"))</f>
        <v>F MONTANEZ</v>
      </c>
      <c r="Z77" s="26" t="str">
        <f aca="false">IF($Y77="","",LEFT($Y77,1)&amp;" "&amp;TRIM(RIGHT(SUBSTITUTE($Y77," ",REPT(" ",50)),50)))</f>
        <v>F MONTANEZ</v>
      </c>
      <c r="AA77" s="27" t="str">
        <f aca="false">IF($AF77="","",IF(COUNTIF(Validation!$U$19:$U$178,$AF77)&gt;0,"OK","NO MATCH"))</f>
        <v>OK</v>
      </c>
      <c r="AB77" s="27" t="str">
        <f aca="false">IF($W77=0,"",IF(AND($W77&gt;=Validation!$B$3,$W77&lt;=Validation!$C$3),"Yes","No"))</f>
        <v>Yes</v>
      </c>
      <c r="AC77" s="26" t="str">
        <f aca="false">IF($A77="","",$AF77&amp;"|"&amp;TEXT($W77,"yyyy-mm-dd")&amp;"|"&amp;$J77&amp;"|"&amp;$N77)</f>
        <v>F MONTANEZ|2026-08-20|27-34N-68W|0.375</v>
      </c>
      <c r="AD77" s="27" t="str">
        <f aca="false">IF($AC77="","",IF(COUNTIF($AC$2:$AC$3000,$AC77)&gt;1,"REVIEW","OK"))</f>
        <v>OK</v>
      </c>
      <c r="AE77" s="27" t="str">
        <f aca="false">IF(OR($W77=0,$O77=""),"",IF(IFERROR(IF(ISNUMBER($O77),INT($O77),DATE(VALUE(MID(SUBSTITUTE(LEFT($O77,FIND(" ",$O77&amp;" ")-1),"/",REPT(" ",20)),41,20)),VALUE(LEFT(SUBSTITUTE(LEFT($O77,FIND(" ",$O77&amp;" ")-1),"/",REPT(" ",20)),20)),VALUE(MID(SUBSTITUTE(LEFT($O77,FIND(" ",$O77&amp;" ")-1),"/",REPT(" ",20)),21,20)))),0)&gt;$W77,"Late","Same day"))</f>
        <v>Late</v>
      </c>
      <c r="AF77" s="26" t="str">
        <f aca="false">IF($A77="","",IFERROR(INDEX(Validation!$C$193:$C$217,MATCH($A77,Validation!$A$193:$A$217,0)),IF(COUNTIF(Validation!$U$19:$U$178,$Z77)&gt;0,$Z77,IF(COUNTIF(Validation!$S$19:$S$178,$AI77)=1,INDEX(Validation!$U$19:$U$178,MATCH($AI77,Validation!$S$19:$S$178,0)),$Z77))))</f>
        <v>F MONTANEZ</v>
      </c>
      <c r="AG77" s="27" t="str">
        <f aca="false">IF(COUNTA($A77:$U77)=0,"",IF($A77="","No name",IF($F77="","No date",IF($W77=0,"Date ilegible",IF(NOT(ISNUMBER($N77)),"Hours no numéricas",IF($AA77="NO MATCH","Person no identificada","OK"))))))</f>
        <v>OK</v>
      </c>
      <c r="AH77" s="27" t="str">
        <f aca="false">IF($W77=0,"No date",IF($W77&lt;Validation!$B$3,"Before period",IF($W77&gt;Validation!$C$3,"After period","In period")))</f>
        <v>In period</v>
      </c>
      <c r="AI77" s="26" t="str">
        <f aca="false">IF($Y77="","",TRIM(RIGHT(SUBSTITUTE($Y77," ",REPT(" ",50)),50)))</f>
        <v>MONTANEZ</v>
      </c>
      <c r="AJ77" s="27" t="str">
        <f aca="false">IF($A77="","",IF(NOT(ISERROR(MATCH($A77,Validation!$A$193:$A$217,0))),"Manual mapping",IF(COUNTIF(Validation!$U$19:$U$178,$Z77)&gt;0,"Direct",IF(COUNTIF(Validation!$S$19:$S$178,$AI77)=1,"By surname","Unresolved"))))</f>
        <v>Direct</v>
      </c>
      <c r="AK77" s="28" t="str">
        <f aca="false">IF($L77="","",IF(MATCH($L77,$L$2:$L$3000,0)&lt;&gt;ROW()-1,"",COUNT($AK$1:$AK76)+1))</f>
        <v/>
      </c>
      <c r="AL77" s="28" t="str">
        <f aca="false">IF($G77="","",IF(MATCH($G77,$G$2:$G$3000,0)&lt;&gt;ROW()-1,"",COUNT($AL$1:$AL76)+1))</f>
        <v/>
      </c>
      <c r="AM77" s="28" t="str">
        <f aca="false">IF($H77="","",IF(MATCH($H77,$H$2:$H$3000,0)&lt;&gt;ROW()-1,"",COUNT($AM$1:$AM76)+1))</f>
        <v/>
      </c>
      <c r="AN77" s="28" t="str">
        <f aca="false">IF($I77="","",IF(MATCH($I77,$I$2:$I$3000,0)&lt;&gt;ROW()-1,"",COUNT($AN$1:$AN76)+1))</f>
        <v/>
      </c>
      <c r="AO77" s="28" t="str">
        <f aca="false">IF($Q77="","",IF(MATCH($Q77,$Q$2:$Q$3000,0)&lt;&gt;ROW()-1,"",COUNT($AO$1:$AO76)+1))</f>
        <v/>
      </c>
    </row>
    <row r="78" customFormat="false" ht="12.75" hidden="false" customHeight="true" outlineLevel="0" collapsed="false">
      <c r="A78" s="1" t="s">
        <v>186</v>
      </c>
      <c r="B78" s="1" t="s">
        <v>170</v>
      </c>
      <c r="F78" s="22" t="s">
        <v>157</v>
      </c>
      <c r="G78" s="1" t="s">
        <v>140</v>
      </c>
      <c r="H78" s="1" t="s">
        <v>141</v>
      </c>
      <c r="I78" s="1" t="s">
        <v>149</v>
      </c>
      <c r="J78" s="1" t="s">
        <v>391</v>
      </c>
      <c r="K78" s="1" t="s">
        <v>144</v>
      </c>
      <c r="M78" s="1" t="s">
        <v>392</v>
      </c>
      <c r="N78" s="23" t="n">
        <v>0.125</v>
      </c>
      <c r="O78" s="1" t="s">
        <v>393</v>
      </c>
      <c r="Q78" s="1" t="s">
        <v>147</v>
      </c>
      <c r="R78" s="1" t="s">
        <v>186</v>
      </c>
      <c r="S78" s="1" t="s">
        <v>186</v>
      </c>
      <c r="T78" s="22" t="s">
        <v>359</v>
      </c>
      <c r="U78" s="1" t="s">
        <v>377</v>
      </c>
      <c r="W78" s="24" t="n">
        <f aca="false">IF($F78="",0,IFERROR(IF(ISNUMBER($F78),INT($F78),DATE(VALUE(MID(SUBSTITUTE(LEFT($F78,FIND(" ",$F78&amp;" ")-1),"/",REPT(" ",20)),41,20)),VALUE(LEFT(SUBSTITUTE(LEFT($F78,FIND(" ",$F78&amp;" ")-1),"/",REPT(" ",20)),20)),VALUE(MID(SUBSTITUTE(LEFT($F78,FIND(" ",$F78&amp;" ")-1),"/",REPT(" ",20)),21,20)))),0))</f>
        <v>46254</v>
      </c>
      <c r="X78" s="25" t="n">
        <f aca="false">IF(ISNUMBER($N78),$N78*Validation!$B$5,"")</f>
        <v>1</v>
      </c>
      <c r="Y78" s="26" t="str">
        <f aca="false">IF($A78="","",SUBSTITUTE(SUBSTITUTE(SUBSTITUTE(SUBSTITUTE(SUBSTITUTE(SUBSTITUTE(SUBSTITUTE(UPPER(TRIM($A78)),"Á","A"),"É","E"),"Í","I"),"Ó","O"),"Ú","U"),"Ñ","N"),"Ü","U"))</f>
        <v>F MONTANEZ</v>
      </c>
      <c r="Z78" s="26" t="str">
        <f aca="false">IF($Y78="","",LEFT($Y78,1)&amp;" "&amp;TRIM(RIGHT(SUBSTITUTE($Y78," ",REPT(" ",50)),50)))</f>
        <v>F MONTANEZ</v>
      </c>
      <c r="AA78" s="27" t="str">
        <f aca="false">IF($AF78="","",IF(COUNTIF(Validation!$U$19:$U$178,$AF78)&gt;0,"OK","NO MATCH"))</f>
        <v>OK</v>
      </c>
      <c r="AB78" s="27" t="str">
        <f aca="false">IF($W78=0,"",IF(AND($W78&gt;=Validation!$B$3,$W78&lt;=Validation!$C$3),"Yes","No"))</f>
        <v>Yes</v>
      </c>
      <c r="AC78" s="26" t="str">
        <f aca="false">IF($A78="","",$AF78&amp;"|"&amp;TEXT($W78,"yyyy-mm-dd")&amp;"|"&amp;$J78&amp;"|"&amp;$N78)</f>
        <v>F MONTANEZ|2026-08-20|35-36N-70W|0.125</v>
      </c>
      <c r="AD78" s="27" t="str">
        <f aca="false">IF($AC78="","",IF(COUNTIF($AC$2:$AC$3000,$AC78)&gt;1,"REVIEW","OK"))</f>
        <v>OK</v>
      </c>
      <c r="AE78" s="27" t="str">
        <f aca="false">IF(OR($W78=0,$O78=""),"",IF(IFERROR(IF(ISNUMBER($O78),INT($O78),DATE(VALUE(MID(SUBSTITUTE(LEFT($O78,FIND(" ",$O78&amp;" ")-1),"/",REPT(" ",20)),41,20)),VALUE(LEFT(SUBSTITUTE(LEFT($O78,FIND(" ",$O78&amp;" ")-1),"/",REPT(" ",20)),20)),VALUE(MID(SUBSTITUTE(LEFT($O78,FIND(" ",$O78&amp;" ")-1),"/",REPT(" ",20)),21,20)))),0)&gt;$W78,"Late","Same day"))</f>
        <v>Late</v>
      </c>
      <c r="AF78" s="26" t="str">
        <f aca="false">IF($A78="","",IFERROR(INDEX(Validation!$C$193:$C$217,MATCH($A78,Validation!$A$193:$A$217,0)),IF(COUNTIF(Validation!$U$19:$U$178,$Z78)&gt;0,$Z78,IF(COUNTIF(Validation!$S$19:$S$178,$AI78)=1,INDEX(Validation!$U$19:$U$178,MATCH($AI78,Validation!$S$19:$S$178,0)),$Z78))))</f>
        <v>F MONTANEZ</v>
      </c>
      <c r="AG78" s="27" t="str">
        <f aca="false">IF(COUNTA($A78:$U78)=0,"",IF($A78="","No name",IF($F78="","No date",IF($W78=0,"Date ilegible",IF(NOT(ISNUMBER($N78)),"Hours no numéricas",IF($AA78="NO MATCH","Person no identificada","OK"))))))</f>
        <v>OK</v>
      </c>
      <c r="AH78" s="27" t="str">
        <f aca="false">IF($W78=0,"No date",IF($W78&lt;Validation!$B$3,"Before period",IF($W78&gt;Validation!$C$3,"After period","In period")))</f>
        <v>In period</v>
      </c>
      <c r="AI78" s="26" t="str">
        <f aca="false">IF($Y78="","",TRIM(RIGHT(SUBSTITUTE($Y78," ",REPT(" ",50)),50)))</f>
        <v>MONTANEZ</v>
      </c>
      <c r="AJ78" s="27" t="str">
        <f aca="false">IF($A78="","",IF(NOT(ISERROR(MATCH($A78,Validation!$A$193:$A$217,0))),"Manual mapping",IF(COUNTIF(Validation!$U$19:$U$178,$Z78)&gt;0,"Direct",IF(COUNTIF(Validation!$S$19:$S$178,$AI78)=1,"By surname","Unresolved"))))</f>
        <v>Direct</v>
      </c>
      <c r="AK78" s="28" t="str">
        <f aca="false">IF($L78="","",IF(MATCH($L78,$L$2:$L$3000,0)&lt;&gt;ROW()-1,"",COUNT($AK$1:$AK77)+1))</f>
        <v/>
      </c>
      <c r="AL78" s="28" t="str">
        <f aca="false">IF($G78="","",IF(MATCH($G78,$G$2:$G$3000,0)&lt;&gt;ROW()-1,"",COUNT($AL$1:$AL77)+1))</f>
        <v/>
      </c>
      <c r="AM78" s="28" t="str">
        <f aca="false">IF($H78="","",IF(MATCH($H78,$H$2:$H$3000,0)&lt;&gt;ROW()-1,"",COUNT($AM$1:$AM77)+1))</f>
        <v/>
      </c>
      <c r="AN78" s="28" t="str">
        <f aca="false">IF($I78="","",IF(MATCH($I78,$I$2:$I$3000,0)&lt;&gt;ROW()-1,"",COUNT($AN$1:$AN77)+1))</f>
        <v/>
      </c>
      <c r="AO78" s="28" t="str">
        <f aca="false">IF($Q78="","",IF(MATCH($Q78,$Q$2:$Q$3000,0)&lt;&gt;ROW()-1,"",COUNT($AO$1:$AO77)+1))</f>
        <v/>
      </c>
    </row>
    <row r="79" customFormat="false" ht="45.75" hidden="false" customHeight="true" outlineLevel="0" collapsed="false">
      <c r="A79" s="1" t="s">
        <v>197</v>
      </c>
      <c r="B79" s="1" t="s">
        <v>170</v>
      </c>
      <c r="F79" s="22" t="s">
        <v>157</v>
      </c>
      <c r="G79" s="1" t="s">
        <v>140</v>
      </c>
      <c r="H79" s="1" t="s">
        <v>141</v>
      </c>
      <c r="I79" s="1" t="s">
        <v>142</v>
      </c>
      <c r="J79" s="1" t="s">
        <v>394</v>
      </c>
      <c r="K79" s="1" t="s">
        <v>144</v>
      </c>
      <c r="M79" s="1" t="s">
        <v>395</v>
      </c>
      <c r="N79" s="23" t="n">
        <v>0.25</v>
      </c>
      <c r="O79" s="1" t="s">
        <v>396</v>
      </c>
      <c r="Q79" s="1" t="s">
        <v>147</v>
      </c>
      <c r="R79" s="1" t="s">
        <v>197</v>
      </c>
      <c r="S79" s="1" t="s">
        <v>197</v>
      </c>
      <c r="T79" s="22" t="s">
        <v>157</v>
      </c>
      <c r="U79" s="29" t="s">
        <v>397</v>
      </c>
      <c r="W79" s="24" t="n">
        <f aca="false">IF($F79="",0,IFERROR(IF(ISNUMBER($F79),INT($F79),DATE(VALUE(MID(SUBSTITUTE(LEFT($F79,FIND(" ",$F79&amp;" ")-1),"/",REPT(" ",20)),41,20)),VALUE(LEFT(SUBSTITUTE(LEFT($F79,FIND(" ",$F79&amp;" ")-1),"/",REPT(" ",20)),20)),VALUE(MID(SUBSTITUTE(LEFT($F79,FIND(" ",$F79&amp;" ")-1),"/",REPT(" ",20)),21,20)))),0))</f>
        <v>46254</v>
      </c>
      <c r="X79" s="25" t="n">
        <f aca="false">IF(ISNUMBER($N79),$N79*Validation!$B$5,"")</f>
        <v>2</v>
      </c>
      <c r="Y79" s="26" t="str">
        <f aca="false">IF($A79="","",SUBSTITUTE(SUBSTITUTE(SUBSTITUTE(SUBSTITUTE(SUBSTITUTE(SUBSTITUTE(SUBSTITUTE(UPPER(TRIM($A79)),"Á","A"),"É","E"),"Í","I"),"Ó","O"),"Ú","U"),"Ñ","N"),"Ü","U"))</f>
        <v>G PEREIRA</v>
      </c>
      <c r="Z79" s="26" t="str">
        <f aca="false">IF($Y79="","",LEFT($Y79,1)&amp;" "&amp;TRIM(RIGHT(SUBSTITUTE($Y79," ",REPT(" ",50)),50)))</f>
        <v>G PEREIRA</v>
      </c>
      <c r="AA79" s="27" t="str">
        <f aca="false">IF($AF79="","",IF(COUNTIF(Validation!$U$19:$U$178,$AF79)&gt;0,"OK","NO MATCH"))</f>
        <v>OK</v>
      </c>
      <c r="AB79" s="27" t="str">
        <f aca="false">IF($W79=0,"",IF(AND($W79&gt;=Validation!$B$3,$W79&lt;=Validation!$C$3),"Yes","No"))</f>
        <v>Yes</v>
      </c>
      <c r="AC79" s="26" t="str">
        <f aca="false">IF($A79="","",$AF79&amp;"|"&amp;TEXT($W79,"yyyy-mm-dd")&amp;"|"&amp;$J79&amp;"|"&amp;$N79)</f>
        <v>G PEREIRA|2026-08-20|06-42N-71W|0.25</v>
      </c>
      <c r="AD79" s="27" t="str">
        <f aca="false">IF($AC79="","",IF(COUNTIF($AC$2:$AC$3000,$AC79)&gt;1,"REVIEW","OK"))</f>
        <v>OK</v>
      </c>
      <c r="AE79" s="27" t="str">
        <f aca="false">IF(OR($W79=0,$O79=""),"",IF(IFERROR(IF(ISNUMBER($O79),INT($O79),DATE(VALUE(MID(SUBSTITUTE(LEFT($O79,FIND(" ",$O79&amp;" ")-1),"/",REPT(" ",20)),41,20)),VALUE(LEFT(SUBSTITUTE(LEFT($O79,FIND(" ",$O79&amp;" ")-1),"/",REPT(" ",20)),20)),VALUE(MID(SUBSTITUTE(LEFT($O79,FIND(" ",$O79&amp;" ")-1),"/",REPT(" ",20)),21,20)))),0)&gt;$W79,"Late","Same day"))</f>
        <v>Same day</v>
      </c>
      <c r="AF79" s="26" t="str">
        <f aca="false">IF($A79="","",IFERROR(INDEX(Validation!$C$193:$C$217,MATCH($A79,Validation!$A$193:$A$217,0)),IF(COUNTIF(Validation!$U$19:$U$178,$Z79)&gt;0,$Z79,IF(COUNTIF(Validation!$S$19:$S$178,$AI79)=1,INDEX(Validation!$U$19:$U$178,MATCH($AI79,Validation!$S$19:$S$178,0)),$Z79))))</f>
        <v>G PEREIRA</v>
      </c>
      <c r="AG79" s="27" t="str">
        <f aca="false">IF(COUNTA($A79:$U79)=0,"",IF($A79="","No name",IF($F79="","No date",IF($W79=0,"Date ilegible",IF(NOT(ISNUMBER($N79)),"Hours no numéricas",IF($AA79="NO MATCH","Person no identificada","OK"))))))</f>
        <v>OK</v>
      </c>
      <c r="AH79" s="27" t="str">
        <f aca="false">IF($W79=0,"No date",IF($W79&lt;Validation!$B$3,"Before period",IF($W79&gt;Validation!$C$3,"After period","In period")))</f>
        <v>In period</v>
      </c>
      <c r="AI79" s="26" t="str">
        <f aca="false">IF($Y79="","",TRIM(RIGHT(SUBSTITUTE($Y79," ",REPT(" ",50)),50)))</f>
        <v>PEREIRA</v>
      </c>
      <c r="AJ79" s="27" t="str">
        <f aca="false">IF($A79="","",IF(NOT(ISERROR(MATCH($A79,Validation!$A$193:$A$217,0))),"Manual mapping",IF(COUNTIF(Validation!$U$19:$U$178,$Z79)&gt;0,"Direct",IF(COUNTIF(Validation!$S$19:$S$178,$AI79)=1,"By surname","Unresolved"))))</f>
        <v>Direct</v>
      </c>
      <c r="AK79" s="28" t="str">
        <f aca="false">IF($L79="","",IF(MATCH($L79,$L$2:$L$3000,0)&lt;&gt;ROW()-1,"",COUNT($AK$1:$AK78)+1))</f>
        <v/>
      </c>
      <c r="AL79" s="28" t="str">
        <f aca="false">IF($G79="","",IF(MATCH($G79,$G$2:$G$3000,0)&lt;&gt;ROW()-1,"",COUNT($AL$1:$AL78)+1))</f>
        <v/>
      </c>
      <c r="AM79" s="28" t="str">
        <f aca="false">IF($H79="","",IF(MATCH($H79,$H$2:$H$3000,0)&lt;&gt;ROW()-1,"",COUNT($AM$1:$AM78)+1))</f>
        <v/>
      </c>
      <c r="AN79" s="28" t="str">
        <f aca="false">IF($I79="","",IF(MATCH($I79,$I$2:$I$3000,0)&lt;&gt;ROW()-1,"",COUNT($AN$1:$AN78)+1))</f>
        <v/>
      </c>
      <c r="AO79" s="28" t="str">
        <f aca="false">IF($Q79="","",IF(MATCH($Q79,$Q$2:$Q$3000,0)&lt;&gt;ROW()-1,"",COUNT($AO$1:$AO78)+1))</f>
        <v/>
      </c>
    </row>
    <row r="80" customFormat="false" ht="34.5" hidden="false" customHeight="true" outlineLevel="0" collapsed="false">
      <c r="A80" s="1" t="s">
        <v>197</v>
      </c>
      <c r="B80" s="1" t="s">
        <v>170</v>
      </c>
      <c r="F80" s="22" t="s">
        <v>157</v>
      </c>
      <c r="G80" s="1" t="s">
        <v>140</v>
      </c>
      <c r="H80" s="1" t="s">
        <v>141</v>
      </c>
      <c r="I80" s="1" t="s">
        <v>149</v>
      </c>
      <c r="J80" s="1" t="s">
        <v>398</v>
      </c>
      <c r="K80" s="1" t="s">
        <v>144</v>
      </c>
      <c r="M80" s="1" t="s">
        <v>399</v>
      </c>
      <c r="N80" s="23" t="n">
        <v>0.25</v>
      </c>
      <c r="O80" s="1" t="s">
        <v>400</v>
      </c>
      <c r="Q80" s="1" t="s">
        <v>147</v>
      </c>
      <c r="R80" s="1" t="s">
        <v>197</v>
      </c>
      <c r="S80" s="1" t="s">
        <v>197</v>
      </c>
      <c r="T80" s="22" t="s">
        <v>157</v>
      </c>
      <c r="U80" s="29" t="s">
        <v>201</v>
      </c>
      <c r="W80" s="24" t="n">
        <f aca="false">IF($F80="",0,IFERROR(IF(ISNUMBER($F80),INT($F80),DATE(VALUE(MID(SUBSTITUTE(LEFT($F80,FIND(" ",$F80&amp;" ")-1),"/",REPT(" ",20)),41,20)),VALUE(LEFT(SUBSTITUTE(LEFT($F80,FIND(" ",$F80&amp;" ")-1),"/",REPT(" ",20)),20)),VALUE(MID(SUBSTITUTE(LEFT($F80,FIND(" ",$F80&amp;" ")-1),"/",REPT(" ",20)),21,20)))),0))</f>
        <v>46254</v>
      </c>
      <c r="X80" s="25" t="n">
        <f aca="false">IF(ISNUMBER($N80),$N80*Validation!$B$5,"")</f>
        <v>2</v>
      </c>
      <c r="Y80" s="26" t="str">
        <f aca="false">IF($A80="","",SUBSTITUTE(SUBSTITUTE(SUBSTITUTE(SUBSTITUTE(SUBSTITUTE(SUBSTITUTE(SUBSTITUTE(UPPER(TRIM($A80)),"Á","A"),"É","E"),"Í","I"),"Ó","O"),"Ú","U"),"Ñ","N"),"Ü","U"))</f>
        <v>G PEREIRA</v>
      </c>
      <c r="Z80" s="26" t="str">
        <f aca="false">IF($Y80="","",LEFT($Y80,1)&amp;" "&amp;TRIM(RIGHT(SUBSTITUTE($Y80," ",REPT(" ",50)),50)))</f>
        <v>G PEREIRA</v>
      </c>
      <c r="AA80" s="27" t="str">
        <f aca="false">IF($AF80="","",IF(COUNTIF(Validation!$U$19:$U$178,$AF80)&gt;0,"OK","NO MATCH"))</f>
        <v>OK</v>
      </c>
      <c r="AB80" s="27" t="str">
        <f aca="false">IF($W80=0,"",IF(AND($W80&gt;=Validation!$B$3,$W80&lt;=Validation!$C$3),"Yes","No"))</f>
        <v>Yes</v>
      </c>
      <c r="AC80" s="26" t="str">
        <f aca="false">IF($A80="","",$AF80&amp;"|"&amp;TEXT($W80,"yyyy-mm-dd")&amp;"|"&amp;$J80&amp;"|"&amp;$N80)</f>
        <v>G PEREIRA|2026-08-20|34-34N-68W|0.25</v>
      </c>
      <c r="AD80" s="27" t="str">
        <f aca="false">IF($AC80="","",IF(COUNTIF($AC$2:$AC$3000,$AC80)&gt;1,"REVIEW","OK"))</f>
        <v>OK</v>
      </c>
      <c r="AE80" s="27" t="str">
        <f aca="false">IF(OR($W80=0,$O80=""),"",IF(IFERROR(IF(ISNUMBER($O80),INT($O80),DATE(VALUE(MID(SUBSTITUTE(LEFT($O80,FIND(" ",$O80&amp;" ")-1),"/",REPT(" ",20)),41,20)),VALUE(LEFT(SUBSTITUTE(LEFT($O80,FIND(" ",$O80&amp;" ")-1),"/",REPT(" ",20)),20)),VALUE(MID(SUBSTITUTE(LEFT($O80,FIND(" ",$O80&amp;" ")-1),"/",REPT(" ",20)),21,20)))),0)&gt;$W80,"Late","Same day"))</f>
        <v>Same day</v>
      </c>
      <c r="AF80" s="26" t="str">
        <f aca="false">IF($A80="","",IFERROR(INDEX(Validation!$C$193:$C$217,MATCH($A80,Validation!$A$193:$A$217,0)),IF(COUNTIF(Validation!$U$19:$U$178,$Z80)&gt;0,$Z80,IF(COUNTIF(Validation!$S$19:$S$178,$AI80)=1,INDEX(Validation!$U$19:$U$178,MATCH($AI80,Validation!$S$19:$S$178,0)),$Z80))))</f>
        <v>G PEREIRA</v>
      </c>
      <c r="AG80" s="27" t="str">
        <f aca="false">IF(COUNTA($A80:$U80)=0,"",IF($A80="","No name",IF($F80="","No date",IF($W80=0,"Date ilegible",IF(NOT(ISNUMBER($N80)),"Hours no numéricas",IF($AA80="NO MATCH","Person no identificada","OK"))))))</f>
        <v>OK</v>
      </c>
      <c r="AH80" s="27" t="str">
        <f aca="false">IF($W80=0,"No date",IF($W80&lt;Validation!$B$3,"Before period",IF($W80&gt;Validation!$C$3,"After period","In period")))</f>
        <v>In period</v>
      </c>
      <c r="AI80" s="26" t="str">
        <f aca="false">IF($Y80="","",TRIM(RIGHT(SUBSTITUTE($Y80," ",REPT(" ",50)),50)))</f>
        <v>PEREIRA</v>
      </c>
      <c r="AJ80" s="27" t="str">
        <f aca="false">IF($A80="","",IF(NOT(ISERROR(MATCH($A80,Validation!$A$193:$A$217,0))),"Manual mapping",IF(COUNTIF(Validation!$U$19:$U$178,$Z80)&gt;0,"Direct",IF(COUNTIF(Validation!$S$19:$S$178,$AI80)=1,"By surname","Unresolved"))))</f>
        <v>Direct</v>
      </c>
      <c r="AK80" s="28" t="str">
        <f aca="false">IF($L80="","",IF(MATCH($L80,$L$2:$L$3000,0)&lt;&gt;ROW()-1,"",COUNT($AK$1:$AK79)+1))</f>
        <v/>
      </c>
      <c r="AL80" s="28" t="str">
        <f aca="false">IF($G80="","",IF(MATCH($G80,$G$2:$G$3000,0)&lt;&gt;ROW()-1,"",COUNT($AL$1:$AL79)+1))</f>
        <v/>
      </c>
      <c r="AM80" s="28" t="str">
        <f aca="false">IF($H80="","",IF(MATCH($H80,$H$2:$H$3000,0)&lt;&gt;ROW()-1,"",COUNT($AM$1:$AM79)+1))</f>
        <v/>
      </c>
      <c r="AN80" s="28" t="str">
        <f aca="false">IF($I80="","",IF(MATCH($I80,$I$2:$I$3000,0)&lt;&gt;ROW()-1,"",COUNT($AN$1:$AN79)+1))</f>
        <v/>
      </c>
      <c r="AO80" s="28" t="str">
        <f aca="false">IF($Q80="","",IF(MATCH($Q80,$Q$2:$Q$3000,0)&lt;&gt;ROW()-1,"",COUNT($AO$1:$AO79)+1))</f>
        <v/>
      </c>
    </row>
    <row r="81" customFormat="false" ht="34.5" hidden="false" customHeight="true" outlineLevel="0" collapsed="false">
      <c r="A81" s="1" t="s">
        <v>197</v>
      </c>
      <c r="B81" s="1" t="s">
        <v>170</v>
      </c>
      <c r="F81" s="22" t="s">
        <v>157</v>
      </c>
      <c r="G81" s="1" t="s">
        <v>140</v>
      </c>
      <c r="H81" s="1" t="s">
        <v>141</v>
      </c>
      <c r="I81" s="1" t="s">
        <v>149</v>
      </c>
      <c r="J81" s="1" t="s">
        <v>401</v>
      </c>
      <c r="K81" s="1" t="s">
        <v>144</v>
      </c>
      <c r="M81" s="1" t="s">
        <v>402</v>
      </c>
      <c r="N81" s="23" t="n">
        <v>0.25</v>
      </c>
      <c r="O81" s="1" t="s">
        <v>403</v>
      </c>
      <c r="Q81" s="1" t="s">
        <v>147</v>
      </c>
      <c r="R81" s="1" t="s">
        <v>197</v>
      </c>
      <c r="S81" s="1" t="s">
        <v>197</v>
      </c>
      <c r="T81" s="22" t="s">
        <v>157</v>
      </c>
      <c r="U81" s="29" t="s">
        <v>201</v>
      </c>
      <c r="W81" s="24" t="n">
        <f aca="false">IF($F81="",0,IFERROR(IF(ISNUMBER($F81),INT($F81),DATE(VALUE(MID(SUBSTITUTE(LEFT($F81,FIND(" ",$F81&amp;" ")-1),"/",REPT(" ",20)),41,20)),VALUE(LEFT(SUBSTITUTE(LEFT($F81,FIND(" ",$F81&amp;" ")-1),"/",REPT(" ",20)),20)),VALUE(MID(SUBSTITUTE(LEFT($F81,FIND(" ",$F81&amp;" ")-1),"/",REPT(" ",20)),21,20)))),0))</f>
        <v>46254</v>
      </c>
      <c r="X81" s="25" t="n">
        <f aca="false">IF(ISNUMBER($N81),$N81*Validation!$B$5,"")</f>
        <v>2</v>
      </c>
      <c r="Y81" s="26" t="str">
        <f aca="false">IF($A81="","",SUBSTITUTE(SUBSTITUTE(SUBSTITUTE(SUBSTITUTE(SUBSTITUTE(SUBSTITUTE(SUBSTITUTE(UPPER(TRIM($A81)),"Á","A"),"É","E"),"Í","I"),"Ó","O"),"Ú","U"),"Ñ","N"),"Ü","U"))</f>
        <v>G PEREIRA</v>
      </c>
      <c r="Z81" s="26" t="str">
        <f aca="false">IF($Y81="","",LEFT($Y81,1)&amp;" "&amp;TRIM(RIGHT(SUBSTITUTE($Y81," ",REPT(" ",50)),50)))</f>
        <v>G PEREIRA</v>
      </c>
      <c r="AA81" s="27" t="str">
        <f aca="false">IF($AF81="","",IF(COUNTIF(Validation!$U$19:$U$178,$AF81)&gt;0,"OK","NO MATCH"))</f>
        <v>OK</v>
      </c>
      <c r="AB81" s="27" t="str">
        <f aca="false">IF($W81=0,"",IF(AND($W81&gt;=Validation!$B$3,$W81&lt;=Validation!$C$3),"Yes","No"))</f>
        <v>Yes</v>
      </c>
      <c r="AC81" s="26" t="str">
        <f aca="false">IF($A81="","",$AF81&amp;"|"&amp;TEXT($W81,"yyyy-mm-dd")&amp;"|"&amp;$J81&amp;"|"&amp;$N81)</f>
        <v>G PEREIRA|2026-08-20|32-41N-72W|0.25</v>
      </c>
      <c r="AD81" s="27" t="str">
        <f aca="false">IF($AC81="","",IF(COUNTIF($AC$2:$AC$3000,$AC81)&gt;1,"REVIEW","OK"))</f>
        <v>OK</v>
      </c>
      <c r="AE81" s="27" t="str">
        <f aca="false">IF(OR($W81=0,$O81=""),"",IF(IFERROR(IF(ISNUMBER($O81),INT($O81),DATE(VALUE(MID(SUBSTITUTE(LEFT($O81,FIND(" ",$O81&amp;" ")-1),"/",REPT(" ",20)),41,20)),VALUE(LEFT(SUBSTITUTE(LEFT($O81,FIND(" ",$O81&amp;" ")-1),"/",REPT(" ",20)),20)),VALUE(MID(SUBSTITUTE(LEFT($O81,FIND(" ",$O81&amp;" ")-1),"/",REPT(" ",20)),21,20)))),0)&gt;$W81,"Late","Same day"))</f>
        <v>Same day</v>
      </c>
      <c r="AF81" s="26" t="str">
        <f aca="false">IF($A81="","",IFERROR(INDEX(Validation!$C$193:$C$217,MATCH($A81,Validation!$A$193:$A$217,0)),IF(COUNTIF(Validation!$U$19:$U$178,$Z81)&gt;0,$Z81,IF(COUNTIF(Validation!$S$19:$S$178,$AI81)=1,INDEX(Validation!$U$19:$U$178,MATCH($AI81,Validation!$S$19:$S$178,0)),$Z81))))</f>
        <v>G PEREIRA</v>
      </c>
      <c r="AG81" s="27" t="str">
        <f aca="false">IF(COUNTA($A81:$U81)=0,"",IF($A81="","No name",IF($F81="","No date",IF($W81=0,"Date ilegible",IF(NOT(ISNUMBER($N81)),"Hours no numéricas",IF($AA81="NO MATCH","Person no identificada","OK"))))))</f>
        <v>OK</v>
      </c>
      <c r="AH81" s="27" t="str">
        <f aca="false">IF($W81=0,"No date",IF($W81&lt;Validation!$B$3,"Before period",IF($W81&gt;Validation!$C$3,"After period","In period")))</f>
        <v>In period</v>
      </c>
      <c r="AI81" s="26" t="str">
        <f aca="false">IF($Y81="","",TRIM(RIGHT(SUBSTITUTE($Y81," ",REPT(" ",50)),50)))</f>
        <v>PEREIRA</v>
      </c>
      <c r="AJ81" s="27" t="str">
        <f aca="false">IF($A81="","",IF(NOT(ISERROR(MATCH($A81,Validation!$A$193:$A$217,0))),"Manual mapping",IF(COUNTIF(Validation!$U$19:$U$178,$Z81)&gt;0,"Direct",IF(COUNTIF(Validation!$S$19:$S$178,$AI81)=1,"By surname","Unresolved"))))</f>
        <v>Direct</v>
      </c>
      <c r="AK81" s="28" t="str">
        <f aca="false">IF($L81="","",IF(MATCH($L81,$L$2:$L$3000,0)&lt;&gt;ROW()-1,"",COUNT($AK$1:$AK80)+1))</f>
        <v/>
      </c>
      <c r="AL81" s="28" t="str">
        <f aca="false">IF($G81="","",IF(MATCH($G81,$G$2:$G$3000,0)&lt;&gt;ROW()-1,"",COUNT($AL$1:$AL80)+1))</f>
        <v/>
      </c>
      <c r="AM81" s="28" t="str">
        <f aca="false">IF($H81="","",IF(MATCH($H81,$H$2:$H$3000,0)&lt;&gt;ROW()-1,"",COUNT($AM$1:$AM80)+1))</f>
        <v/>
      </c>
      <c r="AN81" s="28" t="str">
        <f aca="false">IF($I81="","",IF(MATCH($I81,$I$2:$I$3000,0)&lt;&gt;ROW()-1,"",COUNT($AN$1:$AN80)+1))</f>
        <v/>
      </c>
      <c r="AO81" s="28" t="str">
        <f aca="false">IF($Q81="","",IF(MATCH($Q81,$Q$2:$Q$3000,0)&lt;&gt;ROW()-1,"",COUNT($AO$1:$AO80)+1))</f>
        <v/>
      </c>
    </row>
    <row r="82" customFormat="false" ht="34.5" hidden="false" customHeight="true" outlineLevel="0" collapsed="false">
      <c r="A82" s="1" t="s">
        <v>197</v>
      </c>
      <c r="B82" s="1" t="s">
        <v>170</v>
      </c>
      <c r="F82" s="22" t="s">
        <v>157</v>
      </c>
      <c r="G82" s="1" t="s">
        <v>140</v>
      </c>
      <c r="H82" s="1" t="s">
        <v>141</v>
      </c>
      <c r="I82" s="1" t="s">
        <v>142</v>
      </c>
      <c r="J82" s="1" t="s">
        <v>404</v>
      </c>
      <c r="K82" s="1" t="s">
        <v>144</v>
      </c>
      <c r="M82" s="1" t="s">
        <v>405</v>
      </c>
      <c r="N82" s="23" t="n">
        <v>0.25</v>
      </c>
      <c r="O82" s="1" t="s">
        <v>406</v>
      </c>
      <c r="Q82" s="1" t="s">
        <v>147</v>
      </c>
      <c r="R82" s="1" t="s">
        <v>197</v>
      </c>
      <c r="S82" s="1" t="s">
        <v>197</v>
      </c>
      <c r="T82" s="22" t="s">
        <v>157</v>
      </c>
      <c r="U82" s="29" t="s">
        <v>201</v>
      </c>
      <c r="W82" s="24" t="n">
        <f aca="false">IF($F82="",0,IFERROR(IF(ISNUMBER($F82),INT($F82),DATE(VALUE(MID(SUBSTITUTE(LEFT($F82,FIND(" ",$F82&amp;" ")-1),"/",REPT(" ",20)),41,20)),VALUE(LEFT(SUBSTITUTE(LEFT($F82,FIND(" ",$F82&amp;" ")-1),"/",REPT(" ",20)),20)),VALUE(MID(SUBSTITUTE(LEFT($F82,FIND(" ",$F82&amp;" ")-1),"/",REPT(" ",20)),21,20)))),0))</f>
        <v>46254</v>
      </c>
      <c r="X82" s="25" t="n">
        <f aca="false">IF(ISNUMBER($N82),$N82*Validation!$B$5,"")</f>
        <v>2</v>
      </c>
      <c r="Y82" s="26" t="str">
        <f aca="false">IF($A82="","",SUBSTITUTE(SUBSTITUTE(SUBSTITUTE(SUBSTITUTE(SUBSTITUTE(SUBSTITUTE(SUBSTITUTE(UPPER(TRIM($A82)),"Á","A"),"É","E"),"Í","I"),"Ó","O"),"Ú","U"),"Ñ","N"),"Ü","U"))</f>
        <v>G PEREIRA</v>
      </c>
      <c r="Z82" s="26" t="str">
        <f aca="false">IF($Y82="","",LEFT($Y82,1)&amp;" "&amp;TRIM(RIGHT(SUBSTITUTE($Y82," ",REPT(" ",50)),50)))</f>
        <v>G PEREIRA</v>
      </c>
      <c r="AA82" s="27" t="str">
        <f aca="false">IF($AF82="","",IF(COUNTIF(Validation!$U$19:$U$178,$AF82)&gt;0,"OK","NO MATCH"))</f>
        <v>OK</v>
      </c>
      <c r="AB82" s="27" t="str">
        <f aca="false">IF($W82=0,"",IF(AND($W82&gt;=Validation!$B$3,$W82&lt;=Validation!$C$3),"Yes","No"))</f>
        <v>Yes</v>
      </c>
      <c r="AC82" s="26" t="str">
        <f aca="false">IF($A82="","",$AF82&amp;"|"&amp;TEXT($W82,"yyyy-mm-dd")&amp;"|"&amp;$J82&amp;"|"&amp;$N82)</f>
        <v>G PEREIRA|2026-08-20|33-42N-72W|0.25</v>
      </c>
      <c r="AD82" s="27" t="str">
        <f aca="false">IF($AC82="","",IF(COUNTIF($AC$2:$AC$3000,$AC82)&gt;1,"REVIEW","OK"))</f>
        <v>OK</v>
      </c>
      <c r="AE82" s="27" t="str">
        <f aca="false">IF(OR($W82=0,$O82=""),"",IF(IFERROR(IF(ISNUMBER($O82),INT($O82),DATE(VALUE(MID(SUBSTITUTE(LEFT($O82,FIND(" ",$O82&amp;" ")-1),"/",REPT(" ",20)),41,20)),VALUE(LEFT(SUBSTITUTE(LEFT($O82,FIND(" ",$O82&amp;" ")-1),"/",REPT(" ",20)),20)),VALUE(MID(SUBSTITUTE(LEFT($O82,FIND(" ",$O82&amp;" ")-1),"/",REPT(" ",20)),21,20)))),0)&gt;$W82,"Late","Same day"))</f>
        <v>Same day</v>
      </c>
      <c r="AF82" s="26" t="str">
        <f aca="false">IF($A82="","",IFERROR(INDEX(Validation!$C$193:$C$217,MATCH($A82,Validation!$A$193:$A$217,0)),IF(COUNTIF(Validation!$U$19:$U$178,$Z82)&gt;0,$Z82,IF(COUNTIF(Validation!$S$19:$S$178,$AI82)=1,INDEX(Validation!$U$19:$U$178,MATCH($AI82,Validation!$S$19:$S$178,0)),$Z82))))</f>
        <v>G PEREIRA</v>
      </c>
      <c r="AG82" s="27" t="str">
        <f aca="false">IF(COUNTA($A82:$U82)=0,"",IF($A82="","No name",IF($F82="","No date",IF($W82=0,"Date ilegible",IF(NOT(ISNUMBER($N82)),"Hours no numéricas",IF($AA82="NO MATCH","Person no identificada","OK"))))))</f>
        <v>OK</v>
      </c>
      <c r="AH82" s="27" t="str">
        <f aca="false">IF($W82=0,"No date",IF($W82&lt;Validation!$B$3,"Before period",IF($W82&gt;Validation!$C$3,"After period","In period")))</f>
        <v>In period</v>
      </c>
      <c r="AI82" s="26" t="str">
        <f aca="false">IF($Y82="","",TRIM(RIGHT(SUBSTITUTE($Y82," ",REPT(" ",50)),50)))</f>
        <v>PEREIRA</v>
      </c>
      <c r="AJ82" s="27" t="str">
        <f aca="false">IF($A82="","",IF(NOT(ISERROR(MATCH($A82,Validation!$A$193:$A$217,0))),"Manual mapping",IF(COUNTIF(Validation!$U$19:$U$178,$Z82)&gt;0,"Direct",IF(COUNTIF(Validation!$S$19:$S$178,$AI82)=1,"By surname","Unresolved"))))</f>
        <v>Direct</v>
      </c>
      <c r="AK82" s="28" t="str">
        <f aca="false">IF($L82="","",IF(MATCH($L82,$L$2:$L$3000,0)&lt;&gt;ROW()-1,"",COUNT($AK$1:$AK81)+1))</f>
        <v/>
      </c>
      <c r="AL82" s="28" t="str">
        <f aca="false">IF($G82="","",IF(MATCH($G82,$G$2:$G$3000,0)&lt;&gt;ROW()-1,"",COUNT($AL$1:$AL81)+1))</f>
        <v/>
      </c>
      <c r="AM82" s="28" t="str">
        <f aca="false">IF($H82="","",IF(MATCH($H82,$H$2:$H$3000,0)&lt;&gt;ROW()-1,"",COUNT($AM$1:$AM81)+1))</f>
        <v/>
      </c>
      <c r="AN82" s="28" t="str">
        <f aca="false">IF($I82="","",IF(MATCH($I82,$I$2:$I$3000,0)&lt;&gt;ROW()-1,"",COUNT($AN$1:$AN81)+1))</f>
        <v/>
      </c>
      <c r="AO82" s="28" t="str">
        <f aca="false">IF($Q82="","",IF(MATCH($Q82,$Q$2:$Q$3000,0)&lt;&gt;ROW()-1,"",COUNT($AO$1:$AO81)+1))</f>
        <v/>
      </c>
    </row>
    <row r="83" customFormat="false" ht="34.5" hidden="false" customHeight="true" outlineLevel="0" collapsed="false">
      <c r="A83" s="1" t="s">
        <v>197</v>
      </c>
      <c r="B83" s="1" t="s">
        <v>170</v>
      </c>
      <c r="F83" s="22" t="s">
        <v>157</v>
      </c>
      <c r="G83" s="1" t="s">
        <v>140</v>
      </c>
      <c r="H83" s="1" t="s">
        <v>141</v>
      </c>
      <c r="I83" s="1" t="s">
        <v>149</v>
      </c>
      <c r="J83" s="1" t="s">
        <v>407</v>
      </c>
      <c r="K83" s="1" t="s">
        <v>144</v>
      </c>
      <c r="M83" s="1" t="s">
        <v>408</v>
      </c>
      <c r="N83" s="23" t="n">
        <v>0.25</v>
      </c>
      <c r="O83" s="1" t="s">
        <v>409</v>
      </c>
      <c r="Q83" s="1" t="s">
        <v>147</v>
      </c>
      <c r="R83" s="1" t="s">
        <v>197</v>
      </c>
      <c r="S83" s="1" t="s">
        <v>197</v>
      </c>
      <c r="T83" s="22" t="s">
        <v>359</v>
      </c>
      <c r="U83" s="29" t="s">
        <v>410</v>
      </c>
      <c r="W83" s="24" t="n">
        <f aca="false">IF($F83="",0,IFERROR(IF(ISNUMBER($F83),INT($F83),DATE(VALUE(MID(SUBSTITUTE(LEFT($F83,FIND(" ",$F83&amp;" ")-1),"/",REPT(" ",20)),41,20)),VALUE(LEFT(SUBSTITUTE(LEFT($F83,FIND(" ",$F83&amp;" ")-1),"/",REPT(" ",20)),20)),VALUE(MID(SUBSTITUTE(LEFT($F83,FIND(" ",$F83&amp;" ")-1),"/",REPT(" ",20)),21,20)))),0))</f>
        <v>46254</v>
      </c>
      <c r="X83" s="25" t="n">
        <f aca="false">IF(ISNUMBER($N83),$N83*Validation!$B$5,"")</f>
        <v>2</v>
      </c>
      <c r="Y83" s="26" t="str">
        <f aca="false">IF($A83="","",SUBSTITUTE(SUBSTITUTE(SUBSTITUTE(SUBSTITUTE(SUBSTITUTE(SUBSTITUTE(SUBSTITUTE(UPPER(TRIM($A83)),"Á","A"),"É","E"),"Í","I"),"Ó","O"),"Ú","U"),"Ñ","N"),"Ü","U"))</f>
        <v>G PEREIRA</v>
      </c>
      <c r="Z83" s="26" t="str">
        <f aca="false">IF($Y83="","",LEFT($Y83,1)&amp;" "&amp;TRIM(RIGHT(SUBSTITUTE($Y83," ",REPT(" ",50)),50)))</f>
        <v>G PEREIRA</v>
      </c>
      <c r="AA83" s="27" t="str">
        <f aca="false">IF($AF83="","",IF(COUNTIF(Validation!$U$19:$U$178,$AF83)&gt;0,"OK","NO MATCH"))</f>
        <v>OK</v>
      </c>
      <c r="AB83" s="27" t="str">
        <f aca="false">IF($W83=0,"",IF(AND($W83&gt;=Validation!$B$3,$W83&lt;=Validation!$C$3),"Yes","No"))</f>
        <v>Yes</v>
      </c>
      <c r="AC83" s="26" t="str">
        <f aca="false">IF($A83="","",$AF83&amp;"|"&amp;TEXT($W83,"yyyy-mm-dd")&amp;"|"&amp;$J83&amp;"|"&amp;$N83)</f>
        <v>G PEREIRA|2026-08-20|35-35N-69W|0.25</v>
      </c>
      <c r="AD83" s="27" t="str">
        <f aca="false">IF($AC83="","",IF(COUNTIF($AC$2:$AC$3000,$AC83)&gt;1,"REVIEW","OK"))</f>
        <v>OK</v>
      </c>
      <c r="AE83" s="27" t="str">
        <f aca="false">IF(OR($W83=0,$O83=""),"",IF(IFERROR(IF(ISNUMBER($O83),INT($O83),DATE(VALUE(MID(SUBSTITUTE(LEFT($O83,FIND(" ",$O83&amp;" ")-1),"/",REPT(" ",20)),41,20)),VALUE(LEFT(SUBSTITUTE(LEFT($O83,FIND(" ",$O83&amp;" ")-1),"/",REPT(" ",20)),20)),VALUE(MID(SUBSTITUTE(LEFT($O83,FIND(" ",$O83&amp;" ")-1),"/",REPT(" ",20)),21,20)))),0)&gt;$W83,"Late","Same day"))</f>
        <v>Late</v>
      </c>
      <c r="AF83" s="26" t="str">
        <f aca="false">IF($A83="","",IFERROR(INDEX(Validation!$C$193:$C$217,MATCH($A83,Validation!$A$193:$A$217,0)),IF(COUNTIF(Validation!$U$19:$U$178,$Z83)&gt;0,$Z83,IF(COUNTIF(Validation!$S$19:$S$178,$AI83)=1,INDEX(Validation!$U$19:$U$178,MATCH($AI83,Validation!$S$19:$S$178,0)),$Z83))))</f>
        <v>G PEREIRA</v>
      </c>
      <c r="AG83" s="27" t="str">
        <f aca="false">IF(COUNTA($A83:$U83)=0,"",IF($A83="","No name",IF($F83="","No date",IF($W83=0,"Date ilegible",IF(NOT(ISNUMBER($N83)),"Hours no numéricas",IF($AA83="NO MATCH","Person no identificada","OK"))))))</f>
        <v>OK</v>
      </c>
      <c r="AH83" s="27" t="str">
        <f aca="false">IF($W83=0,"No date",IF($W83&lt;Validation!$B$3,"Before period",IF($W83&gt;Validation!$C$3,"After period","In period")))</f>
        <v>In period</v>
      </c>
      <c r="AI83" s="26" t="str">
        <f aca="false">IF($Y83="","",TRIM(RIGHT(SUBSTITUTE($Y83," ",REPT(" ",50)),50)))</f>
        <v>PEREIRA</v>
      </c>
      <c r="AJ83" s="27" t="str">
        <f aca="false">IF($A83="","",IF(NOT(ISERROR(MATCH($A83,Validation!$A$193:$A$217,0))),"Manual mapping",IF(COUNTIF(Validation!$U$19:$U$178,$Z83)&gt;0,"Direct",IF(COUNTIF(Validation!$S$19:$S$178,$AI83)=1,"By surname","Unresolved"))))</f>
        <v>Direct</v>
      </c>
      <c r="AK83" s="28" t="str">
        <f aca="false">IF($L83="","",IF(MATCH($L83,$L$2:$L$3000,0)&lt;&gt;ROW()-1,"",COUNT($AK$1:$AK82)+1))</f>
        <v/>
      </c>
      <c r="AL83" s="28" t="str">
        <f aca="false">IF($G83="","",IF(MATCH($G83,$G$2:$G$3000,0)&lt;&gt;ROW()-1,"",COUNT($AL$1:$AL82)+1))</f>
        <v/>
      </c>
      <c r="AM83" s="28" t="str">
        <f aca="false">IF($H83="","",IF(MATCH($H83,$H$2:$H$3000,0)&lt;&gt;ROW()-1,"",COUNT($AM$1:$AM82)+1))</f>
        <v/>
      </c>
      <c r="AN83" s="28" t="str">
        <f aca="false">IF($I83="","",IF(MATCH($I83,$I$2:$I$3000,0)&lt;&gt;ROW()-1,"",COUNT($AN$1:$AN82)+1))</f>
        <v/>
      </c>
      <c r="AO83" s="28" t="str">
        <f aca="false">IF($Q83="","",IF(MATCH($Q83,$Q$2:$Q$3000,0)&lt;&gt;ROW()-1,"",COUNT($AO$1:$AO82)+1))</f>
        <v/>
      </c>
    </row>
    <row r="84" customFormat="false" ht="34.5" hidden="false" customHeight="true" outlineLevel="0" collapsed="false">
      <c r="A84" s="1" t="s">
        <v>204</v>
      </c>
      <c r="B84" s="1" t="s">
        <v>170</v>
      </c>
      <c r="F84" s="22" t="s">
        <v>157</v>
      </c>
      <c r="G84" s="1" t="s">
        <v>140</v>
      </c>
      <c r="H84" s="1" t="s">
        <v>141</v>
      </c>
      <c r="I84" s="1" t="s">
        <v>142</v>
      </c>
      <c r="J84" s="1" t="s">
        <v>411</v>
      </c>
      <c r="K84" s="1" t="s">
        <v>144</v>
      </c>
      <c r="M84" s="1" t="s">
        <v>412</v>
      </c>
      <c r="N84" s="23" t="n">
        <v>0.125</v>
      </c>
      <c r="O84" s="1" t="s">
        <v>413</v>
      </c>
      <c r="Q84" s="1" t="s">
        <v>147</v>
      </c>
      <c r="R84" s="1" t="s">
        <v>204</v>
      </c>
      <c r="S84" s="1" t="s">
        <v>204</v>
      </c>
      <c r="T84" s="22" t="s">
        <v>157</v>
      </c>
      <c r="U84" s="29" t="s">
        <v>230</v>
      </c>
      <c r="W84" s="24" t="n">
        <f aca="false">IF($F84="",0,IFERROR(IF(ISNUMBER($F84),INT($F84),DATE(VALUE(MID(SUBSTITUTE(LEFT($F84,FIND(" ",$F84&amp;" ")-1),"/",REPT(" ",20)),41,20)),VALUE(LEFT(SUBSTITUTE(LEFT($F84,FIND(" ",$F84&amp;" ")-1),"/",REPT(" ",20)),20)),VALUE(MID(SUBSTITUTE(LEFT($F84,FIND(" ",$F84&amp;" ")-1),"/",REPT(" ",20)),21,20)))),0))</f>
        <v>46254</v>
      </c>
      <c r="X84" s="25" t="n">
        <f aca="false">IF(ISNUMBER($N84),$N84*Validation!$B$5,"")</f>
        <v>1</v>
      </c>
      <c r="Y84" s="26" t="str">
        <f aca="false">IF($A84="","",SUBSTITUTE(SUBSTITUTE(SUBSTITUTE(SUBSTITUTE(SUBSTITUTE(SUBSTITUTE(SUBSTITUTE(UPPER(TRIM($A84)),"Á","A"),"É","E"),"Í","I"),"Ó","O"),"Ú","U"),"Ñ","N"),"Ü","U"))</f>
        <v>J ABAY</v>
      </c>
      <c r="Z84" s="26" t="str">
        <f aca="false">IF($Y84="","",LEFT($Y84,1)&amp;" "&amp;TRIM(RIGHT(SUBSTITUTE($Y84," ",REPT(" ",50)),50)))</f>
        <v>J ABAY</v>
      </c>
      <c r="AA84" s="27" t="str">
        <f aca="false">IF($AF84="","",IF(COUNTIF(Validation!$U$19:$U$178,$AF84)&gt;0,"OK","NO MATCH"))</f>
        <v>OK</v>
      </c>
      <c r="AB84" s="27" t="str">
        <f aca="false">IF($W84=0,"",IF(AND($W84&gt;=Validation!$B$3,$W84&lt;=Validation!$C$3),"Yes","No"))</f>
        <v>Yes</v>
      </c>
      <c r="AC84" s="26" t="str">
        <f aca="false">IF($A84="","",$AF84&amp;"|"&amp;TEXT($W84,"yyyy-mm-dd")&amp;"|"&amp;$J84&amp;"|"&amp;$N84)</f>
        <v>J ABAY|2026-08-20|08-42N-72W|0.125</v>
      </c>
      <c r="AD84" s="27" t="str">
        <f aca="false">IF($AC84="","",IF(COUNTIF($AC$2:$AC$3000,$AC84)&gt;1,"REVIEW","OK"))</f>
        <v>OK</v>
      </c>
      <c r="AE84" s="27" t="str">
        <f aca="false">IF(OR($W84=0,$O84=""),"",IF(IFERROR(IF(ISNUMBER($O84),INT($O84),DATE(VALUE(MID(SUBSTITUTE(LEFT($O84,FIND(" ",$O84&amp;" ")-1),"/",REPT(" ",20)),41,20)),VALUE(LEFT(SUBSTITUTE(LEFT($O84,FIND(" ",$O84&amp;" ")-1),"/",REPT(" ",20)),20)),VALUE(MID(SUBSTITUTE(LEFT($O84,FIND(" ",$O84&amp;" ")-1),"/",REPT(" ",20)),21,20)))),0)&gt;$W84,"Late","Same day"))</f>
        <v>Same day</v>
      </c>
      <c r="AF84" s="26" t="str">
        <f aca="false">IF($A84="","",IFERROR(INDEX(Validation!$C$193:$C$217,MATCH($A84,Validation!$A$193:$A$217,0)),IF(COUNTIF(Validation!$U$19:$U$178,$Z84)&gt;0,$Z84,IF(COUNTIF(Validation!$S$19:$S$178,$AI84)=1,INDEX(Validation!$U$19:$U$178,MATCH($AI84,Validation!$S$19:$S$178,0)),$Z84))))</f>
        <v>J ABAY</v>
      </c>
      <c r="AG84" s="27" t="str">
        <f aca="false">IF(COUNTA($A84:$U84)=0,"",IF($A84="","No name",IF($F84="","No date",IF($W84=0,"Date ilegible",IF(NOT(ISNUMBER($N84)),"Hours no numéricas",IF($AA84="NO MATCH","Person no identificada","OK"))))))</f>
        <v>OK</v>
      </c>
      <c r="AH84" s="27" t="str">
        <f aca="false">IF($W84=0,"No date",IF($W84&lt;Validation!$B$3,"Before period",IF($W84&gt;Validation!$C$3,"After period","In period")))</f>
        <v>In period</v>
      </c>
      <c r="AI84" s="26" t="str">
        <f aca="false">IF($Y84="","",TRIM(RIGHT(SUBSTITUTE($Y84," ",REPT(" ",50)),50)))</f>
        <v>ABAY</v>
      </c>
      <c r="AJ84" s="27" t="str">
        <f aca="false">IF($A84="","",IF(NOT(ISERROR(MATCH($A84,Validation!$A$193:$A$217,0))),"Manual mapping",IF(COUNTIF(Validation!$U$19:$U$178,$Z84)&gt;0,"Direct",IF(COUNTIF(Validation!$S$19:$S$178,$AI84)=1,"By surname","Unresolved"))))</f>
        <v>Direct</v>
      </c>
      <c r="AK84" s="28" t="str">
        <f aca="false">IF($L84="","",IF(MATCH($L84,$L$2:$L$3000,0)&lt;&gt;ROW()-1,"",COUNT($AK$1:$AK83)+1))</f>
        <v/>
      </c>
      <c r="AL84" s="28" t="str">
        <f aca="false">IF($G84="","",IF(MATCH($G84,$G$2:$G$3000,0)&lt;&gt;ROW()-1,"",COUNT($AL$1:$AL83)+1))</f>
        <v/>
      </c>
      <c r="AM84" s="28" t="str">
        <f aca="false">IF($H84="","",IF(MATCH($H84,$H$2:$H$3000,0)&lt;&gt;ROW()-1,"",COUNT($AM$1:$AM83)+1))</f>
        <v/>
      </c>
      <c r="AN84" s="28" t="str">
        <f aca="false">IF($I84="","",IF(MATCH($I84,$I$2:$I$3000,0)&lt;&gt;ROW()-1,"",COUNT($AN$1:$AN83)+1))</f>
        <v/>
      </c>
      <c r="AO84" s="28" t="str">
        <f aca="false">IF($Q84="","",IF(MATCH($Q84,$Q$2:$Q$3000,0)&lt;&gt;ROW()-1,"",COUNT($AO$1:$AO83)+1))</f>
        <v/>
      </c>
    </row>
    <row r="85" customFormat="false" ht="57" hidden="false" customHeight="true" outlineLevel="0" collapsed="false">
      <c r="A85" s="1" t="s">
        <v>204</v>
      </c>
      <c r="B85" s="1" t="s">
        <v>170</v>
      </c>
      <c r="F85" s="22" t="s">
        <v>157</v>
      </c>
      <c r="G85" s="1" t="s">
        <v>140</v>
      </c>
      <c r="H85" s="1" t="s">
        <v>141</v>
      </c>
      <c r="I85" s="1" t="s">
        <v>142</v>
      </c>
      <c r="J85" s="1" t="s">
        <v>414</v>
      </c>
      <c r="K85" s="1" t="s">
        <v>144</v>
      </c>
      <c r="M85" s="1" t="s">
        <v>415</v>
      </c>
      <c r="N85" s="23" t="n">
        <v>0.125</v>
      </c>
      <c r="O85" s="1" t="s">
        <v>416</v>
      </c>
      <c r="Q85" s="1" t="s">
        <v>147</v>
      </c>
      <c r="R85" s="1" t="s">
        <v>204</v>
      </c>
      <c r="S85" s="1" t="s">
        <v>204</v>
      </c>
      <c r="T85" s="22" t="s">
        <v>157</v>
      </c>
      <c r="U85" s="29" t="s">
        <v>417</v>
      </c>
      <c r="W85" s="24" t="n">
        <f aca="false">IF($F85="",0,IFERROR(IF(ISNUMBER($F85),INT($F85),DATE(VALUE(MID(SUBSTITUTE(LEFT($F85,FIND(" ",$F85&amp;" ")-1),"/",REPT(" ",20)),41,20)),VALUE(LEFT(SUBSTITUTE(LEFT($F85,FIND(" ",$F85&amp;" ")-1),"/",REPT(" ",20)),20)),VALUE(MID(SUBSTITUTE(LEFT($F85,FIND(" ",$F85&amp;" ")-1),"/",REPT(" ",20)),21,20)))),0))</f>
        <v>46254</v>
      </c>
      <c r="X85" s="25" t="n">
        <f aca="false">IF(ISNUMBER($N85),$N85*Validation!$B$5,"")</f>
        <v>1</v>
      </c>
      <c r="Y85" s="26" t="str">
        <f aca="false">IF($A85="","",SUBSTITUTE(SUBSTITUTE(SUBSTITUTE(SUBSTITUTE(SUBSTITUTE(SUBSTITUTE(SUBSTITUTE(UPPER(TRIM($A85)),"Á","A"),"É","E"),"Í","I"),"Ó","O"),"Ú","U"),"Ñ","N"),"Ü","U"))</f>
        <v>J ABAY</v>
      </c>
      <c r="Z85" s="26" t="str">
        <f aca="false">IF($Y85="","",LEFT($Y85,1)&amp;" "&amp;TRIM(RIGHT(SUBSTITUTE($Y85," ",REPT(" ",50)),50)))</f>
        <v>J ABAY</v>
      </c>
      <c r="AA85" s="27" t="str">
        <f aca="false">IF($AF85="","",IF(COUNTIF(Validation!$U$19:$U$178,$AF85)&gt;0,"OK","NO MATCH"))</f>
        <v>OK</v>
      </c>
      <c r="AB85" s="27" t="str">
        <f aca="false">IF($W85=0,"",IF(AND($W85&gt;=Validation!$B$3,$W85&lt;=Validation!$C$3),"Yes","No"))</f>
        <v>Yes</v>
      </c>
      <c r="AC85" s="26" t="str">
        <f aca="false">IF($A85="","",$AF85&amp;"|"&amp;TEXT($W85,"yyyy-mm-dd")&amp;"|"&amp;$J85&amp;"|"&amp;$N85)</f>
        <v>J ABAY|2026-08-20|08-41N-71W|0.125</v>
      </c>
      <c r="AD85" s="27" t="str">
        <f aca="false">IF($AC85="","",IF(COUNTIF($AC$2:$AC$3000,$AC85)&gt;1,"REVIEW","OK"))</f>
        <v>OK</v>
      </c>
      <c r="AE85" s="27" t="str">
        <f aca="false">IF(OR($W85=0,$O85=""),"",IF(IFERROR(IF(ISNUMBER($O85),INT($O85),DATE(VALUE(MID(SUBSTITUTE(LEFT($O85,FIND(" ",$O85&amp;" ")-1),"/",REPT(" ",20)),41,20)),VALUE(LEFT(SUBSTITUTE(LEFT($O85,FIND(" ",$O85&amp;" ")-1),"/",REPT(" ",20)),20)),VALUE(MID(SUBSTITUTE(LEFT($O85,FIND(" ",$O85&amp;" ")-1),"/",REPT(" ",20)),21,20)))),0)&gt;$W85,"Late","Same day"))</f>
        <v>Same day</v>
      </c>
      <c r="AF85" s="26" t="str">
        <f aca="false">IF($A85="","",IFERROR(INDEX(Validation!$C$193:$C$217,MATCH($A85,Validation!$A$193:$A$217,0)),IF(COUNTIF(Validation!$U$19:$U$178,$Z85)&gt;0,$Z85,IF(COUNTIF(Validation!$S$19:$S$178,$AI85)=1,INDEX(Validation!$U$19:$U$178,MATCH($AI85,Validation!$S$19:$S$178,0)),$Z85))))</f>
        <v>J ABAY</v>
      </c>
      <c r="AG85" s="27" t="str">
        <f aca="false">IF(COUNTA($A85:$U85)=0,"",IF($A85="","No name",IF($F85="","No date",IF($W85=0,"Date ilegible",IF(NOT(ISNUMBER($N85)),"Hours no numéricas",IF($AA85="NO MATCH","Person no identificada","OK"))))))</f>
        <v>OK</v>
      </c>
      <c r="AH85" s="27" t="str">
        <f aca="false">IF($W85=0,"No date",IF($W85&lt;Validation!$B$3,"Before period",IF($W85&gt;Validation!$C$3,"After period","In period")))</f>
        <v>In period</v>
      </c>
      <c r="AI85" s="26" t="str">
        <f aca="false">IF($Y85="","",TRIM(RIGHT(SUBSTITUTE($Y85," ",REPT(" ",50)),50)))</f>
        <v>ABAY</v>
      </c>
      <c r="AJ85" s="27" t="str">
        <f aca="false">IF($A85="","",IF(NOT(ISERROR(MATCH($A85,Validation!$A$193:$A$217,0))),"Manual mapping",IF(COUNTIF(Validation!$U$19:$U$178,$Z85)&gt;0,"Direct",IF(COUNTIF(Validation!$S$19:$S$178,$AI85)=1,"By surname","Unresolved"))))</f>
        <v>Direct</v>
      </c>
      <c r="AK85" s="28" t="str">
        <f aca="false">IF($L85="","",IF(MATCH($L85,$L$2:$L$3000,0)&lt;&gt;ROW()-1,"",COUNT($AK$1:$AK84)+1))</f>
        <v/>
      </c>
      <c r="AL85" s="28" t="str">
        <f aca="false">IF($G85="","",IF(MATCH($G85,$G$2:$G$3000,0)&lt;&gt;ROW()-1,"",COUNT($AL$1:$AL84)+1))</f>
        <v/>
      </c>
      <c r="AM85" s="28" t="str">
        <f aca="false">IF($H85="","",IF(MATCH($H85,$H$2:$H$3000,0)&lt;&gt;ROW()-1,"",COUNT($AM$1:$AM84)+1))</f>
        <v/>
      </c>
      <c r="AN85" s="28" t="str">
        <f aca="false">IF($I85="","",IF(MATCH($I85,$I$2:$I$3000,0)&lt;&gt;ROW()-1,"",COUNT($AN$1:$AN84)+1))</f>
        <v/>
      </c>
      <c r="AO85" s="28" t="str">
        <f aca="false">IF($Q85="","",IF(MATCH($Q85,$Q$2:$Q$3000,0)&lt;&gt;ROW()-1,"",COUNT($AO$1:$AO84)+1))</f>
        <v/>
      </c>
    </row>
    <row r="86" customFormat="false" ht="57" hidden="false" customHeight="true" outlineLevel="0" collapsed="false">
      <c r="A86" s="1" t="s">
        <v>204</v>
      </c>
      <c r="B86" s="1" t="s">
        <v>170</v>
      </c>
      <c r="F86" s="22" t="s">
        <v>157</v>
      </c>
      <c r="G86" s="1" t="s">
        <v>140</v>
      </c>
      <c r="H86" s="1" t="s">
        <v>141</v>
      </c>
      <c r="I86" s="1" t="s">
        <v>149</v>
      </c>
      <c r="J86" s="1" t="s">
        <v>418</v>
      </c>
      <c r="K86" s="1" t="s">
        <v>144</v>
      </c>
      <c r="M86" s="1" t="s">
        <v>419</v>
      </c>
      <c r="N86" s="23" t="n">
        <v>0.25</v>
      </c>
      <c r="O86" s="1" t="s">
        <v>420</v>
      </c>
      <c r="Q86" s="1" t="s">
        <v>147</v>
      </c>
      <c r="R86" s="1" t="s">
        <v>204</v>
      </c>
      <c r="S86" s="1" t="s">
        <v>204</v>
      </c>
      <c r="T86" s="22" t="s">
        <v>157</v>
      </c>
      <c r="U86" s="29" t="s">
        <v>421</v>
      </c>
      <c r="W86" s="24" t="n">
        <f aca="false">IF($F86="",0,IFERROR(IF(ISNUMBER($F86),INT($F86),DATE(VALUE(MID(SUBSTITUTE(LEFT($F86,FIND(" ",$F86&amp;" ")-1),"/",REPT(" ",20)),41,20)),VALUE(LEFT(SUBSTITUTE(LEFT($F86,FIND(" ",$F86&amp;" ")-1),"/",REPT(" ",20)),20)),VALUE(MID(SUBSTITUTE(LEFT($F86,FIND(" ",$F86&amp;" ")-1),"/",REPT(" ",20)),21,20)))),0))</f>
        <v>46254</v>
      </c>
      <c r="X86" s="25" t="n">
        <f aca="false">IF(ISNUMBER($N86),$N86*Validation!$B$5,"")</f>
        <v>2</v>
      </c>
      <c r="Y86" s="26" t="str">
        <f aca="false">IF($A86="","",SUBSTITUTE(SUBSTITUTE(SUBSTITUTE(SUBSTITUTE(SUBSTITUTE(SUBSTITUTE(SUBSTITUTE(UPPER(TRIM($A86)),"Á","A"),"É","E"),"Í","I"),"Ó","O"),"Ú","U"),"Ñ","N"),"Ü","U"))</f>
        <v>J ABAY</v>
      </c>
      <c r="Z86" s="26" t="str">
        <f aca="false">IF($Y86="","",LEFT($Y86,1)&amp;" "&amp;TRIM(RIGHT(SUBSTITUTE($Y86," ",REPT(" ",50)),50)))</f>
        <v>J ABAY</v>
      </c>
      <c r="AA86" s="27" t="str">
        <f aca="false">IF($AF86="","",IF(COUNTIF(Validation!$U$19:$U$178,$AF86)&gt;0,"OK","NO MATCH"))</f>
        <v>OK</v>
      </c>
      <c r="AB86" s="27" t="str">
        <f aca="false">IF($W86=0,"",IF(AND($W86&gt;=Validation!$B$3,$W86&lt;=Validation!$C$3),"Yes","No"))</f>
        <v>Yes</v>
      </c>
      <c r="AC86" s="26" t="str">
        <f aca="false">IF($A86="","",$AF86&amp;"|"&amp;TEXT($W86,"yyyy-mm-dd")&amp;"|"&amp;$J86&amp;"|"&amp;$N86)</f>
        <v>J ABAY|2026-08-20|02-34N-69W|0.25</v>
      </c>
      <c r="AD86" s="27" t="str">
        <f aca="false">IF($AC86="","",IF(COUNTIF($AC$2:$AC$3000,$AC86)&gt;1,"REVIEW","OK"))</f>
        <v>OK</v>
      </c>
      <c r="AE86" s="27" t="str">
        <f aca="false">IF(OR($W86=0,$O86=""),"",IF(IFERROR(IF(ISNUMBER($O86),INT($O86),DATE(VALUE(MID(SUBSTITUTE(LEFT($O86,FIND(" ",$O86&amp;" ")-1),"/",REPT(" ",20)),41,20)),VALUE(LEFT(SUBSTITUTE(LEFT($O86,FIND(" ",$O86&amp;" ")-1),"/",REPT(" ",20)),20)),VALUE(MID(SUBSTITUTE(LEFT($O86,FIND(" ",$O86&amp;" ")-1),"/",REPT(" ",20)),21,20)))),0)&gt;$W86,"Late","Same day"))</f>
        <v>Same day</v>
      </c>
      <c r="AF86" s="26" t="str">
        <f aca="false">IF($A86="","",IFERROR(INDEX(Validation!$C$193:$C$217,MATCH($A86,Validation!$A$193:$A$217,0)),IF(COUNTIF(Validation!$U$19:$U$178,$Z86)&gt;0,$Z86,IF(COUNTIF(Validation!$S$19:$S$178,$AI86)=1,INDEX(Validation!$U$19:$U$178,MATCH($AI86,Validation!$S$19:$S$178,0)),$Z86))))</f>
        <v>J ABAY</v>
      </c>
      <c r="AG86" s="27" t="str">
        <f aca="false">IF(COUNTA($A86:$U86)=0,"",IF($A86="","No name",IF($F86="","No date",IF($W86=0,"Date ilegible",IF(NOT(ISNUMBER($N86)),"Hours no numéricas",IF($AA86="NO MATCH","Person no identificada","OK"))))))</f>
        <v>OK</v>
      </c>
      <c r="AH86" s="27" t="str">
        <f aca="false">IF($W86=0,"No date",IF($W86&lt;Validation!$B$3,"Before period",IF($W86&gt;Validation!$C$3,"After period","In period")))</f>
        <v>In period</v>
      </c>
      <c r="AI86" s="26" t="str">
        <f aca="false">IF($Y86="","",TRIM(RIGHT(SUBSTITUTE($Y86," ",REPT(" ",50)),50)))</f>
        <v>ABAY</v>
      </c>
      <c r="AJ86" s="27" t="str">
        <f aca="false">IF($A86="","",IF(NOT(ISERROR(MATCH($A86,Validation!$A$193:$A$217,0))),"Manual mapping",IF(COUNTIF(Validation!$U$19:$U$178,$Z86)&gt;0,"Direct",IF(COUNTIF(Validation!$S$19:$S$178,$AI86)=1,"By surname","Unresolved"))))</f>
        <v>Direct</v>
      </c>
      <c r="AK86" s="28" t="str">
        <f aca="false">IF($L86="","",IF(MATCH($L86,$L$2:$L$3000,0)&lt;&gt;ROW()-1,"",COUNT($AK$1:$AK85)+1))</f>
        <v/>
      </c>
      <c r="AL86" s="28" t="str">
        <f aca="false">IF($G86="","",IF(MATCH($G86,$G$2:$G$3000,0)&lt;&gt;ROW()-1,"",COUNT($AL$1:$AL85)+1))</f>
        <v/>
      </c>
      <c r="AM86" s="28" t="str">
        <f aca="false">IF($H86="","",IF(MATCH($H86,$H$2:$H$3000,0)&lt;&gt;ROW()-1,"",COUNT($AM$1:$AM85)+1))</f>
        <v/>
      </c>
      <c r="AN86" s="28" t="str">
        <f aca="false">IF($I86="","",IF(MATCH($I86,$I$2:$I$3000,0)&lt;&gt;ROW()-1,"",COUNT($AN$1:$AN85)+1))</f>
        <v/>
      </c>
      <c r="AO86" s="28" t="str">
        <f aca="false">IF($Q86="","",IF(MATCH($Q86,$Q$2:$Q$3000,0)&lt;&gt;ROW()-1,"",COUNT($AO$1:$AO85)+1))</f>
        <v/>
      </c>
    </row>
    <row r="87" customFormat="false" ht="34.5" hidden="false" customHeight="true" outlineLevel="0" collapsed="false">
      <c r="A87" s="1" t="s">
        <v>204</v>
      </c>
      <c r="B87" s="1" t="s">
        <v>170</v>
      </c>
      <c r="F87" s="22" t="s">
        <v>157</v>
      </c>
      <c r="G87" s="1" t="s">
        <v>140</v>
      </c>
      <c r="H87" s="1" t="s">
        <v>141</v>
      </c>
      <c r="I87" s="1" t="s">
        <v>149</v>
      </c>
      <c r="J87" s="1" t="s">
        <v>422</v>
      </c>
      <c r="K87" s="1" t="s">
        <v>144</v>
      </c>
      <c r="M87" s="1" t="s">
        <v>423</v>
      </c>
      <c r="N87" s="23" t="n">
        <v>0.125</v>
      </c>
      <c r="O87" s="1" t="s">
        <v>424</v>
      </c>
      <c r="Q87" s="1" t="s">
        <v>147</v>
      </c>
      <c r="R87" s="1" t="s">
        <v>204</v>
      </c>
      <c r="S87" s="1" t="s">
        <v>204</v>
      </c>
      <c r="T87" s="22" t="s">
        <v>157</v>
      </c>
      <c r="U87" s="29" t="s">
        <v>230</v>
      </c>
      <c r="W87" s="24" t="n">
        <f aca="false">IF($F87="",0,IFERROR(IF(ISNUMBER($F87),INT($F87),DATE(VALUE(MID(SUBSTITUTE(LEFT($F87,FIND(" ",$F87&amp;" ")-1),"/",REPT(" ",20)),41,20)),VALUE(LEFT(SUBSTITUTE(LEFT($F87,FIND(" ",$F87&amp;" ")-1),"/",REPT(" ",20)),20)),VALUE(MID(SUBSTITUTE(LEFT($F87,FIND(" ",$F87&amp;" ")-1),"/",REPT(" ",20)),21,20)))),0))</f>
        <v>46254</v>
      </c>
      <c r="X87" s="25" t="n">
        <f aca="false">IF(ISNUMBER($N87),$N87*Validation!$B$5,"")</f>
        <v>1</v>
      </c>
      <c r="Y87" s="26" t="str">
        <f aca="false">IF($A87="","",SUBSTITUTE(SUBSTITUTE(SUBSTITUTE(SUBSTITUTE(SUBSTITUTE(SUBSTITUTE(SUBSTITUTE(UPPER(TRIM($A87)),"Á","A"),"É","E"),"Í","I"),"Ó","O"),"Ú","U"),"Ñ","N"),"Ü","U"))</f>
        <v>J ABAY</v>
      </c>
      <c r="Z87" s="26" t="str">
        <f aca="false">IF($Y87="","",LEFT($Y87,1)&amp;" "&amp;TRIM(RIGHT(SUBSTITUTE($Y87," ",REPT(" ",50)),50)))</f>
        <v>J ABAY</v>
      </c>
      <c r="AA87" s="27" t="str">
        <f aca="false">IF($AF87="","",IF(COUNTIF(Validation!$U$19:$U$178,$AF87)&gt;0,"OK","NO MATCH"))</f>
        <v>OK</v>
      </c>
      <c r="AB87" s="27" t="str">
        <f aca="false">IF($W87=0,"",IF(AND($W87&gt;=Validation!$B$3,$W87&lt;=Validation!$C$3),"Yes","No"))</f>
        <v>Yes</v>
      </c>
      <c r="AC87" s="26" t="str">
        <f aca="false">IF($A87="","",$AF87&amp;"|"&amp;TEXT($W87,"yyyy-mm-dd")&amp;"|"&amp;$J87&amp;"|"&amp;$N87)</f>
        <v>J ABAY|2026-08-20|02-35N-68W|0.125</v>
      </c>
      <c r="AD87" s="27" t="str">
        <f aca="false">IF($AC87="","",IF(COUNTIF($AC$2:$AC$3000,$AC87)&gt;1,"REVIEW","OK"))</f>
        <v>OK</v>
      </c>
      <c r="AE87" s="27" t="str">
        <f aca="false">IF(OR($W87=0,$O87=""),"",IF(IFERROR(IF(ISNUMBER($O87),INT($O87),DATE(VALUE(MID(SUBSTITUTE(LEFT($O87,FIND(" ",$O87&amp;" ")-1),"/",REPT(" ",20)),41,20)),VALUE(LEFT(SUBSTITUTE(LEFT($O87,FIND(" ",$O87&amp;" ")-1),"/",REPT(" ",20)),20)),VALUE(MID(SUBSTITUTE(LEFT($O87,FIND(" ",$O87&amp;" ")-1),"/",REPT(" ",20)),21,20)))),0)&gt;$W87,"Late","Same day"))</f>
        <v>Same day</v>
      </c>
      <c r="AF87" s="26" t="str">
        <f aca="false">IF($A87="","",IFERROR(INDEX(Validation!$C$193:$C$217,MATCH($A87,Validation!$A$193:$A$217,0)),IF(COUNTIF(Validation!$U$19:$U$178,$Z87)&gt;0,$Z87,IF(COUNTIF(Validation!$S$19:$S$178,$AI87)=1,INDEX(Validation!$U$19:$U$178,MATCH($AI87,Validation!$S$19:$S$178,0)),$Z87))))</f>
        <v>J ABAY</v>
      </c>
      <c r="AG87" s="27" t="str">
        <f aca="false">IF(COUNTA($A87:$U87)=0,"",IF($A87="","No name",IF($F87="","No date",IF($W87=0,"Date ilegible",IF(NOT(ISNUMBER($N87)),"Hours no numéricas",IF($AA87="NO MATCH","Person no identificada","OK"))))))</f>
        <v>OK</v>
      </c>
      <c r="AH87" s="27" t="str">
        <f aca="false">IF($W87=0,"No date",IF($W87&lt;Validation!$B$3,"Before period",IF($W87&gt;Validation!$C$3,"After period","In period")))</f>
        <v>In period</v>
      </c>
      <c r="AI87" s="26" t="str">
        <f aca="false">IF($Y87="","",TRIM(RIGHT(SUBSTITUTE($Y87," ",REPT(" ",50)),50)))</f>
        <v>ABAY</v>
      </c>
      <c r="AJ87" s="27" t="str">
        <f aca="false">IF($A87="","",IF(NOT(ISERROR(MATCH($A87,Validation!$A$193:$A$217,0))),"Manual mapping",IF(COUNTIF(Validation!$U$19:$U$178,$Z87)&gt;0,"Direct",IF(COUNTIF(Validation!$S$19:$S$178,$AI87)=1,"By surname","Unresolved"))))</f>
        <v>Direct</v>
      </c>
      <c r="AK87" s="28" t="str">
        <f aca="false">IF($L87="","",IF(MATCH($L87,$L$2:$L$3000,0)&lt;&gt;ROW()-1,"",COUNT($AK$1:$AK86)+1))</f>
        <v/>
      </c>
      <c r="AL87" s="28" t="str">
        <f aca="false">IF($G87="","",IF(MATCH($G87,$G$2:$G$3000,0)&lt;&gt;ROW()-1,"",COUNT($AL$1:$AL86)+1))</f>
        <v/>
      </c>
      <c r="AM87" s="28" t="str">
        <f aca="false">IF($H87="","",IF(MATCH($H87,$H$2:$H$3000,0)&lt;&gt;ROW()-1,"",COUNT($AM$1:$AM86)+1))</f>
        <v/>
      </c>
      <c r="AN87" s="28" t="str">
        <f aca="false">IF($I87="","",IF(MATCH($I87,$I$2:$I$3000,0)&lt;&gt;ROW()-1,"",COUNT($AN$1:$AN86)+1))</f>
        <v/>
      </c>
      <c r="AO87" s="28" t="str">
        <f aca="false">IF($Q87="","",IF(MATCH($Q87,$Q$2:$Q$3000,0)&lt;&gt;ROW()-1,"",COUNT($AO$1:$AO86)+1))</f>
        <v/>
      </c>
    </row>
    <row r="88" customFormat="false" ht="34.5" hidden="false" customHeight="true" outlineLevel="0" collapsed="false">
      <c r="A88" s="1" t="s">
        <v>204</v>
      </c>
      <c r="B88" s="1" t="s">
        <v>170</v>
      </c>
      <c r="F88" s="22" t="s">
        <v>157</v>
      </c>
      <c r="G88" s="1" t="s">
        <v>140</v>
      </c>
      <c r="H88" s="1" t="s">
        <v>141</v>
      </c>
      <c r="I88" s="1" t="s">
        <v>149</v>
      </c>
      <c r="J88" s="1" t="s">
        <v>425</v>
      </c>
      <c r="K88" s="1" t="s">
        <v>144</v>
      </c>
      <c r="M88" s="1" t="s">
        <v>327</v>
      </c>
      <c r="N88" s="23" t="n">
        <v>0.125</v>
      </c>
      <c r="O88" s="1" t="s">
        <v>426</v>
      </c>
      <c r="Q88" s="1" t="s">
        <v>147</v>
      </c>
      <c r="R88" s="1" t="s">
        <v>204</v>
      </c>
      <c r="S88" s="1" t="s">
        <v>204</v>
      </c>
      <c r="T88" s="22" t="s">
        <v>157</v>
      </c>
      <c r="U88" s="29" t="s">
        <v>230</v>
      </c>
      <c r="W88" s="24" t="n">
        <f aca="false">IF($F88="",0,IFERROR(IF(ISNUMBER($F88),INT($F88),DATE(VALUE(MID(SUBSTITUTE(LEFT($F88,FIND(" ",$F88&amp;" ")-1),"/",REPT(" ",20)),41,20)),VALUE(LEFT(SUBSTITUTE(LEFT($F88,FIND(" ",$F88&amp;" ")-1),"/",REPT(" ",20)),20)),VALUE(MID(SUBSTITUTE(LEFT($F88,FIND(" ",$F88&amp;" ")-1),"/",REPT(" ",20)),21,20)))),0))</f>
        <v>46254</v>
      </c>
      <c r="X88" s="25" t="n">
        <f aca="false">IF(ISNUMBER($N88),$N88*Validation!$B$5,"")</f>
        <v>1</v>
      </c>
      <c r="Y88" s="26" t="str">
        <f aca="false">IF($A88="","",SUBSTITUTE(SUBSTITUTE(SUBSTITUTE(SUBSTITUTE(SUBSTITUTE(SUBSTITUTE(SUBSTITUTE(UPPER(TRIM($A88)),"Á","A"),"É","E"),"Í","I"),"Ó","O"),"Ú","U"),"Ñ","N"),"Ü","U"))</f>
        <v>J ABAY</v>
      </c>
      <c r="Z88" s="26" t="str">
        <f aca="false">IF($Y88="","",LEFT($Y88,1)&amp;" "&amp;TRIM(RIGHT(SUBSTITUTE($Y88," ",REPT(" ",50)),50)))</f>
        <v>J ABAY</v>
      </c>
      <c r="AA88" s="27" t="str">
        <f aca="false">IF($AF88="","",IF(COUNTIF(Validation!$U$19:$U$178,$AF88)&gt;0,"OK","NO MATCH"))</f>
        <v>OK</v>
      </c>
      <c r="AB88" s="27" t="str">
        <f aca="false">IF($W88=0,"",IF(AND($W88&gt;=Validation!$B$3,$W88&lt;=Validation!$C$3),"Yes","No"))</f>
        <v>Yes</v>
      </c>
      <c r="AC88" s="26" t="str">
        <f aca="false">IF($A88="","",$AF88&amp;"|"&amp;TEXT($W88,"yyyy-mm-dd")&amp;"|"&amp;$J88&amp;"|"&amp;$N88)</f>
        <v>J ABAY|2026-08-20|10-35N-71W|0.125</v>
      </c>
      <c r="AD88" s="27" t="str">
        <f aca="false">IF($AC88="","",IF(COUNTIF($AC$2:$AC$3000,$AC88)&gt;1,"REVIEW","OK"))</f>
        <v>OK</v>
      </c>
      <c r="AE88" s="27" t="str">
        <f aca="false">IF(OR($W88=0,$O88=""),"",IF(IFERROR(IF(ISNUMBER($O88),INT($O88),DATE(VALUE(MID(SUBSTITUTE(LEFT($O88,FIND(" ",$O88&amp;" ")-1),"/",REPT(" ",20)),41,20)),VALUE(LEFT(SUBSTITUTE(LEFT($O88,FIND(" ",$O88&amp;" ")-1),"/",REPT(" ",20)),20)),VALUE(MID(SUBSTITUTE(LEFT($O88,FIND(" ",$O88&amp;" ")-1),"/",REPT(" ",20)),21,20)))),0)&gt;$W88,"Late","Same day"))</f>
        <v>Same day</v>
      </c>
      <c r="AF88" s="26" t="str">
        <f aca="false">IF($A88="","",IFERROR(INDEX(Validation!$C$193:$C$217,MATCH($A88,Validation!$A$193:$A$217,0)),IF(COUNTIF(Validation!$U$19:$U$178,$Z88)&gt;0,$Z88,IF(COUNTIF(Validation!$S$19:$S$178,$AI88)=1,INDEX(Validation!$U$19:$U$178,MATCH($AI88,Validation!$S$19:$S$178,0)),$Z88))))</f>
        <v>J ABAY</v>
      </c>
      <c r="AG88" s="27" t="str">
        <f aca="false">IF(COUNTA($A88:$U88)=0,"",IF($A88="","No name",IF($F88="","No date",IF($W88=0,"Date ilegible",IF(NOT(ISNUMBER($N88)),"Hours no numéricas",IF($AA88="NO MATCH","Person no identificada","OK"))))))</f>
        <v>OK</v>
      </c>
      <c r="AH88" s="27" t="str">
        <f aca="false">IF($W88=0,"No date",IF($W88&lt;Validation!$B$3,"Before period",IF($W88&gt;Validation!$C$3,"After period","In period")))</f>
        <v>In period</v>
      </c>
      <c r="AI88" s="26" t="str">
        <f aca="false">IF($Y88="","",TRIM(RIGHT(SUBSTITUTE($Y88," ",REPT(" ",50)),50)))</f>
        <v>ABAY</v>
      </c>
      <c r="AJ88" s="27" t="str">
        <f aca="false">IF($A88="","",IF(NOT(ISERROR(MATCH($A88,Validation!$A$193:$A$217,0))),"Manual mapping",IF(COUNTIF(Validation!$U$19:$U$178,$Z88)&gt;0,"Direct",IF(COUNTIF(Validation!$S$19:$S$178,$AI88)=1,"By surname","Unresolved"))))</f>
        <v>Direct</v>
      </c>
      <c r="AK88" s="28" t="str">
        <f aca="false">IF($L88="","",IF(MATCH($L88,$L$2:$L$3000,0)&lt;&gt;ROW()-1,"",COUNT($AK$1:$AK87)+1))</f>
        <v/>
      </c>
      <c r="AL88" s="28" t="str">
        <f aca="false">IF($G88="","",IF(MATCH($G88,$G$2:$G$3000,0)&lt;&gt;ROW()-1,"",COUNT($AL$1:$AL87)+1))</f>
        <v/>
      </c>
      <c r="AM88" s="28" t="str">
        <f aca="false">IF($H88="","",IF(MATCH($H88,$H$2:$H$3000,0)&lt;&gt;ROW()-1,"",COUNT($AM$1:$AM87)+1))</f>
        <v/>
      </c>
      <c r="AN88" s="28" t="str">
        <f aca="false">IF($I88="","",IF(MATCH($I88,$I$2:$I$3000,0)&lt;&gt;ROW()-1,"",COUNT($AN$1:$AN87)+1))</f>
        <v/>
      </c>
      <c r="AO88" s="28" t="str">
        <f aca="false">IF($Q88="","",IF(MATCH($Q88,$Q$2:$Q$3000,0)&lt;&gt;ROW()-1,"",COUNT($AO$1:$AO87)+1))</f>
        <v/>
      </c>
    </row>
    <row r="89" customFormat="false" ht="57" hidden="false" customHeight="true" outlineLevel="0" collapsed="false">
      <c r="A89" s="1" t="s">
        <v>204</v>
      </c>
      <c r="B89" s="1" t="s">
        <v>170</v>
      </c>
      <c r="F89" s="22" t="s">
        <v>157</v>
      </c>
      <c r="G89" s="1" t="s">
        <v>140</v>
      </c>
      <c r="H89" s="1" t="s">
        <v>141</v>
      </c>
      <c r="I89" s="1" t="s">
        <v>149</v>
      </c>
      <c r="J89" s="1" t="s">
        <v>427</v>
      </c>
      <c r="K89" s="1" t="s">
        <v>144</v>
      </c>
      <c r="M89" s="1" t="s">
        <v>428</v>
      </c>
      <c r="N89" s="23" t="n">
        <v>0.375</v>
      </c>
      <c r="O89" s="1" t="s">
        <v>429</v>
      </c>
      <c r="Q89" s="1" t="s">
        <v>147</v>
      </c>
      <c r="R89" s="1" t="s">
        <v>204</v>
      </c>
      <c r="S89" s="1" t="s">
        <v>204</v>
      </c>
      <c r="T89" s="22" t="s">
        <v>157</v>
      </c>
      <c r="U89" s="29" t="s">
        <v>430</v>
      </c>
      <c r="W89" s="24" t="n">
        <f aca="false">IF($F89="",0,IFERROR(IF(ISNUMBER($F89),INT($F89),DATE(VALUE(MID(SUBSTITUTE(LEFT($F89,FIND(" ",$F89&amp;" ")-1),"/",REPT(" ",20)),41,20)),VALUE(LEFT(SUBSTITUTE(LEFT($F89,FIND(" ",$F89&amp;" ")-1),"/",REPT(" ",20)),20)),VALUE(MID(SUBSTITUTE(LEFT($F89,FIND(" ",$F89&amp;" ")-1),"/",REPT(" ",20)),21,20)))),0))</f>
        <v>46254</v>
      </c>
      <c r="X89" s="25" t="n">
        <f aca="false">IF(ISNUMBER($N89),$N89*Validation!$B$5,"")</f>
        <v>3</v>
      </c>
      <c r="Y89" s="26" t="str">
        <f aca="false">IF($A89="","",SUBSTITUTE(SUBSTITUTE(SUBSTITUTE(SUBSTITUTE(SUBSTITUTE(SUBSTITUTE(SUBSTITUTE(UPPER(TRIM($A89)),"Á","A"),"É","E"),"Í","I"),"Ó","O"),"Ú","U"),"Ñ","N"),"Ü","U"))</f>
        <v>J ABAY</v>
      </c>
      <c r="Z89" s="26" t="str">
        <f aca="false">IF($Y89="","",LEFT($Y89,1)&amp;" "&amp;TRIM(RIGHT(SUBSTITUTE($Y89," ",REPT(" ",50)),50)))</f>
        <v>J ABAY</v>
      </c>
      <c r="AA89" s="27" t="str">
        <f aca="false">IF($AF89="","",IF(COUNTIF(Validation!$U$19:$U$178,$AF89)&gt;0,"OK","NO MATCH"))</f>
        <v>OK</v>
      </c>
      <c r="AB89" s="27" t="str">
        <f aca="false">IF($W89=0,"",IF(AND($W89&gt;=Validation!$B$3,$W89&lt;=Validation!$C$3),"Yes","No"))</f>
        <v>Yes</v>
      </c>
      <c r="AC89" s="26" t="str">
        <f aca="false">IF($A89="","",$AF89&amp;"|"&amp;TEXT($W89,"yyyy-mm-dd")&amp;"|"&amp;$J89&amp;"|"&amp;$N89)</f>
        <v>J ABAY|2026-08-20|32-36N-71W|0.375</v>
      </c>
      <c r="AD89" s="27" t="str">
        <f aca="false">IF($AC89="","",IF(COUNTIF($AC$2:$AC$3000,$AC89)&gt;1,"REVIEW","OK"))</f>
        <v>OK</v>
      </c>
      <c r="AE89" s="27" t="str">
        <f aca="false">IF(OR($W89=0,$O89=""),"",IF(IFERROR(IF(ISNUMBER($O89),INT($O89),DATE(VALUE(MID(SUBSTITUTE(LEFT($O89,FIND(" ",$O89&amp;" ")-1),"/",REPT(" ",20)),41,20)),VALUE(LEFT(SUBSTITUTE(LEFT($O89,FIND(" ",$O89&amp;" ")-1),"/",REPT(" ",20)),20)),VALUE(MID(SUBSTITUTE(LEFT($O89,FIND(" ",$O89&amp;" ")-1),"/",REPT(" ",20)),21,20)))),0)&gt;$W89,"Late","Same day"))</f>
        <v>Same day</v>
      </c>
      <c r="AF89" s="26" t="str">
        <f aca="false">IF($A89="","",IFERROR(INDEX(Validation!$C$193:$C$217,MATCH($A89,Validation!$A$193:$A$217,0)),IF(COUNTIF(Validation!$U$19:$U$178,$Z89)&gt;0,$Z89,IF(COUNTIF(Validation!$S$19:$S$178,$AI89)=1,INDEX(Validation!$U$19:$U$178,MATCH($AI89,Validation!$S$19:$S$178,0)),$Z89))))</f>
        <v>J ABAY</v>
      </c>
      <c r="AG89" s="27" t="str">
        <f aca="false">IF(COUNTA($A89:$U89)=0,"",IF($A89="","No name",IF($F89="","No date",IF($W89=0,"Date ilegible",IF(NOT(ISNUMBER($N89)),"Hours no numéricas",IF($AA89="NO MATCH","Person no identificada","OK"))))))</f>
        <v>OK</v>
      </c>
      <c r="AH89" s="27" t="str">
        <f aca="false">IF($W89=0,"No date",IF($W89&lt;Validation!$B$3,"Before period",IF($W89&gt;Validation!$C$3,"After period","In period")))</f>
        <v>In period</v>
      </c>
      <c r="AI89" s="26" t="str">
        <f aca="false">IF($Y89="","",TRIM(RIGHT(SUBSTITUTE($Y89," ",REPT(" ",50)),50)))</f>
        <v>ABAY</v>
      </c>
      <c r="AJ89" s="27" t="str">
        <f aca="false">IF($A89="","",IF(NOT(ISERROR(MATCH($A89,Validation!$A$193:$A$217,0))),"Manual mapping",IF(COUNTIF(Validation!$U$19:$U$178,$Z89)&gt;0,"Direct",IF(COUNTIF(Validation!$S$19:$S$178,$AI89)=1,"By surname","Unresolved"))))</f>
        <v>Direct</v>
      </c>
      <c r="AK89" s="28" t="str">
        <f aca="false">IF($L89="","",IF(MATCH($L89,$L$2:$L$3000,0)&lt;&gt;ROW()-1,"",COUNT($AK$1:$AK88)+1))</f>
        <v/>
      </c>
      <c r="AL89" s="28" t="str">
        <f aca="false">IF($G89="","",IF(MATCH($G89,$G$2:$G$3000,0)&lt;&gt;ROW()-1,"",COUNT($AL$1:$AL88)+1))</f>
        <v/>
      </c>
      <c r="AM89" s="28" t="str">
        <f aca="false">IF($H89="","",IF(MATCH($H89,$H$2:$H$3000,0)&lt;&gt;ROW()-1,"",COUNT($AM$1:$AM88)+1))</f>
        <v/>
      </c>
      <c r="AN89" s="28" t="str">
        <f aca="false">IF($I89="","",IF(MATCH($I89,$I$2:$I$3000,0)&lt;&gt;ROW()-1,"",COUNT($AN$1:$AN88)+1))</f>
        <v/>
      </c>
      <c r="AO89" s="28" t="str">
        <f aca="false">IF($Q89="","",IF(MATCH($Q89,$Q$2:$Q$3000,0)&lt;&gt;ROW()-1,"",COUNT($AO$1:$AO88)+1))</f>
        <v/>
      </c>
    </row>
    <row r="90" customFormat="false" ht="34.5" hidden="false" customHeight="true" outlineLevel="0" collapsed="false">
      <c r="A90" s="1" t="s">
        <v>204</v>
      </c>
      <c r="B90" s="1" t="s">
        <v>170</v>
      </c>
      <c r="F90" s="22" t="s">
        <v>157</v>
      </c>
      <c r="G90" s="1" t="s">
        <v>140</v>
      </c>
      <c r="H90" s="1" t="s">
        <v>141</v>
      </c>
      <c r="I90" s="1" t="s">
        <v>149</v>
      </c>
      <c r="J90" s="1" t="s">
        <v>431</v>
      </c>
      <c r="K90" s="1" t="s">
        <v>144</v>
      </c>
      <c r="M90" s="1" t="s">
        <v>432</v>
      </c>
      <c r="N90" s="23" t="n">
        <v>0.125</v>
      </c>
      <c r="O90" s="1" t="s">
        <v>433</v>
      </c>
      <c r="Q90" s="1" t="s">
        <v>147</v>
      </c>
      <c r="R90" s="1" t="s">
        <v>204</v>
      </c>
      <c r="S90" s="1" t="s">
        <v>204</v>
      </c>
      <c r="T90" s="22" t="s">
        <v>157</v>
      </c>
      <c r="U90" s="29" t="s">
        <v>230</v>
      </c>
      <c r="W90" s="24" t="n">
        <f aca="false">IF($F90="",0,IFERROR(IF(ISNUMBER($F90),INT($F90),DATE(VALUE(MID(SUBSTITUTE(LEFT($F90,FIND(" ",$F90&amp;" ")-1),"/",REPT(" ",20)),41,20)),VALUE(LEFT(SUBSTITUTE(LEFT($F90,FIND(" ",$F90&amp;" ")-1),"/",REPT(" ",20)),20)),VALUE(MID(SUBSTITUTE(LEFT($F90,FIND(" ",$F90&amp;" ")-1),"/",REPT(" ",20)),21,20)))),0))</f>
        <v>46254</v>
      </c>
      <c r="X90" s="25" t="n">
        <f aca="false">IF(ISNUMBER($N90),$N90*Validation!$B$5,"")</f>
        <v>1</v>
      </c>
      <c r="Y90" s="26" t="str">
        <f aca="false">IF($A90="","",SUBSTITUTE(SUBSTITUTE(SUBSTITUTE(SUBSTITUTE(SUBSTITUTE(SUBSTITUTE(SUBSTITUTE(UPPER(TRIM($A90)),"Á","A"),"É","E"),"Í","I"),"Ó","O"),"Ú","U"),"Ñ","N"),"Ü","U"))</f>
        <v>J ABAY</v>
      </c>
      <c r="Z90" s="26" t="str">
        <f aca="false">IF($Y90="","",LEFT($Y90,1)&amp;" "&amp;TRIM(RIGHT(SUBSTITUTE($Y90," ",REPT(" ",50)),50)))</f>
        <v>J ABAY</v>
      </c>
      <c r="AA90" s="27" t="str">
        <f aca="false">IF($AF90="","",IF(COUNTIF(Validation!$U$19:$U$178,$AF90)&gt;0,"OK","NO MATCH"))</f>
        <v>OK</v>
      </c>
      <c r="AB90" s="27" t="str">
        <f aca="false">IF($W90=0,"",IF(AND($W90&gt;=Validation!$B$3,$W90&lt;=Validation!$C$3),"Yes","No"))</f>
        <v>Yes</v>
      </c>
      <c r="AC90" s="26" t="str">
        <f aca="false">IF($A90="","",$AF90&amp;"|"&amp;TEXT($W90,"yyyy-mm-dd")&amp;"|"&amp;$J90&amp;"|"&amp;$N90)</f>
        <v>J ABAY|2026-08-20|32-35N-69W|0.125</v>
      </c>
      <c r="AD90" s="27" t="str">
        <f aca="false">IF($AC90="","",IF(COUNTIF($AC$2:$AC$3000,$AC90)&gt;1,"REVIEW","OK"))</f>
        <v>OK</v>
      </c>
      <c r="AE90" s="27" t="str">
        <f aca="false">IF(OR($W90=0,$O90=""),"",IF(IFERROR(IF(ISNUMBER($O90),INT($O90),DATE(VALUE(MID(SUBSTITUTE(LEFT($O90,FIND(" ",$O90&amp;" ")-1),"/",REPT(" ",20)),41,20)),VALUE(LEFT(SUBSTITUTE(LEFT($O90,FIND(" ",$O90&amp;" ")-1),"/",REPT(" ",20)),20)),VALUE(MID(SUBSTITUTE(LEFT($O90,FIND(" ",$O90&amp;" ")-1),"/",REPT(" ",20)),21,20)))),0)&gt;$W90,"Late","Same day"))</f>
        <v>Same day</v>
      </c>
      <c r="AF90" s="26" t="str">
        <f aca="false">IF($A90="","",IFERROR(INDEX(Validation!$C$193:$C$217,MATCH($A90,Validation!$A$193:$A$217,0)),IF(COUNTIF(Validation!$U$19:$U$178,$Z90)&gt;0,$Z90,IF(COUNTIF(Validation!$S$19:$S$178,$AI90)=1,INDEX(Validation!$U$19:$U$178,MATCH($AI90,Validation!$S$19:$S$178,0)),$Z90))))</f>
        <v>J ABAY</v>
      </c>
      <c r="AG90" s="27" t="str">
        <f aca="false">IF(COUNTA($A90:$U90)=0,"",IF($A90="","No name",IF($F90="","No date",IF($W90=0,"Date ilegible",IF(NOT(ISNUMBER($N90)),"Hours no numéricas",IF($AA90="NO MATCH","Person no identificada","OK"))))))</f>
        <v>OK</v>
      </c>
      <c r="AH90" s="27" t="str">
        <f aca="false">IF($W90=0,"No date",IF($W90&lt;Validation!$B$3,"Before period",IF($W90&gt;Validation!$C$3,"After period","In period")))</f>
        <v>In period</v>
      </c>
      <c r="AI90" s="26" t="str">
        <f aca="false">IF($Y90="","",TRIM(RIGHT(SUBSTITUTE($Y90," ",REPT(" ",50)),50)))</f>
        <v>ABAY</v>
      </c>
      <c r="AJ90" s="27" t="str">
        <f aca="false">IF($A90="","",IF(NOT(ISERROR(MATCH($A90,Validation!$A$193:$A$217,0))),"Manual mapping",IF(COUNTIF(Validation!$U$19:$U$178,$Z90)&gt;0,"Direct",IF(COUNTIF(Validation!$S$19:$S$178,$AI90)=1,"By surname","Unresolved"))))</f>
        <v>Direct</v>
      </c>
      <c r="AK90" s="28" t="str">
        <f aca="false">IF($L90="","",IF(MATCH($L90,$L$2:$L$3000,0)&lt;&gt;ROW()-1,"",COUNT($AK$1:$AK89)+1))</f>
        <v/>
      </c>
      <c r="AL90" s="28" t="str">
        <f aca="false">IF($G90="","",IF(MATCH($G90,$G$2:$G$3000,0)&lt;&gt;ROW()-1,"",COUNT($AL$1:$AL89)+1))</f>
        <v/>
      </c>
      <c r="AM90" s="28" t="str">
        <f aca="false">IF($H90="","",IF(MATCH($H90,$H$2:$H$3000,0)&lt;&gt;ROW()-1,"",COUNT($AM$1:$AM89)+1))</f>
        <v/>
      </c>
      <c r="AN90" s="28" t="str">
        <f aca="false">IF($I90="","",IF(MATCH($I90,$I$2:$I$3000,0)&lt;&gt;ROW()-1,"",COUNT($AN$1:$AN89)+1))</f>
        <v/>
      </c>
      <c r="AO90" s="28" t="str">
        <f aca="false">IF($Q90="","",IF(MATCH($Q90,$Q$2:$Q$3000,0)&lt;&gt;ROW()-1,"",COUNT($AO$1:$AO89)+1))</f>
        <v/>
      </c>
    </row>
    <row r="91" customFormat="false" ht="57" hidden="false" customHeight="true" outlineLevel="0" collapsed="false">
      <c r="A91" s="1" t="s">
        <v>204</v>
      </c>
      <c r="B91" s="1" t="s">
        <v>170</v>
      </c>
      <c r="F91" s="22" t="s">
        <v>157</v>
      </c>
      <c r="G91" s="1" t="s">
        <v>140</v>
      </c>
      <c r="H91" s="1" t="s">
        <v>141</v>
      </c>
      <c r="I91" s="1" t="s">
        <v>149</v>
      </c>
      <c r="J91" s="1" t="s">
        <v>434</v>
      </c>
      <c r="K91" s="1" t="s">
        <v>144</v>
      </c>
      <c r="M91" s="1" t="s">
        <v>435</v>
      </c>
      <c r="N91" s="23" t="n">
        <v>0.25</v>
      </c>
      <c r="O91" s="1" t="s">
        <v>436</v>
      </c>
      <c r="Q91" s="1" t="s">
        <v>147</v>
      </c>
      <c r="R91" s="1" t="s">
        <v>204</v>
      </c>
      <c r="S91" s="1" t="s">
        <v>204</v>
      </c>
      <c r="T91" s="22" t="s">
        <v>157</v>
      </c>
      <c r="U91" s="29" t="s">
        <v>430</v>
      </c>
      <c r="W91" s="24" t="n">
        <f aca="false">IF($F91="",0,IFERROR(IF(ISNUMBER($F91),INT($F91),DATE(VALUE(MID(SUBSTITUTE(LEFT($F91,FIND(" ",$F91&amp;" ")-1),"/",REPT(" ",20)),41,20)),VALUE(LEFT(SUBSTITUTE(LEFT($F91,FIND(" ",$F91&amp;" ")-1),"/",REPT(" ",20)),20)),VALUE(MID(SUBSTITUTE(LEFT($F91,FIND(" ",$F91&amp;" ")-1),"/",REPT(" ",20)),21,20)))),0))</f>
        <v>46254</v>
      </c>
      <c r="X91" s="25" t="n">
        <f aca="false">IF(ISNUMBER($N91),$N91*Validation!$B$5,"")</f>
        <v>2</v>
      </c>
      <c r="Y91" s="26" t="str">
        <f aca="false">IF($A91="","",SUBSTITUTE(SUBSTITUTE(SUBSTITUTE(SUBSTITUTE(SUBSTITUTE(SUBSTITUTE(SUBSTITUTE(UPPER(TRIM($A91)),"Á","A"),"É","E"),"Í","I"),"Ó","O"),"Ú","U"),"Ñ","N"),"Ü","U"))</f>
        <v>J ABAY</v>
      </c>
      <c r="Z91" s="26" t="str">
        <f aca="false">IF($Y91="","",LEFT($Y91,1)&amp;" "&amp;TRIM(RIGHT(SUBSTITUTE($Y91," ",REPT(" ",50)),50)))</f>
        <v>J ABAY</v>
      </c>
      <c r="AA91" s="27" t="str">
        <f aca="false">IF($AF91="","",IF(COUNTIF(Validation!$U$19:$U$178,$AF91)&gt;0,"OK","NO MATCH"))</f>
        <v>OK</v>
      </c>
      <c r="AB91" s="27" t="str">
        <f aca="false">IF($W91=0,"",IF(AND($W91&gt;=Validation!$B$3,$W91&lt;=Validation!$C$3),"Yes","No"))</f>
        <v>Yes</v>
      </c>
      <c r="AC91" s="26" t="str">
        <f aca="false">IF($A91="","",$AF91&amp;"|"&amp;TEXT($W91,"yyyy-mm-dd")&amp;"|"&amp;$J91&amp;"|"&amp;$N91)</f>
        <v>J ABAY|2026-08-20|33-36N-69W|0.25</v>
      </c>
      <c r="AD91" s="27" t="str">
        <f aca="false">IF($AC91="","",IF(COUNTIF($AC$2:$AC$3000,$AC91)&gt;1,"REVIEW","OK"))</f>
        <v>OK</v>
      </c>
      <c r="AE91" s="27" t="str">
        <f aca="false">IF(OR($W91=0,$O91=""),"",IF(IFERROR(IF(ISNUMBER($O91),INT($O91),DATE(VALUE(MID(SUBSTITUTE(LEFT($O91,FIND(" ",$O91&amp;" ")-1),"/",REPT(" ",20)),41,20)),VALUE(LEFT(SUBSTITUTE(LEFT($O91,FIND(" ",$O91&amp;" ")-1),"/",REPT(" ",20)),20)),VALUE(MID(SUBSTITUTE(LEFT($O91,FIND(" ",$O91&amp;" ")-1),"/",REPT(" ",20)),21,20)))),0)&gt;$W91,"Late","Same day"))</f>
        <v>Same day</v>
      </c>
      <c r="AF91" s="26" t="str">
        <f aca="false">IF($A91="","",IFERROR(INDEX(Validation!$C$193:$C$217,MATCH($A91,Validation!$A$193:$A$217,0)),IF(COUNTIF(Validation!$U$19:$U$178,$Z91)&gt;0,$Z91,IF(COUNTIF(Validation!$S$19:$S$178,$AI91)=1,INDEX(Validation!$U$19:$U$178,MATCH($AI91,Validation!$S$19:$S$178,0)),$Z91))))</f>
        <v>J ABAY</v>
      </c>
      <c r="AG91" s="27" t="str">
        <f aca="false">IF(COUNTA($A91:$U91)=0,"",IF($A91="","No name",IF($F91="","No date",IF($W91=0,"Date ilegible",IF(NOT(ISNUMBER($N91)),"Hours no numéricas",IF($AA91="NO MATCH","Person no identificada","OK"))))))</f>
        <v>OK</v>
      </c>
      <c r="AH91" s="27" t="str">
        <f aca="false">IF($W91=0,"No date",IF($W91&lt;Validation!$B$3,"Before period",IF($W91&gt;Validation!$C$3,"After period","In period")))</f>
        <v>In period</v>
      </c>
      <c r="AI91" s="26" t="str">
        <f aca="false">IF($Y91="","",TRIM(RIGHT(SUBSTITUTE($Y91," ",REPT(" ",50)),50)))</f>
        <v>ABAY</v>
      </c>
      <c r="AJ91" s="27" t="str">
        <f aca="false">IF($A91="","",IF(NOT(ISERROR(MATCH($A91,Validation!$A$193:$A$217,0))),"Manual mapping",IF(COUNTIF(Validation!$U$19:$U$178,$Z91)&gt;0,"Direct",IF(COUNTIF(Validation!$S$19:$S$178,$AI91)=1,"By surname","Unresolved"))))</f>
        <v>Direct</v>
      </c>
      <c r="AK91" s="28" t="str">
        <f aca="false">IF($L91="","",IF(MATCH($L91,$L$2:$L$3000,0)&lt;&gt;ROW()-1,"",COUNT($AK$1:$AK90)+1))</f>
        <v/>
      </c>
      <c r="AL91" s="28" t="str">
        <f aca="false">IF($G91="","",IF(MATCH($G91,$G$2:$G$3000,0)&lt;&gt;ROW()-1,"",COUNT($AL$1:$AL90)+1))</f>
        <v/>
      </c>
      <c r="AM91" s="28" t="str">
        <f aca="false">IF($H91="","",IF(MATCH($H91,$H$2:$H$3000,0)&lt;&gt;ROW()-1,"",COUNT($AM$1:$AM90)+1))</f>
        <v/>
      </c>
      <c r="AN91" s="28" t="str">
        <f aca="false">IF($I91="","",IF(MATCH($I91,$I$2:$I$3000,0)&lt;&gt;ROW()-1,"",COUNT($AN$1:$AN90)+1))</f>
        <v/>
      </c>
      <c r="AO91" s="28" t="str">
        <f aca="false">IF($Q91="","",IF(MATCH($Q91,$Q$2:$Q$3000,0)&lt;&gt;ROW()-1,"",COUNT($AO$1:$AO90)+1))</f>
        <v/>
      </c>
    </row>
    <row r="92" customFormat="false" ht="12.75" hidden="false" customHeight="true" outlineLevel="0" collapsed="false">
      <c r="A92" s="1" t="s">
        <v>241</v>
      </c>
      <c r="B92" s="1" t="s">
        <v>170</v>
      </c>
      <c r="F92" s="22" t="s">
        <v>157</v>
      </c>
      <c r="G92" s="1" t="s">
        <v>140</v>
      </c>
      <c r="H92" s="1" t="s">
        <v>141</v>
      </c>
      <c r="I92" s="1" t="s">
        <v>149</v>
      </c>
      <c r="J92" s="1" t="s">
        <v>311</v>
      </c>
      <c r="K92" s="1" t="s">
        <v>144</v>
      </c>
      <c r="M92" s="1" t="s">
        <v>437</v>
      </c>
      <c r="N92" s="23" t="n">
        <v>0.125</v>
      </c>
      <c r="O92" s="1" t="s">
        <v>438</v>
      </c>
      <c r="Q92" s="1" t="s">
        <v>147</v>
      </c>
      <c r="R92" s="1" t="s">
        <v>241</v>
      </c>
      <c r="S92" s="1" t="s">
        <v>241</v>
      </c>
      <c r="T92" s="22" t="s">
        <v>157</v>
      </c>
      <c r="U92" s="1" t="s">
        <v>245</v>
      </c>
      <c r="W92" s="24" t="n">
        <f aca="false">IF($F92="",0,IFERROR(IF(ISNUMBER($F92),INT($F92),DATE(VALUE(MID(SUBSTITUTE(LEFT($F92,FIND(" ",$F92&amp;" ")-1),"/",REPT(" ",20)),41,20)),VALUE(LEFT(SUBSTITUTE(LEFT($F92,FIND(" ",$F92&amp;" ")-1),"/",REPT(" ",20)),20)),VALUE(MID(SUBSTITUTE(LEFT($F92,FIND(" ",$F92&amp;" ")-1),"/",REPT(" ",20)),21,20)))),0))</f>
        <v>46254</v>
      </c>
      <c r="X92" s="25" t="n">
        <f aca="false">IF(ISNUMBER($N92),$N92*Validation!$B$5,"")</f>
        <v>1</v>
      </c>
      <c r="Y92" s="26" t="str">
        <f aca="false">IF($A92="","",SUBSTITUTE(SUBSTITUTE(SUBSTITUTE(SUBSTITUTE(SUBSTITUTE(SUBSTITUTE(SUBSTITUTE(UPPER(TRIM($A92)),"Á","A"),"É","E"),"Í","I"),"Ó","O"),"Ú","U"),"Ñ","N"),"Ü","U"))</f>
        <v>J CASTILLO</v>
      </c>
      <c r="Z92" s="26" t="str">
        <f aca="false">IF($Y92="","",LEFT($Y92,1)&amp;" "&amp;TRIM(RIGHT(SUBSTITUTE($Y92," ",REPT(" ",50)),50)))</f>
        <v>J CASTILLO</v>
      </c>
      <c r="AA92" s="27" t="str">
        <f aca="false">IF($AF92="","",IF(COUNTIF(Validation!$U$19:$U$178,$AF92)&gt;0,"OK","NO MATCH"))</f>
        <v>OK</v>
      </c>
      <c r="AB92" s="27" t="str">
        <f aca="false">IF($W92=0,"",IF(AND($W92&gt;=Validation!$B$3,$W92&lt;=Validation!$C$3),"Yes","No"))</f>
        <v>Yes</v>
      </c>
      <c r="AC92" s="26" t="str">
        <f aca="false">IF($A92="","",$AF92&amp;"|"&amp;TEXT($W92,"yyyy-mm-dd")&amp;"|"&amp;$J92&amp;"|"&amp;$N92)</f>
        <v>J CASTILLO|2026-08-20|07-36N-70W|0.125</v>
      </c>
      <c r="AD92" s="27" t="str">
        <f aca="false">IF($AC92="","",IF(COUNTIF($AC$2:$AC$3000,$AC92)&gt;1,"REVIEW","OK"))</f>
        <v>OK</v>
      </c>
      <c r="AE92" s="27" t="str">
        <f aca="false">IF(OR($W92=0,$O92=""),"",IF(IFERROR(IF(ISNUMBER($O92),INT($O92),DATE(VALUE(MID(SUBSTITUTE(LEFT($O92,FIND(" ",$O92&amp;" ")-1),"/",REPT(" ",20)),41,20)),VALUE(LEFT(SUBSTITUTE(LEFT($O92,FIND(" ",$O92&amp;" ")-1),"/",REPT(" ",20)),20)),VALUE(MID(SUBSTITUTE(LEFT($O92,FIND(" ",$O92&amp;" ")-1),"/",REPT(" ",20)),21,20)))),0)&gt;$W92,"Late","Same day"))</f>
        <v>Same day</v>
      </c>
      <c r="AF92" s="26" t="str">
        <f aca="false">IF($A92="","",IFERROR(INDEX(Validation!$C$193:$C$217,MATCH($A92,Validation!$A$193:$A$217,0)),IF(COUNTIF(Validation!$U$19:$U$178,$Z92)&gt;0,$Z92,IF(COUNTIF(Validation!$S$19:$S$178,$AI92)=1,INDEX(Validation!$U$19:$U$178,MATCH($AI92,Validation!$S$19:$S$178,0)),$Z92))))</f>
        <v>J CASTILLO</v>
      </c>
      <c r="AG92" s="27" t="str">
        <f aca="false">IF(COUNTA($A92:$U92)=0,"",IF($A92="","No name",IF($F92="","No date",IF($W92=0,"Date ilegible",IF(NOT(ISNUMBER($N92)),"Hours no numéricas",IF($AA92="NO MATCH","Person no identificada","OK"))))))</f>
        <v>OK</v>
      </c>
      <c r="AH92" s="27" t="str">
        <f aca="false">IF($W92=0,"No date",IF($W92&lt;Validation!$B$3,"Before period",IF($W92&gt;Validation!$C$3,"After period","In period")))</f>
        <v>In period</v>
      </c>
      <c r="AI92" s="26" t="str">
        <f aca="false">IF($Y92="","",TRIM(RIGHT(SUBSTITUTE($Y92," ",REPT(" ",50)),50)))</f>
        <v>CASTILLO</v>
      </c>
      <c r="AJ92" s="27" t="str">
        <f aca="false">IF($A92="","",IF(NOT(ISERROR(MATCH($A92,Validation!$A$193:$A$217,0))),"Manual mapping",IF(COUNTIF(Validation!$U$19:$U$178,$Z92)&gt;0,"Direct",IF(COUNTIF(Validation!$S$19:$S$178,$AI92)=1,"By surname","Unresolved"))))</f>
        <v>Direct</v>
      </c>
      <c r="AK92" s="28" t="str">
        <f aca="false">IF($L92="","",IF(MATCH($L92,$L$2:$L$3000,0)&lt;&gt;ROW()-1,"",COUNT($AK$1:$AK91)+1))</f>
        <v/>
      </c>
      <c r="AL92" s="28" t="str">
        <f aca="false">IF($G92="","",IF(MATCH($G92,$G$2:$G$3000,0)&lt;&gt;ROW()-1,"",COUNT($AL$1:$AL91)+1))</f>
        <v/>
      </c>
      <c r="AM92" s="28" t="str">
        <f aca="false">IF($H92="","",IF(MATCH($H92,$H$2:$H$3000,0)&lt;&gt;ROW()-1,"",COUNT($AM$1:$AM91)+1))</f>
        <v/>
      </c>
      <c r="AN92" s="28" t="str">
        <f aca="false">IF($I92="","",IF(MATCH($I92,$I$2:$I$3000,0)&lt;&gt;ROW()-1,"",COUNT($AN$1:$AN91)+1))</f>
        <v/>
      </c>
      <c r="AO92" s="28" t="str">
        <f aca="false">IF($Q92="","",IF(MATCH($Q92,$Q$2:$Q$3000,0)&lt;&gt;ROW()-1,"",COUNT($AO$1:$AO91)+1))</f>
        <v/>
      </c>
    </row>
    <row r="93" customFormat="false" ht="12.75" hidden="false" customHeight="true" outlineLevel="0" collapsed="false">
      <c r="A93" s="1" t="s">
        <v>241</v>
      </c>
      <c r="B93" s="1" t="s">
        <v>170</v>
      </c>
      <c r="F93" s="22" t="s">
        <v>157</v>
      </c>
      <c r="G93" s="1" t="s">
        <v>140</v>
      </c>
      <c r="H93" s="1" t="s">
        <v>141</v>
      </c>
      <c r="I93" s="1" t="s">
        <v>142</v>
      </c>
      <c r="J93" s="1" t="s">
        <v>439</v>
      </c>
      <c r="K93" s="1" t="s">
        <v>144</v>
      </c>
      <c r="M93" s="1" t="s">
        <v>349</v>
      </c>
      <c r="N93" s="23" t="n">
        <v>0.25</v>
      </c>
      <c r="O93" s="1" t="s">
        <v>440</v>
      </c>
      <c r="Q93" s="1" t="s">
        <v>147</v>
      </c>
      <c r="R93" s="1" t="s">
        <v>241</v>
      </c>
      <c r="S93" s="1" t="s">
        <v>241</v>
      </c>
      <c r="T93" s="22" t="s">
        <v>157</v>
      </c>
      <c r="U93" s="1" t="s">
        <v>245</v>
      </c>
      <c r="W93" s="24" t="n">
        <f aca="false">IF($F93="",0,IFERROR(IF(ISNUMBER($F93),INT($F93),DATE(VALUE(MID(SUBSTITUTE(LEFT($F93,FIND(" ",$F93&amp;" ")-1),"/",REPT(" ",20)),41,20)),VALUE(LEFT(SUBSTITUTE(LEFT($F93,FIND(" ",$F93&amp;" ")-1),"/",REPT(" ",20)),20)),VALUE(MID(SUBSTITUTE(LEFT($F93,FIND(" ",$F93&amp;" ")-1),"/",REPT(" ",20)),21,20)))),0))</f>
        <v>46254</v>
      </c>
      <c r="X93" s="25" t="n">
        <f aca="false">IF(ISNUMBER($N93),$N93*Validation!$B$5,"")</f>
        <v>2</v>
      </c>
      <c r="Y93" s="26" t="str">
        <f aca="false">IF($A93="","",SUBSTITUTE(SUBSTITUTE(SUBSTITUTE(SUBSTITUTE(SUBSTITUTE(SUBSTITUTE(SUBSTITUTE(UPPER(TRIM($A93)),"Á","A"),"É","E"),"Í","I"),"Ó","O"),"Ú","U"),"Ñ","N"),"Ü","U"))</f>
        <v>J CASTILLO</v>
      </c>
      <c r="Z93" s="26" t="str">
        <f aca="false">IF($Y93="","",LEFT($Y93,1)&amp;" "&amp;TRIM(RIGHT(SUBSTITUTE($Y93," ",REPT(" ",50)),50)))</f>
        <v>J CASTILLO</v>
      </c>
      <c r="AA93" s="27" t="str">
        <f aca="false">IF($AF93="","",IF(COUNTIF(Validation!$U$19:$U$178,$AF93)&gt;0,"OK","NO MATCH"))</f>
        <v>OK</v>
      </c>
      <c r="AB93" s="27" t="str">
        <f aca="false">IF($W93=0,"",IF(AND($W93&gt;=Validation!$B$3,$W93&lt;=Validation!$C$3),"Yes","No"))</f>
        <v>Yes</v>
      </c>
      <c r="AC93" s="26" t="str">
        <f aca="false">IF($A93="","",$AF93&amp;"|"&amp;TEXT($W93,"yyyy-mm-dd")&amp;"|"&amp;$J93&amp;"|"&amp;$N93)</f>
        <v>J CASTILLO|2026-08-20|27-42N-71W|0.25</v>
      </c>
      <c r="AD93" s="27" t="str">
        <f aca="false">IF($AC93="","",IF(COUNTIF($AC$2:$AC$3000,$AC93)&gt;1,"REVIEW","OK"))</f>
        <v>OK</v>
      </c>
      <c r="AE93" s="27" t="str">
        <f aca="false">IF(OR($W93=0,$O93=""),"",IF(IFERROR(IF(ISNUMBER($O93),INT($O93),DATE(VALUE(MID(SUBSTITUTE(LEFT($O93,FIND(" ",$O93&amp;" ")-1),"/",REPT(" ",20)),41,20)),VALUE(LEFT(SUBSTITUTE(LEFT($O93,FIND(" ",$O93&amp;" ")-1),"/",REPT(" ",20)),20)),VALUE(MID(SUBSTITUTE(LEFT($O93,FIND(" ",$O93&amp;" ")-1),"/",REPT(" ",20)),21,20)))),0)&gt;$W93,"Late","Same day"))</f>
        <v>Same day</v>
      </c>
      <c r="AF93" s="26" t="str">
        <f aca="false">IF($A93="","",IFERROR(INDEX(Validation!$C$193:$C$217,MATCH($A93,Validation!$A$193:$A$217,0)),IF(COUNTIF(Validation!$U$19:$U$178,$Z93)&gt;0,$Z93,IF(COUNTIF(Validation!$S$19:$S$178,$AI93)=1,INDEX(Validation!$U$19:$U$178,MATCH($AI93,Validation!$S$19:$S$178,0)),$Z93))))</f>
        <v>J CASTILLO</v>
      </c>
      <c r="AG93" s="27" t="str">
        <f aca="false">IF(COUNTA($A93:$U93)=0,"",IF($A93="","No name",IF($F93="","No date",IF($W93=0,"Date ilegible",IF(NOT(ISNUMBER($N93)),"Hours no numéricas",IF($AA93="NO MATCH","Person no identificada","OK"))))))</f>
        <v>OK</v>
      </c>
      <c r="AH93" s="27" t="str">
        <f aca="false">IF($W93=0,"No date",IF($W93&lt;Validation!$B$3,"Before period",IF($W93&gt;Validation!$C$3,"After period","In period")))</f>
        <v>In period</v>
      </c>
      <c r="AI93" s="26" t="str">
        <f aca="false">IF($Y93="","",TRIM(RIGHT(SUBSTITUTE($Y93," ",REPT(" ",50)),50)))</f>
        <v>CASTILLO</v>
      </c>
      <c r="AJ93" s="27" t="str">
        <f aca="false">IF($A93="","",IF(NOT(ISERROR(MATCH($A93,Validation!$A$193:$A$217,0))),"Manual mapping",IF(COUNTIF(Validation!$U$19:$U$178,$Z93)&gt;0,"Direct",IF(COUNTIF(Validation!$S$19:$S$178,$AI93)=1,"By surname","Unresolved"))))</f>
        <v>Direct</v>
      </c>
      <c r="AK93" s="28" t="str">
        <f aca="false">IF($L93="","",IF(MATCH($L93,$L$2:$L$3000,0)&lt;&gt;ROW()-1,"",COUNT($AK$1:$AK92)+1))</f>
        <v/>
      </c>
      <c r="AL93" s="28" t="str">
        <f aca="false">IF($G93="","",IF(MATCH($G93,$G$2:$G$3000,0)&lt;&gt;ROW()-1,"",COUNT($AL$1:$AL92)+1))</f>
        <v/>
      </c>
      <c r="AM93" s="28" t="str">
        <f aca="false">IF($H93="","",IF(MATCH($H93,$H$2:$H$3000,0)&lt;&gt;ROW()-1,"",COUNT($AM$1:$AM92)+1))</f>
        <v/>
      </c>
      <c r="AN93" s="28" t="str">
        <f aca="false">IF($I93="","",IF(MATCH($I93,$I$2:$I$3000,0)&lt;&gt;ROW()-1,"",COUNT($AN$1:$AN92)+1))</f>
        <v/>
      </c>
      <c r="AO93" s="28" t="str">
        <f aca="false">IF($Q93="","",IF(MATCH($Q93,$Q$2:$Q$3000,0)&lt;&gt;ROW()-1,"",COUNT($AO$1:$AO92)+1))</f>
        <v/>
      </c>
    </row>
    <row r="94" customFormat="false" ht="12.75" hidden="false" customHeight="true" outlineLevel="0" collapsed="false">
      <c r="A94" s="1" t="s">
        <v>241</v>
      </c>
      <c r="B94" s="1" t="s">
        <v>170</v>
      </c>
      <c r="F94" s="22" t="s">
        <v>157</v>
      </c>
      <c r="G94" s="1" t="s">
        <v>140</v>
      </c>
      <c r="H94" s="1" t="s">
        <v>141</v>
      </c>
      <c r="I94" s="1" t="s">
        <v>149</v>
      </c>
      <c r="J94" s="1" t="s">
        <v>441</v>
      </c>
      <c r="K94" s="1" t="s">
        <v>144</v>
      </c>
      <c r="M94" s="1" t="s">
        <v>442</v>
      </c>
      <c r="N94" s="23" t="n">
        <v>0.375</v>
      </c>
      <c r="O94" s="1" t="s">
        <v>443</v>
      </c>
      <c r="Q94" s="1" t="s">
        <v>147</v>
      </c>
      <c r="R94" s="1" t="s">
        <v>241</v>
      </c>
      <c r="S94" s="1" t="s">
        <v>241</v>
      </c>
      <c r="T94" s="22" t="s">
        <v>157</v>
      </c>
      <c r="U94" s="1" t="s">
        <v>245</v>
      </c>
      <c r="W94" s="24" t="n">
        <f aca="false">IF($F94="",0,IFERROR(IF(ISNUMBER($F94),INT($F94),DATE(VALUE(MID(SUBSTITUTE(LEFT($F94,FIND(" ",$F94&amp;" ")-1),"/",REPT(" ",20)),41,20)),VALUE(LEFT(SUBSTITUTE(LEFT($F94,FIND(" ",$F94&amp;" ")-1),"/",REPT(" ",20)),20)),VALUE(MID(SUBSTITUTE(LEFT($F94,FIND(" ",$F94&amp;" ")-1),"/",REPT(" ",20)),21,20)))),0))</f>
        <v>46254</v>
      </c>
      <c r="X94" s="25" t="n">
        <f aca="false">IF(ISNUMBER($N94),$N94*Validation!$B$5,"")</f>
        <v>3</v>
      </c>
      <c r="Y94" s="26" t="str">
        <f aca="false">IF($A94="","",SUBSTITUTE(SUBSTITUTE(SUBSTITUTE(SUBSTITUTE(SUBSTITUTE(SUBSTITUTE(SUBSTITUTE(UPPER(TRIM($A94)),"Á","A"),"É","E"),"Í","I"),"Ó","O"),"Ú","U"),"Ñ","N"),"Ü","U"))</f>
        <v>J CASTILLO</v>
      </c>
      <c r="Z94" s="26" t="str">
        <f aca="false">IF($Y94="","",LEFT($Y94,1)&amp;" "&amp;TRIM(RIGHT(SUBSTITUTE($Y94," ",REPT(" ",50)),50)))</f>
        <v>J CASTILLO</v>
      </c>
      <c r="AA94" s="27" t="str">
        <f aca="false">IF($AF94="","",IF(COUNTIF(Validation!$U$19:$U$178,$AF94)&gt;0,"OK","NO MATCH"))</f>
        <v>OK</v>
      </c>
      <c r="AB94" s="27" t="str">
        <f aca="false">IF($W94=0,"",IF(AND($W94&gt;=Validation!$B$3,$W94&lt;=Validation!$C$3),"Yes","No"))</f>
        <v>Yes</v>
      </c>
      <c r="AC94" s="26" t="str">
        <f aca="false">IF($A94="","",$AF94&amp;"|"&amp;TEXT($W94,"yyyy-mm-dd")&amp;"|"&amp;$J94&amp;"|"&amp;$N94)</f>
        <v>J CASTILLO|2026-08-20|28-34N-68W|0.375</v>
      </c>
      <c r="AD94" s="27" t="str">
        <f aca="false">IF($AC94="","",IF(COUNTIF($AC$2:$AC$3000,$AC94)&gt;1,"REVIEW","OK"))</f>
        <v>OK</v>
      </c>
      <c r="AE94" s="27" t="str">
        <f aca="false">IF(OR($W94=0,$O94=""),"",IF(IFERROR(IF(ISNUMBER($O94),INT($O94),DATE(VALUE(MID(SUBSTITUTE(LEFT($O94,FIND(" ",$O94&amp;" ")-1),"/",REPT(" ",20)),41,20)),VALUE(LEFT(SUBSTITUTE(LEFT($O94,FIND(" ",$O94&amp;" ")-1),"/",REPT(" ",20)),20)),VALUE(MID(SUBSTITUTE(LEFT($O94,FIND(" ",$O94&amp;" ")-1),"/",REPT(" ",20)),21,20)))),0)&gt;$W94,"Late","Same day"))</f>
        <v>Same day</v>
      </c>
      <c r="AF94" s="26" t="str">
        <f aca="false">IF($A94="","",IFERROR(INDEX(Validation!$C$193:$C$217,MATCH($A94,Validation!$A$193:$A$217,0)),IF(COUNTIF(Validation!$U$19:$U$178,$Z94)&gt;0,$Z94,IF(COUNTIF(Validation!$S$19:$S$178,$AI94)=1,INDEX(Validation!$U$19:$U$178,MATCH($AI94,Validation!$S$19:$S$178,0)),$Z94))))</f>
        <v>J CASTILLO</v>
      </c>
      <c r="AG94" s="27" t="str">
        <f aca="false">IF(COUNTA($A94:$U94)=0,"",IF($A94="","No name",IF($F94="","No date",IF($W94=0,"Date ilegible",IF(NOT(ISNUMBER($N94)),"Hours no numéricas",IF($AA94="NO MATCH","Person no identificada","OK"))))))</f>
        <v>OK</v>
      </c>
      <c r="AH94" s="27" t="str">
        <f aca="false">IF($W94=0,"No date",IF($W94&lt;Validation!$B$3,"Before period",IF($W94&gt;Validation!$C$3,"After period","In period")))</f>
        <v>In period</v>
      </c>
      <c r="AI94" s="26" t="str">
        <f aca="false">IF($Y94="","",TRIM(RIGHT(SUBSTITUTE($Y94," ",REPT(" ",50)),50)))</f>
        <v>CASTILLO</v>
      </c>
      <c r="AJ94" s="27" t="str">
        <f aca="false">IF($A94="","",IF(NOT(ISERROR(MATCH($A94,Validation!$A$193:$A$217,0))),"Manual mapping",IF(COUNTIF(Validation!$U$19:$U$178,$Z94)&gt;0,"Direct",IF(COUNTIF(Validation!$S$19:$S$178,$AI94)=1,"By surname","Unresolved"))))</f>
        <v>Direct</v>
      </c>
      <c r="AK94" s="28" t="str">
        <f aca="false">IF($L94="","",IF(MATCH($L94,$L$2:$L$3000,0)&lt;&gt;ROW()-1,"",COUNT($AK$1:$AK93)+1))</f>
        <v/>
      </c>
      <c r="AL94" s="28" t="str">
        <f aca="false">IF($G94="","",IF(MATCH($G94,$G$2:$G$3000,0)&lt;&gt;ROW()-1,"",COUNT($AL$1:$AL93)+1))</f>
        <v/>
      </c>
      <c r="AM94" s="28" t="str">
        <f aca="false">IF($H94="","",IF(MATCH($H94,$H$2:$H$3000,0)&lt;&gt;ROW()-1,"",COUNT($AM$1:$AM93)+1))</f>
        <v/>
      </c>
      <c r="AN94" s="28" t="str">
        <f aca="false">IF($I94="","",IF(MATCH($I94,$I$2:$I$3000,0)&lt;&gt;ROW()-1,"",COUNT($AN$1:$AN93)+1))</f>
        <v/>
      </c>
      <c r="AO94" s="28" t="str">
        <f aca="false">IF($Q94="","",IF(MATCH($Q94,$Q$2:$Q$3000,0)&lt;&gt;ROW()-1,"",COUNT($AO$1:$AO93)+1))</f>
        <v/>
      </c>
    </row>
    <row r="95" customFormat="false" ht="12.75" hidden="false" customHeight="true" outlineLevel="0" collapsed="false">
      <c r="A95" s="1" t="s">
        <v>241</v>
      </c>
      <c r="B95" s="1" t="s">
        <v>170</v>
      </c>
      <c r="F95" s="22" t="s">
        <v>157</v>
      </c>
      <c r="G95" s="1" t="s">
        <v>140</v>
      </c>
      <c r="H95" s="1" t="s">
        <v>141</v>
      </c>
      <c r="I95" s="1" t="s">
        <v>149</v>
      </c>
      <c r="J95" s="1" t="s">
        <v>444</v>
      </c>
      <c r="K95" s="1" t="s">
        <v>144</v>
      </c>
      <c r="M95" s="1" t="s">
        <v>445</v>
      </c>
      <c r="N95" s="23" t="n">
        <v>0.125</v>
      </c>
      <c r="O95" s="1" t="s">
        <v>446</v>
      </c>
      <c r="Q95" s="1" t="s">
        <v>147</v>
      </c>
      <c r="R95" s="1" t="s">
        <v>241</v>
      </c>
      <c r="S95" s="1" t="s">
        <v>241</v>
      </c>
      <c r="T95" s="22" t="s">
        <v>157</v>
      </c>
      <c r="U95" s="1" t="s">
        <v>245</v>
      </c>
      <c r="W95" s="24" t="n">
        <f aca="false">IF($F95="",0,IFERROR(IF(ISNUMBER($F95),INT($F95),DATE(VALUE(MID(SUBSTITUTE(LEFT($F95,FIND(" ",$F95&amp;" ")-1),"/",REPT(" ",20)),41,20)),VALUE(LEFT(SUBSTITUTE(LEFT($F95,FIND(" ",$F95&amp;" ")-1),"/",REPT(" ",20)),20)),VALUE(MID(SUBSTITUTE(LEFT($F95,FIND(" ",$F95&amp;" ")-1),"/",REPT(" ",20)),21,20)))),0))</f>
        <v>46254</v>
      </c>
      <c r="X95" s="25" t="n">
        <f aca="false">IF(ISNUMBER($N95),$N95*Validation!$B$5,"")</f>
        <v>1</v>
      </c>
      <c r="Y95" s="26" t="str">
        <f aca="false">IF($A95="","",SUBSTITUTE(SUBSTITUTE(SUBSTITUTE(SUBSTITUTE(SUBSTITUTE(SUBSTITUTE(SUBSTITUTE(UPPER(TRIM($A95)),"Á","A"),"É","E"),"Í","I"),"Ó","O"),"Ú","U"),"Ñ","N"),"Ü","U"))</f>
        <v>J CASTILLO</v>
      </c>
      <c r="Z95" s="26" t="str">
        <f aca="false">IF($Y95="","",LEFT($Y95,1)&amp;" "&amp;TRIM(RIGHT(SUBSTITUTE($Y95," ",REPT(" ",50)),50)))</f>
        <v>J CASTILLO</v>
      </c>
      <c r="AA95" s="27" t="str">
        <f aca="false">IF($AF95="","",IF(COUNTIF(Validation!$U$19:$U$178,$AF95)&gt;0,"OK","NO MATCH"))</f>
        <v>OK</v>
      </c>
      <c r="AB95" s="27" t="str">
        <f aca="false">IF($W95=0,"",IF(AND($W95&gt;=Validation!$B$3,$W95&lt;=Validation!$C$3),"Yes","No"))</f>
        <v>Yes</v>
      </c>
      <c r="AC95" s="26" t="str">
        <f aca="false">IF($A95="","",$AF95&amp;"|"&amp;TEXT($W95,"yyyy-mm-dd")&amp;"|"&amp;$J95&amp;"|"&amp;$N95)</f>
        <v>J CASTILLO|2026-08-20|28-41N-73W|0.125</v>
      </c>
      <c r="AD95" s="27" t="str">
        <f aca="false">IF($AC95="","",IF(COUNTIF($AC$2:$AC$3000,$AC95)&gt;1,"REVIEW","OK"))</f>
        <v>OK</v>
      </c>
      <c r="AE95" s="27" t="str">
        <f aca="false">IF(OR($W95=0,$O95=""),"",IF(IFERROR(IF(ISNUMBER($O95),INT($O95),DATE(VALUE(MID(SUBSTITUTE(LEFT($O95,FIND(" ",$O95&amp;" ")-1),"/",REPT(" ",20)),41,20)),VALUE(LEFT(SUBSTITUTE(LEFT($O95,FIND(" ",$O95&amp;" ")-1),"/",REPT(" ",20)),20)),VALUE(MID(SUBSTITUTE(LEFT($O95,FIND(" ",$O95&amp;" ")-1),"/",REPT(" ",20)),21,20)))),0)&gt;$W95,"Late","Same day"))</f>
        <v>Same day</v>
      </c>
      <c r="AF95" s="26" t="str">
        <f aca="false">IF($A95="","",IFERROR(INDEX(Validation!$C$193:$C$217,MATCH($A95,Validation!$A$193:$A$217,0)),IF(COUNTIF(Validation!$U$19:$U$178,$Z95)&gt;0,$Z95,IF(COUNTIF(Validation!$S$19:$S$178,$AI95)=1,INDEX(Validation!$U$19:$U$178,MATCH($AI95,Validation!$S$19:$S$178,0)),$Z95))))</f>
        <v>J CASTILLO</v>
      </c>
      <c r="AG95" s="27" t="str">
        <f aca="false">IF(COUNTA($A95:$U95)=0,"",IF($A95="","No name",IF($F95="","No date",IF($W95=0,"Date ilegible",IF(NOT(ISNUMBER($N95)),"Hours no numéricas",IF($AA95="NO MATCH","Person no identificada","OK"))))))</f>
        <v>OK</v>
      </c>
      <c r="AH95" s="27" t="str">
        <f aca="false">IF($W95=0,"No date",IF($W95&lt;Validation!$B$3,"Before period",IF($W95&gt;Validation!$C$3,"After period","In period")))</f>
        <v>In period</v>
      </c>
      <c r="AI95" s="26" t="str">
        <f aca="false">IF($Y95="","",TRIM(RIGHT(SUBSTITUTE($Y95," ",REPT(" ",50)),50)))</f>
        <v>CASTILLO</v>
      </c>
      <c r="AJ95" s="27" t="str">
        <f aca="false">IF($A95="","",IF(NOT(ISERROR(MATCH($A95,Validation!$A$193:$A$217,0))),"Manual mapping",IF(COUNTIF(Validation!$U$19:$U$178,$Z95)&gt;0,"Direct",IF(COUNTIF(Validation!$S$19:$S$178,$AI95)=1,"By surname","Unresolved"))))</f>
        <v>Direct</v>
      </c>
      <c r="AK95" s="28" t="str">
        <f aca="false">IF($L95="","",IF(MATCH($L95,$L$2:$L$3000,0)&lt;&gt;ROW()-1,"",COUNT($AK$1:$AK94)+1))</f>
        <v/>
      </c>
      <c r="AL95" s="28" t="str">
        <f aca="false">IF($G95="","",IF(MATCH($G95,$G$2:$G$3000,0)&lt;&gt;ROW()-1,"",COUNT($AL$1:$AL94)+1))</f>
        <v/>
      </c>
      <c r="AM95" s="28" t="str">
        <f aca="false">IF($H95="","",IF(MATCH($H95,$H$2:$H$3000,0)&lt;&gt;ROW()-1,"",COUNT($AM$1:$AM94)+1))</f>
        <v/>
      </c>
      <c r="AN95" s="28" t="str">
        <f aca="false">IF($I95="","",IF(MATCH($I95,$I$2:$I$3000,0)&lt;&gt;ROW()-1,"",COUNT($AN$1:$AN94)+1))</f>
        <v/>
      </c>
      <c r="AO95" s="28" t="str">
        <f aca="false">IF($Q95="","",IF(MATCH($Q95,$Q$2:$Q$3000,0)&lt;&gt;ROW()-1,"",COUNT($AO$1:$AO94)+1))</f>
        <v/>
      </c>
    </row>
    <row r="96" customFormat="false" ht="12.75" hidden="false" customHeight="true" outlineLevel="0" collapsed="false">
      <c r="A96" s="1" t="s">
        <v>241</v>
      </c>
      <c r="B96" s="1" t="s">
        <v>170</v>
      </c>
      <c r="F96" s="22" t="s">
        <v>157</v>
      </c>
      <c r="G96" s="1" t="s">
        <v>140</v>
      </c>
      <c r="H96" s="1" t="s">
        <v>141</v>
      </c>
      <c r="I96" s="1" t="s">
        <v>149</v>
      </c>
      <c r="J96" s="1" t="s">
        <v>447</v>
      </c>
      <c r="K96" s="1" t="s">
        <v>144</v>
      </c>
      <c r="M96" s="1" t="s">
        <v>448</v>
      </c>
      <c r="N96" s="23" t="n">
        <v>0.125</v>
      </c>
      <c r="O96" s="1" t="s">
        <v>449</v>
      </c>
      <c r="Q96" s="1" t="s">
        <v>147</v>
      </c>
      <c r="R96" s="1" t="s">
        <v>241</v>
      </c>
      <c r="S96" s="1" t="s">
        <v>241</v>
      </c>
      <c r="T96" s="22" t="s">
        <v>157</v>
      </c>
      <c r="U96" s="1" t="s">
        <v>245</v>
      </c>
      <c r="W96" s="24" t="n">
        <f aca="false">IF($F96="",0,IFERROR(IF(ISNUMBER($F96),INT($F96),DATE(VALUE(MID(SUBSTITUTE(LEFT($F96,FIND(" ",$F96&amp;" ")-1),"/",REPT(" ",20)),41,20)),VALUE(LEFT(SUBSTITUTE(LEFT($F96,FIND(" ",$F96&amp;" ")-1),"/",REPT(" ",20)),20)),VALUE(MID(SUBSTITUTE(LEFT($F96,FIND(" ",$F96&amp;" ")-1),"/",REPT(" ",20)),21,20)))),0))</f>
        <v>46254</v>
      </c>
      <c r="X96" s="25" t="n">
        <f aca="false">IF(ISNUMBER($N96),$N96*Validation!$B$5,"")</f>
        <v>1</v>
      </c>
      <c r="Y96" s="26" t="str">
        <f aca="false">IF($A96="","",SUBSTITUTE(SUBSTITUTE(SUBSTITUTE(SUBSTITUTE(SUBSTITUTE(SUBSTITUTE(SUBSTITUTE(UPPER(TRIM($A96)),"Á","A"),"É","E"),"Í","I"),"Ó","O"),"Ú","U"),"Ñ","N"),"Ü","U"))</f>
        <v>J CASTILLO</v>
      </c>
      <c r="Z96" s="26" t="str">
        <f aca="false">IF($Y96="","",LEFT($Y96,1)&amp;" "&amp;TRIM(RIGHT(SUBSTITUTE($Y96," ",REPT(" ",50)),50)))</f>
        <v>J CASTILLO</v>
      </c>
      <c r="AA96" s="27" t="str">
        <f aca="false">IF($AF96="","",IF(COUNTIF(Validation!$U$19:$U$178,$AF96)&gt;0,"OK","NO MATCH"))</f>
        <v>OK</v>
      </c>
      <c r="AB96" s="27" t="str">
        <f aca="false">IF($W96=0,"",IF(AND($W96&gt;=Validation!$B$3,$W96&lt;=Validation!$C$3),"Yes","No"))</f>
        <v>Yes</v>
      </c>
      <c r="AC96" s="26" t="str">
        <f aca="false">IF($A96="","",$AF96&amp;"|"&amp;TEXT($W96,"yyyy-mm-dd")&amp;"|"&amp;$J96&amp;"|"&amp;$N96)</f>
        <v>J CASTILLO|2026-08-20|28-36N-71W|0.125</v>
      </c>
      <c r="AD96" s="27" t="str">
        <f aca="false">IF($AC96="","",IF(COUNTIF($AC$2:$AC$3000,$AC96)&gt;1,"REVIEW","OK"))</f>
        <v>OK</v>
      </c>
      <c r="AE96" s="27" t="str">
        <f aca="false">IF(OR($W96=0,$O96=""),"",IF(IFERROR(IF(ISNUMBER($O96),INT($O96),DATE(VALUE(MID(SUBSTITUTE(LEFT($O96,FIND(" ",$O96&amp;" ")-1),"/",REPT(" ",20)),41,20)),VALUE(LEFT(SUBSTITUTE(LEFT($O96,FIND(" ",$O96&amp;" ")-1),"/",REPT(" ",20)),20)),VALUE(MID(SUBSTITUTE(LEFT($O96,FIND(" ",$O96&amp;" ")-1),"/",REPT(" ",20)),21,20)))),0)&gt;$W96,"Late","Same day"))</f>
        <v>Same day</v>
      </c>
      <c r="AF96" s="26" t="str">
        <f aca="false">IF($A96="","",IFERROR(INDEX(Validation!$C$193:$C$217,MATCH($A96,Validation!$A$193:$A$217,0)),IF(COUNTIF(Validation!$U$19:$U$178,$Z96)&gt;0,$Z96,IF(COUNTIF(Validation!$S$19:$S$178,$AI96)=1,INDEX(Validation!$U$19:$U$178,MATCH($AI96,Validation!$S$19:$S$178,0)),$Z96))))</f>
        <v>J CASTILLO</v>
      </c>
      <c r="AG96" s="27" t="str">
        <f aca="false">IF(COUNTA($A96:$U96)=0,"",IF($A96="","No name",IF($F96="","No date",IF($W96=0,"Date ilegible",IF(NOT(ISNUMBER($N96)),"Hours no numéricas",IF($AA96="NO MATCH","Person no identificada","OK"))))))</f>
        <v>OK</v>
      </c>
      <c r="AH96" s="27" t="str">
        <f aca="false">IF($W96=0,"No date",IF($W96&lt;Validation!$B$3,"Before period",IF($W96&gt;Validation!$C$3,"After period","In period")))</f>
        <v>In period</v>
      </c>
      <c r="AI96" s="26" t="str">
        <f aca="false">IF($Y96="","",TRIM(RIGHT(SUBSTITUTE($Y96," ",REPT(" ",50)),50)))</f>
        <v>CASTILLO</v>
      </c>
      <c r="AJ96" s="27" t="str">
        <f aca="false">IF($A96="","",IF(NOT(ISERROR(MATCH($A96,Validation!$A$193:$A$217,0))),"Manual mapping",IF(COUNTIF(Validation!$U$19:$U$178,$Z96)&gt;0,"Direct",IF(COUNTIF(Validation!$S$19:$S$178,$AI96)=1,"By surname","Unresolved"))))</f>
        <v>Direct</v>
      </c>
      <c r="AK96" s="28" t="str">
        <f aca="false">IF($L96="","",IF(MATCH($L96,$L$2:$L$3000,0)&lt;&gt;ROW()-1,"",COUNT($AK$1:$AK95)+1))</f>
        <v/>
      </c>
      <c r="AL96" s="28" t="str">
        <f aca="false">IF($G96="","",IF(MATCH($G96,$G$2:$G$3000,0)&lt;&gt;ROW()-1,"",COUNT($AL$1:$AL95)+1))</f>
        <v/>
      </c>
      <c r="AM96" s="28" t="str">
        <f aca="false">IF($H96="","",IF(MATCH($H96,$H$2:$H$3000,0)&lt;&gt;ROW()-1,"",COUNT($AM$1:$AM95)+1))</f>
        <v/>
      </c>
      <c r="AN96" s="28" t="str">
        <f aca="false">IF($I96="","",IF(MATCH($I96,$I$2:$I$3000,0)&lt;&gt;ROW()-1,"",COUNT($AN$1:$AN95)+1))</f>
        <v/>
      </c>
      <c r="AO96" s="28" t="str">
        <f aca="false">IF($Q96="","",IF(MATCH($Q96,$Q$2:$Q$3000,0)&lt;&gt;ROW()-1,"",COUNT($AO$1:$AO95)+1))</f>
        <v/>
      </c>
    </row>
    <row r="97" customFormat="false" ht="12.75" hidden="false" customHeight="true" outlineLevel="0" collapsed="false">
      <c r="A97" s="1" t="s">
        <v>241</v>
      </c>
      <c r="B97" s="1" t="s">
        <v>170</v>
      </c>
      <c r="F97" s="22" t="s">
        <v>157</v>
      </c>
      <c r="G97" s="1" t="s">
        <v>140</v>
      </c>
      <c r="H97" s="1" t="s">
        <v>141</v>
      </c>
      <c r="I97" s="1" t="s">
        <v>149</v>
      </c>
      <c r="J97" s="1" t="s">
        <v>450</v>
      </c>
      <c r="K97" s="1" t="s">
        <v>144</v>
      </c>
      <c r="M97" s="1" t="s">
        <v>315</v>
      </c>
      <c r="N97" s="23" t="n">
        <v>0.125</v>
      </c>
      <c r="O97" s="1" t="s">
        <v>451</v>
      </c>
      <c r="Q97" s="1" t="s">
        <v>147</v>
      </c>
      <c r="R97" s="1" t="s">
        <v>241</v>
      </c>
      <c r="S97" s="1" t="s">
        <v>241</v>
      </c>
      <c r="T97" s="22" t="s">
        <v>359</v>
      </c>
      <c r="U97" s="1" t="s">
        <v>245</v>
      </c>
      <c r="W97" s="24" t="n">
        <f aca="false">IF($F97="",0,IFERROR(IF(ISNUMBER($F97),INT($F97),DATE(VALUE(MID(SUBSTITUTE(LEFT($F97,FIND(" ",$F97&amp;" ")-1),"/",REPT(" ",20)),41,20)),VALUE(LEFT(SUBSTITUTE(LEFT($F97,FIND(" ",$F97&amp;" ")-1),"/",REPT(" ",20)),20)),VALUE(MID(SUBSTITUTE(LEFT($F97,FIND(" ",$F97&amp;" ")-1),"/",REPT(" ",20)),21,20)))),0))</f>
        <v>46254</v>
      </c>
      <c r="X97" s="25" t="n">
        <f aca="false">IF(ISNUMBER($N97),$N97*Validation!$B$5,"")</f>
        <v>1</v>
      </c>
      <c r="Y97" s="26" t="str">
        <f aca="false">IF($A97="","",SUBSTITUTE(SUBSTITUTE(SUBSTITUTE(SUBSTITUTE(SUBSTITUTE(SUBSTITUTE(SUBSTITUTE(UPPER(TRIM($A97)),"Á","A"),"É","E"),"Í","I"),"Ó","O"),"Ú","U"),"Ñ","N"),"Ü","U"))</f>
        <v>J CASTILLO</v>
      </c>
      <c r="Z97" s="26" t="str">
        <f aca="false">IF($Y97="","",LEFT($Y97,1)&amp;" "&amp;TRIM(RIGHT(SUBSTITUTE($Y97," ",REPT(" ",50)),50)))</f>
        <v>J CASTILLO</v>
      </c>
      <c r="AA97" s="27" t="str">
        <f aca="false">IF($AF97="","",IF(COUNTIF(Validation!$U$19:$U$178,$AF97)&gt;0,"OK","NO MATCH"))</f>
        <v>OK</v>
      </c>
      <c r="AB97" s="27" t="str">
        <f aca="false">IF($W97=0,"",IF(AND($W97&gt;=Validation!$B$3,$W97&lt;=Validation!$C$3),"Yes","No"))</f>
        <v>Yes</v>
      </c>
      <c r="AC97" s="26" t="str">
        <f aca="false">IF($A97="","",$AF97&amp;"|"&amp;TEXT($W97,"yyyy-mm-dd")&amp;"|"&amp;$J97&amp;"|"&amp;$N97)</f>
        <v>J CASTILLO|2026-08-20|35-34N-68W|0.125</v>
      </c>
      <c r="AD97" s="27" t="str">
        <f aca="false">IF($AC97="","",IF(COUNTIF($AC$2:$AC$3000,$AC97)&gt;1,"REVIEW","OK"))</f>
        <v>OK</v>
      </c>
      <c r="AE97" s="27" t="str">
        <f aca="false">IF(OR($W97=0,$O97=""),"",IF(IFERROR(IF(ISNUMBER($O97),INT($O97),DATE(VALUE(MID(SUBSTITUTE(LEFT($O97,FIND(" ",$O97&amp;" ")-1),"/",REPT(" ",20)),41,20)),VALUE(LEFT(SUBSTITUTE(LEFT($O97,FIND(" ",$O97&amp;" ")-1),"/",REPT(" ",20)),20)),VALUE(MID(SUBSTITUTE(LEFT($O97,FIND(" ",$O97&amp;" ")-1),"/",REPT(" ",20)),21,20)))),0)&gt;$W97,"Late","Same day"))</f>
        <v>Late</v>
      </c>
      <c r="AF97" s="26" t="str">
        <f aca="false">IF($A97="","",IFERROR(INDEX(Validation!$C$193:$C$217,MATCH($A97,Validation!$A$193:$A$217,0)),IF(COUNTIF(Validation!$U$19:$U$178,$Z97)&gt;0,$Z97,IF(COUNTIF(Validation!$S$19:$S$178,$AI97)=1,INDEX(Validation!$U$19:$U$178,MATCH($AI97,Validation!$S$19:$S$178,0)),$Z97))))</f>
        <v>J CASTILLO</v>
      </c>
      <c r="AG97" s="27" t="str">
        <f aca="false">IF(COUNTA($A97:$U97)=0,"",IF($A97="","No name",IF($F97="","No date",IF($W97=0,"Date ilegible",IF(NOT(ISNUMBER($N97)),"Hours no numéricas",IF($AA97="NO MATCH","Person no identificada","OK"))))))</f>
        <v>OK</v>
      </c>
      <c r="AH97" s="27" t="str">
        <f aca="false">IF($W97=0,"No date",IF($W97&lt;Validation!$B$3,"Before period",IF($W97&gt;Validation!$C$3,"After period","In period")))</f>
        <v>In period</v>
      </c>
      <c r="AI97" s="26" t="str">
        <f aca="false">IF($Y97="","",TRIM(RIGHT(SUBSTITUTE($Y97," ",REPT(" ",50)),50)))</f>
        <v>CASTILLO</v>
      </c>
      <c r="AJ97" s="27" t="str">
        <f aca="false">IF($A97="","",IF(NOT(ISERROR(MATCH($A97,Validation!$A$193:$A$217,0))),"Manual mapping",IF(COUNTIF(Validation!$U$19:$U$178,$Z97)&gt;0,"Direct",IF(COUNTIF(Validation!$S$19:$S$178,$AI97)=1,"By surname","Unresolved"))))</f>
        <v>Direct</v>
      </c>
      <c r="AK97" s="28" t="str">
        <f aca="false">IF($L97="","",IF(MATCH($L97,$L$2:$L$3000,0)&lt;&gt;ROW()-1,"",COUNT($AK$1:$AK96)+1))</f>
        <v/>
      </c>
      <c r="AL97" s="28" t="str">
        <f aca="false">IF($G97="","",IF(MATCH($G97,$G$2:$G$3000,0)&lt;&gt;ROW()-1,"",COUNT($AL$1:$AL96)+1))</f>
        <v/>
      </c>
      <c r="AM97" s="28" t="str">
        <f aca="false">IF($H97="","",IF(MATCH($H97,$H$2:$H$3000,0)&lt;&gt;ROW()-1,"",COUNT($AM$1:$AM96)+1))</f>
        <v/>
      </c>
      <c r="AN97" s="28" t="str">
        <f aca="false">IF($I97="","",IF(MATCH($I97,$I$2:$I$3000,0)&lt;&gt;ROW()-1,"",COUNT($AN$1:$AN96)+1))</f>
        <v/>
      </c>
      <c r="AO97" s="28" t="str">
        <f aca="false">IF($Q97="","",IF(MATCH($Q97,$Q$2:$Q$3000,0)&lt;&gt;ROW()-1,"",COUNT($AO$1:$AO96)+1))</f>
        <v/>
      </c>
    </row>
    <row r="98" customFormat="false" ht="12.75" hidden="false" customHeight="true" outlineLevel="0" collapsed="false">
      <c r="A98" s="1" t="s">
        <v>241</v>
      </c>
      <c r="B98" s="1" t="s">
        <v>170</v>
      </c>
      <c r="F98" s="22" t="s">
        <v>157</v>
      </c>
      <c r="G98" s="1" t="s">
        <v>140</v>
      </c>
      <c r="H98" s="1" t="s">
        <v>141</v>
      </c>
      <c r="I98" s="1" t="s">
        <v>142</v>
      </c>
      <c r="J98" s="1" t="s">
        <v>452</v>
      </c>
      <c r="K98" s="1" t="s">
        <v>144</v>
      </c>
      <c r="M98" s="1" t="s">
        <v>315</v>
      </c>
      <c r="N98" s="23" t="n">
        <v>0.125</v>
      </c>
      <c r="O98" s="1" t="s">
        <v>453</v>
      </c>
      <c r="Q98" s="1" t="s">
        <v>147</v>
      </c>
      <c r="R98" s="1" t="s">
        <v>241</v>
      </c>
      <c r="S98" s="1" t="s">
        <v>241</v>
      </c>
      <c r="T98" s="22" t="s">
        <v>359</v>
      </c>
      <c r="U98" s="1" t="s">
        <v>245</v>
      </c>
      <c r="W98" s="24" t="n">
        <f aca="false">IF($F98="",0,IFERROR(IF(ISNUMBER($F98),INT($F98),DATE(VALUE(MID(SUBSTITUTE(LEFT($F98,FIND(" ",$F98&amp;" ")-1),"/",REPT(" ",20)),41,20)),VALUE(LEFT(SUBSTITUTE(LEFT($F98,FIND(" ",$F98&amp;" ")-1),"/",REPT(" ",20)),20)),VALUE(MID(SUBSTITUTE(LEFT($F98,FIND(" ",$F98&amp;" ")-1),"/",REPT(" ",20)),21,20)))),0))</f>
        <v>46254</v>
      </c>
      <c r="X98" s="25" t="n">
        <f aca="false">IF(ISNUMBER($N98),$N98*Validation!$B$5,"")</f>
        <v>1</v>
      </c>
      <c r="Y98" s="26" t="str">
        <f aca="false">IF($A98="","",SUBSTITUTE(SUBSTITUTE(SUBSTITUTE(SUBSTITUTE(SUBSTITUTE(SUBSTITUTE(SUBSTITUTE(UPPER(TRIM($A98)),"Á","A"),"É","E"),"Í","I"),"Ó","O"),"Ú","U"),"Ñ","N"),"Ü","U"))</f>
        <v>J CASTILLO</v>
      </c>
      <c r="Z98" s="26" t="str">
        <f aca="false">IF($Y98="","",LEFT($Y98,1)&amp;" "&amp;TRIM(RIGHT(SUBSTITUTE($Y98," ",REPT(" ",50)),50)))</f>
        <v>J CASTILLO</v>
      </c>
      <c r="AA98" s="27" t="str">
        <f aca="false">IF($AF98="","",IF(COUNTIF(Validation!$U$19:$U$178,$AF98)&gt;0,"OK","NO MATCH"))</f>
        <v>OK</v>
      </c>
      <c r="AB98" s="27" t="str">
        <f aca="false">IF($W98=0,"",IF(AND($W98&gt;=Validation!$B$3,$W98&lt;=Validation!$C$3),"Yes","No"))</f>
        <v>Yes</v>
      </c>
      <c r="AC98" s="26" t="str">
        <f aca="false">IF($A98="","",$AF98&amp;"|"&amp;TEXT($W98,"yyyy-mm-dd")&amp;"|"&amp;$J98&amp;"|"&amp;$N98)</f>
        <v>J CASTILLO|2026-08-20|34-42N-71W|0.125</v>
      </c>
      <c r="AD98" s="27" t="str">
        <f aca="false">IF($AC98="","",IF(COUNTIF($AC$2:$AC$3000,$AC98)&gt;1,"REVIEW","OK"))</f>
        <v>OK</v>
      </c>
      <c r="AE98" s="27" t="str">
        <f aca="false">IF(OR($W98=0,$O98=""),"",IF(IFERROR(IF(ISNUMBER($O98),INT($O98),DATE(VALUE(MID(SUBSTITUTE(LEFT($O98,FIND(" ",$O98&amp;" ")-1),"/",REPT(" ",20)),41,20)),VALUE(LEFT(SUBSTITUTE(LEFT($O98,FIND(" ",$O98&amp;" ")-1),"/",REPT(" ",20)),20)),VALUE(MID(SUBSTITUTE(LEFT($O98,FIND(" ",$O98&amp;" ")-1),"/",REPT(" ",20)),21,20)))),0)&gt;$W98,"Late","Same day"))</f>
        <v>Late</v>
      </c>
      <c r="AF98" s="26" t="str">
        <f aca="false">IF($A98="","",IFERROR(INDEX(Validation!$C$193:$C$217,MATCH($A98,Validation!$A$193:$A$217,0)),IF(COUNTIF(Validation!$U$19:$U$178,$Z98)&gt;0,$Z98,IF(COUNTIF(Validation!$S$19:$S$178,$AI98)=1,INDEX(Validation!$U$19:$U$178,MATCH($AI98,Validation!$S$19:$S$178,0)),$Z98))))</f>
        <v>J CASTILLO</v>
      </c>
      <c r="AG98" s="27" t="str">
        <f aca="false">IF(COUNTA($A98:$U98)=0,"",IF($A98="","No name",IF($F98="","No date",IF($W98=0,"Date ilegible",IF(NOT(ISNUMBER($N98)),"Hours no numéricas",IF($AA98="NO MATCH","Person no identificada","OK"))))))</f>
        <v>OK</v>
      </c>
      <c r="AH98" s="27" t="str">
        <f aca="false">IF($W98=0,"No date",IF($W98&lt;Validation!$B$3,"Before period",IF($W98&gt;Validation!$C$3,"After period","In period")))</f>
        <v>In period</v>
      </c>
      <c r="AI98" s="26" t="str">
        <f aca="false">IF($Y98="","",TRIM(RIGHT(SUBSTITUTE($Y98," ",REPT(" ",50)),50)))</f>
        <v>CASTILLO</v>
      </c>
      <c r="AJ98" s="27" t="str">
        <f aca="false">IF($A98="","",IF(NOT(ISERROR(MATCH($A98,Validation!$A$193:$A$217,0))),"Manual mapping",IF(COUNTIF(Validation!$U$19:$U$178,$Z98)&gt;0,"Direct",IF(COUNTIF(Validation!$S$19:$S$178,$AI98)=1,"By surname","Unresolved"))))</f>
        <v>Direct</v>
      </c>
      <c r="AK98" s="28" t="str">
        <f aca="false">IF($L98="","",IF(MATCH($L98,$L$2:$L$3000,0)&lt;&gt;ROW()-1,"",COUNT($AK$1:$AK97)+1))</f>
        <v/>
      </c>
      <c r="AL98" s="28" t="str">
        <f aca="false">IF($G98="","",IF(MATCH($G98,$G$2:$G$3000,0)&lt;&gt;ROW()-1,"",COUNT($AL$1:$AL97)+1))</f>
        <v/>
      </c>
      <c r="AM98" s="28" t="str">
        <f aca="false">IF($H98="","",IF(MATCH($H98,$H$2:$H$3000,0)&lt;&gt;ROW()-1,"",COUNT($AM$1:$AM97)+1))</f>
        <v/>
      </c>
      <c r="AN98" s="28" t="str">
        <f aca="false">IF($I98="","",IF(MATCH($I98,$I$2:$I$3000,0)&lt;&gt;ROW()-1,"",COUNT($AN$1:$AN97)+1))</f>
        <v/>
      </c>
      <c r="AO98" s="28" t="str">
        <f aca="false">IF($Q98="","",IF(MATCH($Q98,$Q$2:$Q$3000,0)&lt;&gt;ROW()-1,"",COUNT($AO$1:$AO97)+1))</f>
        <v/>
      </c>
    </row>
    <row r="99" customFormat="false" ht="23.25" hidden="false" customHeight="true" outlineLevel="0" collapsed="false">
      <c r="A99" s="1" t="s">
        <v>260</v>
      </c>
      <c r="B99" s="1" t="s">
        <v>170</v>
      </c>
      <c r="F99" s="22" t="s">
        <v>157</v>
      </c>
      <c r="G99" s="1" t="s">
        <v>140</v>
      </c>
      <c r="H99" s="1" t="s">
        <v>141</v>
      </c>
      <c r="I99" s="1" t="s">
        <v>149</v>
      </c>
      <c r="J99" s="1" t="s">
        <v>454</v>
      </c>
      <c r="K99" s="1" t="s">
        <v>144</v>
      </c>
      <c r="M99" s="1" t="s">
        <v>455</v>
      </c>
      <c r="N99" s="23" t="n">
        <v>0.375</v>
      </c>
      <c r="O99" s="1" t="s">
        <v>456</v>
      </c>
      <c r="Q99" s="1" t="s">
        <v>147</v>
      </c>
      <c r="R99" s="1" t="s">
        <v>260</v>
      </c>
      <c r="S99" s="1" t="s">
        <v>260</v>
      </c>
      <c r="T99" s="22" t="s">
        <v>157</v>
      </c>
      <c r="U99" s="29" t="s">
        <v>457</v>
      </c>
      <c r="W99" s="24" t="n">
        <f aca="false">IF($F99="",0,IFERROR(IF(ISNUMBER($F99),INT($F99),DATE(VALUE(MID(SUBSTITUTE(LEFT($F99,FIND(" ",$F99&amp;" ")-1),"/",REPT(" ",20)),41,20)),VALUE(LEFT(SUBSTITUTE(LEFT($F99,FIND(" ",$F99&amp;" ")-1),"/",REPT(" ",20)),20)),VALUE(MID(SUBSTITUTE(LEFT($F99,FIND(" ",$F99&amp;" ")-1),"/",REPT(" ",20)),21,20)))),0))</f>
        <v>46254</v>
      </c>
      <c r="X99" s="25" t="n">
        <f aca="false">IF(ISNUMBER($N99),$N99*Validation!$B$5,"")</f>
        <v>3</v>
      </c>
      <c r="Y99" s="26" t="str">
        <f aca="false">IF($A99="","",SUBSTITUTE(SUBSTITUTE(SUBSTITUTE(SUBSTITUTE(SUBSTITUTE(SUBSTITUTE(SUBSTITUTE(UPPER(TRIM($A99)),"Á","A"),"É","E"),"Í","I"),"Ó","O"),"Ú","U"),"Ñ","N"),"Ü","U"))</f>
        <v>J RINCON</v>
      </c>
      <c r="Z99" s="26" t="str">
        <f aca="false">IF($Y99="","",LEFT($Y99,1)&amp;" "&amp;TRIM(RIGHT(SUBSTITUTE($Y99," ",REPT(" ",50)),50)))</f>
        <v>J RINCON</v>
      </c>
      <c r="AA99" s="27" t="str">
        <f aca="false">IF($AF99="","",IF(COUNTIF(Validation!$U$19:$U$178,$AF99)&gt;0,"OK","NO MATCH"))</f>
        <v>OK</v>
      </c>
      <c r="AB99" s="27" t="str">
        <f aca="false">IF($W99=0,"",IF(AND($W99&gt;=Validation!$B$3,$W99&lt;=Validation!$C$3),"Yes","No"))</f>
        <v>Yes</v>
      </c>
      <c r="AC99" s="26" t="str">
        <f aca="false">IF($A99="","",$AF99&amp;"|"&amp;TEXT($W99,"yyyy-mm-dd")&amp;"|"&amp;$J99&amp;"|"&amp;$N99)</f>
        <v>J RINCON|2026-08-20|09-36N-70W|0.375</v>
      </c>
      <c r="AD99" s="27" t="str">
        <f aca="false">IF($AC99="","",IF(COUNTIF($AC$2:$AC$3000,$AC99)&gt;1,"REVIEW","OK"))</f>
        <v>OK</v>
      </c>
      <c r="AE99" s="27" t="str">
        <f aca="false">IF(OR($W99=0,$O99=""),"",IF(IFERROR(IF(ISNUMBER($O99),INT($O99),DATE(VALUE(MID(SUBSTITUTE(LEFT($O99,FIND(" ",$O99&amp;" ")-1),"/",REPT(" ",20)),41,20)),VALUE(LEFT(SUBSTITUTE(LEFT($O99,FIND(" ",$O99&amp;" ")-1),"/",REPT(" ",20)),20)),VALUE(MID(SUBSTITUTE(LEFT($O99,FIND(" ",$O99&amp;" ")-1),"/",REPT(" ",20)),21,20)))),0)&gt;$W99,"Late","Same day"))</f>
        <v>Same day</v>
      </c>
      <c r="AF99" s="26" t="str">
        <f aca="false">IF($A99="","",IFERROR(INDEX(Validation!$C$193:$C$217,MATCH($A99,Validation!$A$193:$A$217,0)),IF(COUNTIF(Validation!$U$19:$U$178,$Z99)&gt;0,$Z99,IF(COUNTIF(Validation!$S$19:$S$178,$AI99)=1,INDEX(Validation!$U$19:$U$178,MATCH($AI99,Validation!$S$19:$S$178,0)),$Z99))))</f>
        <v>J RINCON</v>
      </c>
      <c r="AG99" s="27" t="str">
        <f aca="false">IF(COUNTA($A99:$U99)=0,"",IF($A99="","No name",IF($F99="","No date",IF($W99=0,"Date ilegible",IF(NOT(ISNUMBER($N99)),"Hours no numéricas",IF($AA99="NO MATCH","Person no identificada","OK"))))))</f>
        <v>OK</v>
      </c>
      <c r="AH99" s="27" t="str">
        <f aca="false">IF($W99=0,"No date",IF($W99&lt;Validation!$B$3,"Before period",IF($W99&gt;Validation!$C$3,"After period","In period")))</f>
        <v>In period</v>
      </c>
      <c r="AI99" s="26" t="str">
        <f aca="false">IF($Y99="","",TRIM(RIGHT(SUBSTITUTE($Y99," ",REPT(" ",50)),50)))</f>
        <v>RINCON</v>
      </c>
      <c r="AJ99" s="27" t="str">
        <f aca="false">IF($A99="","",IF(NOT(ISERROR(MATCH($A99,Validation!$A$193:$A$217,0))),"Manual mapping",IF(COUNTIF(Validation!$U$19:$U$178,$Z99)&gt;0,"Direct",IF(COUNTIF(Validation!$S$19:$S$178,$AI99)=1,"By surname","Unresolved"))))</f>
        <v>Direct</v>
      </c>
      <c r="AK99" s="28" t="str">
        <f aca="false">IF($L99="","",IF(MATCH($L99,$L$2:$L$3000,0)&lt;&gt;ROW()-1,"",COUNT($AK$1:$AK98)+1))</f>
        <v/>
      </c>
      <c r="AL99" s="28" t="str">
        <f aca="false">IF($G99="","",IF(MATCH($G99,$G$2:$G$3000,0)&lt;&gt;ROW()-1,"",COUNT($AL$1:$AL98)+1))</f>
        <v/>
      </c>
      <c r="AM99" s="28" t="str">
        <f aca="false">IF($H99="","",IF(MATCH($H99,$H$2:$H$3000,0)&lt;&gt;ROW()-1,"",COUNT($AM$1:$AM98)+1))</f>
        <v/>
      </c>
      <c r="AN99" s="28" t="str">
        <f aca="false">IF($I99="","",IF(MATCH($I99,$I$2:$I$3000,0)&lt;&gt;ROW()-1,"",COUNT($AN$1:$AN98)+1))</f>
        <v/>
      </c>
      <c r="AO99" s="28" t="str">
        <f aca="false">IF($Q99="","",IF(MATCH($Q99,$Q$2:$Q$3000,0)&lt;&gt;ROW()-1,"",COUNT($AO$1:$AO98)+1))</f>
        <v/>
      </c>
    </row>
    <row r="100" customFormat="false" ht="23.25" hidden="false" customHeight="true" outlineLevel="0" collapsed="false">
      <c r="A100" s="1" t="s">
        <v>260</v>
      </c>
      <c r="B100" s="1" t="s">
        <v>170</v>
      </c>
      <c r="F100" s="22" t="s">
        <v>157</v>
      </c>
      <c r="G100" s="1" t="s">
        <v>140</v>
      </c>
      <c r="H100" s="1" t="s">
        <v>141</v>
      </c>
      <c r="I100" s="1" t="s">
        <v>149</v>
      </c>
      <c r="J100" s="1" t="s">
        <v>458</v>
      </c>
      <c r="K100" s="1" t="s">
        <v>144</v>
      </c>
      <c r="M100" s="1" t="s">
        <v>459</v>
      </c>
      <c r="N100" s="23" t="n">
        <v>0.25</v>
      </c>
      <c r="O100" s="1" t="s">
        <v>460</v>
      </c>
      <c r="Q100" s="1" t="s">
        <v>147</v>
      </c>
      <c r="R100" s="1" t="s">
        <v>260</v>
      </c>
      <c r="S100" s="1" t="s">
        <v>260</v>
      </c>
      <c r="T100" s="22" t="s">
        <v>157</v>
      </c>
      <c r="U100" s="29" t="s">
        <v>461</v>
      </c>
      <c r="W100" s="24" t="n">
        <f aca="false">IF($F100="",0,IFERROR(IF(ISNUMBER($F100),INT($F100),DATE(VALUE(MID(SUBSTITUTE(LEFT($F100,FIND(" ",$F100&amp;" ")-1),"/",REPT(" ",20)),41,20)),VALUE(LEFT(SUBSTITUTE(LEFT($F100,FIND(" ",$F100&amp;" ")-1),"/",REPT(" ",20)),20)),VALUE(MID(SUBSTITUTE(LEFT($F100,FIND(" ",$F100&amp;" ")-1),"/",REPT(" ",20)),21,20)))),0))</f>
        <v>46254</v>
      </c>
      <c r="X100" s="25" t="n">
        <f aca="false">IF(ISNUMBER($N100),$N100*Validation!$B$5,"")</f>
        <v>2</v>
      </c>
      <c r="Y100" s="26" t="str">
        <f aca="false">IF($A100="","",SUBSTITUTE(SUBSTITUTE(SUBSTITUTE(SUBSTITUTE(SUBSTITUTE(SUBSTITUTE(SUBSTITUTE(UPPER(TRIM($A100)),"Á","A"),"É","E"),"Í","I"),"Ó","O"),"Ú","U"),"Ñ","N"),"Ü","U"))</f>
        <v>J RINCON</v>
      </c>
      <c r="Z100" s="26" t="str">
        <f aca="false">IF($Y100="","",LEFT($Y100,1)&amp;" "&amp;TRIM(RIGHT(SUBSTITUTE($Y100," ",REPT(" ",50)),50)))</f>
        <v>J RINCON</v>
      </c>
      <c r="AA100" s="27" t="str">
        <f aca="false">IF($AF100="","",IF(COUNTIF(Validation!$U$19:$U$178,$AF100)&gt;0,"OK","NO MATCH"))</f>
        <v>OK</v>
      </c>
      <c r="AB100" s="27" t="str">
        <f aca="false">IF($W100=0,"",IF(AND($W100&gt;=Validation!$B$3,$W100&lt;=Validation!$C$3),"Yes","No"))</f>
        <v>Yes</v>
      </c>
      <c r="AC100" s="26" t="str">
        <f aca="false">IF($A100="","",$AF100&amp;"|"&amp;TEXT($W100,"yyyy-mm-dd")&amp;"|"&amp;$J100&amp;"|"&amp;$N100)</f>
        <v>J RINCON|2026-08-20|09-34N-69W|0.25</v>
      </c>
      <c r="AD100" s="27" t="str">
        <f aca="false">IF($AC100="","",IF(COUNTIF($AC$2:$AC$3000,$AC100)&gt;1,"REVIEW","OK"))</f>
        <v>OK</v>
      </c>
      <c r="AE100" s="27" t="str">
        <f aca="false">IF(OR($W100=0,$O100=""),"",IF(IFERROR(IF(ISNUMBER($O100),INT($O100),DATE(VALUE(MID(SUBSTITUTE(LEFT($O100,FIND(" ",$O100&amp;" ")-1),"/",REPT(" ",20)),41,20)),VALUE(LEFT(SUBSTITUTE(LEFT($O100,FIND(" ",$O100&amp;" ")-1),"/",REPT(" ",20)),20)),VALUE(MID(SUBSTITUTE(LEFT($O100,FIND(" ",$O100&amp;" ")-1),"/",REPT(" ",20)),21,20)))),0)&gt;$W100,"Late","Same day"))</f>
        <v>Same day</v>
      </c>
      <c r="AF100" s="26" t="str">
        <f aca="false">IF($A100="","",IFERROR(INDEX(Validation!$C$193:$C$217,MATCH($A100,Validation!$A$193:$A$217,0)),IF(COUNTIF(Validation!$U$19:$U$178,$Z100)&gt;0,$Z100,IF(COUNTIF(Validation!$S$19:$S$178,$AI100)=1,INDEX(Validation!$U$19:$U$178,MATCH($AI100,Validation!$S$19:$S$178,0)),$Z100))))</f>
        <v>J RINCON</v>
      </c>
      <c r="AG100" s="27" t="str">
        <f aca="false">IF(COUNTA($A100:$U100)=0,"",IF($A100="","No name",IF($F100="","No date",IF($W100=0,"Date ilegible",IF(NOT(ISNUMBER($N100)),"Hours no numéricas",IF($AA100="NO MATCH","Person no identificada","OK"))))))</f>
        <v>OK</v>
      </c>
      <c r="AH100" s="27" t="str">
        <f aca="false">IF($W100=0,"No date",IF($W100&lt;Validation!$B$3,"Before period",IF($W100&gt;Validation!$C$3,"After period","In period")))</f>
        <v>In period</v>
      </c>
      <c r="AI100" s="26" t="str">
        <f aca="false">IF($Y100="","",TRIM(RIGHT(SUBSTITUTE($Y100," ",REPT(" ",50)),50)))</f>
        <v>RINCON</v>
      </c>
      <c r="AJ100" s="27" t="str">
        <f aca="false">IF($A100="","",IF(NOT(ISERROR(MATCH($A100,Validation!$A$193:$A$217,0))),"Manual mapping",IF(COUNTIF(Validation!$U$19:$U$178,$Z100)&gt;0,"Direct",IF(COUNTIF(Validation!$S$19:$S$178,$AI100)=1,"By surname","Unresolved"))))</f>
        <v>Direct</v>
      </c>
      <c r="AK100" s="28" t="str">
        <f aca="false">IF($L100="","",IF(MATCH($L100,$L$2:$L$3000,0)&lt;&gt;ROW()-1,"",COUNT($AK$1:$AK99)+1))</f>
        <v/>
      </c>
      <c r="AL100" s="28" t="str">
        <f aca="false">IF($G100="","",IF(MATCH($G100,$G$2:$G$3000,0)&lt;&gt;ROW()-1,"",COUNT($AL$1:$AL99)+1))</f>
        <v/>
      </c>
      <c r="AM100" s="28" t="str">
        <f aca="false">IF($H100="","",IF(MATCH($H100,$H$2:$H$3000,0)&lt;&gt;ROW()-1,"",COUNT($AM$1:$AM99)+1))</f>
        <v/>
      </c>
      <c r="AN100" s="28" t="str">
        <f aca="false">IF($I100="","",IF(MATCH($I100,$I$2:$I$3000,0)&lt;&gt;ROW()-1,"",COUNT($AN$1:$AN99)+1))</f>
        <v/>
      </c>
      <c r="AO100" s="28" t="str">
        <f aca="false">IF($Q100="","",IF(MATCH($Q100,$Q$2:$Q$3000,0)&lt;&gt;ROW()-1,"",COUNT($AO$1:$AO99)+1))</f>
        <v/>
      </c>
    </row>
    <row r="101" customFormat="false" ht="23.25" hidden="false" customHeight="true" outlineLevel="0" collapsed="false">
      <c r="A101" s="1" t="s">
        <v>260</v>
      </c>
      <c r="B101" s="1" t="s">
        <v>170</v>
      </c>
      <c r="F101" s="22" t="s">
        <v>157</v>
      </c>
      <c r="G101" s="1" t="s">
        <v>140</v>
      </c>
      <c r="H101" s="1" t="s">
        <v>141</v>
      </c>
      <c r="I101" s="1" t="s">
        <v>142</v>
      </c>
      <c r="J101" s="1" t="s">
        <v>462</v>
      </c>
      <c r="K101" s="1" t="s">
        <v>144</v>
      </c>
      <c r="M101" s="1" t="s">
        <v>463</v>
      </c>
      <c r="N101" s="23" t="n">
        <v>0.125</v>
      </c>
      <c r="O101" s="1" t="s">
        <v>464</v>
      </c>
      <c r="Q101" s="1" t="s">
        <v>147</v>
      </c>
      <c r="R101" s="1" t="s">
        <v>260</v>
      </c>
      <c r="S101" s="1" t="s">
        <v>260</v>
      </c>
      <c r="T101" s="22" t="s">
        <v>157</v>
      </c>
      <c r="U101" s="29" t="s">
        <v>465</v>
      </c>
      <c r="W101" s="24" t="n">
        <f aca="false">IF($F101="",0,IFERROR(IF(ISNUMBER($F101),INT($F101),DATE(VALUE(MID(SUBSTITUTE(LEFT($F101,FIND(" ",$F101&amp;" ")-1),"/",REPT(" ",20)),41,20)),VALUE(LEFT(SUBSTITUTE(LEFT($F101,FIND(" ",$F101&amp;" ")-1),"/",REPT(" ",20)),20)),VALUE(MID(SUBSTITUTE(LEFT($F101,FIND(" ",$F101&amp;" ")-1),"/",REPT(" ",20)),21,20)))),0))</f>
        <v>46254</v>
      </c>
      <c r="X101" s="25" t="n">
        <f aca="false">IF(ISNUMBER($N101),$N101*Validation!$B$5,"")</f>
        <v>1</v>
      </c>
      <c r="Y101" s="26" t="str">
        <f aca="false">IF($A101="","",SUBSTITUTE(SUBSTITUTE(SUBSTITUTE(SUBSTITUTE(SUBSTITUTE(SUBSTITUTE(SUBSTITUTE(UPPER(TRIM($A101)),"Á","A"),"É","E"),"Í","I"),"Ó","O"),"Ú","U"),"Ñ","N"),"Ü","U"))</f>
        <v>J RINCON</v>
      </c>
      <c r="Z101" s="26" t="str">
        <f aca="false">IF($Y101="","",LEFT($Y101,1)&amp;" "&amp;TRIM(RIGHT(SUBSTITUTE($Y101," ",REPT(" ",50)),50)))</f>
        <v>J RINCON</v>
      </c>
      <c r="AA101" s="27" t="str">
        <f aca="false">IF($AF101="","",IF(COUNTIF(Validation!$U$19:$U$178,$AF101)&gt;0,"OK","NO MATCH"))</f>
        <v>OK</v>
      </c>
      <c r="AB101" s="27" t="str">
        <f aca="false">IF($W101=0,"",IF(AND($W101&gt;=Validation!$B$3,$W101&lt;=Validation!$C$3),"Yes","No"))</f>
        <v>Yes</v>
      </c>
      <c r="AC101" s="26" t="str">
        <f aca="false">IF($A101="","",$AF101&amp;"|"&amp;TEXT($W101,"yyyy-mm-dd")&amp;"|"&amp;$J101&amp;"|"&amp;$N101)</f>
        <v>J RINCON|2026-08-20|24-42N-71W|0.125</v>
      </c>
      <c r="AD101" s="27" t="str">
        <f aca="false">IF($AC101="","",IF(COUNTIF($AC$2:$AC$3000,$AC101)&gt;1,"REVIEW","OK"))</f>
        <v>OK</v>
      </c>
      <c r="AE101" s="27" t="str">
        <f aca="false">IF(OR($W101=0,$O101=""),"",IF(IFERROR(IF(ISNUMBER($O101),INT($O101),DATE(VALUE(MID(SUBSTITUTE(LEFT($O101,FIND(" ",$O101&amp;" ")-1),"/",REPT(" ",20)),41,20)),VALUE(LEFT(SUBSTITUTE(LEFT($O101,FIND(" ",$O101&amp;" ")-1),"/",REPT(" ",20)),20)),VALUE(MID(SUBSTITUTE(LEFT($O101,FIND(" ",$O101&amp;" ")-1),"/",REPT(" ",20)),21,20)))),0)&gt;$W101,"Late","Same day"))</f>
        <v>Same day</v>
      </c>
      <c r="AF101" s="26" t="str">
        <f aca="false">IF($A101="","",IFERROR(INDEX(Validation!$C$193:$C$217,MATCH($A101,Validation!$A$193:$A$217,0)),IF(COUNTIF(Validation!$U$19:$U$178,$Z101)&gt;0,$Z101,IF(COUNTIF(Validation!$S$19:$S$178,$AI101)=1,INDEX(Validation!$U$19:$U$178,MATCH($AI101,Validation!$S$19:$S$178,0)),$Z101))))</f>
        <v>J RINCON</v>
      </c>
      <c r="AG101" s="27" t="str">
        <f aca="false">IF(COUNTA($A101:$U101)=0,"",IF($A101="","No name",IF($F101="","No date",IF($W101=0,"Date ilegible",IF(NOT(ISNUMBER($N101)),"Hours no numéricas",IF($AA101="NO MATCH","Person no identificada","OK"))))))</f>
        <v>OK</v>
      </c>
      <c r="AH101" s="27" t="str">
        <f aca="false">IF($W101=0,"No date",IF($W101&lt;Validation!$B$3,"Before period",IF($W101&gt;Validation!$C$3,"After period","In period")))</f>
        <v>In period</v>
      </c>
      <c r="AI101" s="26" t="str">
        <f aca="false">IF($Y101="","",TRIM(RIGHT(SUBSTITUTE($Y101," ",REPT(" ",50)),50)))</f>
        <v>RINCON</v>
      </c>
      <c r="AJ101" s="27" t="str">
        <f aca="false">IF($A101="","",IF(NOT(ISERROR(MATCH($A101,Validation!$A$193:$A$217,0))),"Manual mapping",IF(COUNTIF(Validation!$U$19:$U$178,$Z101)&gt;0,"Direct",IF(COUNTIF(Validation!$S$19:$S$178,$AI101)=1,"By surname","Unresolved"))))</f>
        <v>Direct</v>
      </c>
      <c r="AK101" s="28" t="str">
        <f aca="false">IF($L101="","",IF(MATCH($L101,$L$2:$L$3000,0)&lt;&gt;ROW()-1,"",COUNT($AK$1:$AK100)+1))</f>
        <v/>
      </c>
      <c r="AL101" s="28" t="str">
        <f aca="false">IF($G101="","",IF(MATCH($G101,$G$2:$G$3000,0)&lt;&gt;ROW()-1,"",COUNT($AL$1:$AL100)+1))</f>
        <v/>
      </c>
      <c r="AM101" s="28" t="str">
        <f aca="false">IF($H101="","",IF(MATCH($H101,$H$2:$H$3000,0)&lt;&gt;ROW()-1,"",COUNT($AM$1:$AM100)+1))</f>
        <v/>
      </c>
      <c r="AN101" s="28" t="str">
        <f aca="false">IF($I101="","",IF(MATCH($I101,$I$2:$I$3000,0)&lt;&gt;ROW()-1,"",COUNT($AN$1:$AN100)+1))</f>
        <v/>
      </c>
      <c r="AO101" s="28" t="str">
        <f aca="false">IF($Q101="","",IF(MATCH($Q101,$Q$2:$Q$3000,0)&lt;&gt;ROW()-1,"",COUNT($AO$1:$AO100)+1))</f>
        <v/>
      </c>
    </row>
    <row r="102" customFormat="false" ht="23.25" hidden="false" customHeight="true" outlineLevel="0" collapsed="false">
      <c r="A102" s="1" t="s">
        <v>260</v>
      </c>
      <c r="B102" s="1" t="s">
        <v>170</v>
      </c>
      <c r="F102" s="22" t="s">
        <v>157</v>
      </c>
      <c r="G102" s="1" t="s">
        <v>140</v>
      </c>
      <c r="H102" s="1" t="s">
        <v>141</v>
      </c>
      <c r="I102" s="1" t="s">
        <v>149</v>
      </c>
      <c r="J102" s="1" t="s">
        <v>466</v>
      </c>
      <c r="K102" s="1" t="s">
        <v>144</v>
      </c>
      <c r="M102" s="1" t="s">
        <v>467</v>
      </c>
      <c r="N102" s="23" t="n">
        <v>0.125</v>
      </c>
      <c r="O102" s="1" t="s">
        <v>468</v>
      </c>
      <c r="Q102" s="1" t="s">
        <v>147</v>
      </c>
      <c r="R102" s="1" t="s">
        <v>260</v>
      </c>
      <c r="S102" s="1" t="s">
        <v>260</v>
      </c>
      <c r="T102" s="22" t="s">
        <v>157</v>
      </c>
      <c r="U102" s="29" t="s">
        <v>465</v>
      </c>
      <c r="W102" s="24" t="n">
        <f aca="false">IF($F102="",0,IFERROR(IF(ISNUMBER($F102),INT($F102),DATE(VALUE(MID(SUBSTITUTE(LEFT($F102,FIND(" ",$F102&amp;" ")-1),"/",REPT(" ",20)),41,20)),VALUE(LEFT(SUBSTITUTE(LEFT($F102,FIND(" ",$F102&amp;" ")-1),"/",REPT(" ",20)),20)),VALUE(MID(SUBSTITUTE(LEFT($F102,FIND(" ",$F102&amp;" ")-1),"/",REPT(" ",20)),21,20)))),0))</f>
        <v>46254</v>
      </c>
      <c r="X102" s="25" t="n">
        <f aca="false">IF(ISNUMBER($N102),$N102*Validation!$B$5,"")</f>
        <v>1</v>
      </c>
      <c r="Y102" s="26" t="str">
        <f aca="false">IF($A102="","",SUBSTITUTE(SUBSTITUTE(SUBSTITUTE(SUBSTITUTE(SUBSTITUTE(SUBSTITUTE(SUBSTITUTE(UPPER(TRIM($A102)),"Á","A"),"É","E"),"Í","I"),"Ó","O"),"Ú","U"),"Ñ","N"),"Ü","U"))</f>
        <v>J RINCON</v>
      </c>
      <c r="Z102" s="26" t="str">
        <f aca="false">IF($Y102="","",LEFT($Y102,1)&amp;" "&amp;TRIM(RIGHT(SUBSTITUTE($Y102," ",REPT(" ",50)),50)))</f>
        <v>J RINCON</v>
      </c>
      <c r="AA102" s="27" t="str">
        <f aca="false">IF($AF102="","",IF(COUNTIF(Validation!$U$19:$U$178,$AF102)&gt;0,"OK","NO MATCH"))</f>
        <v>OK</v>
      </c>
      <c r="AB102" s="27" t="str">
        <f aca="false">IF($W102=0,"",IF(AND($W102&gt;=Validation!$B$3,$W102&lt;=Validation!$C$3),"Yes","No"))</f>
        <v>Yes</v>
      </c>
      <c r="AC102" s="26" t="str">
        <f aca="false">IF($A102="","",$AF102&amp;"|"&amp;TEXT($W102,"yyyy-mm-dd")&amp;"|"&amp;$J102&amp;"|"&amp;$N102)</f>
        <v>J RINCON|2026-08-20|25-35N-69W|0.125</v>
      </c>
      <c r="AD102" s="27" t="str">
        <f aca="false">IF($AC102="","",IF(COUNTIF($AC$2:$AC$3000,$AC102)&gt;1,"REVIEW","OK"))</f>
        <v>OK</v>
      </c>
      <c r="AE102" s="27" t="str">
        <f aca="false">IF(OR($W102=0,$O102=""),"",IF(IFERROR(IF(ISNUMBER($O102),INT($O102),DATE(VALUE(MID(SUBSTITUTE(LEFT($O102,FIND(" ",$O102&amp;" ")-1),"/",REPT(" ",20)),41,20)),VALUE(LEFT(SUBSTITUTE(LEFT($O102,FIND(" ",$O102&amp;" ")-1),"/",REPT(" ",20)),20)),VALUE(MID(SUBSTITUTE(LEFT($O102,FIND(" ",$O102&amp;" ")-1),"/",REPT(" ",20)),21,20)))),0)&gt;$W102,"Late","Same day"))</f>
        <v>Same day</v>
      </c>
      <c r="AF102" s="26" t="str">
        <f aca="false">IF($A102="","",IFERROR(INDEX(Validation!$C$193:$C$217,MATCH($A102,Validation!$A$193:$A$217,0)),IF(COUNTIF(Validation!$U$19:$U$178,$Z102)&gt;0,$Z102,IF(COUNTIF(Validation!$S$19:$S$178,$AI102)=1,INDEX(Validation!$U$19:$U$178,MATCH($AI102,Validation!$S$19:$S$178,0)),$Z102))))</f>
        <v>J RINCON</v>
      </c>
      <c r="AG102" s="27" t="str">
        <f aca="false">IF(COUNTA($A102:$U102)=0,"",IF($A102="","No name",IF($F102="","No date",IF($W102=0,"Date ilegible",IF(NOT(ISNUMBER($N102)),"Hours no numéricas",IF($AA102="NO MATCH","Person no identificada","OK"))))))</f>
        <v>OK</v>
      </c>
      <c r="AH102" s="27" t="str">
        <f aca="false">IF($W102=0,"No date",IF($W102&lt;Validation!$B$3,"Before period",IF($W102&gt;Validation!$C$3,"After period","In period")))</f>
        <v>In period</v>
      </c>
      <c r="AI102" s="26" t="str">
        <f aca="false">IF($Y102="","",TRIM(RIGHT(SUBSTITUTE($Y102," ",REPT(" ",50)),50)))</f>
        <v>RINCON</v>
      </c>
      <c r="AJ102" s="27" t="str">
        <f aca="false">IF($A102="","",IF(NOT(ISERROR(MATCH($A102,Validation!$A$193:$A$217,0))),"Manual mapping",IF(COUNTIF(Validation!$U$19:$U$178,$Z102)&gt;0,"Direct",IF(COUNTIF(Validation!$S$19:$S$178,$AI102)=1,"By surname","Unresolved"))))</f>
        <v>Direct</v>
      </c>
      <c r="AK102" s="28" t="str">
        <f aca="false">IF($L102="","",IF(MATCH($L102,$L$2:$L$3000,0)&lt;&gt;ROW()-1,"",COUNT($AK$1:$AK101)+1))</f>
        <v/>
      </c>
      <c r="AL102" s="28" t="str">
        <f aca="false">IF($G102="","",IF(MATCH($G102,$G$2:$G$3000,0)&lt;&gt;ROW()-1,"",COUNT($AL$1:$AL101)+1))</f>
        <v/>
      </c>
      <c r="AM102" s="28" t="str">
        <f aca="false">IF($H102="","",IF(MATCH($H102,$H$2:$H$3000,0)&lt;&gt;ROW()-1,"",COUNT($AM$1:$AM101)+1))</f>
        <v/>
      </c>
      <c r="AN102" s="28" t="str">
        <f aca="false">IF($I102="","",IF(MATCH($I102,$I$2:$I$3000,0)&lt;&gt;ROW()-1,"",COUNT($AN$1:$AN101)+1))</f>
        <v/>
      </c>
      <c r="AO102" s="28" t="str">
        <f aca="false">IF($Q102="","",IF(MATCH($Q102,$Q$2:$Q$3000,0)&lt;&gt;ROW()-1,"",COUNT($AO$1:$AO101)+1))</f>
        <v/>
      </c>
    </row>
    <row r="103" customFormat="false" ht="23.25" hidden="false" customHeight="true" outlineLevel="0" collapsed="false">
      <c r="A103" s="1" t="s">
        <v>260</v>
      </c>
      <c r="B103" s="1" t="s">
        <v>170</v>
      </c>
      <c r="F103" s="22" t="s">
        <v>157</v>
      </c>
      <c r="G103" s="1" t="s">
        <v>140</v>
      </c>
      <c r="H103" s="1" t="s">
        <v>141</v>
      </c>
      <c r="I103" s="1" t="s">
        <v>149</v>
      </c>
      <c r="J103" s="1" t="s">
        <v>469</v>
      </c>
      <c r="K103" s="1" t="s">
        <v>144</v>
      </c>
      <c r="M103" s="1" t="s">
        <v>470</v>
      </c>
      <c r="N103" s="23" t="n">
        <v>0.125</v>
      </c>
      <c r="O103" s="1" t="s">
        <v>471</v>
      </c>
      <c r="Q103" s="1" t="s">
        <v>147</v>
      </c>
      <c r="R103" s="1" t="s">
        <v>260</v>
      </c>
      <c r="S103" s="1" t="s">
        <v>260</v>
      </c>
      <c r="T103" s="22" t="s">
        <v>157</v>
      </c>
      <c r="U103" s="29" t="s">
        <v>472</v>
      </c>
      <c r="W103" s="24" t="n">
        <f aca="false">IF($F103="",0,IFERROR(IF(ISNUMBER($F103),INT($F103),DATE(VALUE(MID(SUBSTITUTE(LEFT($F103,FIND(" ",$F103&amp;" ")-1),"/",REPT(" ",20)),41,20)),VALUE(LEFT(SUBSTITUTE(LEFT($F103,FIND(" ",$F103&amp;" ")-1),"/",REPT(" ",20)),20)),VALUE(MID(SUBSTITUTE(LEFT($F103,FIND(" ",$F103&amp;" ")-1),"/",REPT(" ",20)),21,20)))),0))</f>
        <v>46254</v>
      </c>
      <c r="X103" s="25" t="n">
        <f aca="false">IF(ISNUMBER($N103),$N103*Validation!$B$5,"")</f>
        <v>1</v>
      </c>
      <c r="Y103" s="26" t="str">
        <f aca="false">IF($A103="","",SUBSTITUTE(SUBSTITUTE(SUBSTITUTE(SUBSTITUTE(SUBSTITUTE(SUBSTITUTE(SUBSTITUTE(UPPER(TRIM($A103)),"Á","A"),"É","E"),"Í","I"),"Ó","O"),"Ú","U"),"Ñ","N"),"Ü","U"))</f>
        <v>J RINCON</v>
      </c>
      <c r="Z103" s="26" t="str">
        <f aca="false">IF($Y103="","",LEFT($Y103,1)&amp;" "&amp;TRIM(RIGHT(SUBSTITUTE($Y103," ",REPT(" ",50)),50)))</f>
        <v>J RINCON</v>
      </c>
      <c r="AA103" s="27" t="str">
        <f aca="false">IF($AF103="","",IF(COUNTIF(Validation!$U$19:$U$178,$AF103)&gt;0,"OK","NO MATCH"))</f>
        <v>OK</v>
      </c>
      <c r="AB103" s="27" t="str">
        <f aca="false">IF($W103=0,"",IF(AND($W103&gt;=Validation!$B$3,$W103&lt;=Validation!$C$3),"Yes","No"))</f>
        <v>Yes</v>
      </c>
      <c r="AC103" s="26" t="str">
        <f aca="false">IF($A103="","",$AF103&amp;"|"&amp;TEXT($W103,"yyyy-mm-dd")&amp;"|"&amp;$J103&amp;"|"&amp;$N103)</f>
        <v>J RINCON|2026-08-20|25-36N-70W|0.125</v>
      </c>
      <c r="AD103" s="27" t="str">
        <f aca="false">IF($AC103="","",IF(COUNTIF($AC$2:$AC$3000,$AC103)&gt;1,"REVIEW","OK"))</f>
        <v>OK</v>
      </c>
      <c r="AE103" s="27" t="str">
        <f aca="false">IF(OR($W103=0,$O103=""),"",IF(IFERROR(IF(ISNUMBER($O103),INT($O103),DATE(VALUE(MID(SUBSTITUTE(LEFT($O103,FIND(" ",$O103&amp;" ")-1),"/",REPT(" ",20)),41,20)),VALUE(LEFT(SUBSTITUTE(LEFT($O103,FIND(" ",$O103&amp;" ")-1),"/",REPT(" ",20)),20)),VALUE(MID(SUBSTITUTE(LEFT($O103,FIND(" ",$O103&amp;" ")-1),"/",REPT(" ",20)),21,20)))),0)&gt;$W103,"Late","Same day"))</f>
        <v>Same day</v>
      </c>
      <c r="AF103" s="26" t="str">
        <f aca="false">IF($A103="","",IFERROR(INDEX(Validation!$C$193:$C$217,MATCH($A103,Validation!$A$193:$A$217,0)),IF(COUNTIF(Validation!$U$19:$U$178,$Z103)&gt;0,$Z103,IF(COUNTIF(Validation!$S$19:$S$178,$AI103)=1,INDEX(Validation!$U$19:$U$178,MATCH($AI103,Validation!$S$19:$S$178,0)),$Z103))))</f>
        <v>J RINCON</v>
      </c>
      <c r="AG103" s="27" t="str">
        <f aca="false">IF(COUNTA($A103:$U103)=0,"",IF($A103="","No name",IF($F103="","No date",IF($W103=0,"Date ilegible",IF(NOT(ISNUMBER($N103)),"Hours no numéricas",IF($AA103="NO MATCH","Person no identificada","OK"))))))</f>
        <v>OK</v>
      </c>
      <c r="AH103" s="27" t="str">
        <f aca="false">IF($W103=0,"No date",IF($W103&lt;Validation!$B$3,"Before period",IF($W103&gt;Validation!$C$3,"After period","In period")))</f>
        <v>In period</v>
      </c>
      <c r="AI103" s="26" t="str">
        <f aca="false">IF($Y103="","",TRIM(RIGHT(SUBSTITUTE($Y103," ",REPT(" ",50)),50)))</f>
        <v>RINCON</v>
      </c>
      <c r="AJ103" s="27" t="str">
        <f aca="false">IF($A103="","",IF(NOT(ISERROR(MATCH($A103,Validation!$A$193:$A$217,0))),"Manual mapping",IF(COUNTIF(Validation!$U$19:$U$178,$Z103)&gt;0,"Direct",IF(COUNTIF(Validation!$S$19:$S$178,$AI103)=1,"By surname","Unresolved"))))</f>
        <v>Direct</v>
      </c>
      <c r="AK103" s="28" t="str">
        <f aca="false">IF($L103="","",IF(MATCH($L103,$L$2:$L$3000,0)&lt;&gt;ROW()-1,"",COUNT($AK$1:$AK102)+1))</f>
        <v/>
      </c>
      <c r="AL103" s="28" t="str">
        <f aca="false">IF($G103="","",IF(MATCH($G103,$G$2:$G$3000,0)&lt;&gt;ROW()-1,"",COUNT($AL$1:$AL102)+1))</f>
        <v/>
      </c>
      <c r="AM103" s="28" t="str">
        <f aca="false">IF($H103="","",IF(MATCH($H103,$H$2:$H$3000,0)&lt;&gt;ROW()-1,"",COUNT($AM$1:$AM102)+1))</f>
        <v/>
      </c>
      <c r="AN103" s="28" t="str">
        <f aca="false">IF($I103="","",IF(MATCH($I103,$I$2:$I$3000,0)&lt;&gt;ROW()-1,"",COUNT($AN$1:$AN102)+1))</f>
        <v/>
      </c>
      <c r="AO103" s="28" t="str">
        <f aca="false">IF($Q103="","",IF(MATCH($Q103,$Q$2:$Q$3000,0)&lt;&gt;ROW()-1,"",COUNT($AO$1:$AO102)+1))</f>
        <v/>
      </c>
    </row>
    <row r="104" customFormat="false" ht="34.5" hidden="false" customHeight="true" outlineLevel="0" collapsed="false">
      <c r="A104" s="1" t="s">
        <v>260</v>
      </c>
      <c r="B104" s="1" t="s">
        <v>170</v>
      </c>
      <c r="F104" s="22" t="s">
        <v>157</v>
      </c>
      <c r="G104" s="1" t="s">
        <v>140</v>
      </c>
      <c r="H104" s="1" t="s">
        <v>141</v>
      </c>
      <c r="I104" s="1" t="s">
        <v>149</v>
      </c>
      <c r="J104" s="1" t="s">
        <v>473</v>
      </c>
      <c r="K104" s="1" t="s">
        <v>144</v>
      </c>
      <c r="M104" s="1" t="s">
        <v>474</v>
      </c>
      <c r="N104" s="23" t="n">
        <v>0.25</v>
      </c>
      <c r="O104" s="1" t="s">
        <v>475</v>
      </c>
      <c r="Q104" s="1" t="s">
        <v>147</v>
      </c>
      <c r="R104" s="1" t="s">
        <v>260</v>
      </c>
      <c r="S104" s="1" t="s">
        <v>260</v>
      </c>
      <c r="T104" s="22" t="s">
        <v>157</v>
      </c>
      <c r="U104" s="29" t="s">
        <v>476</v>
      </c>
      <c r="W104" s="24" t="n">
        <f aca="false">IF($F104="",0,IFERROR(IF(ISNUMBER($F104),INT($F104),DATE(VALUE(MID(SUBSTITUTE(LEFT($F104,FIND(" ",$F104&amp;" ")-1),"/",REPT(" ",20)),41,20)),VALUE(LEFT(SUBSTITUTE(LEFT($F104,FIND(" ",$F104&amp;" ")-1),"/",REPT(" ",20)),20)),VALUE(MID(SUBSTITUTE(LEFT($F104,FIND(" ",$F104&amp;" ")-1),"/",REPT(" ",20)),21,20)))),0))</f>
        <v>46254</v>
      </c>
      <c r="X104" s="25" t="n">
        <f aca="false">IF(ISNUMBER($N104),$N104*Validation!$B$5,"")</f>
        <v>2</v>
      </c>
      <c r="Y104" s="26" t="str">
        <f aca="false">IF($A104="","",SUBSTITUTE(SUBSTITUTE(SUBSTITUTE(SUBSTITUTE(SUBSTITUTE(SUBSTITUTE(SUBSTITUTE(UPPER(TRIM($A104)),"Á","A"),"É","E"),"Í","I"),"Ó","O"),"Ú","U"),"Ñ","N"),"Ü","U"))</f>
        <v>J RINCON</v>
      </c>
      <c r="Z104" s="26" t="str">
        <f aca="false">IF($Y104="","",LEFT($Y104,1)&amp;" "&amp;TRIM(RIGHT(SUBSTITUTE($Y104," ",REPT(" ",50)),50)))</f>
        <v>J RINCON</v>
      </c>
      <c r="AA104" s="27" t="str">
        <f aca="false">IF($AF104="","",IF(COUNTIF(Validation!$U$19:$U$178,$AF104)&gt;0,"OK","NO MATCH"))</f>
        <v>OK</v>
      </c>
      <c r="AB104" s="27" t="str">
        <f aca="false">IF($W104=0,"",IF(AND($W104&gt;=Validation!$B$3,$W104&lt;=Validation!$C$3),"Yes","No"))</f>
        <v>Yes</v>
      </c>
      <c r="AC104" s="26" t="str">
        <f aca="false">IF($A104="","",$AF104&amp;"|"&amp;TEXT($W104,"yyyy-mm-dd")&amp;"|"&amp;$J104&amp;"|"&amp;$N104)</f>
        <v>J RINCON|2026-08-20|25-35N-70W|0.25</v>
      </c>
      <c r="AD104" s="27" t="str">
        <f aca="false">IF($AC104="","",IF(COUNTIF($AC$2:$AC$3000,$AC104)&gt;1,"REVIEW","OK"))</f>
        <v>OK</v>
      </c>
      <c r="AE104" s="27" t="str">
        <f aca="false">IF(OR($W104=0,$O104=""),"",IF(IFERROR(IF(ISNUMBER($O104),INT($O104),DATE(VALUE(MID(SUBSTITUTE(LEFT($O104,FIND(" ",$O104&amp;" ")-1),"/",REPT(" ",20)),41,20)),VALUE(LEFT(SUBSTITUTE(LEFT($O104,FIND(" ",$O104&amp;" ")-1),"/",REPT(" ",20)),20)),VALUE(MID(SUBSTITUTE(LEFT($O104,FIND(" ",$O104&amp;" ")-1),"/",REPT(" ",20)),21,20)))),0)&gt;$W104,"Late","Same day"))</f>
        <v>Same day</v>
      </c>
      <c r="AF104" s="26" t="str">
        <f aca="false">IF($A104="","",IFERROR(INDEX(Validation!$C$193:$C$217,MATCH($A104,Validation!$A$193:$A$217,0)),IF(COUNTIF(Validation!$U$19:$U$178,$Z104)&gt;0,$Z104,IF(COUNTIF(Validation!$S$19:$S$178,$AI104)=1,INDEX(Validation!$U$19:$U$178,MATCH($AI104,Validation!$S$19:$S$178,0)),$Z104))))</f>
        <v>J RINCON</v>
      </c>
      <c r="AG104" s="27" t="str">
        <f aca="false">IF(COUNTA($A104:$U104)=0,"",IF($A104="","No name",IF($F104="","No date",IF($W104=0,"Date ilegible",IF(NOT(ISNUMBER($N104)),"Hours no numéricas",IF($AA104="NO MATCH","Person no identificada","OK"))))))</f>
        <v>OK</v>
      </c>
      <c r="AH104" s="27" t="str">
        <f aca="false">IF($W104=0,"No date",IF($W104&lt;Validation!$B$3,"Before period",IF($W104&gt;Validation!$C$3,"After period","In period")))</f>
        <v>In period</v>
      </c>
      <c r="AI104" s="26" t="str">
        <f aca="false">IF($Y104="","",TRIM(RIGHT(SUBSTITUTE($Y104," ",REPT(" ",50)),50)))</f>
        <v>RINCON</v>
      </c>
      <c r="AJ104" s="27" t="str">
        <f aca="false">IF($A104="","",IF(NOT(ISERROR(MATCH($A104,Validation!$A$193:$A$217,0))),"Manual mapping",IF(COUNTIF(Validation!$U$19:$U$178,$Z104)&gt;0,"Direct",IF(COUNTIF(Validation!$S$19:$S$178,$AI104)=1,"By surname","Unresolved"))))</f>
        <v>Direct</v>
      </c>
      <c r="AK104" s="28" t="str">
        <f aca="false">IF($L104="","",IF(MATCH($L104,$L$2:$L$3000,0)&lt;&gt;ROW()-1,"",COUNT($AK$1:$AK103)+1))</f>
        <v/>
      </c>
      <c r="AL104" s="28" t="str">
        <f aca="false">IF($G104="","",IF(MATCH($G104,$G$2:$G$3000,0)&lt;&gt;ROW()-1,"",COUNT($AL$1:$AL103)+1))</f>
        <v/>
      </c>
      <c r="AM104" s="28" t="str">
        <f aca="false">IF($H104="","",IF(MATCH($H104,$H$2:$H$3000,0)&lt;&gt;ROW()-1,"",COUNT($AM$1:$AM103)+1))</f>
        <v/>
      </c>
      <c r="AN104" s="28" t="str">
        <f aca="false">IF($I104="","",IF(MATCH($I104,$I$2:$I$3000,0)&lt;&gt;ROW()-1,"",COUNT($AN$1:$AN103)+1))</f>
        <v/>
      </c>
      <c r="AO104" s="28" t="str">
        <f aca="false">IF($Q104="","",IF(MATCH($Q104,$Q$2:$Q$3000,0)&lt;&gt;ROW()-1,"",COUNT($AO$1:$AO103)+1))</f>
        <v/>
      </c>
    </row>
    <row r="105" customFormat="false" ht="23.25" hidden="false" customHeight="true" outlineLevel="0" collapsed="false">
      <c r="A105" s="1" t="s">
        <v>260</v>
      </c>
      <c r="B105" s="1" t="s">
        <v>170</v>
      </c>
      <c r="F105" s="22" t="s">
        <v>157</v>
      </c>
      <c r="G105" s="1" t="s">
        <v>140</v>
      </c>
      <c r="H105" s="1" t="s">
        <v>141</v>
      </c>
      <c r="I105" s="1" t="s">
        <v>142</v>
      </c>
      <c r="J105" s="1" t="s">
        <v>477</v>
      </c>
      <c r="K105" s="1" t="s">
        <v>144</v>
      </c>
      <c r="M105" s="1" t="s">
        <v>478</v>
      </c>
      <c r="N105" s="23" t="n">
        <v>0.125</v>
      </c>
      <c r="O105" s="1" t="s">
        <v>479</v>
      </c>
      <c r="Q105" s="1" t="s">
        <v>147</v>
      </c>
      <c r="R105" s="1" t="s">
        <v>260</v>
      </c>
      <c r="S105" s="1" t="s">
        <v>260</v>
      </c>
      <c r="T105" s="22" t="s">
        <v>157</v>
      </c>
      <c r="U105" s="29" t="s">
        <v>480</v>
      </c>
      <c r="W105" s="24" t="n">
        <f aca="false">IF($F105="",0,IFERROR(IF(ISNUMBER($F105),INT($F105),DATE(VALUE(MID(SUBSTITUTE(LEFT($F105,FIND(" ",$F105&amp;" ")-1),"/",REPT(" ",20)),41,20)),VALUE(LEFT(SUBSTITUTE(LEFT($F105,FIND(" ",$F105&amp;" ")-1),"/",REPT(" ",20)),20)),VALUE(MID(SUBSTITUTE(LEFT($F105,FIND(" ",$F105&amp;" ")-1),"/",REPT(" ",20)),21,20)))),0))</f>
        <v>46254</v>
      </c>
      <c r="X105" s="25" t="n">
        <f aca="false">IF(ISNUMBER($N105),$N105*Validation!$B$5,"")</f>
        <v>1</v>
      </c>
      <c r="Y105" s="26" t="str">
        <f aca="false">IF($A105="","",SUBSTITUTE(SUBSTITUTE(SUBSTITUTE(SUBSTITUTE(SUBSTITUTE(SUBSTITUTE(SUBSTITUTE(UPPER(TRIM($A105)),"Á","A"),"É","E"),"Í","I"),"Ó","O"),"Ú","U"),"Ñ","N"),"Ü","U"))</f>
        <v>J RINCON</v>
      </c>
      <c r="Z105" s="26" t="str">
        <f aca="false">IF($Y105="","",LEFT($Y105,1)&amp;" "&amp;TRIM(RIGHT(SUBSTITUTE($Y105," ",REPT(" ",50)),50)))</f>
        <v>J RINCON</v>
      </c>
      <c r="AA105" s="27" t="str">
        <f aca="false">IF($AF105="","",IF(COUNTIF(Validation!$U$19:$U$178,$AF105)&gt;0,"OK","NO MATCH"))</f>
        <v>OK</v>
      </c>
      <c r="AB105" s="27" t="str">
        <f aca="false">IF($W105=0,"",IF(AND($W105&gt;=Validation!$B$3,$W105&lt;=Validation!$C$3),"Yes","No"))</f>
        <v>Yes</v>
      </c>
      <c r="AC105" s="26" t="str">
        <f aca="false">IF($A105="","",$AF105&amp;"|"&amp;TEXT($W105,"yyyy-mm-dd")&amp;"|"&amp;$J105&amp;"|"&amp;$N105)</f>
        <v>J RINCON|2026-08-20|30-41N-72W|0.125</v>
      </c>
      <c r="AD105" s="27" t="str">
        <f aca="false">IF($AC105="","",IF(COUNTIF($AC$2:$AC$3000,$AC105)&gt;1,"REVIEW","OK"))</f>
        <v>OK</v>
      </c>
      <c r="AE105" s="27" t="str">
        <f aca="false">IF(OR($W105=0,$O105=""),"",IF(IFERROR(IF(ISNUMBER($O105),INT($O105),DATE(VALUE(MID(SUBSTITUTE(LEFT($O105,FIND(" ",$O105&amp;" ")-1),"/",REPT(" ",20)),41,20)),VALUE(LEFT(SUBSTITUTE(LEFT($O105,FIND(" ",$O105&amp;" ")-1),"/",REPT(" ",20)),20)),VALUE(MID(SUBSTITUTE(LEFT($O105,FIND(" ",$O105&amp;" ")-1),"/",REPT(" ",20)),21,20)))),0)&gt;$W105,"Late","Same day"))</f>
        <v>Same day</v>
      </c>
      <c r="AF105" s="26" t="str">
        <f aca="false">IF($A105="","",IFERROR(INDEX(Validation!$C$193:$C$217,MATCH($A105,Validation!$A$193:$A$217,0)),IF(COUNTIF(Validation!$U$19:$U$178,$Z105)&gt;0,$Z105,IF(COUNTIF(Validation!$S$19:$S$178,$AI105)=1,INDEX(Validation!$U$19:$U$178,MATCH($AI105,Validation!$S$19:$S$178,0)),$Z105))))</f>
        <v>J RINCON</v>
      </c>
      <c r="AG105" s="27" t="str">
        <f aca="false">IF(COUNTA($A105:$U105)=0,"",IF($A105="","No name",IF($F105="","No date",IF($W105=0,"Date ilegible",IF(NOT(ISNUMBER($N105)),"Hours no numéricas",IF($AA105="NO MATCH","Person no identificada","OK"))))))</f>
        <v>OK</v>
      </c>
      <c r="AH105" s="27" t="str">
        <f aca="false">IF($W105=0,"No date",IF($W105&lt;Validation!$B$3,"Before period",IF($W105&gt;Validation!$C$3,"After period","In period")))</f>
        <v>In period</v>
      </c>
      <c r="AI105" s="26" t="str">
        <f aca="false">IF($Y105="","",TRIM(RIGHT(SUBSTITUTE($Y105," ",REPT(" ",50)),50)))</f>
        <v>RINCON</v>
      </c>
      <c r="AJ105" s="27" t="str">
        <f aca="false">IF($A105="","",IF(NOT(ISERROR(MATCH($A105,Validation!$A$193:$A$217,0))),"Manual mapping",IF(COUNTIF(Validation!$U$19:$U$178,$Z105)&gt;0,"Direct",IF(COUNTIF(Validation!$S$19:$S$178,$AI105)=1,"By surname","Unresolved"))))</f>
        <v>Direct</v>
      </c>
      <c r="AK105" s="28" t="str">
        <f aca="false">IF($L105="","",IF(MATCH($L105,$L$2:$L$3000,0)&lt;&gt;ROW()-1,"",COUNT($AK$1:$AK104)+1))</f>
        <v/>
      </c>
      <c r="AL105" s="28" t="str">
        <f aca="false">IF($G105="","",IF(MATCH($G105,$G$2:$G$3000,0)&lt;&gt;ROW()-1,"",COUNT($AL$1:$AL104)+1))</f>
        <v/>
      </c>
      <c r="AM105" s="28" t="str">
        <f aca="false">IF($H105="","",IF(MATCH($H105,$H$2:$H$3000,0)&lt;&gt;ROW()-1,"",COUNT($AM$1:$AM104)+1))</f>
        <v/>
      </c>
      <c r="AN105" s="28" t="str">
        <f aca="false">IF($I105="","",IF(MATCH($I105,$I$2:$I$3000,0)&lt;&gt;ROW()-1,"",COUNT($AN$1:$AN104)+1))</f>
        <v/>
      </c>
      <c r="AO105" s="28" t="str">
        <f aca="false">IF($Q105="","",IF(MATCH($Q105,$Q$2:$Q$3000,0)&lt;&gt;ROW()-1,"",COUNT($AO$1:$AO104)+1))</f>
        <v/>
      </c>
    </row>
    <row r="106" customFormat="false" ht="23.25" hidden="false" customHeight="true" outlineLevel="0" collapsed="false">
      <c r="A106" s="1" t="s">
        <v>260</v>
      </c>
      <c r="B106" s="1" t="s">
        <v>170</v>
      </c>
      <c r="F106" s="22" t="s">
        <v>157</v>
      </c>
      <c r="G106" s="1" t="s">
        <v>140</v>
      </c>
      <c r="H106" s="1" t="s">
        <v>141</v>
      </c>
      <c r="I106" s="1" t="s">
        <v>149</v>
      </c>
      <c r="J106" s="1" t="s">
        <v>481</v>
      </c>
      <c r="K106" s="1" t="s">
        <v>144</v>
      </c>
      <c r="M106" s="1" t="s">
        <v>482</v>
      </c>
      <c r="N106" s="23" t="n">
        <v>0.125</v>
      </c>
      <c r="O106" s="1" t="s">
        <v>483</v>
      </c>
      <c r="Q106" s="1" t="s">
        <v>147</v>
      </c>
      <c r="R106" s="1" t="s">
        <v>260</v>
      </c>
      <c r="S106" s="1" t="s">
        <v>260</v>
      </c>
      <c r="T106" s="22" t="s">
        <v>157</v>
      </c>
      <c r="U106" s="29" t="s">
        <v>484</v>
      </c>
      <c r="W106" s="24" t="n">
        <f aca="false">IF($F106="",0,IFERROR(IF(ISNUMBER($F106),INT($F106),DATE(VALUE(MID(SUBSTITUTE(LEFT($F106,FIND(" ",$F106&amp;" ")-1),"/",REPT(" ",20)),41,20)),VALUE(LEFT(SUBSTITUTE(LEFT($F106,FIND(" ",$F106&amp;" ")-1),"/",REPT(" ",20)),20)),VALUE(MID(SUBSTITUTE(LEFT($F106,FIND(" ",$F106&amp;" ")-1),"/",REPT(" ",20)),21,20)))),0))</f>
        <v>46254</v>
      </c>
      <c r="X106" s="25" t="n">
        <f aca="false">IF(ISNUMBER($N106),$N106*Validation!$B$5,"")</f>
        <v>1</v>
      </c>
      <c r="Y106" s="26" t="str">
        <f aca="false">IF($A106="","",SUBSTITUTE(SUBSTITUTE(SUBSTITUTE(SUBSTITUTE(SUBSTITUTE(SUBSTITUTE(SUBSTITUTE(UPPER(TRIM($A106)),"Á","A"),"É","E"),"Í","I"),"Ó","O"),"Ú","U"),"Ñ","N"),"Ü","U"))</f>
        <v>J RINCON</v>
      </c>
      <c r="Z106" s="26" t="str">
        <f aca="false">IF($Y106="","",LEFT($Y106,1)&amp;" "&amp;TRIM(RIGHT(SUBSTITUTE($Y106," ",REPT(" ",50)),50)))</f>
        <v>J RINCON</v>
      </c>
      <c r="AA106" s="27" t="str">
        <f aca="false">IF($AF106="","",IF(COUNTIF(Validation!$U$19:$U$178,$AF106)&gt;0,"OK","NO MATCH"))</f>
        <v>OK</v>
      </c>
      <c r="AB106" s="27" t="str">
        <f aca="false">IF($W106=0,"",IF(AND($W106&gt;=Validation!$B$3,$W106&lt;=Validation!$C$3),"Yes","No"))</f>
        <v>Yes</v>
      </c>
      <c r="AC106" s="26" t="str">
        <f aca="false">IF($A106="","",$AF106&amp;"|"&amp;TEXT($W106,"yyyy-mm-dd")&amp;"|"&amp;$J106&amp;"|"&amp;$N106)</f>
        <v>J RINCON|2026-08-20|30-35N-69W|0.125</v>
      </c>
      <c r="AD106" s="27" t="str">
        <f aca="false">IF($AC106="","",IF(COUNTIF($AC$2:$AC$3000,$AC106)&gt;1,"REVIEW","OK"))</f>
        <v>OK</v>
      </c>
      <c r="AE106" s="27" t="str">
        <f aca="false">IF(OR($W106=0,$O106=""),"",IF(IFERROR(IF(ISNUMBER($O106),INT($O106),DATE(VALUE(MID(SUBSTITUTE(LEFT($O106,FIND(" ",$O106&amp;" ")-1),"/",REPT(" ",20)),41,20)),VALUE(LEFT(SUBSTITUTE(LEFT($O106,FIND(" ",$O106&amp;" ")-1),"/",REPT(" ",20)),20)),VALUE(MID(SUBSTITUTE(LEFT($O106,FIND(" ",$O106&amp;" ")-1),"/",REPT(" ",20)),21,20)))),0)&gt;$W106,"Late","Same day"))</f>
        <v>Same day</v>
      </c>
      <c r="AF106" s="26" t="str">
        <f aca="false">IF($A106="","",IFERROR(INDEX(Validation!$C$193:$C$217,MATCH($A106,Validation!$A$193:$A$217,0)),IF(COUNTIF(Validation!$U$19:$U$178,$Z106)&gt;0,$Z106,IF(COUNTIF(Validation!$S$19:$S$178,$AI106)=1,INDEX(Validation!$U$19:$U$178,MATCH($AI106,Validation!$S$19:$S$178,0)),$Z106))))</f>
        <v>J RINCON</v>
      </c>
      <c r="AG106" s="27" t="str">
        <f aca="false">IF(COUNTA($A106:$U106)=0,"",IF($A106="","No name",IF($F106="","No date",IF($W106=0,"Date ilegible",IF(NOT(ISNUMBER($N106)),"Hours no numéricas",IF($AA106="NO MATCH","Person no identificada","OK"))))))</f>
        <v>OK</v>
      </c>
      <c r="AH106" s="27" t="str">
        <f aca="false">IF($W106=0,"No date",IF($W106&lt;Validation!$B$3,"Before period",IF($W106&gt;Validation!$C$3,"After period","In period")))</f>
        <v>In period</v>
      </c>
      <c r="AI106" s="26" t="str">
        <f aca="false">IF($Y106="","",TRIM(RIGHT(SUBSTITUTE($Y106," ",REPT(" ",50)),50)))</f>
        <v>RINCON</v>
      </c>
      <c r="AJ106" s="27" t="str">
        <f aca="false">IF($A106="","",IF(NOT(ISERROR(MATCH($A106,Validation!$A$193:$A$217,0))),"Manual mapping",IF(COUNTIF(Validation!$U$19:$U$178,$Z106)&gt;0,"Direct",IF(COUNTIF(Validation!$S$19:$S$178,$AI106)=1,"By surname","Unresolved"))))</f>
        <v>Direct</v>
      </c>
      <c r="AK106" s="28" t="str">
        <f aca="false">IF($L106="","",IF(MATCH($L106,$L$2:$L$3000,0)&lt;&gt;ROW()-1,"",COUNT($AK$1:$AK105)+1))</f>
        <v/>
      </c>
      <c r="AL106" s="28" t="str">
        <f aca="false">IF($G106="","",IF(MATCH($G106,$G$2:$G$3000,0)&lt;&gt;ROW()-1,"",COUNT($AL$1:$AL105)+1))</f>
        <v/>
      </c>
      <c r="AM106" s="28" t="str">
        <f aca="false">IF($H106="","",IF(MATCH($H106,$H$2:$H$3000,0)&lt;&gt;ROW()-1,"",COUNT($AM$1:$AM105)+1))</f>
        <v/>
      </c>
      <c r="AN106" s="28" t="str">
        <f aca="false">IF($I106="","",IF(MATCH($I106,$I$2:$I$3000,0)&lt;&gt;ROW()-1,"",COUNT($AN$1:$AN105)+1))</f>
        <v/>
      </c>
      <c r="AO106" s="28" t="str">
        <f aca="false">IF($Q106="","",IF(MATCH($Q106,$Q$2:$Q$3000,0)&lt;&gt;ROW()-1,"",COUNT($AO$1:$AO105)+1))</f>
        <v/>
      </c>
    </row>
    <row r="107" customFormat="false" ht="34.5" hidden="false" customHeight="true" outlineLevel="0" collapsed="false">
      <c r="A107" s="1" t="s">
        <v>290</v>
      </c>
      <c r="B107" s="1" t="s">
        <v>170</v>
      </c>
      <c r="F107" s="22" t="s">
        <v>157</v>
      </c>
      <c r="G107" s="1" t="s">
        <v>140</v>
      </c>
      <c r="H107" s="1" t="s">
        <v>141</v>
      </c>
      <c r="I107" s="1" t="s">
        <v>142</v>
      </c>
      <c r="J107" s="1" t="s">
        <v>378</v>
      </c>
      <c r="K107" s="1" t="s">
        <v>144</v>
      </c>
      <c r="M107" s="1" t="s">
        <v>485</v>
      </c>
      <c r="N107" s="23" t="n">
        <v>0.125</v>
      </c>
      <c r="O107" s="1" t="s">
        <v>486</v>
      </c>
      <c r="Q107" s="1" t="s">
        <v>147</v>
      </c>
      <c r="R107" s="1" t="s">
        <v>290</v>
      </c>
      <c r="S107" s="1" t="s">
        <v>290</v>
      </c>
      <c r="T107" s="22" t="s">
        <v>157</v>
      </c>
      <c r="U107" s="29" t="s">
        <v>230</v>
      </c>
      <c r="W107" s="24" t="n">
        <f aca="false">IF($F107="",0,IFERROR(IF(ISNUMBER($F107),INT($F107),DATE(VALUE(MID(SUBSTITUTE(LEFT($F107,FIND(" ",$F107&amp;" ")-1),"/",REPT(" ",20)),41,20)),VALUE(LEFT(SUBSTITUTE(LEFT($F107,FIND(" ",$F107&amp;" ")-1),"/",REPT(" ",20)),20)),VALUE(MID(SUBSTITUTE(LEFT($F107,FIND(" ",$F107&amp;" ")-1),"/",REPT(" ",20)),21,20)))),0))</f>
        <v>46254</v>
      </c>
      <c r="X107" s="25" t="n">
        <f aca="false">IF(ISNUMBER($N107),$N107*Validation!$B$5,"")</f>
        <v>1</v>
      </c>
      <c r="Y107" s="26" t="str">
        <f aca="false">IF($A107="","",SUBSTITUTE(SUBSTITUTE(SUBSTITUTE(SUBSTITUTE(SUBSTITUTE(SUBSTITUTE(SUBSTITUTE(UPPER(TRIM($A107)),"Á","A"),"É","E"),"Í","I"),"Ó","O"),"Ú","U"),"Ñ","N"),"Ü","U"))</f>
        <v>J VALBUENA</v>
      </c>
      <c r="Z107" s="26" t="str">
        <f aca="false">IF($Y107="","",LEFT($Y107,1)&amp;" "&amp;TRIM(RIGHT(SUBSTITUTE($Y107," ",REPT(" ",50)),50)))</f>
        <v>J VALBUENA</v>
      </c>
      <c r="AA107" s="27" t="str">
        <f aca="false">IF($AF107="","",IF(COUNTIF(Validation!$U$19:$U$178,$AF107)&gt;0,"OK","NO MATCH"))</f>
        <v>OK</v>
      </c>
      <c r="AB107" s="27" t="str">
        <f aca="false">IF($W107=0,"",IF(AND($W107&gt;=Validation!$B$3,$W107&lt;=Validation!$C$3),"Yes","No"))</f>
        <v>Yes</v>
      </c>
      <c r="AC107" s="26" t="str">
        <f aca="false">IF($A107="","",$AF107&amp;"|"&amp;TEXT($W107,"yyyy-mm-dd")&amp;"|"&amp;$J107&amp;"|"&amp;$N107)</f>
        <v>J VALBUENA|2026-08-20|08-41N-72W|0.125</v>
      </c>
      <c r="AD107" s="27" t="str">
        <f aca="false">IF($AC107="","",IF(COUNTIF($AC$2:$AC$3000,$AC107)&gt;1,"REVIEW","OK"))</f>
        <v>OK</v>
      </c>
      <c r="AE107" s="27" t="str">
        <f aca="false">IF(OR($W107=0,$O107=""),"",IF(IFERROR(IF(ISNUMBER($O107),INT($O107),DATE(VALUE(MID(SUBSTITUTE(LEFT($O107,FIND(" ",$O107&amp;" ")-1),"/",REPT(" ",20)),41,20)),VALUE(LEFT(SUBSTITUTE(LEFT($O107,FIND(" ",$O107&amp;" ")-1),"/",REPT(" ",20)),20)),VALUE(MID(SUBSTITUTE(LEFT($O107,FIND(" ",$O107&amp;" ")-1),"/",REPT(" ",20)),21,20)))),0)&gt;$W107,"Late","Same day"))</f>
        <v>Same day</v>
      </c>
      <c r="AF107" s="26" t="str">
        <f aca="false">IF($A107="","",IFERROR(INDEX(Validation!$C$193:$C$217,MATCH($A107,Validation!$A$193:$A$217,0)),IF(COUNTIF(Validation!$U$19:$U$178,$Z107)&gt;0,$Z107,IF(COUNTIF(Validation!$S$19:$S$178,$AI107)=1,INDEX(Validation!$U$19:$U$178,MATCH($AI107,Validation!$S$19:$S$178,0)),$Z107))))</f>
        <v>J VALBUENA</v>
      </c>
      <c r="AG107" s="27" t="str">
        <f aca="false">IF(COUNTA($A107:$U107)=0,"",IF($A107="","No name",IF($F107="","No date",IF($W107=0,"Date ilegible",IF(NOT(ISNUMBER($N107)),"Hours no numéricas",IF($AA107="NO MATCH","Person no identificada","OK"))))))</f>
        <v>OK</v>
      </c>
      <c r="AH107" s="27" t="str">
        <f aca="false">IF($W107=0,"No date",IF($W107&lt;Validation!$B$3,"Before period",IF($W107&gt;Validation!$C$3,"After period","In period")))</f>
        <v>In period</v>
      </c>
      <c r="AI107" s="26" t="str">
        <f aca="false">IF($Y107="","",TRIM(RIGHT(SUBSTITUTE($Y107," ",REPT(" ",50)),50)))</f>
        <v>VALBUENA</v>
      </c>
      <c r="AJ107" s="27" t="str">
        <f aca="false">IF($A107="","",IF(NOT(ISERROR(MATCH($A107,Validation!$A$193:$A$217,0))),"Manual mapping",IF(COUNTIF(Validation!$U$19:$U$178,$Z107)&gt;0,"Direct",IF(COUNTIF(Validation!$S$19:$S$178,$AI107)=1,"By surname","Unresolved"))))</f>
        <v>Direct</v>
      </c>
      <c r="AK107" s="28" t="str">
        <f aca="false">IF($L107="","",IF(MATCH($L107,$L$2:$L$3000,0)&lt;&gt;ROW()-1,"",COUNT($AK$1:$AK106)+1))</f>
        <v/>
      </c>
      <c r="AL107" s="28" t="str">
        <f aca="false">IF($G107="","",IF(MATCH($G107,$G$2:$G$3000,0)&lt;&gt;ROW()-1,"",COUNT($AL$1:$AL106)+1))</f>
        <v/>
      </c>
      <c r="AM107" s="28" t="str">
        <f aca="false">IF($H107="","",IF(MATCH($H107,$H$2:$H$3000,0)&lt;&gt;ROW()-1,"",COUNT($AM$1:$AM106)+1))</f>
        <v/>
      </c>
      <c r="AN107" s="28" t="str">
        <f aca="false">IF($I107="","",IF(MATCH($I107,$I$2:$I$3000,0)&lt;&gt;ROW()-1,"",COUNT($AN$1:$AN106)+1))</f>
        <v/>
      </c>
      <c r="AO107" s="28" t="str">
        <f aca="false">IF($Q107="","",IF(MATCH($Q107,$Q$2:$Q$3000,0)&lt;&gt;ROW()-1,"",COUNT($AO$1:$AO106)+1))</f>
        <v/>
      </c>
    </row>
    <row r="108" customFormat="false" ht="34.5" hidden="false" customHeight="true" outlineLevel="0" collapsed="false">
      <c r="A108" s="1" t="s">
        <v>290</v>
      </c>
      <c r="B108" s="1" t="s">
        <v>170</v>
      </c>
      <c r="F108" s="22" t="s">
        <v>157</v>
      </c>
      <c r="G108" s="1" t="s">
        <v>140</v>
      </c>
      <c r="H108" s="1" t="s">
        <v>141</v>
      </c>
      <c r="I108" s="1" t="s">
        <v>149</v>
      </c>
      <c r="J108" s="1" t="s">
        <v>458</v>
      </c>
      <c r="K108" s="1" t="s">
        <v>144</v>
      </c>
      <c r="M108" s="1" t="s">
        <v>365</v>
      </c>
      <c r="N108" s="23" t="n">
        <v>0.25</v>
      </c>
      <c r="O108" s="1" t="s">
        <v>487</v>
      </c>
      <c r="Q108" s="1" t="s">
        <v>147</v>
      </c>
      <c r="R108" s="1" t="s">
        <v>290</v>
      </c>
      <c r="S108" s="1" t="s">
        <v>290</v>
      </c>
      <c r="T108" s="22" t="s">
        <v>157</v>
      </c>
      <c r="U108" s="29" t="s">
        <v>230</v>
      </c>
      <c r="W108" s="24" t="n">
        <f aca="false">IF($F108="",0,IFERROR(IF(ISNUMBER($F108),INT($F108),DATE(VALUE(MID(SUBSTITUTE(LEFT($F108,FIND(" ",$F108&amp;" ")-1),"/",REPT(" ",20)),41,20)),VALUE(LEFT(SUBSTITUTE(LEFT($F108,FIND(" ",$F108&amp;" ")-1),"/",REPT(" ",20)),20)),VALUE(MID(SUBSTITUTE(LEFT($F108,FIND(" ",$F108&amp;" ")-1),"/",REPT(" ",20)),21,20)))),0))</f>
        <v>46254</v>
      </c>
      <c r="X108" s="25" t="n">
        <f aca="false">IF(ISNUMBER($N108),$N108*Validation!$B$5,"")</f>
        <v>2</v>
      </c>
      <c r="Y108" s="26" t="str">
        <f aca="false">IF($A108="","",SUBSTITUTE(SUBSTITUTE(SUBSTITUTE(SUBSTITUTE(SUBSTITUTE(SUBSTITUTE(SUBSTITUTE(UPPER(TRIM($A108)),"Á","A"),"É","E"),"Í","I"),"Ó","O"),"Ú","U"),"Ñ","N"),"Ü","U"))</f>
        <v>J VALBUENA</v>
      </c>
      <c r="Z108" s="26" t="str">
        <f aca="false">IF($Y108="","",LEFT($Y108,1)&amp;" "&amp;TRIM(RIGHT(SUBSTITUTE($Y108," ",REPT(" ",50)),50)))</f>
        <v>J VALBUENA</v>
      </c>
      <c r="AA108" s="27" t="str">
        <f aca="false">IF($AF108="","",IF(COUNTIF(Validation!$U$19:$U$178,$AF108)&gt;0,"OK","NO MATCH"))</f>
        <v>OK</v>
      </c>
      <c r="AB108" s="27" t="str">
        <f aca="false">IF($W108=0,"",IF(AND($W108&gt;=Validation!$B$3,$W108&lt;=Validation!$C$3),"Yes","No"))</f>
        <v>Yes</v>
      </c>
      <c r="AC108" s="26" t="str">
        <f aca="false">IF($A108="","",$AF108&amp;"|"&amp;TEXT($W108,"yyyy-mm-dd")&amp;"|"&amp;$J108&amp;"|"&amp;$N108)</f>
        <v>J VALBUENA|2026-08-20|09-34N-69W|0.25</v>
      </c>
      <c r="AD108" s="27" t="str">
        <f aca="false">IF($AC108="","",IF(COUNTIF($AC$2:$AC$3000,$AC108)&gt;1,"REVIEW","OK"))</f>
        <v>OK</v>
      </c>
      <c r="AE108" s="27" t="str">
        <f aca="false">IF(OR($W108=0,$O108=""),"",IF(IFERROR(IF(ISNUMBER($O108),INT($O108),DATE(VALUE(MID(SUBSTITUTE(LEFT($O108,FIND(" ",$O108&amp;" ")-1),"/",REPT(" ",20)),41,20)),VALUE(LEFT(SUBSTITUTE(LEFT($O108,FIND(" ",$O108&amp;" ")-1),"/",REPT(" ",20)),20)),VALUE(MID(SUBSTITUTE(LEFT($O108,FIND(" ",$O108&amp;" ")-1),"/",REPT(" ",20)),21,20)))),0)&gt;$W108,"Late","Same day"))</f>
        <v>Same day</v>
      </c>
      <c r="AF108" s="26" t="str">
        <f aca="false">IF($A108="","",IFERROR(INDEX(Validation!$C$193:$C$217,MATCH($A108,Validation!$A$193:$A$217,0)),IF(COUNTIF(Validation!$U$19:$U$178,$Z108)&gt;0,$Z108,IF(COUNTIF(Validation!$S$19:$S$178,$AI108)=1,INDEX(Validation!$U$19:$U$178,MATCH($AI108,Validation!$S$19:$S$178,0)),$Z108))))</f>
        <v>J VALBUENA</v>
      </c>
      <c r="AG108" s="27" t="str">
        <f aca="false">IF(COUNTA($A108:$U108)=0,"",IF($A108="","No name",IF($F108="","No date",IF($W108=0,"Date ilegible",IF(NOT(ISNUMBER($N108)),"Hours no numéricas",IF($AA108="NO MATCH","Person no identificada","OK"))))))</f>
        <v>OK</v>
      </c>
      <c r="AH108" s="27" t="str">
        <f aca="false">IF($W108=0,"No date",IF($W108&lt;Validation!$B$3,"Before period",IF($W108&gt;Validation!$C$3,"After period","In period")))</f>
        <v>In period</v>
      </c>
      <c r="AI108" s="26" t="str">
        <f aca="false">IF($Y108="","",TRIM(RIGHT(SUBSTITUTE($Y108," ",REPT(" ",50)),50)))</f>
        <v>VALBUENA</v>
      </c>
      <c r="AJ108" s="27" t="str">
        <f aca="false">IF($A108="","",IF(NOT(ISERROR(MATCH($A108,Validation!$A$193:$A$217,0))),"Manual mapping",IF(COUNTIF(Validation!$U$19:$U$178,$Z108)&gt;0,"Direct",IF(COUNTIF(Validation!$S$19:$S$178,$AI108)=1,"By surname","Unresolved"))))</f>
        <v>Direct</v>
      </c>
      <c r="AK108" s="28" t="str">
        <f aca="false">IF($L108="","",IF(MATCH($L108,$L$2:$L$3000,0)&lt;&gt;ROW()-1,"",COUNT($AK$1:$AK107)+1))</f>
        <v/>
      </c>
      <c r="AL108" s="28" t="str">
        <f aca="false">IF($G108="","",IF(MATCH($G108,$G$2:$G$3000,0)&lt;&gt;ROW()-1,"",COUNT($AL$1:$AL107)+1))</f>
        <v/>
      </c>
      <c r="AM108" s="28" t="str">
        <f aca="false">IF($H108="","",IF(MATCH($H108,$H$2:$H$3000,0)&lt;&gt;ROW()-1,"",COUNT($AM$1:$AM107)+1))</f>
        <v/>
      </c>
      <c r="AN108" s="28" t="str">
        <f aca="false">IF($I108="","",IF(MATCH($I108,$I$2:$I$3000,0)&lt;&gt;ROW()-1,"",COUNT($AN$1:$AN107)+1))</f>
        <v/>
      </c>
      <c r="AO108" s="28" t="str">
        <f aca="false">IF($Q108="","",IF(MATCH($Q108,$Q$2:$Q$3000,0)&lt;&gt;ROW()-1,"",COUNT($AO$1:$AO107)+1))</f>
        <v/>
      </c>
    </row>
    <row r="109" customFormat="false" ht="34.5" hidden="false" customHeight="true" outlineLevel="0" collapsed="false">
      <c r="A109" s="1" t="s">
        <v>290</v>
      </c>
      <c r="B109" s="1" t="s">
        <v>170</v>
      </c>
      <c r="F109" s="22" t="s">
        <v>157</v>
      </c>
      <c r="G109" s="1" t="s">
        <v>140</v>
      </c>
      <c r="H109" s="1" t="s">
        <v>141</v>
      </c>
      <c r="I109" s="1" t="s">
        <v>149</v>
      </c>
      <c r="J109" s="1" t="s">
        <v>488</v>
      </c>
      <c r="K109" s="1" t="s">
        <v>144</v>
      </c>
      <c r="M109" s="1" t="s">
        <v>489</v>
      </c>
      <c r="N109" s="23" t="n">
        <v>0.125</v>
      </c>
      <c r="O109" s="1" t="s">
        <v>490</v>
      </c>
      <c r="Q109" s="1" t="s">
        <v>147</v>
      </c>
      <c r="R109" s="1" t="s">
        <v>290</v>
      </c>
      <c r="S109" s="1" t="s">
        <v>290</v>
      </c>
      <c r="T109" s="22" t="s">
        <v>157</v>
      </c>
      <c r="U109" s="29" t="s">
        <v>230</v>
      </c>
      <c r="W109" s="24" t="n">
        <f aca="false">IF($F109="",0,IFERROR(IF(ISNUMBER($F109),INT($F109),DATE(VALUE(MID(SUBSTITUTE(LEFT($F109,FIND(" ",$F109&amp;" ")-1),"/",REPT(" ",20)),41,20)),VALUE(LEFT(SUBSTITUTE(LEFT($F109,FIND(" ",$F109&amp;" ")-1),"/",REPT(" ",20)),20)),VALUE(MID(SUBSTITUTE(LEFT($F109,FIND(" ",$F109&amp;" ")-1),"/",REPT(" ",20)),21,20)))),0))</f>
        <v>46254</v>
      </c>
      <c r="X109" s="25" t="n">
        <f aca="false">IF(ISNUMBER($N109),$N109*Validation!$B$5,"")</f>
        <v>1</v>
      </c>
      <c r="Y109" s="26" t="str">
        <f aca="false">IF($A109="","",SUBSTITUTE(SUBSTITUTE(SUBSTITUTE(SUBSTITUTE(SUBSTITUTE(SUBSTITUTE(SUBSTITUTE(UPPER(TRIM($A109)),"Á","A"),"É","E"),"Í","I"),"Ó","O"),"Ú","U"),"Ñ","N"),"Ü","U"))</f>
        <v>J VALBUENA</v>
      </c>
      <c r="Z109" s="26" t="str">
        <f aca="false">IF($Y109="","",LEFT($Y109,1)&amp;" "&amp;TRIM(RIGHT(SUBSTITUTE($Y109," ",REPT(" ",50)),50)))</f>
        <v>J VALBUENA</v>
      </c>
      <c r="AA109" s="27" t="str">
        <f aca="false">IF($AF109="","",IF(COUNTIF(Validation!$U$19:$U$178,$AF109)&gt;0,"OK","NO MATCH"))</f>
        <v>OK</v>
      </c>
      <c r="AB109" s="27" t="str">
        <f aca="false">IF($W109=0,"",IF(AND($W109&gt;=Validation!$B$3,$W109&lt;=Validation!$C$3),"Yes","No"))</f>
        <v>Yes</v>
      </c>
      <c r="AC109" s="26" t="str">
        <f aca="false">IF($A109="","",$AF109&amp;"|"&amp;TEXT($W109,"yyyy-mm-dd")&amp;"|"&amp;$J109&amp;"|"&amp;$N109)</f>
        <v>J VALBUENA|2026-08-20|09-40N-72W|0.125</v>
      </c>
      <c r="AD109" s="27" t="str">
        <f aca="false">IF($AC109="","",IF(COUNTIF($AC$2:$AC$3000,$AC109)&gt;1,"REVIEW","OK"))</f>
        <v>OK</v>
      </c>
      <c r="AE109" s="27" t="str">
        <f aca="false">IF(OR($W109=0,$O109=""),"",IF(IFERROR(IF(ISNUMBER($O109),INT($O109),DATE(VALUE(MID(SUBSTITUTE(LEFT($O109,FIND(" ",$O109&amp;" ")-1),"/",REPT(" ",20)),41,20)),VALUE(LEFT(SUBSTITUTE(LEFT($O109,FIND(" ",$O109&amp;" ")-1),"/",REPT(" ",20)),20)),VALUE(MID(SUBSTITUTE(LEFT($O109,FIND(" ",$O109&amp;" ")-1),"/",REPT(" ",20)),21,20)))),0)&gt;$W109,"Late","Same day"))</f>
        <v>Same day</v>
      </c>
      <c r="AF109" s="26" t="str">
        <f aca="false">IF($A109="","",IFERROR(INDEX(Validation!$C$193:$C$217,MATCH($A109,Validation!$A$193:$A$217,0)),IF(COUNTIF(Validation!$U$19:$U$178,$Z109)&gt;0,$Z109,IF(COUNTIF(Validation!$S$19:$S$178,$AI109)=1,INDEX(Validation!$U$19:$U$178,MATCH($AI109,Validation!$S$19:$S$178,0)),$Z109))))</f>
        <v>J VALBUENA</v>
      </c>
      <c r="AG109" s="27" t="str">
        <f aca="false">IF(COUNTA($A109:$U109)=0,"",IF($A109="","No name",IF($F109="","No date",IF($W109=0,"Date ilegible",IF(NOT(ISNUMBER($N109)),"Hours no numéricas",IF($AA109="NO MATCH","Person no identificada","OK"))))))</f>
        <v>OK</v>
      </c>
      <c r="AH109" s="27" t="str">
        <f aca="false">IF($W109=0,"No date",IF($W109&lt;Validation!$B$3,"Before period",IF($W109&gt;Validation!$C$3,"After period","In period")))</f>
        <v>In period</v>
      </c>
      <c r="AI109" s="26" t="str">
        <f aca="false">IF($Y109="","",TRIM(RIGHT(SUBSTITUTE($Y109," ",REPT(" ",50)),50)))</f>
        <v>VALBUENA</v>
      </c>
      <c r="AJ109" s="27" t="str">
        <f aca="false">IF($A109="","",IF(NOT(ISERROR(MATCH($A109,Validation!$A$193:$A$217,0))),"Manual mapping",IF(COUNTIF(Validation!$U$19:$U$178,$Z109)&gt;0,"Direct",IF(COUNTIF(Validation!$S$19:$S$178,$AI109)=1,"By surname","Unresolved"))))</f>
        <v>Direct</v>
      </c>
      <c r="AK109" s="28" t="str">
        <f aca="false">IF($L109="","",IF(MATCH($L109,$L$2:$L$3000,0)&lt;&gt;ROW()-1,"",COUNT($AK$1:$AK108)+1))</f>
        <v/>
      </c>
      <c r="AL109" s="28" t="str">
        <f aca="false">IF($G109="","",IF(MATCH($G109,$G$2:$G$3000,0)&lt;&gt;ROW()-1,"",COUNT($AL$1:$AL108)+1))</f>
        <v/>
      </c>
      <c r="AM109" s="28" t="str">
        <f aca="false">IF($H109="","",IF(MATCH($H109,$H$2:$H$3000,0)&lt;&gt;ROW()-1,"",COUNT($AM$1:$AM108)+1))</f>
        <v/>
      </c>
      <c r="AN109" s="28" t="str">
        <f aca="false">IF($I109="","",IF(MATCH($I109,$I$2:$I$3000,0)&lt;&gt;ROW()-1,"",COUNT($AN$1:$AN108)+1))</f>
        <v/>
      </c>
      <c r="AO109" s="28" t="str">
        <f aca="false">IF($Q109="","",IF(MATCH($Q109,$Q$2:$Q$3000,0)&lt;&gt;ROW()-1,"",COUNT($AO$1:$AO108)+1))</f>
        <v/>
      </c>
    </row>
    <row r="110" customFormat="false" ht="34.5" hidden="false" customHeight="true" outlineLevel="0" collapsed="false">
      <c r="A110" s="1" t="s">
        <v>290</v>
      </c>
      <c r="B110" s="1" t="s">
        <v>170</v>
      </c>
      <c r="F110" s="22" t="s">
        <v>157</v>
      </c>
      <c r="G110" s="1" t="s">
        <v>140</v>
      </c>
      <c r="H110" s="1" t="s">
        <v>141</v>
      </c>
      <c r="I110" s="1" t="s">
        <v>142</v>
      </c>
      <c r="J110" s="1" t="s">
        <v>491</v>
      </c>
      <c r="K110" s="1" t="s">
        <v>144</v>
      </c>
      <c r="M110" s="1" t="s">
        <v>349</v>
      </c>
      <c r="N110" s="23" t="n">
        <v>0.125</v>
      </c>
      <c r="O110" s="1" t="s">
        <v>492</v>
      </c>
      <c r="Q110" s="1" t="s">
        <v>147</v>
      </c>
      <c r="R110" s="1" t="s">
        <v>290</v>
      </c>
      <c r="S110" s="1" t="s">
        <v>290</v>
      </c>
      <c r="T110" s="22" t="s">
        <v>157</v>
      </c>
      <c r="U110" s="29" t="s">
        <v>230</v>
      </c>
      <c r="W110" s="24" t="n">
        <f aca="false">IF($F110="",0,IFERROR(IF(ISNUMBER($F110),INT($F110),DATE(VALUE(MID(SUBSTITUTE(LEFT($F110,FIND(" ",$F110&amp;" ")-1),"/",REPT(" ",20)),41,20)),VALUE(LEFT(SUBSTITUTE(LEFT($F110,FIND(" ",$F110&amp;" ")-1),"/",REPT(" ",20)),20)),VALUE(MID(SUBSTITUTE(LEFT($F110,FIND(" ",$F110&amp;" ")-1),"/",REPT(" ",20)),21,20)))),0))</f>
        <v>46254</v>
      </c>
      <c r="X110" s="25" t="n">
        <f aca="false">IF(ISNUMBER($N110),$N110*Validation!$B$5,"")</f>
        <v>1</v>
      </c>
      <c r="Y110" s="26" t="str">
        <f aca="false">IF($A110="","",SUBSTITUTE(SUBSTITUTE(SUBSTITUTE(SUBSTITUTE(SUBSTITUTE(SUBSTITUTE(SUBSTITUTE(UPPER(TRIM($A110)),"Á","A"),"É","E"),"Í","I"),"Ó","O"),"Ú","U"),"Ñ","N"),"Ü","U"))</f>
        <v>J VALBUENA</v>
      </c>
      <c r="Z110" s="26" t="str">
        <f aca="false">IF($Y110="","",LEFT($Y110,1)&amp;" "&amp;TRIM(RIGHT(SUBSTITUTE($Y110," ",REPT(" ",50)),50)))</f>
        <v>J VALBUENA</v>
      </c>
      <c r="AA110" s="27" t="str">
        <f aca="false">IF($AF110="","",IF(COUNTIF(Validation!$U$19:$U$178,$AF110)&gt;0,"OK","NO MATCH"))</f>
        <v>OK</v>
      </c>
      <c r="AB110" s="27" t="str">
        <f aca="false">IF($W110=0,"",IF(AND($W110&gt;=Validation!$B$3,$W110&lt;=Validation!$C$3),"Yes","No"))</f>
        <v>Yes</v>
      </c>
      <c r="AC110" s="26" t="str">
        <f aca="false">IF($A110="","",$AF110&amp;"|"&amp;TEXT($W110,"yyyy-mm-dd")&amp;"|"&amp;$J110&amp;"|"&amp;$N110)</f>
        <v>J VALBUENA|2026-08-20|09-41N-72W|0.125</v>
      </c>
      <c r="AD110" s="27" t="str">
        <f aca="false">IF($AC110="","",IF(COUNTIF($AC$2:$AC$3000,$AC110)&gt;1,"REVIEW","OK"))</f>
        <v>OK</v>
      </c>
      <c r="AE110" s="27" t="str">
        <f aca="false">IF(OR($W110=0,$O110=""),"",IF(IFERROR(IF(ISNUMBER($O110),INT($O110),DATE(VALUE(MID(SUBSTITUTE(LEFT($O110,FIND(" ",$O110&amp;" ")-1),"/",REPT(" ",20)),41,20)),VALUE(LEFT(SUBSTITUTE(LEFT($O110,FIND(" ",$O110&amp;" ")-1),"/",REPT(" ",20)),20)),VALUE(MID(SUBSTITUTE(LEFT($O110,FIND(" ",$O110&amp;" ")-1),"/",REPT(" ",20)),21,20)))),0)&gt;$W110,"Late","Same day"))</f>
        <v>Same day</v>
      </c>
      <c r="AF110" s="26" t="str">
        <f aca="false">IF($A110="","",IFERROR(INDEX(Validation!$C$193:$C$217,MATCH($A110,Validation!$A$193:$A$217,0)),IF(COUNTIF(Validation!$U$19:$U$178,$Z110)&gt;0,$Z110,IF(COUNTIF(Validation!$S$19:$S$178,$AI110)=1,INDEX(Validation!$U$19:$U$178,MATCH($AI110,Validation!$S$19:$S$178,0)),$Z110))))</f>
        <v>J VALBUENA</v>
      </c>
      <c r="AG110" s="27" t="str">
        <f aca="false">IF(COUNTA($A110:$U110)=0,"",IF($A110="","No name",IF($F110="","No date",IF($W110=0,"Date ilegible",IF(NOT(ISNUMBER($N110)),"Hours no numéricas",IF($AA110="NO MATCH","Person no identificada","OK"))))))</f>
        <v>OK</v>
      </c>
      <c r="AH110" s="27" t="str">
        <f aca="false">IF($W110=0,"No date",IF($W110&lt;Validation!$B$3,"Before period",IF($W110&gt;Validation!$C$3,"After period","In period")))</f>
        <v>In period</v>
      </c>
      <c r="AI110" s="26" t="str">
        <f aca="false">IF($Y110="","",TRIM(RIGHT(SUBSTITUTE($Y110," ",REPT(" ",50)),50)))</f>
        <v>VALBUENA</v>
      </c>
      <c r="AJ110" s="27" t="str">
        <f aca="false">IF($A110="","",IF(NOT(ISERROR(MATCH($A110,Validation!$A$193:$A$217,0))),"Manual mapping",IF(COUNTIF(Validation!$U$19:$U$178,$Z110)&gt;0,"Direct",IF(COUNTIF(Validation!$S$19:$S$178,$AI110)=1,"By surname","Unresolved"))))</f>
        <v>Direct</v>
      </c>
      <c r="AK110" s="28" t="str">
        <f aca="false">IF($L110="","",IF(MATCH($L110,$L$2:$L$3000,0)&lt;&gt;ROW()-1,"",COUNT($AK$1:$AK109)+1))</f>
        <v/>
      </c>
      <c r="AL110" s="28" t="str">
        <f aca="false">IF($G110="","",IF(MATCH($G110,$G$2:$G$3000,0)&lt;&gt;ROW()-1,"",COUNT($AL$1:$AL109)+1))</f>
        <v/>
      </c>
      <c r="AM110" s="28" t="str">
        <f aca="false">IF($H110="","",IF(MATCH($H110,$H$2:$H$3000,0)&lt;&gt;ROW()-1,"",COUNT($AM$1:$AM109)+1))</f>
        <v/>
      </c>
      <c r="AN110" s="28" t="str">
        <f aca="false">IF($I110="","",IF(MATCH($I110,$I$2:$I$3000,0)&lt;&gt;ROW()-1,"",COUNT($AN$1:$AN109)+1))</f>
        <v/>
      </c>
      <c r="AO110" s="28" t="str">
        <f aca="false">IF($Q110="","",IF(MATCH($Q110,$Q$2:$Q$3000,0)&lt;&gt;ROW()-1,"",COUNT($AO$1:$AO109)+1))</f>
        <v/>
      </c>
    </row>
    <row r="111" customFormat="false" ht="34.5" hidden="false" customHeight="true" outlineLevel="0" collapsed="false">
      <c r="A111" s="1" t="s">
        <v>290</v>
      </c>
      <c r="B111" s="1" t="s">
        <v>170</v>
      </c>
      <c r="F111" s="22" t="s">
        <v>157</v>
      </c>
      <c r="G111" s="1" t="s">
        <v>140</v>
      </c>
      <c r="H111" s="1" t="s">
        <v>141</v>
      </c>
      <c r="I111" s="1" t="s">
        <v>149</v>
      </c>
      <c r="J111" s="1" t="s">
        <v>493</v>
      </c>
      <c r="K111" s="1" t="s">
        <v>144</v>
      </c>
      <c r="M111" s="1" t="s">
        <v>494</v>
      </c>
      <c r="N111" s="23" t="n">
        <v>0.125</v>
      </c>
      <c r="O111" s="1" t="s">
        <v>495</v>
      </c>
      <c r="Q111" s="1" t="s">
        <v>147</v>
      </c>
      <c r="R111" s="1" t="s">
        <v>290</v>
      </c>
      <c r="S111" s="1" t="s">
        <v>290</v>
      </c>
      <c r="T111" s="22" t="s">
        <v>157</v>
      </c>
      <c r="U111" s="29" t="s">
        <v>230</v>
      </c>
      <c r="W111" s="24" t="n">
        <f aca="false">IF($F111="",0,IFERROR(IF(ISNUMBER($F111),INT($F111),DATE(VALUE(MID(SUBSTITUTE(LEFT($F111,FIND(" ",$F111&amp;" ")-1),"/",REPT(" ",20)),41,20)),VALUE(LEFT(SUBSTITUTE(LEFT($F111,FIND(" ",$F111&amp;" ")-1),"/",REPT(" ",20)),20)),VALUE(MID(SUBSTITUTE(LEFT($F111,FIND(" ",$F111&amp;" ")-1),"/",REPT(" ",20)),21,20)))),0))</f>
        <v>46254</v>
      </c>
      <c r="X111" s="25" t="n">
        <f aca="false">IF(ISNUMBER($N111),$N111*Validation!$B$5,"")</f>
        <v>1</v>
      </c>
      <c r="Y111" s="26" t="str">
        <f aca="false">IF($A111="","",SUBSTITUTE(SUBSTITUTE(SUBSTITUTE(SUBSTITUTE(SUBSTITUTE(SUBSTITUTE(SUBSTITUTE(UPPER(TRIM($A111)),"Á","A"),"É","E"),"Í","I"),"Ó","O"),"Ú","U"),"Ñ","N"),"Ü","U"))</f>
        <v>J VALBUENA</v>
      </c>
      <c r="Z111" s="26" t="str">
        <f aca="false">IF($Y111="","",LEFT($Y111,1)&amp;" "&amp;TRIM(RIGHT(SUBSTITUTE($Y111," ",REPT(" ",50)),50)))</f>
        <v>J VALBUENA</v>
      </c>
      <c r="AA111" s="27" t="str">
        <f aca="false">IF($AF111="","",IF(COUNTIF(Validation!$U$19:$U$178,$AF111)&gt;0,"OK","NO MATCH"))</f>
        <v>OK</v>
      </c>
      <c r="AB111" s="27" t="str">
        <f aca="false">IF($W111=0,"",IF(AND($W111&gt;=Validation!$B$3,$W111&lt;=Validation!$C$3),"Yes","No"))</f>
        <v>Yes</v>
      </c>
      <c r="AC111" s="26" t="str">
        <f aca="false">IF($A111="","",$AF111&amp;"|"&amp;TEXT($W111,"yyyy-mm-dd")&amp;"|"&amp;$J111&amp;"|"&amp;$N111)</f>
        <v>J VALBUENA|2026-08-20|03-35N-68W|0.125</v>
      </c>
      <c r="AD111" s="27" t="str">
        <f aca="false">IF($AC111="","",IF(COUNTIF($AC$2:$AC$3000,$AC111)&gt;1,"REVIEW","OK"))</f>
        <v>OK</v>
      </c>
      <c r="AE111" s="27" t="str">
        <f aca="false">IF(OR($W111=0,$O111=""),"",IF(IFERROR(IF(ISNUMBER($O111),INT($O111),DATE(VALUE(MID(SUBSTITUTE(LEFT($O111,FIND(" ",$O111&amp;" ")-1),"/",REPT(" ",20)),41,20)),VALUE(LEFT(SUBSTITUTE(LEFT($O111,FIND(" ",$O111&amp;" ")-1),"/",REPT(" ",20)),20)),VALUE(MID(SUBSTITUTE(LEFT($O111,FIND(" ",$O111&amp;" ")-1),"/",REPT(" ",20)),21,20)))),0)&gt;$W111,"Late","Same day"))</f>
        <v>Same day</v>
      </c>
      <c r="AF111" s="26" t="str">
        <f aca="false">IF($A111="","",IFERROR(INDEX(Validation!$C$193:$C$217,MATCH($A111,Validation!$A$193:$A$217,0)),IF(COUNTIF(Validation!$U$19:$U$178,$Z111)&gt;0,$Z111,IF(COUNTIF(Validation!$S$19:$S$178,$AI111)=1,INDEX(Validation!$U$19:$U$178,MATCH($AI111,Validation!$S$19:$S$178,0)),$Z111))))</f>
        <v>J VALBUENA</v>
      </c>
      <c r="AG111" s="27" t="str">
        <f aca="false">IF(COUNTA($A111:$U111)=0,"",IF($A111="","No name",IF($F111="","No date",IF($W111=0,"Date ilegible",IF(NOT(ISNUMBER($N111)),"Hours no numéricas",IF($AA111="NO MATCH","Person no identificada","OK"))))))</f>
        <v>OK</v>
      </c>
      <c r="AH111" s="27" t="str">
        <f aca="false">IF($W111=0,"No date",IF($W111&lt;Validation!$B$3,"Before period",IF($W111&gt;Validation!$C$3,"After period","In period")))</f>
        <v>In period</v>
      </c>
      <c r="AI111" s="26" t="str">
        <f aca="false">IF($Y111="","",TRIM(RIGHT(SUBSTITUTE($Y111," ",REPT(" ",50)),50)))</f>
        <v>VALBUENA</v>
      </c>
      <c r="AJ111" s="27" t="str">
        <f aca="false">IF($A111="","",IF(NOT(ISERROR(MATCH($A111,Validation!$A$193:$A$217,0))),"Manual mapping",IF(COUNTIF(Validation!$U$19:$U$178,$Z111)&gt;0,"Direct",IF(COUNTIF(Validation!$S$19:$S$178,$AI111)=1,"By surname","Unresolved"))))</f>
        <v>Direct</v>
      </c>
      <c r="AK111" s="28" t="str">
        <f aca="false">IF($L111="","",IF(MATCH($L111,$L$2:$L$3000,0)&lt;&gt;ROW()-1,"",COUNT($AK$1:$AK110)+1))</f>
        <v/>
      </c>
      <c r="AL111" s="28" t="str">
        <f aca="false">IF($G111="","",IF(MATCH($G111,$G$2:$G$3000,0)&lt;&gt;ROW()-1,"",COUNT($AL$1:$AL110)+1))</f>
        <v/>
      </c>
      <c r="AM111" s="28" t="str">
        <f aca="false">IF($H111="","",IF(MATCH($H111,$H$2:$H$3000,0)&lt;&gt;ROW()-1,"",COUNT($AM$1:$AM110)+1))</f>
        <v/>
      </c>
      <c r="AN111" s="28" t="str">
        <f aca="false">IF($I111="","",IF(MATCH($I111,$I$2:$I$3000,0)&lt;&gt;ROW()-1,"",COUNT($AN$1:$AN110)+1))</f>
        <v/>
      </c>
      <c r="AO111" s="28" t="str">
        <f aca="false">IF($Q111="","",IF(MATCH($Q111,$Q$2:$Q$3000,0)&lt;&gt;ROW()-1,"",COUNT($AO$1:$AO110)+1))</f>
        <v/>
      </c>
    </row>
    <row r="112" customFormat="false" ht="34.5" hidden="false" customHeight="true" outlineLevel="0" collapsed="false">
      <c r="A112" s="1" t="s">
        <v>290</v>
      </c>
      <c r="B112" s="1" t="s">
        <v>170</v>
      </c>
      <c r="F112" s="22" t="s">
        <v>157</v>
      </c>
      <c r="G112" s="1" t="s">
        <v>140</v>
      </c>
      <c r="H112" s="1" t="s">
        <v>141</v>
      </c>
      <c r="I112" s="1" t="s">
        <v>149</v>
      </c>
      <c r="J112" s="1" t="s">
        <v>496</v>
      </c>
      <c r="K112" s="1" t="s">
        <v>144</v>
      </c>
      <c r="M112" s="1" t="s">
        <v>497</v>
      </c>
      <c r="N112" s="23" t="n">
        <v>0.25</v>
      </c>
      <c r="O112" s="1" t="s">
        <v>498</v>
      </c>
      <c r="Q112" s="1" t="s">
        <v>147</v>
      </c>
      <c r="R112" s="1" t="s">
        <v>290</v>
      </c>
      <c r="S112" s="1" t="s">
        <v>290</v>
      </c>
      <c r="T112" s="22" t="s">
        <v>157</v>
      </c>
      <c r="U112" s="29" t="s">
        <v>230</v>
      </c>
      <c r="W112" s="24" t="n">
        <f aca="false">IF($F112="",0,IFERROR(IF(ISNUMBER($F112),INT($F112),DATE(VALUE(MID(SUBSTITUTE(LEFT($F112,FIND(" ",$F112&amp;" ")-1),"/",REPT(" ",20)),41,20)),VALUE(LEFT(SUBSTITUTE(LEFT($F112,FIND(" ",$F112&amp;" ")-1),"/",REPT(" ",20)),20)),VALUE(MID(SUBSTITUTE(LEFT($F112,FIND(" ",$F112&amp;" ")-1),"/",REPT(" ",20)),21,20)))),0))</f>
        <v>46254</v>
      </c>
      <c r="X112" s="25" t="n">
        <f aca="false">IF(ISNUMBER($N112),$N112*Validation!$B$5,"")</f>
        <v>2</v>
      </c>
      <c r="Y112" s="26" t="str">
        <f aca="false">IF($A112="","",SUBSTITUTE(SUBSTITUTE(SUBSTITUTE(SUBSTITUTE(SUBSTITUTE(SUBSTITUTE(SUBSTITUTE(UPPER(TRIM($A112)),"Á","A"),"É","E"),"Í","I"),"Ó","O"),"Ú","U"),"Ñ","N"),"Ü","U"))</f>
        <v>J VALBUENA</v>
      </c>
      <c r="Z112" s="26" t="str">
        <f aca="false">IF($Y112="","",LEFT($Y112,1)&amp;" "&amp;TRIM(RIGHT(SUBSTITUTE($Y112," ",REPT(" ",50)),50)))</f>
        <v>J VALBUENA</v>
      </c>
      <c r="AA112" s="27" t="str">
        <f aca="false">IF($AF112="","",IF(COUNTIF(Validation!$U$19:$U$178,$AF112)&gt;0,"OK","NO MATCH"))</f>
        <v>OK</v>
      </c>
      <c r="AB112" s="27" t="str">
        <f aca="false">IF($W112=0,"",IF(AND($W112&gt;=Validation!$B$3,$W112&lt;=Validation!$C$3),"Yes","No"))</f>
        <v>Yes</v>
      </c>
      <c r="AC112" s="26" t="str">
        <f aca="false">IF($A112="","",$AF112&amp;"|"&amp;TEXT($W112,"yyyy-mm-dd")&amp;"|"&amp;$J112&amp;"|"&amp;$N112)</f>
        <v>J VALBUENA|2026-08-20|30-36N-71W|0.25</v>
      </c>
      <c r="AD112" s="27" t="str">
        <f aca="false">IF($AC112="","",IF(COUNTIF($AC$2:$AC$3000,$AC112)&gt;1,"REVIEW","OK"))</f>
        <v>OK</v>
      </c>
      <c r="AE112" s="27" t="str">
        <f aca="false">IF(OR($W112=0,$O112=""),"",IF(IFERROR(IF(ISNUMBER($O112),INT($O112),DATE(VALUE(MID(SUBSTITUTE(LEFT($O112,FIND(" ",$O112&amp;" ")-1),"/",REPT(" ",20)),41,20)),VALUE(LEFT(SUBSTITUTE(LEFT($O112,FIND(" ",$O112&amp;" ")-1),"/",REPT(" ",20)),20)),VALUE(MID(SUBSTITUTE(LEFT($O112,FIND(" ",$O112&amp;" ")-1),"/",REPT(" ",20)),21,20)))),0)&gt;$W112,"Late","Same day"))</f>
        <v>Same day</v>
      </c>
      <c r="AF112" s="26" t="str">
        <f aca="false">IF($A112="","",IFERROR(INDEX(Validation!$C$193:$C$217,MATCH($A112,Validation!$A$193:$A$217,0)),IF(COUNTIF(Validation!$U$19:$U$178,$Z112)&gt;0,$Z112,IF(COUNTIF(Validation!$S$19:$S$178,$AI112)=1,INDEX(Validation!$U$19:$U$178,MATCH($AI112,Validation!$S$19:$S$178,0)),$Z112))))</f>
        <v>J VALBUENA</v>
      </c>
      <c r="AG112" s="27" t="str">
        <f aca="false">IF(COUNTA($A112:$U112)=0,"",IF($A112="","No name",IF($F112="","No date",IF($W112=0,"Date ilegible",IF(NOT(ISNUMBER($N112)),"Hours no numéricas",IF($AA112="NO MATCH","Person no identificada","OK"))))))</f>
        <v>OK</v>
      </c>
      <c r="AH112" s="27" t="str">
        <f aca="false">IF($W112=0,"No date",IF($W112&lt;Validation!$B$3,"Before period",IF($W112&gt;Validation!$C$3,"After period","In period")))</f>
        <v>In period</v>
      </c>
      <c r="AI112" s="26" t="str">
        <f aca="false">IF($Y112="","",TRIM(RIGHT(SUBSTITUTE($Y112," ",REPT(" ",50)),50)))</f>
        <v>VALBUENA</v>
      </c>
      <c r="AJ112" s="27" t="str">
        <f aca="false">IF($A112="","",IF(NOT(ISERROR(MATCH($A112,Validation!$A$193:$A$217,0))),"Manual mapping",IF(COUNTIF(Validation!$U$19:$U$178,$Z112)&gt;0,"Direct",IF(COUNTIF(Validation!$S$19:$S$178,$AI112)=1,"By surname","Unresolved"))))</f>
        <v>Direct</v>
      </c>
      <c r="AK112" s="28" t="str">
        <f aca="false">IF($L112="","",IF(MATCH($L112,$L$2:$L$3000,0)&lt;&gt;ROW()-1,"",COUNT($AK$1:$AK111)+1))</f>
        <v/>
      </c>
      <c r="AL112" s="28" t="str">
        <f aca="false">IF($G112="","",IF(MATCH($G112,$G$2:$G$3000,0)&lt;&gt;ROW()-1,"",COUNT($AL$1:$AL111)+1))</f>
        <v/>
      </c>
      <c r="AM112" s="28" t="str">
        <f aca="false">IF($H112="","",IF(MATCH($H112,$H$2:$H$3000,0)&lt;&gt;ROW()-1,"",COUNT($AM$1:$AM111)+1))</f>
        <v/>
      </c>
      <c r="AN112" s="28" t="str">
        <f aca="false">IF($I112="","",IF(MATCH($I112,$I$2:$I$3000,0)&lt;&gt;ROW()-1,"",COUNT($AN$1:$AN111)+1))</f>
        <v/>
      </c>
      <c r="AO112" s="28" t="str">
        <f aca="false">IF($Q112="","",IF(MATCH($Q112,$Q$2:$Q$3000,0)&lt;&gt;ROW()-1,"",COUNT($AO$1:$AO111)+1))</f>
        <v/>
      </c>
    </row>
    <row r="113" customFormat="false" ht="57" hidden="false" customHeight="true" outlineLevel="0" collapsed="false">
      <c r="A113" s="1" t="s">
        <v>290</v>
      </c>
      <c r="B113" s="1" t="s">
        <v>170</v>
      </c>
      <c r="F113" s="22" t="s">
        <v>157</v>
      </c>
      <c r="G113" s="1" t="s">
        <v>140</v>
      </c>
      <c r="H113" s="1" t="s">
        <v>141</v>
      </c>
      <c r="I113" s="1" t="s">
        <v>142</v>
      </c>
      <c r="J113" s="1" t="s">
        <v>477</v>
      </c>
      <c r="K113" s="1" t="s">
        <v>144</v>
      </c>
      <c r="M113" s="1" t="s">
        <v>499</v>
      </c>
      <c r="N113" s="23" t="n">
        <v>0.25</v>
      </c>
      <c r="O113" s="1" t="s">
        <v>500</v>
      </c>
      <c r="Q113" s="1" t="s">
        <v>147</v>
      </c>
      <c r="R113" s="1" t="s">
        <v>290</v>
      </c>
      <c r="S113" s="1" t="s">
        <v>290</v>
      </c>
      <c r="T113" s="22" t="s">
        <v>359</v>
      </c>
      <c r="U113" s="29" t="s">
        <v>501</v>
      </c>
      <c r="W113" s="24" t="n">
        <f aca="false">IF($F113="",0,IFERROR(IF(ISNUMBER($F113),INT($F113),DATE(VALUE(MID(SUBSTITUTE(LEFT($F113,FIND(" ",$F113&amp;" ")-1),"/",REPT(" ",20)),41,20)),VALUE(LEFT(SUBSTITUTE(LEFT($F113,FIND(" ",$F113&amp;" ")-1),"/",REPT(" ",20)),20)),VALUE(MID(SUBSTITUTE(LEFT($F113,FIND(" ",$F113&amp;" ")-1),"/",REPT(" ",20)),21,20)))),0))</f>
        <v>46254</v>
      </c>
      <c r="X113" s="25" t="n">
        <f aca="false">IF(ISNUMBER($N113),$N113*Validation!$B$5,"")</f>
        <v>2</v>
      </c>
      <c r="Y113" s="26" t="str">
        <f aca="false">IF($A113="","",SUBSTITUTE(SUBSTITUTE(SUBSTITUTE(SUBSTITUTE(SUBSTITUTE(SUBSTITUTE(SUBSTITUTE(UPPER(TRIM($A113)),"Á","A"),"É","E"),"Í","I"),"Ó","O"),"Ú","U"),"Ñ","N"),"Ü","U"))</f>
        <v>J VALBUENA</v>
      </c>
      <c r="Z113" s="26" t="str">
        <f aca="false">IF($Y113="","",LEFT($Y113,1)&amp;" "&amp;TRIM(RIGHT(SUBSTITUTE($Y113," ",REPT(" ",50)),50)))</f>
        <v>J VALBUENA</v>
      </c>
      <c r="AA113" s="27" t="str">
        <f aca="false">IF($AF113="","",IF(COUNTIF(Validation!$U$19:$U$178,$AF113)&gt;0,"OK","NO MATCH"))</f>
        <v>OK</v>
      </c>
      <c r="AB113" s="27" t="str">
        <f aca="false">IF($W113=0,"",IF(AND($W113&gt;=Validation!$B$3,$W113&lt;=Validation!$C$3),"Yes","No"))</f>
        <v>Yes</v>
      </c>
      <c r="AC113" s="26" t="str">
        <f aca="false">IF($A113="","",$AF113&amp;"|"&amp;TEXT($W113,"yyyy-mm-dd")&amp;"|"&amp;$J113&amp;"|"&amp;$N113)</f>
        <v>J VALBUENA|2026-08-20|30-41N-72W|0.25</v>
      </c>
      <c r="AD113" s="27" t="str">
        <f aca="false">IF($AC113="","",IF(COUNTIF($AC$2:$AC$3000,$AC113)&gt;1,"REVIEW","OK"))</f>
        <v>OK</v>
      </c>
      <c r="AE113" s="27" t="str">
        <f aca="false">IF(OR($W113=0,$O113=""),"",IF(IFERROR(IF(ISNUMBER($O113),INT($O113),DATE(VALUE(MID(SUBSTITUTE(LEFT($O113,FIND(" ",$O113&amp;" ")-1),"/",REPT(" ",20)),41,20)),VALUE(LEFT(SUBSTITUTE(LEFT($O113,FIND(" ",$O113&amp;" ")-1),"/",REPT(" ",20)),20)),VALUE(MID(SUBSTITUTE(LEFT($O113,FIND(" ",$O113&amp;" ")-1),"/",REPT(" ",20)),21,20)))),0)&gt;$W113,"Late","Same day"))</f>
        <v>Late</v>
      </c>
      <c r="AF113" s="26" t="str">
        <f aca="false">IF($A113="","",IFERROR(INDEX(Validation!$C$193:$C$217,MATCH($A113,Validation!$A$193:$A$217,0)),IF(COUNTIF(Validation!$U$19:$U$178,$Z113)&gt;0,$Z113,IF(COUNTIF(Validation!$S$19:$S$178,$AI113)=1,INDEX(Validation!$U$19:$U$178,MATCH($AI113,Validation!$S$19:$S$178,0)),$Z113))))</f>
        <v>J VALBUENA</v>
      </c>
      <c r="AG113" s="27" t="str">
        <f aca="false">IF(COUNTA($A113:$U113)=0,"",IF($A113="","No name",IF($F113="","No date",IF($W113=0,"Date ilegible",IF(NOT(ISNUMBER($N113)),"Hours no numéricas",IF($AA113="NO MATCH","Person no identificada","OK"))))))</f>
        <v>OK</v>
      </c>
      <c r="AH113" s="27" t="str">
        <f aca="false">IF($W113=0,"No date",IF($W113&lt;Validation!$B$3,"Before period",IF($W113&gt;Validation!$C$3,"After period","In period")))</f>
        <v>In period</v>
      </c>
      <c r="AI113" s="26" t="str">
        <f aca="false">IF($Y113="","",TRIM(RIGHT(SUBSTITUTE($Y113," ",REPT(" ",50)),50)))</f>
        <v>VALBUENA</v>
      </c>
      <c r="AJ113" s="27" t="str">
        <f aca="false">IF($A113="","",IF(NOT(ISERROR(MATCH($A113,Validation!$A$193:$A$217,0))),"Manual mapping",IF(COUNTIF(Validation!$U$19:$U$178,$Z113)&gt;0,"Direct",IF(COUNTIF(Validation!$S$19:$S$178,$AI113)=1,"By surname","Unresolved"))))</f>
        <v>Direct</v>
      </c>
      <c r="AK113" s="28" t="str">
        <f aca="false">IF($L113="","",IF(MATCH($L113,$L$2:$L$3000,0)&lt;&gt;ROW()-1,"",COUNT($AK$1:$AK112)+1))</f>
        <v/>
      </c>
      <c r="AL113" s="28" t="str">
        <f aca="false">IF($G113="","",IF(MATCH($G113,$G$2:$G$3000,0)&lt;&gt;ROW()-1,"",COUNT($AL$1:$AL112)+1))</f>
        <v/>
      </c>
      <c r="AM113" s="28" t="str">
        <f aca="false">IF($H113="","",IF(MATCH($H113,$H$2:$H$3000,0)&lt;&gt;ROW()-1,"",COUNT($AM$1:$AM112)+1))</f>
        <v/>
      </c>
      <c r="AN113" s="28" t="str">
        <f aca="false">IF($I113="","",IF(MATCH($I113,$I$2:$I$3000,0)&lt;&gt;ROW()-1,"",COUNT($AN$1:$AN112)+1))</f>
        <v/>
      </c>
      <c r="AO113" s="28" t="str">
        <f aca="false">IF($Q113="","",IF(MATCH($Q113,$Q$2:$Q$3000,0)&lt;&gt;ROW()-1,"",COUNT($AO$1:$AO112)+1))</f>
        <v/>
      </c>
    </row>
    <row r="114" customFormat="false" ht="57" hidden="false" customHeight="true" outlineLevel="0" collapsed="false">
      <c r="A114" s="1" t="s">
        <v>290</v>
      </c>
      <c r="B114" s="1" t="s">
        <v>170</v>
      </c>
      <c r="F114" s="22" t="s">
        <v>157</v>
      </c>
      <c r="G114" s="1" t="s">
        <v>140</v>
      </c>
      <c r="H114" s="1" t="s">
        <v>141</v>
      </c>
      <c r="I114" s="1" t="s">
        <v>149</v>
      </c>
      <c r="J114" s="1" t="s">
        <v>261</v>
      </c>
      <c r="K114" s="1" t="s">
        <v>144</v>
      </c>
      <c r="M114" s="1" t="s">
        <v>502</v>
      </c>
      <c r="N114" s="23" t="n">
        <v>0.125</v>
      </c>
      <c r="O114" s="1" t="s">
        <v>503</v>
      </c>
      <c r="Q114" s="1" t="s">
        <v>147</v>
      </c>
      <c r="R114" s="1" t="s">
        <v>290</v>
      </c>
      <c r="S114" s="1" t="s">
        <v>290</v>
      </c>
      <c r="T114" s="22" t="s">
        <v>359</v>
      </c>
      <c r="U114" s="29" t="s">
        <v>501</v>
      </c>
      <c r="W114" s="24" t="n">
        <f aca="false">IF($F114="",0,IFERROR(IF(ISNUMBER($F114),INT($F114),DATE(VALUE(MID(SUBSTITUTE(LEFT($F114,FIND(" ",$F114&amp;" ")-1),"/",REPT(" ",20)),41,20)),VALUE(LEFT(SUBSTITUTE(LEFT($F114,FIND(" ",$F114&amp;" ")-1),"/",REPT(" ",20)),20)),VALUE(MID(SUBSTITUTE(LEFT($F114,FIND(" ",$F114&amp;" ")-1),"/",REPT(" ",20)),21,20)))),0))</f>
        <v>46254</v>
      </c>
      <c r="X114" s="25" t="n">
        <f aca="false">IF(ISNUMBER($N114),$N114*Validation!$B$5,"")</f>
        <v>1</v>
      </c>
      <c r="Y114" s="26" t="str">
        <f aca="false">IF($A114="","",SUBSTITUTE(SUBSTITUTE(SUBSTITUTE(SUBSTITUTE(SUBSTITUTE(SUBSTITUTE(SUBSTITUTE(UPPER(TRIM($A114)),"Á","A"),"É","E"),"Í","I"),"Ó","O"),"Ú","U"),"Ñ","N"),"Ü","U"))</f>
        <v>J VALBUENA</v>
      </c>
      <c r="Z114" s="26" t="str">
        <f aca="false">IF($Y114="","",LEFT($Y114,1)&amp;" "&amp;TRIM(RIGHT(SUBSTITUTE($Y114," ",REPT(" ",50)),50)))</f>
        <v>J VALBUENA</v>
      </c>
      <c r="AA114" s="27" t="str">
        <f aca="false">IF($AF114="","",IF(COUNTIF(Validation!$U$19:$U$178,$AF114)&gt;0,"OK","NO MATCH"))</f>
        <v>OK</v>
      </c>
      <c r="AB114" s="27" t="str">
        <f aca="false">IF($W114=0,"",IF(AND($W114&gt;=Validation!$B$3,$W114&lt;=Validation!$C$3),"Yes","No"))</f>
        <v>Yes</v>
      </c>
      <c r="AC114" s="26" t="str">
        <f aca="false">IF($A114="","",$AF114&amp;"|"&amp;TEXT($W114,"yyyy-mm-dd")&amp;"|"&amp;$J114&amp;"|"&amp;$N114)</f>
        <v>J VALBUENA|2026-08-20|03-36N-71W|0.125</v>
      </c>
      <c r="AD114" s="27" t="str">
        <f aca="false">IF($AC114="","",IF(COUNTIF($AC$2:$AC$3000,$AC114)&gt;1,"REVIEW","OK"))</f>
        <v>OK</v>
      </c>
      <c r="AE114" s="27" t="str">
        <f aca="false">IF(OR($W114=0,$O114=""),"",IF(IFERROR(IF(ISNUMBER($O114),INT($O114),DATE(VALUE(MID(SUBSTITUTE(LEFT($O114,FIND(" ",$O114&amp;" ")-1),"/",REPT(" ",20)),41,20)),VALUE(LEFT(SUBSTITUTE(LEFT($O114,FIND(" ",$O114&amp;" ")-1),"/",REPT(" ",20)),20)),VALUE(MID(SUBSTITUTE(LEFT($O114,FIND(" ",$O114&amp;" ")-1),"/",REPT(" ",20)),21,20)))),0)&gt;$W114,"Late","Same day"))</f>
        <v>Late</v>
      </c>
      <c r="AF114" s="26" t="str">
        <f aca="false">IF($A114="","",IFERROR(INDEX(Validation!$C$193:$C$217,MATCH($A114,Validation!$A$193:$A$217,0)),IF(COUNTIF(Validation!$U$19:$U$178,$Z114)&gt;0,$Z114,IF(COUNTIF(Validation!$S$19:$S$178,$AI114)=1,INDEX(Validation!$U$19:$U$178,MATCH($AI114,Validation!$S$19:$S$178,0)),$Z114))))</f>
        <v>J VALBUENA</v>
      </c>
      <c r="AG114" s="27" t="str">
        <f aca="false">IF(COUNTA($A114:$U114)=0,"",IF($A114="","No name",IF($F114="","No date",IF($W114=0,"Date ilegible",IF(NOT(ISNUMBER($N114)),"Hours no numéricas",IF($AA114="NO MATCH","Person no identificada","OK"))))))</f>
        <v>OK</v>
      </c>
      <c r="AH114" s="27" t="str">
        <f aca="false">IF($W114=0,"No date",IF($W114&lt;Validation!$B$3,"Before period",IF($W114&gt;Validation!$C$3,"After period","In period")))</f>
        <v>In period</v>
      </c>
      <c r="AI114" s="26" t="str">
        <f aca="false">IF($Y114="","",TRIM(RIGHT(SUBSTITUTE($Y114," ",REPT(" ",50)),50)))</f>
        <v>VALBUENA</v>
      </c>
      <c r="AJ114" s="27" t="str">
        <f aca="false">IF($A114="","",IF(NOT(ISERROR(MATCH($A114,Validation!$A$193:$A$217,0))),"Manual mapping",IF(COUNTIF(Validation!$U$19:$U$178,$Z114)&gt;0,"Direct",IF(COUNTIF(Validation!$S$19:$S$178,$AI114)=1,"By surname","Unresolved"))))</f>
        <v>Direct</v>
      </c>
      <c r="AK114" s="28" t="str">
        <f aca="false">IF($L114="","",IF(MATCH($L114,$L$2:$L$3000,0)&lt;&gt;ROW()-1,"",COUNT($AK$1:$AK113)+1))</f>
        <v/>
      </c>
      <c r="AL114" s="28" t="str">
        <f aca="false">IF($G114="","",IF(MATCH($G114,$G$2:$G$3000,0)&lt;&gt;ROW()-1,"",COUNT($AL$1:$AL113)+1))</f>
        <v/>
      </c>
      <c r="AM114" s="28" t="str">
        <f aca="false">IF($H114="","",IF(MATCH($H114,$H$2:$H$3000,0)&lt;&gt;ROW()-1,"",COUNT($AM$1:$AM113)+1))</f>
        <v/>
      </c>
      <c r="AN114" s="28" t="str">
        <f aca="false">IF($I114="","",IF(MATCH($I114,$I$2:$I$3000,0)&lt;&gt;ROW()-1,"",COUNT($AN$1:$AN113)+1))</f>
        <v/>
      </c>
      <c r="AO114" s="28" t="str">
        <f aca="false">IF($Q114="","",IF(MATCH($Q114,$Q$2:$Q$3000,0)&lt;&gt;ROW()-1,"",COUNT($AO$1:$AO113)+1))</f>
        <v/>
      </c>
    </row>
    <row r="115" customFormat="false" ht="57" hidden="false" customHeight="true" outlineLevel="0" collapsed="false">
      <c r="A115" s="1" t="s">
        <v>290</v>
      </c>
      <c r="B115" s="1" t="s">
        <v>170</v>
      </c>
      <c r="F115" s="22" t="s">
        <v>157</v>
      </c>
      <c r="G115" s="1" t="s">
        <v>140</v>
      </c>
      <c r="H115" s="1" t="s">
        <v>141</v>
      </c>
      <c r="I115" s="1" t="s">
        <v>142</v>
      </c>
      <c r="J115" s="1" t="s">
        <v>504</v>
      </c>
      <c r="K115" s="1" t="s">
        <v>144</v>
      </c>
      <c r="M115" s="1" t="s">
        <v>505</v>
      </c>
      <c r="N115" s="23" t="n">
        <v>0.125</v>
      </c>
      <c r="O115" s="1" t="s">
        <v>506</v>
      </c>
      <c r="Q115" s="1" t="s">
        <v>147</v>
      </c>
      <c r="R115" s="1" t="s">
        <v>290</v>
      </c>
      <c r="S115" s="1" t="s">
        <v>290</v>
      </c>
      <c r="T115" s="22" t="s">
        <v>359</v>
      </c>
      <c r="U115" s="29" t="s">
        <v>501</v>
      </c>
      <c r="W115" s="24" t="n">
        <f aca="false">IF($F115="",0,IFERROR(IF(ISNUMBER($F115),INT($F115),DATE(VALUE(MID(SUBSTITUTE(LEFT($F115,FIND(" ",$F115&amp;" ")-1),"/",REPT(" ",20)),41,20)),VALUE(LEFT(SUBSTITUTE(LEFT($F115,FIND(" ",$F115&amp;" ")-1),"/",REPT(" ",20)),20)),VALUE(MID(SUBSTITUTE(LEFT($F115,FIND(" ",$F115&amp;" ")-1),"/",REPT(" ",20)),21,20)))),0))</f>
        <v>46254</v>
      </c>
      <c r="X115" s="25" t="n">
        <f aca="false">IF(ISNUMBER($N115),$N115*Validation!$B$5,"")</f>
        <v>1</v>
      </c>
      <c r="Y115" s="26" t="str">
        <f aca="false">IF($A115="","",SUBSTITUTE(SUBSTITUTE(SUBSTITUTE(SUBSTITUTE(SUBSTITUTE(SUBSTITUTE(SUBSTITUTE(UPPER(TRIM($A115)),"Á","A"),"É","E"),"Í","I"),"Ó","O"),"Ú","U"),"Ñ","N"),"Ü","U"))</f>
        <v>J VALBUENA</v>
      </c>
      <c r="Z115" s="26" t="str">
        <f aca="false">IF($Y115="","",LEFT($Y115,1)&amp;" "&amp;TRIM(RIGHT(SUBSTITUTE($Y115," ",REPT(" ",50)),50)))</f>
        <v>J VALBUENA</v>
      </c>
      <c r="AA115" s="27" t="str">
        <f aca="false">IF($AF115="","",IF(COUNTIF(Validation!$U$19:$U$178,$AF115)&gt;0,"OK","NO MATCH"))</f>
        <v>OK</v>
      </c>
      <c r="AB115" s="27" t="str">
        <f aca="false">IF($W115=0,"",IF(AND($W115&gt;=Validation!$B$3,$W115&lt;=Validation!$C$3),"Yes","No"))</f>
        <v>Yes</v>
      </c>
      <c r="AC115" s="26" t="str">
        <f aca="false">IF($A115="","",$AF115&amp;"|"&amp;TEXT($W115,"yyyy-mm-dd")&amp;"|"&amp;$J115&amp;"|"&amp;$N115)</f>
        <v>J VALBUENA|2026-08-20|03-42N-71W|0.125</v>
      </c>
      <c r="AD115" s="27" t="str">
        <f aca="false">IF($AC115="","",IF(COUNTIF($AC$2:$AC$3000,$AC115)&gt;1,"REVIEW","OK"))</f>
        <v>OK</v>
      </c>
      <c r="AE115" s="27" t="str">
        <f aca="false">IF(OR($W115=0,$O115=""),"",IF(IFERROR(IF(ISNUMBER($O115),INT($O115),DATE(VALUE(MID(SUBSTITUTE(LEFT($O115,FIND(" ",$O115&amp;" ")-1),"/",REPT(" ",20)),41,20)),VALUE(LEFT(SUBSTITUTE(LEFT($O115,FIND(" ",$O115&amp;" ")-1),"/",REPT(" ",20)),20)),VALUE(MID(SUBSTITUTE(LEFT($O115,FIND(" ",$O115&amp;" ")-1),"/",REPT(" ",20)),21,20)))),0)&gt;$W115,"Late","Same day"))</f>
        <v>Late</v>
      </c>
      <c r="AF115" s="26" t="str">
        <f aca="false">IF($A115="","",IFERROR(INDEX(Validation!$C$193:$C$217,MATCH($A115,Validation!$A$193:$A$217,0)),IF(COUNTIF(Validation!$U$19:$U$178,$Z115)&gt;0,$Z115,IF(COUNTIF(Validation!$S$19:$S$178,$AI115)=1,INDEX(Validation!$U$19:$U$178,MATCH($AI115,Validation!$S$19:$S$178,0)),$Z115))))</f>
        <v>J VALBUENA</v>
      </c>
      <c r="AG115" s="27" t="str">
        <f aca="false">IF(COUNTA($A115:$U115)=0,"",IF($A115="","No name",IF($F115="","No date",IF($W115=0,"Date ilegible",IF(NOT(ISNUMBER($N115)),"Hours no numéricas",IF($AA115="NO MATCH","Person no identificada","OK"))))))</f>
        <v>OK</v>
      </c>
      <c r="AH115" s="27" t="str">
        <f aca="false">IF($W115=0,"No date",IF($W115&lt;Validation!$B$3,"Before period",IF($W115&gt;Validation!$C$3,"After period","In period")))</f>
        <v>In period</v>
      </c>
      <c r="AI115" s="26" t="str">
        <f aca="false">IF($Y115="","",TRIM(RIGHT(SUBSTITUTE($Y115," ",REPT(" ",50)),50)))</f>
        <v>VALBUENA</v>
      </c>
      <c r="AJ115" s="27" t="str">
        <f aca="false">IF($A115="","",IF(NOT(ISERROR(MATCH($A115,Validation!$A$193:$A$217,0))),"Manual mapping",IF(COUNTIF(Validation!$U$19:$U$178,$Z115)&gt;0,"Direct",IF(COUNTIF(Validation!$S$19:$S$178,$AI115)=1,"By surname","Unresolved"))))</f>
        <v>Direct</v>
      </c>
      <c r="AK115" s="28" t="str">
        <f aca="false">IF($L115="","",IF(MATCH($L115,$L$2:$L$3000,0)&lt;&gt;ROW()-1,"",COUNT($AK$1:$AK114)+1))</f>
        <v/>
      </c>
      <c r="AL115" s="28" t="str">
        <f aca="false">IF($G115="","",IF(MATCH($G115,$G$2:$G$3000,0)&lt;&gt;ROW()-1,"",COUNT($AL$1:$AL114)+1))</f>
        <v/>
      </c>
      <c r="AM115" s="28" t="str">
        <f aca="false">IF($H115="","",IF(MATCH($H115,$H$2:$H$3000,0)&lt;&gt;ROW()-1,"",COUNT($AM$1:$AM114)+1))</f>
        <v/>
      </c>
      <c r="AN115" s="28" t="str">
        <f aca="false">IF($I115="","",IF(MATCH($I115,$I$2:$I$3000,0)&lt;&gt;ROW()-1,"",COUNT($AN$1:$AN114)+1))</f>
        <v/>
      </c>
      <c r="AO115" s="28" t="str">
        <f aca="false">IF($Q115="","",IF(MATCH($Q115,$Q$2:$Q$3000,0)&lt;&gt;ROW()-1,"",COUNT($AO$1:$AO114)+1))</f>
        <v/>
      </c>
    </row>
    <row r="116" customFormat="false" ht="12.75" hidden="false" customHeight="true" outlineLevel="0" collapsed="false">
      <c r="A116" s="1" t="s">
        <v>507</v>
      </c>
      <c r="B116" s="1" t="s">
        <v>170</v>
      </c>
      <c r="F116" s="22" t="s">
        <v>157</v>
      </c>
      <c r="G116" s="1" t="s">
        <v>140</v>
      </c>
      <c r="H116" s="1" t="s">
        <v>141</v>
      </c>
      <c r="I116" s="1" t="s">
        <v>142</v>
      </c>
      <c r="J116" s="1" t="s">
        <v>333</v>
      </c>
      <c r="K116" s="1" t="s">
        <v>144</v>
      </c>
      <c r="M116" s="1" t="s">
        <v>508</v>
      </c>
      <c r="N116" s="23" t="n">
        <v>0.25</v>
      </c>
      <c r="O116" s="1" t="s">
        <v>509</v>
      </c>
      <c r="Q116" s="1" t="s">
        <v>147</v>
      </c>
      <c r="R116" s="1" t="s">
        <v>507</v>
      </c>
      <c r="S116" s="1" t="s">
        <v>507</v>
      </c>
      <c r="T116" s="22" t="s">
        <v>157</v>
      </c>
      <c r="U116" s="1" t="s">
        <v>510</v>
      </c>
      <c r="W116" s="24" t="n">
        <f aca="false">IF($F116="",0,IFERROR(IF(ISNUMBER($F116),INT($F116),DATE(VALUE(MID(SUBSTITUTE(LEFT($F116,FIND(" ",$F116&amp;" ")-1),"/",REPT(" ",20)),41,20)),VALUE(LEFT(SUBSTITUTE(LEFT($F116,FIND(" ",$F116&amp;" ")-1),"/",REPT(" ",20)),20)),VALUE(MID(SUBSTITUTE(LEFT($F116,FIND(" ",$F116&amp;" ")-1),"/",REPT(" ",20)),21,20)))),0))</f>
        <v>46254</v>
      </c>
      <c r="X116" s="25" t="n">
        <f aca="false">IF(ISNUMBER($N116),$N116*Validation!$B$5,"")</f>
        <v>2</v>
      </c>
      <c r="Y116" s="26" t="str">
        <f aca="false">IF($A116="","",SUBSTITUTE(SUBSTITUTE(SUBSTITUTE(SUBSTITUTE(SUBSTITUTE(SUBSTITUTE(SUBSTITUTE(UPPER(TRIM($A116)),"Á","A"),"É","E"),"Í","I"),"Ó","O"),"Ú","U"),"Ñ","N"),"Ü","U"))</f>
        <v>L SILVA</v>
      </c>
      <c r="Z116" s="26" t="str">
        <f aca="false">IF($Y116="","",LEFT($Y116,1)&amp;" "&amp;TRIM(RIGHT(SUBSTITUTE($Y116," ",REPT(" ",50)),50)))</f>
        <v>L SILVA</v>
      </c>
      <c r="AA116" s="27" t="str">
        <f aca="false">IF($AF116="","",IF(COUNTIF(Validation!$U$19:$U$178,$AF116)&gt;0,"OK","NO MATCH"))</f>
        <v>OK</v>
      </c>
      <c r="AB116" s="27" t="str">
        <f aca="false">IF($W116=0,"",IF(AND($W116&gt;=Validation!$B$3,$W116&lt;=Validation!$C$3),"Yes","No"))</f>
        <v>Yes</v>
      </c>
      <c r="AC116" s="26" t="str">
        <f aca="false">IF($A116="","",$AF116&amp;"|"&amp;TEXT($W116,"yyyy-mm-dd")&amp;"|"&amp;$J116&amp;"|"&amp;$N116)</f>
        <v>L SILVA|2026-08-20|24-41N-72W|0.25</v>
      </c>
      <c r="AD116" s="27" t="str">
        <f aca="false">IF($AC116="","",IF(COUNTIF($AC$2:$AC$3000,$AC116)&gt;1,"REVIEW","OK"))</f>
        <v>OK</v>
      </c>
      <c r="AE116" s="27" t="str">
        <f aca="false">IF(OR($W116=0,$O116=""),"",IF(IFERROR(IF(ISNUMBER($O116),INT($O116),DATE(VALUE(MID(SUBSTITUTE(LEFT($O116,FIND(" ",$O116&amp;" ")-1),"/",REPT(" ",20)),41,20)),VALUE(LEFT(SUBSTITUTE(LEFT($O116,FIND(" ",$O116&amp;" ")-1),"/",REPT(" ",20)),20)),VALUE(MID(SUBSTITUTE(LEFT($O116,FIND(" ",$O116&amp;" ")-1),"/",REPT(" ",20)),21,20)))),0)&gt;$W116,"Late","Same day"))</f>
        <v>Same day</v>
      </c>
      <c r="AF116" s="26" t="str">
        <f aca="false">IF($A116="","",IFERROR(INDEX(Validation!$C$193:$C$217,MATCH($A116,Validation!$A$193:$A$217,0)),IF(COUNTIF(Validation!$U$19:$U$178,$Z116)&gt;0,$Z116,IF(COUNTIF(Validation!$S$19:$S$178,$AI116)=1,INDEX(Validation!$U$19:$U$178,MATCH($AI116,Validation!$S$19:$S$178,0)),$Z116))))</f>
        <v>L SILVA</v>
      </c>
      <c r="AG116" s="27" t="str">
        <f aca="false">IF(COUNTA($A116:$U116)=0,"",IF($A116="","No name",IF($F116="","No date",IF($W116=0,"Date ilegible",IF(NOT(ISNUMBER($N116)),"Hours no numéricas",IF($AA116="NO MATCH","Person no identificada","OK"))))))</f>
        <v>OK</v>
      </c>
      <c r="AH116" s="27" t="str">
        <f aca="false">IF($W116=0,"No date",IF($W116&lt;Validation!$B$3,"Before period",IF($W116&gt;Validation!$C$3,"After period","In period")))</f>
        <v>In period</v>
      </c>
      <c r="AI116" s="26" t="str">
        <f aca="false">IF($Y116="","",TRIM(RIGHT(SUBSTITUTE($Y116," ",REPT(" ",50)),50)))</f>
        <v>SILVA</v>
      </c>
      <c r="AJ116" s="27" t="str">
        <f aca="false">IF($A116="","",IF(NOT(ISERROR(MATCH($A116,Validation!$A$193:$A$217,0))),"Manual mapping",IF(COUNTIF(Validation!$U$19:$U$178,$Z116)&gt;0,"Direct",IF(COUNTIF(Validation!$S$19:$S$178,$AI116)=1,"By surname","Unresolved"))))</f>
        <v>Direct</v>
      </c>
      <c r="AK116" s="28" t="str">
        <f aca="false">IF($L116="","",IF(MATCH($L116,$L$2:$L$3000,0)&lt;&gt;ROW()-1,"",COUNT($AK$1:$AK115)+1))</f>
        <v/>
      </c>
      <c r="AL116" s="28" t="str">
        <f aca="false">IF($G116="","",IF(MATCH($G116,$G$2:$G$3000,0)&lt;&gt;ROW()-1,"",COUNT($AL$1:$AL115)+1))</f>
        <v/>
      </c>
      <c r="AM116" s="28" t="str">
        <f aca="false">IF($H116="","",IF(MATCH($H116,$H$2:$H$3000,0)&lt;&gt;ROW()-1,"",COUNT($AM$1:$AM115)+1))</f>
        <v/>
      </c>
      <c r="AN116" s="28" t="str">
        <f aca="false">IF($I116="","",IF(MATCH($I116,$I$2:$I$3000,0)&lt;&gt;ROW()-1,"",COUNT($AN$1:$AN115)+1))</f>
        <v/>
      </c>
      <c r="AO116" s="28" t="str">
        <f aca="false">IF($Q116="","",IF(MATCH($Q116,$Q$2:$Q$3000,0)&lt;&gt;ROW()-1,"",COUNT($AO$1:$AO115)+1))</f>
        <v/>
      </c>
    </row>
    <row r="117" customFormat="false" ht="12.75" hidden="false" customHeight="true" outlineLevel="0" collapsed="false">
      <c r="A117" s="1" t="s">
        <v>507</v>
      </c>
      <c r="B117" s="1" t="s">
        <v>170</v>
      </c>
      <c r="F117" s="22" t="s">
        <v>157</v>
      </c>
      <c r="G117" s="1" t="s">
        <v>140</v>
      </c>
      <c r="H117" s="1" t="s">
        <v>141</v>
      </c>
      <c r="I117" s="1" t="s">
        <v>149</v>
      </c>
      <c r="J117" s="1" t="s">
        <v>385</v>
      </c>
      <c r="K117" s="1" t="s">
        <v>144</v>
      </c>
      <c r="M117" s="1" t="s">
        <v>511</v>
      </c>
      <c r="N117" s="23" t="n">
        <v>0.125</v>
      </c>
      <c r="O117" s="1" t="s">
        <v>512</v>
      </c>
      <c r="Q117" s="1" t="s">
        <v>147</v>
      </c>
      <c r="R117" s="1" t="s">
        <v>507</v>
      </c>
      <c r="S117" s="1" t="s">
        <v>507</v>
      </c>
      <c r="T117" s="22" t="s">
        <v>157</v>
      </c>
      <c r="U117" s="1" t="s">
        <v>513</v>
      </c>
      <c r="W117" s="24" t="n">
        <f aca="false">IF($F117="",0,IFERROR(IF(ISNUMBER($F117),INT($F117),DATE(VALUE(MID(SUBSTITUTE(LEFT($F117,FIND(" ",$F117&amp;" ")-1),"/",REPT(" ",20)),41,20)),VALUE(LEFT(SUBSTITUTE(LEFT($F117,FIND(" ",$F117&amp;" ")-1),"/",REPT(" ",20)),20)),VALUE(MID(SUBSTITUTE(LEFT($F117,FIND(" ",$F117&amp;" ")-1),"/",REPT(" ",20)),21,20)))),0))</f>
        <v>46254</v>
      </c>
      <c r="X117" s="25" t="n">
        <f aca="false">IF(ISNUMBER($N117),$N117*Validation!$B$5,"")</f>
        <v>1</v>
      </c>
      <c r="Y117" s="26" t="str">
        <f aca="false">IF($A117="","",SUBSTITUTE(SUBSTITUTE(SUBSTITUTE(SUBSTITUTE(SUBSTITUTE(SUBSTITUTE(SUBSTITUTE(UPPER(TRIM($A117)),"Á","A"),"É","E"),"Í","I"),"Ó","O"),"Ú","U"),"Ñ","N"),"Ü","U"))</f>
        <v>L SILVA</v>
      </c>
      <c r="Z117" s="26" t="str">
        <f aca="false">IF($Y117="","",LEFT($Y117,1)&amp;" "&amp;TRIM(RIGHT(SUBSTITUTE($Y117," ",REPT(" ",50)),50)))</f>
        <v>L SILVA</v>
      </c>
      <c r="AA117" s="27" t="str">
        <f aca="false">IF($AF117="","",IF(COUNTIF(Validation!$U$19:$U$178,$AF117)&gt;0,"OK","NO MATCH"))</f>
        <v>OK</v>
      </c>
      <c r="AB117" s="27" t="str">
        <f aca="false">IF($W117=0,"",IF(AND($W117&gt;=Validation!$B$3,$W117&lt;=Validation!$C$3),"Yes","No"))</f>
        <v>Yes</v>
      </c>
      <c r="AC117" s="26" t="str">
        <f aca="false">IF($A117="","",$AF117&amp;"|"&amp;TEXT($W117,"yyyy-mm-dd")&amp;"|"&amp;$J117&amp;"|"&amp;$N117)</f>
        <v>L SILVA|2026-08-20|26-34N-68W|0.125</v>
      </c>
      <c r="AD117" s="27" t="str">
        <f aca="false">IF($AC117="","",IF(COUNTIF($AC$2:$AC$3000,$AC117)&gt;1,"REVIEW","OK"))</f>
        <v>OK</v>
      </c>
      <c r="AE117" s="27" t="str">
        <f aca="false">IF(OR($W117=0,$O117=""),"",IF(IFERROR(IF(ISNUMBER($O117),INT($O117),DATE(VALUE(MID(SUBSTITUTE(LEFT($O117,FIND(" ",$O117&amp;" ")-1),"/",REPT(" ",20)),41,20)),VALUE(LEFT(SUBSTITUTE(LEFT($O117,FIND(" ",$O117&amp;" ")-1),"/",REPT(" ",20)),20)),VALUE(MID(SUBSTITUTE(LEFT($O117,FIND(" ",$O117&amp;" ")-1),"/",REPT(" ",20)),21,20)))),0)&gt;$W117,"Late","Same day"))</f>
        <v>Same day</v>
      </c>
      <c r="AF117" s="26" t="str">
        <f aca="false">IF($A117="","",IFERROR(INDEX(Validation!$C$193:$C$217,MATCH($A117,Validation!$A$193:$A$217,0)),IF(COUNTIF(Validation!$U$19:$U$178,$Z117)&gt;0,$Z117,IF(COUNTIF(Validation!$S$19:$S$178,$AI117)=1,INDEX(Validation!$U$19:$U$178,MATCH($AI117,Validation!$S$19:$S$178,0)),$Z117))))</f>
        <v>L SILVA</v>
      </c>
      <c r="AG117" s="27" t="str">
        <f aca="false">IF(COUNTA($A117:$U117)=0,"",IF($A117="","No name",IF($F117="","No date",IF($W117=0,"Date ilegible",IF(NOT(ISNUMBER($N117)),"Hours no numéricas",IF($AA117="NO MATCH","Person no identificada","OK"))))))</f>
        <v>OK</v>
      </c>
      <c r="AH117" s="27" t="str">
        <f aca="false">IF($W117=0,"No date",IF($W117&lt;Validation!$B$3,"Before period",IF($W117&gt;Validation!$C$3,"After period","In period")))</f>
        <v>In period</v>
      </c>
      <c r="AI117" s="26" t="str">
        <f aca="false">IF($Y117="","",TRIM(RIGHT(SUBSTITUTE($Y117," ",REPT(" ",50)),50)))</f>
        <v>SILVA</v>
      </c>
      <c r="AJ117" s="27" t="str">
        <f aca="false">IF($A117="","",IF(NOT(ISERROR(MATCH($A117,Validation!$A$193:$A$217,0))),"Manual mapping",IF(COUNTIF(Validation!$U$19:$U$178,$Z117)&gt;0,"Direct",IF(COUNTIF(Validation!$S$19:$S$178,$AI117)=1,"By surname","Unresolved"))))</f>
        <v>Direct</v>
      </c>
      <c r="AK117" s="28" t="str">
        <f aca="false">IF($L117="","",IF(MATCH($L117,$L$2:$L$3000,0)&lt;&gt;ROW()-1,"",COUNT($AK$1:$AK116)+1))</f>
        <v/>
      </c>
      <c r="AL117" s="28" t="str">
        <f aca="false">IF($G117="","",IF(MATCH($G117,$G$2:$G$3000,0)&lt;&gt;ROW()-1,"",COUNT($AL$1:$AL116)+1))</f>
        <v/>
      </c>
      <c r="AM117" s="28" t="str">
        <f aca="false">IF($H117="","",IF(MATCH($H117,$H$2:$H$3000,0)&lt;&gt;ROW()-1,"",COUNT($AM$1:$AM116)+1))</f>
        <v/>
      </c>
      <c r="AN117" s="28" t="str">
        <f aca="false">IF($I117="","",IF(MATCH($I117,$I$2:$I$3000,0)&lt;&gt;ROW()-1,"",COUNT($AN$1:$AN116)+1))</f>
        <v/>
      </c>
      <c r="AO117" s="28" t="str">
        <f aca="false">IF($Q117="","",IF(MATCH($Q117,$Q$2:$Q$3000,0)&lt;&gt;ROW()-1,"",COUNT($AO$1:$AO116)+1))</f>
        <v/>
      </c>
    </row>
    <row r="118" customFormat="false" ht="12.75" hidden="false" customHeight="true" outlineLevel="0" collapsed="false">
      <c r="A118" s="1" t="s">
        <v>514</v>
      </c>
      <c r="B118" s="1" t="s">
        <v>170</v>
      </c>
      <c r="F118" s="22" t="s">
        <v>157</v>
      </c>
      <c r="G118" s="1" t="s">
        <v>140</v>
      </c>
      <c r="H118" s="1" t="s">
        <v>141</v>
      </c>
      <c r="I118" s="1" t="s">
        <v>149</v>
      </c>
      <c r="J118" s="1" t="s">
        <v>515</v>
      </c>
      <c r="K118" s="1" t="s">
        <v>144</v>
      </c>
      <c r="M118" s="1" t="s">
        <v>516</v>
      </c>
      <c r="N118" s="23" t="n">
        <v>0.125</v>
      </c>
      <c r="O118" s="1" t="s">
        <v>517</v>
      </c>
      <c r="Q118" s="1" t="s">
        <v>147</v>
      </c>
      <c r="R118" s="1" t="s">
        <v>514</v>
      </c>
      <c r="S118" s="1" t="s">
        <v>514</v>
      </c>
      <c r="T118" s="22" t="s">
        <v>157</v>
      </c>
      <c r="U118" s="1" t="s">
        <v>516</v>
      </c>
      <c r="W118" s="24" t="n">
        <f aca="false">IF($F118="",0,IFERROR(IF(ISNUMBER($F118),INT($F118),DATE(VALUE(MID(SUBSTITUTE(LEFT($F118,FIND(" ",$F118&amp;" ")-1),"/",REPT(" ",20)),41,20)),VALUE(LEFT(SUBSTITUTE(LEFT($F118,FIND(" ",$F118&amp;" ")-1),"/",REPT(" ",20)),20)),VALUE(MID(SUBSTITUTE(LEFT($F118,FIND(" ",$F118&amp;" ")-1),"/",REPT(" ",20)),21,20)))),0))</f>
        <v>46254</v>
      </c>
      <c r="X118" s="25" t="n">
        <f aca="false">IF(ISNUMBER($N118),$N118*Validation!$B$5,"")</f>
        <v>1</v>
      </c>
      <c r="Y118" s="26" t="str">
        <f aca="false">IF($A118="","",SUBSTITUTE(SUBSTITUTE(SUBSTITUTE(SUBSTITUTE(SUBSTITUTE(SUBSTITUTE(SUBSTITUTE(UPPER(TRIM($A118)),"Á","A"),"É","E"),"Í","I"),"Ó","O"),"Ú","U"),"Ñ","N"),"Ü","U"))</f>
        <v>M VERDOOREN</v>
      </c>
      <c r="Z118" s="26" t="str">
        <f aca="false">IF($Y118="","",LEFT($Y118,1)&amp;" "&amp;TRIM(RIGHT(SUBSTITUTE($Y118," ",REPT(" ",50)),50)))</f>
        <v>M VERDOOREN</v>
      </c>
      <c r="AA118" s="27" t="str">
        <f aca="false">IF($AF118="","",IF(COUNTIF(Validation!$U$19:$U$178,$AF118)&gt;0,"OK","NO MATCH"))</f>
        <v>OK</v>
      </c>
      <c r="AB118" s="27" t="str">
        <f aca="false">IF($W118=0,"",IF(AND($W118&gt;=Validation!$B$3,$W118&lt;=Validation!$C$3),"Yes","No"))</f>
        <v>Yes</v>
      </c>
      <c r="AC118" s="26" t="str">
        <f aca="false">IF($A118="","",$AF118&amp;"|"&amp;TEXT($W118,"yyyy-mm-dd")&amp;"|"&amp;$J118&amp;"|"&amp;$N118)</f>
        <v>M VERDOOREN|2026-08-20|25-34N-68W|0.125</v>
      </c>
      <c r="AD118" s="27" t="str">
        <f aca="false">IF($AC118="","",IF(COUNTIF($AC$2:$AC$3000,$AC118)&gt;1,"REVIEW","OK"))</f>
        <v>OK</v>
      </c>
      <c r="AE118" s="27" t="str">
        <f aca="false">IF(OR($W118=0,$O118=""),"",IF(IFERROR(IF(ISNUMBER($O118),INT($O118),DATE(VALUE(MID(SUBSTITUTE(LEFT($O118,FIND(" ",$O118&amp;" ")-1),"/",REPT(" ",20)),41,20)),VALUE(LEFT(SUBSTITUTE(LEFT($O118,FIND(" ",$O118&amp;" ")-1),"/",REPT(" ",20)),20)),VALUE(MID(SUBSTITUTE(LEFT($O118,FIND(" ",$O118&amp;" ")-1),"/",REPT(" ",20)),21,20)))),0)&gt;$W118,"Late","Same day"))</f>
        <v>Same day</v>
      </c>
      <c r="AF118" s="26" t="str">
        <f aca="false">IF($A118="","",IFERROR(INDEX(Validation!$C$193:$C$217,MATCH($A118,Validation!$A$193:$A$217,0)),IF(COUNTIF(Validation!$U$19:$U$178,$Z118)&gt;0,$Z118,IF(COUNTIF(Validation!$S$19:$S$178,$AI118)=1,INDEX(Validation!$U$19:$U$178,MATCH($AI118,Validation!$S$19:$S$178,0)),$Z118))))</f>
        <v>M VERDOOREN</v>
      </c>
      <c r="AG118" s="27" t="str">
        <f aca="false">IF(COUNTA($A118:$U118)=0,"",IF($A118="","No name",IF($F118="","No date",IF($W118=0,"Date ilegible",IF(NOT(ISNUMBER($N118)),"Hours no numéricas",IF($AA118="NO MATCH","Person no identificada","OK"))))))</f>
        <v>OK</v>
      </c>
      <c r="AH118" s="27" t="str">
        <f aca="false">IF($W118=0,"No date",IF($W118&lt;Validation!$B$3,"Before period",IF($W118&gt;Validation!$C$3,"After period","In period")))</f>
        <v>In period</v>
      </c>
      <c r="AI118" s="26" t="str">
        <f aca="false">IF($Y118="","",TRIM(RIGHT(SUBSTITUTE($Y118," ",REPT(" ",50)),50)))</f>
        <v>VERDOOREN</v>
      </c>
      <c r="AJ118" s="27" t="str">
        <f aca="false">IF($A118="","",IF(NOT(ISERROR(MATCH($A118,Validation!$A$193:$A$217,0))),"Manual mapping",IF(COUNTIF(Validation!$U$19:$U$178,$Z118)&gt;0,"Direct",IF(COUNTIF(Validation!$S$19:$S$178,$AI118)=1,"By surname","Unresolved"))))</f>
        <v>Direct</v>
      </c>
      <c r="AK118" s="28" t="str">
        <f aca="false">IF($L118="","",IF(MATCH($L118,$L$2:$L$3000,0)&lt;&gt;ROW()-1,"",COUNT($AK$1:$AK117)+1))</f>
        <v/>
      </c>
      <c r="AL118" s="28" t="str">
        <f aca="false">IF($G118="","",IF(MATCH($G118,$G$2:$G$3000,0)&lt;&gt;ROW()-1,"",COUNT($AL$1:$AL117)+1))</f>
        <v/>
      </c>
      <c r="AM118" s="28" t="str">
        <f aca="false">IF($H118="","",IF(MATCH($H118,$H$2:$H$3000,0)&lt;&gt;ROW()-1,"",COUNT($AM$1:$AM117)+1))</f>
        <v/>
      </c>
      <c r="AN118" s="28" t="str">
        <f aca="false">IF($I118="","",IF(MATCH($I118,$I$2:$I$3000,0)&lt;&gt;ROW()-1,"",COUNT($AN$1:$AN117)+1))</f>
        <v/>
      </c>
      <c r="AO118" s="28" t="str">
        <f aca="false">IF($Q118="","",IF(MATCH($Q118,$Q$2:$Q$3000,0)&lt;&gt;ROW()-1,"",COUNT($AO$1:$AO117)+1))</f>
        <v/>
      </c>
    </row>
    <row r="119" customFormat="false" ht="12.75" hidden="false" customHeight="true" outlineLevel="0" collapsed="false">
      <c r="A119" s="1" t="s">
        <v>514</v>
      </c>
      <c r="B119" s="1" t="s">
        <v>170</v>
      </c>
      <c r="F119" s="22" t="s">
        <v>157</v>
      </c>
      <c r="G119" s="1" t="s">
        <v>140</v>
      </c>
      <c r="H119" s="1" t="s">
        <v>141</v>
      </c>
      <c r="I119" s="1" t="s">
        <v>142</v>
      </c>
      <c r="J119" s="1" t="s">
        <v>518</v>
      </c>
      <c r="K119" s="1" t="s">
        <v>144</v>
      </c>
      <c r="M119" s="1" t="s">
        <v>519</v>
      </c>
      <c r="N119" s="23" t="n">
        <v>0.125</v>
      </c>
      <c r="O119" s="1" t="s">
        <v>520</v>
      </c>
      <c r="Q119" s="1" t="s">
        <v>147</v>
      </c>
      <c r="R119" s="1" t="s">
        <v>514</v>
      </c>
      <c r="S119" s="1" t="s">
        <v>514</v>
      </c>
      <c r="T119" s="22" t="s">
        <v>157</v>
      </c>
      <c r="U119" s="1" t="s">
        <v>519</v>
      </c>
      <c r="W119" s="24" t="n">
        <f aca="false">IF($F119="",0,IFERROR(IF(ISNUMBER($F119),INT($F119),DATE(VALUE(MID(SUBSTITUTE(LEFT($F119,FIND(" ",$F119&amp;" ")-1),"/",REPT(" ",20)),41,20)),VALUE(LEFT(SUBSTITUTE(LEFT($F119,FIND(" ",$F119&amp;" ")-1),"/",REPT(" ",20)),20)),VALUE(MID(SUBSTITUTE(LEFT($F119,FIND(" ",$F119&amp;" ")-1),"/",REPT(" ",20)),21,20)))),0))</f>
        <v>46254</v>
      </c>
      <c r="X119" s="25" t="n">
        <f aca="false">IF(ISNUMBER($N119),$N119*Validation!$B$5,"")</f>
        <v>1</v>
      </c>
      <c r="Y119" s="26" t="str">
        <f aca="false">IF($A119="","",SUBSTITUTE(SUBSTITUTE(SUBSTITUTE(SUBSTITUTE(SUBSTITUTE(SUBSTITUTE(SUBSTITUTE(UPPER(TRIM($A119)),"Á","A"),"É","E"),"Í","I"),"Ó","O"),"Ú","U"),"Ñ","N"),"Ü","U"))</f>
        <v>M VERDOOREN</v>
      </c>
      <c r="Z119" s="26" t="str">
        <f aca="false">IF($Y119="","",LEFT($Y119,1)&amp;" "&amp;TRIM(RIGHT(SUBSTITUTE($Y119," ",REPT(" ",50)),50)))</f>
        <v>M VERDOOREN</v>
      </c>
      <c r="AA119" s="27" t="str">
        <f aca="false">IF($AF119="","",IF(COUNTIF(Validation!$U$19:$U$178,$AF119)&gt;0,"OK","NO MATCH"))</f>
        <v>OK</v>
      </c>
      <c r="AB119" s="27" t="str">
        <f aca="false">IF($W119=0,"",IF(AND($W119&gt;=Validation!$B$3,$W119&lt;=Validation!$C$3),"Yes","No"))</f>
        <v>Yes</v>
      </c>
      <c r="AC119" s="26" t="str">
        <f aca="false">IF($A119="","",$AF119&amp;"|"&amp;TEXT($W119,"yyyy-mm-dd")&amp;"|"&amp;$J119&amp;"|"&amp;$N119)</f>
        <v>M VERDOOREN|2026-08-20|25-42N-69W|0.125</v>
      </c>
      <c r="AD119" s="27" t="str">
        <f aca="false">IF($AC119="","",IF(COUNTIF($AC$2:$AC$3000,$AC119)&gt;1,"REVIEW","OK"))</f>
        <v>OK</v>
      </c>
      <c r="AE119" s="27" t="str">
        <f aca="false">IF(OR($W119=0,$O119=""),"",IF(IFERROR(IF(ISNUMBER($O119),INT($O119),DATE(VALUE(MID(SUBSTITUTE(LEFT($O119,FIND(" ",$O119&amp;" ")-1),"/",REPT(" ",20)),41,20)),VALUE(LEFT(SUBSTITUTE(LEFT($O119,FIND(" ",$O119&amp;" ")-1),"/",REPT(" ",20)),20)),VALUE(MID(SUBSTITUTE(LEFT($O119,FIND(" ",$O119&amp;" ")-1),"/",REPT(" ",20)),21,20)))),0)&gt;$W119,"Late","Same day"))</f>
        <v>Same day</v>
      </c>
      <c r="AF119" s="26" t="str">
        <f aca="false">IF($A119="","",IFERROR(INDEX(Validation!$C$193:$C$217,MATCH($A119,Validation!$A$193:$A$217,0)),IF(COUNTIF(Validation!$U$19:$U$178,$Z119)&gt;0,$Z119,IF(COUNTIF(Validation!$S$19:$S$178,$AI119)=1,INDEX(Validation!$U$19:$U$178,MATCH($AI119,Validation!$S$19:$S$178,0)),$Z119))))</f>
        <v>M VERDOOREN</v>
      </c>
      <c r="AG119" s="27" t="str">
        <f aca="false">IF(COUNTA($A119:$U119)=0,"",IF($A119="","No name",IF($F119="","No date",IF($W119=0,"Date ilegible",IF(NOT(ISNUMBER($N119)),"Hours no numéricas",IF($AA119="NO MATCH","Person no identificada","OK"))))))</f>
        <v>OK</v>
      </c>
      <c r="AH119" s="27" t="str">
        <f aca="false">IF($W119=0,"No date",IF($W119&lt;Validation!$B$3,"Before period",IF($W119&gt;Validation!$C$3,"After period","In period")))</f>
        <v>In period</v>
      </c>
      <c r="AI119" s="26" t="str">
        <f aca="false">IF($Y119="","",TRIM(RIGHT(SUBSTITUTE($Y119," ",REPT(" ",50)),50)))</f>
        <v>VERDOOREN</v>
      </c>
      <c r="AJ119" s="27" t="str">
        <f aca="false">IF($A119="","",IF(NOT(ISERROR(MATCH($A119,Validation!$A$193:$A$217,0))),"Manual mapping",IF(COUNTIF(Validation!$U$19:$U$178,$Z119)&gt;0,"Direct",IF(COUNTIF(Validation!$S$19:$S$178,$AI119)=1,"By surname","Unresolved"))))</f>
        <v>Direct</v>
      </c>
      <c r="AK119" s="28" t="str">
        <f aca="false">IF($L119="","",IF(MATCH($L119,$L$2:$L$3000,0)&lt;&gt;ROW()-1,"",COUNT($AK$1:$AK118)+1))</f>
        <v/>
      </c>
      <c r="AL119" s="28" t="str">
        <f aca="false">IF($G119="","",IF(MATCH($G119,$G$2:$G$3000,0)&lt;&gt;ROW()-1,"",COUNT($AL$1:$AL118)+1))</f>
        <v/>
      </c>
      <c r="AM119" s="28" t="str">
        <f aca="false">IF($H119="","",IF(MATCH($H119,$H$2:$H$3000,0)&lt;&gt;ROW()-1,"",COUNT($AM$1:$AM118)+1))</f>
        <v/>
      </c>
      <c r="AN119" s="28" t="str">
        <f aca="false">IF($I119="","",IF(MATCH($I119,$I$2:$I$3000,0)&lt;&gt;ROW()-1,"",COUNT($AN$1:$AN118)+1))</f>
        <v/>
      </c>
      <c r="AO119" s="28" t="str">
        <f aca="false">IF($Q119="","",IF(MATCH($Q119,$Q$2:$Q$3000,0)&lt;&gt;ROW()-1,"",COUNT($AO$1:$AO118)+1))</f>
        <v/>
      </c>
    </row>
    <row r="120" customFormat="false" ht="12.75" hidden="false" customHeight="true" outlineLevel="0" collapsed="false">
      <c r="A120" s="1" t="s">
        <v>514</v>
      </c>
      <c r="B120" s="1" t="s">
        <v>170</v>
      </c>
      <c r="F120" s="22" t="s">
        <v>157</v>
      </c>
      <c r="G120" s="1" t="s">
        <v>140</v>
      </c>
      <c r="H120" s="1" t="s">
        <v>141</v>
      </c>
      <c r="I120" s="1" t="s">
        <v>149</v>
      </c>
      <c r="J120" s="1" t="s">
        <v>466</v>
      </c>
      <c r="K120" s="1" t="s">
        <v>144</v>
      </c>
      <c r="M120" s="1" t="s">
        <v>521</v>
      </c>
      <c r="N120" s="23" t="n">
        <v>0.125</v>
      </c>
      <c r="O120" s="1" t="s">
        <v>522</v>
      </c>
      <c r="Q120" s="1" t="s">
        <v>147</v>
      </c>
      <c r="R120" s="1" t="s">
        <v>514</v>
      </c>
      <c r="S120" s="1" t="s">
        <v>514</v>
      </c>
      <c r="T120" s="22" t="s">
        <v>157</v>
      </c>
      <c r="U120" s="1" t="s">
        <v>521</v>
      </c>
      <c r="W120" s="24" t="n">
        <f aca="false">IF($F120="",0,IFERROR(IF(ISNUMBER($F120),INT($F120),DATE(VALUE(MID(SUBSTITUTE(LEFT($F120,FIND(" ",$F120&amp;" ")-1),"/",REPT(" ",20)),41,20)),VALUE(LEFT(SUBSTITUTE(LEFT($F120,FIND(" ",$F120&amp;" ")-1),"/",REPT(" ",20)),20)),VALUE(MID(SUBSTITUTE(LEFT($F120,FIND(" ",$F120&amp;" ")-1),"/",REPT(" ",20)),21,20)))),0))</f>
        <v>46254</v>
      </c>
      <c r="X120" s="25" t="n">
        <f aca="false">IF(ISNUMBER($N120),$N120*Validation!$B$5,"")</f>
        <v>1</v>
      </c>
      <c r="Y120" s="26" t="str">
        <f aca="false">IF($A120="","",SUBSTITUTE(SUBSTITUTE(SUBSTITUTE(SUBSTITUTE(SUBSTITUTE(SUBSTITUTE(SUBSTITUTE(UPPER(TRIM($A120)),"Á","A"),"É","E"),"Í","I"),"Ó","O"),"Ú","U"),"Ñ","N"),"Ü","U"))</f>
        <v>M VERDOOREN</v>
      </c>
      <c r="Z120" s="26" t="str">
        <f aca="false">IF($Y120="","",LEFT($Y120,1)&amp;" "&amp;TRIM(RIGHT(SUBSTITUTE($Y120," ",REPT(" ",50)),50)))</f>
        <v>M VERDOOREN</v>
      </c>
      <c r="AA120" s="27" t="str">
        <f aca="false">IF($AF120="","",IF(COUNTIF(Validation!$U$19:$U$178,$AF120)&gt;0,"OK","NO MATCH"))</f>
        <v>OK</v>
      </c>
      <c r="AB120" s="27" t="str">
        <f aca="false">IF($W120=0,"",IF(AND($W120&gt;=Validation!$B$3,$W120&lt;=Validation!$C$3),"Yes","No"))</f>
        <v>Yes</v>
      </c>
      <c r="AC120" s="26" t="str">
        <f aca="false">IF($A120="","",$AF120&amp;"|"&amp;TEXT($W120,"yyyy-mm-dd")&amp;"|"&amp;$J120&amp;"|"&amp;$N120)</f>
        <v>M VERDOOREN|2026-08-20|25-35N-69W|0.125</v>
      </c>
      <c r="AD120" s="27" t="str">
        <f aca="false">IF($AC120="","",IF(COUNTIF($AC$2:$AC$3000,$AC120)&gt;1,"REVIEW","OK"))</f>
        <v>OK</v>
      </c>
      <c r="AE120" s="27" t="str">
        <f aca="false">IF(OR($W120=0,$O120=""),"",IF(IFERROR(IF(ISNUMBER($O120),INT($O120),DATE(VALUE(MID(SUBSTITUTE(LEFT($O120,FIND(" ",$O120&amp;" ")-1),"/",REPT(" ",20)),41,20)),VALUE(LEFT(SUBSTITUTE(LEFT($O120,FIND(" ",$O120&amp;" ")-1),"/",REPT(" ",20)),20)),VALUE(MID(SUBSTITUTE(LEFT($O120,FIND(" ",$O120&amp;" ")-1),"/",REPT(" ",20)),21,20)))),0)&gt;$W120,"Late","Same day"))</f>
        <v>Same day</v>
      </c>
      <c r="AF120" s="26" t="str">
        <f aca="false">IF($A120="","",IFERROR(INDEX(Validation!$C$193:$C$217,MATCH($A120,Validation!$A$193:$A$217,0)),IF(COUNTIF(Validation!$U$19:$U$178,$Z120)&gt;0,$Z120,IF(COUNTIF(Validation!$S$19:$S$178,$AI120)=1,INDEX(Validation!$U$19:$U$178,MATCH($AI120,Validation!$S$19:$S$178,0)),$Z120))))</f>
        <v>M VERDOOREN</v>
      </c>
      <c r="AG120" s="27" t="str">
        <f aca="false">IF(COUNTA($A120:$U120)=0,"",IF($A120="","No name",IF($F120="","No date",IF($W120=0,"Date ilegible",IF(NOT(ISNUMBER($N120)),"Hours no numéricas",IF($AA120="NO MATCH","Person no identificada","OK"))))))</f>
        <v>OK</v>
      </c>
      <c r="AH120" s="27" t="str">
        <f aca="false">IF($W120=0,"No date",IF($W120&lt;Validation!$B$3,"Before period",IF($W120&gt;Validation!$C$3,"After period","In period")))</f>
        <v>In period</v>
      </c>
      <c r="AI120" s="26" t="str">
        <f aca="false">IF($Y120="","",TRIM(RIGHT(SUBSTITUTE($Y120," ",REPT(" ",50)),50)))</f>
        <v>VERDOOREN</v>
      </c>
      <c r="AJ120" s="27" t="str">
        <f aca="false">IF($A120="","",IF(NOT(ISERROR(MATCH($A120,Validation!$A$193:$A$217,0))),"Manual mapping",IF(COUNTIF(Validation!$U$19:$U$178,$Z120)&gt;0,"Direct",IF(COUNTIF(Validation!$S$19:$S$178,$AI120)=1,"By surname","Unresolved"))))</f>
        <v>Direct</v>
      </c>
      <c r="AK120" s="28" t="str">
        <f aca="false">IF($L120="","",IF(MATCH($L120,$L$2:$L$3000,0)&lt;&gt;ROW()-1,"",COUNT($AK$1:$AK119)+1))</f>
        <v/>
      </c>
      <c r="AL120" s="28" t="str">
        <f aca="false">IF($G120="","",IF(MATCH($G120,$G$2:$G$3000,0)&lt;&gt;ROW()-1,"",COUNT($AL$1:$AL119)+1))</f>
        <v/>
      </c>
      <c r="AM120" s="28" t="str">
        <f aca="false">IF($H120="","",IF(MATCH($H120,$H$2:$H$3000,0)&lt;&gt;ROW()-1,"",COUNT($AM$1:$AM119)+1))</f>
        <v/>
      </c>
      <c r="AN120" s="28" t="str">
        <f aca="false">IF($I120="","",IF(MATCH($I120,$I$2:$I$3000,0)&lt;&gt;ROW()-1,"",COUNT($AN$1:$AN119)+1))</f>
        <v/>
      </c>
      <c r="AO120" s="28" t="str">
        <f aca="false">IF($Q120="","",IF(MATCH($Q120,$Q$2:$Q$3000,0)&lt;&gt;ROW()-1,"",COUNT($AO$1:$AO119)+1))</f>
        <v/>
      </c>
    </row>
    <row r="121" customFormat="false" ht="12.75" hidden="false" customHeight="true" outlineLevel="0" collapsed="false">
      <c r="A121" s="1" t="s">
        <v>514</v>
      </c>
      <c r="B121" s="1" t="s">
        <v>170</v>
      </c>
      <c r="F121" s="22" t="s">
        <v>157</v>
      </c>
      <c r="G121" s="1" t="s">
        <v>140</v>
      </c>
      <c r="H121" s="1" t="s">
        <v>141</v>
      </c>
      <c r="I121" s="1" t="s">
        <v>142</v>
      </c>
      <c r="J121" s="1" t="s">
        <v>523</v>
      </c>
      <c r="K121" s="1" t="s">
        <v>144</v>
      </c>
      <c r="M121" s="1" t="s">
        <v>524</v>
      </c>
      <c r="N121" s="23" t="n">
        <v>0.125</v>
      </c>
      <c r="O121" s="1" t="s">
        <v>525</v>
      </c>
      <c r="Q121" s="1" t="s">
        <v>147</v>
      </c>
      <c r="R121" s="1" t="s">
        <v>514</v>
      </c>
      <c r="S121" s="1" t="s">
        <v>514</v>
      </c>
      <c r="T121" s="22" t="s">
        <v>157</v>
      </c>
      <c r="U121" s="1" t="s">
        <v>524</v>
      </c>
      <c r="W121" s="24" t="n">
        <f aca="false">IF($F121="",0,IFERROR(IF(ISNUMBER($F121),INT($F121),DATE(VALUE(MID(SUBSTITUTE(LEFT($F121,FIND(" ",$F121&amp;" ")-1),"/",REPT(" ",20)),41,20)),VALUE(LEFT(SUBSTITUTE(LEFT($F121,FIND(" ",$F121&amp;" ")-1),"/",REPT(" ",20)),20)),VALUE(MID(SUBSTITUTE(LEFT($F121,FIND(" ",$F121&amp;" ")-1),"/",REPT(" ",20)),21,20)))),0))</f>
        <v>46254</v>
      </c>
      <c r="X121" s="25" t="n">
        <f aca="false">IF(ISNUMBER($N121),$N121*Validation!$B$5,"")</f>
        <v>1</v>
      </c>
      <c r="Y121" s="26" t="str">
        <f aca="false">IF($A121="","",SUBSTITUTE(SUBSTITUTE(SUBSTITUTE(SUBSTITUTE(SUBSTITUTE(SUBSTITUTE(SUBSTITUTE(UPPER(TRIM($A121)),"Á","A"),"É","E"),"Í","I"),"Ó","O"),"Ú","U"),"Ñ","N"),"Ü","U"))</f>
        <v>M VERDOOREN</v>
      </c>
      <c r="Z121" s="26" t="str">
        <f aca="false">IF($Y121="","",LEFT($Y121,1)&amp;" "&amp;TRIM(RIGHT(SUBSTITUTE($Y121," ",REPT(" ",50)),50)))</f>
        <v>M VERDOOREN</v>
      </c>
      <c r="AA121" s="27" t="str">
        <f aca="false">IF($AF121="","",IF(COUNTIF(Validation!$U$19:$U$178,$AF121)&gt;0,"OK","NO MATCH"))</f>
        <v>OK</v>
      </c>
      <c r="AB121" s="27" t="str">
        <f aca="false">IF($W121=0,"",IF(AND($W121&gt;=Validation!$B$3,$W121&lt;=Validation!$C$3),"Yes","No"))</f>
        <v>Yes</v>
      </c>
      <c r="AC121" s="26" t="str">
        <f aca="false">IF($A121="","",$AF121&amp;"|"&amp;TEXT($W121,"yyyy-mm-dd")&amp;"|"&amp;$J121&amp;"|"&amp;$N121)</f>
        <v>M VERDOOREN|2026-08-20|30-42N-74W|0.125</v>
      </c>
      <c r="AD121" s="27" t="str">
        <f aca="false">IF($AC121="","",IF(COUNTIF($AC$2:$AC$3000,$AC121)&gt;1,"REVIEW","OK"))</f>
        <v>OK</v>
      </c>
      <c r="AE121" s="27" t="str">
        <f aca="false">IF(OR($W121=0,$O121=""),"",IF(IFERROR(IF(ISNUMBER($O121),INT($O121),DATE(VALUE(MID(SUBSTITUTE(LEFT($O121,FIND(" ",$O121&amp;" ")-1),"/",REPT(" ",20)),41,20)),VALUE(LEFT(SUBSTITUTE(LEFT($O121,FIND(" ",$O121&amp;" ")-1),"/",REPT(" ",20)),20)),VALUE(MID(SUBSTITUTE(LEFT($O121,FIND(" ",$O121&amp;" ")-1),"/",REPT(" ",20)),21,20)))),0)&gt;$W121,"Late","Same day"))</f>
        <v>Same day</v>
      </c>
      <c r="AF121" s="26" t="str">
        <f aca="false">IF($A121="","",IFERROR(INDEX(Validation!$C$193:$C$217,MATCH($A121,Validation!$A$193:$A$217,0)),IF(COUNTIF(Validation!$U$19:$U$178,$Z121)&gt;0,$Z121,IF(COUNTIF(Validation!$S$19:$S$178,$AI121)=1,INDEX(Validation!$U$19:$U$178,MATCH($AI121,Validation!$S$19:$S$178,0)),$Z121))))</f>
        <v>M VERDOOREN</v>
      </c>
      <c r="AG121" s="27" t="str">
        <f aca="false">IF(COUNTA($A121:$U121)=0,"",IF($A121="","No name",IF($F121="","No date",IF($W121=0,"Date ilegible",IF(NOT(ISNUMBER($N121)),"Hours no numéricas",IF($AA121="NO MATCH","Person no identificada","OK"))))))</f>
        <v>OK</v>
      </c>
      <c r="AH121" s="27" t="str">
        <f aca="false">IF($W121=0,"No date",IF($W121&lt;Validation!$B$3,"Before period",IF($W121&gt;Validation!$C$3,"After period","In period")))</f>
        <v>In period</v>
      </c>
      <c r="AI121" s="26" t="str">
        <f aca="false">IF($Y121="","",TRIM(RIGHT(SUBSTITUTE($Y121," ",REPT(" ",50)),50)))</f>
        <v>VERDOOREN</v>
      </c>
      <c r="AJ121" s="27" t="str">
        <f aca="false">IF($A121="","",IF(NOT(ISERROR(MATCH($A121,Validation!$A$193:$A$217,0))),"Manual mapping",IF(COUNTIF(Validation!$U$19:$U$178,$Z121)&gt;0,"Direct",IF(COUNTIF(Validation!$S$19:$S$178,$AI121)=1,"By surname","Unresolved"))))</f>
        <v>Direct</v>
      </c>
      <c r="AK121" s="28" t="str">
        <f aca="false">IF($L121="","",IF(MATCH($L121,$L$2:$L$3000,0)&lt;&gt;ROW()-1,"",COUNT($AK$1:$AK120)+1))</f>
        <v/>
      </c>
      <c r="AL121" s="28" t="str">
        <f aca="false">IF($G121="","",IF(MATCH($G121,$G$2:$G$3000,0)&lt;&gt;ROW()-1,"",COUNT($AL$1:$AL120)+1))</f>
        <v/>
      </c>
      <c r="AM121" s="28" t="str">
        <f aca="false">IF($H121="","",IF(MATCH($H121,$H$2:$H$3000,0)&lt;&gt;ROW()-1,"",COUNT($AM$1:$AM120)+1))</f>
        <v/>
      </c>
      <c r="AN121" s="28" t="str">
        <f aca="false">IF($I121="","",IF(MATCH($I121,$I$2:$I$3000,0)&lt;&gt;ROW()-1,"",COUNT($AN$1:$AN120)+1))</f>
        <v/>
      </c>
      <c r="AO121" s="28" t="str">
        <f aca="false">IF($Q121="","",IF(MATCH($Q121,$Q$2:$Q$3000,0)&lt;&gt;ROW()-1,"",COUNT($AO$1:$AO120)+1))</f>
        <v/>
      </c>
    </row>
    <row r="122" customFormat="false" ht="12.75" hidden="false" customHeight="true" outlineLevel="0" collapsed="false">
      <c r="A122" s="1" t="s">
        <v>514</v>
      </c>
      <c r="B122" s="1" t="s">
        <v>170</v>
      </c>
      <c r="F122" s="22" t="s">
        <v>157</v>
      </c>
      <c r="G122" s="1" t="s">
        <v>140</v>
      </c>
      <c r="H122" s="1" t="s">
        <v>141</v>
      </c>
      <c r="I122" s="1" t="s">
        <v>149</v>
      </c>
      <c r="J122" s="1" t="s">
        <v>526</v>
      </c>
      <c r="K122" s="1" t="s">
        <v>144</v>
      </c>
      <c r="M122" s="1" t="s">
        <v>527</v>
      </c>
      <c r="N122" s="23" t="n">
        <v>0.125</v>
      </c>
      <c r="O122" s="1" t="s">
        <v>528</v>
      </c>
      <c r="Q122" s="1" t="s">
        <v>147</v>
      </c>
      <c r="R122" s="1" t="s">
        <v>514</v>
      </c>
      <c r="S122" s="1" t="s">
        <v>514</v>
      </c>
      <c r="T122" s="22" t="s">
        <v>157</v>
      </c>
      <c r="U122" s="1" t="s">
        <v>529</v>
      </c>
      <c r="W122" s="24" t="n">
        <f aca="false">IF($F122="",0,IFERROR(IF(ISNUMBER($F122),INT($F122),DATE(VALUE(MID(SUBSTITUTE(LEFT($F122,FIND(" ",$F122&amp;" ")-1),"/",REPT(" ",20)),41,20)),VALUE(LEFT(SUBSTITUTE(LEFT($F122,FIND(" ",$F122&amp;" ")-1),"/",REPT(" ",20)),20)),VALUE(MID(SUBSTITUTE(LEFT($F122,FIND(" ",$F122&amp;" ")-1),"/",REPT(" ",20)),21,20)))),0))</f>
        <v>46254</v>
      </c>
      <c r="X122" s="25" t="n">
        <f aca="false">IF(ISNUMBER($N122),$N122*Validation!$B$5,"")</f>
        <v>1</v>
      </c>
      <c r="Y122" s="26" t="str">
        <f aca="false">IF($A122="","",SUBSTITUTE(SUBSTITUTE(SUBSTITUTE(SUBSTITUTE(SUBSTITUTE(SUBSTITUTE(SUBSTITUTE(UPPER(TRIM($A122)),"Á","A"),"É","E"),"Í","I"),"Ó","O"),"Ú","U"),"Ñ","N"),"Ü","U"))</f>
        <v>M VERDOOREN</v>
      </c>
      <c r="Z122" s="26" t="str">
        <f aca="false">IF($Y122="","",LEFT($Y122,1)&amp;" "&amp;TRIM(RIGHT(SUBSTITUTE($Y122," ",REPT(" ",50)),50)))</f>
        <v>M VERDOOREN</v>
      </c>
      <c r="AA122" s="27" t="str">
        <f aca="false">IF($AF122="","",IF(COUNTIF(Validation!$U$19:$U$178,$AF122)&gt;0,"OK","NO MATCH"))</f>
        <v>OK</v>
      </c>
      <c r="AB122" s="27" t="str">
        <f aca="false">IF($W122=0,"",IF(AND($W122&gt;=Validation!$B$3,$W122&lt;=Validation!$C$3),"Yes","No"))</f>
        <v>Yes</v>
      </c>
      <c r="AC122" s="26" t="str">
        <f aca="false">IF($A122="","",$AF122&amp;"|"&amp;TEXT($W122,"yyyy-mm-dd")&amp;"|"&amp;$J122&amp;"|"&amp;$N122)</f>
        <v>M VERDOOREN|2026-08-20|31-41N-71W|0.125</v>
      </c>
      <c r="AD122" s="27" t="str">
        <f aca="false">IF($AC122="","",IF(COUNTIF($AC$2:$AC$3000,$AC122)&gt;1,"REVIEW","OK"))</f>
        <v>OK</v>
      </c>
      <c r="AE122" s="27" t="str">
        <f aca="false">IF(OR($W122=0,$O122=""),"",IF(IFERROR(IF(ISNUMBER($O122),INT($O122),DATE(VALUE(MID(SUBSTITUTE(LEFT($O122,FIND(" ",$O122&amp;" ")-1),"/",REPT(" ",20)),41,20)),VALUE(LEFT(SUBSTITUTE(LEFT($O122,FIND(" ",$O122&amp;" ")-1),"/",REPT(" ",20)),20)),VALUE(MID(SUBSTITUTE(LEFT($O122,FIND(" ",$O122&amp;" ")-1),"/",REPT(" ",20)),21,20)))),0)&gt;$W122,"Late","Same day"))</f>
        <v>Same day</v>
      </c>
      <c r="AF122" s="26" t="str">
        <f aca="false">IF($A122="","",IFERROR(INDEX(Validation!$C$193:$C$217,MATCH($A122,Validation!$A$193:$A$217,0)),IF(COUNTIF(Validation!$U$19:$U$178,$Z122)&gt;0,$Z122,IF(COUNTIF(Validation!$S$19:$S$178,$AI122)=1,INDEX(Validation!$U$19:$U$178,MATCH($AI122,Validation!$S$19:$S$178,0)),$Z122))))</f>
        <v>M VERDOOREN</v>
      </c>
      <c r="AG122" s="27" t="str">
        <f aca="false">IF(COUNTA($A122:$U122)=0,"",IF($A122="","No name",IF($F122="","No date",IF($W122=0,"Date ilegible",IF(NOT(ISNUMBER($N122)),"Hours no numéricas",IF($AA122="NO MATCH","Person no identificada","OK"))))))</f>
        <v>OK</v>
      </c>
      <c r="AH122" s="27" t="str">
        <f aca="false">IF($W122=0,"No date",IF($W122&lt;Validation!$B$3,"Before period",IF($W122&gt;Validation!$C$3,"After period","In period")))</f>
        <v>In period</v>
      </c>
      <c r="AI122" s="26" t="str">
        <f aca="false">IF($Y122="","",TRIM(RIGHT(SUBSTITUTE($Y122," ",REPT(" ",50)),50)))</f>
        <v>VERDOOREN</v>
      </c>
      <c r="AJ122" s="27" t="str">
        <f aca="false">IF($A122="","",IF(NOT(ISERROR(MATCH($A122,Validation!$A$193:$A$217,0))),"Manual mapping",IF(COUNTIF(Validation!$U$19:$U$178,$Z122)&gt;0,"Direct",IF(COUNTIF(Validation!$S$19:$S$178,$AI122)=1,"By surname","Unresolved"))))</f>
        <v>Direct</v>
      </c>
      <c r="AK122" s="28" t="str">
        <f aca="false">IF($L122="","",IF(MATCH($L122,$L$2:$L$3000,0)&lt;&gt;ROW()-1,"",COUNT($AK$1:$AK121)+1))</f>
        <v/>
      </c>
      <c r="AL122" s="28" t="str">
        <f aca="false">IF($G122="","",IF(MATCH($G122,$G$2:$G$3000,0)&lt;&gt;ROW()-1,"",COUNT($AL$1:$AL121)+1))</f>
        <v/>
      </c>
      <c r="AM122" s="28" t="str">
        <f aca="false">IF($H122="","",IF(MATCH($H122,$H$2:$H$3000,0)&lt;&gt;ROW()-1,"",COUNT($AM$1:$AM121)+1))</f>
        <v/>
      </c>
      <c r="AN122" s="28" t="str">
        <f aca="false">IF($I122="","",IF(MATCH($I122,$I$2:$I$3000,0)&lt;&gt;ROW()-1,"",COUNT($AN$1:$AN121)+1))</f>
        <v/>
      </c>
      <c r="AO122" s="28" t="str">
        <f aca="false">IF($Q122="","",IF(MATCH($Q122,$Q$2:$Q$3000,0)&lt;&gt;ROW()-1,"",COUNT($AO$1:$AO121)+1))</f>
        <v/>
      </c>
    </row>
    <row r="123" customFormat="false" ht="12.75" hidden="false" customHeight="true" outlineLevel="0" collapsed="false">
      <c r="A123" s="1" t="s">
        <v>514</v>
      </c>
      <c r="B123" s="1" t="s">
        <v>170</v>
      </c>
      <c r="F123" s="22" t="s">
        <v>157</v>
      </c>
      <c r="G123" s="1" t="s">
        <v>140</v>
      </c>
      <c r="H123" s="1" t="s">
        <v>141</v>
      </c>
      <c r="I123" s="1" t="s">
        <v>142</v>
      </c>
      <c r="J123" s="1" t="s">
        <v>530</v>
      </c>
      <c r="K123" s="1" t="s">
        <v>144</v>
      </c>
      <c r="M123" s="1" t="s">
        <v>531</v>
      </c>
      <c r="N123" s="23" t="n">
        <v>0.25</v>
      </c>
      <c r="O123" s="1" t="s">
        <v>532</v>
      </c>
      <c r="Q123" s="1" t="s">
        <v>147</v>
      </c>
      <c r="R123" s="1" t="s">
        <v>514</v>
      </c>
      <c r="S123" s="1" t="s">
        <v>514</v>
      </c>
      <c r="T123" s="22" t="s">
        <v>157</v>
      </c>
      <c r="U123" s="1" t="s">
        <v>533</v>
      </c>
      <c r="W123" s="24" t="n">
        <f aca="false">IF($F123="",0,IFERROR(IF(ISNUMBER($F123),INT($F123),DATE(VALUE(MID(SUBSTITUTE(LEFT($F123,FIND(" ",$F123&amp;" ")-1),"/",REPT(" ",20)),41,20)),VALUE(LEFT(SUBSTITUTE(LEFT($F123,FIND(" ",$F123&amp;" ")-1),"/",REPT(" ",20)),20)),VALUE(MID(SUBSTITUTE(LEFT($F123,FIND(" ",$F123&amp;" ")-1),"/",REPT(" ",20)),21,20)))),0))</f>
        <v>46254</v>
      </c>
      <c r="X123" s="25" t="n">
        <f aca="false">IF(ISNUMBER($N123),$N123*Validation!$B$5,"")</f>
        <v>2</v>
      </c>
      <c r="Y123" s="26" t="str">
        <f aca="false">IF($A123="","",SUBSTITUTE(SUBSTITUTE(SUBSTITUTE(SUBSTITUTE(SUBSTITUTE(SUBSTITUTE(SUBSTITUTE(UPPER(TRIM($A123)),"Á","A"),"É","E"),"Í","I"),"Ó","O"),"Ú","U"),"Ñ","N"),"Ü","U"))</f>
        <v>M VERDOOREN</v>
      </c>
      <c r="Z123" s="26" t="str">
        <f aca="false">IF($Y123="","",LEFT($Y123,1)&amp;" "&amp;TRIM(RIGHT(SUBSTITUTE($Y123," ",REPT(" ",50)),50)))</f>
        <v>M VERDOOREN</v>
      </c>
      <c r="AA123" s="27" t="str">
        <f aca="false">IF($AF123="","",IF(COUNTIF(Validation!$U$19:$U$178,$AF123)&gt;0,"OK","NO MATCH"))</f>
        <v>OK</v>
      </c>
      <c r="AB123" s="27" t="str">
        <f aca="false">IF($W123=0,"",IF(AND($W123&gt;=Validation!$B$3,$W123&lt;=Validation!$C$3),"Yes","No"))</f>
        <v>Yes</v>
      </c>
      <c r="AC123" s="26" t="str">
        <f aca="false">IF($A123="","",$AF123&amp;"|"&amp;TEXT($W123,"yyyy-mm-dd")&amp;"|"&amp;$J123&amp;"|"&amp;$N123)</f>
        <v>M VERDOOREN|2026-08-20|30-42N-71W|0.25</v>
      </c>
      <c r="AD123" s="27" t="str">
        <f aca="false">IF($AC123="","",IF(COUNTIF($AC$2:$AC$3000,$AC123)&gt;1,"REVIEW","OK"))</f>
        <v>OK</v>
      </c>
      <c r="AE123" s="27" t="str">
        <f aca="false">IF(OR($W123=0,$O123=""),"",IF(IFERROR(IF(ISNUMBER($O123),INT($O123),DATE(VALUE(MID(SUBSTITUTE(LEFT($O123,FIND(" ",$O123&amp;" ")-1),"/",REPT(" ",20)),41,20)),VALUE(LEFT(SUBSTITUTE(LEFT($O123,FIND(" ",$O123&amp;" ")-1),"/",REPT(" ",20)),20)),VALUE(MID(SUBSTITUTE(LEFT($O123,FIND(" ",$O123&amp;" ")-1),"/",REPT(" ",20)),21,20)))),0)&gt;$W123,"Late","Same day"))</f>
        <v>Same day</v>
      </c>
      <c r="AF123" s="26" t="str">
        <f aca="false">IF($A123="","",IFERROR(INDEX(Validation!$C$193:$C$217,MATCH($A123,Validation!$A$193:$A$217,0)),IF(COUNTIF(Validation!$U$19:$U$178,$Z123)&gt;0,$Z123,IF(COUNTIF(Validation!$S$19:$S$178,$AI123)=1,INDEX(Validation!$U$19:$U$178,MATCH($AI123,Validation!$S$19:$S$178,0)),$Z123))))</f>
        <v>M VERDOOREN</v>
      </c>
      <c r="AG123" s="27" t="str">
        <f aca="false">IF(COUNTA($A123:$U123)=0,"",IF($A123="","No name",IF($F123="","No date",IF($W123=0,"Date ilegible",IF(NOT(ISNUMBER($N123)),"Hours no numéricas",IF($AA123="NO MATCH","Person no identificada","OK"))))))</f>
        <v>OK</v>
      </c>
      <c r="AH123" s="27" t="str">
        <f aca="false">IF($W123=0,"No date",IF($W123&lt;Validation!$B$3,"Before period",IF($W123&gt;Validation!$C$3,"After period","In period")))</f>
        <v>In period</v>
      </c>
      <c r="AI123" s="26" t="str">
        <f aca="false">IF($Y123="","",TRIM(RIGHT(SUBSTITUTE($Y123," ",REPT(" ",50)),50)))</f>
        <v>VERDOOREN</v>
      </c>
      <c r="AJ123" s="27" t="str">
        <f aca="false">IF($A123="","",IF(NOT(ISERROR(MATCH($A123,Validation!$A$193:$A$217,0))),"Manual mapping",IF(COUNTIF(Validation!$U$19:$U$178,$Z123)&gt;0,"Direct",IF(COUNTIF(Validation!$S$19:$S$178,$AI123)=1,"By surname","Unresolved"))))</f>
        <v>Direct</v>
      </c>
      <c r="AK123" s="28" t="str">
        <f aca="false">IF($L123="","",IF(MATCH($L123,$L$2:$L$3000,0)&lt;&gt;ROW()-1,"",COUNT($AK$1:$AK122)+1))</f>
        <v/>
      </c>
      <c r="AL123" s="28" t="str">
        <f aca="false">IF($G123="","",IF(MATCH($G123,$G$2:$G$3000,0)&lt;&gt;ROW()-1,"",COUNT($AL$1:$AL122)+1))</f>
        <v/>
      </c>
      <c r="AM123" s="28" t="str">
        <f aca="false">IF($H123="","",IF(MATCH($H123,$H$2:$H$3000,0)&lt;&gt;ROW()-1,"",COUNT($AM$1:$AM122)+1))</f>
        <v/>
      </c>
      <c r="AN123" s="28" t="str">
        <f aca="false">IF($I123="","",IF(MATCH($I123,$I$2:$I$3000,0)&lt;&gt;ROW()-1,"",COUNT($AN$1:$AN122)+1))</f>
        <v/>
      </c>
      <c r="AO123" s="28" t="str">
        <f aca="false">IF($Q123="","",IF(MATCH($Q123,$Q$2:$Q$3000,0)&lt;&gt;ROW()-1,"",COUNT($AO$1:$AO122)+1))</f>
        <v/>
      </c>
    </row>
    <row r="124" customFormat="false" ht="12.75" hidden="false" customHeight="true" outlineLevel="0" collapsed="false">
      <c r="A124" s="1" t="s">
        <v>514</v>
      </c>
      <c r="B124" s="1" t="s">
        <v>170</v>
      </c>
      <c r="F124" s="22" t="s">
        <v>157</v>
      </c>
      <c r="G124" s="1" t="s">
        <v>140</v>
      </c>
      <c r="H124" s="1" t="s">
        <v>141</v>
      </c>
      <c r="I124" s="1" t="s">
        <v>149</v>
      </c>
      <c r="J124" s="1" t="s">
        <v>534</v>
      </c>
      <c r="K124" s="1" t="s">
        <v>144</v>
      </c>
      <c r="M124" s="1" t="s">
        <v>535</v>
      </c>
      <c r="N124" s="23" t="n">
        <v>0.125</v>
      </c>
      <c r="O124" s="1" t="s">
        <v>536</v>
      </c>
      <c r="Q124" s="1" t="s">
        <v>147</v>
      </c>
      <c r="R124" s="1" t="s">
        <v>514</v>
      </c>
      <c r="S124" s="1" t="s">
        <v>514</v>
      </c>
      <c r="T124" s="22" t="s">
        <v>157</v>
      </c>
      <c r="U124" s="1" t="s">
        <v>535</v>
      </c>
      <c r="W124" s="24" t="n">
        <f aca="false">IF($F124="",0,IFERROR(IF(ISNUMBER($F124),INT($F124),DATE(VALUE(MID(SUBSTITUTE(LEFT($F124,FIND(" ",$F124&amp;" ")-1),"/",REPT(" ",20)),41,20)),VALUE(LEFT(SUBSTITUTE(LEFT($F124,FIND(" ",$F124&amp;" ")-1),"/",REPT(" ",20)),20)),VALUE(MID(SUBSTITUTE(LEFT($F124,FIND(" ",$F124&amp;" ")-1),"/",REPT(" ",20)),21,20)))),0))</f>
        <v>46254</v>
      </c>
      <c r="X124" s="25" t="n">
        <f aca="false">IF(ISNUMBER($N124),$N124*Validation!$B$5,"")</f>
        <v>1</v>
      </c>
      <c r="Y124" s="26" t="str">
        <f aca="false">IF($A124="","",SUBSTITUTE(SUBSTITUTE(SUBSTITUTE(SUBSTITUTE(SUBSTITUTE(SUBSTITUTE(SUBSTITUTE(UPPER(TRIM($A124)),"Á","A"),"É","E"),"Í","I"),"Ó","O"),"Ú","U"),"Ñ","N"),"Ü","U"))</f>
        <v>M VERDOOREN</v>
      </c>
      <c r="Z124" s="26" t="str">
        <f aca="false">IF($Y124="","",LEFT($Y124,1)&amp;" "&amp;TRIM(RIGHT(SUBSTITUTE($Y124," ",REPT(" ",50)),50)))</f>
        <v>M VERDOOREN</v>
      </c>
      <c r="AA124" s="27" t="str">
        <f aca="false">IF($AF124="","",IF(COUNTIF(Validation!$U$19:$U$178,$AF124)&gt;0,"OK","NO MATCH"))</f>
        <v>OK</v>
      </c>
      <c r="AB124" s="27" t="str">
        <f aca="false">IF($W124=0,"",IF(AND($W124&gt;=Validation!$B$3,$W124&lt;=Validation!$C$3),"Yes","No"))</f>
        <v>Yes</v>
      </c>
      <c r="AC124" s="26" t="str">
        <f aca="false">IF($A124="","",$AF124&amp;"|"&amp;TEXT($W124,"yyyy-mm-dd")&amp;"|"&amp;$J124&amp;"|"&amp;$N124)</f>
        <v>M VERDOOREN|2026-08-20|31-36N-69W|0.125</v>
      </c>
      <c r="AD124" s="27" t="str">
        <f aca="false">IF($AC124="","",IF(COUNTIF($AC$2:$AC$3000,$AC124)&gt;1,"REVIEW","OK"))</f>
        <v>OK</v>
      </c>
      <c r="AE124" s="27" t="str">
        <f aca="false">IF(OR($W124=0,$O124=""),"",IF(IFERROR(IF(ISNUMBER($O124),INT($O124),DATE(VALUE(MID(SUBSTITUTE(LEFT($O124,FIND(" ",$O124&amp;" ")-1),"/",REPT(" ",20)),41,20)),VALUE(LEFT(SUBSTITUTE(LEFT($O124,FIND(" ",$O124&amp;" ")-1),"/",REPT(" ",20)),20)),VALUE(MID(SUBSTITUTE(LEFT($O124,FIND(" ",$O124&amp;" ")-1),"/",REPT(" ",20)),21,20)))),0)&gt;$W124,"Late","Same day"))</f>
        <v>Same day</v>
      </c>
      <c r="AF124" s="26" t="str">
        <f aca="false">IF($A124="","",IFERROR(INDEX(Validation!$C$193:$C$217,MATCH($A124,Validation!$A$193:$A$217,0)),IF(COUNTIF(Validation!$U$19:$U$178,$Z124)&gt;0,$Z124,IF(COUNTIF(Validation!$S$19:$S$178,$AI124)=1,INDEX(Validation!$U$19:$U$178,MATCH($AI124,Validation!$S$19:$S$178,0)),$Z124))))</f>
        <v>M VERDOOREN</v>
      </c>
      <c r="AG124" s="27" t="str">
        <f aca="false">IF(COUNTA($A124:$U124)=0,"",IF($A124="","No name",IF($F124="","No date",IF($W124=0,"Date ilegible",IF(NOT(ISNUMBER($N124)),"Hours no numéricas",IF($AA124="NO MATCH","Person no identificada","OK"))))))</f>
        <v>OK</v>
      </c>
      <c r="AH124" s="27" t="str">
        <f aca="false">IF($W124=0,"No date",IF($W124&lt;Validation!$B$3,"Before period",IF($W124&gt;Validation!$C$3,"After period","In period")))</f>
        <v>In period</v>
      </c>
      <c r="AI124" s="26" t="str">
        <f aca="false">IF($Y124="","",TRIM(RIGHT(SUBSTITUTE($Y124," ",REPT(" ",50)),50)))</f>
        <v>VERDOOREN</v>
      </c>
      <c r="AJ124" s="27" t="str">
        <f aca="false">IF($A124="","",IF(NOT(ISERROR(MATCH($A124,Validation!$A$193:$A$217,0))),"Manual mapping",IF(COUNTIF(Validation!$U$19:$U$178,$Z124)&gt;0,"Direct",IF(COUNTIF(Validation!$S$19:$S$178,$AI124)=1,"By surname","Unresolved"))))</f>
        <v>Direct</v>
      </c>
      <c r="AK124" s="28" t="str">
        <f aca="false">IF($L124="","",IF(MATCH($L124,$L$2:$L$3000,0)&lt;&gt;ROW()-1,"",COUNT($AK$1:$AK123)+1))</f>
        <v/>
      </c>
      <c r="AL124" s="28" t="str">
        <f aca="false">IF($G124="","",IF(MATCH($G124,$G$2:$G$3000,0)&lt;&gt;ROW()-1,"",COUNT($AL$1:$AL123)+1))</f>
        <v/>
      </c>
      <c r="AM124" s="28" t="str">
        <f aca="false">IF($H124="","",IF(MATCH($H124,$H$2:$H$3000,0)&lt;&gt;ROW()-1,"",COUNT($AM$1:$AM123)+1))</f>
        <v/>
      </c>
      <c r="AN124" s="28" t="str">
        <f aca="false">IF($I124="","",IF(MATCH($I124,$I$2:$I$3000,0)&lt;&gt;ROW()-1,"",COUNT($AN$1:$AN123)+1))</f>
        <v/>
      </c>
      <c r="AO124" s="28" t="str">
        <f aca="false">IF($Q124="","",IF(MATCH($Q124,$Q$2:$Q$3000,0)&lt;&gt;ROW()-1,"",COUNT($AO$1:$AO123)+1))</f>
        <v/>
      </c>
    </row>
    <row r="125" customFormat="false" ht="12.75" hidden="false" customHeight="true" outlineLevel="0" collapsed="false">
      <c r="A125" s="1" t="s">
        <v>308</v>
      </c>
      <c r="B125" s="1" t="s">
        <v>170</v>
      </c>
      <c r="F125" s="22" t="s">
        <v>157</v>
      </c>
      <c r="G125" s="1" t="s">
        <v>140</v>
      </c>
      <c r="H125" s="1" t="s">
        <v>141</v>
      </c>
      <c r="I125" s="1" t="s">
        <v>149</v>
      </c>
      <c r="J125" s="1" t="s">
        <v>537</v>
      </c>
      <c r="K125" s="1" t="s">
        <v>144</v>
      </c>
      <c r="M125" s="1" t="s">
        <v>538</v>
      </c>
      <c r="N125" s="23" t="n">
        <v>0.125</v>
      </c>
      <c r="O125" s="1" t="s">
        <v>539</v>
      </c>
      <c r="Q125" s="1" t="s">
        <v>147</v>
      </c>
      <c r="R125" s="1" t="s">
        <v>308</v>
      </c>
      <c r="S125" s="1" t="s">
        <v>308</v>
      </c>
      <c r="T125" s="22" t="s">
        <v>157</v>
      </c>
      <c r="U125" s="1" t="s">
        <v>310</v>
      </c>
      <c r="W125" s="24" t="n">
        <f aca="false">IF($F125="",0,IFERROR(IF(ISNUMBER($F125),INT($F125),DATE(VALUE(MID(SUBSTITUTE(LEFT($F125,FIND(" ",$F125&amp;" ")-1),"/",REPT(" ",20)),41,20)),VALUE(LEFT(SUBSTITUTE(LEFT($F125,FIND(" ",$F125&amp;" ")-1),"/",REPT(" ",20)),20)),VALUE(MID(SUBSTITUTE(LEFT($F125,FIND(" ",$F125&amp;" ")-1),"/",REPT(" ",20)),21,20)))),0))</f>
        <v>46254</v>
      </c>
      <c r="X125" s="25" t="n">
        <f aca="false">IF(ISNUMBER($N125),$N125*Validation!$B$5,"")</f>
        <v>1</v>
      </c>
      <c r="Y125" s="26" t="str">
        <f aca="false">IF($A125="","",SUBSTITUTE(SUBSTITUTE(SUBSTITUTE(SUBSTITUTE(SUBSTITUTE(SUBSTITUTE(SUBSTITUTE(UPPER(TRIM($A125)),"Á","A"),"É","E"),"Í","I"),"Ó","O"),"Ú","U"),"Ñ","N"),"Ü","U"))</f>
        <v>N ESPITIA</v>
      </c>
      <c r="Z125" s="26" t="str">
        <f aca="false">IF($Y125="","",LEFT($Y125,1)&amp;" "&amp;TRIM(RIGHT(SUBSTITUTE($Y125," ",REPT(" ",50)),50)))</f>
        <v>N ESPITIA</v>
      </c>
      <c r="AA125" s="27" t="str">
        <f aca="false">IF($AF125="","",IF(COUNTIF(Validation!$U$19:$U$178,$AF125)&gt;0,"OK","NO MATCH"))</f>
        <v>OK</v>
      </c>
      <c r="AB125" s="27" t="str">
        <f aca="false">IF($W125=0,"",IF(AND($W125&gt;=Validation!$B$3,$W125&lt;=Validation!$C$3),"Yes","No"))</f>
        <v>Yes</v>
      </c>
      <c r="AC125" s="26" t="str">
        <f aca="false">IF($A125="","",$AF125&amp;"|"&amp;TEXT($W125,"yyyy-mm-dd")&amp;"|"&amp;$J125&amp;"|"&amp;$N125)</f>
        <v>N ESPITIA|2026-08-20|25-36N-72W|0.125</v>
      </c>
      <c r="AD125" s="27" t="str">
        <f aca="false">IF($AC125="","",IF(COUNTIF($AC$2:$AC$3000,$AC125)&gt;1,"REVIEW","OK"))</f>
        <v>OK</v>
      </c>
      <c r="AE125" s="27" t="str">
        <f aca="false">IF(OR($W125=0,$O125=""),"",IF(IFERROR(IF(ISNUMBER($O125),INT($O125),DATE(VALUE(MID(SUBSTITUTE(LEFT($O125,FIND(" ",$O125&amp;" ")-1),"/",REPT(" ",20)),41,20)),VALUE(LEFT(SUBSTITUTE(LEFT($O125,FIND(" ",$O125&amp;" ")-1),"/",REPT(" ",20)),20)),VALUE(MID(SUBSTITUTE(LEFT($O125,FIND(" ",$O125&amp;" ")-1),"/",REPT(" ",20)),21,20)))),0)&gt;$W125,"Late","Same day"))</f>
        <v>Same day</v>
      </c>
      <c r="AF125" s="26" t="str">
        <f aca="false">IF($A125="","",IFERROR(INDEX(Validation!$C$193:$C$217,MATCH($A125,Validation!$A$193:$A$217,0)),IF(COUNTIF(Validation!$U$19:$U$178,$Z125)&gt;0,$Z125,IF(COUNTIF(Validation!$S$19:$S$178,$AI125)=1,INDEX(Validation!$U$19:$U$178,MATCH($AI125,Validation!$S$19:$S$178,0)),$Z125))))</f>
        <v>N ESPITIA</v>
      </c>
      <c r="AG125" s="27" t="str">
        <f aca="false">IF(COUNTA($A125:$U125)=0,"",IF($A125="","No name",IF($F125="","No date",IF($W125=0,"Date ilegible",IF(NOT(ISNUMBER($N125)),"Hours no numéricas",IF($AA125="NO MATCH","Person no identificada","OK"))))))</f>
        <v>OK</v>
      </c>
      <c r="AH125" s="27" t="str">
        <f aca="false">IF($W125=0,"No date",IF($W125&lt;Validation!$B$3,"Before period",IF($W125&gt;Validation!$C$3,"After period","In period")))</f>
        <v>In period</v>
      </c>
      <c r="AI125" s="26" t="str">
        <f aca="false">IF($Y125="","",TRIM(RIGHT(SUBSTITUTE($Y125," ",REPT(" ",50)),50)))</f>
        <v>ESPITIA</v>
      </c>
      <c r="AJ125" s="27" t="str">
        <f aca="false">IF($A125="","",IF(NOT(ISERROR(MATCH($A125,Validation!$A$193:$A$217,0))),"Manual mapping",IF(COUNTIF(Validation!$U$19:$U$178,$Z125)&gt;0,"Direct",IF(COUNTIF(Validation!$S$19:$S$178,$AI125)=1,"By surname","Unresolved"))))</f>
        <v>Direct</v>
      </c>
      <c r="AK125" s="28" t="str">
        <f aca="false">IF($L125="","",IF(MATCH($L125,$L$2:$L$3000,0)&lt;&gt;ROW()-1,"",COUNT($AK$1:$AK124)+1))</f>
        <v/>
      </c>
      <c r="AL125" s="28" t="str">
        <f aca="false">IF($G125="","",IF(MATCH($G125,$G$2:$G$3000,0)&lt;&gt;ROW()-1,"",COUNT($AL$1:$AL124)+1))</f>
        <v/>
      </c>
      <c r="AM125" s="28" t="str">
        <f aca="false">IF($H125="","",IF(MATCH($H125,$H$2:$H$3000,0)&lt;&gt;ROW()-1,"",COUNT($AM$1:$AM124)+1))</f>
        <v/>
      </c>
      <c r="AN125" s="28" t="str">
        <f aca="false">IF($I125="","",IF(MATCH($I125,$I$2:$I$3000,0)&lt;&gt;ROW()-1,"",COUNT($AN$1:$AN124)+1))</f>
        <v/>
      </c>
      <c r="AO125" s="28" t="str">
        <f aca="false">IF($Q125="","",IF(MATCH($Q125,$Q$2:$Q$3000,0)&lt;&gt;ROW()-1,"",COUNT($AO$1:$AO124)+1))</f>
        <v/>
      </c>
    </row>
    <row r="126" customFormat="false" ht="12.75" hidden="false" customHeight="true" outlineLevel="0" collapsed="false">
      <c r="A126" s="1" t="s">
        <v>308</v>
      </c>
      <c r="B126" s="1" t="s">
        <v>170</v>
      </c>
      <c r="F126" s="22" t="s">
        <v>157</v>
      </c>
      <c r="G126" s="1" t="s">
        <v>140</v>
      </c>
      <c r="H126" s="1" t="s">
        <v>141</v>
      </c>
      <c r="I126" s="1" t="s">
        <v>149</v>
      </c>
      <c r="J126" s="1" t="s">
        <v>540</v>
      </c>
      <c r="K126" s="1" t="s">
        <v>144</v>
      </c>
      <c r="M126" s="1" t="s">
        <v>541</v>
      </c>
      <c r="N126" s="23" t="n">
        <v>0.25</v>
      </c>
      <c r="O126" s="1" t="s">
        <v>542</v>
      </c>
      <c r="Q126" s="1" t="s">
        <v>147</v>
      </c>
      <c r="R126" s="1" t="s">
        <v>308</v>
      </c>
      <c r="S126" s="1" t="s">
        <v>308</v>
      </c>
      <c r="T126" s="22" t="s">
        <v>157</v>
      </c>
      <c r="U126" s="1" t="s">
        <v>310</v>
      </c>
      <c r="W126" s="24" t="n">
        <f aca="false">IF($F126="",0,IFERROR(IF(ISNUMBER($F126),INT($F126),DATE(VALUE(MID(SUBSTITUTE(LEFT($F126,FIND(" ",$F126&amp;" ")-1),"/",REPT(" ",20)),41,20)),VALUE(LEFT(SUBSTITUTE(LEFT($F126,FIND(" ",$F126&amp;" ")-1),"/",REPT(" ",20)),20)),VALUE(MID(SUBSTITUTE(LEFT($F126,FIND(" ",$F126&amp;" ")-1),"/",REPT(" ",20)),21,20)))),0))</f>
        <v>46254</v>
      </c>
      <c r="X126" s="25" t="n">
        <f aca="false">IF(ISNUMBER($N126),$N126*Validation!$B$5,"")</f>
        <v>2</v>
      </c>
      <c r="Y126" s="26" t="str">
        <f aca="false">IF($A126="","",SUBSTITUTE(SUBSTITUTE(SUBSTITUTE(SUBSTITUTE(SUBSTITUTE(SUBSTITUTE(SUBSTITUTE(UPPER(TRIM($A126)),"Á","A"),"É","E"),"Í","I"),"Ó","O"),"Ú","U"),"Ñ","N"),"Ü","U"))</f>
        <v>N ESPITIA</v>
      </c>
      <c r="Z126" s="26" t="str">
        <f aca="false">IF($Y126="","",LEFT($Y126,1)&amp;" "&amp;TRIM(RIGHT(SUBSTITUTE($Y126," ",REPT(" ",50)),50)))</f>
        <v>N ESPITIA</v>
      </c>
      <c r="AA126" s="27" t="str">
        <f aca="false">IF($AF126="","",IF(COUNTIF(Validation!$U$19:$U$178,$AF126)&gt;0,"OK","NO MATCH"))</f>
        <v>OK</v>
      </c>
      <c r="AB126" s="27" t="str">
        <f aca="false">IF($W126=0,"",IF(AND($W126&gt;=Validation!$B$3,$W126&lt;=Validation!$C$3),"Yes","No"))</f>
        <v>Yes</v>
      </c>
      <c r="AC126" s="26" t="str">
        <f aca="false">IF($A126="","",$AF126&amp;"|"&amp;TEXT($W126,"yyyy-mm-dd")&amp;"|"&amp;$J126&amp;"|"&amp;$N126)</f>
        <v>N ESPITIA|2026-08-20|08-35N-70W|0.25</v>
      </c>
      <c r="AD126" s="27" t="str">
        <f aca="false">IF($AC126="","",IF(COUNTIF($AC$2:$AC$3000,$AC126)&gt;1,"REVIEW","OK"))</f>
        <v>OK</v>
      </c>
      <c r="AE126" s="27" t="str">
        <f aca="false">IF(OR($W126=0,$O126=""),"",IF(IFERROR(IF(ISNUMBER($O126),INT($O126),DATE(VALUE(MID(SUBSTITUTE(LEFT($O126,FIND(" ",$O126&amp;" ")-1),"/",REPT(" ",20)),41,20)),VALUE(LEFT(SUBSTITUTE(LEFT($O126,FIND(" ",$O126&amp;" ")-1),"/",REPT(" ",20)),20)),VALUE(MID(SUBSTITUTE(LEFT($O126,FIND(" ",$O126&amp;" ")-1),"/",REPT(" ",20)),21,20)))),0)&gt;$W126,"Late","Same day"))</f>
        <v>Same day</v>
      </c>
      <c r="AF126" s="26" t="str">
        <f aca="false">IF($A126="","",IFERROR(INDEX(Validation!$C$193:$C$217,MATCH($A126,Validation!$A$193:$A$217,0)),IF(COUNTIF(Validation!$U$19:$U$178,$Z126)&gt;0,$Z126,IF(COUNTIF(Validation!$S$19:$S$178,$AI126)=1,INDEX(Validation!$U$19:$U$178,MATCH($AI126,Validation!$S$19:$S$178,0)),$Z126))))</f>
        <v>N ESPITIA</v>
      </c>
      <c r="AG126" s="27" t="str">
        <f aca="false">IF(COUNTA($A126:$U126)=0,"",IF($A126="","No name",IF($F126="","No date",IF($W126=0,"Date ilegible",IF(NOT(ISNUMBER($N126)),"Hours no numéricas",IF($AA126="NO MATCH","Person no identificada","OK"))))))</f>
        <v>OK</v>
      </c>
      <c r="AH126" s="27" t="str">
        <f aca="false">IF($W126=0,"No date",IF($W126&lt;Validation!$B$3,"Before period",IF($W126&gt;Validation!$C$3,"After period","In period")))</f>
        <v>In period</v>
      </c>
      <c r="AI126" s="26" t="str">
        <f aca="false">IF($Y126="","",TRIM(RIGHT(SUBSTITUTE($Y126," ",REPT(" ",50)),50)))</f>
        <v>ESPITIA</v>
      </c>
      <c r="AJ126" s="27" t="str">
        <f aca="false">IF($A126="","",IF(NOT(ISERROR(MATCH($A126,Validation!$A$193:$A$217,0))),"Manual mapping",IF(COUNTIF(Validation!$U$19:$U$178,$Z126)&gt;0,"Direct",IF(COUNTIF(Validation!$S$19:$S$178,$AI126)=1,"By surname","Unresolved"))))</f>
        <v>Direct</v>
      </c>
      <c r="AK126" s="28" t="str">
        <f aca="false">IF($L126="","",IF(MATCH($L126,$L$2:$L$3000,0)&lt;&gt;ROW()-1,"",COUNT($AK$1:$AK125)+1))</f>
        <v/>
      </c>
      <c r="AL126" s="28" t="str">
        <f aca="false">IF($G126="","",IF(MATCH($G126,$G$2:$G$3000,0)&lt;&gt;ROW()-1,"",COUNT($AL$1:$AL125)+1))</f>
        <v/>
      </c>
      <c r="AM126" s="28" t="str">
        <f aca="false">IF($H126="","",IF(MATCH($H126,$H$2:$H$3000,0)&lt;&gt;ROW()-1,"",COUNT($AM$1:$AM125)+1))</f>
        <v/>
      </c>
      <c r="AN126" s="28" t="str">
        <f aca="false">IF($I126="","",IF(MATCH($I126,$I$2:$I$3000,0)&lt;&gt;ROW()-1,"",COUNT($AN$1:$AN125)+1))</f>
        <v/>
      </c>
      <c r="AO126" s="28" t="str">
        <f aca="false">IF($Q126="","",IF(MATCH($Q126,$Q$2:$Q$3000,0)&lt;&gt;ROW()-1,"",COUNT($AO$1:$AO125)+1))</f>
        <v/>
      </c>
    </row>
    <row r="127" customFormat="false" ht="12.75" hidden="false" customHeight="true" outlineLevel="0" collapsed="false">
      <c r="A127" s="1" t="s">
        <v>308</v>
      </c>
      <c r="B127" s="1" t="s">
        <v>170</v>
      </c>
      <c r="F127" s="22" t="s">
        <v>157</v>
      </c>
      <c r="G127" s="1" t="s">
        <v>140</v>
      </c>
      <c r="H127" s="1" t="s">
        <v>141</v>
      </c>
      <c r="I127" s="1" t="s">
        <v>149</v>
      </c>
      <c r="J127" s="1" t="s">
        <v>543</v>
      </c>
      <c r="K127" s="1" t="s">
        <v>144</v>
      </c>
      <c r="M127" s="1" t="s">
        <v>544</v>
      </c>
      <c r="N127" s="23" t="n">
        <v>0.125</v>
      </c>
      <c r="O127" s="1" t="s">
        <v>545</v>
      </c>
      <c r="Q127" s="1" t="s">
        <v>147</v>
      </c>
      <c r="R127" s="1" t="s">
        <v>308</v>
      </c>
      <c r="S127" s="1" t="s">
        <v>308</v>
      </c>
      <c r="T127" s="22" t="s">
        <v>157</v>
      </c>
      <c r="U127" s="1" t="s">
        <v>310</v>
      </c>
      <c r="W127" s="24" t="n">
        <f aca="false">IF($F127="",0,IFERROR(IF(ISNUMBER($F127),INT($F127),DATE(VALUE(MID(SUBSTITUTE(LEFT($F127,FIND(" ",$F127&amp;" ")-1),"/",REPT(" ",20)),41,20)),VALUE(LEFT(SUBSTITUTE(LEFT($F127,FIND(" ",$F127&amp;" ")-1),"/",REPT(" ",20)),20)),VALUE(MID(SUBSTITUTE(LEFT($F127,FIND(" ",$F127&amp;" ")-1),"/",REPT(" ",20)),21,20)))),0))</f>
        <v>46254</v>
      </c>
      <c r="X127" s="25" t="n">
        <f aca="false">IF(ISNUMBER($N127),$N127*Validation!$B$5,"")</f>
        <v>1</v>
      </c>
      <c r="Y127" s="26" t="str">
        <f aca="false">IF($A127="","",SUBSTITUTE(SUBSTITUTE(SUBSTITUTE(SUBSTITUTE(SUBSTITUTE(SUBSTITUTE(SUBSTITUTE(UPPER(TRIM($A127)),"Á","A"),"É","E"),"Í","I"),"Ó","O"),"Ú","U"),"Ñ","N"),"Ü","U"))</f>
        <v>N ESPITIA</v>
      </c>
      <c r="Z127" s="26" t="str">
        <f aca="false">IF($Y127="","",LEFT($Y127,1)&amp;" "&amp;TRIM(RIGHT(SUBSTITUTE($Y127," ",REPT(" ",50)),50)))</f>
        <v>N ESPITIA</v>
      </c>
      <c r="AA127" s="27" t="str">
        <f aca="false">IF($AF127="","",IF(COUNTIF(Validation!$U$19:$U$178,$AF127)&gt;0,"OK","NO MATCH"))</f>
        <v>OK</v>
      </c>
      <c r="AB127" s="27" t="str">
        <f aca="false">IF($W127=0,"",IF(AND($W127&gt;=Validation!$B$3,$W127&lt;=Validation!$C$3),"Yes","No"))</f>
        <v>Yes</v>
      </c>
      <c r="AC127" s="26" t="str">
        <f aca="false">IF($A127="","",$AF127&amp;"|"&amp;TEXT($W127,"yyyy-mm-dd")&amp;"|"&amp;$J127&amp;"|"&amp;$N127)</f>
        <v>N ESPITIA|2026-08-20|36-35N-70W|0.125</v>
      </c>
      <c r="AD127" s="27" t="str">
        <f aca="false">IF($AC127="","",IF(COUNTIF($AC$2:$AC$3000,$AC127)&gt;1,"REVIEW","OK"))</f>
        <v>OK</v>
      </c>
      <c r="AE127" s="27" t="str">
        <f aca="false">IF(OR($W127=0,$O127=""),"",IF(IFERROR(IF(ISNUMBER($O127),INT($O127),DATE(VALUE(MID(SUBSTITUTE(LEFT($O127,FIND(" ",$O127&amp;" ")-1),"/",REPT(" ",20)),41,20)),VALUE(LEFT(SUBSTITUTE(LEFT($O127,FIND(" ",$O127&amp;" ")-1),"/",REPT(" ",20)),20)),VALUE(MID(SUBSTITUTE(LEFT($O127,FIND(" ",$O127&amp;" ")-1),"/",REPT(" ",20)),21,20)))),0)&gt;$W127,"Late","Same day"))</f>
        <v>Same day</v>
      </c>
      <c r="AF127" s="26" t="str">
        <f aca="false">IF($A127="","",IFERROR(INDEX(Validation!$C$193:$C$217,MATCH($A127,Validation!$A$193:$A$217,0)),IF(COUNTIF(Validation!$U$19:$U$178,$Z127)&gt;0,$Z127,IF(COUNTIF(Validation!$S$19:$S$178,$AI127)=1,INDEX(Validation!$U$19:$U$178,MATCH($AI127,Validation!$S$19:$S$178,0)),$Z127))))</f>
        <v>N ESPITIA</v>
      </c>
      <c r="AG127" s="27" t="str">
        <f aca="false">IF(COUNTA($A127:$U127)=0,"",IF($A127="","No name",IF($F127="","No date",IF($W127=0,"Date ilegible",IF(NOT(ISNUMBER($N127)),"Hours no numéricas",IF($AA127="NO MATCH","Person no identificada","OK"))))))</f>
        <v>OK</v>
      </c>
      <c r="AH127" s="27" t="str">
        <f aca="false">IF($W127=0,"No date",IF($W127&lt;Validation!$B$3,"Before period",IF($W127&gt;Validation!$C$3,"After period","In period")))</f>
        <v>In period</v>
      </c>
      <c r="AI127" s="26" t="str">
        <f aca="false">IF($Y127="","",TRIM(RIGHT(SUBSTITUTE($Y127," ",REPT(" ",50)),50)))</f>
        <v>ESPITIA</v>
      </c>
      <c r="AJ127" s="27" t="str">
        <f aca="false">IF($A127="","",IF(NOT(ISERROR(MATCH($A127,Validation!$A$193:$A$217,0))),"Manual mapping",IF(COUNTIF(Validation!$U$19:$U$178,$Z127)&gt;0,"Direct",IF(COUNTIF(Validation!$S$19:$S$178,$AI127)=1,"By surname","Unresolved"))))</f>
        <v>Direct</v>
      </c>
      <c r="AK127" s="28" t="str">
        <f aca="false">IF($L127="","",IF(MATCH($L127,$L$2:$L$3000,0)&lt;&gt;ROW()-1,"",COUNT($AK$1:$AK126)+1))</f>
        <v/>
      </c>
      <c r="AL127" s="28" t="str">
        <f aca="false">IF($G127="","",IF(MATCH($G127,$G$2:$G$3000,0)&lt;&gt;ROW()-1,"",COUNT($AL$1:$AL126)+1))</f>
        <v/>
      </c>
      <c r="AM127" s="28" t="str">
        <f aca="false">IF($H127="","",IF(MATCH($H127,$H$2:$H$3000,0)&lt;&gt;ROW()-1,"",COUNT($AM$1:$AM126)+1))</f>
        <v/>
      </c>
      <c r="AN127" s="28" t="str">
        <f aca="false">IF($I127="","",IF(MATCH($I127,$I$2:$I$3000,0)&lt;&gt;ROW()-1,"",COUNT($AN$1:$AN126)+1))</f>
        <v/>
      </c>
      <c r="AO127" s="28" t="str">
        <f aca="false">IF($Q127="","",IF(MATCH($Q127,$Q$2:$Q$3000,0)&lt;&gt;ROW()-1,"",COUNT($AO$1:$AO126)+1))</f>
        <v/>
      </c>
    </row>
    <row r="128" customFormat="false" ht="12.75" hidden="false" customHeight="true" outlineLevel="0" collapsed="false">
      <c r="A128" s="1" t="s">
        <v>308</v>
      </c>
      <c r="B128" s="1" t="s">
        <v>170</v>
      </c>
      <c r="F128" s="22" t="s">
        <v>157</v>
      </c>
      <c r="G128" s="1" t="s">
        <v>140</v>
      </c>
      <c r="H128" s="1" t="s">
        <v>141</v>
      </c>
      <c r="I128" s="1" t="s">
        <v>142</v>
      </c>
      <c r="J128" s="1" t="s">
        <v>546</v>
      </c>
      <c r="K128" s="1" t="s">
        <v>144</v>
      </c>
      <c r="M128" s="1" t="s">
        <v>547</v>
      </c>
      <c r="N128" s="23" t="n">
        <v>0.125</v>
      </c>
      <c r="O128" s="1" t="s">
        <v>548</v>
      </c>
      <c r="Q128" s="1" t="s">
        <v>147</v>
      </c>
      <c r="R128" s="1" t="s">
        <v>308</v>
      </c>
      <c r="S128" s="1" t="s">
        <v>308</v>
      </c>
      <c r="T128" s="22" t="s">
        <v>157</v>
      </c>
      <c r="U128" s="1" t="s">
        <v>310</v>
      </c>
      <c r="W128" s="24" t="n">
        <f aca="false">IF($F128="",0,IFERROR(IF(ISNUMBER($F128),INT($F128),DATE(VALUE(MID(SUBSTITUTE(LEFT($F128,FIND(" ",$F128&amp;" ")-1),"/",REPT(" ",20)),41,20)),VALUE(LEFT(SUBSTITUTE(LEFT($F128,FIND(" ",$F128&amp;" ")-1),"/",REPT(" ",20)),20)),VALUE(MID(SUBSTITUTE(LEFT($F128,FIND(" ",$F128&amp;" ")-1),"/",REPT(" ",20)),21,20)))),0))</f>
        <v>46254</v>
      </c>
      <c r="X128" s="25" t="n">
        <f aca="false">IF(ISNUMBER($N128),$N128*Validation!$B$5,"")</f>
        <v>1</v>
      </c>
      <c r="Y128" s="26" t="str">
        <f aca="false">IF($A128="","",SUBSTITUTE(SUBSTITUTE(SUBSTITUTE(SUBSTITUTE(SUBSTITUTE(SUBSTITUTE(SUBSTITUTE(UPPER(TRIM($A128)),"Á","A"),"É","E"),"Í","I"),"Ó","O"),"Ú","U"),"Ñ","N"),"Ü","U"))</f>
        <v>N ESPITIA</v>
      </c>
      <c r="Z128" s="26" t="str">
        <f aca="false">IF($Y128="","",LEFT($Y128,1)&amp;" "&amp;TRIM(RIGHT(SUBSTITUTE($Y128," ",REPT(" ",50)),50)))</f>
        <v>N ESPITIA</v>
      </c>
      <c r="AA128" s="27" t="str">
        <f aca="false">IF($AF128="","",IF(COUNTIF(Validation!$U$19:$U$178,$AF128)&gt;0,"OK","NO MATCH"))</f>
        <v>OK</v>
      </c>
      <c r="AB128" s="27" t="str">
        <f aca="false">IF($W128=0,"",IF(AND($W128&gt;=Validation!$B$3,$W128&lt;=Validation!$C$3),"Yes","No"))</f>
        <v>Yes</v>
      </c>
      <c r="AC128" s="26" t="str">
        <f aca="false">IF($A128="","",$AF128&amp;"|"&amp;TEXT($W128,"yyyy-mm-dd")&amp;"|"&amp;$J128&amp;"|"&amp;$N128)</f>
        <v>N ESPITIA|2026-08-20|04-41N-72W|0.125</v>
      </c>
      <c r="AD128" s="27" t="str">
        <f aca="false">IF($AC128="","",IF(COUNTIF($AC$2:$AC$3000,$AC128)&gt;1,"REVIEW","OK"))</f>
        <v>OK</v>
      </c>
      <c r="AE128" s="27" t="str">
        <f aca="false">IF(OR($W128=0,$O128=""),"",IF(IFERROR(IF(ISNUMBER($O128),INT($O128),DATE(VALUE(MID(SUBSTITUTE(LEFT($O128,FIND(" ",$O128&amp;" ")-1),"/",REPT(" ",20)),41,20)),VALUE(LEFT(SUBSTITUTE(LEFT($O128,FIND(" ",$O128&amp;" ")-1),"/",REPT(" ",20)),20)),VALUE(MID(SUBSTITUTE(LEFT($O128,FIND(" ",$O128&amp;" ")-1),"/",REPT(" ",20)),21,20)))),0)&gt;$W128,"Late","Same day"))</f>
        <v>Same day</v>
      </c>
      <c r="AF128" s="26" t="str">
        <f aca="false">IF($A128="","",IFERROR(INDEX(Validation!$C$193:$C$217,MATCH($A128,Validation!$A$193:$A$217,0)),IF(COUNTIF(Validation!$U$19:$U$178,$Z128)&gt;0,$Z128,IF(COUNTIF(Validation!$S$19:$S$178,$AI128)=1,INDEX(Validation!$U$19:$U$178,MATCH($AI128,Validation!$S$19:$S$178,0)),$Z128))))</f>
        <v>N ESPITIA</v>
      </c>
      <c r="AG128" s="27" t="str">
        <f aca="false">IF(COUNTA($A128:$U128)=0,"",IF($A128="","No name",IF($F128="","No date",IF($W128=0,"Date ilegible",IF(NOT(ISNUMBER($N128)),"Hours no numéricas",IF($AA128="NO MATCH","Person no identificada","OK"))))))</f>
        <v>OK</v>
      </c>
      <c r="AH128" s="27" t="str">
        <f aca="false">IF($W128=0,"No date",IF($W128&lt;Validation!$B$3,"Before period",IF($W128&gt;Validation!$C$3,"After period","In period")))</f>
        <v>In period</v>
      </c>
      <c r="AI128" s="26" t="str">
        <f aca="false">IF($Y128="","",TRIM(RIGHT(SUBSTITUTE($Y128," ",REPT(" ",50)),50)))</f>
        <v>ESPITIA</v>
      </c>
      <c r="AJ128" s="27" t="str">
        <f aca="false">IF($A128="","",IF(NOT(ISERROR(MATCH($A128,Validation!$A$193:$A$217,0))),"Manual mapping",IF(COUNTIF(Validation!$U$19:$U$178,$Z128)&gt;0,"Direct",IF(COUNTIF(Validation!$S$19:$S$178,$AI128)=1,"By surname","Unresolved"))))</f>
        <v>Direct</v>
      </c>
      <c r="AK128" s="28" t="str">
        <f aca="false">IF($L128="","",IF(MATCH($L128,$L$2:$L$3000,0)&lt;&gt;ROW()-1,"",COUNT($AK$1:$AK127)+1))</f>
        <v/>
      </c>
      <c r="AL128" s="28" t="str">
        <f aca="false">IF($G128="","",IF(MATCH($G128,$G$2:$G$3000,0)&lt;&gt;ROW()-1,"",COUNT($AL$1:$AL127)+1))</f>
        <v/>
      </c>
      <c r="AM128" s="28" t="str">
        <f aca="false">IF($H128="","",IF(MATCH($H128,$H$2:$H$3000,0)&lt;&gt;ROW()-1,"",COUNT($AM$1:$AM127)+1))</f>
        <v/>
      </c>
      <c r="AN128" s="28" t="str">
        <f aca="false">IF($I128="","",IF(MATCH($I128,$I$2:$I$3000,0)&lt;&gt;ROW()-1,"",COUNT($AN$1:$AN127)+1))</f>
        <v/>
      </c>
      <c r="AO128" s="28" t="str">
        <f aca="false">IF($Q128="","",IF(MATCH($Q128,$Q$2:$Q$3000,0)&lt;&gt;ROW()-1,"",COUNT($AO$1:$AO127)+1))</f>
        <v/>
      </c>
    </row>
    <row r="129" customFormat="false" ht="12.75" hidden="false" customHeight="true" outlineLevel="0" collapsed="false">
      <c r="A129" s="1" t="s">
        <v>308</v>
      </c>
      <c r="B129" s="1" t="s">
        <v>170</v>
      </c>
      <c r="F129" s="22" t="s">
        <v>157</v>
      </c>
      <c r="G129" s="1" t="s">
        <v>140</v>
      </c>
      <c r="H129" s="1" t="s">
        <v>141</v>
      </c>
      <c r="I129" s="1" t="s">
        <v>149</v>
      </c>
      <c r="K129" s="1" t="s">
        <v>322</v>
      </c>
      <c r="M129" s="1" t="s">
        <v>323</v>
      </c>
      <c r="N129" s="23" t="n">
        <v>0.375</v>
      </c>
      <c r="O129" s="1" t="s">
        <v>549</v>
      </c>
      <c r="Q129" s="1" t="s">
        <v>147</v>
      </c>
      <c r="R129" s="1" t="s">
        <v>308</v>
      </c>
      <c r="S129" s="1" t="s">
        <v>308</v>
      </c>
      <c r="T129" s="22" t="s">
        <v>157</v>
      </c>
      <c r="U129" s="1" t="s">
        <v>325</v>
      </c>
      <c r="W129" s="24" t="n">
        <f aca="false">IF($F129="",0,IFERROR(IF(ISNUMBER($F129),INT($F129),DATE(VALUE(MID(SUBSTITUTE(LEFT($F129,FIND(" ",$F129&amp;" ")-1),"/",REPT(" ",20)),41,20)),VALUE(LEFT(SUBSTITUTE(LEFT($F129,FIND(" ",$F129&amp;" ")-1),"/",REPT(" ",20)),20)),VALUE(MID(SUBSTITUTE(LEFT($F129,FIND(" ",$F129&amp;" ")-1),"/",REPT(" ",20)),21,20)))),0))</f>
        <v>46254</v>
      </c>
      <c r="X129" s="25" t="n">
        <f aca="false">IF(ISNUMBER($N129),$N129*Validation!$B$5,"")</f>
        <v>3</v>
      </c>
      <c r="Y129" s="26" t="str">
        <f aca="false">IF($A129="","",SUBSTITUTE(SUBSTITUTE(SUBSTITUTE(SUBSTITUTE(SUBSTITUTE(SUBSTITUTE(SUBSTITUTE(UPPER(TRIM($A129)),"Á","A"),"É","E"),"Í","I"),"Ó","O"),"Ú","U"),"Ñ","N"),"Ü","U"))</f>
        <v>N ESPITIA</v>
      </c>
      <c r="Z129" s="26" t="str">
        <f aca="false">IF($Y129="","",LEFT($Y129,1)&amp;" "&amp;TRIM(RIGHT(SUBSTITUTE($Y129," ",REPT(" ",50)),50)))</f>
        <v>N ESPITIA</v>
      </c>
      <c r="AA129" s="27" t="str">
        <f aca="false">IF($AF129="","",IF(COUNTIF(Validation!$U$19:$U$178,$AF129)&gt;0,"OK","NO MATCH"))</f>
        <v>OK</v>
      </c>
      <c r="AB129" s="27" t="str">
        <f aca="false">IF($W129=0,"",IF(AND($W129&gt;=Validation!$B$3,$W129&lt;=Validation!$C$3),"Yes","No"))</f>
        <v>Yes</v>
      </c>
      <c r="AC129" s="26" t="str">
        <f aca="false">IF($A129="","",$AF129&amp;"|"&amp;TEXT($W129,"yyyy-mm-dd")&amp;"|"&amp;$J129&amp;"|"&amp;$N129)</f>
        <v>N ESPITIA|2026-08-20||0.375</v>
      </c>
      <c r="AD129" s="27" t="str">
        <f aca="false">IF($AC129="","",IF(COUNTIF($AC$2:$AC$3000,$AC129)&gt;1,"REVIEW","OK"))</f>
        <v>OK</v>
      </c>
      <c r="AE129" s="27" t="str">
        <f aca="false">IF(OR($W129=0,$O129=""),"",IF(IFERROR(IF(ISNUMBER($O129),INT($O129),DATE(VALUE(MID(SUBSTITUTE(LEFT($O129,FIND(" ",$O129&amp;" ")-1),"/",REPT(" ",20)),41,20)),VALUE(LEFT(SUBSTITUTE(LEFT($O129,FIND(" ",$O129&amp;" ")-1),"/",REPT(" ",20)),20)),VALUE(MID(SUBSTITUTE(LEFT($O129,FIND(" ",$O129&amp;" ")-1),"/",REPT(" ",20)),21,20)))),0)&gt;$W129,"Late","Same day"))</f>
        <v>Same day</v>
      </c>
      <c r="AF129" s="26" t="str">
        <f aca="false">IF($A129="","",IFERROR(INDEX(Validation!$C$193:$C$217,MATCH($A129,Validation!$A$193:$A$217,0)),IF(COUNTIF(Validation!$U$19:$U$178,$Z129)&gt;0,$Z129,IF(COUNTIF(Validation!$S$19:$S$178,$AI129)=1,INDEX(Validation!$U$19:$U$178,MATCH($AI129,Validation!$S$19:$S$178,0)),$Z129))))</f>
        <v>N ESPITIA</v>
      </c>
      <c r="AG129" s="27" t="str">
        <f aca="false">IF(COUNTA($A129:$U129)=0,"",IF($A129="","No name",IF($F129="","No date",IF($W129=0,"Date ilegible",IF(NOT(ISNUMBER($N129)),"Hours no numéricas",IF($AA129="NO MATCH","Person no identificada","OK"))))))</f>
        <v>OK</v>
      </c>
      <c r="AH129" s="27" t="str">
        <f aca="false">IF($W129=0,"No date",IF($W129&lt;Validation!$B$3,"Before period",IF($W129&gt;Validation!$C$3,"After period","In period")))</f>
        <v>In period</v>
      </c>
      <c r="AI129" s="26" t="str">
        <f aca="false">IF($Y129="","",TRIM(RIGHT(SUBSTITUTE($Y129," ",REPT(" ",50)),50)))</f>
        <v>ESPITIA</v>
      </c>
      <c r="AJ129" s="27" t="str">
        <f aca="false">IF($A129="","",IF(NOT(ISERROR(MATCH($A129,Validation!$A$193:$A$217,0))),"Manual mapping",IF(COUNTIF(Validation!$U$19:$U$178,$Z129)&gt;0,"Direct",IF(COUNTIF(Validation!$S$19:$S$178,$AI129)=1,"By surname","Unresolved"))))</f>
        <v>Direct</v>
      </c>
      <c r="AK129" s="28" t="str">
        <f aca="false">IF($L129="","",IF(MATCH($L129,$L$2:$L$3000,0)&lt;&gt;ROW()-1,"",COUNT($AK$1:$AK128)+1))</f>
        <v/>
      </c>
      <c r="AL129" s="28" t="str">
        <f aca="false">IF($G129="","",IF(MATCH($G129,$G$2:$G$3000,0)&lt;&gt;ROW()-1,"",COUNT($AL$1:$AL128)+1))</f>
        <v/>
      </c>
      <c r="AM129" s="28" t="str">
        <f aca="false">IF($H129="","",IF(MATCH($H129,$H$2:$H$3000,0)&lt;&gt;ROW()-1,"",COUNT($AM$1:$AM128)+1))</f>
        <v/>
      </c>
      <c r="AN129" s="28" t="str">
        <f aca="false">IF($I129="","",IF(MATCH($I129,$I$2:$I$3000,0)&lt;&gt;ROW()-1,"",COUNT($AN$1:$AN128)+1))</f>
        <v/>
      </c>
      <c r="AO129" s="28" t="str">
        <f aca="false">IF($Q129="","",IF(MATCH($Q129,$Q$2:$Q$3000,0)&lt;&gt;ROW()-1,"",COUNT($AO$1:$AO128)+1))</f>
        <v/>
      </c>
    </row>
    <row r="130" customFormat="false" ht="12.75" hidden="false" customHeight="true" outlineLevel="0" collapsed="false">
      <c r="A130" s="1" t="s">
        <v>308</v>
      </c>
      <c r="B130" s="1" t="s">
        <v>170</v>
      </c>
      <c r="F130" s="22" t="s">
        <v>157</v>
      </c>
      <c r="G130" s="1" t="s">
        <v>140</v>
      </c>
      <c r="H130" s="1" t="s">
        <v>141</v>
      </c>
      <c r="I130" s="1" t="s">
        <v>149</v>
      </c>
      <c r="J130" s="1" t="s">
        <v>550</v>
      </c>
      <c r="K130" s="1" t="s">
        <v>144</v>
      </c>
      <c r="M130" s="1" t="s">
        <v>551</v>
      </c>
      <c r="N130" s="23" t="n">
        <v>0.125</v>
      </c>
      <c r="O130" s="1" t="s">
        <v>552</v>
      </c>
      <c r="Q130" s="1" t="s">
        <v>147</v>
      </c>
      <c r="R130" s="1" t="s">
        <v>308</v>
      </c>
      <c r="S130" s="1" t="s">
        <v>308</v>
      </c>
      <c r="T130" s="22" t="s">
        <v>359</v>
      </c>
      <c r="U130" s="1" t="s">
        <v>310</v>
      </c>
      <c r="W130" s="24" t="n">
        <f aca="false">IF($F130="",0,IFERROR(IF(ISNUMBER($F130),INT($F130),DATE(VALUE(MID(SUBSTITUTE(LEFT($F130,FIND(" ",$F130&amp;" ")-1),"/",REPT(" ",20)),41,20)),VALUE(LEFT(SUBSTITUTE(LEFT($F130,FIND(" ",$F130&amp;" ")-1),"/",REPT(" ",20)),20)),VALUE(MID(SUBSTITUTE(LEFT($F130,FIND(" ",$F130&amp;" ")-1),"/",REPT(" ",20)),21,20)))),0))</f>
        <v>46254</v>
      </c>
      <c r="X130" s="25" t="n">
        <f aca="false">IF(ISNUMBER($N130),$N130*Validation!$B$5,"")</f>
        <v>1</v>
      </c>
      <c r="Y130" s="26" t="str">
        <f aca="false">IF($A130="","",SUBSTITUTE(SUBSTITUTE(SUBSTITUTE(SUBSTITUTE(SUBSTITUTE(SUBSTITUTE(SUBSTITUTE(UPPER(TRIM($A130)),"Á","A"),"É","E"),"Í","I"),"Ó","O"),"Ú","U"),"Ñ","N"),"Ü","U"))</f>
        <v>N ESPITIA</v>
      </c>
      <c r="Z130" s="26" t="str">
        <f aca="false">IF($Y130="","",LEFT($Y130,1)&amp;" "&amp;TRIM(RIGHT(SUBSTITUTE($Y130," ",REPT(" ",50)),50)))</f>
        <v>N ESPITIA</v>
      </c>
      <c r="AA130" s="27" t="str">
        <f aca="false">IF($AF130="","",IF(COUNTIF(Validation!$U$19:$U$178,$AF130)&gt;0,"OK","NO MATCH"))</f>
        <v>OK</v>
      </c>
      <c r="AB130" s="27" t="str">
        <f aca="false">IF($W130=0,"",IF(AND($W130&gt;=Validation!$B$3,$W130&lt;=Validation!$C$3),"Yes","No"))</f>
        <v>Yes</v>
      </c>
      <c r="AC130" s="26" t="str">
        <f aca="false">IF($A130="","",$AF130&amp;"|"&amp;TEXT($W130,"yyyy-mm-dd")&amp;"|"&amp;$J130&amp;"|"&amp;$N130)</f>
        <v>N ESPITIA|2026-08-20|04-35N-69W|0.125</v>
      </c>
      <c r="AD130" s="27" t="str">
        <f aca="false">IF($AC130="","",IF(COUNTIF($AC$2:$AC$3000,$AC130)&gt;1,"REVIEW","OK"))</f>
        <v>OK</v>
      </c>
      <c r="AE130" s="27" t="str">
        <f aca="false">IF(OR($W130=0,$O130=""),"",IF(IFERROR(IF(ISNUMBER($O130),INT($O130),DATE(VALUE(MID(SUBSTITUTE(LEFT($O130,FIND(" ",$O130&amp;" ")-1),"/",REPT(" ",20)),41,20)),VALUE(LEFT(SUBSTITUTE(LEFT($O130,FIND(" ",$O130&amp;" ")-1),"/",REPT(" ",20)),20)),VALUE(MID(SUBSTITUTE(LEFT($O130,FIND(" ",$O130&amp;" ")-1),"/",REPT(" ",20)),21,20)))),0)&gt;$W130,"Late","Same day"))</f>
        <v>Late</v>
      </c>
      <c r="AF130" s="26" t="str">
        <f aca="false">IF($A130="","",IFERROR(INDEX(Validation!$C$193:$C$217,MATCH($A130,Validation!$A$193:$A$217,0)),IF(COUNTIF(Validation!$U$19:$U$178,$Z130)&gt;0,$Z130,IF(COUNTIF(Validation!$S$19:$S$178,$AI130)=1,INDEX(Validation!$U$19:$U$178,MATCH($AI130,Validation!$S$19:$S$178,0)),$Z130))))</f>
        <v>N ESPITIA</v>
      </c>
      <c r="AG130" s="27" t="str">
        <f aca="false">IF(COUNTA($A130:$U130)=0,"",IF($A130="","No name",IF($F130="","No date",IF($W130=0,"Date ilegible",IF(NOT(ISNUMBER($N130)),"Hours no numéricas",IF($AA130="NO MATCH","Person no identificada","OK"))))))</f>
        <v>OK</v>
      </c>
      <c r="AH130" s="27" t="str">
        <f aca="false">IF($W130=0,"No date",IF($W130&lt;Validation!$B$3,"Before period",IF($W130&gt;Validation!$C$3,"After period","In period")))</f>
        <v>In period</v>
      </c>
      <c r="AI130" s="26" t="str">
        <f aca="false">IF($Y130="","",TRIM(RIGHT(SUBSTITUTE($Y130," ",REPT(" ",50)),50)))</f>
        <v>ESPITIA</v>
      </c>
      <c r="AJ130" s="27" t="str">
        <f aca="false">IF($A130="","",IF(NOT(ISERROR(MATCH($A130,Validation!$A$193:$A$217,0))),"Manual mapping",IF(COUNTIF(Validation!$U$19:$U$178,$Z130)&gt;0,"Direct",IF(COUNTIF(Validation!$S$19:$S$178,$AI130)=1,"By surname","Unresolved"))))</f>
        <v>Direct</v>
      </c>
      <c r="AK130" s="28" t="str">
        <f aca="false">IF($L130="","",IF(MATCH($L130,$L$2:$L$3000,0)&lt;&gt;ROW()-1,"",COUNT($AK$1:$AK129)+1))</f>
        <v/>
      </c>
      <c r="AL130" s="28" t="str">
        <f aca="false">IF($G130="","",IF(MATCH($G130,$G$2:$G$3000,0)&lt;&gt;ROW()-1,"",COUNT($AL$1:$AL129)+1))</f>
        <v/>
      </c>
      <c r="AM130" s="28" t="str">
        <f aca="false">IF($H130="","",IF(MATCH($H130,$H$2:$H$3000,0)&lt;&gt;ROW()-1,"",COUNT($AM$1:$AM129)+1))</f>
        <v/>
      </c>
      <c r="AN130" s="28" t="str">
        <f aca="false">IF($I130="","",IF(MATCH($I130,$I$2:$I$3000,0)&lt;&gt;ROW()-1,"",COUNT($AN$1:$AN129)+1))</f>
        <v/>
      </c>
      <c r="AO130" s="28" t="str">
        <f aca="false">IF($Q130="","",IF(MATCH($Q130,$Q$2:$Q$3000,0)&lt;&gt;ROW()-1,"",COUNT($AO$1:$AO129)+1))</f>
        <v/>
      </c>
    </row>
    <row r="131" customFormat="false" ht="12.75" hidden="false" customHeight="true" outlineLevel="0" collapsed="false">
      <c r="A131" s="1" t="s">
        <v>308</v>
      </c>
      <c r="B131" s="1" t="s">
        <v>170</v>
      </c>
      <c r="F131" s="22" t="s">
        <v>157</v>
      </c>
      <c r="G131" s="1" t="s">
        <v>140</v>
      </c>
      <c r="H131" s="1" t="s">
        <v>141</v>
      </c>
      <c r="I131" s="1" t="s">
        <v>149</v>
      </c>
      <c r="J131" s="1" t="s">
        <v>553</v>
      </c>
      <c r="K131" s="1" t="s">
        <v>144</v>
      </c>
      <c r="M131" s="1" t="s">
        <v>554</v>
      </c>
      <c r="N131" s="23" t="n">
        <v>0.125</v>
      </c>
      <c r="O131" s="1" t="s">
        <v>555</v>
      </c>
      <c r="Q131" s="1" t="s">
        <v>147</v>
      </c>
      <c r="R131" s="1" t="s">
        <v>308</v>
      </c>
      <c r="S131" s="1" t="s">
        <v>308</v>
      </c>
      <c r="T131" s="22" t="s">
        <v>359</v>
      </c>
      <c r="U131" s="1" t="s">
        <v>310</v>
      </c>
      <c r="W131" s="24" t="n">
        <f aca="false">IF($F131="",0,IFERROR(IF(ISNUMBER($F131),INT($F131),DATE(VALUE(MID(SUBSTITUTE(LEFT($F131,FIND(" ",$F131&amp;" ")-1),"/",REPT(" ",20)),41,20)),VALUE(LEFT(SUBSTITUTE(LEFT($F131,FIND(" ",$F131&amp;" ")-1),"/",REPT(" ",20)),20)),VALUE(MID(SUBSTITUTE(LEFT($F131,FIND(" ",$F131&amp;" ")-1),"/",REPT(" ",20)),21,20)))),0))</f>
        <v>46254</v>
      </c>
      <c r="X131" s="25" t="n">
        <f aca="false">IF(ISNUMBER($N131),$N131*Validation!$B$5,"")</f>
        <v>1</v>
      </c>
      <c r="Y131" s="26" t="str">
        <f aca="false">IF($A131="","",SUBSTITUTE(SUBSTITUTE(SUBSTITUTE(SUBSTITUTE(SUBSTITUTE(SUBSTITUTE(SUBSTITUTE(UPPER(TRIM($A131)),"Á","A"),"É","E"),"Í","I"),"Ó","O"),"Ú","U"),"Ñ","N"),"Ü","U"))</f>
        <v>N ESPITIA</v>
      </c>
      <c r="Z131" s="26" t="str">
        <f aca="false">IF($Y131="","",LEFT($Y131,1)&amp;" "&amp;TRIM(RIGHT(SUBSTITUTE($Y131," ",REPT(" ",50)),50)))</f>
        <v>N ESPITIA</v>
      </c>
      <c r="AA131" s="27" t="str">
        <f aca="false">IF($AF131="","",IF(COUNTIF(Validation!$U$19:$U$178,$AF131)&gt;0,"OK","NO MATCH"))</f>
        <v>OK</v>
      </c>
      <c r="AB131" s="27" t="str">
        <f aca="false">IF($W131=0,"",IF(AND($W131&gt;=Validation!$B$3,$W131&lt;=Validation!$C$3),"Yes","No"))</f>
        <v>Yes</v>
      </c>
      <c r="AC131" s="26" t="str">
        <f aca="false">IF($A131="","",$AF131&amp;"|"&amp;TEXT($W131,"yyyy-mm-dd")&amp;"|"&amp;$J131&amp;"|"&amp;$N131)</f>
        <v>N ESPITIA|2026-08-20|01-35N-72W|0.125</v>
      </c>
      <c r="AD131" s="27" t="str">
        <f aca="false">IF($AC131="","",IF(COUNTIF($AC$2:$AC$3000,$AC131)&gt;1,"REVIEW","OK"))</f>
        <v>OK</v>
      </c>
      <c r="AE131" s="27" t="str">
        <f aca="false">IF(OR($W131=0,$O131=""),"",IF(IFERROR(IF(ISNUMBER($O131),INT($O131),DATE(VALUE(MID(SUBSTITUTE(LEFT($O131,FIND(" ",$O131&amp;" ")-1),"/",REPT(" ",20)),41,20)),VALUE(LEFT(SUBSTITUTE(LEFT($O131,FIND(" ",$O131&amp;" ")-1),"/",REPT(" ",20)),20)),VALUE(MID(SUBSTITUTE(LEFT($O131,FIND(" ",$O131&amp;" ")-1),"/",REPT(" ",20)),21,20)))),0)&gt;$W131,"Late","Same day"))</f>
        <v>Late</v>
      </c>
      <c r="AF131" s="26" t="str">
        <f aca="false">IF($A131="","",IFERROR(INDEX(Validation!$C$193:$C$217,MATCH($A131,Validation!$A$193:$A$217,0)),IF(COUNTIF(Validation!$U$19:$U$178,$Z131)&gt;0,$Z131,IF(COUNTIF(Validation!$S$19:$S$178,$AI131)=1,INDEX(Validation!$U$19:$U$178,MATCH($AI131,Validation!$S$19:$S$178,0)),$Z131))))</f>
        <v>N ESPITIA</v>
      </c>
      <c r="AG131" s="27" t="str">
        <f aca="false">IF(COUNTA($A131:$U131)=0,"",IF($A131="","No name",IF($F131="","No date",IF($W131=0,"Date ilegible",IF(NOT(ISNUMBER($N131)),"Hours no numéricas",IF($AA131="NO MATCH","Person no identificada","OK"))))))</f>
        <v>OK</v>
      </c>
      <c r="AH131" s="27" t="str">
        <f aca="false">IF($W131=0,"No date",IF($W131&lt;Validation!$B$3,"Before period",IF($W131&gt;Validation!$C$3,"After period","In period")))</f>
        <v>In period</v>
      </c>
      <c r="AI131" s="26" t="str">
        <f aca="false">IF($Y131="","",TRIM(RIGHT(SUBSTITUTE($Y131," ",REPT(" ",50)),50)))</f>
        <v>ESPITIA</v>
      </c>
      <c r="AJ131" s="27" t="str">
        <f aca="false">IF($A131="","",IF(NOT(ISERROR(MATCH($A131,Validation!$A$193:$A$217,0))),"Manual mapping",IF(COUNTIF(Validation!$U$19:$U$178,$Z131)&gt;0,"Direct",IF(COUNTIF(Validation!$S$19:$S$178,$AI131)=1,"By surname","Unresolved"))))</f>
        <v>Direct</v>
      </c>
      <c r="AK131" s="28" t="str">
        <f aca="false">IF($L131="","",IF(MATCH($L131,$L$2:$L$3000,0)&lt;&gt;ROW()-1,"",COUNT($AK$1:$AK130)+1))</f>
        <v/>
      </c>
      <c r="AL131" s="28" t="str">
        <f aca="false">IF($G131="","",IF(MATCH($G131,$G$2:$G$3000,0)&lt;&gt;ROW()-1,"",COUNT($AL$1:$AL130)+1))</f>
        <v/>
      </c>
      <c r="AM131" s="28" t="str">
        <f aca="false">IF($H131="","",IF(MATCH($H131,$H$2:$H$3000,0)&lt;&gt;ROW()-1,"",COUNT($AM$1:$AM130)+1))</f>
        <v/>
      </c>
      <c r="AN131" s="28" t="str">
        <f aca="false">IF($I131="","",IF(MATCH($I131,$I$2:$I$3000,0)&lt;&gt;ROW()-1,"",COUNT($AN$1:$AN130)+1))</f>
        <v/>
      </c>
      <c r="AO131" s="28" t="str">
        <f aca="false">IF($Q131="","",IF(MATCH($Q131,$Q$2:$Q$3000,0)&lt;&gt;ROW()-1,"",COUNT($AO$1:$AO130)+1))</f>
        <v/>
      </c>
    </row>
    <row r="132" customFormat="false" ht="12.75" hidden="false" customHeight="true" outlineLevel="0" collapsed="false">
      <c r="A132" s="1" t="s">
        <v>308</v>
      </c>
      <c r="B132" s="1" t="s">
        <v>170</v>
      </c>
      <c r="F132" s="22" t="s">
        <v>157</v>
      </c>
      <c r="G132" s="1" t="s">
        <v>140</v>
      </c>
      <c r="H132" s="1" t="s">
        <v>141</v>
      </c>
      <c r="I132" s="1" t="s">
        <v>149</v>
      </c>
      <c r="J132" s="1" t="s">
        <v>209</v>
      </c>
      <c r="K132" s="1" t="s">
        <v>144</v>
      </c>
      <c r="M132" s="1" t="s">
        <v>349</v>
      </c>
      <c r="N132" s="23" t="n">
        <v>0.125</v>
      </c>
      <c r="O132" s="1" t="s">
        <v>556</v>
      </c>
      <c r="Q132" s="1" t="s">
        <v>147</v>
      </c>
      <c r="R132" s="1" t="s">
        <v>308</v>
      </c>
      <c r="S132" s="1" t="s">
        <v>308</v>
      </c>
      <c r="T132" s="22" t="s">
        <v>359</v>
      </c>
      <c r="U132" s="1" t="s">
        <v>310</v>
      </c>
      <c r="W132" s="24" t="n">
        <f aca="false">IF($F132="",0,IFERROR(IF(ISNUMBER($F132),INT($F132),DATE(VALUE(MID(SUBSTITUTE(LEFT($F132,FIND(" ",$F132&amp;" ")-1),"/",REPT(" ",20)),41,20)),VALUE(LEFT(SUBSTITUTE(LEFT($F132,FIND(" ",$F132&amp;" ")-1),"/",REPT(" ",20)),20)),VALUE(MID(SUBSTITUTE(LEFT($F132,FIND(" ",$F132&amp;" ")-1),"/",REPT(" ",20)),21,20)))),0))</f>
        <v>46254</v>
      </c>
      <c r="X132" s="25" t="n">
        <f aca="false">IF(ISNUMBER($N132),$N132*Validation!$B$5,"")</f>
        <v>1</v>
      </c>
      <c r="Y132" s="26" t="str">
        <f aca="false">IF($A132="","",SUBSTITUTE(SUBSTITUTE(SUBSTITUTE(SUBSTITUTE(SUBSTITUTE(SUBSTITUTE(SUBSTITUTE(UPPER(TRIM($A132)),"Á","A"),"É","E"),"Í","I"),"Ó","O"),"Ú","U"),"Ñ","N"),"Ü","U"))</f>
        <v>N ESPITIA</v>
      </c>
      <c r="Z132" s="26" t="str">
        <f aca="false">IF($Y132="","",LEFT($Y132,1)&amp;" "&amp;TRIM(RIGHT(SUBSTITUTE($Y132," ",REPT(" ",50)),50)))</f>
        <v>N ESPITIA</v>
      </c>
      <c r="AA132" s="27" t="str">
        <f aca="false">IF($AF132="","",IF(COUNTIF(Validation!$U$19:$U$178,$AF132)&gt;0,"OK","NO MATCH"))</f>
        <v>OK</v>
      </c>
      <c r="AB132" s="27" t="str">
        <f aca="false">IF($W132=0,"",IF(AND($W132&gt;=Validation!$B$3,$W132&lt;=Validation!$C$3),"Yes","No"))</f>
        <v>Yes</v>
      </c>
      <c r="AC132" s="26" t="str">
        <f aca="false">IF($A132="","",$AF132&amp;"|"&amp;TEXT($W132,"yyyy-mm-dd")&amp;"|"&amp;$J132&amp;"|"&amp;$N132)</f>
        <v>N ESPITIA|2026-08-20|08-35N-69W|0.125</v>
      </c>
      <c r="AD132" s="27" t="str">
        <f aca="false">IF($AC132="","",IF(COUNTIF($AC$2:$AC$3000,$AC132)&gt;1,"REVIEW","OK"))</f>
        <v>OK</v>
      </c>
      <c r="AE132" s="27" t="str">
        <f aca="false">IF(OR($W132=0,$O132=""),"",IF(IFERROR(IF(ISNUMBER($O132),INT($O132),DATE(VALUE(MID(SUBSTITUTE(LEFT($O132,FIND(" ",$O132&amp;" ")-1),"/",REPT(" ",20)),41,20)),VALUE(LEFT(SUBSTITUTE(LEFT($O132,FIND(" ",$O132&amp;" ")-1),"/",REPT(" ",20)),20)),VALUE(MID(SUBSTITUTE(LEFT($O132,FIND(" ",$O132&amp;" ")-1),"/",REPT(" ",20)),21,20)))),0)&gt;$W132,"Late","Same day"))</f>
        <v>Late</v>
      </c>
      <c r="AF132" s="26" t="str">
        <f aca="false">IF($A132="","",IFERROR(INDEX(Validation!$C$193:$C$217,MATCH($A132,Validation!$A$193:$A$217,0)),IF(COUNTIF(Validation!$U$19:$U$178,$Z132)&gt;0,$Z132,IF(COUNTIF(Validation!$S$19:$S$178,$AI132)=1,INDEX(Validation!$U$19:$U$178,MATCH($AI132,Validation!$S$19:$S$178,0)),$Z132))))</f>
        <v>N ESPITIA</v>
      </c>
      <c r="AG132" s="27" t="str">
        <f aca="false">IF(COUNTA($A132:$U132)=0,"",IF($A132="","No name",IF($F132="","No date",IF($W132=0,"Date ilegible",IF(NOT(ISNUMBER($N132)),"Hours no numéricas",IF($AA132="NO MATCH","Person no identificada","OK"))))))</f>
        <v>OK</v>
      </c>
      <c r="AH132" s="27" t="str">
        <f aca="false">IF($W132=0,"No date",IF($W132&lt;Validation!$B$3,"Before period",IF($W132&gt;Validation!$C$3,"After period","In period")))</f>
        <v>In period</v>
      </c>
      <c r="AI132" s="26" t="str">
        <f aca="false">IF($Y132="","",TRIM(RIGHT(SUBSTITUTE($Y132," ",REPT(" ",50)),50)))</f>
        <v>ESPITIA</v>
      </c>
      <c r="AJ132" s="27" t="str">
        <f aca="false">IF($A132="","",IF(NOT(ISERROR(MATCH($A132,Validation!$A$193:$A$217,0))),"Manual mapping",IF(COUNTIF(Validation!$U$19:$U$178,$Z132)&gt;0,"Direct",IF(COUNTIF(Validation!$S$19:$S$178,$AI132)=1,"By surname","Unresolved"))))</f>
        <v>Direct</v>
      </c>
      <c r="AK132" s="28" t="str">
        <f aca="false">IF($L132="","",IF(MATCH($L132,$L$2:$L$3000,0)&lt;&gt;ROW()-1,"",COUNT($AK$1:$AK131)+1))</f>
        <v/>
      </c>
      <c r="AL132" s="28" t="str">
        <f aca="false">IF($G132="","",IF(MATCH($G132,$G$2:$G$3000,0)&lt;&gt;ROW()-1,"",COUNT($AL$1:$AL131)+1))</f>
        <v/>
      </c>
      <c r="AM132" s="28" t="str">
        <f aca="false">IF($H132="","",IF(MATCH($H132,$H$2:$H$3000,0)&lt;&gt;ROW()-1,"",COUNT($AM$1:$AM131)+1))</f>
        <v/>
      </c>
      <c r="AN132" s="28" t="str">
        <f aca="false">IF($I132="","",IF(MATCH($I132,$I$2:$I$3000,0)&lt;&gt;ROW()-1,"",COUNT($AN$1:$AN131)+1))</f>
        <v/>
      </c>
      <c r="AO132" s="28" t="str">
        <f aca="false">IF($Q132="","",IF(MATCH($Q132,$Q$2:$Q$3000,0)&lt;&gt;ROW()-1,"",COUNT($AO$1:$AO131)+1))</f>
        <v/>
      </c>
    </row>
    <row r="133" customFormat="false" ht="12.75" hidden="false" customHeight="true" outlineLevel="0" collapsed="false">
      <c r="A133" s="1" t="s">
        <v>308</v>
      </c>
      <c r="B133" s="1" t="s">
        <v>170</v>
      </c>
      <c r="F133" s="22" t="s">
        <v>157</v>
      </c>
      <c r="G133" s="1" t="s">
        <v>140</v>
      </c>
      <c r="H133" s="1" t="s">
        <v>141</v>
      </c>
      <c r="I133" s="1" t="s">
        <v>142</v>
      </c>
      <c r="J133" s="1" t="s">
        <v>557</v>
      </c>
      <c r="K133" s="1" t="s">
        <v>144</v>
      </c>
      <c r="M133" s="1" t="s">
        <v>163</v>
      </c>
      <c r="N133" s="23" t="n">
        <v>0.125</v>
      </c>
      <c r="O133" s="1" t="s">
        <v>558</v>
      </c>
      <c r="Q133" s="1" t="s">
        <v>147</v>
      </c>
      <c r="R133" s="1" t="s">
        <v>308</v>
      </c>
      <c r="S133" s="1" t="s">
        <v>308</v>
      </c>
      <c r="T133" s="22" t="s">
        <v>359</v>
      </c>
      <c r="U133" s="1" t="s">
        <v>310</v>
      </c>
      <c r="W133" s="24" t="n">
        <f aca="false">IF($F133="",0,IFERROR(IF(ISNUMBER($F133),INT($F133),DATE(VALUE(MID(SUBSTITUTE(LEFT($F133,FIND(" ",$F133&amp;" ")-1),"/",REPT(" ",20)),41,20)),VALUE(LEFT(SUBSTITUTE(LEFT($F133,FIND(" ",$F133&amp;" ")-1),"/",REPT(" ",20)),20)),VALUE(MID(SUBSTITUTE(LEFT($F133,FIND(" ",$F133&amp;" ")-1),"/",REPT(" ",20)),21,20)))),0))</f>
        <v>46254</v>
      </c>
      <c r="X133" s="25" t="n">
        <f aca="false">IF(ISNUMBER($N133),$N133*Validation!$B$5,"")</f>
        <v>1</v>
      </c>
      <c r="Y133" s="26" t="str">
        <f aca="false">IF($A133="","",SUBSTITUTE(SUBSTITUTE(SUBSTITUTE(SUBSTITUTE(SUBSTITUTE(SUBSTITUTE(SUBSTITUTE(UPPER(TRIM($A133)),"Á","A"),"É","E"),"Í","I"),"Ó","O"),"Ú","U"),"Ñ","N"),"Ü","U"))</f>
        <v>N ESPITIA</v>
      </c>
      <c r="Z133" s="26" t="str">
        <f aca="false">IF($Y133="","",LEFT($Y133,1)&amp;" "&amp;TRIM(RIGHT(SUBSTITUTE($Y133," ",REPT(" ",50)),50)))</f>
        <v>N ESPITIA</v>
      </c>
      <c r="AA133" s="27" t="str">
        <f aca="false">IF($AF133="","",IF(COUNTIF(Validation!$U$19:$U$178,$AF133)&gt;0,"OK","NO MATCH"))</f>
        <v>OK</v>
      </c>
      <c r="AB133" s="27" t="str">
        <f aca="false">IF($W133=0,"",IF(AND($W133&gt;=Validation!$B$3,$W133&lt;=Validation!$C$3),"Yes","No"))</f>
        <v>Yes</v>
      </c>
      <c r="AC133" s="26" t="str">
        <f aca="false">IF($A133="","",$AF133&amp;"|"&amp;TEXT($W133,"yyyy-mm-dd")&amp;"|"&amp;$J133&amp;"|"&amp;$N133)</f>
        <v>N ESPITIA|2026-08-20|05-42N-72W|0.125</v>
      </c>
      <c r="AD133" s="27" t="str">
        <f aca="false">IF($AC133="","",IF(COUNTIF($AC$2:$AC$3000,$AC133)&gt;1,"REVIEW","OK"))</f>
        <v>OK</v>
      </c>
      <c r="AE133" s="27" t="str">
        <f aca="false">IF(OR($W133=0,$O133=""),"",IF(IFERROR(IF(ISNUMBER($O133),INT($O133),DATE(VALUE(MID(SUBSTITUTE(LEFT($O133,FIND(" ",$O133&amp;" ")-1),"/",REPT(" ",20)),41,20)),VALUE(LEFT(SUBSTITUTE(LEFT($O133,FIND(" ",$O133&amp;" ")-1),"/",REPT(" ",20)),20)),VALUE(MID(SUBSTITUTE(LEFT($O133,FIND(" ",$O133&amp;" ")-1),"/",REPT(" ",20)),21,20)))),0)&gt;$W133,"Late","Same day"))</f>
        <v>Late</v>
      </c>
      <c r="AF133" s="26" t="str">
        <f aca="false">IF($A133="","",IFERROR(INDEX(Validation!$C$193:$C$217,MATCH($A133,Validation!$A$193:$A$217,0)),IF(COUNTIF(Validation!$U$19:$U$178,$Z133)&gt;0,$Z133,IF(COUNTIF(Validation!$S$19:$S$178,$AI133)=1,INDEX(Validation!$U$19:$U$178,MATCH($AI133,Validation!$S$19:$S$178,0)),$Z133))))</f>
        <v>N ESPITIA</v>
      </c>
      <c r="AG133" s="27" t="str">
        <f aca="false">IF(COUNTA($A133:$U133)=0,"",IF($A133="","No name",IF($F133="","No date",IF($W133=0,"Date ilegible",IF(NOT(ISNUMBER($N133)),"Hours no numéricas",IF($AA133="NO MATCH","Person no identificada","OK"))))))</f>
        <v>OK</v>
      </c>
      <c r="AH133" s="27" t="str">
        <f aca="false">IF($W133=0,"No date",IF($W133&lt;Validation!$B$3,"Before period",IF($W133&gt;Validation!$C$3,"After period","In period")))</f>
        <v>In period</v>
      </c>
      <c r="AI133" s="26" t="str">
        <f aca="false">IF($Y133="","",TRIM(RIGHT(SUBSTITUTE($Y133," ",REPT(" ",50)),50)))</f>
        <v>ESPITIA</v>
      </c>
      <c r="AJ133" s="27" t="str">
        <f aca="false">IF($A133="","",IF(NOT(ISERROR(MATCH($A133,Validation!$A$193:$A$217,0))),"Manual mapping",IF(COUNTIF(Validation!$U$19:$U$178,$Z133)&gt;0,"Direct",IF(COUNTIF(Validation!$S$19:$S$178,$AI133)=1,"By surname","Unresolved"))))</f>
        <v>Direct</v>
      </c>
      <c r="AK133" s="28" t="str">
        <f aca="false">IF($L133="","",IF(MATCH($L133,$L$2:$L$3000,0)&lt;&gt;ROW()-1,"",COUNT($AK$1:$AK132)+1))</f>
        <v/>
      </c>
      <c r="AL133" s="28" t="str">
        <f aca="false">IF($G133="","",IF(MATCH($G133,$G$2:$G$3000,0)&lt;&gt;ROW()-1,"",COUNT($AL$1:$AL132)+1))</f>
        <v/>
      </c>
      <c r="AM133" s="28" t="str">
        <f aca="false">IF($H133="","",IF(MATCH($H133,$H$2:$H$3000,0)&lt;&gt;ROW()-1,"",COUNT($AM$1:$AM132)+1))</f>
        <v/>
      </c>
      <c r="AN133" s="28" t="str">
        <f aca="false">IF($I133="","",IF(MATCH($I133,$I$2:$I$3000,0)&lt;&gt;ROW()-1,"",COUNT($AN$1:$AN132)+1))</f>
        <v/>
      </c>
      <c r="AO133" s="28" t="str">
        <f aca="false">IF($Q133="","",IF(MATCH($Q133,$Q$2:$Q$3000,0)&lt;&gt;ROW()-1,"",COUNT($AO$1:$AO132)+1))</f>
        <v/>
      </c>
    </row>
    <row r="134" customFormat="false" ht="12.75" hidden="false" customHeight="true" outlineLevel="0" collapsed="false">
      <c r="A134" s="1" t="s">
        <v>186</v>
      </c>
      <c r="B134" s="1" t="s">
        <v>170</v>
      </c>
      <c r="F134" s="22" t="s">
        <v>359</v>
      </c>
      <c r="G134" s="1" t="s">
        <v>140</v>
      </c>
      <c r="H134" s="1" t="s">
        <v>141</v>
      </c>
      <c r="I134" s="1" t="s">
        <v>142</v>
      </c>
      <c r="J134" s="1" t="s">
        <v>559</v>
      </c>
      <c r="K134" s="1" t="s">
        <v>144</v>
      </c>
      <c r="M134" s="1" t="s">
        <v>560</v>
      </c>
      <c r="N134" s="23" t="n">
        <v>0.125</v>
      </c>
      <c r="O134" s="1" t="s">
        <v>561</v>
      </c>
      <c r="Q134" s="1" t="s">
        <v>147</v>
      </c>
      <c r="R134" s="1" t="s">
        <v>186</v>
      </c>
      <c r="S134" s="1" t="s">
        <v>186</v>
      </c>
      <c r="T134" s="22" t="s">
        <v>359</v>
      </c>
      <c r="U134" s="1" t="s">
        <v>377</v>
      </c>
      <c r="W134" s="24" t="n">
        <f aca="false">IF($F134="",0,IFERROR(IF(ISNUMBER($F134),INT($F134),DATE(VALUE(MID(SUBSTITUTE(LEFT($F134,FIND(" ",$F134&amp;" ")-1),"/",REPT(" ",20)),41,20)),VALUE(LEFT(SUBSTITUTE(LEFT($F134,FIND(" ",$F134&amp;" ")-1),"/",REPT(" ",20)),20)),VALUE(MID(SUBSTITUTE(LEFT($F134,FIND(" ",$F134&amp;" ")-1),"/",REPT(" ",20)),21,20)))),0))</f>
        <v>46255</v>
      </c>
      <c r="X134" s="25" t="n">
        <f aca="false">IF(ISNUMBER($N134),$N134*Validation!$B$5,"")</f>
        <v>1</v>
      </c>
      <c r="Y134" s="26" t="str">
        <f aca="false">IF($A134="","",SUBSTITUTE(SUBSTITUTE(SUBSTITUTE(SUBSTITUTE(SUBSTITUTE(SUBSTITUTE(SUBSTITUTE(UPPER(TRIM($A134)),"Á","A"),"É","E"),"Í","I"),"Ó","O"),"Ú","U"),"Ñ","N"),"Ü","U"))</f>
        <v>F MONTANEZ</v>
      </c>
      <c r="Z134" s="26" t="str">
        <f aca="false">IF($Y134="","",LEFT($Y134,1)&amp;" "&amp;TRIM(RIGHT(SUBSTITUTE($Y134," ",REPT(" ",50)),50)))</f>
        <v>F MONTANEZ</v>
      </c>
      <c r="AA134" s="27" t="str">
        <f aca="false">IF($AF134="","",IF(COUNTIF(Validation!$U$19:$U$178,$AF134)&gt;0,"OK","NO MATCH"))</f>
        <v>OK</v>
      </c>
      <c r="AB134" s="27" t="str">
        <f aca="false">IF($W134=0,"",IF(AND($W134&gt;=Validation!$B$3,$W134&lt;=Validation!$C$3),"Yes","No"))</f>
        <v>Yes</v>
      </c>
      <c r="AC134" s="26" t="str">
        <f aca="false">IF($A134="","",$AF134&amp;"|"&amp;TEXT($W134,"yyyy-mm-dd")&amp;"|"&amp;$J134&amp;"|"&amp;$N134)</f>
        <v>F MONTANEZ|2026-08-21|25-42N-71W|0.125</v>
      </c>
      <c r="AD134" s="27" t="str">
        <f aca="false">IF($AC134="","",IF(COUNTIF($AC$2:$AC$3000,$AC134)&gt;1,"REVIEW","OK"))</f>
        <v>OK</v>
      </c>
      <c r="AE134" s="27" t="str">
        <f aca="false">IF(OR($W134=0,$O134=""),"",IF(IFERROR(IF(ISNUMBER($O134),INT($O134),DATE(VALUE(MID(SUBSTITUTE(LEFT($O134,FIND(" ",$O134&amp;" ")-1),"/",REPT(" ",20)),41,20)),VALUE(LEFT(SUBSTITUTE(LEFT($O134,FIND(" ",$O134&amp;" ")-1),"/",REPT(" ",20)),20)),VALUE(MID(SUBSTITUTE(LEFT($O134,FIND(" ",$O134&amp;" ")-1),"/",REPT(" ",20)),21,20)))),0)&gt;$W134,"Late","Same day"))</f>
        <v>Same day</v>
      </c>
      <c r="AF134" s="26" t="str">
        <f aca="false">IF($A134="","",IFERROR(INDEX(Validation!$C$193:$C$217,MATCH($A134,Validation!$A$193:$A$217,0)),IF(COUNTIF(Validation!$U$19:$U$178,$Z134)&gt;0,$Z134,IF(COUNTIF(Validation!$S$19:$S$178,$AI134)=1,INDEX(Validation!$U$19:$U$178,MATCH($AI134,Validation!$S$19:$S$178,0)),$Z134))))</f>
        <v>F MONTANEZ</v>
      </c>
      <c r="AG134" s="27" t="str">
        <f aca="false">IF(COUNTA($A134:$U134)=0,"",IF($A134="","No name",IF($F134="","No date",IF($W134=0,"Date ilegible",IF(NOT(ISNUMBER($N134)),"Hours no numéricas",IF($AA134="NO MATCH","Person no identificada","OK"))))))</f>
        <v>OK</v>
      </c>
      <c r="AH134" s="27" t="str">
        <f aca="false">IF($W134=0,"No date",IF($W134&lt;Validation!$B$3,"Before period",IF($W134&gt;Validation!$C$3,"After period","In period")))</f>
        <v>In period</v>
      </c>
      <c r="AI134" s="26" t="str">
        <f aca="false">IF($Y134="","",TRIM(RIGHT(SUBSTITUTE($Y134," ",REPT(" ",50)),50)))</f>
        <v>MONTANEZ</v>
      </c>
      <c r="AJ134" s="27" t="str">
        <f aca="false">IF($A134="","",IF(NOT(ISERROR(MATCH($A134,Validation!$A$193:$A$217,0))),"Manual mapping",IF(COUNTIF(Validation!$U$19:$U$178,$Z134)&gt;0,"Direct",IF(COUNTIF(Validation!$S$19:$S$178,$AI134)=1,"By surname","Unresolved"))))</f>
        <v>Direct</v>
      </c>
      <c r="AK134" s="28" t="str">
        <f aca="false">IF($L134="","",IF(MATCH($L134,$L$2:$L$3000,0)&lt;&gt;ROW()-1,"",COUNT($AK$1:$AK133)+1))</f>
        <v/>
      </c>
      <c r="AL134" s="28" t="str">
        <f aca="false">IF($G134="","",IF(MATCH($G134,$G$2:$G$3000,0)&lt;&gt;ROW()-1,"",COUNT($AL$1:$AL133)+1))</f>
        <v/>
      </c>
      <c r="AM134" s="28" t="str">
        <f aca="false">IF($H134="","",IF(MATCH($H134,$H$2:$H$3000,0)&lt;&gt;ROW()-1,"",COUNT($AM$1:$AM133)+1))</f>
        <v/>
      </c>
      <c r="AN134" s="28" t="str">
        <f aca="false">IF($I134="","",IF(MATCH($I134,$I$2:$I$3000,0)&lt;&gt;ROW()-1,"",COUNT($AN$1:$AN133)+1))</f>
        <v/>
      </c>
      <c r="AO134" s="28" t="str">
        <f aca="false">IF($Q134="","",IF(MATCH($Q134,$Q$2:$Q$3000,0)&lt;&gt;ROW()-1,"",COUNT($AO$1:$AO133)+1))</f>
        <v/>
      </c>
    </row>
    <row r="135" customFormat="false" ht="12.75" hidden="false" customHeight="true" outlineLevel="0" collapsed="false">
      <c r="A135" s="1" t="s">
        <v>186</v>
      </c>
      <c r="B135" s="1" t="s">
        <v>170</v>
      </c>
      <c r="F135" s="22" t="s">
        <v>359</v>
      </c>
      <c r="G135" s="1" t="s">
        <v>140</v>
      </c>
      <c r="H135" s="1" t="s">
        <v>141</v>
      </c>
      <c r="I135" s="1" t="s">
        <v>142</v>
      </c>
      <c r="J135" s="1" t="s">
        <v>562</v>
      </c>
      <c r="K135" s="1" t="s">
        <v>144</v>
      </c>
      <c r="M135" s="1" t="s">
        <v>563</v>
      </c>
      <c r="N135" s="23" t="n">
        <v>0.125</v>
      </c>
      <c r="O135" s="1" t="s">
        <v>564</v>
      </c>
      <c r="Q135" s="1" t="s">
        <v>147</v>
      </c>
      <c r="R135" s="1" t="s">
        <v>186</v>
      </c>
      <c r="S135" s="1" t="s">
        <v>186</v>
      </c>
      <c r="T135" s="22" t="s">
        <v>359</v>
      </c>
      <c r="U135" s="1" t="s">
        <v>377</v>
      </c>
      <c r="W135" s="24" t="n">
        <f aca="false">IF($F135="",0,IFERROR(IF(ISNUMBER($F135),INT($F135),DATE(VALUE(MID(SUBSTITUTE(LEFT($F135,FIND(" ",$F135&amp;" ")-1),"/",REPT(" ",20)),41,20)),VALUE(LEFT(SUBSTITUTE(LEFT($F135,FIND(" ",$F135&amp;" ")-1),"/",REPT(" ",20)),20)),VALUE(MID(SUBSTITUTE(LEFT($F135,FIND(" ",$F135&amp;" ")-1),"/",REPT(" ",20)),21,20)))),0))</f>
        <v>46255</v>
      </c>
      <c r="X135" s="25" t="n">
        <f aca="false">IF(ISNUMBER($N135),$N135*Validation!$B$5,"")</f>
        <v>1</v>
      </c>
      <c r="Y135" s="26" t="str">
        <f aca="false">IF($A135="","",SUBSTITUTE(SUBSTITUTE(SUBSTITUTE(SUBSTITUTE(SUBSTITUTE(SUBSTITUTE(SUBSTITUTE(UPPER(TRIM($A135)),"Á","A"),"É","E"),"Í","I"),"Ó","O"),"Ú","U"),"Ñ","N"),"Ü","U"))</f>
        <v>F MONTANEZ</v>
      </c>
      <c r="Z135" s="26" t="str">
        <f aca="false">IF($Y135="","",LEFT($Y135,1)&amp;" "&amp;TRIM(RIGHT(SUBSTITUTE($Y135," ",REPT(" ",50)),50)))</f>
        <v>F MONTANEZ</v>
      </c>
      <c r="AA135" s="27" t="str">
        <f aca="false">IF($AF135="","",IF(COUNTIF(Validation!$U$19:$U$178,$AF135)&gt;0,"OK","NO MATCH"))</f>
        <v>OK</v>
      </c>
      <c r="AB135" s="27" t="str">
        <f aca="false">IF($W135=0,"",IF(AND($W135&gt;=Validation!$B$3,$W135&lt;=Validation!$C$3),"Yes","No"))</f>
        <v>Yes</v>
      </c>
      <c r="AC135" s="26" t="str">
        <f aca="false">IF($A135="","",$AF135&amp;"|"&amp;TEXT($W135,"yyyy-mm-dd")&amp;"|"&amp;$J135&amp;"|"&amp;$N135)</f>
        <v>F MONTANEZ|2026-08-21|35-43N-73W|0.125</v>
      </c>
      <c r="AD135" s="27" t="str">
        <f aca="false">IF($AC135="","",IF(COUNTIF($AC$2:$AC$3000,$AC135)&gt;1,"REVIEW","OK"))</f>
        <v>OK</v>
      </c>
      <c r="AE135" s="27" t="str">
        <f aca="false">IF(OR($W135=0,$O135=""),"",IF(IFERROR(IF(ISNUMBER($O135),INT($O135),DATE(VALUE(MID(SUBSTITUTE(LEFT($O135,FIND(" ",$O135&amp;" ")-1),"/",REPT(" ",20)),41,20)),VALUE(LEFT(SUBSTITUTE(LEFT($O135,FIND(" ",$O135&amp;" ")-1),"/",REPT(" ",20)),20)),VALUE(MID(SUBSTITUTE(LEFT($O135,FIND(" ",$O135&amp;" ")-1),"/",REPT(" ",20)),21,20)))),0)&gt;$W135,"Late","Same day"))</f>
        <v>Same day</v>
      </c>
      <c r="AF135" s="26" t="str">
        <f aca="false">IF($A135="","",IFERROR(INDEX(Validation!$C$193:$C$217,MATCH($A135,Validation!$A$193:$A$217,0)),IF(COUNTIF(Validation!$U$19:$U$178,$Z135)&gt;0,$Z135,IF(COUNTIF(Validation!$S$19:$S$178,$AI135)=1,INDEX(Validation!$U$19:$U$178,MATCH($AI135,Validation!$S$19:$S$178,0)),$Z135))))</f>
        <v>F MONTANEZ</v>
      </c>
      <c r="AG135" s="27" t="str">
        <f aca="false">IF(COUNTA($A135:$U135)=0,"",IF($A135="","No name",IF($F135="","No date",IF($W135=0,"Date ilegible",IF(NOT(ISNUMBER($N135)),"Hours no numéricas",IF($AA135="NO MATCH","Person no identificada","OK"))))))</f>
        <v>OK</v>
      </c>
      <c r="AH135" s="27" t="str">
        <f aca="false">IF($W135=0,"No date",IF($W135&lt;Validation!$B$3,"Before period",IF($W135&gt;Validation!$C$3,"After period","In period")))</f>
        <v>In period</v>
      </c>
      <c r="AI135" s="26" t="str">
        <f aca="false">IF($Y135="","",TRIM(RIGHT(SUBSTITUTE($Y135," ",REPT(" ",50)),50)))</f>
        <v>MONTANEZ</v>
      </c>
      <c r="AJ135" s="27" t="str">
        <f aca="false">IF($A135="","",IF(NOT(ISERROR(MATCH($A135,Validation!$A$193:$A$217,0))),"Manual mapping",IF(COUNTIF(Validation!$U$19:$U$178,$Z135)&gt;0,"Direct",IF(COUNTIF(Validation!$S$19:$S$178,$AI135)=1,"By surname","Unresolved"))))</f>
        <v>Direct</v>
      </c>
      <c r="AK135" s="28" t="str">
        <f aca="false">IF($L135="","",IF(MATCH($L135,$L$2:$L$3000,0)&lt;&gt;ROW()-1,"",COUNT($AK$1:$AK134)+1))</f>
        <v/>
      </c>
      <c r="AL135" s="28" t="str">
        <f aca="false">IF($G135="","",IF(MATCH($G135,$G$2:$G$3000,0)&lt;&gt;ROW()-1,"",COUNT($AL$1:$AL134)+1))</f>
        <v/>
      </c>
      <c r="AM135" s="28" t="str">
        <f aca="false">IF($H135="","",IF(MATCH($H135,$H$2:$H$3000,0)&lt;&gt;ROW()-1,"",COUNT($AM$1:$AM134)+1))</f>
        <v/>
      </c>
      <c r="AN135" s="28" t="str">
        <f aca="false">IF($I135="","",IF(MATCH($I135,$I$2:$I$3000,0)&lt;&gt;ROW()-1,"",COUNT($AN$1:$AN134)+1))</f>
        <v/>
      </c>
      <c r="AO135" s="28" t="str">
        <f aca="false">IF($Q135="","",IF(MATCH($Q135,$Q$2:$Q$3000,0)&lt;&gt;ROW()-1,"",COUNT($AO$1:$AO134)+1))</f>
        <v/>
      </c>
    </row>
    <row r="136" customFormat="false" ht="34.5" hidden="false" customHeight="true" outlineLevel="0" collapsed="false">
      <c r="A136" s="1" t="s">
        <v>204</v>
      </c>
      <c r="B136" s="1" t="s">
        <v>170</v>
      </c>
      <c r="F136" s="22" t="s">
        <v>359</v>
      </c>
      <c r="G136" s="1" t="s">
        <v>140</v>
      </c>
      <c r="H136" s="1" t="s">
        <v>141</v>
      </c>
      <c r="I136" s="1" t="s">
        <v>142</v>
      </c>
      <c r="J136" s="1" t="s">
        <v>565</v>
      </c>
      <c r="K136" s="1" t="s">
        <v>144</v>
      </c>
      <c r="M136" s="1" t="s">
        <v>566</v>
      </c>
      <c r="N136" s="23" t="n">
        <v>0.125</v>
      </c>
      <c r="O136" s="1" t="s">
        <v>567</v>
      </c>
      <c r="Q136" s="1" t="s">
        <v>147</v>
      </c>
      <c r="R136" s="1" t="s">
        <v>204</v>
      </c>
      <c r="S136" s="1" t="s">
        <v>204</v>
      </c>
      <c r="T136" s="22" t="s">
        <v>359</v>
      </c>
      <c r="U136" s="29" t="s">
        <v>230</v>
      </c>
      <c r="W136" s="24" t="n">
        <f aca="false">IF($F136="",0,IFERROR(IF(ISNUMBER($F136),INT($F136),DATE(VALUE(MID(SUBSTITUTE(LEFT($F136,FIND(" ",$F136&amp;" ")-1),"/",REPT(" ",20)),41,20)),VALUE(LEFT(SUBSTITUTE(LEFT($F136,FIND(" ",$F136&amp;" ")-1),"/",REPT(" ",20)),20)),VALUE(MID(SUBSTITUTE(LEFT($F136,FIND(" ",$F136&amp;" ")-1),"/",REPT(" ",20)),21,20)))),0))</f>
        <v>46255</v>
      </c>
      <c r="X136" s="25" t="n">
        <f aca="false">IF(ISNUMBER($N136),$N136*Validation!$B$5,"")</f>
        <v>1</v>
      </c>
      <c r="Y136" s="26" t="str">
        <f aca="false">IF($A136="","",SUBSTITUTE(SUBSTITUTE(SUBSTITUTE(SUBSTITUTE(SUBSTITUTE(SUBSTITUTE(SUBSTITUTE(UPPER(TRIM($A136)),"Á","A"),"É","E"),"Í","I"),"Ó","O"),"Ú","U"),"Ñ","N"),"Ü","U"))</f>
        <v>J ABAY</v>
      </c>
      <c r="Z136" s="26" t="str">
        <f aca="false">IF($Y136="","",LEFT($Y136,1)&amp;" "&amp;TRIM(RIGHT(SUBSTITUTE($Y136," ",REPT(" ",50)),50)))</f>
        <v>J ABAY</v>
      </c>
      <c r="AA136" s="27" t="str">
        <f aca="false">IF($AF136="","",IF(COUNTIF(Validation!$U$19:$U$178,$AF136)&gt;0,"OK","NO MATCH"))</f>
        <v>OK</v>
      </c>
      <c r="AB136" s="27" t="str">
        <f aca="false">IF($W136=0,"",IF(AND($W136&gt;=Validation!$B$3,$W136&lt;=Validation!$C$3),"Yes","No"))</f>
        <v>Yes</v>
      </c>
      <c r="AC136" s="26" t="str">
        <f aca="false">IF($A136="","",$AF136&amp;"|"&amp;TEXT($W136,"yyyy-mm-dd")&amp;"|"&amp;$J136&amp;"|"&amp;$N136)</f>
        <v>J ABAY|2026-08-21|35-42N-71W|0.125</v>
      </c>
      <c r="AD136" s="27" t="str">
        <f aca="false">IF($AC136="","",IF(COUNTIF($AC$2:$AC$3000,$AC136)&gt;1,"REVIEW","OK"))</f>
        <v>OK</v>
      </c>
      <c r="AE136" s="27" t="str">
        <f aca="false">IF(OR($W136=0,$O136=""),"",IF(IFERROR(IF(ISNUMBER($O136),INT($O136),DATE(VALUE(MID(SUBSTITUTE(LEFT($O136,FIND(" ",$O136&amp;" ")-1),"/",REPT(" ",20)),41,20)),VALUE(LEFT(SUBSTITUTE(LEFT($O136,FIND(" ",$O136&amp;" ")-1),"/",REPT(" ",20)),20)),VALUE(MID(SUBSTITUTE(LEFT($O136,FIND(" ",$O136&amp;" ")-1),"/",REPT(" ",20)),21,20)))),0)&gt;$W136,"Late","Same day"))</f>
        <v>Same day</v>
      </c>
      <c r="AF136" s="26" t="str">
        <f aca="false">IF($A136="","",IFERROR(INDEX(Validation!$C$193:$C$217,MATCH($A136,Validation!$A$193:$A$217,0)),IF(COUNTIF(Validation!$U$19:$U$178,$Z136)&gt;0,$Z136,IF(COUNTIF(Validation!$S$19:$S$178,$AI136)=1,INDEX(Validation!$U$19:$U$178,MATCH($AI136,Validation!$S$19:$S$178,0)),$Z136))))</f>
        <v>J ABAY</v>
      </c>
      <c r="AG136" s="27" t="str">
        <f aca="false">IF(COUNTA($A136:$U136)=0,"",IF($A136="","No name",IF($F136="","No date",IF($W136=0,"Date ilegible",IF(NOT(ISNUMBER($N136)),"Hours no numéricas",IF($AA136="NO MATCH","Person no identificada","OK"))))))</f>
        <v>OK</v>
      </c>
      <c r="AH136" s="27" t="str">
        <f aca="false">IF($W136=0,"No date",IF($W136&lt;Validation!$B$3,"Before period",IF($W136&gt;Validation!$C$3,"After period","In period")))</f>
        <v>In period</v>
      </c>
      <c r="AI136" s="26" t="str">
        <f aca="false">IF($Y136="","",TRIM(RIGHT(SUBSTITUTE($Y136," ",REPT(" ",50)),50)))</f>
        <v>ABAY</v>
      </c>
      <c r="AJ136" s="27" t="str">
        <f aca="false">IF($A136="","",IF(NOT(ISERROR(MATCH($A136,Validation!$A$193:$A$217,0))),"Manual mapping",IF(COUNTIF(Validation!$U$19:$U$178,$Z136)&gt;0,"Direct",IF(COUNTIF(Validation!$S$19:$S$178,$AI136)=1,"By surname","Unresolved"))))</f>
        <v>Direct</v>
      </c>
      <c r="AK136" s="28" t="str">
        <f aca="false">IF($L136="","",IF(MATCH($L136,$L$2:$L$3000,0)&lt;&gt;ROW()-1,"",COUNT($AK$1:$AK135)+1))</f>
        <v/>
      </c>
      <c r="AL136" s="28" t="str">
        <f aca="false">IF($G136="","",IF(MATCH($G136,$G$2:$G$3000,0)&lt;&gt;ROW()-1,"",COUNT($AL$1:$AL135)+1))</f>
        <v/>
      </c>
      <c r="AM136" s="28" t="str">
        <f aca="false">IF($H136="","",IF(MATCH($H136,$H$2:$H$3000,0)&lt;&gt;ROW()-1,"",COUNT($AM$1:$AM135)+1))</f>
        <v/>
      </c>
      <c r="AN136" s="28" t="str">
        <f aca="false">IF($I136="","",IF(MATCH($I136,$I$2:$I$3000,0)&lt;&gt;ROW()-1,"",COUNT($AN$1:$AN135)+1))</f>
        <v/>
      </c>
      <c r="AO136" s="28" t="str">
        <f aca="false">IF($Q136="","",IF(MATCH($Q136,$Q$2:$Q$3000,0)&lt;&gt;ROW()-1,"",COUNT($AO$1:$AO135)+1))</f>
        <v/>
      </c>
    </row>
    <row r="137" customFormat="false" ht="23.25" hidden="false" customHeight="true" outlineLevel="0" collapsed="false">
      <c r="A137" s="1" t="s">
        <v>260</v>
      </c>
      <c r="B137" s="1" t="s">
        <v>170</v>
      </c>
      <c r="F137" s="22" t="s">
        <v>359</v>
      </c>
      <c r="G137" s="1" t="s">
        <v>140</v>
      </c>
      <c r="H137" s="1" t="s">
        <v>141</v>
      </c>
      <c r="I137" s="1" t="s">
        <v>149</v>
      </c>
      <c r="J137" s="1" t="s">
        <v>568</v>
      </c>
      <c r="K137" s="1" t="s">
        <v>144</v>
      </c>
      <c r="M137" s="1" t="s">
        <v>463</v>
      </c>
      <c r="N137" s="23" t="n">
        <v>0.125</v>
      </c>
      <c r="O137" s="1" t="s">
        <v>569</v>
      </c>
      <c r="Q137" s="1" t="s">
        <v>147</v>
      </c>
      <c r="R137" s="1" t="s">
        <v>260</v>
      </c>
      <c r="S137" s="1" t="s">
        <v>260</v>
      </c>
      <c r="T137" s="22" t="s">
        <v>359</v>
      </c>
      <c r="U137" s="29" t="s">
        <v>465</v>
      </c>
      <c r="W137" s="24" t="n">
        <f aca="false">IF($F137="",0,IFERROR(IF(ISNUMBER($F137),INT($F137),DATE(VALUE(MID(SUBSTITUTE(LEFT($F137,FIND(" ",$F137&amp;" ")-1),"/",REPT(" ",20)),41,20)),VALUE(LEFT(SUBSTITUTE(LEFT($F137,FIND(" ",$F137&amp;" ")-1),"/",REPT(" ",20)),20)),VALUE(MID(SUBSTITUTE(LEFT($F137,FIND(" ",$F137&amp;" ")-1),"/",REPT(" ",20)),21,20)))),0))</f>
        <v>46255</v>
      </c>
      <c r="X137" s="25" t="n">
        <f aca="false">IF(ISNUMBER($N137),$N137*Validation!$B$5,"")</f>
        <v>1</v>
      </c>
      <c r="Y137" s="26" t="str">
        <f aca="false">IF($A137="","",SUBSTITUTE(SUBSTITUTE(SUBSTITUTE(SUBSTITUTE(SUBSTITUTE(SUBSTITUTE(SUBSTITUTE(UPPER(TRIM($A137)),"Á","A"),"É","E"),"Í","I"),"Ó","O"),"Ú","U"),"Ñ","N"),"Ü","U"))</f>
        <v>J RINCON</v>
      </c>
      <c r="Z137" s="26" t="str">
        <f aca="false">IF($Y137="","",LEFT($Y137,1)&amp;" "&amp;TRIM(RIGHT(SUBSTITUTE($Y137," ",REPT(" ",50)),50)))</f>
        <v>J RINCON</v>
      </c>
      <c r="AA137" s="27" t="str">
        <f aca="false">IF($AF137="","",IF(COUNTIF(Validation!$U$19:$U$178,$AF137)&gt;0,"OK","NO MATCH"))</f>
        <v>OK</v>
      </c>
      <c r="AB137" s="27" t="str">
        <f aca="false">IF($W137=0,"",IF(AND($W137&gt;=Validation!$B$3,$W137&lt;=Validation!$C$3),"Yes","No"))</f>
        <v>Yes</v>
      </c>
      <c r="AC137" s="26" t="str">
        <f aca="false">IF($A137="","",$AF137&amp;"|"&amp;TEXT($W137,"yyyy-mm-dd")&amp;"|"&amp;$J137&amp;"|"&amp;$N137)</f>
        <v>J RINCON|2026-08-21|30-41N-71W|0.125</v>
      </c>
      <c r="AD137" s="27" t="str">
        <f aca="false">IF($AC137="","",IF(COUNTIF($AC$2:$AC$3000,$AC137)&gt;1,"REVIEW","OK"))</f>
        <v>OK</v>
      </c>
      <c r="AE137" s="27" t="str">
        <f aca="false">IF(OR($W137=0,$O137=""),"",IF(IFERROR(IF(ISNUMBER($O137),INT($O137),DATE(VALUE(MID(SUBSTITUTE(LEFT($O137,FIND(" ",$O137&amp;" ")-1),"/",REPT(" ",20)),41,20)),VALUE(LEFT(SUBSTITUTE(LEFT($O137,FIND(" ",$O137&amp;" ")-1),"/",REPT(" ",20)),20)),VALUE(MID(SUBSTITUTE(LEFT($O137,FIND(" ",$O137&amp;" ")-1),"/",REPT(" ",20)),21,20)))),0)&gt;$W137,"Late","Same day"))</f>
        <v>Same day</v>
      </c>
      <c r="AF137" s="26" t="str">
        <f aca="false">IF($A137="","",IFERROR(INDEX(Validation!$C$193:$C$217,MATCH($A137,Validation!$A$193:$A$217,0)),IF(COUNTIF(Validation!$U$19:$U$178,$Z137)&gt;0,$Z137,IF(COUNTIF(Validation!$S$19:$S$178,$AI137)=1,INDEX(Validation!$U$19:$U$178,MATCH($AI137,Validation!$S$19:$S$178,0)),$Z137))))</f>
        <v>J RINCON</v>
      </c>
      <c r="AG137" s="27" t="str">
        <f aca="false">IF(COUNTA($A137:$U137)=0,"",IF($A137="","No name",IF($F137="","No date",IF($W137=0,"Date ilegible",IF(NOT(ISNUMBER($N137)),"Hours no numéricas",IF($AA137="NO MATCH","Person no identificada","OK"))))))</f>
        <v>OK</v>
      </c>
      <c r="AH137" s="27" t="str">
        <f aca="false">IF($W137=0,"No date",IF($W137&lt;Validation!$B$3,"Before period",IF($W137&gt;Validation!$C$3,"After period","In period")))</f>
        <v>In period</v>
      </c>
      <c r="AI137" s="26" t="str">
        <f aca="false">IF($Y137="","",TRIM(RIGHT(SUBSTITUTE($Y137," ",REPT(" ",50)),50)))</f>
        <v>RINCON</v>
      </c>
      <c r="AJ137" s="27" t="str">
        <f aca="false">IF($A137="","",IF(NOT(ISERROR(MATCH($A137,Validation!$A$193:$A$217,0))),"Manual mapping",IF(COUNTIF(Validation!$U$19:$U$178,$Z137)&gt;0,"Direct",IF(COUNTIF(Validation!$S$19:$S$178,$AI137)=1,"By surname","Unresolved"))))</f>
        <v>Direct</v>
      </c>
      <c r="AK137" s="28" t="str">
        <f aca="false">IF($L137="","",IF(MATCH($L137,$L$2:$L$3000,0)&lt;&gt;ROW()-1,"",COUNT($AK$1:$AK136)+1))</f>
        <v/>
      </c>
      <c r="AL137" s="28" t="str">
        <f aca="false">IF($G137="","",IF(MATCH($G137,$G$2:$G$3000,0)&lt;&gt;ROW()-1,"",COUNT($AL$1:$AL136)+1))</f>
        <v/>
      </c>
      <c r="AM137" s="28" t="str">
        <f aca="false">IF($H137="","",IF(MATCH($H137,$H$2:$H$3000,0)&lt;&gt;ROW()-1,"",COUNT($AM$1:$AM136)+1))</f>
        <v/>
      </c>
      <c r="AN137" s="28" t="str">
        <f aca="false">IF($I137="","",IF(MATCH($I137,$I$2:$I$3000,0)&lt;&gt;ROW()-1,"",COUNT($AN$1:$AN136)+1))</f>
        <v/>
      </c>
      <c r="AO137" s="28" t="str">
        <f aca="false">IF($Q137="","",IF(MATCH($Q137,$Q$2:$Q$3000,0)&lt;&gt;ROW()-1,"",COUNT($AO$1:$AO136)+1))</f>
        <v/>
      </c>
    </row>
    <row r="138" customFormat="false" ht="12.75" hidden="false" customHeight="true" outlineLevel="0" collapsed="false">
      <c r="W138" s="24" t="n">
        <f aca="false">IF($F138="",0,IFERROR(IF(ISNUMBER($F138),INT($F138),DATE(VALUE(MID(SUBSTITUTE(LEFT($F138,FIND(" ",$F138&amp;" ")-1),"/",REPT(" ",20)),41,20)),VALUE(LEFT(SUBSTITUTE(LEFT($F138,FIND(" ",$F138&amp;" ")-1),"/",REPT(" ",20)),20)),VALUE(MID(SUBSTITUTE(LEFT($F138,FIND(" ",$F138&amp;" ")-1),"/",REPT(" ",20)),21,20)))),0))</f>
        <v>0</v>
      </c>
      <c r="X138" s="25" t="str">
        <f aca="false">IF(ISNUMBER($N138),$N138*Validation!$B$5,"")</f>
        <v/>
      </c>
      <c r="Y138" s="26" t="str">
        <f aca="false">IF($A138="","",SUBSTITUTE(SUBSTITUTE(SUBSTITUTE(SUBSTITUTE(SUBSTITUTE(SUBSTITUTE(SUBSTITUTE(UPPER(TRIM($A138)),"Á","A"),"É","E"),"Í","I"),"Ó","O"),"Ú","U"),"Ñ","N"),"Ü","U"))</f>
        <v/>
      </c>
      <c r="Z138" s="26" t="str">
        <f aca="false">IF($Y138="","",LEFT($Y138,1)&amp;" "&amp;TRIM(RIGHT(SUBSTITUTE($Y138," ",REPT(" ",50)),50)))</f>
        <v/>
      </c>
      <c r="AA138" s="27" t="str">
        <f aca="false">IF($AF138="","",IF(COUNTIF(Validation!$U$19:$U$178,$AF138)&gt;0,"OK","NO MATCH"))</f>
        <v/>
      </c>
      <c r="AB138" s="27" t="str">
        <f aca="false">IF($W138=0,"",IF(AND($W138&gt;=Validation!$B$3,$W138&lt;=Validation!$C$3),"Yes","No"))</f>
        <v/>
      </c>
      <c r="AC138" s="26" t="str">
        <f aca="false">IF($A138="","",$AF138&amp;"|"&amp;TEXT($W138,"yyyy-mm-dd")&amp;"|"&amp;$J138&amp;"|"&amp;$N138)</f>
        <v/>
      </c>
      <c r="AD138" s="27" t="str">
        <f aca="false">IF($AC138="","",IF(COUNTIF($AC$2:$AC$3000,$AC138)&gt;1,"REVIEW","OK"))</f>
        <v/>
      </c>
      <c r="AE138" s="27" t="str">
        <f aca="false">IF(OR($W138=0,$O138=""),"",IF(IFERROR(IF(ISNUMBER($O138),INT($O138),DATE(VALUE(MID(SUBSTITUTE(LEFT($O138,FIND(" ",$O138&amp;" ")-1),"/",REPT(" ",20)),41,20)),VALUE(LEFT(SUBSTITUTE(LEFT($O138,FIND(" ",$O138&amp;" ")-1),"/",REPT(" ",20)),20)),VALUE(MID(SUBSTITUTE(LEFT($O138,FIND(" ",$O138&amp;" ")-1),"/",REPT(" ",20)),21,20)))),0)&gt;$W138,"Late","Same day"))</f>
        <v/>
      </c>
      <c r="AF138" s="26" t="str">
        <f aca="false">IF($A138="","",IFERROR(INDEX(Validation!$C$193:$C$217,MATCH($A138,Validation!$A$193:$A$217,0)),IF(COUNTIF(Validation!$U$19:$U$178,$Z138)&gt;0,$Z138,IF(COUNTIF(Validation!$S$19:$S$178,$AI138)=1,INDEX(Validation!$U$19:$U$178,MATCH($AI138,Validation!$S$19:$S$178,0)),$Z138))))</f>
        <v/>
      </c>
      <c r="AG138" s="27" t="str">
        <f aca="false">IF(COUNTA($A138:$U138)=0,"",IF($A138="","No name",IF($F138="","No date",IF($W138=0,"Date ilegible",IF(NOT(ISNUMBER($N138)),"Hours no numéricas",IF($AA138="NO MATCH","Person no identificada","OK"))))))</f>
        <v/>
      </c>
      <c r="AH138" s="27" t="str">
        <f aca="false">IF($W138=0,"No date",IF($W138&lt;Validation!$B$3,"Before period",IF($W138&gt;Validation!$C$3,"After period","In period")))</f>
        <v>No date</v>
      </c>
      <c r="AI138" s="26" t="str">
        <f aca="false">IF($Y138="","",TRIM(RIGHT(SUBSTITUTE($Y138," ",REPT(" ",50)),50)))</f>
        <v/>
      </c>
      <c r="AJ138" s="27" t="str">
        <f aca="false">IF($A138="","",IF(NOT(ISERROR(MATCH($A138,Validation!$A$193:$A$217,0))),"Manual mapping",IF(COUNTIF(Validation!$U$19:$U$178,$Z138)&gt;0,"Direct",IF(COUNTIF(Validation!$S$19:$S$178,$AI138)=1,"By surname","Unresolved"))))</f>
        <v/>
      </c>
      <c r="AK138" s="28" t="str">
        <f aca="false">IF($L138="","",IF(MATCH($L138,$L$2:$L$3000,0)&lt;&gt;ROW()-1,"",COUNT($AK$1:$AK137)+1))</f>
        <v/>
      </c>
      <c r="AL138" s="28" t="str">
        <f aca="false">IF($G138="","",IF(MATCH($G138,$G$2:$G$3000,0)&lt;&gt;ROW()-1,"",COUNT($AL$1:$AL137)+1))</f>
        <v/>
      </c>
      <c r="AM138" s="28" t="str">
        <f aca="false">IF($H138="","",IF(MATCH($H138,$H$2:$H$3000,0)&lt;&gt;ROW()-1,"",COUNT($AM$1:$AM137)+1))</f>
        <v/>
      </c>
      <c r="AN138" s="28" t="str">
        <f aca="false">IF($I138="","",IF(MATCH($I138,$I$2:$I$3000,0)&lt;&gt;ROW()-1,"",COUNT($AN$1:$AN137)+1))</f>
        <v/>
      </c>
      <c r="AO138" s="28" t="str">
        <f aca="false">IF($Q138="","",IF(MATCH($Q138,$Q$2:$Q$3000,0)&lt;&gt;ROW()-1,"",COUNT($AO$1:$AO137)+1))</f>
        <v/>
      </c>
    </row>
    <row r="139" customFormat="false" ht="12.75" hidden="false" customHeight="true" outlineLevel="0" collapsed="false">
      <c r="W139" s="24" t="n">
        <f aca="false">IF($F139="",0,IFERROR(IF(ISNUMBER($F139),INT($F139),DATE(VALUE(MID(SUBSTITUTE(LEFT($F139,FIND(" ",$F139&amp;" ")-1),"/",REPT(" ",20)),41,20)),VALUE(LEFT(SUBSTITUTE(LEFT($F139,FIND(" ",$F139&amp;" ")-1),"/",REPT(" ",20)),20)),VALUE(MID(SUBSTITUTE(LEFT($F139,FIND(" ",$F139&amp;" ")-1),"/",REPT(" ",20)),21,20)))),0))</f>
        <v>0</v>
      </c>
      <c r="X139" s="25" t="str">
        <f aca="false">IF(ISNUMBER($N139),$N139*Validation!$B$5,"")</f>
        <v/>
      </c>
      <c r="Y139" s="26" t="str">
        <f aca="false">IF($A139="","",SUBSTITUTE(SUBSTITUTE(SUBSTITUTE(SUBSTITUTE(SUBSTITUTE(SUBSTITUTE(SUBSTITUTE(UPPER(TRIM($A139)),"Á","A"),"É","E"),"Í","I"),"Ó","O"),"Ú","U"),"Ñ","N"),"Ü","U"))</f>
        <v/>
      </c>
      <c r="Z139" s="26" t="str">
        <f aca="false">IF($Y139="","",LEFT($Y139,1)&amp;" "&amp;TRIM(RIGHT(SUBSTITUTE($Y139," ",REPT(" ",50)),50)))</f>
        <v/>
      </c>
      <c r="AA139" s="27" t="str">
        <f aca="false">IF($AF139="","",IF(COUNTIF(Validation!$U$19:$U$178,$AF139)&gt;0,"OK","NO MATCH"))</f>
        <v/>
      </c>
      <c r="AB139" s="27" t="str">
        <f aca="false">IF($W139=0,"",IF(AND($W139&gt;=Validation!$B$3,$W139&lt;=Validation!$C$3),"Yes","No"))</f>
        <v/>
      </c>
      <c r="AC139" s="26" t="str">
        <f aca="false">IF($A139="","",$AF139&amp;"|"&amp;TEXT($W139,"yyyy-mm-dd")&amp;"|"&amp;$J139&amp;"|"&amp;$N139)</f>
        <v/>
      </c>
      <c r="AD139" s="27" t="str">
        <f aca="false">IF($AC139="","",IF(COUNTIF($AC$2:$AC$3000,$AC139)&gt;1,"REVIEW","OK"))</f>
        <v/>
      </c>
      <c r="AE139" s="27" t="str">
        <f aca="false">IF(OR($W139=0,$O139=""),"",IF(IFERROR(IF(ISNUMBER($O139),INT($O139),DATE(VALUE(MID(SUBSTITUTE(LEFT($O139,FIND(" ",$O139&amp;" ")-1),"/",REPT(" ",20)),41,20)),VALUE(LEFT(SUBSTITUTE(LEFT($O139,FIND(" ",$O139&amp;" ")-1),"/",REPT(" ",20)),20)),VALUE(MID(SUBSTITUTE(LEFT($O139,FIND(" ",$O139&amp;" ")-1),"/",REPT(" ",20)),21,20)))),0)&gt;$W139,"Late","Same day"))</f>
        <v/>
      </c>
      <c r="AF139" s="26" t="str">
        <f aca="false">IF($A139="","",IFERROR(INDEX(Validation!$C$193:$C$217,MATCH($A139,Validation!$A$193:$A$217,0)),IF(COUNTIF(Validation!$U$19:$U$178,$Z139)&gt;0,$Z139,IF(COUNTIF(Validation!$S$19:$S$178,$AI139)=1,INDEX(Validation!$U$19:$U$178,MATCH($AI139,Validation!$S$19:$S$178,0)),$Z139))))</f>
        <v/>
      </c>
      <c r="AG139" s="27" t="str">
        <f aca="false">IF(COUNTA($A139:$U139)=0,"",IF($A139="","No name",IF($F139="","No date",IF($W139=0,"Date ilegible",IF(NOT(ISNUMBER($N139)),"Hours no numéricas",IF($AA139="NO MATCH","Person no identificada","OK"))))))</f>
        <v/>
      </c>
      <c r="AH139" s="27" t="str">
        <f aca="false">IF($W139=0,"No date",IF($W139&lt;Validation!$B$3,"Before period",IF($W139&gt;Validation!$C$3,"After period","In period")))</f>
        <v>No date</v>
      </c>
      <c r="AI139" s="26" t="str">
        <f aca="false">IF($Y139="","",TRIM(RIGHT(SUBSTITUTE($Y139," ",REPT(" ",50)),50)))</f>
        <v/>
      </c>
      <c r="AJ139" s="27" t="str">
        <f aca="false">IF($A139="","",IF(NOT(ISERROR(MATCH($A139,Validation!$A$193:$A$217,0))),"Manual mapping",IF(COUNTIF(Validation!$U$19:$U$178,$Z139)&gt;0,"Direct",IF(COUNTIF(Validation!$S$19:$S$178,$AI139)=1,"By surname","Unresolved"))))</f>
        <v/>
      </c>
      <c r="AK139" s="28" t="str">
        <f aca="false">IF($L139="","",IF(MATCH($L139,$L$2:$L$3000,0)&lt;&gt;ROW()-1,"",COUNT($AK$1:$AK138)+1))</f>
        <v/>
      </c>
      <c r="AL139" s="28" t="str">
        <f aca="false">IF($G139="","",IF(MATCH($G139,$G$2:$G$3000,0)&lt;&gt;ROW()-1,"",COUNT($AL$1:$AL138)+1))</f>
        <v/>
      </c>
      <c r="AM139" s="28" t="str">
        <f aca="false">IF($H139="","",IF(MATCH($H139,$H$2:$H$3000,0)&lt;&gt;ROW()-1,"",COUNT($AM$1:$AM138)+1))</f>
        <v/>
      </c>
      <c r="AN139" s="28" t="str">
        <f aca="false">IF($I139="","",IF(MATCH($I139,$I$2:$I$3000,0)&lt;&gt;ROW()-1,"",COUNT($AN$1:$AN138)+1))</f>
        <v/>
      </c>
      <c r="AO139" s="28" t="str">
        <f aca="false">IF($Q139="","",IF(MATCH($Q139,$Q$2:$Q$3000,0)&lt;&gt;ROW()-1,"",COUNT($AO$1:$AO138)+1))</f>
        <v/>
      </c>
    </row>
    <row r="140" customFormat="false" ht="12.75" hidden="false" customHeight="true" outlineLevel="0" collapsed="false">
      <c r="W140" s="24" t="n">
        <f aca="false">IF($F140="",0,IFERROR(IF(ISNUMBER($F140),INT($F140),DATE(VALUE(MID(SUBSTITUTE(LEFT($F140,FIND(" ",$F140&amp;" ")-1),"/",REPT(" ",20)),41,20)),VALUE(LEFT(SUBSTITUTE(LEFT($F140,FIND(" ",$F140&amp;" ")-1),"/",REPT(" ",20)),20)),VALUE(MID(SUBSTITUTE(LEFT($F140,FIND(" ",$F140&amp;" ")-1),"/",REPT(" ",20)),21,20)))),0))</f>
        <v>0</v>
      </c>
      <c r="X140" s="25" t="str">
        <f aca="false">IF(ISNUMBER($N140),$N140*Validation!$B$5,"")</f>
        <v/>
      </c>
      <c r="Y140" s="26" t="str">
        <f aca="false">IF($A140="","",SUBSTITUTE(SUBSTITUTE(SUBSTITUTE(SUBSTITUTE(SUBSTITUTE(SUBSTITUTE(SUBSTITUTE(UPPER(TRIM($A140)),"Á","A"),"É","E"),"Í","I"),"Ó","O"),"Ú","U"),"Ñ","N"),"Ü","U"))</f>
        <v/>
      </c>
      <c r="Z140" s="26" t="str">
        <f aca="false">IF($Y140="","",LEFT($Y140,1)&amp;" "&amp;TRIM(RIGHT(SUBSTITUTE($Y140," ",REPT(" ",50)),50)))</f>
        <v/>
      </c>
      <c r="AA140" s="27" t="str">
        <f aca="false">IF($AF140="","",IF(COUNTIF(Validation!$U$19:$U$178,$AF140)&gt;0,"OK","NO MATCH"))</f>
        <v/>
      </c>
      <c r="AB140" s="27" t="str">
        <f aca="false">IF($W140=0,"",IF(AND($W140&gt;=Validation!$B$3,$W140&lt;=Validation!$C$3),"Yes","No"))</f>
        <v/>
      </c>
      <c r="AC140" s="26" t="str">
        <f aca="false">IF($A140="","",$AF140&amp;"|"&amp;TEXT($W140,"yyyy-mm-dd")&amp;"|"&amp;$J140&amp;"|"&amp;$N140)</f>
        <v/>
      </c>
      <c r="AD140" s="27" t="str">
        <f aca="false">IF($AC140="","",IF(COUNTIF($AC$2:$AC$3000,$AC140)&gt;1,"REVIEW","OK"))</f>
        <v/>
      </c>
      <c r="AE140" s="27" t="str">
        <f aca="false">IF(OR($W140=0,$O140=""),"",IF(IFERROR(IF(ISNUMBER($O140),INT($O140),DATE(VALUE(MID(SUBSTITUTE(LEFT($O140,FIND(" ",$O140&amp;" ")-1),"/",REPT(" ",20)),41,20)),VALUE(LEFT(SUBSTITUTE(LEFT($O140,FIND(" ",$O140&amp;" ")-1),"/",REPT(" ",20)),20)),VALUE(MID(SUBSTITUTE(LEFT($O140,FIND(" ",$O140&amp;" ")-1),"/",REPT(" ",20)),21,20)))),0)&gt;$W140,"Late","Same day"))</f>
        <v/>
      </c>
      <c r="AF140" s="26" t="str">
        <f aca="false">IF($A140="","",IFERROR(INDEX(Validation!$C$193:$C$217,MATCH($A140,Validation!$A$193:$A$217,0)),IF(COUNTIF(Validation!$U$19:$U$178,$Z140)&gt;0,$Z140,IF(COUNTIF(Validation!$S$19:$S$178,$AI140)=1,INDEX(Validation!$U$19:$U$178,MATCH($AI140,Validation!$S$19:$S$178,0)),$Z140))))</f>
        <v/>
      </c>
      <c r="AG140" s="27" t="str">
        <f aca="false">IF(COUNTA($A140:$U140)=0,"",IF($A140="","No name",IF($F140="","No date",IF($W140=0,"Date ilegible",IF(NOT(ISNUMBER($N140)),"Hours no numéricas",IF($AA140="NO MATCH","Person no identificada","OK"))))))</f>
        <v/>
      </c>
      <c r="AH140" s="27" t="str">
        <f aca="false">IF($W140=0,"No date",IF($W140&lt;Validation!$B$3,"Before period",IF($W140&gt;Validation!$C$3,"After period","In period")))</f>
        <v>No date</v>
      </c>
      <c r="AI140" s="26" t="str">
        <f aca="false">IF($Y140="","",TRIM(RIGHT(SUBSTITUTE($Y140," ",REPT(" ",50)),50)))</f>
        <v/>
      </c>
      <c r="AJ140" s="27" t="str">
        <f aca="false">IF($A140="","",IF(NOT(ISERROR(MATCH($A140,Validation!$A$193:$A$217,0))),"Manual mapping",IF(COUNTIF(Validation!$U$19:$U$178,$Z140)&gt;0,"Direct",IF(COUNTIF(Validation!$S$19:$S$178,$AI140)=1,"By surname","Unresolved"))))</f>
        <v/>
      </c>
      <c r="AK140" s="28" t="str">
        <f aca="false">IF($L140="","",IF(MATCH($L140,$L$2:$L$3000,0)&lt;&gt;ROW()-1,"",COUNT($AK$1:$AK139)+1))</f>
        <v/>
      </c>
      <c r="AL140" s="28" t="str">
        <f aca="false">IF($G140="","",IF(MATCH($G140,$G$2:$G$3000,0)&lt;&gt;ROW()-1,"",COUNT($AL$1:$AL139)+1))</f>
        <v/>
      </c>
      <c r="AM140" s="28" t="str">
        <f aca="false">IF($H140="","",IF(MATCH($H140,$H$2:$H$3000,0)&lt;&gt;ROW()-1,"",COUNT($AM$1:$AM139)+1))</f>
        <v/>
      </c>
      <c r="AN140" s="28" t="str">
        <f aca="false">IF($I140="","",IF(MATCH($I140,$I$2:$I$3000,0)&lt;&gt;ROW()-1,"",COUNT($AN$1:$AN139)+1))</f>
        <v/>
      </c>
      <c r="AO140" s="28" t="str">
        <f aca="false">IF($Q140="","",IF(MATCH($Q140,$Q$2:$Q$3000,0)&lt;&gt;ROW()-1,"",COUNT($AO$1:$AO139)+1))</f>
        <v/>
      </c>
    </row>
    <row r="141" customFormat="false" ht="12.75" hidden="false" customHeight="true" outlineLevel="0" collapsed="false">
      <c r="W141" s="24" t="n">
        <f aca="false">IF($F141="",0,IFERROR(IF(ISNUMBER($F141),INT($F141),DATE(VALUE(MID(SUBSTITUTE(LEFT($F141,FIND(" ",$F141&amp;" ")-1),"/",REPT(" ",20)),41,20)),VALUE(LEFT(SUBSTITUTE(LEFT($F141,FIND(" ",$F141&amp;" ")-1),"/",REPT(" ",20)),20)),VALUE(MID(SUBSTITUTE(LEFT($F141,FIND(" ",$F141&amp;" ")-1),"/",REPT(" ",20)),21,20)))),0))</f>
        <v>0</v>
      </c>
      <c r="X141" s="25" t="str">
        <f aca="false">IF(ISNUMBER($N141),$N141*Validation!$B$5,"")</f>
        <v/>
      </c>
      <c r="Y141" s="26" t="str">
        <f aca="false">IF($A141="","",SUBSTITUTE(SUBSTITUTE(SUBSTITUTE(SUBSTITUTE(SUBSTITUTE(SUBSTITUTE(SUBSTITUTE(UPPER(TRIM($A141)),"Á","A"),"É","E"),"Í","I"),"Ó","O"),"Ú","U"),"Ñ","N"),"Ü","U"))</f>
        <v/>
      </c>
      <c r="Z141" s="26" t="str">
        <f aca="false">IF($Y141="","",LEFT($Y141,1)&amp;" "&amp;TRIM(RIGHT(SUBSTITUTE($Y141," ",REPT(" ",50)),50)))</f>
        <v/>
      </c>
      <c r="AA141" s="27" t="str">
        <f aca="false">IF($AF141="","",IF(COUNTIF(Validation!$U$19:$U$178,$AF141)&gt;0,"OK","NO MATCH"))</f>
        <v/>
      </c>
      <c r="AB141" s="27" t="str">
        <f aca="false">IF($W141=0,"",IF(AND($W141&gt;=Validation!$B$3,$W141&lt;=Validation!$C$3),"Yes","No"))</f>
        <v/>
      </c>
      <c r="AC141" s="26" t="str">
        <f aca="false">IF($A141="","",$AF141&amp;"|"&amp;TEXT($W141,"yyyy-mm-dd")&amp;"|"&amp;$J141&amp;"|"&amp;$N141)</f>
        <v/>
      </c>
      <c r="AD141" s="27" t="str">
        <f aca="false">IF($AC141="","",IF(COUNTIF($AC$2:$AC$3000,$AC141)&gt;1,"REVIEW","OK"))</f>
        <v/>
      </c>
      <c r="AE141" s="27" t="str">
        <f aca="false">IF(OR($W141=0,$O141=""),"",IF(IFERROR(IF(ISNUMBER($O141),INT($O141),DATE(VALUE(MID(SUBSTITUTE(LEFT($O141,FIND(" ",$O141&amp;" ")-1),"/",REPT(" ",20)),41,20)),VALUE(LEFT(SUBSTITUTE(LEFT($O141,FIND(" ",$O141&amp;" ")-1),"/",REPT(" ",20)),20)),VALUE(MID(SUBSTITUTE(LEFT($O141,FIND(" ",$O141&amp;" ")-1),"/",REPT(" ",20)),21,20)))),0)&gt;$W141,"Late","Same day"))</f>
        <v/>
      </c>
      <c r="AF141" s="26" t="str">
        <f aca="false">IF($A141="","",IFERROR(INDEX(Validation!$C$193:$C$217,MATCH($A141,Validation!$A$193:$A$217,0)),IF(COUNTIF(Validation!$U$19:$U$178,$Z141)&gt;0,$Z141,IF(COUNTIF(Validation!$S$19:$S$178,$AI141)=1,INDEX(Validation!$U$19:$U$178,MATCH($AI141,Validation!$S$19:$S$178,0)),$Z141))))</f>
        <v/>
      </c>
      <c r="AG141" s="27" t="str">
        <f aca="false">IF(COUNTA($A141:$U141)=0,"",IF($A141="","No name",IF($F141="","No date",IF($W141=0,"Date ilegible",IF(NOT(ISNUMBER($N141)),"Hours no numéricas",IF($AA141="NO MATCH","Person no identificada","OK"))))))</f>
        <v/>
      </c>
      <c r="AH141" s="27" t="str">
        <f aca="false">IF($W141=0,"No date",IF($W141&lt;Validation!$B$3,"Before period",IF($W141&gt;Validation!$C$3,"After period","In period")))</f>
        <v>No date</v>
      </c>
      <c r="AI141" s="26" t="str">
        <f aca="false">IF($Y141="","",TRIM(RIGHT(SUBSTITUTE($Y141," ",REPT(" ",50)),50)))</f>
        <v/>
      </c>
      <c r="AJ141" s="27" t="str">
        <f aca="false">IF($A141="","",IF(NOT(ISERROR(MATCH($A141,Validation!$A$193:$A$217,0))),"Manual mapping",IF(COUNTIF(Validation!$U$19:$U$178,$Z141)&gt;0,"Direct",IF(COUNTIF(Validation!$S$19:$S$178,$AI141)=1,"By surname","Unresolved"))))</f>
        <v/>
      </c>
      <c r="AK141" s="28" t="str">
        <f aca="false">IF($L141="","",IF(MATCH($L141,$L$2:$L$3000,0)&lt;&gt;ROW()-1,"",COUNT($AK$1:$AK140)+1))</f>
        <v/>
      </c>
      <c r="AL141" s="28" t="str">
        <f aca="false">IF($G141="","",IF(MATCH($G141,$G$2:$G$3000,0)&lt;&gt;ROW()-1,"",COUNT($AL$1:$AL140)+1))</f>
        <v/>
      </c>
      <c r="AM141" s="28" t="str">
        <f aca="false">IF($H141="","",IF(MATCH($H141,$H$2:$H$3000,0)&lt;&gt;ROW()-1,"",COUNT($AM$1:$AM140)+1))</f>
        <v/>
      </c>
      <c r="AN141" s="28" t="str">
        <f aca="false">IF($I141="","",IF(MATCH($I141,$I$2:$I$3000,0)&lt;&gt;ROW()-1,"",COUNT($AN$1:$AN140)+1))</f>
        <v/>
      </c>
      <c r="AO141" s="28" t="str">
        <f aca="false">IF($Q141="","",IF(MATCH($Q141,$Q$2:$Q$3000,0)&lt;&gt;ROW()-1,"",COUNT($AO$1:$AO140)+1))</f>
        <v/>
      </c>
    </row>
    <row r="142" customFormat="false" ht="12.75" hidden="false" customHeight="true" outlineLevel="0" collapsed="false">
      <c r="W142" s="24" t="n">
        <f aca="false">IF($F142="",0,IFERROR(IF(ISNUMBER($F142),INT($F142),DATE(VALUE(MID(SUBSTITUTE(LEFT($F142,FIND(" ",$F142&amp;" ")-1),"/",REPT(" ",20)),41,20)),VALUE(LEFT(SUBSTITUTE(LEFT($F142,FIND(" ",$F142&amp;" ")-1),"/",REPT(" ",20)),20)),VALUE(MID(SUBSTITUTE(LEFT($F142,FIND(" ",$F142&amp;" ")-1),"/",REPT(" ",20)),21,20)))),0))</f>
        <v>0</v>
      </c>
      <c r="X142" s="25" t="str">
        <f aca="false">IF(ISNUMBER($N142),$N142*Validation!$B$5,"")</f>
        <v/>
      </c>
      <c r="Y142" s="26" t="str">
        <f aca="false">IF($A142="","",SUBSTITUTE(SUBSTITUTE(SUBSTITUTE(SUBSTITUTE(SUBSTITUTE(SUBSTITUTE(SUBSTITUTE(UPPER(TRIM($A142)),"Á","A"),"É","E"),"Í","I"),"Ó","O"),"Ú","U"),"Ñ","N"),"Ü","U"))</f>
        <v/>
      </c>
      <c r="Z142" s="26" t="str">
        <f aca="false">IF($Y142="","",LEFT($Y142,1)&amp;" "&amp;TRIM(RIGHT(SUBSTITUTE($Y142," ",REPT(" ",50)),50)))</f>
        <v/>
      </c>
      <c r="AA142" s="27" t="str">
        <f aca="false">IF($AF142="","",IF(COUNTIF(Validation!$U$19:$U$178,$AF142)&gt;0,"OK","NO MATCH"))</f>
        <v/>
      </c>
      <c r="AB142" s="27" t="str">
        <f aca="false">IF($W142=0,"",IF(AND($W142&gt;=Validation!$B$3,$W142&lt;=Validation!$C$3),"Yes","No"))</f>
        <v/>
      </c>
      <c r="AC142" s="26" t="str">
        <f aca="false">IF($A142="","",$AF142&amp;"|"&amp;TEXT($W142,"yyyy-mm-dd")&amp;"|"&amp;$J142&amp;"|"&amp;$N142)</f>
        <v/>
      </c>
      <c r="AD142" s="27" t="str">
        <f aca="false">IF($AC142="","",IF(COUNTIF($AC$2:$AC$3000,$AC142)&gt;1,"REVIEW","OK"))</f>
        <v/>
      </c>
      <c r="AE142" s="27" t="str">
        <f aca="false">IF(OR($W142=0,$O142=""),"",IF(IFERROR(IF(ISNUMBER($O142),INT($O142),DATE(VALUE(MID(SUBSTITUTE(LEFT($O142,FIND(" ",$O142&amp;" ")-1),"/",REPT(" ",20)),41,20)),VALUE(LEFT(SUBSTITUTE(LEFT($O142,FIND(" ",$O142&amp;" ")-1),"/",REPT(" ",20)),20)),VALUE(MID(SUBSTITUTE(LEFT($O142,FIND(" ",$O142&amp;" ")-1),"/",REPT(" ",20)),21,20)))),0)&gt;$W142,"Late","Same day"))</f>
        <v/>
      </c>
      <c r="AF142" s="26" t="str">
        <f aca="false">IF($A142="","",IFERROR(INDEX(Validation!$C$193:$C$217,MATCH($A142,Validation!$A$193:$A$217,0)),IF(COUNTIF(Validation!$U$19:$U$178,$Z142)&gt;0,$Z142,IF(COUNTIF(Validation!$S$19:$S$178,$AI142)=1,INDEX(Validation!$U$19:$U$178,MATCH($AI142,Validation!$S$19:$S$178,0)),$Z142))))</f>
        <v/>
      </c>
      <c r="AG142" s="27" t="str">
        <f aca="false">IF(COUNTA($A142:$U142)=0,"",IF($A142="","No name",IF($F142="","No date",IF($W142=0,"Date ilegible",IF(NOT(ISNUMBER($N142)),"Hours no numéricas",IF($AA142="NO MATCH","Person no identificada","OK"))))))</f>
        <v/>
      </c>
      <c r="AH142" s="27" t="str">
        <f aca="false">IF($W142=0,"No date",IF($W142&lt;Validation!$B$3,"Before period",IF($W142&gt;Validation!$C$3,"After period","In period")))</f>
        <v>No date</v>
      </c>
      <c r="AI142" s="26" t="str">
        <f aca="false">IF($Y142="","",TRIM(RIGHT(SUBSTITUTE($Y142," ",REPT(" ",50)),50)))</f>
        <v/>
      </c>
      <c r="AJ142" s="27" t="str">
        <f aca="false">IF($A142="","",IF(NOT(ISERROR(MATCH($A142,Validation!$A$193:$A$217,0))),"Manual mapping",IF(COUNTIF(Validation!$U$19:$U$178,$Z142)&gt;0,"Direct",IF(COUNTIF(Validation!$S$19:$S$178,$AI142)=1,"By surname","Unresolved"))))</f>
        <v/>
      </c>
      <c r="AK142" s="28" t="str">
        <f aca="false">IF($L142="","",IF(MATCH($L142,$L$2:$L$3000,0)&lt;&gt;ROW()-1,"",COUNT($AK$1:$AK141)+1))</f>
        <v/>
      </c>
      <c r="AL142" s="28" t="str">
        <f aca="false">IF($G142="","",IF(MATCH($G142,$G$2:$G$3000,0)&lt;&gt;ROW()-1,"",COUNT($AL$1:$AL141)+1))</f>
        <v/>
      </c>
      <c r="AM142" s="28" t="str">
        <f aca="false">IF($H142="","",IF(MATCH($H142,$H$2:$H$3000,0)&lt;&gt;ROW()-1,"",COUNT($AM$1:$AM141)+1))</f>
        <v/>
      </c>
      <c r="AN142" s="28" t="str">
        <f aca="false">IF($I142="","",IF(MATCH($I142,$I$2:$I$3000,0)&lt;&gt;ROW()-1,"",COUNT($AN$1:$AN141)+1))</f>
        <v/>
      </c>
      <c r="AO142" s="28" t="str">
        <f aca="false">IF($Q142="","",IF(MATCH($Q142,$Q$2:$Q$3000,0)&lt;&gt;ROW()-1,"",COUNT($AO$1:$AO141)+1))</f>
        <v/>
      </c>
    </row>
    <row r="143" customFormat="false" ht="12.75" hidden="false" customHeight="true" outlineLevel="0" collapsed="false">
      <c r="W143" s="24" t="n">
        <f aca="false">IF($F143="",0,IFERROR(IF(ISNUMBER($F143),INT($F143),DATE(VALUE(MID(SUBSTITUTE(LEFT($F143,FIND(" ",$F143&amp;" ")-1),"/",REPT(" ",20)),41,20)),VALUE(LEFT(SUBSTITUTE(LEFT($F143,FIND(" ",$F143&amp;" ")-1),"/",REPT(" ",20)),20)),VALUE(MID(SUBSTITUTE(LEFT($F143,FIND(" ",$F143&amp;" ")-1),"/",REPT(" ",20)),21,20)))),0))</f>
        <v>0</v>
      </c>
      <c r="X143" s="25" t="str">
        <f aca="false">IF(ISNUMBER($N143),$N143*Validation!$B$5,"")</f>
        <v/>
      </c>
      <c r="Y143" s="26" t="str">
        <f aca="false">IF($A143="","",SUBSTITUTE(SUBSTITUTE(SUBSTITUTE(SUBSTITUTE(SUBSTITUTE(SUBSTITUTE(SUBSTITUTE(UPPER(TRIM($A143)),"Á","A"),"É","E"),"Í","I"),"Ó","O"),"Ú","U"),"Ñ","N"),"Ü","U"))</f>
        <v/>
      </c>
      <c r="Z143" s="26" t="str">
        <f aca="false">IF($Y143="","",LEFT($Y143,1)&amp;" "&amp;TRIM(RIGHT(SUBSTITUTE($Y143," ",REPT(" ",50)),50)))</f>
        <v/>
      </c>
      <c r="AA143" s="27" t="str">
        <f aca="false">IF($AF143="","",IF(COUNTIF(Validation!$U$19:$U$178,$AF143)&gt;0,"OK","NO MATCH"))</f>
        <v/>
      </c>
      <c r="AB143" s="27" t="str">
        <f aca="false">IF($W143=0,"",IF(AND($W143&gt;=Validation!$B$3,$W143&lt;=Validation!$C$3),"Yes","No"))</f>
        <v/>
      </c>
      <c r="AC143" s="26" t="str">
        <f aca="false">IF($A143="","",$AF143&amp;"|"&amp;TEXT($W143,"yyyy-mm-dd")&amp;"|"&amp;$J143&amp;"|"&amp;$N143)</f>
        <v/>
      </c>
      <c r="AD143" s="27" t="str">
        <f aca="false">IF($AC143="","",IF(COUNTIF($AC$2:$AC$3000,$AC143)&gt;1,"REVIEW","OK"))</f>
        <v/>
      </c>
      <c r="AE143" s="27" t="str">
        <f aca="false">IF(OR($W143=0,$O143=""),"",IF(IFERROR(IF(ISNUMBER($O143),INT($O143),DATE(VALUE(MID(SUBSTITUTE(LEFT($O143,FIND(" ",$O143&amp;" ")-1),"/",REPT(" ",20)),41,20)),VALUE(LEFT(SUBSTITUTE(LEFT($O143,FIND(" ",$O143&amp;" ")-1),"/",REPT(" ",20)),20)),VALUE(MID(SUBSTITUTE(LEFT($O143,FIND(" ",$O143&amp;" ")-1),"/",REPT(" ",20)),21,20)))),0)&gt;$W143,"Late","Same day"))</f>
        <v/>
      </c>
      <c r="AF143" s="26" t="str">
        <f aca="false">IF($A143="","",IFERROR(INDEX(Validation!$C$193:$C$217,MATCH($A143,Validation!$A$193:$A$217,0)),IF(COUNTIF(Validation!$U$19:$U$178,$Z143)&gt;0,$Z143,IF(COUNTIF(Validation!$S$19:$S$178,$AI143)=1,INDEX(Validation!$U$19:$U$178,MATCH($AI143,Validation!$S$19:$S$178,0)),$Z143))))</f>
        <v/>
      </c>
      <c r="AG143" s="27" t="str">
        <f aca="false">IF(COUNTA($A143:$U143)=0,"",IF($A143="","No name",IF($F143="","No date",IF($W143=0,"Date ilegible",IF(NOT(ISNUMBER($N143)),"Hours no numéricas",IF($AA143="NO MATCH","Person no identificada","OK"))))))</f>
        <v/>
      </c>
      <c r="AH143" s="27" t="str">
        <f aca="false">IF($W143=0,"No date",IF($W143&lt;Validation!$B$3,"Before period",IF($W143&gt;Validation!$C$3,"After period","In period")))</f>
        <v>No date</v>
      </c>
      <c r="AI143" s="26" t="str">
        <f aca="false">IF($Y143="","",TRIM(RIGHT(SUBSTITUTE($Y143," ",REPT(" ",50)),50)))</f>
        <v/>
      </c>
      <c r="AJ143" s="27" t="str">
        <f aca="false">IF($A143="","",IF(NOT(ISERROR(MATCH($A143,Validation!$A$193:$A$217,0))),"Manual mapping",IF(COUNTIF(Validation!$U$19:$U$178,$Z143)&gt;0,"Direct",IF(COUNTIF(Validation!$S$19:$S$178,$AI143)=1,"By surname","Unresolved"))))</f>
        <v/>
      </c>
      <c r="AK143" s="28" t="str">
        <f aca="false">IF($L143="","",IF(MATCH($L143,$L$2:$L$3000,0)&lt;&gt;ROW()-1,"",COUNT($AK$1:$AK142)+1))</f>
        <v/>
      </c>
      <c r="AL143" s="28" t="str">
        <f aca="false">IF($G143="","",IF(MATCH($G143,$G$2:$G$3000,0)&lt;&gt;ROW()-1,"",COUNT($AL$1:$AL142)+1))</f>
        <v/>
      </c>
      <c r="AM143" s="28" t="str">
        <f aca="false">IF($H143="","",IF(MATCH($H143,$H$2:$H$3000,0)&lt;&gt;ROW()-1,"",COUNT($AM$1:$AM142)+1))</f>
        <v/>
      </c>
      <c r="AN143" s="28" t="str">
        <f aca="false">IF($I143="","",IF(MATCH($I143,$I$2:$I$3000,0)&lt;&gt;ROW()-1,"",COUNT($AN$1:$AN142)+1))</f>
        <v/>
      </c>
      <c r="AO143" s="28" t="str">
        <f aca="false">IF($Q143="","",IF(MATCH($Q143,$Q$2:$Q$3000,0)&lt;&gt;ROW()-1,"",COUNT($AO$1:$AO142)+1))</f>
        <v/>
      </c>
    </row>
    <row r="144" customFormat="false" ht="12.75" hidden="false" customHeight="true" outlineLevel="0" collapsed="false">
      <c r="W144" s="24" t="n">
        <f aca="false">IF($F144="",0,IFERROR(IF(ISNUMBER($F144),INT($F144),DATE(VALUE(MID(SUBSTITUTE(LEFT($F144,FIND(" ",$F144&amp;" ")-1),"/",REPT(" ",20)),41,20)),VALUE(LEFT(SUBSTITUTE(LEFT($F144,FIND(" ",$F144&amp;" ")-1),"/",REPT(" ",20)),20)),VALUE(MID(SUBSTITUTE(LEFT($F144,FIND(" ",$F144&amp;" ")-1),"/",REPT(" ",20)),21,20)))),0))</f>
        <v>0</v>
      </c>
      <c r="X144" s="25" t="str">
        <f aca="false">IF(ISNUMBER($N144),$N144*Validation!$B$5,"")</f>
        <v/>
      </c>
      <c r="Y144" s="26" t="str">
        <f aca="false">IF($A144="","",SUBSTITUTE(SUBSTITUTE(SUBSTITUTE(SUBSTITUTE(SUBSTITUTE(SUBSTITUTE(SUBSTITUTE(UPPER(TRIM($A144)),"Á","A"),"É","E"),"Í","I"),"Ó","O"),"Ú","U"),"Ñ","N"),"Ü","U"))</f>
        <v/>
      </c>
      <c r="Z144" s="26" t="str">
        <f aca="false">IF($Y144="","",LEFT($Y144,1)&amp;" "&amp;TRIM(RIGHT(SUBSTITUTE($Y144," ",REPT(" ",50)),50)))</f>
        <v/>
      </c>
      <c r="AA144" s="27" t="str">
        <f aca="false">IF($AF144="","",IF(COUNTIF(Validation!$U$19:$U$178,$AF144)&gt;0,"OK","NO MATCH"))</f>
        <v/>
      </c>
      <c r="AB144" s="27" t="str">
        <f aca="false">IF($W144=0,"",IF(AND($W144&gt;=Validation!$B$3,$W144&lt;=Validation!$C$3),"Yes","No"))</f>
        <v/>
      </c>
      <c r="AC144" s="26" t="str">
        <f aca="false">IF($A144="","",$AF144&amp;"|"&amp;TEXT($W144,"yyyy-mm-dd")&amp;"|"&amp;$J144&amp;"|"&amp;$N144)</f>
        <v/>
      </c>
      <c r="AD144" s="27" t="str">
        <f aca="false">IF($AC144="","",IF(COUNTIF($AC$2:$AC$3000,$AC144)&gt;1,"REVIEW","OK"))</f>
        <v/>
      </c>
      <c r="AE144" s="27" t="str">
        <f aca="false">IF(OR($W144=0,$O144=""),"",IF(IFERROR(IF(ISNUMBER($O144),INT($O144),DATE(VALUE(MID(SUBSTITUTE(LEFT($O144,FIND(" ",$O144&amp;" ")-1),"/",REPT(" ",20)),41,20)),VALUE(LEFT(SUBSTITUTE(LEFT($O144,FIND(" ",$O144&amp;" ")-1),"/",REPT(" ",20)),20)),VALUE(MID(SUBSTITUTE(LEFT($O144,FIND(" ",$O144&amp;" ")-1),"/",REPT(" ",20)),21,20)))),0)&gt;$W144,"Late","Same day"))</f>
        <v/>
      </c>
      <c r="AF144" s="26" t="str">
        <f aca="false">IF($A144="","",IFERROR(INDEX(Validation!$C$193:$C$217,MATCH($A144,Validation!$A$193:$A$217,0)),IF(COUNTIF(Validation!$U$19:$U$178,$Z144)&gt;0,$Z144,IF(COUNTIF(Validation!$S$19:$S$178,$AI144)=1,INDEX(Validation!$U$19:$U$178,MATCH($AI144,Validation!$S$19:$S$178,0)),$Z144))))</f>
        <v/>
      </c>
      <c r="AG144" s="27" t="str">
        <f aca="false">IF(COUNTA($A144:$U144)=0,"",IF($A144="","No name",IF($F144="","No date",IF($W144=0,"Date ilegible",IF(NOT(ISNUMBER($N144)),"Hours no numéricas",IF($AA144="NO MATCH","Person no identificada","OK"))))))</f>
        <v/>
      </c>
      <c r="AH144" s="27" t="str">
        <f aca="false">IF($W144=0,"No date",IF($W144&lt;Validation!$B$3,"Before period",IF($W144&gt;Validation!$C$3,"After period","In period")))</f>
        <v>No date</v>
      </c>
      <c r="AI144" s="26" t="str">
        <f aca="false">IF($Y144="","",TRIM(RIGHT(SUBSTITUTE($Y144," ",REPT(" ",50)),50)))</f>
        <v/>
      </c>
      <c r="AJ144" s="27" t="str">
        <f aca="false">IF($A144="","",IF(NOT(ISERROR(MATCH($A144,Validation!$A$193:$A$217,0))),"Manual mapping",IF(COUNTIF(Validation!$U$19:$U$178,$Z144)&gt;0,"Direct",IF(COUNTIF(Validation!$S$19:$S$178,$AI144)=1,"By surname","Unresolved"))))</f>
        <v/>
      </c>
      <c r="AK144" s="28" t="str">
        <f aca="false">IF($L144="","",IF(MATCH($L144,$L$2:$L$3000,0)&lt;&gt;ROW()-1,"",COUNT($AK$1:$AK143)+1))</f>
        <v/>
      </c>
      <c r="AL144" s="28" t="str">
        <f aca="false">IF($G144="","",IF(MATCH($G144,$G$2:$G$3000,0)&lt;&gt;ROW()-1,"",COUNT($AL$1:$AL143)+1))</f>
        <v/>
      </c>
      <c r="AM144" s="28" t="str">
        <f aca="false">IF($H144="","",IF(MATCH($H144,$H$2:$H$3000,0)&lt;&gt;ROW()-1,"",COUNT($AM$1:$AM143)+1))</f>
        <v/>
      </c>
      <c r="AN144" s="28" t="str">
        <f aca="false">IF($I144="","",IF(MATCH($I144,$I$2:$I$3000,0)&lt;&gt;ROW()-1,"",COUNT($AN$1:$AN143)+1))</f>
        <v/>
      </c>
      <c r="AO144" s="28" t="str">
        <f aca="false">IF($Q144="","",IF(MATCH($Q144,$Q$2:$Q$3000,0)&lt;&gt;ROW()-1,"",COUNT($AO$1:$AO143)+1))</f>
        <v/>
      </c>
    </row>
    <row r="145" customFormat="false" ht="12.75" hidden="false" customHeight="true" outlineLevel="0" collapsed="false">
      <c r="W145" s="24" t="n">
        <f aca="false">IF($F145="",0,IFERROR(IF(ISNUMBER($F145),INT($F145),DATE(VALUE(MID(SUBSTITUTE(LEFT($F145,FIND(" ",$F145&amp;" ")-1),"/",REPT(" ",20)),41,20)),VALUE(LEFT(SUBSTITUTE(LEFT($F145,FIND(" ",$F145&amp;" ")-1),"/",REPT(" ",20)),20)),VALUE(MID(SUBSTITUTE(LEFT($F145,FIND(" ",$F145&amp;" ")-1),"/",REPT(" ",20)),21,20)))),0))</f>
        <v>0</v>
      </c>
      <c r="X145" s="25" t="str">
        <f aca="false">IF(ISNUMBER($N145),$N145*Validation!$B$5,"")</f>
        <v/>
      </c>
      <c r="Y145" s="26" t="str">
        <f aca="false">IF($A145="","",SUBSTITUTE(SUBSTITUTE(SUBSTITUTE(SUBSTITUTE(SUBSTITUTE(SUBSTITUTE(SUBSTITUTE(UPPER(TRIM($A145)),"Á","A"),"É","E"),"Í","I"),"Ó","O"),"Ú","U"),"Ñ","N"),"Ü","U"))</f>
        <v/>
      </c>
      <c r="Z145" s="26" t="str">
        <f aca="false">IF($Y145="","",LEFT($Y145,1)&amp;" "&amp;TRIM(RIGHT(SUBSTITUTE($Y145," ",REPT(" ",50)),50)))</f>
        <v/>
      </c>
      <c r="AA145" s="27" t="str">
        <f aca="false">IF($AF145="","",IF(COUNTIF(Validation!$U$19:$U$178,$AF145)&gt;0,"OK","NO MATCH"))</f>
        <v/>
      </c>
      <c r="AB145" s="27" t="str">
        <f aca="false">IF($W145=0,"",IF(AND($W145&gt;=Validation!$B$3,$W145&lt;=Validation!$C$3),"Yes","No"))</f>
        <v/>
      </c>
      <c r="AC145" s="26" t="str">
        <f aca="false">IF($A145="","",$AF145&amp;"|"&amp;TEXT($W145,"yyyy-mm-dd")&amp;"|"&amp;$J145&amp;"|"&amp;$N145)</f>
        <v/>
      </c>
      <c r="AD145" s="27" t="str">
        <f aca="false">IF($AC145="","",IF(COUNTIF($AC$2:$AC$3000,$AC145)&gt;1,"REVIEW","OK"))</f>
        <v/>
      </c>
      <c r="AE145" s="27" t="str">
        <f aca="false">IF(OR($W145=0,$O145=""),"",IF(IFERROR(IF(ISNUMBER($O145),INT($O145),DATE(VALUE(MID(SUBSTITUTE(LEFT($O145,FIND(" ",$O145&amp;" ")-1),"/",REPT(" ",20)),41,20)),VALUE(LEFT(SUBSTITUTE(LEFT($O145,FIND(" ",$O145&amp;" ")-1),"/",REPT(" ",20)),20)),VALUE(MID(SUBSTITUTE(LEFT($O145,FIND(" ",$O145&amp;" ")-1),"/",REPT(" ",20)),21,20)))),0)&gt;$W145,"Late","Same day"))</f>
        <v/>
      </c>
      <c r="AF145" s="26" t="str">
        <f aca="false">IF($A145="","",IFERROR(INDEX(Validation!$C$193:$C$217,MATCH($A145,Validation!$A$193:$A$217,0)),IF(COUNTIF(Validation!$U$19:$U$178,$Z145)&gt;0,$Z145,IF(COUNTIF(Validation!$S$19:$S$178,$AI145)=1,INDEX(Validation!$U$19:$U$178,MATCH($AI145,Validation!$S$19:$S$178,0)),$Z145))))</f>
        <v/>
      </c>
      <c r="AG145" s="27" t="str">
        <f aca="false">IF(COUNTA($A145:$U145)=0,"",IF($A145="","No name",IF($F145="","No date",IF($W145=0,"Date ilegible",IF(NOT(ISNUMBER($N145)),"Hours no numéricas",IF($AA145="NO MATCH","Person no identificada","OK"))))))</f>
        <v/>
      </c>
      <c r="AH145" s="27" t="str">
        <f aca="false">IF($W145=0,"No date",IF($W145&lt;Validation!$B$3,"Before period",IF($W145&gt;Validation!$C$3,"After period","In period")))</f>
        <v>No date</v>
      </c>
      <c r="AI145" s="26" t="str">
        <f aca="false">IF($Y145="","",TRIM(RIGHT(SUBSTITUTE($Y145," ",REPT(" ",50)),50)))</f>
        <v/>
      </c>
      <c r="AJ145" s="27" t="str">
        <f aca="false">IF($A145="","",IF(NOT(ISERROR(MATCH($A145,Validation!$A$193:$A$217,0))),"Manual mapping",IF(COUNTIF(Validation!$U$19:$U$178,$Z145)&gt;0,"Direct",IF(COUNTIF(Validation!$S$19:$S$178,$AI145)=1,"By surname","Unresolved"))))</f>
        <v/>
      </c>
      <c r="AK145" s="28" t="str">
        <f aca="false">IF($L145="","",IF(MATCH($L145,$L$2:$L$3000,0)&lt;&gt;ROW()-1,"",COUNT($AK$1:$AK144)+1))</f>
        <v/>
      </c>
      <c r="AL145" s="28" t="str">
        <f aca="false">IF($G145="","",IF(MATCH($G145,$G$2:$G$3000,0)&lt;&gt;ROW()-1,"",COUNT($AL$1:$AL144)+1))</f>
        <v/>
      </c>
      <c r="AM145" s="28" t="str">
        <f aca="false">IF($H145="","",IF(MATCH($H145,$H$2:$H$3000,0)&lt;&gt;ROW()-1,"",COUNT($AM$1:$AM144)+1))</f>
        <v/>
      </c>
      <c r="AN145" s="28" t="str">
        <f aca="false">IF($I145="","",IF(MATCH($I145,$I$2:$I$3000,0)&lt;&gt;ROW()-1,"",COUNT($AN$1:$AN144)+1))</f>
        <v/>
      </c>
      <c r="AO145" s="28" t="str">
        <f aca="false">IF($Q145="","",IF(MATCH($Q145,$Q$2:$Q$3000,0)&lt;&gt;ROW()-1,"",COUNT($AO$1:$AO144)+1))</f>
        <v/>
      </c>
    </row>
    <row r="146" customFormat="false" ht="12.75" hidden="false" customHeight="true" outlineLevel="0" collapsed="false">
      <c r="W146" s="24" t="n">
        <f aca="false">IF($F146="",0,IFERROR(IF(ISNUMBER($F146),INT($F146),DATE(VALUE(MID(SUBSTITUTE(LEFT($F146,FIND(" ",$F146&amp;" ")-1),"/",REPT(" ",20)),41,20)),VALUE(LEFT(SUBSTITUTE(LEFT($F146,FIND(" ",$F146&amp;" ")-1),"/",REPT(" ",20)),20)),VALUE(MID(SUBSTITUTE(LEFT($F146,FIND(" ",$F146&amp;" ")-1),"/",REPT(" ",20)),21,20)))),0))</f>
        <v>0</v>
      </c>
      <c r="X146" s="25" t="str">
        <f aca="false">IF(ISNUMBER($N146),$N146*Validation!$B$5,"")</f>
        <v/>
      </c>
      <c r="Y146" s="26" t="str">
        <f aca="false">IF($A146="","",SUBSTITUTE(SUBSTITUTE(SUBSTITUTE(SUBSTITUTE(SUBSTITUTE(SUBSTITUTE(SUBSTITUTE(UPPER(TRIM($A146)),"Á","A"),"É","E"),"Í","I"),"Ó","O"),"Ú","U"),"Ñ","N"),"Ü","U"))</f>
        <v/>
      </c>
      <c r="Z146" s="26" t="str">
        <f aca="false">IF($Y146="","",LEFT($Y146,1)&amp;" "&amp;TRIM(RIGHT(SUBSTITUTE($Y146," ",REPT(" ",50)),50)))</f>
        <v/>
      </c>
      <c r="AA146" s="27" t="str">
        <f aca="false">IF($AF146="","",IF(COUNTIF(Validation!$U$19:$U$178,$AF146)&gt;0,"OK","NO MATCH"))</f>
        <v/>
      </c>
      <c r="AB146" s="27" t="str">
        <f aca="false">IF($W146=0,"",IF(AND($W146&gt;=Validation!$B$3,$W146&lt;=Validation!$C$3),"Yes","No"))</f>
        <v/>
      </c>
      <c r="AC146" s="26" t="str">
        <f aca="false">IF($A146="","",$AF146&amp;"|"&amp;TEXT($W146,"yyyy-mm-dd")&amp;"|"&amp;$J146&amp;"|"&amp;$N146)</f>
        <v/>
      </c>
      <c r="AD146" s="27" t="str">
        <f aca="false">IF($AC146="","",IF(COUNTIF($AC$2:$AC$3000,$AC146)&gt;1,"REVIEW","OK"))</f>
        <v/>
      </c>
      <c r="AE146" s="27" t="str">
        <f aca="false">IF(OR($W146=0,$O146=""),"",IF(IFERROR(IF(ISNUMBER($O146),INT($O146),DATE(VALUE(MID(SUBSTITUTE(LEFT($O146,FIND(" ",$O146&amp;" ")-1),"/",REPT(" ",20)),41,20)),VALUE(LEFT(SUBSTITUTE(LEFT($O146,FIND(" ",$O146&amp;" ")-1),"/",REPT(" ",20)),20)),VALUE(MID(SUBSTITUTE(LEFT($O146,FIND(" ",$O146&amp;" ")-1),"/",REPT(" ",20)),21,20)))),0)&gt;$W146,"Late","Same day"))</f>
        <v/>
      </c>
      <c r="AF146" s="26" t="str">
        <f aca="false">IF($A146="","",IFERROR(INDEX(Validation!$C$193:$C$217,MATCH($A146,Validation!$A$193:$A$217,0)),IF(COUNTIF(Validation!$U$19:$U$178,$Z146)&gt;0,$Z146,IF(COUNTIF(Validation!$S$19:$S$178,$AI146)=1,INDEX(Validation!$U$19:$U$178,MATCH($AI146,Validation!$S$19:$S$178,0)),$Z146))))</f>
        <v/>
      </c>
      <c r="AG146" s="27" t="str">
        <f aca="false">IF(COUNTA($A146:$U146)=0,"",IF($A146="","No name",IF($F146="","No date",IF($W146=0,"Date ilegible",IF(NOT(ISNUMBER($N146)),"Hours no numéricas",IF($AA146="NO MATCH","Person no identificada","OK"))))))</f>
        <v/>
      </c>
      <c r="AH146" s="27" t="str">
        <f aca="false">IF($W146=0,"No date",IF($W146&lt;Validation!$B$3,"Before period",IF($W146&gt;Validation!$C$3,"After period","In period")))</f>
        <v>No date</v>
      </c>
      <c r="AI146" s="26" t="str">
        <f aca="false">IF($Y146="","",TRIM(RIGHT(SUBSTITUTE($Y146," ",REPT(" ",50)),50)))</f>
        <v/>
      </c>
      <c r="AJ146" s="27" t="str">
        <f aca="false">IF($A146="","",IF(NOT(ISERROR(MATCH($A146,Validation!$A$193:$A$217,0))),"Manual mapping",IF(COUNTIF(Validation!$U$19:$U$178,$Z146)&gt;0,"Direct",IF(COUNTIF(Validation!$S$19:$S$178,$AI146)=1,"By surname","Unresolved"))))</f>
        <v/>
      </c>
      <c r="AK146" s="28" t="str">
        <f aca="false">IF($L146="","",IF(MATCH($L146,$L$2:$L$3000,0)&lt;&gt;ROW()-1,"",COUNT($AK$1:$AK145)+1))</f>
        <v/>
      </c>
      <c r="AL146" s="28" t="str">
        <f aca="false">IF($G146="","",IF(MATCH($G146,$G$2:$G$3000,0)&lt;&gt;ROW()-1,"",COUNT($AL$1:$AL145)+1))</f>
        <v/>
      </c>
      <c r="AM146" s="28" t="str">
        <f aca="false">IF($H146="","",IF(MATCH($H146,$H$2:$H$3000,0)&lt;&gt;ROW()-1,"",COUNT($AM$1:$AM145)+1))</f>
        <v/>
      </c>
      <c r="AN146" s="28" t="str">
        <f aca="false">IF($I146="","",IF(MATCH($I146,$I$2:$I$3000,0)&lt;&gt;ROW()-1,"",COUNT($AN$1:$AN145)+1))</f>
        <v/>
      </c>
      <c r="AO146" s="28" t="str">
        <f aca="false">IF($Q146="","",IF(MATCH($Q146,$Q$2:$Q$3000,0)&lt;&gt;ROW()-1,"",COUNT($AO$1:$AO145)+1))</f>
        <v/>
      </c>
    </row>
    <row r="147" customFormat="false" ht="12.75" hidden="false" customHeight="true" outlineLevel="0" collapsed="false">
      <c r="W147" s="24" t="n">
        <f aca="false">IF($F147="",0,IFERROR(IF(ISNUMBER($F147),INT($F147),DATE(VALUE(MID(SUBSTITUTE(LEFT($F147,FIND(" ",$F147&amp;" ")-1),"/",REPT(" ",20)),41,20)),VALUE(LEFT(SUBSTITUTE(LEFT($F147,FIND(" ",$F147&amp;" ")-1),"/",REPT(" ",20)),20)),VALUE(MID(SUBSTITUTE(LEFT($F147,FIND(" ",$F147&amp;" ")-1),"/",REPT(" ",20)),21,20)))),0))</f>
        <v>0</v>
      </c>
      <c r="X147" s="25" t="str">
        <f aca="false">IF(ISNUMBER($N147),$N147*Validation!$B$5,"")</f>
        <v/>
      </c>
      <c r="Y147" s="26" t="str">
        <f aca="false">IF($A147="","",SUBSTITUTE(SUBSTITUTE(SUBSTITUTE(SUBSTITUTE(SUBSTITUTE(SUBSTITUTE(SUBSTITUTE(UPPER(TRIM($A147)),"Á","A"),"É","E"),"Í","I"),"Ó","O"),"Ú","U"),"Ñ","N"),"Ü","U"))</f>
        <v/>
      </c>
      <c r="Z147" s="26" t="str">
        <f aca="false">IF($Y147="","",LEFT($Y147,1)&amp;" "&amp;TRIM(RIGHT(SUBSTITUTE($Y147," ",REPT(" ",50)),50)))</f>
        <v/>
      </c>
      <c r="AA147" s="27" t="str">
        <f aca="false">IF($AF147="","",IF(COUNTIF(Validation!$U$19:$U$178,$AF147)&gt;0,"OK","NO MATCH"))</f>
        <v/>
      </c>
      <c r="AB147" s="27" t="str">
        <f aca="false">IF($W147=0,"",IF(AND($W147&gt;=Validation!$B$3,$W147&lt;=Validation!$C$3),"Yes","No"))</f>
        <v/>
      </c>
      <c r="AC147" s="26" t="str">
        <f aca="false">IF($A147="","",$AF147&amp;"|"&amp;TEXT($W147,"yyyy-mm-dd")&amp;"|"&amp;$J147&amp;"|"&amp;$N147)</f>
        <v/>
      </c>
      <c r="AD147" s="27" t="str">
        <f aca="false">IF($AC147="","",IF(COUNTIF($AC$2:$AC$3000,$AC147)&gt;1,"REVIEW","OK"))</f>
        <v/>
      </c>
      <c r="AE147" s="27" t="str">
        <f aca="false">IF(OR($W147=0,$O147=""),"",IF(IFERROR(IF(ISNUMBER($O147),INT($O147),DATE(VALUE(MID(SUBSTITUTE(LEFT($O147,FIND(" ",$O147&amp;" ")-1),"/",REPT(" ",20)),41,20)),VALUE(LEFT(SUBSTITUTE(LEFT($O147,FIND(" ",$O147&amp;" ")-1),"/",REPT(" ",20)),20)),VALUE(MID(SUBSTITUTE(LEFT($O147,FIND(" ",$O147&amp;" ")-1),"/",REPT(" ",20)),21,20)))),0)&gt;$W147,"Late","Same day"))</f>
        <v/>
      </c>
      <c r="AF147" s="26" t="str">
        <f aca="false">IF($A147="","",IFERROR(INDEX(Validation!$C$193:$C$217,MATCH($A147,Validation!$A$193:$A$217,0)),IF(COUNTIF(Validation!$U$19:$U$178,$Z147)&gt;0,$Z147,IF(COUNTIF(Validation!$S$19:$S$178,$AI147)=1,INDEX(Validation!$U$19:$U$178,MATCH($AI147,Validation!$S$19:$S$178,0)),$Z147))))</f>
        <v/>
      </c>
      <c r="AG147" s="27" t="str">
        <f aca="false">IF(COUNTA($A147:$U147)=0,"",IF($A147="","No name",IF($F147="","No date",IF($W147=0,"Date ilegible",IF(NOT(ISNUMBER($N147)),"Hours no numéricas",IF($AA147="NO MATCH","Person no identificada","OK"))))))</f>
        <v/>
      </c>
      <c r="AH147" s="27" t="str">
        <f aca="false">IF($W147=0,"No date",IF($W147&lt;Validation!$B$3,"Before period",IF($W147&gt;Validation!$C$3,"After period","In period")))</f>
        <v>No date</v>
      </c>
      <c r="AI147" s="26" t="str">
        <f aca="false">IF($Y147="","",TRIM(RIGHT(SUBSTITUTE($Y147," ",REPT(" ",50)),50)))</f>
        <v/>
      </c>
      <c r="AJ147" s="27" t="str">
        <f aca="false">IF($A147="","",IF(NOT(ISERROR(MATCH($A147,Validation!$A$193:$A$217,0))),"Manual mapping",IF(COUNTIF(Validation!$U$19:$U$178,$Z147)&gt;0,"Direct",IF(COUNTIF(Validation!$S$19:$S$178,$AI147)=1,"By surname","Unresolved"))))</f>
        <v/>
      </c>
      <c r="AK147" s="28" t="str">
        <f aca="false">IF($L147="","",IF(MATCH($L147,$L$2:$L$3000,0)&lt;&gt;ROW()-1,"",COUNT($AK$1:$AK146)+1))</f>
        <v/>
      </c>
      <c r="AL147" s="28" t="str">
        <f aca="false">IF($G147="","",IF(MATCH($G147,$G$2:$G$3000,0)&lt;&gt;ROW()-1,"",COUNT($AL$1:$AL146)+1))</f>
        <v/>
      </c>
      <c r="AM147" s="28" t="str">
        <f aca="false">IF($H147="","",IF(MATCH($H147,$H$2:$H$3000,0)&lt;&gt;ROW()-1,"",COUNT($AM$1:$AM146)+1))</f>
        <v/>
      </c>
      <c r="AN147" s="28" t="str">
        <f aca="false">IF($I147="","",IF(MATCH($I147,$I$2:$I$3000,0)&lt;&gt;ROW()-1,"",COUNT($AN$1:$AN146)+1))</f>
        <v/>
      </c>
      <c r="AO147" s="28" t="str">
        <f aca="false">IF($Q147="","",IF(MATCH($Q147,$Q$2:$Q$3000,0)&lt;&gt;ROW()-1,"",COUNT($AO$1:$AO146)+1))</f>
        <v/>
      </c>
    </row>
    <row r="148" customFormat="false" ht="12.75" hidden="false" customHeight="true" outlineLevel="0" collapsed="false">
      <c r="W148" s="24" t="n">
        <f aca="false">IF($F148="",0,IFERROR(IF(ISNUMBER($F148),INT($F148),DATE(VALUE(MID(SUBSTITUTE(LEFT($F148,FIND(" ",$F148&amp;" ")-1),"/",REPT(" ",20)),41,20)),VALUE(LEFT(SUBSTITUTE(LEFT($F148,FIND(" ",$F148&amp;" ")-1),"/",REPT(" ",20)),20)),VALUE(MID(SUBSTITUTE(LEFT($F148,FIND(" ",$F148&amp;" ")-1),"/",REPT(" ",20)),21,20)))),0))</f>
        <v>0</v>
      </c>
      <c r="X148" s="25" t="str">
        <f aca="false">IF(ISNUMBER($N148),$N148*Validation!$B$5,"")</f>
        <v/>
      </c>
      <c r="Y148" s="26" t="str">
        <f aca="false">IF($A148="","",SUBSTITUTE(SUBSTITUTE(SUBSTITUTE(SUBSTITUTE(SUBSTITUTE(SUBSTITUTE(SUBSTITUTE(UPPER(TRIM($A148)),"Á","A"),"É","E"),"Í","I"),"Ó","O"),"Ú","U"),"Ñ","N"),"Ü","U"))</f>
        <v/>
      </c>
      <c r="Z148" s="26" t="str">
        <f aca="false">IF($Y148="","",LEFT($Y148,1)&amp;" "&amp;TRIM(RIGHT(SUBSTITUTE($Y148," ",REPT(" ",50)),50)))</f>
        <v/>
      </c>
      <c r="AA148" s="27" t="str">
        <f aca="false">IF($AF148="","",IF(COUNTIF(Validation!$U$19:$U$178,$AF148)&gt;0,"OK","NO MATCH"))</f>
        <v/>
      </c>
      <c r="AB148" s="27" t="str">
        <f aca="false">IF($W148=0,"",IF(AND($W148&gt;=Validation!$B$3,$W148&lt;=Validation!$C$3),"Yes","No"))</f>
        <v/>
      </c>
      <c r="AC148" s="26" t="str">
        <f aca="false">IF($A148="","",$AF148&amp;"|"&amp;TEXT($W148,"yyyy-mm-dd")&amp;"|"&amp;$J148&amp;"|"&amp;$N148)</f>
        <v/>
      </c>
      <c r="AD148" s="27" t="str">
        <f aca="false">IF($AC148="","",IF(COUNTIF($AC$2:$AC$3000,$AC148)&gt;1,"REVIEW","OK"))</f>
        <v/>
      </c>
      <c r="AE148" s="27" t="str">
        <f aca="false">IF(OR($W148=0,$O148=""),"",IF(IFERROR(IF(ISNUMBER($O148),INT($O148),DATE(VALUE(MID(SUBSTITUTE(LEFT($O148,FIND(" ",$O148&amp;" ")-1),"/",REPT(" ",20)),41,20)),VALUE(LEFT(SUBSTITUTE(LEFT($O148,FIND(" ",$O148&amp;" ")-1),"/",REPT(" ",20)),20)),VALUE(MID(SUBSTITUTE(LEFT($O148,FIND(" ",$O148&amp;" ")-1),"/",REPT(" ",20)),21,20)))),0)&gt;$W148,"Late","Same day"))</f>
        <v/>
      </c>
      <c r="AF148" s="26" t="str">
        <f aca="false">IF($A148="","",IFERROR(INDEX(Validation!$C$193:$C$217,MATCH($A148,Validation!$A$193:$A$217,0)),IF(COUNTIF(Validation!$U$19:$U$178,$Z148)&gt;0,$Z148,IF(COUNTIF(Validation!$S$19:$S$178,$AI148)=1,INDEX(Validation!$U$19:$U$178,MATCH($AI148,Validation!$S$19:$S$178,0)),$Z148))))</f>
        <v/>
      </c>
      <c r="AG148" s="27" t="str">
        <f aca="false">IF(COUNTA($A148:$U148)=0,"",IF($A148="","No name",IF($F148="","No date",IF($W148=0,"Date ilegible",IF(NOT(ISNUMBER($N148)),"Hours no numéricas",IF($AA148="NO MATCH","Person no identificada","OK"))))))</f>
        <v/>
      </c>
      <c r="AH148" s="27" t="str">
        <f aca="false">IF($W148=0,"No date",IF($W148&lt;Validation!$B$3,"Before period",IF($W148&gt;Validation!$C$3,"After period","In period")))</f>
        <v>No date</v>
      </c>
      <c r="AI148" s="26" t="str">
        <f aca="false">IF($Y148="","",TRIM(RIGHT(SUBSTITUTE($Y148," ",REPT(" ",50)),50)))</f>
        <v/>
      </c>
      <c r="AJ148" s="27" t="str">
        <f aca="false">IF($A148="","",IF(NOT(ISERROR(MATCH($A148,Validation!$A$193:$A$217,0))),"Manual mapping",IF(COUNTIF(Validation!$U$19:$U$178,$Z148)&gt;0,"Direct",IF(COUNTIF(Validation!$S$19:$S$178,$AI148)=1,"By surname","Unresolved"))))</f>
        <v/>
      </c>
      <c r="AK148" s="28" t="str">
        <f aca="false">IF($L148="","",IF(MATCH($L148,$L$2:$L$3000,0)&lt;&gt;ROW()-1,"",COUNT($AK$1:$AK147)+1))</f>
        <v/>
      </c>
      <c r="AL148" s="28" t="str">
        <f aca="false">IF($G148="","",IF(MATCH($G148,$G$2:$G$3000,0)&lt;&gt;ROW()-1,"",COUNT($AL$1:$AL147)+1))</f>
        <v/>
      </c>
      <c r="AM148" s="28" t="str">
        <f aca="false">IF($H148="","",IF(MATCH($H148,$H$2:$H$3000,0)&lt;&gt;ROW()-1,"",COUNT($AM$1:$AM147)+1))</f>
        <v/>
      </c>
      <c r="AN148" s="28" t="str">
        <f aca="false">IF($I148="","",IF(MATCH($I148,$I$2:$I$3000,0)&lt;&gt;ROW()-1,"",COUNT($AN$1:$AN147)+1))</f>
        <v/>
      </c>
      <c r="AO148" s="28" t="str">
        <f aca="false">IF($Q148="","",IF(MATCH($Q148,$Q$2:$Q$3000,0)&lt;&gt;ROW()-1,"",COUNT($AO$1:$AO147)+1))</f>
        <v/>
      </c>
    </row>
    <row r="149" customFormat="false" ht="12.75" hidden="false" customHeight="true" outlineLevel="0" collapsed="false">
      <c r="W149" s="24" t="n">
        <f aca="false">IF($F149="",0,IFERROR(IF(ISNUMBER($F149),INT($F149),DATE(VALUE(MID(SUBSTITUTE(LEFT($F149,FIND(" ",$F149&amp;" ")-1),"/",REPT(" ",20)),41,20)),VALUE(LEFT(SUBSTITUTE(LEFT($F149,FIND(" ",$F149&amp;" ")-1),"/",REPT(" ",20)),20)),VALUE(MID(SUBSTITUTE(LEFT($F149,FIND(" ",$F149&amp;" ")-1),"/",REPT(" ",20)),21,20)))),0))</f>
        <v>0</v>
      </c>
      <c r="X149" s="25" t="str">
        <f aca="false">IF(ISNUMBER($N149),$N149*Validation!$B$5,"")</f>
        <v/>
      </c>
      <c r="Y149" s="26" t="str">
        <f aca="false">IF($A149="","",SUBSTITUTE(SUBSTITUTE(SUBSTITUTE(SUBSTITUTE(SUBSTITUTE(SUBSTITUTE(SUBSTITUTE(UPPER(TRIM($A149)),"Á","A"),"É","E"),"Í","I"),"Ó","O"),"Ú","U"),"Ñ","N"),"Ü","U"))</f>
        <v/>
      </c>
      <c r="Z149" s="26" t="str">
        <f aca="false">IF($Y149="","",LEFT($Y149,1)&amp;" "&amp;TRIM(RIGHT(SUBSTITUTE($Y149," ",REPT(" ",50)),50)))</f>
        <v/>
      </c>
      <c r="AA149" s="27" t="str">
        <f aca="false">IF($AF149="","",IF(COUNTIF(Validation!$U$19:$U$178,$AF149)&gt;0,"OK","NO MATCH"))</f>
        <v/>
      </c>
      <c r="AB149" s="27" t="str">
        <f aca="false">IF($W149=0,"",IF(AND($W149&gt;=Validation!$B$3,$W149&lt;=Validation!$C$3),"Yes","No"))</f>
        <v/>
      </c>
      <c r="AC149" s="26" t="str">
        <f aca="false">IF($A149="","",$AF149&amp;"|"&amp;TEXT($W149,"yyyy-mm-dd")&amp;"|"&amp;$J149&amp;"|"&amp;$N149)</f>
        <v/>
      </c>
      <c r="AD149" s="27" t="str">
        <f aca="false">IF($AC149="","",IF(COUNTIF($AC$2:$AC$3000,$AC149)&gt;1,"REVIEW","OK"))</f>
        <v/>
      </c>
      <c r="AE149" s="27" t="str">
        <f aca="false">IF(OR($W149=0,$O149=""),"",IF(IFERROR(IF(ISNUMBER($O149),INT($O149),DATE(VALUE(MID(SUBSTITUTE(LEFT($O149,FIND(" ",$O149&amp;" ")-1),"/",REPT(" ",20)),41,20)),VALUE(LEFT(SUBSTITUTE(LEFT($O149,FIND(" ",$O149&amp;" ")-1),"/",REPT(" ",20)),20)),VALUE(MID(SUBSTITUTE(LEFT($O149,FIND(" ",$O149&amp;" ")-1),"/",REPT(" ",20)),21,20)))),0)&gt;$W149,"Late","Same day"))</f>
        <v/>
      </c>
      <c r="AF149" s="26" t="str">
        <f aca="false">IF($A149="","",IFERROR(INDEX(Validation!$C$193:$C$217,MATCH($A149,Validation!$A$193:$A$217,0)),IF(COUNTIF(Validation!$U$19:$U$178,$Z149)&gt;0,$Z149,IF(COUNTIF(Validation!$S$19:$S$178,$AI149)=1,INDEX(Validation!$U$19:$U$178,MATCH($AI149,Validation!$S$19:$S$178,0)),$Z149))))</f>
        <v/>
      </c>
      <c r="AG149" s="27" t="str">
        <f aca="false">IF(COUNTA($A149:$U149)=0,"",IF($A149="","No name",IF($F149="","No date",IF($W149=0,"Date ilegible",IF(NOT(ISNUMBER($N149)),"Hours no numéricas",IF($AA149="NO MATCH","Person no identificada","OK"))))))</f>
        <v/>
      </c>
      <c r="AH149" s="27" t="str">
        <f aca="false">IF($W149=0,"No date",IF($W149&lt;Validation!$B$3,"Before period",IF($W149&gt;Validation!$C$3,"After period","In period")))</f>
        <v>No date</v>
      </c>
      <c r="AI149" s="26" t="str">
        <f aca="false">IF($Y149="","",TRIM(RIGHT(SUBSTITUTE($Y149," ",REPT(" ",50)),50)))</f>
        <v/>
      </c>
      <c r="AJ149" s="27" t="str">
        <f aca="false">IF($A149="","",IF(NOT(ISERROR(MATCH($A149,Validation!$A$193:$A$217,0))),"Manual mapping",IF(COUNTIF(Validation!$U$19:$U$178,$Z149)&gt;0,"Direct",IF(COUNTIF(Validation!$S$19:$S$178,$AI149)=1,"By surname","Unresolved"))))</f>
        <v/>
      </c>
      <c r="AK149" s="28" t="str">
        <f aca="false">IF($L149="","",IF(MATCH($L149,$L$2:$L$3000,0)&lt;&gt;ROW()-1,"",COUNT($AK$1:$AK148)+1))</f>
        <v/>
      </c>
      <c r="AL149" s="28" t="str">
        <f aca="false">IF($G149="","",IF(MATCH($G149,$G$2:$G$3000,0)&lt;&gt;ROW()-1,"",COUNT($AL$1:$AL148)+1))</f>
        <v/>
      </c>
      <c r="AM149" s="28" t="str">
        <f aca="false">IF($H149="","",IF(MATCH($H149,$H$2:$H$3000,0)&lt;&gt;ROW()-1,"",COUNT($AM$1:$AM148)+1))</f>
        <v/>
      </c>
      <c r="AN149" s="28" t="str">
        <f aca="false">IF($I149="","",IF(MATCH($I149,$I$2:$I$3000,0)&lt;&gt;ROW()-1,"",COUNT($AN$1:$AN148)+1))</f>
        <v/>
      </c>
      <c r="AO149" s="28" t="str">
        <f aca="false">IF($Q149="","",IF(MATCH($Q149,$Q$2:$Q$3000,0)&lt;&gt;ROW()-1,"",COUNT($AO$1:$AO148)+1))</f>
        <v/>
      </c>
    </row>
    <row r="150" customFormat="false" ht="12.75" hidden="false" customHeight="true" outlineLevel="0" collapsed="false">
      <c r="W150" s="24" t="n">
        <f aca="false">IF($F150="",0,IFERROR(IF(ISNUMBER($F150),INT($F150),DATE(VALUE(MID(SUBSTITUTE(LEFT($F150,FIND(" ",$F150&amp;" ")-1),"/",REPT(" ",20)),41,20)),VALUE(LEFT(SUBSTITUTE(LEFT($F150,FIND(" ",$F150&amp;" ")-1),"/",REPT(" ",20)),20)),VALUE(MID(SUBSTITUTE(LEFT($F150,FIND(" ",$F150&amp;" ")-1),"/",REPT(" ",20)),21,20)))),0))</f>
        <v>0</v>
      </c>
      <c r="X150" s="25" t="str">
        <f aca="false">IF(ISNUMBER($N150),$N150*Validation!$B$5,"")</f>
        <v/>
      </c>
      <c r="Y150" s="26" t="str">
        <f aca="false">IF($A150="","",SUBSTITUTE(SUBSTITUTE(SUBSTITUTE(SUBSTITUTE(SUBSTITUTE(SUBSTITUTE(SUBSTITUTE(UPPER(TRIM($A150)),"Á","A"),"É","E"),"Í","I"),"Ó","O"),"Ú","U"),"Ñ","N"),"Ü","U"))</f>
        <v/>
      </c>
      <c r="Z150" s="26" t="str">
        <f aca="false">IF($Y150="","",LEFT($Y150,1)&amp;" "&amp;TRIM(RIGHT(SUBSTITUTE($Y150," ",REPT(" ",50)),50)))</f>
        <v/>
      </c>
      <c r="AA150" s="27" t="str">
        <f aca="false">IF($AF150="","",IF(COUNTIF(Validation!$U$19:$U$178,$AF150)&gt;0,"OK","NO MATCH"))</f>
        <v/>
      </c>
      <c r="AB150" s="27" t="str">
        <f aca="false">IF($W150=0,"",IF(AND($W150&gt;=Validation!$B$3,$W150&lt;=Validation!$C$3),"Yes","No"))</f>
        <v/>
      </c>
      <c r="AC150" s="26" t="str">
        <f aca="false">IF($A150="","",$AF150&amp;"|"&amp;TEXT($W150,"yyyy-mm-dd")&amp;"|"&amp;$J150&amp;"|"&amp;$N150)</f>
        <v/>
      </c>
      <c r="AD150" s="27" t="str">
        <f aca="false">IF($AC150="","",IF(COUNTIF($AC$2:$AC$3000,$AC150)&gt;1,"REVIEW","OK"))</f>
        <v/>
      </c>
      <c r="AE150" s="27" t="str">
        <f aca="false">IF(OR($W150=0,$O150=""),"",IF(IFERROR(IF(ISNUMBER($O150),INT($O150),DATE(VALUE(MID(SUBSTITUTE(LEFT($O150,FIND(" ",$O150&amp;" ")-1),"/",REPT(" ",20)),41,20)),VALUE(LEFT(SUBSTITUTE(LEFT($O150,FIND(" ",$O150&amp;" ")-1),"/",REPT(" ",20)),20)),VALUE(MID(SUBSTITUTE(LEFT($O150,FIND(" ",$O150&amp;" ")-1),"/",REPT(" ",20)),21,20)))),0)&gt;$W150,"Late","Same day"))</f>
        <v/>
      </c>
      <c r="AF150" s="26" t="str">
        <f aca="false">IF($A150="","",IFERROR(INDEX(Validation!$C$193:$C$217,MATCH($A150,Validation!$A$193:$A$217,0)),IF(COUNTIF(Validation!$U$19:$U$178,$Z150)&gt;0,$Z150,IF(COUNTIF(Validation!$S$19:$S$178,$AI150)=1,INDEX(Validation!$U$19:$U$178,MATCH($AI150,Validation!$S$19:$S$178,0)),$Z150))))</f>
        <v/>
      </c>
      <c r="AG150" s="27" t="str">
        <f aca="false">IF(COUNTA($A150:$U150)=0,"",IF($A150="","No name",IF($F150="","No date",IF($W150=0,"Date ilegible",IF(NOT(ISNUMBER($N150)),"Hours no numéricas",IF($AA150="NO MATCH","Person no identificada","OK"))))))</f>
        <v/>
      </c>
      <c r="AH150" s="27" t="str">
        <f aca="false">IF($W150=0,"No date",IF($W150&lt;Validation!$B$3,"Before period",IF($W150&gt;Validation!$C$3,"After period","In period")))</f>
        <v>No date</v>
      </c>
      <c r="AI150" s="26" t="str">
        <f aca="false">IF($Y150="","",TRIM(RIGHT(SUBSTITUTE($Y150," ",REPT(" ",50)),50)))</f>
        <v/>
      </c>
      <c r="AJ150" s="27" t="str">
        <f aca="false">IF($A150="","",IF(NOT(ISERROR(MATCH($A150,Validation!$A$193:$A$217,0))),"Manual mapping",IF(COUNTIF(Validation!$U$19:$U$178,$Z150)&gt;0,"Direct",IF(COUNTIF(Validation!$S$19:$S$178,$AI150)=1,"By surname","Unresolved"))))</f>
        <v/>
      </c>
      <c r="AK150" s="28" t="str">
        <f aca="false">IF($L150="","",IF(MATCH($L150,$L$2:$L$3000,0)&lt;&gt;ROW()-1,"",COUNT($AK$1:$AK149)+1))</f>
        <v/>
      </c>
      <c r="AL150" s="28" t="str">
        <f aca="false">IF($G150="","",IF(MATCH($G150,$G$2:$G$3000,0)&lt;&gt;ROW()-1,"",COUNT($AL$1:$AL149)+1))</f>
        <v/>
      </c>
      <c r="AM150" s="28" t="str">
        <f aca="false">IF($H150="","",IF(MATCH($H150,$H$2:$H$3000,0)&lt;&gt;ROW()-1,"",COUNT($AM$1:$AM149)+1))</f>
        <v/>
      </c>
      <c r="AN150" s="28" t="str">
        <f aca="false">IF($I150="","",IF(MATCH($I150,$I$2:$I$3000,0)&lt;&gt;ROW()-1,"",COUNT($AN$1:$AN149)+1))</f>
        <v/>
      </c>
      <c r="AO150" s="28" t="str">
        <f aca="false">IF($Q150="","",IF(MATCH($Q150,$Q$2:$Q$3000,0)&lt;&gt;ROW()-1,"",COUNT($AO$1:$AO149)+1))</f>
        <v/>
      </c>
    </row>
    <row r="151" customFormat="false" ht="12.75" hidden="false" customHeight="true" outlineLevel="0" collapsed="false">
      <c r="W151" s="24" t="n">
        <f aca="false">IF($F151="",0,IFERROR(IF(ISNUMBER($F151),INT($F151),DATE(VALUE(MID(SUBSTITUTE(LEFT($F151,FIND(" ",$F151&amp;" ")-1),"/",REPT(" ",20)),41,20)),VALUE(LEFT(SUBSTITUTE(LEFT($F151,FIND(" ",$F151&amp;" ")-1),"/",REPT(" ",20)),20)),VALUE(MID(SUBSTITUTE(LEFT($F151,FIND(" ",$F151&amp;" ")-1),"/",REPT(" ",20)),21,20)))),0))</f>
        <v>0</v>
      </c>
      <c r="X151" s="25" t="str">
        <f aca="false">IF(ISNUMBER($N151),$N151*Validation!$B$5,"")</f>
        <v/>
      </c>
      <c r="Y151" s="26" t="str">
        <f aca="false">IF($A151="","",SUBSTITUTE(SUBSTITUTE(SUBSTITUTE(SUBSTITUTE(SUBSTITUTE(SUBSTITUTE(SUBSTITUTE(UPPER(TRIM($A151)),"Á","A"),"É","E"),"Í","I"),"Ó","O"),"Ú","U"),"Ñ","N"),"Ü","U"))</f>
        <v/>
      </c>
      <c r="Z151" s="26" t="str">
        <f aca="false">IF($Y151="","",LEFT($Y151,1)&amp;" "&amp;TRIM(RIGHT(SUBSTITUTE($Y151," ",REPT(" ",50)),50)))</f>
        <v/>
      </c>
      <c r="AA151" s="27" t="str">
        <f aca="false">IF($AF151="","",IF(COUNTIF(Validation!$U$19:$U$178,$AF151)&gt;0,"OK","NO MATCH"))</f>
        <v/>
      </c>
      <c r="AB151" s="27" t="str">
        <f aca="false">IF($W151=0,"",IF(AND($W151&gt;=Validation!$B$3,$W151&lt;=Validation!$C$3),"Yes","No"))</f>
        <v/>
      </c>
      <c r="AC151" s="26" t="str">
        <f aca="false">IF($A151="","",$AF151&amp;"|"&amp;TEXT($W151,"yyyy-mm-dd")&amp;"|"&amp;$J151&amp;"|"&amp;$N151)</f>
        <v/>
      </c>
      <c r="AD151" s="27" t="str">
        <f aca="false">IF($AC151="","",IF(COUNTIF($AC$2:$AC$3000,$AC151)&gt;1,"REVIEW","OK"))</f>
        <v/>
      </c>
      <c r="AE151" s="27" t="str">
        <f aca="false">IF(OR($W151=0,$O151=""),"",IF(IFERROR(IF(ISNUMBER($O151),INT($O151),DATE(VALUE(MID(SUBSTITUTE(LEFT($O151,FIND(" ",$O151&amp;" ")-1),"/",REPT(" ",20)),41,20)),VALUE(LEFT(SUBSTITUTE(LEFT($O151,FIND(" ",$O151&amp;" ")-1),"/",REPT(" ",20)),20)),VALUE(MID(SUBSTITUTE(LEFT($O151,FIND(" ",$O151&amp;" ")-1),"/",REPT(" ",20)),21,20)))),0)&gt;$W151,"Late","Same day"))</f>
        <v/>
      </c>
      <c r="AF151" s="26" t="str">
        <f aca="false">IF($A151="","",IFERROR(INDEX(Validation!$C$193:$C$217,MATCH($A151,Validation!$A$193:$A$217,0)),IF(COUNTIF(Validation!$U$19:$U$178,$Z151)&gt;0,$Z151,IF(COUNTIF(Validation!$S$19:$S$178,$AI151)=1,INDEX(Validation!$U$19:$U$178,MATCH($AI151,Validation!$S$19:$S$178,0)),$Z151))))</f>
        <v/>
      </c>
      <c r="AG151" s="27" t="str">
        <f aca="false">IF(COUNTA($A151:$U151)=0,"",IF($A151="","No name",IF($F151="","No date",IF($W151=0,"Date ilegible",IF(NOT(ISNUMBER($N151)),"Hours no numéricas",IF($AA151="NO MATCH","Person no identificada","OK"))))))</f>
        <v/>
      </c>
      <c r="AH151" s="27" t="str">
        <f aca="false">IF($W151=0,"No date",IF($W151&lt;Validation!$B$3,"Before period",IF($W151&gt;Validation!$C$3,"After period","In period")))</f>
        <v>No date</v>
      </c>
      <c r="AI151" s="26" t="str">
        <f aca="false">IF($Y151="","",TRIM(RIGHT(SUBSTITUTE($Y151," ",REPT(" ",50)),50)))</f>
        <v/>
      </c>
      <c r="AJ151" s="27" t="str">
        <f aca="false">IF($A151="","",IF(NOT(ISERROR(MATCH($A151,Validation!$A$193:$A$217,0))),"Manual mapping",IF(COUNTIF(Validation!$U$19:$U$178,$Z151)&gt;0,"Direct",IF(COUNTIF(Validation!$S$19:$S$178,$AI151)=1,"By surname","Unresolved"))))</f>
        <v/>
      </c>
      <c r="AK151" s="28" t="str">
        <f aca="false">IF($L151="","",IF(MATCH($L151,$L$2:$L$3000,0)&lt;&gt;ROW()-1,"",COUNT($AK$1:$AK150)+1))</f>
        <v/>
      </c>
      <c r="AL151" s="28" t="str">
        <f aca="false">IF($G151="","",IF(MATCH($G151,$G$2:$G$3000,0)&lt;&gt;ROW()-1,"",COUNT($AL$1:$AL150)+1))</f>
        <v/>
      </c>
      <c r="AM151" s="28" t="str">
        <f aca="false">IF($H151="","",IF(MATCH($H151,$H$2:$H$3000,0)&lt;&gt;ROW()-1,"",COUNT($AM$1:$AM150)+1))</f>
        <v/>
      </c>
      <c r="AN151" s="28" t="str">
        <f aca="false">IF($I151="","",IF(MATCH($I151,$I$2:$I$3000,0)&lt;&gt;ROW()-1,"",COUNT($AN$1:$AN150)+1))</f>
        <v/>
      </c>
      <c r="AO151" s="28" t="str">
        <f aca="false">IF($Q151="","",IF(MATCH($Q151,$Q$2:$Q$3000,0)&lt;&gt;ROW()-1,"",COUNT($AO$1:$AO150)+1))</f>
        <v/>
      </c>
    </row>
    <row r="152" customFormat="false" ht="12.75" hidden="false" customHeight="true" outlineLevel="0" collapsed="false">
      <c r="W152" s="24" t="n">
        <f aca="false">IF($F152="",0,IFERROR(IF(ISNUMBER($F152),INT($F152),DATE(VALUE(MID(SUBSTITUTE(LEFT($F152,FIND(" ",$F152&amp;" ")-1),"/",REPT(" ",20)),41,20)),VALUE(LEFT(SUBSTITUTE(LEFT($F152,FIND(" ",$F152&amp;" ")-1),"/",REPT(" ",20)),20)),VALUE(MID(SUBSTITUTE(LEFT($F152,FIND(" ",$F152&amp;" ")-1),"/",REPT(" ",20)),21,20)))),0))</f>
        <v>0</v>
      </c>
      <c r="X152" s="25" t="str">
        <f aca="false">IF(ISNUMBER($N152),$N152*Validation!$B$5,"")</f>
        <v/>
      </c>
      <c r="Y152" s="26" t="str">
        <f aca="false">IF($A152="","",SUBSTITUTE(SUBSTITUTE(SUBSTITUTE(SUBSTITUTE(SUBSTITUTE(SUBSTITUTE(SUBSTITUTE(UPPER(TRIM($A152)),"Á","A"),"É","E"),"Í","I"),"Ó","O"),"Ú","U"),"Ñ","N"),"Ü","U"))</f>
        <v/>
      </c>
      <c r="Z152" s="26" t="str">
        <f aca="false">IF($Y152="","",LEFT($Y152,1)&amp;" "&amp;TRIM(RIGHT(SUBSTITUTE($Y152," ",REPT(" ",50)),50)))</f>
        <v/>
      </c>
      <c r="AA152" s="27" t="str">
        <f aca="false">IF($AF152="","",IF(COUNTIF(Validation!$U$19:$U$178,$AF152)&gt;0,"OK","NO MATCH"))</f>
        <v/>
      </c>
      <c r="AB152" s="27" t="str">
        <f aca="false">IF($W152=0,"",IF(AND($W152&gt;=Validation!$B$3,$W152&lt;=Validation!$C$3),"Yes","No"))</f>
        <v/>
      </c>
      <c r="AC152" s="26" t="str">
        <f aca="false">IF($A152="","",$AF152&amp;"|"&amp;TEXT($W152,"yyyy-mm-dd")&amp;"|"&amp;$J152&amp;"|"&amp;$N152)</f>
        <v/>
      </c>
      <c r="AD152" s="27" t="str">
        <f aca="false">IF($AC152="","",IF(COUNTIF($AC$2:$AC$3000,$AC152)&gt;1,"REVIEW","OK"))</f>
        <v/>
      </c>
      <c r="AE152" s="27" t="str">
        <f aca="false">IF(OR($W152=0,$O152=""),"",IF(IFERROR(IF(ISNUMBER($O152),INT($O152),DATE(VALUE(MID(SUBSTITUTE(LEFT($O152,FIND(" ",$O152&amp;" ")-1),"/",REPT(" ",20)),41,20)),VALUE(LEFT(SUBSTITUTE(LEFT($O152,FIND(" ",$O152&amp;" ")-1),"/",REPT(" ",20)),20)),VALUE(MID(SUBSTITUTE(LEFT($O152,FIND(" ",$O152&amp;" ")-1),"/",REPT(" ",20)),21,20)))),0)&gt;$W152,"Late","Same day"))</f>
        <v/>
      </c>
      <c r="AF152" s="26" t="str">
        <f aca="false">IF($A152="","",IFERROR(INDEX(Validation!$C$193:$C$217,MATCH($A152,Validation!$A$193:$A$217,0)),IF(COUNTIF(Validation!$U$19:$U$178,$Z152)&gt;0,$Z152,IF(COUNTIF(Validation!$S$19:$S$178,$AI152)=1,INDEX(Validation!$U$19:$U$178,MATCH($AI152,Validation!$S$19:$S$178,0)),$Z152))))</f>
        <v/>
      </c>
      <c r="AG152" s="27" t="str">
        <f aca="false">IF(COUNTA($A152:$U152)=0,"",IF($A152="","No name",IF($F152="","No date",IF($W152=0,"Date ilegible",IF(NOT(ISNUMBER($N152)),"Hours no numéricas",IF($AA152="NO MATCH","Person no identificada","OK"))))))</f>
        <v/>
      </c>
      <c r="AH152" s="27" t="str">
        <f aca="false">IF($W152=0,"No date",IF($W152&lt;Validation!$B$3,"Before period",IF($W152&gt;Validation!$C$3,"After period","In period")))</f>
        <v>No date</v>
      </c>
      <c r="AI152" s="26" t="str">
        <f aca="false">IF($Y152="","",TRIM(RIGHT(SUBSTITUTE($Y152," ",REPT(" ",50)),50)))</f>
        <v/>
      </c>
      <c r="AJ152" s="27" t="str">
        <f aca="false">IF($A152="","",IF(NOT(ISERROR(MATCH($A152,Validation!$A$193:$A$217,0))),"Manual mapping",IF(COUNTIF(Validation!$U$19:$U$178,$Z152)&gt;0,"Direct",IF(COUNTIF(Validation!$S$19:$S$178,$AI152)=1,"By surname","Unresolved"))))</f>
        <v/>
      </c>
      <c r="AK152" s="28" t="str">
        <f aca="false">IF($L152="","",IF(MATCH($L152,$L$2:$L$3000,0)&lt;&gt;ROW()-1,"",COUNT($AK$1:$AK151)+1))</f>
        <v/>
      </c>
      <c r="AL152" s="28" t="str">
        <f aca="false">IF($G152="","",IF(MATCH($G152,$G$2:$G$3000,0)&lt;&gt;ROW()-1,"",COUNT($AL$1:$AL151)+1))</f>
        <v/>
      </c>
      <c r="AM152" s="28" t="str">
        <f aca="false">IF($H152="","",IF(MATCH($H152,$H$2:$H$3000,0)&lt;&gt;ROW()-1,"",COUNT($AM$1:$AM151)+1))</f>
        <v/>
      </c>
      <c r="AN152" s="28" t="str">
        <f aca="false">IF($I152="","",IF(MATCH($I152,$I$2:$I$3000,0)&lt;&gt;ROW()-1,"",COUNT($AN$1:$AN151)+1))</f>
        <v/>
      </c>
      <c r="AO152" s="28" t="str">
        <f aca="false">IF($Q152="","",IF(MATCH($Q152,$Q$2:$Q$3000,0)&lt;&gt;ROW()-1,"",COUNT($AO$1:$AO151)+1))</f>
        <v/>
      </c>
    </row>
    <row r="153" customFormat="false" ht="12.75" hidden="false" customHeight="true" outlineLevel="0" collapsed="false">
      <c r="W153" s="24" t="n">
        <f aca="false">IF($F153="",0,IFERROR(IF(ISNUMBER($F153),INT($F153),DATE(VALUE(MID(SUBSTITUTE(LEFT($F153,FIND(" ",$F153&amp;" ")-1),"/",REPT(" ",20)),41,20)),VALUE(LEFT(SUBSTITUTE(LEFT($F153,FIND(" ",$F153&amp;" ")-1),"/",REPT(" ",20)),20)),VALUE(MID(SUBSTITUTE(LEFT($F153,FIND(" ",$F153&amp;" ")-1),"/",REPT(" ",20)),21,20)))),0))</f>
        <v>0</v>
      </c>
      <c r="X153" s="25" t="str">
        <f aca="false">IF(ISNUMBER($N153),$N153*Validation!$B$5,"")</f>
        <v/>
      </c>
      <c r="Y153" s="26" t="str">
        <f aca="false">IF($A153="","",SUBSTITUTE(SUBSTITUTE(SUBSTITUTE(SUBSTITUTE(SUBSTITUTE(SUBSTITUTE(SUBSTITUTE(UPPER(TRIM($A153)),"Á","A"),"É","E"),"Í","I"),"Ó","O"),"Ú","U"),"Ñ","N"),"Ü","U"))</f>
        <v/>
      </c>
      <c r="Z153" s="26" t="str">
        <f aca="false">IF($Y153="","",LEFT($Y153,1)&amp;" "&amp;TRIM(RIGHT(SUBSTITUTE($Y153," ",REPT(" ",50)),50)))</f>
        <v/>
      </c>
      <c r="AA153" s="27" t="str">
        <f aca="false">IF($AF153="","",IF(COUNTIF(Validation!$U$19:$U$178,$AF153)&gt;0,"OK","NO MATCH"))</f>
        <v/>
      </c>
      <c r="AB153" s="27" t="str">
        <f aca="false">IF($W153=0,"",IF(AND($W153&gt;=Validation!$B$3,$W153&lt;=Validation!$C$3),"Yes","No"))</f>
        <v/>
      </c>
      <c r="AC153" s="26" t="str">
        <f aca="false">IF($A153="","",$AF153&amp;"|"&amp;TEXT($W153,"yyyy-mm-dd")&amp;"|"&amp;$J153&amp;"|"&amp;$N153)</f>
        <v/>
      </c>
      <c r="AD153" s="27" t="str">
        <f aca="false">IF($AC153="","",IF(COUNTIF($AC$2:$AC$3000,$AC153)&gt;1,"REVIEW","OK"))</f>
        <v/>
      </c>
      <c r="AE153" s="27" t="str">
        <f aca="false">IF(OR($W153=0,$O153=""),"",IF(IFERROR(IF(ISNUMBER($O153),INT($O153),DATE(VALUE(MID(SUBSTITUTE(LEFT($O153,FIND(" ",$O153&amp;" ")-1),"/",REPT(" ",20)),41,20)),VALUE(LEFT(SUBSTITUTE(LEFT($O153,FIND(" ",$O153&amp;" ")-1),"/",REPT(" ",20)),20)),VALUE(MID(SUBSTITUTE(LEFT($O153,FIND(" ",$O153&amp;" ")-1),"/",REPT(" ",20)),21,20)))),0)&gt;$W153,"Late","Same day"))</f>
        <v/>
      </c>
      <c r="AF153" s="26" t="str">
        <f aca="false">IF($A153="","",IFERROR(INDEX(Validation!$C$193:$C$217,MATCH($A153,Validation!$A$193:$A$217,0)),IF(COUNTIF(Validation!$U$19:$U$178,$Z153)&gt;0,$Z153,IF(COUNTIF(Validation!$S$19:$S$178,$AI153)=1,INDEX(Validation!$U$19:$U$178,MATCH($AI153,Validation!$S$19:$S$178,0)),$Z153))))</f>
        <v/>
      </c>
      <c r="AG153" s="27" t="str">
        <f aca="false">IF(COUNTA($A153:$U153)=0,"",IF($A153="","No name",IF($F153="","No date",IF($W153=0,"Date ilegible",IF(NOT(ISNUMBER($N153)),"Hours no numéricas",IF($AA153="NO MATCH","Person no identificada","OK"))))))</f>
        <v/>
      </c>
      <c r="AH153" s="27" t="str">
        <f aca="false">IF($W153=0,"No date",IF($W153&lt;Validation!$B$3,"Before period",IF($W153&gt;Validation!$C$3,"After period","In period")))</f>
        <v>No date</v>
      </c>
      <c r="AI153" s="26" t="str">
        <f aca="false">IF($Y153="","",TRIM(RIGHT(SUBSTITUTE($Y153," ",REPT(" ",50)),50)))</f>
        <v/>
      </c>
      <c r="AJ153" s="27" t="str">
        <f aca="false">IF($A153="","",IF(NOT(ISERROR(MATCH($A153,Validation!$A$193:$A$217,0))),"Manual mapping",IF(COUNTIF(Validation!$U$19:$U$178,$Z153)&gt;0,"Direct",IF(COUNTIF(Validation!$S$19:$S$178,$AI153)=1,"By surname","Unresolved"))))</f>
        <v/>
      </c>
      <c r="AK153" s="28" t="str">
        <f aca="false">IF($L153="","",IF(MATCH($L153,$L$2:$L$3000,0)&lt;&gt;ROW()-1,"",COUNT($AK$1:$AK152)+1))</f>
        <v/>
      </c>
      <c r="AL153" s="28" t="str">
        <f aca="false">IF($G153="","",IF(MATCH($G153,$G$2:$G$3000,0)&lt;&gt;ROW()-1,"",COUNT($AL$1:$AL152)+1))</f>
        <v/>
      </c>
      <c r="AM153" s="28" t="str">
        <f aca="false">IF($H153="","",IF(MATCH($H153,$H$2:$H$3000,0)&lt;&gt;ROW()-1,"",COUNT($AM$1:$AM152)+1))</f>
        <v/>
      </c>
      <c r="AN153" s="28" t="str">
        <f aca="false">IF($I153="","",IF(MATCH($I153,$I$2:$I$3000,0)&lt;&gt;ROW()-1,"",COUNT($AN$1:$AN152)+1))</f>
        <v/>
      </c>
      <c r="AO153" s="28" t="str">
        <f aca="false">IF($Q153="","",IF(MATCH($Q153,$Q$2:$Q$3000,0)&lt;&gt;ROW()-1,"",COUNT($AO$1:$AO152)+1))</f>
        <v/>
      </c>
    </row>
    <row r="154" customFormat="false" ht="12.75" hidden="false" customHeight="true" outlineLevel="0" collapsed="false">
      <c r="W154" s="24" t="n">
        <f aca="false">IF($F154="",0,IFERROR(IF(ISNUMBER($F154),INT($F154),DATE(VALUE(MID(SUBSTITUTE(LEFT($F154,FIND(" ",$F154&amp;" ")-1),"/",REPT(" ",20)),41,20)),VALUE(LEFT(SUBSTITUTE(LEFT($F154,FIND(" ",$F154&amp;" ")-1),"/",REPT(" ",20)),20)),VALUE(MID(SUBSTITUTE(LEFT($F154,FIND(" ",$F154&amp;" ")-1),"/",REPT(" ",20)),21,20)))),0))</f>
        <v>0</v>
      </c>
      <c r="X154" s="25" t="str">
        <f aca="false">IF(ISNUMBER($N154),$N154*Validation!$B$5,"")</f>
        <v/>
      </c>
      <c r="Y154" s="26" t="str">
        <f aca="false">IF($A154="","",SUBSTITUTE(SUBSTITUTE(SUBSTITUTE(SUBSTITUTE(SUBSTITUTE(SUBSTITUTE(SUBSTITUTE(UPPER(TRIM($A154)),"Á","A"),"É","E"),"Í","I"),"Ó","O"),"Ú","U"),"Ñ","N"),"Ü","U"))</f>
        <v/>
      </c>
      <c r="Z154" s="26" t="str">
        <f aca="false">IF($Y154="","",LEFT($Y154,1)&amp;" "&amp;TRIM(RIGHT(SUBSTITUTE($Y154," ",REPT(" ",50)),50)))</f>
        <v/>
      </c>
      <c r="AA154" s="27" t="str">
        <f aca="false">IF($AF154="","",IF(COUNTIF(Validation!$U$19:$U$178,$AF154)&gt;0,"OK","NO MATCH"))</f>
        <v/>
      </c>
      <c r="AB154" s="27" t="str">
        <f aca="false">IF($W154=0,"",IF(AND($W154&gt;=Validation!$B$3,$W154&lt;=Validation!$C$3),"Yes","No"))</f>
        <v/>
      </c>
      <c r="AC154" s="26" t="str">
        <f aca="false">IF($A154="","",$AF154&amp;"|"&amp;TEXT($W154,"yyyy-mm-dd")&amp;"|"&amp;$J154&amp;"|"&amp;$N154)</f>
        <v/>
      </c>
      <c r="AD154" s="27" t="str">
        <f aca="false">IF($AC154="","",IF(COUNTIF($AC$2:$AC$3000,$AC154)&gt;1,"REVIEW","OK"))</f>
        <v/>
      </c>
      <c r="AE154" s="27" t="str">
        <f aca="false">IF(OR($W154=0,$O154=""),"",IF(IFERROR(IF(ISNUMBER($O154),INT($O154),DATE(VALUE(MID(SUBSTITUTE(LEFT($O154,FIND(" ",$O154&amp;" ")-1),"/",REPT(" ",20)),41,20)),VALUE(LEFT(SUBSTITUTE(LEFT($O154,FIND(" ",$O154&amp;" ")-1),"/",REPT(" ",20)),20)),VALUE(MID(SUBSTITUTE(LEFT($O154,FIND(" ",$O154&amp;" ")-1),"/",REPT(" ",20)),21,20)))),0)&gt;$W154,"Late","Same day"))</f>
        <v/>
      </c>
      <c r="AF154" s="26" t="str">
        <f aca="false">IF($A154="","",IFERROR(INDEX(Validation!$C$193:$C$217,MATCH($A154,Validation!$A$193:$A$217,0)),IF(COUNTIF(Validation!$U$19:$U$178,$Z154)&gt;0,$Z154,IF(COUNTIF(Validation!$S$19:$S$178,$AI154)=1,INDEX(Validation!$U$19:$U$178,MATCH($AI154,Validation!$S$19:$S$178,0)),$Z154))))</f>
        <v/>
      </c>
      <c r="AG154" s="27" t="str">
        <f aca="false">IF(COUNTA($A154:$U154)=0,"",IF($A154="","No name",IF($F154="","No date",IF($W154=0,"Date ilegible",IF(NOT(ISNUMBER($N154)),"Hours no numéricas",IF($AA154="NO MATCH","Person no identificada","OK"))))))</f>
        <v/>
      </c>
      <c r="AH154" s="27" t="str">
        <f aca="false">IF($W154=0,"No date",IF($W154&lt;Validation!$B$3,"Before period",IF($W154&gt;Validation!$C$3,"After period","In period")))</f>
        <v>No date</v>
      </c>
      <c r="AI154" s="26" t="str">
        <f aca="false">IF($Y154="","",TRIM(RIGHT(SUBSTITUTE($Y154," ",REPT(" ",50)),50)))</f>
        <v/>
      </c>
      <c r="AJ154" s="27" t="str">
        <f aca="false">IF($A154="","",IF(NOT(ISERROR(MATCH($A154,Validation!$A$193:$A$217,0))),"Manual mapping",IF(COUNTIF(Validation!$U$19:$U$178,$Z154)&gt;0,"Direct",IF(COUNTIF(Validation!$S$19:$S$178,$AI154)=1,"By surname","Unresolved"))))</f>
        <v/>
      </c>
      <c r="AK154" s="28" t="str">
        <f aca="false">IF($L154="","",IF(MATCH($L154,$L$2:$L$3000,0)&lt;&gt;ROW()-1,"",COUNT($AK$1:$AK153)+1))</f>
        <v/>
      </c>
      <c r="AL154" s="28" t="str">
        <f aca="false">IF($G154="","",IF(MATCH($G154,$G$2:$G$3000,0)&lt;&gt;ROW()-1,"",COUNT($AL$1:$AL153)+1))</f>
        <v/>
      </c>
      <c r="AM154" s="28" t="str">
        <f aca="false">IF($H154="","",IF(MATCH($H154,$H$2:$H$3000,0)&lt;&gt;ROW()-1,"",COUNT($AM$1:$AM153)+1))</f>
        <v/>
      </c>
      <c r="AN154" s="28" t="str">
        <f aca="false">IF($I154="","",IF(MATCH($I154,$I$2:$I$3000,0)&lt;&gt;ROW()-1,"",COUNT($AN$1:$AN153)+1))</f>
        <v/>
      </c>
      <c r="AO154" s="28" t="str">
        <f aca="false">IF($Q154="","",IF(MATCH($Q154,$Q$2:$Q$3000,0)&lt;&gt;ROW()-1,"",COUNT($AO$1:$AO153)+1))</f>
        <v/>
      </c>
    </row>
    <row r="155" customFormat="false" ht="12.75" hidden="false" customHeight="true" outlineLevel="0" collapsed="false">
      <c r="W155" s="24" t="n">
        <f aca="false">IF($F155="",0,IFERROR(IF(ISNUMBER($F155),INT($F155),DATE(VALUE(MID(SUBSTITUTE(LEFT($F155,FIND(" ",$F155&amp;" ")-1),"/",REPT(" ",20)),41,20)),VALUE(LEFT(SUBSTITUTE(LEFT($F155,FIND(" ",$F155&amp;" ")-1),"/",REPT(" ",20)),20)),VALUE(MID(SUBSTITUTE(LEFT($F155,FIND(" ",$F155&amp;" ")-1),"/",REPT(" ",20)),21,20)))),0))</f>
        <v>0</v>
      </c>
      <c r="X155" s="25" t="str">
        <f aca="false">IF(ISNUMBER($N155),$N155*Validation!$B$5,"")</f>
        <v/>
      </c>
      <c r="Y155" s="26" t="str">
        <f aca="false">IF($A155="","",SUBSTITUTE(SUBSTITUTE(SUBSTITUTE(SUBSTITUTE(SUBSTITUTE(SUBSTITUTE(SUBSTITUTE(UPPER(TRIM($A155)),"Á","A"),"É","E"),"Í","I"),"Ó","O"),"Ú","U"),"Ñ","N"),"Ü","U"))</f>
        <v/>
      </c>
      <c r="Z155" s="26" t="str">
        <f aca="false">IF($Y155="","",LEFT($Y155,1)&amp;" "&amp;TRIM(RIGHT(SUBSTITUTE($Y155," ",REPT(" ",50)),50)))</f>
        <v/>
      </c>
      <c r="AA155" s="27" t="str">
        <f aca="false">IF($AF155="","",IF(COUNTIF(Validation!$U$19:$U$178,$AF155)&gt;0,"OK","NO MATCH"))</f>
        <v/>
      </c>
      <c r="AB155" s="27" t="str">
        <f aca="false">IF($W155=0,"",IF(AND($W155&gt;=Validation!$B$3,$W155&lt;=Validation!$C$3),"Yes","No"))</f>
        <v/>
      </c>
      <c r="AC155" s="26" t="str">
        <f aca="false">IF($A155="","",$AF155&amp;"|"&amp;TEXT($W155,"yyyy-mm-dd")&amp;"|"&amp;$J155&amp;"|"&amp;$N155)</f>
        <v/>
      </c>
      <c r="AD155" s="27" t="str">
        <f aca="false">IF($AC155="","",IF(COUNTIF($AC$2:$AC$3000,$AC155)&gt;1,"REVIEW","OK"))</f>
        <v/>
      </c>
      <c r="AE155" s="27" t="str">
        <f aca="false">IF(OR($W155=0,$O155=""),"",IF(IFERROR(IF(ISNUMBER($O155),INT($O155),DATE(VALUE(MID(SUBSTITUTE(LEFT($O155,FIND(" ",$O155&amp;" ")-1),"/",REPT(" ",20)),41,20)),VALUE(LEFT(SUBSTITUTE(LEFT($O155,FIND(" ",$O155&amp;" ")-1),"/",REPT(" ",20)),20)),VALUE(MID(SUBSTITUTE(LEFT($O155,FIND(" ",$O155&amp;" ")-1),"/",REPT(" ",20)),21,20)))),0)&gt;$W155,"Late","Same day"))</f>
        <v/>
      </c>
      <c r="AF155" s="26" t="str">
        <f aca="false">IF($A155="","",IFERROR(INDEX(Validation!$C$193:$C$217,MATCH($A155,Validation!$A$193:$A$217,0)),IF(COUNTIF(Validation!$U$19:$U$178,$Z155)&gt;0,$Z155,IF(COUNTIF(Validation!$S$19:$S$178,$AI155)=1,INDEX(Validation!$U$19:$U$178,MATCH($AI155,Validation!$S$19:$S$178,0)),$Z155))))</f>
        <v/>
      </c>
      <c r="AG155" s="27" t="str">
        <f aca="false">IF(COUNTA($A155:$U155)=0,"",IF($A155="","No name",IF($F155="","No date",IF($W155=0,"Date ilegible",IF(NOT(ISNUMBER($N155)),"Hours no numéricas",IF($AA155="NO MATCH","Person no identificada","OK"))))))</f>
        <v/>
      </c>
      <c r="AH155" s="27" t="str">
        <f aca="false">IF($W155=0,"No date",IF($W155&lt;Validation!$B$3,"Before period",IF($W155&gt;Validation!$C$3,"After period","In period")))</f>
        <v>No date</v>
      </c>
      <c r="AI155" s="26" t="str">
        <f aca="false">IF($Y155="","",TRIM(RIGHT(SUBSTITUTE($Y155," ",REPT(" ",50)),50)))</f>
        <v/>
      </c>
      <c r="AJ155" s="27" t="str">
        <f aca="false">IF($A155="","",IF(NOT(ISERROR(MATCH($A155,Validation!$A$193:$A$217,0))),"Manual mapping",IF(COUNTIF(Validation!$U$19:$U$178,$Z155)&gt;0,"Direct",IF(COUNTIF(Validation!$S$19:$S$178,$AI155)=1,"By surname","Unresolved"))))</f>
        <v/>
      </c>
      <c r="AK155" s="28" t="str">
        <f aca="false">IF($L155="","",IF(MATCH($L155,$L$2:$L$3000,0)&lt;&gt;ROW()-1,"",COUNT($AK$1:$AK154)+1))</f>
        <v/>
      </c>
      <c r="AL155" s="28" t="str">
        <f aca="false">IF($G155="","",IF(MATCH($G155,$G$2:$G$3000,0)&lt;&gt;ROW()-1,"",COUNT($AL$1:$AL154)+1))</f>
        <v/>
      </c>
      <c r="AM155" s="28" t="str">
        <f aca="false">IF($H155="","",IF(MATCH($H155,$H$2:$H$3000,0)&lt;&gt;ROW()-1,"",COUNT($AM$1:$AM154)+1))</f>
        <v/>
      </c>
      <c r="AN155" s="28" t="str">
        <f aca="false">IF($I155="","",IF(MATCH($I155,$I$2:$I$3000,0)&lt;&gt;ROW()-1,"",COUNT($AN$1:$AN154)+1))</f>
        <v/>
      </c>
      <c r="AO155" s="28" t="str">
        <f aca="false">IF($Q155="","",IF(MATCH($Q155,$Q$2:$Q$3000,0)&lt;&gt;ROW()-1,"",COUNT($AO$1:$AO154)+1))</f>
        <v/>
      </c>
    </row>
    <row r="156" customFormat="false" ht="12.75" hidden="false" customHeight="true" outlineLevel="0" collapsed="false">
      <c r="W156" s="24" t="n">
        <f aca="false">IF($F156="",0,IFERROR(IF(ISNUMBER($F156),INT($F156),DATE(VALUE(MID(SUBSTITUTE(LEFT($F156,FIND(" ",$F156&amp;" ")-1),"/",REPT(" ",20)),41,20)),VALUE(LEFT(SUBSTITUTE(LEFT($F156,FIND(" ",$F156&amp;" ")-1),"/",REPT(" ",20)),20)),VALUE(MID(SUBSTITUTE(LEFT($F156,FIND(" ",$F156&amp;" ")-1),"/",REPT(" ",20)),21,20)))),0))</f>
        <v>0</v>
      </c>
      <c r="X156" s="25" t="str">
        <f aca="false">IF(ISNUMBER($N156),$N156*Validation!$B$5,"")</f>
        <v/>
      </c>
      <c r="Y156" s="26" t="str">
        <f aca="false">IF($A156="","",SUBSTITUTE(SUBSTITUTE(SUBSTITUTE(SUBSTITUTE(SUBSTITUTE(SUBSTITUTE(SUBSTITUTE(UPPER(TRIM($A156)),"Á","A"),"É","E"),"Í","I"),"Ó","O"),"Ú","U"),"Ñ","N"),"Ü","U"))</f>
        <v/>
      </c>
      <c r="Z156" s="26" t="str">
        <f aca="false">IF($Y156="","",LEFT($Y156,1)&amp;" "&amp;TRIM(RIGHT(SUBSTITUTE($Y156," ",REPT(" ",50)),50)))</f>
        <v/>
      </c>
      <c r="AA156" s="27" t="str">
        <f aca="false">IF($AF156="","",IF(COUNTIF(Validation!$U$19:$U$178,$AF156)&gt;0,"OK","NO MATCH"))</f>
        <v/>
      </c>
      <c r="AB156" s="27" t="str">
        <f aca="false">IF($W156=0,"",IF(AND($W156&gt;=Validation!$B$3,$W156&lt;=Validation!$C$3),"Yes","No"))</f>
        <v/>
      </c>
      <c r="AC156" s="26" t="str">
        <f aca="false">IF($A156="","",$AF156&amp;"|"&amp;TEXT($W156,"yyyy-mm-dd")&amp;"|"&amp;$J156&amp;"|"&amp;$N156)</f>
        <v/>
      </c>
      <c r="AD156" s="27" t="str">
        <f aca="false">IF($AC156="","",IF(COUNTIF($AC$2:$AC$3000,$AC156)&gt;1,"REVIEW","OK"))</f>
        <v/>
      </c>
      <c r="AE156" s="27" t="str">
        <f aca="false">IF(OR($W156=0,$O156=""),"",IF(IFERROR(IF(ISNUMBER($O156),INT($O156),DATE(VALUE(MID(SUBSTITUTE(LEFT($O156,FIND(" ",$O156&amp;" ")-1),"/",REPT(" ",20)),41,20)),VALUE(LEFT(SUBSTITUTE(LEFT($O156,FIND(" ",$O156&amp;" ")-1),"/",REPT(" ",20)),20)),VALUE(MID(SUBSTITUTE(LEFT($O156,FIND(" ",$O156&amp;" ")-1),"/",REPT(" ",20)),21,20)))),0)&gt;$W156,"Late","Same day"))</f>
        <v/>
      </c>
      <c r="AF156" s="26" t="str">
        <f aca="false">IF($A156="","",IFERROR(INDEX(Validation!$C$193:$C$217,MATCH($A156,Validation!$A$193:$A$217,0)),IF(COUNTIF(Validation!$U$19:$U$178,$Z156)&gt;0,$Z156,IF(COUNTIF(Validation!$S$19:$S$178,$AI156)=1,INDEX(Validation!$U$19:$U$178,MATCH($AI156,Validation!$S$19:$S$178,0)),$Z156))))</f>
        <v/>
      </c>
      <c r="AG156" s="27" t="str">
        <f aca="false">IF(COUNTA($A156:$U156)=0,"",IF($A156="","No name",IF($F156="","No date",IF($W156=0,"Date ilegible",IF(NOT(ISNUMBER($N156)),"Hours no numéricas",IF($AA156="NO MATCH","Person no identificada","OK"))))))</f>
        <v/>
      </c>
      <c r="AH156" s="27" t="str">
        <f aca="false">IF($W156=0,"No date",IF($W156&lt;Validation!$B$3,"Before period",IF($W156&gt;Validation!$C$3,"After period","In period")))</f>
        <v>No date</v>
      </c>
      <c r="AI156" s="26" t="str">
        <f aca="false">IF($Y156="","",TRIM(RIGHT(SUBSTITUTE($Y156," ",REPT(" ",50)),50)))</f>
        <v/>
      </c>
      <c r="AJ156" s="27" t="str">
        <f aca="false">IF($A156="","",IF(NOT(ISERROR(MATCH($A156,Validation!$A$193:$A$217,0))),"Manual mapping",IF(COUNTIF(Validation!$U$19:$U$178,$Z156)&gt;0,"Direct",IF(COUNTIF(Validation!$S$19:$S$178,$AI156)=1,"By surname","Unresolved"))))</f>
        <v/>
      </c>
      <c r="AK156" s="28" t="str">
        <f aca="false">IF($L156="","",IF(MATCH($L156,$L$2:$L$3000,0)&lt;&gt;ROW()-1,"",COUNT($AK$1:$AK155)+1))</f>
        <v/>
      </c>
      <c r="AL156" s="28" t="str">
        <f aca="false">IF($G156="","",IF(MATCH($G156,$G$2:$G$3000,0)&lt;&gt;ROW()-1,"",COUNT($AL$1:$AL155)+1))</f>
        <v/>
      </c>
      <c r="AM156" s="28" t="str">
        <f aca="false">IF($H156="","",IF(MATCH($H156,$H$2:$H$3000,0)&lt;&gt;ROW()-1,"",COUNT($AM$1:$AM155)+1))</f>
        <v/>
      </c>
      <c r="AN156" s="28" t="str">
        <f aca="false">IF($I156="","",IF(MATCH($I156,$I$2:$I$3000,0)&lt;&gt;ROW()-1,"",COUNT($AN$1:$AN155)+1))</f>
        <v/>
      </c>
      <c r="AO156" s="28" t="str">
        <f aca="false">IF($Q156="","",IF(MATCH($Q156,$Q$2:$Q$3000,0)&lt;&gt;ROW()-1,"",COUNT($AO$1:$AO155)+1))</f>
        <v/>
      </c>
    </row>
    <row r="157" customFormat="false" ht="12.75" hidden="false" customHeight="true" outlineLevel="0" collapsed="false">
      <c r="W157" s="24" t="n">
        <f aca="false">IF($F157="",0,IFERROR(IF(ISNUMBER($F157),INT($F157),DATE(VALUE(MID(SUBSTITUTE(LEFT($F157,FIND(" ",$F157&amp;" ")-1),"/",REPT(" ",20)),41,20)),VALUE(LEFT(SUBSTITUTE(LEFT($F157,FIND(" ",$F157&amp;" ")-1),"/",REPT(" ",20)),20)),VALUE(MID(SUBSTITUTE(LEFT($F157,FIND(" ",$F157&amp;" ")-1),"/",REPT(" ",20)),21,20)))),0))</f>
        <v>0</v>
      </c>
      <c r="X157" s="25" t="str">
        <f aca="false">IF(ISNUMBER($N157),$N157*Validation!$B$5,"")</f>
        <v/>
      </c>
      <c r="Y157" s="26" t="str">
        <f aca="false">IF($A157="","",SUBSTITUTE(SUBSTITUTE(SUBSTITUTE(SUBSTITUTE(SUBSTITUTE(SUBSTITUTE(SUBSTITUTE(UPPER(TRIM($A157)),"Á","A"),"É","E"),"Í","I"),"Ó","O"),"Ú","U"),"Ñ","N"),"Ü","U"))</f>
        <v/>
      </c>
      <c r="Z157" s="26" t="str">
        <f aca="false">IF($Y157="","",LEFT($Y157,1)&amp;" "&amp;TRIM(RIGHT(SUBSTITUTE($Y157," ",REPT(" ",50)),50)))</f>
        <v/>
      </c>
      <c r="AA157" s="27" t="str">
        <f aca="false">IF($AF157="","",IF(COUNTIF(Validation!$U$19:$U$178,$AF157)&gt;0,"OK","NO MATCH"))</f>
        <v/>
      </c>
      <c r="AB157" s="27" t="str">
        <f aca="false">IF($W157=0,"",IF(AND($W157&gt;=Validation!$B$3,$W157&lt;=Validation!$C$3),"Yes","No"))</f>
        <v/>
      </c>
      <c r="AC157" s="26" t="str">
        <f aca="false">IF($A157="","",$AF157&amp;"|"&amp;TEXT($W157,"yyyy-mm-dd")&amp;"|"&amp;$J157&amp;"|"&amp;$N157)</f>
        <v/>
      </c>
      <c r="AD157" s="27" t="str">
        <f aca="false">IF($AC157="","",IF(COUNTIF($AC$2:$AC$3000,$AC157)&gt;1,"REVIEW","OK"))</f>
        <v/>
      </c>
      <c r="AE157" s="27" t="str">
        <f aca="false">IF(OR($W157=0,$O157=""),"",IF(IFERROR(IF(ISNUMBER($O157),INT($O157),DATE(VALUE(MID(SUBSTITUTE(LEFT($O157,FIND(" ",$O157&amp;" ")-1),"/",REPT(" ",20)),41,20)),VALUE(LEFT(SUBSTITUTE(LEFT($O157,FIND(" ",$O157&amp;" ")-1),"/",REPT(" ",20)),20)),VALUE(MID(SUBSTITUTE(LEFT($O157,FIND(" ",$O157&amp;" ")-1),"/",REPT(" ",20)),21,20)))),0)&gt;$W157,"Late","Same day"))</f>
        <v/>
      </c>
      <c r="AF157" s="26" t="str">
        <f aca="false">IF($A157="","",IFERROR(INDEX(Validation!$C$193:$C$217,MATCH($A157,Validation!$A$193:$A$217,0)),IF(COUNTIF(Validation!$U$19:$U$178,$Z157)&gt;0,$Z157,IF(COUNTIF(Validation!$S$19:$S$178,$AI157)=1,INDEX(Validation!$U$19:$U$178,MATCH($AI157,Validation!$S$19:$S$178,0)),$Z157))))</f>
        <v/>
      </c>
      <c r="AG157" s="27" t="str">
        <f aca="false">IF(COUNTA($A157:$U157)=0,"",IF($A157="","No name",IF($F157="","No date",IF($W157=0,"Date ilegible",IF(NOT(ISNUMBER($N157)),"Hours no numéricas",IF($AA157="NO MATCH","Person no identificada","OK"))))))</f>
        <v/>
      </c>
      <c r="AH157" s="27" t="str">
        <f aca="false">IF($W157=0,"No date",IF($W157&lt;Validation!$B$3,"Before period",IF($W157&gt;Validation!$C$3,"After period","In period")))</f>
        <v>No date</v>
      </c>
      <c r="AI157" s="26" t="str">
        <f aca="false">IF($Y157="","",TRIM(RIGHT(SUBSTITUTE($Y157," ",REPT(" ",50)),50)))</f>
        <v/>
      </c>
      <c r="AJ157" s="27" t="str">
        <f aca="false">IF($A157="","",IF(NOT(ISERROR(MATCH($A157,Validation!$A$193:$A$217,0))),"Manual mapping",IF(COUNTIF(Validation!$U$19:$U$178,$Z157)&gt;0,"Direct",IF(COUNTIF(Validation!$S$19:$S$178,$AI157)=1,"By surname","Unresolved"))))</f>
        <v/>
      </c>
      <c r="AK157" s="28" t="str">
        <f aca="false">IF($L157="","",IF(MATCH($L157,$L$2:$L$3000,0)&lt;&gt;ROW()-1,"",COUNT($AK$1:$AK156)+1))</f>
        <v/>
      </c>
      <c r="AL157" s="28" t="str">
        <f aca="false">IF($G157="","",IF(MATCH($G157,$G$2:$G$3000,0)&lt;&gt;ROW()-1,"",COUNT($AL$1:$AL156)+1))</f>
        <v/>
      </c>
      <c r="AM157" s="28" t="str">
        <f aca="false">IF($H157="","",IF(MATCH($H157,$H$2:$H$3000,0)&lt;&gt;ROW()-1,"",COUNT($AM$1:$AM156)+1))</f>
        <v/>
      </c>
      <c r="AN157" s="28" t="str">
        <f aca="false">IF($I157="","",IF(MATCH($I157,$I$2:$I$3000,0)&lt;&gt;ROW()-1,"",COUNT($AN$1:$AN156)+1))</f>
        <v/>
      </c>
      <c r="AO157" s="28" t="str">
        <f aca="false">IF($Q157="","",IF(MATCH($Q157,$Q$2:$Q$3000,0)&lt;&gt;ROW()-1,"",COUNT($AO$1:$AO156)+1))</f>
        <v/>
      </c>
    </row>
    <row r="158" customFormat="false" ht="12.75" hidden="false" customHeight="true" outlineLevel="0" collapsed="false">
      <c r="W158" s="24" t="n">
        <f aca="false">IF($F158="",0,IFERROR(IF(ISNUMBER($F158),INT($F158),DATE(VALUE(MID(SUBSTITUTE(LEFT($F158,FIND(" ",$F158&amp;" ")-1),"/",REPT(" ",20)),41,20)),VALUE(LEFT(SUBSTITUTE(LEFT($F158,FIND(" ",$F158&amp;" ")-1),"/",REPT(" ",20)),20)),VALUE(MID(SUBSTITUTE(LEFT($F158,FIND(" ",$F158&amp;" ")-1),"/",REPT(" ",20)),21,20)))),0))</f>
        <v>0</v>
      </c>
      <c r="X158" s="25" t="str">
        <f aca="false">IF(ISNUMBER($N158),$N158*Validation!$B$5,"")</f>
        <v/>
      </c>
      <c r="Y158" s="26" t="str">
        <f aca="false">IF($A158="","",SUBSTITUTE(SUBSTITUTE(SUBSTITUTE(SUBSTITUTE(SUBSTITUTE(SUBSTITUTE(SUBSTITUTE(UPPER(TRIM($A158)),"Á","A"),"É","E"),"Í","I"),"Ó","O"),"Ú","U"),"Ñ","N"),"Ü","U"))</f>
        <v/>
      </c>
      <c r="Z158" s="26" t="str">
        <f aca="false">IF($Y158="","",LEFT($Y158,1)&amp;" "&amp;TRIM(RIGHT(SUBSTITUTE($Y158," ",REPT(" ",50)),50)))</f>
        <v/>
      </c>
      <c r="AA158" s="27" t="str">
        <f aca="false">IF($AF158="","",IF(COUNTIF(Validation!$U$19:$U$178,$AF158)&gt;0,"OK","NO MATCH"))</f>
        <v/>
      </c>
      <c r="AB158" s="27" t="str">
        <f aca="false">IF($W158=0,"",IF(AND($W158&gt;=Validation!$B$3,$W158&lt;=Validation!$C$3),"Yes","No"))</f>
        <v/>
      </c>
      <c r="AC158" s="26" t="str">
        <f aca="false">IF($A158="","",$AF158&amp;"|"&amp;TEXT($W158,"yyyy-mm-dd")&amp;"|"&amp;$J158&amp;"|"&amp;$N158)</f>
        <v/>
      </c>
      <c r="AD158" s="27" t="str">
        <f aca="false">IF($AC158="","",IF(COUNTIF($AC$2:$AC$3000,$AC158)&gt;1,"REVIEW","OK"))</f>
        <v/>
      </c>
      <c r="AE158" s="27" t="str">
        <f aca="false">IF(OR($W158=0,$O158=""),"",IF(IFERROR(IF(ISNUMBER($O158),INT($O158),DATE(VALUE(MID(SUBSTITUTE(LEFT($O158,FIND(" ",$O158&amp;" ")-1),"/",REPT(" ",20)),41,20)),VALUE(LEFT(SUBSTITUTE(LEFT($O158,FIND(" ",$O158&amp;" ")-1),"/",REPT(" ",20)),20)),VALUE(MID(SUBSTITUTE(LEFT($O158,FIND(" ",$O158&amp;" ")-1),"/",REPT(" ",20)),21,20)))),0)&gt;$W158,"Late","Same day"))</f>
        <v/>
      </c>
      <c r="AF158" s="26" t="str">
        <f aca="false">IF($A158="","",IFERROR(INDEX(Validation!$C$193:$C$217,MATCH($A158,Validation!$A$193:$A$217,0)),IF(COUNTIF(Validation!$U$19:$U$178,$Z158)&gt;0,$Z158,IF(COUNTIF(Validation!$S$19:$S$178,$AI158)=1,INDEX(Validation!$U$19:$U$178,MATCH($AI158,Validation!$S$19:$S$178,0)),$Z158))))</f>
        <v/>
      </c>
      <c r="AG158" s="27" t="str">
        <f aca="false">IF(COUNTA($A158:$U158)=0,"",IF($A158="","No name",IF($F158="","No date",IF($W158=0,"Date ilegible",IF(NOT(ISNUMBER($N158)),"Hours no numéricas",IF($AA158="NO MATCH","Person no identificada","OK"))))))</f>
        <v/>
      </c>
      <c r="AH158" s="27" t="str">
        <f aca="false">IF($W158=0,"No date",IF($W158&lt;Validation!$B$3,"Before period",IF($W158&gt;Validation!$C$3,"After period","In period")))</f>
        <v>No date</v>
      </c>
      <c r="AI158" s="26" t="str">
        <f aca="false">IF($Y158="","",TRIM(RIGHT(SUBSTITUTE($Y158," ",REPT(" ",50)),50)))</f>
        <v/>
      </c>
      <c r="AJ158" s="27" t="str">
        <f aca="false">IF($A158="","",IF(NOT(ISERROR(MATCH($A158,Validation!$A$193:$A$217,0))),"Manual mapping",IF(COUNTIF(Validation!$U$19:$U$178,$Z158)&gt;0,"Direct",IF(COUNTIF(Validation!$S$19:$S$178,$AI158)=1,"By surname","Unresolved"))))</f>
        <v/>
      </c>
      <c r="AK158" s="28" t="str">
        <f aca="false">IF($L158="","",IF(MATCH($L158,$L$2:$L$3000,0)&lt;&gt;ROW()-1,"",COUNT($AK$1:$AK157)+1))</f>
        <v/>
      </c>
      <c r="AL158" s="28" t="str">
        <f aca="false">IF($G158="","",IF(MATCH($G158,$G$2:$G$3000,0)&lt;&gt;ROW()-1,"",COUNT($AL$1:$AL157)+1))</f>
        <v/>
      </c>
      <c r="AM158" s="28" t="str">
        <f aca="false">IF($H158="","",IF(MATCH($H158,$H$2:$H$3000,0)&lt;&gt;ROW()-1,"",COUNT($AM$1:$AM157)+1))</f>
        <v/>
      </c>
      <c r="AN158" s="28" t="str">
        <f aca="false">IF($I158="","",IF(MATCH($I158,$I$2:$I$3000,0)&lt;&gt;ROW()-1,"",COUNT($AN$1:$AN157)+1))</f>
        <v/>
      </c>
      <c r="AO158" s="28" t="str">
        <f aca="false">IF($Q158="","",IF(MATCH($Q158,$Q$2:$Q$3000,0)&lt;&gt;ROW()-1,"",COUNT($AO$1:$AO157)+1))</f>
        <v/>
      </c>
    </row>
    <row r="159" customFormat="false" ht="12.75" hidden="false" customHeight="true" outlineLevel="0" collapsed="false">
      <c r="W159" s="24" t="n">
        <f aca="false">IF($F159="",0,IFERROR(IF(ISNUMBER($F159),INT($F159),DATE(VALUE(MID(SUBSTITUTE(LEFT($F159,FIND(" ",$F159&amp;" ")-1),"/",REPT(" ",20)),41,20)),VALUE(LEFT(SUBSTITUTE(LEFT($F159,FIND(" ",$F159&amp;" ")-1),"/",REPT(" ",20)),20)),VALUE(MID(SUBSTITUTE(LEFT($F159,FIND(" ",$F159&amp;" ")-1),"/",REPT(" ",20)),21,20)))),0))</f>
        <v>0</v>
      </c>
      <c r="X159" s="25" t="str">
        <f aca="false">IF(ISNUMBER($N159),$N159*Validation!$B$5,"")</f>
        <v/>
      </c>
      <c r="Y159" s="26" t="str">
        <f aca="false">IF($A159="","",SUBSTITUTE(SUBSTITUTE(SUBSTITUTE(SUBSTITUTE(SUBSTITUTE(SUBSTITUTE(SUBSTITUTE(UPPER(TRIM($A159)),"Á","A"),"É","E"),"Í","I"),"Ó","O"),"Ú","U"),"Ñ","N"),"Ü","U"))</f>
        <v/>
      </c>
      <c r="Z159" s="26" t="str">
        <f aca="false">IF($Y159="","",LEFT($Y159,1)&amp;" "&amp;TRIM(RIGHT(SUBSTITUTE($Y159," ",REPT(" ",50)),50)))</f>
        <v/>
      </c>
      <c r="AA159" s="27" t="str">
        <f aca="false">IF($AF159="","",IF(COUNTIF(Validation!$U$19:$U$178,$AF159)&gt;0,"OK","NO MATCH"))</f>
        <v/>
      </c>
      <c r="AB159" s="27" t="str">
        <f aca="false">IF($W159=0,"",IF(AND($W159&gt;=Validation!$B$3,$W159&lt;=Validation!$C$3),"Yes","No"))</f>
        <v/>
      </c>
      <c r="AC159" s="26" t="str">
        <f aca="false">IF($A159="","",$AF159&amp;"|"&amp;TEXT($W159,"yyyy-mm-dd")&amp;"|"&amp;$J159&amp;"|"&amp;$N159)</f>
        <v/>
      </c>
      <c r="AD159" s="27" t="str">
        <f aca="false">IF($AC159="","",IF(COUNTIF($AC$2:$AC$3000,$AC159)&gt;1,"REVIEW","OK"))</f>
        <v/>
      </c>
      <c r="AE159" s="27" t="str">
        <f aca="false">IF(OR($W159=0,$O159=""),"",IF(IFERROR(IF(ISNUMBER($O159),INT($O159),DATE(VALUE(MID(SUBSTITUTE(LEFT($O159,FIND(" ",$O159&amp;" ")-1),"/",REPT(" ",20)),41,20)),VALUE(LEFT(SUBSTITUTE(LEFT($O159,FIND(" ",$O159&amp;" ")-1),"/",REPT(" ",20)),20)),VALUE(MID(SUBSTITUTE(LEFT($O159,FIND(" ",$O159&amp;" ")-1),"/",REPT(" ",20)),21,20)))),0)&gt;$W159,"Late","Same day"))</f>
        <v/>
      </c>
      <c r="AF159" s="26" t="str">
        <f aca="false">IF($A159="","",IFERROR(INDEX(Validation!$C$193:$C$217,MATCH($A159,Validation!$A$193:$A$217,0)),IF(COUNTIF(Validation!$U$19:$U$178,$Z159)&gt;0,$Z159,IF(COUNTIF(Validation!$S$19:$S$178,$AI159)=1,INDEX(Validation!$U$19:$U$178,MATCH($AI159,Validation!$S$19:$S$178,0)),$Z159))))</f>
        <v/>
      </c>
      <c r="AG159" s="27" t="str">
        <f aca="false">IF(COUNTA($A159:$U159)=0,"",IF($A159="","No name",IF($F159="","No date",IF($W159=0,"Date ilegible",IF(NOT(ISNUMBER($N159)),"Hours no numéricas",IF($AA159="NO MATCH","Person no identificada","OK"))))))</f>
        <v/>
      </c>
      <c r="AH159" s="27" t="str">
        <f aca="false">IF($W159=0,"No date",IF($W159&lt;Validation!$B$3,"Before period",IF($W159&gt;Validation!$C$3,"After period","In period")))</f>
        <v>No date</v>
      </c>
      <c r="AI159" s="26" t="str">
        <f aca="false">IF($Y159="","",TRIM(RIGHT(SUBSTITUTE($Y159," ",REPT(" ",50)),50)))</f>
        <v/>
      </c>
      <c r="AJ159" s="27" t="str">
        <f aca="false">IF($A159="","",IF(NOT(ISERROR(MATCH($A159,Validation!$A$193:$A$217,0))),"Manual mapping",IF(COUNTIF(Validation!$U$19:$U$178,$Z159)&gt;0,"Direct",IF(COUNTIF(Validation!$S$19:$S$178,$AI159)=1,"By surname","Unresolved"))))</f>
        <v/>
      </c>
      <c r="AK159" s="28" t="str">
        <f aca="false">IF($L159="","",IF(MATCH($L159,$L$2:$L$3000,0)&lt;&gt;ROW()-1,"",COUNT($AK$1:$AK158)+1))</f>
        <v/>
      </c>
      <c r="AL159" s="28" t="str">
        <f aca="false">IF($G159="","",IF(MATCH($G159,$G$2:$G$3000,0)&lt;&gt;ROW()-1,"",COUNT($AL$1:$AL158)+1))</f>
        <v/>
      </c>
      <c r="AM159" s="28" t="str">
        <f aca="false">IF($H159="","",IF(MATCH($H159,$H$2:$H$3000,0)&lt;&gt;ROW()-1,"",COUNT($AM$1:$AM158)+1))</f>
        <v/>
      </c>
      <c r="AN159" s="28" t="str">
        <f aca="false">IF($I159="","",IF(MATCH($I159,$I$2:$I$3000,0)&lt;&gt;ROW()-1,"",COUNT($AN$1:$AN158)+1))</f>
        <v/>
      </c>
      <c r="AO159" s="28" t="str">
        <f aca="false">IF($Q159="","",IF(MATCH($Q159,$Q$2:$Q$3000,0)&lt;&gt;ROW()-1,"",COUNT($AO$1:$AO158)+1))</f>
        <v/>
      </c>
    </row>
    <row r="160" customFormat="false" ht="12.75" hidden="false" customHeight="true" outlineLevel="0" collapsed="false">
      <c r="W160" s="24" t="n">
        <f aca="false">IF($F160="",0,IFERROR(IF(ISNUMBER($F160),INT($F160),DATE(VALUE(MID(SUBSTITUTE(LEFT($F160,FIND(" ",$F160&amp;" ")-1),"/",REPT(" ",20)),41,20)),VALUE(LEFT(SUBSTITUTE(LEFT($F160,FIND(" ",$F160&amp;" ")-1),"/",REPT(" ",20)),20)),VALUE(MID(SUBSTITUTE(LEFT($F160,FIND(" ",$F160&amp;" ")-1),"/",REPT(" ",20)),21,20)))),0))</f>
        <v>0</v>
      </c>
      <c r="X160" s="25" t="str">
        <f aca="false">IF(ISNUMBER($N160),$N160*Validation!$B$5,"")</f>
        <v/>
      </c>
      <c r="Y160" s="26" t="str">
        <f aca="false">IF($A160="","",SUBSTITUTE(SUBSTITUTE(SUBSTITUTE(SUBSTITUTE(SUBSTITUTE(SUBSTITUTE(SUBSTITUTE(UPPER(TRIM($A160)),"Á","A"),"É","E"),"Í","I"),"Ó","O"),"Ú","U"),"Ñ","N"),"Ü","U"))</f>
        <v/>
      </c>
      <c r="Z160" s="26" t="str">
        <f aca="false">IF($Y160="","",LEFT($Y160,1)&amp;" "&amp;TRIM(RIGHT(SUBSTITUTE($Y160," ",REPT(" ",50)),50)))</f>
        <v/>
      </c>
      <c r="AA160" s="27" t="str">
        <f aca="false">IF($AF160="","",IF(COUNTIF(Validation!$U$19:$U$178,$AF160)&gt;0,"OK","NO MATCH"))</f>
        <v/>
      </c>
      <c r="AB160" s="27" t="str">
        <f aca="false">IF($W160=0,"",IF(AND($W160&gt;=Validation!$B$3,$W160&lt;=Validation!$C$3),"Yes","No"))</f>
        <v/>
      </c>
      <c r="AC160" s="26" t="str">
        <f aca="false">IF($A160="","",$AF160&amp;"|"&amp;TEXT($W160,"yyyy-mm-dd")&amp;"|"&amp;$J160&amp;"|"&amp;$N160)</f>
        <v/>
      </c>
      <c r="AD160" s="27" t="str">
        <f aca="false">IF($AC160="","",IF(COUNTIF($AC$2:$AC$3000,$AC160)&gt;1,"REVIEW","OK"))</f>
        <v/>
      </c>
      <c r="AE160" s="27" t="str">
        <f aca="false">IF(OR($W160=0,$O160=""),"",IF(IFERROR(IF(ISNUMBER($O160),INT($O160),DATE(VALUE(MID(SUBSTITUTE(LEFT($O160,FIND(" ",$O160&amp;" ")-1),"/",REPT(" ",20)),41,20)),VALUE(LEFT(SUBSTITUTE(LEFT($O160,FIND(" ",$O160&amp;" ")-1),"/",REPT(" ",20)),20)),VALUE(MID(SUBSTITUTE(LEFT($O160,FIND(" ",$O160&amp;" ")-1),"/",REPT(" ",20)),21,20)))),0)&gt;$W160,"Late","Same day"))</f>
        <v/>
      </c>
      <c r="AF160" s="26" t="str">
        <f aca="false">IF($A160="","",IFERROR(INDEX(Validation!$C$193:$C$217,MATCH($A160,Validation!$A$193:$A$217,0)),IF(COUNTIF(Validation!$U$19:$U$178,$Z160)&gt;0,$Z160,IF(COUNTIF(Validation!$S$19:$S$178,$AI160)=1,INDEX(Validation!$U$19:$U$178,MATCH($AI160,Validation!$S$19:$S$178,0)),$Z160))))</f>
        <v/>
      </c>
      <c r="AG160" s="27" t="str">
        <f aca="false">IF(COUNTA($A160:$U160)=0,"",IF($A160="","No name",IF($F160="","No date",IF($W160=0,"Date ilegible",IF(NOT(ISNUMBER($N160)),"Hours no numéricas",IF($AA160="NO MATCH","Person no identificada","OK"))))))</f>
        <v/>
      </c>
      <c r="AH160" s="27" t="str">
        <f aca="false">IF($W160=0,"No date",IF($W160&lt;Validation!$B$3,"Before period",IF($W160&gt;Validation!$C$3,"After period","In period")))</f>
        <v>No date</v>
      </c>
      <c r="AI160" s="26" t="str">
        <f aca="false">IF($Y160="","",TRIM(RIGHT(SUBSTITUTE($Y160," ",REPT(" ",50)),50)))</f>
        <v/>
      </c>
      <c r="AJ160" s="27" t="str">
        <f aca="false">IF($A160="","",IF(NOT(ISERROR(MATCH($A160,Validation!$A$193:$A$217,0))),"Manual mapping",IF(COUNTIF(Validation!$U$19:$U$178,$Z160)&gt;0,"Direct",IF(COUNTIF(Validation!$S$19:$S$178,$AI160)=1,"By surname","Unresolved"))))</f>
        <v/>
      </c>
      <c r="AK160" s="28" t="str">
        <f aca="false">IF($L160="","",IF(MATCH($L160,$L$2:$L$3000,0)&lt;&gt;ROW()-1,"",COUNT($AK$1:$AK159)+1))</f>
        <v/>
      </c>
      <c r="AL160" s="28" t="str">
        <f aca="false">IF($G160="","",IF(MATCH($G160,$G$2:$G$3000,0)&lt;&gt;ROW()-1,"",COUNT($AL$1:$AL159)+1))</f>
        <v/>
      </c>
      <c r="AM160" s="28" t="str">
        <f aca="false">IF($H160="","",IF(MATCH($H160,$H$2:$H$3000,0)&lt;&gt;ROW()-1,"",COUNT($AM$1:$AM159)+1))</f>
        <v/>
      </c>
      <c r="AN160" s="28" t="str">
        <f aca="false">IF($I160="","",IF(MATCH($I160,$I$2:$I$3000,0)&lt;&gt;ROW()-1,"",COUNT($AN$1:$AN159)+1))</f>
        <v/>
      </c>
      <c r="AO160" s="28" t="str">
        <f aca="false">IF($Q160="","",IF(MATCH($Q160,$Q$2:$Q$3000,0)&lt;&gt;ROW()-1,"",COUNT($AO$1:$AO159)+1))</f>
        <v/>
      </c>
    </row>
    <row r="161" customFormat="false" ht="12.75" hidden="false" customHeight="true" outlineLevel="0" collapsed="false">
      <c r="W161" s="24" t="n">
        <f aca="false">IF($F161="",0,IFERROR(IF(ISNUMBER($F161),INT($F161),DATE(VALUE(MID(SUBSTITUTE(LEFT($F161,FIND(" ",$F161&amp;" ")-1),"/",REPT(" ",20)),41,20)),VALUE(LEFT(SUBSTITUTE(LEFT($F161,FIND(" ",$F161&amp;" ")-1),"/",REPT(" ",20)),20)),VALUE(MID(SUBSTITUTE(LEFT($F161,FIND(" ",$F161&amp;" ")-1),"/",REPT(" ",20)),21,20)))),0))</f>
        <v>0</v>
      </c>
      <c r="X161" s="25" t="str">
        <f aca="false">IF(ISNUMBER($N161),$N161*Validation!$B$5,"")</f>
        <v/>
      </c>
      <c r="Y161" s="26" t="str">
        <f aca="false">IF($A161="","",SUBSTITUTE(SUBSTITUTE(SUBSTITUTE(SUBSTITUTE(SUBSTITUTE(SUBSTITUTE(SUBSTITUTE(UPPER(TRIM($A161)),"Á","A"),"É","E"),"Í","I"),"Ó","O"),"Ú","U"),"Ñ","N"),"Ü","U"))</f>
        <v/>
      </c>
      <c r="Z161" s="26" t="str">
        <f aca="false">IF($Y161="","",LEFT($Y161,1)&amp;" "&amp;TRIM(RIGHT(SUBSTITUTE($Y161," ",REPT(" ",50)),50)))</f>
        <v/>
      </c>
      <c r="AA161" s="27" t="str">
        <f aca="false">IF($AF161="","",IF(COUNTIF(Validation!$U$19:$U$178,$AF161)&gt;0,"OK","NO MATCH"))</f>
        <v/>
      </c>
      <c r="AB161" s="27" t="str">
        <f aca="false">IF($W161=0,"",IF(AND($W161&gt;=Validation!$B$3,$W161&lt;=Validation!$C$3),"Yes","No"))</f>
        <v/>
      </c>
      <c r="AC161" s="26" t="str">
        <f aca="false">IF($A161="","",$AF161&amp;"|"&amp;TEXT($W161,"yyyy-mm-dd")&amp;"|"&amp;$J161&amp;"|"&amp;$N161)</f>
        <v/>
      </c>
      <c r="AD161" s="27" t="str">
        <f aca="false">IF($AC161="","",IF(COUNTIF($AC$2:$AC$3000,$AC161)&gt;1,"REVIEW","OK"))</f>
        <v/>
      </c>
      <c r="AE161" s="27" t="str">
        <f aca="false">IF(OR($W161=0,$O161=""),"",IF(IFERROR(IF(ISNUMBER($O161),INT($O161),DATE(VALUE(MID(SUBSTITUTE(LEFT($O161,FIND(" ",$O161&amp;" ")-1),"/",REPT(" ",20)),41,20)),VALUE(LEFT(SUBSTITUTE(LEFT($O161,FIND(" ",$O161&amp;" ")-1),"/",REPT(" ",20)),20)),VALUE(MID(SUBSTITUTE(LEFT($O161,FIND(" ",$O161&amp;" ")-1),"/",REPT(" ",20)),21,20)))),0)&gt;$W161,"Late","Same day"))</f>
        <v/>
      </c>
      <c r="AF161" s="26" t="str">
        <f aca="false">IF($A161="","",IFERROR(INDEX(Validation!$C$193:$C$217,MATCH($A161,Validation!$A$193:$A$217,0)),IF(COUNTIF(Validation!$U$19:$U$178,$Z161)&gt;0,$Z161,IF(COUNTIF(Validation!$S$19:$S$178,$AI161)=1,INDEX(Validation!$U$19:$U$178,MATCH($AI161,Validation!$S$19:$S$178,0)),$Z161))))</f>
        <v/>
      </c>
      <c r="AG161" s="27" t="str">
        <f aca="false">IF(COUNTA($A161:$U161)=0,"",IF($A161="","No name",IF($F161="","No date",IF($W161=0,"Date ilegible",IF(NOT(ISNUMBER($N161)),"Hours no numéricas",IF($AA161="NO MATCH","Person no identificada","OK"))))))</f>
        <v/>
      </c>
      <c r="AH161" s="27" t="str">
        <f aca="false">IF($W161=0,"No date",IF($W161&lt;Validation!$B$3,"Before period",IF($W161&gt;Validation!$C$3,"After period","In period")))</f>
        <v>No date</v>
      </c>
      <c r="AI161" s="26" t="str">
        <f aca="false">IF($Y161="","",TRIM(RIGHT(SUBSTITUTE($Y161," ",REPT(" ",50)),50)))</f>
        <v/>
      </c>
      <c r="AJ161" s="27" t="str">
        <f aca="false">IF($A161="","",IF(NOT(ISERROR(MATCH($A161,Validation!$A$193:$A$217,0))),"Manual mapping",IF(COUNTIF(Validation!$U$19:$U$178,$Z161)&gt;0,"Direct",IF(COUNTIF(Validation!$S$19:$S$178,$AI161)=1,"By surname","Unresolved"))))</f>
        <v/>
      </c>
      <c r="AK161" s="28" t="str">
        <f aca="false">IF($L161="","",IF(MATCH($L161,$L$2:$L$3000,0)&lt;&gt;ROW()-1,"",COUNT($AK$1:$AK160)+1))</f>
        <v/>
      </c>
      <c r="AL161" s="28" t="str">
        <f aca="false">IF($G161="","",IF(MATCH($G161,$G$2:$G$3000,0)&lt;&gt;ROW()-1,"",COUNT($AL$1:$AL160)+1))</f>
        <v/>
      </c>
      <c r="AM161" s="28" t="str">
        <f aca="false">IF($H161="","",IF(MATCH($H161,$H$2:$H$3000,0)&lt;&gt;ROW()-1,"",COUNT($AM$1:$AM160)+1))</f>
        <v/>
      </c>
      <c r="AN161" s="28" t="str">
        <f aca="false">IF($I161="","",IF(MATCH($I161,$I$2:$I$3000,0)&lt;&gt;ROW()-1,"",COUNT($AN$1:$AN160)+1))</f>
        <v/>
      </c>
      <c r="AO161" s="28" t="str">
        <f aca="false">IF($Q161="","",IF(MATCH($Q161,$Q$2:$Q$3000,0)&lt;&gt;ROW()-1,"",COUNT($AO$1:$AO160)+1))</f>
        <v/>
      </c>
    </row>
    <row r="162" customFormat="false" ht="12.75" hidden="false" customHeight="true" outlineLevel="0" collapsed="false">
      <c r="W162" s="24" t="n">
        <f aca="false">IF($F162="",0,IFERROR(IF(ISNUMBER($F162),INT($F162),DATE(VALUE(MID(SUBSTITUTE(LEFT($F162,FIND(" ",$F162&amp;" ")-1),"/",REPT(" ",20)),41,20)),VALUE(LEFT(SUBSTITUTE(LEFT($F162,FIND(" ",$F162&amp;" ")-1),"/",REPT(" ",20)),20)),VALUE(MID(SUBSTITUTE(LEFT($F162,FIND(" ",$F162&amp;" ")-1),"/",REPT(" ",20)),21,20)))),0))</f>
        <v>0</v>
      </c>
      <c r="X162" s="25" t="str">
        <f aca="false">IF(ISNUMBER($N162),$N162*Validation!$B$5,"")</f>
        <v/>
      </c>
      <c r="Y162" s="26" t="str">
        <f aca="false">IF($A162="","",SUBSTITUTE(SUBSTITUTE(SUBSTITUTE(SUBSTITUTE(SUBSTITUTE(SUBSTITUTE(SUBSTITUTE(UPPER(TRIM($A162)),"Á","A"),"É","E"),"Í","I"),"Ó","O"),"Ú","U"),"Ñ","N"),"Ü","U"))</f>
        <v/>
      </c>
      <c r="Z162" s="26" t="str">
        <f aca="false">IF($Y162="","",LEFT($Y162,1)&amp;" "&amp;TRIM(RIGHT(SUBSTITUTE($Y162," ",REPT(" ",50)),50)))</f>
        <v/>
      </c>
      <c r="AA162" s="27" t="str">
        <f aca="false">IF($AF162="","",IF(COUNTIF(Validation!$U$19:$U$178,$AF162)&gt;0,"OK","NO MATCH"))</f>
        <v/>
      </c>
      <c r="AB162" s="27" t="str">
        <f aca="false">IF($W162=0,"",IF(AND($W162&gt;=Validation!$B$3,$W162&lt;=Validation!$C$3),"Yes","No"))</f>
        <v/>
      </c>
      <c r="AC162" s="26" t="str">
        <f aca="false">IF($A162="","",$AF162&amp;"|"&amp;TEXT($W162,"yyyy-mm-dd")&amp;"|"&amp;$J162&amp;"|"&amp;$N162)</f>
        <v/>
      </c>
      <c r="AD162" s="27" t="str">
        <f aca="false">IF($AC162="","",IF(COUNTIF($AC$2:$AC$3000,$AC162)&gt;1,"REVIEW","OK"))</f>
        <v/>
      </c>
      <c r="AE162" s="27" t="str">
        <f aca="false">IF(OR($W162=0,$O162=""),"",IF(IFERROR(IF(ISNUMBER($O162),INT($O162),DATE(VALUE(MID(SUBSTITUTE(LEFT($O162,FIND(" ",$O162&amp;" ")-1),"/",REPT(" ",20)),41,20)),VALUE(LEFT(SUBSTITUTE(LEFT($O162,FIND(" ",$O162&amp;" ")-1),"/",REPT(" ",20)),20)),VALUE(MID(SUBSTITUTE(LEFT($O162,FIND(" ",$O162&amp;" ")-1),"/",REPT(" ",20)),21,20)))),0)&gt;$W162,"Late","Same day"))</f>
        <v/>
      </c>
      <c r="AF162" s="26" t="str">
        <f aca="false">IF($A162="","",IFERROR(INDEX(Validation!$C$193:$C$217,MATCH($A162,Validation!$A$193:$A$217,0)),IF(COUNTIF(Validation!$U$19:$U$178,$Z162)&gt;0,$Z162,IF(COUNTIF(Validation!$S$19:$S$178,$AI162)=1,INDEX(Validation!$U$19:$U$178,MATCH($AI162,Validation!$S$19:$S$178,0)),$Z162))))</f>
        <v/>
      </c>
      <c r="AG162" s="27" t="str">
        <f aca="false">IF(COUNTA($A162:$U162)=0,"",IF($A162="","No name",IF($F162="","No date",IF($W162=0,"Date ilegible",IF(NOT(ISNUMBER($N162)),"Hours no numéricas",IF($AA162="NO MATCH","Person no identificada","OK"))))))</f>
        <v/>
      </c>
      <c r="AH162" s="27" t="str">
        <f aca="false">IF($W162=0,"No date",IF($W162&lt;Validation!$B$3,"Before period",IF($W162&gt;Validation!$C$3,"After period","In period")))</f>
        <v>No date</v>
      </c>
      <c r="AI162" s="26" t="str">
        <f aca="false">IF($Y162="","",TRIM(RIGHT(SUBSTITUTE($Y162," ",REPT(" ",50)),50)))</f>
        <v/>
      </c>
      <c r="AJ162" s="27" t="str">
        <f aca="false">IF($A162="","",IF(NOT(ISERROR(MATCH($A162,Validation!$A$193:$A$217,0))),"Manual mapping",IF(COUNTIF(Validation!$U$19:$U$178,$Z162)&gt;0,"Direct",IF(COUNTIF(Validation!$S$19:$S$178,$AI162)=1,"By surname","Unresolved"))))</f>
        <v/>
      </c>
      <c r="AK162" s="28" t="str">
        <f aca="false">IF($L162="","",IF(MATCH($L162,$L$2:$L$3000,0)&lt;&gt;ROW()-1,"",COUNT($AK$1:$AK161)+1))</f>
        <v/>
      </c>
      <c r="AL162" s="28" t="str">
        <f aca="false">IF($G162="","",IF(MATCH($G162,$G$2:$G$3000,0)&lt;&gt;ROW()-1,"",COUNT($AL$1:$AL161)+1))</f>
        <v/>
      </c>
      <c r="AM162" s="28" t="str">
        <f aca="false">IF($H162="","",IF(MATCH($H162,$H$2:$H$3000,0)&lt;&gt;ROW()-1,"",COUNT($AM$1:$AM161)+1))</f>
        <v/>
      </c>
      <c r="AN162" s="28" t="str">
        <f aca="false">IF($I162="","",IF(MATCH($I162,$I$2:$I$3000,0)&lt;&gt;ROW()-1,"",COUNT($AN$1:$AN161)+1))</f>
        <v/>
      </c>
      <c r="AO162" s="28" t="str">
        <f aca="false">IF($Q162="","",IF(MATCH($Q162,$Q$2:$Q$3000,0)&lt;&gt;ROW()-1,"",COUNT($AO$1:$AO161)+1))</f>
        <v/>
      </c>
    </row>
    <row r="163" customFormat="false" ht="12.75" hidden="false" customHeight="true" outlineLevel="0" collapsed="false">
      <c r="W163" s="24" t="n">
        <f aca="false">IF($F163="",0,IFERROR(IF(ISNUMBER($F163),INT($F163),DATE(VALUE(MID(SUBSTITUTE(LEFT($F163,FIND(" ",$F163&amp;" ")-1),"/",REPT(" ",20)),41,20)),VALUE(LEFT(SUBSTITUTE(LEFT($F163,FIND(" ",$F163&amp;" ")-1),"/",REPT(" ",20)),20)),VALUE(MID(SUBSTITUTE(LEFT($F163,FIND(" ",$F163&amp;" ")-1),"/",REPT(" ",20)),21,20)))),0))</f>
        <v>0</v>
      </c>
      <c r="X163" s="25" t="str">
        <f aca="false">IF(ISNUMBER($N163),$N163*Validation!$B$5,"")</f>
        <v/>
      </c>
      <c r="Y163" s="26" t="str">
        <f aca="false">IF($A163="","",SUBSTITUTE(SUBSTITUTE(SUBSTITUTE(SUBSTITUTE(SUBSTITUTE(SUBSTITUTE(SUBSTITUTE(UPPER(TRIM($A163)),"Á","A"),"É","E"),"Í","I"),"Ó","O"),"Ú","U"),"Ñ","N"),"Ü","U"))</f>
        <v/>
      </c>
      <c r="Z163" s="26" t="str">
        <f aca="false">IF($Y163="","",LEFT($Y163,1)&amp;" "&amp;TRIM(RIGHT(SUBSTITUTE($Y163," ",REPT(" ",50)),50)))</f>
        <v/>
      </c>
      <c r="AA163" s="27" t="str">
        <f aca="false">IF($AF163="","",IF(COUNTIF(Validation!$U$19:$U$178,$AF163)&gt;0,"OK","NO MATCH"))</f>
        <v/>
      </c>
      <c r="AB163" s="27" t="str">
        <f aca="false">IF($W163=0,"",IF(AND($W163&gt;=Validation!$B$3,$W163&lt;=Validation!$C$3),"Yes","No"))</f>
        <v/>
      </c>
      <c r="AC163" s="26" t="str">
        <f aca="false">IF($A163="","",$AF163&amp;"|"&amp;TEXT($W163,"yyyy-mm-dd")&amp;"|"&amp;$J163&amp;"|"&amp;$N163)</f>
        <v/>
      </c>
      <c r="AD163" s="27" t="str">
        <f aca="false">IF($AC163="","",IF(COUNTIF($AC$2:$AC$3000,$AC163)&gt;1,"REVIEW","OK"))</f>
        <v/>
      </c>
      <c r="AE163" s="27" t="str">
        <f aca="false">IF(OR($W163=0,$O163=""),"",IF(IFERROR(IF(ISNUMBER($O163),INT($O163),DATE(VALUE(MID(SUBSTITUTE(LEFT($O163,FIND(" ",$O163&amp;" ")-1),"/",REPT(" ",20)),41,20)),VALUE(LEFT(SUBSTITUTE(LEFT($O163,FIND(" ",$O163&amp;" ")-1),"/",REPT(" ",20)),20)),VALUE(MID(SUBSTITUTE(LEFT($O163,FIND(" ",$O163&amp;" ")-1),"/",REPT(" ",20)),21,20)))),0)&gt;$W163,"Late","Same day"))</f>
        <v/>
      </c>
      <c r="AF163" s="26" t="str">
        <f aca="false">IF($A163="","",IFERROR(INDEX(Validation!$C$193:$C$217,MATCH($A163,Validation!$A$193:$A$217,0)),IF(COUNTIF(Validation!$U$19:$U$178,$Z163)&gt;0,$Z163,IF(COUNTIF(Validation!$S$19:$S$178,$AI163)=1,INDEX(Validation!$U$19:$U$178,MATCH($AI163,Validation!$S$19:$S$178,0)),$Z163))))</f>
        <v/>
      </c>
      <c r="AG163" s="27" t="str">
        <f aca="false">IF(COUNTA($A163:$U163)=0,"",IF($A163="","No name",IF($F163="","No date",IF($W163=0,"Date ilegible",IF(NOT(ISNUMBER($N163)),"Hours no numéricas",IF($AA163="NO MATCH","Person no identificada","OK"))))))</f>
        <v/>
      </c>
      <c r="AH163" s="27" t="str">
        <f aca="false">IF($W163=0,"No date",IF($W163&lt;Validation!$B$3,"Before period",IF($W163&gt;Validation!$C$3,"After period","In period")))</f>
        <v>No date</v>
      </c>
      <c r="AI163" s="26" t="str">
        <f aca="false">IF($Y163="","",TRIM(RIGHT(SUBSTITUTE($Y163," ",REPT(" ",50)),50)))</f>
        <v/>
      </c>
      <c r="AJ163" s="27" t="str">
        <f aca="false">IF($A163="","",IF(NOT(ISERROR(MATCH($A163,Validation!$A$193:$A$217,0))),"Manual mapping",IF(COUNTIF(Validation!$U$19:$U$178,$Z163)&gt;0,"Direct",IF(COUNTIF(Validation!$S$19:$S$178,$AI163)=1,"By surname","Unresolved"))))</f>
        <v/>
      </c>
      <c r="AK163" s="28" t="str">
        <f aca="false">IF($L163="","",IF(MATCH($L163,$L$2:$L$3000,0)&lt;&gt;ROW()-1,"",COUNT($AK$1:$AK162)+1))</f>
        <v/>
      </c>
      <c r="AL163" s="28" t="str">
        <f aca="false">IF($G163="","",IF(MATCH($G163,$G$2:$G$3000,0)&lt;&gt;ROW()-1,"",COUNT($AL$1:$AL162)+1))</f>
        <v/>
      </c>
      <c r="AM163" s="28" t="str">
        <f aca="false">IF($H163="","",IF(MATCH($H163,$H$2:$H$3000,0)&lt;&gt;ROW()-1,"",COUNT($AM$1:$AM162)+1))</f>
        <v/>
      </c>
      <c r="AN163" s="28" t="str">
        <f aca="false">IF($I163="","",IF(MATCH($I163,$I$2:$I$3000,0)&lt;&gt;ROW()-1,"",COUNT($AN$1:$AN162)+1))</f>
        <v/>
      </c>
      <c r="AO163" s="28" t="str">
        <f aca="false">IF($Q163="","",IF(MATCH($Q163,$Q$2:$Q$3000,0)&lt;&gt;ROW()-1,"",COUNT($AO$1:$AO162)+1))</f>
        <v/>
      </c>
    </row>
    <row r="164" customFormat="false" ht="12.75" hidden="false" customHeight="true" outlineLevel="0" collapsed="false">
      <c r="W164" s="24" t="n">
        <f aca="false">IF($F164="",0,IFERROR(IF(ISNUMBER($F164),INT($F164),DATE(VALUE(MID(SUBSTITUTE(LEFT($F164,FIND(" ",$F164&amp;" ")-1),"/",REPT(" ",20)),41,20)),VALUE(LEFT(SUBSTITUTE(LEFT($F164,FIND(" ",$F164&amp;" ")-1),"/",REPT(" ",20)),20)),VALUE(MID(SUBSTITUTE(LEFT($F164,FIND(" ",$F164&amp;" ")-1),"/",REPT(" ",20)),21,20)))),0))</f>
        <v>0</v>
      </c>
      <c r="X164" s="25" t="str">
        <f aca="false">IF(ISNUMBER($N164),$N164*Validation!$B$5,"")</f>
        <v/>
      </c>
      <c r="Y164" s="26" t="str">
        <f aca="false">IF($A164="","",SUBSTITUTE(SUBSTITUTE(SUBSTITUTE(SUBSTITUTE(SUBSTITUTE(SUBSTITUTE(SUBSTITUTE(UPPER(TRIM($A164)),"Á","A"),"É","E"),"Í","I"),"Ó","O"),"Ú","U"),"Ñ","N"),"Ü","U"))</f>
        <v/>
      </c>
      <c r="Z164" s="26" t="str">
        <f aca="false">IF($Y164="","",LEFT($Y164,1)&amp;" "&amp;TRIM(RIGHT(SUBSTITUTE($Y164," ",REPT(" ",50)),50)))</f>
        <v/>
      </c>
      <c r="AA164" s="27" t="str">
        <f aca="false">IF($AF164="","",IF(COUNTIF(Validation!$U$19:$U$178,$AF164)&gt;0,"OK","NO MATCH"))</f>
        <v/>
      </c>
      <c r="AB164" s="27" t="str">
        <f aca="false">IF($W164=0,"",IF(AND($W164&gt;=Validation!$B$3,$W164&lt;=Validation!$C$3),"Yes","No"))</f>
        <v/>
      </c>
      <c r="AC164" s="26" t="str">
        <f aca="false">IF($A164="","",$AF164&amp;"|"&amp;TEXT($W164,"yyyy-mm-dd")&amp;"|"&amp;$J164&amp;"|"&amp;$N164)</f>
        <v/>
      </c>
      <c r="AD164" s="27" t="str">
        <f aca="false">IF($AC164="","",IF(COUNTIF($AC$2:$AC$3000,$AC164)&gt;1,"REVIEW","OK"))</f>
        <v/>
      </c>
      <c r="AE164" s="27" t="str">
        <f aca="false">IF(OR($W164=0,$O164=""),"",IF(IFERROR(IF(ISNUMBER($O164),INT($O164),DATE(VALUE(MID(SUBSTITUTE(LEFT($O164,FIND(" ",$O164&amp;" ")-1),"/",REPT(" ",20)),41,20)),VALUE(LEFT(SUBSTITUTE(LEFT($O164,FIND(" ",$O164&amp;" ")-1),"/",REPT(" ",20)),20)),VALUE(MID(SUBSTITUTE(LEFT($O164,FIND(" ",$O164&amp;" ")-1),"/",REPT(" ",20)),21,20)))),0)&gt;$W164,"Late","Same day"))</f>
        <v/>
      </c>
      <c r="AF164" s="26" t="str">
        <f aca="false">IF($A164="","",IFERROR(INDEX(Validation!$C$193:$C$217,MATCH($A164,Validation!$A$193:$A$217,0)),IF(COUNTIF(Validation!$U$19:$U$178,$Z164)&gt;0,$Z164,IF(COUNTIF(Validation!$S$19:$S$178,$AI164)=1,INDEX(Validation!$U$19:$U$178,MATCH($AI164,Validation!$S$19:$S$178,0)),$Z164))))</f>
        <v/>
      </c>
      <c r="AG164" s="27" t="str">
        <f aca="false">IF(COUNTA($A164:$U164)=0,"",IF($A164="","No name",IF($F164="","No date",IF($W164=0,"Date ilegible",IF(NOT(ISNUMBER($N164)),"Hours no numéricas",IF($AA164="NO MATCH","Person no identificada","OK"))))))</f>
        <v/>
      </c>
      <c r="AH164" s="27" t="str">
        <f aca="false">IF($W164=0,"No date",IF($W164&lt;Validation!$B$3,"Before period",IF($W164&gt;Validation!$C$3,"After period","In period")))</f>
        <v>No date</v>
      </c>
      <c r="AI164" s="26" t="str">
        <f aca="false">IF($Y164="","",TRIM(RIGHT(SUBSTITUTE($Y164," ",REPT(" ",50)),50)))</f>
        <v/>
      </c>
      <c r="AJ164" s="27" t="str">
        <f aca="false">IF($A164="","",IF(NOT(ISERROR(MATCH($A164,Validation!$A$193:$A$217,0))),"Manual mapping",IF(COUNTIF(Validation!$U$19:$U$178,$Z164)&gt;0,"Direct",IF(COUNTIF(Validation!$S$19:$S$178,$AI164)=1,"By surname","Unresolved"))))</f>
        <v/>
      </c>
      <c r="AK164" s="28" t="str">
        <f aca="false">IF($L164="","",IF(MATCH($L164,$L$2:$L$3000,0)&lt;&gt;ROW()-1,"",COUNT($AK$1:$AK163)+1))</f>
        <v/>
      </c>
      <c r="AL164" s="28" t="str">
        <f aca="false">IF($G164="","",IF(MATCH($G164,$G$2:$G$3000,0)&lt;&gt;ROW()-1,"",COUNT($AL$1:$AL163)+1))</f>
        <v/>
      </c>
      <c r="AM164" s="28" t="str">
        <f aca="false">IF($H164="","",IF(MATCH($H164,$H$2:$H$3000,0)&lt;&gt;ROW()-1,"",COUNT($AM$1:$AM163)+1))</f>
        <v/>
      </c>
      <c r="AN164" s="28" t="str">
        <f aca="false">IF($I164="","",IF(MATCH($I164,$I$2:$I$3000,0)&lt;&gt;ROW()-1,"",COUNT($AN$1:$AN163)+1))</f>
        <v/>
      </c>
      <c r="AO164" s="28" t="str">
        <f aca="false">IF($Q164="","",IF(MATCH($Q164,$Q$2:$Q$3000,0)&lt;&gt;ROW()-1,"",COUNT($AO$1:$AO163)+1))</f>
        <v/>
      </c>
    </row>
    <row r="165" customFormat="false" ht="12.75" hidden="false" customHeight="true" outlineLevel="0" collapsed="false">
      <c r="W165" s="24" t="n">
        <f aca="false">IF($F165="",0,IFERROR(IF(ISNUMBER($F165),INT($F165),DATE(VALUE(MID(SUBSTITUTE(LEFT($F165,FIND(" ",$F165&amp;" ")-1),"/",REPT(" ",20)),41,20)),VALUE(LEFT(SUBSTITUTE(LEFT($F165,FIND(" ",$F165&amp;" ")-1),"/",REPT(" ",20)),20)),VALUE(MID(SUBSTITUTE(LEFT($F165,FIND(" ",$F165&amp;" ")-1),"/",REPT(" ",20)),21,20)))),0))</f>
        <v>0</v>
      </c>
      <c r="X165" s="25" t="str">
        <f aca="false">IF(ISNUMBER($N165),$N165*Validation!$B$5,"")</f>
        <v/>
      </c>
      <c r="Y165" s="26" t="str">
        <f aca="false">IF($A165="","",SUBSTITUTE(SUBSTITUTE(SUBSTITUTE(SUBSTITUTE(SUBSTITUTE(SUBSTITUTE(SUBSTITUTE(UPPER(TRIM($A165)),"Á","A"),"É","E"),"Í","I"),"Ó","O"),"Ú","U"),"Ñ","N"),"Ü","U"))</f>
        <v/>
      </c>
      <c r="Z165" s="26" t="str">
        <f aca="false">IF($Y165="","",LEFT($Y165,1)&amp;" "&amp;TRIM(RIGHT(SUBSTITUTE($Y165," ",REPT(" ",50)),50)))</f>
        <v/>
      </c>
      <c r="AA165" s="27" t="str">
        <f aca="false">IF($AF165="","",IF(COUNTIF(Validation!$U$19:$U$178,$AF165)&gt;0,"OK","NO MATCH"))</f>
        <v/>
      </c>
      <c r="AB165" s="27" t="str">
        <f aca="false">IF($W165=0,"",IF(AND($W165&gt;=Validation!$B$3,$W165&lt;=Validation!$C$3),"Yes","No"))</f>
        <v/>
      </c>
      <c r="AC165" s="26" t="str">
        <f aca="false">IF($A165="","",$AF165&amp;"|"&amp;TEXT($W165,"yyyy-mm-dd")&amp;"|"&amp;$J165&amp;"|"&amp;$N165)</f>
        <v/>
      </c>
      <c r="AD165" s="27" t="str">
        <f aca="false">IF($AC165="","",IF(COUNTIF($AC$2:$AC$3000,$AC165)&gt;1,"REVIEW","OK"))</f>
        <v/>
      </c>
      <c r="AE165" s="27" t="str">
        <f aca="false">IF(OR($W165=0,$O165=""),"",IF(IFERROR(IF(ISNUMBER($O165),INT($O165),DATE(VALUE(MID(SUBSTITUTE(LEFT($O165,FIND(" ",$O165&amp;" ")-1),"/",REPT(" ",20)),41,20)),VALUE(LEFT(SUBSTITUTE(LEFT($O165,FIND(" ",$O165&amp;" ")-1),"/",REPT(" ",20)),20)),VALUE(MID(SUBSTITUTE(LEFT($O165,FIND(" ",$O165&amp;" ")-1),"/",REPT(" ",20)),21,20)))),0)&gt;$W165,"Late","Same day"))</f>
        <v/>
      </c>
      <c r="AF165" s="26" t="str">
        <f aca="false">IF($A165="","",IFERROR(INDEX(Validation!$C$193:$C$217,MATCH($A165,Validation!$A$193:$A$217,0)),IF(COUNTIF(Validation!$U$19:$U$178,$Z165)&gt;0,$Z165,IF(COUNTIF(Validation!$S$19:$S$178,$AI165)=1,INDEX(Validation!$U$19:$U$178,MATCH($AI165,Validation!$S$19:$S$178,0)),$Z165))))</f>
        <v/>
      </c>
      <c r="AG165" s="27" t="str">
        <f aca="false">IF(COUNTA($A165:$U165)=0,"",IF($A165="","No name",IF($F165="","No date",IF($W165=0,"Date ilegible",IF(NOT(ISNUMBER($N165)),"Hours no numéricas",IF($AA165="NO MATCH","Person no identificada","OK"))))))</f>
        <v/>
      </c>
      <c r="AH165" s="27" t="str">
        <f aca="false">IF($W165=0,"No date",IF($W165&lt;Validation!$B$3,"Before period",IF($W165&gt;Validation!$C$3,"After period","In period")))</f>
        <v>No date</v>
      </c>
      <c r="AI165" s="26" t="str">
        <f aca="false">IF($Y165="","",TRIM(RIGHT(SUBSTITUTE($Y165," ",REPT(" ",50)),50)))</f>
        <v/>
      </c>
      <c r="AJ165" s="27" t="str">
        <f aca="false">IF($A165="","",IF(NOT(ISERROR(MATCH($A165,Validation!$A$193:$A$217,0))),"Manual mapping",IF(COUNTIF(Validation!$U$19:$U$178,$Z165)&gt;0,"Direct",IF(COUNTIF(Validation!$S$19:$S$178,$AI165)=1,"By surname","Unresolved"))))</f>
        <v/>
      </c>
      <c r="AK165" s="28" t="str">
        <f aca="false">IF($L165="","",IF(MATCH($L165,$L$2:$L$3000,0)&lt;&gt;ROW()-1,"",COUNT($AK$1:$AK164)+1))</f>
        <v/>
      </c>
      <c r="AL165" s="28" t="str">
        <f aca="false">IF($G165="","",IF(MATCH($G165,$G$2:$G$3000,0)&lt;&gt;ROW()-1,"",COUNT($AL$1:$AL164)+1))</f>
        <v/>
      </c>
      <c r="AM165" s="28" t="str">
        <f aca="false">IF($H165="","",IF(MATCH($H165,$H$2:$H$3000,0)&lt;&gt;ROW()-1,"",COUNT($AM$1:$AM164)+1))</f>
        <v/>
      </c>
      <c r="AN165" s="28" t="str">
        <f aca="false">IF($I165="","",IF(MATCH($I165,$I$2:$I$3000,0)&lt;&gt;ROW()-1,"",COUNT($AN$1:$AN164)+1))</f>
        <v/>
      </c>
      <c r="AO165" s="28" t="str">
        <f aca="false">IF($Q165="","",IF(MATCH($Q165,$Q$2:$Q$3000,0)&lt;&gt;ROW()-1,"",COUNT($AO$1:$AO164)+1))</f>
        <v/>
      </c>
    </row>
    <row r="166" customFormat="false" ht="12.75" hidden="false" customHeight="true" outlineLevel="0" collapsed="false">
      <c r="W166" s="24" t="n">
        <f aca="false">IF($F166="",0,IFERROR(IF(ISNUMBER($F166),INT($F166),DATE(VALUE(MID(SUBSTITUTE(LEFT($F166,FIND(" ",$F166&amp;" ")-1),"/",REPT(" ",20)),41,20)),VALUE(LEFT(SUBSTITUTE(LEFT($F166,FIND(" ",$F166&amp;" ")-1),"/",REPT(" ",20)),20)),VALUE(MID(SUBSTITUTE(LEFT($F166,FIND(" ",$F166&amp;" ")-1),"/",REPT(" ",20)),21,20)))),0))</f>
        <v>0</v>
      </c>
      <c r="X166" s="25" t="str">
        <f aca="false">IF(ISNUMBER($N166),$N166*Validation!$B$5,"")</f>
        <v/>
      </c>
      <c r="Y166" s="26" t="str">
        <f aca="false">IF($A166="","",SUBSTITUTE(SUBSTITUTE(SUBSTITUTE(SUBSTITUTE(SUBSTITUTE(SUBSTITUTE(SUBSTITUTE(UPPER(TRIM($A166)),"Á","A"),"É","E"),"Í","I"),"Ó","O"),"Ú","U"),"Ñ","N"),"Ü","U"))</f>
        <v/>
      </c>
      <c r="Z166" s="26" t="str">
        <f aca="false">IF($Y166="","",LEFT($Y166,1)&amp;" "&amp;TRIM(RIGHT(SUBSTITUTE($Y166," ",REPT(" ",50)),50)))</f>
        <v/>
      </c>
      <c r="AA166" s="27" t="str">
        <f aca="false">IF($AF166="","",IF(COUNTIF(Validation!$U$19:$U$178,$AF166)&gt;0,"OK","NO MATCH"))</f>
        <v/>
      </c>
      <c r="AB166" s="27" t="str">
        <f aca="false">IF($W166=0,"",IF(AND($W166&gt;=Validation!$B$3,$W166&lt;=Validation!$C$3),"Yes","No"))</f>
        <v/>
      </c>
      <c r="AC166" s="26" t="str">
        <f aca="false">IF($A166="","",$AF166&amp;"|"&amp;TEXT($W166,"yyyy-mm-dd")&amp;"|"&amp;$J166&amp;"|"&amp;$N166)</f>
        <v/>
      </c>
      <c r="AD166" s="27" t="str">
        <f aca="false">IF($AC166="","",IF(COUNTIF($AC$2:$AC$3000,$AC166)&gt;1,"REVIEW","OK"))</f>
        <v/>
      </c>
      <c r="AE166" s="27" t="str">
        <f aca="false">IF(OR($W166=0,$O166=""),"",IF(IFERROR(IF(ISNUMBER($O166),INT($O166),DATE(VALUE(MID(SUBSTITUTE(LEFT($O166,FIND(" ",$O166&amp;" ")-1),"/",REPT(" ",20)),41,20)),VALUE(LEFT(SUBSTITUTE(LEFT($O166,FIND(" ",$O166&amp;" ")-1),"/",REPT(" ",20)),20)),VALUE(MID(SUBSTITUTE(LEFT($O166,FIND(" ",$O166&amp;" ")-1),"/",REPT(" ",20)),21,20)))),0)&gt;$W166,"Late","Same day"))</f>
        <v/>
      </c>
      <c r="AF166" s="26" t="str">
        <f aca="false">IF($A166="","",IFERROR(INDEX(Validation!$C$193:$C$217,MATCH($A166,Validation!$A$193:$A$217,0)),IF(COUNTIF(Validation!$U$19:$U$178,$Z166)&gt;0,$Z166,IF(COUNTIF(Validation!$S$19:$S$178,$AI166)=1,INDEX(Validation!$U$19:$U$178,MATCH($AI166,Validation!$S$19:$S$178,0)),$Z166))))</f>
        <v/>
      </c>
      <c r="AG166" s="27" t="str">
        <f aca="false">IF(COUNTA($A166:$U166)=0,"",IF($A166="","No name",IF($F166="","No date",IF($W166=0,"Date ilegible",IF(NOT(ISNUMBER($N166)),"Hours no numéricas",IF($AA166="NO MATCH","Person no identificada","OK"))))))</f>
        <v/>
      </c>
      <c r="AH166" s="27" t="str">
        <f aca="false">IF($W166=0,"No date",IF($W166&lt;Validation!$B$3,"Before period",IF($W166&gt;Validation!$C$3,"After period","In period")))</f>
        <v>No date</v>
      </c>
      <c r="AI166" s="26" t="str">
        <f aca="false">IF($Y166="","",TRIM(RIGHT(SUBSTITUTE($Y166," ",REPT(" ",50)),50)))</f>
        <v/>
      </c>
      <c r="AJ166" s="27" t="str">
        <f aca="false">IF($A166="","",IF(NOT(ISERROR(MATCH($A166,Validation!$A$193:$A$217,0))),"Manual mapping",IF(COUNTIF(Validation!$U$19:$U$178,$Z166)&gt;0,"Direct",IF(COUNTIF(Validation!$S$19:$S$178,$AI166)=1,"By surname","Unresolved"))))</f>
        <v/>
      </c>
      <c r="AK166" s="28" t="str">
        <f aca="false">IF($L166="","",IF(MATCH($L166,$L$2:$L$3000,0)&lt;&gt;ROW()-1,"",COUNT($AK$1:$AK165)+1))</f>
        <v/>
      </c>
      <c r="AL166" s="28" t="str">
        <f aca="false">IF($G166="","",IF(MATCH($G166,$G$2:$G$3000,0)&lt;&gt;ROW()-1,"",COUNT($AL$1:$AL165)+1))</f>
        <v/>
      </c>
      <c r="AM166" s="28" t="str">
        <f aca="false">IF($H166="","",IF(MATCH($H166,$H$2:$H$3000,0)&lt;&gt;ROW()-1,"",COUNT($AM$1:$AM165)+1))</f>
        <v/>
      </c>
      <c r="AN166" s="28" t="str">
        <f aca="false">IF($I166="","",IF(MATCH($I166,$I$2:$I$3000,0)&lt;&gt;ROW()-1,"",COUNT($AN$1:$AN165)+1))</f>
        <v/>
      </c>
      <c r="AO166" s="28" t="str">
        <f aca="false">IF($Q166="","",IF(MATCH($Q166,$Q$2:$Q$3000,0)&lt;&gt;ROW()-1,"",COUNT($AO$1:$AO165)+1))</f>
        <v/>
      </c>
    </row>
    <row r="167" customFormat="false" ht="12.75" hidden="false" customHeight="true" outlineLevel="0" collapsed="false">
      <c r="W167" s="24" t="n">
        <f aca="false">IF($F167="",0,IFERROR(IF(ISNUMBER($F167),INT($F167),DATE(VALUE(MID(SUBSTITUTE(LEFT($F167,FIND(" ",$F167&amp;" ")-1),"/",REPT(" ",20)),41,20)),VALUE(LEFT(SUBSTITUTE(LEFT($F167,FIND(" ",$F167&amp;" ")-1),"/",REPT(" ",20)),20)),VALUE(MID(SUBSTITUTE(LEFT($F167,FIND(" ",$F167&amp;" ")-1),"/",REPT(" ",20)),21,20)))),0))</f>
        <v>0</v>
      </c>
      <c r="X167" s="25" t="str">
        <f aca="false">IF(ISNUMBER($N167),$N167*Validation!$B$5,"")</f>
        <v/>
      </c>
      <c r="Y167" s="26" t="str">
        <f aca="false">IF($A167="","",SUBSTITUTE(SUBSTITUTE(SUBSTITUTE(SUBSTITUTE(SUBSTITUTE(SUBSTITUTE(SUBSTITUTE(UPPER(TRIM($A167)),"Á","A"),"É","E"),"Í","I"),"Ó","O"),"Ú","U"),"Ñ","N"),"Ü","U"))</f>
        <v/>
      </c>
      <c r="Z167" s="26" t="str">
        <f aca="false">IF($Y167="","",LEFT($Y167,1)&amp;" "&amp;TRIM(RIGHT(SUBSTITUTE($Y167," ",REPT(" ",50)),50)))</f>
        <v/>
      </c>
      <c r="AA167" s="27" t="str">
        <f aca="false">IF($AF167="","",IF(COUNTIF(Validation!$U$19:$U$178,$AF167)&gt;0,"OK","NO MATCH"))</f>
        <v/>
      </c>
      <c r="AB167" s="27" t="str">
        <f aca="false">IF($W167=0,"",IF(AND($W167&gt;=Validation!$B$3,$W167&lt;=Validation!$C$3),"Yes","No"))</f>
        <v/>
      </c>
      <c r="AC167" s="26" t="str">
        <f aca="false">IF($A167="","",$AF167&amp;"|"&amp;TEXT($W167,"yyyy-mm-dd")&amp;"|"&amp;$J167&amp;"|"&amp;$N167)</f>
        <v/>
      </c>
      <c r="AD167" s="27" t="str">
        <f aca="false">IF($AC167="","",IF(COUNTIF($AC$2:$AC$3000,$AC167)&gt;1,"REVIEW","OK"))</f>
        <v/>
      </c>
      <c r="AE167" s="27" t="str">
        <f aca="false">IF(OR($W167=0,$O167=""),"",IF(IFERROR(IF(ISNUMBER($O167),INT($O167),DATE(VALUE(MID(SUBSTITUTE(LEFT($O167,FIND(" ",$O167&amp;" ")-1),"/",REPT(" ",20)),41,20)),VALUE(LEFT(SUBSTITUTE(LEFT($O167,FIND(" ",$O167&amp;" ")-1),"/",REPT(" ",20)),20)),VALUE(MID(SUBSTITUTE(LEFT($O167,FIND(" ",$O167&amp;" ")-1),"/",REPT(" ",20)),21,20)))),0)&gt;$W167,"Late","Same day"))</f>
        <v/>
      </c>
      <c r="AF167" s="26" t="str">
        <f aca="false">IF($A167="","",IFERROR(INDEX(Validation!$C$193:$C$217,MATCH($A167,Validation!$A$193:$A$217,0)),IF(COUNTIF(Validation!$U$19:$U$178,$Z167)&gt;0,$Z167,IF(COUNTIF(Validation!$S$19:$S$178,$AI167)=1,INDEX(Validation!$U$19:$U$178,MATCH($AI167,Validation!$S$19:$S$178,0)),$Z167))))</f>
        <v/>
      </c>
      <c r="AG167" s="27" t="str">
        <f aca="false">IF(COUNTA($A167:$U167)=0,"",IF($A167="","No name",IF($F167="","No date",IF($W167=0,"Date ilegible",IF(NOT(ISNUMBER($N167)),"Hours no numéricas",IF($AA167="NO MATCH","Person no identificada","OK"))))))</f>
        <v/>
      </c>
      <c r="AH167" s="27" t="str">
        <f aca="false">IF($W167=0,"No date",IF($W167&lt;Validation!$B$3,"Before period",IF($W167&gt;Validation!$C$3,"After period","In period")))</f>
        <v>No date</v>
      </c>
      <c r="AI167" s="26" t="str">
        <f aca="false">IF($Y167="","",TRIM(RIGHT(SUBSTITUTE($Y167," ",REPT(" ",50)),50)))</f>
        <v/>
      </c>
      <c r="AJ167" s="27" t="str">
        <f aca="false">IF($A167="","",IF(NOT(ISERROR(MATCH($A167,Validation!$A$193:$A$217,0))),"Manual mapping",IF(COUNTIF(Validation!$U$19:$U$178,$Z167)&gt;0,"Direct",IF(COUNTIF(Validation!$S$19:$S$178,$AI167)=1,"By surname","Unresolved"))))</f>
        <v/>
      </c>
      <c r="AK167" s="28" t="str">
        <f aca="false">IF($L167="","",IF(MATCH($L167,$L$2:$L$3000,0)&lt;&gt;ROW()-1,"",COUNT($AK$1:$AK166)+1))</f>
        <v/>
      </c>
      <c r="AL167" s="28" t="str">
        <f aca="false">IF($G167="","",IF(MATCH($G167,$G$2:$G$3000,0)&lt;&gt;ROW()-1,"",COUNT($AL$1:$AL166)+1))</f>
        <v/>
      </c>
      <c r="AM167" s="28" t="str">
        <f aca="false">IF($H167="","",IF(MATCH($H167,$H$2:$H$3000,0)&lt;&gt;ROW()-1,"",COUNT($AM$1:$AM166)+1))</f>
        <v/>
      </c>
      <c r="AN167" s="28" t="str">
        <f aca="false">IF($I167="","",IF(MATCH($I167,$I$2:$I$3000,0)&lt;&gt;ROW()-1,"",COUNT($AN$1:$AN166)+1))</f>
        <v/>
      </c>
      <c r="AO167" s="28" t="str">
        <f aca="false">IF($Q167="","",IF(MATCH($Q167,$Q$2:$Q$3000,0)&lt;&gt;ROW()-1,"",COUNT($AO$1:$AO166)+1))</f>
        <v/>
      </c>
    </row>
    <row r="168" customFormat="false" ht="12.75" hidden="false" customHeight="true" outlineLevel="0" collapsed="false">
      <c r="W168" s="24" t="n">
        <f aca="false">IF($F168="",0,IFERROR(IF(ISNUMBER($F168),INT($F168),DATE(VALUE(MID(SUBSTITUTE(LEFT($F168,FIND(" ",$F168&amp;" ")-1),"/",REPT(" ",20)),41,20)),VALUE(LEFT(SUBSTITUTE(LEFT($F168,FIND(" ",$F168&amp;" ")-1),"/",REPT(" ",20)),20)),VALUE(MID(SUBSTITUTE(LEFT($F168,FIND(" ",$F168&amp;" ")-1),"/",REPT(" ",20)),21,20)))),0))</f>
        <v>0</v>
      </c>
      <c r="X168" s="25" t="str">
        <f aca="false">IF(ISNUMBER($N168),$N168*Validation!$B$5,"")</f>
        <v/>
      </c>
      <c r="Y168" s="26" t="str">
        <f aca="false">IF($A168="","",SUBSTITUTE(SUBSTITUTE(SUBSTITUTE(SUBSTITUTE(SUBSTITUTE(SUBSTITUTE(SUBSTITUTE(UPPER(TRIM($A168)),"Á","A"),"É","E"),"Í","I"),"Ó","O"),"Ú","U"),"Ñ","N"),"Ü","U"))</f>
        <v/>
      </c>
      <c r="Z168" s="26" t="str">
        <f aca="false">IF($Y168="","",LEFT($Y168,1)&amp;" "&amp;TRIM(RIGHT(SUBSTITUTE($Y168," ",REPT(" ",50)),50)))</f>
        <v/>
      </c>
      <c r="AA168" s="27" t="str">
        <f aca="false">IF($AF168="","",IF(COUNTIF(Validation!$U$19:$U$178,$AF168)&gt;0,"OK","NO MATCH"))</f>
        <v/>
      </c>
      <c r="AB168" s="27" t="str">
        <f aca="false">IF($W168=0,"",IF(AND($W168&gt;=Validation!$B$3,$W168&lt;=Validation!$C$3),"Yes","No"))</f>
        <v/>
      </c>
      <c r="AC168" s="26" t="str">
        <f aca="false">IF($A168="","",$AF168&amp;"|"&amp;TEXT($W168,"yyyy-mm-dd")&amp;"|"&amp;$J168&amp;"|"&amp;$N168)</f>
        <v/>
      </c>
      <c r="AD168" s="27" t="str">
        <f aca="false">IF($AC168="","",IF(COUNTIF($AC$2:$AC$3000,$AC168)&gt;1,"REVIEW","OK"))</f>
        <v/>
      </c>
      <c r="AE168" s="27" t="str">
        <f aca="false">IF(OR($W168=0,$O168=""),"",IF(IFERROR(IF(ISNUMBER($O168),INT($O168),DATE(VALUE(MID(SUBSTITUTE(LEFT($O168,FIND(" ",$O168&amp;" ")-1),"/",REPT(" ",20)),41,20)),VALUE(LEFT(SUBSTITUTE(LEFT($O168,FIND(" ",$O168&amp;" ")-1),"/",REPT(" ",20)),20)),VALUE(MID(SUBSTITUTE(LEFT($O168,FIND(" ",$O168&amp;" ")-1),"/",REPT(" ",20)),21,20)))),0)&gt;$W168,"Late","Same day"))</f>
        <v/>
      </c>
      <c r="AF168" s="26" t="str">
        <f aca="false">IF($A168="","",IFERROR(INDEX(Validation!$C$193:$C$217,MATCH($A168,Validation!$A$193:$A$217,0)),IF(COUNTIF(Validation!$U$19:$U$178,$Z168)&gt;0,$Z168,IF(COUNTIF(Validation!$S$19:$S$178,$AI168)=1,INDEX(Validation!$U$19:$U$178,MATCH($AI168,Validation!$S$19:$S$178,0)),$Z168))))</f>
        <v/>
      </c>
      <c r="AG168" s="27" t="str">
        <f aca="false">IF(COUNTA($A168:$U168)=0,"",IF($A168="","No name",IF($F168="","No date",IF($W168=0,"Date ilegible",IF(NOT(ISNUMBER($N168)),"Hours no numéricas",IF($AA168="NO MATCH","Person no identificada","OK"))))))</f>
        <v/>
      </c>
      <c r="AH168" s="27" t="str">
        <f aca="false">IF($W168=0,"No date",IF($W168&lt;Validation!$B$3,"Before period",IF($W168&gt;Validation!$C$3,"After period","In period")))</f>
        <v>No date</v>
      </c>
      <c r="AI168" s="26" t="str">
        <f aca="false">IF($Y168="","",TRIM(RIGHT(SUBSTITUTE($Y168," ",REPT(" ",50)),50)))</f>
        <v/>
      </c>
      <c r="AJ168" s="27" t="str">
        <f aca="false">IF($A168="","",IF(NOT(ISERROR(MATCH($A168,Validation!$A$193:$A$217,0))),"Manual mapping",IF(COUNTIF(Validation!$U$19:$U$178,$Z168)&gt;0,"Direct",IF(COUNTIF(Validation!$S$19:$S$178,$AI168)=1,"By surname","Unresolved"))))</f>
        <v/>
      </c>
      <c r="AK168" s="28" t="str">
        <f aca="false">IF($L168="","",IF(MATCH($L168,$L$2:$L$3000,0)&lt;&gt;ROW()-1,"",COUNT($AK$1:$AK167)+1))</f>
        <v/>
      </c>
      <c r="AL168" s="28" t="str">
        <f aca="false">IF($G168="","",IF(MATCH($G168,$G$2:$G$3000,0)&lt;&gt;ROW()-1,"",COUNT($AL$1:$AL167)+1))</f>
        <v/>
      </c>
      <c r="AM168" s="28" t="str">
        <f aca="false">IF($H168="","",IF(MATCH($H168,$H$2:$H$3000,0)&lt;&gt;ROW()-1,"",COUNT($AM$1:$AM167)+1))</f>
        <v/>
      </c>
      <c r="AN168" s="28" t="str">
        <f aca="false">IF($I168="","",IF(MATCH($I168,$I$2:$I$3000,0)&lt;&gt;ROW()-1,"",COUNT($AN$1:$AN167)+1))</f>
        <v/>
      </c>
      <c r="AO168" s="28" t="str">
        <f aca="false">IF($Q168="","",IF(MATCH($Q168,$Q$2:$Q$3000,0)&lt;&gt;ROW()-1,"",COUNT($AO$1:$AO167)+1))</f>
        <v/>
      </c>
    </row>
    <row r="169" customFormat="false" ht="12.75" hidden="false" customHeight="true" outlineLevel="0" collapsed="false">
      <c r="W169" s="24" t="n">
        <f aca="false">IF($F169="",0,IFERROR(IF(ISNUMBER($F169),INT($F169),DATE(VALUE(MID(SUBSTITUTE(LEFT($F169,FIND(" ",$F169&amp;" ")-1),"/",REPT(" ",20)),41,20)),VALUE(LEFT(SUBSTITUTE(LEFT($F169,FIND(" ",$F169&amp;" ")-1),"/",REPT(" ",20)),20)),VALUE(MID(SUBSTITUTE(LEFT($F169,FIND(" ",$F169&amp;" ")-1),"/",REPT(" ",20)),21,20)))),0))</f>
        <v>0</v>
      </c>
      <c r="X169" s="25" t="str">
        <f aca="false">IF(ISNUMBER($N169),$N169*Validation!$B$5,"")</f>
        <v/>
      </c>
      <c r="Y169" s="26" t="str">
        <f aca="false">IF($A169="","",SUBSTITUTE(SUBSTITUTE(SUBSTITUTE(SUBSTITUTE(SUBSTITUTE(SUBSTITUTE(SUBSTITUTE(UPPER(TRIM($A169)),"Á","A"),"É","E"),"Í","I"),"Ó","O"),"Ú","U"),"Ñ","N"),"Ü","U"))</f>
        <v/>
      </c>
      <c r="Z169" s="26" t="str">
        <f aca="false">IF($Y169="","",LEFT($Y169,1)&amp;" "&amp;TRIM(RIGHT(SUBSTITUTE($Y169," ",REPT(" ",50)),50)))</f>
        <v/>
      </c>
      <c r="AA169" s="27" t="str">
        <f aca="false">IF($AF169="","",IF(COUNTIF(Validation!$U$19:$U$178,$AF169)&gt;0,"OK","NO MATCH"))</f>
        <v/>
      </c>
      <c r="AB169" s="27" t="str">
        <f aca="false">IF($W169=0,"",IF(AND($W169&gt;=Validation!$B$3,$W169&lt;=Validation!$C$3),"Yes","No"))</f>
        <v/>
      </c>
      <c r="AC169" s="26" t="str">
        <f aca="false">IF($A169="","",$AF169&amp;"|"&amp;TEXT($W169,"yyyy-mm-dd")&amp;"|"&amp;$J169&amp;"|"&amp;$N169)</f>
        <v/>
      </c>
      <c r="AD169" s="27" t="str">
        <f aca="false">IF($AC169="","",IF(COUNTIF($AC$2:$AC$3000,$AC169)&gt;1,"REVIEW","OK"))</f>
        <v/>
      </c>
      <c r="AE169" s="27" t="str">
        <f aca="false">IF(OR($W169=0,$O169=""),"",IF(IFERROR(IF(ISNUMBER($O169),INT($O169),DATE(VALUE(MID(SUBSTITUTE(LEFT($O169,FIND(" ",$O169&amp;" ")-1),"/",REPT(" ",20)),41,20)),VALUE(LEFT(SUBSTITUTE(LEFT($O169,FIND(" ",$O169&amp;" ")-1),"/",REPT(" ",20)),20)),VALUE(MID(SUBSTITUTE(LEFT($O169,FIND(" ",$O169&amp;" ")-1),"/",REPT(" ",20)),21,20)))),0)&gt;$W169,"Late","Same day"))</f>
        <v/>
      </c>
      <c r="AF169" s="26" t="str">
        <f aca="false">IF($A169="","",IFERROR(INDEX(Validation!$C$193:$C$217,MATCH($A169,Validation!$A$193:$A$217,0)),IF(COUNTIF(Validation!$U$19:$U$178,$Z169)&gt;0,$Z169,IF(COUNTIF(Validation!$S$19:$S$178,$AI169)=1,INDEX(Validation!$U$19:$U$178,MATCH($AI169,Validation!$S$19:$S$178,0)),$Z169))))</f>
        <v/>
      </c>
      <c r="AG169" s="27" t="str">
        <f aca="false">IF(COUNTA($A169:$U169)=0,"",IF($A169="","No name",IF($F169="","No date",IF($W169=0,"Date ilegible",IF(NOT(ISNUMBER($N169)),"Hours no numéricas",IF($AA169="NO MATCH","Person no identificada","OK"))))))</f>
        <v/>
      </c>
      <c r="AH169" s="27" t="str">
        <f aca="false">IF($W169=0,"No date",IF($W169&lt;Validation!$B$3,"Before period",IF($W169&gt;Validation!$C$3,"After period","In period")))</f>
        <v>No date</v>
      </c>
      <c r="AI169" s="26" t="str">
        <f aca="false">IF($Y169="","",TRIM(RIGHT(SUBSTITUTE($Y169," ",REPT(" ",50)),50)))</f>
        <v/>
      </c>
      <c r="AJ169" s="27" t="str">
        <f aca="false">IF($A169="","",IF(NOT(ISERROR(MATCH($A169,Validation!$A$193:$A$217,0))),"Manual mapping",IF(COUNTIF(Validation!$U$19:$U$178,$Z169)&gt;0,"Direct",IF(COUNTIF(Validation!$S$19:$S$178,$AI169)=1,"By surname","Unresolved"))))</f>
        <v/>
      </c>
      <c r="AK169" s="28" t="str">
        <f aca="false">IF($L169="","",IF(MATCH($L169,$L$2:$L$3000,0)&lt;&gt;ROW()-1,"",COUNT($AK$1:$AK168)+1))</f>
        <v/>
      </c>
      <c r="AL169" s="28" t="str">
        <f aca="false">IF($G169="","",IF(MATCH($G169,$G$2:$G$3000,0)&lt;&gt;ROW()-1,"",COUNT($AL$1:$AL168)+1))</f>
        <v/>
      </c>
      <c r="AM169" s="28" t="str">
        <f aca="false">IF($H169="","",IF(MATCH($H169,$H$2:$H$3000,0)&lt;&gt;ROW()-1,"",COUNT($AM$1:$AM168)+1))</f>
        <v/>
      </c>
      <c r="AN169" s="28" t="str">
        <f aca="false">IF($I169="","",IF(MATCH($I169,$I$2:$I$3000,0)&lt;&gt;ROW()-1,"",COUNT($AN$1:$AN168)+1))</f>
        <v/>
      </c>
      <c r="AO169" s="28" t="str">
        <f aca="false">IF($Q169="","",IF(MATCH($Q169,$Q$2:$Q$3000,0)&lt;&gt;ROW()-1,"",COUNT($AO$1:$AO168)+1))</f>
        <v/>
      </c>
    </row>
    <row r="170" customFormat="false" ht="12.75" hidden="false" customHeight="true" outlineLevel="0" collapsed="false">
      <c r="W170" s="24" t="n">
        <f aca="false">IF($F170="",0,IFERROR(IF(ISNUMBER($F170),INT($F170),DATE(VALUE(MID(SUBSTITUTE(LEFT($F170,FIND(" ",$F170&amp;" ")-1),"/",REPT(" ",20)),41,20)),VALUE(LEFT(SUBSTITUTE(LEFT($F170,FIND(" ",$F170&amp;" ")-1),"/",REPT(" ",20)),20)),VALUE(MID(SUBSTITUTE(LEFT($F170,FIND(" ",$F170&amp;" ")-1),"/",REPT(" ",20)),21,20)))),0))</f>
        <v>0</v>
      </c>
      <c r="X170" s="25" t="str">
        <f aca="false">IF(ISNUMBER($N170),$N170*Validation!$B$5,"")</f>
        <v/>
      </c>
      <c r="Y170" s="26" t="str">
        <f aca="false">IF($A170="","",SUBSTITUTE(SUBSTITUTE(SUBSTITUTE(SUBSTITUTE(SUBSTITUTE(SUBSTITUTE(SUBSTITUTE(UPPER(TRIM($A170)),"Á","A"),"É","E"),"Í","I"),"Ó","O"),"Ú","U"),"Ñ","N"),"Ü","U"))</f>
        <v/>
      </c>
      <c r="Z170" s="26" t="str">
        <f aca="false">IF($Y170="","",LEFT($Y170,1)&amp;" "&amp;TRIM(RIGHT(SUBSTITUTE($Y170," ",REPT(" ",50)),50)))</f>
        <v/>
      </c>
      <c r="AA170" s="27" t="str">
        <f aca="false">IF($AF170="","",IF(COUNTIF(Validation!$U$19:$U$178,$AF170)&gt;0,"OK","NO MATCH"))</f>
        <v/>
      </c>
      <c r="AB170" s="27" t="str">
        <f aca="false">IF($W170=0,"",IF(AND($W170&gt;=Validation!$B$3,$W170&lt;=Validation!$C$3),"Yes","No"))</f>
        <v/>
      </c>
      <c r="AC170" s="26" t="str">
        <f aca="false">IF($A170="","",$AF170&amp;"|"&amp;TEXT($W170,"yyyy-mm-dd")&amp;"|"&amp;$J170&amp;"|"&amp;$N170)</f>
        <v/>
      </c>
      <c r="AD170" s="27" t="str">
        <f aca="false">IF($AC170="","",IF(COUNTIF($AC$2:$AC$3000,$AC170)&gt;1,"REVIEW","OK"))</f>
        <v/>
      </c>
      <c r="AE170" s="27" t="str">
        <f aca="false">IF(OR($W170=0,$O170=""),"",IF(IFERROR(IF(ISNUMBER($O170),INT($O170),DATE(VALUE(MID(SUBSTITUTE(LEFT($O170,FIND(" ",$O170&amp;" ")-1),"/",REPT(" ",20)),41,20)),VALUE(LEFT(SUBSTITUTE(LEFT($O170,FIND(" ",$O170&amp;" ")-1),"/",REPT(" ",20)),20)),VALUE(MID(SUBSTITUTE(LEFT($O170,FIND(" ",$O170&amp;" ")-1),"/",REPT(" ",20)),21,20)))),0)&gt;$W170,"Late","Same day"))</f>
        <v/>
      </c>
      <c r="AF170" s="26" t="str">
        <f aca="false">IF($A170="","",IFERROR(INDEX(Validation!$C$193:$C$217,MATCH($A170,Validation!$A$193:$A$217,0)),IF(COUNTIF(Validation!$U$19:$U$178,$Z170)&gt;0,$Z170,IF(COUNTIF(Validation!$S$19:$S$178,$AI170)=1,INDEX(Validation!$U$19:$U$178,MATCH($AI170,Validation!$S$19:$S$178,0)),$Z170))))</f>
        <v/>
      </c>
      <c r="AG170" s="27" t="str">
        <f aca="false">IF(COUNTA($A170:$U170)=0,"",IF($A170="","No name",IF($F170="","No date",IF($W170=0,"Date ilegible",IF(NOT(ISNUMBER($N170)),"Hours no numéricas",IF($AA170="NO MATCH","Person no identificada","OK"))))))</f>
        <v/>
      </c>
      <c r="AH170" s="27" t="str">
        <f aca="false">IF($W170=0,"No date",IF($W170&lt;Validation!$B$3,"Before period",IF($W170&gt;Validation!$C$3,"After period","In period")))</f>
        <v>No date</v>
      </c>
      <c r="AI170" s="26" t="str">
        <f aca="false">IF($Y170="","",TRIM(RIGHT(SUBSTITUTE($Y170," ",REPT(" ",50)),50)))</f>
        <v/>
      </c>
      <c r="AJ170" s="27" t="str">
        <f aca="false">IF($A170="","",IF(NOT(ISERROR(MATCH($A170,Validation!$A$193:$A$217,0))),"Manual mapping",IF(COUNTIF(Validation!$U$19:$U$178,$Z170)&gt;0,"Direct",IF(COUNTIF(Validation!$S$19:$S$178,$AI170)=1,"By surname","Unresolved"))))</f>
        <v/>
      </c>
      <c r="AK170" s="28" t="str">
        <f aca="false">IF($L170="","",IF(MATCH($L170,$L$2:$L$3000,0)&lt;&gt;ROW()-1,"",COUNT($AK$1:$AK169)+1))</f>
        <v/>
      </c>
      <c r="AL170" s="28" t="str">
        <f aca="false">IF($G170="","",IF(MATCH($G170,$G$2:$G$3000,0)&lt;&gt;ROW()-1,"",COUNT($AL$1:$AL169)+1))</f>
        <v/>
      </c>
      <c r="AM170" s="28" t="str">
        <f aca="false">IF($H170="","",IF(MATCH($H170,$H$2:$H$3000,0)&lt;&gt;ROW()-1,"",COUNT($AM$1:$AM169)+1))</f>
        <v/>
      </c>
      <c r="AN170" s="28" t="str">
        <f aca="false">IF($I170="","",IF(MATCH($I170,$I$2:$I$3000,0)&lt;&gt;ROW()-1,"",COUNT($AN$1:$AN169)+1))</f>
        <v/>
      </c>
      <c r="AO170" s="28" t="str">
        <f aca="false">IF($Q170="","",IF(MATCH($Q170,$Q$2:$Q$3000,0)&lt;&gt;ROW()-1,"",COUNT($AO$1:$AO169)+1))</f>
        <v/>
      </c>
    </row>
    <row r="171" customFormat="false" ht="12.75" hidden="false" customHeight="true" outlineLevel="0" collapsed="false">
      <c r="W171" s="24" t="n">
        <f aca="false">IF($F171="",0,IFERROR(IF(ISNUMBER($F171),INT($F171),DATE(VALUE(MID(SUBSTITUTE(LEFT($F171,FIND(" ",$F171&amp;" ")-1),"/",REPT(" ",20)),41,20)),VALUE(LEFT(SUBSTITUTE(LEFT($F171,FIND(" ",$F171&amp;" ")-1),"/",REPT(" ",20)),20)),VALUE(MID(SUBSTITUTE(LEFT($F171,FIND(" ",$F171&amp;" ")-1),"/",REPT(" ",20)),21,20)))),0))</f>
        <v>0</v>
      </c>
      <c r="X171" s="25" t="str">
        <f aca="false">IF(ISNUMBER($N171),$N171*Validation!$B$5,"")</f>
        <v/>
      </c>
      <c r="Y171" s="26" t="str">
        <f aca="false">IF($A171="","",SUBSTITUTE(SUBSTITUTE(SUBSTITUTE(SUBSTITUTE(SUBSTITUTE(SUBSTITUTE(SUBSTITUTE(UPPER(TRIM($A171)),"Á","A"),"É","E"),"Í","I"),"Ó","O"),"Ú","U"),"Ñ","N"),"Ü","U"))</f>
        <v/>
      </c>
      <c r="Z171" s="26" t="str">
        <f aca="false">IF($Y171="","",LEFT($Y171,1)&amp;" "&amp;TRIM(RIGHT(SUBSTITUTE($Y171," ",REPT(" ",50)),50)))</f>
        <v/>
      </c>
      <c r="AA171" s="27" t="str">
        <f aca="false">IF($AF171="","",IF(COUNTIF(Validation!$U$19:$U$178,$AF171)&gt;0,"OK","NO MATCH"))</f>
        <v/>
      </c>
      <c r="AB171" s="27" t="str">
        <f aca="false">IF($W171=0,"",IF(AND($W171&gt;=Validation!$B$3,$W171&lt;=Validation!$C$3),"Yes","No"))</f>
        <v/>
      </c>
      <c r="AC171" s="26" t="str">
        <f aca="false">IF($A171="","",$AF171&amp;"|"&amp;TEXT($W171,"yyyy-mm-dd")&amp;"|"&amp;$J171&amp;"|"&amp;$N171)</f>
        <v/>
      </c>
      <c r="AD171" s="27" t="str">
        <f aca="false">IF($AC171="","",IF(COUNTIF($AC$2:$AC$3000,$AC171)&gt;1,"REVIEW","OK"))</f>
        <v/>
      </c>
      <c r="AE171" s="27" t="str">
        <f aca="false">IF(OR($W171=0,$O171=""),"",IF(IFERROR(IF(ISNUMBER($O171),INT($O171),DATE(VALUE(MID(SUBSTITUTE(LEFT($O171,FIND(" ",$O171&amp;" ")-1),"/",REPT(" ",20)),41,20)),VALUE(LEFT(SUBSTITUTE(LEFT($O171,FIND(" ",$O171&amp;" ")-1),"/",REPT(" ",20)),20)),VALUE(MID(SUBSTITUTE(LEFT($O171,FIND(" ",$O171&amp;" ")-1),"/",REPT(" ",20)),21,20)))),0)&gt;$W171,"Late","Same day"))</f>
        <v/>
      </c>
      <c r="AF171" s="26" t="str">
        <f aca="false">IF($A171="","",IFERROR(INDEX(Validation!$C$193:$C$217,MATCH($A171,Validation!$A$193:$A$217,0)),IF(COUNTIF(Validation!$U$19:$U$178,$Z171)&gt;0,$Z171,IF(COUNTIF(Validation!$S$19:$S$178,$AI171)=1,INDEX(Validation!$U$19:$U$178,MATCH($AI171,Validation!$S$19:$S$178,0)),$Z171))))</f>
        <v/>
      </c>
      <c r="AG171" s="27" t="str">
        <f aca="false">IF(COUNTA($A171:$U171)=0,"",IF($A171="","No name",IF($F171="","No date",IF($W171=0,"Date ilegible",IF(NOT(ISNUMBER($N171)),"Hours no numéricas",IF($AA171="NO MATCH","Person no identificada","OK"))))))</f>
        <v/>
      </c>
      <c r="AH171" s="27" t="str">
        <f aca="false">IF($W171=0,"No date",IF($W171&lt;Validation!$B$3,"Before period",IF($W171&gt;Validation!$C$3,"After period","In period")))</f>
        <v>No date</v>
      </c>
      <c r="AI171" s="26" t="str">
        <f aca="false">IF($Y171="","",TRIM(RIGHT(SUBSTITUTE($Y171," ",REPT(" ",50)),50)))</f>
        <v/>
      </c>
      <c r="AJ171" s="27" t="str">
        <f aca="false">IF($A171="","",IF(NOT(ISERROR(MATCH($A171,Validation!$A$193:$A$217,0))),"Manual mapping",IF(COUNTIF(Validation!$U$19:$U$178,$Z171)&gt;0,"Direct",IF(COUNTIF(Validation!$S$19:$S$178,$AI171)=1,"By surname","Unresolved"))))</f>
        <v/>
      </c>
      <c r="AK171" s="28" t="str">
        <f aca="false">IF($L171="","",IF(MATCH($L171,$L$2:$L$3000,0)&lt;&gt;ROW()-1,"",COUNT($AK$1:$AK170)+1))</f>
        <v/>
      </c>
      <c r="AL171" s="28" t="str">
        <f aca="false">IF($G171="","",IF(MATCH($G171,$G$2:$G$3000,0)&lt;&gt;ROW()-1,"",COUNT($AL$1:$AL170)+1))</f>
        <v/>
      </c>
      <c r="AM171" s="28" t="str">
        <f aca="false">IF($H171="","",IF(MATCH($H171,$H$2:$H$3000,0)&lt;&gt;ROW()-1,"",COUNT($AM$1:$AM170)+1))</f>
        <v/>
      </c>
      <c r="AN171" s="28" t="str">
        <f aca="false">IF($I171="","",IF(MATCH($I171,$I$2:$I$3000,0)&lt;&gt;ROW()-1,"",COUNT($AN$1:$AN170)+1))</f>
        <v/>
      </c>
      <c r="AO171" s="28" t="str">
        <f aca="false">IF($Q171="","",IF(MATCH($Q171,$Q$2:$Q$3000,0)&lt;&gt;ROW()-1,"",COUNT($AO$1:$AO170)+1))</f>
        <v/>
      </c>
    </row>
    <row r="172" customFormat="false" ht="12.75" hidden="false" customHeight="true" outlineLevel="0" collapsed="false">
      <c r="W172" s="24" t="n">
        <f aca="false">IF($F172="",0,IFERROR(IF(ISNUMBER($F172),INT($F172),DATE(VALUE(MID(SUBSTITUTE(LEFT($F172,FIND(" ",$F172&amp;" ")-1),"/",REPT(" ",20)),41,20)),VALUE(LEFT(SUBSTITUTE(LEFT($F172,FIND(" ",$F172&amp;" ")-1),"/",REPT(" ",20)),20)),VALUE(MID(SUBSTITUTE(LEFT($F172,FIND(" ",$F172&amp;" ")-1),"/",REPT(" ",20)),21,20)))),0))</f>
        <v>0</v>
      </c>
      <c r="X172" s="25" t="str">
        <f aca="false">IF(ISNUMBER($N172),$N172*Validation!$B$5,"")</f>
        <v/>
      </c>
      <c r="Y172" s="26" t="str">
        <f aca="false">IF($A172="","",SUBSTITUTE(SUBSTITUTE(SUBSTITUTE(SUBSTITUTE(SUBSTITUTE(SUBSTITUTE(SUBSTITUTE(UPPER(TRIM($A172)),"Á","A"),"É","E"),"Í","I"),"Ó","O"),"Ú","U"),"Ñ","N"),"Ü","U"))</f>
        <v/>
      </c>
      <c r="Z172" s="26" t="str">
        <f aca="false">IF($Y172="","",LEFT($Y172,1)&amp;" "&amp;TRIM(RIGHT(SUBSTITUTE($Y172," ",REPT(" ",50)),50)))</f>
        <v/>
      </c>
      <c r="AA172" s="27" t="str">
        <f aca="false">IF($AF172="","",IF(COUNTIF(Validation!$U$19:$U$178,$AF172)&gt;0,"OK","NO MATCH"))</f>
        <v/>
      </c>
      <c r="AB172" s="27" t="str">
        <f aca="false">IF($W172=0,"",IF(AND($W172&gt;=Validation!$B$3,$W172&lt;=Validation!$C$3),"Yes","No"))</f>
        <v/>
      </c>
      <c r="AC172" s="26" t="str">
        <f aca="false">IF($A172="","",$AF172&amp;"|"&amp;TEXT($W172,"yyyy-mm-dd")&amp;"|"&amp;$J172&amp;"|"&amp;$N172)</f>
        <v/>
      </c>
      <c r="AD172" s="27" t="str">
        <f aca="false">IF($AC172="","",IF(COUNTIF($AC$2:$AC$3000,$AC172)&gt;1,"REVIEW","OK"))</f>
        <v/>
      </c>
      <c r="AE172" s="27" t="str">
        <f aca="false">IF(OR($W172=0,$O172=""),"",IF(IFERROR(IF(ISNUMBER($O172),INT($O172),DATE(VALUE(MID(SUBSTITUTE(LEFT($O172,FIND(" ",$O172&amp;" ")-1),"/",REPT(" ",20)),41,20)),VALUE(LEFT(SUBSTITUTE(LEFT($O172,FIND(" ",$O172&amp;" ")-1),"/",REPT(" ",20)),20)),VALUE(MID(SUBSTITUTE(LEFT($O172,FIND(" ",$O172&amp;" ")-1),"/",REPT(" ",20)),21,20)))),0)&gt;$W172,"Late","Same day"))</f>
        <v/>
      </c>
      <c r="AF172" s="26" t="str">
        <f aca="false">IF($A172="","",IFERROR(INDEX(Validation!$C$193:$C$217,MATCH($A172,Validation!$A$193:$A$217,0)),IF(COUNTIF(Validation!$U$19:$U$178,$Z172)&gt;0,$Z172,IF(COUNTIF(Validation!$S$19:$S$178,$AI172)=1,INDEX(Validation!$U$19:$U$178,MATCH($AI172,Validation!$S$19:$S$178,0)),$Z172))))</f>
        <v/>
      </c>
      <c r="AG172" s="27" t="str">
        <f aca="false">IF(COUNTA($A172:$U172)=0,"",IF($A172="","No name",IF($F172="","No date",IF($W172=0,"Date ilegible",IF(NOT(ISNUMBER($N172)),"Hours no numéricas",IF($AA172="NO MATCH","Person no identificada","OK"))))))</f>
        <v/>
      </c>
      <c r="AH172" s="27" t="str">
        <f aca="false">IF($W172=0,"No date",IF($W172&lt;Validation!$B$3,"Before period",IF($W172&gt;Validation!$C$3,"After period","In period")))</f>
        <v>No date</v>
      </c>
      <c r="AI172" s="26" t="str">
        <f aca="false">IF($Y172="","",TRIM(RIGHT(SUBSTITUTE($Y172," ",REPT(" ",50)),50)))</f>
        <v/>
      </c>
      <c r="AJ172" s="27" t="str">
        <f aca="false">IF($A172="","",IF(NOT(ISERROR(MATCH($A172,Validation!$A$193:$A$217,0))),"Manual mapping",IF(COUNTIF(Validation!$U$19:$U$178,$Z172)&gt;0,"Direct",IF(COUNTIF(Validation!$S$19:$S$178,$AI172)=1,"By surname","Unresolved"))))</f>
        <v/>
      </c>
      <c r="AK172" s="28" t="str">
        <f aca="false">IF($L172="","",IF(MATCH($L172,$L$2:$L$3000,0)&lt;&gt;ROW()-1,"",COUNT($AK$1:$AK171)+1))</f>
        <v/>
      </c>
      <c r="AL172" s="28" t="str">
        <f aca="false">IF($G172="","",IF(MATCH($G172,$G$2:$G$3000,0)&lt;&gt;ROW()-1,"",COUNT($AL$1:$AL171)+1))</f>
        <v/>
      </c>
      <c r="AM172" s="28" t="str">
        <f aca="false">IF($H172="","",IF(MATCH($H172,$H$2:$H$3000,0)&lt;&gt;ROW()-1,"",COUNT($AM$1:$AM171)+1))</f>
        <v/>
      </c>
      <c r="AN172" s="28" t="str">
        <f aca="false">IF($I172="","",IF(MATCH($I172,$I$2:$I$3000,0)&lt;&gt;ROW()-1,"",COUNT($AN$1:$AN171)+1))</f>
        <v/>
      </c>
      <c r="AO172" s="28" t="str">
        <f aca="false">IF($Q172="","",IF(MATCH($Q172,$Q$2:$Q$3000,0)&lt;&gt;ROW()-1,"",COUNT($AO$1:$AO171)+1))</f>
        <v/>
      </c>
    </row>
    <row r="173" customFormat="false" ht="12.75" hidden="false" customHeight="true" outlineLevel="0" collapsed="false">
      <c r="W173" s="24" t="n">
        <f aca="false">IF($F173="",0,IFERROR(IF(ISNUMBER($F173),INT($F173),DATE(VALUE(MID(SUBSTITUTE(LEFT($F173,FIND(" ",$F173&amp;" ")-1),"/",REPT(" ",20)),41,20)),VALUE(LEFT(SUBSTITUTE(LEFT($F173,FIND(" ",$F173&amp;" ")-1),"/",REPT(" ",20)),20)),VALUE(MID(SUBSTITUTE(LEFT($F173,FIND(" ",$F173&amp;" ")-1),"/",REPT(" ",20)),21,20)))),0))</f>
        <v>0</v>
      </c>
      <c r="X173" s="25" t="str">
        <f aca="false">IF(ISNUMBER($N173),$N173*Validation!$B$5,"")</f>
        <v/>
      </c>
      <c r="Y173" s="26" t="str">
        <f aca="false">IF($A173="","",SUBSTITUTE(SUBSTITUTE(SUBSTITUTE(SUBSTITUTE(SUBSTITUTE(SUBSTITUTE(SUBSTITUTE(UPPER(TRIM($A173)),"Á","A"),"É","E"),"Í","I"),"Ó","O"),"Ú","U"),"Ñ","N"),"Ü","U"))</f>
        <v/>
      </c>
      <c r="Z173" s="26" t="str">
        <f aca="false">IF($Y173="","",LEFT($Y173,1)&amp;" "&amp;TRIM(RIGHT(SUBSTITUTE($Y173," ",REPT(" ",50)),50)))</f>
        <v/>
      </c>
      <c r="AA173" s="27" t="str">
        <f aca="false">IF($AF173="","",IF(COUNTIF(Validation!$U$19:$U$178,$AF173)&gt;0,"OK","NO MATCH"))</f>
        <v/>
      </c>
      <c r="AB173" s="27" t="str">
        <f aca="false">IF($W173=0,"",IF(AND($W173&gt;=Validation!$B$3,$W173&lt;=Validation!$C$3),"Yes","No"))</f>
        <v/>
      </c>
      <c r="AC173" s="26" t="str">
        <f aca="false">IF($A173="","",$AF173&amp;"|"&amp;TEXT($W173,"yyyy-mm-dd")&amp;"|"&amp;$J173&amp;"|"&amp;$N173)</f>
        <v/>
      </c>
      <c r="AD173" s="27" t="str">
        <f aca="false">IF($AC173="","",IF(COUNTIF($AC$2:$AC$3000,$AC173)&gt;1,"REVIEW","OK"))</f>
        <v/>
      </c>
      <c r="AE173" s="27" t="str">
        <f aca="false">IF(OR($W173=0,$O173=""),"",IF(IFERROR(IF(ISNUMBER($O173),INT($O173),DATE(VALUE(MID(SUBSTITUTE(LEFT($O173,FIND(" ",$O173&amp;" ")-1),"/",REPT(" ",20)),41,20)),VALUE(LEFT(SUBSTITUTE(LEFT($O173,FIND(" ",$O173&amp;" ")-1),"/",REPT(" ",20)),20)),VALUE(MID(SUBSTITUTE(LEFT($O173,FIND(" ",$O173&amp;" ")-1),"/",REPT(" ",20)),21,20)))),0)&gt;$W173,"Late","Same day"))</f>
        <v/>
      </c>
      <c r="AF173" s="26" t="str">
        <f aca="false">IF($A173="","",IFERROR(INDEX(Validation!$C$193:$C$217,MATCH($A173,Validation!$A$193:$A$217,0)),IF(COUNTIF(Validation!$U$19:$U$178,$Z173)&gt;0,$Z173,IF(COUNTIF(Validation!$S$19:$S$178,$AI173)=1,INDEX(Validation!$U$19:$U$178,MATCH($AI173,Validation!$S$19:$S$178,0)),$Z173))))</f>
        <v/>
      </c>
      <c r="AG173" s="27" t="str">
        <f aca="false">IF(COUNTA($A173:$U173)=0,"",IF($A173="","No name",IF($F173="","No date",IF($W173=0,"Date ilegible",IF(NOT(ISNUMBER($N173)),"Hours no numéricas",IF($AA173="NO MATCH","Person no identificada","OK"))))))</f>
        <v/>
      </c>
      <c r="AH173" s="27" t="str">
        <f aca="false">IF($W173=0,"No date",IF($W173&lt;Validation!$B$3,"Before period",IF($W173&gt;Validation!$C$3,"After period","In period")))</f>
        <v>No date</v>
      </c>
      <c r="AI173" s="26" t="str">
        <f aca="false">IF($Y173="","",TRIM(RIGHT(SUBSTITUTE($Y173," ",REPT(" ",50)),50)))</f>
        <v/>
      </c>
      <c r="AJ173" s="27" t="str">
        <f aca="false">IF($A173="","",IF(NOT(ISERROR(MATCH($A173,Validation!$A$193:$A$217,0))),"Manual mapping",IF(COUNTIF(Validation!$U$19:$U$178,$Z173)&gt;0,"Direct",IF(COUNTIF(Validation!$S$19:$S$178,$AI173)=1,"By surname","Unresolved"))))</f>
        <v/>
      </c>
      <c r="AK173" s="28" t="str">
        <f aca="false">IF($L173="","",IF(MATCH($L173,$L$2:$L$3000,0)&lt;&gt;ROW()-1,"",COUNT($AK$1:$AK172)+1))</f>
        <v/>
      </c>
      <c r="AL173" s="28" t="str">
        <f aca="false">IF($G173="","",IF(MATCH($G173,$G$2:$G$3000,0)&lt;&gt;ROW()-1,"",COUNT($AL$1:$AL172)+1))</f>
        <v/>
      </c>
      <c r="AM173" s="28" t="str">
        <f aca="false">IF($H173="","",IF(MATCH($H173,$H$2:$H$3000,0)&lt;&gt;ROW()-1,"",COUNT($AM$1:$AM172)+1))</f>
        <v/>
      </c>
      <c r="AN173" s="28" t="str">
        <f aca="false">IF($I173="","",IF(MATCH($I173,$I$2:$I$3000,0)&lt;&gt;ROW()-1,"",COUNT($AN$1:$AN172)+1))</f>
        <v/>
      </c>
      <c r="AO173" s="28" t="str">
        <f aca="false">IF($Q173="","",IF(MATCH($Q173,$Q$2:$Q$3000,0)&lt;&gt;ROW()-1,"",COUNT($AO$1:$AO172)+1))</f>
        <v/>
      </c>
    </row>
    <row r="174" customFormat="false" ht="12.75" hidden="false" customHeight="true" outlineLevel="0" collapsed="false">
      <c r="W174" s="24" t="n">
        <f aca="false">IF($F174="",0,IFERROR(IF(ISNUMBER($F174),INT($F174),DATE(VALUE(MID(SUBSTITUTE(LEFT($F174,FIND(" ",$F174&amp;" ")-1),"/",REPT(" ",20)),41,20)),VALUE(LEFT(SUBSTITUTE(LEFT($F174,FIND(" ",$F174&amp;" ")-1),"/",REPT(" ",20)),20)),VALUE(MID(SUBSTITUTE(LEFT($F174,FIND(" ",$F174&amp;" ")-1),"/",REPT(" ",20)),21,20)))),0))</f>
        <v>0</v>
      </c>
      <c r="X174" s="25" t="str">
        <f aca="false">IF(ISNUMBER($N174),$N174*Validation!$B$5,"")</f>
        <v/>
      </c>
      <c r="Y174" s="26" t="str">
        <f aca="false">IF($A174="","",SUBSTITUTE(SUBSTITUTE(SUBSTITUTE(SUBSTITUTE(SUBSTITUTE(SUBSTITUTE(SUBSTITUTE(UPPER(TRIM($A174)),"Á","A"),"É","E"),"Í","I"),"Ó","O"),"Ú","U"),"Ñ","N"),"Ü","U"))</f>
        <v/>
      </c>
      <c r="Z174" s="26" t="str">
        <f aca="false">IF($Y174="","",LEFT($Y174,1)&amp;" "&amp;TRIM(RIGHT(SUBSTITUTE($Y174," ",REPT(" ",50)),50)))</f>
        <v/>
      </c>
      <c r="AA174" s="27" t="str">
        <f aca="false">IF($AF174="","",IF(COUNTIF(Validation!$U$19:$U$178,$AF174)&gt;0,"OK","NO MATCH"))</f>
        <v/>
      </c>
      <c r="AB174" s="27" t="str">
        <f aca="false">IF($W174=0,"",IF(AND($W174&gt;=Validation!$B$3,$W174&lt;=Validation!$C$3),"Yes","No"))</f>
        <v/>
      </c>
      <c r="AC174" s="26" t="str">
        <f aca="false">IF($A174="","",$AF174&amp;"|"&amp;TEXT($W174,"yyyy-mm-dd")&amp;"|"&amp;$J174&amp;"|"&amp;$N174)</f>
        <v/>
      </c>
      <c r="AD174" s="27" t="str">
        <f aca="false">IF($AC174="","",IF(COUNTIF($AC$2:$AC$3000,$AC174)&gt;1,"REVIEW","OK"))</f>
        <v/>
      </c>
      <c r="AE174" s="27" t="str">
        <f aca="false">IF(OR($W174=0,$O174=""),"",IF(IFERROR(IF(ISNUMBER($O174),INT($O174),DATE(VALUE(MID(SUBSTITUTE(LEFT($O174,FIND(" ",$O174&amp;" ")-1),"/",REPT(" ",20)),41,20)),VALUE(LEFT(SUBSTITUTE(LEFT($O174,FIND(" ",$O174&amp;" ")-1),"/",REPT(" ",20)),20)),VALUE(MID(SUBSTITUTE(LEFT($O174,FIND(" ",$O174&amp;" ")-1),"/",REPT(" ",20)),21,20)))),0)&gt;$W174,"Late","Same day"))</f>
        <v/>
      </c>
      <c r="AF174" s="26" t="str">
        <f aca="false">IF($A174="","",IFERROR(INDEX(Validation!$C$193:$C$217,MATCH($A174,Validation!$A$193:$A$217,0)),IF(COUNTIF(Validation!$U$19:$U$178,$Z174)&gt;0,$Z174,IF(COUNTIF(Validation!$S$19:$S$178,$AI174)=1,INDEX(Validation!$U$19:$U$178,MATCH($AI174,Validation!$S$19:$S$178,0)),$Z174))))</f>
        <v/>
      </c>
      <c r="AG174" s="27" t="str">
        <f aca="false">IF(COUNTA($A174:$U174)=0,"",IF($A174="","No name",IF($F174="","No date",IF($W174=0,"Date ilegible",IF(NOT(ISNUMBER($N174)),"Hours no numéricas",IF($AA174="NO MATCH","Person no identificada","OK"))))))</f>
        <v/>
      </c>
      <c r="AH174" s="27" t="str">
        <f aca="false">IF($W174=0,"No date",IF($W174&lt;Validation!$B$3,"Before period",IF($W174&gt;Validation!$C$3,"After period","In period")))</f>
        <v>No date</v>
      </c>
      <c r="AI174" s="26" t="str">
        <f aca="false">IF($Y174="","",TRIM(RIGHT(SUBSTITUTE($Y174," ",REPT(" ",50)),50)))</f>
        <v/>
      </c>
      <c r="AJ174" s="27" t="str">
        <f aca="false">IF($A174="","",IF(NOT(ISERROR(MATCH($A174,Validation!$A$193:$A$217,0))),"Manual mapping",IF(COUNTIF(Validation!$U$19:$U$178,$Z174)&gt;0,"Direct",IF(COUNTIF(Validation!$S$19:$S$178,$AI174)=1,"By surname","Unresolved"))))</f>
        <v/>
      </c>
      <c r="AK174" s="28" t="str">
        <f aca="false">IF($L174="","",IF(MATCH($L174,$L$2:$L$3000,0)&lt;&gt;ROW()-1,"",COUNT($AK$1:$AK173)+1))</f>
        <v/>
      </c>
      <c r="AL174" s="28" t="str">
        <f aca="false">IF($G174="","",IF(MATCH($G174,$G$2:$G$3000,0)&lt;&gt;ROW()-1,"",COUNT($AL$1:$AL173)+1))</f>
        <v/>
      </c>
      <c r="AM174" s="28" t="str">
        <f aca="false">IF($H174="","",IF(MATCH($H174,$H$2:$H$3000,0)&lt;&gt;ROW()-1,"",COUNT($AM$1:$AM173)+1))</f>
        <v/>
      </c>
      <c r="AN174" s="28" t="str">
        <f aca="false">IF($I174="","",IF(MATCH($I174,$I$2:$I$3000,0)&lt;&gt;ROW()-1,"",COUNT($AN$1:$AN173)+1))</f>
        <v/>
      </c>
      <c r="AO174" s="28" t="str">
        <f aca="false">IF($Q174="","",IF(MATCH($Q174,$Q$2:$Q$3000,0)&lt;&gt;ROW()-1,"",COUNT($AO$1:$AO173)+1))</f>
        <v/>
      </c>
    </row>
    <row r="175" customFormat="false" ht="12.75" hidden="false" customHeight="true" outlineLevel="0" collapsed="false">
      <c r="W175" s="24" t="n">
        <f aca="false">IF($F175="",0,IFERROR(IF(ISNUMBER($F175),INT($F175),DATE(VALUE(MID(SUBSTITUTE(LEFT($F175,FIND(" ",$F175&amp;" ")-1),"/",REPT(" ",20)),41,20)),VALUE(LEFT(SUBSTITUTE(LEFT($F175,FIND(" ",$F175&amp;" ")-1),"/",REPT(" ",20)),20)),VALUE(MID(SUBSTITUTE(LEFT($F175,FIND(" ",$F175&amp;" ")-1),"/",REPT(" ",20)),21,20)))),0))</f>
        <v>0</v>
      </c>
      <c r="X175" s="25" t="str">
        <f aca="false">IF(ISNUMBER($N175),$N175*Validation!$B$5,"")</f>
        <v/>
      </c>
      <c r="Y175" s="26" t="str">
        <f aca="false">IF($A175="","",SUBSTITUTE(SUBSTITUTE(SUBSTITUTE(SUBSTITUTE(SUBSTITUTE(SUBSTITUTE(SUBSTITUTE(UPPER(TRIM($A175)),"Á","A"),"É","E"),"Í","I"),"Ó","O"),"Ú","U"),"Ñ","N"),"Ü","U"))</f>
        <v/>
      </c>
      <c r="Z175" s="26" t="str">
        <f aca="false">IF($Y175="","",LEFT($Y175,1)&amp;" "&amp;TRIM(RIGHT(SUBSTITUTE($Y175," ",REPT(" ",50)),50)))</f>
        <v/>
      </c>
      <c r="AA175" s="27" t="str">
        <f aca="false">IF($AF175="","",IF(COUNTIF(Validation!$U$19:$U$178,$AF175)&gt;0,"OK","NO MATCH"))</f>
        <v/>
      </c>
      <c r="AB175" s="27" t="str">
        <f aca="false">IF($W175=0,"",IF(AND($W175&gt;=Validation!$B$3,$W175&lt;=Validation!$C$3),"Yes","No"))</f>
        <v/>
      </c>
      <c r="AC175" s="26" t="str">
        <f aca="false">IF($A175="","",$AF175&amp;"|"&amp;TEXT($W175,"yyyy-mm-dd")&amp;"|"&amp;$J175&amp;"|"&amp;$N175)</f>
        <v/>
      </c>
      <c r="AD175" s="27" t="str">
        <f aca="false">IF($AC175="","",IF(COUNTIF($AC$2:$AC$3000,$AC175)&gt;1,"REVIEW","OK"))</f>
        <v/>
      </c>
      <c r="AE175" s="27" t="str">
        <f aca="false">IF(OR($W175=0,$O175=""),"",IF(IFERROR(IF(ISNUMBER($O175),INT($O175),DATE(VALUE(MID(SUBSTITUTE(LEFT($O175,FIND(" ",$O175&amp;" ")-1),"/",REPT(" ",20)),41,20)),VALUE(LEFT(SUBSTITUTE(LEFT($O175,FIND(" ",$O175&amp;" ")-1),"/",REPT(" ",20)),20)),VALUE(MID(SUBSTITUTE(LEFT($O175,FIND(" ",$O175&amp;" ")-1),"/",REPT(" ",20)),21,20)))),0)&gt;$W175,"Late","Same day"))</f>
        <v/>
      </c>
      <c r="AF175" s="26" t="str">
        <f aca="false">IF($A175="","",IFERROR(INDEX(Validation!$C$193:$C$217,MATCH($A175,Validation!$A$193:$A$217,0)),IF(COUNTIF(Validation!$U$19:$U$178,$Z175)&gt;0,$Z175,IF(COUNTIF(Validation!$S$19:$S$178,$AI175)=1,INDEX(Validation!$U$19:$U$178,MATCH($AI175,Validation!$S$19:$S$178,0)),$Z175))))</f>
        <v/>
      </c>
      <c r="AG175" s="27" t="str">
        <f aca="false">IF(COUNTA($A175:$U175)=0,"",IF($A175="","No name",IF($F175="","No date",IF($W175=0,"Date ilegible",IF(NOT(ISNUMBER($N175)),"Hours no numéricas",IF($AA175="NO MATCH","Person no identificada","OK"))))))</f>
        <v/>
      </c>
      <c r="AH175" s="27" t="str">
        <f aca="false">IF($W175=0,"No date",IF($W175&lt;Validation!$B$3,"Before period",IF($W175&gt;Validation!$C$3,"After period","In period")))</f>
        <v>No date</v>
      </c>
      <c r="AI175" s="26" t="str">
        <f aca="false">IF($Y175="","",TRIM(RIGHT(SUBSTITUTE($Y175," ",REPT(" ",50)),50)))</f>
        <v/>
      </c>
      <c r="AJ175" s="27" t="str">
        <f aca="false">IF($A175="","",IF(NOT(ISERROR(MATCH($A175,Validation!$A$193:$A$217,0))),"Manual mapping",IF(COUNTIF(Validation!$U$19:$U$178,$Z175)&gt;0,"Direct",IF(COUNTIF(Validation!$S$19:$S$178,$AI175)=1,"By surname","Unresolved"))))</f>
        <v/>
      </c>
      <c r="AK175" s="28" t="str">
        <f aca="false">IF($L175="","",IF(MATCH($L175,$L$2:$L$3000,0)&lt;&gt;ROW()-1,"",COUNT($AK$1:$AK174)+1))</f>
        <v/>
      </c>
      <c r="AL175" s="28" t="str">
        <f aca="false">IF($G175="","",IF(MATCH($G175,$G$2:$G$3000,0)&lt;&gt;ROW()-1,"",COUNT($AL$1:$AL174)+1))</f>
        <v/>
      </c>
      <c r="AM175" s="28" t="str">
        <f aca="false">IF($H175="","",IF(MATCH($H175,$H$2:$H$3000,0)&lt;&gt;ROW()-1,"",COUNT($AM$1:$AM174)+1))</f>
        <v/>
      </c>
      <c r="AN175" s="28" t="str">
        <f aca="false">IF($I175="","",IF(MATCH($I175,$I$2:$I$3000,0)&lt;&gt;ROW()-1,"",COUNT($AN$1:$AN174)+1))</f>
        <v/>
      </c>
      <c r="AO175" s="28" t="str">
        <f aca="false">IF($Q175="","",IF(MATCH($Q175,$Q$2:$Q$3000,0)&lt;&gt;ROW()-1,"",COUNT($AO$1:$AO174)+1))</f>
        <v/>
      </c>
    </row>
    <row r="176" customFormat="false" ht="12.75" hidden="false" customHeight="true" outlineLevel="0" collapsed="false">
      <c r="W176" s="24" t="n">
        <f aca="false">IF($F176="",0,IFERROR(IF(ISNUMBER($F176),INT($F176),DATE(VALUE(MID(SUBSTITUTE(LEFT($F176,FIND(" ",$F176&amp;" ")-1),"/",REPT(" ",20)),41,20)),VALUE(LEFT(SUBSTITUTE(LEFT($F176,FIND(" ",$F176&amp;" ")-1),"/",REPT(" ",20)),20)),VALUE(MID(SUBSTITUTE(LEFT($F176,FIND(" ",$F176&amp;" ")-1),"/",REPT(" ",20)),21,20)))),0))</f>
        <v>0</v>
      </c>
      <c r="X176" s="25" t="str">
        <f aca="false">IF(ISNUMBER($N176),$N176*Validation!$B$5,"")</f>
        <v/>
      </c>
      <c r="Y176" s="26" t="str">
        <f aca="false">IF($A176="","",SUBSTITUTE(SUBSTITUTE(SUBSTITUTE(SUBSTITUTE(SUBSTITUTE(SUBSTITUTE(SUBSTITUTE(UPPER(TRIM($A176)),"Á","A"),"É","E"),"Í","I"),"Ó","O"),"Ú","U"),"Ñ","N"),"Ü","U"))</f>
        <v/>
      </c>
      <c r="Z176" s="26" t="str">
        <f aca="false">IF($Y176="","",LEFT($Y176,1)&amp;" "&amp;TRIM(RIGHT(SUBSTITUTE($Y176," ",REPT(" ",50)),50)))</f>
        <v/>
      </c>
      <c r="AA176" s="27" t="str">
        <f aca="false">IF($AF176="","",IF(COUNTIF(Validation!$U$19:$U$178,$AF176)&gt;0,"OK","NO MATCH"))</f>
        <v/>
      </c>
      <c r="AB176" s="27" t="str">
        <f aca="false">IF($W176=0,"",IF(AND($W176&gt;=Validation!$B$3,$W176&lt;=Validation!$C$3),"Yes","No"))</f>
        <v/>
      </c>
      <c r="AC176" s="26" t="str">
        <f aca="false">IF($A176="","",$AF176&amp;"|"&amp;TEXT($W176,"yyyy-mm-dd")&amp;"|"&amp;$J176&amp;"|"&amp;$N176)</f>
        <v/>
      </c>
      <c r="AD176" s="27" t="str">
        <f aca="false">IF($AC176="","",IF(COUNTIF($AC$2:$AC$3000,$AC176)&gt;1,"REVIEW","OK"))</f>
        <v/>
      </c>
      <c r="AE176" s="27" t="str">
        <f aca="false">IF(OR($W176=0,$O176=""),"",IF(IFERROR(IF(ISNUMBER($O176),INT($O176),DATE(VALUE(MID(SUBSTITUTE(LEFT($O176,FIND(" ",$O176&amp;" ")-1),"/",REPT(" ",20)),41,20)),VALUE(LEFT(SUBSTITUTE(LEFT($O176,FIND(" ",$O176&amp;" ")-1),"/",REPT(" ",20)),20)),VALUE(MID(SUBSTITUTE(LEFT($O176,FIND(" ",$O176&amp;" ")-1),"/",REPT(" ",20)),21,20)))),0)&gt;$W176,"Late","Same day"))</f>
        <v/>
      </c>
      <c r="AF176" s="26" t="str">
        <f aca="false">IF($A176="","",IFERROR(INDEX(Validation!$C$193:$C$217,MATCH($A176,Validation!$A$193:$A$217,0)),IF(COUNTIF(Validation!$U$19:$U$178,$Z176)&gt;0,$Z176,IF(COUNTIF(Validation!$S$19:$S$178,$AI176)=1,INDEX(Validation!$U$19:$U$178,MATCH($AI176,Validation!$S$19:$S$178,0)),$Z176))))</f>
        <v/>
      </c>
      <c r="AG176" s="27" t="str">
        <f aca="false">IF(COUNTA($A176:$U176)=0,"",IF($A176="","No name",IF($F176="","No date",IF($W176=0,"Date ilegible",IF(NOT(ISNUMBER($N176)),"Hours no numéricas",IF($AA176="NO MATCH","Person no identificada","OK"))))))</f>
        <v/>
      </c>
      <c r="AH176" s="27" t="str">
        <f aca="false">IF($W176=0,"No date",IF($W176&lt;Validation!$B$3,"Before period",IF($W176&gt;Validation!$C$3,"After period","In period")))</f>
        <v>No date</v>
      </c>
      <c r="AI176" s="26" t="str">
        <f aca="false">IF($Y176="","",TRIM(RIGHT(SUBSTITUTE($Y176," ",REPT(" ",50)),50)))</f>
        <v/>
      </c>
      <c r="AJ176" s="27" t="str">
        <f aca="false">IF($A176="","",IF(NOT(ISERROR(MATCH($A176,Validation!$A$193:$A$217,0))),"Manual mapping",IF(COUNTIF(Validation!$U$19:$U$178,$Z176)&gt;0,"Direct",IF(COUNTIF(Validation!$S$19:$S$178,$AI176)=1,"By surname","Unresolved"))))</f>
        <v/>
      </c>
      <c r="AK176" s="28" t="str">
        <f aca="false">IF($L176="","",IF(MATCH($L176,$L$2:$L$3000,0)&lt;&gt;ROW()-1,"",COUNT($AK$1:$AK175)+1))</f>
        <v/>
      </c>
      <c r="AL176" s="28" t="str">
        <f aca="false">IF($G176="","",IF(MATCH($G176,$G$2:$G$3000,0)&lt;&gt;ROW()-1,"",COUNT($AL$1:$AL175)+1))</f>
        <v/>
      </c>
      <c r="AM176" s="28" t="str">
        <f aca="false">IF($H176="","",IF(MATCH($H176,$H$2:$H$3000,0)&lt;&gt;ROW()-1,"",COUNT($AM$1:$AM175)+1))</f>
        <v/>
      </c>
      <c r="AN176" s="28" t="str">
        <f aca="false">IF($I176="","",IF(MATCH($I176,$I$2:$I$3000,0)&lt;&gt;ROW()-1,"",COUNT($AN$1:$AN175)+1))</f>
        <v/>
      </c>
      <c r="AO176" s="28" t="str">
        <f aca="false">IF($Q176="","",IF(MATCH($Q176,$Q$2:$Q$3000,0)&lt;&gt;ROW()-1,"",COUNT($AO$1:$AO175)+1))</f>
        <v/>
      </c>
    </row>
    <row r="177" customFormat="false" ht="12.75" hidden="false" customHeight="true" outlineLevel="0" collapsed="false">
      <c r="W177" s="24" t="n">
        <f aca="false">IF($F177="",0,IFERROR(IF(ISNUMBER($F177),INT($F177),DATE(VALUE(MID(SUBSTITUTE(LEFT($F177,FIND(" ",$F177&amp;" ")-1),"/",REPT(" ",20)),41,20)),VALUE(LEFT(SUBSTITUTE(LEFT($F177,FIND(" ",$F177&amp;" ")-1),"/",REPT(" ",20)),20)),VALUE(MID(SUBSTITUTE(LEFT($F177,FIND(" ",$F177&amp;" ")-1),"/",REPT(" ",20)),21,20)))),0))</f>
        <v>0</v>
      </c>
      <c r="X177" s="25" t="str">
        <f aca="false">IF(ISNUMBER($N177),$N177*Validation!$B$5,"")</f>
        <v/>
      </c>
      <c r="Y177" s="26" t="str">
        <f aca="false">IF($A177="","",SUBSTITUTE(SUBSTITUTE(SUBSTITUTE(SUBSTITUTE(SUBSTITUTE(SUBSTITUTE(SUBSTITUTE(UPPER(TRIM($A177)),"Á","A"),"É","E"),"Í","I"),"Ó","O"),"Ú","U"),"Ñ","N"),"Ü","U"))</f>
        <v/>
      </c>
      <c r="Z177" s="26" t="str">
        <f aca="false">IF($Y177="","",LEFT($Y177,1)&amp;" "&amp;TRIM(RIGHT(SUBSTITUTE($Y177," ",REPT(" ",50)),50)))</f>
        <v/>
      </c>
      <c r="AA177" s="27" t="str">
        <f aca="false">IF($AF177="","",IF(COUNTIF(Validation!$U$19:$U$178,$AF177)&gt;0,"OK","NO MATCH"))</f>
        <v/>
      </c>
      <c r="AB177" s="27" t="str">
        <f aca="false">IF($W177=0,"",IF(AND($W177&gt;=Validation!$B$3,$W177&lt;=Validation!$C$3),"Yes","No"))</f>
        <v/>
      </c>
      <c r="AC177" s="26" t="str">
        <f aca="false">IF($A177="","",$AF177&amp;"|"&amp;TEXT($W177,"yyyy-mm-dd")&amp;"|"&amp;$J177&amp;"|"&amp;$N177)</f>
        <v/>
      </c>
      <c r="AD177" s="27" t="str">
        <f aca="false">IF($AC177="","",IF(COUNTIF($AC$2:$AC$3000,$AC177)&gt;1,"REVIEW","OK"))</f>
        <v/>
      </c>
      <c r="AE177" s="27" t="str">
        <f aca="false">IF(OR($W177=0,$O177=""),"",IF(IFERROR(IF(ISNUMBER($O177),INT($O177),DATE(VALUE(MID(SUBSTITUTE(LEFT($O177,FIND(" ",$O177&amp;" ")-1),"/",REPT(" ",20)),41,20)),VALUE(LEFT(SUBSTITUTE(LEFT($O177,FIND(" ",$O177&amp;" ")-1),"/",REPT(" ",20)),20)),VALUE(MID(SUBSTITUTE(LEFT($O177,FIND(" ",$O177&amp;" ")-1),"/",REPT(" ",20)),21,20)))),0)&gt;$W177,"Late","Same day"))</f>
        <v/>
      </c>
      <c r="AF177" s="26" t="str">
        <f aca="false">IF($A177="","",IFERROR(INDEX(Validation!$C$193:$C$217,MATCH($A177,Validation!$A$193:$A$217,0)),IF(COUNTIF(Validation!$U$19:$U$178,$Z177)&gt;0,$Z177,IF(COUNTIF(Validation!$S$19:$S$178,$AI177)=1,INDEX(Validation!$U$19:$U$178,MATCH($AI177,Validation!$S$19:$S$178,0)),$Z177))))</f>
        <v/>
      </c>
      <c r="AG177" s="27" t="str">
        <f aca="false">IF(COUNTA($A177:$U177)=0,"",IF($A177="","No name",IF($F177="","No date",IF($W177=0,"Date ilegible",IF(NOT(ISNUMBER($N177)),"Hours no numéricas",IF($AA177="NO MATCH","Person no identificada","OK"))))))</f>
        <v/>
      </c>
      <c r="AH177" s="27" t="str">
        <f aca="false">IF($W177=0,"No date",IF($W177&lt;Validation!$B$3,"Before period",IF($W177&gt;Validation!$C$3,"After period","In period")))</f>
        <v>No date</v>
      </c>
      <c r="AI177" s="26" t="str">
        <f aca="false">IF($Y177="","",TRIM(RIGHT(SUBSTITUTE($Y177," ",REPT(" ",50)),50)))</f>
        <v/>
      </c>
      <c r="AJ177" s="27" t="str">
        <f aca="false">IF($A177="","",IF(NOT(ISERROR(MATCH($A177,Validation!$A$193:$A$217,0))),"Manual mapping",IF(COUNTIF(Validation!$U$19:$U$178,$Z177)&gt;0,"Direct",IF(COUNTIF(Validation!$S$19:$S$178,$AI177)=1,"By surname","Unresolved"))))</f>
        <v/>
      </c>
      <c r="AK177" s="28" t="str">
        <f aca="false">IF($L177="","",IF(MATCH($L177,$L$2:$L$3000,0)&lt;&gt;ROW()-1,"",COUNT($AK$1:$AK176)+1))</f>
        <v/>
      </c>
      <c r="AL177" s="28" t="str">
        <f aca="false">IF($G177="","",IF(MATCH($G177,$G$2:$G$3000,0)&lt;&gt;ROW()-1,"",COUNT($AL$1:$AL176)+1))</f>
        <v/>
      </c>
      <c r="AM177" s="28" t="str">
        <f aca="false">IF($H177="","",IF(MATCH($H177,$H$2:$H$3000,0)&lt;&gt;ROW()-1,"",COUNT($AM$1:$AM176)+1))</f>
        <v/>
      </c>
      <c r="AN177" s="28" t="str">
        <f aca="false">IF($I177="","",IF(MATCH($I177,$I$2:$I$3000,0)&lt;&gt;ROW()-1,"",COUNT($AN$1:$AN176)+1))</f>
        <v/>
      </c>
      <c r="AO177" s="28" t="str">
        <f aca="false">IF($Q177="","",IF(MATCH($Q177,$Q$2:$Q$3000,0)&lt;&gt;ROW()-1,"",COUNT($AO$1:$AO176)+1))</f>
        <v/>
      </c>
    </row>
    <row r="178" customFormat="false" ht="12.75" hidden="false" customHeight="true" outlineLevel="0" collapsed="false">
      <c r="W178" s="24" t="n">
        <f aca="false">IF($F178="",0,IFERROR(IF(ISNUMBER($F178),INT($F178),DATE(VALUE(MID(SUBSTITUTE(LEFT($F178,FIND(" ",$F178&amp;" ")-1),"/",REPT(" ",20)),41,20)),VALUE(LEFT(SUBSTITUTE(LEFT($F178,FIND(" ",$F178&amp;" ")-1),"/",REPT(" ",20)),20)),VALUE(MID(SUBSTITUTE(LEFT($F178,FIND(" ",$F178&amp;" ")-1),"/",REPT(" ",20)),21,20)))),0))</f>
        <v>0</v>
      </c>
      <c r="X178" s="25" t="str">
        <f aca="false">IF(ISNUMBER($N178),$N178*Validation!$B$5,"")</f>
        <v/>
      </c>
      <c r="Y178" s="26" t="str">
        <f aca="false">IF($A178="","",SUBSTITUTE(SUBSTITUTE(SUBSTITUTE(SUBSTITUTE(SUBSTITUTE(SUBSTITUTE(SUBSTITUTE(UPPER(TRIM($A178)),"Á","A"),"É","E"),"Í","I"),"Ó","O"),"Ú","U"),"Ñ","N"),"Ü","U"))</f>
        <v/>
      </c>
      <c r="Z178" s="26" t="str">
        <f aca="false">IF($Y178="","",LEFT($Y178,1)&amp;" "&amp;TRIM(RIGHT(SUBSTITUTE($Y178," ",REPT(" ",50)),50)))</f>
        <v/>
      </c>
      <c r="AA178" s="27" t="str">
        <f aca="false">IF($AF178="","",IF(COUNTIF(Validation!$U$19:$U$178,$AF178)&gt;0,"OK","NO MATCH"))</f>
        <v/>
      </c>
      <c r="AB178" s="27" t="str">
        <f aca="false">IF($W178=0,"",IF(AND($W178&gt;=Validation!$B$3,$W178&lt;=Validation!$C$3),"Yes","No"))</f>
        <v/>
      </c>
      <c r="AC178" s="26" t="str">
        <f aca="false">IF($A178="","",$AF178&amp;"|"&amp;TEXT($W178,"yyyy-mm-dd")&amp;"|"&amp;$J178&amp;"|"&amp;$N178)</f>
        <v/>
      </c>
      <c r="AD178" s="27" t="str">
        <f aca="false">IF($AC178="","",IF(COUNTIF($AC$2:$AC$3000,$AC178)&gt;1,"REVIEW","OK"))</f>
        <v/>
      </c>
      <c r="AE178" s="27" t="str">
        <f aca="false">IF(OR($W178=0,$O178=""),"",IF(IFERROR(IF(ISNUMBER($O178),INT($O178),DATE(VALUE(MID(SUBSTITUTE(LEFT($O178,FIND(" ",$O178&amp;" ")-1),"/",REPT(" ",20)),41,20)),VALUE(LEFT(SUBSTITUTE(LEFT($O178,FIND(" ",$O178&amp;" ")-1),"/",REPT(" ",20)),20)),VALUE(MID(SUBSTITUTE(LEFT($O178,FIND(" ",$O178&amp;" ")-1),"/",REPT(" ",20)),21,20)))),0)&gt;$W178,"Late","Same day"))</f>
        <v/>
      </c>
      <c r="AF178" s="26" t="str">
        <f aca="false">IF($A178="","",IFERROR(INDEX(Validation!$C$193:$C$217,MATCH($A178,Validation!$A$193:$A$217,0)),IF(COUNTIF(Validation!$U$19:$U$178,$Z178)&gt;0,$Z178,IF(COUNTIF(Validation!$S$19:$S$178,$AI178)=1,INDEX(Validation!$U$19:$U$178,MATCH($AI178,Validation!$S$19:$S$178,0)),$Z178))))</f>
        <v/>
      </c>
      <c r="AG178" s="27" t="str">
        <f aca="false">IF(COUNTA($A178:$U178)=0,"",IF($A178="","No name",IF($F178="","No date",IF($W178=0,"Date ilegible",IF(NOT(ISNUMBER($N178)),"Hours no numéricas",IF($AA178="NO MATCH","Person no identificada","OK"))))))</f>
        <v/>
      </c>
      <c r="AH178" s="27" t="str">
        <f aca="false">IF($W178=0,"No date",IF($W178&lt;Validation!$B$3,"Before period",IF($W178&gt;Validation!$C$3,"After period","In period")))</f>
        <v>No date</v>
      </c>
      <c r="AI178" s="26" t="str">
        <f aca="false">IF($Y178="","",TRIM(RIGHT(SUBSTITUTE($Y178," ",REPT(" ",50)),50)))</f>
        <v/>
      </c>
      <c r="AJ178" s="27" t="str">
        <f aca="false">IF($A178="","",IF(NOT(ISERROR(MATCH($A178,Validation!$A$193:$A$217,0))),"Manual mapping",IF(COUNTIF(Validation!$U$19:$U$178,$Z178)&gt;0,"Direct",IF(COUNTIF(Validation!$S$19:$S$178,$AI178)=1,"By surname","Unresolved"))))</f>
        <v/>
      </c>
      <c r="AK178" s="28" t="str">
        <f aca="false">IF($L178="","",IF(MATCH($L178,$L$2:$L$3000,0)&lt;&gt;ROW()-1,"",COUNT($AK$1:$AK177)+1))</f>
        <v/>
      </c>
      <c r="AL178" s="28" t="str">
        <f aca="false">IF($G178="","",IF(MATCH($G178,$G$2:$G$3000,0)&lt;&gt;ROW()-1,"",COUNT($AL$1:$AL177)+1))</f>
        <v/>
      </c>
      <c r="AM178" s="28" t="str">
        <f aca="false">IF($H178="","",IF(MATCH($H178,$H$2:$H$3000,0)&lt;&gt;ROW()-1,"",COUNT($AM$1:$AM177)+1))</f>
        <v/>
      </c>
      <c r="AN178" s="28" t="str">
        <f aca="false">IF($I178="","",IF(MATCH($I178,$I$2:$I$3000,0)&lt;&gt;ROW()-1,"",COUNT($AN$1:$AN177)+1))</f>
        <v/>
      </c>
      <c r="AO178" s="28" t="str">
        <f aca="false">IF($Q178="","",IF(MATCH($Q178,$Q$2:$Q$3000,0)&lt;&gt;ROW()-1,"",COUNT($AO$1:$AO177)+1))</f>
        <v/>
      </c>
    </row>
    <row r="179" customFormat="false" ht="12.75" hidden="false" customHeight="true" outlineLevel="0" collapsed="false">
      <c r="W179" s="24" t="n">
        <f aca="false">IF($F179="",0,IFERROR(IF(ISNUMBER($F179),INT($F179),DATE(VALUE(MID(SUBSTITUTE(LEFT($F179,FIND(" ",$F179&amp;" ")-1),"/",REPT(" ",20)),41,20)),VALUE(LEFT(SUBSTITUTE(LEFT($F179,FIND(" ",$F179&amp;" ")-1),"/",REPT(" ",20)),20)),VALUE(MID(SUBSTITUTE(LEFT($F179,FIND(" ",$F179&amp;" ")-1),"/",REPT(" ",20)),21,20)))),0))</f>
        <v>0</v>
      </c>
      <c r="X179" s="25" t="str">
        <f aca="false">IF(ISNUMBER($N179),$N179*Validation!$B$5,"")</f>
        <v/>
      </c>
      <c r="Y179" s="26" t="str">
        <f aca="false">IF($A179="","",SUBSTITUTE(SUBSTITUTE(SUBSTITUTE(SUBSTITUTE(SUBSTITUTE(SUBSTITUTE(SUBSTITUTE(UPPER(TRIM($A179)),"Á","A"),"É","E"),"Í","I"),"Ó","O"),"Ú","U"),"Ñ","N"),"Ü","U"))</f>
        <v/>
      </c>
      <c r="Z179" s="26" t="str">
        <f aca="false">IF($Y179="","",LEFT($Y179,1)&amp;" "&amp;TRIM(RIGHT(SUBSTITUTE($Y179," ",REPT(" ",50)),50)))</f>
        <v/>
      </c>
      <c r="AA179" s="27" t="str">
        <f aca="false">IF($AF179="","",IF(COUNTIF(Validation!$U$19:$U$178,$AF179)&gt;0,"OK","NO MATCH"))</f>
        <v/>
      </c>
      <c r="AB179" s="27" t="str">
        <f aca="false">IF($W179=0,"",IF(AND($W179&gt;=Validation!$B$3,$W179&lt;=Validation!$C$3),"Yes","No"))</f>
        <v/>
      </c>
      <c r="AC179" s="26" t="str">
        <f aca="false">IF($A179="","",$AF179&amp;"|"&amp;TEXT($W179,"yyyy-mm-dd")&amp;"|"&amp;$J179&amp;"|"&amp;$N179)</f>
        <v/>
      </c>
      <c r="AD179" s="27" t="str">
        <f aca="false">IF($AC179="","",IF(COUNTIF($AC$2:$AC$3000,$AC179)&gt;1,"REVIEW","OK"))</f>
        <v/>
      </c>
      <c r="AE179" s="27" t="str">
        <f aca="false">IF(OR($W179=0,$O179=""),"",IF(IFERROR(IF(ISNUMBER($O179),INT($O179),DATE(VALUE(MID(SUBSTITUTE(LEFT($O179,FIND(" ",$O179&amp;" ")-1),"/",REPT(" ",20)),41,20)),VALUE(LEFT(SUBSTITUTE(LEFT($O179,FIND(" ",$O179&amp;" ")-1),"/",REPT(" ",20)),20)),VALUE(MID(SUBSTITUTE(LEFT($O179,FIND(" ",$O179&amp;" ")-1),"/",REPT(" ",20)),21,20)))),0)&gt;$W179,"Late","Same day"))</f>
        <v/>
      </c>
      <c r="AF179" s="26" t="str">
        <f aca="false">IF($A179="","",IFERROR(INDEX(Validation!$C$193:$C$217,MATCH($A179,Validation!$A$193:$A$217,0)),IF(COUNTIF(Validation!$U$19:$U$178,$Z179)&gt;0,$Z179,IF(COUNTIF(Validation!$S$19:$S$178,$AI179)=1,INDEX(Validation!$U$19:$U$178,MATCH($AI179,Validation!$S$19:$S$178,0)),$Z179))))</f>
        <v/>
      </c>
      <c r="AG179" s="27" t="str">
        <f aca="false">IF(COUNTA($A179:$U179)=0,"",IF($A179="","No name",IF($F179="","No date",IF($W179=0,"Date ilegible",IF(NOT(ISNUMBER($N179)),"Hours no numéricas",IF($AA179="NO MATCH","Person no identificada","OK"))))))</f>
        <v/>
      </c>
      <c r="AH179" s="27" t="str">
        <f aca="false">IF($W179=0,"No date",IF($W179&lt;Validation!$B$3,"Before period",IF($W179&gt;Validation!$C$3,"After period","In period")))</f>
        <v>No date</v>
      </c>
      <c r="AI179" s="26" t="str">
        <f aca="false">IF($Y179="","",TRIM(RIGHT(SUBSTITUTE($Y179," ",REPT(" ",50)),50)))</f>
        <v/>
      </c>
      <c r="AJ179" s="27" t="str">
        <f aca="false">IF($A179="","",IF(NOT(ISERROR(MATCH($A179,Validation!$A$193:$A$217,0))),"Manual mapping",IF(COUNTIF(Validation!$U$19:$U$178,$Z179)&gt;0,"Direct",IF(COUNTIF(Validation!$S$19:$S$178,$AI179)=1,"By surname","Unresolved"))))</f>
        <v/>
      </c>
      <c r="AK179" s="28" t="str">
        <f aca="false">IF($L179="","",IF(MATCH($L179,$L$2:$L$3000,0)&lt;&gt;ROW()-1,"",COUNT($AK$1:$AK178)+1))</f>
        <v/>
      </c>
      <c r="AL179" s="28" t="str">
        <f aca="false">IF($G179="","",IF(MATCH($G179,$G$2:$G$3000,0)&lt;&gt;ROW()-1,"",COUNT($AL$1:$AL178)+1))</f>
        <v/>
      </c>
      <c r="AM179" s="28" t="str">
        <f aca="false">IF($H179="","",IF(MATCH($H179,$H$2:$H$3000,0)&lt;&gt;ROW()-1,"",COUNT($AM$1:$AM178)+1))</f>
        <v/>
      </c>
      <c r="AN179" s="28" t="str">
        <f aca="false">IF($I179="","",IF(MATCH($I179,$I$2:$I$3000,0)&lt;&gt;ROW()-1,"",COUNT($AN$1:$AN178)+1))</f>
        <v/>
      </c>
      <c r="AO179" s="28" t="str">
        <f aca="false">IF($Q179="","",IF(MATCH($Q179,$Q$2:$Q$3000,0)&lt;&gt;ROW()-1,"",COUNT($AO$1:$AO178)+1))</f>
        <v/>
      </c>
    </row>
    <row r="180" customFormat="false" ht="12.75" hidden="false" customHeight="true" outlineLevel="0" collapsed="false">
      <c r="W180" s="24" t="n">
        <f aca="false">IF($F180="",0,IFERROR(IF(ISNUMBER($F180),INT($F180),DATE(VALUE(MID(SUBSTITUTE(LEFT($F180,FIND(" ",$F180&amp;" ")-1),"/",REPT(" ",20)),41,20)),VALUE(LEFT(SUBSTITUTE(LEFT($F180,FIND(" ",$F180&amp;" ")-1),"/",REPT(" ",20)),20)),VALUE(MID(SUBSTITUTE(LEFT($F180,FIND(" ",$F180&amp;" ")-1),"/",REPT(" ",20)),21,20)))),0))</f>
        <v>0</v>
      </c>
      <c r="X180" s="25" t="str">
        <f aca="false">IF(ISNUMBER($N180),$N180*Validation!$B$5,"")</f>
        <v/>
      </c>
      <c r="Y180" s="26" t="str">
        <f aca="false">IF($A180="","",SUBSTITUTE(SUBSTITUTE(SUBSTITUTE(SUBSTITUTE(SUBSTITUTE(SUBSTITUTE(SUBSTITUTE(UPPER(TRIM($A180)),"Á","A"),"É","E"),"Í","I"),"Ó","O"),"Ú","U"),"Ñ","N"),"Ü","U"))</f>
        <v/>
      </c>
      <c r="Z180" s="26" t="str">
        <f aca="false">IF($Y180="","",LEFT($Y180,1)&amp;" "&amp;TRIM(RIGHT(SUBSTITUTE($Y180," ",REPT(" ",50)),50)))</f>
        <v/>
      </c>
      <c r="AA180" s="27" t="str">
        <f aca="false">IF($AF180="","",IF(COUNTIF(Validation!$U$19:$U$178,$AF180)&gt;0,"OK","NO MATCH"))</f>
        <v/>
      </c>
      <c r="AB180" s="27" t="str">
        <f aca="false">IF($W180=0,"",IF(AND($W180&gt;=Validation!$B$3,$W180&lt;=Validation!$C$3),"Yes","No"))</f>
        <v/>
      </c>
      <c r="AC180" s="26" t="str">
        <f aca="false">IF($A180="","",$AF180&amp;"|"&amp;TEXT($W180,"yyyy-mm-dd")&amp;"|"&amp;$J180&amp;"|"&amp;$N180)</f>
        <v/>
      </c>
      <c r="AD180" s="27" t="str">
        <f aca="false">IF($AC180="","",IF(COUNTIF($AC$2:$AC$3000,$AC180)&gt;1,"REVIEW","OK"))</f>
        <v/>
      </c>
      <c r="AE180" s="27" t="str">
        <f aca="false">IF(OR($W180=0,$O180=""),"",IF(IFERROR(IF(ISNUMBER($O180),INT($O180),DATE(VALUE(MID(SUBSTITUTE(LEFT($O180,FIND(" ",$O180&amp;" ")-1),"/",REPT(" ",20)),41,20)),VALUE(LEFT(SUBSTITUTE(LEFT($O180,FIND(" ",$O180&amp;" ")-1),"/",REPT(" ",20)),20)),VALUE(MID(SUBSTITUTE(LEFT($O180,FIND(" ",$O180&amp;" ")-1),"/",REPT(" ",20)),21,20)))),0)&gt;$W180,"Late","Same day"))</f>
        <v/>
      </c>
      <c r="AF180" s="26" t="str">
        <f aca="false">IF($A180="","",IFERROR(INDEX(Validation!$C$193:$C$217,MATCH($A180,Validation!$A$193:$A$217,0)),IF(COUNTIF(Validation!$U$19:$U$178,$Z180)&gt;0,$Z180,IF(COUNTIF(Validation!$S$19:$S$178,$AI180)=1,INDEX(Validation!$U$19:$U$178,MATCH($AI180,Validation!$S$19:$S$178,0)),$Z180))))</f>
        <v/>
      </c>
      <c r="AG180" s="27" t="str">
        <f aca="false">IF(COUNTA($A180:$U180)=0,"",IF($A180="","No name",IF($F180="","No date",IF($W180=0,"Date ilegible",IF(NOT(ISNUMBER($N180)),"Hours no numéricas",IF($AA180="NO MATCH","Person no identificada","OK"))))))</f>
        <v/>
      </c>
      <c r="AH180" s="27" t="str">
        <f aca="false">IF($W180=0,"No date",IF($W180&lt;Validation!$B$3,"Before period",IF($W180&gt;Validation!$C$3,"After period","In period")))</f>
        <v>No date</v>
      </c>
      <c r="AI180" s="26" t="str">
        <f aca="false">IF($Y180="","",TRIM(RIGHT(SUBSTITUTE($Y180," ",REPT(" ",50)),50)))</f>
        <v/>
      </c>
      <c r="AJ180" s="27" t="str">
        <f aca="false">IF($A180="","",IF(NOT(ISERROR(MATCH($A180,Validation!$A$193:$A$217,0))),"Manual mapping",IF(COUNTIF(Validation!$U$19:$U$178,$Z180)&gt;0,"Direct",IF(COUNTIF(Validation!$S$19:$S$178,$AI180)=1,"By surname","Unresolved"))))</f>
        <v/>
      </c>
      <c r="AK180" s="28" t="str">
        <f aca="false">IF($L180="","",IF(MATCH($L180,$L$2:$L$3000,0)&lt;&gt;ROW()-1,"",COUNT($AK$1:$AK179)+1))</f>
        <v/>
      </c>
      <c r="AL180" s="28" t="str">
        <f aca="false">IF($G180="","",IF(MATCH($G180,$G$2:$G$3000,0)&lt;&gt;ROW()-1,"",COUNT($AL$1:$AL179)+1))</f>
        <v/>
      </c>
      <c r="AM180" s="28" t="str">
        <f aca="false">IF($H180="","",IF(MATCH($H180,$H$2:$H$3000,0)&lt;&gt;ROW()-1,"",COUNT($AM$1:$AM179)+1))</f>
        <v/>
      </c>
      <c r="AN180" s="28" t="str">
        <f aca="false">IF($I180="","",IF(MATCH($I180,$I$2:$I$3000,0)&lt;&gt;ROW()-1,"",COUNT($AN$1:$AN179)+1))</f>
        <v/>
      </c>
      <c r="AO180" s="28" t="str">
        <f aca="false">IF($Q180="","",IF(MATCH($Q180,$Q$2:$Q$3000,0)&lt;&gt;ROW()-1,"",COUNT($AO$1:$AO179)+1))</f>
        <v/>
      </c>
    </row>
    <row r="181" customFormat="false" ht="12.75" hidden="false" customHeight="true" outlineLevel="0" collapsed="false">
      <c r="W181" s="24" t="n">
        <f aca="false">IF($F181="",0,IFERROR(IF(ISNUMBER($F181),INT($F181),DATE(VALUE(MID(SUBSTITUTE(LEFT($F181,FIND(" ",$F181&amp;" ")-1),"/",REPT(" ",20)),41,20)),VALUE(LEFT(SUBSTITUTE(LEFT($F181,FIND(" ",$F181&amp;" ")-1),"/",REPT(" ",20)),20)),VALUE(MID(SUBSTITUTE(LEFT($F181,FIND(" ",$F181&amp;" ")-1),"/",REPT(" ",20)),21,20)))),0))</f>
        <v>0</v>
      </c>
      <c r="X181" s="25" t="str">
        <f aca="false">IF(ISNUMBER($N181),$N181*Validation!$B$5,"")</f>
        <v/>
      </c>
      <c r="Y181" s="26" t="str">
        <f aca="false">IF($A181="","",SUBSTITUTE(SUBSTITUTE(SUBSTITUTE(SUBSTITUTE(SUBSTITUTE(SUBSTITUTE(SUBSTITUTE(UPPER(TRIM($A181)),"Á","A"),"É","E"),"Í","I"),"Ó","O"),"Ú","U"),"Ñ","N"),"Ü","U"))</f>
        <v/>
      </c>
      <c r="Z181" s="26" t="str">
        <f aca="false">IF($Y181="","",LEFT($Y181,1)&amp;" "&amp;TRIM(RIGHT(SUBSTITUTE($Y181," ",REPT(" ",50)),50)))</f>
        <v/>
      </c>
      <c r="AA181" s="27" t="str">
        <f aca="false">IF($AF181="","",IF(COUNTIF(Validation!$U$19:$U$178,$AF181)&gt;0,"OK","NO MATCH"))</f>
        <v/>
      </c>
      <c r="AB181" s="27" t="str">
        <f aca="false">IF($W181=0,"",IF(AND($W181&gt;=Validation!$B$3,$W181&lt;=Validation!$C$3),"Yes","No"))</f>
        <v/>
      </c>
      <c r="AC181" s="26" t="str">
        <f aca="false">IF($A181="","",$AF181&amp;"|"&amp;TEXT($W181,"yyyy-mm-dd")&amp;"|"&amp;$J181&amp;"|"&amp;$N181)</f>
        <v/>
      </c>
      <c r="AD181" s="27" t="str">
        <f aca="false">IF($AC181="","",IF(COUNTIF($AC$2:$AC$3000,$AC181)&gt;1,"REVIEW","OK"))</f>
        <v/>
      </c>
      <c r="AE181" s="27" t="str">
        <f aca="false">IF(OR($W181=0,$O181=""),"",IF(IFERROR(IF(ISNUMBER($O181),INT($O181),DATE(VALUE(MID(SUBSTITUTE(LEFT($O181,FIND(" ",$O181&amp;" ")-1),"/",REPT(" ",20)),41,20)),VALUE(LEFT(SUBSTITUTE(LEFT($O181,FIND(" ",$O181&amp;" ")-1),"/",REPT(" ",20)),20)),VALUE(MID(SUBSTITUTE(LEFT($O181,FIND(" ",$O181&amp;" ")-1),"/",REPT(" ",20)),21,20)))),0)&gt;$W181,"Late","Same day"))</f>
        <v/>
      </c>
      <c r="AF181" s="26" t="str">
        <f aca="false">IF($A181="","",IFERROR(INDEX(Validation!$C$193:$C$217,MATCH($A181,Validation!$A$193:$A$217,0)),IF(COUNTIF(Validation!$U$19:$U$178,$Z181)&gt;0,$Z181,IF(COUNTIF(Validation!$S$19:$S$178,$AI181)=1,INDEX(Validation!$U$19:$U$178,MATCH($AI181,Validation!$S$19:$S$178,0)),$Z181))))</f>
        <v/>
      </c>
      <c r="AG181" s="27" t="str">
        <f aca="false">IF(COUNTA($A181:$U181)=0,"",IF($A181="","No name",IF($F181="","No date",IF($W181=0,"Date ilegible",IF(NOT(ISNUMBER($N181)),"Hours no numéricas",IF($AA181="NO MATCH","Person no identificada","OK"))))))</f>
        <v/>
      </c>
      <c r="AH181" s="27" t="str">
        <f aca="false">IF($W181=0,"No date",IF($W181&lt;Validation!$B$3,"Before period",IF($W181&gt;Validation!$C$3,"After period","In period")))</f>
        <v>No date</v>
      </c>
      <c r="AI181" s="26" t="str">
        <f aca="false">IF($Y181="","",TRIM(RIGHT(SUBSTITUTE($Y181," ",REPT(" ",50)),50)))</f>
        <v/>
      </c>
      <c r="AJ181" s="27" t="str">
        <f aca="false">IF($A181="","",IF(NOT(ISERROR(MATCH($A181,Validation!$A$193:$A$217,0))),"Manual mapping",IF(COUNTIF(Validation!$U$19:$U$178,$Z181)&gt;0,"Direct",IF(COUNTIF(Validation!$S$19:$S$178,$AI181)=1,"By surname","Unresolved"))))</f>
        <v/>
      </c>
      <c r="AK181" s="28" t="str">
        <f aca="false">IF($L181="","",IF(MATCH($L181,$L$2:$L$3000,0)&lt;&gt;ROW()-1,"",COUNT($AK$1:$AK180)+1))</f>
        <v/>
      </c>
      <c r="AL181" s="28" t="str">
        <f aca="false">IF($G181="","",IF(MATCH($G181,$G$2:$G$3000,0)&lt;&gt;ROW()-1,"",COUNT($AL$1:$AL180)+1))</f>
        <v/>
      </c>
      <c r="AM181" s="28" t="str">
        <f aca="false">IF($H181="","",IF(MATCH($H181,$H$2:$H$3000,0)&lt;&gt;ROW()-1,"",COUNT($AM$1:$AM180)+1))</f>
        <v/>
      </c>
      <c r="AN181" s="28" t="str">
        <f aca="false">IF($I181="","",IF(MATCH($I181,$I$2:$I$3000,0)&lt;&gt;ROW()-1,"",COUNT($AN$1:$AN180)+1))</f>
        <v/>
      </c>
      <c r="AO181" s="28" t="str">
        <f aca="false">IF($Q181="","",IF(MATCH($Q181,$Q$2:$Q$3000,0)&lt;&gt;ROW()-1,"",COUNT($AO$1:$AO180)+1))</f>
        <v/>
      </c>
    </row>
    <row r="182" customFormat="false" ht="12.75" hidden="false" customHeight="true" outlineLevel="0" collapsed="false">
      <c r="W182" s="24" t="n">
        <f aca="false">IF($F182="",0,IFERROR(IF(ISNUMBER($F182),INT($F182),DATE(VALUE(MID(SUBSTITUTE(LEFT($F182,FIND(" ",$F182&amp;" ")-1),"/",REPT(" ",20)),41,20)),VALUE(LEFT(SUBSTITUTE(LEFT($F182,FIND(" ",$F182&amp;" ")-1),"/",REPT(" ",20)),20)),VALUE(MID(SUBSTITUTE(LEFT($F182,FIND(" ",$F182&amp;" ")-1),"/",REPT(" ",20)),21,20)))),0))</f>
        <v>0</v>
      </c>
      <c r="X182" s="25" t="str">
        <f aca="false">IF(ISNUMBER($N182),$N182*Validation!$B$5,"")</f>
        <v/>
      </c>
      <c r="Y182" s="26" t="str">
        <f aca="false">IF($A182="","",SUBSTITUTE(SUBSTITUTE(SUBSTITUTE(SUBSTITUTE(SUBSTITUTE(SUBSTITUTE(SUBSTITUTE(UPPER(TRIM($A182)),"Á","A"),"É","E"),"Í","I"),"Ó","O"),"Ú","U"),"Ñ","N"),"Ü","U"))</f>
        <v/>
      </c>
      <c r="Z182" s="26" t="str">
        <f aca="false">IF($Y182="","",LEFT($Y182,1)&amp;" "&amp;TRIM(RIGHT(SUBSTITUTE($Y182," ",REPT(" ",50)),50)))</f>
        <v/>
      </c>
      <c r="AA182" s="27" t="str">
        <f aca="false">IF($AF182="","",IF(COUNTIF(Validation!$U$19:$U$178,$AF182)&gt;0,"OK","NO MATCH"))</f>
        <v/>
      </c>
      <c r="AB182" s="27" t="str">
        <f aca="false">IF($W182=0,"",IF(AND($W182&gt;=Validation!$B$3,$W182&lt;=Validation!$C$3),"Yes","No"))</f>
        <v/>
      </c>
      <c r="AC182" s="26" t="str">
        <f aca="false">IF($A182="","",$AF182&amp;"|"&amp;TEXT($W182,"yyyy-mm-dd")&amp;"|"&amp;$J182&amp;"|"&amp;$N182)</f>
        <v/>
      </c>
      <c r="AD182" s="27" t="str">
        <f aca="false">IF($AC182="","",IF(COUNTIF($AC$2:$AC$3000,$AC182)&gt;1,"REVIEW","OK"))</f>
        <v/>
      </c>
      <c r="AE182" s="27" t="str">
        <f aca="false">IF(OR($W182=0,$O182=""),"",IF(IFERROR(IF(ISNUMBER($O182),INT($O182),DATE(VALUE(MID(SUBSTITUTE(LEFT($O182,FIND(" ",$O182&amp;" ")-1),"/",REPT(" ",20)),41,20)),VALUE(LEFT(SUBSTITUTE(LEFT($O182,FIND(" ",$O182&amp;" ")-1),"/",REPT(" ",20)),20)),VALUE(MID(SUBSTITUTE(LEFT($O182,FIND(" ",$O182&amp;" ")-1),"/",REPT(" ",20)),21,20)))),0)&gt;$W182,"Late","Same day"))</f>
        <v/>
      </c>
      <c r="AF182" s="26" t="str">
        <f aca="false">IF($A182="","",IFERROR(INDEX(Validation!$C$193:$C$217,MATCH($A182,Validation!$A$193:$A$217,0)),IF(COUNTIF(Validation!$U$19:$U$178,$Z182)&gt;0,$Z182,IF(COUNTIF(Validation!$S$19:$S$178,$AI182)=1,INDEX(Validation!$U$19:$U$178,MATCH($AI182,Validation!$S$19:$S$178,0)),$Z182))))</f>
        <v/>
      </c>
      <c r="AG182" s="27" t="str">
        <f aca="false">IF(COUNTA($A182:$U182)=0,"",IF($A182="","No name",IF($F182="","No date",IF($W182=0,"Date ilegible",IF(NOT(ISNUMBER($N182)),"Hours no numéricas",IF($AA182="NO MATCH","Person no identificada","OK"))))))</f>
        <v/>
      </c>
      <c r="AH182" s="27" t="str">
        <f aca="false">IF($W182=0,"No date",IF($W182&lt;Validation!$B$3,"Before period",IF($W182&gt;Validation!$C$3,"After period","In period")))</f>
        <v>No date</v>
      </c>
      <c r="AI182" s="26" t="str">
        <f aca="false">IF($Y182="","",TRIM(RIGHT(SUBSTITUTE($Y182," ",REPT(" ",50)),50)))</f>
        <v/>
      </c>
      <c r="AJ182" s="27" t="str">
        <f aca="false">IF($A182="","",IF(NOT(ISERROR(MATCH($A182,Validation!$A$193:$A$217,0))),"Manual mapping",IF(COUNTIF(Validation!$U$19:$U$178,$Z182)&gt;0,"Direct",IF(COUNTIF(Validation!$S$19:$S$178,$AI182)=1,"By surname","Unresolved"))))</f>
        <v/>
      </c>
      <c r="AK182" s="28" t="str">
        <f aca="false">IF($L182="","",IF(MATCH($L182,$L$2:$L$3000,0)&lt;&gt;ROW()-1,"",COUNT($AK$1:$AK181)+1))</f>
        <v/>
      </c>
      <c r="AL182" s="28" t="str">
        <f aca="false">IF($G182="","",IF(MATCH($G182,$G$2:$G$3000,0)&lt;&gt;ROW()-1,"",COUNT($AL$1:$AL181)+1))</f>
        <v/>
      </c>
      <c r="AM182" s="28" t="str">
        <f aca="false">IF($H182="","",IF(MATCH($H182,$H$2:$H$3000,0)&lt;&gt;ROW()-1,"",COUNT($AM$1:$AM181)+1))</f>
        <v/>
      </c>
      <c r="AN182" s="28" t="str">
        <f aca="false">IF($I182="","",IF(MATCH($I182,$I$2:$I$3000,0)&lt;&gt;ROW()-1,"",COUNT($AN$1:$AN181)+1))</f>
        <v/>
      </c>
      <c r="AO182" s="28" t="str">
        <f aca="false">IF($Q182="","",IF(MATCH($Q182,$Q$2:$Q$3000,0)&lt;&gt;ROW()-1,"",COUNT($AO$1:$AO181)+1))</f>
        <v/>
      </c>
    </row>
    <row r="183" customFormat="false" ht="12.75" hidden="false" customHeight="true" outlineLevel="0" collapsed="false">
      <c r="W183" s="24" t="n">
        <f aca="false">IF($F183="",0,IFERROR(IF(ISNUMBER($F183),INT($F183),DATE(VALUE(MID(SUBSTITUTE(LEFT($F183,FIND(" ",$F183&amp;" ")-1),"/",REPT(" ",20)),41,20)),VALUE(LEFT(SUBSTITUTE(LEFT($F183,FIND(" ",$F183&amp;" ")-1),"/",REPT(" ",20)),20)),VALUE(MID(SUBSTITUTE(LEFT($F183,FIND(" ",$F183&amp;" ")-1),"/",REPT(" ",20)),21,20)))),0))</f>
        <v>0</v>
      </c>
      <c r="X183" s="25" t="str">
        <f aca="false">IF(ISNUMBER($N183),$N183*Validation!$B$5,"")</f>
        <v/>
      </c>
      <c r="Y183" s="26" t="str">
        <f aca="false">IF($A183="","",SUBSTITUTE(SUBSTITUTE(SUBSTITUTE(SUBSTITUTE(SUBSTITUTE(SUBSTITUTE(SUBSTITUTE(UPPER(TRIM($A183)),"Á","A"),"É","E"),"Í","I"),"Ó","O"),"Ú","U"),"Ñ","N"),"Ü","U"))</f>
        <v/>
      </c>
      <c r="Z183" s="26" t="str">
        <f aca="false">IF($Y183="","",LEFT($Y183,1)&amp;" "&amp;TRIM(RIGHT(SUBSTITUTE($Y183," ",REPT(" ",50)),50)))</f>
        <v/>
      </c>
      <c r="AA183" s="27" t="str">
        <f aca="false">IF($AF183="","",IF(COUNTIF(Validation!$U$19:$U$178,$AF183)&gt;0,"OK","NO MATCH"))</f>
        <v/>
      </c>
      <c r="AB183" s="27" t="str">
        <f aca="false">IF($W183=0,"",IF(AND($W183&gt;=Validation!$B$3,$W183&lt;=Validation!$C$3),"Yes","No"))</f>
        <v/>
      </c>
      <c r="AC183" s="26" t="str">
        <f aca="false">IF($A183="","",$AF183&amp;"|"&amp;TEXT($W183,"yyyy-mm-dd")&amp;"|"&amp;$J183&amp;"|"&amp;$N183)</f>
        <v/>
      </c>
      <c r="AD183" s="27" t="str">
        <f aca="false">IF($AC183="","",IF(COUNTIF($AC$2:$AC$3000,$AC183)&gt;1,"REVIEW","OK"))</f>
        <v/>
      </c>
      <c r="AE183" s="27" t="str">
        <f aca="false">IF(OR($W183=0,$O183=""),"",IF(IFERROR(IF(ISNUMBER($O183),INT($O183),DATE(VALUE(MID(SUBSTITUTE(LEFT($O183,FIND(" ",$O183&amp;" ")-1),"/",REPT(" ",20)),41,20)),VALUE(LEFT(SUBSTITUTE(LEFT($O183,FIND(" ",$O183&amp;" ")-1),"/",REPT(" ",20)),20)),VALUE(MID(SUBSTITUTE(LEFT($O183,FIND(" ",$O183&amp;" ")-1),"/",REPT(" ",20)),21,20)))),0)&gt;$W183,"Late","Same day"))</f>
        <v/>
      </c>
      <c r="AF183" s="26" t="str">
        <f aca="false">IF($A183="","",IFERROR(INDEX(Validation!$C$193:$C$217,MATCH($A183,Validation!$A$193:$A$217,0)),IF(COUNTIF(Validation!$U$19:$U$178,$Z183)&gt;0,$Z183,IF(COUNTIF(Validation!$S$19:$S$178,$AI183)=1,INDEX(Validation!$U$19:$U$178,MATCH($AI183,Validation!$S$19:$S$178,0)),$Z183))))</f>
        <v/>
      </c>
      <c r="AG183" s="27" t="str">
        <f aca="false">IF(COUNTA($A183:$U183)=0,"",IF($A183="","No name",IF($F183="","No date",IF($W183=0,"Date ilegible",IF(NOT(ISNUMBER($N183)),"Hours no numéricas",IF($AA183="NO MATCH","Person no identificada","OK"))))))</f>
        <v/>
      </c>
      <c r="AH183" s="27" t="str">
        <f aca="false">IF($W183=0,"No date",IF($W183&lt;Validation!$B$3,"Before period",IF($W183&gt;Validation!$C$3,"After period","In period")))</f>
        <v>No date</v>
      </c>
      <c r="AI183" s="26" t="str">
        <f aca="false">IF($Y183="","",TRIM(RIGHT(SUBSTITUTE($Y183," ",REPT(" ",50)),50)))</f>
        <v/>
      </c>
      <c r="AJ183" s="27" t="str">
        <f aca="false">IF($A183="","",IF(NOT(ISERROR(MATCH($A183,Validation!$A$193:$A$217,0))),"Manual mapping",IF(COUNTIF(Validation!$U$19:$U$178,$Z183)&gt;0,"Direct",IF(COUNTIF(Validation!$S$19:$S$178,$AI183)=1,"By surname","Unresolved"))))</f>
        <v/>
      </c>
      <c r="AK183" s="28" t="str">
        <f aca="false">IF($L183="","",IF(MATCH($L183,$L$2:$L$3000,0)&lt;&gt;ROW()-1,"",COUNT($AK$1:$AK182)+1))</f>
        <v/>
      </c>
      <c r="AL183" s="28" t="str">
        <f aca="false">IF($G183="","",IF(MATCH($G183,$G$2:$G$3000,0)&lt;&gt;ROW()-1,"",COUNT($AL$1:$AL182)+1))</f>
        <v/>
      </c>
      <c r="AM183" s="28" t="str">
        <f aca="false">IF($H183="","",IF(MATCH($H183,$H$2:$H$3000,0)&lt;&gt;ROW()-1,"",COUNT($AM$1:$AM182)+1))</f>
        <v/>
      </c>
      <c r="AN183" s="28" t="str">
        <f aca="false">IF($I183="","",IF(MATCH($I183,$I$2:$I$3000,0)&lt;&gt;ROW()-1,"",COUNT($AN$1:$AN182)+1))</f>
        <v/>
      </c>
      <c r="AO183" s="28" t="str">
        <f aca="false">IF($Q183="","",IF(MATCH($Q183,$Q$2:$Q$3000,0)&lt;&gt;ROW()-1,"",COUNT($AO$1:$AO182)+1))</f>
        <v/>
      </c>
    </row>
    <row r="184" customFormat="false" ht="12.75" hidden="false" customHeight="true" outlineLevel="0" collapsed="false">
      <c r="W184" s="24" t="n">
        <f aca="false">IF($F184="",0,IFERROR(IF(ISNUMBER($F184),INT($F184),DATE(VALUE(MID(SUBSTITUTE(LEFT($F184,FIND(" ",$F184&amp;" ")-1),"/",REPT(" ",20)),41,20)),VALUE(LEFT(SUBSTITUTE(LEFT($F184,FIND(" ",$F184&amp;" ")-1),"/",REPT(" ",20)),20)),VALUE(MID(SUBSTITUTE(LEFT($F184,FIND(" ",$F184&amp;" ")-1),"/",REPT(" ",20)),21,20)))),0))</f>
        <v>0</v>
      </c>
      <c r="X184" s="25" t="str">
        <f aca="false">IF(ISNUMBER($N184),$N184*Validation!$B$5,"")</f>
        <v/>
      </c>
      <c r="Y184" s="26" t="str">
        <f aca="false">IF($A184="","",SUBSTITUTE(SUBSTITUTE(SUBSTITUTE(SUBSTITUTE(SUBSTITUTE(SUBSTITUTE(SUBSTITUTE(UPPER(TRIM($A184)),"Á","A"),"É","E"),"Í","I"),"Ó","O"),"Ú","U"),"Ñ","N"),"Ü","U"))</f>
        <v/>
      </c>
      <c r="Z184" s="26" t="str">
        <f aca="false">IF($Y184="","",LEFT($Y184,1)&amp;" "&amp;TRIM(RIGHT(SUBSTITUTE($Y184," ",REPT(" ",50)),50)))</f>
        <v/>
      </c>
      <c r="AA184" s="27" t="str">
        <f aca="false">IF($AF184="","",IF(COUNTIF(Validation!$U$19:$U$178,$AF184)&gt;0,"OK","NO MATCH"))</f>
        <v/>
      </c>
      <c r="AB184" s="27" t="str">
        <f aca="false">IF($W184=0,"",IF(AND($W184&gt;=Validation!$B$3,$W184&lt;=Validation!$C$3),"Yes","No"))</f>
        <v/>
      </c>
      <c r="AC184" s="26" t="str">
        <f aca="false">IF($A184="","",$AF184&amp;"|"&amp;TEXT($W184,"yyyy-mm-dd")&amp;"|"&amp;$J184&amp;"|"&amp;$N184)</f>
        <v/>
      </c>
      <c r="AD184" s="27" t="str">
        <f aca="false">IF($AC184="","",IF(COUNTIF($AC$2:$AC$3000,$AC184)&gt;1,"REVIEW","OK"))</f>
        <v/>
      </c>
      <c r="AE184" s="27" t="str">
        <f aca="false">IF(OR($W184=0,$O184=""),"",IF(IFERROR(IF(ISNUMBER($O184),INT($O184),DATE(VALUE(MID(SUBSTITUTE(LEFT($O184,FIND(" ",$O184&amp;" ")-1),"/",REPT(" ",20)),41,20)),VALUE(LEFT(SUBSTITUTE(LEFT($O184,FIND(" ",$O184&amp;" ")-1),"/",REPT(" ",20)),20)),VALUE(MID(SUBSTITUTE(LEFT($O184,FIND(" ",$O184&amp;" ")-1),"/",REPT(" ",20)),21,20)))),0)&gt;$W184,"Late","Same day"))</f>
        <v/>
      </c>
      <c r="AF184" s="26" t="str">
        <f aca="false">IF($A184="","",IFERROR(INDEX(Validation!$C$193:$C$217,MATCH($A184,Validation!$A$193:$A$217,0)),IF(COUNTIF(Validation!$U$19:$U$178,$Z184)&gt;0,$Z184,IF(COUNTIF(Validation!$S$19:$S$178,$AI184)=1,INDEX(Validation!$U$19:$U$178,MATCH($AI184,Validation!$S$19:$S$178,0)),$Z184))))</f>
        <v/>
      </c>
      <c r="AG184" s="27" t="str">
        <f aca="false">IF(COUNTA($A184:$U184)=0,"",IF($A184="","No name",IF($F184="","No date",IF($W184=0,"Date ilegible",IF(NOT(ISNUMBER($N184)),"Hours no numéricas",IF($AA184="NO MATCH","Person no identificada","OK"))))))</f>
        <v/>
      </c>
      <c r="AH184" s="27" t="str">
        <f aca="false">IF($W184=0,"No date",IF($W184&lt;Validation!$B$3,"Before period",IF($W184&gt;Validation!$C$3,"After period","In period")))</f>
        <v>No date</v>
      </c>
      <c r="AI184" s="26" t="str">
        <f aca="false">IF($Y184="","",TRIM(RIGHT(SUBSTITUTE($Y184," ",REPT(" ",50)),50)))</f>
        <v/>
      </c>
      <c r="AJ184" s="27" t="str">
        <f aca="false">IF($A184="","",IF(NOT(ISERROR(MATCH($A184,Validation!$A$193:$A$217,0))),"Manual mapping",IF(COUNTIF(Validation!$U$19:$U$178,$Z184)&gt;0,"Direct",IF(COUNTIF(Validation!$S$19:$S$178,$AI184)=1,"By surname","Unresolved"))))</f>
        <v/>
      </c>
      <c r="AK184" s="28" t="str">
        <f aca="false">IF($L184="","",IF(MATCH($L184,$L$2:$L$3000,0)&lt;&gt;ROW()-1,"",COUNT($AK$1:$AK183)+1))</f>
        <v/>
      </c>
      <c r="AL184" s="28" t="str">
        <f aca="false">IF($G184="","",IF(MATCH($G184,$G$2:$G$3000,0)&lt;&gt;ROW()-1,"",COUNT($AL$1:$AL183)+1))</f>
        <v/>
      </c>
      <c r="AM184" s="28" t="str">
        <f aca="false">IF($H184="","",IF(MATCH($H184,$H$2:$H$3000,0)&lt;&gt;ROW()-1,"",COUNT($AM$1:$AM183)+1))</f>
        <v/>
      </c>
      <c r="AN184" s="28" t="str">
        <f aca="false">IF($I184="","",IF(MATCH($I184,$I$2:$I$3000,0)&lt;&gt;ROW()-1,"",COUNT($AN$1:$AN183)+1))</f>
        <v/>
      </c>
      <c r="AO184" s="28" t="str">
        <f aca="false">IF($Q184="","",IF(MATCH($Q184,$Q$2:$Q$3000,0)&lt;&gt;ROW()-1,"",COUNT($AO$1:$AO183)+1))</f>
        <v/>
      </c>
    </row>
    <row r="185" customFormat="false" ht="12.75" hidden="false" customHeight="true" outlineLevel="0" collapsed="false">
      <c r="W185" s="24" t="n">
        <f aca="false">IF($F185="",0,IFERROR(IF(ISNUMBER($F185),INT($F185),DATE(VALUE(MID(SUBSTITUTE(LEFT($F185,FIND(" ",$F185&amp;" ")-1),"/",REPT(" ",20)),41,20)),VALUE(LEFT(SUBSTITUTE(LEFT($F185,FIND(" ",$F185&amp;" ")-1),"/",REPT(" ",20)),20)),VALUE(MID(SUBSTITUTE(LEFT($F185,FIND(" ",$F185&amp;" ")-1),"/",REPT(" ",20)),21,20)))),0))</f>
        <v>0</v>
      </c>
      <c r="X185" s="25" t="str">
        <f aca="false">IF(ISNUMBER($N185),$N185*Validation!$B$5,"")</f>
        <v/>
      </c>
      <c r="Y185" s="26" t="str">
        <f aca="false">IF($A185="","",SUBSTITUTE(SUBSTITUTE(SUBSTITUTE(SUBSTITUTE(SUBSTITUTE(SUBSTITUTE(SUBSTITUTE(UPPER(TRIM($A185)),"Á","A"),"É","E"),"Í","I"),"Ó","O"),"Ú","U"),"Ñ","N"),"Ü","U"))</f>
        <v/>
      </c>
      <c r="Z185" s="26" t="str">
        <f aca="false">IF($Y185="","",LEFT($Y185,1)&amp;" "&amp;TRIM(RIGHT(SUBSTITUTE($Y185," ",REPT(" ",50)),50)))</f>
        <v/>
      </c>
      <c r="AA185" s="27" t="str">
        <f aca="false">IF($AF185="","",IF(COUNTIF(Validation!$U$19:$U$178,$AF185)&gt;0,"OK","NO MATCH"))</f>
        <v/>
      </c>
      <c r="AB185" s="27" t="str">
        <f aca="false">IF($W185=0,"",IF(AND($W185&gt;=Validation!$B$3,$W185&lt;=Validation!$C$3),"Yes","No"))</f>
        <v/>
      </c>
      <c r="AC185" s="26" t="str">
        <f aca="false">IF($A185="","",$AF185&amp;"|"&amp;TEXT($W185,"yyyy-mm-dd")&amp;"|"&amp;$J185&amp;"|"&amp;$N185)</f>
        <v/>
      </c>
      <c r="AD185" s="27" t="str">
        <f aca="false">IF($AC185="","",IF(COUNTIF($AC$2:$AC$3000,$AC185)&gt;1,"REVIEW","OK"))</f>
        <v/>
      </c>
      <c r="AE185" s="27" t="str">
        <f aca="false">IF(OR($W185=0,$O185=""),"",IF(IFERROR(IF(ISNUMBER($O185),INT($O185),DATE(VALUE(MID(SUBSTITUTE(LEFT($O185,FIND(" ",$O185&amp;" ")-1),"/",REPT(" ",20)),41,20)),VALUE(LEFT(SUBSTITUTE(LEFT($O185,FIND(" ",$O185&amp;" ")-1),"/",REPT(" ",20)),20)),VALUE(MID(SUBSTITUTE(LEFT($O185,FIND(" ",$O185&amp;" ")-1),"/",REPT(" ",20)),21,20)))),0)&gt;$W185,"Late","Same day"))</f>
        <v/>
      </c>
      <c r="AF185" s="26" t="str">
        <f aca="false">IF($A185="","",IFERROR(INDEX(Validation!$C$193:$C$217,MATCH($A185,Validation!$A$193:$A$217,0)),IF(COUNTIF(Validation!$U$19:$U$178,$Z185)&gt;0,$Z185,IF(COUNTIF(Validation!$S$19:$S$178,$AI185)=1,INDEX(Validation!$U$19:$U$178,MATCH($AI185,Validation!$S$19:$S$178,0)),$Z185))))</f>
        <v/>
      </c>
      <c r="AG185" s="27" t="str">
        <f aca="false">IF(COUNTA($A185:$U185)=0,"",IF($A185="","No name",IF($F185="","No date",IF($W185=0,"Date ilegible",IF(NOT(ISNUMBER($N185)),"Hours no numéricas",IF($AA185="NO MATCH","Person no identificada","OK"))))))</f>
        <v/>
      </c>
      <c r="AH185" s="27" t="str">
        <f aca="false">IF($W185=0,"No date",IF($W185&lt;Validation!$B$3,"Before period",IF($W185&gt;Validation!$C$3,"After period","In period")))</f>
        <v>No date</v>
      </c>
      <c r="AI185" s="26" t="str">
        <f aca="false">IF($Y185="","",TRIM(RIGHT(SUBSTITUTE($Y185," ",REPT(" ",50)),50)))</f>
        <v/>
      </c>
      <c r="AJ185" s="27" t="str">
        <f aca="false">IF($A185="","",IF(NOT(ISERROR(MATCH($A185,Validation!$A$193:$A$217,0))),"Manual mapping",IF(COUNTIF(Validation!$U$19:$U$178,$Z185)&gt;0,"Direct",IF(COUNTIF(Validation!$S$19:$S$178,$AI185)=1,"By surname","Unresolved"))))</f>
        <v/>
      </c>
      <c r="AK185" s="28" t="str">
        <f aca="false">IF($L185="","",IF(MATCH($L185,$L$2:$L$3000,0)&lt;&gt;ROW()-1,"",COUNT($AK$1:$AK184)+1))</f>
        <v/>
      </c>
      <c r="AL185" s="28" t="str">
        <f aca="false">IF($G185="","",IF(MATCH($G185,$G$2:$G$3000,0)&lt;&gt;ROW()-1,"",COUNT($AL$1:$AL184)+1))</f>
        <v/>
      </c>
      <c r="AM185" s="28" t="str">
        <f aca="false">IF($H185="","",IF(MATCH($H185,$H$2:$H$3000,0)&lt;&gt;ROW()-1,"",COUNT($AM$1:$AM184)+1))</f>
        <v/>
      </c>
      <c r="AN185" s="28" t="str">
        <f aca="false">IF($I185="","",IF(MATCH($I185,$I$2:$I$3000,0)&lt;&gt;ROW()-1,"",COUNT($AN$1:$AN184)+1))</f>
        <v/>
      </c>
      <c r="AO185" s="28" t="str">
        <f aca="false">IF($Q185="","",IF(MATCH($Q185,$Q$2:$Q$3000,0)&lt;&gt;ROW()-1,"",COUNT($AO$1:$AO184)+1))</f>
        <v/>
      </c>
    </row>
    <row r="186" customFormat="false" ht="12.75" hidden="false" customHeight="true" outlineLevel="0" collapsed="false">
      <c r="W186" s="24" t="n">
        <f aca="false">IF($F186="",0,IFERROR(IF(ISNUMBER($F186),INT($F186),DATE(VALUE(MID(SUBSTITUTE(LEFT($F186,FIND(" ",$F186&amp;" ")-1),"/",REPT(" ",20)),41,20)),VALUE(LEFT(SUBSTITUTE(LEFT($F186,FIND(" ",$F186&amp;" ")-1),"/",REPT(" ",20)),20)),VALUE(MID(SUBSTITUTE(LEFT($F186,FIND(" ",$F186&amp;" ")-1),"/",REPT(" ",20)),21,20)))),0))</f>
        <v>0</v>
      </c>
      <c r="X186" s="25" t="str">
        <f aca="false">IF(ISNUMBER($N186),$N186*Validation!$B$5,"")</f>
        <v/>
      </c>
      <c r="Y186" s="26" t="str">
        <f aca="false">IF($A186="","",SUBSTITUTE(SUBSTITUTE(SUBSTITUTE(SUBSTITUTE(SUBSTITUTE(SUBSTITUTE(SUBSTITUTE(UPPER(TRIM($A186)),"Á","A"),"É","E"),"Í","I"),"Ó","O"),"Ú","U"),"Ñ","N"),"Ü","U"))</f>
        <v/>
      </c>
      <c r="Z186" s="26" t="str">
        <f aca="false">IF($Y186="","",LEFT($Y186,1)&amp;" "&amp;TRIM(RIGHT(SUBSTITUTE($Y186," ",REPT(" ",50)),50)))</f>
        <v/>
      </c>
      <c r="AA186" s="27" t="str">
        <f aca="false">IF($AF186="","",IF(COUNTIF(Validation!$U$19:$U$178,$AF186)&gt;0,"OK","NO MATCH"))</f>
        <v/>
      </c>
      <c r="AB186" s="27" t="str">
        <f aca="false">IF($W186=0,"",IF(AND($W186&gt;=Validation!$B$3,$W186&lt;=Validation!$C$3),"Yes","No"))</f>
        <v/>
      </c>
      <c r="AC186" s="26" t="str">
        <f aca="false">IF($A186="","",$AF186&amp;"|"&amp;TEXT($W186,"yyyy-mm-dd")&amp;"|"&amp;$J186&amp;"|"&amp;$N186)</f>
        <v/>
      </c>
      <c r="AD186" s="27" t="str">
        <f aca="false">IF($AC186="","",IF(COUNTIF($AC$2:$AC$3000,$AC186)&gt;1,"REVIEW","OK"))</f>
        <v/>
      </c>
      <c r="AE186" s="27" t="str">
        <f aca="false">IF(OR($W186=0,$O186=""),"",IF(IFERROR(IF(ISNUMBER($O186),INT($O186),DATE(VALUE(MID(SUBSTITUTE(LEFT($O186,FIND(" ",$O186&amp;" ")-1),"/",REPT(" ",20)),41,20)),VALUE(LEFT(SUBSTITUTE(LEFT($O186,FIND(" ",$O186&amp;" ")-1),"/",REPT(" ",20)),20)),VALUE(MID(SUBSTITUTE(LEFT($O186,FIND(" ",$O186&amp;" ")-1),"/",REPT(" ",20)),21,20)))),0)&gt;$W186,"Late","Same day"))</f>
        <v/>
      </c>
      <c r="AF186" s="26" t="str">
        <f aca="false">IF($A186="","",IFERROR(INDEX(Validation!$C$193:$C$217,MATCH($A186,Validation!$A$193:$A$217,0)),IF(COUNTIF(Validation!$U$19:$U$178,$Z186)&gt;0,$Z186,IF(COUNTIF(Validation!$S$19:$S$178,$AI186)=1,INDEX(Validation!$U$19:$U$178,MATCH($AI186,Validation!$S$19:$S$178,0)),$Z186))))</f>
        <v/>
      </c>
      <c r="AG186" s="27" t="str">
        <f aca="false">IF(COUNTA($A186:$U186)=0,"",IF($A186="","No name",IF($F186="","No date",IF($W186=0,"Date ilegible",IF(NOT(ISNUMBER($N186)),"Hours no numéricas",IF($AA186="NO MATCH","Person no identificada","OK"))))))</f>
        <v/>
      </c>
      <c r="AH186" s="27" t="str">
        <f aca="false">IF($W186=0,"No date",IF($W186&lt;Validation!$B$3,"Before period",IF($W186&gt;Validation!$C$3,"After period","In period")))</f>
        <v>No date</v>
      </c>
      <c r="AI186" s="26" t="str">
        <f aca="false">IF($Y186="","",TRIM(RIGHT(SUBSTITUTE($Y186," ",REPT(" ",50)),50)))</f>
        <v/>
      </c>
      <c r="AJ186" s="27" t="str">
        <f aca="false">IF($A186="","",IF(NOT(ISERROR(MATCH($A186,Validation!$A$193:$A$217,0))),"Manual mapping",IF(COUNTIF(Validation!$U$19:$U$178,$Z186)&gt;0,"Direct",IF(COUNTIF(Validation!$S$19:$S$178,$AI186)=1,"By surname","Unresolved"))))</f>
        <v/>
      </c>
      <c r="AK186" s="28" t="str">
        <f aca="false">IF($L186="","",IF(MATCH($L186,$L$2:$L$3000,0)&lt;&gt;ROW()-1,"",COUNT($AK$1:$AK185)+1))</f>
        <v/>
      </c>
      <c r="AL186" s="28" t="str">
        <f aca="false">IF($G186="","",IF(MATCH($G186,$G$2:$G$3000,0)&lt;&gt;ROW()-1,"",COUNT($AL$1:$AL185)+1))</f>
        <v/>
      </c>
      <c r="AM186" s="28" t="str">
        <f aca="false">IF($H186="","",IF(MATCH($H186,$H$2:$H$3000,0)&lt;&gt;ROW()-1,"",COUNT($AM$1:$AM185)+1))</f>
        <v/>
      </c>
      <c r="AN186" s="28" t="str">
        <f aca="false">IF($I186="","",IF(MATCH($I186,$I$2:$I$3000,0)&lt;&gt;ROW()-1,"",COUNT($AN$1:$AN185)+1))</f>
        <v/>
      </c>
      <c r="AO186" s="28" t="str">
        <f aca="false">IF($Q186="","",IF(MATCH($Q186,$Q$2:$Q$3000,0)&lt;&gt;ROW()-1,"",COUNT($AO$1:$AO185)+1))</f>
        <v/>
      </c>
    </row>
    <row r="187" customFormat="false" ht="12.75" hidden="false" customHeight="true" outlineLevel="0" collapsed="false">
      <c r="W187" s="24" t="n">
        <f aca="false">IF($F187="",0,IFERROR(IF(ISNUMBER($F187),INT($F187),DATE(VALUE(MID(SUBSTITUTE(LEFT($F187,FIND(" ",$F187&amp;" ")-1),"/",REPT(" ",20)),41,20)),VALUE(LEFT(SUBSTITUTE(LEFT($F187,FIND(" ",$F187&amp;" ")-1),"/",REPT(" ",20)),20)),VALUE(MID(SUBSTITUTE(LEFT($F187,FIND(" ",$F187&amp;" ")-1),"/",REPT(" ",20)),21,20)))),0))</f>
        <v>0</v>
      </c>
      <c r="X187" s="25" t="str">
        <f aca="false">IF(ISNUMBER($N187),$N187*Validation!$B$5,"")</f>
        <v/>
      </c>
      <c r="Y187" s="26" t="str">
        <f aca="false">IF($A187="","",SUBSTITUTE(SUBSTITUTE(SUBSTITUTE(SUBSTITUTE(SUBSTITUTE(SUBSTITUTE(SUBSTITUTE(UPPER(TRIM($A187)),"Á","A"),"É","E"),"Í","I"),"Ó","O"),"Ú","U"),"Ñ","N"),"Ü","U"))</f>
        <v/>
      </c>
      <c r="Z187" s="26" t="str">
        <f aca="false">IF($Y187="","",LEFT($Y187,1)&amp;" "&amp;TRIM(RIGHT(SUBSTITUTE($Y187," ",REPT(" ",50)),50)))</f>
        <v/>
      </c>
      <c r="AA187" s="27" t="str">
        <f aca="false">IF($AF187="","",IF(COUNTIF(Validation!$U$19:$U$178,$AF187)&gt;0,"OK","NO MATCH"))</f>
        <v/>
      </c>
      <c r="AB187" s="27" t="str">
        <f aca="false">IF($W187=0,"",IF(AND($W187&gt;=Validation!$B$3,$W187&lt;=Validation!$C$3),"Yes","No"))</f>
        <v/>
      </c>
      <c r="AC187" s="26" t="str">
        <f aca="false">IF($A187="","",$AF187&amp;"|"&amp;TEXT($W187,"yyyy-mm-dd")&amp;"|"&amp;$J187&amp;"|"&amp;$N187)</f>
        <v/>
      </c>
      <c r="AD187" s="27" t="str">
        <f aca="false">IF($AC187="","",IF(COUNTIF($AC$2:$AC$3000,$AC187)&gt;1,"REVIEW","OK"))</f>
        <v/>
      </c>
      <c r="AE187" s="27" t="str">
        <f aca="false">IF(OR($W187=0,$O187=""),"",IF(IFERROR(IF(ISNUMBER($O187),INT($O187),DATE(VALUE(MID(SUBSTITUTE(LEFT($O187,FIND(" ",$O187&amp;" ")-1),"/",REPT(" ",20)),41,20)),VALUE(LEFT(SUBSTITUTE(LEFT($O187,FIND(" ",$O187&amp;" ")-1),"/",REPT(" ",20)),20)),VALUE(MID(SUBSTITUTE(LEFT($O187,FIND(" ",$O187&amp;" ")-1),"/",REPT(" ",20)),21,20)))),0)&gt;$W187,"Late","Same day"))</f>
        <v/>
      </c>
      <c r="AF187" s="26" t="str">
        <f aca="false">IF($A187="","",IFERROR(INDEX(Validation!$C$193:$C$217,MATCH($A187,Validation!$A$193:$A$217,0)),IF(COUNTIF(Validation!$U$19:$U$178,$Z187)&gt;0,$Z187,IF(COUNTIF(Validation!$S$19:$S$178,$AI187)=1,INDEX(Validation!$U$19:$U$178,MATCH($AI187,Validation!$S$19:$S$178,0)),$Z187))))</f>
        <v/>
      </c>
      <c r="AG187" s="27" t="str">
        <f aca="false">IF(COUNTA($A187:$U187)=0,"",IF($A187="","No name",IF($F187="","No date",IF($W187=0,"Date ilegible",IF(NOT(ISNUMBER($N187)),"Hours no numéricas",IF($AA187="NO MATCH","Person no identificada","OK"))))))</f>
        <v/>
      </c>
      <c r="AH187" s="27" t="str">
        <f aca="false">IF($W187=0,"No date",IF($W187&lt;Validation!$B$3,"Before period",IF($W187&gt;Validation!$C$3,"After period","In period")))</f>
        <v>No date</v>
      </c>
      <c r="AI187" s="26" t="str">
        <f aca="false">IF($Y187="","",TRIM(RIGHT(SUBSTITUTE($Y187," ",REPT(" ",50)),50)))</f>
        <v/>
      </c>
      <c r="AJ187" s="27" t="str">
        <f aca="false">IF($A187="","",IF(NOT(ISERROR(MATCH($A187,Validation!$A$193:$A$217,0))),"Manual mapping",IF(COUNTIF(Validation!$U$19:$U$178,$Z187)&gt;0,"Direct",IF(COUNTIF(Validation!$S$19:$S$178,$AI187)=1,"By surname","Unresolved"))))</f>
        <v/>
      </c>
      <c r="AK187" s="28" t="str">
        <f aca="false">IF($L187="","",IF(MATCH($L187,$L$2:$L$3000,0)&lt;&gt;ROW()-1,"",COUNT($AK$1:$AK186)+1))</f>
        <v/>
      </c>
      <c r="AL187" s="28" t="str">
        <f aca="false">IF($G187="","",IF(MATCH($G187,$G$2:$G$3000,0)&lt;&gt;ROW()-1,"",COUNT($AL$1:$AL186)+1))</f>
        <v/>
      </c>
      <c r="AM187" s="28" t="str">
        <f aca="false">IF($H187="","",IF(MATCH($H187,$H$2:$H$3000,0)&lt;&gt;ROW()-1,"",COUNT($AM$1:$AM186)+1))</f>
        <v/>
      </c>
      <c r="AN187" s="28" t="str">
        <f aca="false">IF($I187="","",IF(MATCH($I187,$I$2:$I$3000,0)&lt;&gt;ROW()-1,"",COUNT($AN$1:$AN186)+1))</f>
        <v/>
      </c>
      <c r="AO187" s="28" t="str">
        <f aca="false">IF($Q187="","",IF(MATCH($Q187,$Q$2:$Q$3000,0)&lt;&gt;ROW()-1,"",COUNT($AO$1:$AO186)+1))</f>
        <v/>
      </c>
    </row>
    <row r="188" customFormat="false" ht="12.75" hidden="false" customHeight="true" outlineLevel="0" collapsed="false">
      <c r="W188" s="24" t="n">
        <f aca="false">IF($F188="",0,IFERROR(IF(ISNUMBER($F188),INT($F188),DATE(VALUE(MID(SUBSTITUTE(LEFT($F188,FIND(" ",$F188&amp;" ")-1),"/",REPT(" ",20)),41,20)),VALUE(LEFT(SUBSTITUTE(LEFT($F188,FIND(" ",$F188&amp;" ")-1),"/",REPT(" ",20)),20)),VALUE(MID(SUBSTITUTE(LEFT($F188,FIND(" ",$F188&amp;" ")-1),"/",REPT(" ",20)),21,20)))),0))</f>
        <v>0</v>
      </c>
      <c r="X188" s="25" t="str">
        <f aca="false">IF(ISNUMBER($N188),$N188*Validation!$B$5,"")</f>
        <v/>
      </c>
      <c r="Y188" s="26" t="str">
        <f aca="false">IF($A188="","",SUBSTITUTE(SUBSTITUTE(SUBSTITUTE(SUBSTITUTE(SUBSTITUTE(SUBSTITUTE(SUBSTITUTE(UPPER(TRIM($A188)),"Á","A"),"É","E"),"Í","I"),"Ó","O"),"Ú","U"),"Ñ","N"),"Ü","U"))</f>
        <v/>
      </c>
      <c r="Z188" s="26" t="str">
        <f aca="false">IF($Y188="","",LEFT($Y188,1)&amp;" "&amp;TRIM(RIGHT(SUBSTITUTE($Y188," ",REPT(" ",50)),50)))</f>
        <v/>
      </c>
      <c r="AA188" s="27" t="str">
        <f aca="false">IF($AF188="","",IF(COUNTIF(Validation!$U$19:$U$178,$AF188)&gt;0,"OK","NO MATCH"))</f>
        <v/>
      </c>
      <c r="AB188" s="27" t="str">
        <f aca="false">IF($W188=0,"",IF(AND($W188&gt;=Validation!$B$3,$W188&lt;=Validation!$C$3),"Yes","No"))</f>
        <v/>
      </c>
      <c r="AC188" s="26" t="str">
        <f aca="false">IF($A188="","",$AF188&amp;"|"&amp;TEXT($W188,"yyyy-mm-dd")&amp;"|"&amp;$J188&amp;"|"&amp;$N188)</f>
        <v/>
      </c>
      <c r="AD188" s="27" t="str">
        <f aca="false">IF($AC188="","",IF(COUNTIF($AC$2:$AC$3000,$AC188)&gt;1,"REVIEW","OK"))</f>
        <v/>
      </c>
      <c r="AE188" s="27" t="str">
        <f aca="false">IF(OR($W188=0,$O188=""),"",IF(IFERROR(IF(ISNUMBER($O188),INT($O188),DATE(VALUE(MID(SUBSTITUTE(LEFT($O188,FIND(" ",$O188&amp;" ")-1),"/",REPT(" ",20)),41,20)),VALUE(LEFT(SUBSTITUTE(LEFT($O188,FIND(" ",$O188&amp;" ")-1),"/",REPT(" ",20)),20)),VALUE(MID(SUBSTITUTE(LEFT($O188,FIND(" ",$O188&amp;" ")-1),"/",REPT(" ",20)),21,20)))),0)&gt;$W188,"Late","Same day"))</f>
        <v/>
      </c>
      <c r="AF188" s="26" t="str">
        <f aca="false">IF($A188="","",IFERROR(INDEX(Validation!$C$193:$C$217,MATCH($A188,Validation!$A$193:$A$217,0)),IF(COUNTIF(Validation!$U$19:$U$178,$Z188)&gt;0,$Z188,IF(COUNTIF(Validation!$S$19:$S$178,$AI188)=1,INDEX(Validation!$U$19:$U$178,MATCH($AI188,Validation!$S$19:$S$178,0)),$Z188))))</f>
        <v/>
      </c>
      <c r="AG188" s="27" t="str">
        <f aca="false">IF(COUNTA($A188:$U188)=0,"",IF($A188="","No name",IF($F188="","No date",IF($W188=0,"Date ilegible",IF(NOT(ISNUMBER($N188)),"Hours no numéricas",IF($AA188="NO MATCH","Person no identificada","OK"))))))</f>
        <v/>
      </c>
      <c r="AH188" s="27" t="str">
        <f aca="false">IF($W188=0,"No date",IF($W188&lt;Validation!$B$3,"Before period",IF($W188&gt;Validation!$C$3,"After period","In period")))</f>
        <v>No date</v>
      </c>
      <c r="AI188" s="26" t="str">
        <f aca="false">IF($Y188="","",TRIM(RIGHT(SUBSTITUTE($Y188," ",REPT(" ",50)),50)))</f>
        <v/>
      </c>
      <c r="AJ188" s="27" t="str">
        <f aca="false">IF($A188="","",IF(NOT(ISERROR(MATCH($A188,Validation!$A$193:$A$217,0))),"Manual mapping",IF(COUNTIF(Validation!$U$19:$U$178,$Z188)&gt;0,"Direct",IF(COUNTIF(Validation!$S$19:$S$178,$AI188)=1,"By surname","Unresolved"))))</f>
        <v/>
      </c>
      <c r="AK188" s="28" t="str">
        <f aca="false">IF($L188="","",IF(MATCH($L188,$L$2:$L$3000,0)&lt;&gt;ROW()-1,"",COUNT($AK$1:$AK187)+1))</f>
        <v/>
      </c>
      <c r="AL188" s="28" t="str">
        <f aca="false">IF($G188="","",IF(MATCH($G188,$G$2:$G$3000,0)&lt;&gt;ROW()-1,"",COUNT($AL$1:$AL187)+1))</f>
        <v/>
      </c>
      <c r="AM188" s="28" t="str">
        <f aca="false">IF($H188="","",IF(MATCH($H188,$H$2:$H$3000,0)&lt;&gt;ROW()-1,"",COUNT($AM$1:$AM187)+1))</f>
        <v/>
      </c>
      <c r="AN188" s="28" t="str">
        <f aca="false">IF($I188="","",IF(MATCH($I188,$I$2:$I$3000,0)&lt;&gt;ROW()-1,"",COUNT($AN$1:$AN187)+1))</f>
        <v/>
      </c>
      <c r="AO188" s="28" t="str">
        <f aca="false">IF($Q188="","",IF(MATCH($Q188,$Q$2:$Q$3000,0)&lt;&gt;ROW()-1,"",COUNT($AO$1:$AO187)+1))</f>
        <v/>
      </c>
    </row>
    <row r="189" customFormat="false" ht="12.75" hidden="false" customHeight="true" outlineLevel="0" collapsed="false">
      <c r="W189" s="24" t="n">
        <f aca="false">IF($F189="",0,IFERROR(IF(ISNUMBER($F189),INT($F189),DATE(VALUE(MID(SUBSTITUTE(LEFT($F189,FIND(" ",$F189&amp;" ")-1),"/",REPT(" ",20)),41,20)),VALUE(LEFT(SUBSTITUTE(LEFT($F189,FIND(" ",$F189&amp;" ")-1),"/",REPT(" ",20)),20)),VALUE(MID(SUBSTITUTE(LEFT($F189,FIND(" ",$F189&amp;" ")-1),"/",REPT(" ",20)),21,20)))),0))</f>
        <v>0</v>
      </c>
      <c r="X189" s="25" t="str">
        <f aca="false">IF(ISNUMBER($N189),$N189*Validation!$B$5,"")</f>
        <v/>
      </c>
      <c r="Y189" s="26" t="str">
        <f aca="false">IF($A189="","",SUBSTITUTE(SUBSTITUTE(SUBSTITUTE(SUBSTITUTE(SUBSTITUTE(SUBSTITUTE(SUBSTITUTE(UPPER(TRIM($A189)),"Á","A"),"É","E"),"Í","I"),"Ó","O"),"Ú","U"),"Ñ","N"),"Ü","U"))</f>
        <v/>
      </c>
      <c r="Z189" s="26" t="str">
        <f aca="false">IF($Y189="","",LEFT($Y189,1)&amp;" "&amp;TRIM(RIGHT(SUBSTITUTE($Y189," ",REPT(" ",50)),50)))</f>
        <v/>
      </c>
      <c r="AA189" s="27" t="str">
        <f aca="false">IF($AF189="","",IF(COUNTIF(Validation!$U$19:$U$178,$AF189)&gt;0,"OK","NO MATCH"))</f>
        <v/>
      </c>
      <c r="AB189" s="27" t="str">
        <f aca="false">IF($W189=0,"",IF(AND($W189&gt;=Validation!$B$3,$W189&lt;=Validation!$C$3),"Yes","No"))</f>
        <v/>
      </c>
      <c r="AC189" s="26" t="str">
        <f aca="false">IF($A189="","",$AF189&amp;"|"&amp;TEXT($W189,"yyyy-mm-dd")&amp;"|"&amp;$J189&amp;"|"&amp;$N189)</f>
        <v/>
      </c>
      <c r="AD189" s="27" t="str">
        <f aca="false">IF($AC189="","",IF(COUNTIF($AC$2:$AC$3000,$AC189)&gt;1,"REVIEW","OK"))</f>
        <v/>
      </c>
      <c r="AE189" s="27" t="str">
        <f aca="false">IF(OR($W189=0,$O189=""),"",IF(IFERROR(IF(ISNUMBER($O189),INT($O189),DATE(VALUE(MID(SUBSTITUTE(LEFT($O189,FIND(" ",$O189&amp;" ")-1),"/",REPT(" ",20)),41,20)),VALUE(LEFT(SUBSTITUTE(LEFT($O189,FIND(" ",$O189&amp;" ")-1),"/",REPT(" ",20)),20)),VALUE(MID(SUBSTITUTE(LEFT($O189,FIND(" ",$O189&amp;" ")-1),"/",REPT(" ",20)),21,20)))),0)&gt;$W189,"Late","Same day"))</f>
        <v/>
      </c>
      <c r="AF189" s="26" t="str">
        <f aca="false">IF($A189="","",IFERROR(INDEX(Validation!$C$193:$C$217,MATCH($A189,Validation!$A$193:$A$217,0)),IF(COUNTIF(Validation!$U$19:$U$178,$Z189)&gt;0,$Z189,IF(COUNTIF(Validation!$S$19:$S$178,$AI189)=1,INDEX(Validation!$U$19:$U$178,MATCH($AI189,Validation!$S$19:$S$178,0)),$Z189))))</f>
        <v/>
      </c>
      <c r="AG189" s="27" t="str">
        <f aca="false">IF(COUNTA($A189:$U189)=0,"",IF($A189="","No name",IF($F189="","No date",IF($W189=0,"Date ilegible",IF(NOT(ISNUMBER($N189)),"Hours no numéricas",IF($AA189="NO MATCH","Person no identificada","OK"))))))</f>
        <v/>
      </c>
      <c r="AH189" s="27" t="str">
        <f aca="false">IF($W189=0,"No date",IF($W189&lt;Validation!$B$3,"Before period",IF($W189&gt;Validation!$C$3,"After period","In period")))</f>
        <v>No date</v>
      </c>
      <c r="AI189" s="26" t="str">
        <f aca="false">IF($Y189="","",TRIM(RIGHT(SUBSTITUTE($Y189," ",REPT(" ",50)),50)))</f>
        <v/>
      </c>
      <c r="AJ189" s="27" t="str">
        <f aca="false">IF($A189="","",IF(NOT(ISERROR(MATCH($A189,Validation!$A$193:$A$217,0))),"Manual mapping",IF(COUNTIF(Validation!$U$19:$U$178,$Z189)&gt;0,"Direct",IF(COUNTIF(Validation!$S$19:$S$178,$AI189)=1,"By surname","Unresolved"))))</f>
        <v/>
      </c>
      <c r="AK189" s="28" t="str">
        <f aca="false">IF($L189="","",IF(MATCH($L189,$L$2:$L$3000,0)&lt;&gt;ROW()-1,"",COUNT($AK$1:$AK188)+1))</f>
        <v/>
      </c>
      <c r="AL189" s="28" t="str">
        <f aca="false">IF($G189="","",IF(MATCH($G189,$G$2:$G$3000,0)&lt;&gt;ROW()-1,"",COUNT($AL$1:$AL188)+1))</f>
        <v/>
      </c>
      <c r="AM189" s="28" t="str">
        <f aca="false">IF($H189="","",IF(MATCH($H189,$H$2:$H$3000,0)&lt;&gt;ROW()-1,"",COUNT($AM$1:$AM188)+1))</f>
        <v/>
      </c>
      <c r="AN189" s="28" t="str">
        <f aca="false">IF($I189="","",IF(MATCH($I189,$I$2:$I$3000,0)&lt;&gt;ROW()-1,"",COUNT($AN$1:$AN188)+1))</f>
        <v/>
      </c>
      <c r="AO189" s="28" t="str">
        <f aca="false">IF($Q189="","",IF(MATCH($Q189,$Q$2:$Q$3000,0)&lt;&gt;ROW()-1,"",COUNT($AO$1:$AO188)+1))</f>
        <v/>
      </c>
    </row>
    <row r="190" customFormat="false" ht="12.75" hidden="false" customHeight="true" outlineLevel="0" collapsed="false">
      <c r="W190" s="24" t="n">
        <f aca="false">IF($F190="",0,IFERROR(IF(ISNUMBER($F190),INT($F190),DATE(VALUE(MID(SUBSTITUTE(LEFT($F190,FIND(" ",$F190&amp;" ")-1),"/",REPT(" ",20)),41,20)),VALUE(LEFT(SUBSTITUTE(LEFT($F190,FIND(" ",$F190&amp;" ")-1),"/",REPT(" ",20)),20)),VALUE(MID(SUBSTITUTE(LEFT($F190,FIND(" ",$F190&amp;" ")-1),"/",REPT(" ",20)),21,20)))),0))</f>
        <v>0</v>
      </c>
      <c r="X190" s="25" t="str">
        <f aca="false">IF(ISNUMBER($N190),$N190*Validation!$B$5,"")</f>
        <v/>
      </c>
      <c r="Y190" s="26" t="str">
        <f aca="false">IF($A190="","",SUBSTITUTE(SUBSTITUTE(SUBSTITUTE(SUBSTITUTE(SUBSTITUTE(SUBSTITUTE(SUBSTITUTE(UPPER(TRIM($A190)),"Á","A"),"É","E"),"Í","I"),"Ó","O"),"Ú","U"),"Ñ","N"),"Ü","U"))</f>
        <v/>
      </c>
      <c r="Z190" s="26" t="str">
        <f aca="false">IF($Y190="","",LEFT($Y190,1)&amp;" "&amp;TRIM(RIGHT(SUBSTITUTE($Y190," ",REPT(" ",50)),50)))</f>
        <v/>
      </c>
      <c r="AA190" s="27" t="str">
        <f aca="false">IF($AF190="","",IF(COUNTIF(Validation!$U$19:$U$178,$AF190)&gt;0,"OK","NO MATCH"))</f>
        <v/>
      </c>
      <c r="AB190" s="27" t="str">
        <f aca="false">IF($W190=0,"",IF(AND($W190&gt;=Validation!$B$3,$W190&lt;=Validation!$C$3),"Yes","No"))</f>
        <v/>
      </c>
      <c r="AC190" s="26" t="str">
        <f aca="false">IF($A190="","",$AF190&amp;"|"&amp;TEXT($W190,"yyyy-mm-dd")&amp;"|"&amp;$J190&amp;"|"&amp;$N190)</f>
        <v/>
      </c>
      <c r="AD190" s="27" t="str">
        <f aca="false">IF($AC190="","",IF(COUNTIF($AC$2:$AC$3000,$AC190)&gt;1,"REVIEW","OK"))</f>
        <v/>
      </c>
      <c r="AE190" s="27" t="str">
        <f aca="false">IF(OR($W190=0,$O190=""),"",IF(IFERROR(IF(ISNUMBER($O190),INT($O190),DATE(VALUE(MID(SUBSTITUTE(LEFT($O190,FIND(" ",$O190&amp;" ")-1),"/",REPT(" ",20)),41,20)),VALUE(LEFT(SUBSTITUTE(LEFT($O190,FIND(" ",$O190&amp;" ")-1),"/",REPT(" ",20)),20)),VALUE(MID(SUBSTITUTE(LEFT($O190,FIND(" ",$O190&amp;" ")-1),"/",REPT(" ",20)),21,20)))),0)&gt;$W190,"Late","Same day"))</f>
        <v/>
      </c>
      <c r="AF190" s="26" t="str">
        <f aca="false">IF($A190="","",IFERROR(INDEX(Validation!$C$193:$C$217,MATCH($A190,Validation!$A$193:$A$217,0)),IF(COUNTIF(Validation!$U$19:$U$178,$Z190)&gt;0,$Z190,IF(COUNTIF(Validation!$S$19:$S$178,$AI190)=1,INDEX(Validation!$U$19:$U$178,MATCH($AI190,Validation!$S$19:$S$178,0)),$Z190))))</f>
        <v/>
      </c>
      <c r="AG190" s="27" t="str">
        <f aca="false">IF(COUNTA($A190:$U190)=0,"",IF($A190="","No name",IF($F190="","No date",IF($W190=0,"Date ilegible",IF(NOT(ISNUMBER($N190)),"Hours no numéricas",IF($AA190="NO MATCH","Person no identificada","OK"))))))</f>
        <v/>
      </c>
      <c r="AH190" s="27" t="str">
        <f aca="false">IF($W190=0,"No date",IF($W190&lt;Validation!$B$3,"Before period",IF($W190&gt;Validation!$C$3,"After period","In period")))</f>
        <v>No date</v>
      </c>
      <c r="AI190" s="26" t="str">
        <f aca="false">IF($Y190="","",TRIM(RIGHT(SUBSTITUTE($Y190," ",REPT(" ",50)),50)))</f>
        <v/>
      </c>
      <c r="AJ190" s="27" t="str">
        <f aca="false">IF($A190="","",IF(NOT(ISERROR(MATCH($A190,Validation!$A$193:$A$217,0))),"Manual mapping",IF(COUNTIF(Validation!$U$19:$U$178,$Z190)&gt;0,"Direct",IF(COUNTIF(Validation!$S$19:$S$178,$AI190)=1,"By surname","Unresolved"))))</f>
        <v/>
      </c>
      <c r="AK190" s="28" t="str">
        <f aca="false">IF($L190="","",IF(MATCH($L190,$L$2:$L$3000,0)&lt;&gt;ROW()-1,"",COUNT($AK$1:$AK189)+1))</f>
        <v/>
      </c>
      <c r="AL190" s="28" t="str">
        <f aca="false">IF($G190="","",IF(MATCH($G190,$G$2:$G$3000,0)&lt;&gt;ROW()-1,"",COUNT($AL$1:$AL189)+1))</f>
        <v/>
      </c>
      <c r="AM190" s="28" t="str">
        <f aca="false">IF($H190="","",IF(MATCH($H190,$H$2:$H$3000,0)&lt;&gt;ROW()-1,"",COUNT($AM$1:$AM189)+1))</f>
        <v/>
      </c>
      <c r="AN190" s="28" t="str">
        <f aca="false">IF($I190="","",IF(MATCH($I190,$I$2:$I$3000,0)&lt;&gt;ROW()-1,"",COUNT($AN$1:$AN189)+1))</f>
        <v/>
      </c>
      <c r="AO190" s="28" t="str">
        <f aca="false">IF($Q190="","",IF(MATCH($Q190,$Q$2:$Q$3000,0)&lt;&gt;ROW()-1,"",COUNT($AO$1:$AO189)+1))</f>
        <v/>
      </c>
    </row>
    <row r="191" customFormat="false" ht="12.75" hidden="false" customHeight="true" outlineLevel="0" collapsed="false">
      <c r="W191" s="24" t="n">
        <f aca="false">IF($F191="",0,IFERROR(IF(ISNUMBER($F191),INT($F191),DATE(VALUE(MID(SUBSTITUTE(LEFT($F191,FIND(" ",$F191&amp;" ")-1),"/",REPT(" ",20)),41,20)),VALUE(LEFT(SUBSTITUTE(LEFT($F191,FIND(" ",$F191&amp;" ")-1),"/",REPT(" ",20)),20)),VALUE(MID(SUBSTITUTE(LEFT($F191,FIND(" ",$F191&amp;" ")-1),"/",REPT(" ",20)),21,20)))),0))</f>
        <v>0</v>
      </c>
      <c r="X191" s="25" t="str">
        <f aca="false">IF(ISNUMBER($N191),$N191*Validation!$B$5,"")</f>
        <v/>
      </c>
      <c r="Y191" s="26" t="str">
        <f aca="false">IF($A191="","",SUBSTITUTE(SUBSTITUTE(SUBSTITUTE(SUBSTITUTE(SUBSTITUTE(SUBSTITUTE(SUBSTITUTE(UPPER(TRIM($A191)),"Á","A"),"É","E"),"Í","I"),"Ó","O"),"Ú","U"),"Ñ","N"),"Ü","U"))</f>
        <v/>
      </c>
      <c r="Z191" s="26" t="str">
        <f aca="false">IF($Y191="","",LEFT($Y191,1)&amp;" "&amp;TRIM(RIGHT(SUBSTITUTE($Y191," ",REPT(" ",50)),50)))</f>
        <v/>
      </c>
      <c r="AA191" s="27" t="str">
        <f aca="false">IF($AF191="","",IF(COUNTIF(Validation!$U$19:$U$178,$AF191)&gt;0,"OK","NO MATCH"))</f>
        <v/>
      </c>
      <c r="AB191" s="27" t="str">
        <f aca="false">IF($W191=0,"",IF(AND($W191&gt;=Validation!$B$3,$W191&lt;=Validation!$C$3),"Yes","No"))</f>
        <v/>
      </c>
      <c r="AC191" s="26" t="str">
        <f aca="false">IF($A191="","",$AF191&amp;"|"&amp;TEXT($W191,"yyyy-mm-dd")&amp;"|"&amp;$J191&amp;"|"&amp;$N191)</f>
        <v/>
      </c>
      <c r="AD191" s="27" t="str">
        <f aca="false">IF($AC191="","",IF(COUNTIF($AC$2:$AC$3000,$AC191)&gt;1,"REVIEW","OK"))</f>
        <v/>
      </c>
      <c r="AE191" s="27" t="str">
        <f aca="false">IF(OR($W191=0,$O191=""),"",IF(IFERROR(IF(ISNUMBER($O191),INT($O191),DATE(VALUE(MID(SUBSTITUTE(LEFT($O191,FIND(" ",$O191&amp;" ")-1),"/",REPT(" ",20)),41,20)),VALUE(LEFT(SUBSTITUTE(LEFT($O191,FIND(" ",$O191&amp;" ")-1),"/",REPT(" ",20)),20)),VALUE(MID(SUBSTITUTE(LEFT($O191,FIND(" ",$O191&amp;" ")-1),"/",REPT(" ",20)),21,20)))),0)&gt;$W191,"Late","Same day"))</f>
        <v/>
      </c>
      <c r="AF191" s="26" t="str">
        <f aca="false">IF($A191="","",IFERROR(INDEX(Validation!$C$193:$C$217,MATCH($A191,Validation!$A$193:$A$217,0)),IF(COUNTIF(Validation!$U$19:$U$178,$Z191)&gt;0,$Z191,IF(COUNTIF(Validation!$S$19:$S$178,$AI191)=1,INDEX(Validation!$U$19:$U$178,MATCH($AI191,Validation!$S$19:$S$178,0)),$Z191))))</f>
        <v/>
      </c>
      <c r="AG191" s="27" t="str">
        <f aca="false">IF(COUNTA($A191:$U191)=0,"",IF($A191="","No name",IF($F191="","No date",IF($W191=0,"Date ilegible",IF(NOT(ISNUMBER($N191)),"Hours no numéricas",IF($AA191="NO MATCH","Person no identificada","OK"))))))</f>
        <v/>
      </c>
      <c r="AH191" s="27" t="str">
        <f aca="false">IF($W191=0,"No date",IF($W191&lt;Validation!$B$3,"Before period",IF($W191&gt;Validation!$C$3,"After period","In period")))</f>
        <v>No date</v>
      </c>
      <c r="AI191" s="26" t="str">
        <f aca="false">IF($Y191="","",TRIM(RIGHT(SUBSTITUTE($Y191," ",REPT(" ",50)),50)))</f>
        <v/>
      </c>
      <c r="AJ191" s="27" t="str">
        <f aca="false">IF($A191="","",IF(NOT(ISERROR(MATCH($A191,Validation!$A$193:$A$217,0))),"Manual mapping",IF(COUNTIF(Validation!$U$19:$U$178,$Z191)&gt;0,"Direct",IF(COUNTIF(Validation!$S$19:$S$178,$AI191)=1,"By surname","Unresolved"))))</f>
        <v/>
      </c>
      <c r="AK191" s="28" t="str">
        <f aca="false">IF($L191="","",IF(MATCH($L191,$L$2:$L$3000,0)&lt;&gt;ROW()-1,"",COUNT($AK$1:$AK190)+1))</f>
        <v/>
      </c>
      <c r="AL191" s="28" t="str">
        <f aca="false">IF($G191="","",IF(MATCH($G191,$G$2:$G$3000,0)&lt;&gt;ROW()-1,"",COUNT($AL$1:$AL190)+1))</f>
        <v/>
      </c>
      <c r="AM191" s="28" t="str">
        <f aca="false">IF($H191="","",IF(MATCH($H191,$H$2:$H$3000,0)&lt;&gt;ROW()-1,"",COUNT($AM$1:$AM190)+1))</f>
        <v/>
      </c>
      <c r="AN191" s="28" t="str">
        <f aca="false">IF($I191="","",IF(MATCH($I191,$I$2:$I$3000,0)&lt;&gt;ROW()-1,"",COUNT($AN$1:$AN190)+1))</f>
        <v/>
      </c>
      <c r="AO191" s="28" t="str">
        <f aca="false">IF($Q191="","",IF(MATCH($Q191,$Q$2:$Q$3000,0)&lt;&gt;ROW()-1,"",COUNT($AO$1:$AO190)+1))</f>
        <v/>
      </c>
    </row>
    <row r="192" customFormat="false" ht="12.75" hidden="false" customHeight="true" outlineLevel="0" collapsed="false">
      <c r="W192" s="24" t="n">
        <f aca="false">IF($F192="",0,IFERROR(IF(ISNUMBER($F192),INT($F192),DATE(VALUE(MID(SUBSTITUTE(LEFT($F192,FIND(" ",$F192&amp;" ")-1),"/",REPT(" ",20)),41,20)),VALUE(LEFT(SUBSTITUTE(LEFT($F192,FIND(" ",$F192&amp;" ")-1),"/",REPT(" ",20)),20)),VALUE(MID(SUBSTITUTE(LEFT($F192,FIND(" ",$F192&amp;" ")-1),"/",REPT(" ",20)),21,20)))),0))</f>
        <v>0</v>
      </c>
      <c r="X192" s="25" t="str">
        <f aca="false">IF(ISNUMBER($N192),$N192*Validation!$B$5,"")</f>
        <v/>
      </c>
      <c r="Y192" s="26" t="str">
        <f aca="false">IF($A192="","",SUBSTITUTE(SUBSTITUTE(SUBSTITUTE(SUBSTITUTE(SUBSTITUTE(SUBSTITUTE(SUBSTITUTE(UPPER(TRIM($A192)),"Á","A"),"É","E"),"Í","I"),"Ó","O"),"Ú","U"),"Ñ","N"),"Ü","U"))</f>
        <v/>
      </c>
      <c r="Z192" s="26" t="str">
        <f aca="false">IF($Y192="","",LEFT($Y192,1)&amp;" "&amp;TRIM(RIGHT(SUBSTITUTE($Y192," ",REPT(" ",50)),50)))</f>
        <v/>
      </c>
      <c r="AA192" s="27" t="str">
        <f aca="false">IF($AF192="","",IF(COUNTIF(Validation!$U$19:$U$178,$AF192)&gt;0,"OK","NO MATCH"))</f>
        <v/>
      </c>
      <c r="AB192" s="27" t="str">
        <f aca="false">IF($W192=0,"",IF(AND($W192&gt;=Validation!$B$3,$W192&lt;=Validation!$C$3),"Yes","No"))</f>
        <v/>
      </c>
      <c r="AC192" s="26" t="str">
        <f aca="false">IF($A192="","",$AF192&amp;"|"&amp;TEXT($W192,"yyyy-mm-dd")&amp;"|"&amp;$J192&amp;"|"&amp;$N192)</f>
        <v/>
      </c>
      <c r="AD192" s="27" t="str">
        <f aca="false">IF($AC192="","",IF(COUNTIF($AC$2:$AC$3000,$AC192)&gt;1,"REVIEW","OK"))</f>
        <v/>
      </c>
      <c r="AE192" s="27" t="str">
        <f aca="false">IF(OR($W192=0,$O192=""),"",IF(IFERROR(IF(ISNUMBER($O192),INT($O192),DATE(VALUE(MID(SUBSTITUTE(LEFT($O192,FIND(" ",$O192&amp;" ")-1),"/",REPT(" ",20)),41,20)),VALUE(LEFT(SUBSTITUTE(LEFT($O192,FIND(" ",$O192&amp;" ")-1),"/",REPT(" ",20)),20)),VALUE(MID(SUBSTITUTE(LEFT($O192,FIND(" ",$O192&amp;" ")-1),"/",REPT(" ",20)),21,20)))),0)&gt;$W192,"Late","Same day"))</f>
        <v/>
      </c>
      <c r="AF192" s="26" t="str">
        <f aca="false">IF($A192="","",IFERROR(INDEX(Validation!$C$193:$C$217,MATCH($A192,Validation!$A$193:$A$217,0)),IF(COUNTIF(Validation!$U$19:$U$178,$Z192)&gt;0,$Z192,IF(COUNTIF(Validation!$S$19:$S$178,$AI192)=1,INDEX(Validation!$U$19:$U$178,MATCH($AI192,Validation!$S$19:$S$178,0)),$Z192))))</f>
        <v/>
      </c>
      <c r="AG192" s="27" t="str">
        <f aca="false">IF(COUNTA($A192:$U192)=0,"",IF($A192="","No name",IF($F192="","No date",IF($W192=0,"Date ilegible",IF(NOT(ISNUMBER($N192)),"Hours no numéricas",IF($AA192="NO MATCH","Person no identificada","OK"))))))</f>
        <v/>
      </c>
      <c r="AH192" s="27" t="str">
        <f aca="false">IF($W192=0,"No date",IF($W192&lt;Validation!$B$3,"Before period",IF($W192&gt;Validation!$C$3,"After period","In period")))</f>
        <v>No date</v>
      </c>
      <c r="AI192" s="26" t="str">
        <f aca="false">IF($Y192="","",TRIM(RIGHT(SUBSTITUTE($Y192," ",REPT(" ",50)),50)))</f>
        <v/>
      </c>
      <c r="AJ192" s="27" t="str">
        <f aca="false">IF($A192="","",IF(NOT(ISERROR(MATCH($A192,Validation!$A$193:$A$217,0))),"Manual mapping",IF(COUNTIF(Validation!$U$19:$U$178,$Z192)&gt;0,"Direct",IF(COUNTIF(Validation!$S$19:$S$178,$AI192)=1,"By surname","Unresolved"))))</f>
        <v/>
      </c>
      <c r="AK192" s="28" t="str">
        <f aca="false">IF($L192="","",IF(MATCH($L192,$L$2:$L$3000,0)&lt;&gt;ROW()-1,"",COUNT($AK$1:$AK191)+1))</f>
        <v/>
      </c>
      <c r="AL192" s="28" t="str">
        <f aca="false">IF($G192="","",IF(MATCH($G192,$G$2:$G$3000,0)&lt;&gt;ROW()-1,"",COUNT($AL$1:$AL191)+1))</f>
        <v/>
      </c>
      <c r="AM192" s="28" t="str">
        <f aca="false">IF($H192="","",IF(MATCH($H192,$H$2:$H$3000,0)&lt;&gt;ROW()-1,"",COUNT($AM$1:$AM191)+1))</f>
        <v/>
      </c>
      <c r="AN192" s="28" t="str">
        <f aca="false">IF($I192="","",IF(MATCH($I192,$I$2:$I$3000,0)&lt;&gt;ROW()-1,"",COUNT($AN$1:$AN191)+1))</f>
        <v/>
      </c>
      <c r="AO192" s="28" t="str">
        <f aca="false">IF($Q192="","",IF(MATCH($Q192,$Q$2:$Q$3000,0)&lt;&gt;ROW()-1,"",COUNT($AO$1:$AO191)+1))</f>
        <v/>
      </c>
    </row>
    <row r="193" customFormat="false" ht="12.75" hidden="false" customHeight="true" outlineLevel="0" collapsed="false">
      <c r="W193" s="24" t="n">
        <f aca="false">IF($F193="",0,IFERROR(IF(ISNUMBER($F193),INT($F193),DATE(VALUE(MID(SUBSTITUTE(LEFT($F193,FIND(" ",$F193&amp;" ")-1),"/",REPT(" ",20)),41,20)),VALUE(LEFT(SUBSTITUTE(LEFT($F193,FIND(" ",$F193&amp;" ")-1),"/",REPT(" ",20)),20)),VALUE(MID(SUBSTITUTE(LEFT($F193,FIND(" ",$F193&amp;" ")-1),"/",REPT(" ",20)),21,20)))),0))</f>
        <v>0</v>
      </c>
      <c r="X193" s="25" t="str">
        <f aca="false">IF(ISNUMBER($N193),$N193*Validation!$B$5,"")</f>
        <v/>
      </c>
      <c r="Y193" s="26" t="str">
        <f aca="false">IF($A193="","",SUBSTITUTE(SUBSTITUTE(SUBSTITUTE(SUBSTITUTE(SUBSTITUTE(SUBSTITUTE(SUBSTITUTE(UPPER(TRIM($A193)),"Á","A"),"É","E"),"Í","I"),"Ó","O"),"Ú","U"),"Ñ","N"),"Ü","U"))</f>
        <v/>
      </c>
      <c r="Z193" s="26" t="str">
        <f aca="false">IF($Y193="","",LEFT($Y193,1)&amp;" "&amp;TRIM(RIGHT(SUBSTITUTE($Y193," ",REPT(" ",50)),50)))</f>
        <v/>
      </c>
      <c r="AA193" s="27" t="str">
        <f aca="false">IF($AF193="","",IF(COUNTIF(Validation!$U$19:$U$178,$AF193)&gt;0,"OK","NO MATCH"))</f>
        <v/>
      </c>
      <c r="AB193" s="27" t="str">
        <f aca="false">IF($W193=0,"",IF(AND($W193&gt;=Validation!$B$3,$W193&lt;=Validation!$C$3),"Yes","No"))</f>
        <v/>
      </c>
      <c r="AC193" s="26" t="str">
        <f aca="false">IF($A193="","",$AF193&amp;"|"&amp;TEXT($W193,"yyyy-mm-dd")&amp;"|"&amp;$J193&amp;"|"&amp;$N193)</f>
        <v/>
      </c>
      <c r="AD193" s="27" t="str">
        <f aca="false">IF($AC193="","",IF(COUNTIF($AC$2:$AC$3000,$AC193)&gt;1,"REVIEW","OK"))</f>
        <v/>
      </c>
      <c r="AE193" s="27" t="str">
        <f aca="false">IF(OR($W193=0,$O193=""),"",IF(IFERROR(IF(ISNUMBER($O193),INT($O193),DATE(VALUE(MID(SUBSTITUTE(LEFT($O193,FIND(" ",$O193&amp;" ")-1),"/",REPT(" ",20)),41,20)),VALUE(LEFT(SUBSTITUTE(LEFT($O193,FIND(" ",$O193&amp;" ")-1),"/",REPT(" ",20)),20)),VALUE(MID(SUBSTITUTE(LEFT($O193,FIND(" ",$O193&amp;" ")-1),"/",REPT(" ",20)),21,20)))),0)&gt;$W193,"Late","Same day"))</f>
        <v/>
      </c>
      <c r="AF193" s="26" t="str">
        <f aca="false">IF($A193="","",IFERROR(INDEX(Validation!$C$193:$C$217,MATCH($A193,Validation!$A$193:$A$217,0)),IF(COUNTIF(Validation!$U$19:$U$178,$Z193)&gt;0,$Z193,IF(COUNTIF(Validation!$S$19:$S$178,$AI193)=1,INDEX(Validation!$U$19:$U$178,MATCH($AI193,Validation!$S$19:$S$178,0)),$Z193))))</f>
        <v/>
      </c>
      <c r="AG193" s="27" t="str">
        <f aca="false">IF(COUNTA($A193:$U193)=0,"",IF($A193="","No name",IF($F193="","No date",IF($W193=0,"Date ilegible",IF(NOT(ISNUMBER($N193)),"Hours no numéricas",IF($AA193="NO MATCH","Person no identificada","OK"))))))</f>
        <v/>
      </c>
      <c r="AH193" s="27" t="str">
        <f aca="false">IF($W193=0,"No date",IF($W193&lt;Validation!$B$3,"Before period",IF($W193&gt;Validation!$C$3,"After period","In period")))</f>
        <v>No date</v>
      </c>
      <c r="AI193" s="26" t="str">
        <f aca="false">IF($Y193="","",TRIM(RIGHT(SUBSTITUTE($Y193," ",REPT(" ",50)),50)))</f>
        <v/>
      </c>
      <c r="AJ193" s="27" t="str">
        <f aca="false">IF($A193="","",IF(NOT(ISERROR(MATCH($A193,Validation!$A$193:$A$217,0))),"Manual mapping",IF(COUNTIF(Validation!$U$19:$U$178,$Z193)&gt;0,"Direct",IF(COUNTIF(Validation!$S$19:$S$178,$AI193)=1,"By surname","Unresolved"))))</f>
        <v/>
      </c>
      <c r="AK193" s="28" t="str">
        <f aca="false">IF($L193="","",IF(MATCH($L193,$L$2:$L$3000,0)&lt;&gt;ROW()-1,"",COUNT($AK$1:$AK192)+1))</f>
        <v/>
      </c>
      <c r="AL193" s="28" t="str">
        <f aca="false">IF($G193="","",IF(MATCH($G193,$G$2:$G$3000,0)&lt;&gt;ROW()-1,"",COUNT($AL$1:$AL192)+1))</f>
        <v/>
      </c>
      <c r="AM193" s="28" t="str">
        <f aca="false">IF($H193="","",IF(MATCH($H193,$H$2:$H$3000,0)&lt;&gt;ROW()-1,"",COUNT($AM$1:$AM192)+1))</f>
        <v/>
      </c>
      <c r="AN193" s="28" t="str">
        <f aca="false">IF($I193="","",IF(MATCH($I193,$I$2:$I$3000,0)&lt;&gt;ROW()-1,"",COUNT($AN$1:$AN192)+1))</f>
        <v/>
      </c>
      <c r="AO193" s="28" t="str">
        <f aca="false">IF($Q193="","",IF(MATCH($Q193,$Q$2:$Q$3000,0)&lt;&gt;ROW()-1,"",COUNT($AO$1:$AO192)+1))</f>
        <v/>
      </c>
    </row>
    <row r="194" customFormat="false" ht="12.75" hidden="false" customHeight="true" outlineLevel="0" collapsed="false">
      <c r="W194" s="24" t="n">
        <f aca="false">IF($F194="",0,IFERROR(IF(ISNUMBER($F194),INT($F194),DATE(VALUE(MID(SUBSTITUTE(LEFT($F194,FIND(" ",$F194&amp;" ")-1),"/",REPT(" ",20)),41,20)),VALUE(LEFT(SUBSTITUTE(LEFT($F194,FIND(" ",$F194&amp;" ")-1),"/",REPT(" ",20)),20)),VALUE(MID(SUBSTITUTE(LEFT($F194,FIND(" ",$F194&amp;" ")-1),"/",REPT(" ",20)),21,20)))),0))</f>
        <v>0</v>
      </c>
      <c r="X194" s="25" t="str">
        <f aca="false">IF(ISNUMBER($N194),$N194*Validation!$B$5,"")</f>
        <v/>
      </c>
      <c r="Y194" s="26" t="str">
        <f aca="false">IF($A194="","",SUBSTITUTE(SUBSTITUTE(SUBSTITUTE(SUBSTITUTE(SUBSTITUTE(SUBSTITUTE(SUBSTITUTE(UPPER(TRIM($A194)),"Á","A"),"É","E"),"Í","I"),"Ó","O"),"Ú","U"),"Ñ","N"),"Ü","U"))</f>
        <v/>
      </c>
      <c r="Z194" s="26" t="str">
        <f aca="false">IF($Y194="","",LEFT($Y194,1)&amp;" "&amp;TRIM(RIGHT(SUBSTITUTE($Y194," ",REPT(" ",50)),50)))</f>
        <v/>
      </c>
      <c r="AA194" s="27" t="str">
        <f aca="false">IF($AF194="","",IF(COUNTIF(Validation!$U$19:$U$178,$AF194)&gt;0,"OK","NO MATCH"))</f>
        <v/>
      </c>
      <c r="AB194" s="27" t="str">
        <f aca="false">IF($W194=0,"",IF(AND($W194&gt;=Validation!$B$3,$W194&lt;=Validation!$C$3),"Yes","No"))</f>
        <v/>
      </c>
      <c r="AC194" s="26" t="str">
        <f aca="false">IF($A194="","",$AF194&amp;"|"&amp;TEXT($W194,"yyyy-mm-dd")&amp;"|"&amp;$J194&amp;"|"&amp;$N194)</f>
        <v/>
      </c>
      <c r="AD194" s="27" t="str">
        <f aca="false">IF($AC194="","",IF(COUNTIF($AC$2:$AC$3000,$AC194)&gt;1,"REVIEW","OK"))</f>
        <v/>
      </c>
      <c r="AE194" s="27" t="str">
        <f aca="false">IF(OR($W194=0,$O194=""),"",IF(IFERROR(IF(ISNUMBER($O194),INT($O194),DATE(VALUE(MID(SUBSTITUTE(LEFT($O194,FIND(" ",$O194&amp;" ")-1),"/",REPT(" ",20)),41,20)),VALUE(LEFT(SUBSTITUTE(LEFT($O194,FIND(" ",$O194&amp;" ")-1),"/",REPT(" ",20)),20)),VALUE(MID(SUBSTITUTE(LEFT($O194,FIND(" ",$O194&amp;" ")-1),"/",REPT(" ",20)),21,20)))),0)&gt;$W194,"Late","Same day"))</f>
        <v/>
      </c>
      <c r="AF194" s="26" t="str">
        <f aca="false">IF($A194="","",IFERROR(INDEX(Validation!$C$193:$C$217,MATCH($A194,Validation!$A$193:$A$217,0)),IF(COUNTIF(Validation!$U$19:$U$178,$Z194)&gt;0,$Z194,IF(COUNTIF(Validation!$S$19:$S$178,$AI194)=1,INDEX(Validation!$U$19:$U$178,MATCH($AI194,Validation!$S$19:$S$178,0)),$Z194))))</f>
        <v/>
      </c>
      <c r="AG194" s="27" t="str">
        <f aca="false">IF(COUNTA($A194:$U194)=0,"",IF($A194="","No name",IF($F194="","No date",IF($W194=0,"Date ilegible",IF(NOT(ISNUMBER($N194)),"Hours no numéricas",IF($AA194="NO MATCH","Person no identificada","OK"))))))</f>
        <v/>
      </c>
      <c r="AH194" s="27" t="str">
        <f aca="false">IF($W194=0,"No date",IF($W194&lt;Validation!$B$3,"Before period",IF($W194&gt;Validation!$C$3,"After period","In period")))</f>
        <v>No date</v>
      </c>
      <c r="AI194" s="26" t="str">
        <f aca="false">IF($Y194="","",TRIM(RIGHT(SUBSTITUTE($Y194," ",REPT(" ",50)),50)))</f>
        <v/>
      </c>
      <c r="AJ194" s="27" t="str">
        <f aca="false">IF($A194="","",IF(NOT(ISERROR(MATCH($A194,Validation!$A$193:$A$217,0))),"Manual mapping",IF(COUNTIF(Validation!$U$19:$U$178,$Z194)&gt;0,"Direct",IF(COUNTIF(Validation!$S$19:$S$178,$AI194)=1,"By surname","Unresolved"))))</f>
        <v/>
      </c>
      <c r="AK194" s="28" t="str">
        <f aca="false">IF($L194="","",IF(MATCH($L194,$L$2:$L$3000,0)&lt;&gt;ROW()-1,"",COUNT($AK$1:$AK193)+1))</f>
        <v/>
      </c>
      <c r="AL194" s="28" t="str">
        <f aca="false">IF($G194="","",IF(MATCH($G194,$G$2:$G$3000,0)&lt;&gt;ROW()-1,"",COUNT($AL$1:$AL193)+1))</f>
        <v/>
      </c>
      <c r="AM194" s="28" t="str">
        <f aca="false">IF($H194="","",IF(MATCH($H194,$H$2:$H$3000,0)&lt;&gt;ROW()-1,"",COUNT($AM$1:$AM193)+1))</f>
        <v/>
      </c>
      <c r="AN194" s="28" t="str">
        <f aca="false">IF($I194="","",IF(MATCH($I194,$I$2:$I$3000,0)&lt;&gt;ROW()-1,"",COUNT($AN$1:$AN193)+1))</f>
        <v/>
      </c>
      <c r="AO194" s="28" t="str">
        <f aca="false">IF($Q194="","",IF(MATCH($Q194,$Q$2:$Q$3000,0)&lt;&gt;ROW()-1,"",COUNT($AO$1:$AO193)+1))</f>
        <v/>
      </c>
    </row>
    <row r="195" customFormat="false" ht="12.75" hidden="false" customHeight="true" outlineLevel="0" collapsed="false">
      <c r="W195" s="24" t="n">
        <f aca="false">IF($F195="",0,IFERROR(IF(ISNUMBER($F195),INT($F195),DATE(VALUE(MID(SUBSTITUTE(LEFT($F195,FIND(" ",$F195&amp;" ")-1),"/",REPT(" ",20)),41,20)),VALUE(LEFT(SUBSTITUTE(LEFT($F195,FIND(" ",$F195&amp;" ")-1),"/",REPT(" ",20)),20)),VALUE(MID(SUBSTITUTE(LEFT($F195,FIND(" ",$F195&amp;" ")-1),"/",REPT(" ",20)),21,20)))),0))</f>
        <v>0</v>
      </c>
      <c r="X195" s="25" t="str">
        <f aca="false">IF(ISNUMBER($N195),$N195*Validation!$B$5,"")</f>
        <v/>
      </c>
      <c r="Y195" s="26" t="str">
        <f aca="false">IF($A195="","",SUBSTITUTE(SUBSTITUTE(SUBSTITUTE(SUBSTITUTE(SUBSTITUTE(SUBSTITUTE(SUBSTITUTE(UPPER(TRIM($A195)),"Á","A"),"É","E"),"Í","I"),"Ó","O"),"Ú","U"),"Ñ","N"),"Ü","U"))</f>
        <v/>
      </c>
      <c r="Z195" s="26" t="str">
        <f aca="false">IF($Y195="","",LEFT($Y195,1)&amp;" "&amp;TRIM(RIGHT(SUBSTITUTE($Y195," ",REPT(" ",50)),50)))</f>
        <v/>
      </c>
      <c r="AA195" s="27" t="str">
        <f aca="false">IF($AF195="","",IF(COUNTIF(Validation!$U$19:$U$178,$AF195)&gt;0,"OK","NO MATCH"))</f>
        <v/>
      </c>
      <c r="AB195" s="27" t="str">
        <f aca="false">IF($W195=0,"",IF(AND($W195&gt;=Validation!$B$3,$W195&lt;=Validation!$C$3),"Yes","No"))</f>
        <v/>
      </c>
      <c r="AC195" s="26" t="str">
        <f aca="false">IF($A195="","",$AF195&amp;"|"&amp;TEXT($W195,"yyyy-mm-dd")&amp;"|"&amp;$J195&amp;"|"&amp;$N195)</f>
        <v/>
      </c>
      <c r="AD195" s="27" t="str">
        <f aca="false">IF($AC195="","",IF(COUNTIF($AC$2:$AC$3000,$AC195)&gt;1,"REVIEW","OK"))</f>
        <v/>
      </c>
      <c r="AE195" s="27" t="str">
        <f aca="false">IF(OR($W195=0,$O195=""),"",IF(IFERROR(IF(ISNUMBER($O195),INT($O195),DATE(VALUE(MID(SUBSTITUTE(LEFT($O195,FIND(" ",$O195&amp;" ")-1),"/",REPT(" ",20)),41,20)),VALUE(LEFT(SUBSTITUTE(LEFT($O195,FIND(" ",$O195&amp;" ")-1),"/",REPT(" ",20)),20)),VALUE(MID(SUBSTITUTE(LEFT($O195,FIND(" ",$O195&amp;" ")-1),"/",REPT(" ",20)),21,20)))),0)&gt;$W195,"Late","Same day"))</f>
        <v/>
      </c>
      <c r="AF195" s="26" t="str">
        <f aca="false">IF($A195="","",IFERROR(INDEX(Validation!$C$193:$C$217,MATCH($A195,Validation!$A$193:$A$217,0)),IF(COUNTIF(Validation!$U$19:$U$178,$Z195)&gt;0,$Z195,IF(COUNTIF(Validation!$S$19:$S$178,$AI195)=1,INDEX(Validation!$U$19:$U$178,MATCH($AI195,Validation!$S$19:$S$178,0)),$Z195))))</f>
        <v/>
      </c>
      <c r="AG195" s="27" t="str">
        <f aca="false">IF(COUNTA($A195:$U195)=0,"",IF($A195="","No name",IF($F195="","No date",IF($W195=0,"Date ilegible",IF(NOT(ISNUMBER($N195)),"Hours no numéricas",IF($AA195="NO MATCH","Person no identificada","OK"))))))</f>
        <v/>
      </c>
      <c r="AH195" s="27" t="str">
        <f aca="false">IF($W195=0,"No date",IF($W195&lt;Validation!$B$3,"Before period",IF($W195&gt;Validation!$C$3,"After period","In period")))</f>
        <v>No date</v>
      </c>
      <c r="AI195" s="26" t="str">
        <f aca="false">IF($Y195="","",TRIM(RIGHT(SUBSTITUTE($Y195," ",REPT(" ",50)),50)))</f>
        <v/>
      </c>
      <c r="AJ195" s="27" t="str">
        <f aca="false">IF($A195="","",IF(NOT(ISERROR(MATCH($A195,Validation!$A$193:$A$217,0))),"Manual mapping",IF(COUNTIF(Validation!$U$19:$U$178,$Z195)&gt;0,"Direct",IF(COUNTIF(Validation!$S$19:$S$178,$AI195)=1,"By surname","Unresolved"))))</f>
        <v/>
      </c>
      <c r="AK195" s="28" t="str">
        <f aca="false">IF($L195="","",IF(MATCH($L195,$L$2:$L$3000,0)&lt;&gt;ROW()-1,"",COUNT($AK$1:$AK194)+1))</f>
        <v/>
      </c>
      <c r="AL195" s="28" t="str">
        <f aca="false">IF($G195="","",IF(MATCH($G195,$G$2:$G$3000,0)&lt;&gt;ROW()-1,"",COUNT($AL$1:$AL194)+1))</f>
        <v/>
      </c>
      <c r="AM195" s="28" t="str">
        <f aca="false">IF($H195="","",IF(MATCH($H195,$H$2:$H$3000,0)&lt;&gt;ROW()-1,"",COUNT($AM$1:$AM194)+1))</f>
        <v/>
      </c>
      <c r="AN195" s="28" t="str">
        <f aca="false">IF($I195="","",IF(MATCH($I195,$I$2:$I$3000,0)&lt;&gt;ROW()-1,"",COUNT($AN$1:$AN194)+1))</f>
        <v/>
      </c>
      <c r="AO195" s="28" t="str">
        <f aca="false">IF($Q195="","",IF(MATCH($Q195,$Q$2:$Q$3000,0)&lt;&gt;ROW()-1,"",COUNT($AO$1:$AO194)+1))</f>
        <v/>
      </c>
    </row>
    <row r="196" customFormat="false" ht="12.75" hidden="false" customHeight="true" outlineLevel="0" collapsed="false">
      <c r="W196" s="24" t="n">
        <f aca="false">IF($F196="",0,IFERROR(IF(ISNUMBER($F196),INT($F196),DATE(VALUE(MID(SUBSTITUTE(LEFT($F196,FIND(" ",$F196&amp;" ")-1),"/",REPT(" ",20)),41,20)),VALUE(LEFT(SUBSTITUTE(LEFT($F196,FIND(" ",$F196&amp;" ")-1),"/",REPT(" ",20)),20)),VALUE(MID(SUBSTITUTE(LEFT($F196,FIND(" ",$F196&amp;" ")-1),"/",REPT(" ",20)),21,20)))),0))</f>
        <v>0</v>
      </c>
      <c r="X196" s="25" t="str">
        <f aca="false">IF(ISNUMBER($N196),$N196*Validation!$B$5,"")</f>
        <v/>
      </c>
      <c r="Y196" s="26" t="str">
        <f aca="false">IF($A196="","",SUBSTITUTE(SUBSTITUTE(SUBSTITUTE(SUBSTITUTE(SUBSTITUTE(SUBSTITUTE(SUBSTITUTE(UPPER(TRIM($A196)),"Á","A"),"É","E"),"Í","I"),"Ó","O"),"Ú","U"),"Ñ","N"),"Ü","U"))</f>
        <v/>
      </c>
      <c r="Z196" s="26" t="str">
        <f aca="false">IF($Y196="","",LEFT($Y196,1)&amp;" "&amp;TRIM(RIGHT(SUBSTITUTE($Y196," ",REPT(" ",50)),50)))</f>
        <v/>
      </c>
      <c r="AA196" s="27" t="str">
        <f aca="false">IF($AF196="","",IF(COUNTIF(Validation!$U$19:$U$178,$AF196)&gt;0,"OK","NO MATCH"))</f>
        <v/>
      </c>
      <c r="AB196" s="27" t="str">
        <f aca="false">IF($W196=0,"",IF(AND($W196&gt;=Validation!$B$3,$W196&lt;=Validation!$C$3),"Yes","No"))</f>
        <v/>
      </c>
      <c r="AC196" s="26" t="str">
        <f aca="false">IF($A196="","",$AF196&amp;"|"&amp;TEXT($W196,"yyyy-mm-dd")&amp;"|"&amp;$J196&amp;"|"&amp;$N196)</f>
        <v/>
      </c>
      <c r="AD196" s="27" t="str">
        <f aca="false">IF($AC196="","",IF(COUNTIF($AC$2:$AC$3000,$AC196)&gt;1,"REVIEW","OK"))</f>
        <v/>
      </c>
      <c r="AE196" s="27" t="str">
        <f aca="false">IF(OR($W196=0,$O196=""),"",IF(IFERROR(IF(ISNUMBER($O196),INT($O196),DATE(VALUE(MID(SUBSTITUTE(LEFT($O196,FIND(" ",$O196&amp;" ")-1),"/",REPT(" ",20)),41,20)),VALUE(LEFT(SUBSTITUTE(LEFT($O196,FIND(" ",$O196&amp;" ")-1),"/",REPT(" ",20)),20)),VALUE(MID(SUBSTITUTE(LEFT($O196,FIND(" ",$O196&amp;" ")-1),"/",REPT(" ",20)),21,20)))),0)&gt;$W196,"Late","Same day"))</f>
        <v/>
      </c>
      <c r="AF196" s="26" t="str">
        <f aca="false">IF($A196="","",IFERROR(INDEX(Validation!$C$193:$C$217,MATCH($A196,Validation!$A$193:$A$217,0)),IF(COUNTIF(Validation!$U$19:$U$178,$Z196)&gt;0,$Z196,IF(COUNTIF(Validation!$S$19:$S$178,$AI196)=1,INDEX(Validation!$U$19:$U$178,MATCH($AI196,Validation!$S$19:$S$178,0)),$Z196))))</f>
        <v/>
      </c>
      <c r="AG196" s="27" t="str">
        <f aca="false">IF(COUNTA($A196:$U196)=0,"",IF($A196="","No name",IF($F196="","No date",IF($W196=0,"Date ilegible",IF(NOT(ISNUMBER($N196)),"Hours no numéricas",IF($AA196="NO MATCH","Person no identificada","OK"))))))</f>
        <v/>
      </c>
      <c r="AH196" s="27" t="str">
        <f aca="false">IF($W196=0,"No date",IF($W196&lt;Validation!$B$3,"Before period",IF($W196&gt;Validation!$C$3,"After period","In period")))</f>
        <v>No date</v>
      </c>
      <c r="AI196" s="26" t="str">
        <f aca="false">IF($Y196="","",TRIM(RIGHT(SUBSTITUTE($Y196," ",REPT(" ",50)),50)))</f>
        <v/>
      </c>
      <c r="AJ196" s="27" t="str">
        <f aca="false">IF($A196="","",IF(NOT(ISERROR(MATCH($A196,Validation!$A$193:$A$217,0))),"Manual mapping",IF(COUNTIF(Validation!$U$19:$U$178,$Z196)&gt;0,"Direct",IF(COUNTIF(Validation!$S$19:$S$178,$AI196)=1,"By surname","Unresolved"))))</f>
        <v/>
      </c>
      <c r="AK196" s="28" t="str">
        <f aca="false">IF($L196="","",IF(MATCH($L196,$L$2:$L$3000,0)&lt;&gt;ROW()-1,"",COUNT($AK$1:$AK195)+1))</f>
        <v/>
      </c>
      <c r="AL196" s="28" t="str">
        <f aca="false">IF($G196="","",IF(MATCH($G196,$G$2:$G$3000,0)&lt;&gt;ROW()-1,"",COUNT($AL$1:$AL195)+1))</f>
        <v/>
      </c>
      <c r="AM196" s="28" t="str">
        <f aca="false">IF($H196="","",IF(MATCH($H196,$H$2:$H$3000,0)&lt;&gt;ROW()-1,"",COUNT($AM$1:$AM195)+1))</f>
        <v/>
      </c>
      <c r="AN196" s="28" t="str">
        <f aca="false">IF($I196="","",IF(MATCH($I196,$I$2:$I$3000,0)&lt;&gt;ROW()-1,"",COUNT($AN$1:$AN195)+1))</f>
        <v/>
      </c>
      <c r="AO196" s="28" t="str">
        <f aca="false">IF($Q196="","",IF(MATCH($Q196,$Q$2:$Q$3000,0)&lt;&gt;ROW()-1,"",COUNT($AO$1:$AO195)+1))</f>
        <v/>
      </c>
    </row>
    <row r="197" customFormat="false" ht="12.75" hidden="false" customHeight="true" outlineLevel="0" collapsed="false">
      <c r="W197" s="24" t="n">
        <f aca="false">IF($F197="",0,IFERROR(IF(ISNUMBER($F197),INT($F197),DATE(VALUE(MID(SUBSTITUTE(LEFT($F197,FIND(" ",$F197&amp;" ")-1),"/",REPT(" ",20)),41,20)),VALUE(LEFT(SUBSTITUTE(LEFT($F197,FIND(" ",$F197&amp;" ")-1),"/",REPT(" ",20)),20)),VALUE(MID(SUBSTITUTE(LEFT($F197,FIND(" ",$F197&amp;" ")-1),"/",REPT(" ",20)),21,20)))),0))</f>
        <v>0</v>
      </c>
      <c r="X197" s="25" t="str">
        <f aca="false">IF(ISNUMBER($N197),$N197*Validation!$B$5,"")</f>
        <v/>
      </c>
      <c r="Y197" s="26" t="str">
        <f aca="false">IF($A197="","",SUBSTITUTE(SUBSTITUTE(SUBSTITUTE(SUBSTITUTE(SUBSTITUTE(SUBSTITUTE(SUBSTITUTE(UPPER(TRIM($A197)),"Á","A"),"É","E"),"Í","I"),"Ó","O"),"Ú","U"),"Ñ","N"),"Ü","U"))</f>
        <v/>
      </c>
      <c r="Z197" s="26" t="str">
        <f aca="false">IF($Y197="","",LEFT($Y197,1)&amp;" "&amp;TRIM(RIGHT(SUBSTITUTE($Y197," ",REPT(" ",50)),50)))</f>
        <v/>
      </c>
      <c r="AA197" s="27" t="str">
        <f aca="false">IF($AF197="","",IF(COUNTIF(Validation!$U$19:$U$178,$AF197)&gt;0,"OK","NO MATCH"))</f>
        <v/>
      </c>
      <c r="AB197" s="27" t="str">
        <f aca="false">IF($W197=0,"",IF(AND($W197&gt;=Validation!$B$3,$W197&lt;=Validation!$C$3),"Yes","No"))</f>
        <v/>
      </c>
      <c r="AC197" s="26" t="str">
        <f aca="false">IF($A197="","",$AF197&amp;"|"&amp;TEXT($W197,"yyyy-mm-dd")&amp;"|"&amp;$J197&amp;"|"&amp;$N197)</f>
        <v/>
      </c>
      <c r="AD197" s="27" t="str">
        <f aca="false">IF($AC197="","",IF(COUNTIF($AC$2:$AC$3000,$AC197)&gt;1,"REVIEW","OK"))</f>
        <v/>
      </c>
      <c r="AE197" s="27" t="str">
        <f aca="false">IF(OR($W197=0,$O197=""),"",IF(IFERROR(IF(ISNUMBER($O197),INT($O197),DATE(VALUE(MID(SUBSTITUTE(LEFT($O197,FIND(" ",$O197&amp;" ")-1),"/",REPT(" ",20)),41,20)),VALUE(LEFT(SUBSTITUTE(LEFT($O197,FIND(" ",$O197&amp;" ")-1),"/",REPT(" ",20)),20)),VALUE(MID(SUBSTITUTE(LEFT($O197,FIND(" ",$O197&amp;" ")-1),"/",REPT(" ",20)),21,20)))),0)&gt;$W197,"Late","Same day"))</f>
        <v/>
      </c>
      <c r="AF197" s="26" t="str">
        <f aca="false">IF($A197="","",IFERROR(INDEX(Validation!$C$193:$C$217,MATCH($A197,Validation!$A$193:$A$217,0)),IF(COUNTIF(Validation!$U$19:$U$178,$Z197)&gt;0,$Z197,IF(COUNTIF(Validation!$S$19:$S$178,$AI197)=1,INDEX(Validation!$U$19:$U$178,MATCH($AI197,Validation!$S$19:$S$178,0)),$Z197))))</f>
        <v/>
      </c>
      <c r="AG197" s="27" t="str">
        <f aca="false">IF(COUNTA($A197:$U197)=0,"",IF($A197="","No name",IF($F197="","No date",IF($W197=0,"Date ilegible",IF(NOT(ISNUMBER($N197)),"Hours no numéricas",IF($AA197="NO MATCH","Person no identificada","OK"))))))</f>
        <v/>
      </c>
      <c r="AH197" s="27" t="str">
        <f aca="false">IF($W197=0,"No date",IF($W197&lt;Validation!$B$3,"Before period",IF($W197&gt;Validation!$C$3,"After period","In period")))</f>
        <v>No date</v>
      </c>
      <c r="AI197" s="26" t="str">
        <f aca="false">IF($Y197="","",TRIM(RIGHT(SUBSTITUTE($Y197," ",REPT(" ",50)),50)))</f>
        <v/>
      </c>
      <c r="AJ197" s="27" t="str">
        <f aca="false">IF($A197="","",IF(NOT(ISERROR(MATCH($A197,Validation!$A$193:$A$217,0))),"Manual mapping",IF(COUNTIF(Validation!$U$19:$U$178,$Z197)&gt;0,"Direct",IF(COUNTIF(Validation!$S$19:$S$178,$AI197)=1,"By surname","Unresolved"))))</f>
        <v/>
      </c>
      <c r="AK197" s="28" t="str">
        <f aca="false">IF($L197="","",IF(MATCH($L197,$L$2:$L$3000,0)&lt;&gt;ROW()-1,"",COUNT($AK$1:$AK196)+1))</f>
        <v/>
      </c>
      <c r="AL197" s="28" t="str">
        <f aca="false">IF($G197="","",IF(MATCH($G197,$G$2:$G$3000,0)&lt;&gt;ROW()-1,"",COUNT($AL$1:$AL196)+1))</f>
        <v/>
      </c>
      <c r="AM197" s="28" t="str">
        <f aca="false">IF($H197="","",IF(MATCH($H197,$H$2:$H$3000,0)&lt;&gt;ROW()-1,"",COUNT($AM$1:$AM196)+1))</f>
        <v/>
      </c>
      <c r="AN197" s="28" t="str">
        <f aca="false">IF($I197="","",IF(MATCH($I197,$I$2:$I$3000,0)&lt;&gt;ROW()-1,"",COUNT($AN$1:$AN196)+1))</f>
        <v/>
      </c>
      <c r="AO197" s="28" t="str">
        <f aca="false">IF($Q197="","",IF(MATCH($Q197,$Q$2:$Q$3000,0)&lt;&gt;ROW()-1,"",COUNT($AO$1:$AO196)+1))</f>
        <v/>
      </c>
    </row>
    <row r="198" customFormat="false" ht="12.75" hidden="false" customHeight="true" outlineLevel="0" collapsed="false">
      <c r="W198" s="24" t="n">
        <f aca="false">IF($F198="",0,IFERROR(IF(ISNUMBER($F198),INT($F198),DATE(VALUE(MID(SUBSTITUTE(LEFT($F198,FIND(" ",$F198&amp;" ")-1),"/",REPT(" ",20)),41,20)),VALUE(LEFT(SUBSTITUTE(LEFT($F198,FIND(" ",$F198&amp;" ")-1),"/",REPT(" ",20)),20)),VALUE(MID(SUBSTITUTE(LEFT($F198,FIND(" ",$F198&amp;" ")-1),"/",REPT(" ",20)),21,20)))),0))</f>
        <v>0</v>
      </c>
      <c r="X198" s="25" t="str">
        <f aca="false">IF(ISNUMBER($N198),$N198*Validation!$B$5,"")</f>
        <v/>
      </c>
      <c r="Y198" s="26" t="str">
        <f aca="false">IF($A198="","",SUBSTITUTE(SUBSTITUTE(SUBSTITUTE(SUBSTITUTE(SUBSTITUTE(SUBSTITUTE(SUBSTITUTE(UPPER(TRIM($A198)),"Á","A"),"É","E"),"Í","I"),"Ó","O"),"Ú","U"),"Ñ","N"),"Ü","U"))</f>
        <v/>
      </c>
      <c r="Z198" s="26" t="str">
        <f aca="false">IF($Y198="","",LEFT($Y198,1)&amp;" "&amp;TRIM(RIGHT(SUBSTITUTE($Y198," ",REPT(" ",50)),50)))</f>
        <v/>
      </c>
      <c r="AA198" s="27" t="str">
        <f aca="false">IF($AF198="","",IF(COUNTIF(Validation!$U$19:$U$178,$AF198)&gt;0,"OK","NO MATCH"))</f>
        <v/>
      </c>
      <c r="AB198" s="27" t="str">
        <f aca="false">IF($W198=0,"",IF(AND($W198&gt;=Validation!$B$3,$W198&lt;=Validation!$C$3),"Yes","No"))</f>
        <v/>
      </c>
      <c r="AC198" s="26" t="str">
        <f aca="false">IF($A198="","",$AF198&amp;"|"&amp;TEXT($W198,"yyyy-mm-dd")&amp;"|"&amp;$J198&amp;"|"&amp;$N198)</f>
        <v/>
      </c>
      <c r="AD198" s="27" t="str">
        <f aca="false">IF($AC198="","",IF(COUNTIF($AC$2:$AC$3000,$AC198)&gt;1,"REVIEW","OK"))</f>
        <v/>
      </c>
      <c r="AE198" s="27" t="str">
        <f aca="false">IF(OR($W198=0,$O198=""),"",IF(IFERROR(IF(ISNUMBER($O198),INT($O198),DATE(VALUE(MID(SUBSTITUTE(LEFT($O198,FIND(" ",$O198&amp;" ")-1),"/",REPT(" ",20)),41,20)),VALUE(LEFT(SUBSTITUTE(LEFT($O198,FIND(" ",$O198&amp;" ")-1),"/",REPT(" ",20)),20)),VALUE(MID(SUBSTITUTE(LEFT($O198,FIND(" ",$O198&amp;" ")-1),"/",REPT(" ",20)),21,20)))),0)&gt;$W198,"Late","Same day"))</f>
        <v/>
      </c>
      <c r="AF198" s="26" t="str">
        <f aca="false">IF($A198="","",IFERROR(INDEX(Validation!$C$193:$C$217,MATCH($A198,Validation!$A$193:$A$217,0)),IF(COUNTIF(Validation!$U$19:$U$178,$Z198)&gt;0,$Z198,IF(COUNTIF(Validation!$S$19:$S$178,$AI198)=1,INDEX(Validation!$U$19:$U$178,MATCH($AI198,Validation!$S$19:$S$178,0)),$Z198))))</f>
        <v/>
      </c>
      <c r="AG198" s="27" t="str">
        <f aca="false">IF(COUNTA($A198:$U198)=0,"",IF($A198="","No name",IF($F198="","No date",IF($W198=0,"Date ilegible",IF(NOT(ISNUMBER($N198)),"Hours no numéricas",IF($AA198="NO MATCH","Person no identificada","OK"))))))</f>
        <v/>
      </c>
      <c r="AH198" s="27" t="str">
        <f aca="false">IF($W198=0,"No date",IF($W198&lt;Validation!$B$3,"Before period",IF($W198&gt;Validation!$C$3,"After period","In period")))</f>
        <v>No date</v>
      </c>
      <c r="AI198" s="26" t="str">
        <f aca="false">IF($Y198="","",TRIM(RIGHT(SUBSTITUTE($Y198," ",REPT(" ",50)),50)))</f>
        <v/>
      </c>
      <c r="AJ198" s="27" t="str">
        <f aca="false">IF($A198="","",IF(NOT(ISERROR(MATCH($A198,Validation!$A$193:$A$217,0))),"Manual mapping",IF(COUNTIF(Validation!$U$19:$U$178,$Z198)&gt;0,"Direct",IF(COUNTIF(Validation!$S$19:$S$178,$AI198)=1,"By surname","Unresolved"))))</f>
        <v/>
      </c>
      <c r="AK198" s="28" t="str">
        <f aca="false">IF($L198="","",IF(MATCH($L198,$L$2:$L$3000,0)&lt;&gt;ROW()-1,"",COUNT($AK$1:$AK197)+1))</f>
        <v/>
      </c>
      <c r="AL198" s="28" t="str">
        <f aca="false">IF($G198="","",IF(MATCH($G198,$G$2:$G$3000,0)&lt;&gt;ROW()-1,"",COUNT($AL$1:$AL197)+1))</f>
        <v/>
      </c>
      <c r="AM198" s="28" t="str">
        <f aca="false">IF($H198="","",IF(MATCH($H198,$H$2:$H$3000,0)&lt;&gt;ROW()-1,"",COUNT($AM$1:$AM197)+1))</f>
        <v/>
      </c>
      <c r="AN198" s="28" t="str">
        <f aca="false">IF($I198="","",IF(MATCH($I198,$I$2:$I$3000,0)&lt;&gt;ROW()-1,"",COUNT($AN$1:$AN197)+1))</f>
        <v/>
      </c>
      <c r="AO198" s="28" t="str">
        <f aca="false">IF($Q198="","",IF(MATCH($Q198,$Q$2:$Q$3000,0)&lt;&gt;ROW()-1,"",COUNT($AO$1:$AO197)+1))</f>
        <v/>
      </c>
    </row>
    <row r="199" customFormat="false" ht="12.75" hidden="false" customHeight="true" outlineLevel="0" collapsed="false">
      <c r="W199" s="24" t="n">
        <f aca="false">IF($F199="",0,IFERROR(IF(ISNUMBER($F199),INT($F199),DATE(VALUE(MID(SUBSTITUTE(LEFT($F199,FIND(" ",$F199&amp;" ")-1),"/",REPT(" ",20)),41,20)),VALUE(LEFT(SUBSTITUTE(LEFT($F199,FIND(" ",$F199&amp;" ")-1),"/",REPT(" ",20)),20)),VALUE(MID(SUBSTITUTE(LEFT($F199,FIND(" ",$F199&amp;" ")-1),"/",REPT(" ",20)),21,20)))),0))</f>
        <v>0</v>
      </c>
      <c r="X199" s="25" t="str">
        <f aca="false">IF(ISNUMBER($N199),$N199*Validation!$B$5,"")</f>
        <v/>
      </c>
      <c r="Y199" s="26" t="str">
        <f aca="false">IF($A199="","",SUBSTITUTE(SUBSTITUTE(SUBSTITUTE(SUBSTITUTE(SUBSTITUTE(SUBSTITUTE(SUBSTITUTE(UPPER(TRIM($A199)),"Á","A"),"É","E"),"Í","I"),"Ó","O"),"Ú","U"),"Ñ","N"),"Ü","U"))</f>
        <v/>
      </c>
      <c r="Z199" s="26" t="str">
        <f aca="false">IF($Y199="","",LEFT($Y199,1)&amp;" "&amp;TRIM(RIGHT(SUBSTITUTE($Y199," ",REPT(" ",50)),50)))</f>
        <v/>
      </c>
      <c r="AA199" s="27" t="str">
        <f aca="false">IF($AF199="","",IF(COUNTIF(Validation!$U$19:$U$178,$AF199)&gt;0,"OK","NO MATCH"))</f>
        <v/>
      </c>
      <c r="AB199" s="27" t="str">
        <f aca="false">IF($W199=0,"",IF(AND($W199&gt;=Validation!$B$3,$W199&lt;=Validation!$C$3),"Yes","No"))</f>
        <v/>
      </c>
      <c r="AC199" s="26" t="str">
        <f aca="false">IF($A199="","",$AF199&amp;"|"&amp;TEXT($W199,"yyyy-mm-dd")&amp;"|"&amp;$J199&amp;"|"&amp;$N199)</f>
        <v/>
      </c>
      <c r="AD199" s="27" t="str">
        <f aca="false">IF($AC199="","",IF(COUNTIF($AC$2:$AC$3000,$AC199)&gt;1,"REVIEW","OK"))</f>
        <v/>
      </c>
      <c r="AE199" s="27" t="str">
        <f aca="false">IF(OR($W199=0,$O199=""),"",IF(IFERROR(IF(ISNUMBER($O199),INT($O199),DATE(VALUE(MID(SUBSTITUTE(LEFT($O199,FIND(" ",$O199&amp;" ")-1),"/",REPT(" ",20)),41,20)),VALUE(LEFT(SUBSTITUTE(LEFT($O199,FIND(" ",$O199&amp;" ")-1),"/",REPT(" ",20)),20)),VALUE(MID(SUBSTITUTE(LEFT($O199,FIND(" ",$O199&amp;" ")-1),"/",REPT(" ",20)),21,20)))),0)&gt;$W199,"Late","Same day"))</f>
        <v/>
      </c>
      <c r="AF199" s="26" t="str">
        <f aca="false">IF($A199="","",IFERROR(INDEX(Validation!$C$193:$C$217,MATCH($A199,Validation!$A$193:$A$217,0)),IF(COUNTIF(Validation!$U$19:$U$178,$Z199)&gt;0,$Z199,IF(COUNTIF(Validation!$S$19:$S$178,$AI199)=1,INDEX(Validation!$U$19:$U$178,MATCH($AI199,Validation!$S$19:$S$178,0)),$Z199))))</f>
        <v/>
      </c>
      <c r="AG199" s="27" t="str">
        <f aca="false">IF(COUNTA($A199:$U199)=0,"",IF($A199="","No name",IF($F199="","No date",IF($W199=0,"Date ilegible",IF(NOT(ISNUMBER($N199)),"Hours no numéricas",IF($AA199="NO MATCH","Person no identificada","OK"))))))</f>
        <v/>
      </c>
      <c r="AH199" s="27" t="str">
        <f aca="false">IF($W199=0,"No date",IF($W199&lt;Validation!$B$3,"Before period",IF($W199&gt;Validation!$C$3,"After period","In period")))</f>
        <v>No date</v>
      </c>
      <c r="AI199" s="26" t="str">
        <f aca="false">IF($Y199="","",TRIM(RIGHT(SUBSTITUTE($Y199," ",REPT(" ",50)),50)))</f>
        <v/>
      </c>
      <c r="AJ199" s="27" t="str">
        <f aca="false">IF($A199="","",IF(NOT(ISERROR(MATCH($A199,Validation!$A$193:$A$217,0))),"Manual mapping",IF(COUNTIF(Validation!$U$19:$U$178,$Z199)&gt;0,"Direct",IF(COUNTIF(Validation!$S$19:$S$178,$AI199)=1,"By surname","Unresolved"))))</f>
        <v/>
      </c>
      <c r="AK199" s="28" t="str">
        <f aca="false">IF($L199="","",IF(MATCH($L199,$L$2:$L$3000,0)&lt;&gt;ROW()-1,"",COUNT($AK$1:$AK198)+1))</f>
        <v/>
      </c>
      <c r="AL199" s="28" t="str">
        <f aca="false">IF($G199="","",IF(MATCH($G199,$G$2:$G$3000,0)&lt;&gt;ROW()-1,"",COUNT($AL$1:$AL198)+1))</f>
        <v/>
      </c>
      <c r="AM199" s="28" t="str">
        <f aca="false">IF($H199="","",IF(MATCH($H199,$H$2:$H$3000,0)&lt;&gt;ROW()-1,"",COUNT($AM$1:$AM198)+1))</f>
        <v/>
      </c>
      <c r="AN199" s="28" t="str">
        <f aca="false">IF($I199="","",IF(MATCH($I199,$I$2:$I$3000,0)&lt;&gt;ROW()-1,"",COUNT($AN$1:$AN198)+1))</f>
        <v/>
      </c>
      <c r="AO199" s="28" t="str">
        <f aca="false">IF($Q199="","",IF(MATCH($Q199,$Q$2:$Q$3000,0)&lt;&gt;ROW()-1,"",COUNT($AO$1:$AO198)+1))</f>
        <v/>
      </c>
    </row>
    <row r="200" customFormat="false" ht="12.75" hidden="false" customHeight="true" outlineLevel="0" collapsed="false">
      <c r="W200" s="24" t="n">
        <f aca="false">IF($F200="",0,IFERROR(IF(ISNUMBER($F200),INT($F200),DATE(VALUE(MID(SUBSTITUTE(LEFT($F200,FIND(" ",$F200&amp;" ")-1),"/",REPT(" ",20)),41,20)),VALUE(LEFT(SUBSTITUTE(LEFT($F200,FIND(" ",$F200&amp;" ")-1),"/",REPT(" ",20)),20)),VALUE(MID(SUBSTITUTE(LEFT($F200,FIND(" ",$F200&amp;" ")-1),"/",REPT(" ",20)),21,20)))),0))</f>
        <v>0</v>
      </c>
      <c r="X200" s="25" t="str">
        <f aca="false">IF(ISNUMBER($N200),$N200*Validation!$B$5,"")</f>
        <v/>
      </c>
      <c r="Y200" s="26" t="str">
        <f aca="false">IF($A200="","",SUBSTITUTE(SUBSTITUTE(SUBSTITUTE(SUBSTITUTE(SUBSTITUTE(SUBSTITUTE(SUBSTITUTE(UPPER(TRIM($A200)),"Á","A"),"É","E"),"Í","I"),"Ó","O"),"Ú","U"),"Ñ","N"),"Ü","U"))</f>
        <v/>
      </c>
      <c r="Z200" s="26" t="str">
        <f aca="false">IF($Y200="","",LEFT($Y200,1)&amp;" "&amp;TRIM(RIGHT(SUBSTITUTE($Y200," ",REPT(" ",50)),50)))</f>
        <v/>
      </c>
      <c r="AA200" s="27" t="str">
        <f aca="false">IF($AF200="","",IF(COUNTIF(Validation!$U$19:$U$178,$AF200)&gt;0,"OK","NO MATCH"))</f>
        <v/>
      </c>
      <c r="AB200" s="27" t="str">
        <f aca="false">IF($W200=0,"",IF(AND($W200&gt;=Validation!$B$3,$W200&lt;=Validation!$C$3),"Yes","No"))</f>
        <v/>
      </c>
      <c r="AC200" s="26" t="str">
        <f aca="false">IF($A200="","",$AF200&amp;"|"&amp;TEXT($W200,"yyyy-mm-dd")&amp;"|"&amp;$J200&amp;"|"&amp;$N200)</f>
        <v/>
      </c>
      <c r="AD200" s="27" t="str">
        <f aca="false">IF($AC200="","",IF(COUNTIF($AC$2:$AC$3000,$AC200)&gt;1,"REVIEW","OK"))</f>
        <v/>
      </c>
      <c r="AE200" s="27" t="str">
        <f aca="false">IF(OR($W200=0,$O200=""),"",IF(IFERROR(IF(ISNUMBER($O200),INT($O200),DATE(VALUE(MID(SUBSTITUTE(LEFT($O200,FIND(" ",$O200&amp;" ")-1),"/",REPT(" ",20)),41,20)),VALUE(LEFT(SUBSTITUTE(LEFT($O200,FIND(" ",$O200&amp;" ")-1),"/",REPT(" ",20)),20)),VALUE(MID(SUBSTITUTE(LEFT($O200,FIND(" ",$O200&amp;" ")-1),"/",REPT(" ",20)),21,20)))),0)&gt;$W200,"Late","Same day"))</f>
        <v/>
      </c>
      <c r="AF200" s="26" t="str">
        <f aca="false">IF($A200="","",IFERROR(INDEX(Validation!$C$193:$C$217,MATCH($A200,Validation!$A$193:$A$217,0)),IF(COUNTIF(Validation!$U$19:$U$178,$Z200)&gt;0,$Z200,IF(COUNTIF(Validation!$S$19:$S$178,$AI200)=1,INDEX(Validation!$U$19:$U$178,MATCH($AI200,Validation!$S$19:$S$178,0)),$Z200))))</f>
        <v/>
      </c>
      <c r="AG200" s="27" t="str">
        <f aca="false">IF(COUNTA($A200:$U200)=0,"",IF($A200="","No name",IF($F200="","No date",IF($W200=0,"Date ilegible",IF(NOT(ISNUMBER($N200)),"Hours no numéricas",IF($AA200="NO MATCH","Person no identificada","OK"))))))</f>
        <v/>
      </c>
      <c r="AH200" s="27" t="str">
        <f aca="false">IF($W200=0,"No date",IF($W200&lt;Validation!$B$3,"Before period",IF($W200&gt;Validation!$C$3,"After period","In period")))</f>
        <v>No date</v>
      </c>
      <c r="AI200" s="26" t="str">
        <f aca="false">IF($Y200="","",TRIM(RIGHT(SUBSTITUTE($Y200," ",REPT(" ",50)),50)))</f>
        <v/>
      </c>
      <c r="AJ200" s="27" t="str">
        <f aca="false">IF($A200="","",IF(NOT(ISERROR(MATCH($A200,Validation!$A$193:$A$217,0))),"Manual mapping",IF(COUNTIF(Validation!$U$19:$U$178,$Z200)&gt;0,"Direct",IF(COUNTIF(Validation!$S$19:$S$178,$AI200)=1,"By surname","Unresolved"))))</f>
        <v/>
      </c>
      <c r="AK200" s="28" t="str">
        <f aca="false">IF($L200="","",IF(MATCH($L200,$L$2:$L$3000,0)&lt;&gt;ROW()-1,"",COUNT($AK$1:$AK199)+1))</f>
        <v/>
      </c>
      <c r="AL200" s="28" t="str">
        <f aca="false">IF($G200="","",IF(MATCH($G200,$G$2:$G$3000,0)&lt;&gt;ROW()-1,"",COUNT($AL$1:$AL199)+1))</f>
        <v/>
      </c>
      <c r="AM200" s="28" t="str">
        <f aca="false">IF($H200="","",IF(MATCH($H200,$H$2:$H$3000,0)&lt;&gt;ROW()-1,"",COUNT($AM$1:$AM199)+1))</f>
        <v/>
      </c>
      <c r="AN200" s="28" t="str">
        <f aca="false">IF($I200="","",IF(MATCH($I200,$I$2:$I$3000,0)&lt;&gt;ROW()-1,"",COUNT($AN$1:$AN199)+1))</f>
        <v/>
      </c>
      <c r="AO200" s="28" t="str">
        <f aca="false">IF($Q200="","",IF(MATCH($Q200,$Q$2:$Q$3000,0)&lt;&gt;ROW()-1,"",COUNT($AO$1:$AO199)+1))</f>
        <v/>
      </c>
    </row>
    <row r="201" customFormat="false" ht="12.75" hidden="false" customHeight="true" outlineLevel="0" collapsed="false">
      <c r="W201" s="24" t="n">
        <f aca="false">IF($F201="",0,IFERROR(IF(ISNUMBER($F201),INT($F201),DATE(VALUE(MID(SUBSTITUTE(LEFT($F201,FIND(" ",$F201&amp;" ")-1),"/",REPT(" ",20)),41,20)),VALUE(LEFT(SUBSTITUTE(LEFT($F201,FIND(" ",$F201&amp;" ")-1),"/",REPT(" ",20)),20)),VALUE(MID(SUBSTITUTE(LEFT($F201,FIND(" ",$F201&amp;" ")-1),"/",REPT(" ",20)),21,20)))),0))</f>
        <v>0</v>
      </c>
      <c r="X201" s="25" t="str">
        <f aca="false">IF(ISNUMBER($N201),$N201*Validation!$B$5,"")</f>
        <v/>
      </c>
      <c r="Y201" s="26" t="str">
        <f aca="false">IF($A201="","",SUBSTITUTE(SUBSTITUTE(SUBSTITUTE(SUBSTITUTE(SUBSTITUTE(SUBSTITUTE(SUBSTITUTE(UPPER(TRIM($A201)),"Á","A"),"É","E"),"Í","I"),"Ó","O"),"Ú","U"),"Ñ","N"),"Ü","U"))</f>
        <v/>
      </c>
      <c r="Z201" s="26" t="str">
        <f aca="false">IF($Y201="","",LEFT($Y201,1)&amp;" "&amp;TRIM(RIGHT(SUBSTITUTE($Y201," ",REPT(" ",50)),50)))</f>
        <v/>
      </c>
      <c r="AA201" s="27" t="str">
        <f aca="false">IF($AF201="","",IF(COUNTIF(Validation!$U$19:$U$178,$AF201)&gt;0,"OK","NO MATCH"))</f>
        <v/>
      </c>
      <c r="AB201" s="27" t="str">
        <f aca="false">IF($W201=0,"",IF(AND($W201&gt;=Validation!$B$3,$W201&lt;=Validation!$C$3),"Yes","No"))</f>
        <v/>
      </c>
      <c r="AC201" s="26" t="str">
        <f aca="false">IF($A201="","",$AF201&amp;"|"&amp;TEXT($W201,"yyyy-mm-dd")&amp;"|"&amp;$J201&amp;"|"&amp;$N201)</f>
        <v/>
      </c>
      <c r="AD201" s="27" t="str">
        <f aca="false">IF($AC201="","",IF(COUNTIF($AC$2:$AC$3000,$AC201)&gt;1,"REVIEW","OK"))</f>
        <v/>
      </c>
      <c r="AE201" s="27" t="str">
        <f aca="false">IF(OR($W201=0,$O201=""),"",IF(IFERROR(IF(ISNUMBER($O201),INT($O201),DATE(VALUE(MID(SUBSTITUTE(LEFT($O201,FIND(" ",$O201&amp;" ")-1),"/",REPT(" ",20)),41,20)),VALUE(LEFT(SUBSTITUTE(LEFT($O201,FIND(" ",$O201&amp;" ")-1),"/",REPT(" ",20)),20)),VALUE(MID(SUBSTITUTE(LEFT($O201,FIND(" ",$O201&amp;" ")-1),"/",REPT(" ",20)),21,20)))),0)&gt;$W201,"Late","Same day"))</f>
        <v/>
      </c>
      <c r="AF201" s="26" t="str">
        <f aca="false">IF($A201="","",IFERROR(INDEX(Validation!$C$193:$C$217,MATCH($A201,Validation!$A$193:$A$217,0)),IF(COUNTIF(Validation!$U$19:$U$178,$Z201)&gt;0,$Z201,IF(COUNTIF(Validation!$S$19:$S$178,$AI201)=1,INDEX(Validation!$U$19:$U$178,MATCH($AI201,Validation!$S$19:$S$178,0)),$Z201))))</f>
        <v/>
      </c>
      <c r="AG201" s="27" t="str">
        <f aca="false">IF(COUNTA($A201:$U201)=0,"",IF($A201="","No name",IF($F201="","No date",IF($W201=0,"Date ilegible",IF(NOT(ISNUMBER($N201)),"Hours no numéricas",IF($AA201="NO MATCH","Person no identificada","OK"))))))</f>
        <v/>
      </c>
      <c r="AH201" s="27" t="str">
        <f aca="false">IF($W201=0,"No date",IF($W201&lt;Validation!$B$3,"Before period",IF($W201&gt;Validation!$C$3,"After period","In period")))</f>
        <v>No date</v>
      </c>
      <c r="AI201" s="26" t="str">
        <f aca="false">IF($Y201="","",TRIM(RIGHT(SUBSTITUTE($Y201," ",REPT(" ",50)),50)))</f>
        <v/>
      </c>
      <c r="AJ201" s="27" t="str">
        <f aca="false">IF($A201="","",IF(NOT(ISERROR(MATCH($A201,Validation!$A$193:$A$217,0))),"Manual mapping",IF(COUNTIF(Validation!$U$19:$U$178,$Z201)&gt;0,"Direct",IF(COUNTIF(Validation!$S$19:$S$178,$AI201)=1,"By surname","Unresolved"))))</f>
        <v/>
      </c>
      <c r="AK201" s="28" t="str">
        <f aca="false">IF($L201="","",IF(MATCH($L201,$L$2:$L$3000,0)&lt;&gt;ROW()-1,"",COUNT($AK$1:$AK200)+1))</f>
        <v/>
      </c>
      <c r="AL201" s="28" t="str">
        <f aca="false">IF($G201="","",IF(MATCH($G201,$G$2:$G$3000,0)&lt;&gt;ROW()-1,"",COUNT($AL$1:$AL200)+1))</f>
        <v/>
      </c>
      <c r="AM201" s="28" t="str">
        <f aca="false">IF($H201="","",IF(MATCH($H201,$H$2:$H$3000,0)&lt;&gt;ROW()-1,"",COUNT($AM$1:$AM200)+1))</f>
        <v/>
      </c>
      <c r="AN201" s="28" t="str">
        <f aca="false">IF($I201="","",IF(MATCH($I201,$I$2:$I$3000,0)&lt;&gt;ROW()-1,"",COUNT($AN$1:$AN200)+1))</f>
        <v/>
      </c>
      <c r="AO201" s="28" t="str">
        <f aca="false">IF($Q201="","",IF(MATCH($Q201,$Q$2:$Q$3000,0)&lt;&gt;ROW()-1,"",COUNT($AO$1:$AO200)+1))</f>
        <v/>
      </c>
    </row>
    <row r="202" customFormat="false" ht="12.75" hidden="false" customHeight="true" outlineLevel="0" collapsed="false">
      <c r="W202" s="24" t="n">
        <f aca="false">IF($F202="",0,IFERROR(IF(ISNUMBER($F202),INT($F202),DATE(VALUE(MID(SUBSTITUTE(LEFT($F202,FIND(" ",$F202&amp;" ")-1),"/",REPT(" ",20)),41,20)),VALUE(LEFT(SUBSTITUTE(LEFT($F202,FIND(" ",$F202&amp;" ")-1),"/",REPT(" ",20)),20)),VALUE(MID(SUBSTITUTE(LEFT($F202,FIND(" ",$F202&amp;" ")-1),"/",REPT(" ",20)),21,20)))),0))</f>
        <v>0</v>
      </c>
      <c r="X202" s="25" t="str">
        <f aca="false">IF(ISNUMBER($N202),$N202*Validation!$B$5,"")</f>
        <v/>
      </c>
      <c r="Y202" s="26" t="str">
        <f aca="false">IF($A202="","",SUBSTITUTE(SUBSTITUTE(SUBSTITUTE(SUBSTITUTE(SUBSTITUTE(SUBSTITUTE(SUBSTITUTE(UPPER(TRIM($A202)),"Á","A"),"É","E"),"Í","I"),"Ó","O"),"Ú","U"),"Ñ","N"),"Ü","U"))</f>
        <v/>
      </c>
      <c r="Z202" s="26" t="str">
        <f aca="false">IF($Y202="","",LEFT($Y202,1)&amp;" "&amp;TRIM(RIGHT(SUBSTITUTE($Y202," ",REPT(" ",50)),50)))</f>
        <v/>
      </c>
      <c r="AA202" s="27" t="str">
        <f aca="false">IF($AF202="","",IF(COUNTIF(Validation!$U$19:$U$178,$AF202)&gt;0,"OK","NO MATCH"))</f>
        <v/>
      </c>
      <c r="AB202" s="27" t="str">
        <f aca="false">IF($W202=0,"",IF(AND($W202&gt;=Validation!$B$3,$W202&lt;=Validation!$C$3),"Yes","No"))</f>
        <v/>
      </c>
      <c r="AC202" s="26" t="str">
        <f aca="false">IF($A202="","",$AF202&amp;"|"&amp;TEXT($W202,"yyyy-mm-dd")&amp;"|"&amp;$J202&amp;"|"&amp;$N202)</f>
        <v/>
      </c>
      <c r="AD202" s="27" t="str">
        <f aca="false">IF($AC202="","",IF(COUNTIF($AC$2:$AC$3000,$AC202)&gt;1,"REVIEW","OK"))</f>
        <v/>
      </c>
      <c r="AE202" s="27" t="str">
        <f aca="false">IF(OR($W202=0,$O202=""),"",IF(IFERROR(IF(ISNUMBER($O202),INT($O202),DATE(VALUE(MID(SUBSTITUTE(LEFT($O202,FIND(" ",$O202&amp;" ")-1),"/",REPT(" ",20)),41,20)),VALUE(LEFT(SUBSTITUTE(LEFT($O202,FIND(" ",$O202&amp;" ")-1),"/",REPT(" ",20)),20)),VALUE(MID(SUBSTITUTE(LEFT($O202,FIND(" ",$O202&amp;" ")-1),"/",REPT(" ",20)),21,20)))),0)&gt;$W202,"Late","Same day"))</f>
        <v/>
      </c>
      <c r="AF202" s="26" t="str">
        <f aca="false">IF($A202="","",IFERROR(INDEX(Validation!$C$193:$C$217,MATCH($A202,Validation!$A$193:$A$217,0)),IF(COUNTIF(Validation!$U$19:$U$178,$Z202)&gt;0,$Z202,IF(COUNTIF(Validation!$S$19:$S$178,$AI202)=1,INDEX(Validation!$U$19:$U$178,MATCH($AI202,Validation!$S$19:$S$178,0)),$Z202))))</f>
        <v/>
      </c>
      <c r="AG202" s="27" t="str">
        <f aca="false">IF(COUNTA($A202:$U202)=0,"",IF($A202="","No name",IF($F202="","No date",IF($W202=0,"Date ilegible",IF(NOT(ISNUMBER($N202)),"Hours no numéricas",IF($AA202="NO MATCH","Person no identificada","OK"))))))</f>
        <v/>
      </c>
      <c r="AH202" s="27" t="str">
        <f aca="false">IF($W202=0,"No date",IF($W202&lt;Validation!$B$3,"Before period",IF($W202&gt;Validation!$C$3,"After period","In period")))</f>
        <v>No date</v>
      </c>
      <c r="AI202" s="26" t="str">
        <f aca="false">IF($Y202="","",TRIM(RIGHT(SUBSTITUTE($Y202," ",REPT(" ",50)),50)))</f>
        <v/>
      </c>
      <c r="AJ202" s="27" t="str">
        <f aca="false">IF($A202="","",IF(NOT(ISERROR(MATCH($A202,Validation!$A$193:$A$217,0))),"Manual mapping",IF(COUNTIF(Validation!$U$19:$U$178,$Z202)&gt;0,"Direct",IF(COUNTIF(Validation!$S$19:$S$178,$AI202)=1,"By surname","Unresolved"))))</f>
        <v/>
      </c>
      <c r="AK202" s="28" t="str">
        <f aca="false">IF($L202="","",IF(MATCH($L202,$L$2:$L$3000,0)&lt;&gt;ROW()-1,"",COUNT($AK$1:$AK201)+1))</f>
        <v/>
      </c>
      <c r="AL202" s="28" t="str">
        <f aca="false">IF($G202="","",IF(MATCH($G202,$G$2:$G$3000,0)&lt;&gt;ROW()-1,"",COUNT($AL$1:$AL201)+1))</f>
        <v/>
      </c>
      <c r="AM202" s="28" t="str">
        <f aca="false">IF($H202="","",IF(MATCH($H202,$H$2:$H$3000,0)&lt;&gt;ROW()-1,"",COUNT($AM$1:$AM201)+1))</f>
        <v/>
      </c>
      <c r="AN202" s="28" t="str">
        <f aca="false">IF($I202="","",IF(MATCH($I202,$I$2:$I$3000,0)&lt;&gt;ROW()-1,"",COUNT($AN$1:$AN201)+1))</f>
        <v/>
      </c>
      <c r="AO202" s="28" t="str">
        <f aca="false">IF($Q202="","",IF(MATCH($Q202,$Q$2:$Q$3000,0)&lt;&gt;ROW()-1,"",COUNT($AO$1:$AO201)+1))</f>
        <v/>
      </c>
    </row>
    <row r="203" customFormat="false" ht="12.75" hidden="false" customHeight="true" outlineLevel="0" collapsed="false">
      <c r="W203" s="24" t="n">
        <f aca="false">IF($F203="",0,IFERROR(IF(ISNUMBER($F203),INT($F203),DATE(VALUE(MID(SUBSTITUTE(LEFT($F203,FIND(" ",$F203&amp;" ")-1),"/",REPT(" ",20)),41,20)),VALUE(LEFT(SUBSTITUTE(LEFT($F203,FIND(" ",$F203&amp;" ")-1),"/",REPT(" ",20)),20)),VALUE(MID(SUBSTITUTE(LEFT($F203,FIND(" ",$F203&amp;" ")-1),"/",REPT(" ",20)),21,20)))),0))</f>
        <v>0</v>
      </c>
      <c r="X203" s="25" t="str">
        <f aca="false">IF(ISNUMBER($N203),$N203*Validation!$B$5,"")</f>
        <v/>
      </c>
      <c r="Y203" s="26" t="str">
        <f aca="false">IF($A203="","",SUBSTITUTE(SUBSTITUTE(SUBSTITUTE(SUBSTITUTE(SUBSTITUTE(SUBSTITUTE(SUBSTITUTE(UPPER(TRIM($A203)),"Á","A"),"É","E"),"Í","I"),"Ó","O"),"Ú","U"),"Ñ","N"),"Ü","U"))</f>
        <v/>
      </c>
      <c r="Z203" s="26" t="str">
        <f aca="false">IF($Y203="","",LEFT($Y203,1)&amp;" "&amp;TRIM(RIGHT(SUBSTITUTE($Y203," ",REPT(" ",50)),50)))</f>
        <v/>
      </c>
      <c r="AA203" s="27" t="str">
        <f aca="false">IF($AF203="","",IF(COUNTIF(Validation!$U$19:$U$178,$AF203)&gt;0,"OK","NO MATCH"))</f>
        <v/>
      </c>
      <c r="AB203" s="27" t="str">
        <f aca="false">IF($W203=0,"",IF(AND($W203&gt;=Validation!$B$3,$W203&lt;=Validation!$C$3),"Yes","No"))</f>
        <v/>
      </c>
      <c r="AC203" s="26" t="str">
        <f aca="false">IF($A203="","",$AF203&amp;"|"&amp;TEXT($W203,"yyyy-mm-dd")&amp;"|"&amp;$J203&amp;"|"&amp;$N203)</f>
        <v/>
      </c>
      <c r="AD203" s="27" t="str">
        <f aca="false">IF($AC203="","",IF(COUNTIF($AC$2:$AC$3000,$AC203)&gt;1,"REVIEW","OK"))</f>
        <v/>
      </c>
      <c r="AE203" s="27" t="str">
        <f aca="false">IF(OR($W203=0,$O203=""),"",IF(IFERROR(IF(ISNUMBER($O203),INT($O203),DATE(VALUE(MID(SUBSTITUTE(LEFT($O203,FIND(" ",$O203&amp;" ")-1),"/",REPT(" ",20)),41,20)),VALUE(LEFT(SUBSTITUTE(LEFT($O203,FIND(" ",$O203&amp;" ")-1),"/",REPT(" ",20)),20)),VALUE(MID(SUBSTITUTE(LEFT($O203,FIND(" ",$O203&amp;" ")-1),"/",REPT(" ",20)),21,20)))),0)&gt;$W203,"Late","Same day"))</f>
        <v/>
      </c>
      <c r="AF203" s="26" t="str">
        <f aca="false">IF($A203="","",IFERROR(INDEX(Validation!$C$193:$C$217,MATCH($A203,Validation!$A$193:$A$217,0)),IF(COUNTIF(Validation!$U$19:$U$178,$Z203)&gt;0,$Z203,IF(COUNTIF(Validation!$S$19:$S$178,$AI203)=1,INDEX(Validation!$U$19:$U$178,MATCH($AI203,Validation!$S$19:$S$178,0)),$Z203))))</f>
        <v/>
      </c>
      <c r="AG203" s="27" t="str">
        <f aca="false">IF(COUNTA($A203:$U203)=0,"",IF($A203="","No name",IF($F203="","No date",IF($W203=0,"Date ilegible",IF(NOT(ISNUMBER($N203)),"Hours no numéricas",IF($AA203="NO MATCH","Person no identificada","OK"))))))</f>
        <v/>
      </c>
      <c r="AH203" s="27" t="str">
        <f aca="false">IF($W203=0,"No date",IF($W203&lt;Validation!$B$3,"Before period",IF($W203&gt;Validation!$C$3,"After period","In period")))</f>
        <v>No date</v>
      </c>
      <c r="AI203" s="26" t="str">
        <f aca="false">IF($Y203="","",TRIM(RIGHT(SUBSTITUTE($Y203," ",REPT(" ",50)),50)))</f>
        <v/>
      </c>
      <c r="AJ203" s="27" t="str">
        <f aca="false">IF($A203="","",IF(NOT(ISERROR(MATCH($A203,Validation!$A$193:$A$217,0))),"Manual mapping",IF(COUNTIF(Validation!$U$19:$U$178,$Z203)&gt;0,"Direct",IF(COUNTIF(Validation!$S$19:$S$178,$AI203)=1,"By surname","Unresolved"))))</f>
        <v/>
      </c>
      <c r="AK203" s="28" t="str">
        <f aca="false">IF($L203="","",IF(MATCH($L203,$L$2:$L$3000,0)&lt;&gt;ROW()-1,"",COUNT($AK$1:$AK202)+1))</f>
        <v/>
      </c>
      <c r="AL203" s="28" t="str">
        <f aca="false">IF($G203="","",IF(MATCH($G203,$G$2:$G$3000,0)&lt;&gt;ROW()-1,"",COUNT($AL$1:$AL202)+1))</f>
        <v/>
      </c>
      <c r="AM203" s="28" t="str">
        <f aca="false">IF($H203="","",IF(MATCH($H203,$H$2:$H$3000,0)&lt;&gt;ROW()-1,"",COUNT($AM$1:$AM202)+1))</f>
        <v/>
      </c>
      <c r="AN203" s="28" t="str">
        <f aca="false">IF($I203="","",IF(MATCH($I203,$I$2:$I$3000,0)&lt;&gt;ROW()-1,"",COUNT($AN$1:$AN202)+1))</f>
        <v/>
      </c>
      <c r="AO203" s="28" t="str">
        <f aca="false">IF($Q203="","",IF(MATCH($Q203,$Q$2:$Q$3000,0)&lt;&gt;ROW()-1,"",COUNT($AO$1:$AO202)+1))</f>
        <v/>
      </c>
    </row>
    <row r="204" customFormat="false" ht="12.75" hidden="false" customHeight="true" outlineLevel="0" collapsed="false">
      <c r="W204" s="24" t="n">
        <f aca="false">IF($F204="",0,IFERROR(IF(ISNUMBER($F204),INT($F204),DATE(VALUE(MID(SUBSTITUTE(LEFT($F204,FIND(" ",$F204&amp;" ")-1),"/",REPT(" ",20)),41,20)),VALUE(LEFT(SUBSTITUTE(LEFT($F204,FIND(" ",$F204&amp;" ")-1),"/",REPT(" ",20)),20)),VALUE(MID(SUBSTITUTE(LEFT($F204,FIND(" ",$F204&amp;" ")-1),"/",REPT(" ",20)),21,20)))),0))</f>
        <v>0</v>
      </c>
      <c r="X204" s="25" t="str">
        <f aca="false">IF(ISNUMBER($N204),$N204*Validation!$B$5,"")</f>
        <v/>
      </c>
      <c r="Y204" s="26" t="str">
        <f aca="false">IF($A204="","",SUBSTITUTE(SUBSTITUTE(SUBSTITUTE(SUBSTITUTE(SUBSTITUTE(SUBSTITUTE(SUBSTITUTE(UPPER(TRIM($A204)),"Á","A"),"É","E"),"Í","I"),"Ó","O"),"Ú","U"),"Ñ","N"),"Ü","U"))</f>
        <v/>
      </c>
      <c r="Z204" s="26" t="str">
        <f aca="false">IF($Y204="","",LEFT($Y204,1)&amp;" "&amp;TRIM(RIGHT(SUBSTITUTE($Y204," ",REPT(" ",50)),50)))</f>
        <v/>
      </c>
      <c r="AA204" s="27" t="str">
        <f aca="false">IF($AF204="","",IF(COUNTIF(Validation!$U$19:$U$178,$AF204)&gt;0,"OK","NO MATCH"))</f>
        <v/>
      </c>
      <c r="AB204" s="27" t="str">
        <f aca="false">IF($W204=0,"",IF(AND($W204&gt;=Validation!$B$3,$W204&lt;=Validation!$C$3),"Yes","No"))</f>
        <v/>
      </c>
      <c r="AC204" s="26" t="str">
        <f aca="false">IF($A204="","",$AF204&amp;"|"&amp;TEXT($W204,"yyyy-mm-dd")&amp;"|"&amp;$J204&amp;"|"&amp;$N204)</f>
        <v/>
      </c>
      <c r="AD204" s="27" t="str">
        <f aca="false">IF($AC204="","",IF(COUNTIF($AC$2:$AC$3000,$AC204)&gt;1,"REVIEW","OK"))</f>
        <v/>
      </c>
      <c r="AE204" s="27" t="str">
        <f aca="false">IF(OR($W204=0,$O204=""),"",IF(IFERROR(IF(ISNUMBER($O204),INT($O204),DATE(VALUE(MID(SUBSTITUTE(LEFT($O204,FIND(" ",$O204&amp;" ")-1),"/",REPT(" ",20)),41,20)),VALUE(LEFT(SUBSTITUTE(LEFT($O204,FIND(" ",$O204&amp;" ")-1),"/",REPT(" ",20)),20)),VALUE(MID(SUBSTITUTE(LEFT($O204,FIND(" ",$O204&amp;" ")-1),"/",REPT(" ",20)),21,20)))),0)&gt;$W204,"Late","Same day"))</f>
        <v/>
      </c>
      <c r="AF204" s="26" t="str">
        <f aca="false">IF($A204="","",IFERROR(INDEX(Validation!$C$193:$C$217,MATCH($A204,Validation!$A$193:$A$217,0)),IF(COUNTIF(Validation!$U$19:$U$178,$Z204)&gt;0,$Z204,IF(COUNTIF(Validation!$S$19:$S$178,$AI204)=1,INDEX(Validation!$U$19:$U$178,MATCH($AI204,Validation!$S$19:$S$178,0)),$Z204))))</f>
        <v/>
      </c>
      <c r="AG204" s="27" t="str">
        <f aca="false">IF(COUNTA($A204:$U204)=0,"",IF($A204="","No name",IF($F204="","No date",IF($W204=0,"Date ilegible",IF(NOT(ISNUMBER($N204)),"Hours no numéricas",IF($AA204="NO MATCH","Person no identificada","OK"))))))</f>
        <v/>
      </c>
      <c r="AH204" s="27" t="str">
        <f aca="false">IF($W204=0,"No date",IF($W204&lt;Validation!$B$3,"Before period",IF($W204&gt;Validation!$C$3,"After period","In period")))</f>
        <v>No date</v>
      </c>
      <c r="AI204" s="26" t="str">
        <f aca="false">IF($Y204="","",TRIM(RIGHT(SUBSTITUTE($Y204," ",REPT(" ",50)),50)))</f>
        <v/>
      </c>
      <c r="AJ204" s="27" t="str">
        <f aca="false">IF($A204="","",IF(NOT(ISERROR(MATCH($A204,Validation!$A$193:$A$217,0))),"Manual mapping",IF(COUNTIF(Validation!$U$19:$U$178,$Z204)&gt;0,"Direct",IF(COUNTIF(Validation!$S$19:$S$178,$AI204)=1,"By surname","Unresolved"))))</f>
        <v/>
      </c>
      <c r="AK204" s="28" t="str">
        <f aca="false">IF($L204="","",IF(MATCH($L204,$L$2:$L$3000,0)&lt;&gt;ROW()-1,"",COUNT($AK$1:$AK203)+1))</f>
        <v/>
      </c>
      <c r="AL204" s="28" t="str">
        <f aca="false">IF($G204="","",IF(MATCH($G204,$G$2:$G$3000,0)&lt;&gt;ROW()-1,"",COUNT($AL$1:$AL203)+1))</f>
        <v/>
      </c>
      <c r="AM204" s="28" t="str">
        <f aca="false">IF($H204="","",IF(MATCH($H204,$H$2:$H$3000,0)&lt;&gt;ROW()-1,"",COUNT($AM$1:$AM203)+1))</f>
        <v/>
      </c>
      <c r="AN204" s="28" t="str">
        <f aca="false">IF($I204="","",IF(MATCH($I204,$I$2:$I$3000,0)&lt;&gt;ROW()-1,"",COUNT($AN$1:$AN203)+1))</f>
        <v/>
      </c>
      <c r="AO204" s="28" t="str">
        <f aca="false">IF($Q204="","",IF(MATCH($Q204,$Q$2:$Q$3000,0)&lt;&gt;ROW()-1,"",COUNT($AO$1:$AO203)+1))</f>
        <v/>
      </c>
    </row>
    <row r="205" customFormat="false" ht="12.75" hidden="false" customHeight="true" outlineLevel="0" collapsed="false">
      <c r="W205" s="24" t="n">
        <f aca="false">IF($F205="",0,IFERROR(IF(ISNUMBER($F205),INT($F205),DATE(VALUE(MID(SUBSTITUTE(LEFT($F205,FIND(" ",$F205&amp;" ")-1),"/",REPT(" ",20)),41,20)),VALUE(LEFT(SUBSTITUTE(LEFT($F205,FIND(" ",$F205&amp;" ")-1),"/",REPT(" ",20)),20)),VALUE(MID(SUBSTITUTE(LEFT($F205,FIND(" ",$F205&amp;" ")-1),"/",REPT(" ",20)),21,20)))),0))</f>
        <v>0</v>
      </c>
      <c r="X205" s="25" t="str">
        <f aca="false">IF(ISNUMBER($N205),$N205*Validation!$B$5,"")</f>
        <v/>
      </c>
      <c r="Y205" s="26" t="str">
        <f aca="false">IF($A205="","",SUBSTITUTE(SUBSTITUTE(SUBSTITUTE(SUBSTITUTE(SUBSTITUTE(SUBSTITUTE(SUBSTITUTE(UPPER(TRIM($A205)),"Á","A"),"É","E"),"Í","I"),"Ó","O"),"Ú","U"),"Ñ","N"),"Ü","U"))</f>
        <v/>
      </c>
      <c r="Z205" s="26" t="str">
        <f aca="false">IF($Y205="","",LEFT($Y205,1)&amp;" "&amp;TRIM(RIGHT(SUBSTITUTE($Y205," ",REPT(" ",50)),50)))</f>
        <v/>
      </c>
      <c r="AA205" s="27" t="str">
        <f aca="false">IF($AF205="","",IF(COUNTIF(Validation!$U$19:$U$178,$AF205)&gt;0,"OK","NO MATCH"))</f>
        <v/>
      </c>
      <c r="AB205" s="27" t="str">
        <f aca="false">IF($W205=0,"",IF(AND($W205&gt;=Validation!$B$3,$W205&lt;=Validation!$C$3),"Yes","No"))</f>
        <v/>
      </c>
      <c r="AC205" s="26" t="str">
        <f aca="false">IF($A205="","",$AF205&amp;"|"&amp;TEXT($W205,"yyyy-mm-dd")&amp;"|"&amp;$J205&amp;"|"&amp;$N205)</f>
        <v/>
      </c>
      <c r="AD205" s="27" t="str">
        <f aca="false">IF($AC205="","",IF(COUNTIF($AC$2:$AC$3000,$AC205)&gt;1,"REVIEW","OK"))</f>
        <v/>
      </c>
      <c r="AE205" s="27" t="str">
        <f aca="false">IF(OR($W205=0,$O205=""),"",IF(IFERROR(IF(ISNUMBER($O205),INT($O205),DATE(VALUE(MID(SUBSTITUTE(LEFT($O205,FIND(" ",$O205&amp;" ")-1),"/",REPT(" ",20)),41,20)),VALUE(LEFT(SUBSTITUTE(LEFT($O205,FIND(" ",$O205&amp;" ")-1),"/",REPT(" ",20)),20)),VALUE(MID(SUBSTITUTE(LEFT($O205,FIND(" ",$O205&amp;" ")-1),"/",REPT(" ",20)),21,20)))),0)&gt;$W205,"Late","Same day"))</f>
        <v/>
      </c>
      <c r="AF205" s="26" t="str">
        <f aca="false">IF($A205="","",IFERROR(INDEX(Validation!$C$193:$C$217,MATCH($A205,Validation!$A$193:$A$217,0)),IF(COUNTIF(Validation!$U$19:$U$178,$Z205)&gt;0,$Z205,IF(COUNTIF(Validation!$S$19:$S$178,$AI205)=1,INDEX(Validation!$U$19:$U$178,MATCH($AI205,Validation!$S$19:$S$178,0)),$Z205))))</f>
        <v/>
      </c>
      <c r="AG205" s="27" t="str">
        <f aca="false">IF(COUNTA($A205:$U205)=0,"",IF($A205="","No name",IF($F205="","No date",IF($W205=0,"Date ilegible",IF(NOT(ISNUMBER($N205)),"Hours no numéricas",IF($AA205="NO MATCH","Person no identificada","OK"))))))</f>
        <v/>
      </c>
      <c r="AH205" s="27" t="str">
        <f aca="false">IF($W205=0,"No date",IF($W205&lt;Validation!$B$3,"Before period",IF($W205&gt;Validation!$C$3,"After period","In period")))</f>
        <v>No date</v>
      </c>
      <c r="AI205" s="26" t="str">
        <f aca="false">IF($Y205="","",TRIM(RIGHT(SUBSTITUTE($Y205," ",REPT(" ",50)),50)))</f>
        <v/>
      </c>
      <c r="AJ205" s="27" t="str">
        <f aca="false">IF($A205="","",IF(NOT(ISERROR(MATCH($A205,Validation!$A$193:$A$217,0))),"Manual mapping",IF(COUNTIF(Validation!$U$19:$U$178,$Z205)&gt;0,"Direct",IF(COUNTIF(Validation!$S$19:$S$178,$AI205)=1,"By surname","Unresolved"))))</f>
        <v/>
      </c>
      <c r="AK205" s="28" t="str">
        <f aca="false">IF($L205="","",IF(MATCH($L205,$L$2:$L$3000,0)&lt;&gt;ROW()-1,"",COUNT($AK$1:$AK204)+1))</f>
        <v/>
      </c>
      <c r="AL205" s="28" t="str">
        <f aca="false">IF($G205="","",IF(MATCH($G205,$G$2:$G$3000,0)&lt;&gt;ROW()-1,"",COUNT($AL$1:$AL204)+1))</f>
        <v/>
      </c>
      <c r="AM205" s="28" t="str">
        <f aca="false">IF($H205="","",IF(MATCH($H205,$H$2:$H$3000,0)&lt;&gt;ROW()-1,"",COUNT($AM$1:$AM204)+1))</f>
        <v/>
      </c>
      <c r="AN205" s="28" t="str">
        <f aca="false">IF($I205="","",IF(MATCH($I205,$I$2:$I$3000,0)&lt;&gt;ROW()-1,"",COUNT($AN$1:$AN204)+1))</f>
        <v/>
      </c>
      <c r="AO205" s="28" t="str">
        <f aca="false">IF($Q205="","",IF(MATCH($Q205,$Q$2:$Q$3000,0)&lt;&gt;ROW()-1,"",COUNT($AO$1:$AO204)+1))</f>
        <v/>
      </c>
    </row>
    <row r="206" customFormat="false" ht="12.75" hidden="false" customHeight="true" outlineLevel="0" collapsed="false">
      <c r="W206" s="24" t="n">
        <f aca="false">IF($F206="",0,IFERROR(IF(ISNUMBER($F206),INT($F206),DATE(VALUE(MID(SUBSTITUTE(LEFT($F206,FIND(" ",$F206&amp;" ")-1),"/",REPT(" ",20)),41,20)),VALUE(LEFT(SUBSTITUTE(LEFT($F206,FIND(" ",$F206&amp;" ")-1),"/",REPT(" ",20)),20)),VALUE(MID(SUBSTITUTE(LEFT($F206,FIND(" ",$F206&amp;" ")-1),"/",REPT(" ",20)),21,20)))),0))</f>
        <v>0</v>
      </c>
      <c r="X206" s="25" t="str">
        <f aca="false">IF(ISNUMBER($N206),$N206*Validation!$B$5,"")</f>
        <v/>
      </c>
      <c r="Y206" s="26" t="str">
        <f aca="false">IF($A206="","",SUBSTITUTE(SUBSTITUTE(SUBSTITUTE(SUBSTITUTE(SUBSTITUTE(SUBSTITUTE(SUBSTITUTE(UPPER(TRIM($A206)),"Á","A"),"É","E"),"Í","I"),"Ó","O"),"Ú","U"),"Ñ","N"),"Ü","U"))</f>
        <v/>
      </c>
      <c r="Z206" s="26" t="str">
        <f aca="false">IF($Y206="","",LEFT($Y206,1)&amp;" "&amp;TRIM(RIGHT(SUBSTITUTE($Y206," ",REPT(" ",50)),50)))</f>
        <v/>
      </c>
      <c r="AA206" s="27" t="str">
        <f aca="false">IF($AF206="","",IF(COUNTIF(Validation!$U$19:$U$178,$AF206)&gt;0,"OK","NO MATCH"))</f>
        <v/>
      </c>
      <c r="AB206" s="27" t="str">
        <f aca="false">IF($W206=0,"",IF(AND($W206&gt;=Validation!$B$3,$W206&lt;=Validation!$C$3),"Yes","No"))</f>
        <v/>
      </c>
      <c r="AC206" s="26" t="str">
        <f aca="false">IF($A206="","",$AF206&amp;"|"&amp;TEXT($W206,"yyyy-mm-dd")&amp;"|"&amp;$J206&amp;"|"&amp;$N206)</f>
        <v/>
      </c>
      <c r="AD206" s="27" t="str">
        <f aca="false">IF($AC206="","",IF(COUNTIF($AC$2:$AC$3000,$AC206)&gt;1,"REVIEW","OK"))</f>
        <v/>
      </c>
      <c r="AE206" s="27" t="str">
        <f aca="false">IF(OR($W206=0,$O206=""),"",IF(IFERROR(IF(ISNUMBER($O206),INT($O206),DATE(VALUE(MID(SUBSTITUTE(LEFT($O206,FIND(" ",$O206&amp;" ")-1),"/",REPT(" ",20)),41,20)),VALUE(LEFT(SUBSTITUTE(LEFT($O206,FIND(" ",$O206&amp;" ")-1),"/",REPT(" ",20)),20)),VALUE(MID(SUBSTITUTE(LEFT($O206,FIND(" ",$O206&amp;" ")-1),"/",REPT(" ",20)),21,20)))),0)&gt;$W206,"Late","Same day"))</f>
        <v/>
      </c>
      <c r="AF206" s="26" t="str">
        <f aca="false">IF($A206="","",IFERROR(INDEX(Validation!$C$193:$C$217,MATCH($A206,Validation!$A$193:$A$217,0)),IF(COUNTIF(Validation!$U$19:$U$178,$Z206)&gt;0,$Z206,IF(COUNTIF(Validation!$S$19:$S$178,$AI206)=1,INDEX(Validation!$U$19:$U$178,MATCH($AI206,Validation!$S$19:$S$178,0)),$Z206))))</f>
        <v/>
      </c>
      <c r="AG206" s="27" t="str">
        <f aca="false">IF(COUNTA($A206:$U206)=0,"",IF($A206="","No name",IF($F206="","No date",IF($W206=0,"Date ilegible",IF(NOT(ISNUMBER($N206)),"Hours no numéricas",IF($AA206="NO MATCH","Person no identificada","OK"))))))</f>
        <v/>
      </c>
      <c r="AH206" s="27" t="str">
        <f aca="false">IF($W206=0,"No date",IF($W206&lt;Validation!$B$3,"Before period",IF($W206&gt;Validation!$C$3,"After period","In period")))</f>
        <v>No date</v>
      </c>
      <c r="AI206" s="26" t="str">
        <f aca="false">IF($Y206="","",TRIM(RIGHT(SUBSTITUTE($Y206," ",REPT(" ",50)),50)))</f>
        <v/>
      </c>
      <c r="AJ206" s="27" t="str">
        <f aca="false">IF($A206="","",IF(NOT(ISERROR(MATCH($A206,Validation!$A$193:$A$217,0))),"Manual mapping",IF(COUNTIF(Validation!$U$19:$U$178,$Z206)&gt;0,"Direct",IF(COUNTIF(Validation!$S$19:$S$178,$AI206)=1,"By surname","Unresolved"))))</f>
        <v/>
      </c>
      <c r="AK206" s="28" t="str">
        <f aca="false">IF($L206="","",IF(MATCH($L206,$L$2:$L$3000,0)&lt;&gt;ROW()-1,"",COUNT($AK$1:$AK205)+1))</f>
        <v/>
      </c>
      <c r="AL206" s="28" t="str">
        <f aca="false">IF($G206="","",IF(MATCH($G206,$G$2:$G$3000,0)&lt;&gt;ROW()-1,"",COUNT($AL$1:$AL205)+1))</f>
        <v/>
      </c>
      <c r="AM206" s="28" t="str">
        <f aca="false">IF($H206="","",IF(MATCH($H206,$H$2:$H$3000,0)&lt;&gt;ROW()-1,"",COUNT($AM$1:$AM205)+1))</f>
        <v/>
      </c>
      <c r="AN206" s="28" t="str">
        <f aca="false">IF($I206="","",IF(MATCH($I206,$I$2:$I$3000,0)&lt;&gt;ROW()-1,"",COUNT($AN$1:$AN205)+1))</f>
        <v/>
      </c>
      <c r="AO206" s="28" t="str">
        <f aca="false">IF($Q206="","",IF(MATCH($Q206,$Q$2:$Q$3000,0)&lt;&gt;ROW()-1,"",COUNT($AO$1:$AO205)+1))</f>
        <v/>
      </c>
    </row>
    <row r="207" customFormat="false" ht="12.75" hidden="false" customHeight="true" outlineLevel="0" collapsed="false">
      <c r="W207" s="24" t="n">
        <f aca="false">IF($F207="",0,IFERROR(IF(ISNUMBER($F207),INT($F207),DATE(VALUE(MID(SUBSTITUTE(LEFT($F207,FIND(" ",$F207&amp;" ")-1),"/",REPT(" ",20)),41,20)),VALUE(LEFT(SUBSTITUTE(LEFT($F207,FIND(" ",$F207&amp;" ")-1),"/",REPT(" ",20)),20)),VALUE(MID(SUBSTITUTE(LEFT($F207,FIND(" ",$F207&amp;" ")-1),"/",REPT(" ",20)),21,20)))),0))</f>
        <v>0</v>
      </c>
      <c r="X207" s="25" t="str">
        <f aca="false">IF(ISNUMBER($N207),$N207*Validation!$B$5,"")</f>
        <v/>
      </c>
      <c r="Y207" s="26" t="str">
        <f aca="false">IF($A207="","",SUBSTITUTE(SUBSTITUTE(SUBSTITUTE(SUBSTITUTE(SUBSTITUTE(SUBSTITUTE(SUBSTITUTE(UPPER(TRIM($A207)),"Á","A"),"É","E"),"Í","I"),"Ó","O"),"Ú","U"),"Ñ","N"),"Ü","U"))</f>
        <v/>
      </c>
      <c r="Z207" s="26" t="str">
        <f aca="false">IF($Y207="","",LEFT($Y207,1)&amp;" "&amp;TRIM(RIGHT(SUBSTITUTE($Y207," ",REPT(" ",50)),50)))</f>
        <v/>
      </c>
      <c r="AA207" s="27" t="str">
        <f aca="false">IF($AF207="","",IF(COUNTIF(Validation!$U$19:$U$178,$AF207)&gt;0,"OK","NO MATCH"))</f>
        <v/>
      </c>
      <c r="AB207" s="27" t="str">
        <f aca="false">IF($W207=0,"",IF(AND($W207&gt;=Validation!$B$3,$W207&lt;=Validation!$C$3),"Yes","No"))</f>
        <v/>
      </c>
      <c r="AC207" s="26" t="str">
        <f aca="false">IF($A207="","",$AF207&amp;"|"&amp;TEXT($W207,"yyyy-mm-dd")&amp;"|"&amp;$J207&amp;"|"&amp;$N207)</f>
        <v/>
      </c>
      <c r="AD207" s="27" t="str">
        <f aca="false">IF($AC207="","",IF(COUNTIF($AC$2:$AC$3000,$AC207)&gt;1,"REVIEW","OK"))</f>
        <v/>
      </c>
      <c r="AE207" s="27" t="str">
        <f aca="false">IF(OR($W207=0,$O207=""),"",IF(IFERROR(IF(ISNUMBER($O207),INT($O207),DATE(VALUE(MID(SUBSTITUTE(LEFT($O207,FIND(" ",$O207&amp;" ")-1),"/",REPT(" ",20)),41,20)),VALUE(LEFT(SUBSTITUTE(LEFT($O207,FIND(" ",$O207&amp;" ")-1),"/",REPT(" ",20)),20)),VALUE(MID(SUBSTITUTE(LEFT($O207,FIND(" ",$O207&amp;" ")-1),"/",REPT(" ",20)),21,20)))),0)&gt;$W207,"Late","Same day"))</f>
        <v/>
      </c>
      <c r="AF207" s="26" t="str">
        <f aca="false">IF($A207="","",IFERROR(INDEX(Validation!$C$193:$C$217,MATCH($A207,Validation!$A$193:$A$217,0)),IF(COUNTIF(Validation!$U$19:$U$178,$Z207)&gt;0,$Z207,IF(COUNTIF(Validation!$S$19:$S$178,$AI207)=1,INDEX(Validation!$U$19:$U$178,MATCH($AI207,Validation!$S$19:$S$178,0)),$Z207))))</f>
        <v/>
      </c>
      <c r="AG207" s="27" t="str">
        <f aca="false">IF(COUNTA($A207:$U207)=0,"",IF($A207="","No name",IF($F207="","No date",IF($W207=0,"Date ilegible",IF(NOT(ISNUMBER($N207)),"Hours no numéricas",IF($AA207="NO MATCH","Person no identificada","OK"))))))</f>
        <v/>
      </c>
      <c r="AH207" s="27" t="str">
        <f aca="false">IF($W207=0,"No date",IF($W207&lt;Validation!$B$3,"Before period",IF($W207&gt;Validation!$C$3,"After period","In period")))</f>
        <v>No date</v>
      </c>
      <c r="AI207" s="26" t="str">
        <f aca="false">IF($Y207="","",TRIM(RIGHT(SUBSTITUTE($Y207," ",REPT(" ",50)),50)))</f>
        <v/>
      </c>
      <c r="AJ207" s="27" t="str">
        <f aca="false">IF($A207="","",IF(NOT(ISERROR(MATCH($A207,Validation!$A$193:$A$217,0))),"Manual mapping",IF(COUNTIF(Validation!$U$19:$U$178,$Z207)&gt;0,"Direct",IF(COUNTIF(Validation!$S$19:$S$178,$AI207)=1,"By surname","Unresolved"))))</f>
        <v/>
      </c>
      <c r="AK207" s="28" t="str">
        <f aca="false">IF($L207="","",IF(MATCH($L207,$L$2:$L$3000,0)&lt;&gt;ROW()-1,"",COUNT($AK$1:$AK206)+1))</f>
        <v/>
      </c>
      <c r="AL207" s="28" t="str">
        <f aca="false">IF($G207="","",IF(MATCH($G207,$G$2:$G$3000,0)&lt;&gt;ROW()-1,"",COUNT($AL$1:$AL206)+1))</f>
        <v/>
      </c>
      <c r="AM207" s="28" t="str">
        <f aca="false">IF($H207="","",IF(MATCH($H207,$H$2:$H$3000,0)&lt;&gt;ROW()-1,"",COUNT($AM$1:$AM206)+1))</f>
        <v/>
      </c>
      <c r="AN207" s="28" t="str">
        <f aca="false">IF($I207="","",IF(MATCH($I207,$I$2:$I$3000,0)&lt;&gt;ROW()-1,"",COUNT($AN$1:$AN206)+1))</f>
        <v/>
      </c>
      <c r="AO207" s="28" t="str">
        <f aca="false">IF($Q207="","",IF(MATCH($Q207,$Q$2:$Q$3000,0)&lt;&gt;ROW()-1,"",COUNT($AO$1:$AO206)+1))</f>
        <v/>
      </c>
    </row>
    <row r="208" customFormat="false" ht="12.75" hidden="false" customHeight="true" outlineLevel="0" collapsed="false">
      <c r="W208" s="24" t="n">
        <f aca="false">IF($F208="",0,IFERROR(IF(ISNUMBER($F208),INT($F208),DATE(VALUE(MID(SUBSTITUTE(LEFT($F208,FIND(" ",$F208&amp;" ")-1),"/",REPT(" ",20)),41,20)),VALUE(LEFT(SUBSTITUTE(LEFT($F208,FIND(" ",$F208&amp;" ")-1),"/",REPT(" ",20)),20)),VALUE(MID(SUBSTITUTE(LEFT($F208,FIND(" ",$F208&amp;" ")-1),"/",REPT(" ",20)),21,20)))),0))</f>
        <v>0</v>
      </c>
      <c r="X208" s="25" t="str">
        <f aca="false">IF(ISNUMBER($N208),$N208*Validation!$B$5,"")</f>
        <v/>
      </c>
      <c r="Y208" s="26" t="str">
        <f aca="false">IF($A208="","",SUBSTITUTE(SUBSTITUTE(SUBSTITUTE(SUBSTITUTE(SUBSTITUTE(SUBSTITUTE(SUBSTITUTE(UPPER(TRIM($A208)),"Á","A"),"É","E"),"Í","I"),"Ó","O"),"Ú","U"),"Ñ","N"),"Ü","U"))</f>
        <v/>
      </c>
      <c r="Z208" s="26" t="str">
        <f aca="false">IF($Y208="","",LEFT($Y208,1)&amp;" "&amp;TRIM(RIGHT(SUBSTITUTE($Y208," ",REPT(" ",50)),50)))</f>
        <v/>
      </c>
      <c r="AA208" s="27" t="str">
        <f aca="false">IF($AF208="","",IF(COUNTIF(Validation!$U$19:$U$178,$AF208)&gt;0,"OK","NO MATCH"))</f>
        <v/>
      </c>
      <c r="AB208" s="27" t="str">
        <f aca="false">IF($W208=0,"",IF(AND($W208&gt;=Validation!$B$3,$W208&lt;=Validation!$C$3),"Yes","No"))</f>
        <v/>
      </c>
      <c r="AC208" s="26" t="str">
        <f aca="false">IF($A208="","",$AF208&amp;"|"&amp;TEXT($W208,"yyyy-mm-dd")&amp;"|"&amp;$J208&amp;"|"&amp;$N208)</f>
        <v/>
      </c>
      <c r="AD208" s="27" t="str">
        <f aca="false">IF($AC208="","",IF(COUNTIF($AC$2:$AC$3000,$AC208)&gt;1,"REVIEW","OK"))</f>
        <v/>
      </c>
      <c r="AE208" s="27" t="str">
        <f aca="false">IF(OR($W208=0,$O208=""),"",IF(IFERROR(IF(ISNUMBER($O208),INT($O208),DATE(VALUE(MID(SUBSTITUTE(LEFT($O208,FIND(" ",$O208&amp;" ")-1),"/",REPT(" ",20)),41,20)),VALUE(LEFT(SUBSTITUTE(LEFT($O208,FIND(" ",$O208&amp;" ")-1),"/",REPT(" ",20)),20)),VALUE(MID(SUBSTITUTE(LEFT($O208,FIND(" ",$O208&amp;" ")-1),"/",REPT(" ",20)),21,20)))),0)&gt;$W208,"Late","Same day"))</f>
        <v/>
      </c>
      <c r="AF208" s="26" t="str">
        <f aca="false">IF($A208="","",IFERROR(INDEX(Validation!$C$193:$C$217,MATCH($A208,Validation!$A$193:$A$217,0)),IF(COUNTIF(Validation!$U$19:$U$178,$Z208)&gt;0,$Z208,IF(COUNTIF(Validation!$S$19:$S$178,$AI208)=1,INDEX(Validation!$U$19:$U$178,MATCH($AI208,Validation!$S$19:$S$178,0)),$Z208))))</f>
        <v/>
      </c>
      <c r="AG208" s="27" t="str">
        <f aca="false">IF(COUNTA($A208:$U208)=0,"",IF($A208="","No name",IF($F208="","No date",IF($W208=0,"Date ilegible",IF(NOT(ISNUMBER($N208)),"Hours no numéricas",IF($AA208="NO MATCH","Person no identificada","OK"))))))</f>
        <v/>
      </c>
      <c r="AH208" s="27" t="str">
        <f aca="false">IF($W208=0,"No date",IF($W208&lt;Validation!$B$3,"Before period",IF($W208&gt;Validation!$C$3,"After period","In period")))</f>
        <v>No date</v>
      </c>
      <c r="AI208" s="26" t="str">
        <f aca="false">IF($Y208="","",TRIM(RIGHT(SUBSTITUTE($Y208," ",REPT(" ",50)),50)))</f>
        <v/>
      </c>
      <c r="AJ208" s="27" t="str">
        <f aca="false">IF($A208="","",IF(NOT(ISERROR(MATCH($A208,Validation!$A$193:$A$217,0))),"Manual mapping",IF(COUNTIF(Validation!$U$19:$U$178,$Z208)&gt;0,"Direct",IF(COUNTIF(Validation!$S$19:$S$178,$AI208)=1,"By surname","Unresolved"))))</f>
        <v/>
      </c>
      <c r="AK208" s="28" t="str">
        <f aca="false">IF($L208="","",IF(MATCH($L208,$L$2:$L$3000,0)&lt;&gt;ROW()-1,"",COUNT($AK$1:$AK207)+1))</f>
        <v/>
      </c>
      <c r="AL208" s="28" t="str">
        <f aca="false">IF($G208="","",IF(MATCH($G208,$G$2:$G$3000,0)&lt;&gt;ROW()-1,"",COUNT($AL$1:$AL207)+1))</f>
        <v/>
      </c>
      <c r="AM208" s="28" t="str">
        <f aca="false">IF($H208="","",IF(MATCH($H208,$H$2:$H$3000,0)&lt;&gt;ROW()-1,"",COUNT($AM$1:$AM207)+1))</f>
        <v/>
      </c>
      <c r="AN208" s="28" t="str">
        <f aca="false">IF($I208="","",IF(MATCH($I208,$I$2:$I$3000,0)&lt;&gt;ROW()-1,"",COUNT($AN$1:$AN207)+1))</f>
        <v/>
      </c>
      <c r="AO208" s="28" t="str">
        <f aca="false">IF($Q208="","",IF(MATCH($Q208,$Q$2:$Q$3000,0)&lt;&gt;ROW()-1,"",COUNT($AO$1:$AO207)+1))</f>
        <v/>
      </c>
    </row>
    <row r="209" customFormat="false" ht="12.75" hidden="false" customHeight="true" outlineLevel="0" collapsed="false">
      <c r="W209" s="24" t="n">
        <f aca="false">IF($F209="",0,IFERROR(IF(ISNUMBER($F209),INT($F209),DATE(VALUE(MID(SUBSTITUTE(LEFT($F209,FIND(" ",$F209&amp;" ")-1),"/",REPT(" ",20)),41,20)),VALUE(LEFT(SUBSTITUTE(LEFT($F209,FIND(" ",$F209&amp;" ")-1),"/",REPT(" ",20)),20)),VALUE(MID(SUBSTITUTE(LEFT($F209,FIND(" ",$F209&amp;" ")-1),"/",REPT(" ",20)),21,20)))),0))</f>
        <v>0</v>
      </c>
      <c r="X209" s="25" t="str">
        <f aca="false">IF(ISNUMBER($N209),$N209*Validation!$B$5,"")</f>
        <v/>
      </c>
      <c r="Y209" s="26" t="str">
        <f aca="false">IF($A209="","",SUBSTITUTE(SUBSTITUTE(SUBSTITUTE(SUBSTITUTE(SUBSTITUTE(SUBSTITUTE(SUBSTITUTE(UPPER(TRIM($A209)),"Á","A"),"É","E"),"Í","I"),"Ó","O"),"Ú","U"),"Ñ","N"),"Ü","U"))</f>
        <v/>
      </c>
      <c r="Z209" s="26" t="str">
        <f aca="false">IF($Y209="","",LEFT($Y209,1)&amp;" "&amp;TRIM(RIGHT(SUBSTITUTE($Y209," ",REPT(" ",50)),50)))</f>
        <v/>
      </c>
      <c r="AA209" s="27" t="str">
        <f aca="false">IF($AF209="","",IF(COUNTIF(Validation!$U$19:$U$178,$AF209)&gt;0,"OK","NO MATCH"))</f>
        <v/>
      </c>
      <c r="AB209" s="27" t="str">
        <f aca="false">IF($W209=0,"",IF(AND($W209&gt;=Validation!$B$3,$W209&lt;=Validation!$C$3),"Yes","No"))</f>
        <v/>
      </c>
      <c r="AC209" s="26" t="str">
        <f aca="false">IF($A209="","",$AF209&amp;"|"&amp;TEXT($W209,"yyyy-mm-dd")&amp;"|"&amp;$J209&amp;"|"&amp;$N209)</f>
        <v/>
      </c>
      <c r="AD209" s="27" t="str">
        <f aca="false">IF($AC209="","",IF(COUNTIF($AC$2:$AC$3000,$AC209)&gt;1,"REVIEW","OK"))</f>
        <v/>
      </c>
      <c r="AE209" s="27" t="str">
        <f aca="false">IF(OR($W209=0,$O209=""),"",IF(IFERROR(IF(ISNUMBER($O209),INT($O209),DATE(VALUE(MID(SUBSTITUTE(LEFT($O209,FIND(" ",$O209&amp;" ")-1),"/",REPT(" ",20)),41,20)),VALUE(LEFT(SUBSTITUTE(LEFT($O209,FIND(" ",$O209&amp;" ")-1),"/",REPT(" ",20)),20)),VALUE(MID(SUBSTITUTE(LEFT($O209,FIND(" ",$O209&amp;" ")-1),"/",REPT(" ",20)),21,20)))),0)&gt;$W209,"Late","Same day"))</f>
        <v/>
      </c>
      <c r="AF209" s="26" t="str">
        <f aca="false">IF($A209="","",IFERROR(INDEX(Validation!$C$193:$C$217,MATCH($A209,Validation!$A$193:$A$217,0)),IF(COUNTIF(Validation!$U$19:$U$178,$Z209)&gt;0,$Z209,IF(COUNTIF(Validation!$S$19:$S$178,$AI209)=1,INDEX(Validation!$U$19:$U$178,MATCH($AI209,Validation!$S$19:$S$178,0)),$Z209))))</f>
        <v/>
      </c>
      <c r="AG209" s="27" t="str">
        <f aca="false">IF(COUNTA($A209:$U209)=0,"",IF($A209="","No name",IF($F209="","No date",IF($W209=0,"Date ilegible",IF(NOT(ISNUMBER($N209)),"Hours no numéricas",IF($AA209="NO MATCH","Person no identificada","OK"))))))</f>
        <v/>
      </c>
      <c r="AH209" s="27" t="str">
        <f aca="false">IF($W209=0,"No date",IF($W209&lt;Validation!$B$3,"Before period",IF($W209&gt;Validation!$C$3,"After period","In period")))</f>
        <v>No date</v>
      </c>
      <c r="AI209" s="26" t="str">
        <f aca="false">IF($Y209="","",TRIM(RIGHT(SUBSTITUTE($Y209," ",REPT(" ",50)),50)))</f>
        <v/>
      </c>
      <c r="AJ209" s="27" t="str">
        <f aca="false">IF($A209="","",IF(NOT(ISERROR(MATCH($A209,Validation!$A$193:$A$217,0))),"Manual mapping",IF(COUNTIF(Validation!$U$19:$U$178,$Z209)&gt;0,"Direct",IF(COUNTIF(Validation!$S$19:$S$178,$AI209)=1,"By surname","Unresolved"))))</f>
        <v/>
      </c>
      <c r="AK209" s="28" t="str">
        <f aca="false">IF($L209="","",IF(MATCH($L209,$L$2:$L$3000,0)&lt;&gt;ROW()-1,"",COUNT($AK$1:$AK208)+1))</f>
        <v/>
      </c>
      <c r="AL209" s="28" t="str">
        <f aca="false">IF($G209="","",IF(MATCH($G209,$G$2:$G$3000,0)&lt;&gt;ROW()-1,"",COUNT($AL$1:$AL208)+1))</f>
        <v/>
      </c>
      <c r="AM209" s="28" t="str">
        <f aca="false">IF($H209="","",IF(MATCH($H209,$H$2:$H$3000,0)&lt;&gt;ROW()-1,"",COUNT($AM$1:$AM208)+1))</f>
        <v/>
      </c>
      <c r="AN209" s="28" t="str">
        <f aca="false">IF($I209="","",IF(MATCH($I209,$I$2:$I$3000,0)&lt;&gt;ROW()-1,"",COUNT($AN$1:$AN208)+1))</f>
        <v/>
      </c>
      <c r="AO209" s="28" t="str">
        <f aca="false">IF($Q209="","",IF(MATCH($Q209,$Q$2:$Q$3000,0)&lt;&gt;ROW()-1,"",COUNT($AO$1:$AO208)+1))</f>
        <v/>
      </c>
    </row>
    <row r="210" customFormat="false" ht="12.75" hidden="false" customHeight="true" outlineLevel="0" collapsed="false">
      <c r="W210" s="24" t="n">
        <f aca="false">IF($F210="",0,IFERROR(IF(ISNUMBER($F210),INT($F210),DATE(VALUE(MID(SUBSTITUTE(LEFT($F210,FIND(" ",$F210&amp;" ")-1),"/",REPT(" ",20)),41,20)),VALUE(LEFT(SUBSTITUTE(LEFT($F210,FIND(" ",$F210&amp;" ")-1),"/",REPT(" ",20)),20)),VALUE(MID(SUBSTITUTE(LEFT($F210,FIND(" ",$F210&amp;" ")-1),"/",REPT(" ",20)),21,20)))),0))</f>
        <v>0</v>
      </c>
      <c r="X210" s="25" t="str">
        <f aca="false">IF(ISNUMBER($N210),$N210*Validation!$B$5,"")</f>
        <v/>
      </c>
      <c r="Y210" s="26" t="str">
        <f aca="false">IF($A210="","",SUBSTITUTE(SUBSTITUTE(SUBSTITUTE(SUBSTITUTE(SUBSTITUTE(SUBSTITUTE(SUBSTITUTE(UPPER(TRIM($A210)),"Á","A"),"É","E"),"Í","I"),"Ó","O"),"Ú","U"),"Ñ","N"),"Ü","U"))</f>
        <v/>
      </c>
      <c r="Z210" s="26" t="str">
        <f aca="false">IF($Y210="","",LEFT($Y210,1)&amp;" "&amp;TRIM(RIGHT(SUBSTITUTE($Y210," ",REPT(" ",50)),50)))</f>
        <v/>
      </c>
      <c r="AA210" s="27" t="str">
        <f aca="false">IF($AF210="","",IF(COUNTIF(Validation!$U$19:$U$178,$AF210)&gt;0,"OK","NO MATCH"))</f>
        <v/>
      </c>
      <c r="AB210" s="27" t="str">
        <f aca="false">IF($W210=0,"",IF(AND($W210&gt;=Validation!$B$3,$W210&lt;=Validation!$C$3),"Yes","No"))</f>
        <v/>
      </c>
      <c r="AC210" s="26" t="str">
        <f aca="false">IF($A210="","",$AF210&amp;"|"&amp;TEXT($W210,"yyyy-mm-dd")&amp;"|"&amp;$J210&amp;"|"&amp;$N210)</f>
        <v/>
      </c>
      <c r="AD210" s="27" t="str">
        <f aca="false">IF($AC210="","",IF(COUNTIF($AC$2:$AC$3000,$AC210)&gt;1,"REVIEW","OK"))</f>
        <v/>
      </c>
      <c r="AE210" s="27" t="str">
        <f aca="false">IF(OR($W210=0,$O210=""),"",IF(IFERROR(IF(ISNUMBER($O210),INT($O210),DATE(VALUE(MID(SUBSTITUTE(LEFT($O210,FIND(" ",$O210&amp;" ")-1),"/",REPT(" ",20)),41,20)),VALUE(LEFT(SUBSTITUTE(LEFT($O210,FIND(" ",$O210&amp;" ")-1),"/",REPT(" ",20)),20)),VALUE(MID(SUBSTITUTE(LEFT($O210,FIND(" ",$O210&amp;" ")-1),"/",REPT(" ",20)),21,20)))),0)&gt;$W210,"Late","Same day"))</f>
        <v/>
      </c>
      <c r="AF210" s="26" t="str">
        <f aca="false">IF($A210="","",IFERROR(INDEX(Validation!$C$193:$C$217,MATCH($A210,Validation!$A$193:$A$217,0)),IF(COUNTIF(Validation!$U$19:$U$178,$Z210)&gt;0,$Z210,IF(COUNTIF(Validation!$S$19:$S$178,$AI210)=1,INDEX(Validation!$U$19:$U$178,MATCH($AI210,Validation!$S$19:$S$178,0)),$Z210))))</f>
        <v/>
      </c>
      <c r="AG210" s="27" t="str">
        <f aca="false">IF(COUNTA($A210:$U210)=0,"",IF($A210="","No name",IF($F210="","No date",IF($W210=0,"Date ilegible",IF(NOT(ISNUMBER($N210)),"Hours no numéricas",IF($AA210="NO MATCH","Person no identificada","OK"))))))</f>
        <v/>
      </c>
      <c r="AH210" s="27" t="str">
        <f aca="false">IF($W210=0,"No date",IF($W210&lt;Validation!$B$3,"Before period",IF($W210&gt;Validation!$C$3,"After period","In period")))</f>
        <v>No date</v>
      </c>
      <c r="AI210" s="26" t="str">
        <f aca="false">IF($Y210="","",TRIM(RIGHT(SUBSTITUTE($Y210," ",REPT(" ",50)),50)))</f>
        <v/>
      </c>
      <c r="AJ210" s="27" t="str">
        <f aca="false">IF($A210="","",IF(NOT(ISERROR(MATCH($A210,Validation!$A$193:$A$217,0))),"Manual mapping",IF(COUNTIF(Validation!$U$19:$U$178,$Z210)&gt;0,"Direct",IF(COUNTIF(Validation!$S$19:$S$178,$AI210)=1,"By surname","Unresolved"))))</f>
        <v/>
      </c>
      <c r="AK210" s="28" t="str">
        <f aca="false">IF($L210="","",IF(MATCH($L210,$L$2:$L$3000,0)&lt;&gt;ROW()-1,"",COUNT($AK$1:$AK209)+1))</f>
        <v/>
      </c>
      <c r="AL210" s="28" t="str">
        <f aca="false">IF($G210="","",IF(MATCH($G210,$G$2:$G$3000,0)&lt;&gt;ROW()-1,"",COUNT($AL$1:$AL209)+1))</f>
        <v/>
      </c>
      <c r="AM210" s="28" t="str">
        <f aca="false">IF($H210="","",IF(MATCH($H210,$H$2:$H$3000,0)&lt;&gt;ROW()-1,"",COUNT($AM$1:$AM209)+1))</f>
        <v/>
      </c>
      <c r="AN210" s="28" t="str">
        <f aca="false">IF($I210="","",IF(MATCH($I210,$I$2:$I$3000,0)&lt;&gt;ROW()-1,"",COUNT($AN$1:$AN209)+1))</f>
        <v/>
      </c>
      <c r="AO210" s="28" t="str">
        <f aca="false">IF($Q210="","",IF(MATCH($Q210,$Q$2:$Q$3000,0)&lt;&gt;ROW()-1,"",COUNT($AO$1:$AO209)+1))</f>
        <v/>
      </c>
    </row>
    <row r="211" customFormat="false" ht="12.75" hidden="false" customHeight="true" outlineLevel="0" collapsed="false">
      <c r="W211" s="24" t="n">
        <f aca="false">IF($F211="",0,IFERROR(IF(ISNUMBER($F211),INT($F211),DATE(VALUE(MID(SUBSTITUTE(LEFT($F211,FIND(" ",$F211&amp;" ")-1),"/",REPT(" ",20)),41,20)),VALUE(LEFT(SUBSTITUTE(LEFT($F211,FIND(" ",$F211&amp;" ")-1),"/",REPT(" ",20)),20)),VALUE(MID(SUBSTITUTE(LEFT($F211,FIND(" ",$F211&amp;" ")-1),"/",REPT(" ",20)),21,20)))),0))</f>
        <v>0</v>
      </c>
      <c r="X211" s="25" t="str">
        <f aca="false">IF(ISNUMBER($N211),$N211*Validation!$B$5,"")</f>
        <v/>
      </c>
      <c r="Y211" s="26" t="str">
        <f aca="false">IF($A211="","",SUBSTITUTE(SUBSTITUTE(SUBSTITUTE(SUBSTITUTE(SUBSTITUTE(SUBSTITUTE(SUBSTITUTE(UPPER(TRIM($A211)),"Á","A"),"É","E"),"Í","I"),"Ó","O"),"Ú","U"),"Ñ","N"),"Ü","U"))</f>
        <v/>
      </c>
      <c r="Z211" s="26" t="str">
        <f aca="false">IF($Y211="","",LEFT($Y211,1)&amp;" "&amp;TRIM(RIGHT(SUBSTITUTE($Y211," ",REPT(" ",50)),50)))</f>
        <v/>
      </c>
      <c r="AA211" s="27" t="str">
        <f aca="false">IF($AF211="","",IF(COUNTIF(Validation!$U$19:$U$178,$AF211)&gt;0,"OK","NO MATCH"))</f>
        <v/>
      </c>
      <c r="AB211" s="27" t="str">
        <f aca="false">IF($W211=0,"",IF(AND($W211&gt;=Validation!$B$3,$W211&lt;=Validation!$C$3),"Yes","No"))</f>
        <v/>
      </c>
      <c r="AC211" s="26" t="str">
        <f aca="false">IF($A211="","",$AF211&amp;"|"&amp;TEXT($W211,"yyyy-mm-dd")&amp;"|"&amp;$J211&amp;"|"&amp;$N211)</f>
        <v/>
      </c>
      <c r="AD211" s="27" t="str">
        <f aca="false">IF($AC211="","",IF(COUNTIF($AC$2:$AC$3000,$AC211)&gt;1,"REVIEW","OK"))</f>
        <v/>
      </c>
      <c r="AE211" s="27" t="str">
        <f aca="false">IF(OR($W211=0,$O211=""),"",IF(IFERROR(IF(ISNUMBER($O211),INT($O211),DATE(VALUE(MID(SUBSTITUTE(LEFT($O211,FIND(" ",$O211&amp;" ")-1),"/",REPT(" ",20)),41,20)),VALUE(LEFT(SUBSTITUTE(LEFT($O211,FIND(" ",$O211&amp;" ")-1),"/",REPT(" ",20)),20)),VALUE(MID(SUBSTITUTE(LEFT($O211,FIND(" ",$O211&amp;" ")-1),"/",REPT(" ",20)),21,20)))),0)&gt;$W211,"Late","Same day"))</f>
        <v/>
      </c>
      <c r="AF211" s="26" t="str">
        <f aca="false">IF($A211="","",IFERROR(INDEX(Validation!$C$193:$C$217,MATCH($A211,Validation!$A$193:$A$217,0)),IF(COUNTIF(Validation!$U$19:$U$178,$Z211)&gt;0,$Z211,IF(COUNTIF(Validation!$S$19:$S$178,$AI211)=1,INDEX(Validation!$U$19:$U$178,MATCH($AI211,Validation!$S$19:$S$178,0)),$Z211))))</f>
        <v/>
      </c>
      <c r="AG211" s="27" t="str">
        <f aca="false">IF(COUNTA($A211:$U211)=0,"",IF($A211="","No name",IF($F211="","No date",IF($W211=0,"Date ilegible",IF(NOT(ISNUMBER($N211)),"Hours no numéricas",IF($AA211="NO MATCH","Person no identificada","OK"))))))</f>
        <v/>
      </c>
      <c r="AH211" s="27" t="str">
        <f aca="false">IF($W211=0,"No date",IF($W211&lt;Validation!$B$3,"Before period",IF($W211&gt;Validation!$C$3,"After period","In period")))</f>
        <v>No date</v>
      </c>
      <c r="AI211" s="26" t="str">
        <f aca="false">IF($Y211="","",TRIM(RIGHT(SUBSTITUTE($Y211," ",REPT(" ",50)),50)))</f>
        <v/>
      </c>
      <c r="AJ211" s="27" t="str">
        <f aca="false">IF($A211="","",IF(NOT(ISERROR(MATCH($A211,Validation!$A$193:$A$217,0))),"Manual mapping",IF(COUNTIF(Validation!$U$19:$U$178,$Z211)&gt;0,"Direct",IF(COUNTIF(Validation!$S$19:$S$178,$AI211)=1,"By surname","Unresolved"))))</f>
        <v/>
      </c>
      <c r="AK211" s="28" t="str">
        <f aca="false">IF($L211="","",IF(MATCH($L211,$L$2:$L$3000,0)&lt;&gt;ROW()-1,"",COUNT($AK$1:$AK210)+1))</f>
        <v/>
      </c>
      <c r="AL211" s="28" t="str">
        <f aca="false">IF($G211="","",IF(MATCH($G211,$G$2:$G$3000,0)&lt;&gt;ROW()-1,"",COUNT($AL$1:$AL210)+1))</f>
        <v/>
      </c>
      <c r="AM211" s="28" t="str">
        <f aca="false">IF($H211="","",IF(MATCH($H211,$H$2:$H$3000,0)&lt;&gt;ROW()-1,"",COUNT($AM$1:$AM210)+1))</f>
        <v/>
      </c>
      <c r="AN211" s="28" t="str">
        <f aca="false">IF($I211="","",IF(MATCH($I211,$I$2:$I$3000,0)&lt;&gt;ROW()-1,"",COUNT($AN$1:$AN210)+1))</f>
        <v/>
      </c>
      <c r="AO211" s="28" t="str">
        <f aca="false">IF($Q211="","",IF(MATCH($Q211,$Q$2:$Q$3000,0)&lt;&gt;ROW()-1,"",COUNT($AO$1:$AO210)+1))</f>
        <v/>
      </c>
    </row>
    <row r="212" customFormat="false" ht="12.75" hidden="false" customHeight="true" outlineLevel="0" collapsed="false">
      <c r="W212" s="24" t="n">
        <f aca="false">IF($F212="",0,IFERROR(IF(ISNUMBER($F212),INT($F212),DATE(VALUE(MID(SUBSTITUTE(LEFT($F212,FIND(" ",$F212&amp;" ")-1),"/",REPT(" ",20)),41,20)),VALUE(LEFT(SUBSTITUTE(LEFT($F212,FIND(" ",$F212&amp;" ")-1),"/",REPT(" ",20)),20)),VALUE(MID(SUBSTITUTE(LEFT($F212,FIND(" ",$F212&amp;" ")-1),"/",REPT(" ",20)),21,20)))),0))</f>
        <v>0</v>
      </c>
      <c r="X212" s="25" t="str">
        <f aca="false">IF(ISNUMBER($N212),$N212*Validation!$B$5,"")</f>
        <v/>
      </c>
      <c r="Y212" s="26" t="str">
        <f aca="false">IF($A212="","",SUBSTITUTE(SUBSTITUTE(SUBSTITUTE(SUBSTITUTE(SUBSTITUTE(SUBSTITUTE(SUBSTITUTE(UPPER(TRIM($A212)),"Á","A"),"É","E"),"Í","I"),"Ó","O"),"Ú","U"),"Ñ","N"),"Ü","U"))</f>
        <v/>
      </c>
      <c r="Z212" s="26" t="str">
        <f aca="false">IF($Y212="","",LEFT($Y212,1)&amp;" "&amp;TRIM(RIGHT(SUBSTITUTE($Y212," ",REPT(" ",50)),50)))</f>
        <v/>
      </c>
      <c r="AA212" s="27" t="str">
        <f aca="false">IF($AF212="","",IF(COUNTIF(Validation!$U$19:$U$178,$AF212)&gt;0,"OK","NO MATCH"))</f>
        <v/>
      </c>
      <c r="AB212" s="27" t="str">
        <f aca="false">IF($W212=0,"",IF(AND($W212&gt;=Validation!$B$3,$W212&lt;=Validation!$C$3),"Yes","No"))</f>
        <v/>
      </c>
      <c r="AC212" s="26" t="str">
        <f aca="false">IF($A212="","",$AF212&amp;"|"&amp;TEXT($W212,"yyyy-mm-dd")&amp;"|"&amp;$J212&amp;"|"&amp;$N212)</f>
        <v/>
      </c>
      <c r="AD212" s="27" t="str">
        <f aca="false">IF($AC212="","",IF(COUNTIF($AC$2:$AC$3000,$AC212)&gt;1,"REVIEW","OK"))</f>
        <v/>
      </c>
      <c r="AE212" s="27" t="str">
        <f aca="false">IF(OR($W212=0,$O212=""),"",IF(IFERROR(IF(ISNUMBER($O212),INT($O212),DATE(VALUE(MID(SUBSTITUTE(LEFT($O212,FIND(" ",$O212&amp;" ")-1),"/",REPT(" ",20)),41,20)),VALUE(LEFT(SUBSTITUTE(LEFT($O212,FIND(" ",$O212&amp;" ")-1),"/",REPT(" ",20)),20)),VALUE(MID(SUBSTITUTE(LEFT($O212,FIND(" ",$O212&amp;" ")-1),"/",REPT(" ",20)),21,20)))),0)&gt;$W212,"Late","Same day"))</f>
        <v/>
      </c>
      <c r="AF212" s="26" t="str">
        <f aca="false">IF($A212="","",IFERROR(INDEX(Validation!$C$193:$C$217,MATCH($A212,Validation!$A$193:$A$217,0)),IF(COUNTIF(Validation!$U$19:$U$178,$Z212)&gt;0,$Z212,IF(COUNTIF(Validation!$S$19:$S$178,$AI212)=1,INDEX(Validation!$U$19:$U$178,MATCH($AI212,Validation!$S$19:$S$178,0)),$Z212))))</f>
        <v/>
      </c>
      <c r="AG212" s="27" t="str">
        <f aca="false">IF(COUNTA($A212:$U212)=0,"",IF($A212="","No name",IF($F212="","No date",IF($W212=0,"Date ilegible",IF(NOT(ISNUMBER($N212)),"Hours no numéricas",IF($AA212="NO MATCH","Person no identificada","OK"))))))</f>
        <v/>
      </c>
      <c r="AH212" s="27" t="str">
        <f aca="false">IF($W212=0,"No date",IF($W212&lt;Validation!$B$3,"Before period",IF($W212&gt;Validation!$C$3,"After period","In period")))</f>
        <v>No date</v>
      </c>
      <c r="AI212" s="26" t="str">
        <f aca="false">IF($Y212="","",TRIM(RIGHT(SUBSTITUTE($Y212," ",REPT(" ",50)),50)))</f>
        <v/>
      </c>
      <c r="AJ212" s="27" t="str">
        <f aca="false">IF($A212="","",IF(NOT(ISERROR(MATCH($A212,Validation!$A$193:$A$217,0))),"Manual mapping",IF(COUNTIF(Validation!$U$19:$U$178,$Z212)&gt;0,"Direct",IF(COUNTIF(Validation!$S$19:$S$178,$AI212)=1,"By surname","Unresolved"))))</f>
        <v/>
      </c>
      <c r="AK212" s="28" t="str">
        <f aca="false">IF($L212="","",IF(MATCH($L212,$L$2:$L$3000,0)&lt;&gt;ROW()-1,"",COUNT($AK$1:$AK211)+1))</f>
        <v/>
      </c>
      <c r="AL212" s="28" t="str">
        <f aca="false">IF($G212="","",IF(MATCH($G212,$G$2:$G$3000,0)&lt;&gt;ROW()-1,"",COUNT($AL$1:$AL211)+1))</f>
        <v/>
      </c>
      <c r="AM212" s="28" t="str">
        <f aca="false">IF($H212="","",IF(MATCH($H212,$H$2:$H$3000,0)&lt;&gt;ROW()-1,"",COUNT($AM$1:$AM211)+1))</f>
        <v/>
      </c>
      <c r="AN212" s="28" t="str">
        <f aca="false">IF($I212="","",IF(MATCH($I212,$I$2:$I$3000,0)&lt;&gt;ROW()-1,"",COUNT($AN$1:$AN211)+1))</f>
        <v/>
      </c>
      <c r="AO212" s="28" t="str">
        <f aca="false">IF($Q212="","",IF(MATCH($Q212,$Q$2:$Q$3000,0)&lt;&gt;ROW()-1,"",COUNT($AO$1:$AO211)+1))</f>
        <v/>
      </c>
    </row>
    <row r="213" customFormat="false" ht="12.75" hidden="false" customHeight="true" outlineLevel="0" collapsed="false">
      <c r="W213" s="24" t="n">
        <f aca="false">IF($F213="",0,IFERROR(IF(ISNUMBER($F213),INT($F213),DATE(VALUE(MID(SUBSTITUTE(LEFT($F213,FIND(" ",$F213&amp;" ")-1),"/",REPT(" ",20)),41,20)),VALUE(LEFT(SUBSTITUTE(LEFT($F213,FIND(" ",$F213&amp;" ")-1),"/",REPT(" ",20)),20)),VALUE(MID(SUBSTITUTE(LEFT($F213,FIND(" ",$F213&amp;" ")-1),"/",REPT(" ",20)),21,20)))),0))</f>
        <v>0</v>
      </c>
      <c r="X213" s="25" t="str">
        <f aca="false">IF(ISNUMBER($N213),$N213*Validation!$B$5,"")</f>
        <v/>
      </c>
      <c r="Y213" s="26" t="str">
        <f aca="false">IF($A213="","",SUBSTITUTE(SUBSTITUTE(SUBSTITUTE(SUBSTITUTE(SUBSTITUTE(SUBSTITUTE(SUBSTITUTE(UPPER(TRIM($A213)),"Á","A"),"É","E"),"Í","I"),"Ó","O"),"Ú","U"),"Ñ","N"),"Ü","U"))</f>
        <v/>
      </c>
      <c r="Z213" s="26" t="str">
        <f aca="false">IF($Y213="","",LEFT($Y213,1)&amp;" "&amp;TRIM(RIGHT(SUBSTITUTE($Y213," ",REPT(" ",50)),50)))</f>
        <v/>
      </c>
      <c r="AA213" s="27" t="str">
        <f aca="false">IF($AF213="","",IF(COUNTIF(Validation!$U$19:$U$178,$AF213)&gt;0,"OK","NO MATCH"))</f>
        <v/>
      </c>
      <c r="AB213" s="27" t="str">
        <f aca="false">IF($W213=0,"",IF(AND($W213&gt;=Validation!$B$3,$W213&lt;=Validation!$C$3),"Yes","No"))</f>
        <v/>
      </c>
      <c r="AC213" s="26" t="str">
        <f aca="false">IF($A213="","",$AF213&amp;"|"&amp;TEXT($W213,"yyyy-mm-dd")&amp;"|"&amp;$J213&amp;"|"&amp;$N213)</f>
        <v/>
      </c>
      <c r="AD213" s="27" t="str">
        <f aca="false">IF($AC213="","",IF(COUNTIF($AC$2:$AC$3000,$AC213)&gt;1,"REVIEW","OK"))</f>
        <v/>
      </c>
      <c r="AE213" s="27" t="str">
        <f aca="false">IF(OR($W213=0,$O213=""),"",IF(IFERROR(IF(ISNUMBER($O213),INT($O213),DATE(VALUE(MID(SUBSTITUTE(LEFT($O213,FIND(" ",$O213&amp;" ")-1),"/",REPT(" ",20)),41,20)),VALUE(LEFT(SUBSTITUTE(LEFT($O213,FIND(" ",$O213&amp;" ")-1),"/",REPT(" ",20)),20)),VALUE(MID(SUBSTITUTE(LEFT($O213,FIND(" ",$O213&amp;" ")-1),"/",REPT(" ",20)),21,20)))),0)&gt;$W213,"Late","Same day"))</f>
        <v/>
      </c>
      <c r="AF213" s="26" t="str">
        <f aca="false">IF($A213="","",IFERROR(INDEX(Validation!$C$193:$C$217,MATCH($A213,Validation!$A$193:$A$217,0)),IF(COUNTIF(Validation!$U$19:$U$178,$Z213)&gt;0,$Z213,IF(COUNTIF(Validation!$S$19:$S$178,$AI213)=1,INDEX(Validation!$U$19:$U$178,MATCH($AI213,Validation!$S$19:$S$178,0)),$Z213))))</f>
        <v/>
      </c>
      <c r="AG213" s="27" t="str">
        <f aca="false">IF(COUNTA($A213:$U213)=0,"",IF($A213="","No name",IF($F213="","No date",IF($W213=0,"Date ilegible",IF(NOT(ISNUMBER($N213)),"Hours no numéricas",IF($AA213="NO MATCH","Person no identificada","OK"))))))</f>
        <v/>
      </c>
      <c r="AH213" s="27" t="str">
        <f aca="false">IF($W213=0,"No date",IF($W213&lt;Validation!$B$3,"Before period",IF($W213&gt;Validation!$C$3,"After period","In period")))</f>
        <v>No date</v>
      </c>
      <c r="AI213" s="26" t="str">
        <f aca="false">IF($Y213="","",TRIM(RIGHT(SUBSTITUTE($Y213," ",REPT(" ",50)),50)))</f>
        <v/>
      </c>
      <c r="AJ213" s="27" t="str">
        <f aca="false">IF($A213="","",IF(NOT(ISERROR(MATCH($A213,Validation!$A$193:$A$217,0))),"Manual mapping",IF(COUNTIF(Validation!$U$19:$U$178,$Z213)&gt;0,"Direct",IF(COUNTIF(Validation!$S$19:$S$178,$AI213)=1,"By surname","Unresolved"))))</f>
        <v/>
      </c>
      <c r="AK213" s="28" t="str">
        <f aca="false">IF($L213="","",IF(MATCH($L213,$L$2:$L$3000,0)&lt;&gt;ROW()-1,"",COUNT($AK$1:$AK212)+1))</f>
        <v/>
      </c>
      <c r="AL213" s="28" t="str">
        <f aca="false">IF($G213="","",IF(MATCH($G213,$G$2:$G$3000,0)&lt;&gt;ROW()-1,"",COUNT($AL$1:$AL212)+1))</f>
        <v/>
      </c>
      <c r="AM213" s="28" t="str">
        <f aca="false">IF($H213="","",IF(MATCH($H213,$H$2:$H$3000,0)&lt;&gt;ROW()-1,"",COUNT($AM$1:$AM212)+1))</f>
        <v/>
      </c>
      <c r="AN213" s="28" t="str">
        <f aca="false">IF($I213="","",IF(MATCH($I213,$I$2:$I$3000,0)&lt;&gt;ROW()-1,"",COUNT($AN$1:$AN212)+1))</f>
        <v/>
      </c>
      <c r="AO213" s="28" t="str">
        <f aca="false">IF($Q213="","",IF(MATCH($Q213,$Q$2:$Q$3000,0)&lt;&gt;ROW()-1,"",COUNT($AO$1:$AO212)+1))</f>
        <v/>
      </c>
    </row>
    <row r="214" customFormat="false" ht="12.75" hidden="false" customHeight="true" outlineLevel="0" collapsed="false">
      <c r="W214" s="24" t="n">
        <f aca="false">IF($F214="",0,IFERROR(IF(ISNUMBER($F214),INT($F214),DATE(VALUE(MID(SUBSTITUTE(LEFT($F214,FIND(" ",$F214&amp;" ")-1),"/",REPT(" ",20)),41,20)),VALUE(LEFT(SUBSTITUTE(LEFT($F214,FIND(" ",$F214&amp;" ")-1),"/",REPT(" ",20)),20)),VALUE(MID(SUBSTITUTE(LEFT($F214,FIND(" ",$F214&amp;" ")-1),"/",REPT(" ",20)),21,20)))),0))</f>
        <v>0</v>
      </c>
      <c r="X214" s="25" t="str">
        <f aca="false">IF(ISNUMBER($N214),$N214*Validation!$B$5,"")</f>
        <v/>
      </c>
      <c r="Y214" s="26" t="str">
        <f aca="false">IF($A214="","",SUBSTITUTE(SUBSTITUTE(SUBSTITUTE(SUBSTITUTE(SUBSTITUTE(SUBSTITUTE(SUBSTITUTE(UPPER(TRIM($A214)),"Á","A"),"É","E"),"Í","I"),"Ó","O"),"Ú","U"),"Ñ","N"),"Ü","U"))</f>
        <v/>
      </c>
      <c r="Z214" s="26" t="str">
        <f aca="false">IF($Y214="","",LEFT($Y214,1)&amp;" "&amp;TRIM(RIGHT(SUBSTITUTE($Y214," ",REPT(" ",50)),50)))</f>
        <v/>
      </c>
      <c r="AA214" s="27" t="str">
        <f aca="false">IF($AF214="","",IF(COUNTIF(Validation!$U$19:$U$178,$AF214)&gt;0,"OK","NO MATCH"))</f>
        <v/>
      </c>
      <c r="AB214" s="27" t="str">
        <f aca="false">IF($W214=0,"",IF(AND($W214&gt;=Validation!$B$3,$W214&lt;=Validation!$C$3),"Yes","No"))</f>
        <v/>
      </c>
      <c r="AC214" s="26" t="str">
        <f aca="false">IF($A214="","",$AF214&amp;"|"&amp;TEXT($W214,"yyyy-mm-dd")&amp;"|"&amp;$J214&amp;"|"&amp;$N214)</f>
        <v/>
      </c>
      <c r="AD214" s="27" t="str">
        <f aca="false">IF($AC214="","",IF(COUNTIF($AC$2:$AC$3000,$AC214)&gt;1,"REVIEW","OK"))</f>
        <v/>
      </c>
      <c r="AE214" s="27" t="str">
        <f aca="false">IF(OR($W214=0,$O214=""),"",IF(IFERROR(IF(ISNUMBER($O214),INT($O214),DATE(VALUE(MID(SUBSTITUTE(LEFT($O214,FIND(" ",$O214&amp;" ")-1),"/",REPT(" ",20)),41,20)),VALUE(LEFT(SUBSTITUTE(LEFT($O214,FIND(" ",$O214&amp;" ")-1),"/",REPT(" ",20)),20)),VALUE(MID(SUBSTITUTE(LEFT($O214,FIND(" ",$O214&amp;" ")-1),"/",REPT(" ",20)),21,20)))),0)&gt;$W214,"Late","Same day"))</f>
        <v/>
      </c>
      <c r="AF214" s="26" t="str">
        <f aca="false">IF($A214="","",IFERROR(INDEX(Validation!$C$193:$C$217,MATCH($A214,Validation!$A$193:$A$217,0)),IF(COUNTIF(Validation!$U$19:$U$178,$Z214)&gt;0,$Z214,IF(COUNTIF(Validation!$S$19:$S$178,$AI214)=1,INDEX(Validation!$U$19:$U$178,MATCH($AI214,Validation!$S$19:$S$178,0)),$Z214))))</f>
        <v/>
      </c>
      <c r="AG214" s="27" t="str">
        <f aca="false">IF(COUNTA($A214:$U214)=0,"",IF($A214="","No name",IF($F214="","No date",IF($W214=0,"Date ilegible",IF(NOT(ISNUMBER($N214)),"Hours no numéricas",IF($AA214="NO MATCH","Person no identificada","OK"))))))</f>
        <v/>
      </c>
      <c r="AH214" s="27" t="str">
        <f aca="false">IF($W214=0,"No date",IF($W214&lt;Validation!$B$3,"Before period",IF($W214&gt;Validation!$C$3,"After period","In period")))</f>
        <v>No date</v>
      </c>
      <c r="AI214" s="26" t="str">
        <f aca="false">IF($Y214="","",TRIM(RIGHT(SUBSTITUTE($Y214," ",REPT(" ",50)),50)))</f>
        <v/>
      </c>
      <c r="AJ214" s="27" t="str">
        <f aca="false">IF($A214="","",IF(NOT(ISERROR(MATCH($A214,Validation!$A$193:$A$217,0))),"Manual mapping",IF(COUNTIF(Validation!$U$19:$U$178,$Z214)&gt;0,"Direct",IF(COUNTIF(Validation!$S$19:$S$178,$AI214)=1,"By surname","Unresolved"))))</f>
        <v/>
      </c>
      <c r="AK214" s="28" t="str">
        <f aca="false">IF($L214="","",IF(MATCH($L214,$L$2:$L$3000,0)&lt;&gt;ROW()-1,"",COUNT($AK$1:$AK213)+1))</f>
        <v/>
      </c>
      <c r="AL214" s="28" t="str">
        <f aca="false">IF($G214="","",IF(MATCH($G214,$G$2:$G$3000,0)&lt;&gt;ROW()-1,"",COUNT($AL$1:$AL213)+1))</f>
        <v/>
      </c>
      <c r="AM214" s="28" t="str">
        <f aca="false">IF($H214="","",IF(MATCH($H214,$H$2:$H$3000,0)&lt;&gt;ROW()-1,"",COUNT($AM$1:$AM213)+1))</f>
        <v/>
      </c>
      <c r="AN214" s="28" t="str">
        <f aca="false">IF($I214="","",IF(MATCH($I214,$I$2:$I$3000,0)&lt;&gt;ROW()-1,"",COUNT($AN$1:$AN213)+1))</f>
        <v/>
      </c>
      <c r="AO214" s="28" t="str">
        <f aca="false">IF($Q214="","",IF(MATCH($Q214,$Q$2:$Q$3000,0)&lt;&gt;ROW()-1,"",COUNT($AO$1:$AO213)+1))</f>
        <v/>
      </c>
    </row>
    <row r="215" customFormat="false" ht="12.75" hidden="false" customHeight="true" outlineLevel="0" collapsed="false">
      <c r="W215" s="24" t="n">
        <f aca="false">IF($F215="",0,IFERROR(IF(ISNUMBER($F215),INT($F215),DATE(VALUE(MID(SUBSTITUTE(LEFT($F215,FIND(" ",$F215&amp;" ")-1),"/",REPT(" ",20)),41,20)),VALUE(LEFT(SUBSTITUTE(LEFT($F215,FIND(" ",$F215&amp;" ")-1),"/",REPT(" ",20)),20)),VALUE(MID(SUBSTITUTE(LEFT($F215,FIND(" ",$F215&amp;" ")-1),"/",REPT(" ",20)),21,20)))),0))</f>
        <v>0</v>
      </c>
      <c r="X215" s="25" t="str">
        <f aca="false">IF(ISNUMBER($N215),$N215*Validation!$B$5,"")</f>
        <v/>
      </c>
      <c r="Y215" s="26" t="str">
        <f aca="false">IF($A215="","",SUBSTITUTE(SUBSTITUTE(SUBSTITUTE(SUBSTITUTE(SUBSTITUTE(SUBSTITUTE(SUBSTITUTE(UPPER(TRIM($A215)),"Á","A"),"É","E"),"Í","I"),"Ó","O"),"Ú","U"),"Ñ","N"),"Ü","U"))</f>
        <v/>
      </c>
      <c r="Z215" s="26" t="str">
        <f aca="false">IF($Y215="","",LEFT($Y215,1)&amp;" "&amp;TRIM(RIGHT(SUBSTITUTE($Y215," ",REPT(" ",50)),50)))</f>
        <v/>
      </c>
      <c r="AA215" s="27" t="str">
        <f aca="false">IF($AF215="","",IF(COUNTIF(Validation!$U$19:$U$178,$AF215)&gt;0,"OK","NO MATCH"))</f>
        <v/>
      </c>
      <c r="AB215" s="27" t="str">
        <f aca="false">IF($W215=0,"",IF(AND($W215&gt;=Validation!$B$3,$W215&lt;=Validation!$C$3),"Yes","No"))</f>
        <v/>
      </c>
      <c r="AC215" s="26" t="str">
        <f aca="false">IF($A215="","",$AF215&amp;"|"&amp;TEXT($W215,"yyyy-mm-dd")&amp;"|"&amp;$J215&amp;"|"&amp;$N215)</f>
        <v/>
      </c>
      <c r="AD215" s="27" t="str">
        <f aca="false">IF($AC215="","",IF(COUNTIF($AC$2:$AC$3000,$AC215)&gt;1,"REVIEW","OK"))</f>
        <v/>
      </c>
      <c r="AE215" s="27" t="str">
        <f aca="false">IF(OR($W215=0,$O215=""),"",IF(IFERROR(IF(ISNUMBER($O215),INT($O215),DATE(VALUE(MID(SUBSTITUTE(LEFT($O215,FIND(" ",$O215&amp;" ")-1),"/",REPT(" ",20)),41,20)),VALUE(LEFT(SUBSTITUTE(LEFT($O215,FIND(" ",$O215&amp;" ")-1),"/",REPT(" ",20)),20)),VALUE(MID(SUBSTITUTE(LEFT($O215,FIND(" ",$O215&amp;" ")-1),"/",REPT(" ",20)),21,20)))),0)&gt;$W215,"Late","Same day"))</f>
        <v/>
      </c>
      <c r="AF215" s="26" t="str">
        <f aca="false">IF($A215="","",IFERROR(INDEX(Validation!$C$193:$C$217,MATCH($A215,Validation!$A$193:$A$217,0)),IF(COUNTIF(Validation!$U$19:$U$178,$Z215)&gt;0,$Z215,IF(COUNTIF(Validation!$S$19:$S$178,$AI215)=1,INDEX(Validation!$U$19:$U$178,MATCH($AI215,Validation!$S$19:$S$178,0)),$Z215))))</f>
        <v/>
      </c>
      <c r="AG215" s="27" t="str">
        <f aca="false">IF(COUNTA($A215:$U215)=0,"",IF($A215="","No name",IF($F215="","No date",IF($W215=0,"Date ilegible",IF(NOT(ISNUMBER($N215)),"Hours no numéricas",IF($AA215="NO MATCH","Person no identificada","OK"))))))</f>
        <v/>
      </c>
      <c r="AH215" s="27" t="str">
        <f aca="false">IF($W215=0,"No date",IF($W215&lt;Validation!$B$3,"Before period",IF($W215&gt;Validation!$C$3,"After period","In period")))</f>
        <v>No date</v>
      </c>
      <c r="AI215" s="26" t="str">
        <f aca="false">IF($Y215="","",TRIM(RIGHT(SUBSTITUTE($Y215," ",REPT(" ",50)),50)))</f>
        <v/>
      </c>
      <c r="AJ215" s="27" t="str">
        <f aca="false">IF($A215="","",IF(NOT(ISERROR(MATCH($A215,Validation!$A$193:$A$217,0))),"Manual mapping",IF(COUNTIF(Validation!$U$19:$U$178,$Z215)&gt;0,"Direct",IF(COUNTIF(Validation!$S$19:$S$178,$AI215)=1,"By surname","Unresolved"))))</f>
        <v/>
      </c>
      <c r="AK215" s="28" t="str">
        <f aca="false">IF($L215="","",IF(MATCH($L215,$L$2:$L$3000,0)&lt;&gt;ROW()-1,"",COUNT($AK$1:$AK214)+1))</f>
        <v/>
      </c>
      <c r="AL215" s="28" t="str">
        <f aca="false">IF($G215="","",IF(MATCH($G215,$G$2:$G$3000,0)&lt;&gt;ROW()-1,"",COUNT($AL$1:$AL214)+1))</f>
        <v/>
      </c>
      <c r="AM215" s="28" t="str">
        <f aca="false">IF($H215="","",IF(MATCH($H215,$H$2:$H$3000,0)&lt;&gt;ROW()-1,"",COUNT($AM$1:$AM214)+1))</f>
        <v/>
      </c>
      <c r="AN215" s="28" t="str">
        <f aca="false">IF($I215="","",IF(MATCH($I215,$I$2:$I$3000,0)&lt;&gt;ROW()-1,"",COUNT($AN$1:$AN214)+1))</f>
        <v/>
      </c>
      <c r="AO215" s="28" t="str">
        <f aca="false">IF($Q215="","",IF(MATCH($Q215,$Q$2:$Q$3000,0)&lt;&gt;ROW()-1,"",COUNT($AO$1:$AO214)+1))</f>
        <v/>
      </c>
    </row>
    <row r="216" customFormat="false" ht="12.75" hidden="false" customHeight="true" outlineLevel="0" collapsed="false">
      <c r="W216" s="24" t="n">
        <f aca="false">IF($F216="",0,IFERROR(IF(ISNUMBER($F216),INT($F216),DATE(VALUE(MID(SUBSTITUTE(LEFT($F216,FIND(" ",$F216&amp;" ")-1),"/",REPT(" ",20)),41,20)),VALUE(LEFT(SUBSTITUTE(LEFT($F216,FIND(" ",$F216&amp;" ")-1),"/",REPT(" ",20)),20)),VALUE(MID(SUBSTITUTE(LEFT($F216,FIND(" ",$F216&amp;" ")-1),"/",REPT(" ",20)),21,20)))),0))</f>
        <v>0</v>
      </c>
      <c r="X216" s="25" t="str">
        <f aca="false">IF(ISNUMBER($N216),$N216*Validation!$B$5,"")</f>
        <v/>
      </c>
      <c r="Y216" s="26" t="str">
        <f aca="false">IF($A216="","",SUBSTITUTE(SUBSTITUTE(SUBSTITUTE(SUBSTITUTE(SUBSTITUTE(SUBSTITUTE(SUBSTITUTE(UPPER(TRIM($A216)),"Á","A"),"É","E"),"Í","I"),"Ó","O"),"Ú","U"),"Ñ","N"),"Ü","U"))</f>
        <v/>
      </c>
      <c r="Z216" s="26" t="str">
        <f aca="false">IF($Y216="","",LEFT($Y216,1)&amp;" "&amp;TRIM(RIGHT(SUBSTITUTE($Y216," ",REPT(" ",50)),50)))</f>
        <v/>
      </c>
      <c r="AA216" s="27" t="str">
        <f aca="false">IF($AF216="","",IF(COUNTIF(Validation!$U$19:$U$178,$AF216)&gt;0,"OK","NO MATCH"))</f>
        <v/>
      </c>
      <c r="AB216" s="27" t="str">
        <f aca="false">IF($W216=0,"",IF(AND($W216&gt;=Validation!$B$3,$W216&lt;=Validation!$C$3),"Yes","No"))</f>
        <v/>
      </c>
      <c r="AC216" s="26" t="str">
        <f aca="false">IF($A216="","",$AF216&amp;"|"&amp;TEXT($W216,"yyyy-mm-dd")&amp;"|"&amp;$J216&amp;"|"&amp;$N216)</f>
        <v/>
      </c>
      <c r="AD216" s="27" t="str">
        <f aca="false">IF($AC216="","",IF(COUNTIF($AC$2:$AC$3000,$AC216)&gt;1,"REVIEW","OK"))</f>
        <v/>
      </c>
      <c r="AE216" s="27" t="str">
        <f aca="false">IF(OR($W216=0,$O216=""),"",IF(IFERROR(IF(ISNUMBER($O216),INT($O216),DATE(VALUE(MID(SUBSTITUTE(LEFT($O216,FIND(" ",$O216&amp;" ")-1),"/",REPT(" ",20)),41,20)),VALUE(LEFT(SUBSTITUTE(LEFT($O216,FIND(" ",$O216&amp;" ")-1),"/",REPT(" ",20)),20)),VALUE(MID(SUBSTITUTE(LEFT($O216,FIND(" ",$O216&amp;" ")-1),"/",REPT(" ",20)),21,20)))),0)&gt;$W216,"Late","Same day"))</f>
        <v/>
      </c>
      <c r="AF216" s="26" t="str">
        <f aca="false">IF($A216="","",IFERROR(INDEX(Validation!$C$193:$C$217,MATCH($A216,Validation!$A$193:$A$217,0)),IF(COUNTIF(Validation!$U$19:$U$178,$Z216)&gt;0,$Z216,IF(COUNTIF(Validation!$S$19:$S$178,$AI216)=1,INDEX(Validation!$U$19:$U$178,MATCH($AI216,Validation!$S$19:$S$178,0)),$Z216))))</f>
        <v/>
      </c>
      <c r="AG216" s="27" t="str">
        <f aca="false">IF(COUNTA($A216:$U216)=0,"",IF($A216="","No name",IF($F216="","No date",IF($W216=0,"Date ilegible",IF(NOT(ISNUMBER($N216)),"Hours no numéricas",IF($AA216="NO MATCH","Person no identificada","OK"))))))</f>
        <v/>
      </c>
      <c r="AH216" s="27" t="str">
        <f aca="false">IF($W216=0,"No date",IF($W216&lt;Validation!$B$3,"Before period",IF($W216&gt;Validation!$C$3,"After period","In period")))</f>
        <v>No date</v>
      </c>
      <c r="AI216" s="26" t="str">
        <f aca="false">IF($Y216="","",TRIM(RIGHT(SUBSTITUTE($Y216," ",REPT(" ",50)),50)))</f>
        <v/>
      </c>
      <c r="AJ216" s="27" t="str">
        <f aca="false">IF($A216="","",IF(NOT(ISERROR(MATCH($A216,Validation!$A$193:$A$217,0))),"Manual mapping",IF(COUNTIF(Validation!$U$19:$U$178,$Z216)&gt;0,"Direct",IF(COUNTIF(Validation!$S$19:$S$178,$AI216)=1,"By surname","Unresolved"))))</f>
        <v/>
      </c>
      <c r="AK216" s="28" t="str">
        <f aca="false">IF($L216="","",IF(MATCH($L216,$L$2:$L$3000,0)&lt;&gt;ROW()-1,"",COUNT($AK$1:$AK215)+1))</f>
        <v/>
      </c>
      <c r="AL216" s="28" t="str">
        <f aca="false">IF($G216="","",IF(MATCH($G216,$G$2:$G$3000,0)&lt;&gt;ROW()-1,"",COUNT($AL$1:$AL215)+1))</f>
        <v/>
      </c>
      <c r="AM216" s="28" t="str">
        <f aca="false">IF($H216="","",IF(MATCH($H216,$H$2:$H$3000,0)&lt;&gt;ROW()-1,"",COUNT($AM$1:$AM215)+1))</f>
        <v/>
      </c>
      <c r="AN216" s="28" t="str">
        <f aca="false">IF($I216="","",IF(MATCH($I216,$I$2:$I$3000,0)&lt;&gt;ROW()-1,"",COUNT($AN$1:$AN215)+1))</f>
        <v/>
      </c>
      <c r="AO216" s="28" t="str">
        <f aca="false">IF($Q216="","",IF(MATCH($Q216,$Q$2:$Q$3000,0)&lt;&gt;ROW()-1,"",COUNT($AO$1:$AO215)+1))</f>
        <v/>
      </c>
    </row>
    <row r="217" customFormat="false" ht="12.75" hidden="false" customHeight="true" outlineLevel="0" collapsed="false">
      <c r="W217" s="24" t="n">
        <f aca="false">IF($F217="",0,IFERROR(IF(ISNUMBER($F217),INT($F217),DATE(VALUE(MID(SUBSTITUTE(LEFT($F217,FIND(" ",$F217&amp;" ")-1),"/",REPT(" ",20)),41,20)),VALUE(LEFT(SUBSTITUTE(LEFT($F217,FIND(" ",$F217&amp;" ")-1),"/",REPT(" ",20)),20)),VALUE(MID(SUBSTITUTE(LEFT($F217,FIND(" ",$F217&amp;" ")-1),"/",REPT(" ",20)),21,20)))),0))</f>
        <v>0</v>
      </c>
      <c r="X217" s="25" t="str">
        <f aca="false">IF(ISNUMBER($N217),$N217*Validation!$B$5,"")</f>
        <v/>
      </c>
      <c r="Y217" s="26" t="str">
        <f aca="false">IF($A217="","",SUBSTITUTE(SUBSTITUTE(SUBSTITUTE(SUBSTITUTE(SUBSTITUTE(SUBSTITUTE(SUBSTITUTE(UPPER(TRIM($A217)),"Á","A"),"É","E"),"Í","I"),"Ó","O"),"Ú","U"),"Ñ","N"),"Ü","U"))</f>
        <v/>
      </c>
      <c r="Z217" s="26" t="str">
        <f aca="false">IF($Y217="","",LEFT($Y217,1)&amp;" "&amp;TRIM(RIGHT(SUBSTITUTE($Y217," ",REPT(" ",50)),50)))</f>
        <v/>
      </c>
      <c r="AA217" s="27" t="str">
        <f aca="false">IF($AF217="","",IF(COUNTIF(Validation!$U$19:$U$178,$AF217)&gt;0,"OK","NO MATCH"))</f>
        <v/>
      </c>
      <c r="AB217" s="27" t="str">
        <f aca="false">IF($W217=0,"",IF(AND($W217&gt;=Validation!$B$3,$W217&lt;=Validation!$C$3),"Yes","No"))</f>
        <v/>
      </c>
      <c r="AC217" s="26" t="str">
        <f aca="false">IF($A217="","",$AF217&amp;"|"&amp;TEXT($W217,"yyyy-mm-dd")&amp;"|"&amp;$J217&amp;"|"&amp;$N217)</f>
        <v/>
      </c>
      <c r="AD217" s="27" t="str">
        <f aca="false">IF($AC217="","",IF(COUNTIF($AC$2:$AC$3000,$AC217)&gt;1,"REVIEW","OK"))</f>
        <v/>
      </c>
      <c r="AE217" s="27" t="str">
        <f aca="false">IF(OR($W217=0,$O217=""),"",IF(IFERROR(IF(ISNUMBER($O217),INT($O217),DATE(VALUE(MID(SUBSTITUTE(LEFT($O217,FIND(" ",$O217&amp;" ")-1),"/",REPT(" ",20)),41,20)),VALUE(LEFT(SUBSTITUTE(LEFT($O217,FIND(" ",$O217&amp;" ")-1),"/",REPT(" ",20)),20)),VALUE(MID(SUBSTITUTE(LEFT($O217,FIND(" ",$O217&amp;" ")-1),"/",REPT(" ",20)),21,20)))),0)&gt;$W217,"Late","Same day"))</f>
        <v/>
      </c>
      <c r="AF217" s="26" t="str">
        <f aca="false">IF($A217="","",IFERROR(INDEX(Validation!$C$193:$C$217,MATCH($A217,Validation!$A$193:$A$217,0)),IF(COUNTIF(Validation!$U$19:$U$178,$Z217)&gt;0,$Z217,IF(COUNTIF(Validation!$S$19:$S$178,$AI217)=1,INDEX(Validation!$U$19:$U$178,MATCH($AI217,Validation!$S$19:$S$178,0)),$Z217))))</f>
        <v/>
      </c>
      <c r="AG217" s="27" t="str">
        <f aca="false">IF(COUNTA($A217:$U217)=0,"",IF($A217="","No name",IF($F217="","No date",IF($W217=0,"Date ilegible",IF(NOT(ISNUMBER($N217)),"Hours no numéricas",IF($AA217="NO MATCH","Person no identificada","OK"))))))</f>
        <v/>
      </c>
      <c r="AH217" s="27" t="str">
        <f aca="false">IF($W217=0,"No date",IF($W217&lt;Validation!$B$3,"Before period",IF($W217&gt;Validation!$C$3,"After period","In period")))</f>
        <v>No date</v>
      </c>
      <c r="AI217" s="26" t="str">
        <f aca="false">IF($Y217="","",TRIM(RIGHT(SUBSTITUTE($Y217," ",REPT(" ",50)),50)))</f>
        <v/>
      </c>
      <c r="AJ217" s="27" t="str">
        <f aca="false">IF($A217="","",IF(NOT(ISERROR(MATCH($A217,Validation!$A$193:$A$217,0))),"Manual mapping",IF(COUNTIF(Validation!$U$19:$U$178,$Z217)&gt;0,"Direct",IF(COUNTIF(Validation!$S$19:$S$178,$AI217)=1,"By surname","Unresolved"))))</f>
        <v/>
      </c>
      <c r="AK217" s="28" t="str">
        <f aca="false">IF($L217="","",IF(MATCH($L217,$L$2:$L$3000,0)&lt;&gt;ROW()-1,"",COUNT($AK$1:$AK216)+1))</f>
        <v/>
      </c>
      <c r="AL217" s="28" t="str">
        <f aca="false">IF($G217="","",IF(MATCH($G217,$G$2:$G$3000,0)&lt;&gt;ROW()-1,"",COUNT($AL$1:$AL216)+1))</f>
        <v/>
      </c>
      <c r="AM217" s="28" t="str">
        <f aca="false">IF($H217="","",IF(MATCH($H217,$H$2:$H$3000,0)&lt;&gt;ROW()-1,"",COUNT($AM$1:$AM216)+1))</f>
        <v/>
      </c>
      <c r="AN217" s="28" t="str">
        <f aca="false">IF($I217="","",IF(MATCH($I217,$I$2:$I$3000,0)&lt;&gt;ROW()-1,"",COUNT($AN$1:$AN216)+1))</f>
        <v/>
      </c>
      <c r="AO217" s="28" t="str">
        <f aca="false">IF($Q217="","",IF(MATCH($Q217,$Q$2:$Q$3000,0)&lt;&gt;ROW()-1,"",COUNT($AO$1:$AO216)+1))</f>
        <v/>
      </c>
    </row>
    <row r="218" customFormat="false" ht="12.75" hidden="false" customHeight="true" outlineLevel="0" collapsed="false">
      <c r="W218" s="24" t="n">
        <f aca="false">IF($F218="",0,IFERROR(IF(ISNUMBER($F218),INT($F218),DATE(VALUE(MID(SUBSTITUTE(LEFT($F218,FIND(" ",$F218&amp;" ")-1),"/",REPT(" ",20)),41,20)),VALUE(LEFT(SUBSTITUTE(LEFT($F218,FIND(" ",$F218&amp;" ")-1),"/",REPT(" ",20)),20)),VALUE(MID(SUBSTITUTE(LEFT($F218,FIND(" ",$F218&amp;" ")-1),"/",REPT(" ",20)),21,20)))),0))</f>
        <v>0</v>
      </c>
      <c r="X218" s="25" t="str">
        <f aca="false">IF(ISNUMBER($N218),$N218*Validation!$B$5,"")</f>
        <v/>
      </c>
      <c r="Y218" s="26" t="str">
        <f aca="false">IF($A218="","",SUBSTITUTE(SUBSTITUTE(SUBSTITUTE(SUBSTITUTE(SUBSTITUTE(SUBSTITUTE(SUBSTITUTE(UPPER(TRIM($A218)),"Á","A"),"É","E"),"Í","I"),"Ó","O"),"Ú","U"),"Ñ","N"),"Ü","U"))</f>
        <v/>
      </c>
      <c r="Z218" s="26" t="str">
        <f aca="false">IF($Y218="","",LEFT($Y218,1)&amp;" "&amp;TRIM(RIGHT(SUBSTITUTE($Y218," ",REPT(" ",50)),50)))</f>
        <v/>
      </c>
      <c r="AA218" s="27" t="str">
        <f aca="false">IF($AF218="","",IF(COUNTIF(Validation!$U$19:$U$178,$AF218)&gt;0,"OK","NO MATCH"))</f>
        <v/>
      </c>
      <c r="AB218" s="27" t="str">
        <f aca="false">IF($W218=0,"",IF(AND($W218&gt;=Validation!$B$3,$W218&lt;=Validation!$C$3),"Yes","No"))</f>
        <v/>
      </c>
      <c r="AC218" s="26" t="str">
        <f aca="false">IF($A218="","",$AF218&amp;"|"&amp;TEXT($W218,"yyyy-mm-dd")&amp;"|"&amp;$J218&amp;"|"&amp;$N218)</f>
        <v/>
      </c>
      <c r="AD218" s="27" t="str">
        <f aca="false">IF($AC218="","",IF(COUNTIF($AC$2:$AC$3000,$AC218)&gt;1,"REVIEW","OK"))</f>
        <v/>
      </c>
      <c r="AE218" s="27" t="str">
        <f aca="false">IF(OR($W218=0,$O218=""),"",IF(IFERROR(IF(ISNUMBER($O218),INT($O218),DATE(VALUE(MID(SUBSTITUTE(LEFT($O218,FIND(" ",$O218&amp;" ")-1),"/",REPT(" ",20)),41,20)),VALUE(LEFT(SUBSTITUTE(LEFT($O218,FIND(" ",$O218&amp;" ")-1),"/",REPT(" ",20)),20)),VALUE(MID(SUBSTITUTE(LEFT($O218,FIND(" ",$O218&amp;" ")-1),"/",REPT(" ",20)),21,20)))),0)&gt;$W218,"Late","Same day"))</f>
        <v/>
      </c>
      <c r="AF218" s="26" t="str">
        <f aca="false">IF($A218="","",IFERROR(INDEX(Validation!$C$193:$C$217,MATCH($A218,Validation!$A$193:$A$217,0)),IF(COUNTIF(Validation!$U$19:$U$178,$Z218)&gt;0,$Z218,IF(COUNTIF(Validation!$S$19:$S$178,$AI218)=1,INDEX(Validation!$U$19:$U$178,MATCH($AI218,Validation!$S$19:$S$178,0)),$Z218))))</f>
        <v/>
      </c>
      <c r="AG218" s="27" t="str">
        <f aca="false">IF(COUNTA($A218:$U218)=0,"",IF($A218="","No name",IF($F218="","No date",IF($W218=0,"Date ilegible",IF(NOT(ISNUMBER($N218)),"Hours no numéricas",IF($AA218="NO MATCH","Person no identificada","OK"))))))</f>
        <v/>
      </c>
      <c r="AH218" s="27" t="str">
        <f aca="false">IF($W218=0,"No date",IF($W218&lt;Validation!$B$3,"Before period",IF($W218&gt;Validation!$C$3,"After period","In period")))</f>
        <v>No date</v>
      </c>
      <c r="AI218" s="26" t="str">
        <f aca="false">IF($Y218="","",TRIM(RIGHT(SUBSTITUTE($Y218," ",REPT(" ",50)),50)))</f>
        <v/>
      </c>
      <c r="AJ218" s="27" t="str">
        <f aca="false">IF($A218="","",IF(NOT(ISERROR(MATCH($A218,Validation!$A$193:$A$217,0))),"Manual mapping",IF(COUNTIF(Validation!$U$19:$U$178,$Z218)&gt;0,"Direct",IF(COUNTIF(Validation!$S$19:$S$178,$AI218)=1,"By surname","Unresolved"))))</f>
        <v/>
      </c>
      <c r="AK218" s="28" t="str">
        <f aca="false">IF($L218="","",IF(MATCH($L218,$L$2:$L$3000,0)&lt;&gt;ROW()-1,"",COUNT($AK$1:$AK217)+1))</f>
        <v/>
      </c>
      <c r="AL218" s="28" t="str">
        <f aca="false">IF($G218="","",IF(MATCH($G218,$G$2:$G$3000,0)&lt;&gt;ROW()-1,"",COUNT($AL$1:$AL217)+1))</f>
        <v/>
      </c>
      <c r="AM218" s="28" t="str">
        <f aca="false">IF($H218="","",IF(MATCH($H218,$H$2:$H$3000,0)&lt;&gt;ROW()-1,"",COUNT($AM$1:$AM217)+1))</f>
        <v/>
      </c>
      <c r="AN218" s="28" t="str">
        <f aca="false">IF($I218="","",IF(MATCH($I218,$I$2:$I$3000,0)&lt;&gt;ROW()-1,"",COUNT($AN$1:$AN217)+1))</f>
        <v/>
      </c>
      <c r="AO218" s="28" t="str">
        <f aca="false">IF($Q218="","",IF(MATCH($Q218,$Q$2:$Q$3000,0)&lt;&gt;ROW()-1,"",COUNT($AO$1:$AO217)+1))</f>
        <v/>
      </c>
    </row>
    <row r="219" customFormat="false" ht="12.75" hidden="false" customHeight="true" outlineLevel="0" collapsed="false">
      <c r="W219" s="24" t="n">
        <f aca="false">IF($F219="",0,IFERROR(IF(ISNUMBER($F219),INT($F219),DATE(VALUE(MID(SUBSTITUTE(LEFT($F219,FIND(" ",$F219&amp;" ")-1),"/",REPT(" ",20)),41,20)),VALUE(LEFT(SUBSTITUTE(LEFT($F219,FIND(" ",$F219&amp;" ")-1),"/",REPT(" ",20)),20)),VALUE(MID(SUBSTITUTE(LEFT($F219,FIND(" ",$F219&amp;" ")-1),"/",REPT(" ",20)),21,20)))),0))</f>
        <v>0</v>
      </c>
      <c r="X219" s="25" t="str">
        <f aca="false">IF(ISNUMBER($N219),$N219*Validation!$B$5,"")</f>
        <v/>
      </c>
      <c r="Y219" s="26" t="str">
        <f aca="false">IF($A219="","",SUBSTITUTE(SUBSTITUTE(SUBSTITUTE(SUBSTITUTE(SUBSTITUTE(SUBSTITUTE(SUBSTITUTE(UPPER(TRIM($A219)),"Á","A"),"É","E"),"Í","I"),"Ó","O"),"Ú","U"),"Ñ","N"),"Ü","U"))</f>
        <v/>
      </c>
      <c r="Z219" s="26" t="str">
        <f aca="false">IF($Y219="","",LEFT($Y219,1)&amp;" "&amp;TRIM(RIGHT(SUBSTITUTE($Y219," ",REPT(" ",50)),50)))</f>
        <v/>
      </c>
      <c r="AA219" s="27" t="str">
        <f aca="false">IF($AF219="","",IF(COUNTIF(Validation!$U$19:$U$178,$AF219)&gt;0,"OK","NO MATCH"))</f>
        <v/>
      </c>
      <c r="AB219" s="27" t="str">
        <f aca="false">IF($W219=0,"",IF(AND($W219&gt;=Validation!$B$3,$W219&lt;=Validation!$C$3),"Yes","No"))</f>
        <v/>
      </c>
      <c r="AC219" s="26" t="str">
        <f aca="false">IF($A219="","",$AF219&amp;"|"&amp;TEXT($W219,"yyyy-mm-dd")&amp;"|"&amp;$J219&amp;"|"&amp;$N219)</f>
        <v/>
      </c>
      <c r="AD219" s="27" t="str">
        <f aca="false">IF($AC219="","",IF(COUNTIF($AC$2:$AC$3000,$AC219)&gt;1,"REVIEW","OK"))</f>
        <v/>
      </c>
      <c r="AE219" s="27" t="str">
        <f aca="false">IF(OR($W219=0,$O219=""),"",IF(IFERROR(IF(ISNUMBER($O219),INT($O219),DATE(VALUE(MID(SUBSTITUTE(LEFT($O219,FIND(" ",$O219&amp;" ")-1),"/",REPT(" ",20)),41,20)),VALUE(LEFT(SUBSTITUTE(LEFT($O219,FIND(" ",$O219&amp;" ")-1),"/",REPT(" ",20)),20)),VALUE(MID(SUBSTITUTE(LEFT($O219,FIND(" ",$O219&amp;" ")-1),"/",REPT(" ",20)),21,20)))),0)&gt;$W219,"Late","Same day"))</f>
        <v/>
      </c>
      <c r="AF219" s="26" t="str">
        <f aca="false">IF($A219="","",IFERROR(INDEX(Validation!$C$193:$C$217,MATCH($A219,Validation!$A$193:$A$217,0)),IF(COUNTIF(Validation!$U$19:$U$178,$Z219)&gt;0,$Z219,IF(COUNTIF(Validation!$S$19:$S$178,$AI219)=1,INDEX(Validation!$U$19:$U$178,MATCH($AI219,Validation!$S$19:$S$178,0)),$Z219))))</f>
        <v/>
      </c>
      <c r="AG219" s="27" t="str">
        <f aca="false">IF(COUNTA($A219:$U219)=0,"",IF($A219="","No name",IF($F219="","No date",IF($W219=0,"Date ilegible",IF(NOT(ISNUMBER($N219)),"Hours no numéricas",IF($AA219="NO MATCH","Person no identificada","OK"))))))</f>
        <v/>
      </c>
      <c r="AH219" s="27" t="str">
        <f aca="false">IF($W219=0,"No date",IF($W219&lt;Validation!$B$3,"Before period",IF($W219&gt;Validation!$C$3,"After period","In period")))</f>
        <v>No date</v>
      </c>
      <c r="AI219" s="26" t="str">
        <f aca="false">IF($Y219="","",TRIM(RIGHT(SUBSTITUTE($Y219," ",REPT(" ",50)),50)))</f>
        <v/>
      </c>
      <c r="AJ219" s="27" t="str">
        <f aca="false">IF($A219="","",IF(NOT(ISERROR(MATCH($A219,Validation!$A$193:$A$217,0))),"Manual mapping",IF(COUNTIF(Validation!$U$19:$U$178,$Z219)&gt;0,"Direct",IF(COUNTIF(Validation!$S$19:$S$178,$AI219)=1,"By surname","Unresolved"))))</f>
        <v/>
      </c>
      <c r="AK219" s="28" t="str">
        <f aca="false">IF($L219="","",IF(MATCH($L219,$L$2:$L$3000,0)&lt;&gt;ROW()-1,"",COUNT($AK$1:$AK218)+1))</f>
        <v/>
      </c>
      <c r="AL219" s="28" t="str">
        <f aca="false">IF($G219="","",IF(MATCH($G219,$G$2:$G$3000,0)&lt;&gt;ROW()-1,"",COUNT($AL$1:$AL218)+1))</f>
        <v/>
      </c>
      <c r="AM219" s="28" t="str">
        <f aca="false">IF($H219="","",IF(MATCH($H219,$H$2:$H$3000,0)&lt;&gt;ROW()-1,"",COUNT($AM$1:$AM218)+1))</f>
        <v/>
      </c>
      <c r="AN219" s="28" t="str">
        <f aca="false">IF($I219="","",IF(MATCH($I219,$I$2:$I$3000,0)&lt;&gt;ROW()-1,"",COUNT($AN$1:$AN218)+1))</f>
        <v/>
      </c>
      <c r="AO219" s="28" t="str">
        <f aca="false">IF($Q219="","",IF(MATCH($Q219,$Q$2:$Q$3000,0)&lt;&gt;ROW()-1,"",COUNT($AO$1:$AO218)+1))</f>
        <v/>
      </c>
    </row>
    <row r="220" customFormat="false" ht="12.75" hidden="false" customHeight="true" outlineLevel="0" collapsed="false">
      <c r="W220" s="24" t="n">
        <f aca="false">IF($F220="",0,IFERROR(IF(ISNUMBER($F220),INT($F220),DATE(VALUE(MID(SUBSTITUTE(LEFT($F220,FIND(" ",$F220&amp;" ")-1),"/",REPT(" ",20)),41,20)),VALUE(LEFT(SUBSTITUTE(LEFT($F220,FIND(" ",$F220&amp;" ")-1),"/",REPT(" ",20)),20)),VALUE(MID(SUBSTITUTE(LEFT($F220,FIND(" ",$F220&amp;" ")-1),"/",REPT(" ",20)),21,20)))),0))</f>
        <v>0</v>
      </c>
      <c r="X220" s="25" t="str">
        <f aca="false">IF(ISNUMBER($N220),$N220*Validation!$B$5,"")</f>
        <v/>
      </c>
      <c r="Y220" s="26" t="str">
        <f aca="false">IF($A220="","",SUBSTITUTE(SUBSTITUTE(SUBSTITUTE(SUBSTITUTE(SUBSTITUTE(SUBSTITUTE(SUBSTITUTE(UPPER(TRIM($A220)),"Á","A"),"É","E"),"Í","I"),"Ó","O"),"Ú","U"),"Ñ","N"),"Ü","U"))</f>
        <v/>
      </c>
      <c r="Z220" s="26" t="str">
        <f aca="false">IF($Y220="","",LEFT($Y220,1)&amp;" "&amp;TRIM(RIGHT(SUBSTITUTE($Y220," ",REPT(" ",50)),50)))</f>
        <v/>
      </c>
      <c r="AA220" s="27" t="str">
        <f aca="false">IF($AF220="","",IF(COUNTIF(Validation!$U$19:$U$178,$AF220)&gt;0,"OK","NO MATCH"))</f>
        <v/>
      </c>
      <c r="AB220" s="27" t="str">
        <f aca="false">IF($W220=0,"",IF(AND($W220&gt;=Validation!$B$3,$W220&lt;=Validation!$C$3),"Yes","No"))</f>
        <v/>
      </c>
      <c r="AC220" s="26" t="str">
        <f aca="false">IF($A220="","",$AF220&amp;"|"&amp;TEXT($W220,"yyyy-mm-dd")&amp;"|"&amp;$J220&amp;"|"&amp;$N220)</f>
        <v/>
      </c>
      <c r="AD220" s="27" t="str">
        <f aca="false">IF($AC220="","",IF(COUNTIF($AC$2:$AC$3000,$AC220)&gt;1,"REVIEW","OK"))</f>
        <v/>
      </c>
      <c r="AE220" s="27" t="str">
        <f aca="false">IF(OR($W220=0,$O220=""),"",IF(IFERROR(IF(ISNUMBER($O220),INT($O220),DATE(VALUE(MID(SUBSTITUTE(LEFT($O220,FIND(" ",$O220&amp;" ")-1),"/",REPT(" ",20)),41,20)),VALUE(LEFT(SUBSTITUTE(LEFT($O220,FIND(" ",$O220&amp;" ")-1),"/",REPT(" ",20)),20)),VALUE(MID(SUBSTITUTE(LEFT($O220,FIND(" ",$O220&amp;" ")-1),"/",REPT(" ",20)),21,20)))),0)&gt;$W220,"Late","Same day"))</f>
        <v/>
      </c>
      <c r="AF220" s="26" t="str">
        <f aca="false">IF($A220="","",IFERROR(INDEX(Validation!$C$193:$C$217,MATCH($A220,Validation!$A$193:$A$217,0)),IF(COUNTIF(Validation!$U$19:$U$178,$Z220)&gt;0,$Z220,IF(COUNTIF(Validation!$S$19:$S$178,$AI220)=1,INDEX(Validation!$U$19:$U$178,MATCH($AI220,Validation!$S$19:$S$178,0)),$Z220))))</f>
        <v/>
      </c>
      <c r="AG220" s="27" t="str">
        <f aca="false">IF(COUNTA($A220:$U220)=0,"",IF($A220="","No name",IF($F220="","No date",IF($W220=0,"Date ilegible",IF(NOT(ISNUMBER($N220)),"Hours no numéricas",IF($AA220="NO MATCH","Person no identificada","OK"))))))</f>
        <v/>
      </c>
      <c r="AH220" s="27" t="str">
        <f aca="false">IF($W220=0,"No date",IF($W220&lt;Validation!$B$3,"Before period",IF($W220&gt;Validation!$C$3,"After period","In period")))</f>
        <v>No date</v>
      </c>
      <c r="AI220" s="26" t="str">
        <f aca="false">IF($Y220="","",TRIM(RIGHT(SUBSTITUTE($Y220," ",REPT(" ",50)),50)))</f>
        <v/>
      </c>
      <c r="AJ220" s="27" t="str">
        <f aca="false">IF($A220="","",IF(NOT(ISERROR(MATCH($A220,Validation!$A$193:$A$217,0))),"Manual mapping",IF(COUNTIF(Validation!$U$19:$U$178,$Z220)&gt;0,"Direct",IF(COUNTIF(Validation!$S$19:$S$178,$AI220)=1,"By surname","Unresolved"))))</f>
        <v/>
      </c>
      <c r="AK220" s="28" t="str">
        <f aca="false">IF($L220="","",IF(MATCH($L220,$L$2:$L$3000,0)&lt;&gt;ROW()-1,"",COUNT($AK$1:$AK219)+1))</f>
        <v/>
      </c>
      <c r="AL220" s="28" t="str">
        <f aca="false">IF($G220="","",IF(MATCH($G220,$G$2:$G$3000,0)&lt;&gt;ROW()-1,"",COUNT($AL$1:$AL219)+1))</f>
        <v/>
      </c>
      <c r="AM220" s="28" t="str">
        <f aca="false">IF($H220="","",IF(MATCH($H220,$H$2:$H$3000,0)&lt;&gt;ROW()-1,"",COUNT($AM$1:$AM219)+1))</f>
        <v/>
      </c>
      <c r="AN220" s="28" t="str">
        <f aca="false">IF($I220="","",IF(MATCH($I220,$I$2:$I$3000,0)&lt;&gt;ROW()-1,"",COUNT($AN$1:$AN219)+1))</f>
        <v/>
      </c>
      <c r="AO220" s="28" t="str">
        <f aca="false">IF($Q220="","",IF(MATCH($Q220,$Q$2:$Q$3000,0)&lt;&gt;ROW()-1,"",COUNT($AO$1:$AO219)+1))</f>
        <v/>
      </c>
    </row>
    <row r="221" customFormat="false" ht="12.75" hidden="false" customHeight="true" outlineLevel="0" collapsed="false">
      <c r="W221" s="24" t="n">
        <f aca="false">IF($F221="",0,IFERROR(IF(ISNUMBER($F221),INT($F221),DATE(VALUE(MID(SUBSTITUTE(LEFT($F221,FIND(" ",$F221&amp;" ")-1),"/",REPT(" ",20)),41,20)),VALUE(LEFT(SUBSTITUTE(LEFT($F221,FIND(" ",$F221&amp;" ")-1),"/",REPT(" ",20)),20)),VALUE(MID(SUBSTITUTE(LEFT($F221,FIND(" ",$F221&amp;" ")-1),"/",REPT(" ",20)),21,20)))),0))</f>
        <v>0</v>
      </c>
      <c r="X221" s="25" t="str">
        <f aca="false">IF(ISNUMBER($N221),$N221*Validation!$B$5,"")</f>
        <v/>
      </c>
      <c r="Y221" s="26" t="str">
        <f aca="false">IF($A221="","",SUBSTITUTE(SUBSTITUTE(SUBSTITUTE(SUBSTITUTE(SUBSTITUTE(SUBSTITUTE(SUBSTITUTE(UPPER(TRIM($A221)),"Á","A"),"É","E"),"Í","I"),"Ó","O"),"Ú","U"),"Ñ","N"),"Ü","U"))</f>
        <v/>
      </c>
      <c r="Z221" s="26" t="str">
        <f aca="false">IF($Y221="","",LEFT($Y221,1)&amp;" "&amp;TRIM(RIGHT(SUBSTITUTE($Y221," ",REPT(" ",50)),50)))</f>
        <v/>
      </c>
      <c r="AA221" s="27" t="str">
        <f aca="false">IF($AF221="","",IF(COUNTIF(Validation!$U$19:$U$178,$AF221)&gt;0,"OK","NO MATCH"))</f>
        <v/>
      </c>
      <c r="AB221" s="27" t="str">
        <f aca="false">IF($W221=0,"",IF(AND($W221&gt;=Validation!$B$3,$W221&lt;=Validation!$C$3),"Yes","No"))</f>
        <v/>
      </c>
      <c r="AC221" s="26" t="str">
        <f aca="false">IF($A221="","",$AF221&amp;"|"&amp;TEXT($W221,"yyyy-mm-dd")&amp;"|"&amp;$J221&amp;"|"&amp;$N221)</f>
        <v/>
      </c>
      <c r="AD221" s="27" t="str">
        <f aca="false">IF($AC221="","",IF(COUNTIF($AC$2:$AC$3000,$AC221)&gt;1,"REVIEW","OK"))</f>
        <v/>
      </c>
      <c r="AE221" s="27" t="str">
        <f aca="false">IF(OR($W221=0,$O221=""),"",IF(IFERROR(IF(ISNUMBER($O221),INT($O221),DATE(VALUE(MID(SUBSTITUTE(LEFT($O221,FIND(" ",$O221&amp;" ")-1),"/",REPT(" ",20)),41,20)),VALUE(LEFT(SUBSTITUTE(LEFT($O221,FIND(" ",$O221&amp;" ")-1),"/",REPT(" ",20)),20)),VALUE(MID(SUBSTITUTE(LEFT($O221,FIND(" ",$O221&amp;" ")-1),"/",REPT(" ",20)),21,20)))),0)&gt;$W221,"Late","Same day"))</f>
        <v/>
      </c>
      <c r="AF221" s="26" t="str">
        <f aca="false">IF($A221="","",IFERROR(INDEX(Validation!$C$193:$C$217,MATCH($A221,Validation!$A$193:$A$217,0)),IF(COUNTIF(Validation!$U$19:$U$178,$Z221)&gt;0,$Z221,IF(COUNTIF(Validation!$S$19:$S$178,$AI221)=1,INDEX(Validation!$U$19:$U$178,MATCH($AI221,Validation!$S$19:$S$178,0)),$Z221))))</f>
        <v/>
      </c>
      <c r="AG221" s="27" t="str">
        <f aca="false">IF(COUNTA($A221:$U221)=0,"",IF($A221="","No name",IF($F221="","No date",IF($W221=0,"Date ilegible",IF(NOT(ISNUMBER($N221)),"Hours no numéricas",IF($AA221="NO MATCH","Person no identificada","OK"))))))</f>
        <v/>
      </c>
      <c r="AH221" s="27" t="str">
        <f aca="false">IF($W221=0,"No date",IF($W221&lt;Validation!$B$3,"Before period",IF($W221&gt;Validation!$C$3,"After period","In period")))</f>
        <v>No date</v>
      </c>
      <c r="AI221" s="26" t="str">
        <f aca="false">IF($Y221="","",TRIM(RIGHT(SUBSTITUTE($Y221," ",REPT(" ",50)),50)))</f>
        <v/>
      </c>
      <c r="AJ221" s="27" t="str">
        <f aca="false">IF($A221="","",IF(NOT(ISERROR(MATCH($A221,Validation!$A$193:$A$217,0))),"Manual mapping",IF(COUNTIF(Validation!$U$19:$U$178,$Z221)&gt;0,"Direct",IF(COUNTIF(Validation!$S$19:$S$178,$AI221)=1,"By surname","Unresolved"))))</f>
        <v/>
      </c>
      <c r="AK221" s="28" t="str">
        <f aca="false">IF($L221="","",IF(MATCH($L221,$L$2:$L$3000,0)&lt;&gt;ROW()-1,"",COUNT($AK$1:$AK220)+1))</f>
        <v/>
      </c>
      <c r="AL221" s="28" t="str">
        <f aca="false">IF($G221="","",IF(MATCH($G221,$G$2:$G$3000,0)&lt;&gt;ROW()-1,"",COUNT($AL$1:$AL220)+1))</f>
        <v/>
      </c>
      <c r="AM221" s="28" t="str">
        <f aca="false">IF($H221="","",IF(MATCH($H221,$H$2:$H$3000,0)&lt;&gt;ROW()-1,"",COUNT($AM$1:$AM220)+1))</f>
        <v/>
      </c>
      <c r="AN221" s="28" t="str">
        <f aca="false">IF($I221="","",IF(MATCH($I221,$I$2:$I$3000,0)&lt;&gt;ROW()-1,"",COUNT($AN$1:$AN220)+1))</f>
        <v/>
      </c>
      <c r="AO221" s="28" t="str">
        <f aca="false">IF($Q221="","",IF(MATCH($Q221,$Q$2:$Q$3000,0)&lt;&gt;ROW()-1,"",COUNT($AO$1:$AO220)+1))</f>
        <v/>
      </c>
    </row>
    <row r="222" customFormat="false" ht="12.75" hidden="false" customHeight="true" outlineLevel="0" collapsed="false">
      <c r="W222" s="24" t="n">
        <f aca="false">IF($F222="",0,IFERROR(IF(ISNUMBER($F222),INT($F222),DATE(VALUE(MID(SUBSTITUTE(LEFT($F222,FIND(" ",$F222&amp;" ")-1),"/",REPT(" ",20)),41,20)),VALUE(LEFT(SUBSTITUTE(LEFT($F222,FIND(" ",$F222&amp;" ")-1),"/",REPT(" ",20)),20)),VALUE(MID(SUBSTITUTE(LEFT($F222,FIND(" ",$F222&amp;" ")-1),"/",REPT(" ",20)),21,20)))),0))</f>
        <v>0</v>
      </c>
      <c r="X222" s="25" t="str">
        <f aca="false">IF(ISNUMBER($N222),$N222*Validation!$B$5,"")</f>
        <v/>
      </c>
      <c r="Y222" s="26" t="str">
        <f aca="false">IF($A222="","",SUBSTITUTE(SUBSTITUTE(SUBSTITUTE(SUBSTITUTE(SUBSTITUTE(SUBSTITUTE(SUBSTITUTE(UPPER(TRIM($A222)),"Á","A"),"É","E"),"Í","I"),"Ó","O"),"Ú","U"),"Ñ","N"),"Ü","U"))</f>
        <v/>
      </c>
      <c r="Z222" s="26" t="str">
        <f aca="false">IF($Y222="","",LEFT($Y222,1)&amp;" "&amp;TRIM(RIGHT(SUBSTITUTE($Y222," ",REPT(" ",50)),50)))</f>
        <v/>
      </c>
      <c r="AA222" s="27" t="str">
        <f aca="false">IF($AF222="","",IF(COUNTIF(Validation!$U$19:$U$178,$AF222)&gt;0,"OK","NO MATCH"))</f>
        <v/>
      </c>
      <c r="AB222" s="27" t="str">
        <f aca="false">IF($W222=0,"",IF(AND($W222&gt;=Validation!$B$3,$W222&lt;=Validation!$C$3),"Yes","No"))</f>
        <v/>
      </c>
      <c r="AC222" s="26" t="str">
        <f aca="false">IF($A222="","",$AF222&amp;"|"&amp;TEXT($W222,"yyyy-mm-dd")&amp;"|"&amp;$J222&amp;"|"&amp;$N222)</f>
        <v/>
      </c>
      <c r="AD222" s="27" t="str">
        <f aca="false">IF($AC222="","",IF(COUNTIF($AC$2:$AC$3000,$AC222)&gt;1,"REVIEW","OK"))</f>
        <v/>
      </c>
      <c r="AE222" s="27" t="str">
        <f aca="false">IF(OR($W222=0,$O222=""),"",IF(IFERROR(IF(ISNUMBER($O222),INT($O222),DATE(VALUE(MID(SUBSTITUTE(LEFT($O222,FIND(" ",$O222&amp;" ")-1),"/",REPT(" ",20)),41,20)),VALUE(LEFT(SUBSTITUTE(LEFT($O222,FIND(" ",$O222&amp;" ")-1),"/",REPT(" ",20)),20)),VALUE(MID(SUBSTITUTE(LEFT($O222,FIND(" ",$O222&amp;" ")-1),"/",REPT(" ",20)),21,20)))),0)&gt;$W222,"Late","Same day"))</f>
        <v/>
      </c>
      <c r="AF222" s="26" t="str">
        <f aca="false">IF($A222="","",IFERROR(INDEX(Validation!$C$193:$C$217,MATCH($A222,Validation!$A$193:$A$217,0)),IF(COUNTIF(Validation!$U$19:$U$178,$Z222)&gt;0,$Z222,IF(COUNTIF(Validation!$S$19:$S$178,$AI222)=1,INDEX(Validation!$U$19:$U$178,MATCH($AI222,Validation!$S$19:$S$178,0)),$Z222))))</f>
        <v/>
      </c>
      <c r="AG222" s="27" t="str">
        <f aca="false">IF(COUNTA($A222:$U222)=0,"",IF($A222="","No name",IF($F222="","No date",IF($W222=0,"Date ilegible",IF(NOT(ISNUMBER($N222)),"Hours no numéricas",IF($AA222="NO MATCH","Person no identificada","OK"))))))</f>
        <v/>
      </c>
      <c r="AH222" s="27" t="str">
        <f aca="false">IF($W222=0,"No date",IF($W222&lt;Validation!$B$3,"Before period",IF($W222&gt;Validation!$C$3,"After period","In period")))</f>
        <v>No date</v>
      </c>
      <c r="AI222" s="26" t="str">
        <f aca="false">IF($Y222="","",TRIM(RIGHT(SUBSTITUTE($Y222," ",REPT(" ",50)),50)))</f>
        <v/>
      </c>
      <c r="AJ222" s="27" t="str">
        <f aca="false">IF($A222="","",IF(NOT(ISERROR(MATCH($A222,Validation!$A$193:$A$217,0))),"Manual mapping",IF(COUNTIF(Validation!$U$19:$U$178,$Z222)&gt;0,"Direct",IF(COUNTIF(Validation!$S$19:$S$178,$AI222)=1,"By surname","Unresolved"))))</f>
        <v/>
      </c>
      <c r="AK222" s="28" t="str">
        <f aca="false">IF($L222="","",IF(MATCH($L222,$L$2:$L$3000,0)&lt;&gt;ROW()-1,"",COUNT($AK$1:$AK221)+1))</f>
        <v/>
      </c>
      <c r="AL222" s="28" t="str">
        <f aca="false">IF($G222="","",IF(MATCH($G222,$G$2:$G$3000,0)&lt;&gt;ROW()-1,"",COUNT($AL$1:$AL221)+1))</f>
        <v/>
      </c>
      <c r="AM222" s="28" t="str">
        <f aca="false">IF($H222="","",IF(MATCH($H222,$H$2:$H$3000,0)&lt;&gt;ROW()-1,"",COUNT($AM$1:$AM221)+1))</f>
        <v/>
      </c>
      <c r="AN222" s="28" t="str">
        <f aca="false">IF($I222="","",IF(MATCH($I222,$I$2:$I$3000,0)&lt;&gt;ROW()-1,"",COUNT($AN$1:$AN221)+1))</f>
        <v/>
      </c>
      <c r="AO222" s="28" t="str">
        <f aca="false">IF($Q222="","",IF(MATCH($Q222,$Q$2:$Q$3000,0)&lt;&gt;ROW()-1,"",COUNT($AO$1:$AO221)+1))</f>
        <v/>
      </c>
    </row>
    <row r="223" customFormat="false" ht="12.75" hidden="false" customHeight="true" outlineLevel="0" collapsed="false">
      <c r="W223" s="24" t="n">
        <f aca="false">IF($F223="",0,IFERROR(IF(ISNUMBER($F223),INT($F223),DATE(VALUE(MID(SUBSTITUTE(LEFT($F223,FIND(" ",$F223&amp;" ")-1),"/",REPT(" ",20)),41,20)),VALUE(LEFT(SUBSTITUTE(LEFT($F223,FIND(" ",$F223&amp;" ")-1),"/",REPT(" ",20)),20)),VALUE(MID(SUBSTITUTE(LEFT($F223,FIND(" ",$F223&amp;" ")-1),"/",REPT(" ",20)),21,20)))),0))</f>
        <v>0</v>
      </c>
      <c r="X223" s="25" t="str">
        <f aca="false">IF(ISNUMBER($N223),$N223*Validation!$B$5,"")</f>
        <v/>
      </c>
      <c r="Y223" s="26" t="str">
        <f aca="false">IF($A223="","",SUBSTITUTE(SUBSTITUTE(SUBSTITUTE(SUBSTITUTE(SUBSTITUTE(SUBSTITUTE(SUBSTITUTE(UPPER(TRIM($A223)),"Á","A"),"É","E"),"Í","I"),"Ó","O"),"Ú","U"),"Ñ","N"),"Ü","U"))</f>
        <v/>
      </c>
      <c r="Z223" s="26" t="str">
        <f aca="false">IF($Y223="","",LEFT($Y223,1)&amp;" "&amp;TRIM(RIGHT(SUBSTITUTE($Y223," ",REPT(" ",50)),50)))</f>
        <v/>
      </c>
      <c r="AA223" s="27" t="str">
        <f aca="false">IF($AF223="","",IF(COUNTIF(Validation!$U$19:$U$178,$AF223)&gt;0,"OK","NO MATCH"))</f>
        <v/>
      </c>
      <c r="AB223" s="27" t="str">
        <f aca="false">IF($W223=0,"",IF(AND($W223&gt;=Validation!$B$3,$W223&lt;=Validation!$C$3),"Yes","No"))</f>
        <v/>
      </c>
      <c r="AC223" s="26" t="str">
        <f aca="false">IF($A223="","",$AF223&amp;"|"&amp;TEXT($W223,"yyyy-mm-dd")&amp;"|"&amp;$J223&amp;"|"&amp;$N223)</f>
        <v/>
      </c>
      <c r="AD223" s="27" t="str">
        <f aca="false">IF($AC223="","",IF(COUNTIF($AC$2:$AC$3000,$AC223)&gt;1,"REVIEW","OK"))</f>
        <v/>
      </c>
      <c r="AE223" s="27" t="str">
        <f aca="false">IF(OR($W223=0,$O223=""),"",IF(IFERROR(IF(ISNUMBER($O223),INT($O223),DATE(VALUE(MID(SUBSTITUTE(LEFT($O223,FIND(" ",$O223&amp;" ")-1),"/",REPT(" ",20)),41,20)),VALUE(LEFT(SUBSTITUTE(LEFT($O223,FIND(" ",$O223&amp;" ")-1),"/",REPT(" ",20)),20)),VALUE(MID(SUBSTITUTE(LEFT($O223,FIND(" ",$O223&amp;" ")-1),"/",REPT(" ",20)),21,20)))),0)&gt;$W223,"Late","Same day"))</f>
        <v/>
      </c>
      <c r="AF223" s="26" t="str">
        <f aca="false">IF($A223="","",IFERROR(INDEX(Validation!$C$193:$C$217,MATCH($A223,Validation!$A$193:$A$217,0)),IF(COUNTIF(Validation!$U$19:$U$178,$Z223)&gt;0,$Z223,IF(COUNTIF(Validation!$S$19:$S$178,$AI223)=1,INDEX(Validation!$U$19:$U$178,MATCH($AI223,Validation!$S$19:$S$178,0)),$Z223))))</f>
        <v/>
      </c>
      <c r="AG223" s="27" t="str">
        <f aca="false">IF(COUNTA($A223:$U223)=0,"",IF($A223="","No name",IF($F223="","No date",IF($W223=0,"Date ilegible",IF(NOT(ISNUMBER($N223)),"Hours no numéricas",IF($AA223="NO MATCH","Person no identificada","OK"))))))</f>
        <v/>
      </c>
      <c r="AH223" s="27" t="str">
        <f aca="false">IF($W223=0,"No date",IF($W223&lt;Validation!$B$3,"Before period",IF($W223&gt;Validation!$C$3,"After period","In period")))</f>
        <v>No date</v>
      </c>
      <c r="AI223" s="26" t="str">
        <f aca="false">IF($Y223="","",TRIM(RIGHT(SUBSTITUTE($Y223," ",REPT(" ",50)),50)))</f>
        <v/>
      </c>
      <c r="AJ223" s="27" t="str">
        <f aca="false">IF($A223="","",IF(NOT(ISERROR(MATCH($A223,Validation!$A$193:$A$217,0))),"Manual mapping",IF(COUNTIF(Validation!$U$19:$U$178,$Z223)&gt;0,"Direct",IF(COUNTIF(Validation!$S$19:$S$178,$AI223)=1,"By surname","Unresolved"))))</f>
        <v/>
      </c>
      <c r="AK223" s="28" t="str">
        <f aca="false">IF($L223="","",IF(MATCH($L223,$L$2:$L$3000,0)&lt;&gt;ROW()-1,"",COUNT($AK$1:$AK222)+1))</f>
        <v/>
      </c>
      <c r="AL223" s="28" t="str">
        <f aca="false">IF($G223="","",IF(MATCH($G223,$G$2:$G$3000,0)&lt;&gt;ROW()-1,"",COUNT($AL$1:$AL222)+1))</f>
        <v/>
      </c>
      <c r="AM223" s="28" t="str">
        <f aca="false">IF($H223="","",IF(MATCH($H223,$H$2:$H$3000,0)&lt;&gt;ROW()-1,"",COUNT($AM$1:$AM222)+1))</f>
        <v/>
      </c>
      <c r="AN223" s="28" t="str">
        <f aca="false">IF($I223="","",IF(MATCH($I223,$I$2:$I$3000,0)&lt;&gt;ROW()-1,"",COUNT($AN$1:$AN222)+1))</f>
        <v/>
      </c>
      <c r="AO223" s="28" t="str">
        <f aca="false">IF($Q223="","",IF(MATCH($Q223,$Q$2:$Q$3000,0)&lt;&gt;ROW()-1,"",COUNT($AO$1:$AO222)+1))</f>
        <v/>
      </c>
    </row>
    <row r="224" customFormat="false" ht="12.75" hidden="false" customHeight="true" outlineLevel="0" collapsed="false">
      <c r="W224" s="24" t="n">
        <f aca="false">IF($F224="",0,IFERROR(IF(ISNUMBER($F224),INT($F224),DATE(VALUE(MID(SUBSTITUTE(LEFT($F224,FIND(" ",$F224&amp;" ")-1),"/",REPT(" ",20)),41,20)),VALUE(LEFT(SUBSTITUTE(LEFT($F224,FIND(" ",$F224&amp;" ")-1),"/",REPT(" ",20)),20)),VALUE(MID(SUBSTITUTE(LEFT($F224,FIND(" ",$F224&amp;" ")-1),"/",REPT(" ",20)),21,20)))),0))</f>
        <v>0</v>
      </c>
      <c r="X224" s="25" t="str">
        <f aca="false">IF(ISNUMBER($N224),$N224*Validation!$B$5,"")</f>
        <v/>
      </c>
      <c r="Y224" s="26" t="str">
        <f aca="false">IF($A224="","",SUBSTITUTE(SUBSTITUTE(SUBSTITUTE(SUBSTITUTE(SUBSTITUTE(SUBSTITUTE(SUBSTITUTE(UPPER(TRIM($A224)),"Á","A"),"É","E"),"Í","I"),"Ó","O"),"Ú","U"),"Ñ","N"),"Ü","U"))</f>
        <v/>
      </c>
      <c r="Z224" s="26" t="str">
        <f aca="false">IF($Y224="","",LEFT($Y224,1)&amp;" "&amp;TRIM(RIGHT(SUBSTITUTE($Y224," ",REPT(" ",50)),50)))</f>
        <v/>
      </c>
      <c r="AA224" s="27" t="str">
        <f aca="false">IF($AF224="","",IF(COUNTIF(Validation!$U$19:$U$178,$AF224)&gt;0,"OK","NO MATCH"))</f>
        <v/>
      </c>
      <c r="AB224" s="27" t="str">
        <f aca="false">IF($W224=0,"",IF(AND($W224&gt;=Validation!$B$3,$W224&lt;=Validation!$C$3),"Yes","No"))</f>
        <v/>
      </c>
      <c r="AC224" s="26" t="str">
        <f aca="false">IF($A224="","",$AF224&amp;"|"&amp;TEXT($W224,"yyyy-mm-dd")&amp;"|"&amp;$J224&amp;"|"&amp;$N224)</f>
        <v/>
      </c>
      <c r="AD224" s="27" t="str">
        <f aca="false">IF($AC224="","",IF(COUNTIF($AC$2:$AC$3000,$AC224)&gt;1,"REVIEW","OK"))</f>
        <v/>
      </c>
      <c r="AE224" s="27" t="str">
        <f aca="false">IF(OR($W224=0,$O224=""),"",IF(IFERROR(IF(ISNUMBER($O224),INT($O224),DATE(VALUE(MID(SUBSTITUTE(LEFT($O224,FIND(" ",$O224&amp;" ")-1),"/",REPT(" ",20)),41,20)),VALUE(LEFT(SUBSTITUTE(LEFT($O224,FIND(" ",$O224&amp;" ")-1),"/",REPT(" ",20)),20)),VALUE(MID(SUBSTITUTE(LEFT($O224,FIND(" ",$O224&amp;" ")-1),"/",REPT(" ",20)),21,20)))),0)&gt;$W224,"Late","Same day"))</f>
        <v/>
      </c>
      <c r="AF224" s="26" t="str">
        <f aca="false">IF($A224="","",IFERROR(INDEX(Validation!$C$193:$C$217,MATCH($A224,Validation!$A$193:$A$217,0)),IF(COUNTIF(Validation!$U$19:$U$178,$Z224)&gt;0,$Z224,IF(COUNTIF(Validation!$S$19:$S$178,$AI224)=1,INDEX(Validation!$U$19:$U$178,MATCH($AI224,Validation!$S$19:$S$178,0)),$Z224))))</f>
        <v/>
      </c>
      <c r="AG224" s="27" t="str">
        <f aca="false">IF(COUNTA($A224:$U224)=0,"",IF($A224="","No name",IF($F224="","No date",IF($W224=0,"Date ilegible",IF(NOT(ISNUMBER($N224)),"Hours no numéricas",IF($AA224="NO MATCH","Person no identificada","OK"))))))</f>
        <v/>
      </c>
      <c r="AH224" s="27" t="str">
        <f aca="false">IF($W224=0,"No date",IF($W224&lt;Validation!$B$3,"Before period",IF($W224&gt;Validation!$C$3,"After period","In period")))</f>
        <v>No date</v>
      </c>
      <c r="AI224" s="26" t="str">
        <f aca="false">IF($Y224="","",TRIM(RIGHT(SUBSTITUTE($Y224," ",REPT(" ",50)),50)))</f>
        <v/>
      </c>
      <c r="AJ224" s="27" t="str">
        <f aca="false">IF($A224="","",IF(NOT(ISERROR(MATCH($A224,Validation!$A$193:$A$217,0))),"Manual mapping",IF(COUNTIF(Validation!$U$19:$U$178,$Z224)&gt;0,"Direct",IF(COUNTIF(Validation!$S$19:$S$178,$AI224)=1,"By surname","Unresolved"))))</f>
        <v/>
      </c>
      <c r="AK224" s="28" t="str">
        <f aca="false">IF($L224="","",IF(MATCH($L224,$L$2:$L$3000,0)&lt;&gt;ROW()-1,"",COUNT($AK$1:$AK223)+1))</f>
        <v/>
      </c>
      <c r="AL224" s="28" t="str">
        <f aca="false">IF($G224="","",IF(MATCH($G224,$G$2:$G$3000,0)&lt;&gt;ROW()-1,"",COUNT($AL$1:$AL223)+1))</f>
        <v/>
      </c>
      <c r="AM224" s="28" t="str">
        <f aca="false">IF($H224="","",IF(MATCH($H224,$H$2:$H$3000,0)&lt;&gt;ROW()-1,"",COUNT($AM$1:$AM223)+1))</f>
        <v/>
      </c>
      <c r="AN224" s="28" t="str">
        <f aca="false">IF($I224="","",IF(MATCH($I224,$I$2:$I$3000,0)&lt;&gt;ROW()-1,"",COUNT($AN$1:$AN223)+1))</f>
        <v/>
      </c>
      <c r="AO224" s="28" t="str">
        <f aca="false">IF($Q224="","",IF(MATCH($Q224,$Q$2:$Q$3000,0)&lt;&gt;ROW()-1,"",COUNT($AO$1:$AO223)+1))</f>
        <v/>
      </c>
    </row>
    <row r="225" customFormat="false" ht="12.75" hidden="false" customHeight="true" outlineLevel="0" collapsed="false">
      <c r="W225" s="24" t="n">
        <f aca="false">IF($F225="",0,IFERROR(IF(ISNUMBER($F225),INT($F225),DATE(VALUE(MID(SUBSTITUTE(LEFT($F225,FIND(" ",$F225&amp;" ")-1),"/",REPT(" ",20)),41,20)),VALUE(LEFT(SUBSTITUTE(LEFT($F225,FIND(" ",$F225&amp;" ")-1),"/",REPT(" ",20)),20)),VALUE(MID(SUBSTITUTE(LEFT($F225,FIND(" ",$F225&amp;" ")-1),"/",REPT(" ",20)),21,20)))),0))</f>
        <v>0</v>
      </c>
      <c r="X225" s="25" t="str">
        <f aca="false">IF(ISNUMBER($N225),$N225*Validation!$B$5,"")</f>
        <v/>
      </c>
      <c r="Y225" s="26" t="str">
        <f aca="false">IF($A225="","",SUBSTITUTE(SUBSTITUTE(SUBSTITUTE(SUBSTITUTE(SUBSTITUTE(SUBSTITUTE(SUBSTITUTE(UPPER(TRIM($A225)),"Á","A"),"É","E"),"Í","I"),"Ó","O"),"Ú","U"),"Ñ","N"),"Ü","U"))</f>
        <v/>
      </c>
      <c r="Z225" s="26" t="str">
        <f aca="false">IF($Y225="","",LEFT($Y225,1)&amp;" "&amp;TRIM(RIGHT(SUBSTITUTE($Y225," ",REPT(" ",50)),50)))</f>
        <v/>
      </c>
      <c r="AA225" s="27" t="str">
        <f aca="false">IF($AF225="","",IF(COUNTIF(Validation!$U$19:$U$178,$AF225)&gt;0,"OK","NO MATCH"))</f>
        <v/>
      </c>
      <c r="AB225" s="27" t="str">
        <f aca="false">IF($W225=0,"",IF(AND($W225&gt;=Validation!$B$3,$W225&lt;=Validation!$C$3),"Yes","No"))</f>
        <v/>
      </c>
      <c r="AC225" s="26" t="str">
        <f aca="false">IF($A225="","",$AF225&amp;"|"&amp;TEXT($W225,"yyyy-mm-dd")&amp;"|"&amp;$J225&amp;"|"&amp;$N225)</f>
        <v/>
      </c>
      <c r="AD225" s="27" t="str">
        <f aca="false">IF($AC225="","",IF(COUNTIF($AC$2:$AC$3000,$AC225)&gt;1,"REVIEW","OK"))</f>
        <v/>
      </c>
      <c r="AE225" s="27" t="str">
        <f aca="false">IF(OR($W225=0,$O225=""),"",IF(IFERROR(IF(ISNUMBER($O225),INT($O225),DATE(VALUE(MID(SUBSTITUTE(LEFT($O225,FIND(" ",$O225&amp;" ")-1),"/",REPT(" ",20)),41,20)),VALUE(LEFT(SUBSTITUTE(LEFT($O225,FIND(" ",$O225&amp;" ")-1),"/",REPT(" ",20)),20)),VALUE(MID(SUBSTITUTE(LEFT($O225,FIND(" ",$O225&amp;" ")-1),"/",REPT(" ",20)),21,20)))),0)&gt;$W225,"Late","Same day"))</f>
        <v/>
      </c>
      <c r="AF225" s="26" t="str">
        <f aca="false">IF($A225="","",IFERROR(INDEX(Validation!$C$193:$C$217,MATCH($A225,Validation!$A$193:$A$217,0)),IF(COUNTIF(Validation!$U$19:$U$178,$Z225)&gt;0,$Z225,IF(COUNTIF(Validation!$S$19:$S$178,$AI225)=1,INDEX(Validation!$U$19:$U$178,MATCH($AI225,Validation!$S$19:$S$178,0)),$Z225))))</f>
        <v/>
      </c>
      <c r="AG225" s="27" t="str">
        <f aca="false">IF(COUNTA($A225:$U225)=0,"",IF($A225="","No name",IF($F225="","No date",IF($W225=0,"Date ilegible",IF(NOT(ISNUMBER($N225)),"Hours no numéricas",IF($AA225="NO MATCH","Person no identificada","OK"))))))</f>
        <v/>
      </c>
      <c r="AH225" s="27" t="str">
        <f aca="false">IF($W225=0,"No date",IF($W225&lt;Validation!$B$3,"Before period",IF($W225&gt;Validation!$C$3,"After period","In period")))</f>
        <v>No date</v>
      </c>
      <c r="AI225" s="26" t="str">
        <f aca="false">IF($Y225="","",TRIM(RIGHT(SUBSTITUTE($Y225," ",REPT(" ",50)),50)))</f>
        <v/>
      </c>
      <c r="AJ225" s="27" t="str">
        <f aca="false">IF($A225="","",IF(NOT(ISERROR(MATCH($A225,Validation!$A$193:$A$217,0))),"Manual mapping",IF(COUNTIF(Validation!$U$19:$U$178,$Z225)&gt;0,"Direct",IF(COUNTIF(Validation!$S$19:$S$178,$AI225)=1,"By surname","Unresolved"))))</f>
        <v/>
      </c>
      <c r="AK225" s="28" t="str">
        <f aca="false">IF($L225="","",IF(MATCH($L225,$L$2:$L$3000,0)&lt;&gt;ROW()-1,"",COUNT($AK$1:$AK224)+1))</f>
        <v/>
      </c>
      <c r="AL225" s="28" t="str">
        <f aca="false">IF($G225="","",IF(MATCH($G225,$G$2:$G$3000,0)&lt;&gt;ROW()-1,"",COUNT($AL$1:$AL224)+1))</f>
        <v/>
      </c>
      <c r="AM225" s="28" t="str">
        <f aca="false">IF($H225="","",IF(MATCH($H225,$H$2:$H$3000,0)&lt;&gt;ROW()-1,"",COUNT($AM$1:$AM224)+1))</f>
        <v/>
      </c>
      <c r="AN225" s="28" t="str">
        <f aca="false">IF($I225="","",IF(MATCH($I225,$I$2:$I$3000,0)&lt;&gt;ROW()-1,"",COUNT($AN$1:$AN224)+1))</f>
        <v/>
      </c>
      <c r="AO225" s="28" t="str">
        <f aca="false">IF($Q225="","",IF(MATCH($Q225,$Q$2:$Q$3000,0)&lt;&gt;ROW()-1,"",COUNT($AO$1:$AO224)+1))</f>
        <v/>
      </c>
    </row>
    <row r="226" customFormat="false" ht="12.75" hidden="false" customHeight="true" outlineLevel="0" collapsed="false">
      <c r="W226" s="24" t="n">
        <f aca="false">IF($F226="",0,IFERROR(IF(ISNUMBER($F226),INT($F226),DATE(VALUE(MID(SUBSTITUTE(LEFT($F226,FIND(" ",$F226&amp;" ")-1),"/",REPT(" ",20)),41,20)),VALUE(LEFT(SUBSTITUTE(LEFT($F226,FIND(" ",$F226&amp;" ")-1),"/",REPT(" ",20)),20)),VALUE(MID(SUBSTITUTE(LEFT($F226,FIND(" ",$F226&amp;" ")-1),"/",REPT(" ",20)),21,20)))),0))</f>
        <v>0</v>
      </c>
      <c r="X226" s="25" t="str">
        <f aca="false">IF(ISNUMBER($N226),$N226*Validation!$B$5,"")</f>
        <v/>
      </c>
      <c r="Y226" s="26" t="str">
        <f aca="false">IF($A226="","",SUBSTITUTE(SUBSTITUTE(SUBSTITUTE(SUBSTITUTE(SUBSTITUTE(SUBSTITUTE(SUBSTITUTE(UPPER(TRIM($A226)),"Á","A"),"É","E"),"Í","I"),"Ó","O"),"Ú","U"),"Ñ","N"),"Ü","U"))</f>
        <v/>
      </c>
      <c r="Z226" s="26" t="str">
        <f aca="false">IF($Y226="","",LEFT($Y226,1)&amp;" "&amp;TRIM(RIGHT(SUBSTITUTE($Y226," ",REPT(" ",50)),50)))</f>
        <v/>
      </c>
      <c r="AA226" s="27" t="str">
        <f aca="false">IF($AF226="","",IF(COUNTIF(Validation!$U$19:$U$178,$AF226)&gt;0,"OK","NO MATCH"))</f>
        <v/>
      </c>
      <c r="AB226" s="27" t="str">
        <f aca="false">IF($W226=0,"",IF(AND($W226&gt;=Validation!$B$3,$W226&lt;=Validation!$C$3),"Yes","No"))</f>
        <v/>
      </c>
      <c r="AC226" s="26" t="str">
        <f aca="false">IF($A226="","",$AF226&amp;"|"&amp;TEXT($W226,"yyyy-mm-dd")&amp;"|"&amp;$J226&amp;"|"&amp;$N226)</f>
        <v/>
      </c>
      <c r="AD226" s="27" t="str">
        <f aca="false">IF($AC226="","",IF(COUNTIF($AC$2:$AC$3000,$AC226)&gt;1,"REVIEW","OK"))</f>
        <v/>
      </c>
      <c r="AE226" s="27" t="str">
        <f aca="false">IF(OR($W226=0,$O226=""),"",IF(IFERROR(IF(ISNUMBER($O226),INT($O226),DATE(VALUE(MID(SUBSTITUTE(LEFT($O226,FIND(" ",$O226&amp;" ")-1),"/",REPT(" ",20)),41,20)),VALUE(LEFT(SUBSTITUTE(LEFT($O226,FIND(" ",$O226&amp;" ")-1),"/",REPT(" ",20)),20)),VALUE(MID(SUBSTITUTE(LEFT($O226,FIND(" ",$O226&amp;" ")-1),"/",REPT(" ",20)),21,20)))),0)&gt;$W226,"Late","Same day"))</f>
        <v/>
      </c>
      <c r="AF226" s="26" t="str">
        <f aca="false">IF($A226="","",IFERROR(INDEX(Validation!$C$193:$C$217,MATCH($A226,Validation!$A$193:$A$217,0)),IF(COUNTIF(Validation!$U$19:$U$178,$Z226)&gt;0,$Z226,IF(COUNTIF(Validation!$S$19:$S$178,$AI226)=1,INDEX(Validation!$U$19:$U$178,MATCH($AI226,Validation!$S$19:$S$178,0)),$Z226))))</f>
        <v/>
      </c>
      <c r="AG226" s="27" t="str">
        <f aca="false">IF(COUNTA($A226:$U226)=0,"",IF($A226="","No name",IF($F226="","No date",IF($W226=0,"Date ilegible",IF(NOT(ISNUMBER($N226)),"Hours no numéricas",IF($AA226="NO MATCH","Person no identificada","OK"))))))</f>
        <v/>
      </c>
      <c r="AH226" s="27" t="str">
        <f aca="false">IF($W226=0,"No date",IF($W226&lt;Validation!$B$3,"Before period",IF($W226&gt;Validation!$C$3,"After period","In period")))</f>
        <v>No date</v>
      </c>
      <c r="AI226" s="26" t="str">
        <f aca="false">IF($Y226="","",TRIM(RIGHT(SUBSTITUTE($Y226," ",REPT(" ",50)),50)))</f>
        <v/>
      </c>
      <c r="AJ226" s="27" t="str">
        <f aca="false">IF($A226="","",IF(NOT(ISERROR(MATCH($A226,Validation!$A$193:$A$217,0))),"Manual mapping",IF(COUNTIF(Validation!$U$19:$U$178,$Z226)&gt;0,"Direct",IF(COUNTIF(Validation!$S$19:$S$178,$AI226)=1,"By surname","Unresolved"))))</f>
        <v/>
      </c>
      <c r="AK226" s="28" t="str">
        <f aca="false">IF($L226="","",IF(MATCH($L226,$L$2:$L$3000,0)&lt;&gt;ROW()-1,"",COUNT($AK$1:$AK225)+1))</f>
        <v/>
      </c>
      <c r="AL226" s="28" t="str">
        <f aca="false">IF($G226="","",IF(MATCH($G226,$G$2:$G$3000,0)&lt;&gt;ROW()-1,"",COUNT($AL$1:$AL225)+1))</f>
        <v/>
      </c>
      <c r="AM226" s="28" t="str">
        <f aca="false">IF($H226="","",IF(MATCH($H226,$H$2:$H$3000,0)&lt;&gt;ROW()-1,"",COUNT($AM$1:$AM225)+1))</f>
        <v/>
      </c>
      <c r="AN226" s="28" t="str">
        <f aca="false">IF($I226="","",IF(MATCH($I226,$I$2:$I$3000,0)&lt;&gt;ROW()-1,"",COUNT($AN$1:$AN225)+1))</f>
        <v/>
      </c>
      <c r="AO226" s="28" t="str">
        <f aca="false">IF($Q226="","",IF(MATCH($Q226,$Q$2:$Q$3000,0)&lt;&gt;ROW()-1,"",COUNT($AO$1:$AO225)+1))</f>
        <v/>
      </c>
    </row>
    <row r="227" customFormat="false" ht="12.75" hidden="false" customHeight="true" outlineLevel="0" collapsed="false">
      <c r="W227" s="24" t="n">
        <f aca="false">IF($F227="",0,IFERROR(IF(ISNUMBER($F227),INT($F227),DATE(VALUE(MID(SUBSTITUTE(LEFT($F227,FIND(" ",$F227&amp;" ")-1),"/",REPT(" ",20)),41,20)),VALUE(LEFT(SUBSTITUTE(LEFT($F227,FIND(" ",$F227&amp;" ")-1),"/",REPT(" ",20)),20)),VALUE(MID(SUBSTITUTE(LEFT($F227,FIND(" ",$F227&amp;" ")-1),"/",REPT(" ",20)),21,20)))),0))</f>
        <v>0</v>
      </c>
      <c r="X227" s="25" t="str">
        <f aca="false">IF(ISNUMBER($N227),$N227*Validation!$B$5,"")</f>
        <v/>
      </c>
      <c r="Y227" s="26" t="str">
        <f aca="false">IF($A227="","",SUBSTITUTE(SUBSTITUTE(SUBSTITUTE(SUBSTITUTE(SUBSTITUTE(SUBSTITUTE(SUBSTITUTE(UPPER(TRIM($A227)),"Á","A"),"É","E"),"Í","I"),"Ó","O"),"Ú","U"),"Ñ","N"),"Ü","U"))</f>
        <v/>
      </c>
      <c r="Z227" s="26" t="str">
        <f aca="false">IF($Y227="","",LEFT($Y227,1)&amp;" "&amp;TRIM(RIGHT(SUBSTITUTE($Y227," ",REPT(" ",50)),50)))</f>
        <v/>
      </c>
      <c r="AA227" s="27" t="str">
        <f aca="false">IF($AF227="","",IF(COUNTIF(Validation!$U$19:$U$178,$AF227)&gt;0,"OK","NO MATCH"))</f>
        <v/>
      </c>
      <c r="AB227" s="27" t="str">
        <f aca="false">IF($W227=0,"",IF(AND($W227&gt;=Validation!$B$3,$W227&lt;=Validation!$C$3),"Yes","No"))</f>
        <v/>
      </c>
      <c r="AC227" s="26" t="str">
        <f aca="false">IF($A227="","",$AF227&amp;"|"&amp;TEXT($W227,"yyyy-mm-dd")&amp;"|"&amp;$J227&amp;"|"&amp;$N227)</f>
        <v/>
      </c>
      <c r="AD227" s="27" t="str">
        <f aca="false">IF($AC227="","",IF(COUNTIF($AC$2:$AC$3000,$AC227)&gt;1,"REVIEW","OK"))</f>
        <v/>
      </c>
      <c r="AE227" s="27" t="str">
        <f aca="false">IF(OR($W227=0,$O227=""),"",IF(IFERROR(IF(ISNUMBER($O227),INT($O227),DATE(VALUE(MID(SUBSTITUTE(LEFT($O227,FIND(" ",$O227&amp;" ")-1),"/",REPT(" ",20)),41,20)),VALUE(LEFT(SUBSTITUTE(LEFT($O227,FIND(" ",$O227&amp;" ")-1),"/",REPT(" ",20)),20)),VALUE(MID(SUBSTITUTE(LEFT($O227,FIND(" ",$O227&amp;" ")-1),"/",REPT(" ",20)),21,20)))),0)&gt;$W227,"Late","Same day"))</f>
        <v/>
      </c>
      <c r="AF227" s="26" t="str">
        <f aca="false">IF($A227="","",IFERROR(INDEX(Validation!$C$193:$C$217,MATCH($A227,Validation!$A$193:$A$217,0)),IF(COUNTIF(Validation!$U$19:$U$178,$Z227)&gt;0,$Z227,IF(COUNTIF(Validation!$S$19:$S$178,$AI227)=1,INDEX(Validation!$U$19:$U$178,MATCH($AI227,Validation!$S$19:$S$178,0)),$Z227))))</f>
        <v/>
      </c>
      <c r="AG227" s="27" t="str">
        <f aca="false">IF(COUNTA($A227:$U227)=0,"",IF($A227="","No name",IF($F227="","No date",IF($W227=0,"Date ilegible",IF(NOT(ISNUMBER($N227)),"Hours no numéricas",IF($AA227="NO MATCH","Person no identificada","OK"))))))</f>
        <v/>
      </c>
      <c r="AH227" s="27" t="str">
        <f aca="false">IF($W227=0,"No date",IF($W227&lt;Validation!$B$3,"Before period",IF($W227&gt;Validation!$C$3,"After period","In period")))</f>
        <v>No date</v>
      </c>
      <c r="AI227" s="26" t="str">
        <f aca="false">IF($Y227="","",TRIM(RIGHT(SUBSTITUTE($Y227," ",REPT(" ",50)),50)))</f>
        <v/>
      </c>
      <c r="AJ227" s="27" t="str">
        <f aca="false">IF($A227="","",IF(NOT(ISERROR(MATCH($A227,Validation!$A$193:$A$217,0))),"Manual mapping",IF(COUNTIF(Validation!$U$19:$U$178,$Z227)&gt;0,"Direct",IF(COUNTIF(Validation!$S$19:$S$178,$AI227)=1,"By surname","Unresolved"))))</f>
        <v/>
      </c>
      <c r="AK227" s="28" t="str">
        <f aca="false">IF($L227="","",IF(MATCH($L227,$L$2:$L$3000,0)&lt;&gt;ROW()-1,"",COUNT($AK$1:$AK226)+1))</f>
        <v/>
      </c>
      <c r="AL227" s="28" t="str">
        <f aca="false">IF($G227="","",IF(MATCH($G227,$G$2:$G$3000,0)&lt;&gt;ROW()-1,"",COUNT($AL$1:$AL226)+1))</f>
        <v/>
      </c>
      <c r="AM227" s="28" t="str">
        <f aca="false">IF($H227="","",IF(MATCH($H227,$H$2:$H$3000,0)&lt;&gt;ROW()-1,"",COUNT($AM$1:$AM226)+1))</f>
        <v/>
      </c>
      <c r="AN227" s="28" t="str">
        <f aca="false">IF($I227="","",IF(MATCH($I227,$I$2:$I$3000,0)&lt;&gt;ROW()-1,"",COUNT($AN$1:$AN226)+1))</f>
        <v/>
      </c>
      <c r="AO227" s="28" t="str">
        <f aca="false">IF($Q227="","",IF(MATCH($Q227,$Q$2:$Q$3000,0)&lt;&gt;ROW()-1,"",COUNT($AO$1:$AO226)+1))</f>
        <v/>
      </c>
    </row>
    <row r="228" customFormat="false" ht="12.75" hidden="false" customHeight="true" outlineLevel="0" collapsed="false">
      <c r="W228" s="24" t="n">
        <f aca="false">IF($F228="",0,IFERROR(IF(ISNUMBER($F228),INT($F228),DATE(VALUE(MID(SUBSTITUTE(LEFT($F228,FIND(" ",$F228&amp;" ")-1),"/",REPT(" ",20)),41,20)),VALUE(LEFT(SUBSTITUTE(LEFT($F228,FIND(" ",$F228&amp;" ")-1),"/",REPT(" ",20)),20)),VALUE(MID(SUBSTITUTE(LEFT($F228,FIND(" ",$F228&amp;" ")-1),"/",REPT(" ",20)),21,20)))),0))</f>
        <v>0</v>
      </c>
      <c r="X228" s="25" t="str">
        <f aca="false">IF(ISNUMBER($N228),$N228*Validation!$B$5,"")</f>
        <v/>
      </c>
      <c r="Y228" s="26" t="str">
        <f aca="false">IF($A228="","",SUBSTITUTE(SUBSTITUTE(SUBSTITUTE(SUBSTITUTE(SUBSTITUTE(SUBSTITUTE(SUBSTITUTE(UPPER(TRIM($A228)),"Á","A"),"É","E"),"Í","I"),"Ó","O"),"Ú","U"),"Ñ","N"),"Ü","U"))</f>
        <v/>
      </c>
      <c r="Z228" s="26" t="str">
        <f aca="false">IF($Y228="","",LEFT($Y228,1)&amp;" "&amp;TRIM(RIGHT(SUBSTITUTE($Y228," ",REPT(" ",50)),50)))</f>
        <v/>
      </c>
      <c r="AA228" s="27" t="str">
        <f aca="false">IF($AF228="","",IF(COUNTIF(Validation!$U$19:$U$178,$AF228)&gt;0,"OK","NO MATCH"))</f>
        <v/>
      </c>
      <c r="AB228" s="27" t="str">
        <f aca="false">IF($W228=0,"",IF(AND($W228&gt;=Validation!$B$3,$W228&lt;=Validation!$C$3),"Yes","No"))</f>
        <v/>
      </c>
      <c r="AC228" s="26" t="str">
        <f aca="false">IF($A228="","",$AF228&amp;"|"&amp;TEXT($W228,"yyyy-mm-dd")&amp;"|"&amp;$J228&amp;"|"&amp;$N228)</f>
        <v/>
      </c>
      <c r="AD228" s="27" t="str">
        <f aca="false">IF($AC228="","",IF(COUNTIF($AC$2:$AC$3000,$AC228)&gt;1,"REVIEW","OK"))</f>
        <v/>
      </c>
      <c r="AE228" s="27" t="str">
        <f aca="false">IF(OR($W228=0,$O228=""),"",IF(IFERROR(IF(ISNUMBER($O228),INT($O228),DATE(VALUE(MID(SUBSTITUTE(LEFT($O228,FIND(" ",$O228&amp;" ")-1),"/",REPT(" ",20)),41,20)),VALUE(LEFT(SUBSTITUTE(LEFT($O228,FIND(" ",$O228&amp;" ")-1),"/",REPT(" ",20)),20)),VALUE(MID(SUBSTITUTE(LEFT($O228,FIND(" ",$O228&amp;" ")-1),"/",REPT(" ",20)),21,20)))),0)&gt;$W228,"Late","Same day"))</f>
        <v/>
      </c>
      <c r="AF228" s="26" t="str">
        <f aca="false">IF($A228="","",IFERROR(INDEX(Validation!$C$193:$C$217,MATCH($A228,Validation!$A$193:$A$217,0)),IF(COUNTIF(Validation!$U$19:$U$178,$Z228)&gt;0,$Z228,IF(COUNTIF(Validation!$S$19:$S$178,$AI228)=1,INDEX(Validation!$U$19:$U$178,MATCH($AI228,Validation!$S$19:$S$178,0)),$Z228))))</f>
        <v/>
      </c>
      <c r="AG228" s="27" t="str">
        <f aca="false">IF(COUNTA($A228:$U228)=0,"",IF($A228="","No name",IF($F228="","No date",IF($W228=0,"Date ilegible",IF(NOT(ISNUMBER($N228)),"Hours no numéricas",IF($AA228="NO MATCH","Person no identificada","OK"))))))</f>
        <v/>
      </c>
      <c r="AH228" s="27" t="str">
        <f aca="false">IF($W228=0,"No date",IF($W228&lt;Validation!$B$3,"Before period",IF($W228&gt;Validation!$C$3,"After period","In period")))</f>
        <v>No date</v>
      </c>
      <c r="AI228" s="26" t="str">
        <f aca="false">IF($Y228="","",TRIM(RIGHT(SUBSTITUTE($Y228," ",REPT(" ",50)),50)))</f>
        <v/>
      </c>
      <c r="AJ228" s="27" t="str">
        <f aca="false">IF($A228="","",IF(NOT(ISERROR(MATCH($A228,Validation!$A$193:$A$217,0))),"Manual mapping",IF(COUNTIF(Validation!$U$19:$U$178,$Z228)&gt;0,"Direct",IF(COUNTIF(Validation!$S$19:$S$178,$AI228)=1,"By surname","Unresolved"))))</f>
        <v/>
      </c>
      <c r="AK228" s="28" t="str">
        <f aca="false">IF($L228="","",IF(MATCH($L228,$L$2:$L$3000,0)&lt;&gt;ROW()-1,"",COUNT($AK$1:$AK227)+1))</f>
        <v/>
      </c>
      <c r="AL228" s="28" t="str">
        <f aca="false">IF($G228="","",IF(MATCH($G228,$G$2:$G$3000,0)&lt;&gt;ROW()-1,"",COUNT($AL$1:$AL227)+1))</f>
        <v/>
      </c>
      <c r="AM228" s="28" t="str">
        <f aca="false">IF($H228="","",IF(MATCH($H228,$H$2:$H$3000,0)&lt;&gt;ROW()-1,"",COUNT($AM$1:$AM227)+1))</f>
        <v/>
      </c>
      <c r="AN228" s="28" t="str">
        <f aca="false">IF($I228="","",IF(MATCH($I228,$I$2:$I$3000,0)&lt;&gt;ROW()-1,"",COUNT($AN$1:$AN227)+1))</f>
        <v/>
      </c>
      <c r="AO228" s="28" t="str">
        <f aca="false">IF($Q228="","",IF(MATCH($Q228,$Q$2:$Q$3000,0)&lt;&gt;ROW()-1,"",COUNT($AO$1:$AO227)+1))</f>
        <v/>
      </c>
    </row>
    <row r="229" customFormat="false" ht="12.75" hidden="false" customHeight="true" outlineLevel="0" collapsed="false">
      <c r="W229" s="24" t="n">
        <f aca="false">IF($F229="",0,IFERROR(IF(ISNUMBER($F229),INT($F229),DATE(VALUE(MID(SUBSTITUTE(LEFT($F229,FIND(" ",$F229&amp;" ")-1),"/",REPT(" ",20)),41,20)),VALUE(LEFT(SUBSTITUTE(LEFT($F229,FIND(" ",$F229&amp;" ")-1),"/",REPT(" ",20)),20)),VALUE(MID(SUBSTITUTE(LEFT($F229,FIND(" ",$F229&amp;" ")-1),"/",REPT(" ",20)),21,20)))),0))</f>
        <v>0</v>
      </c>
      <c r="X229" s="25" t="str">
        <f aca="false">IF(ISNUMBER($N229),$N229*Validation!$B$5,"")</f>
        <v/>
      </c>
      <c r="Y229" s="26" t="str">
        <f aca="false">IF($A229="","",SUBSTITUTE(SUBSTITUTE(SUBSTITUTE(SUBSTITUTE(SUBSTITUTE(SUBSTITUTE(SUBSTITUTE(UPPER(TRIM($A229)),"Á","A"),"É","E"),"Í","I"),"Ó","O"),"Ú","U"),"Ñ","N"),"Ü","U"))</f>
        <v/>
      </c>
      <c r="Z229" s="26" t="str">
        <f aca="false">IF($Y229="","",LEFT($Y229,1)&amp;" "&amp;TRIM(RIGHT(SUBSTITUTE($Y229," ",REPT(" ",50)),50)))</f>
        <v/>
      </c>
      <c r="AA229" s="27" t="str">
        <f aca="false">IF($AF229="","",IF(COUNTIF(Validation!$U$19:$U$178,$AF229)&gt;0,"OK","NO MATCH"))</f>
        <v/>
      </c>
      <c r="AB229" s="27" t="str">
        <f aca="false">IF($W229=0,"",IF(AND($W229&gt;=Validation!$B$3,$W229&lt;=Validation!$C$3),"Yes","No"))</f>
        <v/>
      </c>
      <c r="AC229" s="26" t="str">
        <f aca="false">IF($A229="","",$AF229&amp;"|"&amp;TEXT($W229,"yyyy-mm-dd")&amp;"|"&amp;$J229&amp;"|"&amp;$N229)</f>
        <v/>
      </c>
      <c r="AD229" s="27" t="str">
        <f aca="false">IF($AC229="","",IF(COUNTIF($AC$2:$AC$3000,$AC229)&gt;1,"REVIEW","OK"))</f>
        <v/>
      </c>
      <c r="AE229" s="27" t="str">
        <f aca="false">IF(OR($W229=0,$O229=""),"",IF(IFERROR(IF(ISNUMBER($O229),INT($O229),DATE(VALUE(MID(SUBSTITUTE(LEFT($O229,FIND(" ",$O229&amp;" ")-1),"/",REPT(" ",20)),41,20)),VALUE(LEFT(SUBSTITUTE(LEFT($O229,FIND(" ",$O229&amp;" ")-1),"/",REPT(" ",20)),20)),VALUE(MID(SUBSTITUTE(LEFT($O229,FIND(" ",$O229&amp;" ")-1),"/",REPT(" ",20)),21,20)))),0)&gt;$W229,"Late","Same day"))</f>
        <v/>
      </c>
      <c r="AF229" s="26" t="str">
        <f aca="false">IF($A229="","",IFERROR(INDEX(Validation!$C$193:$C$217,MATCH($A229,Validation!$A$193:$A$217,0)),IF(COUNTIF(Validation!$U$19:$U$178,$Z229)&gt;0,$Z229,IF(COUNTIF(Validation!$S$19:$S$178,$AI229)=1,INDEX(Validation!$U$19:$U$178,MATCH($AI229,Validation!$S$19:$S$178,0)),$Z229))))</f>
        <v/>
      </c>
      <c r="AG229" s="27" t="str">
        <f aca="false">IF(COUNTA($A229:$U229)=0,"",IF($A229="","No name",IF($F229="","No date",IF($W229=0,"Date ilegible",IF(NOT(ISNUMBER($N229)),"Hours no numéricas",IF($AA229="NO MATCH","Person no identificada","OK"))))))</f>
        <v/>
      </c>
      <c r="AH229" s="27" t="str">
        <f aca="false">IF($W229=0,"No date",IF($W229&lt;Validation!$B$3,"Before period",IF($W229&gt;Validation!$C$3,"After period","In period")))</f>
        <v>No date</v>
      </c>
      <c r="AI229" s="26" t="str">
        <f aca="false">IF($Y229="","",TRIM(RIGHT(SUBSTITUTE($Y229," ",REPT(" ",50)),50)))</f>
        <v/>
      </c>
      <c r="AJ229" s="27" t="str">
        <f aca="false">IF($A229="","",IF(NOT(ISERROR(MATCH($A229,Validation!$A$193:$A$217,0))),"Manual mapping",IF(COUNTIF(Validation!$U$19:$U$178,$Z229)&gt;0,"Direct",IF(COUNTIF(Validation!$S$19:$S$178,$AI229)=1,"By surname","Unresolved"))))</f>
        <v/>
      </c>
      <c r="AK229" s="28" t="str">
        <f aca="false">IF($L229="","",IF(MATCH($L229,$L$2:$L$3000,0)&lt;&gt;ROW()-1,"",COUNT($AK$1:$AK228)+1))</f>
        <v/>
      </c>
      <c r="AL229" s="28" t="str">
        <f aca="false">IF($G229="","",IF(MATCH($G229,$G$2:$G$3000,0)&lt;&gt;ROW()-1,"",COUNT($AL$1:$AL228)+1))</f>
        <v/>
      </c>
      <c r="AM229" s="28" t="str">
        <f aca="false">IF($H229="","",IF(MATCH($H229,$H$2:$H$3000,0)&lt;&gt;ROW()-1,"",COUNT($AM$1:$AM228)+1))</f>
        <v/>
      </c>
      <c r="AN229" s="28" t="str">
        <f aca="false">IF($I229="","",IF(MATCH($I229,$I$2:$I$3000,0)&lt;&gt;ROW()-1,"",COUNT($AN$1:$AN228)+1))</f>
        <v/>
      </c>
      <c r="AO229" s="28" t="str">
        <f aca="false">IF($Q229="","",IF(MATCH($Q229,$Q$2:$Q$3000,0)&lt;&gt;ROW()-1,"",COUNT($AO$1:$AO228)+1))</f>
        <v/>
      </c>
    </row>
    <row r="230" customFormat="false" ht="12.75" hidden="false" customHeight="true" outlineLevel="0" collapsed="false">
      <c r="W230" s="24" t="n">
        <f aca="false">IF($F230="",0,IFERROR(IF(ISNUMBER($F230),INT($F230),DATE(VALUE(MID(SUBSTITUTE(LEFT($F230,FIND(" ",$F230&amp;" ")-1),"/",REPT(" ",20)),41,20)),VALUE(LEFT(SUBSTITUTE(LEFT($F230,FIND(" ",$F230&amp;" ")-1),"/",REPT(" ",20)),20)),VALUE(MID(SUBSTITUTE(LEFT($F230,FIND(" ",$F230&amp;" ")-1),"/",REPT(" ",20)),21,20)))),0))</f>
        <v>0</v>
      </c>
      <c r="X230" s="25" t="str">
        <f aca="false">IF(ISNUMBER($N230),$N230*Validation!$B$5,"")</f>
        <v/>
      </c>
      <c r="Y230" s="26" t="str">
        <f aca="false">IF($A230="","",SUBSTITUTE(SUBSTITUTE(SUBSTITUTE(SUBSTITUTE(SUBSTITUTE(SUBSTITUTE(SUBSTITUTE(UPPER(TRIM($A230)),"Á","A"),"É","E"),"Í","I"),"Ó","O"),"Ú","U"),"Ñ","N"),"Ü","U"))</f>
        <v/>
      </c>
      <c r="Z230" s="26" t="str">
        <f aca="false">IF($Y230="","",LEFT($Y230,1)&amp;" "&amp;TRIM(RIGHT(SUBSTITUTE($Y230," ",REPT(" ",50)),50)))</f>
        <v/>
      </c>
      <c r="AA230" s="27" t="str">
        <f aca="false">IF($AF230="","",IF(COUNTIF(Validation!$U$19:$U$178,$AF230)&gt;0,"OK","NO MATCH"))</f>
        <v/>
      </c>
      <c r="AB230" s="27" t="str">
        <f aca="false">IF($W230=0,"",IF(AND($W230&gt;=Validation!$B$3,$W230&lt;=Validation!$C$3),"Yes","No"))</f>
        <v/>
      </c>
      <c r="AC230" s="26" t="str">
        <f aca="false">IF($A230="","",$AF230&amp;"|"&amp;TEXT($W230,"yyyy-mm-dd")&amp;"|"&amp;$J230&amp;"|"&amp;$N230)</f>
        <v/>
      </c>
      <c r="AD230" s="27" t="str">
        <f aca="false">IF($AC230="","",IF(COUNTIF($AC$2:$AC$3000,$AC230)&gt;1,"REVIEW","OK"))</f>
        <v/>
      </c>
      <c r="AE230" s="27" t="str">
        <f aca="false">IF(OR($W230=0,$O230=""),"",IF(IFERROR(IF(ISNUMBER($O230),INT($O230),DATE(VALUE(MID(SUBSTITUTE(LEFT($O230,FIND(" ",$O230&amp;" ")-1),"/",REPT(" ",20)),41,20)),VALUE(LEFT(SUBSTITUTE(LEFT($O230,FIND(" ",$O230&amp;" ")-1),"/",REPT(" ",20)),20)),VALUE(MID(SUBSTITUTE(LEFT($O230,FIND(" ",$O230&amp;" ")-1),"/",REPT(" ",20)),21,20)))),0)&gt;$W230,"Late","Same day"))</f>
        <v/>
      </c>
      <c r="AF230" s="26" t="str">
        <f aca="false">IF($A230="","",IFERROR(INDEX(Validation!$C$193:$C$217,MATCH($A230,Validation!$A$193:$A$217,0)),IF(COUNTIF(Validation!$U$19:$U$178,$Z230)&gt;0,$Z230,IF(COUNTIF(Validation!$S$19:$S$178,$AI230)=1,INDEX(Validation!$U$19:$U$178,MATCH($AI230,Validation!$S$19:$S$178,0)),$Z230))))</f>
        <v/>
      </c>
      <c r="AG230" s="27" t="str">
        <f aca="false">IF(COUNTA($A230:$U230)=0,"",IF($A230="","No name",IF($F230="","No date",IF($W230=0,"Date ilegible",IF(NOT(ISNUMBER($N230)),"Hours no numéricas",IF($AA230="NO MATCH","Person no identificada","OK"))))))</f>
        <v/>
      </c>
      <c r="AH230" s="27" t="str">
        <f aca="false">IF($W230=0,"No date",IF($W230&lt;Validation!$B$3,"Before period",IF($W230&gt;Validation!$C$3,"After period","In period")))</f>
        <v>No date</v>
      </c>
      <c r="AI230" s="26" t="str">
        <f aca="false">IF($Y230="","",TRIM(RIGHT(SUBSTITUTE($Y230," ",REPT(" ",50)),50)))</f>
        <v/>
      </c>
      <c r="AJ230" s="27" t="str">
        <f aca="false">IF($A230="","",IF(NOT(ISERROR(MATCH($A230,Validation!$A$193:$A$217,0))),"Manual mapping",IF(COUNTIF(Validation!$U$19:$U$178,$Z230)&gt;0,"Direct",IF(COUNTIF(Validation!$S$19:$S$178,$AI230)=1,"By surname","Unresolved"))))</f>
        <v/>
      </c>
      <c r="AK230" s="28" t="str">
        <f aca="false">IF($L230="","",IF(MATCH($L230,$L$2:$L$3000,0)&lt;&gt;ROW()-1,"",COUNT($AK$1:$AK229)+1))</f>
        <v/>
      </c>
      <c r="AL230" s="28" t="str">
        <f aca="false">IF($G230="","",IF(MATCH($G230,$G$2:$G$3000,0)&lt;&gt;ROW()-1,"",COUNT($AL$1:$AL229)+1))</f>
        <v/>
      </c>
      <c r="AM230" s="28" t="str">
        <f aca="false">IF($H230="","",IF(MATCH($H230,$H$2:$H$3000,0)&lt;&gt;ROW()-1,"",COUNT($AM$1:$AM229)+1))</f>
        <v/>
      </c>
      <c r="AN230" s="28" t="str">
        <f aca="false">IF($I230="","",IF(MATCH($I230,$I$2:$I$3000,0)&lt;&gt;ROW()-1,"",COUNT($AN$1:$AN229)+1))</f>
        <v/>
      </c>
      <c r="AO230" s="28" t="str">
        <f aca="false">IF($Q230="","",IF(MATCH($Q230,$Q$2:$Q$3000,0)&lt;&gt;ROW()-1,"",COUNT($AO$1:$AO229)+1))</f>
        <v/>
      </c>
    </row>
    <row r="231" customFormat="false" ht="12.75" hidden="false" customHeight="true" outlineLevel="0" collapsed="false">
      <c r="W231" s="24" t="n">
        <f aca="false">IF($F231="",0,IFERROR(IF(ISNUMBER($F231),INT($F231),DATE(VALUE(MID(SUBSTITUTE(LEFT($F231,FIND(" ",$F231&amp;" ")-1),"/",REPT(" ",20)),41,20)),VALUE(LEFT(SUBSTITUTE(LEFT($F231,FIND(" ",$F231&amp;" ")-1),"/",REPT(" ",20)),20)),VALUE(MID(SUBSTITUTE(LEFT($F231,FIND(" ",$F231&amp;" ")-1),"/",REPT(" ",20)),21,20)))),0))</f>
        <v>0</v>
      </c>
      <c r="X231" s="25" t="str">
        <f aca="false">IF(ISNUMBER($N231),$N231*Validation!$B$5,"")</f>
        <v/>
      </c>
      <c r="Y231" s="26" t="str">
        <f aca="false">IF($A231="","",SUBSTITUTE(SUBSTITUTE(SUBSTITUTE(SUBSTITUTE(SUBSTITUTE(SUBSTITUTE(SUBSTITUTE(UPPER(TRIM($A231)),"Á","A"),"É","E"),"Í","I"),"Ó","O"),"Ú","U"),"Ñ","N"),"Ü","U"))</f>
        <v/>
      </c>
      <c r="Z231" s="26" t="str">
        <f aca="false">IF($Y231="","",LEFT($Y231,1)&amp;" "&amp;TRIM(RIGHT(SUBSTITUTE($Y231," ",REPT(" ",50)),50)))</f>
        <v/>
      </c>
      <c r="AA231" s="27" t="str">
        <f aca="false">IF($AF231="","",IF(COUNTIF(Validation!$U$19:$U$178,$AF231)&gt;0,"OK","NO MATCH"))</f>
        <v/>
      </c>
      <c r="AB231" s="27" t="str">
        <f aca="false">IF($W231=0,"",IF(AND($W231&gt;=Validation!$B$3,$W231&lt;=Validation!$C$3),"Yes","No"))</f>
        <v/>
      </c>
      <c r="AC231" s="26" t="str">
        <f aca="false">IF($A231="","",$AF231&amp;"|"&amp;TEXT($W231,"yyyy-mm-dd")&amp;"|"&amp;$J231&amp;"|"&amp;$N231)</f>
        <v/>
      </c>
      <c r="AD231" s="27" t="str">
        <f aca="false">IF($AC231="","",IF(COUNTIF($AC$2:$AC$3000,$AC231)&gt;1,"REVIEW","OK"))</f>
        <v/>
      </c>
      <c r="AE231" s="27" t="str">
        <f aca="false">IF(OR($W231=0,$O231=""),"",IF(IFERROR(IF(ISNUMBER($O231),INT($O231),DATE(VALUE(MID(SUBSTITUTE(LEFT($O231,FIND(" ",$O231&amp;" ")-1),"/",REPT(" ",20)),41,20)),VALUE(LEFT(SUBSTITUTE(LEFT($O231,FIND(" ",$O231&amp;" ")-1),"/",REPT(" ",20)),20)),VALUE(MID(SUBSTITUTE(LEFT($O231,FIND(" ",$O231&amp;" ")-1),"/",REPT(" ",20)),21,20)))),0)&gt;$W231,"Late","Same day"))</f>
        <v/>
      </c>
      <c r="AF231" s="26" t="str">
        <f aca="false">IF($A231="","",IFERROR(INDEX(Validation!$C$193:$C$217,MATCH($A231,Validation!$A$193:$A$217,0)),IF(COUNTIF(Validation!$U$19:$U$178,$Z231)&gt;0,$Z231,IF(COUNTIF(Validation!$S$19:$S$178,$AI231)=1,INDEX(Validation!$U$19:$U$178,MATCH($AI231,Validation!$S$19:$S$178,0)),$Z231))))</f>
        <v/>
      </c>
      <c r="AG231" s="27" t="str">
        <f aca="false">IF(COUNTA($A231:$U231)=0,"",IF($A231="","No name",IF($F231="","No date",IF($W231=0,"Date ilegible",IF(NOT(ISNUMBER($N231)),"Hours no numéricas",IF($AA231="NO MATCH","Person no identificada","OK"))))))</f>
        <v/>
      </c>
      <c r="AH231" s="27" t="str">
        <f aca="false">IF($W231=0,"No date",IF($W231&lt;Validation!$B$3,"Before period",IF($W231&gt;Validation!$C$3,"After period","In period")))</f>
        <v>No date</v>
      </c>
      <c r="AI231" s="26" t="str">
        <f aca="false">IF($Y231="","",TRIM(RIGHT(SUBSTITUTE($Y231," ",REPT(" ",50)),50)))</f>
        <v/>
      </c>
      <c r="AJ231" s="27" t="str">
        <f aca="false">IF($A231="","",IF(NOT(ISERROR(MATCH($A231,Validation!$A$193:$A$217,0))),"Manual mapping",IF(COUNTIF(Validation!$U$19:$U$178,$Z231)&gt;0,"Direct",IF(COUNTIF(Validation!$S$19:$S$178,$AI231)=1,"By surname","Unresolved"))))</f>
        <v/>
      </c>
      <c r="AK231" s="28" t="str">
        <f aca="false">IF($L231="","",IF(MATCH($L231,$L$2:$L$3000,0)&lt;&gt;ROW()-1,"",COUNT($AK$1:$AK230)+1))</f>
        <v/>
      </c>
      <c r="AL231" s="28" t="str">
        <f aca="false">IF($G231="","",IF(MATCH($G231,$G$2:$G$3000,0)&lt;&gt;ROW()-1,"",COUNT($AL$1:$AL230)+1))</f>
        <v/>
      </c>
      <c r="AM231" s="28" t="str">
        <f aca="false">IF($H231="","",IF(MATCH($H231,$H$2:$H$3000,0)&lt;&gt;ROW()-1,"",COUNT($AM$1:$AM230)+1))</f>
        <v/>
      </c>
      <c r="AN231" s="28" t="str">
        <f aca="false">IF($I231="","",IF(MATCH($I231,$I$2:$I$3000,0)&lt;&gt;ROW()-1,"",COUNT($AN$1:$AN230)+1))</f>
        <v/>
      </c>
      <c r="AO231" s="28" t="str">
        <f aca="false">IF($Q231="","",IF(MATCH($Q231,$Q$2:$Q$3000,0)&lt;&gt;ROW()-1,"",COUNT($AO$1:$AO230)+1))</f>
        <v/>
      </c>
    </row>
    <row r="232" customFormat="false" ht="12.75" hidden="false" customHeight="true" outlineLevel="0" collapsed="false">
      <c r="W232" s="24" t="n">
        <f aca="false">IF($F232="",0,IFERROR(IF(ISNUMBER($F232),INT($F232),DATE(VALUE(MID(SUBSTITUTE(LEFT($F232,FIND(" ",$F232&amp;" ")-1),"/",REPT(" ",20)),41,20)),VALUE(LEFT(SUBSTITUTE(LEFT($F232,FIND(" ",$F232&amp;" ")-1),"/",REPT(" ",20)),20)),VALUE(MID(SUBSTITUTE(LEFT($F232,FIND(" ",$F232&amp;" ")-1),"/",REPT(" ",20)),21,20)))),0))</f>
        <v>0</v>
      </c>
      <c r="X232" s="25" t="str">
        <f aca="false">IF(ISNUMBER($N232),$N232*Validation!$B$5,"")</f>
        <v/>
      </c>
      <c r="Y232" s="26" t="str">
        <f aca="false">IF($A232="","",SUBSTITUTE(SUBSTITUTE(SUBSTITUTE(SUBSTITUTE(SUBSTITUTE(SUBSTITUTE(SUBSTITUTE(UPPER(TRIM($A232)),"Á","A"),"É","E"),"Í","I"),"Ó","O"),"Ú","U"),"Ñ","N"),"Ü","U"))</f>
        <v/>
      </c>
      <c r="Z232" s="26" t="str">
        <f aca="false">IF($Y232="","",LEFT($Y232,1)&amp;" "&amp;TRIM(RIGHT(SUBSTITUTE($Y232," ",REPT(" ",50)),50)))</f>
        <v/>
      </c>
      <c r="AA232" s="27" t="str">
        <f aca="false">IF($AF232="","",IF(COUNTIF(Validation!$U$19:$U$178,$AF232)&gt;0,"OK","NO MATCH"))</f>
        <v/>
      </c>
      <c r="AB232" s="27" t="str">
        <f aca="false">IF($W232=0,"",IF(AND($W232&gt;=Validation!$B$3,$W232&lt;=Validation!$C$3),"Yes","No"))</f>
        <v/>
      </c>
      <c r="AC232" s="26" t="str">
        <f aca="false">IF($A232="","",$AF232&amp;"|"&amp;TEXT($W232,"yyyy-mm-dd")&amp;"|"&amp;$J232&amp;"|"&amp;$N232)</f>
        <v/>
      </c>
      <c r="AD232" s="27" t="str">
        <f aca="false">IF($AC232="","",IF(COUNTIF($AC$2:$AC$3000,$AC232)&gt;1,"REVIEW","OK"))</f>
        <v/>
      </c>
      <c r="AE232" s="27" t="str">
        <f aca="false">IF(OR($W232=0,$O232=""),"",IF(IFERROR(IF(ISNUMBER($O232),INT($O232),DATE(VALUE(MID(SUBSTITUTE(LEFT($O232,FIND(" ",$O232&amp;" ")-1),"/",REPT(" ",20)),41,20)),VALUE(LEFT(SUBSTITUTE(LEFT($O232,FIND(" ",$O232&amp;" ")-1),"/",REPT(" ",20)),20)),VALUE(MID(SUBSTITUTE(LEFT($O232,FIND(" ",$O232&amp;" ")-1),"/",REPT(" ",20)),21,20)))),0)&gt;$W232,"Late","Same day"))</f>
        <v/>
      </c>
      <c r="AF232" s="26" t="str">
        <f aca="false">IF($A232="","",IFERROR(INDEX(Validation!$C$193:$C$217,MATCH($A232,Validation!$A$193:$A$217,0)),IF(COUNTIF(Validation!$U$19:$U$178,$Z232)&gt;0,$Z232,IF(COUNTIF(Validation!$S$19:$S$178,$AI232)=1,INDEX(Validation!$U$19:$U$178,MATCH($AI232,Validation!$S$19:$S$178,0)),$Z232))))</f>
        <v/>
      </c>
      <c r="AG232" s="27" t="str">
        <f aca="false">IF(COUNTA($A232:$U232)=0,"",IF($A232="","No name",IF($F232="","No date",IF($W232=0,"Date ilegible",IF(NOT(ISNUMBER($N232)),"Hours no numéricas",IF($AA232="NO MATCH","Person no identificada","OK"))))))</f>
        <v/>
      </c>
      <c r="AH232" s="27" t="str">
        <f aca="false">IF($W232=0,"No date",IF($W232&lt;Validation!$B$3,"Before period",IF($W232&gt;Validation!$C$3,"After period","In period")))</f>
        <v>No date</v>
      </c>
      <c r="AI232" s="26" t="str">
        <f aca="false">IF($Y232="","",TRIM(RIGHT(SUBSTITUTE($Y232," ",REPT(" ",50)),50)))</f>
        <v/>
      </c>
      <c r="AJ232" s="27" t="str">
        <f aca="false">IF($A232="","",IF(NOT(ISERROR(MATCH($A232,Validation!$A$193:$A$217,0))),"Manual mapping",IF(COUNTIF(Validation!$U$19:$U$178,$Z232)&gt;0,"Direct",IF(COUNTIF(Validation!$S$19:$S$178,$AI232)=1,"By surname","Unresolved"))))</f>
        <v/>
      </c>
      <c r="AK232" s="28" t="str">
        <f aca="false">IF($L232="","",IF(MATCH($L232,$L$2:$L$3000,0)&lt;&gt;ROW()-1,"",COUNT($AK$1:$AK231)+1))</f>
        <v/>
      </c>
      <c r="AL232" s="28" t="str">
        <f aca="false">IF($G232="","",IF(MATCH($G232,$G$2:$G$3000,0)&lt;&gt;ROW()-1,"",COUNT($AL$1:$AL231)+1))</f>
        <v/>
      </c>
      <c r="AM232" s="28" t="str">
        <f aca="false">IF($H232="","",IF(MATCH($H232,$H$2:$H$3000,0)&lt;&gt;ROW()-1,"",COUNT($AM$1:$AM231)+1))</f>
        <v/>
      </c>
      <c r="AN232" s="28" t="str">
        <f aca="false">IF($I232="","",IF(MATCH($I232,$I$2:$I$3000,0)&lt;&gt;ROW()-1,"",COUNT($AN$1:$AN231)+1))</f>
        <v/>
      </c>
      <c r="AO232" s="28" t="str">
        <f aca="false">IF($Q232="","",IF(MATCH($Q232,$Q$2:$Q$3000,0)&lt;&gt;ROW()-1,"",COUNT($AO$1:$AO231)+1))</f>
        <v/>
      </c>
    </row>
    <row r="233" customFormat="false" ht="12.75" hidden="false" customHeight="true" outlineLevel="0" collapsed="false">
      <c r="W233" s="24" t="n">
        <f aca="false">IF($F233="",0,IFERROR(IF(ISNUMBER($F233),INT($F233),DATE(VALUE(MID(SUBSTITUTE(LEFT($F233,FIND(" ",$F233&amp;" ")-1),"/",REPT(" ",20)),41,20)),VALUE(LEFT(SUBSTITUTE(LEFT($F233,FIND(" ",$F233&amp;" ")-1),"/",REPT(" ",20)),20)),VALUE(MID(SUBSTITUTE(LEFT($F233,FIND(" ",$F233&amp;" ")-1),"/",REPT(" ",20)),21,20)))),0))</f>
        <v>0</v>
      </c>
      <c r="X233" s="25" t="str">
        <f aca="false">IF(ISNUMBER($N233),$N233*Validation!$B$5,"")</f>
        <v/>
      </c>
      <c r="Y233" s="26" t="str">
        <f aca="false">IF($A233="","",SUBSTITUTE(SUBSTITUTE(SUBSTITUTE(SUBSTITUTE(SUBSTITUTE(SUBSTITUTE(SUBSTITUTE(UPPER(TRIM($A233)),"Á","A"),"É","E"),"Í","I"),"Ó","O"),"Ú","U"),"Ñ","N"),"Ü","U"))</f>
        <v/>
      </c>
      <c r="Z233" s="26" t="str">
        <f aca="false">IF($Y233="","",LEFT($Y233,1)&amp;" "&amp;TRIM(RIGHT(SUBSTITUTE($Y233," ",REPT(" ",50)),50)))</f>
        <v/>
      </c>
      <c r="AA233" s="27" t="str">
        <f aca="false">IF($AF233="","",IF(COUNTIF(Validation!$U$19:$U$178,$AF233)&gt;0,"OK","NO MATCH"))</f>
        <v/>
      </c>
      <c r="AB233" s="27" t="str">
        <f aca="false">IF($W233=0,"",IF(AND($W233&gt;=Validation!$B$3,$W233&lt;=Validation!$C$3),"Yes","No"))</f>
        <v/>
      </c>
      <c r="AC233" s="26" t="str">
        <f aca="false">IF($A233="","",$AF233&amp;"|"&amp;TEXT($W233,"yyyy-mm-dd")&amp;"|"&amp;$J233&amp;"|"&amp;$N233)</f>
        <v/>
      </c>
      <c r="AD233" s="27" t="str">
        <f aca="false">IF($AC233="","",IF(COUNTIF($AC$2:$AC$3000,$AC233)&gt;1,"REVIEW","OK"))</f>
        <v/>
      </c>
      <c r="AE233" s="27" t="str">
        <f aca="false">IF(OR($W233=0,$O233=""),"",IF(IFERROR(IF(ISNUMBER($O233),INT($O233),DATE(VALUE(MID(SUBSTITUTE(LEFT($O233,FIND(" ",$O233&amp;" ")-1),"/",REPT(" ",20)),41,20)),VALUE(LEFT(SUBSTITUTE(LEFT($O233,FIND(" ",$O233&amp;" ")-1),"/",REPT(" ",20)),20)),VALUE(MID(SUBSTITUTE(LEFT($O233,FIND(" ",$O233&amp;" ")-1),"/",REPT(" ",20)),21,20)))),0)&gt;$W233,"Late","Same day"))</f>
        <v/>
      </c>
      <c r="AF233" s="26" t="str">
        <f aca="false">IF($A233="","",IFERROR(INDEX(Validation!$C$193:$C$217,MATCH($A233,Validation!$A$193:$A$217,0)),IF(COUNTIF(Validation!$U$19:$U$178,$Z233)&gt;0,$Z233,IF(COUNTIF(Validation!$S$19:$S$178,$AI233)=1,INDEX(Validation!$U$19:$U$178,MATCH($AI233,Validation!$S$19:$S$178,0)),$Z233))))</f>
        <v/>
      </c>
      <c r="AG233" s="27" t="str">
        <f aca="false">IF(COUNTA($A233:$U233)=0,"",IF($A233="","No name",IF($F233="","No date",IF($W233=0,"Date ilegible",IF(NOT(ISNUMBER($N233)),"Hours no numéricas",IF($AA233="NO MATCH","Person no identificada","OK"))))))</f>
        <v/>
      </c>
      <c r="AH233" s="27" t="str">
        <f aca="false">IF($W233=0,"No date",IF($W233&lt;Validation!$B$3,"Before period",IF($W233&gt;Validation!$C$3,"After period","In period")))</f>
        <v>No date</v>
      </c>
      <c r="AI233" s="26" t="str">
        <f aca="false">IF($Y233="","",TRIM(RIGHT(SUBSTITUTE($Y233," ",REPT(" ",50)),50)))</f>
        <v/>
      </c>
      <c r="AJ233" s="27" t="str">
        <f aca="false">IF($A233="","",IF(NOT(ISERROR(MATCH($A233,Validation!$A$193:$A$217,0))),"Manual mapping",IF(COUNTIF(Validation!$U$19:$U$178,$Z233)&gt;0,"Direct",IF(COUNTIF(Validation!$S$19:$S$178,$AI233)=1,"By surname","Unresolved"))))</f>
        <v/>
      </c>
      <c r="AK233" s="28" t="str">
        <f aca="false">IF($L233="","",IF(MATCH($L233,$L$2:$L$3000,0)&lt;&gt;ROW()-1,"",COUNT($AK$1:$AK232)+1))</f>
        <v/>
      </c>
      <c r="AL233" s="28" t="str">
        <f aca="false">IF($G233="","",IF(MATCH($G233,$G$2:$G$3000,0)&lt;&gt;ROW()-1,"",COUNT($AL$1:$AL232)+1))</f>
        <v/>
      </c>
      <c r="AM233" s="28" t="str">
        <f aca="false">IF($H233="","",IF(MATCH($H233,$H$2:$H$3000,0)&lt;&gt;ROW()-1,"",COUNT($AM$1:$AM232)+1))</f>
        <v/>
      </c>
      <c r="AN233" s="28" t="str">
        <f aca="false">IF($I233="","",IF(MATCH($I233,$I$2:$I$3000,0)&lt;&gt;ROW()-1,"",COUNT($AN$1:$AN232)+1))</f>
        <v/>
      </c>
      <c r="AO233" s="28" t="str">
        <f aca="false">IF($Q233="","",IF(MATCH($Q233,$Q$2:$Q$3000,0)&lt;&gt;ROW()-1,"",COUNT($AO$1:$AO232)+1))</f>
        <v/>
      </c>
    </row>
    <row r="234" customFormat="false" ht="12.75" hidden="false" customHeight="true" outlineLevel="0" collapsed="false">
      <c r="W234" s="24" t="n">
        <f aca="false">IF($F234="",0,IFERROR(IF(ISNUMBER($F234),INT($F234),DATE(VALUE(MID(SUBSTITUTE(LEFT($F234,FIND(" ",$F234&amp;" ")-1),"/",REPT(" ",20)),41,20)),VALUE(LEFT(SUBSTITUTE(LEFT($F234,FIND(" ",$F234&amp;" ")-1),"/",REPT(" ",20)),20)),VALUE(MID(SUBSTITUTE(LEFT($F234,FIND(" ",$F234&amp;" ")-1),"/",REPT(" ",20)),21,20)))),0))</f>
        <v>0</v>
      </c>
      <c r="X234" s="25" t="str">
        <f aca="false">IF(ISNUMBER($N234),$N234*Validation!$B$5,"")</f>
        <v/>
      </c>
      <c r="Y234" s="26" t="str">
        <f aca="false">IF($A234="","",SUBSTITUTE(SUBSTITUTE(SUBSTITUTE(SUBSTITUTE(SUBSTITUTE(SUBSTITUTE(SUBSTITUTE(UPPER(TRIM($A234)),"Á","A"),"É","E"),"Í","I"),"Ó","O"),"Ú","U"),"Ñ","N"),"Ü","U"))</f>
        <v/>
      </c>
      <c r="Z234" s="26" t="str">
        <f aca="false">IF($Y234="","",LEFT($Y234,1)&amp;" "&amp;TRIM(RIGHT(SUBSTITUTE($Y234," ",REPT(" ",50)),50)))</f>
        <v/>
      </c>
      <c r="AA234" s="27" t="str">
        <f aca="false">IF($AF234="","",IF(COUNTIF(Validation!$U$19:$U$178,$AF234)&gt;0,"OK","NO MATCH"))</f>
        <v/>
      </c>
      <c r="AB234" s="27" t="str">
        <f aca="false">IF($W234=0,"",IF(AND($W234&gt;=Validation!$B$3,$W234&lt;=Validation!$C$3),"Yes","No"))</f>
        <v/>
      </c>
      <c r="AC234" s="26" t="str">
        <f aca="false">IF($A234="","",$AF234&amp;"|"&amp;TEXT($W234,"yyyy-mm-dd")&amp;"|"&amp;$J234&amp;"|"&amp;$N234)</f>
        <v/>
      </c>
      <c r="AD234" s="27" t="str">
        <f aca="false">IF($AC234="","",IF(COUNTIF($AC$2:$AC$3000,$AC234)&gt;1,"REVIEW","OK"))</f>
        <v/>
      </c>
      <c r="AE234" s="27" t="str">
        <f aca="false">IF(OR($W234=0,$O234=""),"",IF(IFERROR(IF(ISNUMBER($O234),INT($O234),DATE(VALUE(MID(SUBSTITUTE(LEFT($O234,FIND(" ",$O234&amp;" ")-1),"/",REPT(" ",20)),41,20)),VALUE(LEFT(SUBSTITUTE(LEFT($O234,FIND(" ",$O234&amp;" ")-1),"/",REPT(" ",20)),20)),VALUE(MID(SUBSTITUTE(LEFT($O234,FIND(" ",$O234&amp;" ")-1),"/",REPT(" ",20)),21,20)))),0)&gt;$W234,"Late","Same day"))</f>
        <v/>
      </c>
      <c r="AF234" s="26" t="str">
        <f aca="false">IF($A234="","",IFERROR(INDEX(Validation!$C$193:$C$217,MATCH($A234,Validation!$A$193:$A$217,0)),IF(COUNTIF(Validation!$U$19:$U$178,$Z234)&gt;0,$Z234,IF(COUNTIF(Validation!$S$19:$S$178,$AI234)=1,INDEX(Validation!$U$19:$U$178,MATCH($AI234,Validation!$S$19:$S$178,0)),$Z234))))</f>
        <v/>
      </c>
      <c r="AG234" s="27" t="str">
        <f aca="false">IF(COUNTA($A234:$U234)=0,"",IF($A234="","No name",IF($F234="","No date",IF($W234=0,"Date ilegible",IF(NOT(ISNUMBER($N234)),"Hours no numéricas",IF($AA234="NO MATCH","Person no identificada","OK"))))))</f>
        <v/>
      </c>
      <c r="AH234" s="27" t="str">
        <f aca="false">IF($W234=0,"No date",IF($W234&lt;Validation!$B$3,"Before period",IF($W234&gt;Validation!$C$3,"After period","In period")))</f>
        <v>No date</v>
      </c>
      <c r="AI234" s="26" t="str">
        <f aca="false">IF($Y234="","",TRIM(RIGHT(SUBSTITUTE($Y234," ",REPT(" ",50)),50)))</f>
        <v/>
      </c>
      <c r="AJ234" s="27" t="str">
        <f aca="false">IF($A234="","",IF(NOT(ISERROR(MATCH($A234,Validation!$A$193:$A$217,0))),"Manual mapping",IF(COUNTIF(Validation!$U$19:$U$178,$Z234)&gt;0,"Direct",IF(COUNTIF(Validation!$S$19:$S$178,$AI234)=1,"By surname","Unresolved"))))</f>
        <v/>
      </c>
      <c r="AK234" s="28" t="str">
        <f aca="false">IF($L234="","",IF(MATCH($L234,$L$2:$L$3000,0)&lt;&gt;ROW()-1,"",COUNT($AK$1:$AK233)+1))</f>
        <v/>
      </c>
      <c r="AL234" s="28" t="str">
        <f aca="false">IF($G234="","",IF(MATCH($G234,$G$2:$G$3000,0)&lt;&gt;ROW()-1,"",COUNT($AL$1:$AL233)+1))</f>
        <v/>
      </c>
      <c r="AM234" s="28" t="str">
        <f aca="false">IF($H234="","",IF(MATCH($H234,$H$2:$H$3000,0)&lt;&gt;ROW()-1,"",COUNT($AM$1:$AM233)+1))</f>
        <v/>
      </c>
      <c r="AN234" s="28" t="str">
        <f aca="false">IF($I234="","",IF(MATCH($I234,$I$2:$I$3000,0)&lt;&gt;ROW()-1,"",COUNT($AN$1:$AN233)+1))</f>
        <v/>
      </c>
      <c r="AO234" s="28" t="str">
        <f aca="false">IF($Q234="","",IF(MATCH($Q234,$Q$2:$Q$3000,0)&lt;&gt;ROW()-1,"",COUNT($AO$1:$AO233)+1))</f>
        <v/>
      </c>
    </row>
    <row r="235" customFormat="false" ht="12.75" hidden="false" customHeight="true" outlineLevel="0" collapsed="false">
      <c r="W235" s="24" t="n">
        <f aca="false">IF($F235="",0,IFERROR(IF(ISNUMBER($F235),INT($F235),DATE(VALUE(MID(SUBSTITUTE(LEFT($F235,FIND(" ",$F235&amp;" ")-1),"/",REPT(" ",20)),41,20)),VALUE(LEFT(SUBSTITUTE(LEFT($F235,FIND(" ",$F235&amp;" ")-1),"/",REPT(" ",20)),20)),VALUE(MID(SUBSTITUTE(LEFT($F235,FIND(" ",$F235&amp;" ")-1),"/",REPT(" ",20)),21,20)))),0))</f>
        <v>0</v>
      </c>
      <c r="X235" s="25" t="str">
        <f aca="false">IF(ISNUMBER($N235),$N235*Validation!$B$5,"")</f>
        <v/>
      </c>
      <c r="Y235" s="26" t="str">
        <f aca="false">IF($A235="","",SUBSTITUTE(SUBSTITUTE(SUBSTITUTE(SUBSTITUTE(SUBSTITUTE(SUBSTITUTE(SUBSTITUTE(UPPER(TRIM($A235)),"Á","A"),"É","E"),"Í","I"),"Ó","O"),"Ú","U"),"Ñ","N"),"Ü","U"))</f>
        <v/>
      </c>
      <c r="Z235" s="26" t="str">
        <f aca="false">IF($Y235="","",LEFT($Y235,1)&amp;" "&amp;TRIM(RIGHT(SUBSTITUTE($Y235," ",REPT(" ",50)),50)))</f>
        <v/>
      </c>
      <c r="AA235" s="27" t="str">
        <f aca="false">IF($AF235="","",IF(COUNTIF(Validation!$U$19:$U$178,$AF235)&gt;0,"OK","NO MATCH"))</f>
        <v/>
      </c>
      <c r="AB235" s="27" t="str">
        <f aca="false">IF($W235=0,"",IF(AND($W235&gt;=Validation!$B$3,$W235&lt;=Validation!$C$3),"Yes","No"))</f>
        <v/>
      </c>
      <c r="AC235" s="26" t="str">
        <f aca="false">IF($A235="","",$AF235&amp;"|"&amp;TEXT($W235,"yyyy-mm-dd")&amp;"|"&amp;$J235&amp;"|"&amp;$N235)</f>
        <v/>
      </c>
      <c r="AD235" s="27" t="str">
        <f aca="false">IF($AC235="","",IF(COUNTIF($AC$2:$AC$3000,$AC235)&gt;1,"REVIEW","OK"))</f>
        <v/>
      </c>
      <c r="AE235" s="27" t="str">
        <f aca="false">IF(OR($W235=0,$O235=""),"",IF(IFERROR(IF(ISNUMBER($O235),INT($O235),DATE(VALUE(MID(SUBSTITUTE(LEFT($O235,FIND(" ",$O235&amp;" ")-1),"/",REPT(" ",20)),41,20)),VALUE(LEFT(SUBSTITUTE(LEFT($O235,FIND(" ",$O235&amp;" ")-1),"/",REPT(" ",20)),20)),VALUE(MID(SUBSTITUTE(LEFT($O235,FIND(" ",$O235&amp;" ")-1),"/",REPT(" ",20)),21,20)))),0)&gt;$W235,"Late","Same day"))</f>
        <v/>
      </c>
      <c r="AF235" s="26" t="str">
        <f aca="false">IF($A235="","",IFERROR(INDEX(Validation!$C$193:$C$217,MATCH($A235,Validation!$A$193:$A$217,0)),IF(COUNTIF(Validation!$U$19:$U$178,$Z235)&gt;0,$Z235,IF(COUNTIF(Validation!$S$19:$S$178,$AI235)=1,INDEX(Validation!$U$19:$U$178,MATCH($AI235,Validation!$S$19:$S$178,0)),$Z235))))</f>
        <v/>
      </c>
      <c r="AG235" s="27" t="str">
        <f aca="false">IF(COUNTA($A235:$U235)=0,"",IF($A235="","No name",IF($F235="","No date",IF($W235=0,"Date ilegible",IF(NOT(ISNUMBER($N235)),"Hours no numéricas",IF($AA235="NO MATCH","Person no identificada","OK"))))))</f>
        <v/>
      </c>
      <c r="AH235" s="27" t="str">
        <f aca="false">IF($W235=0,"No date",IF($W235&lt;Validation!$B$3,"Before period",IF($W235&gt;Validation!$C$3,"After period","In period")))</f>
        <v>No date</v>
      </c>
      <c r="AI235" s="26" t="str">
        <f aca="false">IF($Y235="","",TRIM(RIGHT(SUBSTITUTE($Y235," ",REPT(" ",50)),50)))</f>
        <v/>
      </c>
      <c r="AJ235" s="27" t="str">
        <f aca="false">IF($A235="","",IF(NOT(ISERROR(MATCH($A235,Validation!$A$193:$A$217,0))),"Manual mapping",IF(COUNTIF(Validation!$U$19:$U$178,$Z235)&gt;0,"Direct",IF(COUNTIF(Validation!$S$19:$S$178,$AI235)=1,"By surname","Unresolved"))))</f>
        <v/>
      </c>
      <c r="AK235" s="28" t="str">
        <f aca="false">IF($L235="","",IF(MATCH($L235,$L$2:$L$3000,0)&lt;&gt;ROW()-1,"",COUNT($AK$1:$AK234)+1))</f>
        <v/>
      </c>
      <c r="AL235" s="28" t="str">
        <f aca="false">IF($G235="","",IF(MATCH($G235,$G$2:$G$3000,0)&lt;&gt;ROW()-1,"",COUNT($AL$1:$AL234)+1))</f>
        <v/>
      </c>
      <c r="AM235" s="28" t="str">
        <f aca="false">IF($H235="","",IF(MATCH($H235,$H$2:$H$3000,0)&lt;&gt;ROW()-1,"",COUNT($AM$1:$AM234)+1))</f>
        <v/>
      </c>
      <c r="AN235" s="28" t="str">
        <f aca="false">IF($I235="","",IF(MATCH($I235,$I$2:$I$3000,0)&lt;&gt;ROW()-1,"",COUNT($AN$1:$AN234)+1))</f>
        <v/>
      </c>
      <c r="AO235" s="28" t="str">
        <f aca="false">IF($Q235="","",IF(MATCH($Q235,$Q$2:$Q$3000,0)&lt;&gt;ROW()-1,"",COUNT($AO$1:$AO234)+1))</f>
        <v/>
      </c>
    </row>
    <row r="236" customFormat="false" ht="12.75" hidden="false" customHeight="true" outlineLevel="0" collapsed="false">
      <c r="W236" s="24" t="n">
        <f aca="false">IF($F236="",0,IFERROR(IF(ISNUMBER($F236),INT($F236),DATE(VALUE(MID(SUBSTITUTE(LEFT($F236,FIND(" ",$F236&amp;" ")-1),"/",REPT(" ",20)),41,20)),VALUE(LEFT(SUBSTITUTE(LEFT($F236,FIND(" ",$F236&amp;" ")-1),"/",REPT(" ",20)),20)),VALUE(MID(SUBSTITUTE(LEFT($F236,FIND(" ",$F236&amp;" ")-1),"/",REPT(" ",20)),21,20)))),0))</f>
        <v>0</v>
      </c>
      <c r="X236" s="25" t="str">
        <f aca="false">IF(ISNUMBER($N236),$N236*Validation!$B$5,"")</f>
        <v/>
      </c>
      <c r="Y236" s="26" t="str">
        <f aca="false">IF($A236="","",SUBSTITUTE(SUBSTITUTE(SUBSTITUTE(SUBSTITUTE(SUBSTITUTE(SUBSTITUTE(SUBSTITUTE(UPPER(TRIM($A236)),"Á","A"),"É","E"),"Í","I"),"Ó","O"),"Ú","U"),"Ñ","N"),"Ü","U"))</f>
        <v/>
      </c>
      <c r="Z236" s="26" t="str">
        <f aca="false">IF($Y236="","",LEFT($Y236,1)&amp;" "&amp;TRIM(RIGHT(SUBSTITUTE($Y236," ",REPT(" ",50)),50)))</f>
        <v/>
      </c>
      <c r="AA236" s="27" t="str">
        <f aca="false">IF($AF236="","",IF(COUNTIF(Validation!$U$19:$U$178,$AF236)&gt;0,"OK","NO MATCH"))</f>
        <v/>
      </c>
      <c r="AB236" s="27" t="str">
        <f aca="false">IF($W236=0,"",IF(AND($W236&gt;=Validation!$B$3,$W236&lt;=Validation!$C$3),"Yes","No"))</f>
        <v/>
      </c>
      <c r="AC236" s="26" t="str">
        <f aca="false">IF($A236="","",$AF236&amp;"|"&amp;TEXT($W236,"yyyy-mm-dd")&amp;"|"&amp;$J236&amp;"|"&amp;$N236)</f>
        <v/>
      </c>
      <c r="AD236" s="27" t="str">
        <f aca="false">IF($AC236="","",IF(COUNTIF($AC$2:$AC$3000,$AC236)&gt;1,"REVIEW","OK"))</f>
        <v/>
      </c>
      <c r="AE236" s="27" t="str">
        <f aca="false">IF(OR($W236=0,$O236=""),"",IF(IFERROR(IF(ISNUMBER($O236),INT($O236),DATE(VALUE(MID(SUBSTITUTE(LEFT($O236,FIND(" ",$O236&amp;" ")-1),"/",REPT(" ",20)),41,20)),VALUE(LEFT(SUBSTITUTE(LEFT($O236,FIND(" ",$O236&amp;" ")-1),"/",REPT(" ",20)),20)),VALUE(MID(SUBSTITUTE(LEFT($O236,FIND(" ",$O236&amp;" ")-1),"/",REPT(" ",20)),21,20)))),0)&gt;$W236,"Late","Same day"))</f>
        <v/>
      </c>
      <c r="AF236" s="26" t="str">
        <f aca="false">IF($A236="","",IFERROR(INDEX(Validation!$C$193:$C$217,MATCH($A236,Validation!$A$193:$A$217,0)),IF(COUNTIF(Validation!$U$19:$U$178,$Z236)&gt;0,$Z236,IF(COUNTIF(Validation!$S$19:$S$178,$AI236)=1,INDEX(Validation!$U$19:$U$178,MATCH($AI236,Validation!$S$19:$S$178,0)),$Z236))))</f>
        <v/>
      </c>
      <c r="AG236" s="27" t="str">
        <f aca="false">IF(COUNTA($A236:$U236)=0,"",IF($A236="","No name",IF($F236="","No date",IF($W236=0,"Date ilegible",IF(NOT(ISNUMBER($N236)),"Hours no numéricas",IF($AA236="NO MATCH","Person no identificada","OK"))))))</f>
        <v/>
      </c>
      <c r="AH236" s="27" t="str">
        <f aca="false">IF($W236=0,"No date",IF($W236&lt;Validation!$B$3,"Before period",IF($W236&gt;Validation!$C$3,"After period","In period")))</f>
        <v>No date</v>
      </c>
      <c r="AI236" s="26" t="str">
        <f aca="false">IF($Y236="","",TRIM(RIGHT(SUBSTITUTE($Y236," ",REPT(" ",50)),50)))</f>
        <v/>
      </c>
      <c r="AJ236" s="27" t="str">
        <f aca="false">IF($A236="","",IF(NOT(ISERROR(MATCH($A236,Validation!$A$193:$A$217,0))),"Manual mapping",IF(COUNTIF(Validation!$U$19:$U$178,$Z236)&gt;0,"Direct",IF(COUNTIF(Validation!$S$19:$S$178,$AI236)=1,"By surname","Unresolved"))))</f>
        <v/>
      </c>
      <c r="AK236" s="28" t="str">
        <f aca="false">IF($L236="","",IF(MATCH($L236,$L$2:$L$3000,0)&lt;&gt;ROW()-1,"",COUNT($AK$1:$AK235)+1))</f>
        <v/>
      </c>
      <c r="AL236" s="28" t="str">
        <f aca="false">IF($G236="","",IF(MATCH($G236,$G$2:$G$3000,0)&lt;&gt;ROW()-1,"",COUNT($AL$1:$AL235)+1))</f>
        <v/>
      </c>
      <c r="AM236" s="28" t="str">
        <f aca="false">IF($H236="","",IF(MATCH($H236,$H$2:$H$3000,0)&lt;&gt;ROW()-1,"",COUNT($AM$1:$AM235)+1))</f>
        <v/>
      </c>
      <c r="AN236" s="28" t="str">
        <f aca="false">IF($I236="","",IF(MATCH($I236,$I$2:$I$3000,0)&lt;&gt;ROW()-1,"",COUNT($AN$1:$AN235)+1))</f>
        <v/>
      </c>
      <c r="AO236" s="28" t="str">
        <f aca="false">IF($Q236="","",IF(MATCH($Q236,$Q$2:$Q$3000,0)&lt;&gt;ROW()-1,"",COUNT($AO$1:$AO235)+1))</f>
        <v/>
      </c>
    </row>
    <row r="237" customFormat="false" ht="12.75" hidden="false" customHeight="true" outlineLevel="0" collapsed="false">
      <c r="W237" s="24" t="n">
        <f aca="false">IF($F237="",0,IFERROR(IF(ISNUMBER($F237),INT($F237),DATE(VALUE(MID(SUBSTITUTE(LEFT($F237,FIND(" ",$F237&amp;" ")-1),"/",REPT(" ",20)),41,20)),VALUE(LEFT(SUBSTITUTE(LEFT($F237,FIND(" ",$F237&amp;" ")-1),"/",REPT(" ",20)),20)),VALUE(MID(SUBSTITUTE(LEFT($F237,FIND(" ",$F237&amp;" ")-1),"/",REPT(" ",20)),21,20)))),0))</f>
        <v>0</v>
      </c>
      <c r="X237" s="25" t="str">
        <f aca="false">IF(ISNUMBER($N237),$N237*Validation!$B$5,"")</f>
        <v/>
      </c>
      <c r="Y237" s="26" t="str">
        <f aca="false">IF($A237="","",SUBSTITUTE(SUBSTITUTE(SUBSTITUTE(SUBSTITUTE(SUBSTITUTE(SUBSTITUTE(SUBSTITUTE(UPPER(TRIM($A237)),"Á","A"),"É","E"),"Í","I"),"Ó","O"),"Ú","U"),"Ñ","N"),"Ü","U"))</f>
        <v/>
      </c>
      <c r="Z237" s="26" t="str">
        <f aca="false">IF($Y237="","",LEFT($Y237,1)&amp;" "&amp;TRIM(RIGHT(SUBSTITUTE($Y237," ",REPT(" ",50)),50)))</f>
        <v/>
      </c>
      <c r="AA237" s="27" t="str">
        <f aca="false">IF($AF237="","",IF(COUNTIF(Validation!$U$19:$U$178,$AF237)&gt;0,"OK","NO MATCH"))</f>
        <v/>
      </c>
      <c r="AB237" s="27" t="str">
        <f aca="false">IF($W237=0,"",IF(AND($W237&gt;=Validation!$B$3,$W237&lt;=Validation!$C$3),"Yes","No"))</f>
        <v/>
      </c>
      <c r="AC237" s="26" t="str">
        <f aca="false">IF($A237="","",$AF237&amp;"|"&amp;TEXT($W237,"yyyy-mm-dd")&amp;"|"&amp;$J237&amp;"|"&amp;$N237)</f>
        <v/>
      </c>
      <c r="AD237" s="27" t="str">
        <f aca="false">IF($AC237="","",IF(COUNTIF($AC$2:$AC$3000,$AC237)&gt;1,"REVIEW","OK"))</f>
        <v/>
      </c>
      <c r="AE237" s="27" t="str">
        <f aca="false">IF(OR($W237=0,$O237=""),"",IF(IFERROR(IF(ISNUMBER($O237),INT($O237),DATE(VALUE(MID(SUBSTITUTE(LEFT($O237,FIND(" ",$O237&amp;" ")-1),"/",REPT(" ",20)),41,20)),VALUE(LEFT(SUBSTITUTE(LEFT($O237,FIND(" ",$O237&amp;" ")-1),"/",REPT(" ",20)),20)),VALUE(MID(SUBSTITUTE(LEFT($O237,FIND(" ",$O237&amp;" ")-1),"/",REPT(" ",20)),21,20)))),0)&gt;$W237,"Late","Same day"))</f>
        <v/>
      </c>
      <c r="AF237" s="26" t="str">
        <f aca="false">IF($A237="","",IFERROR(INDEX(Validation!$C$193:$C$217,MATCH($A237,Validation!$A$193:$A$217,0)),IF(COUNTIF(Validation!$U$19:$U$178,$Z237)&gt;0,$Z237,IF(COUNTIF(Validation!$S$19:$S$178,$AI237)=1,INDEX(Validation!$U$19:$U$178,MATCH($AI237,Validation!$S$19:$S$178,0)),$Z237))))</f>
        <v/>
      </c>
      <c r="AG237" s="27" t="str">
        <f aca="false">IF(COUNTA($A237:$U237)=0,"",IF($A237="","No name",IF($F237="","No date",IF($W237=0,"Date ilegible",IF(NOT(ISNUMBER($N237)),"Hours no numéricas",IF($AA237="NO MATCH","Person no identificada","OK"))))))</f>
        <v/>
      </c>
      <c r="AH237" s="27" t="str">
        <f aca="false">IF($W237=0,"No date",IF($W237&lt;Validation!$B$3,"Before period",IF($W237&gt;Validation!$C$3,"After period","In period")))</f>
        <v>No date</v>
      </c>
      <c r="AI237" s="26" t="str">
        <f aca="false">IF($Y237="","",TRIM(RIGHT(SUBSTITUTE($Y237," ",REPT(" ",50)),50)))</f>
        <v/>
      </c>
      <c r="AJ237" s="27" t="str">
        <f aca="false">IF($A237="","",IF(NOT(ISERROR(MATCH($A237,Validation!$A$193:$A$217,0))),"Manual mapping",IF(COUNTIF(Validation!$U$19:$U$178,$Z237)&gt;0,"Direct",IF(COUNTIF(Validation!$S$19:$S$178,$AI237)=1,"By surname","Unresolved"))))</f>
        <v/>
      </c>
      <c r="AK237" s="28" t="str">
        <f aca="false">IF($L237="","",IF(MATCH($L237,$L$2:$L$3000,0)&lt;&gt;ROW()-1,"",COUNT($AK$1:$AK236)+1))</f>
        <v/>
      </c>
      <c r="AL237" s="28" t="str">
        <f aca="false">IF($G237="","",IF(MATCH($G237,$G$2:$G$3000,0)&lt;&gt;ROW()-1,"",COUNT($AL$1:$AL236)+1))</f>
        <v/>
      </c>
      <c r="AM237" s="28" t="str">
        <f aca="false">IF($H237="","",IF(MATCH($H237,$H$2:$H$3000,0)&lt;&gt;ROW()-1,"",COUNT($AM$1:$AM236)+1))</f>
        <v/>
      </c>
      <c r="AN237" s="28" t="str">
        <f aca="false">IF($I237="","",IF(MATCH($I237,$I$2:$I$3000,0)&lt;&gt;ROW()-1,"",COUNT($AN$1:$AN236)+1))</f>
        <v/>
      </c>
      <c r="AO237" s="28" t="str">
        <f aca="false">IF($Q237="","",IF(MATCH($Q237,$Q$2:$Q$3000,0)&lt;&gt;ROW()-1,"",COUNT($AO$1:$AO236)+1))</f>
        <v/>
      </c>
    </row>
    <row r="238" customFormat="false" ht="12.75" hidden="false" customHeight="true" outlineLevel="0" collapsed="false">
      <c r="W238" s="24" t="n">
        <f aca="false">IF($F238="",0,IFERROR(IF(ISNUMBER($F238),INT($F238),DATE(VALUE(MID(SUBSTITUTE(LEFT($F238,FIND(" ",$F238&amp;" ")-1),"/",REPT(" ",20)),41,20)),VALUE(LEFT(SUBSTITUTE(LEFT($F238,FIND(" ",$F238&amp;" ")-1),"/",REPT(" ",20)),20)),VALUE(MID(SUBSTITUTE(LEFT($F238,FIND(" ",$F238&amp;" ")-1),"/",REPT(" ",20)),21,20)))),0))</f>
        <v>0</v>
      </c>
      <c r="X238" s="25" t="str">
        <f aca="false">IF(ISNUMBER($N238),$N238*Validation!$B$5,"")</f>
        <v/>
      </c>
      <c r="Y238" s="26" t="str">
        <f aca="false">IF($A238="","",SUBSTITUTE(SUBSTITUTE(SUBSTITUTE(SUBSTITUTE(SUBSTITUTE(SUBSTITUTE(SUBSTITUTE(UPPER(TRIM($A238)),"Á","A"),"É","E"),"Í","I"),"Ó","O"),"Ú","U"),"Ñ","N"),"Ü","U"))</f>
        <v/>
      </c>
      <c r="Z238" s="26" t="str">
        <f aca="false">IF($Y238="","",LEFT($Y238,1)&amp;" "&amp;TRIM(RIGHT(SUBSTITUTE($Y238," ",REPT(" ",50)),50)))</f>
        <v/>
      </c>
      <c r="AA238" s="27" t="str">
        <f aca="false">IF($AF238="","",IF(COUNTIF(Validation!$U$19:$U$178,$AF238)&gt;0,"OK","NO MATCH"))</f>
        <v/>
      </c>
      <c r="AB238" s="27" t="str">
        <f aca="false">IF($W238=0,"",IF(AND($W238&gt;=Validation!$B$3,$W238&lt;=Validation!$C$3),"Yes","No"))</f>
        <v/>
      </c>
      <c r="AC238" s="26" t="str">
        <f aca="false">IF($A238="","",$AF238&amp;"|"&amp;TEXT($W238,"yyyy-mm-dd")&amp;"|"&amp;$J238&amp;"|"&amp;$N238)</f>
        <v/>
      </c>
      <c r="AD238" s="27" t="str">
        <f aca="false">IF($AC238="","",IF(COUNTIF($AC$2:$AC$3000,$AC238)&gt;1,"REVIEW","OK"))</f>
        <v/>
      </c>
      <c r="AE238" s="27" t="str">
        <f aca="false">IF(OR($W238=0,$O238=""),"",IF(IFERROR(IF(ISNUMBER($O238),INT($O238),DATE(VALUE(MID(SUBSTITUTE(LEFT($O238,FIND(" ",$O238&amp;" ")-1),"/",REPT(" ",20)),41,20)),VALUE(LEFT(SUBSTITUTE(LEFT($O238,FIND(" ",$O238&amp;" ")-1),"/",REPT(" ",20)),20)),VALUE(MID(SUBSTITUTE(LEFT($O238,FIND(" ",$O238&amp;" ")-1),"/",REPT(" ",20)),21,20)))),0)&gt;$W238,"Late","Same day"))</f>
        <v/>
      </c>
      <c r="AF238" s="26" t="str">
        <f aca="false">IF($A238="","",IFERROR(INDEX(Validation!$C$193:$C$217,MATCH($A238,Validation!$A$193:$A$217,0)),IF(COUNTIF(Validation!$U$19:$U$178,$Z238)&gt;0,$Z238,IF(COUNTIF(Validation!$S$19:$S$178,$AI238)=1,INDEX(Validation!$U$19:$U$178,MATCH($AI238,Validation!$S$19:$S$178,0)),$Z238))))</f>
        <v/>
      </c>
      <c r="AG238" s="27" t="str">
        <f aca="false">IF(COUNTA($A238:$U238)=0,"",IF($A238="","No name",IF($F238="","No date",IF($W238=0,"Date ilegible",IF(NOT(ISNUMBER($N238)),"Hours no numéricas",IF($AA238="NO MATCH","Person no identificada","OK"))))))</f>
        <v/>
      </c>
      <c r="AH238" s="27" t="str">
        <f aca="false">IF($W238=0,"No date",IF($W238&lt;Validation!$B$3,"Before period",IF($W238&gt;Validation!$C$3,"After period","In period")))</f>
        <v>No date</v>
      </c>
      <c r="AI238" s="26" t="str">
        <f aca="false">IF($Y238="","",TRIM(RIGHT(SUBSTITUTE($Y238," ",REPT(" ",50)),50)))</f>
        <v/>
      </c>
      <c r="AJ238" s="27" t="str">
        <f aca="false">IF($A238="","",IF(NOT(ISERROR(MATCH($A238,Validation!$A$193:$A$217,0))),"Manual mapping",IF(COUNTIF(Validation!$U$19:$U$178,$Z238)&gt;0,"Direct",IF(COUNTIF(Validation!$S$19:$S$178,$AI238)=1,"By surname","Unresolved"))))</f>
        <v/>
      </c>
      <c r="AK238" s="28" t="str">
        <f aca="false">IF($L238="","",IF(MATCH($L238,$L$2:$L$3000,0)&lt;&gt;ROW()-1,"",COUNT($AK$1:$AK237)+1))</f>
        <v/>
      </c>
      <c r="AL238" s="28" t="str">
        <f aca="false">IF($G238="","",IF(MATCH($G238,$G$2:$G$3000,0)&lt;&gt;ROW()-1,"",COUNT($AL$1:$AL237)+1))</f>
        <v/>
      </c>
      <c r="AM238" s="28" t="str">
        <f aca="false">IF($H238="","",IF(MATCH($H238,$H$2:$H$3000,0)&lt;&gt;ROW()-1,"",COUNT($AM$1:$AM237)+1))</f>
        <v/>
      </c>
      <c r="AN238" s="28" t="str">
        <f aca="false">IF($I238="","",IF(MATCH($I238,$I$2:$I$3000,0)&lt;&gt;ROW()-1,"",COUNT($AN$1:$AN237)+1))</f>
        <v/>
      </c>
      <c r="AO238" s="28" t="str">
        <f aca="false">IF($Q238="","",IF(MATCH($Q238,$Q$2:$Q$3000,0)&lt;&gt;ROW()-1,"",COUNT($AO$1:$AO237)+1))</f>
        <v/>
      </c>
    </row>
    <row r="239" customFormat="false" ht="12.75" hidden="false" customHeight="true" outlineLevel="0" collapsed="false">
      <c r="W239" s="24" t="n">
        <f aca="false">IF($F239="",0,IFERROR(IF(ISNUMBER($F239),INT($F239),DATE(VALUE(MID(SUBSTITUTE(LEFT($F239,FIND(" ",$F239&amp;" ")-1),"/",REPT(" ",20)),41,20)),VALUE(LEFT(SUBSTITUTE(LEFT($F239,FIND(" ",$F239&amp;" ")-1),"/",REPT(" ",20)),20)),VALUE(MID(SUBSTITUTE(LEFT($F239,FIND(" ",$F239&amp;" ")-1),"/",REPT(" ",20)),21,20)))),0))</f>
        <v>0</v>
      </c>
      <c r="X239" s="25" t="str">
        <f aca="false">IF(ISNUMBER($N239),$N239*Validation!$B$5,"")</f>
        <v/>
      </c>
      <c r="Y239" s="26" t="str">
        <f aca="false">IF($A239="","",SUBSTITUTE(SUBSTITUTE(SUBSTITUTE(SUBSTITUTE(SUBSTITUTE(SUBSTITUTE(SUBSTITUTE(UPPER(TRIM($A239)),"Á","A"),"É","E"),"Í","I"),"Ó","O"),"Ú","U"),"Ñ","N"),"Ü","U"))</f>
        <v/>
      </c>
      <c r="Z239" s="26" t="str">
        <f aca="false">IF($Y239="","",LEFT($Y239,1)&amp;" "&amp;TRIM(RIGHT(SUBSTITUTE($Y239," ",REPT(" ",50)),50)))</f>
        <v/>
      </c>
      <c r="AA239" s="27" t="str">
        <f aca="false">IF($AF239="","",IF(COUNTIF(Validation!$U$19:$U$178,$AF239)&gt;0,"OK","NO MATCH"))</f>
        <v/>
      </c>
      <c r="AB239" s="27" t="str">
        <f aca="false">IF($W239=0,"",IF(AND($W239&gt;=Validation!$B$3,$W239&lt;=Validation!$C$3),"Yes","No"))</f>
        <v/>
      </c>
      <c r="AC239" s="26" t="str">
        <f aca="false">IF($A239="","",$AF239&amp;"|"&amp;TEXT($W239,"yyyy-mm-dd")&amp;"|"&amp;$J239&amp;"|"&amp;$N239)</f>
        <v/>
      </c>
      <c r="AD239" s="27" t="str">
        <f aca="false">IF($AC239="","",IF(COUNTIF($AC$2:$AC$3000,$AC239)&gt;1,"REVIEW","OK"))</f>
        <v/>
      </c>
      <c r="AE239" s="27" t="str">
        <f aca="false">IF(OR($W239=0,$O239=""),"",IF(IFERROR(IF(ISNUMBER($O239),INT($O239),DATE(VALUE(MID(SUBSTITUTE(LEFT($O239,FIND(" ",$O239&amp;" ")-1),"/",REPT(" ",20)),41,20)),VALUE(LEFT(SUBSTITUTE(LEFT($O239,FIND(" ",$O239&amp;" ")-1),"/",REPT(" ",20)),20)),VALUE(MID(SUBSTITUTE(LEFT($O239,FIND(" ",$O239&amp;" ")-1),"/",REPT(" ",20)),21,20)))),0)&gt;$W239,"Late","Same day"))</f>
        <v/>
      </c>
      <c r="AF239" s="26" t="str">
        <f aca="false">IF($A239="","",IFERROR(INDEX(Validation!$C$193:$C$217,MATCH($A239,Validation!$A$193:$A$217,0)),IF(COUNTIF(Validation!$U$19:$U$178,$Z239)&gt;0,$Z239,IF(COUNTIF(Validation!$S$19:$S$178,$AI239)=1,INDEX(Validation!$U$19:$U$178,MATCH($AI239,Validation!$S$19:$S$178,0)),$Z239))))</f>
        <v/>
      </c>
      <c r="AG239" s="27" t="str">
        <f aca="false">IF(COUNTA($A239:$U239)=0,"",IF($A239="","No name",IF($F239="","No date",IF($W239=0,"Date ilegible",IF(NOT(ISNUMBER($N239)),"Hours no numéricas",IF($AA239="NO MATCH","Person no identificada","OK"))))))</f>
        <v/>
      </c>
      <c r="AH239" s="27" t="str">
        <f aca="false">IF($W239=0,"No date",IF($W239&lt;Validation!$B$3,"Before period",IF($W239&gt;Validation!$C$3,"After period","In period")))</f>
        <v>No date</v>
      </c>
      <c r="AI239" s="26" t="str">
        <f aca="false">IF($Y239="","",TRIM(RIGHT(SUBSTITUTE($Y239," ",REPT(" ",50)),50)))</f>
        <v/>
      </c>
      <c r="AJ239" s="27" t="str">
        <f aca="false">IF($A239="","",IF(NOT(ISERROR(MATCH($A239,Validation!$A$193:$A$217,0))),"Manual mapping",IF(COUNTIF(Validation!$U$19:$U$178,$Z239)&gt;0,"Direct",IF(COUNTIF(Validation!$S$19:$S$178,$AI239)=1,"By surname","Unresolved"))))</f>
        <v/>
      </c>
      <c r="AK239" s="28" t="str">
        <f aca="false">IF($L239="","",IF(MATCH($L239,$L$2:$L$3000,0)&lt;&gt;ROW()-1,"",COUNT($AK$1:$AK238)+1))</f>
        <v/>
      </c>
      <c r="AL239" s="28" t="str">
        <f aca="false">IF($G239="","",IF(MATCH($G239,$G$2:$G$3000,0)&lt;&gt;ROW()-1,"",COUNT($AL$1:$AL238)+1))</f>
        <v/>
      </c>
      <c r="AM239" s="28" t="str">
        <f aca="false">IF($H239="","",IF(MATCH($H239,$H$2:$H$3000,0)&lt;&gt;ROW()-1,"",COUNT($AM$1:$AM238)+1))</f>
        <v/>
      </c>
      <c r="AN239" s="28" t="str">
        <f aca="false">IF($I239="","",IF(MATCH($I239,$I$2:$I$3000,0)&lt;&gt;ROW()-1,"",COUNT($AN$1:$AN238)+1))</f>
        <v/>
      </c>
      <c r="AO239" s="28" t="str">
        <f aca="false">IF($Q239="","",IF(MATCH($Q239,$Q$2:$Q$3000,0)&lt;&gt;ROW()-1,"",COUNT($AO$1:$AO238)+1))</f>
        <v/>
      </c>
    </row>
    <row r="240" customFormat="false" ht="12.75" hidden="false" customHeight="true" outlineLevel="0" collapsed="false">
      <c r="W240" s="24" t="n">
        <f aca="false">IF($F240="",0,IFERROR(IF(ISNUMBER($F240),INT($F240),DATE(VALUE(MID(SUBSTITUTE(LEFT($F240,FIND(" ",$F240&amp;" ")-1),"/",REPT(" ",20)),41,20)),VALUE(LEFT(SUBSTITUTE(LEFT($F240,FIND(" ",$F240&amp;" ")-1),"/",REPT(" ",20)),20)),VALUE(MID(SUBSTITUTE(LEFT($F240,FIND(" ",$F240&amp;" ")-1),"/",REPT(" ",20)),21,20)))),0))</f>
        <v>0</v>
      </c>
      <c r="X240" s="25" t="str">
        <f aca="false">IF(ISNUMBER($N240),$N240*Validation!$B$5,"")</f>
        <v/>
      </c>
      <c r="Y240" s="26" t="str">
        <f aca="false">IF($A240="","",SUBSTITUTE(SUBSTITUTE(SUBSTITUTE(SUBSTITUTE(SUBSTITUTE(SUBSTITUTE(SUBSTITUTE(UPPER(TRIM($A240)),"Á","A"),"É","E"),"Í","I"),"Ó","O"),"Ú","U"),"Ñ","N"),"Ü","U"))</f>
        <v/>
      </c>
      <c r="Z240" s="26" t="str">
        <f aca="false">IF($Y240="","",LEFT($Y240,1)&amp;" "&amp;TRIM(RIGHT(SUBSTITUTE($Y240," ",REPT(" ",50)),50)))</f>
        <v/>
      </c>
      <c r="AA240" s="27" t="str">
        <f aca="false">IF($AF240="","",IF(COUNTIF(Validation!$U$19:$U$178,$AF240)&gt;0,"OK","NO MATCH"))</f>
        <v/>
      </c>
      <c r="AB240" s="27" t="str">
        <f aca="false">IF($W240=0,"",IF(AND($W240&gt;=Validation!$B$3,$W240&lt;=Validation!$C$3),"Yes","No"))</f>
        <v/>
      </c>
      <c r="AC240" s="26" t="str">
        <f aca="false">IF($A240="","",$AF240&amp;"|"&amp;TEXT($W240,"yyyy-mm-dd")&amp;"|"&amp;$J240&amp;"|"&amp;$N240)</f>
        <v/>
      </c>
      <c r="AD240" s="27" t="str">
        <f aca="false">IF($AC240="","",IF(COUNTIF($AC$2:$AC$3000,$AC240)&gt;1,"REVIEW","OK"))</f>
        <v/>
      </c>
      <c r="AE240" s="27" t="str">
        <f aca="false">IF(OR($W240=0,$O240=""),"",IF(IFERROR(IF(ISNUMBER($O240),INT($O240),DATE(VALUE(MID(SUBSTITUTE(LEFT($O240,FIND(" ",$O240&amp;" ")-1),"/",REPT(" ",20)),41,20)),VALUE(LEFT(SUBSTITUTE(LEFT($O240,FIND(" ",$O240&amp;" ")-1),"/",REPT(" ",20)),20)),VALUE(MID(SUBSTITUTE(LEFT($O240,FIND(" ",$O240&amp;" ")-1),"/",REPT(" ",20)),21,20)))),0)&gt;$W240,"Late","Same day"))</f>
        <v/>
      </c>
      <c r="AF240" s="26" t="str">
        <f aca="false">IF($A240="","",IFERROR(INDEX(Validation!$C$193:$C$217,MATCH($A240,Validation!$A$193:$A$217,0)),IF(COUNTIF(Validation!$U$19:$U$178,$Z240)&gt;0,$Z240,IF(COUNTIF(Validation!$S$19:$S$178,$AI240)=1,INDEX(Validation!$U$19:$U$178,MATCH($AI240,Validation!$S$19:$S$178,0)),$Z240))))</f>
        <v/>
      </c>
      <c r="AG240" s="27" t="str">
        <f aca="false">IF(COUNTA($A240:$U240)=0,"",IF($A240="","No name",IF($F240="","No date",IF($W240=0,"Date ilegible",IF(NOT(ISNUMBER($N240)),"Hours no numéricas",IF($AA240="NO MATCH","Person no identificada","OK"))))))</f>
        <v/>
      </c>
      <c r="AH240" s="27" t="str">
        <f aca="false">IF($W240=0,"No date",IF($W240&lt;Validation!$B$3,"Before period",IF($W240&gt;Validation!$C$3,"After period","In period")))</f>
        <v>No date</v>
      </c>
      <c r="AI240" s="26" t="str">
        <f aca="false">IF($Y240="","",TRIM(RIGHT(SUBSTITUTE($Y240," ",REPT(" ",50)),50)))</f>
        <v/>
      </c>
      <c r="AJ240" s="27" t="str">
        <f aca="false">IF($A240="","",IF(NOT(ISERROR(MATCH($A240,Validation!$A$193:$A$217,0))),"Manual mapping",IF(COUNTIF(Validation!$U$19:$U$178,$Z240)&gt;0,"Direct",IF(COUNTIF(Validation!$S$19:$S$178,$AI240)=1,"By surname","Unresolved"))))</f>
        <v/>
      </c>
      <c r="AK240" s="28" t="str">
        <f aca="false">IF($L240="","",IF(MATCH($L240,$L$2:$L$3000,0)&lt;&gt;ROW()-1,"",COUNT($AK$1:$AK239)+1))</f>
        <v/>
      </c>
      <c r="AL240" s="28" t="str">
        <f aca="false">IF($G240="","",IF(MATCH($G240,$G$2:$G$3000,0)&lt;&gt;ROW()-1,"",COUNT($AL$1:$AL239)+1))</f>
        <v/>
      </c>
      <c r="AM240" s="28" t="str">
        <f aca="false">IF($H240="","",IF(MATCH($H240,$H$2:$H$3000,0)&lt;&gt;ROW()-1,"",COUNT($AM$1:$AM239)+1))</f>
        <v/>
      </c>
      <c r="AN240" s="28" t="str">
        <f aca="false">IF($I240="","",IF(MATCH($I240,$I$2:$I$3000,0)&lt;&gt;ROW()-1,"",COUNT($AN$1:$AN239)+1))</f>
        <v/>
      </c>
      <c r="AO240" s="28" t="str">
        <f aca="false">IF($Q240="","",IF(MATCH($Q240,$Q$2:$Q$3000,0)&lt;&gt;ROW()-1,"",COUNT($AO$1:$AO239)+1))</f>
        <v/>
      </c>
    </row>
    <row r="241" customFormat="false" ht="12.75" hidden="false" customHeight="true" outlineLevel="0" collapsed="false">
      <c r="W241" s="24" t="n">
        <f aca="false">IF($F241="",0,IFERROR(IF(ISNUMBER($F241),INT($F241),DATE(VALUE(MID(SUBSTITUTE(LEFT($F241,FIND(" ",$F241&amp;" ")-1),"/",REPT(" ",20)),41,20)),VALUE(LEFT(SUBSTITUTE(LEFT($F241,FIND(" ",$F241&amp;" ")-1),"/",REPT(" ",20)),20)),VALUE(MID(SUBSTITUTE(LEFT($F241,FIND(" ",$F241&amp;" ")-1),"/",REPT(" ",20)),21,20)))),0))</f>
        <v>0</v>
      </c>
      <c r="X241" s="25" t="str">
        <f aca="false">IF(ISNUMBER($N241),$N241*Validation!$B$5,"")</f>
        <v/>
      </c>
      <c r="Y241" s="26" t="str">
        <f aca="false">IF($A241="","",SUBSTITUTE(SUBSTITUTE(SUBSTITUTE(SUBSTITUTE(SUBSTITUTE(SUBSTITUTE(SUBSTITUTE(UPPER(TRIM($A241)),"Á","A"),"É","E"),"Í","I"),"Ó","O"),"Ú","U"),"Ñ","N"),"Ü","U"))</f>
        <v/>
      </c>
      <c r="Z241" s="26" t="str">
        <f aca="false">IF($Y241="","",LEFT($Y241,1)&amp;" "&amp;TRIM(RIGHT(SUBSTITUTE($Y241," ",REPT(" ",50)),50)))</f>
        <v/>
      </c>
      <c r="AA241" s="27" t="str">
        <f aca="false">IF($AF241="","",IF(COUNTIF(Validation!$U$19:$U$178,$AF241)&gt;0,"OK","NO MATCH"))</f>
        <v/>
      </c>
      <c r="AB241" s="27" t="str">
        <f aca="false">IF($W241=0,"",IF(AND($W241&gt;=Validation!$B$3,$W241&lt;=Validation!$C$3),"Yes","No"))</f>
        <v/>
      </c>
      <c r="AC241" s="26" t="str">
        <f aca="false">IF($A241="","",$AF241&amp;"|"&amp;TEXT($W241,"yyyy-mm-dd")&amp;"|"&amp;$J241&amp;"|"&amp;$N241)</f>
        <v/>
      </c>
      <c r="AD241" s="27" t="str">
        <f aca="false">IF($AC241="","",IF(COUNTIF($AC$2:$AC$3000,$AC241)&gt;1,"REVIEW","OK"))</f>
        <v/>
      </c>
      <c r="AE241" s="27" t="str">
        <f aca="false">IF(OR($W241=0,$O241=""),"",IF(IFERROR(IF(ISNUMBER($O241),INT($O241),DATE(VALUE(MID(SUBSTITUTE(LEFT($O241,FIND(" ",$O241&amp;" ")-1),"/",REPT(" ",20)),41,20)),VALUE(LEFT(SUBSTITUTE(LEFT($O241,FIND(" ",$O241&amp;" ")-1),"/",REPT(" ",20)),20)),VALUE(MID(SUBSTITUTE(LEFT($O241,FIND(" ",$O241&amp;" ")-1),"/",REPT(" ",20)),21,20)))),0)&gt;$W241,"Late","Same day"))</f>
        <v/>
      </c>
      <c r="AF241" s="26" t="str">
        <f aca="false">IF($A241="","",IFERROR(INDEX(Validation!$C$193:$C$217,MATCH($A241,Validation!$A$193:$A$217,0)),IF(COUNTIF(Validation!$U$19:$U$178,$Z241)&gt;0,$Z241,IF(COUNTIF(Validation!$S$19:$S$178,$AI241)=1,INDEX(Validation!$U$19:$U$178,MATCH($AI241,Validation!$S$19:$S$178,0)),$Z241))))</f>
        <v/>
      </c>
      <c r="AG241" s="27" t="str">
        <f aca="false">IF(COUNTA($A241:$U241)=0,"",IF($A241="","No name",IF($F241="","No date",IF($W241=0,"Date ilegible",IF(NOT(ISNUMBER($N241)),"Hours no numéricas",IF($AA241="NO MATCH","Person no identificada","OK"))))))</f>
        <v/>
      </c>
      <c r="AH241" s="27" t="str">
        <f aca="false">IF($W241=0,"No date",IF($W241&lt;Validation!$B$3,"Before period",IF($W241&gt;Validation!$C$3,"After period","In period")))</f>
        <v>No date</v>
      </c>
      <c r="AI241" s="26" t="str">
        <f aca="false">IF($Y241="","",TRIM(RIGHT(SUBSTITUTE($Y241," ",REPT(" ",50)),50)))</f>
        <v/>
      </c>
      <c r="AJ241" s="27" t="str">
        <f aca="false">IF($A241="","",IF(NOT(ISERROR(MATCH($A241,Validation!$A$193:$A$217,0))),"Manual mapping",IF(COUNTIF(Validation!$U$19:$U$178,$Z241)&gt;0,"Direct",IF(COUNTIF(Validation!$S$19:$S$178,$AI241)=1,"By surname","Unresolved"))))</f>
        <v/>
      </c>
      <c r="AK241" s="28" t="str">
        <f aca="false">IF($L241="","",IF(MATCH($L241,$L$2:$L$3000,0)&lt;&gt;ROW()-1,"",COUNT($AK$1:$AK240)+1))</f>
        <v/>
      </c>
      <c r="AL241" s="28" t="str">
        <f aca="false">IF($G241="","",IF(MATCH($G241,$G$2:$G$3000,0)&lt;&gt;ROW()-1,"",COUNT($AL$1:$AL240)+1))</f>
        <v/>
      </c>
      <c r="AM241" s="28" t="str">
        <f aca="false">IF($H241="","",IF(MATCH($H241,$H$2:$H$3000,0)&lt;&gt;ROW()-1,"",COUNT($AM$1:$AM240)+1))</f>
        <v/>
      </c>
      <c r="AN241" s="28" t="str">
        <f aca="false">IF($I241="","",IF(MATCH($I241,$I$2:$I$3000,0)&lt;&gt;ROW()-1,"",COUNT($AN$1:$AN240)+1))</f>
        <v/>
      </c>
      <c r="AO241" s="28" t="str">
        <f aca="false">IF($Q241="","",IF(MATCH($Q241,$Q$2:$Q$3000,0)&lt;&gt;ROW()-1,"",COUNT($AO$1:$AO240)+1))</f>
        <v/>
      </c>
    </row>
    <row r="242" customFormat="false" ht="12.75" hidden="false" customHeight="true" outlineLevel="0" collapsed="false">
      <c r="W242" s="24" t="n">
        <f aca="false">IF($F242="",0,IFERROR(IF(ISNUMBER($F242),INT($F242),DATE(VALUE(MID(SUBSTITUTE(LEFT($F242,FIND(" ",$F242&amp;" ")-1),"/",REPT(" ",20)),41,20)),VALUE(LEFT(SUBSTITUTE(LEFT($F242,FIND(" ",$F242&amp;" ")-1),"/",REPT(" ",20)),20)),VALUE(MID(SUBSTITUTE(LEFT($F242,FIND(" ",$F242&amp;" ")-1),"/",REPT(" ",20)),21,20)))),0))</f>
        <v>0</v>
      </c>
      <c r="X242" s="25" t="str">
        <f aca="false">IF(ISNUMBER($N242),$N242*Validation!$B$5,"")</f>
        <v/>
      </c>
      <c r="Y242" s="26" t="str">
        <f aca="false">IF($A242="","",SUBSTITUTE(SUBSTITUTE(SUBSTITUTE(SUBSTITUTE(SUBSTITUTE(SUBSTITUTE(SUBSTITUTE(UPPER(TRIM($A242)),"Á","A"),"É","E"),"Í","I"),"Ó","O"),"Ú","U"),"Ñ","N"),"Ü","U"))</f>
        <v/>
      </c>
      <c r="Z242" s="26" t="str">
        <f aca="false">IF($Y242="","",LEFT($Y242,1)&amp;" "&amp;TRIM(RIGHT(SUBSTITUTE($Y242," ",REPT(" ",50)),50)))</f>
        <v/>
      </c>
      <c r="AA242" s="27" t="str">
        <f aca="false">IF($AF242="","",IF(COUNTIF(Validation!$U$19:$U$178,$AF242)&gt;0,"OK","NO MATCH"))</f>
        <v/>
      </c>
      <c r="AB242" s="27" t="str">
        <f aca="false">IF($W242=0,"",IF(AND($W242&gt;=Validation!$B$3,$W242&lt;=Validation!$C$3),"Yes","No"))</f>
        <v/>
      </c>
      <c r="AC242" s="26" t="str">
        <f aca="false">IF($A242="","",$AF242&amp;"|"&amp;TEXT($W242,"yyyy-mm-dd")&amp;"|"&amp;$J242&amp;"|"&amp;$N242)</f>
        <v/>
      </c>
      <c r="AD242" s="27" t="str">
        <f aca="false">IF($AC242="","",IF(COUNTIF($AC$2:$AC$3000,$AC242)&gt;1,"REVIEW","OK"))</f>
        <v/>
      </c>
      <c r="AE242" s="27" t="str">
        <f aca="false">IF(OR($W242=0,$O242=""),"",IF(IFERROR(IF(ISNUMBER($O242),INT($O242),DATE(VALUE(MID(SUBSTITUTE(LEFT($O242,FIND(" ",$O242&amp;" ")-1),"/",REPT(" ",20)),41,20)),VALUE(LEFT(SUBSTITUTE(LEFT($O242,FIND(" ",$O242&amp;" ")-1),"/",REPT(" ",20)),20)),VALUE(MID(SUBSTITUTE(LEFT($O242,FIND(" ",$O242&amp;" ")-1),"/",REPT(" ",20)),21,20)))),0)&gt;$W242,"Late","Same day"))</f>
        <v/>
      </c>
      <c r="AF242" s="26" t="str">
        <f aca="false">IF($A242="","",IFERROR(INDEX(Validation!$C$193:$C$217,MATCH($A242,Validation!$A$193:$A$217,0)),IF(COUNTIF(Validation!$U$19:$U$178,$Z242)&gt;0,$Z242,IF(COUNTIF(Validation!$S$19:$S$178,$AI242)=1,INDEX(Validation!$U$19:$U$178,MATCH($AI242,Validation!$S$19:$S$178,0)),$Z242))))</f>
        <v/>
      </c>
      <c r="AG242" s="27" t="str">
        <f aca="false">IF(COUNTA($A242:$U242)=0,"",IF($A242="","No name",IF($F242="","No date",IF($W242=0,"Date ilegible",IF(NOT(ISNUMBER($N242)),"Hours no numéricas",IF($AA242="NO MATCH","Person no identificada","OK"))))))</f>
        <v/>
      </c>
      <c r="AH242" s="27" t="str">
        <f aca="false">IF($W242=0,"No date",IF($W242&lt;Validation!$B$3,"Before period",IF($W242&gt;Validation!$C$3,"After period","In period")))</f>
        <v>No date</v>
      </c>
      <c r="AI242" s="26" t="str">
        <f aca="false">IF($Y242="","",TRIM(RIGHT(SUBSTITUTE($Y242," ",REPT(" ",50)),50)))</f>
        <v/>
      </c>
      <c r="AJ242" s="27" t="str">
        <f aca="false">IF($A242="","",IF(NOT(ISERROR(MATCH($A242,Validation!$A$193:$A$217,0))),"Manual mapping",IF(COUNTIF(Validation!$U$19:$U$178,$Z242)&gt;0,"Direct",IF(COUNTIF(Validation!$S$19:$S$178,$AI242)=1,"By surname","Unresolved"))))</f>
        <v/>
      </c>
      <c r="AK242" s="28" t="str">
        <f aca="false">IF($L242="","",IF(MATCH($L242,$L$2:$L$3000,0)&lt;&gt;ROW()-1,"",COUNT($AK$1:$AK241)+1))</f>
        <v/>
      </c>
      <c r="AL242" s="28" t="str">
        <f aca="false">IF($G242="","",IF(MATCH($G242,$G$2:$G$3000,0)&lt;&gt;ROW()-1,"",COUNT($AL$1:$AL241)+1))</f>
        <v/>
      </c>
      <c r="AM242" s="28" t="str">
        <f aca="false">IF($H242="","",IF(MATCH($H242,$H$2:$H$3000,0)&lt;&gt;ROW()-1,"",COUNT($AM$1:$AM241)+1))</f>
        <v/>
      </c>
      <c r="AN242" s="28" t="str">
        <f aca="false">IF($I242="","",IF(MATCH($I242,$I$2:$I$3000,0)&lt;&gt;ROW()-1,"",COUNT($AN$1:$AN241)+1))</f>
        <v/>
      </c>
      <c r="AO242" s="28" t="str">
        <f aca="false">IF($Q242="","",IF(MATCH($Q242,$Q$2:$Q$3000,0)&lt;&gt;ROW()-1,"",COUNT($AO$1:$AO241)+1))</f>
        <v/>
      </c>
    </row>
    <row r="243" customFormat="false" ht="12.75" hidden="false" customHeight="true" outlineLevel="0" collapsed="false">
      <c r="W243" s="24" t="n">
        <f aca="false">IF($F243="",0,IFERROR(IF(ISNUMBER($F243),INT($F243),DATE(VALUE(MID(SUBSTITUTE(LEFT($F243,FIND(" ",$F243&amp;" ")-1),"/",REPT(" ",20)),41,20)),VALUE(LEFT(SUBSTITUTE(LEFT($F243,FIND(" ",$F243&amp;" ")-1),"/",REPT(" ",20)),20)),VALUE(MID(SUBSTITUTE(LEFT($F243,FIND(" ",$F243&amp;" ")-1),"/",REPT(" ",20)),21,20)))),0))</f>
        <v>0</v>
      </c>
      <c r="X243" s="25" t="str">
        <f aca="false">IF(ISNUMBER($N243),$N243*Validation!$B$5,"")</f>
        <v/>
      </c>
      <c r="Y243" s="26" t="str">
        <f aca="false">IF($A243="","",SUBSTITUTE(SUBSTITUTE(SUBSTITUTE(SUBSTITUTE(SUBSTITUTE(SUBSTITUTE(SUBSTITUTE(UPPER(TRIM($A243)),"Á","A"),"É","E"),"Í","I"),"Ó","O"),"Ú","U"),"Ñ","N"),"Ü","U"))</f>
        <v/>
      </c>
      <c r="Z243" s="26" t="str">
        <f aca="false">IF($Y243="","",LEFT($Y243,1)&amp;" "&amp;TRIM(RIGHT(SUBSTITUTE($Y243," ",REPT(" ",50)),50)))</f>
        <v/>
      </c>
      <c r="AA243" s="27" t="str">
        <f aca="false">IF($AF243="","",IF(COUNTIF(Validation!$U$19:$U$178,$AF243)&gt;0,"OK","NO MATCH"))</f>
        <v/>
      </c>
      <c r="AB243" s="27" t="str">
        <f aca="false">IF($W243=0,"",IF(AND($W243&gt;=Validation!$B$3,$W243&lt;=Validation!$C$3),"Yes","No"))</f>
        <v/>
      </c>
      <c r="AC243" s="26" t="str">
        <f aca="false">IF($A243="","",$AF243&amp;"|"&amp;TEXT($W243,"yyyy-mm-dd")&amp;"|"&amp;$J243&amp;"|"&amp;$N243)</f>
        <v/>
      </c>
      <c r="AD243" s="27" t="str">
        <f aca="false">IF($AC243="","",IF(COUNTIF($AC$2:$AC$3000,$AC243)&gt;1,"REVIEW","OK"))</f>
        <v/>
      </c>
      <c r="AE243" s="27" t="str">
        <f aca="false">IF(OR($W243=0,$O243=""),"",IF(IFERROR(IF(ISNUMBER($O243),INT($O243),DATE(VALUE(MID(SUBSTITUTE(LEFT($O243,FIND(" ",$O243&amp;" ")-1),"/",REPT(" ",20)),41,20)),VALUE(LEFT(SUBSTITUTE(LEFT($O243,FIND(" ",$O243&amp;" ")-1),"/",REPT(" ",20)),20)),VALUE(MID(SUBSTITUTE(LEFT($O243,FIND(" ",$O243&amp;" ")-1),"/",REPT(" ",20)),21,20)))),0)&gt;$W243,"Late","Same day"))</f>
        <v/>
      </c>
      <c r="AF243" s="26" t="str">
        <f aca="false">IF($A243="","",IFERROR(INDEX(Validation!$C$193:$C$217,MATCH($A243,Validation!$A$193:$A$217,0)),IF(COUNTIF(Validation!$U$19:$U$178,$Z243)&gt;0,$Z243,IF(COUNTIF(Validation!$S$19:$S$178,$AI243)=1,INDEX(Validation!$U$19:$U$178,MATCH($AI243,Validation!$S$19:$S$178,0)),$Z243))))</f>
        <v/>
      </c>
      <c r="AG243" s="27" t="str">
        <f aca="false">IF(COUNTA($A243:$U243)=0,"",IF($A243="","No name",IF($F243="","No date",IF($W243=0,"Date ilegible",IF(NOT(ISNUMBER($N243)),"Hours no numéricas",IF($AA243="NO MATCH","Person no identificada","OK"))))))</f>
        <v/>
      </c>
      <c r="AH243" s="27" t="str">
        <f aca="false">IF($W243=0,"No date",IF($W243&lt;Validation!$B$3,"Before period",IF($W243&gt;Validation!$C$3,"After period","In period")))</f>
        <v>No date</v>
      </c>
      <c r="AI243" s="26" t="str">
        <f aca="false">IF($Y243="","",TRIM(RIGHT(SUBSTITUTE($Y243," ",REPT(" ",50)),50)))</f>
        <v/>
      </c>
      <c r="AJ243" s="27" t="str">
        <f aca="false">IF($A243="","",IF(NOT(ISERROR(MATCH($A243,Validation!$A$193:$A$217,0))),"Manual mapping",IF(COUNTIF(Validation!$U$19:$U$178,$Z243)&gt;0,"Direct",IF(COUNTIF(Validation!$S$19:$S$178,$AI243)=1,"By surname","Unresolved"))))</f>
        <v/>
      </c>
      <c r="AK243" s="28" t="str">
        <f aca="false">IF($L243="","",IF(MATCH($L243,$L$2:$L$3000,0)&lt;&gt;ROW()-1,"",COUNT($AK$1:$AK242)+1))</f>
        <v/>
      </c>
      <c r="AL243" s="28" t="str">
        <f aca="false">IF($G243="","",IF(MATCH($G243,$G$2:$G$3000,0)&lt;&gt;ROW()-1,"",COUNT($AL$1:$AL242)+1))</f>
        <v/>
      </c>
      <c r="AM243" s="28" t="str">
        <f aca="false">IF($H243="","",IF(MATCH($H243,$H$2:$H$3000,0)&lt;&gt;ROW()-1,"",COUNT($AM$1:$AM242)+1))</f>
        <v/>
      </c>
      <c r="AN243" s="28" t="str">
        <f aca="false">IF($I243="","",IF(MATCH($I243,$I$2:$I$3000,0)&lt;&gt;ROW()-1,"",COUNT($AN$1:$AN242)+1))</f>
        <v/>
      </c>
      <c r="AO243" s="28" t="str">
        <f aca="false">IF($Q243="","",IF(MATCH($Q243,$Q$2:$Q$3000,0)&lt;&gt;ROW()-1,"",COUNT($AO$1:$AO242)+1))</f>
        <v/>
      </c>
    </row>
    <row r="244" customFormat="false" ht="12.75" hidden="false" customHeight="true" outlineLevel="0" collapsed="false">
      <c r="W244" s="24" t="n">
        <f aca="false">IF($F244="",0,IFERROR(IF(ISNUMBER($F244),INT($F244),DATE(VALUE(MID(SUBSTITUTE(LEFT($F244,FIND(" ",$F244&amp;" ")-1),"/",REPT(" ",20)),41,20)),VALUE(LEFT(SUBSTITUTE(LEFT($F244,FIND(" ",$F244&amp;" ")-1),"/",REPT(" ",20)),20)),VALUE(MID(SUBSTITUTE(LEFT($F244,FIND(" ",$F244&amp;" ")-1),"/",REPT(" ",20)),21,20)))),0))</f>
        <v>0</v>
      </c>
      <c r="X244" s="25" t="str">
        <f aca="false">IF(ISNUMBER($N244),$N244*Validation!$B$5,"")</f>
        <v/>
      </c>
      <c r="Y244" s="26" t="str">
        <f aca="false">IF($A244="","",SUBSTITUTE(SUBSTITUTE(SUBSTITUTE(SUBSTITUTE(SUBSTITUTE(SUBSTITUTE(SUBSTITUTE(UPPER(TRIM($A244)),"Á","A"),"É","E"),"Í","I"),"Ó","O"),"Ú","U"),"Ñ","N"),"Ü","U"))</f>
        <v/>
      </c>
      <c r="Z244" s="26" t="str">
        <f aca="false">IF($Y244="","",LEFT($Y244,1)&amp;" "&amp;TRIM(RIGHT(SUBSTITUTE($Y244," ",REPT(" ",50)),50)))</f>
        <v/>
      </c>
      <c r="AA244" s="27" t="str">
        <f aca="false">IF($AF244="","",IF(COUNTIF(Validation!$U$19:$U$178,$AF244)&gt;0,"OK","NO MATCH"))</f>
        <v/>
      </c>
      <c r="AB244" s="27" t="str">
        <f aca="false">IF($W244=0,"",IF(AND($W244&gt;=Validation!$B$3,$W244&lt;=Validation!$C$3),"Yes","No"))</f>
        <v/>
      </c>
      <c r="AC244" s="26" t="str">
        <f aca="false">IF($A244="","",$AF244&amp;"|"&amp;TEXT($W244,"yyyy-mm-dd")&amp;"|"&amp;$J244&amp;"|"&amp;$N244)</f>
        <v/>
      </c>
      <c r="AD244" s="27" t="str">
        <f aca="false">IF($AC244="","",IF(COUNTIF($AC$2:$AC$3000,$AC244)&gt;1,"REVIEW","OK"))</f>
        <v/>
      </c>
      <c r="AE244" s="27" t="str">
        <f aca="false">IF(OR($W244=0,$O244=""),"",IF(IFERROR(IF(ISNUMBER($O244),INT($O244),DATE(VALUE(MID(SUBSTITUTE(LEFT($O244,FIND(" ",$O244&amp;" ")-1),"/",REPT(" ",20)),41,20)),VALUE(LEFT(SUBSTITUTE(LEFT($O244,FIND(" ",$O244&amp;" ")-1),"/",REPT(" ",20)),20)),VALUE(MID(SUBSTITUTE(LEFT($O244,FIND(" ",$O244&amp;" ")-1),"/",REPT(" ",20)),21,20)))),0)&gt;$W244,"Late","Same day"))</f>
        <v/>
      </c>
      <c r="AF244" s="26" t="str">
        <f aca="false">IF($A244="","",IFERROR(INDEX(Validation!$C$193:$C$217,MATCH($A244,Validation!$A$193:$A$217,0)),IF(COUNTIF(Validation!$U$19:$U$178,$Z244)&gt;0,$Z244,IF(COUNTIF(Validation!$S$19:$S$178,$AI244)=1,INDEX(Validation!$U$19:$U$178,MATCH($AI244,Validation!$S$19:$S$178,0)),$Z244))))</f>
        <v/>
      </c>
      <c r="AG244" s="27" t="str">
        <f aca="false">IF(COUNTA($A244:$U244)=0,"",IF($A244="","No name",IF($F244="","No date",IF($W244=0,"Date ilegible",IF(NOT(ISNUMBER($N244)),"Hours no numéricas",IF($AA244="NO MATCH","Person no identificada","OK"))))))</f>
        <v/>
      </c>
      <c r="AH244" s="27" t="str">
        <f aca="false">IF($W244=0,"No date",IF($W244&lt;Validation!$B$3,"Before period",IF($W244&gt;Validation!$C$3,"After period","In period")))</f>
        <v>No date</v>
      </c>
      <c r="AI244" s="26" t="str">
        <f aca="false">IF($Y244="","",TRIM(RIGHT(SUBSTITUTE($Y244," ",REPT(" ",50)),50)))</f>
        <v/>
      </c>
      <c r="AJ244" s="27" t="str">
        <f aca="false">IF($A244="","",IF(NOT(ISERROR(MATCH($A244,Validation!$A$193:$A$217,0))),"Manual mapping",IF(COUNTIF(Validation!$U$19:$U$178,$Z244)&gt;0,"Direct",IF(COUNTIF(Validation!$S$19:$S$178,$AI244)=1,"By surname","Unresolved"))))</f>
        <v/>
      </c>
      <c r="AK244" s="28" t="str">
        <f aca="false">IF($L244="","",IF(MATCH($L244,$L$2:$L$3000,0)&lt;&gt;ROW()-1,"",COUNT($AK$1:$AK243)+1))</f>
        <v/>
      </c>
      <c r="AL244" s="28" t="str">
        <f aca="false">IF($G244="","",IF(MATCH($G244,$G$2:$G$3000,0)&lt;&gt;ROW()-1,"",COUNT($AL$1:$AL243)+1))</f>
        <v/>
      </c>
      <c r="AM244" s="28" t="str">
        <f aca="false">IF($H244="","",IF(MATCH($H244,$H$2:$H$3000,0)&lt;&gt;ROW()-1,"",COUNT($AM$1:$AM243)+1))</f>
        <v/>
      </c>
      <c r="AN244" s="28" t="str">
        <f aca="false">IF($I244="","",IF(MATCH($I244,$I$2:$I$3000,0)&lt;&gt;ROW()-1,"",COUNT($AN$1:$AN243)+1))</f>
        <v/>
      </c>
      <c r="AO244" s="28" t="str">
        <f aca="false">IF($Q244="","",IF(MATCH($Q244,$Q$2:$Q$3000,0)&lt;&gt;ROW()-1,"",COUNT($AO$1:$AO243)+1))</f>
        <v/>
      </c>
    </row>
    <row r="245" customFormat="false" ht="12.75" hidden="false" customHeight="true" outlineLevel="0" collapsed="false">
      <c r="W245" s="24" t="n">
        <f aca="false">IF($F245="",0,IFERROR(IF(ISNUMBER($F245),INT($F245),DATE(VALUE(MID(SUBSTITUTE(LEFT($F245,FIND(" ",$F245&amp;" ")-1),"/",REPT(" ",20)),41,20)),VALUE(LEFT(SUBSTITUTE(LEFT($F245,FIND(" ",$F245&amp;" ")-1),"/",REPT(" ",20)),20)),VALUE(MID(SUBSTITUTE(LEFT($F245,FIND(" ",$F245&amp;" ")-1),"/",REPT(" ",20)),21,20)))),0))</f>
        <v>0</v>
      </c>
      <c r="X245" s="25" t="str">
        <f aca="false">IF(ISNUMBER($N245),$N245*Validation!$B$5,"")</f>
        <v/>
      </c>
      <c r="Y245" s="26" t="str">
        <f aca="false">IF($A245="","",SUBSTITUTE(SUBSTITUTE(SUBSTITUTE(SUBSTITUTE(SUBSTITUTE(SUBSTITUTE(SUBSTITUTE(UPPER(TRIM($A245)),"Á","A"),"É","E"),"Í","I"),"Ó","O"),"Ú","U"),"Ñ","N"),"Ü","U"))</f>
        <v/>
      </c>
      <c r="Z245" s="26" t="str">
        <f aca="false">IF($Y245="","",LEFT($Y245,1)&amp;" "&amp;TRIM(RIGHT(SUBSTITUTE($Y245," ",REPT(" ",50)),50)))</f>
        <v/>
      </c>
      <c r="AA245" s="27" t="str">
        <f aca="false">IF($AF245="","",IF(COUNTIF(Validation!$U$19:$U$178,$AF245)&gt;0,"OK","NO MATCH"))</f>
        <v/>
      </c>
      <c r="AB245" s="27" t="str">
        <f aca="false">IF($W245=0,"",IF(AND($W245&gt;=Validation!$B$3,$W245&lt;=Validation!$C$3),"Yes","No"))</f>
        <v/>
      </c>
      <c r="AC245" s="26" t="str">
        <f aca="false">IF($A245="","",$AF245&amp;"|"&amp;TEXT($W245,"yyyy-mm-dd")&amp;"|"&amp;$J245&amp;"|"&amp;$N245)</f>
        <v/>
      </c>
      <c r="AD245" s="27" t="str">
        <f aca="false">IF($AC245="","",IF(COUNTIF($AC$2:$AC$3000,$AC245)&gt;1,"REVIEW","OK"))</f>
        <v/>
      </c>
      <c r="AE245" s="27" t="str">
        <f aca="false">IF(OR($W245=0,$O245=""),"",IF(IFERROR(IF(ISNUMBER($O245),INT($O245),DATE(VALUE(MID(SUBSTITUTE(LEFT($O245,FIND(" ",$O245&amp;" ")-1),"/",REPT(" ",20)),41,20)),VALUE(LEFT(SUBSTITUTE(LEFT($O245,FIND(" ",$O245&amp;" ")-1),"/",REPT(" ",20)),20)),VALUE(MID(SUBSTITUTE(LEFT($O245,FIND(" ",$O245&amp;" ")-1),"/",REPT(" ",20)),21,20)))),0)&gt;$W245,"Late","Same day"))</f>
        <v/>
      </c>
      <c r="AF245" s="26" t="str">
        <f aca="false">IF($A245="","",IFERROR(INDEX(Validation!$C$193:$C$217,MATCH($A245,Validation!$A$193:$A$217,0)),IF(COUNTIF(Validation!$U$19:$U$178,$Z245)&gt;0,$Z245,IF(COUNTIF(Validation!$S$19:$S$178,$AI245)=1,INDEX(Validation!$U$19:$U$178,MATCH($AI245,Validation!$S$19:$S$178,0)),$Z245))))</f>
        <v/>
      </c>
      <c r="AG245" s="27" t="str">
        <f aca="false">IF(COUNTA($A245:$U245)=0,"",IF($A245="","No name",IF($F245="","No date",IF($W245=0,"Date ilegible",IF(NOT(ISNUMBER($N245)),"Hours no numéricas",IF($AA245="NO MATCH","Person no identificada","OK"))))))</f>
        <v/>
      </c>
      <c r="AH245" s="27" t="str">
        <f aca="false">IF($W245=0,"No date",IF($W245&lt;Validation!$B$3,"Before period",IF($W245&gt;Validation!$C$3,"After period","In period")))</f>
        <v>No date</v>
      </c>
      <c r="AI245" s="26" t="str">
        <f aca="false">IF($Y245="","",TRIM(RIGHT(SUBSTITUTE($Y245," ",REPT(" ",50)),50)))</f>
        <v/>
      </c>
      <c r="AJ245" s="27" t="str">
        <f aca="false">IF($A245="","",IF(NOT(ISERROR(MATCH($A245,Validation!$A$193:$A$217,0))),"Manual mapping",IF(COUNTIF(Validation!$U$19:$U$178,$Z245)&gt;0,"Direct",IF(COUNTIF(Validation!$S$19:$S$178,$AI245)=1,"By surname","Unresolved"))))</f>
        <v/>
      </c>
      <c r="AK245" s="28" t="str">
        <f aca="false">IF($L245="","",IF(MATCH($L245,$L$2:$L$3000,0)&lt;&gt;ROW()-1,"",COUNT($AK$1:$AK244)+1))</f>
        <v/>
      </c>
      <c r="AL245" s="28" t="str">
        <f aca="false">IF($G245="","",IF(MATCH($G245,$G$2:$G$3000,0)&lt;&gt;ROW()-1,"",COUNT($AL$1:$AL244)+1))</f>
        <v/>
      </c>
      <c r="AM245" s="28" t="str">
        <f aca="false">IF($H245="","",IF(MATCH($H245,$H$2:$H$3000,0)&lt;&gt;ROW()-1,"",COUNT($AM$1:$AM244)+1))</f>
        <v/>
      </c>
      <c r="AN245" s="28" t="str">
        <f aca="false">IF($I245="","",IF(MATCH($I245,$I$2:$I$3000,0)&lt;&gt;ROW()-1,"",COUNT($AN$1:$AN244)+1))</f>
        <v/>
      </c>
      <c r="AO245" s="28" t="str">
        <f aca="false">IF($Q245="","",IF(MATCH($Q245,$Q$2:$Q$3000,0)&lt;&gt;ROW()-1,"",COUNT($AO$1:$AO244)+1))</f>
        <v/>
      </c>
    </row>
    <row r="246" customFormat="false" ht="12.75" hidden="false" customHeight="true" outlineLevel="0" collapsed="false">
      <c r="W246" s="24" t="n">
        <f aca="false">IF($F246="",0,IFERROR(IF(ISNUMBER($F246),INT($F246),DATE(VALUE(MID(SUBSTITUTE(LEFT($F246,FIND(" ",$F246&amp;" ")-1),"/",REPT(" ",20)),41,20)),VALUE(LEFT(SUBSTITUTE(LEFT($F246,FIND(" ",$F246&amp;" ")-1),"/",REPT(" ",20)),20)),VALUE(MID(SUBSTITUTE(LEFT($F246,FIND(" ",$F246&amp;" ")-1),"/",REPT(" ",20)),21,20)))),0))</f>
        <v>0</v>
      </c>
      <c r="X246" s="25" t="str">
        <f aca="false">IF(ISNUMBER($N246),$N246*Validation!$B$5,"")</f>
        <v/>
      </c>
      <c r="Y246" s="26" t="str">
        <f aca="false">IF($A246="","",SUBSTITUTE(SUBSTITUTE(SUBSTITUTE(SUBSTITUTE(SUBSTITUTE(SUBSTITUTE(SUBSTITUTE(UPPER(TRIM($A246)),"Á","A"),"É","E"),"Í","I"),"Ó","O"),"Ú","U"),"Ñ","N"),"Ü","U"))</f>
        <v/>
      </c>
      <c r="Z246" s="26" t="str">
        <f aca="false">IF($Y246="","",LEFT($Y246,1)&amp;" "&amp;TRIM(RIGHT(SUBSTITUTE($Y246," ",REPT(" ",50)),50)))</f>
        <v/>
      </c>
      <c r="AA246" s="27" t="str">
        <f aca="false">IF($AF246="","",IF(COUNTIF(Validation!$U$19:$U$178,$AF246)&gt;0,"OK","NO MATCH"))</f>
        <v/>
      </c>
      <c r="AB246" s="27" t="str">
        <f aca="false">IF($W246=0,"",IF(AND($W246&gt;=Validation!$B$3,$W246&lt;=Validation!$C$3),"Yes","No"))</f>
        <v/>
      </c>
      <c r="AC246" s="26" t="str">
        <f aca="false">IF($A246="","",$AF246&amp;"|"&amp;TEXT($W246,"yyyy-mm-dd")&amp;"|"&amp;$J246&amp;"|"&amp;$N246)</f>
        <v/>
      </c>
      <c r="AD246" s="27" t="str">
        <f aca="false">IF($AC246="","",IF(COUNTIF($AC$2:$AC$3000,$AC246)&gt;1,"REVIEW","OK"))</f>
        <v/>
      </c>
      <c r="AE246" s="27" t="str">
        <f aca="false">IF(OR($W246=0,$O246=""),"",IF(IFERROR(IF(ISNUMBER($O246),INT($O246),DATE(VALUE(MID(SUBSTITUTE(LEFT($O246,FIND(" ",$O246&amp;" ")-1),"/",REPT(" ",20)),41,20)),VALUE(LEFT(SUBSTITUTE(LEFT($O246,FIND(" ",$O246&amp;" ")-1),"/",REPT(" ",20)),20)),VALUE(MID(SUBSTITUTE(LEFT($O246,FIND(" ",$O246&amp;" ")-1),"/",REPT(" ",20)),21,20)))),0)&gt;$W246,"Late","Same day"))</f>
        <v/>
      </c>
      <c r="AF246" s="26" t="str">
        <f aca="false">IF($A246="","",IFERROR(INDEX(Validation!$C$193:$C$217,MATCH($A246,Validation!$A$193:$A$217,0)),IF(COUNTIF(Validation!$U$19:$U$178,$Z246)&gt;0,$Z246,IF(COUNTIF(Validation!$S$19:$S$178,$AI246)=1,INDEX(Validation!$U$19:$U$178,MATCH($AI246,Validation!$S$19:$S$178,0)),$Z246))))</f>
        <v/>
      </c>
      <c r="AG246" s="27" t="str">
        <f aca="false">IF(COUNTA($A246:$U246)=0,"",IF($A246="","No name",IF($F246="","No date",IF($W246=0,"Date ilegible",IF(NOT(ISNUMBER($N246)),"Hours no numéricas",IF($AA246="NO MATCH","Person no identificada","OK"))))))</f>
        <v/>
      </c>
      <c r="AH246" s="27" t="str">
        <f aca="false">IF($W246=0,"No date",IF($W246&lt;Validation!$B$3,"Before period",IF($W246&gt;Validation!$C$3,"After period","In period")))</f>
        <v>No date</v>
      </c>
      <c r="AI246" s="26" t="str">
        <f aca="false">IF($Y246="","",TRIM(RIGHT(SUBSTITUTE($Y246," ",REPT(" ",50)),50)))</f>
        <v/>
      </c>
      <c r="AJ246" s="27" t="str">
        <f aca="false">IF($A246="","",IF(NOT(ISERROR(MATCH($A246,Validation!$A$193:$A$217,0))),"Manual mapping",IF(COUNTIF(Validation!$U$19:$U$178,$Z246)&gt;0,"Direct",IF(COUNTIF(Validation!$S$19:$S$178,$AI246)=1,"By surname","Unresolved"))))</f>
        <v/>
      </c>
      <c r="AK246" s="28" t="str">
        <f aca="false">IF($L246="","",IF(MATCH($L246,$L$2:$L$3000,0)&lt;&gt;ROW()-1,"",COUNT($AK$1:$AK245)+1))</f>
        <v/>
      </c>
      <c r="AL246" s="28" t="str">
        <f aca="false">IF($G246="","",IF(MATCH($G246,$G$2:$G$3000,0)&lt;&gt;ROW()-1,"",COUNT($AL$1:$AL245)+1))</f>
        <v/>
      </c>
      <c r="AM246" s="28" t="str">
        <f aca="false">IF($H246="","",IF(MATCH($H246,$H$2:$H$3000,0)&lt;&gt;ROW()-1,"",COUNT($AM$1:$AM245)+1))</f>
        <v/>
      </c>
      <c r="AN246" s="28" t="str">
        <f aca="false">IF($I246="","",IF(MATCH($I246,$I$2:$I$3000,0)&lt;&gt;ROW()-1,"",COUNT($AN$1:$AN245)+1))</f>
        <v/>
      </c>
      <c r="AO246" s="28" t="str">
        <f aca="false">IF($Q246="","",IF(MATCH($Q246,$Q$2:$Q$3000,0)&lt;&gt;ROW()-1,"",COUNT($AO$1:$AO245)+1))</f>
        <v/>
      </c>
    </row>
    <row r="247" customFormat="false" ht="12.75" hidden="false" customHeight="true" outlineLevel="0" collapsed="false">
      <c r="W247" s="24" t="n">
        <f aca="false">IF($F247="",0,IFERROR(IF(ISNUMBER($F247),INT($F247),DATE(VALUE(MID(SUBSTITUTE(LEFT($F247,FIND(" ",$F247&amp;" ")-1),"/",REPT(" ",20)),41,20)),VALUE(LEFT(SUBSTITUTE(LEFT($F247,FIND(" ",$F247&amp;" ")-1),"/",REPT(" ",20)),20)),VALUE(MID(SUBSTITUTE(LEFT($F247,FIND(" ",$F247&amp;" ")-1),"/",REPT(" ",20)),21,20)))),0))</f>
        <v>0</v>
      </c>
      <c r="X247" s="25" t="str">
        <f aca="false">IF(ISNUMBER($N247),$N247*Validation!$B$5,"")</f>
        <v/>
      </c>
      <c r="Y247" s="26" t="str">
        <f aca="false">IF($A247="","",SUBSTITUTE(SUBSTITUTE(SUBSTITUTE(SUBSTITUTE(SUBSTITUTE(SUBSTITUTE(SUBSTITUTE(UPPER(TRIM($A247)),"Á","A"),"É","E"),"Í","I"),"Ó","O"),"Ú","U"),"Ñ","N"),"Ü","U"))</f>
        <v/>
      </c>
      <c r="Z247" s="26" t="str">
        <f aca="false">IF($Y247="","",LEFT($Y247,1)&amp;" "&amp;TRIM(RIGHT(SUBSTITUTE($Y247," ",REPT(" ",50)),50)))</f>
        <v/>
      </c>
      <c r="AA247" s="27" t="str">
        <f aca="false">IF($AF247="","",IF(COUNTIF(Validation!$U$19:$U$178,$AF247)&gt;0,"OK","NO MATCH"))</f>
        <v/>
      </c>
      <c r="AB247" s="27" t="str">
        <f aca="false">IF($W247=0,"",IF(AND($W247&gt;=Validation!$B$3,$W247&lt;=Validation!$C$3),"Yes","No"))</f>
        <v/>
      </c>
      <c r="AC247" s="26" t="str">
        <f aca="false">IF($A247="","",$AF247&amp;"|"&amp;TEXT($W247,"yyyy-mm-dd")&amp;"|"&amp;$J247&amp;"|"&amp;$N247)</f>
        <v/>
      </c>
      <c r="AD247" s="27" t="str">
        <f aca="false">IF($AC247="","",IF(COUNTIF($AC$2:$AC$3000,$AC247)&gt;1,"REVIEW","OK"))</f>
        <v/>
      </c>
      <c r="AE247" s="27" t="str">
        <f aca="false">IF(OR($W247=0,$O247=""),"",IF(IFERROR(IF(ISNUMBER($O247),INT($O247),DATE(VALUE(MID(SUBSTITUTE(LEFT($O247,FIND(" ",$O247&amp;" ")-1),"/",REPT(" ",20)),41,20)),VALUE(LEFT(SUBSTITUTE(LEFT($O247,FIND(" ",$O247&amp;" ")-1),"/",REPT(" ",20)),20)),VALUE(MID(SUBSTITUTE(LEFT($O247,FIND(" ",$O247&amp;" ")-1),"/",REPT(" ",20)),21,20)))),0)&gt;$W247,"Late","Same day"))</f>
        <v/>
      </c>
      <c r="AF247" s="26" t="str">
        <f aca="false">IF($A247="","",IFERROR(INDEX(Validation!$C$193:$C$217,MATCH($A247,Validation!$A$193:$A$217,0)),IF(COUNTIF(Validation!$U$19:$U$178,$Z247)&gt;0,$Z247,IF(COUNTIF(Validation!$S$19:$S$178,$AI247)=1,INDEX(Validation!$U$19:$U$178,MATCH($AI247,Validation!$S$19:$S$178,0)),$Z247))))</f>
        <v/>
      </c>
      <c r="AG247" s="27" t="str">
        <f aca="false">IF(COUNTA($A247:$U247)=0,"",IF($A247="","No name",IF($F247="","No date",IF($W247=0,"Date ilegible",IF(NOT(ISNUMBER($N247)),"Hours no numéricas",IF($AA247="NO MATCH","Person no identificada","OK"))))))</f>
        <v/>
      </c>
      <c r="AH247" s="27" t="str">
        <f aca="false">IF($W247=0,"No date",IF($W247&lt;Validation!$B$3,"Before period",IF($W247&gt;Validation!$C$3,"After period","In period")))</f>
        <v>No date</v>
      </c>
      <c r="AI247" s="26" t="str">
        <f aca="false">IF($Y247="","",TRIM(RIGHT(SUBSTITUTE($Y247," ",REPT(" ",50)),50)))</f>
        <v/>
      </c>
      <c r="AJ247" s="27" t="str">
        <f aca="false">IF($A247="","",IF(NOT(ISERROR(MATCH($A247,Validation!$A$193:$A$217,0))),"Manual mapping",IF(COUNTIF(Validation!$U$19:$U$178,$Z247)&gt;0,"Direct",IF(COUNTIF(Validation!$S$19:$S$178,$AI247)=1,"By surname","Unresolved"))))</f>
        <v/>
      </c>
      <c r="AK247" s="28" t="str">
        <f aca="false">IF($L247="","",IF(MATCH($L247,$L$2:$L$3000,0)&lt;&gt;ROW()-1,"",COUNT($AK$1:$AK246)+1))</f>
        <v/>
      </c>
      <c r="AL247" s="28" t="str">
        <f aca="false">IF($G247="","",IF(MATCH($G247,$G$2:$G$3000,0)&lt;&gt;ROW()-1,"",COUNT($AL$1:$AL246)+1))</f>
        <v/>
      </c>
      <c r="AM247" s="28" t="str">
        <f aca="false">IF($H247="","",IF(MATCH($H247,$H$2:$H$3000,0)&lt;&gt;ROW()-1,"",COUNT($AM$1:$AM246)+1))</f>
        <v/>
      </c>
      <c r="AN247" s="28" t="str">
        <f aca="false">IF($I247="","",IF(MATCH($I247,$I$2:$I$3000,0)&lt;&gt;ROW()-1,"",COUNT($AN$1:$AN246)+1))</f>
        <v/>
      </c>
      <c r="AO247" s="28" t="str">
        <f aca="false">IF($Q247="","",IF(MATCH($Q247,$Q$2:$Q$3000,0)&lt;&gt;ROW()-1,"",COUNT($AO$1:$AO246)+1))</f>
        <v/>
      </c>
    </row>
    <row r="248" customFormat="false" ht="12.75" hidden="false" customHeight="true" outlineLevel="0" collapsed="false">
      <c r="W248" s="24" t="n">
        <f aca="false">IF($F248="",0,IFERROR(IF(ISNUMBER($F248),INT($F248),DATE(VALUE(MID(SUBSTITUTE(LEFT($F248,FIND(" ",$F248&amp;" ")-1),"/",REPT(" ",20)),41,20)),VALUE(LEFT(SUBSTITUTE(LEFT($F248,FIND(" ",$F248&amp;" ")-1),"/",REPT(" ",20)),20)),VALUE(MID(SUBSTITUTE(LEFT($F248,FIND(" ",$F248&amp;" ")-1),"/",REPT(" ",20)),21,20)))),0))</f>
        <v>0</v>
      </c>
      <c r="X248" s="25" t="str">
        <f aca="false">IF(ISNUMBER($N248),$N248*Validation!$B$5,"")</f>
        <v/>
      </c>
      <c r="Y248" s="26" t="str">
        <f aca="false">IF($A248="","",SUBSTITUTE(SUBSTITUTE(SUBSTITUTE(SUBSTITUTE(SUBSTITUTE(SUBSTITUTE(SUBSTITUTE(UPPER(TRIM($A248)),"Á","A"),"É","E"),"Í","I"),"Ó","O"),"Ú","U"),"Ñ","N"),"Ü","U"))</f>
        <v/>
      </c>
      <c r="Z248" s="26" t="str">
        <f aca="false">IF($Y248="","",LEFT($Y248,1)&amp;" "&amp;TRIM(RIGHT(SUBSTITUTE($Y248," ",REPT(" ",50)),50)))</f>
        <v/>
      </c>
      <c r="AA248" s="27" t="str">
        <f aca="false">IF($AF248="","",IF(COUNTIF(Validation!$U$19:$U$178,$AF248)&gt;0,"OK","NO MATCH"))</f>
        <v/>
      </c>
      <c r="AB248" s="27" t="str">
        <f aca="false">IF($W248=0,"",IF(AND($W248&gt;=Validation!$B$3,$W248&lt;=Validation!$C$3),"Yes","No"))</f>
        <v/>
      </c>
      <c r="AC248" s="26" t="str">
        <f aca="false">IF($A248="","",$AF248&amp;"|"&amp;TEXT($W248,"yyyy-mm-dd")&amp;"|"&amp;$J248&amp;"|"&amp;$N248)</f>
        <v/>
      </c>
      <c r="AD248" s="27" t="str">
        <f aca="false">IF($AC248="","",IF(COUNTIF($AC$2:$AC$3000,$AC248)&gt;1,"REVIEW","OK"))</f>
        <v/>
      </c>
      <c r="AE248" s="27" t="str">
        <f aca="false">IF(OR($W248=0,$O248=""),"",IF(IFERROR(IF(ISNUMBER($O248),INT($O248),DATE(VALUE(MID(SUBSTITUTE(LEFT($O248,FIND(" ",$O248&amp;" ")-1),"/",REPT(" ",20)),41,20)),VALUE(LEFT(SUBSTITUTE(LEFT($O248,FIND(" ",$O248&amp;" ")-1),"/",REPT(" ",20)),20)),VALUE(MID(SUBSTITUTE(LEFT($O248,FIND(" ",$O248&amp;" ")-1),"/",REPT(" ",20)),21,20)))),0)&gt;$W248,"Late","Same day"))</f>
        <v/>
      </c>
      <c r="AF248" s="26" t="str">
        <f aca="false">IF($A248="","",IFERROR(INDEX(Validation!$C$193:$C$217,MATCH($A248,Validation!$A$193:$A$217,0)),IF(COUNTIF(Validation!$U$19:$U$178,$Z248)&gt;0,$Z248,IF(COUNTIF(Validation!$S$19:$S$178,$AI248)=1,INDEX(Validation!$U$19:$U$178,MATCH($AI248,Validation!$S$19:$S$178,0)),$Z248))))</f>
        <v/>
      </c>
      <c r="AG248" s="27" t="str">
        <f aca="false">IF(COUNTA($A248:$U248)=0,"",IF($A248="","No name",IF($F248="","No date",IF($W248=0,"Date ilegible",IF(NOT(ISNUMBER($N248)),"Hours no numéricas",IF($AA248="NO MATCH","Person no identificada","OK"))))))</f>
        <v/>
      </c>
      <c r="AH248" s="27" t="str">
        <f aca="false">IF($W248=0,"No date",IF($W248&lt;Validation!$B$3,"Before period",IF($W248&gt;Validation!$C$3,"After period","In period")))</f>
        <v>No date</v>
      </c>
      <c r="AI248" s="26" t="str">
        <f aca="false">IF($Y248="","",TRIM(RIGHT(SUBSTITUTE($Y248," ",REPT(" ",50)),50)))</f>
        <v/>
      </c>
      <c r="AJ248" s="27" t="str">
        <f aca="false">IF($A248="","",IF(NOT(ISERROR(MATCH($A248,Validation!$A$193:$A$217,0))),"Manual mapping",IF(COUNTIF(Validation!$U$19:$U$178,$Z248)&gt;0,"Direct",IF(COUNTIF(Validation!$S$19:$S$178,$AI248)=1,"By surname","Unresolved"))))</f>
        <v/>
      </c>
      <c r="AK248" s="28" t="str">
        <f aca="false">IF($L248="","",IF(MATCH($L248,$L$2:$L$3000,0)&lt;&gt;ROW()-1,"",COUNT($AK$1:$AK247)+1))</f>
        <v/>
      </c>
      <c r="AL248" s="28" t="str">
        <f aca="false">IF($G248="","",IF(MATCH($G248,$G$2:$G$3000,0)&lt;&gt;ROW()-1,"",COUNT($AL$1:$AL247)+1))</f>
        <v/>
      </c>
      <c r="AM248" s="28" t="str">
        <f aca="false">IF($H248="","",IF(MATCH($H248,$H$2:$H$3000,0)&lt;&gt;ROW()-1,"",COUNT($AM$1:$AM247)+1))</f>
        <v/>
      </c>
      <c r="AN248" s="28" t="str">
        <f aca="false">IF($I248="","",IF(MATCH($I248,$I$2:$I$3000,0)&lt;&gt;ROW()-1,"",COUNT($AN$1:$AN247)+1))</f>
        <v/>
      </c>
      <c r="AO248" s="28" t="str">
        <f aca="false">IF($Q248="","",IF(MATCH($Q248,$Q$2:$Q$3000,0)&lt;&gt;ROW()-1,"",COUNT($AO$1:$AO247)+1))</f>
        <v/>
      </c>
    </row>
    <row r="249" customFormat="false" ht="12.75" hidden="false" customHeight="true" outlineLevel="0" collapsed="false">
      <c r="W249" s="24" t="n">
        <f aca="false">IF($F249="",0,IFERROR(IF(ISNUMBER($F249),INT($F249),DATE(VALUE(MID(SUBSTITUTE(LEFT($F249,FIND(" ",$F249&amp;" ")-1),"/",REPT(" ",20)),41,20)),VALUE(LEFT(SUBSTITUTE(LEFT($F249,FIND(" ",$F249&amp;" ")-1),"/",REPT(" ",20)),20)),VALUE(MID(SUBSTITUTE(LEFT($F249,FIND(" ",$F249&amp;" ")-1),"/",REPT(" ",20)),21,20)))),0))</f>
        <v>0</v>
      </c>
      <c r="X249" s="25" t="str">
        <f aca="false">IF(ISNUMBER($N249),$N249*Validation!$B$5,"")</f>
        <v/>
      </c>
      <c r="Y249" s="26" t="str">
        <f aca="false">IF($A249="","",SUBSTITUTE(SUBSTITUTE(SUBSTITUTE(SUBSTITUTE(SUBSTITUTE(SUBSTITUTE(SUBSTITUTE(UPPER(TRIM($A249)),"Á","A"),"É","E"),"Í","I"),"Ó","O"),"Ú","U"),"Ñ","N"),"Ü","U"))</f>
        <v/>
      </c>
      <c r="Z249" s="26" t="str">
        <f aca="false">IF($Y249="","",LEFT($Y249,1)&amp;" "&amp;TRIM(RIGHT(SUBSTITUTE($Y249," ",REPT(" ",50)),50)))</f>
        <v/>
      </c>
      <c r="AA249" s="27" t="str">
        <f aca="false">IF($AF249="","",IF(COUNTIF(Validation!$U$19:$U$178,$AF249)&gt;0,"OK","NO MATCH"))</f>
        <v/>
      </c>
      <c r="AB249" s="27" t="str">
        <f aca="false">IF($W249=0,"",IF(AND($W249&gt;=Validation!$B$3,$W249&lt;=Validation!$C$3),"Yes","No"))</f>
        <v/>
      </c>
      <c r="AC249" s="26" t="str">
        <f aca="false">IF($A249="","",$AF249&amp;"|"&amp;TEXT($W249,"yyyy-mm-dd")&amp;"|"&amp;$J249&amp;"|"&amp;$N249)</f>
        <v/>
      </c>
      <c r="AD249" s="27" t="str">
        <f aca="false">IF($AC249="","",IF(COUNTIF($AC$2:$AC$3000,$AC249)&gt;1,"REVIEW","OK"))</f>
        <v/>
      </c>
      <c r="AE249" s="27" t="str">
        <f aca="false">IF(OR($W249=0,$O249=""),"",IF(IFERROR(IF(ISNUMBER($O249),INT($O249),DATE(VALUE(MID(SUBSTITUTE(LEFT($O249,FIND(" ",$O249&amp;" ")-1),"/",REPT(" ",20)),41,20)),VALUE(LEFT(SUBSTITUTE(LEFT($O249,FIND(" ",$O249&amp;" ")-1),"/",REPT(" ",20)),20)),VALUE(MID(SUBSTITUTE(LEFT($O249,FIND(" ",$O249&amp;" ")-1),"/",REPT(" ",20)),21,20)))),0)&gt;$W249,"Late","Same day"))</f>
        <v/>
      </c>
      <c r="AF249" s="26" t="str">
        <f aca="false">IF($A249="","",IFERROR(INDEX(Validation!$C$193:$C$217,MATCH($A249,Validation!$A$193:$A$217,0)),IF(COUNTIF(Validation!$U$19:$U$178,$Z249)&gt;0,$Z249,IF(COUNTIF(Validation!$S$19:$S$178,$AI249)=1,INDEX(Validation!$U$19:$U$178,MATCH($AI249,Validation!$S$19:$S$178,0)),$Z249))))</f>
        <v/>
      </c>
      <c r="AG249" s="27" t="str">
        <f aca="false">IF(COUNTA($A249:$U249)=0,"",IF($A249="","No name",IF($F249="","No date",IF($W249=0,"Date ilegible",IF(NOT(ISNUMBER($N249)),"Hours no numéricas",IF($AA249="NO MATCH","Person no identificada","OK"))))))</f>
        <v/>
      </c>
      <c r="AH249" s="27" t="str">
        <f aca="false">IF($W249=0,"No date",IF($W249&lt;Validation!$B$3,"Before period",IF($W249&gt;Validation!$C$3,"After period","In period")))</f>
        <v>No date</v>
      </c>
      <c r="AI249" s="26" t="str">
        <f aca="false">IF($Y249="","",TRIM(RIGHT(SUBSTITUTE($Y249," ",REPT(" ",50)),50)))</f>
        <v/>
      </c>
      <c r="AJ249" s="27" t="str">
        <f aca="false">IF($A249="","",IF(NOT(ISERROR(MATCH($A249,Validation!$A$193:$A$217,0))),"Manual mapping",IF(COUNTIF(Validation!$U$19:$U$178,$Z249)&gt;0,"Direct",IF(COUNTIF(Validation!$S$19:$S$178,$AI249)=1,"By surname","Unresolved"))))</f>
        <v/>
      </c>
      <c r="AK249" s="28" t="str">
        <f aca="false">IF($L249="","",IF(MATCH($L249,$L$2:$L$3000,0)&lt;&gt;ROW()-1,"",COUNT($AK$1:$AK248)+1))</f>
        <v/>
      </c>
      <c r="AL249" s="28" t="str">
        <f aca="false">IF($G249="","",IF(MATCH($G249,$G$2:$G$3000,0)&lt;&gt;ROW()-1,"",COUNT($AL$1:$AL248)+1))</f>
        <v/>
      </c>
      <c r="AM249" s="28" t="str">
        <f aca="false">IF($H249="","",IF(MATCH($H249,$H$2:$H$3000,0)&lt;&gt;ROW()-1,"",COUNT($AM$1:$AM248)+1))</f>
        <v/>
      </c>
      <c r="AN249" s="28" t="str">
        <f aca="false">IF($I249="","",IF(MATCH($I249,$I$2:$I$3000,0)&lt;&gt;ROW()-1,"",COUNT($AN$1:$AN248)+1))</f>
        <v/>
      </c>
      <c r="AO249" s="28" t="str">
        <f aca="false">IF($Q249="","",IF(MATCH($Q249,$Q$2:$Q$3000,0)&lt;&gt;ROW()-1,"",COUNT($AO$1:$AO248)+1))</f>
        <v/>
      </c>
    </row>
    <row r="250" customFormat="false" ht="12.75" hidden="false" customHeight="true" outlineLevel="0" collapsed="false">
      <c r="W250" s="24" t="n">
        <f aca="false">IF($F250="",0,IFERROR(IF(ISNUMBER($F250),INT($F250),DATE(VALUE(MID(SUBSTITUTE(LEFT($F250,FIND(" ",$F250&amp;" ")-1),"/",REPT(" ",20)),41,20)),VALUE(LEFT(SUBSTITUTE(LEFT($F250,FIND(" ",$F250&amp;" ")-1),"/",REPT(" ",20)),20)),VALUE(MID(SUBSTITUTE(LEFT($F250,FIND(" ",$F250&amp;" ")-1),"/",REPT(" ",20)),21,20)))),0))</f>
        <v>0</v>
      </c>
      <c r="X250" s="25" t="str">
        <f aca="false">IF(ISNUMBER($N250),$N250*Validation!$B$5,"")</f>
        <v/>
      </c>
      <c r="Y250" s="26" t="str">
        <f aca="false">IF($A250="","",SUBSTITUTE(SUBSTITUTE(SUBSTITUTE(SUBSTITUTE(SUBSTITUTE(SUBSTITUTE(SUBSTITUTE(UPPER(TRIM($A250)),"Á","A"),"É","E"),"Í","I"),"Ó","O"),"Ú","U"),"Ñ","N"),"Ü","U"))</f>
        <v/>
      </c>
      <c r="Z250" s="26" t="str">
        <f aca="false">IF($Y250="","",LEFT($Y250,1)&amp;" "&amp;TRIM(RIGHT(SUBSTITUTE($Y250," ",REPT(" ",50)),50)))</f>
        <v/>
      </c>
      <c r="AA250" s="27" t="str">
        <f aca="false">IF($AF250="","",IF(COUNTIF(Validation!$U$19:$U$178,$AF250)&gt;0,"OK","NO MATCH"))</f>
        <v/>
      </c>
      <c r="AB250" s="27" t="str">
        <f aca="false">IF($W250=0,"",IF(AND($W250&gt;=Validation!$B$3,$W250&lt;=Validation!$C$3),"Yes","No"))</f>
        <v/>
      </c>
      <c r="AC250" s="26" t="str">
        <f aca="false">IF($A250="","",$AF250&amp;"|"&amp;TEXT($W250,"yyyy-mm-dd")&amp;"|"&amp;$J250&amp;"|"&amp;$N250)</f>
        <v/>
      </c>
      <c r="AD250" s="27" t="str">
        <f aca="false">IF($AC250="","",IF(COUNTIF($AC$2:$AC$3000,$AC250)&gt;1,"REVIEW","OK"))</f>
        <v/>
      </c>
      <c r="AE250" s="27" t="str">
        <f aca="false">IF(OR($W250=0,$O250=""),"",IF(IFERROR(IF(ISNUMBER($O250),INT($O250),DATE(VALUE(MID(SUBSTITUTE(LEFT($O250,FIND(" ",$O250&amp;" ")-1),"/",REPT(" ",20)),41,20)),VALUE(LEFT(SUBSTITUTE(LEFT($O250,FIND(" ",$O250&amp;" ")-1),"/",REPT(" ",20)),20)),VALUE(MID(SUBSTITUTE(LEFT($O250,FIND(" ",$O250&amp;" ")-1),"/",REPT(" ",20)),21,20)))),0)&gt;$W250,"Late","Same day"))</f>
        <v/>
      </c>
      <c r="AF250" s="26" t="str">
        <f aca="false">IF($A250="","",IFERROR(INDEX(Validation!$C$193:$C$217,MATCH($A250,Validation!$A$193:$A$217,0)),IF(COUNTIF(Validation!$U$19:$U$178,$Z250)&gt;0,$Z250,IF(COUNTIF(Validation!$S$19:$S$178,$AI250)=1,INDEX(Validation!$U$19:$U$178,MATCH($AI250,Validation!$S$19:$S$178,0)),$Z250))))</f>
        <v/>
      </c>
      <c r="AG250" s="27" t="str">
        <f aca="false">IF(COUNTA($A250:$U250)=0,"",IF($A250="","No name",IF($F250="","No date",IF($W250=0,"Date ilegible",IF(NOT(ISNUMBER($N250)),"Hours no numéricas",IF($AA250="NO MATCH","Person no identificada","OK"))))))</f>
        <v/>
      </c>
      <c r="AH250" s="27" t="str">
        <f aca="false">IF($W250=0,"No date",IF($W250&lt;Validation!$B$3,"Before period",IF($W250&gt;Validation!$C$3,"After period","In period")))</f>
        <v>No date</v>
      </c>
      <c r="AI250" s="26" t="str">
        <f aca="false">IF($Y250="","",TRIM(RIGHT(SUBSTITUTE($Y250," ",REPT(" ",50)),50)))</f>
        <v/>
      </c>
      <c r="AJ250" s="27" t="str">
        <f aca="false">IF($A250="","",IF(NOT(ISERROR(MATCH($A250,Validation!$A$193:$A$217,0))),"Manual mapping",IF(COUNTIF(Validation!$U$19:$U$178,$Z250)&gt;0,"Direct",IF(COUNTIF(Validation!$S$19:$S$178,$AI250)=1,"By surname","Unresolved"))))</f>
        <v/>
      </c>
      <c r="AK250" s="28" t="str">
        <f aca="false">IF($L250="","",IF(MATCH($L250,$L$2:$L$3000,0)&lt;&gt;ROW()-1,"",COUNT($AK$1:$AK249)+1))</f>
        <v/>
      </c>
      <c r="AL250" s="28" t="str">
        <f aca="false">IF($G250="","",IF(MATCH($G250,$G$2:$G$3000,0)&lt;&gt;ROW()-1,"",COUNT($AL$1:$AL249)+1))</f>
        <v/>
      </c>
      <c r="AM250" s="28" t="str">
        <f aca="false">IF($H250="","",IF(MATCH($H250,$H$2:$H$3000,0)&lt;&gt;ROW()-1,"",COUNT($AM$1:$AM249)+1))</f>
        <v/>
      </c>
      <c r="AN250" s="28" t="str">
        <f aca="false">IF($I250="","",IF(MATCH($I250,$I$2:$I$3000,0)&lt;&gt;ROW()-1,"",COUNT($AN$1:$AN249)+1))</f>
        <v/>
      </c>
      <c r="AO250" s="28" t="str">
        <f aca="false">IF($Q250="","",IF(MATCH($Q250,$Q$2:$Q$3000,0)&lt;&gt;ROW()-1,"",COUNT($AO$1:$AO249)+1))</f>
        <v/>
      </c>
    </row>
    <row r="251" customFormat="false" ht="12.75" hidden="false" customHeight="true" outlineLevel="0" collapsed="false">
      <c r="W251" s="24" t="n">
        <f aca="false">IF($F251="",0,IFERROR(IF(ISNUMBER($F251),INT($F251),DATE(VALUE(MID(SUBSTITUTE(LEFT($F251,FIND(" ",$F251&amp;" ")-1),"/",REPT(" ",20)),41,20)),VALUE(LEFT(SUBSTITUTE(LEFT($F251,FIND(" ",$F251&amp;" ")-1),"/",REPT(" ",20)),20)),VALUE(MID(SUBSTITUTE(LEFT($F251,FIND(" ",$F251&amp;" ")-1),"/",REPT(" ",20)),21,20)))),0))</f>
        <v>0</v>
      </c>
      <c r="X251" s="25" t="str">
        <f aca="false">IF(ISNUMBER($N251),$N251*Validation!$B$5,"")</f>
        <v/>
      </c>
      <c r="Y251" s="26" t="str">
        <f aca="false">IF($A251="","",SUBSTITUTE(SUBSTITUTE(SUBSTITUTE(SUBSTITUTE(SUBSTITUTE(SUBSTITUTE(SUBSTITUTE(UPPER(TRIM($A251)),"Á","A"),"É","E"),"Í","I"),"Ó","O"),"Ú","U"),"Ñ","N"),"Ü","U"))</f>
        <v/>
      </c>
      <c r="Z251" s="26" t="str">
        <f aca="false">IF($Y251="","",LEFT($Y251,1)&amp;" "&amp;TRIM(RIGHT(SUBSTITUTE($Y251," ",REPT(" ",50)),50)))</f>
        <v/>
      </c>
      <c r="AA251" s="27" t="str">
        <f aca="false">IF($AF251="","",IF(COUNTIF(Validation!$U$19:$U$178,$AF251)&gt;0,"OK","NO MATCH"))</f>
        <v/>
      </c>
      <c r="AB251" s="27" t="str">
        <f aca="false">IF($W251=0,"",IF(AND($W251&gt;=Validation!$B$3,$W251&lt;=Validation!$C$3),"Yes","No"))</f>
        <v/>
      </c>
      <c r="AC251" s="26" t="str">
        <f aca="false">IF($A251="","",$AF251&amp;"|"&amp;TEXT($W251,"yyyy-mm-dd")&amp;"|"&amp;$J251&amp;"|"&amp;$N251)</f>
        <v/>
      </c>
      <c r="AD251" s="27" t="str">
        <f aca="false">IF($AC251="","",IF(COUNTIF($AC$2:$AC$3000,$AC251)&gt;1,"REVIEW","OK"))</f>
        <v/>
      </c>
      <c r="AE251" s="27" t="str">
        <f aca="false">IF(OR($W251=0,$O251=""),"",IF(IFERROR(IF(ISNUMBER($O251),INT($O251),DATE(VALUE(MID(SUBSTITUTE(LEFT($O251,FIND(" ",$O251&amp;" ")-1),"/",REPT(" ",20)),41,20)),VALUE(LEFT(SUBSTITUTE(LEFT($O251,FIND(" ",$O251&amp;" ")-1),"/",REPT(" ",20)),20)),VALUE(MID(SUBSTITUTE(LEFT($O251,FIND(" ",$O251&amp;" ")-1),"/",REPT(" ",20)),21,20)))),0)&gt;$W251,"Late","Same day"))</f>
        <v/>
      </c>
      <c r="AF251" s="26" t="str">
        <f aca="false">IF($A251="","",IFERROR(INDEX(Validation!$C$193:$C$217,MATCH($A251,Validation!$A$193:$A$217,0)),IF(COUNTIF(Validation!$U$19:$U$178,$Z251)&gt;0,$Z251,IF(COUNTIF(Validation!$S$19:$S$178,$AI251)=1,INDEX(Validation!$U$19:$U$178,MATCH($AI251,Validation!$S$19:$S$178,0)),$Z251))))</f>
        <v/>
      </c>
      <c r="AG251" s="27" t="str">
        <f aca="false">IF(COUNTA($A251:$U251)=0,"",IF($A251="","No name",IF($F251="","No date",IF($W251=0,"Date ilegible",IF(NOT(ISNUMBER($N251)),"Hours no numéricas",IF($AA251="NO MATCH","Person no identificada","OK"))))))</f>
        <v/>
      </c>
      <c r="AH251" s="27" t="str">
        <f aca="false">IF($W251=0,"No date",IF($W251&lt;Validation!$B$3,"Before period",IF($W251&gt;Validation!$C$3,"After period","In period")))</f>
        <v>No date</v>
      </c>
      <c r="AI251" s="26" t="str">
        <f aca="false">IF($Y251="","",TRIM(RIGHT(SUBSTITUTE($Y251," ",REPT(" ",50)),50)))</f>
        <v/>
      </c>
      <c r="AJ251" s="27" t="str">
        <f aca="false">IF($A251="","",IF(NOT(ISERROR(MATCH($A251,Validation!$A$193:$A$217,0))),"Manual mapping",IF(COUNTIF(Validation!$U$19:$U$178,$Z251)&gt;0,"Direct",IF(COUNTIF(Validation!$S$19:$S$178,$AI251)=1,"By surname","Unresolved"))))</f>
        <v/>
      </c>
      <c r="AK251" s="28" t="str">
        <f aca="false">IF($L251="","",IF(MATCH($L251,$L$2:$L$3000,0)&lt;&gt;ROW()-1,"",COUNT($AK$1:$AK250)+1))</f>
        <v/>
      </c>
      <c r="AL251" s="28" t="str">
        <f aca="false">IF($G251="","",IF(MATCH($G251,$G$2:$G$3000,0)&lt;&gt;ROW()-1,"",COUNT($AL$1:$AL250)+1))</f>
        <v/>
      </c>
      <c r="AM251" s="28" t="str">
        <f aca="false">IF($H251="","",IF(MATCH($H251,$H$2:$H$3000,0)&lt;&gt;ROW()-1,"",COUNT($AM$1:$AM250)+1))</f>
        <v/>
      </c>
      <c r="AN251" s="28" t="str">
        <f aca="false">IF($I251="","",IF(MATCH($I251,$I$2:$I$3000,0)&lt;&gt;ROW()-1,"",COUNT($AN$1:$AN250)+1))</f>
        <v/>
      </c>
      <c r="AO251" s="28" t="str">
        <f aca="false">IF($Q251="","",IF(MATCH($Q251,$Q$2:$Q$3000,0)&lt;&gt;ROW()-1,"",COUNT($AO$1:$AO250)+1))</f>
        <v/>
      </c>
    </row>
    <row r="252" customFormat="false" ht="12.75" hidden="false" customHeight="true" outlineLevel="0" collapsed="false">
      <c r="W252" s="24" t="n">
        <f aca="false">IF($F252="",0,IFERROR(IF(ISNUMBER($F252),INT($F252),DATE(VALUE(MID(SUBSTITUTE(LEFT($F252,FIND(" ",$F252&amp;" ")-1),"/",REPT(" ",20)),41,20)),VALUE(LEFT(SUBSTITUTE(LEFT($F252,FIND(" ",$F252&amp;" ")-1),"/",REPT(" ",20)),20)),VALUE(MID(SUBSTITUTE(LEFT($F252,FIND(" ",$F252&amp;" ")-1),"/",REPT(" ",20)),21,20)))),0))</f>
        <v>0</v>
      </c>
      <c r="X252" s="25" t="str">
        <f aca="false">IF(ISNUMBER($N252),$N252*Validation!$B$5,"")</f>
        <v/>
      </c>
      <c r="Y252" s="26" t="str">
        <f aca="false">IF($A252="","",SUBSTITUTE(SUBSTITUTE(SUBSTITUTE(SUBSTITUTE(SUBSTITUTE(SUBSTITUTE(SUBSTITUTE(UPPER(TRIM($A252)),"Á","A"),"É","E"),"Í","I"),"Ó","O"),"Ú","U"),"Ñ","N"),"Ü","U"))</f>
        <v/>
      </c>
      <c r="Z252" s="26" t="str">
        <f aca="false">IF($Y252="","",LEFT($Y252,1)&amp;" "&amp;TRIM(RIGHT(SUBSTITUTE($Y252," ",REPT(" ",50)),50)))</f>
        <v/>
      </c>
      <c r="AA252" s="27" t="str">
        <f aca="false">IF($AF252="","",IF(COUNTIF(Validation!$U$19:$U$178,$AF252)&gt;0,"OK","NO MATCH"))</f>
        <v/>
      </c>
      <c r="AB252" s="27" t="str">
        <f aca="false">IF($W252=0,"",IF(AND($W252&gt;=Validation!$B$3,$W252&lt;=Validation!$C$3),"Yes","No"))</f>
        <v/>
      </c>
      <c r="AC252" s="26" t="str">
        <f aca="false">IF($A252="","",$AF252&amp;"|"&amp;TEXT($W252,"yyyy-mm-dd")&amp;"|"&amp;$J252&amp;"|"&amp;$N252)</f>
        <v/>
      </c>
      <c r="AD252" s="27" t="str">
        <f aca="false">IF($AC252="","",IF(COUNTIF($AC$2:$AC$3000,$AC252)&gt;1,"REVIEW","OK"))</f>
        <v/>
      </c>
      <c r="AE252" s="27" t="str">
        <f aca="false">IF(OR($W252=0,$O252=""),"",IF(IFERROR(IF(ISNUMBER($O252),INT($O252),DATE(VALUE(MID(SUBSTITUTE(LEFT($O252,FIND(" ",$O252&amp;" ")-1),"/",REPT(" ",20)),41,20)),VALUE(LEFT(SUBSTITUTE(LEFT($O252,FIND(" ",$O252&amp;" ")-1),"/",REPT(" ",20)),20)),VALUE(MID(SUBSTITUTE(LEFT($O252,FIND(" ",$O252&amp;" ")-1),"/",REPT(" ",20)),21,20)))),0)&gt;$W252,"Late","Same day"))</f>
        <v/>
      </c>
      <c r="AF252" s="26" t="str">
        <f aca="false">IF($A252="","",IFERROR(INDEX(Validation!$C$193:$C$217,MATCH($A252,Validation!$A$193:$A$217,0)),IF(COUNTIF(Validation!$U$19:$U$178,$Z252)&gt;0,$Z252,IF(COUNTIF(Validation!$S$19:$S$178,$AI252)=1,INDEX(Validation!$U$19:$U$178,MATCH($AI252,Validation!$S$19:$S$178,0)),$Z252))))</f>
        <v/>
      </c>
      <c r="AG252" s="27" t="str">
        <f aca="false">IF(COUNTA($A252:$U252)=0,"",IF($A252="","No name",IF($F252="","No date",IF($W252=0,"Date ilegible",IF(NOT(ISNUMBER($N252)),"Hours no numéricas",IF($AA252="NO MATCH","Person no identificada","OK"))))))</f>
        <v/>
      </c>
      <c r="AH252" s="27" t="str">
        <f aca="false">IF($W252=0,"No date",IF($W252&lt;Validation!$B$3,"Before period",IF($W252&gt;Validation!$C$3,"After period","In period")))</f>
        <v>No date</v>
      </c>
      <c r="AI252" s="26" t="str">
        <f aca="false">IF($Y252="","",TRIM(RIGHT(SUBSTITUTE($Y252," ",REPT(" ",50)),50)))</f>
        <v/>
      </c>
      <c r="AJ252" s="27" t="str">
        <f aca="false">IF($A252="","",IF(NOT(ISERROR(MATCH($A252,Validation!$A$193:$A$217,0))),"Manual mapping",IF(COUNTIF(Validation!$U$19:$U$178,$Z252)&gt;0,"Direct",IF(COUNTIF(Validation!$S$19:$S$178,$AI252)=1,"By surname","Unresolved"))))</f>
        <v/>
      </c>
      <c r="AK252" s="28" t="str">
        <f aca="false">IF($L252="","",IF(MATCH($L252,$L$2:$L$3000,0)&lt;&gt;ROW()-1,"",COUNT($AK$1:$AK251)+1))</f>
        <v/>
      </c>
      <c r="AL252" s="28" t="str">
        <f aca="false">IF($G252="","",IF(MATCH($G252,$G$2:$G$3000,0)&lt;&gt;ROW()-1,"",COUNT($AL$1:$AL251)+1))</f>
        <v/>
      </c>
      <c r="AM252" s="28" t="str">
        <f aca="false">IF($H252="","",IF(MATCH($H252,$H$2:$H$3000,0)&lt;&gt;ROW()-1,"",COUNT($AM$1:$AM251)+1))</f>
        <v/>
      </c>
      <c r="AN252" s="28" t="str">
        <f aca="false">IF($I252="","",IF(MATCH($I252,$I$2:$I$3000,0)&lt;&gt;ROW()-1,"",COUNT($AN$1:$AN251)+1))</f>
        <v/>
      </c>
      <c r="AO252" s="28" t="str">
        <f aca="false">IF($Q252="","",IF(MATCH($Q252,$Q$2:$Q$3000,0)&lt;&gt;ROW()-1,"",COUNT($AO$1:$AO251)+1))</f>
        <v/>
      </c>
    </row>
    <row r="253" customFormat="false" ht="12.75" hidden="false" customHeight="true" outlineLevel="0" collapsed="false">
      <c r="W253" s="24" t="n">
        <f aca="false">IF($F253="",0,IFERROR(IF(ISNUMBER($F253),INT($F253),DATE(VALUE(MID(SUBSTITUTE(LEFT($F253,FIND(" ",$F253&amp;" ")-1),"/",REPT(" ",20)),41,20)),VALUE(LEFT(SUBSTITUTE(LEFT($F253,FIND(" ",$F253&amp;" ")-1),"/",REPT(" ",20)),20)),VALUE(MID(SUBSTITUTE(LEFT($F253,FIND(" ",$F253&amp;" ")-1),"/",REPT(" ",20)),21,20)))),0))</f>
        <v>0</v>
      </c>
      <c r="X253" s="25" t="str">
        <f aca="false">IF(ISNUMBER($N253),$N253*Validation!$B$5,"")</f>
        <v/>
      </c>
      <c r="Y253" s="26" t="str">
        <f aca="false">IF($A253="","",SUBSTITUTE(SUBSTITUTE(SUBSTITUTE(SUBSTITUTE(SUBSTITUTE(SUBSTITUTE(SUBSTITUTE(UPPER(TRIM($A253)),"Á","A"),"É","E"),"Í","I"),"Ó","O"),"Ú","U"),"Ñ","N"),"Ü","U"))</f>
        <v/>
      </c>
      <c r="Z253" s="26" t="str">
        <f aca="false">IF($Y253="","",LEFT($Y253,1)&amp;" "&amp;TRIM(RIGHT(SUBSTITUTE($Y253," ",REPT(" ",50)),50)))</f>
        <v/>
      </c>
      <c r="AA253" s="27" t="str">
        <f aca="false">IF($AF253="","",IF(COUNTIF(Validation!$U$19:$U$178,$AF253)&gt;0,"OK","NO MATCH"))</f>
        <v/>
      </c>
      <c r="AB253" s="27" t="str">
        <f aca="false">IF($W253=0,"",IF(AND($W253&gt;=Validation!$B$3,$W253&lt;=Validation!$C$3),"Yes","No"))</f>
        <v/>
      </c>
      <c r="AC253" s="26" t="str">
        <f aca="false">IF($A253="","",$AF253&amp;"|"&amp;TEXT($W253,"yyyy-mm-dd")&amp;"|"&amp;$J253&amp;"|"&amp;$N253)</f>
        <v/>
      </c>
      <c r="AD253" s="27" t="str">
        <f aca="false">IF($AC253="","",IF(COUNTIF($AC$2:$AC$3000,$AC253)&gt;1,"REVIEW","OK"))</f>
        <v/>
      </c>
      <c r="AE253" s="27" t="str">
        <f aca="false">IF(OR($W253=0,$O253=""),"",IF(IFERROR(IF(ISNUMBER($O253),INT($O253),DATE(VALUE(MID(SUBSTITUTE(LEFT($O253,FIND(" ",$O253&amp;" ")-1),"/",REPT(" ",20)),41,20)),VALUE(LEFT(SUBSTITUTE(LEFT($O253,FIND(" ",$O253&amp;" ")-1),"/",REPT(" ",20)),20)),VALUE(MID(SUBSTITUTE(LEFT($O253,FIND(" ",$O253&amp;" ")-1),"/",REPT(" ",20)),21,20)))),0)&gt;$W253,"Late","Same day"))</f>
        <v/>
      </c>
      <c r="AF253" s="26" t="str">
        <f aca="false">IF($A253="","",IFERROR(INDEX(Validation!$C$193:$C$217,MATCH($A253,Validation!$A$193:$A$217,0)),IF(COUNTIF(Validation!$U$19:$U$178,$Z253)&gt;0,$Z253,IF(COUNTIF(Validation!$S$19:$S$178,$AI253)=1,INDEX(Validation!$U$19:$U$178,MATCH($AI253,Validation!$S$19:$S$178,0)),$Z253))))</f>
        <v/>
      </c>
      <c r="AG253" s="27" t="str">
        <f aca="false">IF(COUNTA($A253:$U253)=0,"",IF($A253="","No name",IF($F253="","No date",IF($W253=0,"Date ilegible",IF(NOT(ISNUMBER($N253)),"Hours no numéricas",IF($AA253="NO MATCH","Person no identificada","OK"))))))</f>
        <v/>
      </c>
      <c r="AH253" s="27" t="str">
        <f aca="false">IF($W253=0,"No date",IF($W253&lt;Validation!$B$3,"Before period",IF($W253&gt;Validation!$C$3,"After period","In period")))</f>
        <v>No date</v>
      </c>
      <c r="AI253" s="26" t="str">
        <f aca="false">IF($Y253="","",TRIM(RIGHT(SUBSTITUTE($Y253," ",REPT(" ",50)),50)))</f>
        <v/>
      </c>
      <c r="AJ253" s="27" t="str">
        <f aca="false">IF($A253="","",IF(NOT(ISERROR(MATCH($A253,Validation!$A$193:$A$217,0))),"Manual mapping",IF(COUNTIF(Validation!$U$19:$U$178,$Z253)&gt;0,"Direct",IF(COUNTIF(Validation!$S$19:$S$178,$AI253)=1,"By surname","Unresolved"))))</f>
        <v/>
      </c>
      <c r="AK253" s="28" t="str">
        <f aca="false">IF($L253="","",IF(MATCH($L253,$L$2:$L$3000,0)&lt;&gt;ROW()-1,"",COUNT($AK$1:$AK252)+1))</f>
        <v/>
      </c>
      <c r="AL253" s="28" t="str">
        <f aca="false">IF($G253="","",IF(MATCH($G253,$G$2:$G$3000,0)&lt;&gt;ROW()-1,"",COUNT($AL$1:$AL252)+1))</f>
        <v/>
      </c>
      <c r="AM253" s="28" t="str">
        <f aca="false">IF($H253="","",IF(MATCH($H253,$H$2:$H$3000,0)&lt;&gt;ROW()-1,"",COUNT($AM$1:$AM252)+1))</f>
        <v/>
      </c>
      <c r="AN253" s="28" t="str">
        <f aca="false">IF($I253="","",IF(MATCH($I253,$I$2:$I$3000,0)&lt;&gt;ROW()-1,"",COUNT($AN$1:$AN252)+1))</f>
        <v/>
      </c>
      <c r="AO253" s="28" t="str">
        <f aca="false">IF($Q253="","",IF(MATCH($Q253,$Q$2:$Q$3000,0)&lt;&gt;ROW()-1,"",COUNT($AO$1:$AO252)+1))</f>
        <v/>
      </c>
    </row>
    <row r="254" customFormat="false" ht="12.75" hidden="false" customHeight="true" outlineLevel="0" collapsed="false">
      <c r="W254" s="24" t="n">
        <f aca="false">IF($F254="",0,IFERROR(IF(ISNUMBER($F254),INT($F254),DATE(VALUE(MID(SUBSTITUTE(LEFT($F254,FIND(" ",$F254&amp;" ")-1),"/",REPT(" ",20)),41,20)),VALUE(LEFT(SUBSTITUTE(LEFT($F254,FIND(" ",$F254&amp;" ")-1),"/",REPT(" ",20)),20)),VALUE(MID(SUBSTITUTE(LEFT($F254,FIND(" ",$F254&amp;" ")-1),"/",REPT(" ",20)),21,20)))),0))</f>
        <v>0</v>
      </c>
      <c r="X254" s="25" t="str">
        <f aca="false">IF(ISNUMBER($N254),$N254*Validation!$B$5,"")</f>
        <v/>
      </c>
      <c r="Y254" s="26" t="str">
        <f aca="false">IF($A254="","",SUBSTITUTE(SUBSTITUTE(SUBSTITUTE(SUBSTITUTE(SUBSTITUTE(SUBSTITUTE(SUBSTITUTE(UPPER(TRIM($A254)),"Á","A"),"É","E"),"Í","I"),"Ó","O"),"Ú","U"),"Ñ","N"),"Ü","U"))</f>
        <v/>
      </c>
      <c r="Z254" s="26" t="str">
        <f aca="false">IF($Y254="","",LEFT($Y254,1)&amp;" "&amp;TRIM(RIGHT(SUBSTITUTE($Y254," ",REPT(" ",50)),50)))</f>
        <v/>
      </c>
      <c r="AA254" s="27" t="str">
        <f aca="false">IF($AF254="","",IF(COUNTIF(Validation!$U$19:$U$178,$AF254)&gt;0,"OK","NO MATCH"))</f>
        <v/>
      </c>
      <c r="AB254" s="27" t="str">
        <f aca="false">IF($W254=0,"",IF(AND($W254&gt;=Validation!$B$3,$W254&lt;=Validation!$C$3),"Yes","No"))</f>
        <v/>
      </c>
      <c r="AC254" s="26" t="str">
        <f aca="false">IF($A254="","",$AF254&amp;"|"&amp;TEXT($W254,"yyyy-mm-dd")&amp;"|"&amp;$J254&amp;"|"&amp;$N254)</f>
        <v/>
      </c>
      <c r="AD254" s="27" t="str">
        <f aca="false">IF($AC254="","",IF(COUNTIF($AC$2:$AC$3000,$AC254)&gt;1,"REVIEW","OK"))</f>
        <v/>
      </c>
      <c r="AE254" s="27" t="str">
        <f aca="false">IF(OR($W254=0,$O254=""),"",IF(IFERROR(IF(ISNUMBER($O254),INT($O254),DATE(VALUE(MID(SUBSTITUTE(LEFT($O254,FIND(" ",$O254&amp;" ")-1),"/",REPT(" ",20)),41,20)),VALUE(LEFT(SUBSTITUTE(LEFT($O254,FIND(" ",$O254&amp;" ")-1),"/",REPT(" ",20)),20)),VALUE(MID(SUBSTITUTE(LEFT($O254,FIND(" ",$O254&amp;" ")-1),"/",REPT(" ",20)),21,20)))),0)&gt;$W254,"Late","Same day"))</f>
        <v/>
      </c>
      <c r="AF254" s="26" t="str">
        <f aca="false">IF($A254="","",IFERROR(INDEX(Validation!$C$193:$C$217,MATCH($A254,Validation!$A$193:$A$217,0)),IF(COUNTIF(Validation!$U$19:$U$178,$Z254)&gt;0,$Z254,IF(COUNTIF(Validation!$S$19:$S$178,$AI254)=1,INDEX(Validation!$U$19:$U$178,MATCH($AI254,Validation!$S$19:$S$178,0)),$Z254))))</f>
        <v/>
      </c>
      <c r="AG254" s="27" t="str">
        <f aca="false">IF(COUNTA($A254:$U254)=0,"",IF($A254="","No name",IF($F254="","No date",IF($W254=0,"Date ilegible",IF(NOT(ISNUMBER($N254)),"Hours no numéricas",IF($AA254="NO MATCH","Person no identificada","OK"))))))</f>
        <v/>
      </c>
      <c r="AH254" s="27" t="str">
        <f aca="false">IF($W254=0,"No date",IF($W254&lt;Validation!$B$3,"Before period",IF($W254&gt;Validation!$C$3,"After period","In period")))</f>
        <v>No date</v>
      </c>
      <c r="AI254" s="26" t="str">
        <f aca="false">IF($Y254="","",TRIM(RIGHT(SUBSTITUTE($Y254," ",REPT(" ",50)),50)))</f>
        <v/>
      </c>
      <c r="AJ254" s="27" t="str">
        <f aca="false">IF($A254="","",IF(NOT(ISERROR(MATCH($A254,Validation!$A$193:$A$217,0))),"Manual mapping",IF(COUNTIF(Validation!$U$19:$U$178,$Z254)&gt;0,"Direct",IF(COUNTIF(Validation!$S$19:$S$178,$AI254)=1,"By surname","Unresolved"))))</f>
        <v/>
      </c>
      <c r="AK254" s="28" t="str">
        <f aca="false">IF($L254="","",IF(MATCH($L254,$L$2:$L$3000,0)&lt;&gt;ROW()-1,"",COUNT($AK$1:$AK253)+1))</f>
        <v/>
      </c>
      <c r="AL254" s="28" t="str">
        <f aca="false">IF($G254="","",IF(MATCH($G254,$G$2:$G$3000,0)&lt;&gt;ROW()-1,"",COUNT($AL$1:$AL253)+1))</f>
        <v/>
      </c>
      <c r="AM254" s="28" t="str">
        <f aca="false">IF($H254="","",IF(MATCH($H254,$H$2:$H$3000,0)&lt;&gt;ROW()-1,"",COUNT($AM$1:$AM253)+1))</f>
        <v/>
      </c>
      <c r="AN254" s="28" t="str">
        <f aca="false">IF($I254="","",IF(MATCH($I254,$I$2:$I$3000,0)&lt;&gt;ROW()-1,"",COUNT($AN$1:$AN253)+1))</f>
        <v/>
      </c>
      <c r="AO254" s="28" t="str">
        <f aca="false">IF($Q254="","",IF(MATCH($Q254,$Q$2:$Q$3000,0)&lt;&gt;ROW()-1,"",COUNT($AO$1:$AO253)+1))</f>
        <v/>
      </c>
    </row>
    <row r="255" customFormat="false" ht="12.75" hidden="false" customHeight="true" outlineLevel="0" collapsed="false">
      <c r="W255" s="24" t="n">
        <f aca="false">IF($F255="",0,IFERROR(IF(ISNUMBER($F255),INT($F255),DATE(VALUE(MID(SUBSTITUTE(LEFT($F255,FIND(" ",$F255&amp;" ")-1),"/",REPT(" ",20)),41,20)),VALUE(LEFT(SUBSTITUTE(LEFT($F255,FIND(" ",$F255&amp;" ")-1),"/",REPT(" ",20)),20)),VALUE(MID(SUBSTITUTE(LEFT($F255,FIND(" ",$F255&amp;" ")-1),"/",REPT(" ",20)),21,20)))),0))</f>
        <v>0</v>
      </c>
      <c r="X255" s="25" t="str">
        <f aca="false">IF(ISNUMBER($N255),$N255*Validation!$B$5,"")</f>
        <v/>
      </c>
      <c r="Y255" s="26" t="str">
        <f aca="false">IF($A255="","",SUBSTITUTE(SUBSTITUTE(SUBSTITUTE(SUBSTITUTE(SUBSTITUTE(SUBSTITUTE(SUBSTITUTE(UPPER(TRIM($A255)),"Á","A"),"É","E"),"Í","I"),"Ó","O"),"Ú","U"),"Ñ","N"),"Ü","U"))</f>
        <v/>
      </c>
      <c r="Z255" s="26" t="str">
        <f aca="false">IF($Y255="","",LEFT($Y255,1)&amp;" "&amp;TRIM(RIGHT(SUBSTITUTE($Y255," ",REPT(" ",50)),50)))</f>
        <v/>
      </c>
      <c r="AA255" s="27" t="str">
        <f aca="false">IF($AF255="","",IF(COUNTIF(Validation!$U$19:$U$178,$AF255)&gt;0,"OK","NO MATCH"))</f>
        <v/>
      </c>
      <c r="AB255" s="27" t="str">
        <f aca="false">IF($W255=0,"",IF(AND($W255&gt;=Validation!$B$3,$W255&lt;=Validation!$C$3),"Yes","No"))</f>
        <v/>
      </c>
      <c r="AC255" s="26" t="str">
        <f aca="false">IF($A255="","",$AF255&amp;"|"&amp;TEXT($W255,"yyyy-mm-dd")&amp;"|"&amp;$J255&amp;"|"&amp;$N255)</f>
        <v/>
      </c>
      <c r="AD255" s="27" t="str">
        <f aca="false">IF($AC255="","",IF(COUNTIF($AC$2:$AC$3000,$AC255)&gt;1,"REVIEW","OK"))</f>
        <v/>
      </c>
      <c r="AE255" s="27" t="str">
        <f aca="false">IF(OR($W255=0,$O255=""),"",IF(IFERROR(IF(ISNUMBER($O255),INT($O255),DATE(VALUE(MID(SUBSTITUTE(LEFT($O255,FIND(" ",$O255&amp;" ")-1),"/",REPT(" ",20)),41,20)),VALUE(LEFT(SUBSTITUTE(LEFT($O255,FIND(" ",$O255&amp;" ")-1),"/",REPT(" ",20)),20)),VALUE(MID(SUBSTITUTE(LEFT($O255,FIND(" ",$O255&amp;" ")-1),"/",REPT(" ",20)),21,20)))),0)&gt;$W255,"Late","Same day"))</f>
        <v/>
      </c>
      <c r="AF255" s="26" t="str">
        <f aca="false">IF($A255="","",IFERROR(INDEX(Validation!$C$193:$C$217,MATCH($A255,Validation!$A$193:$A$217,0)),IF(COUNTIF(Validation!$U$19:$U$178,$Z255)&gt;0,$Z255,IF(COUNTIF(Validation!$S$19:$S$178,$AI255)=1,INDEX(Validation!$U$19:$U$178,MATCH($AI255,Validation!$S$19:$S$178,0)),$Z255))))</f>
        <v/>
      </c>
      <c r="AG255" s="27" t="str">
        <f aca="false">IF(COUNTA($A255:$U255)=0,"",IF($A255="","No name",IF($F255="","No date",IF($W255=0,"Date ilegible",IF(NOT(ISNUMBER($N255)),"Hours no numéricas",IF($AA255="NO MATCH","Person no identificada","OK"))))))</f>
        <v/>
      </c>
      <c r="AH255" s="27" t="str">
        <f aca="false">IF($W255=0,"No date",IF($W255&lt;Validation!$B$3,"Before period",IF($W255&gt;Validation!$C$3,"After period","In period")))</f>
        <v>No date</v>
      </c>
      <c r="AI255" s="26" t="str">
        <f aca="false">IF($Y255="","",TRIM(RIGHT(SUBSTITUTE($Y255," ",REPT(" ",50)),50)))</f>
        <v/>
      </c>
      <c r="AJ255" s="27" t="str">
        <f aca="false">IF($A255="","",IF(NOT(ISERROR(MATCH($A255,Validation!$A$193:$A$217,0))),"Manual mapping",IF(COUNTIF(Validation!$U$19:$U$178,$Z255)&gt;0,"Direct",IF(COUNTIF(Validation!$S$19:$S$178,$AI255)=1,"By surname","Unresolved"))))</f>
        <v/>
      </c>
      <c r="AK255" s="28" t="str">
        <f aca="false">IF($L255="","",IF(MATCH($L255,$L$2:$L$3000,0)&lt;&gt;ROW()-1,"",COUNT($AK$1:$AK254)+1))</f>
        <v/>
      </c>
      <c r="AL255" s="28" t="str">
        <f aca="false">IF($G255="","",IF(MATCH($G255,$G$2:$G$3000,0)&lt;&gt;ROW()-1,"",COUNT($AL$1:$AL254)+1))</f>
        <v/>
      </c>
      <c r="AM255" s="28" t="str">
        <f aca="false">IF($H255="","",IF(MATCH($H255,$H$2:$H$3000,0)&lt;&gt;ROW()-1,"",COUNT($AM$1:$AM254)+1))</f>
        <v/>
      </c>
      <c r="AN255" s="28" t="str">
        <f aca="false">IF($I255="","",IF(MATCH($I255,$I$2:$I$3000,0)&lt;&gt;ROW()-1,"",COUNT($AN$1:$AN254)+1))</f>
        <v/>
      </c>
      <c r="AO255" s="28" t="str">
        <f aca="false">IF($Q255="","",IF(MATCH($Q255,$Q$2:$Q$3000,0)&lt;&gt;ROW()-1,"",COUNT($AO$1:$AO254)+1))</f>
        <v/>
      </c>
    </row>
    <row r="256" customFormat="false" ht="12.75" hidden="false" customHeight="true" outlineLevel="0" collapsed="false">
      <c r="W256" s="24" t="n">
        <f aca="false">IF($F256="",0,IFERROR(IF(ISNUMBER($F256),INT($F256),DATE(VALUE(MID(SUBSTITUTE(LEFT($F256,FIND(" ",$F256&amp;" ")-1),"/",REPT(" ",20)),41,20)),VALUE(LEFT(SUBSTITUTE(LEFT($F256,FIND(" ",$F256&amp;" ")-1),"/",REPT(" ",20)),20)),VALUE(MID(SUBSTITUTE(LEFT($F256,FIND(" ",$F256&amp;" ")-1),"/",REPT(" ",20)),21,20)))),0))</f>
        <v>0</v>
      </c>
      <c r="X256" s="25" t="str">
        <f aca="false">IF(ISNUMBER($N256),$N256*Validation!$B$5,"")</f>
        <v/>
      </c>
      <c r="Y256" s="26" t="str">
        <f aca="false">IF($A256="","",SUBSTITUTE(SUBSTITUTE(SUBSTITUTE(SUBSTITUTE(SUBSTITUTE(SUBSTITUTE(SUBSTITUTE(UPPER(TRIM($A256)),"Á","A"),"É","E"),"Í","I"),"Ó","O"),"Ú","U"),"Ñ","N"),"Ü","U"))</f>
        <v/>
      </c>
      <c r="Z256" s="26" t="str">
        <f aca="false">IF($Y256="","",LEFT($Y256,1)&amp;" "&amp;TRIM(RIGHT(SUBSTITUTE($Y256," ",REPT(" ",50)),50)))</f>
        <v/>
      </c>
      <c r="AA256" s="27" t="str">
        <f aca="false">IF($AF256="","",IF(COUNTIF(Validation!$U$19:$U$178,$AF256)&gt;0,"OK","NO MATCH"))</f>
        <v/>
      </c>
      <c r="AB256" s="27" t="str">
        <f aca="false">IF($W256=0,"",IF(AND($W256&gt;=Validation!$B$3,$W256&lt;=Validation!$C$3),"Yes","No"))</f>
        <v/>
      </c>
      <c r="AC256" s="26" t="str">
        <f aca="false">IF($A256="","",$AF256&amp;"|"&amp;TEXT($W256,"yyyy-mm-dd")&amp;"|"&amp;$J256&amp;"|"&amp;$N256)</f>
        <v/>
      </c>
      <c r="AD256" s="27" t="str">
        <f aca="false">IF($AC256="","",IF(COUNTIF($AC$2:$AC$3000,$AC256)&gt;1,"REVIEW","OK"))</f>
        <v/>
      </c>
      <c r="AE256" s="27" t="str">
        <f aca="false">IF(OR($W256=0,$O256=""),"",IF(IFERROR(IF(ISNUMBER($O256),INT($O256),DATE(VALUE(MID(SUBSTITUTE(LEFT($O256,FIND(" ",$O256&amp;" ")-1),"/",REPT(" ",20)),41,20)),VALUE(LEFT(SUBSTITUTE(LEFT($O256,FIND(" ",$O256&amp;" ")-1),"/",REPT(" ",20)),20)),VALUE(MID(SUBSTITUTE(LEFT($O256,FIND(" ",$O256&amp;" ")-1),"/",REPT(" ",20)),21,20)))),0)&gt;$W256,"Late","Same day"))</f>
        <v/>
      </c>
      <c r="AF256" s="26" t="str">
        <f aca="false">IF($A256="","",IFERROR(INDEX(Validation!$C$193:$C$217,MATCH($A256,Validation!$A$193:$A$217,0)),IF(COUNTIF(Validation!$U$19:$U$178,$Z256)&gt;0,$Z256,IF(COUNTIF(Validation!$S$19:$S$178,$AI256)=1,INDEX(Validation!$U$19:$U$178,MATCH($AI256,Validation!$S$19:$S$178,0)),$Z256))))</f>
        <v/>
      </c>
      <c r="AG256" s="27" t="str">
        <f aca="false">IF(COUNTA($A256:$U256)=0,"",IF($A256="","No name",IF($F256="","No date",IF($W256=0,"Date ilegible",IF(NOT(ISNUMBER($N256)),"Hours no numéricas",IF($AA256="NO MATCH","Person no identificada","OK"))))))</f>
        <v/>
      </c>
      <c r="AH256" s="27" t="str">
        <f aca="false">IF($W256=0,"No date",IF($W256&lt;Validation!$B$3,"Before period",IF($W256&gt;Validation!$C$3,"After period","In period")))</f>
        <v>No date</v>
      </c>
      <c r="AI256" s="26" t="str">
        <f aca="false">IF($Y256="","",TRIM(RIGHT(SUBSTITUTE($Y256," ",REPT(" ",50)),50)))</f>
        <v/>
      </c>
      <c r="AJ256" s="27" t="str">
        <f aca="false">IF($A256="","",IF(NOT(ISERROR(MATCH($A256,Validation!$A$193:$A$217,0))),"Manual mapping",IF(COUNTIF(Validation!$U$19:$U$178,$Z256)&gt;0,"Direct",IF(COUNTIF(Validation!$S$19:$S$178,$AI256)=1,"By surname","Unresolved"))))</f>
        <v/>
      </c>
      <c r="AK256" s="28" t="str">
        <f aca="false">IF($L256="","",IF(MATCH($L256,$L$2:$L$3000,0)&lt;&gt;ROW()-1,"",COUNT($AK$1:$AK255)+1))</f>
        <v/>
      </c>
      <c r="AL256" s="28" t="str">
        <f aca="false">IF($G256="","",IF(MATCH($G256,$G$2:$G$3000,0)&lt;&gt;ROW()-1,"",COUNT($AL$1:$AL255)+1))</f>
        <v/>
      </c>
      <c r="AM256" s="28" t="str">
        <f aca="false">IF($H256="","",IF(MATCH($H256,$H$2:$H$3000,0)&lt;&gt;ROW()-1,"",COUNT($AM$1:$AM255)+1))</f>
        <v/>
      </c>
      <c r="AN256" s="28" t="str">
        <f aca="false">IF($I256="","",IF(MATCH($I256,$I$2:$I$3000,0)&lt;&gt;ROW()-1,"",COUNT($AN$1:$AN255)+1))</f>
        <v/>
      </c>
      <c r="AO256" s="28" t="str">
        <f aca="false">IF($Q256="","",IF(MATCH($Q256,$Q$2:$Q$3000,0)&lt;&gt;ROW()-1,"",COUNT($AO$1:$AO255)+1))</f>
        <v/>
      </c>
    </row>
    <row r="257" customFormat="false" ht="12.75" hidden="false" customHeight="true" outlineLevel="0" collapsed="false">
      <c r="W257" s="24" t="n">
        <f aca="false">IF($F257="",0,IFERROR(IF(ISNUMBER($F257),INT($F257),DATE(VALUE(MID(SUBSTITUTE(LEFT($F257,FIND(" ",$F257&amp;" ")-1),"/",REPT(" ",20)),41,20)),VALUE(LEFT(SUBSTITUTE(LEFT($F257,FIND(" ",$F257&amp;" ")-1),"/",REPT(" ",20)),20)),VALUE(MID(SUBSTITUTE(LEFT($F257,FIND(" ",$F257&amp;" ")-1),"/",REPT(" ",20)),21,20)))),0))</f>
        <v>0</v>
      </c>
      <c r="X257" s="25" t="str">
        <f aca="false">IF(ISNUMBER($N257),$N257*Validation!$B$5,"")</f>
        <v/>
      </c>
      <c r="Y257" s="26" t="str">
        <f aca="false">IF($A257="","",SUBSTITUTE(SUBSTITUTE(SUBSTITUTE(SUBSTITUTE(SUBSTITUTE(SUBSTITUTE(SUBSTITUTE(UPPER(TRIM($A257)),"Á","A"),"É","E"),"Í","I"),"Ó","O"),"Ú","U"),"Ñ","N"),"Ü","U"))</f>
        <v/>
      </c>
      <c r="Z257" s="26" t="str">
        <f aca="false">IF($Y257="","",LEFT($Y257,1)&amp;" "&amp;TRIM(RIGHT(SUBSTITUTE($Y257," ",REPT(" ",50)),50)))</f>
        <v/>
      </c>
      <c r="AA257" s="27" t="str">
        <f aca="false">IF($AF257="","",IF(COUNTIF(Validation!$U$19:$U$178,$AF257)&gt;0,"OK","NO MATCH"))</f>
        <v/>
      </c>
      <c r="AB257" s="27" t="str">
        <f aca="false">IF($W257=0,"",IF(AND($W257&gt;=Validation!$B$3,$W257&lt;=Validation!$C$3),"Yes","No"))</f>
        <v/>
      </c>
      <c r="AC257" s="26" t="str">
        <f aca="false">IF($A257="","",$AF257&amp;"|"&amp;TEXT($W257,"yyyy-mm-dd")&amp;"|"&amp;$J257&amp;"|"&amp;$N257)</f>
        <v/>
      </c>
      <c r="AD257" s="27" t="str">
        <f aca="false">IF($AC257="","",IF(COUNTIF($AC$2:$AC$3000,$AC257)&gt;1,"REVIEW","OK"))</f>
        <v/>
      </c>
      <c r="AE257" s="27" t="str">
        <f aca="false">IF(OR($W257=0,$O257=""),"",IF(IFERROR(IF(ISNUMBER($O257),INT($O257),DATE(VALUE(MID(SUBSTITUTE(LEFT($O257,FIND(" ",$O257&amp;" ")-1),"/",REPT(" ",20)),41,20)),VALUE(LEFT(SUBSTITUTE(LEFT($O257,FIND(" ",$O257&amp;" ")-1),"/",REPT(" ",20)),20)),VALUE(MID(SUBSTITUTE(LEFT($O257,FIND(" ",$O257&amp;" ")-1),"/",REPT(" ",20)),21,20)))),0)&gt;$W257,"Late","Same day"))</f>
        <v/>
      </c>
      <c r="AF257" s="26" t="str">
        <f aca="false">IF($A257="","",IFERROR(INDEX(Validation!$C$193:$C$217,MATCH($A257,Validation!$A$193:$A$217,0)),IF(COUNTIF(Validation!$U$19:$U$178,$Z257)&gt;0,$Z257,IF(COUNTIF(Validation!$S$19:$S$178,$AI257)=1,INDEX(Validation!$U$19:$U$178,MATCH($AI257,Validation!$S$19:$S$178,0)),$Z257))))</f>
        <v/>
      </c>
      <c r="AG257" s="27" t="str">
        <f aca="false">IF(COUNTA($A257:$U257)=0,"",IF($A257="","No name",IF($F257="","No date",IF($W257=0,"Date ilegible",IF(NOT(ISNUMBER($N257)),"Hours no numéricas",IF($AA257="NO MATCH","Person no identificada","OK"))))))</f>
        <v/>
      </c>
      <c r="AH257" s="27" t="str">
        <f aca="false">IF($W257=0,"No date",IF($W257&lt;Validation!$B$3,"Before period",IF($W257&gt;Validation!$C$3,"After period","In period")))</f>
        <v>No date</v>
      </c>
      <c r="AI257" s="26" t="str">
        <f aca="false">IF($Y257="","",TRIM(RIGHT(SUBSTITUTE($Y257," ",REPT(" ",50)),50)))</f>
        <v/>
      </c>
      <c r="AJ257" s="27" t="str">
        <f aca="false">IF($A257="","",IF(NOT(ISERROR(MATCH($A257,Validation!$A$193:$A$217,0))),"Manual mapping",IF(COUNTIF(Validation!$U$19:$U$178,$Z257)&gt;0,"Direct",IF(COUNTIF(Validation!$S$19:$S$178,$AI257)=1,"By surname","Unresolved"))))</f>
        <v/>
      </c>
      <c r="AK257" s="28" t="str">
        <f aca="false">IF($L257="","",IF(MATCH($L257,$L$2:$L$3000,0)&lt;&gt;ROW()-1,"",COUNT($AK$1:$AK256)+1))</f>
        <v/>
      </c>
      <c r="AL257" s="28" t="str">
        <f aca="false">IF($G257="","",IF(MATCH($G257,$G$2:$G$3000,0)&lt;&gt;ROW()-1,"",COUNT($AL$1:$AL256)+1))</f>
        <v/>
      </c>
      <c r="AM257" s="28" t="str">
        <f aca="false">IF($H257="","",IF(MATCH($H257,$H$2:$H$3000,0)&lt;&gt;ROW()-1,"",COUNT($AM$1:$AM256)+1))</f>
        <v/>
      </c>
      <c r="AN257" s="28" t="str">
        <f aca="false">IF($I257="","",IF(MATCH($I257,$I$2:$I$3000,0)&lt;&gt;ROW()-1,"",COUNT($AN$1:$AN256)+1))</f>
        <v/>
      </c>
      <c r="AO257" s="28" t="str">
        <f aca="false">IF($Q257="","",IF(MATCH($Q257,$Q$2:$Q$3000,0)&lt;&gt;ROW()-1,"",COUNT($AO$1:$AO256)+1))</f>
        <v/>
      </c>
    </row>
    <row r="258" customFormat="false" ht="12.75" hidden="false" customHeight="true" outlineLevel="0" collapsed="false">
      <c r="W258" s="24" t="n">
        <f aca="false">IF($F258="",0,IFERROR(IF(ISNUMBER($F258),INT($F258),DATE(VALUE(MID(SUBSTITUTE(LEFT($F258,FIND(" ",$F258&amp;" ")-1),"/",REPT(" ",20)),41,20)),VALUE(LEFT(SUBSTITUTE(LEFT($F258,FIND(" ",$F258&amp;" ")-1),"/",REPT(" ",20)),20)),VALUE(MID(SUBSTITUTE(LEFT($F258,FIND(" ",$F258&amp;" ")-1),"/",REPT(" ",20)),21,20)))),0))</f>
        <v>0</v>
      </c>
      <c r="X258" s="25" t="str">
        <f aca="false">IF(ISNUMBER($N258),$N258*Validation!$B$5,"")</f>
        <v/>
      </c>
      <c r="Y258" s="26" t="str">
        <f aca="false">IF($A258="","",SUBSTITUTE(SUBSTITUTE(SUBSTITUTE(SUBSTITUTE(SUBSTITUTE(SUBSTITUTE(SUBSTITUTE(UPPER(TRIM($A258)),"Á","A"),"É","E"),"Í","I"),"Ó","O"),"Ú","U"),"Ñ","N"),"Ü","U"))</f>
        <v/>
      </c>
      <c r="Z258" s="26" t="str">
        <f aca="false">IF($Y258="","",LEFT($Y258,1)&amp;" "&amp;TRIM(RIGHT(SUBSTITUTE($Y258," ",REPT(" ",50)),50)))</f>
        <v/>
      </c>
      <c r="AA258" s="27" t="str">
        <f aca="false">IF($AF258="","",IF(COUNTIF(Validation!$U$19:$U$178,$AF258)&gt;0,"OK","NO MATCH"))</f>
        <v/>
      </c>
      <c r="AB258" s="27" t="str">
        <f aca="false">IF($W258=0,"",IF(AND($W258&gt;=Validation!$B$3,$W258&lt;=Validation!$C$3),"Yes","No"))</f>
        <v/>
      </c>
      <c r="AC258" s="26" t="str">
        <f aca="false">IF($A258="","",$AF258&amp;"|"&amp;TEXT($W258,"yyyy-mm-dd")&amp;"|"&amp;$J258&amp;"|"&amp;$N258)</f>
        <v/>
      </c>
      <c r="AD258" s="27" t="str">
        <f aca="false">IF($AC258="","",IF(COUNTIF($AC$2:$AC$3000,$AC258)&gt;1,"REVIEW","OK"))</f>
        <v/>
      </c>
      <c r="AE258" s="27" t="str">
        <f aca="false">IF(OR($W258=0,$O258=""),"",IF(IFERROR(IF(ISNUMBER($O258),INT($O258),DATE(VALUE(MID(SUBSTITUTE(LEFT($O258,FIND(" ",$O258&amp;" ")-1),"/",REPT(" ",20)),41,20)),VALUE(LEFT(SUBSTITUTE(LEFT($O258,FIND(" ",$O258&amp;" ")-1),"/",REPT(" ",20)),20)),VALUE(MID(SUBSTITUTE(LEFT($O258,FIND(" ",$O258&amp;" ")-1),"/",REPT(" ",20)),21,20)))),0)&gt;$W258,"Late","Same day"))</f>
        <v/>
      </c>
      <c r="AF258" s="26" t="str">
        <f aca="false">IF($A258="","",IFERROR(INDEX(Validation!$C$193:$C$217,MATCH($A258,Validation!$A$193:$A$217,0)),IF(COUNTIF(Validation!$U$19:$U$178,$Z258)&gt;0,$Z258,IF(COUNTIF(Validation!$S$19:$S$178,$AI258)=1,INDEX(Validation!$U$19:$U$178,MATCH($AI258,Validation!$S$19:$S$178,0)),$Z258))))</f>
        <v/>
      </c>
      <c r="AG258" s="27" t="str">
        <f aca="false">IF(COUNTA($A258:$U258)=0,"",IF($A258="","No name",IF($F258="","No date",IF($W258=0,"Date ilegible",IF(NOT(ISNUMBER($N258)),"Hours no numéricas",IF($AA258="NO MATCH","Person no identificada","OK"))))))</f>
        <v/>
      </c>
      <c r="AH258" s="27" t="str">
        <f aca="false">IF($W258=0,"No date",IF($W258&lt;Validation!$B$3,"Before period",IF($W258&gt;Validation!$C$3,"After period","In period")))</f>
        <v>No date</v>
      </c>
      <c r="AI258" s="26" t="str">
        <f aca="false">IF($Y258="","",TRIM(RIGHT(SUBSTITUTE($Y258," ",REPT(" ",50)),50)))</f>
        <v/>
      </c>
      <c r="AJ258" s="27" t="str">
        <f aca="false">IF($A258="","",IF(NOT(ISERROR(MATCH($A258,Validation!$A$193:$A$217,0))),"Manual mapping",IF(COUNTIF(Validation!$U$19:$U$178,$Z258)&gt;0,"Direct",IF(COUNTIF(Validation!$S$19:$S$178,$AI258)=1,"By surname","Unresolved"))))</f>
        <v/>
      </c>
      <c r="AK258" s="28" t="str">
        <f aca="false">IF($L258="","",IF(MATCH($L258,$L$2:$L$3000,0)&lt;&gt;ROW()-1,"",COUNT($AK$1:$AK257)+1))</f>
        <v/>
      </c>
      <c r="AL258" s="28" t="str">
        <f aca="false">IF($G258="","",IF(MATCH($G258,$G$2:$G$3000,0)&lt;&gt;ROW()-1,"",COUNT($AL$1:$AL257)+1))</f>
        <v/>
      </c>
      <c r="AM258" s="28" t="str">
        <f aca="false">IF($H258="","",IF(MATCH($H258,$H$2:$H$3000,0)&lt;&gt;ROW()-1,"",COUNT($AM$1:$AM257)+1))</f>
        <v/>
      </c>
      <c r="AN258" s="28" t="str">
        <f aca="false">IF($I258="","",IF(MATCH($I258,$I$2:$I$3000,0)&lt;&gt;ROW()-1,"",COUNT($AN$1:$AN257)+1))</f>
        <v/>
      </c>
      <c r="AO258" s="28" t="str">
        <f aca="false">IF($Q258="","",IF(MATCH($Q258,$Q$2:$Q$3000,0)&lt;&gt;ROW()-1,"",COUNT($AO$1:$AO257)+1))</f>
        <v/>
      </c>
    </row>
    <row r="259" customFormat="false" ht="12.75" hidden="false" customHeight="true" outlineLevel="0" collapsed="false">
      <c r="W259" s="24" t="n">
        <f aca="false">IF($F259="",0,IFERROR(IF(ISNUMBER($F259),INT($F259),DATE(VALUE(MID(SUBSTITUTE(LEFT($F259,FIND(" ",$F259&amp;" ")-1),"/",REPT(" ",20)),41,20)),VALUE(LEFT(SUBSTITUTE(LEFT($F259,FIND(" ",$F259&amp;" ")-1),"/",REPT(" ",20)),20)),VALUE(MID(SUBSTITUTE(LEFT($F259,FIND(" ",$F259&amp;" ")-1),"/",REPT(" ",20)),21,20)))),0))</f>
        <v>0</v>
      </c>
      <c r="X259" s="25" t="str">
        <f aca="false">IF(ISNUMBER($N259),$N259*Validation!$B$5,"")</f>
        <v/>
      </c>
      <c r="Y259" s="26" t="str">
        <f aca="false">IF($A259="","",SUBSTITUTE(SUBSTITUTE(SUBSTITUTE(SUBSTITUTE(SUBSTITUTE(SUBSTITUTE(SUBSTITUTE(UPPER(TRIM($A259)),"Á","A"),"É","E"),"Í","I"),"Ó","O"),"Ú","U"),"Ñ","N"),"Ü","U"))</f>
        <v/>
      </c>
      <c r="Z259" s="26" t="str">
        <f aca="false">IF($Y259="","",LEFT($Y259,1)&amp;" "&amp;TRIM(RIGHT(SUBSTITUTE($Y259," ",REPT(" ",50)),50)))</f>
        <v/>
      </c>
      <c r="AA259" s="27" t="str">
        <f aca="false">IF($AF259="","",IF(COUNTIF(Validation!$U$19:$U$178,$AF259)&gt;0,"OK","NO MATCH"))</f>
        <v/>
      </c>
      <c r="AB259" s="27" t="str">
        <f aca="false">IF($W259=0,"",IF(AND($W259&gt;=Validation!$B$3,$W259&lt;=Validation!$C$3),"Yes","No"))</f>
        <v/>
      </c>
      <c r="AC259" s="26" t="str">
        <f aca="false">IF($A259="","",$AF259&amp;"|"&amp;TEXT($W259,"yyyy-mm-dd")&amp;"|"&amp;$J259&amp;"|"&amp;$N259)</f>
        <v/>
      </c>
      <c r="AD259" s="27" t="str">
        <f aca="false">IF($AC259="","",IF(COUNTIF($AC$2:$AC$3000,$AC259)&gt;1,"REVIEW","OK"))</f>
        <v/>
      </c>
      <c r="AE259" s="27" t="str">
        <f aca="false">IF(OR($W259=0,$O259=""),"",IF(IFERROR(IF(ISNUMBER($O259),INT($O259),DATE(VALUE(MID(SUBSTITUTE(LEFT($O259,FIND(" ",$O259&amp;" ")-1),"/",REPT(" ",20)),41,20)),VALUE(LEFT(SUBSTITUTE(LEFT($O259,FIND(" ",$O259&amp;" ")-1),"/",REPT(" ",20)),20)),VALUE(MID(SUBSTITUTE(LEFT($O259,FIND(" ",$O259&amp;" ")-1),"/",REPT(" ",20)),21,20)))),0)&gt;$W259,"Late","Same day"))</f>
        <v/>
      </c>
      <c r="AF259" s="26" t="str">
        <f aca="false">IF($A259="","",IFERROR(INDEX(Validation!$C$193:$C$217,MATCH($A259,Validation!$A$193:$A$217,0)),IF(COUNTIF(Validation!$U$19:$U$178,$Z259)&gt;0,$Z259,IF(COUNTIF(Validation!$S$19:$S$178,$AI259)=1,INDEX(Validation!$U$19:$U$178,MATCH($AI259,Validation!$S$19:$S$178,0)),$Z259))))</f>
        <v/>
      </c>
      <c r="AG259" s="27" t="str">
        <f aca="false">IF(COUNTA($A259:$U259)=0,"",IF($A259="","No name",IF($F259="","No date",IF($W259=0,"Date ilegible",IF(NOT(ISNUMBER($N259)),"Hours no numéricas",IF($AA259="NO MATCH","Person no identificada","OK"))))))</f>
        <v/>
      </c>
      <c r="AH259" s="27" t="str">
        <f aca="false">IF($W259=0,"No date",IF($W259&lt;Validation!$B$3,"Before period",IF($W259&gt;Validation!$C$3,"After period","In period")))</f>
        <v>No date</v>
      </c>
      <c r="AI259" s="26" t="str">
        <f aca="false">IF($Y259="","",TRIM(RIGHT(SUBSTITUTE($Y259," ",REPT(" ",50)),50)))</f>
        <v/>
      </c>
      <c r="AJ259" s="27" t="str">
        <f aca="false">IF($A259="","",IF(NOT(ISERROR(MATCH($A259,Validation!$A$193:$A$217,0))),"Manual mapping",IF(COUNTIF(Validation!$U$19:$U$178,$Z259)&gt;0,"Direct",IF(COUNTIF(Validation!$S$19:$S$178,$AI259)=1,"By surname","Unresolved"))))</f>
        <v/>
      </c>
      <c r="AK259" s="28" t="str">
        <f aca="false">IF($L259="","",IF(MATCH($L259,$L$2:$L$3000,0)&lt;&gt;ROW()-1,"",COUNT($AK$1:$AK258)+1))</f>
        <v/>
      </c>
      <c r="AL259" s="28" t="str">
        <f aca="false">IF($G259="","",IF(MATCH($G259,$G$2:$G$3000,0)&lt;&gt;ROW()-1,"",COUNT($AL$1:$AL258)+1))</f>
        <v/>
      </c>
      <c r="AM259" s="28" t="str">
        <f aca="false">IF($H259="","",IF(MATCH($H259,$H$2:$H$3000,0)&lt;&gt;ROW()-1,"",COUNT($AM$1:$AM258)+1))</f>
        <v/>
      </c>
      <c r="AN259" s="28" t="str">
        <f aca="false">IF($I259="","",IF(MATCH($I259,$I$2:$I$3000,0)&lt;&gt;ROW()-1,"",COUNT($AN$1:$AN258)+1))</f>
        <v/>
      </c>
      <c r="AO259" s="28" t="str">
        <f aca="false">IF($Q259="","",IF(MATCH($Q259,$Q$2:$Q$3000,0)&lt;&gt;ROW()-1,"",COUNT($AO$1:$AO258)+1))</f>
        <v/>
      </c>
    </row>
    <row r="260" customFormat="false" ht="12.75" hidden="false" customHeight="true" outlineLevel="0" collapsed="false">
      <c r="W260" s="24" t="n">
        <f aca="false">IF($F260="",0,IFERROR(IF(ISNUMBER($F260),INT($F260),DATE(VALUE(MID(SUBSTITUTE(LEFT($F260,FIND(" ",$F260&amp;" ")-1),"/",REPT(" ",20)),41,20)),VALUE(LEFT(SUBSTITUTE(LEFT($F260,FIND(" ",$F260&amp;" ")-1),"/",REPT(" ",20)),20)),VALUE(MID(SUBSTITUTE(LEFT($F260,FIND(" ",$F260&amp;" ")-1),"/",REPT(" ",20)),21,20)))),0))</f>
        <v>0</v>
      </c>
      <c r="X260" s="25" t="str">
        <f aca="false">IF(ISNUMBER($N260),$N260*Validation!$B$5,"")</f>
        <v/>
      </c>
      <c r="Y260" s="26" t="str">
        <f aca="false">IF($A260="","",SUBSTITUTE(SUBSTITUTE(SUBSTITUTE(SUBSTITUTE(SUBSTITUTE(SUBSTITUTE(SUBSTITUTE(UPPER(TRIM($A260)),"Á","A"),"É","E"),"Í","I"),"Ó","O"),"Ú","U"),"Ñ","N"),"Ü","U"))</f>
        <v/>
      </c>
      <c r="Z260" s="26" t="str">
        <f aca="false">IF($Y260="","",LEFT($Y260,1)&amp;" "&amp;TRIM(RIGHT(SUBSTITUTE($Y260," ",REPT(" ",50)),50)))</f>
        <v/>
      </c>
      <c r="AA260" s="27" t="str">
        <f aca="false">IF($AF260="","",IF(COUNTIF(Validation!$U$19:$U$178,$AF260)&gt;0,"OK","NO MATCH"))</f>
        <v/>
      </c>
      <c r="AB260" s="27" t="str">
        <f aca="false">IF($W260=0,"",IF(AND($W260&gt;=Validation!$B$3,$W260&lt;=Validation!$C$3),"Yes","No"))</f>
        <v/>
      </c>
      <c r="AC260" s="26" t="str">
        <f aca="false">IF($A260="","",$AF260&amp;"|"&amp;TEXT($W260,"yyyy-mm-dd")&amp;"|"&amp;$J260&amp;"|"&amp;$N260)</f>
        <v/>
      </c>
      <c r="AD260" s="27" t="str">
        <f aca="false">IF($AC260="","",IF(COUNTIF($AC$2:$AC$3000,$AC260)&gt;1,"REVIEW","OK"))</f>
        <v/>
      </c>
      <c r="AE260" s="27" t="str">
        <f aca="false">IF(OR($W260=0,$O260=""),"",IF(IFERROR(IF(ISNUMBER($O260),INT($O260),DATE(VALUE(MID(SUBSTITUTE(LEFT($O260,FIND(" ",$O260&amp;" ")-1),"/",REPT(" ",20)),41,20)),VALUE(LEFT(SUBSTITUTE(LEFT($O260,FIND(" ",$O260&amp;" ")-1),"/",REPT(" ",20)),20)),VALUE(MID(SUBSTITUTE(LEFT($O260,FIND(" ",$O260&amp;" ")-1),"/",REPT(" ",20)),21,20)))),0)&gt;$W260,"Late","Same day"))</f>
        <v/>
      </c>
      <c r="AF260" s="26" t="str">
        <f aca="false">IF($A260="","",IFERROR(INDEX(Validation!$C$193:$C$217,MATCH($A260,Validation!$A$193:$A$217,0)),IF(COUNTIF(Validation!$U$19:$U$178,$Z260)&gt;0,$Z260,IF(COUNTIF(Validation!$S$19:$S$178,$AI260)=1,INDEX(Validation!$U$19:$U$178,MATCH($AI260,Validation!$S$19:$S$178,0)),$Z260))))</f>
        <v/>
      </c>
      <c r="AG260" s="27" t="str">
        <f aca="false">IF(COUNTA($A260:$U260)=0,"",IF($A260="","No name",IF($F260="","No date",IF($W260=0,"Date ilegible",IF(NOT(ISNUMBER($N260)),"Hours no numéricas",IF($AA260="NO MATCH","Person no identificada","OK"))))))</f>
        <v/>
      </c>
      <c r="AH260" s="27" t="str">
        <f aca="false">IF($W260=0,"No date",IF($W260&lt;Validation!$B$3,"Before period",IF($W260&gt;Validation!$C$3,"After period","In period")))</f>
        <v>No date</v>
      </c>
      <c r="AI260" s="26" t="str">
        <f aca="false">IF($Y260="","",TRIM(RIGHT(SUBSTITUTE($Y260," ",REPT(" ",50)),50)))</f>
        <v/>
      </c>
      <c r="AJ260" s="27" t="str">
        <f aca="false">IF($A260="","",IF(NOT(ISERROR(MATCH($A260,Validation!$A$193:$A$217,0))),"Manual mapping",IF(COUNTIF(Validation!$U$19:$U$178,$Z260)&gt;0,"Direct",IF(COUNTIF(Validation!$S$19:$S$178,$AI260)=1,"By surname","Unresolved"))))</f>
        <v/>
      </c>
      <c r="AK260" s="28" t="str">
        <f aca="false">IF($L260="","",IF(MATCH($L260,$L$2:$L$3000,0)&lt;&gt;ROW()-1,"",COUNT($AK$1:$AK259)+1))</f>
        <v/>
      </c>
      <c r="AL260" s="28" t="str">
        <f aca="false">IF($G260="","",IF(MATCH($G260,$G$2:$G$3000,0)&lt;&gt;ROW()-1,"",COUNT($AL$1:$AL259)+1))</f>
        <v/>
      </c>
      <c r="AM260" s="28" t="str">
        <f aca="false">IF($H260="","",IF(MATCH($H260,$H$2:$H$3000,0)&lt;&gt;ROW()-1,"",COUNT($AM$1:$AM259)+1))</f>
        <v/>
      </c>
      <c r="AN260" s="28" t="str">
        <f aca="false">IF($I260="","",IF(MATCH($I260,$I$2:$I$3000,0)&lt;&gt;ROW()-1,"",COUNT($AN$1:$AN259)+1))</f>
        <v/>
      </c>
      <c r="AO260" s="28" t="str">
        <f aca="false">IF($Q260="","",IF(MATCH($Q260,$Q$2:$Q$3000,0)&lt;&gt;ROW()-1,"",COUNT($AO$1:$AO259)+1))</f>
        <v/>
      </c>
    </row>
    <row r="261" customFormat="false" ht="12.75" hidden="false" customHeight="true" outlineLevel="0" collapsed="false">
      <c r="W261" s="24" t="n">
        <f aca="false">IF($F261="",0,IFERROR(IF(ISNUMBER($F261),INT($F261),DATE(VALUE(MID(SUBSTITUTE(LEFT($F261,FIND(" ",$F261&amp;" ")-1),"/",REPT(" ",20)),41,20)),VALUE(LEFT(SUBSTITUTE(LEFT($F261,FIND(" ",$F261&amp;" ")-1),"/",REPT(" ",20)),20)),VALUE(MID(SUBSTITUTE(LEFT($F261,FIND(" ",$F261&amp;" ")-1),"/",REPT(" ",20)),21,20)))),0))</f>
        <v>0</v>
      </c>
      <c r="X261" s="25" t="str">
        <f aca="false">IF(ISNUMBER($N261),$N261*Validation!$B$5,"")</f>
        <v/>
      </c>
      <c r="Y261" s="26" t="str">
        <f aca="false">IF($A261="","",SUBSTITUTE(SUBSTITUTE(SUBSTITUTE(SUBSTITUTE(SUBSTITUTE(SUBSTITUTE(SUBSTITUTE(UPPER(TRIM($A261)),"Á","A"),"É","E"),"Í","I"),"Ó","O"),"Ú","U"),"Ñ","N"),"Ü","U"))</f>
        <v/>
      </c>
      <c r="Z261" s="26" t="str">
        <f aca="false">IF($Y261="","",LEFT($Y261,1)&amp;" "&amp;TRIM(RIGHT(SUBSTITUTE($Y261," ",REPT(" ",50)),50)))</f>
        <v/>
      </c>
      <c r="AA261" s="27" t="str">
        <f aca="false">IF($AF261="","",IF(COUNTIF(Validation!$U$19:$U$178,$AF261)&gt;0,"OK","NO MATCH"))</f>
        <v/>
      </c>
      <c r="AB261" s="27" t="str">
        <f aca="false">IF($W261=0,"",IF(AND($W261&gt;=Validation!$B$3,$W261&lt;=Validation!$C$3),"Yes","No"))</f>
        <v/>
      </c>
      <c r="AC261" s="26" t="str">
        <f aca="false">IF($A261="","",$AF261&amp;"|"&amp;TEXT($W261,"yyyy-mm-dd")&amp;"|"&amp;$J261&amp;"|"&amp;$N261)</f>
        <v/>
      </c>
      <c r="AD261" s="27" t="str">
        <f aca="false">IF($AC261="","",IF(COUNTIF($AC$2:$AC$3000,$AC261)&gt;1,"REVIEW","OK"))</f>
        <v/>
      </c>
      <c r="AE261" s="27" t="str">
        <f aca="false">IF(OR($W261=0,$O261=""),"",IF(IFERROR(IF(ISNUMBER($O261),INT($O261),DATE(VALUE(MID(SUBSTITUTE(LEFT($O261,FIND(" ",$O261&amp;" ")-1),"/",REPT(" ",20)),41,20)),VALUE(LEFT(SUBSTITUTE(LEFT($O261,FIND(" ",$O261&amp;" ")-1),"/",REPT(" ",20)),20)),VALUE(MID(SUBSTITUTE(LEFT($O261,FIND(" ",$O261&amp;" ")-1),"/",REPT(" ",20)),21,20)))),0)&gt;$W261,"Late","Same day"))</f>
        <v/>
      </c>
      <c r="AF261" s="26" t="str">
        <f aca="false">IF($A261="","",IFERROR(INDEX(Validation!$C$193:$C$217,MATCH($A261,Validation!$A$193:$A$217,0)),IF(COUNTIF(Validation!$U$19:$U$178,$Z261)&gt;0,$Z261,IF(COUNTIF(Validation!$S$19:$S$178,$AI261)=1,INDEX(Validation!$U$19:$U$178,MATCH($AI261,Validation!$S$19:$S$178,0)),$Z261))))</f>
        <v/>
      </c>
      <c r="AG261" s="27" t="str">
        <f aca="false">IF(COUNTA($A261:$U261)=0,"",IF($A261="","No name",IF($F261="","No date",IF($W261=0,"Date ilegible",IF(NOT(ISNUMBER($N261)),"Hours no numéricas",IF($AA261="NO MATCH","Person no identificada","OK"))))))</f>
        <v/>
      </c>
      <c r="AH261" s="27" t="str">
        <f aca="false">IF($W261=0,"No date",IF($W261&lt;Validation!$B$3,"Before period",IF($W261&gt;Validation!$C$3,"After period","In period")))</f>
        <v>No date</v>
      </c>
      <c r="AI261" s="26" t="str">
        <f aca="false">IF($Y261="","",TRIM(RIGHT(SUBSTITUTE($Y261," ",REPT(" ",50)),50)))</f>
        <v/>
      </c>
      <c r="AJ261" s="27" t="str">
        <f aca="false">IF($A261="","",IF(NOT(ISERROR(MATCH($A261,Validation!$A$193:$A$217,0))),"Manual mapping",IF(COUNTIF(Validation!$U$19:$U$178,$Z261)&gt;0,"Direct",IF(COUNTIF(Validation!$S$19:$S$178,$AI261)=1,"By surname","Unresolved"))))</f>
        <v/>
      </c>
      <c r="AK261" s="28" t="str">
        <f aca="false">IF($L261="","",IF(MATCH($L261,$L$2:$L$3000,0)&lt;&gt;ROW()-1,"",COUNT($AK$1:$AK260)+1))</f>
        <v/>
      </c>
      <c r="AL261" s="28" t="str">
        <f aca="false">IF($G261="","",IF(MATCH($G261,$G$2:$G$3000,0)&lt;&gt;ROW()-1,"",COUNT($AL$1:$AL260)+1))</f>
        <v/>
      </c>
      <c r="AM261" s="28" t="str">
        <f aca="false">IF($H261="","",IF(MATCH($H261,$H$2:$H$3000,0)&lt;&gt;ROW()-1,"",COUNT($AM$1:$AM260)+1))</f>
        <v/>
      </c>
      <c r="AN261" s="28" t="str">
        <f aca="false">IF($I261="","",IF(MATCH($I261,$I$2:$I$3000,0)&lt;&gt;ROW()-1,"",COUNT($AN$1:$AN260)+1))</f>
        <v/>
      </c>
      <c r="AO261" s="28" t="str">
        <f aca="false">IF($Q261="","",IF(MATCH($Q261,$Q$2:$Q$3000,0)&lt;&gt;ROW()-1,"",COUNT($AO$1:$AO260)+1))</f>
        <v/>
      </c>
    </row>
    <row r="262" customFormat="false" ht="12.75" hidden="false" customHeight="true" outlineLevel="0" collapsed="false">
      <c r="W262" s="24" t="n">
        <f aca="false">IF($F262="",0,IFERROR(IF(ISNUMBER($F262),INT($F262),DATE(VALUE(MID(SUBSTITUTE(LEFT($F262,FIND(" ",$F262&amp;" ")-1),"/",REPT(" ",20)),41,20)),VALUE(LEFT(SUBSTITUTE(LEFT($F262,FIND(" ",$F262&amp;" ")-1),"/",REPT(" ",20)),20)),VALUE(MID(SUBSTITUTE(LEFT($F262,FIND(" ",$F262&amp;" ")-1),"/",REPT(" ",20)),21,20)))),0))</f>
        <v>0</v>
      </c>
      <c r="X262" s="25" t="str">
        <f aca="false">IF(ISNUMBER($N262),$N262*Validation!$B$5,"")</f>
        <v/>
      </c>
      <c r="Y262" s="26" t="str">
        <f aca="false">IF($A262="","",SUBSTITUTE(SUBSTITUTE(SUBSTITUTE(SUBSTITUTE(SUBSTITUTE(SUBSTITUTE(SUBSTITUTE(UPPER(TRIM($A262)),"Á","A"),"É","E"),"Í","I"),"Ó","O"),"Ú","U"),"Ñ","N"),"Ü","U"))</f>
        <v/>
      </c>
      <c r="Z262" s="26" t="str">
        <f aca="false">IF($Y262="","",LEFT($Y262,1)&amp;" "&amp;TRIM(RIGHT(SUBSTITUTE($Y262," ",REPT(" ",50)),50)))</f>
        <v/>
      </c>
      <c r="AA262" s="27" t="str">
        <f aca="false">IF($AF262="","",IF(COUNTIF(Validation!$U$19:$U$178,$AF262)&gt;0,"OK","NO MATCH"))</f>
        <v/>
      </c>
      <c r="AB262" s="27" t="str">
        <f aca="false">IF($W262=0,"",IF(AND($W262&gt;=Validation!$B$3,$W262&lt;=Validation!$C$3),"Yes","No"))</f>
        <v/>
      </c>
      <c r="AC262" s="26" t="str">
        <f aca="false">IF($A262="","",$AF262&amp;"|"&amp;TEXT($W262,"yyyy-mm-dd")&amp;"|"&amp;$J262&amp;"|"&amp;$N262)</f>
        <v/>
      </c>
      <c r="AD262" s="27" t="str">
        <f aca="false">IF($AC262="","",IF(COUNTIF($AC$2:$AC$3000,$AC262)&gt;1,"REVIEW","OK"))</f>
        <v/>
      </c>
      <c r="AE262" s="27" t="str">
        <f aca="false">IF(OR($W262=0,$O262=""),"",IF(IFERROR(IF(ISNUMBER($O262),INT($O262),DATE(VALUE(MID(SUBSTITUTE(LEFT($O262,FIND(" ",$O262&amp;" ")-1),"/",REPT(" ",20)),41,20)),VALUE(LEFT(SUBSTITUTE(LEFT($O262,FIND(" ",$O262&amp;" ")-1),"/",REPT(" ",20)),20)),VALUE(MID(SUBSTITUTE(LEFT($O262,FIND(" ",$O262&amp;" ")-1),"/",REPT(" ",20)),21,20)))),0)&gt;$W262,"Late","Same day"))</f>
        <v/>
      </c>
      <c r="AF262" s="26" t="str">
        <f aca="false">IF($A262="","",IFERROR(INDEX(Validation!$C$193:$C$217,MATCH($A262,Validation!$A$193:$A$217,0)),IF(COUNTIF(Validation!$U$19:$U$178,$Z262)&gt;0,$Z262,IF(COUNTIF(Validation!$S$19:$S$178,$AI262)=1,INDEX(Validation!$U$19:$U$178,MATCH($AI262,Validation!$S$19:$S$178,0)),$Z262))))</f>
        <v/>
      </c>
      <c r="AG262" s="27" t="str">
        <f aca="false">IF(COUNTA($A262:$U262)=0,"",IF($A262="","No name",IF($F262="","No date",IF($W262=0,"Date ilegible",IF(NOT(ISNUMBER($N262)),"Hours no numéricas",IF($AA262="NO MATCH","Person no identificada","OK"))))))</f>
        <v/>
      </c>
      <c r="AH262" s="27" t="str">
        <f aca="false">IF($W262=0,"No date",IF($W262&lt;Validation!$B$3,"Before period",IF($W262&gt;Validation!$C$3,"After period","In period")))</f>
        <v>No date</v>
      </c>
      <c r="AI262" s="26" t="str">
        <f aca="false">IF($Y262="","",TRIM(RIGHT(SUBSTITUTE($Y262," ",REPT(" ",50)),50)))</f>
        <v/>
      </c>
      <c r="AJ262" s="27" t="str">
        <f aca="false">IF($A262="","",IF(NOT(ISERROR(MATCH($A262,Validation!$A$193:$A$217,0))),"Manual mapping",IF(COUNTIF(Validation!$U$19:$U$178,$Z262)&gt;0,"Direct",IF(COUNTIF(Validation!$S$19:$S$178,$AI262)=1,"By surname","Unresolved"))))</f>
        <v/>
      </c>
      <c r="AK262" s="28" t="str">
        <f aca="false">IF($L262="","",IF(MATCH($L262,$L$2:$L$3000,0)&lt;&gt;ROW()-1,"",COUNT($AK$1:$AK261)+1))</f>
        <v/>
      </c>
      <c r="AL262" s="28" t="str">
        <f aca="false">IF($G262="","",IF(MATCH($G262,$G$2:$G$3000,0)&lt;&gt;ROW()-1,"",COUNT($AL$1:$AL261)+1))</f>
        <v/>
      </c>
      <c r="AM262" s="28" t="str">
        <f aca="false">IF($H262="","",IF(MATCH($H262,$H$2:$H$3000,0)&lt;&gt;ROW()-1,"",COUNT($AM$1:$AM261)+1))</f>
        <v/>
      </c>
      <c r="AN262" s="28" t="str">
        <f aca="false">IF($I262="","",IF(MATCH($I262,$I$2:$I$3000,0)&lt;&gt;ROW()-1,"",COUNT($AN$1:$AN261)+1))</f>
        <v/>
      </c>
      <c r="AO262" s="28" t="str">
        <f aca="false">IF($Q262="","",IF(MATCH($Q262,$Q$2:$Q$3000,0)&lt;&gt;ROW()-1,"",COUNT($AO$1:$AO261)+1))</f>
        <v/>
      </c>
    </row>
    <row r="263" customFormat="false" ht="12.75" hidden="false" customHeight="true" outlineLevel="0" collapsed="false">
      <c r="W263" s="24" t="n">
        <f aca="false">IF($F263="",0,IFERROR(IF(ISNUMBER($F263),INT($F263),DATE(VALUE(MID(SUBSTITUTE(LEFT($F263,FIND(" ",$F263&amp;" ")-1),"/",REPT(" ",20)),41,20)),VALUE(LEFT(SUBSTITUTE(LEFT($F263,FIND(" ",$F263&amp;" ")-1),"/",REPT(" ",20)),20)),VALUE(MID(SUBSTITUTE(LEFT($F263,FIND(" ",$F263&amp;" ")-1),"/",REPT(" ",20)),21,20)))),0))</f>
        <v>0</v>
      </c>
      <c r="X263" s="25" t="str">
        <f aca="false">IF(ISNUMBER($N263),$N263*Validation!$B$5,"")</f>
        <v/>
      </c>
      <c r="Y263" s="26" t="str">
        <f aca="false">IF($A263="","",SUBSTITUTE(SUBSTITUTE(SUBSTITUTE(SUBSTITUTE(SUBSTITUTE(SUBSTITUTE(SUBSTITUTE(UPPER(TRIM($A263)),"Á","A"),"É","E"),"Í","I"),"Ó","O"),"Ú","U"),"Ñ","N"),"Ü","U"))</f>
        <v/>
      </c>
      <c r="Z263" s="26" t="str">
        <f aca="false">IF($Y263="","",LEFT($Y263,1)&amp;" "&amp;TRIM(RIGHT(SUBSTITUTE($Y263," ",REPT(" ",50)),50)))</f>
        <v/>
      </c>
      <c r="AA263" s="27" t="str">
        <f aca="false">IF($AF263="","",IF(COUNTIF(Validation!$U$19:$U$178,$AF263)&gt;0,"OK","NO MATCH"))</f>
        <v/>
      </c>
      <c r="AB263" s="27" t="str">
        <f aca="false">IF($W263=0,"",IF(AND($W263&gt;=Validation!$B$3,$W263&lt;=Validation!$C$3),"Yes","No"))</f>
        <v/>
      </c>
      <c r="AC263" s="26" t="str">
        <f aca="false">IF($A263="","",$AF263&amp;"|"&amp;TEXT($W263,"yyyy-mm-dd")&amp;"|"&amp;$J263&amp;"|"&amp;$N263)</f>
        <v/>
      </c>
      <c r="AD263" s="27" t="str">
        <f aca="false">IF($AC263="","",IF(COUNTIF($AC$2:$AC$3000,$AC263)&gt;1,"REVIEW","OK"))</f>
        <v/>
      </c>
      <c r="AE263" s="27" t="str">
        <f aca="false">IF(OR($W263=0,$O263=""),"",IF(IFERROR(IF(ISNUMBER($O263),INT($O263),DATE(VALUE(MID(SUBSTITUTE(LEFT($O263,FIND(" ",$O263&amp;" ")-1),"/",REPT(" ",20)),41,20)),VALUE(LEFT(SUBSTITUTE(LEFT($O263,FIND(" ",$O263&amp;" ")-1),"/",REPT(" ",20)),20)),VALUE(MID(SUBSTITUTE(LEFT($O263,FIND(" ",$O263&amp;" ")-1),"/",REPT(" ",20)),21,20)))),0)&gt;$W263,"Late","Same day"))</f>
        <v/>
      </c>
      <c r="AF263" s="26" t="str">
        <f aca="false">IF($A263="","",IFERROR(INDEX(Validation!$C$193:$C$217,MATCH($A263,Validation!$A$193:$A$217,0)),IF(COUNTIF(Validation!$U$19:$U$178,$Z263)&gt;0,$Z263,IF(COUNTIF(Validation!$S$19:$S$178,$AI263)=1,INDEX(Validation!$U$19:$U$178,MATCH($AI263,Validation!$S$19:$S$178,0)),$Z263))))</f>
        <v/>
      </c>
      <c r="AG263" s="27" t="str">
        <f aca="false">IF(COUNTA($A263:$U263)=0,"",IF($A263="","No name",IF($F263="","No date",IF($W263=0,"Date ilegible",IF(NOT(ISNUMBER($N263)),"Hours no numéricas",IF($AA263="NO MATCH","Person no identificada","OK"))))))</f>
        <v/>
      </c>
      <c r="AH263" s="27" t="str">
        <f aca="false">IF($W263=0,"No date",IF($W263&lt;Validation!$B$3,"Before period",IF($W263&gt;Validation!$C$3,"After period","In period")))</f>
        <v>No date</v>
      </c>
      <c r="AI263" s="26" t="str">
        <f aca="false">IF($Y263="","",TRIM(RIGHT(SUBSTITUTE($Y263," ",REPT(" ",50)),50)))</f>
        <v/>
      </c>
      <c r="AJ263" s="27" t="str">
        <f aca="false">IF($A263="","",IF(NOT(ISERROR(MATCH($A263,Validation!$A$193:$A$217,0))),"Manual mapping",IF(COUNTIF(Validation!$U$19:$U$178,$Z263)&gt;0,"Direct",IF(COUNTIF(Validation!$S$19:$S$178,$AI263)=1,"By surname","Unresolved"))))</f>
        <v/>
      </c>
      <c r="AK263" s="28" t="str">
        <f aca="false">IF($L263="","",IF(MATCH($L263,$L$2:$L$3000,0)&lt;&gt;ROW()-1,"",COUNT($AK$1:$AK262)+1))</f>
        <v/>
      </c>
      <c r="AL263" s="28" t="str">
        <f aca="false">IF($G263="","",IF(MATCH($G263,$G$2:$G$3000,0)&lt;&gt;ROW()-1,"",COUNT($AL$1:$AL262)+1))</f>
        <v/>
      </c>
      <c r="AM263" s="28" t="str">
        <f aca="false">IF($H263="","",IF(MATCH($H263,$H$2:$H$3000,0)&lt;&gt;ROW()-1,"",COUNT($AM$1:$AM262)+1))</f>
        <v/>
      </c>
      <c r="AN263" s="28" t="str">
        <f aca="false">IF($I263="","",IF(MATCH($I263,$I$2:$I$3000,0)&lt;&gt;ROW()-1,"",COUNT($AN$1:$AN262)+1))</f>
        <v/>
      </c>
      <c r="AO263" s="28" t="str">
        <f aca="false">IF($Q263="","",IF(MATCH($Q263,$Q$2:$Q$3000,0)&lt;&gt;ROW()-1,"",COUNT($AO$1:$AO262)+1))</f>
        <v/>
      </c>
    </row>
    <row r="264" customFormat="false" ht="12.75" hidden="false" customHeight="true" outlineLevel="0" collapsed="false">
      <c r="W264" s="24" t="n">
        <f aca="false">IF($F264="",0,IFERROR(IF(ISNUMBER($F264),INT($F264),DATE(VALUE(MID(SUBSTITUTE(LEFT($F264,FIND(" ",$F264&amp;" ")-1),"/",REPT(" ",20)),41,20)),VALUE(LEFT(SUBSTITUTE(LEFT($F264,FIND(" ",$F264&amp;" ")-1),"/",REPT(" ",20)),20)),VALUE(MID(SUBSTITUTE(LEFT($F264,FIND(" ",$F264&amp;" ")-1),"/",REPT(" ",20)),21,20)))),0))</f>
        <v>0</v>
      </c>
      <c r="X264" s="25" t="str">
        <f aca="false">IF(ISNUMBER($N264),$N264*Validation!$B$5,"")</f>
        <v/>
      </c>
      <c r="Y264" s="26" t="str">
        <f aca="false">IF($A264="","",SUBSTITUTE(SUBSTITUTE(SUBSTITUTE(SUBSTITUTE(SUBSTITUTE(SUBSTITUTE(SUBSTITUTE(UPPER(TRIM($A264)),"Á","A"),"É","E"),"Í","I"),"Ó","O"),"Ú","U"),"Ñ","N"),"Ü","U"))</f>
        <v/>
      </c>
      <c r="Z264" s="26" t="str">
        <f aca="false">IF($Y264="","",LEFT($Y264,1)&amp;" "&amp;TRIM(RIGHT(SUBSTITUTE($Y264," ",REPT(" ",50)),50)))</f>
        <v/>
      </c>
      <c r="AA264" s="27" t="str">
        <f aca="false">IF($AF264="","",IF(COUNTIF(Validation!$U$19:$U$178,$AF264)&gt;0,"OK","NO MATCH"))</f>
        <v/>
      </c>
      <c r="AB264" s="27" t="str">
        <f aca="false">IF($W264=0,"",IF(AND($W264&gt;=Validation!$B$3,$W264&lt;=Validation!$C$3),"Yes","No"))</f>
        <v/>
      </c>
      <c r="AC264" s="26" t="str">
        <f aca="false">IF($A264="","",$AF264&amp;"|"&amp;TEXT($W264,"yyyy-mm-dd")&amp;"|"&amp;$J264&amp;"|"&amp;$N264)</f>
        <v/>
      </c>
      <c r="AD264" s="27" t="str">
        <f aca="false">IF($AC264="","",IF(COUNTIF($AC$2:$AC$3000,$AC264)&gt;1,"REVIEW","OK"))</f>
        <v/>
      </c>
      <c r="AE264" s="27" t="str">
        <f aca="false">IF(OR($W264=0,$O264=""),"",IF(IFERROR(IF(ISNUMBER($O264),INT($O264),DATE(VALUE(MID(SUBSTITUTE(LEFT($O264,FIND(" ",$O264&amp;" ")-1),"/",REPT(" ",20)),41,20)),VALUE(LEFT(SUBSTITUTE(LEFT($O264,FIND(" ",$O264&amp;" ")-1),"/",REPT(" ",20)),20)),VALUE(MID(SUBSTITUTE(LEFT($O264,FIND(" ",$O264&amp;" ")-1),"/",REPT(" ",20)),21,20)))),0)&gt;$W264,"Late","Same day"))</f>
        <v/>
      </c>
      <c r="AF264" s="26" t="str">
        <f aca="false">IF($A264="","",IFERROR(INDEX(Validation!$C$193:$C$217,MATCH($A264,Validation!$A$193:$A$217,0)),IF(COUNTIF(Validation!$U$19:$U$178,$Z264)&gt;0,$Z264,IF(COUNTIF(Validation!$S$19:$S$178,$AI264)=1,INDEX(Validation!$U$19:$U$178,MATCH($AI264,Validation!$S$19:$S$178,0)),$Z264))))</f>
        <v/>
      </c>
      <c r="AG264" s="27" t="str">
        <f aca="false">IF(COUNTA($A264:$U264)=0,"",IF($A264="","No name",IF($F264="","No date",IF($W264=0,"Date ilegible",IF(NOT(ISNUMBER($N264)),"Hours no numéricas",IF($AA264="NO MATCH","Person no identificada","OK"))))))</f>
        <v/>
      </c>
      <c r="AH264" s="27" t="str">
        <f aca="false">IF($W264=0,"No date",IF($W264&lt;Validation!$B$3,"Before period",IF($W264&gt;Validation!$C$3,"After period","In period")))</f>
        <v>No date</v>
      </c>
      <c r="AI264" s="26" t="str">
        <f aca="false">IF($Y264="","",TRIM(RIGHT(SUBSTITUTE($Y264," ",REPT(" ",50)),50)))</f>
        <v/>
      </c>
      <c r="AJ264" s="27" t="str">
        <f aca="false">IF($A264="","",IF(NOT(ISERROR(MATCH($A264,Validation!$A$193:$A$217,0))),"Manual mapping",IF(COUNTIF(Validation!$U$19:$U$178,$Z264)&gt;0,"Direct",IF(COUNTIF(Validation!$S$19:$S$178,$AI264)=1,"By surname","Unresolved"))))</f>
        <v/>
      </c>
      <c r="AK264" s="28" t="str">
        <f aca="false">IF($L264="","",IF(MATCH($L264,$L$2:$L$3000,0)&lt;&gt;ROW()-1,"",COUNT($AK$1:$AK263)+1))</f>
        <v/>
      </c>
      <c r="AL264" s="28" t="str">
        <f aca="false">IF($G264="","",IF(MATCH($G264,$G$2:$G$3000,0)&lt;&gt;ROW()-1,"",COUNT($AL$1:$AL263)+1))</f>
        <v/>
      </c>
      <c r="AM264" s="28" t="str">
        <f aca="false">IF($H264="","",IF(MATCH($H264,$H$2:$H$3000,0)&lt;&gt;ROW()-1,"",COUNT($AM$1:$AM263)+1))</f>
        <v/>
      </c>
      <c r="AN264" s="28" t="str">
        <f aca="false">IF($I264="","",IF(MATCH($I264,$I$2:$I$3000,0)&lt;&gt;ROW()-1,"",COUNT($AN$1:$AN263)+1))</f>
        <v/>
      </c>
      <c r="AO264" s="28" t="str">
        <f aca="false">IF($Q264="","",IF(MATCH($Q264,$Q$2:$Q$3000,0)&lt;&gt;ROW()-1,"",COUNT($AO$1:$AO263)+1))</f>
        <v/>
      </c>
    </row>
    <row r="265" customFormat="false" ht="12.75" hidden="false" customHeight="true" outlineLevel="0" collapsed="false">
      <c r="W265" s="24" t="n">
        <f aca="false">IF($F265="",0,IFERROR(IF(ISNUMBER($F265),INT($F265),DATE(VALUE(MID(SUBSTITUTE(LEFT($F265,FIND(" ",$F265&amp;" ")-1),"/",REPT(" ",20)),41,20)),VALUE(LEFT(SUBSTITUTE(LEFT($F265,FIND(" ",$F265&amp;" ")-1),"/",REPT(" ",20)),20)),VALUE(MID(SUBSTITUTE(LEFT($F265,FIND(" ",$F265&amp;" ")-1),"/",REPT(" ",20)),21,20)))),0))</f>
        <v>0</v>
      </c>
      <c r="X265" s="25" t="str">
        <f aca="false">IF(ISNUMBER($N265),$N265*Validation!$B$5,"")</f>
        <v/>
      </c>
      <c r="Y265" s="26" t="str">
        <f aca="false">IF($A265="","",SUBSTITUTE(SUBSTITUTE(SUBSTITUTE(SUBSTITUTE(SUBSTITUTE(SUBSTITUTE(SUBSTITUTE(UPPER(TRIM($A265)),"Á","A"),"É","E"),"Í","I"),"Ó","O"),"Ú","U"),"Ñ","N"),"Ü","U"))</f>
        <v/>
      </c>
      <c r="Z265" s="26" t="str">
        <f aca="false">IF($Y265="","",LEFT($Y265,1)&amp;" "&amp;TRIM(RIGHT(SUBSTITUTE($Y265," ",REPT(" ",50)),50)))</f>
        <v/>
      </c>
      <c r="AA265" s="27" t="str">
        <f aca="false">IF($AF265="","",IF(COUNTIF(Validation!$U$19:$U$178,$AF265)&gt;0,"OK","NO MATCH"))</f>
        <v/>
      </c>
      <c r="AB265" s="27" t="str">
        <f aca="false">IF($W265=0,"",IF(AND($W265&gt;=Validation!$B$3,$W265&lt;=Validation!$C$3),"Yes","No"))</f>
        <v/>
      </c>
      <c r="AC265" s="26" t="str">
        <f aca="false">IF($A265="","",$AF265&amp;"|"&amp;TEXT($W265,"yyyy-mm-dd")&amp;"|"&amp;$J265&amp;"|"&amp;$N265)</f>
        <v/>
      </c>
      <c r="AD265" s="27" t="str">
        <f aca="false">IF($AC265="","",IF(COUNTIF($AC$2:$AC$3000,$AC265)&gt;1,"REVIEW","OK"))</f>
        <v/>
      </c>
      <c r="AE265" s="27" t="str">
        <f aca="false">IF(OR($W265=0,$O265=""),"",IF(IFERROR(IF(ISNUMBER($O265),INT($O265),DATE(VALUE(MID(SUBSTITUTE(LEFT($O265,FIND(" ",$O265&amp;" ")-1),"/",REPT(" ",20)),41,20)),VALUE(LEFT(SUBSTITUTE(LEFT($O265,FIND(" ",$O265&amp;" ")-1),"/",REPT(" ",20)),20)),VALUE(MID(SUBSTITUTE(LEFT($O265,FIND(" ",$O265&amp;" ")-1),"/",REPT(" ",20)),21,20)))),0)&gt;$W265,"Late","Same day"))</f>
        <v/>
      </c>
      <c r="AF265" s="26" t="str">
        <f aca="false">IF($A265="","",IFERROR(INDEX(Validation!$C$193:$C$217,MATCH($A265,Validation!$A$193:$A$217,0)),IF(COUNTIF(Validation!$U$19:$U$178,$Z265)&gt;0,$Z265,IF(COUNTIF(Validation!$S$19:$S$178,$AI265)=1,INDEX(Validation!$U$19:$U$178,MATCH($AI265,Validation!$S$19:$S$178,0)),$Z265))))</f>
        <v/>
      </c>
      <c r="AG265" s="27" t="str">
        <f aca="false">IF(COUNTA($A265:$U265)=0,"",IF($A265="","No name",IF($F265="","No date",IF($W265=0,"Date ilegible",IF(NOT(ISNUMBER($N265)),"Hours no numéricas",IF($AA265="NO MATCH","Person no identificada","OK"))))))</f>
        <v/>
      </c>
      <c r="AH265" s="27" t="str">
        <f aca="false">IF($W265=0,"No date",IF($W265&lt;Validation!$B$3,"Before period",IF($W265&gt;Validation!$C$3,"After period","In period")))</f>
        <v>No date</v>
      </c>
      <c r="AI265" s="26" t="str">
        <f aca="false">IF($Y265="","",TRIM(RIGHT(SUBSTITUTE($Y265," ",REPT(" ",50)),50)))</f>
        <v/>
      </c>
      <c r="AJ265" s="27" t="str">
        <f aca="false">IF($A265="","",IF(NOT(ISERROR(MATCH($A265,Validation!$A$193:$A$217,0))),"Manual mapping",IF(COUNTIF(Validation!$U$19:$U$178,$Z265)&gt;0,"Direct",IF(COUNTIF(Validation!$S$19:$S$178,$AI265)=1,"By surname","Unresolved"))))</f>
        <v/>
      </c>
      <c r="AK265" s="28" t="str">
        <f aca="false">IF($L265="","",IF(MATCH($L265,$L$2:$L$3000,0)&lt;&gt;ROW()-1,"",COUNT($AK$1:$AK264)+1))</f>
        <v/>
      </c>
      <c r="AL265" s="28" t="str">
        <f aca="false">IF($G265="","",IF(MATCH($G265,$G$2:$G$3000,0)&lt;&gt;ROW()-1,"",COUNT($AL$1:$AL264)+1))</f>
        <v/>
      </c>
      <c r="AM265" s="28" t="str">
        <f aca="false">IF($H265="","",IF(MATCH($H265,$H$2:$H$3000,0)&lt;&gt;ROW()-1,"",COUNT($AM$1:$AM264)+1))</f>
        <v/>
      </c>
      <c r="AN265" s="28" t="str">
        <f aca="false">IF($I265="","",IF(MATCH($I265,$I$2:$I$3000,0)&lt;&gt;ROW()-1,"",COUNT($AN$1:$AN264)+1))</f>
        <v/>
      </c>
      <c r="AO265" s="28" t="str">
        <f aca="false">IF($Q265="","",IF(MATCH($Q265,$Q$2:$Q$3000,0)&lt;&gt;ROW()-1,"",COUNT($AO$1:$AO264)+1))</f>
        <v/>
      </c>
    </row>
    <row r="266" customFormat="false" ht="12.75" hidden="false" customHeight="true" outlineLevel="0" collapsed="false">
      <c r="W266" s="24" t="n">
        <f aca="false">IF($F266="",0,IFERROR(IF(ISNUMBER($F266),INT($F266),DATE(VALUE(MID(SUBSTITUTE(LEFT($F266,FIND(" ",$F266&amp;" ")-1),"/",REPT(" ",20)),41,20)),VALUE(LEFT(SUBSTITUTE(LEFT($F266,FIND(" ",$F266&amp;" ")-1),"/",REPT(" ",20)),20)),VALUE(MID(SUBSTITUTE(LEFT($F266,FIND(" ",$F266&amp;" ")-1),"/",REPT(" ",20)),21,20)))),0))</f>
        <v>0</v>
      </c>
      <c r="X266" s="25" t="str">
        <f aca="false">IF(ISNUMBER($N266),$N266*Validation!$B$5,"")</f>
        <v/>
      </c>
      <c r="Y266" s="26" t="str">
        <f aca="false">IF($A266="","",SUBSTITUTE(SUBSTITUTE(SUBSTITUTE(SUBSTITUTE(SUBSTITUTE(SUBSTITUTE(SUBSTITUTE(UPPER(TRIM($A266)),"Á","A"),"É","E"),"Í","I"),"Ó","O"),"Ú","U"),"Ñ","N"),"Ü","U"))</f>
        <v/>
      </c>
      <c r="Z266" s="26" t="str">
        <f aca="false">IF($Y266="","",LEFT($Y266,1)&amp;" "&amp;TRIM(RIGHT(SUBSTITUTE($Y266," ",REPT(" ",50)),50)))</f>
        <v/>
      </c>
      <c r="AA266" s="27" t="str">
        <f aca="false">IF($AF266="","",IF(COUNTIF(Validation!$U$19:$U$178,$AF266)&gt;0,"OK","NO MATCH"))</f>
        <v/>
      </c>
      <c r="AB266" s="27" t="str">
        <f aca="false">IF($W266=0,"",IF(AND($W266&gt;=Validation!$B$3,$W266&lt;=Validation!$C$3),"Yes","No"))</f>
        <v/>
      </c>
      <c r="AC266" s="26" t="str">
        <f aca="false">IF($A266="","",$AF266&amp;"|"&amp;TEXT($W266,"yyyy-mm-dd")&amp;"|"&amp;$J266&amp;"|"&amp;$N266)</f>
        <v/>
      </c>
      <c r="AD266" s="27" t="str">
        <f aca="false">IF($AC266="","",IF(COUNTIF($AC$2:$AC$3000,$AC266)&gt;1,"REVIEW","OK"))</f>
        <v/>
      </c>
      <c r="AE266" s="27" t="str">
        <f aca="false">IF(OR($W266=0,$O266=""),"",IF(IFERROR(IF(ISNUMBER($O266),INT($O266),DATE(VALUE(MID(SUBSTITUTE(LEFT($O266,FIND(" ",$O266&amp;" ")-1),"/",REPT(" ",20)),41,20)),VALUE(LEFT(SUBSTITUTE(LEFT($O266,FIND(" ",$O266&amp;" ")-1),"/",REPT(" ",20)),20)),VALUE(MID(SUBSTITUTE(LEFT($O266,FIND(" ",$O266&amp;" ")-1),"/",REPT(" ",20)),21,20)))),0)&gt;$W266,"Late","Same day"))</f>
        <v/>
      </c>
      <c r="AF266" s="26" t="str">
        <f aca="false">IF($A266="","",IFERROR(INDEX(Validation!$C$193:$C$217,MATCH($A266,Validation!$A$193:$A$217,0)),IF(COUNTIF(Validation!$U$19:$U$178,$Z266)&gt;0,$Z266,IF(COUNTIF(Validation!$S$19:$S$178,$AI266)=1,INDEX(Validation!$U$19:$U$178,MATCH($AI266,Validation!$S$19:$S$178,0)),$Z266))))</f>
        <v/>
      </c>
      <c r="AG266" s="27" t="str">
        <f aca="false">IF(COUNTA($A266:$U266)=0,"",IF($A266="","No name",IF($F266="","No date",IF($W266=0,"Date ilegible",IF(NOT(ISNUMBER($N266)),"Hours no numéricas",IF($AA266="NO MATCH","Person no identificada","OK"))))))</f>
        <v/>
      </c>
      <c r="AH266" s="27" t="str">
        <f aca="false">IF($W266=0,"No date",IF($W266&lt;Validation!$B$3,"Before period",IF($W266&gt;Validation!$C$3,"After period","In period")))</f>
        <v>No date</v>
      </c>
      <c r="AI266" s="26" t="str">
        <f aca="false">IF($Y266="","",TRIM(RIGHT(SUBSTITUTE($Y266," ",REPT(" ",50)),50)))</f>
        <v/>
      </c>
      <c r="AJ266" s="27" t="str">
        <f aca="false">IF($A266="","",IF(NOT(ISERROR(MATCH($A266,Validation!$A$193:$A$217,0))),"Manual mapping",IF(COUNTIF(Validation!$U$19:$U$178,$Z266)&gt;0,"Direct",IF(COUNTIF(Validation!$S$19:$S$178,$AI266)=1,"By surname","Unresolved"))))</f>
        <v/>
      </c>
      <c r="AK266" s="28" t="str">
        <f aca="false">IF($L266="","",IF(MATCH($L266,$L$2:$L$3000,0)&lt;&gt;ROW()-1,"",COUNT($AK$1:$AK265)+1))</f>
        <v/>
      </c>
      <c r="AL266" s="28" t="str">
        <f aca="false">IF($G266="","",IF(MATCH($G266,$G$2:$G$3000,0)&lt;&gt;ROW()-1,"",COUNT($AL$1:$AL265)+1))</f>
        <v/>
      </c>
      <c r="AM266" s="28" t="str">
        <f aca="false">IF($H266="","",IF(MATCH($H266,$H$2:$H$3000,0)&lt;&gt;ROW()-1,"",COUNT($AM$1:$AM265)+1))</f>
        <v/>
      </c>
      <c r="AN266" s="28" t="str">
        <f aca="false">IF($I266="","",IF(MATCH($I266,$I$2:$I$3000,0)&lt;&gt;ROW()-1,"",COUNT($AN$1:$AN265)+1))</f>
        <v/>
      </c>
      <c r="AO266" s="28" t="str">
        <f aca="false">IF($Q266="","",IF(MATCH($Q266,$Q$2:$Q$3000,0)&lt;&gt;ROW()-1,"",COUNT($AO$1:$AO265)+1))</f>
        <v/>
      </c>
    </row>
    <row r="267" customFormat="false" ht="12.75" hidden="false" customHeight="true" outlineLevel="0" collapsed="false">
      <c r="W267" s="24" t="n">
        <f aca="false">IF($F267="",0,IFERROR(IF(ISNUMBER($F267),INT($F267),DATE(VALUE(MID(SUBSTITUTE(LEFT($F267,FIND(" ",$F267&amp;" ")-1),"/",REPT(" ",20)),41,20)),VALUE(LEFT(SUBSTITUTE(LEFT($F267,FIND(" ",$F267&amp;" ")-1),"/",REPT(" ",20)),20)),VALUE(MID(SUBSTITUTE(LEFT($F267,FIND(" ",$F267&amp;" ")-1),"/",REPT(" ",20)),21,20)))),0))</f>
        <v>0</v>
      </c>
      <c r="X267" s="25" t="str">
        <f aca="false">IF(ISNUMBER($N267),$N267*Validation!$B$5,"")</f>
        <v/>
      </c>
      <c r="Y267" s="26" t="str">
        <f aca="false">IF($A267="","",SUBSTITUTE(SUBSTITUTE(SUBSTITUTE(SUBSTITUTE(SUBSTITUTE(SUBSTITUTE(SUBSTITUTE(UPPER(TRIM($A267)),"Á","A"),"É","E"),"Í","I"),"Ó","O"),"Ú","U"),"Ñ","N"),"Ü","U"))</f>
        <v/>
      </c>
      <c r="Z267" s="26" t="str">
        <f aca="false">IF($Y267="","",LEFT($Y267,1)&amp;" "&amp;TRIM(RIGHT(SUBSTITUTE($Y267," ",REPT(" ",50)),50)))</f>
        <v/>
      </c>
      <c r="AA267" s="27" t="str">
        <f aca="false">IF($AF267="","",IF(COUNTIF(Validation!$U$19:$U$178,$AF267)&gt;0,"OK","NO MATCH"))</f>
        <v/>
      </c>
      <c r="AB267" s="27" t="str">
        <f aca="false">IF($W267=0,"",IF(AND($W267&gt;=Validation!$B$3,$W267&lt;=Validation!$C$3),"Yes","No"))</f>
        <v/>
      </c>
      <c r="AC267" s="26" t="str">
        <f aca="false">IF($A267="","",$AF267&amp;"|"&amp;TEXT($W267,"yyyy-mm-dd")&amp;"|"&amp;$J267&amp;"|"&amp;$N267)</f>
        <v/>
      </c>
      <c r="AD267" s="27" t="str">
        <f aca="false">IF($AC267="","",IF(COUNTIF($AC$2:$AC$3000,$AC267)&gt;1,"REVIEW","OK"))</f>
        <v/>
      </c>
      <c r="AE267" s="27" t="str">
        <f aca="false">IF(OR($W267=0,$O267=""),"",IF(IFERROR(IF(ISNUMBER($O267),INT($O267),DATE(VALUE(MID(SUBSTITUTE(LEFT($O267,FIND(" ",$O267&amp;" ")-1),"/",REPT(" ",20)),41,20)),VALUE(LEFT(SUBSTITUTE(LEFT($O267,FIND(" ",$O267&amp;" ")-1),"/",REPT(" ",20)),20)),VALUE(MID(SUBSTITUTE(LEFT($O267,FIND(" ",$O267&amp;" ")-1),"/",REPT(" ",20)),21,20)))),0)&gt;$W267,"Late","Same day"))</f>
        <v/>
      </c>
      <c r="AF267" s="26" t="str">
        <f aca="false">IF($A267="","",IFERROR(INDEX(Validation!$C$193:$C$217,MATCH($A267,Validation!$A$193:$A$217,0)),IF(COUNTIF(Validation!$U$19:$U$178,$Z267)&gt;0,$Z267,IF(COUNTIF(Validation!$S$19:$S$178,$AI267)=1,INDEX(Validation!$U$19:$U$178,MATCH($AI267,Validation!$S$19:$S$178,0)),$Z267))))</f>
        <v/>
      </c>
      <c r="AG267" s="27" t="str">
        <f aca="false">IF(COUNTA($A267:$U267)=0,"",IF($A267="","No name",IF($F267="","No date",IF($W267=0,"Date ilegible",IF(NOT(ISNUMBER($N267)),"Hours no numéricas",IF($AA267="NO MATCH","Person no identificada","OK"))))))</f>
        <v/>
      </c>
      <c r="AH267" s="27" t="str">
        <f aca="false">IF($W267=0,"No date",IF($W267&lt;Validation!$B$3,"Before period",IF($W267&gt;Validation!$C$3,"After period","In period")))</f>
        <v>No date</v>
      </c>
      <c r="AI267" s="26" t="str">
        <f aca="false">IF($Y267="","",TRIM(RIGHT(SUBSTITUTE($Y267," ",REPT(" ",50)),50)))</f>
        <v/>
      </c>
      <c r="AJ267" s="27" t="str">
        <f aca="false">IF($A267="","",IF(NOT(ISERROR(MATCH($A267,Validation!$A$193:$A$217,0))),"Manual mapping",IF(COUNTIF(Validation!$U$19:$U$178,$Z267)&gt;0,"Direct",IF(COUNTIF(Validation!$S$19:$S$178,$AI267)=1,"By surname","Unresolved"))))</f>
        <v/>
      </c>
      <c r="AK267" s="28" t="str">
        <f aca="false">IF($L267="","",IF(MATCH($L267,$L$2:$L$3000,0)&lt;&gt;ROW()-1,"",COUNT($AK$1:$AK266)+1))</f>
        <v/>
      </c>
      <c r="AL267" s="28" t="str">
        <f aca="false">IF($G267="","",IF(MATCH($G267,$G$2:$G$3000,0)&lt;&gt;ROW()-1,"",COUNT($AL$1:$AL266)+1))</f>
        <v/>
      </c>
      <c r="AM267" s="28" t="str">
        <f aca="false">IF($H267="","",IF(MATCH($H267,$H$2:$H$3000,0)&lt;&gt;ROW()-1,"",COUNT($AM$1:$AM266)+1))</f>
        <v/>
      </c>
      <c r="AN267" s="28" t="str">
        <f aca="false">IF($I267="","",IF(MATCH($I267,$I$2:$I$3000,0)&lt;&gt;ROW()-1,"",COUNT($AN$1:$AN266)+1))</f>
        <v/>
      </c>
      <c r="AO267" s="28" t="str">
        <f aca="false">IF($Q267="","",IF(MATCH($Q267,$Q$2:$Q$3000,0)&lt;&gt;ROW()-1,"",COUNT($AO$1:$AO266)+1))</f>
        <v/>
      </c>
    </row>
    <row r="268" customFormat="false" ht="12.75" hidden="false" customHeight="true" outlineLevel="0" collapsed="false">
      <c r="W268" s="24" t="n">
        <f aca="false">IF($F268="",0,IFERROR(IF(ISNUMBER($F268),INT($F268),DATE(VALUE(MID(SUBSTITUTE(LEFT($F268,FIND(" ",$F268&amp;" ")-1),"/",REPT(" ",20)),41,20)),VALUE(LEFT(SUBSTITUTE(LEFT($F268,FIND(" ",$F268&amp;" ")-1),"/",REPT(" ",20)),20)),VALUE(MID(SUBSTITUTE(LEFT($F268,FIND(" ",$F268&amp;" ")-1),"/",REPT(" ",20)),21,20)))),0))</f>
        <v>0</v>
      </c>
      <c r="X268" s="25" t="str">
        <f aca="false">IF(ISNUMBER($N268),$N268*Validation!$B$5,"")</f>
        <v/>
      </c>
      <c r="Y268" s="26" t="str">
        <f aca="false">IF($A268="","",SUBSTITUTE(SUBSTITUTE(SUBSTITUTE(SUBSTITUTE(SUBSTITUTE(SUBSTITUTE(SUBSTITUTE(UPPER(TRIM($A268)),"Á","A"),"É","E"),"Í","I"),"Ó","O"),"Ú","U"),"Ñ","N"),"Ü","U"))</f>
        <v/>
      </c>
      <c r="Z268" s="26" t="str">
        <f aca="false">IF($Y268="","",LEFT($Y268,1)&amp;" "&amp;TRIM(RIGHT(SUBSTITUTE($Y268," ",REPT(" ",50)),50)))</f>
        <v/>
      </c>
      <c r="AA268" s="27" t="str">
        <f aca="false">IF($AF268="","",IF(COUNTIF(Validation!$U$19:$U$178,$AF268)&gt;0,"OK","NO MATCH"))</f>
        <v/>
      </c>
      <c r="AB268" s="27" t="str">
        <f aca="false">IF($W268=0,"",IF(AND($W268&gt;=Validation!$B$3,$W268&lt;=Validation!$C$3),"Yes","No"))</f>
        <v/>
      </c>
      <c r="AC268" s="26" t="str">
        <f aca="false">IF($A268="","",$AF268&amp;"|"&amp;TEXT($W268,"yyyy-mm-dd")&amp;"|"&amp;$J268&amp;"|"&amp;$N268)</f>
        <v/>
      </c>
      <c r="AD268" s="27" t="str">
        <f aca="false">IF($AC268="","",IF(COUNTIF($AC$2:$AC$3000,$AC268)&gt;1,"REVIEW","OK"))</f>
        <v/>
      </c>
      <c r="AE268" s="27" t="str">
        <f aca="false">IF(OR($W268=0,$O268=""),"",IF(IFERROR(IF(ISNUMBER($O268),INT($O268),DATE(VALUE(MID(SUBSTITUTE(LEFT($O268,FIND(" ",$O268&amp;" ")-1),"/",REPT(" ",20)),41,20)),VALUE(LEFT(SUBSTITUTE(LEFT($O268,FIND(" ",$O268&amp;" ")-1),"/",REPT(" ",20)),20)),VALUE(MID(SUBSTITUTE(LEFT($O268,FIND(" ",$O268&amp;" ")-1),"/",REPT(" ",20)),21,20)))),0)&gt;$W268,"Late","Same day"))</f>
        <v/>
      </c>
      <c r="AF268" s="26" t="str">
        <f aca="false">IF($A268="","",IFERROR(INDEX(Validation!$C$193:$C$217,MATCH($A268,Validation!$A$193:$A$217,0)),IF(COUNTIF(Validation!$U$19:$U$178,$Z268)&gt;0,$Z268,IF(COUNTIF(Validation!$S$19:$S$178,$AI268)=1,INDEX(Validation!$U$19:$U$178,MATCH($AI268,Validation!$S$19:$S$178,0)),$Z268))))</f>
        <v/>
      </c>
      <c r="AG268" s="27" t="str">
        <f aca="false">IF(COUNTA($A268:$U268)=0,"",IF($A268="","No name",IF($F268="","No date",IF($W268=0,"Date ilegible",IF(NOT(ISNUMBER($N268)),"Hours no numéricas",IF($AA268="NO MATCH","Person no identificada","OK"))))))</f>
        <v/>
      </c>
      <c r="AH268" s="27" t="str">
        <f aca="false">IF($W268=0,"No date",IF($W268&lt;Validation!$B$3,"Before period",IF($W268&gt;Validation!$C$3,"After period","In period")))</f>
        <v>No date</v>
      </c>
      <c r="AI268" s="26" t="str">
        <f aca="false">IF($Y268="","",TRIM(RIGHT(SUBSTITUTE($Y268," ",REPT(" ",50)),50)))</f>
        <v/>
      </c>
      <c r="AJ268" s="27" t="str">
        <f aca="false">IF($A268="","",IF(NOT(ISERROR(MATCH($A268,Validation!$A$193:$A$217,0))),"Manual mapping",IF(COUNTIF(Validation!$U$19:$U$178,$Z268)&gt;0,"Direct",IF(COUNTIF(Validation!$S$19:$S$178,$AI268)=1,"By surname","Unresolved"))))</f>
        <v/>
      </c>
      <c r="AK268" s="28" t="str">
        <f aca="false">IF($L268="","",IF(MATCH($L268,$L$2:$L$3000,0)&lt;&gt;ROW()-1,"",COUNT($AK$1:$AK267)+1))</f>
        <v/>
      </c>
      <c r="AL268" s="28" t="str">
        <f aca="false">IF($G268="","",IF(MATCH($G268,$G$2:$G$3000,0)&lt;&gt;ROW()-1,"",COUNT($AL$1:$AL267)+1))</f>
        <v/>
      </c>
      <c r="AM268" s="28" t="str">
        <f aca="false">IF($H268="","",IF(MATCH($H268,$H$2:$H$3000,0)&lt;&gt;ROW()-1,"",COUNT($AM$1:$AM267)+1))</f>
        <v/>
      </c>
      <c r="AN268" s="28" t="str">
        <f aca="false">IF($I268="","",IF(MATCH($I268,$I$2:$I$3000,0)&lt;&gt;ROW()-1,"",COUNT($AN$1:$AN267)+1))</f>
        <v/>
      </c>
      <c r="AO268" s="28" t="str">
        <f aca="false">IF($Q268="","",IF(MATCH($Q268,$Q$2:$Q$3000,0)&lt;&gt;ROW()-1,"",COUNT($AO$1:$AO267)+1))</f>
        <v/>
      </c>
    </row>
    <row r="269" customFormat="false" ht="12.75" hidden="false" customHeight="true" outlineLevel="0" collapsed="false">
      <c r="W269" s="24" t="n">
        <f aca="false">IF($F269="",0,IFERROR(IF(ISNUMBER($F269),INT($F269),DATE(VALUE(MID(SUBSTITUTE(LEFT($F269,FIND(" ",$F269&amp;" ")-1),"/",REPT(" ",20)),41,20)),VALUE(LEFT(SUBSTITUTE(LEFT($F269,FIND(" ",$F269&amp;" ")-1),"/",REPT(" ",20)),20)),VALUE(MID(SUBSTITUTE(LEFT($F269,FIND(" ",$F269&amp;" ")-1),"/",REPT(" ",20)),21,20)))),0))</f>
        <v>0</v>
      </c>
      <c r="X269" s="25" t="str">
        <f aca="false">IF(ISNUMBER($N269),$N269*Validation!$B$5,"")</f>
        <v/>
      </c>
      <c r="Y269" s="26" t="str">
        <f aca="false">IF($A269="","",SUBSTITUTE(SUBSTITUTE(SUBSTITUTE(SUBSTITUTE(SUBSTITUTE(SUBSTITUTE(SUBSTITUTE(UPPER(TRIM($A269)),"Á","A"),"É","E"),"Í","I"),"Ó","O"),"Ú","U"),"Ñ","N"),"Ü","U"))</f>
        <v/>
      </c>
      <c r="Z269" s="26" t="str">
        <f aca="false">IF($Y269="","",LEFT($Y269,1)&amp;" "&amp;TRIM(RIGHT(SUBSTITUTE($Y269," ",REPT(" ",50)),50)))</f>
        <v/>
      </c>
      <c r="AA269" s="27" t="str">
        <f aca="false">IF($AF269="","",IF(COUNTIF(Validation!$U$19:$U$178,$AF269)&gt;0,"OK","NO MATCH"))</f>
        <v/>
      </c>
      <c r="AB269" s="27" t="str">
        <f aca="false">IF($W269=0,"",IF(AND($W269&gt;=Validation!$B$3,$W269&lt;=Validation!$C$3),"Yes","No"))</f>
        <v/>
      </c>
      <c r="AC269" s="26" t="str">
        <f aca="false">IF($A269="","",$AF269&amp;"|"&amp;TEXT($W269,"yyyy-mm-dd")&amp;"|"&amp;$J269&amp;"|"&amp;$N269)</f>
        <v/>
      </c>
      <c r="AD269" s="27" t="str">
        <f aca="false">IF($AC269="","",IF(COUNTIF($AC$2:$AC$3000,$AC269)&gt;1,"REVIEW","OK"))</f>
        <v/>
      </c>
      <c r="AE269" s="27" t="str">
        <f aca="false">IF(OR($W269=0,$O269=""),"",IF(IFERROR(IF(ISNUMBER($O269),INT($O269),DATE(VALUE(MID(SUBSTITUTE(LEFT($O269,FIND(" ",$O269&amp;" ")-1),"/",REPT(" ",20)),41,20)),VALUE(LEFT(SUBSTITUTE(LEFT($O269,FIND(" ",$O269&amp;" ")-1),"/",REPT(" ",20)),20)),VALUE(MID(SUBSTITUTE(LEFT($O269,FIND(" ",$O269&amp;" ")-1),"/",REPT(" ",20)),21,20)))),0)&gt;$W269,"Late","Same day"))</f>
        <v/>
      </c>
      <c r="AF269" s="26" t="str">
        <f aca="false">IF($A269="","",IFERROR(INDEX(Validation!$C$193:$C$217,MATCH($A269,Validation!$A$193:$A$217,0)),IF(COUNTIF(Validation!$U$19:$U$178,$Z269)&gt;0,$Z269,IF(COUNTIF(Validation!$S$19:$S$178,$AI269)=1,INDEX(Validation!$U$19:$U$178,MATCH($AI269,Validation!$S$19:$S$178,0)),$Z269))))</f>
        <v/>
      </c>
      <c r="AG269" s="27" t="str">
        <f aca="false">IF(COUNTA($A269:$U269)=0,"",IF($A269="","No name",IF($F269="","No date",IF($W269=0,"Date ilegible",IF(NOT(ISNUMBER($N269)),"Hours no numéricas",IF($AA269="NO MATCH","Person no identificada","OK"))))))</f>
        <v/>
      </c>
      <c r="AH269" s="27" t="str">
        <f aca="false">IF($W269=0,"No date",IF($W269&lt;Validation!$B$3,"Before period",IF($W269&gt;Validation!$C$3,"After period","In period")))</f>
        <v>No date</v>
      </c>
      <c r="AI269" s="26" t="str">
        <f aca="false">IF($Y269="","",TRIM(RIGHT(SUBSTITUTE($Y269," ",REPT(" ",50)),50)))</f>
        <v/>
      </c>
      <c r="AJ269" s="27" t="str">
        <f aca="false">IF($A269="","",IF(NOT(ISERROR(MATCH($A269,Validation!$A$193:$A$217,0))),"Manual mapping",IF(COUNTIF(Validation!$U$19:$U$178,$Z269)&gt;0,"Direct",IF(COUNTIF(Validation!$S$19:$S$178,$AI269)=1,"By surname","Unresolved"))))</f>
        <v/>
      </c>
      <c r="AK269" s="28" t="str">
        <f aca="false">IF($L269="","",IF(MATCH($L269,$L$2:$L$3000,0)&lt;&gt;ROW()-1,"",COUNT($AK$1:$AK268)+1))</f>
        <v/>
      </c>
      <c r="AL269" s="28" t="str">
        <f aca="false">IF($G269="","",IF(MATCH($G269,$G$2:$G$3000,0)&lt;&gt;ROW()-1,"",COUNT($AL$1:$AL268)+1))</f>
        <v/>
      </c>
      <c r="AM269" s="28" t="str">
        <f aca="false">IF($H269="","",IF(MATCH($H269,$H$2:$H$3000,0)&lt;&gt;ROW()-1,"",COUNT($AM$1:$AM268)+1))</f>
        <v/>
      </c>
      <c r="AN269" s="28" t="str">
        <f aca="false">IF($I269="","",IF(MATCH($I269,$I$2:$I$3000,0)&lt;&gt;ROW()-1,"",COUNT($AN$1:$AN268)+1))</f>
        <v/>
      </c>
      <c r="AO269" s="28" t="str">
        <f aca="false">IF($Q269="","",IF(MATCH($Q269,$Q$2:$Q$3000,0)&lt;&gt;ROW()-1,"",COUNT($AO$1:$AO268)+1))</f>
        <v/>
      </c>
    </row>
    <row r="270" customFormat="false" ht="12.75" hidden="false" customHeight="true" outlineLevel="0" collapsed="false">
      <c r="W270" s="24" t="n">
        <f aca="false">IF($F270="",0,IFERROR(IF(ISNUMBER($F270),INT($F270),DATE(VALUE(MID(SUBSTITUTE(LEFT($F270,FIND(" ",$F270&amp;" ")-1),"/",REPT(" ",20)),41,20)),VALUE(LEFT(SUBSTITUTE(LEFT($F270,FIND(" ",$F270&amp;" ")-1),"/",REPT(" ",20)),20)),VALUE(MID(SUBSTITUTE(LEFT($F270,FIND(" ",$F270&amp;" ")-1),"/",REPT(" ",20)),21,20)))),0))</f>
        <v>0</v>
      </c>
      <c r="X270" s="25" t="str">
        <f aca="false">IF(ISNUMBER($N270),$N270*Validation!$B$5,"")</f>
        <v/>
      </c>
      <c r="Y270" s="26" t="str">
        <f aca="false">IF($A270="","",SUBSTITUTE(SUBSTITUTE(SUBSTITUTE(SUBSTITUTE(SUBSTITUTE(SUBSTITUTE(SUBSTITUTE(UPPER(TRIM($A270)),"Á","A"),"É","E"),"Í","I"),"Ó","O"),"Ú","U"),"Ñ","N"),"Ü","U"))</f>
        <v/>
      </c>
      <c r="Z270" s="26" t="str">
        <f aca="false">IF($Y270="","",LEFT($Y270,1)&amp;" "&amp;TRIM(RIGHT(SUBSTITUTE($Y270," ",REPT(" ",50)),50)))</f>
        <v/>
      </c>
      <c r="AA270" s="27" t="str">
        <f aca="false">IF($AF270="","",IF(COUNTIF(Validation!$U$19:$U$178,$AF270)&gt;0,"OK","NO MATCH"))</f>
        <v/>
      </c>
      <c r="AB270" s="27" t="str">
        <f aca="false">IF($W270=0,"",IF(AND($W270&gt;=Validation!$B$3,$W270&lt;=Validation!$C$3),"Yes","No"))</f>
        <v/>
      </c>
      <c r="AC270" s="26" t="str">
        <f aca="false">IF($A270="","",$AF270&amp;"|"&amp;TEXT($W270,"yyyy-mm-dd")&amp;"|"&amp;$J270&amp;"|"&amp;$N270)</f>
        <v/>
      </c>
      <c r="AD270" s="27" t="str">
        <f aca="false">IF($AC270="","",IF(COUNTIF($AC$2:$AC$3000,$AC270)&gt;1,"REVIEW","OK"))</f>
        <v/>
      </c>
      <c r="AE270" s="27" t="str">
        <f aca="false">IF(OR($W270=0,$O270=""),"",IF(IFERROR(IF(ISNUMBER($O270),INT($O270),DATE(VALUE(MID(SUBSTITUTE(LEFT($O270,FIND(" ",$O270&amp;" ")-1),"/",REPT(" ",20)),41,20)),VALUE(LEFT(SUBSTITUTE(LEFT($O270,FIND(" ",$O270&amp;" ")-1),"/",REPT(" ",20)),20)),VALUE(MID(SUBSTITUTE(LEFT($O270,FIND(" ",$O270&amp;" ")-1),"/",REPT(" ",20)),21,20)))),0)&gt;$W270,"Late","Same day"))</f>
        <v/>
      </c>
      <c r="AF270" s="26" t="str">
        <f aca="false">IF($A270="","",IFERROR(INDEX(Validation!$C$193:$C$217,MATCH($A270,Validation!$A$193:$A$217,0)),IF(COUNTIF(Validation!$U$19:$U$178,$Z270)&gt;0,$Z270,IF(COUNTIF(Validation!$S$19:$S$178,$AI270)=1,INDEX(Validation!$U$19:$U$178,MATCH($AI270,Validation!$S$19:$S$178,0)),$Z270))))</f>
        <v/>
      </c>
      <c r="AG270" s="27" t="str">
        <f aca="false">IF(COUNTA($A270:$U270)=0,"",IF($A270="","No name",IF($F270="","No date",IF($W270=0,"Date ilegible",IF(NOT(ISNUMBER($N270)),"Hours no numéricas",IF($AA270="NO MATCH","Person no identificada","OK"))))))</f>
        <v/>
      </c>
      <c r="AH270" s="27" t="str">
        <f aca="false">IF($W270=0,"No date",IF($W270&lt;Validation!$B$3,"Before period",IF($W270&gt;Validation!$C$3,"After period","In period")))</f>
        <v>No date</v>
      </c>
      <c r="AI270" s="26" t="str">
        <f aca="false">IF($Y270="","",TRIM(RIGHT(SUBSTITUTE($Y270," ",REPT(" ",50)),50)))</f>
        <v/>
      </c>
      <c r="AJ270" s="27" t="str">
        <f aca="false">IF($A270="","",IF(NOT(ISERROR(MATCH($A270,Validation!$A$193:$A$217,0))),"Manual mapping",IF(COUNTIF(Validation!$U$19:$U$178,$Z270)&gt;0,"Direct",IF(COUNTIF(Validation!$S$19:$S$178,$AI270)=1,"By surname","Unresolved"))))</f>
        <v/>
      </c>
      <c r="AK270" s="28" t="str">
        <f aca="false">IF($L270="","",IF(MATCH($L270,$L$2:$L$3000,0)&lt;&gt;ROW()-1,"",COUNT($AK$1:$AK269)+1))</f>
        <v/>
      </c>
      <c r="AL270" s="28" t="str">
        <f aca="false">IF($G270="","",IF(MATCH($G270,$G$2:$G$3000,0)&lt;&gt;ROW()-1,"",COUNT($AL$1:$AL269)+1))</f>
        <v/>
      </c>
      <c r="AM270" s="28" t="str">
        <f aca="false">IF($H270="","",IF(MATCH($H270,$H$2:$H$3000,0)&lt;&gt;ROW()-1,"",COUNT($AM$1:$AM269)+1))</f>
        <v/>
      </c>
      <c r="AN270" s="28" t="str">
        <f aca="false">IF($I270="","",IF(MATCH($I270,$I$2:$I$3000,0)&lt;&gt;ROW()-1,"",COUNT($AN$1:$AN269)+1))</f>
        <v/>
      </c>
      <c r="AO270" s="28" t="str">
        <f aca="false">IF($Q270="","",IF(MATCH($Q270,$Q$2:$Q$3000,0)&lt;&gt;ROW()-1,"",COUNT($AO$1:$AO269)+1))</f>
        <v/>
      </c>
    </row>
    <row r="271" customFormat="false" ht="12.75" hidden="false" customHeight="true" outlineLevel="0" collapsed="false">
      <c r="W271" s="24" t="n">
        <f aca="false">IF($F271="",0,IFERROR(IF(ISNUMBER($F271),INT($F271),DATE(VALUE(MID(SUBSTITUTE(LEFT($F271,FIND(" ",$F271&amp;" ")-1),"/",REPT(" ",20)),41,20)),VALUE(LEFT(SUBSTITUTE(LEFT($F271,FIND(" ",$F271&amp;" ")-1),"/",REPT(" ",20)),20)),VALUE(MID(SUBSTITUTE(LEFT($F271,FIND(" ",$F271&amp;" ")-1),"/",REPT(" ",20)),21,20)))),0))</f>
        <v>0</v>
      </c>
      <c r="X271" s="25" t="str">
        <f aca="false">IF(ISNUMBER($N271),$N271*Validation!$B$5,"")</f>
        <v/>
      </c>
      <c r="Y271" s="26" t="str">
        <f aca="false">IF($A271="","",SUBSTITUTE(SUBSTITUTE(SUBSTITUTE(SUBSTITUTE(SUBSTITUTE(SUBSTITUTE(SUBSTITUTE(UPPER(TRIM($A271)),"Á","A"),"É","E"),"Í","I"),"Ó","O"),"Ú","U"),"Ñ","N"),"Ü","U"))</f>
        <v/>
      </c>
      <c r="Z271" s="26" t="str">
        <f aca="false">IF($Y271="","",LEFT($Y271,1)&amp;" "&amp;TRIM(RIGHT(SUBSTITUTE($Y271," ",REPT(" ",50)),50)))</f>
        <v/>
      </c>
      <c r="AA271" s="27" t="str">
        <f aca="false">IF($AF271="","",IF(COUNTIF(Validation!$U$19:$U$178,$AF271)&gt;0,"OK","NO MATCH"))</f>
        <v/>
      </c>
      <c r="AB271" s="27" t="str">
        <f aca="false">IF($W271=0,"",IF(AND($W271&gt;=Validation!$B$3,$W271&lt;=Validation!$C$3),"Yes","No"))</f>
        <v/>
      </c>
      <c r="AC271" s="26" t="str">
        <f aca="false">IF($A271="","",$AF271&amp;"|"&amp;TEXT($W271,"yyyy-mm-dd")&amp;"|"&amp;$J271&amp;"|"&amp;$N271)</f>
        <v/>
      </c>
      <c r="AD271" s="27" t="str">
        <f aca="false">IF($AC271="","",IF(COUNTIF($AC$2:$AC$3000,$AC271)&gt;1,"REVIEW","OK"))</f>
        <v/>
      </c>
      <c r="AE271" s="27" t="str">
        <f aca="false">IF(OR($W271=0,$O271=""),"",IF(IFERROR(IF(ISNUMBER($O271),INT($O271),DATE(VALUE(MID(SUBSTITUTE(LEFT($O271,FIND(" ",$O271&amp;" ")-1),"/",REPT(" ",20)),41,20)),VALUE(LEFT(SUBSTITUTE(LEFT($O271,FIND(" ",$O271&amp;" ")-1),"/",REPT(" ",20)),20)),VALUE(MID(SUBSTITUTE(LEFT($O271,FIND(" ",$O271&amp;" ")-1),"/",REPT(" ",20)),21,20)))),0)&gt;$W271,"Late","Same day"))</f>
        <v/>
      </c>
      <c r="AF271" s="26" t="str">
        <f aca="false">IF($A271="","",IFERROR(INDEX(Validation!$C$193:$C$217,MATCH($A271,Validation!$A$193:$A$217,0)),IF(COUNTIF(Validation!$U$19:$U$178,$Z271)&gt;0,$Z271,IF(COUNTIF(Validation!$S$19:$S$178,$AI271)=1,INDEX(Validation!$U$19:$U$178,MATCH($AI271,Validation!$S$19:$S$178,0)),$Z271))))</f>
        <v/>
      </c>
      <c r="AG271" s="27" t="str">
        <f aca="false">IF(COUNTA($A271:$U271)=0,"",IF($A271="","No name",IF($F271="","No date",IF($W271=0,"Date ilegible",IF(NOT(ISNUMBER($N271)),"Hours no numéricas",IF($AA271="NO MATCH","Person no identificada","OK"))))))</f>
        <v/>
      </c>
      <c r="AH271" s="27" t="str">
        <f aca="false">IF($W271=0,"No date",IF($W271&lt;Validation!$B$3,"Before period",IF($W271&gt;Validation!$C$3,"After period","In period")))</f>
        <v>No date</v>
      </c>
      <c r="AI271" s="26" t="str">
        <f aca="false">IF($Y271="","",TRIM(RIGHT(SUBSTITUTE($Y271," ",REPT(" ",50)),50)))</f>
        <v/>
      </c>
      <c r="AJ271" s="27" t="str">
        <f aca="false">IF($A271="","",IF(NOT(ISERROR(MATCH($A271,Validation!$A$193:$A$217,0))),"Manual mapping",IF(COUNTIF(Validation!$U$19:$U$178,$Z271)&gt;0,"Direct",IF(COUNTIF(Validation!$S$19:$S$178,$AI271)=1,"By surname","Unresolved"))))</f>
        <v/>
      </c>
      <c r="AK271" s="28" t="str">
        <f aca="false">IF($L271="","",IF(MATCH($L271,$L$2:$L$3000,0)&lt;&gt;ROW()-1,"",COUNT($AK$1:$AK270)+1))</f>
        <v/>
      </c>
      <c r="AL271" s="28" t="str">
        <f aca="false">IF($G271="","",IF(MATCH($G271,$G$2:$G$3000,0)&lt;&gt;ROW()-1,"",COUNT($AL$1:$AL270)+1))</f>
        <v/>
      </c>
      <c r="AM271" s="28" t="str">
        <f aca="false">IF($H271="","",IF(MATCH($H271,$H$2:$H$3000,0)&lt;&gt;ROW()-1,"",COUNT($AM$1:$AM270)+1))</f>
        <v/>
      </c>
      <c r="AN271" s="28" t="str">
        <f aca="false">IF($I271="","",IF(MATCH($I271,$I$2:$I$3000,0)&lt;&gt;ROW()-1,"",COUNT($AN$1:$AN270)+1))</f>
        <v/>
      </c>
      <c r="AO271" s="28" t="str">
        <f aca="false">IF($Q271="","",IF(MATCH($Q271,$Q$2:$Q$3000,0)&lt;&gt;ROW()-1,"",COUNT($AO$1:$AO270)+1))</f>
        <v/>
      </c>
    </row>
    <row r="272" customFormat="false" ht="12.75" hidden="false" customHeight="true" outlineLevel="0" collapsed="false">
      <c r="W272" s="24" t="n">
        <f aca="false">IF($F272="",0,IFERROR(IF(ISNUMBER($F272),INT($F272),DATE(VALUE(MID(SUBSTITUTE(LEFT($F272,FIND(" ",$F272&amp;" ")-1),"/",REPT(" ",20)),41,20)),VALUE(LEFT(SUBSTITUTE(LEFT($F272,FIND(" ",$F272&amp;" ")-1),"/",REPT(" ",20)),20)),VALUE(MID(SUBSTITUTE(LEFT($F272,FIND(" ",$F272&amp;" ")-1),"/",REPT(" ",20)),21,20)))),0))</f>
        <v>0</v>
      </c>
      <c r="X272" s="25" t="str">
        <f aca="false">IF(ISNUMBER($N272),$N272*Validation!$B$5,"")</f>
        <v/>
      </c>
      <c r="Y272" s="26" t="str">
        <f aca="false">IF($A272="","",SUBSTITUTE(SUBSTITUTE(SUBSTITUTE(SUBSTITUTE(SUBSTITUTE(SUBSTITUTE(SUBSTITUTE(UPPER(TRIM($A272)),"Á","A"),"É","E"),"Í","I"),"Ó","O"),"Ú","U"),"Ñ","N"),"Ü","U"))</f>
        <v/>
      </c>
      <c r="Z272" s="26" t="str">
        <f aca="false">IF($Y272="","",LEFT($Y272,1)&amp;" "&amp;TRIM(RIGHT(SUBSTITUTE($Y272," ",REPT(" ",50)),50)))</f>
        <v/>
      </c>
      <c r="AA272" s="27" t="str">
        <f aca="false">IF($AF272="","",IF(COUNTIF(Validation!$U$19:$U$178,$AF272)&gt;0,"OK","NO MATCH"))</f>
        <v/>
      </c>
      <c r="AB272" s="27" t="str">
        <f aca="false">IF($W272=0,"",IF(AND($W272&gt;=Validation!$B$3,$W272&lt;=Validation!$C$3),"Yes","No"))</f>
        <v/>
      </c>
      <c r="AC272" s="26" t="str">
        <f aca="false">IF($A272="","",$AF272&amp;"|"&amp;TEXT($W272,"yyyy-mm-dd")&amp;"|"&amp;$J272&amp;"|"&amp;$N272)</f>
        <v/>
      </c>
      <c r="AD272" s="27" t="str">
        <f aca="false">IF($AC272="","",IF(COUNTIF($AC$2:$AC$3000,$AC272)&gt;1,"REVIEW","OK"))</f>
        <v/>
      </c>
      <c r="AE272" s="27" t="str">
        <f aca="false">IF(OR($W272=0,$O272=""),"",IF(IFERROR(IF(ISNUMBER($O272),INT($O272),DATE(VALUE(MID(SUBSTITUTE(LEFT($O272,FIND(" ",$O272&amp;" ")-1),"/",REPT(" ",20)),41,20)),VALUE(LEFT(SUBSTITUTE(LEFT($O272,FIND(" ",$O272&amp;" ")-1),"/",REPT(" ",20)),20)),VALUE(MID(SUBSTITUTE(LEFT($O272,FIND(" ",$O272&amp;" ")-1),"/",REPT(" ",20)),21,20)))),0)&gt;$W272,"Late","Same day"))</f>
        <v/>
      </c>
      <c r="AF272" s="26" t="str">
        <f aca="false">IF($A272="","",IFERROR(INDEX(Validation!$C$193:$C$217,MATCH($A272,Validation!$A$193:$A$217,0)),IF(COUNTIF(Validation!$U$19:$U$178,$Z272)&gt;0,$Z272,IF(COUNTIF(Validation!$S$19:$S$178,$AI272)=1,INDEX(Validation!$U$19:$U$178,MATCH($AI272,Validation!$S$19:$S$178,0)),$Z272))))</f>
        <v/>
      </c>
      <c r="AG272" s="27" t="str">
        <f aca="false">IF(COUNTA($A272:$U272)=0,"",IF($A272="","No name",IF($F272="","No date",IF($W272=0,"Date ilegible",IF(NOT(ISNUMBER($N272)),"Hours no numéricas",IF($AA272="NO MATCH","Person no identificada","OK"))))))</f>
        <v/>
      </c>
      <c r="AH272" s="27" t="str">
        <f aca="false">IF($W272=0,"No date",IF($W272&lt;Validation!$B$3,"Before period",IF($W272&gt;Validation!$C$3,"After period","In period")))</f>
        <v>No date</v>
      </c>
      <c r="AI272" s="26" t="str">
        <f aca="false">IF($Y272="","",TRIM(RIGHT(SUBSTITUTE($Y272," ",REPT(" ",50)),50)))</f>
        <v/>
      </c>
      <c r="AJ272" s="27" t="str">
        <f aca="false">IF($A272="","",IF(NOT(ISERROR(MATCH($A272,Validation!$A$193:$A$217,0))),"Manual mapping",IF(COUNTIF(Validation!$U$19:$U$178,$Z272)&gt;0,"Direct",IF(COUNTIF(Validation!$S$19:$S$178,$AI272)=1,"By surname","Unresolved"))))</f>
        <v/>
      </c>
      <c r="AK272" s="28" t="str">
        <f aca="false">IF($L272="","",IF(MATCH($L272,$L$2:$L$3000,0)&lt;&gt;ROW()-1,"",COUNT($AK$1:$AK271)+1))</f>
        <v/>
      </c>
      <c r="AL272" s="28" t="str">
        <f aca="false">IF($G272="","",IF(MATCH($G272,$G$2:$G$3000,0)&lt;&gt;ROW()-1,"",COUNT($AL$1:$AL271)+1))</f>
        <v/>
      </c>
      <c r="AM272" s="28" t="str">
        <f aca="false">IF($H272="","",IF(MATCH($H272,$H$2:$H$3000,0)&lt;&gt;ROW()-1,"",COUNT($AM$1:$AM271)+1))</f>
        <v/>
      </c>
      <c r="AN272" s="28" t="str">
        <f aca="false">IF($I272="","",IF(MATCH($I272,$I$2:$I$3000,0)&lt;&gt;ROW()-1,"",COUNT($AN$1:$AN271)+1))</f>
        <v/>
      </c>
      <c r="AO272" s="28" t="str">
        <f aca="false">IF($Q272="","",IF(MATCH($Q272,$Q$2:$Q$3000,0)&lt;&gt;ROW()-1,"",COUNT($AO$1:$AO271)+1))</f>
        <v/>
      </c>
    </row>
    <row r="273" customFormat="false" ht="12.75" hidden="false" customHeight="true" outlineLevel="0" collapsed="false">
      <c r="W273" s="24" t="n">
        <f aca="false">IF($F273="",0,IFERROR(IF(ISNUMBER($F273),INT($F273),DATE(VALUE(MID(SUBSTITUTE(LEFT($F273,FIND(" ",$F273&amp;" ")-1),"/",REPT(" ",20)),41,20)),VALUE(LEFT(SUBSTITUTE(LEFT($F273,FIND(" ",$F273&amp;" ")-1),"/",REPT(" ",20)),20)),VALUE(MID(SUBSTITUTE(LEFT($F273,FIND(" ",$F273&amp;" ")-1),"/",REPT(" ",20)),21,20)))),0))</f>
        <v>0</v>
      </c>
      <c r="X273" s="25" t="str">
        <f aca="false">IF(ISNUMBER($N273),$N273*Validation!$B$5,"")</f>
        <v/>
      </c>
      <c r="Y273" s="26" t="str">
        <f aca="false">IF($A273="","",SUBSTITUTE(SUBSTITUTE(SUBSTITUTE(SUBSTITUTE(SUBSTITUTE(SUBSTITUTE(SUBSTITUTE(UPPER(TRIM($A273)),"Á","A"),"É","E"),"Í","I"),"Ó","O"),"Ú","U"),"Ñ","N"),"Ü","U"))</f>
        <v/>
      </c>
      <c r="Z273" s="26" t="str">
        <f aca="false">IF($Y273="","",LEFT($Y273,1)&amp;" "&amp;TRIM(RIGHT(SUBSTITUTE($Y273," ",REPT(" ",50)),50)))</f>
        <v/>
      </c>
      <c r="AA273" s="27" t="str">
        <f aca="false">IF($AF273="","",IF(COUNTIF(Validation!$U$19:$U$178,$AF273)&gt;0,"OK","NO MATCH"))</f>
        <v/>
      </c>
      <c r="AB273" s="27" t="str">
        <f aca="false">IF($W273=0,"",IF(AND($W273&gt;=Validation!$B$3,$W273&lt;=Validation!$C$3),"Yes","No"))</f>
        <v/>
      </c>
      <c r="AC273" s="26" t="str">
        <f aca="false">IF($A273="","",$AF273&amp;"|"&amp;TEXT($W273,"yyyy-mm-dd")&amp;"|"&amp;$J273&amp;"|"&amp;$N273)</f>
        <v/>
      </c>
      <c r="AD273" s="27" t="str">
        <f aca="false">IF($AC273="","",IF(COUNTIF($AC$2:$AC$3000,$AC273)&gt;1,"REVIEW","OK"))</f>
        <v/>
      </c>
      <c r="AE273" s="27" t="str">
        <f aca="false">IF(OR($W273=0,$O273=""),"",IF(IFERROR(IF(ISNUMBER($O273),INT($O273),DATE(VALUE(MID(SUBSTITUTE(LEFT($O273,FIND(" ",$O273&amp;" ")-1),"/",REPT(" ",20)),41,20)),VALUE(LEFT(SUBSTITUTE(LEFT($O273,FIND(" ",$O273&amp;" ")-1),"/",REPT(" ",20)),20)),VALUE(MID(SUBSTITUTE(LEFT($O273,FIND(" ",$O273&amp;" ")-1),"/",REPT(" ",20)),21,20)))),0)&gt;$W273,"Late","Same day"))</f>
        <v/>
      </c>
      <c r="AF273" s="26" t="str">
        <f aca="false">IF($A273="","",IFERROR(INDEX(Validation!$C$193:$C$217,MATCH($A273,Validation!$A$193:$A$217,0)),IF(COUNTIF(Validation!$U$19:$U$178,$Z273)&gt;0,$Z273,IF(COUNTIF(Validation!$S$19:$S$178,$AI273)=1,INDEX(Validation!$U$19:$U$178,MATCH($AI273,Validation!$S$19:$S$178,0)),$Z273))))</f>
        <v/>
      </c>
      <c r="AG273" s="27" t="str">
        <f aca="false">IF(COUNTA($A273:$U273)=0,"",IF($A273="","No name",IF($F273="","No date",IF($W273=0,"Date ilegible",IF(NOT(ISNUMBER($N273)),"Hours no numéricas",IF($AA273="NO MATCH","Person no identificada","OK"))))))</f>
        <v/>
      </c>
      <c r="AH273" s="27" t="str">
        <f aca="false">IF($W273=0,"No date",IF($W273&lt;Validation!$B$3,"Before period",IF($W273&gt;Validation!$C$3,"After period","In period")))</f>
        <v>No date</v>
      </c>
      <c r="AI273" s="26" t="str">
        <f aca="false">IF($Y273="","",TRIM(RIGHT(SUBSTITUTE($Y273," ",REPT(" ",50)),50)))</f>
        <v/>
      </c>
      <c r="AJ273" s="27" t="str">
        <f aca="false">IF($A273="","",IF(NOT(ISERROR(MATCH($A273,Validation!$A$193:$A$217,0))),"Manual mapping",IF(COUNTIF(Validation!$U$19:$U$178,$Z273)&gt;0,"Direct",IF(COUNTIF(Validation!$S$19:$S$178,$AI273)=1,"By surname","Unresolved"))))</f>
        <v/>
      </c>
      <c r="AK273" s="28" t="str">
        <f aca="false">IF($L273="","",IF(MATCH($L273,$L$2:$L$3000,0)&lt;&gt;ROW()-1,"",COUNT($AK$1:$AK272)+1))</f>
        <v/>
      </c>
      <c r="AL273" s="28" t="str">
        <f aca="false">IF($G273="","",IF(MATCH($G273,$G$2:$G$3000,0)&lt;&gt;ROW()-1,"",COUNT($AL$1:$AL272)+1))</f>
        <v/>
      </c>
      <c r="AM273" s="28" t="str">
        <f aca="false">IF($H273="","",IF(MATCH($H273,$H$2:$H$3000,0)&lt;&gt;ROW()-1,"",COUNT($AM$1:$AM272)+1))</f>
        <v/>
      </c>
      <c r="AN273" s="28" t="str">
        <f aca="false">IF($I273="","",IF(MATCH($I273,$I$2:$I$3000,0)&lt;&gt;ROW()-1,"",COUNT($AN$1:$AN272)+1))</f>
        <v/>
      </c>
      <c r="AO273" s="28" t="str">
        <f aca="false">IF($Q273="","",IF(MATCH($Q273,$Q$2:$Q$3000,0)&lt;&gt;ROW()-1,"",COUNT($AO$1:$AO272)+1))</f>
        <v/>
      </c>
    </row>
    <row r="274" customFormat="false" ht="12.75" hidden="false" customHeight="true" outlineLevel="0" collapsed="false">
      <c r="W274" s="24" t="n">
        <f aca="false">IF($F274="",0,IFERROR(IF(ISNUMBER($F274),INT($F274),DATE(VALUE(MID(SUBSTITUTE(LEFT($F274,FIND(" ",$F274&amp;" ")-1),"/",REPT(" ",20)),41,20)),VALUE(LEFT(SUBSTITUTE(LEFT($F274,FIND(" ",$F274&amp;" ")-1),"/",REPT(" ",20)),20)),VALUE(MID(SUBSTITUTE(LEFT($F274,FIND(" ",$F274&amp;" ")-1),"/",REPT(" ",20)),21,20)))),0))</f>
        <v>0</v>
      </c>
      <c r="X274" s="25" t="str">
        <f aca="false">IF(ISNUMBER($N274),$N274*Validation!$B$5,"")</f>
        <v/>
      </c>
      <c r="Y274" s="26" t="str">
        <f aca="false">IF($A274="","",SUBSTITUTE(SUBSTITUTE(SUBSTITUTE(SUBSTITUTE(SUBSTITUTE(SUBSTITUTE(SUBSTITUTE(UPPER(TRIM($A274)),"Á","A"),"É","E"),"Í","I"),"Ó","O"),"Ú","U"),"Ñ","N"),"Ü","U"))</f>
        <v/>
      </c>
      <c r="Z274" s="26" t="str">
        <f aca="false">IF($Y274="","",LEFT($Y274,1)&amp;" "&amp;TRIM(RIGHT(SUBSTITUTE($Y274," ",REPT(" ",50)),50)))</f>
        <v/>
      </c>
      <c r="AA274" s="27" t="str">
        <f aca="false">IF($AF274="","",IF(COUNTIF(Validation!$U$19:$U$178,$AF274)&gt;0,"OK","NO MATCH"))</f>
        <v/>
      </c>
      <c r="AB274" s="27" t="str">
        <f aca="false">IF($W274=0,"",IF(AND($W274&gt;=Validation!$B$3,$W274&lt;=Validation!$C$3),"Yes","No"))</f>
        <v/>
      </c>
      <c r="AC274" s="26" t="str">
        <f aca="false">IF($A274="","",$AF274&amp;"|"&amp;TEXT($W274,"yyyy-mm-dd")&amp;"|"&amp;$J274&amp;"|"&amp;$N274)</f>
        <v/>
      </c>
      <c r="AD274" s="27" t="str">
        <f aca="false">IF($AC274="","",IF(COUNTIF($AC$2:$AC$3000,$AC274)&gt;1,"REVIEW","OK"))</f>
        <v/>
      </c>
      <c r="AE274" s="27" t="str">
        <f aca="false">IF(OR($W274=0,$O274=""),"",IF(IFERROR(IF(ISNUMBER($O274),INT($O274),DATE(VALUE(MID(SUBSTITUTE(LEFT($O274,FIND(" ",$O274&amp;" ")-1),"/",REPT(" ",20)),41,20)),VALUE(LEFT(SUBSTITUTE(LEFT($O274,FIND(" ",$O274&amp;" ")-1),"/",REPT(" ",20)),20)),VALUE(MID(SUBSTITUTE(LEFT($O274,FIND(" ",$O274&amp;" ")-1),"/",REPT(" ",20)),21,20)))),0)&gt;$W274,"Late","Same day"))</f>
        <v/>
      </c>
      <c r="AF274" s="26" t="str">
        <f aca="false">IF($A274="","",IFERROR(INDEX(Validation!$C$193:$C$217,MATCH($A274,Validation!$A$193:$A$217,0)),IF(COUNTIF(Validation!$U$19:$U$178,$Z274)&gt;0,$Z274,IF(COUNTIF(Validation!$S$19:$S$178,$AI274)=1,INDEX(Validation!$U$19:$U$178,MATCH($AI274,Validation!$S$19:$S$178,0)),$Z274))))</f>
        <v/>
      </c>
      <c r="AG274" s="27" t="str">
        <f aca="false">IF(COUNTA($A274:$U274)=0,"",IF($A274="","No name",IF($F274="","No date",IF($W274=0,"Date ilegible",IF(NOT(ISNUMBER($N274)),"Hours no numéricas",IF($AA274="NO MATCH","Person no identificada","OK"))))))</f>
        <v/>
      </c>
      <c r="AH274" s="27" t="str">
        <f aca="false">IF($W274=0,"No date",IF($W274&lt;Validation!$B$3,"Before period",IF($W274&gt;Validation!$C$3,"After period","In period")))</f>
        <v>No date</v>
      </c>
      <c r="AI274" s="26" t="str">
        <f aca="false">IF($Y274="","",TRIM(RIGHT(SUBSTITUTE($Y274," ",REPT(" ",50)),50)))</f>
        <v/>
      </c>
      <c r="AJ274" s="27" t="str">
        <f aca="false">IF($A274="","",IF(NOT(ISERROR(MATCH($A274,Validation!$A$193:$A$217,0))),"Manual mapping",IF(COUNTIF(Validation!$U$19:$U$178,$Z274)&gt;0,"Direct",IF(COUNTIF(Validation!$S$19:$S$178,$AI274)=1,"By surname","Unresolved"))))</f>
        <v/>
      </c>
      <c r="AK274" s="28" t="str">
        <f aca="false">IF($L274="","",IF(MATCH($L274,$L$2:$L$3000,0)&lt;&gt;ROW()-1,"",COUNT($AK$1:$AK273)+1))</f>
        <v/>
      </c>
      <c r="AL274" s="28" t="str">
        <f aca="false">IF($G274="","",IF(MATCH($G274,$G$2:$G$3000,0)&lt;&gt;ROW()-1,"",COUNT($AL$1:$AL273)+1))</f>
        <v/>
      </c>
      <c r="AM274" s="28" t="str">
        <f aca="false">IF($H274="","",IF(MATCH($H274,$H$2:$H$3000,0)&lt;&gt;ROW()-1,"",COUNT($AM$1:$AM273)+1))</f>
        <v/>
      </c>
      <c r="AN274" s="28" t="str">
        <f aca="false">IF($I274="","",IF(MATCH($I274,$I$2:$I$3000,0)&lt;&gt;ROW()-1,"",COUNT($AN$1:$AN273)+1))</f>
        <v/>
      </c>
      <c r="AO274" s="28" t="str">
        <f aca="false">IF($Q274="","",IF(MATCH($Q274,$Q$2:$Q$3000,0)&lt;&gt;ROW()-1,"",COUNT($AO$1:$AO273)+1))</f>
        <v/>
      </c>
    </row>
    <row r="275" customFormat="false" ht="12.75" hidden="false" customHeight="true" outlineLevel="0" collapsed="false">
      <c r="W275" s="24" t="n">
        <f aca="false">IF($F275="",0,IFERROR(IF(ISNUMBER($F275),INT($F275),DATE(VALUE(MID(SUBSTITUTE(LEFT($F275,FIND(" ",$F275&amp;" ")-1),"/",REPT(" ",20)),41,20)),VALUE(LEFT(SUBSTITUTE(LEFT($F275,FIND(" ",$F275&amp;" ")-1),"/",REPT(" ",20)),20)),VALUE(MID(SUBSTITUTE(LEFT($F275,FIND(" ",$F275&amp;" ")-1),"/",REPT(" ",20)),21,20)))),0))</f>
        <v>0</v>
      </c>
      <c r="X275" s="25" t="str">
        <f aca="false">IF(ISNUMBER($N275),$N275*Validation!$B$5,"")</f>
        <v/>
      </c>
      <c r="Y275" s="26" t="str">
        <f aca="false">IF($A275="","",SUBSTITUTE(SUBSTITUTE(SUBSTITUTE(SUBSTITUTE(SUBSTITUTE(SUBSTITUTE(SUBSTITUTE(UPPER(TRIM($A275)),"Á","A"),"É","E"),"Í","I"),"Ó","O"),"Ú","U"),"Ñ","N"),"Ü","U"))</f>
        <v/>
      </c>
      <c r="Z275" s="26" t="str">
        <f aca="false">IF($Y275="","",LEFT($Y275,1)&amp;" "&amp;TRIM(RIGHT(SUBSTITUTE($Y275," ",REPT(" ",50)),50)))</f>
        <v/>
      </c>
      <c r="AA275" s="27" t="str">
        <f aca="false">IF($AF275="","",IF(COUNTIF(Validation!$U$19:$U$178,$AF275)&gt;0,"OK","NO MATCH"))</f>
        <v/>
      </c>
      <c r="AB275" s="27" t="str">
        <f aca="false">IF($W275=0,"",IF(AND($W275&gt;=Validation!$B$3,$W275&lt;=Validation!$C$3),"Yes","No"))</f>
        <v/>
      </c>
      <c r="AC275" s="26" t="str">
        <f aca="false">IF($A275="","",$AF275&amp;"|"&amp;TEXT($W275,"yyyy-mm-dd")&amp;"|"&amp;$J275&amp;"|"&amp;$N275)</f>
        <v/>
      </c>
      <c r="AD275" s="27" t="str">
        <f aca="false">IF($AC275="","",IF(COUNTIF($AC$2:$AC$3000,$AC275)&gt;1,"REVIEW","OK"))</f>
        <v/>
      </c>
      <c r="AE275" s="27" t="str">
        <f aca="false">IF(OR($W275=0,$O275=""),"",IF(IFERROR(IF(ISNUMBER($O275),INT($O275),DATE(VALUE(MID(SUBSTITUTE(LEFT($O275,FIND(" ",$O275&amp;" ")-1),"/",REPT(" ",20)),41,20)),VALUE(LEFT(SUBSTITUTE(LEFT($O275,FIND(" ",$O275&amp;" ")-1),"/",REPT(" ",20)),20)),VALUE(MID(SUBSTITUTE(LEFT($O275,FIND(" ",$O275&amp;" ")-1),"/",REPT(" ",20)),21,20)))),0)&gt;$W275,"Late","Same day"))</f>
        <v/>
      </c>
      <c r="AF275" s="26" t="str">
        <f aca="false">IF($A275="","",IFERROR(INDEX(Validation!$C$193:$C$217,MATCH($A275,Validation!$A$193:$A$217,0)),IF(COUNTIF(Validation!$U$19:$U$178,$Z275)&gt;0,$Z275,IF(COUNTIF(Validation!$S$19:$S$178,$AI275)=1,INDEX(Validation!$U$19:$U$178,MATCH($AI275,Validation!$S$19:$S$178,0)),$Z275))))</f>
        <v/>
      </c>
      <c r="AG275" s="27" t="str">
        <f aca="false">IF(COUNTA($A275:$U275)=0,"",IF($A275="","No name",IF($F275="","No date",IF($W275=0,"Date ilegible",IF(NOT(ISNUMBER($N275)),"Hours no numéricas",IF($AA275="NO MATCH","Person no identificada","OK"))))))</f>
        <v/>
      </c>
      <c r="AH275" s="27" t="str">
        <f aca="false">IF($W275=0,"No date",IF($W275&lt;Validation!$B$3,"Before period",IF($W275&gt;Validation!$C$3,"After period","In period")))</f>
        <v>No date</v>
      </c>
      <c r="AI275" s="26" t="str">
        <f aca="false">IF($Y275="","",TRIM(RIGHT(SUBSTITUTE($Y275," ",REPT(" ",50)),50)))</f>
        <v/>
      </c>
      <c r="AJ275" s="27" t="str">
        <f aca="false">IF($A275="","",IF(NOT(ISERROR(MATCH($A275,Validation!$A$193:$A$217,0))),"Manual mapping",IF(COUNTIF(Validation!$U$19:$U$178,$Z275)&gt;0,"Direct",IF(COUNTIF(Validation!$S$19:$S$178,$AI275)=1,"By surname","Unresolved"))))</f>
        <v/>
      </c>
      <c r="AK275" s="28" t="str">
        <f aca="false">IF($L275="","",IF(MATCH($L275,$L$2:$L$3000,0)&lt;&gt;ROW()-1,"",COUNT($AK$1:$AK274)+1))</f>
        <v/>
      </c>
      <c r="AL275" s="28" t="str">
        <f aca="false">IF($G275="","",IF(MATCH($G275,$G$2:$G$3000,0)&lt;&gt;ROW()-1,"",COUNT($AL$1:$AL274)+1))</f>
        <v/>
      </c>
      <c r="AM275" s="28" t="str">
        <f aca="false">IF($H275="","",IF(MATCH($H275,$H$2:$H$3000,0)&lt;&gt;ROW()-1,"",COUNT($AM$1:$AM274)+1))</f>
        <v/>
      </c>
      <c r="AN275" s="28" t="str">
        <f aca="false">IF($I275="","",IF(MATCH($I275,$I$2:$I$3000,0)&lt;&gt;ROW()-1,"",COUNT($AN$1:$AN274)+1))</f>
        <v/>
      </c>
      <c r="AO275" s="28" t="str">
        <f aca="false">IF($Q275="","",IF(MATCH($Q275,$Q$2:$Q$3000,0)&lt;&gt;ROW()-1,"",COUNT($AO$1:$AO274)+1))</f>
        <v/>
      </c>
    </row>
    <row r="276" customFormat="false" ht="12.75" hidden="false" customHeight="true" outlineLevel="0" collapsed="false">
      <c r="W276" s="24" t="n">
        <f aca="false">IF($F276="",0,IFERROR(IF(ISNUMBER($F276),INT($F276),DATE(VALUE(MID(SUBSTITUTE(LEFT($F276,FIND(" ",$F276&amp;" ")-1),"/",REPT(" ",20)),41,20)),VALUE(LEFT(SUBSTITUTE(LEFT($F276,FIND(" ",$F276&amp;" ")-1),"/",REPT(" ",20)),20)),VALUE(MID(SUBSTITUTE(LEFT($F276,FIND(" ",$F276&amp;" ")-1),"/",REPT(" ",20)),21,20)))),0))</f>
        <v>0</v>
      </c>
      <c r="X276" s="25" t="str">
        <f aca="false">IF(ISNUMBER($N276),$N276*Validation!$B$5,"")</f>
        <v/>
      </c>
      <c r="Y276" s="26" t="str">
        <f aca="false">IF($A276="","",SUBSTITUTE(SUBSTITUTE(SUBSTITUTE(SUBSTITUTE(SUBSTITUTE(SUBSTITUTE(SUBSTITUTE(UPPER(TRIM($A276)),"Á","A"),"É","E"),"Í","I"),"Ó","O"),"Ú","U"),"Ñ","N"),"Ü","U"))</f>
        <v/>
      </c>
      <c r="Z276" s="26" t="str">
        <f aca="false">IF($Y276="","",LEFT($Y276,1)&amp;" "&amp;TRIM(RIGHT(SUBSTITUTE($Y276," ",REPT(" ",50)),50)))</f>
        <v/>
      </c>
      <c r="AA276" s="27" t="str">
        <f aca="false">IF($AF276="","",IF(COUNTIF(Validation!$U$19:$U$178,$AF276)&gt;0,"OK","NO MATCH"))</f>
        <v/>
      </c>
      <c r="AB276" s="27" t="str">
        <f aca="false">IF($W276=0,"",IF(AND($W276&gt;=Validation!$B$3,$W276&lt;=Validation!$C$3),"Yes","No"))</f>
        <v/>
      </c>
      <c r="AC276" s="26" t="str">
        <f aca="false">IF($A276="","",$AF276&amp;"|"&amp;TEXT($W276,"yyyy-mm-dd")&amp;"|"&amp;$J276&amp;"|"&amp;$N276)</f>
        <v/>
      </c>
      <c r="AD276" s="27" t="str">
        <f aca="false">IF($AC276="","",IF(COUNTIF($AC$2:$AC$3000,$AC276)&gt;1,"REVIEW","OK"))</f>
        <v/>
      </c>
      <c r="AE276" s="27" t="str">
        <f aca="false">IF(OR($W276=0,$O276=""),"",IF(IFERROR(IF(ISNUMBER($O276),INT($O276),DATE(VALUE(MID(SUBSTITUTE(LEFT($O276,FIND(" ",$O276&amp;" ")-1),"/",REPT(" ",20)),41,20)),VALUE(LEFT(SUBSTITUTE(LEFT($O276,FIND(" ",$O276&amp;" ")-1),"/",REPT(" ",20)),20)),VALUE(MID(SUBSTITUTE(LEFT($O276,FIND(" ",$O276&amp;" ")-1),"/",REPT(" ",20)),21,20)))),0)&gt;$W276,"Late","Same day"))</f>
        <v/>
      </c>
      <c r="AF276" s="26" t="str">
        <f aca="false">IF($A276="","",IFERROR(INDEX(Validation!$C$193:$C$217,MATCH($A276,Validation!$A$193:$A$217,0)),IF(COUNTIF(Validation!$U$19:$U$178,$Z276)&gt;0,$Z276,IF(COUNTIF(Validation!$S$19:$S$178,$AI276)=1,INDEX(Validation!$U$19:$U$178,MATCH($AI276,Validation!$S$19:$S$178,0)),$Z276))))</f>
        <v/>
      </c>
      <c r="AG276" s="27" t="str">
        <f aca="false">IF(COUNTA($A276:$U276)=0,"",IF($A276="","No name",IF($F276="","No date",IF($W276=0,"Date ilegible",IF(NOT(ISNUMBER($N276)),"Hours no numéricas",IF($AA276="NO MATCH","Person no identificada","OK"))))))</f>
        <v/>
      </c>
      <c r="AH276" s="27" t="str">
        <f aca="false">IF($W276=0,"No date",IF($W276&lt;Validation!$B$3,"Before period",IF($W276&gt;Validation!$C$3,"After period","In period")))</f>
        <v>No date</v>
      </c>
      <c r="AI276" s="26" t="str">
        <f aca="false">IF($Y276="","",TRIM(RIGHT(SUBSTITUTE($Y276," ",REPT(" ",50)),50)))</f>
        <v/>
      </c>
      <c r="AJ276" s="27" t="str">
        <f aca="false">IF($A276="","",IF(NOT(ISERROR(MATCH($A276,Validation!$A$193:$A$217,0))),"Manual mapping",IF(COUNTIF(Validation!$U$19:$U$178,$Z276)&gt;0,"Direct",IF(COUNTIF(Validation!$S$19:$S$178,$AI276)=1,"By surname","Unresolved"))))</f>
        <v/>
      </c>
      <c r="AK276" s="28" t="str">
        <f aca="false">IF($L276="","",IF(MATCH($L276,$L$2:$L$3000,0)&lt;&gt;ROW()-1,"",COUNT($AK$1:$AK275)+1))</f>
        <v/>
      </c>
      <c r="AL276" s="28" t="str">
        <f aca="false">IF($G276="","",IF(MATCH($G276,$G$2:$G$3000,0)&lt;&gt;ROW()-1,"",COUNT($AL$1:$AL275)+1))</f>
        <v/>
      </c>
      <c r="AM276" s="28" t="str">
        <f aca="false">IF($H276="","",IF(MATCH($H276,$H$2:$H$3000,0)&lt;&gt;ROW()-1,"",COUNT($AM$1:$AM275)+1))</f>
        <v/>
      </c>
      <c r="AN276" s="28" t="str">
        <f aca="false">IF($I276="","",IF(MATCH($I276,$I$2:$I$3000,0)&lt;&gt;ROW()-1,"",COUNT($AN$1:$AN275)+1))</f>
        <v/>
      </c>
      <c r="AO276" s="28" t="str">
        <f aca="false">IF($Q276="","",IF(MATCH($Q276,$Q$2:$Q$3000,0)&lt;&gt;ROW()-1,"",COUNT($AO$1:$AO275)+1))</f>
        <v/>
      </c>
    </row>
    <row r="277" customFormat="false" ht="12.75" hidden="false" customHeight="true" outlineLevel="0" collapsed="false">
      <c r="W277" s="24" t="n">
        <f aca="false">IF($F277="",0,IFERROR(IF(ISNUMBER($F277),INT($F277),DATE(VALUE(MID(SUBSTITUTE(LEFT($F277,FIND(" ",$F277&amp;" ")-1),"/",REPT(" ",20)),41,20)),VALUE(LEFT(SUBSTITUTE(LEFT($F277,FIND(" ",$F277&amp;" ")-1),"/",REPT(" ",20)),20)),VALUE(MID(SUBSTITUTE(LEFT($F277,FIND(" ",$F277&amp;" ")-1),"/",REPT(" ",20)),21,20)))),0))</f>
        <v>0</v>
      </c>
      <c r="X277" s="25" t="str">
        <f aca="false">IF(ISNUMBER($N277),$N277*Validation!$B$5,"")</f>
        <v/>
      </c>
      <c r="Y277" s="26" t="str">
        <f aca="false">IF($A277="","",SUBSTITUTE(SUBSTITUTE(SUBSTITUTE(SUBSTITUTE(SUBSTITUTE(SUBSTITUTE(SUBSTITUTE(UPPER(TRIM($A277)),"Á","A"),"É","E"),"Í","I"),"Ó","O"),"Ú","U"),"Ñ","N"),"Ü","U"))</f>
        <v/>
      </c>
      <c r="Z277" s="26" t="str">
        <f aca="false">IF($Y277="","",LEFT($Y277,1)&amp;" "&amp;TRIM(RIGHT(SUBSTITUTE($Y277," ",REPT(" ",50)),50)))</f>
        <v/>
      </c>
      <c r="AA277" s="27" t="str">
        <f aca="false">IF($AF277="","",IF(COUNTIF(Validation!$U$19:$U$178,$AF277)&gt;0,"OK","NO MATCH"))</f>
        <v/>
      </c>
      <c r="AB277" s="27" t="str">
        <f aca="false">IF($W277=0,"",IF(AND($W277&gt;=Validation!$B$3,$W277&lt;=Validation!$C$3),"Yes","No"))</f>
        <v/>
      </c>
      <c r="AC277" s="26" t="str">
        <f aca="false">IF($A277="","",$AF277&amp;"|"&amp;TEXT($W277,"yyyy-mm-dd")&amp;"|"&amp;$J277&amp;"|"&amp;$N277)</f>
        <v/>
      </c>
      <c r="AD277" s="27" t="str">
        <f aca="false">IF($AC277="","",IF(COUNTIF($AC$2:$AC$3000,$AC277)&gt;1,"REVIEW","OK"))</f>
        <v/>
      </c>
      <c r="AE277" s="27" t="str">
        <f aca="false">IF(OR($W277=0,$O277=""),"",IF(IFERROR(IF(ISNUMBER($O277),INT($O277),DATE(VALUE(MID(SUBSTITUTE(LEFT($O277,FIND(" ",$O277&amp;" ")-1),"/",REPT(" ",20)),41,20)),VALUE(LEFT(SUBSTITUTE(LEFT($O277,FIND(" ",$O277&amp;" ")-1),"/",REPT(" ",20)),20)),VALUE(MID(SUBSTITUTE(LEFT($O277,FIND(" ",$O277&amp;" ")-1),"/",REPT(" ",20)),21,20)))),0)&gt;$W277,"Late","Same day"))</f>
        <v/>
      </c>
      <c r="AF277" s="26" t="str">
        <f aca="false">IF($A277="","",IFERROR(INDEX(Validation!$C$193:$C$217,MATCH($A277,Validation!$A$193:$A$217,0)),IF(COUNTIF(Validation!$U$19:$U$178,$Z277)&gt;0,$Z277,IF(COUNTIF(Validation!$S$19:$S$178,$AI277)=1,INDEX(Validation!$U$19:$U$178,MATCH($AI277,Validation!$S$19:$S$178,0)),$Z277))))</f>
        <v/>
      </c>
      <c r="AG277" s="27" t="str">
        <f aca="false">IF(COUNTA($A277:$U277)=0,"",IF($A277="","No name",IF($F277="","No date",IF($W277=0,"Date ilegible",IF(NOT(ISNUMBER($N277)),"Hours no numéricas",IF($AA277="NO MATCH","Person no identificada","OK"))))))</f>
        <v/>
      </c>
      <c r="AH277" s="27" t="str">
        <f aca="false">IF($W277=0,"No date",IF($W277&lt;Validation!$B$3,"Before period",IF($W277&gt;Validation!$C$3,"After period","In period")))</f>
        <v>No date</v>
      </c>
      <c r="AI277" s="26" t="str">
        <f aca="false">IF($Y277="","",TRIM(RIGHT(SUBSTITUTE($Y277," ",REPT(" ",50)),50)))</f>
        <v/>
      </c>
      <c r="AJ277" s="27" t="str">
        <f aca="false">IF($A277="","",IF(NOT(ISERROR(MATCH($A277,Validation!$A$193:$A$217,0))),"Manual mapping",IF(COUNTIF(Validation!$U$19:$U$178,$Z277)&gt;0,"Direct",IF(COUNTIF(Validation!$S$19:$S$178,$AI277)=1,"By surname","Unresolved"))))</f>
        <v/>
      </c>
      <c r="AK277" s="28" t="str">
        <f aca="false">IF($L277="","",IF(MATCH($L277,$L$2:$L$3000,0)&lt;&gt;ROW()-1,"",COUNT($AK$1:$AK276)+1))</f>
        <v/>
      </c>
      <c r="AL277" s="28" t="str">
        <f aca="false">IF($G277="","",IF(MATCH($G277,$G$2:$G$3000,0)&lt;&gt;ROW()-1,"",COUNT($AL$1:$AL276)+1))</f>
        <v/>
      </c>
      <c r="AM277" s="28" t="str">
        <f aca="false">IF($H277="","",IF(MATCH($H277,$H$2:$H$3000,0)&lt;&gt;ROW()-1,"",COUNT($AM$1:$AM276)+1))</f>
        <v/>
      </c>
      <c r="AN277" s="28" t="str">
        <f aca="false">IF($I277="","",IF(MATCH($I277,$I$2:$I$3000,0)&lt;&gt;ROW()-1,"",COUNT($AN$1:$AN276)+1))</f>
        <v/>
      </c>
      <c r="AO277" s="28" t="str">
        <f aca="false">IF($Q277="","",IF(MATCH($Q277,$Q$2:$Q$3000,0)&lt;&gt;ROW()-1,"",COUNT($AO$1:$AO276)+1))</f>
        <v/>
      </c>
    </row>
    <row r="278" customFormat="false" ht="12.75" hidden="false" customHeight="true" outlineLevel="0" collapsed="false">
      <c r="W278" s="24" t="n">
        <f aca="false">IF($F278="",0,IFERROR(IF(ISNUMBER($F278),INT($F278),DATE(VALUE(MID(SUBSTITUTE(LEFT($F278,FIND(" ",$F278&amp;" ")-1),"/",REPT(" ",20)),41,20)),VALUE(LEFT(SUBSTITUTE(LEFT($F278,FIND(" ",$F278&amp;" ")-1),"/",REPT(" ",20)),20)),VALUE(MID(SUBSTITUTE(LEFT($F278,FIND(" ",$F278&amp;" ")-1),"/",REPT(" ",20)),21,20)))),0))</f>
        <v>0</v>
      </c>
      <c r="X278" s="25" t="str">
        <f aca="false">IF(ISNUMBER($N278),$N278*Validation!$B$5,"")</f>
        <v/>
      </c>
      <c r="Y278" s="26" t="str">
        <f aca="false">IF($A278="","",SUBSTITUTE(SUBSTITUTE(SUBSTITUTE(SUBSTITUTE(SUBSTITUTE(SUBSTITUTE(SUBSTITUTE(UPPER(TRIM($A278)),"Á","A"),"É","E"),"Í","I"),"Ó","O"),"Ú","U"),"Ñ","N"),"Ü","U"))</f>
        <v/>
      </c>
      <c r="Z278" s="26" t="str">
        <f aca="false">IF($Y278="","",LEFT($Y278,1)&amp;" "&amp;TRIM(RIGHT(SUBSTITUTE($Y278," ",REPT(" ",50)),50)))</f>
        <v/>
      </c>
      <c r="AA278" s="27" t="str">
        <f aca="false">IF($AF278="","",IF(COUNTIF(Validation!$U$19:$U$178,$AF278)&gt;0,"OK","NO MATCH"))</f>
        <v/>
      </c>
      <c r="AB278" s="27" t="str">
        <f aca="false">IF($W278=0,"",IF(AND($W278&gt;=Validation!$B$3,$W278&lt;=Validation!$C$3),"Yes","No"))</f>
        <v/>
      </c>
      <c r="AC278" s="26" t="str">
        <f aca="false">IF($A278="","",$AF278&amp;"|"&amp;TEXT($W278,"yyyy-mm-dd")&amp;"|"&amp;$J278&amp;"|"&amp;$N278)</f>
        <v/>
      </c>
      <c r="AD278" s="27" t="str">
        <f aca="false">IF($AC278="","",IF(COUNTIF($AC$2:$AC$3000,$AC278)&gt;1,"REVIEW","OK"))</f>
        <v/>
      </c>
      <c r="AE278" s="27" t="str">
        <f aca="false">IF(OR($W278=0,$O278=""),"",IF(IFERROR(IF(ISNUMBER($O278),INT($O278),DATE(VALUE(MID(SUBSTITUTE(LEFT($O278,FIND(" ",$O278&amp;" ")-1),"/",REPT(" ",20)),41,20)),VALUE(LEFT(SUBSTITUTE(LEFT($O278,FIND(" ",$O278&amp;" ")-1),"/",REPT(" ",20)),20)),VALUE(MID(SUBSTITUTE(LEFT($O278,FIND(" ",$O278&amp;" ")-1),"/",REPT(" ",20)),21,20)))),0)&gt;$W278,"Late","Same day"))</f>
        <v/>
      </c>
      <c r="AF278" s="26" t="str">
        <f aca="false">IF($A278="","",IFERROR(INDEX(Validation!$C$193:$C$217,MATCH($A278,Validation!$A$193:$A$217,0)),IF(COUNTIF(Validation!$U$19:$U$178,$Z278)&gt;0,$Z278,IF(COUNTIF(Validation!$S$19:$S$178,$AI278)=1,INDEX(Validation!$U$19:$U$178,MATCH($AI278,Validation!$S$19:$S$178,0)),$Z278))))</f>
        <v/>
      </c>
      <c r="AG278" s="27" t="str">
        <f aca="false">IF(COUNTA($A278:$U278)=0,"",IF($A278="","No name",IF($F278="","No date",IF($W278=0,"Date ilegible",IF(NOT(ISNUMBER($N278)),"Hours no numéricas",IF($AA278="NO MATCH","Person no identificada","OK"))))))</f>
        <v/>
      </c>
      <c r="AH278" s="27" t="str">
        <f aca="false">IF($W278=0,"No date",IF($W278&lt;Validation!$B$3,"Before period",IF($W278&gt;Validation!$C$3,"After period","In period")))</f>
        <v>No date</v>
      </c>
      <c r="AI278" s="26" t="str">
        <f aca="false">IF($Y278="","",TRIM(RIGHT(SUBSTITUTE($Y278," ",REPT(" ",50)),50)))</f>
        <v/>
      </c>
      <c r="AJ278" s="27" t="str">
        <f aca="false">IF($A278="","",IF(NOT(ISERROR(MATCH($A278,Validation!$A$193:$A$217,0))),"Manual mapping",IF(COUNTIF(Validation!$U$19:$U$178,$Z278)&gt;0,"Direct",IF(COUNTIF(Validation!$S$19:$S$178,$AI278)=1,"By surname","Unresolved"))))</f>
        <v/>
      </c>
      <c r="AK278" s="28" t="str">
        <f aca="false">IF($L278="","",IF(MATCH($L278,$L$2:$L$3000,0)&lt;&gt;ROW()-1,"",COUNT($AK$1:$AK277)+1))</f>
        <v/>
      </c>
      <c r="AL278" s="28" t="str">
        <f aca="false">IF($G278="","",IF(MATCH($G278,$G$2:$G$3000,0)&lt;&gt;ROW()-1,"",COUNT($AL$1:$AL277)+1))</f>
        <v/>
      </c>
      <c r="AM278" s="28" t="str">
        <f aca="false">IF($H278="","",IF(MATCH($H278,$H$2:$H$3000,0)&lt;&gt;ROW()-1,"",COUNT($AM$1:$AM277)+1))</f>
        <v/>
      </c>
      <c r="AN278" s="28" t="str">
        <f aca="false">IF($I278="","",IF(MATCH($I278,$I$2:$I$3000,0)&lt;&gt;ROW()-1,"",COUNT($AN$1:$AN277)+1))</f>
        <v/>
      </c>
      <c r="AO278" s="28" t="str">
        <f aca="false">IF($Q278="","",IF(MATCH($Q278,$Q$2:$Q$3000,0)&lt;&gt;ROW()-1,"",COUNT($AO$1:$AO277)+1))</f>
        <v/>
      </c>
    </row>
    <row r="279" customFormat="false" ht="12.75" hidden="false" customHeight="true" outlineLevel="0" collapsed="false">
      <c r="W279" s="24" t="n">
        <f aca="false">IF($F279="",0,IFERROR(IF(ISNUMBER($F279),INT($F279),DATE(VALUE(MID(SUBSTITUTE(LEFT($F279,FIND(" ",$F279&amp;" ")-1),"/",REPT(" ",20)),41,20)),VALUE(LEFT(SUBSTITUTE(LEFT($F279,FIND(" ",$F279&amp;" ")-1),"/",REPT(" ",20)),20)),VALUE(MID(SUBSTITUTE(LEFT($F279,FIND(" ",$F279&amp;" ")-1),"/",REPT(" ",20)),21,20)))),0))</f>
        <v>0</v>
      </c>
      <c r="X279" s="25" t="str">
        <f aca="false">IF(ISNUMBER($N279),$N279*Validation!$B$5,"")</f>
        <v/>
      </c>
      <c r="Y279" s="26" t="str">
        <f aca="false">IF($A279="","",SUBSTITUTE(SUBSTITUTE(SUBSTITUTE(SUBSTITUTE(SUBSTITUTE(SUBSTITUTE(SUBSTITUTE(UPPER(TRIM($A279)),"Á","A"),"É","E"),"Í","I"),"Ó","O"),"Ú","U"),"Ñ","N"),"Ü","U"))</f>
        <v/>
      </c>
      <c r="Z279" s="26" t="str">
        <f aca="false">IF($Y279="","",LEFT($Y279,1)&amp;" "&amp;TRIM(RIGHT(SUBSTITUTE($Y279," ",REPT(" ",50)),50)))</f>
        <v/>
      </c>
      <c r="AA279" s="27" t="str">
        <f aca="false">IF($AF279="","",IF(COUNTIF(Validation!$U$19:$U$178,$AF279)&gt;0,"OK","NO MATCH"))</f>
        <v/>
      </c>
      <c r="AB279" s="27" t="str">
        <f aca="false">IF($W279=0,"",IF(AND($W279&gt;=Validation!$B$3,$W279&lt;=Validation!$C$3),"Yes","No"))</f>
        <v/>
      </c>
      <c r="AC279" s="26" t="str">
        <f aca="false">IF($A279="","",$AF279&amp;"|"&amp;TEXT($W279,"yyyy-mm-dd")&amp;"|"&amp;$J279&amp;"|"&amp;$N279)</f>
        <v/>
      </c>
      <c r="AD279" s="27" t="str">
        <f aca="false">IF($AC279="","",IF(COUNTIF($AC$2:$AC$3000,$AC279)&gt;1,"REVIEW","OK"))</f>
        <v/>
      </c>
      <c r="AE279" s="27" t="str">
        <f aca="false">IF(OR($W279=0,$O279=""),"",IF(IFERROR(IF(ISNUMBER($O279),INT($O279),DATE(VALUE(MID(SUBSTITUTE(LEFT($O279,FIND(" ",$O279&amp;" ")-1),"/",REPT(" ",20)),41,20)),VALUE(LEFT(SUBSTITUTE(LEFT($O279,FIND(" ",$O279&amp;" ")-1),"/",REPT(" ",20)),20)),VALUE(MID(SUBSTITUTE(LEFT($O279,FIND(" ",$O279&amp;" ")-1),"/",REPT(" ",20)),21,20)))),0)&gt;$W279,"Late","Same day"))</f>
        <v/>
      </c>
      <c r="AF279" s="26" t="str">
        <f aca="false">IF($A279="","",IFERROR(INDEX(Validation!$C$193:$C$217,MATCH($A279,Validation!$A$193:$A$217,0)),IF(COUNTIF(Validation!$U$19:$U$178,$Z279)&gt;0,$Z279,IF(COUNTIF(Validation!$S$19:$S$178,$AI279)=1,INDEX(Validation!$U$19:$U$178,MATCH($AI279,Validation!$S$19:$S$178,0)),$Z279))))</f>
        <v/>
      </c>
      <c r="AG279" s="27" t="str">
        <f aca="false">IF(COUNTA($A279:$U279)=0,"",IF($A279="","No name",IF($F279="","No date",IF($W279=0,"Date ilegible",IF(NOT(ISNUMBER($N279)),"Hours no numéricas",IF($AA279="NO MATCH","Person no identificada","OK"))))))</f>
        <v/>
      </c>
      <c r="AH279" s="27" t="str">
        <f aca="false">IF($W279=0,"No date",IF($W279&lt;Validation!$B$3,"Before period",IF($W279&gt;Validation!$C$3,"After period","In period")))</f>
        <v>No date</v>
      </c>
      <c r="AI279" s="26" t="str">
        <f aca="false">IF($Y279="","",TRIM(RIGHT(SUBSTITUTE($Y279," ",REPT(" ",50)),50)))</f>
        <v/>
      </c>
      <c r="AJ279" s="27" t="str">
        <f aca="false">IF($A279="","",IF(NOT(ISERROR(MATCH($A279,Validation!$A$193:$A$217,0))),"Manual mapping",IF(COUNTIF(Validation!$U$19:$U$178,$Z279)&gt;0,"Direct",IF(COUNTIF(Validation!$S$19:$S$178,$AI279)=1,"By surname","Unresolved"))))</f>
        <v/>
      </c>
      <c r="AK279" s="28" t="str">
        <f aca="false">IF($L279="","",IF(MATCH($L279,$L$2:$L$3000,0)&lt;&gt;ROW()-1,"",COUNT($AK$1:$AK278)+1))</f>
        <v/>
      </c>
      <c r="AL279" s="28" t="str">
        <f aca="false">IF($G279="","",IF(MATCH($G279,$G$2:$G$3000,0)&lt;&gt;ROW()-1,"",COUNT($AL$1:$AL278)+1))</f>
        <v/>
      </c>
      <c r="AM279" s="28" t="str">
        <f aca="false">IF($H279="","",IF(MATCH($H279,$H$2:$H$3000,0)&lt;&gt;ROW()-1,"",COUNT($AM$1:$AM278)+1))</f>
        <v/>
      </c>
      <c r="AN279" s="28" t="str">
        <f aca="false">IF($I279="","",IF(MATCH($I279,$I$2:$I$3000,0)&lt;&gt;ROW()-1,"",COUNT($AN$1:$AN278)+1))</f>
        <v/>
      </c>
      <c r="AO279" s="28" t="str">
        <f aca="false">IF($Q279="","",IF(MATCH($Q279,$Q$2:$Q$3000,0)&lt;&gt;ROW()-1,"",COUNT($AO$1:$AO278)+1))</f>
        <v/>
      </c>
    </row>
    <row r="280" customFormat="false" ht="12.75" hidden="false" customHeight="true" outlineLevel="0" collapsed="false">
      <c r="W280" s="24" t="n">
        <f aca="false">IF($F280="",0,IFERROR(IF(ISNUMBER($F280),INT($F280),DATE(VALUE(MID(SUBSTITUTE(LEFT($F280,FIND(" ",$F280&amp;" ")-1),"/",REPT(" ",20)),41,20)),VALUE(LEFT(SUBSTITUTE(LEFT($F280,FIND(" ",$F280&amp;" ")-1),"/",REPT(" ",20)),20)),VALUE(MID(SUBSTITUTE(LEFT($F280,FIND(" ",$F280&amp;" ")-1),"/",REPT(" ",20)),21,20)))),0))</f>
        <v>0</v>
      </c>
      <c r="X280" s="25" t="str">
        <f aca="false">IF(ISNUMBER($N280),$N280*Validation!$B$5,"")</f>
        <v/>
      </c>
      <c r="Y280" s="26" t="str">
        <f aca="false">IF($A280="","",SUBSTITUTE(SUBSTITUTE(SUBSTITUTE(SUBSTITUTE(SUBSTITUTE(SUBSTITUTE(SUBSTITUTE(UPPER(TRIM($A280)),"Á","A"),"É","E"),"Í","I"),"Ó","O"),"Ú","U"),"Ñ","N"),"Ü","U"))</f>
        <v/>
      </c>
      <c r="Z280" s="26" t="str">
        <f aca="false">IF($Y280="","",LEFT($Y280,1)&amp;" "&amp;TRIM(RIGHT(SUBSTITUTE($Y280," ",REPT(" ",50)),50)))</f>
        <v/>
      </c>
      <c r="AA280" s="27" t="str">
        <f aca="false">IF($AF280="","",IF(COUNTIF(Validation!$U$19:$U$178,$AF280)&gt;0,"OK","NO MATCH"))</f>
        <v/>
      </c>
      <c r="AB280" s="27" t="str">
        <f aca="false">IF($W280=0,"",IF(AND($W280&gt;=Validation!$B$3,$W280&lt;=Validation!$C$3),"Yes","No"))</f>
        <v/>
      </c>
      <c r="AC280" s="26" t="str">
        <f aca="false">IF($A280="","",$AF280&amp;"|"&amp;TEXT($W280,"yyyy-mm-dd")&amp;"|"&amp;$J280&amp;"|"&amp;$N280)</f>
        <v/>
      </c>
      <c r="AD280" s="27" t="str">
        <f aca="false">IF($AC280="","",IF(COUNTIF($AC$2:$AC$3000,$AC280)&gt;1,"REVIEW","OK"))</f>
        <v/>
      </c>
      <c r="AE280" s="27" t="str">
        <f aca="false">IF(OR($W280=0,$O280=""),"",IF(IFERROR(IF(ISNUMBER($O280),INT($O280),DATE(VALUE(MID(SUBSTITUTE(LEFT($O280,FIND(" ",$O280&amp;" ")-1),"/",REPT(" ",20)),41,20)),VALUE(LEFT(SUBSTITUTE(LEFT($O280,FIND(" ",$O280&amp;" ")-1),"/",REPT(" ",20)),20)),VALUE(MID(SUBSTITUTE(LEFT($O280,FIND(" ",$O280&amp;" ")-1),"/",REPT(" ",20)),21,20)))),0)&gt;$W280,"Late","Same day"))</f>
        <v/>
      </c>
      <c r="AF280" s="26" t="str">
        <f aca="false">IF($A280="","",IFERROR(INDEX(Validation!$C$193:$C$217,MATCH($A280,Validation!$A$193:$A$217,0)),IF(COUNTIF(Validation!$U$19:$U$178,$Z280)&gt;0,$Z280,IF(COUNTIF(Validation!$S$19:$S$178,$AI280)=1,INDEX(Validation!$U$19:$U$178,MATCH($AI280,Validation!$S$19:$S$178,0)),$Z280))))</f>
        <v/>
      </c>
      <c r="AG280" s="27" t="str">
        <f aca="false">IF(COUNTA($A280:$U280)=0,"",IF($A280="","No name",IF($F280="","No date",IF($W280=0,"Date ilegible",IF(NOT(ISNUMBER($N280)),"Hours no numéricas",IF($AA280="NO MATCH","Person no identificada","OK"))))))</f>
        <v/>
      </c>
      <c r="AH280" s="27" t="str">
        <f aca="false">IF($W280=0,"No date",IF($W280&lt;Validation!$B$3,"Before period",IF($W280&gt;Validation!$C$3,"After period","In period")))</f>
        <v>No date</v>
      </c>
      <c r="AI280" s="26" t="str">
        <f aca="false">IF($Y280="","",TRIM(RIGHT(SUBSTITUTE($Y280," ",REPT(" ",50)),50)))</f>
        <v/>
      </c>
      <c r="AJ280" s="27" t="str">
        <f aca="false">IF($A280="","",IF(NOT(ISERROR(MATCH($A280,Validation!$A$193:$A$217,0))),"Manual mapping",IF(COUNTIF(Validation!$U$19:$U$178,$Z280)&gt;0,"Direct",IF(COUNTIF(Validation!$S$19:$S$178,$AI280)=1,"By surname","Unresolved"))))</f>
        <v/>
      </c>
      <c r="AK280" s="28" t="str">
        <f aca="false">IF($L280="","",IF(MATCH($L280,$L$2:$L$3000,0)&lt;&gt;ROW()-1,"",COUNT($AK$1:$AK279)+1))</f>
        <v/>
      </c>
      <c r="AL280" s="28" t="str">
        <f aca="false">IF($G280="","",IF(MATCH($G280,$G$2:$G$3000,0)&lt;&gt;ROW()-1,"",COUNT($AL$1:$AL279)+1))</f>
        <v/>
      </c>
      <c r="AM280" s="28" t="str">
        <f aca="false">IF($H280="","",IF(MATCH($H280,$H$2:$H$3000,0)&lt;&gt;ROW()-1,"",COUNT($AM$1:$AM279)+1))</f>
        <v/>
      </c>
      <c r="AN280" s="28" t="str">
        <f aca="false">IF($I280="","",IF(MATCH($I280,$I$2:$I$3000,0)&lt;&gt;ROW()-1,"",COUNT($AN$1:$AN279)+1))</f>
        <v/>
      </c>
      <c r="AO280" s="28" t="str">
        <f aca="false">IF($Q280="","",IF(MATCH($Q280,$Q$2:$Q$3000,0)&lt;&gt;ROW()-1,"",COUNT($AO$1:$AO279)+1))</f>
        <v/>
      </c>
    </row>
    <row r="281" customFormat="false" ht="12.75" hidden="false" customHeight="true" outlineLevel="0" collapsed="false">
      <c r="W281" s="24" t="n">
        <f aca="false">IF($F281="",0,IFERROR(IF(ISNUMBER($F281),INT($F281),DATE(VALUE(MID(SUBSTITUTE(LEFT($F281,FIND(" ",$F281&amp;" ")-1),"/",REPT(" ",20)),41,20)),VALUE(LEFT(SUBSTITUTE(LEFT($F281,FIND(" ",$F281&amp;" ")-1),"/",REPT(" ",20)),20)),VALUE(MID(SUBSTITUTE(LEFT($F281,FIND(" ",$F281&amp;" ")-1),"/",REPT(" ",20)),21,20)))),0))</f>
        <v>0</v>
      </c>
      <c r="X281" s="25" t="str">
        <f aca="false">IF(ISNUMBER($N281),$N281*Validation!$B$5,"")</f>
        <v/>
      </c>
      <c r="Y281" s="26" t="str">
        <f aca="false">IF($A281="","",SUBSTITUTE(SUBSTITUTE(SUBSTITUTE(SUBSTITUTE(SUBSTITUTE(SUBSTITUTE(SUBSTITUTE(UPPER(TRIM($A281)),"Á","A"),"É","E"),"Í","I"),"Ó","O"),"Ú","U"),"Ñ","N"),"Ü","U"))</f>
        <v/>
      </c>
      <c r="Z281" s="26" t="str">
        <f aca="false">IF($Y281="","",LEFT($Y281,1)&amp;" "&amp;TRIM(RIGHT(SUBSTITUTE($Y281," ",REPT(" ",50)),50)))</f>
        <v/>
      </c>
      <c r="AA281" s="27" t="str">
        <f aca="false">IF($AF281="","",IF(COUNTIF(Validation!$U$19:$U$178,$AF281)&gt;0,"OK","NO MATCH"))</f>
        <v/>
      </c>
      <c r="AB281" s="27" t="str">
        <f aca="false">IF($W281=0,"",IF(AND($W281&gt;=Validation!$B$3,$W281&lt;=Validation!$C$3),"Yes","No"))</f>
        <v/>
      </c>
      <c r="AC281" s="26" t="str">
        <f aca="false">IF($A281="","",$AF281&amp;"|"&amp;TEXT($W281,"yyyy-mm-dd")&amp;"|"&amp;$J281&amp;"|"&amp;$N281)</f>
        <v/>
      </c>
      <c r="AD281" s="27" t="str">
        <f aca="false">IF($AC281="","",IF(COUNTIF($AC$2:$AC$3000,$AC281)&gt;1,"REVIEW","OK"))</f>
        <v/>
      </c>
      <c r="AE281" s="27" t="str">
        <f aca="false">IF(OR($W281=0,$O281=""),"",IF(IFERROR(IF(ISNUMBER($O281),INT($O281),DATE(VALUE(MID(SUBSTITUTE(LEFT($O281,FIND(" ",$O281&amp;" ")-1),"/",REPT(" ",20)),41,20)),VALUE(LEFT(SUBSTITUTE(LEFT($O281,FIND(" ",$O281&amp;" ")-1),"/",REPT(" ",20)),20)),VALUE(MID(SUBSTITUTE(LEFT($O281,FIND(" ",$O281&amp;" ")-1),"/",REPT(" ",20)),21,20)))),0)&gt;$W281,"Late","Same day"))</f>
        <v/>
      </c>
      <c r="AF281" s="26" t="str">
        <f aca="false">IF($A281="","",IFERROR(INDEX(Validation!$C$193:$C$217,MATCH($A281,Validation!$A$193:$A$217,0)),IF(COUNTIF(Validation!$U$19:$U$178,$Z281)&gt;0,$Z281,IF(COUNTIF(Validation!$S$19:$S$178,$AI281)=1,INDEX(Validation!$U$19:$U$178,MATCH($AI281,Validation!$S$19:$S$178,0)),$Z281))))</f>
        <v/>
      </c>
      <c r="AG281" s="27" t="str">
        <f aca="false">IF(COUNTA($A281:$U281)=0,"",IF($A281="","No name",IF($F281="","No date",IF($W281=0,"Date ilegible",IF(NOT(ISNUMBER($N281)),"Hours no numéricas",IF($AA281="NO MATCH","Person no identificada","OK"))))))</f>
        <v/>
      </c>
      <c r="AH281" s="27" t="str">
        <f aca="false">IF($W281=0,"No date",IF($W281&lt;Validation!$B$3,"Before period",IF($W281&gt;Validation!$C$3,"After period","In period")))</f>
        <v>No date</v>
      </c>
      <c r="AI281" s="26" t="str">
        <f aca="false">IF($Y281="","",TRIM(RIGHT(SUBSTITUTE($Y281," ",REPT(" ",50)),50)))</f>
        <v/>
      </c>
      <c r="AJ281" s="27" t="str">
        <f aca="false">IF($A281="","",IF(NOT(ISERROR(MATCH($A281,Validation!$A$193:$A$217,0))),"Manual mapping",IF(COUNTIF(Validation!$U$19:$U$178,$Z281)&gt;0,"Direct",IF(COUNTIF(Validation!$S$19:$S$178,$AI281)=1,"By surname","Unresolved"))))</f>
        <v/>
      </c>
      <c r="AK281" s="28" t="str">
        <f aca="false">IF($L281="","",IF(MATCH($L281,$L$2:$L$3000,0)&lt;&gt;ROW()-1,"",COUNT($AK$1:$AK280)+1))</f>
        <v/>
      </c>
      <c r="AL281" s="28" t="str">
        <f aca="false">IF($G281="","",IF(MATCH($G281,$G$2:$G$3000,0)&lt;&gt;ROW()-1,"",COUNT($AL$1:$AL280)+1))</f>
        <v/>
      </c>
      <c r="AM281" s="28" t="str">
        <f aca="false">IF($H281="","",IF(MATCH($H281,$H$2:$H$3000,0)&lt;&gt;ROW()-1,"",COUNT($AM$1:$AM280)+1))</f>
        <v/>
      </c>
      <c r="AN281" s="28" t="str">
        <f aca="false">IF($I281="","",IF(MATCH($I281,$I$2:$I$3000,0)&lt;&gt;ROW()-1,"",COUNT($AN$1:$AN280)+1))</f>
        <v/>
      </c>
      <c r="AO281" s="28" t="str">
        <f aca="false">IF($Q281="","",IF(MATCH($Q281,$Q$2:$Q$3000,0)&lt;&gt;ROW()-1,"",COUNT($AO$1:$AO280)+1))</f>
        <v/>
      </c>
    </row>
    <row r="282" customFormat="false" ht="12.75" hidden="false" customHeight="true" outlineLevel="0" collapsed="false">
      <c r="W282" s="24" t="n">
        <f aca="false">IF($F282="",0,IFERROR(IF(ISNUMBER($F282),INT($F282),DATE(VALUE(MID(SUBSTITUTE(LEFT($F282,FIND(" ",$F282&amp;" ")-1),"/",REPT(" ",20)),41,20)),VALUE(LEFT(SUBSTITUTE(LEFT($F282,FIND(" ",$F282&amp;" ")-1),"/",REPT(" ",20)),20)),VALUE(MID(SUBSTITUTE(LEFT($F282,FIND(" ",$F282&amp;" ")-1),"/",REPT(" ",20)),21,20)))),0))</f>
        <v>0</v>
      </c>
      <c r="X282" s="25" t="str">
        <f aca="false">IF(ISNUMBER($N282),$N282*Validation!$B$5,"")</f>
        <v/>
      </c>
      <c r="Y282" s="26" t="str">
        <f aca="false">IF($A282="","",SUBSTITUTE(SUBSTITUTE(SUBSTITUTE(SUBSTITUTE(SUBSTITUTE(SUBSTITUTE(SUBSTITUTE(UPPER(TRIM($A282)),"Á","A"),"É","E"),"Í","I"),"Ó","O"),"Ú","U"),"Ñ","N"),"Ü","U"))</f>
        <v/>
      </c>
      <c r="Z282" s="26" t="str">
        <f aca="false">IF($Y282="","",LEFT($Y282,1)&amp;" "&amp;TRIM(RIGHT(SUBSTITUTE($Y282," ",REPT(" ",50)),50)))</f>
        <v/>
      </c>
      <c r="AA282" s="27" t="str">
        <f aca="false">IF($AF282="","",IF(COUNTIF(Validation!$U$19:$U$178,$AF282)&gt;0,"OK","NO MATCH"))</f>
        <v/>
      </c>
      <c r="AB282" s="27" t="str">
        <f aca="false">IF($W282=0,"",IF(AND($W282&gt;=Validation!$B$3,$W282&lt;=Validation!$C$3),"Yes","No"))</f>
        <v/>
      </c>
      <c r="AC282" s="26" t="str">
        <f aca="false">IF($A282="","",$AF282&amp;"|"&amp;TEXT($W282,"yyyy-mm-dd")&amp;"|"&amp;$J282&amp;"|"&amp;$N282)</f>
        <v/>
      </c>
      <c r="AD282" s="27" t="str">
        <f aca="false">IF($AC282="","",IF(COUNTIF($AC$2:$AC$3000,$AC282)&gt;1,"REVIEW","OK"))</f>
        <v/>
      </c>
      <c r="AE282" s="27" t="str">
        <f aca="false">IF(OR($W282=0,$O282=""),"",IF(IFERROR(IF(ISNUMBER($O282),INT($O282),DATE(VALUE(MID(SUBSTITUTE(LEFT($O282,FIND(" ",$O282&amp;" ")-1),"/",REPT(" ",20)),41,20)),VALUE(LEFT(SUBSTITUTE(LEFT($O282,FIND(" ",$O282&amp;" ")-1),"/",REPT(" ",20)),20)),VALUE(MID(SUBSTITUTE(LEFT($O282,FIND(" ",$O282&amp;" ")-1),"/",REPT(" ",20)),21,20)))),0)&gt;$W282,"Late","Same day"))</f>
        <v/>
      </c>
      <c r="AF282" s="26" t="str">
        <f aca="false">IF($A282="","",IFERROR(INDEX(Validation!$C$193:$C$217,MATCH($A282,Validation!$A$193:$A$217,0)),IF(COUNTIF(Validation!$U$19:$U$178,$Z282)&gt;0,$Z282,IF(COUNTIF(Validation!$S$19:$S$178,$AI282)=1,INDEX(Validation!$U$19:$U$178,MATCH($AI282,Validation!$S$19:$S$178,0)),$Z282))))</f>
        <v/>
      </c>
      <c r="AG282" s="27" t="str">
        <f aca="false">IF(COUNTA($A282:$U282)=0,"",IF($A282="","No name",IF($F282="","No date",IF($W282=0,"Date ilegible",IF(NOT(ISNUMBER($N282)),"Hours no numéricas",IF($AA282="NO MATCH","Person no identificada","OK"))))))</f>
        <v/>
      </c>
      <c r="AH282" s="27" t="str">
        <f aca="false">IF($W282=0,"No date",IF($W282&lt;Validation!$B$3,"Before period",IF($W282&gt;Validation!$C$3,"After period","In period")))</f>
        <v>No date</v>
      </c>
      <c r="AI282" s="26" t="str">
        <f aca="false">IF($Y282="","",TRIM(RIGHT(SUBSTITUTE($Y282," ",REPT(" ",50)),50)))</f>
        <v/>
      </c>
      <c r="AJ282" s="27" t="str">
        <f aca="false">IF($A282="","",IF(NOT(ISERROR(MATCH($A282,Validation!$A$193:$A$217,0))),"Manual mapping",IF(COUNTIF(Validation!$U$19:$U$178,$Z282)&gt;0,"Direct",IF(COUNTIF(Validation!$S$19:$S$178,$AI282)=1,"By surname","Unresolved"))))</f>
        <v/>
      </c>
      <c r="AK282" s="28" t="str">
        <f aca="false">IF($L282="","",IF(MATCH($L282,$L$2:$L$3000,0)&lt;&gt;ROW()-1,"",COUNT($AK$1:$AK281)+1))</f>
        <v/>
      </c>
      <c r="AL282" s="28" t="str">
        <f aca="false">IF($G282="","",IF(MATCH($G282,$G$2:$G$3000,0)&lt;&gt;ROW()-1,"",COUNT($AL$1:$AL281)+1))</f>
        <v/>
      </c>
      <c r="AM282" s="28" t="str">
        <f aca="false">IF($H282="","",IF(MATCH($H282,$H$2:$H$3000,0)&lt;&gt;ROW()-1,"",COUNT($AM$1:$AM281)+1))</f>
        <v/>
      </c>
      <c r="AN282" s="28" t="str">
        <f aca="false">IF($I282="","",IF(MATCH($I282,$I$2:$I$3000,0)&lt;&gt;ROW()-1,"",COUNT($AN$1:$AN281)+1))</f>
        <v/>
      </c>
      <c r="AO282" s="28" t="str">
        <f aca="false">IF($Q282="","",IF(MATCH($Q282,$Q$2:$Q$3000,0)&lt;&gt;ROW()-1,"",COUNT($AO$1:$AO281)+1))</f>
        <v/>
      </c>
    </row>
    <row r="283" customFormat="false" ht="12.75" hidden="false" customHeight="true" outlineLevel="0" collapsed="false">
      <c r="W283" s="24" t="n">
        <f aca="false">IF($F283="",0,IFERROR(IF(ISNUMBER($F283),INT($F283),DATE(VALUE(MID(SUBSTITUTE(LEFT($F283,FIND(" ",$F283&amp;" ")-1),"/",REPT(" ",20)),41,20)),VALUE(LEFT(SUBSTITUTE(LEFT($F283,FIND(" ",$F283&amp;" ")-1),"/",REPT(" ",20)),20)),VALUE(MID(SUBSTITUTE(LEFT($F283,FIND(" ",$F283&amp;" ")-1),"/",REPT(" ",20)),21,20)))),0))</f>
        <v>0</v>
      </c>
      <c r="X283" s="25" t="str">
        <f aca="false">IF(ISNUMBER($N283),$N283*Validation!$B$5,"")</f>
        <v/>
      </c>
      <c r="Y283" s="26" t="str">
        <f aca="false">IF($A283="","",SUBSTITUTE(SUBSTITUTE(SUBSTITUTE(SUBSTITUTE(SUBSTITUTE(SUBSTITUTE(SUBSTITUTE(UPPER(TRIM($A283)),"Á","A"),"É","E"),"Í","I"),"Ó","O"),"Ú","U"),"Ñ","N"),"Ü","U"))</f>
        <v/>
      </c>
      <c r="Z283" s="26" t="str">
        <f aca="false">IF($Y283="","",LEFT($Y283,1)&amp;" "&amp;TRIM(RIGHT(SUBSTITUTE($Y283," ",REPT(" ",50)),50)))</f>
        <v/>
      </c>
      <c r="AA283" s="27" t="str">
        <f aca="false">IF($AF283="","",IF(COUNTIF(Validation!$U$19:$U$178,$AF283)&gt;0,"OK","NO MATCH"))</f>
        <v/>
      </c>
      <c r="AB283" s="27" t="str">
        <f aca="false">IF($W283=0,"",IF(AND($W283&gt;=Validation!$B$3,$W283&lt;=Validation!$C$3),"Yes","No"))</f>
        <v/>
      </c>
      <c r="AC283" s="26" t="str">
        <f aca="false">IF($A283="","",$AF283&amp;"|"&amp;TEXT($W283,"yyyy-mm-dd")&amp;"|"&amp;$J283&amp;"|"&amp;$N283)</f>
        <v/>
      </c>
      <c r="AD283" s="27" t="str">
        <f aca="false">IF($AC283="","",IF(COUNTIF($AC$2:$AC$3000,$AC283)&gt;1,"REVIEW","OK"))</f>
        <v/>
      </c>
      <c r="AE283" s="27" t="str">
        <f aca="false">IF(OR($W283=0,$O283=""),"",IF(IFERROR(IF(ISNUMBER($O283),INT($O283),DATE(VALUE(MID(SUBSTITUTE(LEFT($O283,FIND(" ",$O283&amp;" ")-1),"/",REPT(" ",20)),41,20)),VALUE(LEFT(SUBSTITUTE(LEFT($O283,FIND(" ",$O283&amp;" ")-1),"/",REPT(" ",20)),20)),VALUE(MID(SUBSTITUTE(LEFT($O283,FIND(" ",$O283&amp;" ")-1),"/",REPT(" ",20)),21,20)))),0)&gt;$W283,"Late","Same day"))</f>
        <v/>
      </c>
      <c r="AF283" s="26" t="str">
        <f aca="false">IF($A283="","",IFERROR(INDEX(Validation!$C$193:$C$217,MATCH($A283,Validation!$A$193:$A$217,0)),IF(COUNTIF(Validation!$U$19:$U$178,$Z283)&gt;0,$Z283,IF(COUNTIF(Validation!$S$19:$S$178,$AI283)=1,INDEX(Validation!$U$19:$U$178,MATCH($AI283,Validation!$S$19:$S$178,0)),$Z283))))</f>
        <v/>
      </c>
      <c r="AG283" s="27" t="str">
        <f aca="false">IF(COUNTA($A283:$U283)=0,"",IF($A283="","No name",IF($F283="","No date",IF($W283=0,"Date ilegible",IF(NOT(ISNUMBER($N283)),"Hours no numéricas",IF($AA283="NO MATCH","Person no identificada","OK"))))))</f>
        <v/>
      </c>
      <c r="AH283" s="27" t="str">
        <f aca="false">IF($W283=0,"No date",IF($W283&lt;Validation!$B$3,"Before period",IF($W283&gt;Validation!$C$3,"After period","In period")))</f>
        <v>No date</v>
      </c>
      <c r="AI283" s="26" t="str">
        <f aca="false">IF($Y283="","",TRIM(RIGHT(SUBSTITUTE($Y283," ",REPT(" ",50)),50)))</f>
        <v/>
      </c>
      <c r="AJ283" s="27" t="str">
        <f aca="false">IF($A283="","",IF(NOT(ISERROR(MATCH($A283,Validation!$A$193:$A$217,0))),"Manual mapping",IF(COUNTIF(Validation!$U$19:$U$178,$Z283)&gt;0,"Direct",IF(COUNTIF(Validation!$S$19:$S$178,$AI283)=1,"By surname","Unresolved"))))</f>
        <v/>
      </c>
      <c r="AK283" s="28" t="str">
        <f aca="false">IF($L283="","",IF(MATCH($L283,$L$2:$L$3000,0)&lt;&gt;ROW()-1,"",COUNT($AK$1:$AK282)+1))</f>
        <v/>
      </c>
      <c r="AL283" s="28" t="str">
        <f aca="false">IF($G283="","",IF(MATCH($G283,$G$2:$G$3000,0)&lt;&gt;ROW()-1,"",COUNT($AL$1:$AL282)+1))</f>
        <v/>
      </c>
      <c r="AM283" s="28" t="str">
        <f aca="false">IF($H283="","",IF(MATCH($H283,$H$2:$H$3000,0)&lt;&gt;ROW()-1,"",COUNT($AM$1:$AM282)+1))</f>
        <v/>
      </c>
      <c r="AN283" s="28" t="str">
        <f aca="false">IF($I283="","",IF(MATCH($I283,$I$2:$I$3000,0)&lt;&gt;ROW()-1,"",COUNT($AN$1:$AN282)+1))</f>
        <v/>
      </c>
      <c r="AO283" s="28" t="str">
        <f aca="false">IF($Q283="","",IF(MATCH($Q283,$Q$2:$Q$3000,0)&lt;&gt;ROW()-1,"",COUNT($AO$1:$AO282)+1))</f>
        <v/>
      </c>
    </row>
    <row r="284" customFormat="false" ht="12.75" hidden="false" customHeight="true" outlineLevel="0" collapsed="false">
      <c r="W284" s="24" t="n">
        <f aca="false">IF($F284="",0,IFERROR(IF(ISNUMBER($F284),INT($F284),DATE(VALUE(MID(SUBSTITUTE(LEFT($F284,FIND(" ",$F284&amp;" ")-1),"/",REPT(" ",20)),41,20)),VALUE(LEFT(SUBSTITUTE(LEFT($F284,FIND(" ",$F284&amp;" ")-1),"/",REPT(" ",20)),20)),VALUE(MID(SUBSTITUTE(LEFT($F284,FIND(" ",$F284&amp;" ")-1),"/",REPT(" ",20)),21,20)))),0))</f>
        <v>0</v>
      </c>
      <c r="X284" s="25" t="str">
        <f aca="false">IF(ISNUMBER($N284),$N284*Validation!$B$5,"")</f>
        <v/>
      </c>
      <c r="Y284" s="26" t="str">
        <f aca="false">IF($A284="","",SUBSTITUTE(SUBSTITUTE(SUBSTITUTE(SUBSTITUTE(SUBSTITUTE(SUBSTITUTE(SUBSTITUTE(UPPER(TRIM($A284)),"Á","A"),"É","E"),"Í","I"),"Ó","O"),"Ú","U"),"Ñ","N"),"Ü","U"))</f>
        <v/>
      </c>
      <c r="Z284" s="26" t="str">
        <f aca="false">IF($Y284="","",LEFT($Y284,1)&amp;" "&amp;TRIM(RIGHT(SUBSTITUTE($Y284," ",REPT(" ",50)),50)))</f>
        <v/>
      </c>
      <c r="AA284" s="27" t="str">
        <f aca="false">IF($AF284="","",IF(COUNTIF(Validation!$U$19:$U$178,$AF284)&gt;0,"OK","NO MATCH"))</f>
        <v/>
      </c>
      <c r="AB284" s="27" t="str">
        <f aca="false">IF($W284=0,"",IF(AND($W284&gt;=Validation!$B$3,$W284&lt;=Validation!$C$3),"Yes","No"))</f>
        <v/>
      </c>
      <c r="AC284" s="26" t="str">
        <f aca="false">IF($A284="","",$AF284&amp;"|"&amp;TEXT($W284,"yyyy-mm-dd")&amp;"|"&amp;$J284&amp;"|"&amp;$N284)</f>
        <v/>
      </c>
      <c r="AD284" s="27" t="str">
        <f aca="false">IF($AC284="","",IF(COUNTIF($AC$2:$AC$3000,$AC284)&gt;1,"REVIEW","OK"))</f>
        <v/>
      </c>
      <c r="AE284" s="27" t="str">
        <f aca="false">IF(OR($W284=0,$O284=""),"",IF(IFERROR(IF(ISNUMBER($O284),INT($O284),DATE(VALUE(MID(SUBSTITUTE(LEFT($O284,FIND(" ",$O284&amp;" ")-1),"/",REPT(" ",20)),41,20)),VALUE(LEFT(SUBSTITUTE(LEFT($O284,FIND(" ",$O284&amp;" ")-1),"/",REPT(" ",20)),20)),VALUE(MID(SUBSTITUTE(LEFT($O284,FIND(" ",$O284&amp;" ")-1),"/",REPT(" ",20)),21,20)))),0)&gt;$W284,"Late","Same day"))</f>
        <v/>
      </c>
      <c r="AF284" s="26" t="str">
        <f aca="false">IF($A284="","",IFERROR(INDEX(Validation!$C$193:$C$217,MATCH($A284,Validation!$A$193:$A$217,0)),IF(COUNTIF(Validation!$U$19:$U$178,$Z284)&gt;0,$Z284,IF(COUNTIF(Validation!$S$19:$S$178,$AI284)=1,INDEX(Validation!$U$19:$U$178,MATCH($AI284,Validation!$S$19:$S$178,0)),$Z284))))</f>
        <v/>
      </c>
      <c r="AG284" s="27" t="str">
        <f aca="false">IF(COUNTA($A284:$U284)=0,"",IF($A284="","No name",IF($F284="","No date",IF($W284=0,"Date ilegible",IF(NOT(ISNUMBER($N284)),"Hours no numéricas",IF($AA284="NO MATCH","Person no identificada","OK"))))))</f>
        <v/>
      </c>
      <c r="AH284" s="27" t="str">
        <f aca="false">IF($W284=0,"No date",IF($W284&lt;Validation!$B$3,"Before period",IF($W284&gt;Validation!$C$3,"After period","In period")))</f>
        <v>No date</v>
      </c>
      <c r="AI284" s="26" t="str">
        <f aca="false">IF($Y284="","",TRIM(RIGHT(SUBSTITUTE($Y284," ",REPT(" ",50)),50)))</f>
        <v/>
      </c>
      <c r="AJ284" s="27" t="str">
        <f aca="false">IF($A284="","",IF(NOT(ISERROR(MATCH($A284,Validation!$A$193:$A$217,0))),"Manual mapping",IF(COUNTIF(Validation!$U$19:$U$178,$Z284)&gt;0,"Direct",IF(COUNTIF(Validation!$S$19:$S$178,$AI284)=1,"By surname","Unresolved"))))</f>
        <v/>
      </c>
      <c r="AK284" s="28" t="str">
        <f aca="false">IF($L284="","",IF(MATCH($L284,$L$2:$L$3000,0)&lt;&gt;ROW()-1,"",COUNT($AK$1:$AK283)+1))</f>
        <v/>
      </c>
      <c r="AL284" s="28" t="str">
        <f aca="false">IF($G284="","",IF(MATCH($G284,$G$2:$G$3000,0)&lt;&gt;ROW()-1,"",COUNT($AL$1:$AL283)+1))</f>
        <v/>
      </c>
      <c r="AM284" s="28" t="str">
        <f aca="false">IF($H284="","",IF(MATCH($H284,$H$2:$H$3000,0)&lt;&gt;ROW()-1,"",COUNT($AM$1:$AM283)+1))</f>
        <v/>
      </c>
      <c r="AN284" s="28" t="str">
        <f aca="false">IF($I284="","",IF(MATCH($I284,$I$2:$I$3000,0)&lt;&gt;ROW()-1,"",COUNT($AN$1:$AN283)+1))</f>
        <v/>
      </c>
      <c r="AO284" s="28" t="str">
        <f aca="false">IF($Q284="","",IF(MATCH($Q284,$Q$2:$Q$3000,0)&lt;&gt;ROW()-1,"",COUNT($AO$1:$AO283)+1))</f>
        <v/>
      </c>
    </row>
    <row r="285" customFormat="false" ht="12.75" hidden="false" customHeight="true" outlineLevel="0" collapsed="false">
      <c r="W285" s="24" t="n">
        <f aca="false">IF($F285="",0,IFERROR(IF(ISNUMBER($F285),INT($F285),DATE(VALUE(MID(SUBSTITUTE(LEFT($F285,FIND(" ",$F285&amp;" ")-1),"/",REPT(" ",20)),41,20)),VALUE(LEFT(SUBSTITUTE(LEFT($F285,FIND(" ",$F285&amp;" ")-1),"/",REPT(" ",20)),20)),VALUE(MID(SUBSTITUTE(LEFT($F285,FIND(" ",$F285&amp;" ")-1),"/",REPT(" ",20)),21,20)))),0))</f>
        <v>0</v>
      </c>
      <c r="X285" s="25" t="str">
        <f aca="false">IF(ISNUMBER($N285),$N285*Validation!$B$5,"")</f>
        <v/>
      </c>
      <c r="Y285" s="26" t="str">
        <f aca="false">IF($A285="","",SUBSTITUTE(SUBSTITUTE(SUBSTITUTE(SUBSTITUTE(SUBSTITUTE(SUBSTITUTE(SUBSTITUTE(UPPER(TRIM($A285)),"Á","A"),"É","E"),"Í","I"),"Ó","O"),"Ú","U"),"Ñ","N"),"Ü","U"))</f>
        <v/>
      </c>
      <c r="Z285" s="26" t="str">
        <f aca="false">IF($Y285="","",LEFT($Y285,1)&amp;" "&amp;TRIM(RIGHT(SUBSTITUTE($Y285," ",REPT(" ",50)),50)))</f>
        <v/>
      </c>
      <c r="AA285" s="27" t="str">
        <f aca="false">IF($AF285="","",IF(COUNTIF(Validation!$U$19:$U$178,$AF285)&gt;0,"OK","NO MATCH"))</f>
        <v/>
      </c>
      <c r="AB285" s="27" t="str">
        <f aca="false">IF($W285=0,"",IF(AND($W285&gt;=Validation!$B$3,$W285&lt;=Validation!$C$3),"Yes","No"))</f>
        <v/>
      </c>
      <c r="AC285" s="26" t="str">
        <f aca="false">IF($A285="","",$AF285&amp;"|"&amp;TEXT($W285,"yyyy-mm-dd")&amp;"|"&amp;$J285&amp;"|"&amp;$N285)</f>
        <v/>
      </c>
      <c r="AD285" s="27" t="str">
        <f aca="false">IF($AC285="","",IF(COUNTIF($AC$2:$AC$3000,$AC285)&gt;1,"REVIEW","OK"))</f>
        <v/>
      </c>
      <c r="AE285" s="27" t="str">
        <f aca="false">IF(OR($W285=0,$O285=""),"",IF(IFERROR(IF(ISNUMBER($O285),INT($O285),DATE(VALUE(MID(SUBSTITUTE(LEFT($O285,FIND(" ",$O285&amp;" ")-1),"/",REPT(" ",20)),41,20)),VALUE(LEFT(SUBSTITUTE(LEFT($O285,FIND(" ",$O285&amp;" ")-1),"/",REPT(" ",20)),20)),VALUE(MID(SUBSTITUTE(LEFT($O285,FIND(" ",$O285&amp;" ")-1),"/",REPT(" ",20)),21,20)))),0)&gt;$W285,"Late","Same day"))</f>
        <v/>
      </c>
      <c r="AF285" s="26" t="str">
        <f aca="false">IF($A285="","",IFERROR(INDEX(Validation!$C$193:$C$217,MATCH($A285,Validation!$A$193:$A$217,0)),IF(COUNTIF(Validation!$U$19:$U$178,$Z285)&gt;0,$Z285,IF(COUNTIF(Validation!$S$19:$S$178,$AI285)=1,INDEX(Validation!$U$19:$U$178,MATCH($AI285,Validation!$S$19:$S$178,0)),$Z285))))</f>
        <v/>
      </c>
      <c r="AG285" s="27" t="str">
        <f aca="false">IF(COUNTA($A285:$U285)=0,"",IF($A285="","No name",IF($F285="","No date",IF($W285=0,"Date ilegible",IF(NOT(ISNUMBER($N285)),"Hours no numéricas",IF($AA285="NO MATCH","Person no identificada","OK"))))))</f>
        <v/>
      </c>
      <c r="AH285" s="27" t="str">
        <f aca="false">IF($W285=0,"No date",IF($W285&lt;Validation!$B$3,"Before period",IF($W285&gt;Validation!$C$3,"After period","In period")))</f>
        <v>No date</v>
      </c>
      <c r="AI285" s="26" t="str">
        <f aca="false">IF($Y285="","",TRIM(RIGHT(SUBSTITUTE($Y285," ",REPT(" ",50)),50)))</f>
        <v/>
      </c>
      <c r="AJ285" s="27" t="str">
        <f aca="false">IF($A285="","",IF(NOT(ISERROR(MATCH($A285,Validation!$A$193:$A$217,0))),"Manual mapping",IF(COUNTIF(Validation!$U$19:$U$178,$Z285)&gt;0,"Direct",IF(COUNTIF(Validation!$S$19:$S$178,$AI285)=1,"By surname","Unresolved"))))</f>
        <v/>
      </c>
      <c r="AK285" s="28" t="str">
        <f aca="false">IF($L285="","",IF(MATCH($L285,$L$2:$L$3000,0)&lt;&gt;ROW()-1,"",COUNT($AK$1:$AK284)+1))</f>
        <v/>
      </c>
      <c r="AL285" s="28" t="str">
        <f aca="false">IF($G285="","",IF(MATCH($G285,$G$2:$G$3000,0)&lt;&gt;ROW()-1,"",COUNT($AL$1:$AL284)+1))</f>
        <v/>
      </c>
      <c r="AM285" s="28" t="str">
        <f aca="false">IF($H285="","",IF(MATCH($H285,$H$2:$H$3000,0)&lt;&gt;ROW()-1,"",COUNT($AM$1:$AM284)+1))</f>
        <v/>
      </c>
      <c r="AN285" s="28" t="str">
        <f aca="false">IF($I285="","",IF(MATCH($I285,$I$2:$I$3000,0)&lt;&gt;ROW()-1,"",COUNT($AN$1:$AN284)+1))</f>
        <v/>
      </c>
      <c r="AO285" s="28" t="str">
        <f aca="false">IF($Q285="","",IF(MATCH($Q285,$Q$2:$Q$3000,0)&lt;&gt;ROW()-1,"",COUNT($AO$1:$AO284)+1))</f>
        <v/>
      </c>
    </row>
    <row r="286" customFormat="false" ht="12.75" hidden="false" customHeight="true" outlineLevel="0" collapsed="false">
      <c r="W286" s="24" t="n">
        <f aca="false">IF($F286="",0,IFERROR(IF(ISNUMBER($F286),INT($F286),DATE(VALUE(MID(SUBSTITUTE(LEFT($F286,FIND(" ",$F286&amp;" ")-1),"/",REPT(" ",20)),41,20)),VALUE(LEFT(SUBSTITUTE(LEFT($F286,FIND(" ",$F286&amp;" ")-1),"/",REPT(" ",20)),20)),VALUE(MID(SUBSTITUTE(LEFT($F286,FIND(" ",$F286&amp;" ")-1),"/",REPT(" ",20)),21,20)))),0))</f>
        <v>0</v>
      </c>
      <c r="X286" s="25" t="str">
        <f aca="false">IF(ISNUMBER($N286),$N286*Validation!$B$5,"")</f>
        <v/>
      </c>
      <c r="Y286" s="26" t="str">
        <f aca="false">IF($A286="","",SUBSTITUTE(SUBSTITUTE(SUBSTITUTE(SUBSTITUTE(SUBSTITUTE(SUBSTITUTE(SUBSTITUTE(UPPER(TRIM($A286)),"Á","A"),"É","E"),"Í","I"),"Ó","O"),"Ú","U"),"Ñ","N"),"Ü","U"))</f>
        <v/>
      </c>
      <c r="Z286" s="26" t="str">
        <f aca="false">IF($Y286="","",LEFT($Y286,1)&amp;" "&amp;TRIM(RIGHT(SUBSTITUTE($Y286," ",REPT(" ",50)),50)))</f>
        <v/>
      </c>
      <c r="AA286" s="27" t="str">
        <f aca="false">IF($AF286="","",IF(COUNTIF(Validation!$U$19:$U$178,$AF286)&gt;0,"OK","NO MATCH"))</f>
        <v/>
      </c>
      <c r="AB286" s="27" t="str">
        <f aca="false">IF($W286=0,"",IF(AND($W286&gt;=Validation!$B$3,$W286&lt;=Validation!$C$3),"Yes","No"))</f>
        <v/>
      </c>
      <c r="AC286" s="26" t="str">
        <f aca="false">IF($A286="","",$AF286&amp;"|"&amp;TEXT($W286,"yyyy-mm-dd")&amp;"|"&amp;$J286&amp;"|"&amp;$N286)</f>
        <v/>
      </c>
      <c r="AD286" s="27" t="str">
        <f aca="false">IF($AC286="","",IF(COUNTIF($AC$2:$AC$3000,$AC286)&gt;1,"REVIEW","OK"))</f>
        <v/>
      </c>
      <c r="AE286" s="27" t="str">
        <f aca="false">IF(OR($W286=0,$O286=""),"",IF(IFERROR(IF(ISNUMBER($O286),INT($O286),DATE(VALUE(MID(SUBSTITUTE(LEFT($O286,FIND(" ",$O286&amp;" ")-1),"/",REPT(" ",20)),41,20)),VALUE(LEFT(SUBSTITUTE(LEFT($O286,FIND(" ",$O286&amp;" ")-1),"/",REPT(" ",20)),20)),VALUE(MID(SUBSTITUTE(LEFT($O286,FIND(" ",$O286&amp;" ")-1),"/",REPT(" ",20)),21,20)))),0)&gt;$W286,"Late","Same day"))</f>
        <v/>
      </c>
      <c r="AF286" s="26" t="str">
        <f aca="false">IF($A286="","",IFERROR(INDEX(Validation!$C$193:$C$217,MATCH($A286,Validation!$A$193:$A$217,0)),IF(COUNTIF(Validation!$U$19:$U$178,$Z286)&gt;0,$Z286,IF(COUNTIF(Validation!$S$19:$S$178,$AI286)=1,INDEX(Validation!$U$19:$U$178,MATCH($AI286,Validation!$S$19:$S$178,0)),$Z286))))</f>
        <v/>
      </c>
      <c r="AG286" s="27" t="str">
        <f aca="false">IF(COUNTA($A286:$U286)=0,"",IF($A286="","No name",IF($F286="","No date",IF($W286=0,"Date ilegible",IF(NOT(ISNUMBER($N286)),"Hours no numéricas",IF($AA286="NO MATCH","Person no identificada","OK"))))))</f>
        <v/>
      </c>
      <c r="AH286" s="27" t="str">
        <f aca="false">IF($W286=0,"No date",IF($W286&lt;Validation!$B$3,"Before period",IF($W286&gt;Validation!$C$3,"After period","In period")))</f>
        <v>No date</v>
      </c>
      <c r="AI286" s="26" t="str">
        <f aca="false">IF($Y286="","",TRIM(RIGHT(SUBSTITUTE($Y286," ",REPT(" ",50)),50)))</f>
        <v/>
      </c>
      <c r="AJ286" s="27" t="str">
        <f aca="false">IF($A286="","",IF(NOT(ISERROR(MATCH($A286,Validation!$A$193:$A$217,0))),"Manual mapping",IF(COUNTIF(Validation!$U$19:$U$178,$Z286)&gt;0,"Direct",IF(COUNTIF(Validation!$S$19:$S$178,$AI286)=1,"By surname","Unresolved"))))</f>
        <v/>
      </c>
      <c r="AK286" s="28" t="str">
        <f aca="false">IF($L286="","",IF(MATCH($L286,$L$2:$L$3000,0)&lt;&gt;ROW()-1,"",COUNT($AK$1:$AK285)+1))</f>
        <v/>
      </c>
      <c r="AL286" s="28" t="str">
        <f aca="false">IF($G286="","",IF(MATCH($G286,$G$2:$G$3000,0)&lt;&gt;ROW()-1,"",COUNT($AL$1:$AL285)+1))</f>
        <v/>
      </c>
      <c r="AM286" s="28" t="str">
        <f aca="false">IF($H286="","",IF(MATCH($H286,$H$2:$H$3000,0)&lt;&gt;ROW()-1,"",COUNT($AM$1:$AM285)+1))</f>
        <v/>
      </c>
      <c r="AN286" s="28" t="str">
        <f aca="false">IF($I286="","",IF(MATCH($I286,$I$2:$I$3000,0)&lt;&gt;ROW()-1,"",COUNT($AN$1:$AN285)+1))</f>
        <v/>
      </c>
      <c r="AO286" s="28" t="str">
        <f aca="false">IF($Q286="","",IF(MATCH($Q286,$Q$2:$Q$3000,0)&lt;&gt;ROW()-1,"",COUNT($AO$1:$AO285)+1))</f>
        <v/>
      </c>
    </row>
    <row r="287" customFormat="false" ht="12.75" hidden="false" customHeight="true" outlineLevel="0" collapsed="false">
      <c r="W287" s="24" t="n">
        <f aca="false">IF($F287="",0,IFERROR(IF(ISNUMBER($F287),INT($F287),DATE(VALUE(MID(SUBSTITUTE(LEFT($F287,FIND(" ",$F287&amp;" ")-1),"/",REPT(" ",20)),41,20)),VALUE(LEFT(SUBSTITUTE(LEFT($F287,FIND(" ",$F287&amp;" ")-1),"/",REPT(" ",20)),20)),VALUE(MID(SUBSTITUTE(LEFT($F287,FIND(" ",$F287&amp;" ")-1),"/",REPT(" ",20)),21,20)))),0))</f>
        <v>0</v>
      </c>
      <c r="X287" s="25" t="str">
        <f aca="false">IF(ISNUMBER($N287),$N287*Validation!$B$5,"")</f>
        <v/>
      </c>
      <c r="Y287" s="26" t="str">
        <f aca="false">IF($A287="","",SUBSTITUTE(SUBSTITUTE(SUBSTITUTE(SUBSTITUTE(SUBSTITUTE(SUBSTITUTE(SUBSTITUTE(UPPER(TRIM($A287)),"Á","A"),"É","E"),"Í","I"),"Ó","O"),"Ú","U"),"Ñ","N"),"Ü","U"))</f>
        <v/>
      </c>
      <c r="Z287" s="26" t="str">
        <f aca="false">IF($Y287="","",LEFT($Y287,1)&amp;" "&amp;TRIM(RIGHT(SUBSTITUTE($Y287," ",REPT(" ",50)),50)))</f>
        <v/>
      </c>
      <c r="AA287" s="27" t="str">
        <f aca="false">IF($AF287="","",IF(COUNTIF(Validation!$U$19:$U$178,$AF287)&gt;0,"OK","NO MATCH"))</f>
        <v/>
      </c>
      <c r="AB287" s="27" t="str">
        <f aca="false">IF($W287=0,"",IF(AND($W287&gt;=Validation!$B$3,$W287&lt;=Validation!$C$3),"Yes","No"))</f>
        <v/>
      </c>
      <c r="AC287" s="26" t="str">
        <f aca="false">IF($A287="","",$AF287&amp;"|"&amp;TEXT($W287,"yyyy-mm-dd")&amp;"|"&amp;$J287&amp;"|"&amp;$N287)</f>
        <v/>
      </c>
      <c r="AD287" s="27" t="str">
        <f aca="false">IF($AC287="","",IF(COUNTIF($AC$2:$AC$3000,$AC287)&gt;1,"REVIEW","OK"))</f>
        <v/>
      </c>
      <c r="AE287" s="27" t="str">
        <f aca="false">IF(OR($W287=0,$O287=""),"",IF(IFERROR(IF(ISNUMBER($O287),INT($O287),DATE(VALUE(MID(SUBSTITUTE(LEFT($O287,FIND(" ",$O287&amp;" ")-1),"/",REPT(" ",20)),41,20)),VALUE(LEFT(SUBSTITUTE(LEFT($O287,FIND(" ",$O287&amp;" ")-1),"/",REPT(" ",20)),20)),VALUE(MID(SUBSTITUTE(LEFT($O287,FIND(" ",$O287&amp;" ")-1),"/",REPT(" ",20)),21,20)))),0)&gt;$W287,"Late","Same day"))</f>
        <v/>
      </c>
      <c r="AF287" s="26" t="str">
        <f aca="false">IF($A287="","",IFERROR(INDEX(Validation!$C$193:$C$217,MATCH($A287,Validation!$A$193:$A$217,0)),IF(COUNTIF(Validation!$U$19:$U$178,$Z287)&gt;0,$Z287,IF(COUNTIF(Validation!$S$19:$S$178,$AI287)=1,INDEX(Validation!$U$19:$U$178,MATCH($AI287,Validation!$S$19:$S$178,0)),$Z287))))</f>
        <v/>
      </c>
      <c r="AG287" s="27" t="str">
        <f aca="false">IF(COUNTA($A287:$U287)=0,"",IF($A287="","No name",IF($F287="","No date",IF($W287=0,"Date ilegible",IF(NOT(ISNUMBER($N287)),"Hours no numéricas",IF($AA287="NO MATCH","Person no identificada","OK"))))))</f>
        <v/>
      </c>
      <c r="AH287" s="27" t="str">
        <f aca="false">IF($W287=0,"No date",IF($W287&lt;Validation!$B$3,"Before period",IF($W287&gt;Validation!$C$3,"After period","In period")))</f>
        <v>No date</v>
      </c>
      <c r="AI287" s="26" t="str">
        <f aca="false">IF($Y287="","",TRIM(RIGHT(SUBSTITUTE($Y287," ",REPT(" ",50)),50)))</f>
        <v/>
      </c>
      <c r="AJ287" s="27" t="str">
        <f aca="false">IF($A287="","",IF(NOT(ISERROR(MATCH($A287,Validation!$A$193:$A$217,0))),"Manual mapping",IF(COUNTIF(Validation!$U$19:$U$178,$Z287)&gt;0,"Direct",IF(COUNTIF(Validation!$S$19:$S$178,$AI287)=1,"By surname","Unresolved"))))</f>
        <v/>
      </c>
      <c r="AK287" s="28" t="str">
        <f aca="false">IF($L287="","",IF(MATCH($L287,$L$2:$L$3000,0)&lt;&gt;ROW()-1,"",COUNT($AK$1:$AK286)+1))</f>
        <v/>
      </c>
      <c r="AL287" s="28" t="str">
        <f aca="false">IF($G287="","",IF(MATCH($G287,$G$2:$G$3000,0)&lt;&gt;ROW()-1,"",COUNT($AL$1:$AL286)+1))</f>
        <v/>
      </c>
      <c r="AM287" s="28" t="str">
        <f aca="false">IF($H287="","",IF(MATCH($H287,$H$2:$H$3000,0)&lt;&gt;ROW()-1,"",COUNT($AM$1:$AM286)+1))</f>
        <v/>
      </c>
      <c r="AN287" s="28" t="str">
        <f aca="false">IF($I287="","",IF(MATCH($I287,$I$2:$I$3000,0)&lt;&gt;ROW()-1,"",COUNT($AN$1:$AN286)+1))</f>
        <v/>
      </c>
      <c r="AO287" s="28" t="str">
        <f aca="false">IF($Q287="","",IF(MATCH($Q287,$Q$2:$Q$3000,0)&lt;&gt;ROW()-1,"",COUNT($AO$1:$AO286)+1))</f>
        <v/>
      </c>
    </row>
    <row r="288" customFormat="false" ht="12.75" hidden="false" customHeight="true" outlineLevel="0" collapsed="false">
      <c r="W288" s="24" t="n">
        <f aca="false">IF($F288="",0,IFERROR(IF(ISNUMBER($F288),INT($F288),DATE(VALUE(MID(SUBSTITUTE(LEFT($F288,FIND(" ",$F288&amp;" ")-1),"/",REPT(" ",20)),41,20)),VALUE(LEFT(SUBSTITUTE(LEFT($F288,FIND(" ",$F288&amp;" ")-1),"/",REPT(" ",20)),20)),VALUE(MID(SUBSTITUTE(LEFT($F288,FIND(" ",$F288&amp;" ")-1),"/",REPT(" ",20)),21,20)))),0))</f>
        <v>0</v>
      </c>
      <c r="X288" s="25" t="str">
        <f aca="false">IF(ISNUMBER($N288),$N288*Validation!$B$5,"")</f>
        <v/>
      </c>
      <c r="Y288" s="26" t="str">
        <f aca="false">IF($A288="","",SUBSTITUTE(SUBSTITUTE(SUBSTITUTE(SUBSTITUTE(SUBSTITUTE(SUBSTITUTE(SUBSTITUTE(UPPER(TRIM($A288)),"Á","A"),"É","E"),"Í","I"),"Ó","O"),"Ú","U"),"Ñ","N"),"Ü","U"))</f>
        <v/>
      </c>
      <c r="Z288" s="26" t="str">
        <f aca="false">IF($Y288="","",LEFT($Y288,1)&amp;" "&amp;TRIM(RIGHT(SUBSTITUTE($Y288," ",REPT(" ",50)),50)))</f>
        <v/>
      </c>
      <c r="AA288" s="27" t="str">
        <f aca="false">IF($AF288="","",IF(COUNTIF(Validation!$U$19:$U$178,$AF288)&gt;0,"OK","NO MATCH"))</f>
        <v/>
      </c>
      <c r="AB288" s="27" t="str">
        <f aca="false">IF($W288=0,"",IF(AND($W288&gt;=Validation!$B$3,$W288&lt;=Validation!$C$3),"Yes","No"))</f>
        <v/>
      </c>
      <c r="AC288" s="26" t="str">
        <f aca="false">IF($A288="","",$AF288&amp;"|"&amp;TEXT($W288,"yyyy-mm-dd")&amp;"|"&amp;$J288&amp;"|"&amp;$N288)</f>
        <v/>
      </c>
      <c r="AD288" s="27" t="str">
        <f aca="false">IF($AC288="","",IF(COUNTIF($AC$2:$AC$3000,$AC288)&gt;1,"REVIEW","OK"))</f>
        <v/>
      </c>
      <c r="AE288" s="27" t="str">
        <f aca="false">IF(OR($W288=0,$O288=""),"",IF(IFERROR(IF(ISNUMBER($O288),INT($O288),DATE(VALUE(MID(SUBSTITUTE(LEFT($O288,FIND(" ",$O288&amp;" ")-1),"/",REPT(" ",20)),41,20)),VALUE(LEFT(SUBSTITUTE(LEFT($O288,FIND(" ",$O288&amp;" ")-1),"/",REPT(" ",20)),20)),VALUE(MID(SUBSTITUTE(LEFT($O288,FIND(" ",$O288&amp;" ")-1),"/",REPT(" ",20)),21,20)))),0)&gt;$W288,"Late","Same day"))</f>
        <v/>
      </c>
      <c r="AF288" s="26" t="str">
        <f aca="false">IF($A288="","",IFERROR(INDEX(Validation!$C$193:$C$217,MATCH($A288,Validation!$A$193:$A$217,0)),IF(COUNTIF(Validation!$U$19:$U$178,$Z288)&gt;0,$Z288,IF(COUNTIF(Validation!$S$19:$S$178,$AI288)=1,INDEX(Validation!$U$19:$U$178,MATCH($AI288,Validation!$S$19:$S$178,0)),$Z288))))</f>
        <v/>
      </c>
      <c r="AG288" s="27" t="str">
        <f aca="false">IF(COUNTA($A288:$U288)=0,"",IF($A288="","No name",IF($F288="","No date",IF($W288=0,"Date ilegible",IF(NOT(ISNUMBER($N288)),"Hours no numéricas",IF($AA288="NO MATCH","Person no identificada","OK"))))))</f>
        <v/>
      </c>
      <c r="AH288" s="27" t="str">
        <f aca="false">IF($W288=0,"No date",IF($W288&lt;Validation!$B$3,"Before period",IF($W288&gt;Validation!$C$3,"After period","In period")))</f>
        <v>No date</v>
      </c>
      <c r="AI288" s="26" t="str">
        <f aca="false">IF($Y288="","",TRIM(RIGHT(SUBSTITUTE($Y288," ",REPT(" ",50)),50)))</f>
        <v/>
      </c>
      <c r="AJ288" s="27" t="str">
        <f aca="false">IF($A288="","",IF(NOT(ISERROR(MATCH($A288,Validation!$A$193:$A$217,0))),"Manual mapping",IF(COUNTIF(Validation!$U$19:$U$178,$Z288)&gt;0,"Direct",IF(COUNTIF(Validation!$S$19:$S$178,$AI288)=1,"By surname","Unresolved"))))</f>
        <v/>
      </c>
      <c r="AK288" s="28" t="str">
        <f aca="false">IF($L288="","",IF(MATCH($L288,$L$2:$L$3000,0)&lt;&gt;ROW()-1,"",COUNT($AK$1:$AK287)+1))</f>
        <v/>
      </c>
      <c r="AL288" s="28" t="str">
        <f aca="false">IF($G288="","",IF(MATCH($G288,$G$2:$G$3000,0)&lt;&gt;ROW()-1,"",COUNT($AL$1:$AL287)+1))</f>
        <v/>
      </c>
      <c r="AM288" s="28" t="str">
        <f aca="false">IF($H288="","",IF(MATCH($H288,$H$2:$H$3000,0)&lt;&gt;ROW()-1,"",COUNT($AM$1:$AM287)+1))</f>
        <v/>
      </c>
      <c r="AN288" s="28" t="str">
        <f aca="false">IF($I288="","",IF(MATCH($I288,$I$2:$I$3000,0)&lt;&gt;ROW()-1,"",COUNT($AN$1:$AN287)+1))</f>
        <v/>
      </c>
      <c r="AO288" s="28" t="str">
        <f aca="false">IF($Q288="","",IF(MATCH($Q288,$Q$2:$Q$3000,0)&lt;&gt;ROW()-1,"",COUNT($AO$1:$AO287)+1))</f>
        <v/>
      </c>
    </row>
    <row r="289" customFormat="false" ht="12.75" hidden="false" customHeight="true" outlineLevel="0" collapsed="false">
      <c r="W289" s="24" t="n">
        <f aca="false">IF($F289="",0,IFERROR(IF(ISNUMBER($F289),INT($F289),DATE(VALUE(MID(SUBSTITUTE(LEFT($F289,FIND(" ",$F289&amp;" ")-1),"/",REPT(" ",20)),41,20)),VALUE(LEFT(SUBSTITUTE(LEFT($F289,FIND(" ",$F289&amp;" ")-1),"/",REPT(" ",20)),20)),VALUE(MID(SUBSTITUTE(LEFT($F289,FIND(" ",$F289&amp;" ")-1),"/",REPT(" ",20)),21,20)))),0))</f>
        <v>0</v>
      </c>
      <c r="X289" s="25" t="str">
        <f aca="false">IF(ISNUMBER($N289),$N289*Validation!$B$5,"")</f>
        <v/>
      </c>
      <c r="Y289" s="26" t="str">
        <f aca="false">IF($A289="","",SUBSTITUTE(SUBSTITUTE(SUBSTITUTE(SUBSTITUTE(SUBSTITUTE(SUBSTITUTE(SUBSTITUTE(UPPER(TRIM($A289)),"Á","A"),"É","E"),"Í","I"),"Ó","O"),"Ú","U"),"Ñ","N"),"Ü","U"))</f>
        <v/>
      </c>
      <c r="Z289" s="26" t="str">
        <f aca="false">IF($Y289="","",LEFT($Y289,1)&amp;" "&amp;TRIM(RIGHT(SUBSTITUTE($Y289," ",REPT(" ",50)),50)))</f>
        <v/>
      </c>
      <c r="AA289" s="27" t="str">
        <f aca="false">IF($AF289="","",IF(COUNTIF(Validation!$U$19:$U$178,$AF289)&gt;0,"OK","NO MATCH"))</f>
        <v/>
      </c>
      <c r="AB289" s="27" t="str">
        <f aca="false">IF($W289=0,"",IF(AND($W289&gt;=Validation!$B$3,$W289&lt;=Validation!$C$3),"Yes","No"))</f>
        <v/>
      </c>
      <c r="AC289" s="26" t="str">
        <f aca="false">IF($A289="","",$AF289&amp;"|"&amp;TEXT($W289,"yyyy-mm-dd")&amp;"|"&amp;$J289&amp;"|"&amp;$N289)</f>
        <v/>
      </c>
      <c r="AD289" s="27" t="str">
        <f aca="false">IF($AC289="","",IF(COUNTIF($AC$2:$AC$3000,$AC289)&gt;1,"REVIEW","OK"))</f>
        <v/>
      </c>
      <c r="AE289" s="27" t="str">
        <f aca="false">IF(OR($W289=0,$O289=""),"",IF(IFERROR(IF(ISNUMBER($O289),INT($O289),DATE(VALUE(MID(SUBSTITUTE(LEFT($O289,FIND(" ",$O289&amp;" ")-1),"/",REPT(" ",20)),41,20)),VALUE(LEFT(SUBSTITUTE(LEFT($O289,FIND(" ",$O289&amp;" ")-1),"/",REPT(" ",20)),20)),VALUE(MID(SUBSTITUTE(LEFT($O289,FIND(" ",$O289&amp;" ")-1),"/",REPT(" ",20)),21,20)))),0)&gt;$W289,"Late","Same day"))</f>
        <v/>
      </c>
      <c r="AF289" s="26" t="str">
        <f aca="false">IF($A289="","",IFERROR(INDEX(Validation!$C$193:$C$217,MATCH($A289,Validation!$A$193:$A$217,0)),IF(COUNTIF(Validation!$U$19:$U$178,$Z289)&gt;0,$Z289,IF(COUNTIF(Validation!$S$19:$S$178,$AI289)=1,INDEX(Validation!$U$19:$U$178,MATCH($AI289,Validation!$S$19:$S$178,0)),$Z289))))</f>
        <v/>
      </c>
      <c r="AG289" s="27" t="str">
        <f aca="false">IF(COUNTA($A289:$U289)=0,"",IF($A289="","No name",IF($F289="","No date",IF($W289=0,"Date ilegible",IF(NOT(ISNUMBER($N289)),"Hours no numéricas",IF($AA289="NO MATCH","Person no identificada","OK"))))))</f>
        <v/>
      </c>
      <c r="AH289" s="27" t="str">
        <f aca="false">IF($W289=0,"No date",IF($W289&lt;Validation!$B$3,"Before period",IF($W289&gt;Validation!$C$3,"After period","In period")))</f>
        <v>No date</v>
      </c>
      <c r="AI289" s="26" t="str">
        <f aca="false">IF($Y289="","",TRIM(RIGHT(SUBSTITUTE($Y289," ",REPT(" ",50)),50)))</f>
        <v/>
      </c>
      <c r="AJ289" s="27" t="str">
        <f aca="false">IF($A289="","",IF(NOT(ISERROR(MATCH($A289,Validation!$A$193:$A$217,0))),"Manual mapping",IF(COUNTIF(Validation!$U$19:$U$178,$Z289)&gt;0,"Direct",IF(COUNTIF(Validation!$S$19:$S$178,$AI289)=1,"By surname","Unresolved"))))</f>
        <v/>
      </c>
      <c r="AK289" s="28" t="str">
        <f aca="false">IF($L289="","",IF(MATCH($L289,$L$2:$L$3000,0)&lt;&gt;ROW()-1,"",COUNT($AK$1:$AK288)+1))</f>
        <v/>
      </c>
      <c r="AL289" s="28" t="str">
        <f aca="false">IF($G289="","",IF(MATCH($G289,$G$2:$G$3000,0)&lt;&gt;ROW()-1,"",COUNT($AL$1:$AL288)+1))</f>
        <v/>
      </c>
      <c r="AM289" s="28" t="str">
        <f aca="false">IF($H289="","",IF(MATCH($H289,$H$2:$H$3000,0)&lt;&gt;ROW()-1,"",COUNT($AM$1:$AM288)+1))</f>
        <v/>
      </c>
      <c r="AN289" s="28" t="str">
        <f aca="false">IF($I289="","",IF(MATCH($I289,$I$2:$I$3000,0)&lt;&gt;ROW()-1,"",COUNT($AN$1:$AN288)+1))</f>
        <v/>
      </c>
      <c r="AO289" s="28" t="str">
        <f aca="false">IF($Q289="","",IF(MATCH($Q289,$Q$2:$Q$3000,0)&lt;&gt;ROW()-1,"",COUNT($AO$1:$AO288)+1))</f>
        <v/>
      </c>
    </row>
    <row r="290" customFormat="false" ht="12.75" hidden="false" customHeight="true" outlineLevel="0" collapsed="false">
      <c r="W290" s="24" t="n">
        <f aca="false">IF($F290="",0,IFERROR(IF(ISNUMBER($F290),INT($F290),DATE(VALUE(MID(SUBSTITUTE(LEFT($F290,FIND(" ",$F290&amp;" ")-1),"/",REPT(" ",20)),41,20)),VALUE(LEFT(SUBSTITUTE(LEFT($F290,FIND(" ",$F290&amp;" ")-1),"/",REPT(" ",20)),20)),VALUE(MID(SUBSTITUTE(LEFT($F290,FIND(" ",$F290&amp;" ")-1),"/",REPT(" ",20)),21,20)))),0))</f>
        <v>0</v>
      </c>
      <c r="X290" s="25" t="str">
        <f aca="false">IF(ISNUMBER($N290),$N290*Validation!$B$5,"")</f>
        <v/>
      </c>
      <c r="Y290" s="26" t="str">
        <f aca="false">IF($A290="","",SUBSTITUTE(SUBSTITUTE(SUBSTITUTE(SUBSTITUTE(SUBSTITUTE(SUBSTITUTE(SUBSTITUTE(UPPER(TRIM($A290)),"Á","A"),"É","E"),"Í","I"),"Ó","O"),"Ú","U"),"Ñ","N"),"Ü","U"))</f>
        <v/>
      </c>
      <c r="Z290" s="26" t="str">
        <f aca="false">IF($Y290="","",LEFT($Y290,1)&amp;" "&amp;TRIM(RIGHT(SUBSTITUTE($Y290," ",REPT(" ",50)),50)))</f>
        <v/>
      </c>
      <c r="AA290" s="27" t="str">
        <f aca="false">IF($AF290="","",IF(COUNTIF(Validation!$U$19:$U$178,$AF290)&gt;0,"OK","NO MATCH"))</f>
        <v/>
      </c>
      <c r="AB290" s="27" t="str">
        <f aca="false">IF($W290=0,"",IF(AND($W290&gt;=Validation!$B$3,$W290&lt;=Validation!$C$3),"Yes","No"))</f>
        <v/>
      </c>
      <c r="AC290" s="26" t="str">
        <f aca="false">IF($A290="","",$AF290&amp;"|"&amp;TEXT($W290,"yyyy-mm-dd")&amp;"|"&amp;$J290&amp;"|"&amp;$N290)</f>
        <v/>
      </c>
      <c r="AD290" s="27" t="str">
        <f aca="false">IF($AC290="","",IF(COUNTIF($AC$2:$AC$3000,$AC290)&gt;1,"REVIEW","OK"))</f>
        <v/>
      </c>
      <c r="AE290" s="27" t="str">
        <f aca="false">IF(OR($W290=0,$O290=""),"",IF(IFERROR(IF(ISNUMBER($O290),INT($O290),DATE(VALUE(MID(SUBSTITUTE(LEFT($O290,FIND(" ",$O290&amp;" ")-1),"/",REPT(" ",20)),41,20)),VALUE(LEFT(SUBSTITUTE(LEFT($O290,FIND(" ",$O290&amp;" ")-1),"/",REPT(" ",20)),20)),VALUE(MID(SUBSTITUTE(LEFT($O290,FIND(" ",$O290&amp;" ")-1),"/",REPT(" ",20)),21,20)))),0)&gt;$W290,"Late","Same day"))</f>
        <v/>
      </c>
      <c r="AF290" s="26" t="str">
        <f aca="false">IF($A290="","",IFERROR(INDEX(Validation!$C$193:$C$217,MATCH($A290,Validation!$A$193:$A$217,0)),IF(COUNTIF(Validation!$U$19:$U$178,$Z290)&gt;0,$Z290,IF(COUNTIF(Validation!$S$19:$S$178,$AI290)=1,INDEX(Validation!$U$19:$U$178,MATCH($AI290,Validation!$S$19:$S$178,0)),$Z290))))</f>
        <v/>
      </c>
      <c r="AG290" s="27" t="str">
        <f aca="false">IF(COUNTA($A290:$U290)=0,"",IF($A290="","No name",IF($F290="","No date",IF($W290=0,"Date ilegible",IF(NOT(ISNUMBER($N290)),"Hours no numéricas",IF($AA290="NO MATCH","Person no identificada","OK"))))))</f>
        <v/>
      </c>
      <c r="AH290" s="27" t="str">
        <f aca="false">IF($W290=0,"No date",IF($W290&lt;Validation!$B$3,"Before period",IF($W290&gt;Validation!$C$3,"After period","In period")))</f>
        <v>No date</v>
      </c>
      <c r="AI290" s="26" t="str">
        <f aca="false">IF($Y290="","",TRIM(RIGHT(SUBSTITUTE($Y290," ",REPT(" ",50)),50)))</f>
        <v/>
      </c>
      <c r="AJ290" s="27" t="str">
        <f aca="false">IF($A290="","",IF(NOT(ISERROR(MATCH($A290,Validation!$A$193:$A$217,0))),"Manual mapping",IF(COUNTIF(Validation!$U$19:$U$178,$Z290)&gt;0,"Direct",IF(COUNTIF(Validation!$S$19:$S$178,$AI290)=1,"By surname","Unresolved"))))</f>
        <v/>
      </c>
      <c r="AK290" s="28" t="str">
        <f aca="false">IF($L290="","",IF(MATCH($L290,$L$2:$L$3000,0)&lt;&gt;ROW()-1,"",COUNT($AK$1:$AK289)+1))</f>
        <v/>
      </c>
      <c r="AL290" s="28" t="str">
        <f aca="false">IF($G290="","",IF(MATCH($G290,$G$2:$G$3000,0)&lt;&gt;ROW()-1,"",COUNT($AL$1:$AL289)+1))</f>
        <v/>
      </c>
      <c r="AM290" s="28" t="str">
        <f aca="false">IF($H290="","",IF(MATCH($H290,$H$2:$H$3000,0)&lt;&gt;ROW()-1,"",COUNT($AM$1:$AM289)+1))</f>
        <v/>
      </c>
      <c r="AN290" s="28" t="str">
        <f aca="false">IF($I290="","",IF(MATCH($I290,$I$2:$I$3000,0)&lt;&gt;ROW()-1,"",COUNT($AN$1:$AN289)+1))</f>
        <v/>
      </c>
      <c r="AO290" s="28" t="str">
        <f aca="false">IF($Q290="","",IF(MATCH($Q290,$Q$2:$Q$3000,0)&lt;&gt;ROW()-1,"",COUNT($AO$1:$AO289)+1))</f>
        <v/>
      </c>
    </row>
    <row r="291" customFormat="false" ht="12.75" hidden="false" customHeight="true" outlineLevel="0" collapsed="false">
      <c r="W291" s="24" t="n">
        <f aca="false">IF($F291="",0,IFERROR(IF(ISNUMBER($F291),INT($F291),DATE(VALUE(MID(SUBSTITUTE(LEFT($F291,FIND(" ",$F291&amp;" ")-1),"/",REPT(" ",20)),41,20)),VALUE(LEFT(SUBSTITUTE(LEFT($F291,FIND(" ",$F291&amp;" ")-1),"/",REPT(" ",20)),20)),VALUE(MID(SUBSTITUTE(LEFT($F291,FIND(" ",$F291&amp;" ")-1),"/",REPT(" ",20)),21,20)))),0))</f>
        <v>0</v>
      </c>
      <c r="X291" s="25" t="str">
        <f aca="false">IF(ISNUMBER($N291),$N291*Validation!$B$5,"")</f>
        <v/>
      </c>
      <c r="Y291" s="26" t="str">
        <f aca="false">IF($A291="","",SUBSTITUTE(SUBSTITUTE(SUBSTITUTE(SUBSTITUTE(SUBSTITUTE(SUBSTITUTE(SUBSTITUTE(UPPER(TRIM($A291)),"Á","A"),"É","E"),"Í","I"),"Ó","O"),"Ú","U"),"Ñ","N"),"Ü","U"))</f>
        <v/>
      </c>
      <c r="Z291" s="26" t="str">
        <f aca="false">IF($Y291="","",LEFT($Y291,1)&amp;" "&amp;TRIM(RIGHT(SUBSTITUTE($Y291," ",REPT(" ",50)),50)))</f>
        <v/>
      </c>
      <c r="AA291" s="27" t="str">
        <f aca="false">IF($AF291="","",IF(COUNTIF(Validation!$U$19:$U$178,$AF291)&gt;0,"OK","NO MATCH"))</f>
        <v/>
      </c>
      <c r="AB291" s="27" t="str">
        <f aca="false">IF($W291=0,"",IF(AND($W291&gt;=Validation!$B$3,$W291&lt;=Validation!$C$3),"Yes","No"))</f>
        <v/>
      </c>
      <c r="AC291" s="26" t="str">
        <f aca="false">IF($A291="","",$AF291&amp;"|"&amp;TEXT($W291,"yyyy-mm-dd")&amp;"|"&amp;$J291&amp;"|"&amp;$N291)</f>
        <v/>
      </c>
      <c r="AD291" s="27" t="str">
        <f aca="false">IF($AC291="","",IF(COUNTIF($AC$2:$AC$3000,$AC291)&gt;1,"REVIEW","OK"))</f>
        <v/>
      </c>
      <c r="AE291" s="27" t="str">
        <f aca="false">IF(OR($W291=0,$O291=""),"",IF(IFERROR(IF(ISNUMBER($O291),INT($O291),DATE(VALUE(MID(SUBSTITUTE(LEFT($O291,FIND(" ",$O291&amp;" ")-1),"/",REPT(" ",20)),41,20)),VALUE(LEFT(SUBSTITUTE(LEFT($O291,FIND(" ",$O291&amp;" ")-1),"/",REPT(" ",20)),20)),VALUE(MID(SUBSTITUTE(LEFT($O291,FIND(" ",$O291&amp;" ")-1),"/",REPT(" ",20)),21,20)))),0)&gt;$W291,"Late","Same day"))</f>
        <v/>
      </c>
      <c r="AF291" s="26" t="str">
        <f aca="false">IF($A291="","",IFERROR(INDEX(Validation!$C$193:$C$217,MATCH($A291,Validation!$A$193:$A$217,0)),IF(COUNTIF(Validation!$U$19:$U$178,$Z291)&gt;0,$Z291,IF(COUNTIF(Validation!$S$19:$S$178,$AI291)=1,INDEX(Validation!$U$19:$U$178,MATCH($AI291,Validation!$S$19:$S$178,0)),$Z291))))</f>
        <v/>
      </c>
      <c r="AG291" s="27" t="str">
        <f aca="false">IF(COUNTA($A291:$U291)=0,"",IF($A291="","No name",IF($F291="","No date",IF($W291=0,"Date ilegible",IF(NOT(ISNUMBER($N291)),"Hours no numéricas",IF($AA291="NO MATCH","Person no identificada","OK"))))))</f>
        <v/>
      </c>
      <c r="AH291" s="27" t="str">
        <f aca="false">IF($W291=0,"No date",IF($W291&lt;Validation!$B$3,"Before period",IF($W291&gt;Validation!$C$3,"After period","In period")))</f>
        <v>No date</v>
      </c>
      <c r="AI291" s="26" t="str">
        <f aca="false">IF($Y291="","",TRIM(RIGHT(SUBSTITUTE($Y291," ",REPT(" ",50)),50)))</f>
        <v/>
      </c>
      <c r="AJ291" s="27" t="str">
        <f aca="false">IF($A291="","",IF(NOT(ISERROR(MATCH($A291,Validation!$A$193:$A$217,0))),"Manual mapping",IF(COUNTIF(Validation!$U$19:$U$178,$Z291)&gt;0,"Direct",IF(COUNTIF(Validation!$S$19:$S$178,$AI291)=1,"By surname","Unresolved"))))</f>
        <v/>
      </c>
      <c r="AK291" s="28" t="str">
        <f aca="false">IF($L291="","",IF(MATCH($L291,$L$2:$L$3000,0)&lt;&gt;ROW()-1,"",COUNT($AK$1:$AK290)+1))</f>
        <v/>
      </c>
      <c r="AL291" s="28" t="str">
        <f aca="false">IF($G291="","",IF(MATCH($G291,$G$2:$G$3000,0)&lt;&gt;ROW()-1,"",COUNT($AL$1:$AL290)+1))</f>
        <v/>
      </c>
      <c r="AM291" s="28" t="str">
        <f aca="false">IF($H291="","",IF(MATCH($H291,$H$2:$H$3000,0)&lt;&gt;ROW()-1,"",COUNT($AM$1:$AM290)+1))</f>
        <v/>
      </c>
      <c r="AN291" s="28" t="str">
        <f aca="false">IF($I291="","",IF(MATCH($I291,$I$2:$I$3000,0)&lt;&gt;ROW()-1,"",COUNT($AN$1:$AN290)+1))</f>
        <v/>
      </c>
      <c r="AO291" s="28" t="str">
        <f aca="false">IF($Q291="","",IF(MATCH($Q291,$Q$2:$Q$3000,0)&lt;&gt;ROW()-1,"",COUNT($AO$1:$AO290)+1))</f>
        <v/>
      </c>
    </row>
    <row r="292" customFormat="false" ht="12.75" hidden="false" customHeight="true" outlineLevel="0" collapsed="false">
      <c r="W292" s="24" t="n">
        <f aca="false">IF($F292="",0,IFERROR(IF(ISNUMBER($F292),INT($F292),DATE(VALUE(MID(SUBSTITUTE(LEFT($F292,FIND(" ",$F292&amp;" ")-1),"/",REPT(" ",20)),41,20)),VALUE(LEFT(SUBSTITUTE(LEFT($F292,FIND(" ",$F292&amp;" ")-1),"/",REPT(" ",20)),20)),VALUE(MID(SUBSTITUTE(LEFT($F292,FIND(" ",$F292&amp;" ")-1),"/",REPT(" ",20)),21,20)))),0))</f>
        <v>0</v>
      </c>
      <c r="X292" s="25" t="str">
        <f aca="false">IF(ISNUMBER($N292),$N292*Validation!$B$5,"")</f>
        <v/>
      </c>
      <c r="Y292" s="26" t="str">
        <f aca="false">IF($A292="","",SUBSTITUTE(SUBSTITUTE(SUBSTITUTE(SUBSTITUTE(SUBSTITUTE(SUBSTITUTE(SUBSTITUTE(UPPER(TRIM($A292)),"Á","A"),"É","E"),"Í","I"),"Ó","O"),"Ú","U"),"Ñ","N"),"Ü","U"))</f>
        <v/>
      </c>
      <c r="Z292" s="26" t="str">
        <f aca="false">IF($Y292="","",LEFT($Y292,1)&amp;" "&amp;TRIM(RIGHT(SUBSTITUTE($Y292," ",REPT(" ",50)),50)))</f>
        <v/>
      </c>
      <c r="AA292" s="27" t="str">
        <f aca="false">IF($AF292="","",IF(COUNTIF(Validation!$U$19:$U$178,$AF292)&gt;0,"OK","NO MATCH"))</f>
        <v/>
      </c>
      <c r="AB292" s="27" t="str">
        <f aca="false">IF($W292=0,"",IF(AND($W292&gt;=Validation!$B$3,$W292&lt;=Validation!$C$3),"Yes","No"))</f>
        <v/>
      </c>
      <c r="AC292" s="26" t="str">
        <f aca="false">IF($A292="","",$AF292&amp;"|"&amp;TEXT($W292,"yyyy-mm-dd")&amp;"|"&amp;$J292&amp;"|"&amp;$N292)</f>
        <v/>
      </c>
      <c r="AD292" s="27" t="str">
        <f aca="false">IF($AC292="","",IF(COUNTIF($AC$2:$AC$3000,$AC292)&gt;1,"REVIEW","OK"))</f>
        <v/>
      </c>
      <c r="AE292" s="27" t="str">
        <f aca="false">IF(OR($W292=0,$O292=""),"",IF(IFERROR(IF(ISNUMBER($O292),INT($O292),DATE(VALUE(MID(SUBSTITUTE(LEFT($O292,FIND(" ",$O292&amp;" ")-1),"/",REPT(" ",20)),41,20)),VALUE(LEFT(SUBSTITUTE(LEFT($O292,FIND(" ",$O292&amp;" ")-1),"/",REPT(" ",20)),20)),VALUE(MID(SUBSTITUTE(LEFT($O292,FIND(" ",$O292&amp;" ")-1),"/",REPT(" ",20)),21,20)))),0)&gt;$W292,"Late","Same day"))</f>
        <v/>
      </c>
      <c r="AF292" s="26" t="str">
        <f aca="false">IF($A292="","",IFERROR(INDEX(Validation!$C$193:$C$217,MATCH($A292,Validation!$A$193:$A$217,0)),IF(COUNTIF(Validation!$U$19:$U$178,$Z292)&gt;0,$Z292,IF(COUNTIF(Validation!$S$19:$S$178,$AI292)=1,INDEX(Validation!$U$19:$U$178,MATCH($AI292,Validation!$S$19:$S$178,0)),$Z292))))</f>
        <v/>
      </c>
      <c r="AG292" s="27" t="str">
        <f aca="false">IF(COUNTA($A292:$U292)=0,"",IF($A292="","No name",IF($F292="","No date",IF($W292=0,"Date ilegible",IF(NOT(ISNUMBER($N292)),"Hours no numéricas",IF($AA292="NO MATCH","Person no identificada","OK"))))))</f>
        <v/>
      </c>
      <c r="AH292" s="27" t="str">
        <f aca="false">IF($W292=0,"No date",IF($W292&lt;Validation!$B$3,"Before period",IF($W292&gt;Validation!$C$3,"After period","In period")))</f>
        <v>No date</v>
      </c>
      <c r="AI292" s="26" t="str">
        <f aca="false">IF($Y292="","",TRIM(RIGHT(SUBSTITUTE($Y292," ",REPT(" ",50)),50)))</f>
        <v/>
      </c>
      <c r="AJ292" s="27" t="str">
        <f aca="false">IF($A292="","",IF(NOT(ISERROR(MATCH($A292,Validation!$A$193:$A$217,0))),"Manual mapping",IF(COUNTIF(Validation!$U$19:$U$178,$Z292)&gt;0,"Direct",IF(COUNTIF(Validation!$S$19:$S$178,$AI292)=1,"By surname","Unresolved"))))</f>
        <v/>
      </c>
      <c r="AK292" s="28" t="str">
        <f aca="false">IF($L292="","",IF(MATCH($L292,$L$2:$L$3000,0)&lt;&gt;ROW()-1,"",COUNT($AK$1:$AK291)+1))</f>
        <v/>
      </c>
      <c r="AL292" s="28" t="str">
        <f aca="false">IF($G292="","",IF(MATCH($G292,$G$2:$G$3000,0)&lt;&gt;ROW()-1,"",COUNT($AL$1:$AL291)+1))</f>
        <v/>
      </c>
      <c r="AM292" s="28" t="str">
        <f aca="false">IF($H292="","",IF(MATCH($H292,$H$2:$H$3000,0)&lt;&gt;ROW()-1,"",COUNT($AM$1:$AM291)+1))</f>
        <v/>
      </c>
      <c r="AN292" s="28" t="str">
        <f aca="false">IF($I292="","",IF(MATCH($I292,$I$2:$I$3000,0)&lt;&gt;ROW()-1,"",COUNT($AN$1:$AN291)+1))</f>
        <v/>
      </c>
      <c r="AO292" s="28" t="str">
        <f aca="false">IF($Q292="","",IF(MATCH($Q292,$Q$2:$Q$3000,0)&lt;&gt;ROW()-1,"",COUNT($AO$1:$AO291)+1))</f>
        <v/>
      </c>
    </row>
    <row r="293" customFormat="false" ht="12.75" hidden="false" customHeight="true" outlineLevel="0" collapsed="false">
      <c r="W293" s="24" t="n">
        <f aca="false">IF($F293="",0,IFERROR(IF(ISNUMBER($F293),INT($F293),DATE(VALUE(MID(SUBSTITUTE(LEFT($F293,FIND(" ",$F293&amp;" ")-1),"/",REPT(" ",20)),41,20)),VALUE(LEFT(SUBSTITUTE(LEFT($F293,FIND(" ",$F293&amp;" ")-1),"/",REPT(" ",20)),20)),VALUE(MID(SUBSTITUTE(LEFT($F293,FIND(" ",$F293&amp;" ")-1),"/",REPT(" ",20)),21,20)))),0))</f>
        <v>0</v>
      </c>
      <c r="X293" s="25" t="str">
        <f aca="false">IF(ISNUMBER($N293),$N293*Validation!$B$5,"")</f>
        <v/>
      </c>
      <c r="Y293" s="26" t="str">
        <f aca="false">IF($A293="","",SUBSTITUTE(SUBSTITUTE(SUBSTITUTE(SUBSTITUTE(SUBSTITUTE(SUBSTITUTE(SUBSTITUTE(UPPER(TRIM($A293)),"Á","A"),"É","E"),"Í","I"),"Ó","O"),"Ú","U"),"Ñ","N"),"Ü","U"))</f>
        <v/>
      </c>
      <c r="Z293" s="26" t="str">
        <f aca="false">IF($Y293="","",LEFT($Y293,1)&amp;" "&amp;TRIM(RIGHT(SUBSTITUTE($Y293," ",REPT(" ",50)),50)))</f>
        <v/>
      </c>
      <c r="AA293" s="27" t="str">
        <f aca="false">IF($AF293="","",IF(COUNTIF(Validation!$U$19:$U$178,$AF293)&gt;0,"OK","NO MATCH"))</f>
        <v/>
      </c>
      <c r="AB293" s="27" t="str">
        <f aca="false">IF($W293=0,"",IF(AND($W293&gt;=Validation!$B$3,$W293&lt;=Validation!$C$3),"Yes","No"))</f>
        <v/>
      </c>
      <c r="AC293" s="26" t="str">
        <f aca="false">IF($A293="","",$AF293&amp;"|"&amp;TEXT($W293,"yyyy-mm-dd")&amp;"|"&amp;$J293&amp;"|"&amp;$N293)</f>
        <v/>
      </c>
      <c r="AD293" s="27" t="str">
        <f aca="false">IF($AC293="","",IF(COUNTIF($AC$2:$AC$3000,$AC293)&gt;1,"REVIEW","OK"))</f>
        <v/>
      </c>
      <c r="AE293" s="27" t="str">
        <f aca="false">IF(OR($W293=0,$O293=""),"",IF(IFERROR(IF(ISNUMBER($O293),INT($O293),DATE(VALUE(MID(SUBSTITUTE(LEFT($O293,FIND(" ",$O293&amp;" ")-1),"/",REPT(" ",20)),41,20)),VALUE(LEFT(SUBSTITUTE(LEFT($O293,FIND(" ",$O293&amp;" ")-1),"/",REPT(" ",20)),20)),VALUE(MID(SUBSTITUTE(LEFT($O293,FIND(" ",$O293&amp;" ")-1),"/",REPT(" ",20)),21,20)))),0)&gt;$W293,"Late","Same day"))</f>
        <v/>
      </c>
      <c r="AF293" s="26" t="str">
        <f aca="false">IF($A293="","",IFERROR(INDEX(Validation!$C$193:$C$217,MATCH($A293,Validation!$A$193:$A$217,0)),IF(COUNTIF(Validation!$U$19:$U$178,$Z293)&gt;0,$Z293,IF(COUNTIF(Validation!$S$19:$S$178,$AI293)=1,INDEX(Validation!$U$19:$U$178,MATCH($AI293,Validation!$S$19:$S$178,0)),$Z293))))</f>
        <v/>
      </c>
      <c r="AG293" s="27" t="str">
        <f aca="false">IF(COUNTA($A293:$U293)=0,"",IF($A293="","No name",IF($F293="","No date",IF($W293=0,"Date ilegible",IF(NOT(ISNUMBER($N293)),"Hours no numéricas",IF($AA293="NO MATCH","Person no identificada","OK"))))))</f>
        <v/>
      </c>
      <c r="AH293" s="27" t="str">
        <f aca="false">IF($W293=0,"No date",IF($W293&lt;Validation!$B$3,"Before period",IF($W293&gt;Validation!$C$3,"After period","In period")))</f>
        <v>No date</v>
      </c>
      <c r="AI293" s="26" t="str">
        <f aca="false">IF($Y293="","",TRIM(RIGHT(SUBSTITUTE($Y293," ",REPT(" ",50)),50)))</f>
        <v/>
      </c>
      <c r="AJ293" s="27" t="str">
        <f aca="false">IF($A293="","",IF(NOT(ISERROR(MATCH($A293,Validation!$A$193:$A$217,0))),"Manual mapping",IF(COUNTIF(Validation!$U$19:$U$178,$Z293)&gt;0,"Direct",IF(COUNTIF(Validation!$S$19:$S$178,$AI293)=1,"By surname","Unresolved"))))</f>
        <v/>
      </c>
      <c r="AK293" s="28" t="str">
        <f aca="false">IF($L293="","",IF(MATCH($L293,$L$2:$L$3000,0)&lt;&gt;ROW()-1,"",COUNT($AK$1:$AK292)+1))</f>
        <v/>
      </c>
      <c r="AL293" s="28" t="str">
        <f aca="false">IF($G293="","",IF(MATCH($G293,$G$2:$G$3000,0)&lt;&gt;ROW()-1,"",COUNT($AL$1:$AL292)+1))</f>
        <v/>
      </c>
      <c r="AM293" s="28" t="str">
        <f aca="false">IF($H293="","",IF(MATCH($H293,$H$2:$H$3000,0)&lt;&gt;ROW()-1,"",COUNT($AM$1:$AM292)+1))</f>
        <v/>
      </c>
      <c r="AN293" s="28" t="str">
        <f aca="false">IF($I293="","",IF(MATCH($I293,$I$2:$I$3000,0)&lt;&gt;ROW()-1,"",COUNT($AN$1:$AN292)+1))</f>
        <v/>
      </c>
      <c r="AO293" s="28" t="str">
        <f aca="false">IF($Q293="","",IF(MATCH($Q293,$Q$2:$Q$3000,0)&lt;&gt;ROW()-1,"",COUNT($AO$1:$AO292)+1))</f>
        <v/>
      </c>
    </row>
    <row r="294" customFormat="false" ht="12.75" hidden="false" customHeight="true" outlineLevel="0" collapsed="false">
      <c r="W294" s="24" t="n">
        <f aca="false">IF($F294="",0,IFERROR(IF(ISNUMBER($F294),INT($F294),DATE(VALUE(MID(SUBSTITUTE(LEFT($F294,FIND(" ",$F294&amp;" ")-1),"/",REPT(" ",20)),41,20)),VALUE(LEFT(SUBSTITUTE(LEFT($F294,FIND(" ",$F294&amp;" ")-1),"/",REPT(" ",20)),20)),VALUE(MID(SUBSTITUTE(LEFT($F294,FIND(" ",$F294&amp;" ")-1),"/",REPT(" ",20)),21,20)))),0))</f>
        <v>0</v>
      </c>
      <c r="X294" s="25" t="str">
        <f aca="false">IF(ISNUMBER($N294),$N294*Validation!$B$5,"")</f>
        <v/>
      </c>
      <c r="Y294" s="26" t="str">
        <f aca="false">IF($A294="","",SUBSTITUTE(SUBSTITUTE(SUBSTITUTE(SUBSTITUTE(SUBSTITUTE(SUBSTITUTE(SUBSTITUTE(UPPER(TRIM($A294)),"Á","A"),"É","E"),"Í","I"),"Ó","O"),"Ú","U"),"Ñ","N"),"Ü","U"))</f>
        <v/>
      </c>
      <c r="Z294" s="26" t="str">
        <f aca="false">IF($Y294="","",LEFT($Y294,1)&amp;" "&amp;TRIM(RIGHT(SUBSTITUTE($Y294," ",REPT(" ",50)),50)))</f>
        <v/>
      </c>
      <c r="AA294" s="27" t="str">
        <f aca="false">IF($AF294="","",IF(COUNTIF(Validation!$U$19:$U$178,$AF294)&gt;0,"OK","NO MATCH"))</f>
        <v/>
      </c>
      <c r="AB294" s="27" t="str">
        <f aca="false">IF($W294=0,"",IF(AND($W294&gt;=Validation!$B$3,$W294&lt;=Validation!$C$3),"Yes","No"))</f>
        <v/>
      </c>
      <c r="AC294" s="26" t="str">
        <f aca="false">IF($A294="","",$AF294&amp;"|"&amp;TEXT($W294,"yyyy-mm-dd")&amp;"|"&amp;$J294&amp;"|"&amp;$N294)</f>
        <v/>
      </c>
      <c r="AD294" s="27" t="str">
        <f aca="false">IF($AC294="","",IF(COUNTIF($AC$2:$AC$3000,$AC294)&gt;1,"REVIEW","OK"))</f>
        <v/>
      </c>
      <c r="AE294" s="27" t="str">
        <f aca="false">IF(OR($W294=0,$O294=""),"",IF(IFERROR(IF(ISNUMBER($O294),INT($O294),DATE(VALUE(MID(SUBSTITUTE(LEFT($O294,FIND(" ",$O294&amp;" ")-1),"/",REPT(" ",20)),41,20)),VALUE(LEFT(SUBSTITUTE(LEFT($O294,FIND(" ",$O294&amp;" ")-1),"/",REPT(" ",20)),20)),VALUE(MID(SUBSTITUTE(LEFT($O294,FIND(" ",$O294&amp;" ")-1),"/",REPT(" ",20)),21,20)))),0)&gt;$W294,"Late","Same day"))</f>
        <v/>
      </c>
      <c r="AF294" s="26" t="str">
        <f aca="false">IF($A294="","",IFERROR(INDEX(Validation!$C$193:$C$217,MATCH($A294,Validation!$A$193:$A$217,0)),IF(COUNTIF(Validation!$U$19:$U$178,$Z294)&gt;0,$Z294,IF(COUNTIF(Validation!$S$19:$S$178,$AI294)=1,INDEX(Validation!$U$19:$U$178,MATCH($AI294,Validation!$S$19:$S$178,0)),$Z294))))</f>
        <v/>
      </c>
      <c r="AG294" s="27" t="str">
        <f aca="false">IF(COUNTA($A294:$U294)=0,"",IF($A294="","No name",IF($F294="","No date",IF($W294=0,"Date ilegible",IF(NOT(ISNUMBER($N294)),"Hours no numéricas",IF($AA294="NO MATCH","Person no identificada","OK"))))))</f>
        <v/>
      </c>
      <c r="AH294" s="27" t="str">
        <f aca="false">IF($W294=0,"No date",IF($W294&lt;Validation!$B$3,"Before period",IF($W294&gt;Validation!$C$3,"After period","In period")))</f>
        <v>No date</v>
      </c>
      <c r="AI294" s="26" t="str">
        <f aca="false">IF($Y294="","",TRIM(RIGHT(SUBSTITUTE($Y294," ",REPT(" ",50)),50)))</f>
        <v/>
      </c>
      <c r="AJ294" s="27" t="str">
        <f aca="false">IF($A294="","",IF(NOT(ISERROR(MATCH($A294,Validation!$A$193:$A$217,0))),"Manual mapping",IF(COUNTIF(Validation!$U$19:$U$178,$Z294)&gt;0,"Direct",IF(COUNTIF(Validation!$S$19:$S$178,$AI294)=1,"By surname","Unresolved"))))</f>
        <v/>
      </c>
      <c r="AK294" s="28" t="str">
        <f aca="false">IF($L294="","",IF(MATCH($L294,$L$2:$L$3000,0)&lt;&gt;ROW()-1,"",COUNT($AK$1:$AK293)+1))</f>
        <v/>
      </c>
      <c r="AL294" s="28" t="str">
        <f aca="false">IF($G294="","",IF(MATCH($G294,$G$2:$G$3000,0)&lt;&gt;ROW()-1,"",COUNT($AL$1:$AL293)+1))</f>
        <v/>
      </c>
      <c r="AM294" s="28" t="str">
        <f aca="false">IF($H294="","",IF(MATCH($H294,$H$2:$H$3000,0)&lt;&gt;ROW()-1,"",COUNT($AM$1:$AM293)+1))</f>
        <v/>
      </c>
      <c r="AN294" s="28" t="str">
        <f aca="false">IF($I294="","",IF(MATCH($I294,$I$2:$I$3000,0)&lt;&gt;ROW()-1,"",COUNT($AN$1:$AN293)+1))</f>
        <v/>
      </c>
      <c r="AO294" s="28" t="str">
        <f aca="false">IF($Q294="","",IF(MATCH($Q294,$Q$2:$Q$3000,0)&lt;&gt;ROW()-1,"",COUNT($AO$1:$AO293)+1))</f>
        <v/>
      </c>
    </row>
    <row r="295" customFormat="false" ht="12.75" hidden="false" customHeight="true" outlineLevel="0" collapsed="false">
      <c r="W295" s="24" t="n">
        <f aca="false">IF($F295="",0,IFERROR(IF(ISNUMBER($F295),INT($F295),DATE(VALUE(MID(SUBSTITUTE(LEFT($F295,FIND(" ",$F295&amp;" ")-1),"/",REPT(" ",20)),41,20)),VALUE(LEFT(SUBSTITUTE(LEFT($F295,FIND(" ",$F295&amp;" ")-1),"/",REPT(" ",20)),20)),VALUE(MID(SUBSTITUTE(LEFT($F295,FIND(" ",$F295&amp;" ")-1),"/",REPT(" ",20)),21,20)))),0))</f>
        <v>0</v>
      </c>
      <c r="X295" s="25" t="str">
        <f aca="false">IF(ISNUMBER($N295),$N295*Validation!$B$5,"")</f>
        <v/>
      </c>
      <c r="Y295" s="26" t="str">
        <f aca="false">IF($A295="","",SUBSTITUTE(SUBSTITUTE(SUBSTITUTE(SUBSTITUTE(SUBSTITUTE(SUBSTITUTE(SUBSTITUTE(UPPER(TRIM($A295)),"Á","A"),"É","E"),"Í","I"),"Ó","O"),"Ú","U"),"Ñ","N"),"Ü","U"))</f>
        <v/>
      </c>
      <c r="Z295" s="26" t="str">
        <f aca="false">IF($Y295="","",LEFT($Y295,1)&amp;" "&amp;TRIM(RIGHT(SUBSTITUTE($Y295," ",REPT(" ",50)),50)))</f>
        <v/>
      </c>
      <c r="AA295" s="27" t="str">
        <f aca="false">IF($AF295="","",IF(COUNTIF(Validation!$U$19:$U$178,$AF295)&gt;0,"OK","NO MATCH"))</f>
        <v/>
      </c>
      <c r="AB295" s="27" t="str">
        <f aca="false">IF($W295=0,"",IF(AND($W295&gt;=Validation!$B$3,$W295&lt;=Validation!$C$3),"Yes","No"))</f>
        <v/>
      </c>
      <c r="AC295" s="26" t="str">
        <f aca="false">IF($A295="","",$AF295&amp;"|"&amp;TEXT($W295,"yyyy-mm-dd")&amp;"|"&amp;$J295&amp;"|"&amp;$N295)</f>
        <v/>
      </c>
      <c r="AD295" s="27" t="str">
        <f aca="false">IF($AC295="","",IF(COUNTIF($AC$2:$AC$3000,$AC295)&gt;1,"REVIEW","OK"))</f>
        <v/>
      </c>
      <c r="AE295" s="27" t="str">
        <f aca="false">IF(OR($W295=0,$O295=""),"",IF(IFERROR(IF(ISNUMBER($O295),INT($O295),DATE(VALUE(MID(SUBSTITUTE(LEFT($O295,FIND(" ",$O295&amp;" ")-1),"/",REPT(" ",20)),41,20)),VALUE(LEFT(SUBSTITUTE(LEFT($O295,FIND(" ",$O295&amp;" ")-1),"/",REPT(" ",20)),20)),VALUE(MID(SUBSTITUTE(LEFT($O295,FIND(" ",$O295&amp;" ")-1),"/",REPT(" ",20)),21,20)))),0)&gt;$W295,"Late","Same day"))</f>
        <v/>
      </c>
      <c r="AF295" s="26" t="str">
        <f aca="false">IF($A295="","",IFERROR(INDEX(Validation!$C$193:$C$217,MATCH($A295,Validation!$A$193:$A$217,0)),IF(COUNTIF(Validation!$U$19:$U$178,$Z295)&gt;0,$Z295,IF(COUNTIF(Validation!$S$19:$S$178,$AI295)=1,INDEX(Validation!$U$19:$U$178,MATCH($AI295,Validation!$S$19:$S$178,0)),$Z295))))</f>
        <v/>
      </c>
      <c r="AG295" s="27" t="str">
        <f aca="false">IF(COUNTA($A295:$U295)=0,"",IF($A295="","No name",IF($F295="","No date",IF($W295=0,"Date ilegible",IF(NOT(ISNUMBER($N295)),"Hours no numéricas",IF($AA295="NO MATCH","Person no identificada","OK"))))))</f>
        <v/>
      </c>
      <c r="AH295" s="27" t="str">
        <f aca="false">IF($W295=0,"No date",IF($W295&lt;Validation!$B$3,"Before period",IF($W295&gt;Validation!$C$3,"After period","In period")))</f>
        <v>No date</v>
      </c>
      <c r="AI295" s="26" t="str">
        <f aca="false">IF($Y295="","",TRIM(RIGHT(SUBSTITUTE($Y295," ",REPT(" ",50)),50)))</f>
        <v/>
      </c>
      <c r="AJ295" s="27" t="str">
        <f aca="false">IF($A295="","",IF(NOT(ISERROR(MATCH($A295,Validation!$A$193:$A$217,0))),"Manual mapping",IF(COUNTIF(Validation!$U$19:$U$178,$Z295)&gt;0,"Direct",IF(COUNTIF(Validation!$S$19:$S$178,$AI295)=1,"By surname","Unresolved"))))</f>
        <v/>
      </c>
      <c r="AK295" s="28" t="str">
        <f aca="false">IF($L295="","",IF(MATCH($L295,$L$2:$L$3000,0)&lt;&gt;ROW()-1,"",COUNT($AK$1:$AK294)+1))</f>
        <v/>
      </c>
      <c r="AL295" s="28" t="str">
        <f aca="false">IF($G295="","",IF(MATCH($G295,$G$2:$G$3000,0)&lt;&gt;ROW()-1,"",COUNT($AL$1:$AL294)+1))</f>
        <v/>
      </c>
      <c r="AM295" s="28" t="str">
        <f aca="false">IF($H295="","",IF(MATCH($H295,$H$2:$H$3000,0)&lt;&gt;ROW()-1,"",COUNT($AM$1:$AM294)+1))</f>
        <v/>
      </c>
      <c r="AN295" s="28" t="str">
        <f aca="false">IF($I295="","",IF(MATCH($I295,$I$2:$I$3000,0)&lt;&gt;ROW()-1,"",COUNT($AN$1:$AN294)+1))</f>
        <v/>
      </c>
      <c r="AO295" s="28" t="str">
        <f aca="false">IF($Q295="","",IF(MATCH($Q295,$Q$2:$Q$3000,0)&lt;&gt;ROW()-1,"",COUNT($AO$1:$AO294)+1))</f>
        <v/>
      </c>
    </row>
    <row r="296" customFormat="false" ht="12.75" hidden="false" customHeight="true" outlineLevel="0" collapsed="false">
      <c r="W296" s="24" t="n">
        <f aca="false">IF($F296="",0,IFERROR(IF(ISNUMBER($F296),INT($F296),DATE(VALUE(MID(SUBSTITUTE(LEFT($F296,FIND(" ",$F296&amp;" ")-1),"/",REPT(" ",20)),41,20)),VALUE(LEFT(SUBSTITUTE(LEFT($F296,FIND(" ",$F296&amp;" ")-1),"/",REPT(" ",20)),20)),VALUE(MID(SUBSTITUTE(LEFT($F296,FIND(" ",$F296&amp;" ")-1),"/",REPT(" ",20)),21,20)))),0))</f>
        <v>0</v>
      </c>
      <c r="X296" s="25" t="str">
        <f aca="false">IF(ISNUMBER($N296),$N296*Validation!$B$5,"")</f>
        <v/>
      </c>
      <c r="Y296" s="26" t="str">
        <f aca="false">IF($A296="","",SUBSTITUTE(SUBSTITUTE(SUBSTITUTE(SUBSTITUTE(SUBSTITUTE(SUBSTITUTE(SUBSTITUTE(UPPER(TRIM($A296)),"Á","A"),"É","E"),"Í","I"),"Ó","O"),"Ú","U"),"Ñ","N"),"Ü","U"))</f>
        <v/>
      </c>
      <c r="Z296" s="26" t="str">
        <f aca="false">IF($Y296="","",LEFT($Y296,1)&amp;" "&amp;TRIM(RIGHT(SUBSTITUTE($Y296," ",REPT(" ",50)),50)))</f>
        <v/>
      </c>
      <c r="AA296" s="27" t="str">
        <f aca="false">IF($AF296="","",IF(COUNTIF(Validation!$U$19:$U$178,$AF296)&gt;0,"OK","NO MATCH"))</f>
        <v/>
      </c>
      <c r="AB296" s="27" t="str">
        <f aca="false">IF($W296=0,"",IF(AND($W296&gt;=Validation!$B$3,$W296&lt;=Validation!$C$3),"Yes","No"))</f>
        <v/>
      </c>
      <c r="AC296" s="26" t="str">
        <f aca="false">IF($A296="","",$AF296&amp;"|"&amp;TEXT($W296,"yyyy-mm-dd")&amp;"|"&amp;$J296&amp;"|"&amp;$N296)</f>
        <v/>
      </c>
      <c r="AD296" s="27" t="str">
        <f aca="false">IF($AC296="","",IF(COUNTIF($AC$2:$AC$3000,$AC296)&gt;1,"REVIEW","OK"))</f>
        <v/>
      </c>
      <c r="AE296" s="27" t="str">
        <f aca="false">IF(OR($W296=0,$O296=""),"",IF(IFERROR(IF(ISNUMBER($O296),INT($O296),DATE(VALUE(MID(SUBSTITUTE(LEFT($O296,FIND(" ",$O296&amp;" ")-1),"/",REPT(" ",20)),41,20)),VALUE(LEFT(SUBSTITUTE(LEFT($O296,FIND(" ",$O296&amp;" ")-1),"/",REPT(" ",20)),20)),VALUE(MID(SUBSTITUTE(LEFT($O296,FIND(" ",$O296&amp;" ")-1),"/",REPT(" ",20)),21,20)))),0)&gt;$W296,"Late","Same day"))</f>
        <v/>
      </c>
      <c r="AF296" s="26" t="str">
        <f aca="false">IF($A296="","",IFERROR(INDEX(Validation!$C$193:$C$217,MATCH($A296,Validation!$A$193:$A$217,0)),IF(COUNTIF(Validation!$U$19:$U$178,$Z296)&gt;0,$Z296,IF(COUNTIF(Validation!$S$19:$S$178,$AI296)=1,INDEX(Validation!$U$19:$U$178,MATCH($AI296,Validation!$S$19:$S$178,0)),$Z296))))</f>
        <v/>
      </c>
      <c r="AG296" s="27" t="str">
        <f aca="false">IF(COUNTA($A296:$U296)=0,"",IF($A296="","No name",IF($F296="","No date",IF($W296=0,"Date ilegible",IF(NOT(ISNUMBER($N296)),"Hours no numéricas",IF($AA296="NO MATCH","Person no identificada","OK"))))))</f>
        <v/>
      </c>
      <c r="AH296" s="27" t="str">
        <f aca="false">IF($W296=0,"No date",IF($W296&lt;Validation!$B$3,"Before period",IF($W296&gt;Validation!$C$3,"After period","In period")))</f>
        <v>No date</v>
      </c>
      <c r="AI296" s="26" t="str">
        <f aca="false">IF($Y296="","",TRIM(RIGHT(SUBSTITUTE($Y296," ",REPT(" ",50)),50)))</f>
        <v/>
      </c>
      <c r="AJ296" s="27" t="str">
        <f aca="false">IF($A296="","",IF(NOT(ISERROR(MATCH($A296,Validation!$A$193:$A$217,0))),"Manual mapping",IF(COUNTIF(Validation!$U$19:$U$178,$Z296)&gt;0,"Direct",IF(COUNTIF(Validation!$S$19:$S$178,$AI296)=1,"By surname","Unresolved"))))</f>
        <v/>
      </c>
      <c r="AK296" s="28" t="str">
        <f aca="false">IF($L296="","",IF(MATCH($L296,$L$2:$L$3000,0)&lt;&gt;ROW()-1,"",COUNT($AK$1:$AK295)+1))</f>
        <v/>
      </c>
      <c r="AL296" s="28" t="str">
        <f aca="false">IF($G296="","",IF(MATCH($G296,$G$2:$G$3000,0)&lt;&gt;ROW()-1,"",COUNT($AL$1:$AL295)+1))</f>
        <v/>
      </c>
      <c r="AM296" s="28" t="str">
        <f aca="false">IF($H296="","",IF(MATCH($H296,$H$2:$H$3000,0)&lt;&gt;ROW()-1,"",COUNT($AM$1:$AM295)+1))</f>
        <v/>
      </c>
      <c r="AN296" s="28" t="str">
        <f aca="false">IF($I296="","",IF(MATCH($I296,$I$2:$I$3000,0)&lt;&gt;ROW()-1,"",COUNT($AN$1:$AN295)+1))</f>
        <v/>
      </c>
      <c r="AO296" s="28" t="str">
        <f aca="false">IF($Q296="","",IF(MATCH($Q296,$Q$2:$Q$3000,0)&lt;&gt;ROW()-1,"",COUNT($AO$1:$AO295)+1))</f>
        <v/>
      </c>
    </row>
    <row r="297" customFormat="false" ht="12.75" hidden="false" customHeight="true" outlineLevel="0" collapsed="false">
      <c r="W297" s="24" t="n">
        <f aca="false">IF($F297="",0,IFERROR(IF(ISNUMBER($F297),INT($F297),DATE(VALUE(MID(SUBSTITUTE(LEFT($F297,FIND(" ",$F297&amp;" ")-1),"/",REPT(" ",20)),41,20)),VALUE(LEFT(SUBSTITUTE(LEFT($F297,FIND(" ",$F297&amp;" ")-1),"/",REPT(" ",20)),20)),VALUE(MID(SUBSTITUTE(LEFT($F297,FIND(" ",$F297&amp;" ")-1),"/",REPT(" ",20)),21,20)))),0))</f>
        <v>0</v>
      </c>
      <c r="X297" s="25" t="str">
        <f aca="false">IF(ISNUMBER($N297),$N297*Validation!$B$5,"")</f>
        <v/>
      </c>
      <c r="Y297" s="26" t="str">
        <f aca="false">IF($A297="","",SUBSTITUTE(SUBSTITUTE(SUBSTITUTE(SUBSTITUTE(SUBSTITUTE(SUBSTITUTE(SUBSTITUTE(UPPER(TRIM($A297)),"Á","A"),"É","E"),"Í","I"),"Ó","O"),"Ú","U"),"Ñ","N"),"Ü","U"))</f>
        <v/>
      </c>
      <c r="Z297" s="26" t="str">
        <f aca="false">IF($Y297="","",LEFT($Y297,1)&amp;" "&amp;TRIM(RIGHT(SUBSTITUTE($Y297," ",REPT(" ",50)),50)))</f>
        <v/>
      </c>
      <c r="AA297" s="27" t="str">
        <f aca="false">IF($AF297="","",IF(COUNTIF(Validation!$U$19:$U$178,$AF297)&gt;0,"OK","NO MATCH"))</f>
        <v/>
      </c>
      <c r="AB297" s="27" t="str">
        <f aca="false">IF($W297=0,"",IF(AND($W297&gt;=Validation!$B$3,$W297&lt;=Validation!$C$3),"Yes","No"))</f>
        <v/>
      </c>
      <c r="AC297" s="26" t="str">
        <f aca="false">IF($A297="","",$AF297&amp;"|"&amp;TEXT($W297,"yyyy-mm-dd")&amp;"|"&amp;$J297&amp;"|"&amp;$N297)</f>
        <v/>
      </c>
      <c r="AD297" s="27" t="str">
        <f aca="false">IF($AC297="","",IF(COUNTIF($AC$2:$AC$3000,$AC297)&gt;1,"REVIEW","OK"))</f>
        <v/>
      </c>
      <c r="AE297" s="27" t="str">
        <f aca="false">IF(OR($W297=0,$O297=""),"",IF(IFERROR(IF(ISNUMBER($O297),INT($O297),DATE(VALUE(MID(SUBSTITUTE(LEFT($O297,FIND(" ",$O297&amp;" ")-1),"/",REPT(" ",20)),41,20)),VALUE(LEFT(SUBSTITUTE(LEFT($O297,FIND(" ",$O297&amp;" ")-1),"/",REPT(" ",20)),20)),VALUE(MID(SUBSTITUTE(LEFT($O297,FIND(" ",$O297&amp;" ")-1),"/",REPT(" ",20)),21,20)))),0)&gt;$W297,"Late","Same day"))</f>
        <v/>
      </c>
      <c r="AF297" s="26" t="str">
        <f aca="false">IF($A297="","",IFERROR(INDEX(Validation!$C$193:$C$217,MATCH($A297,Validation!$A$193:$A$217,0)),IF(COUNTIF(Validation!$U$19:$U$178,$Z297)&gt;0,$Z297,IF(COUNTIF(Validation!$S$19:$S$178,$AI297)=1,INDEX(Validation!$U$19:$U$178,MATCH($AI297,Validation!$S$19:$S$178,0)),$Z297))))</f>
        <v/>
      </c>
      <c r="AG297" s="27" t="str">
        <f aca="false">IF(COUNTA($A297:$U297)=0,"",IF($A297="","No name",IF($F297="","No date",IF($W297=0,"Date ilegible",IF(NOT(ISNUMBER($N297)),"Hours no numéricas",IF($AA297="NO MATCH","Person no identificada","OK"))))))</f>
        <v/>
      </c>
      <c r="AH297" s="27" t="str">
        <f aca="false">IF($W297=0,"No date",IF($W297&lt;Validation!$B$3,"Before period",IF($W297&gt;Validation!$C$3,"After period","In period")))</f>
        <v>No date</v>
      </c>
      <c r="AI297" s="26" t="str">
        <f aca="false">IF($Y297="","",TRIM(RIGHT(SUBSTITUTE($Y297," ",REPT(" ",50)),50)))</f>
        <v/>
      </c>
      <c r="AJ297" s="27" t="str">
        <f aca="false">IF($A297="","",IF(NOT(ISERROR(MATCH($A297,Validation!$A$193:$A$217,0))),"Manual mapping",IF(COUNTIF(Validation!$U$19:$U$178,$Z297)&gt;0,"Direct",IF(COUNTIF(Validation!$S$19:$S$178,$AI297)=1,"By surname","Unresolved"))))</f>
        <v/>
      </c>
      <c r="AK297" s="28" t="str">
        <f aca="false">IF($L297="","",IF(MATCH($L297,$L$2:$L$3000,0)&lt;&gt;ROW()-1,"",COUNT($AK$1:$AK296)+1))</f>
        <v/>
      </c>
      <c r="AL297" s="28" t="str">
        <f aca="false">IF($G297="","",IF(MATCH($G297,$G$2:$G$3000,0)&lt;&gt;ROW()-1,"",COUNT($AL$1:$AL296)+1))</f>
        <v/>
      </c>
      <c r="AM297" s="28" t="str">
        <f aca="false">IF($H297="","",IF(MATCH($H297,$H$2:$H$3000,0)&lt;&gt;ROW()-1,"",COUNT($AM$1:$AM296)+1))</f>
        <v/>
      </c>
      <c r="AN297" s="28" t="str">
        <f aca="false">IF($I297="","",IF(MATCH($I297,$I$2:$I$3000,0)&lt;&gt;ROW()-1,"",COUNT($AN$1:$AN296)+1))</f>
        <v/>
      </c>
      <c r="AO297" s="28" t="str">
        <f aca="false">IF($Q297="","",IF(MATCH($Q297,$Q$2:$Q$3000,0)&lt;&gt;ROW()-1,"",COUNT($AO$1:$AO296)+1))</f>
        <v/>
      </c>
    </row>
    <row r="298" customFormat="false" ht="12.75" hidden="false" customHeight="true" outlineLevel="0" collapsed="false">
      <c r="W298" s="24" t="n">
        <f aca="false">IF($F298="",0,IFERROR(IF(ISNUMBER($F298),INT($F298),DATE(VALUE(MID(SUBSTITUTE(LEFT($F298,FIND(" ",$F298&amp;" ")-1),"/",REPT(" ",20)),41,20)),VALUE(LEFT(SUBSTITUTE(LEFT($F298,FIND(" ",$F298&amp;" ")-1),"/",REPT(" ",20)),20)),VALUE(MID(SUBSTITUTE(LEFT($F298,FIND(" ",$F298&amp;" ")-1),"/",REPT(" ",20)),21,20)))),0))</f>
        <v>0</v>
      </c>
      <c r="X298" s="25" t="str">
        <f aca="false">IF(ISNUMBER($N298),$N298*Validation!$B$5,"")</f>
        <v/>
      </c>
      <c r="Y298" s="26" t="str">
        <f aca="false">IF($A298="","",SUBSTITUTE(SUBSTITUTE(SUBSTITUTE(SUBSTITUTE(SUBSTITUTE(SUBSTITUTE(SUBSTITUTE(UPPER(TRIM($A298)),"Á","A"),"É","E"),"Í","I"),"Ó","O"),"Ú","U"),"Ñ","N"),"Ü","U"))</f>
        <v/>
      </c>
      <c r="Z298" s="26" t="str">
        <f aca="false">IF($Y298="","",LEFT($Y298,1)&amp;" "&amp;TRIM(RIGHT(SUBSTITUTE($Y298," ",REPT(" ",50)),50)))</f>
        <v/>
      </c>
      <c r="AA298" s="27" t="str">
        <f aca="false">IF($AF298="","",IF(COUNTIF(Validation!$U$19:$U$178,$AF298)&gt;0,"OK","NO MATCH"))</f>
        <v/>
      </c>
      <c r="AB298" s="27" t="str">
        <f aca="false">IF($W298=0,"",IF(AND($W298&gt;=Validation!$B$3,$W298&lt;=Validation!$C$3),"Yes","No"))</f>
        <v/>
      </c>
      <c r="AC298" s="26" t="str">
        <f aca="false">IF($A298="","",$AF298&amp;"|"&amp;TEXT($W298,"yyyy-mm-dd")&amp;"|"&amp;$J298&amp;"|"&amp;$N298)</f>
        <v/>
      </c>
      <c r="AD298" s="27" t="str">
        <f aca="false">IF($AC298="","",IF(COUNTIF($AC$2:$AC$3000,$AC298)&gt;1,"REVIEW","OK"))</f>
        <v/>
      </c>
      <c r="AE298" s="27" t="str">
        <f aca="false">IF(OR($W298=0,$O298=""),"",IF(IFERROR(IF(ISNUMBER($O298),INT($O298),DATE(VALUE(MID(SUBSTITUTE(LEFT($O298,FIND(" ",$O298&amp;" ")-1),"/",REPT(" ",20)),41,20)),VALUE(LEFT(SUBSTITUTE(LEFT($O298,FIND(" ",$O298&amp;" ")-1),"/",REPT(" ",20)),20)),VALUE(MID(SUBSTITUTE(LEFT($O298,FIND(" ",$O298&amp;" ")-1),"/",REPT(" ",20)),21,20)))),0)&gt;$W298,"Late","Same day"))</f>
        <v/>
      </c>
      <c r="AF298" s="26" t="str">
        <f aca="false">IF($A298="","",IFERROR(INDEX(Validation!$C$193:$C$217,MATCH($A298,Validation!$A$193:$A$217,0)),IF(COUNTIF(Validation!$U$19:$U$178,$Z298)&gt;0,$Z298,IF(COUNTIF(Validation!$S$19:$S$178,$AI298)=1,INDEX(Validation!$U$19:$U$178,MATCH($AI298,Validation!$S$19:$S$178,0)),$Z298))))</f>
        <v/>
      </c>
      <c r="AG298" s="27" t="str">
        <f aca="false">IF(COUNTA($A298:$U298)=0,"",IF($A298="","No name",IF($F298="","No date",IF($W298=0,"Date ilegible",IF(NOT(ISNUMBER($N298)),"Hours no numéricas",IF($AA298="NO MATCH","Person no identificada","OK"))))))</f>
        <v/>
      </c>
      <c r="AH298" s="27" t="str">
        <f aca="false">IF($W298=0,"No date",IF($W298&lt;Validation!$B$3,"Before period",IF($W298&gt;Validation!$C$3,"After period","In period")))</f>
        <v>No date</v>
      </c>
      <c r="AI298" s="26" t="str">
        <f aca="false">IF($Y298="","",TRIM(RIGHT(SUBSTITUTE($Y298," ",REPT(" ",50)),50)))</f>
        <v/>
      </c>
      <c r="AJ298" s="27" t="str">
        <f aca="false">IF($A298="","",IF(NOT(ISERROR(MATCH($A298,Validation!$A$193:$A$217,0))),"Manual mapping",IF(COUNTIF(Validation!$U$19:$U$178,$Z298)&gt;0,"Direct",IF(COUNTIF(Validation!$S$19:$S$178,$AI298)=1,"By surname","Unresolved"))))</f>
        <v/>
      </c>
      <c r="AK298" s="28" t="str">
        <f aca="false">IF($L298="","",IF(MATCH($L298,$L$2:$L$3000,0)&lt;&gt;ROW()-1,"",COUNT($AK$1:$AK297)+1))</f>
        <v/>
      </c>
      <c r="AL298" s="28" t="str">
        <f aca="false">IF($G298="","",IF(MATCH($G298,$G$2:$G$3000,0)&lt;&gt;ROW()-1,"",COUNT($AL$1:$AL297)+1))</f>
        <v/>
      </c>
      <c r="AM298" s="28" t="str">
        <f aca="false">IF($H298="","",IF(MATCH($H298,$H$2:$H$3000,0)&lt;&gt;ROW()-1,"",COUNT($AM$1:$AM297)+1))</f>
        <v/>
      </c>
      <c r="AN298" s="28" t="str">
        <f aca="false">IF($I298="","",IF(MATCH($I298,$I$2:$I$3000,0)&lt;&gt;ROW()-1,"",COUNT($AN$1:$AN297)+1))</f>
        <v/>
      </c>
      <c r="AO298" s="28" t="str">
        <f aca="false">IF($Q298="","",IF(MATCH($Q298,$Q$2:$Q$3000,0)&lt;&gt;ROW()-1,"",COUNT($AO$1:$AO297)+1))</f>
        <v/>
      </c>
    </row>
    <row r="299" customFormat="false" ht="12.75" hidden="false" customHeight="true" outlineLevel="0" collapsed="false">
      <c r="W299" s="24" t="n">
        <f aca="false">IF($F299="",0,IFERROR(IF(ISNUMBER($F299),INT($F299),DATE(VALUE(MID(SUBSTITUTE(LEFT($F299,FIND(" ",$F299&amp;" ")-1),"/",REPT(" ",20)),41,20)),VALUE(LEFT(SUBSTITUTE(LEFT($F299,FIND(" ",$F299&amp;" ")-1),"/",REPT(" ",20)),20)),VALUE(MID(SUBSTITUTE(LEFT($F299,FIND(" ",$F299&amp;" ")-1),"/",REPT(" ",20)),21,20)))),0))</f>
        <v>0</v>
      </c>
      <c r="X299" s="25" t="str">
        <f aca="false">IF(ISNUMBER($N299),$N299*Validation!$B$5,"")</f>
        <v/>
      </c>
      <c r="Y299" s="26" t="str">
        <f aca="false">IF($A299="","",SUBSTITUTE(SUBSTITUTE(SUBSTITUTE(SUBSTITUTE(SUBSTITUTE(SUBSTITUTE(SUBSTITUTE(UPPER(TRIM($A299)),"Á","A"),"É","E"),"Í","I"),"Ó","O"),"Ú","U"),"Ñ","N"),"Ü","U"))</f>
        <v/>
      </c>
      <c r="Z299" s="26" t="str">
        <f aca="false">IF($Y299="","",LEFT($Y299,1)&amp;" "&amp;TRIM(RIGHT(SUBSTITUTE($Y299," ",REPT(" ",50)),50)))</f>
        <v/>
      </c>
      <c r="AA299" s="27" t="str">
        <f aca="false">IF($AF299="","",IF(COUNTIF(Validation!$U$19:$U$178,$AF299)&gt;0,"OK","NO MATCH"))</f>
        <v/>
      </c>
      <c r="AB299" s="27" t="str">
        <f aca="false">IF($W299=0,"",IF(AND($W299&gt;=Validation!$B$3,$W299&lt;=Validation!$C$3),"Yes","No"))</f>
        <v/>
      </c>
      <c r="AC299" s="26" t="str">
        <f aca="false">IF($A299="","",$AF299&amp;"|"&amp;TEXT($W299,"yyyy-mm-dd")&amp;"|"&amp;$J299&amp;"|"&amp;$N299)</f>
        <v/>
      </c>
      <c r="AD299" s="27" t="str">
        <f aca="false">IF($AC299="","",IF(COUNTIF($AC$2:$AC$3000,$AC299)&gt;1,"REVIEW","OK"))</f>
        <v/>
      </c>
      <c r="AE299" s="27" t="str">
        <f aca="false">IF(OR($W299=0,$O299=""),"",IF(IFERROR(IF(ISNUMBER($O299),INT($O299),DATE(VALUE(MID(SUBSTITUTE(LEFT($O299,FIND(" ",$O299&amp;" ")-1),"/",REPT(" ",20)),41,20)),VALUE(LEFT(SUBSTITUTE(LEFT($O299,FIND(" ",$O299&amp;" ")-1),"/",REPT(" ",20)),20)),VALUE(MID(SUBSTITUTE(LEFT($O299,FIND(" ",$O299&amp;" ")-1),"/",REPT(" ",20)),21,20)))),0)&gt;$W299,"Late","Same day"))</f>
        <v/>
      </c>
      <c r="AF299" s="26" t="str">
        <f aca="false">IF($A299="","",IFERROR(INDEX(Validation!$C$193:$C$217,MATCH($A299,Validation!$A$193:$A$217,0)),IF(COUNTIF(Validation!$U$19:$U$178,$Z299)&gt;0,$Z299,IF(COUNTIF(Validation!$S$19:$S$178,$AI299)=1,INDEX(Validation!$U$19:$U$178,MATCH($AI299,Validation!$S$19:$S$178,0)),$Z299))))</f>
        <v/>
      </c>
      <c r="AG299" s="27" t="str">
        <f aca="false">IF(COUNTA($A299:$U299)=0,"",IF($A299="","No name",IF($F299="","No date",IF($W299=0,"Date ilegible",IF(NOT(ISNUMBER($N299)),"Hours no numéricas",IF($AA299="NO MATCH","Person no identificada","OK"))))))</f>
        <v/>
      </c>
      <c r="AH299" s="27" t="str">
        <f aca="false">IF($W299=0,"No date",IF($W299&lt;Validation!$B$3,"Before period",IF($W299&gt;Validation!$C$3,"After period","In period")))</f>
        <v>No date</v>
      </c>
      <c r="AI299" s="26" t="str">
        <f aca="false">IF($Y299="","",TRIM(RIGHT(SUBSTITUTE($Y299," ",REPT(" ",50)),50)))</f>
        <v/>
      </c>
      <c r="AJ299" s="27" t="str">
        <f aca="false">IF($A299="","",IF(NOT(ISERROR(MATCH($A299,Validation!$A$193:$A$217,0))),"Manual mapping",IF(COUNTIF(Validation!$U$19:$U$178,$Z299)&gt;0,"Direct",IF(COUNTIF(Validation!$S$19:$S$178,$AI299)=1,"By surname","Unresolved"))))</f>
        <v/>
      </c>
      <c r="AK299" s="28" t="str">
        <f aca="false">IF($L299="","",IF(MATCH($L299,$L$2:$L$3000,0)&lt;&gt;ROW()-1,"",COUNT($AK$1:$AK298)+1))</f>
        <v/>
      </c>
      <c r="AL299" s="28" t="str">
        <f aca="false">IF($G299="","",IF(MATCH($G299,$G$2:$G$3000,0)&lt;&gt;ROW()-1,"",COUNT($AL$1:$AL298)+1))</f>
        <v/>
      </c>
      <c r="AM299" s="28" t="str">
        <f aca="false">IF($H299="","",IF(MATCH($H299,$H$2:$H$3000,0)&lt;&gt;ROW()-1,"",COUNT($AM$1:$AM298)+1))</f>
        <v/>
      </c>
      <c r="AN299" s="28" t="str">
        <f aca="false">IF($I299="","",IF(MATCH($I299,$I$2:$I$3000,0)&lt;&gt;ROW()-1,"",COUNT($AN$1:$AN298)+1))</f>
        <v/>
      </c>
      <c r="AO299" s="28" t="str">
        <f aca="false">IF($Q299="","",IF(MATCH($Q299,$Q$2:$Q$3000,0)&lt;&gt;ROW()-1,"",COUNT($AO$1:$AO298)+1))</f>
        <v/>
      </c>
    </row>
    <row r="300" customFormat="false" ht="12.75" hidden="false" customHeight="true" outlineLevel="0" collapsed="false">
      <c r="W300" s="24" t="n">
        <f aca="false">IF($F300="",0,IFERROR(IF(ISNUMBER($F300),INT($F300),DATE(VALUE(MID(SUBSTITUTE(LEFT($F300,FIND(" ",$F300&amp;" ")-1),"/",REPT(" ",20)),41,20)),VALUE(LEFT(SUBSTITUTE(LEFT($F300,FIND(" ",$F300&amp;" ")-1),"/",REPT(" ",20)),20)),VALUE(MID(SUBSTITUTE(LEFT($F300,FIND(" ",$F300&amp;" ")-1),"/",REPT(" ",20)),21,20)))),0))</f>
        <v>0</v>
      </c>
      <c r="X300" s="25" t="str">
        <f aca="false">IF(ISNUMBER($N300),$N300*Validation!$B$5,"")</f>
        <v/>
      </c>
      <c r="Y300" s="26" t="str">
        <f aca="false">IF($A300="","",SUBSTITUTE(SUBSTITUTE(SUBSTITUTE(SUBSTITUTE(SUBSTITUTE(SUBSTITUTE(SUBSTITUTE(UPPER(TRIM($A300)),"Á","A"),"É","E"),"Í","I"),"Ó","O"),"Ú","U"),"Ñ","N"),"Ü","U"))</f>
        <v/>
      </c>
      <c r="Z300" s="26" t="str">
        <f aca="false">IF($Y300="","",LEFT($Y300,1)&amp;" "&amp;TRIM(RIGHT(SUBSTITUTE($Y300," ",REPT(" ",50)),50)))</f>
        <v/>
      </c>
      <c r="AA300" s="27" t="str">
        <f aca="false">IF($AF300="","",IF(COUNTIF(Validation!$U$19:$U$178,$AF300)&gt;0,"OK","NO MATCH"))</f>
        <v/>
      </c>
      <c r="AB300" s="27" t="str">
        <f aca="false">IF($W300=0,"",IF(AND($W300&gt;=Validation!$B$3,$W300&lt;=Validation!$C$3),"Yes","No"))</f>
        <v/>
      </c>
      <c r="AC300" s="26" t="str">
        <f aca="false">IF($A300="","",$AF300&amp;"|"&amp;TEXT($W300,"yyyy-mm-dd")&amp;"|"&amp;$J300&amp;"|"&amp;$N300)</f>
        <v/>
      </c>
      <c r="AD300" s="27" t="str">
        <f aca="false">IF($AC300="","",IF(COUNTIF($AC$2:$AC$3000,$AC300)&gt;1,"REVIEW","OK"))</f>
        <v/>
      </c>
      <c r="AE300" s="27" t="str">
        <f aca="false">IF(OR($W300=0,$O300=""),"",IF(IFERROR(IF(ISNUMBER($O300),INT($O300),DATE(VALUE(MID(SUBSTITUTE(LEFT($O300,FIND(" ",$O300&amp;" ")-1),"/",REPT(" ",20)),41,20)),VALUE(LEFT(SUBSTITUTE(LEFT($O300,FIND(" ",$O300&amp;" ")-1),"/",REPT(" ",20)),20)),VALUE(MID(SUBSTITUTE(LEFT($O300,FIND(" ",$O300&amp;" ")-1),"/",REPT(" ",20)),21,20)))),0)&gt;$W300,"Late","Same day"))</f>
        <v/>
      </c>
      <c r="AF300" s="26" t="str">
        <f aca="false">IF($A300="","",IFERROR(INDEX(Validation!$C$193:$C$217,MATCH($A300,Validation!$A$193:$A$217,0)),IF(COUNTIF(Validation!$U$19:$U$178,$Z300)&gt;0,$Z300,IF(COUNTIF(Validation!$S$19:$S$178,$AI300)=1,INDEX(Validation!$U$19:$U$178,MATCH($AI300,Validation!$S$19:$S$178,0)),$Z300))))</f>
        <v/>
      </c>
      <c r="AG300" s="27" t="str">
        <f aca="false">IF(COUNTA($A300:$U300)=0,"",IF($A300="","No name",IF($F300="","No date",IF($W300=0,"Date ilegible",IF(NOT(ISNUMBER($N300)),"Hours no numéricas",IF($AA300="NO MATCH","Person no identificada","OK"))))))</f>
        <v/>
      </c>
      <c r="AH300" s="27" t="str">
        <f aca="false">IF($W300=0,"No date",IF($W300&lt;Validation!$B$3,"Before period",IF($W300&gt;Validation!$C$3,"After period","In period")))</f>
        <v>No date</v>
      </c>
      <c r="AI300" s="26" t="str">
        <f aca="false">IF($Y300="","",TRIM(RIGHT(SUBSTITUTE($Y300," ",REPT(" ",50)),50)))</f>
        <v/>
      </c>
      <c r="AJ300" s="27" t="str">
        <f aca="false">IF($A300="","",IF(NOT(ISERROR(MATCH($A300,Validation!$A$193:$A$217,0))),"Manual mapping",IF(COUNTIF(Validation!$U$19:$U$178,$Z300)&gt;0,"Direct",IF(COUNTIF(Validation!$S$19:$S$178,$AI300)=1,"By surname","Unresolved"))))</f>
        <v/>
      </c>
      <c r="AK300" s="28" t="str">
        <f aca="false">IF($L300="","",IF(MATCH($L300,$L$2:$L$3000,0)&lt;&gt;ROW()-1,"",COUNT($AK$1:$AK299)+1))</f>
        <v/>
      </c>
      <c r="AL300" s="28" t="str">
        <f aca="false">IF($G300="","",IF(MATCH($G300,$G$2:$G$3000,0)&lt;&gt;ROW()-1,"",COUNT($AL$1:$AL299)+1))</f>
        <v/>
      </c>
      <c r="AM300" s="28" t="str">
        <f aca="false">IF($H300="","",IF(MATCH($H300,$H$2:$H$3000,0)&lt;&gt;ROW()-1,"",COUNT($AM$1:$AM299)+1))</f>
        <v/>
      </c>
      <c r="AN300" s="28" t="str">
        <f aca="false">IF($I300="","",IF(MATCH($I300,$I$2:$I$3000,0)&lt;&gt;ROW()-1,"",COUNT($AN$1:$AN299)+1))</f>
        <v/>
      </c>
      <c r="AO300" s="28" t="str">
        <f aca="false">IF($Q300="","",IF(MATCH($Q300,$Q$2:$Q$3000,0)&lt;&gt;ROW()-1,"",COUNT($AO$1:$AO299)+1))</f>
        <v/>
      </c>
    </row>
    <row r="301" customFormat="false" ht="12.75" hidden="false" customHeight="true" outlineLevel="0" collapsed="false">
      <c r="W301" s="24" t="n">
        <f aca="false">IF($F301="",0,IFERROR(IF(ISNUMBER($F301),INT($F301),DATE(VALUE(MID(SUBSTITUTE(LEFT($F301,FIND(" ",$F301&amp;" ")-1),"/",REPT(" ",20)),41,20)),VALUE(LEFT(SUBSTITUTE(LEFT($F301,FIND(" ",$F301&amp;" ")-1),"/",REPT(" ",20)),20)),VALUE(MID(SUBSTITUTE(LEFT($F301,FIND(" ",$F301&amp;" ")-1),"/",REPT(" ",20)),21,20)))),0))</f>
        <v>0</v>
      </c>
      <c r="X301" s="25" t="str">
        <f aca="false">IF(ISNUMBER($N301),$N301*Validation!$B$5,"")</f>
        <v/>
      </c>
      <c r="Y301" s="26" t="str">
        <f aca="false">IF($A301="","",SUBSTITUTE(SUBSTITUTE(SUBSTITUTE(SUBSTITUTE(SUBSTITUTE(SUBSTITUTE(SUBSTITUTE(UPPER(TRIM($A301)),"Á","A"),"É","E"),"Í","I"),"Ó","O"),"Ú","U"),"Ñ","N"),"Ü","U"))</f>
        <v/>
      </c>
      <c r="Z301" s="26" t="str">
        <f aca="false">IF($Y301="","",LEFT($Y301,1)&amp;" "&amp;TRIM(RIGHT(SUBSTITUTE($Y301," ",REPT(" ",50)),50)))</f>
        <v/>
      </c>
      <c r="AA301" s="27" t="str">
        <f aca="false">IF($AF301="","",IF(COUNTIF(Validation!$U$19:$U$178,$AF301)&gt;0,"OK","NO MATCH"))</f>
        <v/>
      </c>
      <c r="AB301" s="27" t="str">
        <f aca="false">IF($W301=0,"",IF(AND($W301&gt;=Validation!$B$3,$W301&lt;=Validation!$C$3),"Yes","No"))</f>
        <v/>
      </c>
      <c r="AC301" s="26" t="str">
        <f aca="false">IF($A301="","",$AF301&amp;"|"&amp;TEXT($W301,"yyyy-mm-dd")&amp;"|"&amp;$J301&amp;"|"&amp;$N301)</f>
        <v/>
      </c>
      <c r="AD301" s="27" t="str">
        <f aca="false">IF($AC301="","",IF(COUNTIF($AC$2:$AC$3000,$AC301)&gt;1,"REVIEW","OK"))</f>
        <v/>
      </c>
      <c r="AE301" s="27" t="str">
        <f aca="false">IF(OR($W301=0,$O301=""),"",IF(IFERROR(IF(ISNUMBER($O301),INT($O301),DATE(VALUE(MID(SUBSTITUTE(LEFT($O301,FIND(" ",$O301&amp;" ")-1),"/",REPT(" ",20)),41,20)),VALUE(LEFT(SUBSTITUTE(LEFT($O301,FIND(" ",$O301&amp;" ")-1),"/",REPT(" ",20)),20)),VALUE(MID(SUBSTITUTE(LEFT($O301,FIND(" ",$O301&amp;" ")-1),"/",REPT(" ",20)),21,20)))),0)&gt;$W301,"Late","Same day"))</f>
        <v/>
      </c>
      <c r="AF301" s="26" t="str">
        <f aca="false">IF($A301="","",IFERROR(INDEX(Validation!$C$193:$C$217,MATCH($A301,Validation!$A$193:$A$217,0)),IF(COUNTIF(Validation!$U$19:$U$178,$Z301)&gt;0,$Z301,IF(COUNTIF(Validation!$S$19:$S$178,$AI301)=1,INDEX(Validation!$U$19:$U$178,MATCH($AI301,Validation!$S$19:$S$178,0)),$Z301))))</f>
        <v/>
      </c>
      <c r="AG301" s="27" t="str">
        <f aca="false">IF(COUNTA($A301:$U301)=0,"",IF($A301="","No name",IF($F301="","No date",IF($W301=0,"Date ilegible",IF(NOT(ISNUMBER($N301)),"Hours no numéricas",IF($AA301="NO MATCH","Person no identificada","OK"))))))</f>
        <v/>
      </c>
      <c r="AH301" s="27" t="str">
        <f aca="false">IF($W301=0,"No date",IF($W301&lt;Validation!$B$3,"Before period",IF($W301&gt;Validation!$C$3,"After period","In period")))</f>
        <v>No date</v>
      </c>
      <c r="AI301" s="26" t="str">
        <f aca="false">IF($Y301="","",TRIM(RIGHT(SUBSTITUTE($Y301," ",REPT(" ",50)),50)))</f>
        <v/>
      </c>
      <c r="AJ301" s="27" t="str">
        <f aca="false">IF($A301="","",IF(NOT(ISERROR(MATCH($A301,Validation!$A$193:$A$217,0))),"Manual mapping",IF(COUNTIF(Validation!$U$19:$U$178,$Z301)&gt;0,"Direct",IF(COUNTIF(Validation!$S$19:$S$178,$AI301)=1,"By surname","Unresolved"))))</f>
        <v/>
      </c>
      <c r="AK301" s="28" t="str">
        <f aca="false">IF($L301="","",IF(MATCH($L301,$L$2:$L$3000,0)&lt;&gt;ROW()-1,"",COUNT($AK$1:$AK300)+1))</f>
        <v/>
      </c>
      <c r="AL301" s="28" t="str">
        <f aca="false">IF($G301="","",IF(MATCH($G301,$G$2:$G$3000,0)&lt;&gt;ROW()-1,"",COUNT($AL$1:$AL300)+1))</f>
        <v/>
      </c>
      <c r="AM301" s="28" t="str">
        <f aca="false">IF($H301="","",IF(MATCH($H301,$H$2:$H$3000,0)&lt;&gt;ROW()-1,"",COUNT($AM$1:$AM300)+1))</f>
        <v/>
      </c>
      <c r="AN301" s="28" t="str">
        <f aca="false">IF($I301="","",IF(MATCH($I301,$I$2:$I$3000,0)&lt;&gt;ROW()-1,"",COUNT($AN$1:$AN300)+1))</f>
        <v/>
      </c>
      <c r="AO301" s="28" t="str">
        <f aca="false">IF($Q301="","",IF(MATCH($Q301,$Q$2:$Q$3000,0)&lt;&gt;ROW()-1,"",COUNT($AO$1:$AO300)+1))</f>
        <v/>
      </c>
    </row>
    <row r="302" customFormat="false" ht="12.75" hidden="false" customHeight="true" outlineLevel="0" collapsed="false">
      <c r="W302" s="24" t="n">
        <f aca="false">IF($F302="",0,IFERROR(IF(ISNUMBER($F302),INT($F302),DATE(VALUE(MID(SUBSTITUTE(LEFT($F302,FIND(" ",$F302&amp;" ")-1),"/",REPT(" ",20)),41,20)),VALUE(LEFT(SUBSTITUTE(LEFT($F302,FIND(" ",$F302&amp;" ")-1),"/",REPT(" ",20)),20)),VALUE(MID(SUBSTITUTE(LEFT($F302,FIND(" ",$F302&amp;" ")-1),"/",REPT(" ",20)),21,20)))),0))</f>
        <v>0</v>
      </c>
      <c r="X302" s="25" t="str">
        <f aca="false">IF(ISNUMBER($N302),$N302*Validation!$B$5,"")</f>
        <v/>
      </c>
      <c r="Y302" s="26" t="str">
        <f aca="false">IF($A302="","",SUBSTITUTE(SUBSTITUTE(SUBSTITUTE(SUBSTITUTE(SUBSTITUTE(SUBSTITUTE(SUBSTITUTE(UPPER(TRIM($A302)),"Á","A"),"É","E"),"Í","I"),"Ó","O"),"Ú","U"),"Ñ","N"),"Ü","U"))</f>
        <v/>
      </c>
      <c r="Z302" s="26" t="str">
        <f aca="false">IF($Y302="","",LEFT($Y302,1)&amp;" "&amp;TRIM(RIGHT(SUBSTITUTE($Y302," ",REPT(" ",50)),50)))</f>
        <v/>
      </c>
      <c r="AA302" s="27" t="str">
        <f aca="false">IF($AF302="","",IF(COUNTIF(Validation!$U$19:$U$178,$AF302)&gt;0,"OK","NO MATCH"))</f>
        <v/>
      </c>
      <c r="AB302" s="27" t="str">
        <f aca="false">IF($W302=0,"",IF(AND($W302&gt;=Validation!$B$3,$W302&lt;=Validation!$C$3),"Yes","No"))</f>
        <v/>
      </c>
      <c r="AC302" s="26" t="str">
        <f aca="false">IF($A302="","",$AF302&amp;"|"&amp;TEXT($W302,"yyyy-mm-dd")&amp;"|"&amp;$J302&amp;"|"&amp;$N302)</f>
        <v/>
      </c>
      <c r="AD302" s="27" t="str">
        <f aca="false">IF($AC302="","",IF(COUNTIF($AC$2:$AC$3000,$AC302)&gt;1,"REVIEW","OK"))</f>
        <v/>
      </c>
      <c r="AE302" s="27" t="str">
        <f aca="false">IF(OR($W302=0,$O302=""),"",IF(IFERROR(IF(ISNUMBER($O302),INT($O302),DATE(VALUE(MID(SUBSTITUTE(LEFT($O302,FIND(" ",$O302&amp;" ")-1),"/",REPT(" ",20)),41,20)),VALUE(LEFT(SUBSTITUTE(LEFT($O302,FIND(" ",$O302&amp;" ")-1),"/",REPT(" ",20)),20)),VALUE(MID(SUBSTITUTE(LEFT($O302,FIND(" ",$O302&amp;" ")-1),"/",REPT(" ",20)),21,20)))),0)&gt;$W302,"Late","Same day"))</f>
        <v/>
      </c>
      <c r="AF302" s="26" t="str">
        <f aca="false">IF($A302="","",IFERROR(INDEX(Validation!$C$193:$C$217,MATCH($A302,Validation!$A$193:$A$217,0)),IF(COUNTIF(Validation!$U$19:$U$178,$Z302)&gt;0,$Z302,IF(COUNTIF(Validation!$S$19:$S$178,$AI302)=1,INDEX(Validation!$U$19:$U$178,MATCH($AI302,Validation!$S$19:$S$178,0)),$Z302))))</f>
        <v/>
      </c>
      <c r="AG302" s="27" t="str">
        <f aca="false">IF(COUNTA($A302:$U302)=0,"",IF($A302="","No name",IF($F302="","No date",IF($W302=0,"Date ilegible",IF(NOT(ISNUMBER($N302)),"Hours no numéricas",IF($AA302="NO MATCH","Person no identificada","OK"))))))</f>
        <v/>
      </c>
      <c r="AH302" s="27" t="str">
        <f aca="false">IF($W302=0,"No date",IF($W302&lt;Validation!$B$3,"Before period",IF($W302&gt;Validation!$C$3,"After period","In period")))</f>
        <v>No date</v>
      </c>
      <c r="AI302" s="26" t="str">
        <f aca="false">IF($Y302="","",TRIM(RIGHT(SUBSTITUTE($Y302," ",REPT(" ",50)),50)))</f>
        <v/>
      </c>
      <c r="AJ302" s="27" t="str">
        <f aca="false">IF($A302="","",IF(NOT(ISERROR(MATCH($A302,Validation!$A$193:$A$217,0))),"Manual mapping",IF(COUNTIF(Validation!$U$19:$U$178,$Z302)&gt;0,"Direct",IF(COUNTIF(Validation!$S$19:$S$178,$AI302)=1,"By surname","Unresolved"))))</f>
        <v/>
      </c>
      <c r="AK302" s="28" t="str">
        <f aca="false">IF($L302="","",IF(MATCH($L302,$L$2:$L$3000,0)&lt;&gt;ROW()-1,"",COUNT($AK$1:$AK301)+1))</f>
        <v/>
      </c>
      <c r="AL302" s="28" t="str">
        <f aca="false">IF($G302="","",IF(MATCH($G302,$G$2:$G$3000,0)&lt;&gt;ROW()-1,"",COUNT($AL$1:$AL301)+1))</f>
        <v/>
      </c>
      <c r="AM302" s="28" t="str">
        <f aca="false">IF($H302="","",IF(MATCH($H302,$H$2:$H$3000,0)&lt;&gt;ROW()-1,"",COUNT($AM$1:$AM301)+1))</f>
        <v/>
      </c>
      <c r="AN302" s="28" t="str">
        <f aca="false">IF($I302="","",IF(MATCH($I302,$I$2:$I$3000,0)&lt;&gt;ROW()-1,"",COUNT($AN$1:$AN301)+1))</f>
        <v/>
      </c>
      <c r="AO302" s="28" t="str">
        <f aca="false">IF($Q302="","",IF(MATCH($Q302,$Q$2:$Q$3000,0)&lt;&gt;ROW()-1,"",COUNT($AO$1:$AO301)+1))</f>
        <v/>
      </c>
    </row>
    <row r="303" customFormat="false" ht="12.75" hidden="false" customHeight="true" outlineLevel="0" collapsed="false">
      <c r="W303" s="24" t="n">
        <f aca="false">IF($F303="",0,IFERROR(IF(ISNUMBER($F303),INT($F303),DATE(VALUE(MID(SUBSTITUTE(LEFT($F303,FIND(" ",$F303&amp;" ")-1),"/",REPT(" ",20)),41,20)),VALUE(LEFT(SUBSTITUTE(LEFT($F303,FIND(" ",$F303&amp;" ")-1),"/",REPT(" ",20)),20)),VALUE(MID(SUBSTITUTE(LEFT($F303,FIND(" ",$F303&amp;" ")-1),"/",REPT(" ",20)),21,20)))),0))</f>
        <v>0</v>
      </c>
      <c r="X303" s="25" t="str">
        <f aca="false">IF(ISNUMBER($N303),$N303*Validation!$B$5,"")</f>
        <v/>
      </c>
      <c r="Y303" s="26" t="str">
        <f aca="false">IF($A303="","",SUBSTITUTE(SUBSTITUTE(SUBSTITUTE(SUBSTITUTE(SUBSTITUTE(SUBSTITUTE(SUBSTITUTE(UPPER(TRIM($A303)),"Á","A"),"É","E"),"Í","I"),"Ó","O"),"Ú","U"),"Ñ","N"),"Ü","U"))</f>
        <v/>
      </c>
      <c r="Z303" s="26" t="str">
        <f aca="false">IF($Y303="","",LEFT($Y303,1)&amp;" "&amp;TRIM(RIGHT(SUBSTITUTE($Y303," ",REPT(" ",50)),50)))</f>
        <v/>
      </c>
      <c r="AA303" s="27" t="str">
        <f aca="false">IF($AF303="","",IF(COUNTIF(Validation!$U$19:$U$178,$AF303)&gt;0,"OK","NO MATCH"))</f>
        <v/>
      </c>
      <c r="AB303" s="27" t="str">
        <f aca="false">IF($W303=0,"",IF(AND($W303&gt;=Validation!$B$3,$W303&lt;=Validation!$C$3),"Yes","No"))</f>
        <v/>
      </c>
      <c r="AC303" s="26" t="str">
        <f aca="false">IF($A303="","",$AF303&amp;"|"&amp;TEXT($W303,"yyyy-mm-dd")&amp;"|"&amp;$J303&amp;"|"&amp;$N303)</f>
        <v/>
      </c>
      <c r="AD303" s="27" t="str">
        <f aca="false">IF($AC303="","",IF(COUNTIF($AC$2:$AC$3000,$AC303)&gt;1,"REVIEW","OK"))</f>
        <v/>
      </c>
      <c r="AE303" s="27" t="str">
        <f aca="false">IF(OR($W303=0,$O303=""),"",IF(IFERROR(IF(ISNUMBER($O303),INT($O303),DATE(VALUE(MID(SUBSTITUTE(LEFT($O303,FIND(" ",$O303&amp;" ")-1),"/",REPT(" ",20)),41,20)),VALUE(LEFT(SUBSTITUTE(LEFT($O303,FIND(" ",$O303&amp;" ")-1),"/",REPT(" ",20)),20)),VALUE(MID(SUBSTITUTE(LEFT($O303,FIND(" ",$O303&amp;" ")-1),"/",REPT(" ",20)),21,20)))),0)&gt;$W303,"Late","Same day"))</f>
        <v/>
      </c>
      <c r="AF303" s="26" t="str">
        <f aca="false">IF($A303="","",IFERROR(INDEX(Validation!$C$193:$C$217,MATCH($A303,Validation!$A$193:$A$217,0)),IF(COUNTIF(Validation!$U$19:$U$178,$Z303)&gt;0,$Z303,IF(COUNTIF(Validation!$S$19:$S$178,$AI303)=1,INDEX(Validation!$U$19:$U$178,MATCH($AI303,Validation!$S$19:$S$178,0)),$Z303))))</f>
        <v/>
      </c>
      <c r="AG303" s="27" t="str">
        <f aca="false">IF(COUNTA($A303:$U303)=0,"",IF($A303="","No name",IF($F303="","No date",IF($W303=0,"Date ilegible",IF(NOT(ISNUMBER($N303)),"Hours no numéricas",IF($AA303="NO MATCH","Person no identificada","OK"))))))</f>
        <v/>
      </c>
      <c r="AH303" s="27" t="str">
        <f aca="false">IF($W303=0,"No date",IF($W303&lt;Validation!$B$3,"Before period",IF($W303&gt;Validation!$C$3,"After period","In period")))</f>
        <v>No date</v>
      </c>
      <c r="AI303" s="26" t="str">
        <f aca="false">IF($Y303="","",TRIM(RIGHT(SUBSTITUTE($Y303," ",REPT(" ",50)),50)))</f>
        <v/>
      </c>
      <c r="AJ303" s="27" t="str">
        <f aca="false">IF($A303="","",IF(NOT(ISERROR(MATCH($A303,Validation!$A$193:$A$217,0))),"Manual mapping",IF(COUNTIF(Validation!$U$19:$U$178,$Z303)&gt;0,"Direct",IF(COUNTIF(Validation!$S$19:$S$178,$AI303)=1,"By surname","Unresolved"))))</f>
        <v/>
      </c>
      <c r="AK303" s="28" t="str">
        <f aca="false">IF($L303="","",IF(MATCH($L303,$L$2:$L$3000,0)&lt;&gt;ROW()-1,"",COUNT($AK$1:$AK302)+1))</f>
        <v/>
      </c>
      <c r="AL303" s="28" t="str">
        <f aca="false">IF($G303="","",IF(MATCH($G303,$G$2:$G$3000,0)&lt;&gt;ROW()-1,"",COUNT($AL$1:$AL302)+1))</f>
        <v/>
      </c>
      <c r="AM303" s="28" t="str">
        <f aca="false">IF($H303="","",IF(MATCH($H303,$H$2:$H$3000,0)&lt;&gt;ROW()-1,"",COUNT($AM$1:$AM302)+1))</f>
        <v/>
      </c>
      <c r="AN303" s="28" t="str">
        <f aca="false">IF($I303="","",IF(MATCH($I303,$I$2:$I$3000,0)&lt;&gt;ROW()-1,"",COUNT($AN$1:$AN302)+1))</f>
        <v/>
      </c>
      <c r="AO303" s="28" t="str">
        <f aca="false">IF($Q303="","",IF(MATCH($Q303,$Q$2:$Q$3000,0)&lt;&gt;ROW()-1,"",COUNT($AO$1:$AO302)+1))</f>
        <v/>
      </c>
    </row>
    <row r="304" customFormat="false" ht="12.75" hidden="false" customHeight="true" outlineLevel="0" collapsed="false">
      <c r="W304" s="24" t="n">
        <f aca="false">IF($F304="",0,IFERROR(IF(ISNUMBER($F304),INT($F304),DATE(VALUE(MID(SUBSTITUTE(LEFT($F304,FIND(" ",$F304&amp;" ")-1),"/",REPT(" ",20)),41,20)),VALUE(LEFT(SUBSTITUTE(LEFT($F304,FIND(" ",$F304&amp;" ")-1),"/",REPT(" ",20)),20)),VALUE(MID(SUBSTITUTE(LEFT($F304,FIND(" ",$F304&amp;" ")-1),"/",REPT(" ",20)),21,20)))),0))</f>
        <v>0</v>
      </c>
      <c r="X304" s="25" t="str">
        <f aca="false">IF(ISNUMBER($N304),$N304*Validation!$B$5,"")</f>
        <v/>
      </c>
      <c r="Y304" s="26" t="str">
        <f aca="false">IF($A304="","",SUBSTITUTE(SUBSTITUTE(SUBSTITUTE(SUBSTITUTE(SUBSTITUTE(SUBSTITUTE(SUBSTITUTE(UPPER(TRIM($A304)),"Á","A"),"É","E"),"Í","I"),"Ó","O"),"Ú","U"),"Ñ","N"),"Ü","U"))</f>
        <v/>
      </c>
      <c r="Z304" s="26" t="str">
        <f aca="false">IF($Y304="","",LEFT($Y304,1)&amp;" "&amp;TRIM(RIGHT(SUBSTITUTE($Y304," ",REPT(" ",50)),50)))</f>
        <v/>
      </c>
      <c r="AA304" s="27" t="str">
        <f aca="false">IF($AF304="","",IF(COUNTIF(Validation!$U$19:$U$178,$AF304)&gt;0,"OK","NO MATCH"))</f>
        <v/>
      </c>
      <c r="AB304" s="27" t="str">
        <f aca="false">IF($W304=0,"",IF(AND($W304&gt;=Validation!$B$3,$W304&lt;=Validation!$C$3),"Yes","No"))</f>
        <v/>
      </c>
      <c r="AC304" s="26" t="str">
        <f aca="false">IF($A304="","",$AF304&amp;"|"&amp;TEXT($W304,"yyyy-mm-dd")&amp;"|"&amp;$J304&amp;"|"&amp;$N304)</f>
        <v/>
      </c>
      <c r="AD304" s="27" t="str">
        <f aca="false">IF($AC304="","",IF(COUNTIF($AC$2:$AC$3000,$AC304)&gt;1,"REVIEW","OK"))</f>
        <v/>
      </c>
      <c r="AE304" s="27" t="str">
        <f aca="false">IF(OR($W304=0,$O304=""),"",IF(IFERROR(IF(ISNUMBER($O304),INT($O304),DATE(VALUE(MID(SUBSTITUTE(LEFT($O304,FIND(" ",$O304&amp;" ")-1),"/",REPT(" ",20)),41,20)),VALUE(LEFT(SUBSTITUTE(LEFT($O304,FIND(" ",$O304&amp;" ")-1),"/",REPT(" ",20)),20)),VALUE(MID(SUBSTITUTE(LEFT($O304,FIND(" ",$O304&amp;" ")-1),"/",REPT(" ",20)),21,20)))),0)&gt;$W304,"Late","Same day"))</f>
        <v/>
      </c>
      <c r="AF304" s="26" t="str">
        <f aca="false">IF($A304="","",IFERROR(INDEX(Validation!$C$193:$C$217,MATCH($A304,Validation!$A$193:$A$217,0)),IF(COUNTIF(Validation!$U$19:$U$178,$Z304)&gt;0,$Z304,IF(COUNTIF(Validation!$S$19:$S$178,$AI304)=1,INDEX(Validation!$U$19:$U$178,MATCH($AI304,Validation!$S$19:$S$178,0)),$Z304))))</f>
        <v/>
      </c>
      <c r="AG304" s="27" t="str">
        <f aca="false">IF(COUNTA($A304:$U304)=0,"",IF($A304="","No name",IF($F304="","No date",IF($W304=0,"Date ilegible",IF(NOT(ISNUMBER($N304)),"Hours no numéricas",IF($AA304="NO MATCH","Person no identificada","OK"))))))</f>
        <v/>
      </c>
      <c r="AH304" s="27" t="str">
        <f aca="false">IF($W304=0,"No date",IF($W304&lt;Validation!$B$3,"Before period",IF($W304&gt;Validation!$C$3,"After period","In period")))</f>
        <v>No date</v>
      </c>
      <c r="AI304" s="26" t="str">
        <f aca="false">IF($Y304="","",TRIM(RIGHT(SUBSTITUTE($Y304," ",REPT(" ",50)),50)))</f>
        <v/>
      </c>
      <c r="AJ304" s="27" t="str">
        <f aca="false">IF($A304="","",IF(NOT(ISERROR(MATCH($A304,Validation!$A$193:$A$217,0))),"Manual mapping",IF(COUNTIF(Validation!$U$19:$U$178,$Z304)&gt;0,"Direct",IF(COUNTIF(Validation!$S$19:$S$178,$AI304)=1,"By surname","Unresolved"))))</f>
        <v/>
      </c>
      <c r="AK304" s="28" t="str">
        <f aca="false">IF($L304="","",IF(MATCH($L304,$L$2:$L$3000,0)&lt;&gt;ROW()-1,"",COUNT($AK$1:$AK303)+1))</f>
        <v/>
      </c>
      <c r="AL304" s="28" t="str">
        <f aca="false">IF($G304="","",IF(MATCH($G304,$G$2:$G$3000,0)&lt;&gt;ROW()-1,"",COUNT($AL$1:$AL303)+1))</f>
        <v/>
      </c>
      <c r="AM304" s="28" t="str">
        <f aca="false">IF($H304="","",IF(MATCH($H304,$H$2:$H$3000,0)&lt;&gt;ROW()-1,"",COUNT($AM$1:$AM303)+1))</f>
        <v/>
      </c>
      <c r="AN304" s="28" t="str">
        <f aca="false">IF($I304="","",IF(MATCH($I304,$I$2:$I$3000,0)&lt;&gt;ROW()-1,"",COUNT($AN$1:$AN303)+1))</f>
        <v/>
      </c>
      <c r="AO304" s="28" t="str">
        <f aca="false">IF($Q304="","",IF(MATCH($Q304,$Q$2:$Q$3000,0)&lt;&gt;ROW()-1,"",COUNT($AO$1:$AO303)+1))</f>
        <v/>
      </c>
    </row>
    <row r="305" customFormat="false" ht="12.75" hidden="false" customHeight="true" outlineLevel="0" collapsed="false">
      <c r="W305" s="24" t="n">
        <f aca="false">IF($F305="",0,IFERROR(IF(ISNUMBER($F305),INT($F305),DATE(VALUE(MID(SUBSTITUTE(LEFT($F305,FIND(" ",$F305&amp;" ")-1),"/",REPT(" ",20)),41,20)),VALUE(LEFT(SUBSTITUTE(LEFT($F305,FIND(" ",$F305&amp;" ")-1),"/",REPT(" ",20)),20)),VALUE(MID(SUBSTITUTE(LEFT($F305,FIND(" ",$F305&amp;" ")-1),"/",REPT(" ",20)),21,20)))),0))</f>
        <v>0</v>
      </c>
      <c r="X305" s="25" t="str">
        <f aca="false">IF(ISNUMBER($N305),$N305*Validation!$B$5,"")</f>
        <v/>
      </c>
      <c r="Y305" s="26" t="str">
        <f aca="false">IF($A305="","",SUBSTITUTE(SUBSTITUTE(SUBSTITUTE(SUBSTITUTE(SUBSTITUTE(SUBSTITUTE(SUBSTITUTE(UPPER(TRIM($A305)),"Á","A"),"É","E"),"Í","I"),"Ó","O"),"Ú","U"),"Ñ","N"),"Ü","U"))</f>
        <v/>
      </c>
      <c r="Z305" s="26" t="str">
        <f aca="false">IF($Y305="","",LEFT($Y305,1)&amp;" "&amp;TRIM(RIGHT(SUBSTITUTE($Y305," ",REPT(" ",50)),50)))</f>
        <v/>
      </c>
      <c r="AA305" s="27" t="str">
        <f aca="false">IF($AF305="","",IF(COUNTIF(Validation!$U$19:$U$178,$AF305)&gt;0,"OK","NO MATCH"))</f>
        <v/>
      </c>
      <c r="AB305" s="27" t="str">
        <f aca="false">IF($W305=0,"",IF(AND($W305&gt;=Validation!$B$3,$W305&lt;=Validation!$C$3),"Yes","No"))</f>
        <v/>
      </c>
      <c r="AC305" s="26" t="str">
        <f aca="false">IF($A305="","",$AF305&amp;"|"&amp;TEXT($W305,"yyyy-mm-dd")&amp;"|"&amp;$J305&amp;"|"&amp;$N305)</f>
        <v/>
      </c>
      <c r="AD305" s="27" t="str">
        <f aca="false">IF($AC305="","",IF(COUNTIF($AC$2:$AC$3000,$AC305)&gt;1,"REVIEW","OK"))</f>
        <v/>
      </c>
      <c r="AE305" s="27" t="str">
        <f aca="false">IF(OR($W305=0,$O305=""),"",IF(IFERROR(IF(ISNUMBER($O305),INT($O305),DATE(VALUE(MID(SUBSTITUTE(LEFT($O305,FIND(" ",$O305&amp;" ")-1),"/",REPT(" ",20)),41,20)),VALUE(LEFT(SUBSTITUTE(LEFT($O305,FIND(" ",$O305&amp;" ")-1),"/",REPT(" ",20)),20)),VALUE(MID(SUBSTITUTE(LEFT($O305,FIND(" ",$O305&amp;" ")-1),"/",REPT(" ",20)),21,20)))),0)&gt;$W305,"Late","Same day"))</f>
        <v/>
      </c>
      <c r="AF305" s="26" t="str">
        <f aca="false">IF($A305="","",IFERROR(INDEX(Validation!$C$193:$C$217,MATCH($A305,Validation!$A$193:$A$217,0)),IF(COUNTIF(Validation!$U$19:$U$178,$Z305)&gt;0,$Z305,IF(COUNTIF(Validation!$S$19:$S$178,$AI305)=1,INDEX(Validation!$U$19:$U$178,MATCH($AI305,Validation!$S$19:$S$178,0)),$Z305))))</f>
        <v/>
      </c>
      <c r="AG305" s="27" t="str">
        <f aca="false">IF(COUNTA($A305:$U305)=0,"",IF($A305="","No name",IF($F305="","No date",IF($W305=0,"Date ilegible",IF(NOT(ISNUMBER($N305)),"Hours no numéricas",IF($AA305="NO MATCH","Person no identificada","OK"))))))</f>
        <v/>
      </c>
      <c r="AH305" s="27" t="str">
        <f aca="false">IF($W305=0,"No date",IF($W305&lt;Validation!$B$3,"Before period",IF($W305&gt;Validation!$C$3,"After period","In period")))</f>
        <v>No date</v>
      </c>
      <c r="AI305" s="26" t="str">
        <f aca="false">IF($Y305="","",TRIM(RIGHT(SUBSTITUTE($Y305," ",REPT(" ",50)),50)))</f>
        <v/>
      </c>
      <c r="AJ305" s="27" t="str">
        <f aca="false">IF($A305="","",IF(NOT(ISERROR(MATCH($A305,Validation!$A$193:$A$217,0))),"Manual mapping",IF(COUNTIF(Validation!$U$19:$U$178,$Z305)&gt;0,"Direct",IF(COUNTIF(Validation!$S$19:$S$178,$AI305)=1,"By surname","Unresolved"))))</f>
        <v/>
      </c>
      <c r="AK305" s="28" t="str">
        <f aca="false">IF($L305="","",IF(MATCH($L305,$L$2:$L$3000,0)&lt;&gt;ROW()-1,"",COUNT($AK$1:$AK304)+1))</f>
        <v/>
      </c>
      <c r="AL305" s="28" t="str">
        <f aca="false">IF($G305="","",IF(MATCH($G305,$G$2:$G$3000,0)&lt;&gt;ROW()-1,"",COUNT($AL$1:$AL304)+1))</f>
        <v/>
      </c>
      <c r="AM305" s="28" t="str">
        <f aca="false">IF($H305="","",IF(MATCH($H305,$H$2:$H$3000,0)&lt;&gt;ROW()-1,"",COUNT($AM$1:$AM304)+1))</f>
        <v/>
      </c>
      <c r="AN305" s="28" t="str">
        <f aca="false">IF($I305="","",IF(MATCH($I305,$I$2:$I$3000,0)&lt;&gt;ROW()-1,"",COUNT($AN$1:$AN304)+1))</f>
        <v/>
      </c>
      <c r="AO305" s="28" t="str">
        <f aca="false">IF($Q305="","",IF(MATCH($Q305,$Q$2:$Q$3000,0)&lt;&gt;ROW()-1,"",COUNT($AO$1:$AO304)+1))</f>
        <v/>
      </c>
    </row>
    <row r="306" customFormat="false" ht="12.75" hidden="false" customHeight="true" outlineLevel="0" collapsed="false">
      <c r="W306" s="24" t="n">
        <f aca="false">IF($F306="",0,IFERROR(IF(ISNUMBER($F306),INT($F306),DATE(VALUE(MID(SUBSTITUTE(LEFT($F306,FIND(" ",$F306&amp;" ")-1),"/",REPT(" ",20)),41,20)),VALUE(LEFT(SUBSTITUTE(LEFT($F306,FIND(" ",$F306&amp;" ")-1),"/",REPT(" ",20)),20)),VALUE(MID(SUBSTITUTE(LEFT($F306,FIND(" ",$F306&amp;" ")-1),"/",REPT(" ",20)),21,20)))),0))</f>
        <v>0</v>
      </c>
      <c r="X306" s="25" t="str">
        <f aca="false">IF(ISNUMBER($N306),$N306*Validation!$B$5,"")</f>
        <v/>
      </c>
      <c r="Y306" s="26" t="str">
        <f aca="false">IF($A306="","",SUBSTITUTE(SUBSTITUTE(SUBSTITUTE(SUBSTITUTE(SUBSTITUTE(SUBSTITUTE(SUBSTITUTE(UPPER(TRIM($A306)),"Á","A"),"É","E"),"Í","I"),"Ó","O"),"Ú","U"),"Ñ","N"),"Ü","U"))</f>
        <v/>
      </c>
      <c r="Z306" s="26" t="str">
        <f aca="false">IF($Y306="","",LEFT($Y306,1)&amp;" "&amp;TRIM(RIGHT(SUBSTITUTE($Y306," ",REPT(" ",50)),50)))</f>
        <v/>
      </c>
      <c r="AA306" s="27" t="str">
        <f aca="false">IF($AF306="","",IF(COUNTIF(Validation!$U$19:$U$178,$AF306)&gt;0,"OK","NO MATCH"))</f>
        <v/>
      </c>
      <c r="AB306" s="27" t="str">
        <f aca="false">IF($W306=0,"",IF(AND($W306&gt;=Validation!$B$3,$W306&lt;=Validation!$C$3),"Yes","No"))</f>
        <v/>
      </c>
      <c r="AC306" s="26" t="str">
        <f aca="false">IF($A306="","",$AF306&amp;"|"&amp;TEXT($W306,"yyyy-mm-dd")&amp;"|"&amp;$J306&amp;"|"&amp;$N306)</f>
        <v/>
      </c>
      <c r="AD306" s="27" t="str">
        <f aca="false">IF($AC306="","",IF(COUNTIF($AC$2:$AC$3000,$AC306)&gt;1,"REVIEW","OK"))</f>
        <v/>
      </c>
      <c r="AE306" s="27" t="str">
        <f aca="false">IF(OR($W306=0,$O306=""),"",IF(IFERROR(IF(ISNUMBER($O306),INT($O306),DATE(VALUE(MID(SUBSTITUTE(LEFT($O306,FIND(" ",$O306&amp;" ")-1),"/",REPT(" ",20)),41,20)),VALUE(LEFT(SUBSTITUTE(LEFT($O306,FIND(" ",$O306&amp;" ")-1),"/",REPT(" ",20)),20)),VALUE(MID(SUBSTITUTE(LEFT($O306,FIND(" ",$O306&amp;" ")-1),"/",REPT(" ",20)),21,20)))),0)&gt;$W306,"Late","Same day"))</f>
        <v/>
      </c>
      <c r="AF306" s="26" t="str">
        <f aca="false">IF($A306="","",IFERROR(INDEX(Validation!$C$193:$C$217,MATCH($A306,Validation!$A$193:$A$217,0)),IF(COUNTIF(Validation!$U$19:$U$178,$Z306)&gt;0,$Z306,IF(COUNTIF(Validation!$S$19:$S$178,$AI306)=1,INDEX(Validation!$U$19:$U$178,MATCH($AI306,Validation!$S$19:$S$178,0)),$Z306))))</f>
        <v/>
      </c>
      <c r="AG306" s="27" t="str">
        <f aca="false">IF(COUNTA($A306:$U306)=0,"",IF($A306="","No name",IF($F306="","No date",IF($W306=0,"Date ilegible",IF(NOT(ISNUMBER($N306)),"Hours no numéricas",IF($AA306="NO MATCH","Person no identificada","OK"))))))</f>
        <v/>
      </c>
      <c r="AH306" s="27" t="str">
        <f aca="false">IF($W306=0,"No date",IF($W306&lt;Validation!$B$3,"Before period",IF($W306&gt;Validation!$C$3,"After period","In period")))</f>
        <v>No date</v>
      </c>
      <c r="AI306" s="26" t="str">
        <f aca="false">IF($Y306="","",TRIM(RIGHT(SUBSTITUTE($Y306," ",REPT(" ",50)),50)))</f>
        <v/>
      </c>
      <c r="AJ306" s="27" t="str">
        <f aca="false">IF($A306="","",IF(NOT(ISERROR(MATCH($A306,Validation!$A$193:$A$217,0))),"Manual mapping",IF(COUNTIF(Validation!$U$19:$U$178,$Z306)&gt;0,"Direct",IF(COUNTIF(Validation!$S$19:$S$178,$AI306)=1,"By surname","Unresolved"))))</f>
        <v/>
      </c>
      <c r="AK306" s="28" t="str">
        <f aca="false">IF($L306="","",IF(MATCH($L306,$L$2:$L$3000,0)&lt;&gt;ROW()-1,"",COUNT($AK$1:$AK305)+1))</f>
        <v/>
      </c>
      <c r="AL306" s="28" t="str">
        <f aca="false">IF($G306="","",IF(MATCH($G306,$G$2:$G$3000,0)&lt;&gt;ROW()-1,"",COUNT($AL$1:$AL305)+1))</f>
        <v/>
      </c>
      <c r="AM306" s="28" t="str">
        <f aca="false">IF($H306="","",IF(MATCH($H306,$H$2:$H$3000,0)&lt;&gt;ROW()-1,"",COUNT($AM$1:$AM305)+1))</f>
        <v/>
      </c>
      <c r="AN306" s="28" t="str">
        <f aca="false">IF($I306="","",IF(MATCH($I306,$I$2:$I$3000,0)&lt;&gt;ROW()-1,"",COUNT($AN$1:$AN305)+1))</f>
        <v/>
      </c>
      <c r="AO306" s="28" t="str">
        <f aca="false">IF($Q306="","",IF(MATCH($Q306,$Q$2:$Q$3000,0)&lt;&gt;ROW()-1,"",COUNT($AO$1:$AO305)+1))</f>
        <v/>
      </c>
    </row>
    <row r="307" customFormat="false" ht="12.75" hidden="false" customHeight="true" outlineLevel="0" collapsed="false">
      <c r="W307" s="24" t="n">
        <f aca="false">IF($F307="",0,IFERROR(IF(ISNUMBER($F307),INT($F307),DATE(VALUE(MID(SUBSTITUTE(LEFT($F307,FIND(" ",$F307&amp;" ")-1),"/",REPT(" ",20)),41,20)),VALUE(LEFT(SUBSTITUTE(LEFT($F307,FIND(" ",$F307&amp;" ")-1),"/",REPT(" ",20)),20)),VALUE(MID(SUBSTITUTE(LEFT($F307,FIND(" ",$F307&amp;" ")-1),"/",REPT(" ",20)),21,20)))),0))</f>
        <v>0</v>
      </c>
      <c r="X307" s="25" t="str">
        <f aca="false">IF(ISNUMBER($N307),$N307*Validation!$B$5,"")</f>
        <v/>
      </c>
      <c r="Y307" s="26" t="str">
        <f aca="false">IF($A307="","",SUBSTITUTE(SUBSTITUTE(SUBSTITUTE(SUBSTITUTE(SUBSTITUTE(SUBSTITUTE(SUBSTITUTE(UPPER(TRIM($A307)),"Á","A"),"É","E"),"Í","I"),"Ó","O"),"Ú","U"),"Ñ","N"),"Ü","U"))</f>
        <v/>
      </c>
      <c r="Z307" s="26" t="str">
        <f aca="false">IF($Y307="","",LEFT($Y307,1)&amp;" "&amp;TRIM(RIGHT(SUBSTITUTE($Y307," ",REPT(" ",50)),50)))</f>
        <v/>
      </c>
      <c r="AA307" s="27" t="str">
        <f aca="false">IF($AF307="","",IF(COUNTIF(Validation!$U$19:$U$178,$AF307)&gt;0,"OK","NO MATCH"))</f>
        <v/>
      </c>
      <c r="AB307" s="27" t="str">
        <f aca="false">IF($W307=0,"",IF(AND($W307&gt;=Validation!$B$3,$W307&lt;=Validation!$C$3),"Yes","No"))</f>
        <v/>
      </c>
      <c r="AC307" s="26" t="str">
        <f aca="false">IF($A307="","",$AF307&amp;"|"&amp;TEXT($W307,"yyyy-mm-dd")&amp;"|"&amp;$J307&amp;"|"&amp;$N307)</f>
        <v/>
      </c>
      <c r="AD307" s="27" t="str">
        <f aca="false">IF($AC307="","",IF(COUNTIF($AC$2:$AC$3000,$AC307)&gt;1,"REVIEW","OK"))</f>
        <v/>
      </c>
      <c r="AE307" s="27" t="str">
        <f aca="false">IF(OR($W307=0,$O307=""),"",IF(IFERROR(IF(ISNUMBER($O307),INT($O307),DATE(VALUE(MID(SUBSTITUTE(LEFT($O307,FIND(" ",$O307&amp;" ")-1),"/",REPT(" ",20)),41,20)),VALUE(LEFT(SUBSTITUTE(LEFT($O307,FIND(" ",$O307&amp;" ")-1),"/",REPT(" ",20)),20)),VALUE(MID(SUBSTITUTE(LEFT($O307,FIND(" ",$O307&amp;" ")-1),"/",REPT(" ",20)),21,20)))),0)&gt;$W307,"Late","Same day"))</f>
        <v/>
      </c>
      <c r="AF307" s="26" t="str">
        <f aca="false">IF($A307="","",IFERROR(INDEX(Validation!$C$193:$C$217,MATCH($A307,Validation!$A$193:$A$217,0)),IF(COUNTIF(Validation!$U$19:$U$178,$Z307)&gt;0,$Z307,IF(COUNTIF(Validation!$S$19:$S$178,$AI307)=1,INDEX(Validation!$U$19:$U$178,MATCH($AI307,Validation!$S$19:$S$178,0)),$Z307))))</f>
        <v/>
      </c>
      <c r="AG307" s="27" t="str">
        <f aca="false">IF(COUNTA($A307:$U307)=0,"",IF($A307="","No name",IF($F307="","No date",IF($W307=0,"Date ilegible",IF(NOT(ISNUMBER($N307)),"Hours no numéricas",IF($AA307="NO MATCH","Person no identificada","OK"))))))</f>
        <v/>
      </c>
      <c r="AH307" s="27" t="str">
        <f aca="false">IF($W307=0,"No date",IF($W307&lt;Validation!$B$3,"Before period",IF($W307&gt;Validation!$C$3,"After period","In period")))</f>
        <v>No date</v>
      </c>
      <c r="AI307" s="26" t="str">
        <f aca="false">IF($Y307="","",TRIM(RIGHT(SUBSTITUTE($Y307," ",REPT(" ",50)),50)))</f>
        <v/>
      </c>
      <c r="AJ307" s="27" t="str">
        <f aca="false">IF($A307="","",IF(NOT(ISERROR(MATCH($A307,Validation!$A$193:$A$217,0))),"Manual mapping",IF(COUNTIF(Validation!$U$19:$U$178,$Z307)&gt;0,"Direct",IF(COUNTIF(Validation!$S$19:$S$178,$AI307)=1,"By surname","Unresolved"))))</f>
        <v/>
      </c>
      <c r="AK307" s="28" t="str">
        <f aca="false">IF($L307="","",IF(MATCH($L307,$L$2:$L$3000,0)&lt;&gt;ROW()-1,"",COUNT($AK$1:$AK306)+1))</f>
        <v/>
      </c>
      <c r="AL307" s="28" t="str">
        <f aca="false">IF($G307="","",IF(MATCH($G307,$G$2:$G$3000,0)&lt;&gt;ROW()-1,"",COUNT($AL$1:$AL306)+1))</f>
        <v/>
      </c>
      <c r="AM307" s="28" t="str">
        <f aca="false">IF($H307="","",IF(MATCH($H307,$H$2:$H$3000,0)&lt;&gt;ROW()-1,"",COUNT($AM$1:$AM306)+1))</f>
        <v/>
      </c>
      <c r="AN307" s="28" t="str">
        <f aca="false">IF($I307="","",IF(MATCH($I307,$I$2:$I$3000,0)&lt;&gt;ROW()-1,"",COUNT($AN$1:$AN306)+1))</f>
        <v/>
      </c>
      <c r="AO307" s="28" t="str">
        <f aca="false">IF($Q307="","",IF(MATCH($Q307,$Q$2:$Q$3000,0)&lt;&gt;ROW()-1,"",COUNT($AO$1:$AO306)+1))</f>
        <v/>
      </c>
    </row>
    <row r="308" customFormat="false" ht="12.75" hidden="false" customHeight="true" outlineLevel="0" collapsed="false">
      <c r="W308" s="24" t="n">
        <f aca="false">IF($F308="",0,IFERROR(IF(ISNUMBER($F308),INT($F308),DATE(VALUE(MID(SUBSTITUTE(LEFT($F308,FIND(" ",$F308&amp;" ")-1),"/",REPT(" ",20)),41,20)),VALUE(LEFT(SUBSTITUTE(LEFT($F308,FIND(" ",$F308&amp;" ")-1),"/",REPT(" ",20)),20)),VALUE(MID(SUBSTITUTE(LEFT($F308,FIND(" ",$F308&amp;" ")-1),"/",REPT(" ",20)),21,20)))),0))</f>
        <v>0</v>
      </c>
      <c r="X308" s="25" t="str">
        <f aca="false">IF(ISNUMBER($N308),$N308*Validation!$B$5,"")</f>
        <v/>
      </c>
      <c r="Y308" s="26" t="str">
        <f aca="false">IF($A308="","",SUBSTITUTE(SUBSTITUTE(SUBSTITUTE(SUBSTITUTE(SUBSTITUTE(SUBSTITUTE(SUBSTITUTE(UPPER(TRIM($A308)),"Á","A"),"É","E"),"Í","I"),"Ó","O"),"Ú","U"),"Ñ","N"),"Ü","U"))</f>
        <v/>
      </c>
      <c r="Z308" s="26" t="str">
        <f aca="false">IF($Y308="","",LEFT($Y308,1)&amp;" "&amp;TRIM(RIGHT(SUBSTITUTE($Y308," ",REPT(" ",50)),50)))</f>
        <v/>
      </c>
      <c r="AA308" s="27" t="str">
        <f aca="false">IF($AF308="","",IF(COUNTIF(Validation!$U$19:$U$178,$AF308)&gt;0,"OK","NO MATCH"))</f>
        <v/>
      </c>
      <c r="AB308" s="27" t="str">
        <f aca="false">IF($W308=0,"",IF(AND($W308&gt;=Validation!$B$3,$W308&lt;=Validation!$C$3),"Yes","No"))</f>
        <v/>
      </c>
      <c r="AC308" s="26" t="str">
        <f aca="false">IF($A308="","",$AF308&amp;"|"&amp;TEXT($W308,"yyyy-mm-dd")&amp;"|"&amp;$J308&amp;"|"&amp;$N308)</f>
        <v/>
      </c>
      <c r="AD308" s="27" t="str">
        <f aca="false">IF($AC308="","",IF(COUNTIF($AC$2:$AC$3000,$AC308)&gt;1,"REVIEW","OK"))</f>
        <v/>
      </c>
      <c r="AE308" s="27" t="str">
        <f aca="false">IF(OR($W308=0,$O308=""),"",IF(IFERROR(IF(ISNUMBER($O308),INT($O308),DATE(VALUE(MID(SUBSTITUTE(LEFT($O308,FIND(" ",$O308&amp;" ")-1),"/",REPT(" ",20)),41,20)),VALUE(LEFT(SUBSTITUTE(LEFT($O308,FIND(" ",$O308&amp;" ")-1),"/",REPT(" ",20)),20)),VALUE(MID(SUBSTITUTE(LEFT($O308,FIND(" ",$O308&amp;" ")-1),"/",REPT(" ",20)),21,20)))),0)&gt;$W308,"Late","Same day"))</f>
        <v/>
      </c>
      <c r="AF308" s="26" t="str">
        <f aca="false">IF($A308="","",IFERROR(INDEX(Validation!$C$193:$C$217,MATCH($A308,Validation!$A$193:$A$217,0)),IF(COUNTIF(Validation!$U$19:$U$178,$Z308)&gt;0,$Z308,IF(COUNTIF(Validation!$S$19:$S$178,$AI308)=1,INDEX(Validation!$U$19:$U$178,MATCH($AI308,Validation!$S$19:$S$178,0)),$Z308))))</f>
        <v/>
      </c>
      <c r="AG308" s="27" t="str">
        <f aca="false">IF(COUNTA($A308:$U308)=0,"",IF($A308="","No name",IF($F308="","No date",IF($W308=0,"Date ilegible",IF(NOT(ISNUMBER($N308)),"Hours no numéricas",IF($AA308="NO MATCH","Person no identificada","OK"))))))</f>
        <v/>
      </c>
      <c r="AH308" s="27" t="str">
        <f aca="false">IF($W308=0,"No date",IF($W308&lt;Validation!$B$3,"Before period",IF($W308&gt;Validation!$C$3,"After period","In period")))</f>
        <v>No date</v>
      </c>
      <c r="AI308" s="26" t="str">
        <f aca="false">IF($Y308="","",TRIM(RIGHT(SUBSTITUTE($Y308," ",REPT(" ",50)),50)))</f>
        <v/>
      </c>
      <c r="AJ308" s="27" t="str">
        <f aca="false">IF($A308="","",IF(NOT(ISERROR(MATCH($A308,Validation!$A$193:$A$217,0))),"Manual mapping",IF(COUNTIF(Validation!$U$19:$U$178,$Z308)&gt;0,"Direct",IF(COUNTIF(Validation!$S$19:$S$178,$AI308)=1,"By surname","Unresolved"))))</f>
        <v/>
      </c>
      <c r="AK308" s="28" t="str">
        <f aca="false">IF($L308="","",IF(MATCH($L308,$L$2:$L$3000,0)&lt;&gt;ROW()-1,"",COUNT($AK$1:$AK307)+1))</f>
        <v/>
      </c>
      <c r="AL308" s="28" t="str">
        <f aca="false">IF($G308="","",IF(MATCH($G308,$G$2:$G$3000,0)&lt;&gt;ROW()-1,"",COUNT($AL$1:$AL307)+1))</f>
        <v/>
      </c>
      <c r="AM308" s="28" t="str">
        <f aca="false">IF($H308="","",IF(MATCH($H308,$H$2:$H$3000,0)&lt;&gt;ROW()-1,"",COUNT($AM$1:$AM307)+1))</f>
        <v/>
      </c>
      <c r="AN308" s="28" t="str">
        <f aca="false">IF($I308="","",IF(MATCH($I308,$I$2:$I$3000,0)&lt;&gt;ROW()-1,"",COUNT($AN$1:$AN307)+1))</f>
        <v/>
      </c>
      <c r="AO308" s="28" t="str">
        <f aca="false">IF($Q308="","",IF(MATCH($Q308,$Q$2:$Q$3000,0)&lt;&gt;ROW()-1,"",COUNT($AO$1:$AO307)+1))</f>
        <v/>
      </c>
    </row>
    <row r="309" customFormat="false" ht="12.75" hidden="false" customHeight="true" outlineLevel="0" collapsed="false">
      <c r="W309" s="24" t="n">
        <f aca="false">IF($F309="",0,IFERROR(IF(ISNUMBER($F309),INT($F309),DATE(VALUE(MID(SUBSTITUTE(LEFT($F309,FIND(" ",$F309&amp;" ")-1),"/",REPT(" ",20)),41,20)),VALUE(LEFT(SUBSTITUTE(LEFT($F309,FIND(" ",$F309&amp;" ")-1),"/",REPT(" ",20)),20)),VALUE(MID(SUBSTITUTE(LEFT($F309,FIND(" ",$F309&amp;" ")-1),"/",REPT(" ",20)),21,20)))),0))</f>
        <v>0</v>
      </c>
      <c r="X309" s="25" t="str">
        <f aca="false">IF(ISNUMBER($N309),$N309*Validation!$B$5,"")</f>
        <v/>
      </c>
      <c r="Y309" s="26" t="str">
        <f aca="false">IF($A309="","",SUBSTITUTE(SUBSTITUTE(SUBSTITUTE(SUBSTITUTE(SUBSTITUTE(SUBSTITUTE(SUBSTITUTE(UPPER(TRIM($A309)),"Á","A"),"É","E"),"Í","I"),"Ó","O"),"Ú","U"),"Ñ","N"),"Ü","U"))</f>
        <v/>
      </c>
      <c r="Z309" s="26" t="str">
        <f aca="false">IF($Y309="","",LEFT($Y309,1)&amp;" "&amp;TRIM(RIGHT(SUBSTITUTE($Y309," ",REPT(" ",50)),50)))</f>
        <v/>
      </c>
      <c r="AA309" s="27" t="str">
        <f aca="false">IF($AF309="","",IF(COUNTIF(Validation!$U$19:$U$178,$AF309)&gt;0,"OK","NO MATCH"))</f>
        <v/>
      </c>
      <c r="AB309" s="27" t="str">
        <f aca="false">IF($W309=0,"",IF(AND($W309&gt;=Validation!$B$3,$W309&lt;=Validation!$C$3),"Yes","No"))</f>
        <v/>
      </c>
      <c r="AC309" s="26" t="str">
        <f aca="false">IF($A309="","",$AF309&amp;"|"&amp;TEXT($W309,"yyyy-mm-dd")&amp;"|"&amp;$J309&amp;"|"&amp;$N309)</f>
        <v/>
      </c>
      <c r="AD309" s="27" t="str">
        <f aca="false">IF($AC309="","",IF(COUNTIF($AC$2:$AC$3000,$AC309)&gt;1,"REVIEW","OK"))</f>
        <v/>
      </c>
      <c r="AE309" s="27" t="str">
        <f aca="false">IF(OR($W309=0,$O309=""),"",IF(IFERROR(IF(ISNUMBER($O309),INT($O309),DATE(VALUE(MID(SUBSTITUTE(LEFT($O309,FIND(" ",$O309&amp;" ")-1),"/",REPT(" ",20)),41,20)),VALUE(LEFT(SUBSTITUTE(LEFT($O309,FIND(" ",$O309&amp;" ")-1),"/",REPT(" ",20)),20)),VALUE(MID(SUBSTITUTE(LEFT($O309,FIND(" ",$O309&amp;" ")-1),"/",REPT(" ",20)),21,20)))),0)&gt;$W309,"Late","Same day"))</f>
        <v/>
      </c>
      <c r="AF309" s="26" t="str">
        <f aca="false">IF($A309="","",IFERROR(INDEX(Validation!$C$193:$C$217,MATCH($A309,Validation!$A$193:$A$217,0)),IF(COUNTIF(Validation!$U$19:$U$178,$Z309)&gt;0,$Z309,IF(COUNTIF(Validation!$S$19:$S$178,$AI309)=1,INDEX(Validation!$U$19:$U$178,MATCH($AI309,Validation!$S$19:$S$178,0)),$Z309))))</f>
        <v/>
      </c>
      <c r="AG309" s="27" t="str">
        <f aca="false">IF(COUNTA($A309:$U309)=0,"",IF($A309="","No name",IF($F309="","No date",IF($W309=0,"Date ilegible",IF(NOT(ISNUMBER($N309)),"Hours no numéricas",IF($AA309="NO MATCH","Person no identificada","OK"))))))</f>
        <v/>
      </c>
      <c r="AH309" s="27" t="str">
        <f aca="false">IF($W309=0,"No date",IF($W309&lt;Validation!$B$3,"Before period",IF($W309&gt;Validation!$C$3,"After period","In period")))</f>
        <v>No date</v>
      </c>
      <c r="AI309" s="26" t="str">
        <f aca="false">IF($Y309="","",TRIM(RIGHT(SUBSTITUTE($Y309," ",REPT(" ",50)),50)))</f>
        <v/>
      </c>
      <c r="AJ309" s="27" t="str">
        <f aca="false">IF($A309="","",IF(NOT(ISERROR(MATCH($A309,Validation!$A$193:$A$217,0))),"Manual mapping",IF(COUNTIF(Validation!$U$19:$U$178,$Z309)&gt;0,"Direct",IF(COUNTIF(Validation!$S$19:$S$178,$AI309)=1,"By surname","Unresolved"))))</f>
        <v/>
      </c>
      <c r="AK309" s="28" t="str">
        <f aca="false">IF($L309="","",IF(MATCH($L309,$L$2:$L$3000,0)&lt;&gt;ROW()-1,"",COUNT($AK$1:$AK308)+1))</f>
        <v/>
      </c>
      <c r="AL309" s="28" t="str">
        <f aca="false">IF($G309="","",IF(MATCH($G309,$G$2:$G$3000,0)&lt;&gt;ROW()-1,"",COUNT($AL$1:$AL308)+1))</f>
        <v/>
      </c>
      <c r="AM309" s="28" t="str">
        <f aca="false">IF($H309="","",IF(MATCH($H309,$H$2:$H$3000,0)&lt;&gt;ROW()-1,"",COUNT($AM$1:$AM308)+1))</f>
        <v/>
      </c>
      <c r="AN309" s="28" t="str">
        <f aca="false">IF($I309="","",IF(MATCH($I309,$I$2:$I$3000,0)&lt;&gt;ROW()-1,"",COUNT($AN$1:$AN308)+1))</f>
        <v/>
      </c>
      <c r="AO309" s="28" t="str">
        <f aca="false">IF($Q309="","",IF(MATCH($Q309,$Q$2:$Q$3000,0)&lt;&gt;ROW()-1,"",COUNT($AO$1:$AO308)+1))</f>
        <v/>
      </c>
    </row>
    <row r="310" customFormat="false" ht="12.75" hidden="false" customHeight="true" outlineLevel="0" collapsed="false">
      <c r="W310" s="24" t="n">
        <f aca="false">IF($F310="",0,IFERROR(IF(ISNUMBER($F310),INT($F310),DATE(VALUE(MID(SUBSTITUTE(LEFT($F310,FIND(" ",$F310&amp;" ")-1),"/",REPT(" ",20)),41,20)),VALUE(LEFT(SUBSTITUTE(LEFT($F310,FIND(" ",$F310&amp;" ")-1),"/",REPT(" ",20)),20)),VALUE(MID(SUBSTITUTE(LEFT($F310,FIND(" ",$F310&amp;" ")-1),"/",REPT(" ",20)),21,20)))),0))</f>
        <v>0</v>
      </c>
      <c r="X310" s="25" t="str">
        <f aca="false">IF(ISNUMBER($N310),$N310*Validation!$B$5,"")</f>
        <v/>
      </c>
      <c r="Y310" s="26" t="str">
        <f aca="false">IF($A310="","",SUBSTITUTE(SUBSTITUTE(SUBSTITUTE(SUBSTITUTE(SUBSTITUTE(SUBSTITUTE(SUBSTITUTE(UPPER(TRIM($A310)),"Á","A"),"É","E"),"Í","I"),"Ó","O"),"Ú","U"),"Ñ","N"),"Ü","U"))</f>
        <v/>
      </c>
      <c r="Z310" s="26" t="str">
        <f aca="false">IF($Y310="","",LEFT($Y310,1)&amp;" "&amp;TRIM(RIGHT(SUBSTITUTE($Y310," ",REPT(" ",50)),50)))</f>
        <v/>
      </c>
      <c r="AA310" s="27" t="str">
        <f aca="false">IF($AF310="","",IF(COUNTIF(Validation!$U$19:$U$178,$AF310)&gt;0,"OK","NO MATCH"))</f>
        <v/>
      </c>
      <c r="AB310" s="27" t="str">
        <f aca="false">IF($W310=0,"",IF(AND($W310&gt;=Validation!$B$3,$W310&lt;=Validation!$C$3),"Yes","No"))</f>
        <v/>
      </c>
      <c r="AC310" s="26" t="str">
        <f aca="false">IF($A310="","",$AF310&amp;"|"&amp;TEXT($W310,"yyyy-mm-dd")&amp;"|"&amp;$J310&amp;"|"&amp;$N310)</f>
        <v/>
      </c>
      <c r="AD310" s="27" t="str">
        <f aca="false">IF($AC310="","",IF(COUNTIF($AC$2:$AC$3000,$AC310)&gt;1,"REVIEW","OK"))</f>
        <v/>
      </c>
      <c r="AE310" s="27" t="str">
        <f aca="false">IF(OR($W310=0,$O310=""),"",IF(IFERROR(IF(ISNUMBER($O310),INT($O310),DATE(VALUE(MID(SUBSTITUTE(LEFT($O310,FIND(" ",$O310&amp;" ")-1),"/",REPT(" ",20)),41,20)),VALUE(LEFT(SUBSTITUTE(LEFT($O310,FIND(" ",$O310&amp;" ")-1),"/",REPT(" ",20)),20)),VALUE(MID(SUBSTITUTE(LEFT($O310,FIND(" ",$O310&amp;" ")-1),"/",REPT(" ",20)),21,20)))),0)&gt;$W310,"Late","Same day"))</f>
        <v/>
      </c>
      <c r="AF310" s="26" t="str">
        <f aca="false">IF($A310="","",IFERROR(INDEX(Validation!$C$193:$C$217,MATCH($A310,Validation!$A$193:$A$217,0)),IF(COUNTIF(Validation!$U$19:$U$178,$Z310)&gt;0,$Z310,IF(COUNTIF(Validation!$S$19:$S$178,$AI310)=1,INDEX(Validation!$U$19:$U$178,MATCH($AI310,Validation!$S$19:$S$178,0)),$Z310))))</f>
        <v/>
      </c>
      <c r="AG310" s="27" t="str">
        <f aca="false">IF(COUNTA($A310:$U310)=0,"",IF($A310="","No name",IF($F310="","No date",IF($W310=0,"Date ilegible",IF(NOT(ISNUMBER($N310)),"Hours no numéricas",IF($AA310="NO MATCH","Person no identificada","OK"))))))</f>
        <v/>
      </c>
      <c r="AH310" s="27" t="str">
        <f aca="false">IF($W310=0,"No date",IF($W310&lt;Validation!$B$3,"Before period",IF($W310&gt;Validation!$C$3,"After period","In period")))</f>
        <v>No date</v>
      </c>
      <c r="AI310" s="26" t="str">
        <f aca="false">IF($Y310="","",TRIM(RIGHT(SUBSTITUTE($Y310," ",REPT(" ",50)),50)))</f>
        <v/>
      </c>
      <c r="AJ310" s="27" t="str">
        <f aca="false">IF($A310="","",IF(NOT(ISERROR(MATCH($A310,Validation!$A$193:$A$217,0))),"Manual mapping",IF(COUNTIF(Validation!$U$19:$U$178,$Z310)&gt;0,"Direct",IF(COUNTIF(Validation!$S$19:$S$178,$AI310)=1,"By surname","Unresolved"))))</f>
        <v/>
      </c>
      <c r="AK310" s="28" t="str">
        <f aca="false">IF($L310="","",IF(MATCH($L310,$L$2:$L$3000,0)&lt;&gt;ROW()-1,"",COUNT($AK$1:$AK309)+1))</f>
        <v/>
      </c>
      <c r="AL310" s="28" t="str">
        <f aca="false">IF($G310="","",IF(MATCH($G310,$G$2:$G$3000,0)&lt;&gt;ROW()-1,"",COUNT($AL$1:$AL309)+1))</f>
        <v/>
      </c>
      <c r="AM310" s="28" t="str">
        <f aca="false">IF($H310="","",IF(MATCH($H310,$H$2:$H$3000,0)&lt;&gt;ROW()-1,"",COUNT($AM$1:$AM309)+1))</f>
        <v/>
      </c>
      <c r="AN310" s="28" t="str">
        <f aca="false">IF($I310="","",IF(MATCH($I310,$I$2:$I$3000,0)&lt;&gt;ROW()-1,"",COUNT($AN$1:$AN309)+1))</f>
        <v/>
      </c>
      <c r="AO310" s="28" t="str">
        <f aca="false">IF($Q310="","",IF(MATCH($Q310,$Q$2:$Q$3000,0)&lt;&gt;ROW()-1,"",COUNT($AO$1:$AO309)+1))</f>
        <v/>
      </c>
    </row>
    <row r="311" customFormat="false" ht="12.75" hidden="false" customHeight="true" outlineLevel="0" collapsed="false">
      <c r="W311" s="24" t="n">
        <f aca="false">IF($F311="",0,IFERROR(IF(ISNUMBER($F311),INT($F311),DATE(VALUE(MID(SUBSTITUTE(LEFT($F311,FIND(" ",$F311&amp;" ")-1),"/",REPT(" ",20)),41,20)),VALUE(LEFT(SUBSTITUTE(LEFT($F311,FIND(" ",$F311&amp;" ")-1),"/",REPT(" ",20)),20)),VALUE(MID(SUBSTITUTE(LEFT($F311,FIND(" ",$F311&amp;" ")-1),"/",REPT(" ",20)),21,20)))),0))</f>
        <v>0</v>
      </c>
      <c r="X311" s="25" t="str">
        <f aca="false">IF(ISNUMBER($N311),$N311*Validation!$B$5,"")</f>
        <v/>
      </c>
      <c r="Y311" s="26" t="str">
        <f aca="false">IF($A311="","",SUBSTITUTE(SUBSTITUTE(SUBSTITUTE(SUBSTITUTE(SUBSTITUTE(SUBSTITUTE(SUBSTITUTE(UPPER(TRIM($A311)),"Á","A"),"É","E"),"Í","I"),"Ó","O"),"Ú","U"),"Ñ","N"),"Ü","U"))</f>
        <v/>
      </c>
      <c r="Z311" s="26" t="str">
        <f aca="false">IF($Y311="","",LEFT($Y311,1)&amp;" "&amp;TRIM(RIGHT(SUBSTITUTE($Y311," ",REPT(" ",50)),50)))</f>
        <v/>
      </c>
      <c r="AA311" s="27" t="str">
        <f aca="false">IF($AF311="","",IF(COUNTIF(Validation!$U$19:$U$178,$AF311)&gt;0,"OK","NO MATCH"))</f>
        <v/>
      </c>
      <c r="AB311" s="27" t="str">
        <f aca="false">IF($W311=0,"",IF(AND($W311&gt;=Validation!$B$3,$W311&lt;=Validation!$C$3),"Yes","No"))</f>
        <v/>
      </c>
      <c r="AC311" s="26" t="str">
        <f aca="false">IF($A311="","",$AF311&amp;"|"&amp;TEXT($W311,"yyyy-mm-dd")&amp;"|"&amp;$J311&amp;"|"&amp;$N311)</f>
        <v/>
      </c>
      <c r="AD311" s="27" t="str">
        <f aca="false">IF($AC311="","",IF(COUNTIF($AC$2:$AC$3000,$AC311)&gt;1,"REVIEW","OK"))</f>
        <v/>
      </c>
      <c r="AE311" s="27" t="str">
        <f aca="false">IF(OR($W311=0,$O311=""),"",IF(IFERROR(IF(ISNUMBER($O311),INT($O311),DATE(VALUE(MID(SUBSTITUTE(LEFT($O311,FIND(" ",$O311&amp;" ")-1),"/",REPT(" ",20)),41,20)),VALUE(LEFT(SUBSTITUTE(LEFT($O311,FIND(" ",$O311&amp;" ")-1),"/",REPT(" ",20)),20)),VALUE(MID(SUBSTITUTE(LEFT($O311,FIND(" ",$O311&amp;" ")-1),"/",REPT(" ",20)),21,20)))),0)&gt;$W311,"Late","Same day"))</f>
        <v/>
      </c>
      <c r="AF311" s="26" t="str">
        <f aca="false">IF($A311="","",IFERROR(INDEX(Validation!$C$193:$C$217,MATCH($A311,Validation!$A$193:$A$217,0)),IF(COUNTIF(Validation!$U$19:$U$178,$Z311)&gt;0,$Z311,IF(COUNTIF(Validation!$S$19:$S$178,$AI311)=1,INDEX(Validation!$U$19:$U$178,MATCH($AI311,Validation!$S$19:$S$178,0)),$Z311))))</f>
        <v/>
      </c>
      <c r="AG311" s="27" t="str">
        <f aca="false">IF(COUNTA($A311:$U311)=0,"",IF($A311="","No name",IF($F311="","No date",IF($W311=0,"Date ilegible",IF(NOT(ISNUMBER($N311)),"Hours no numéricas",IF($AA311="NO MATCH","Person no identificada","OK"))))))</f>
        <v/>
      </c>
      <c r="AH311" s="27" t="str">
        <f aca="false">IF($W311=0,"No date",IF($W311&lt;Validation!$B$3,"Before period",IF($W311&gt;Validation!$C$3,"After period","In period")))</f>
        <v>No date</v>
      </c>
      <c r="AI311" s="26" t="str">
        <f aca="false">IF($Y311="","",TRIM(RIGHT(SUBSTITUTE($Y311," ",REPT(" ",50)),50)))</f>
        <v/>
      </c>
      <c r="AJ311" s="27" t="str">
        <f aca="false">IF($A311="","",IF(NOT(ISERROR(MATCH($A311,Validation!$A$193:$A$217,0))),"Manual mapping",IF(COUNTIF(Validation!$U$19:$U$178,$Z311)&gt;0,"Direct",IF(COUNTIF(Validation!$S$19:$S$178,$AI311)=1,"By surname","Unresolved"))))</f>
        <v/>
      </c>
      <c r="AK311" s="28" t="str">
        <f aca="false">IF($L311="","",IF(MATCH($L311,$L$2:$L$3000,0)&lt;&gt;ROW()-1,"",COUNT($AK$1:$AK310)+1))</f>
        <v/>
      </c>
      <c r="AL311" s="28" t="str">
        <f aca="false">IF($G311="","",IF(MATCH($G311,$G$2:$G$3000,0)&lt;&gt;ROW()-1,"",COUNT($AL$1:$AL310)+1))</f>
        <v/>
      </c>
      <c r="AM311" s="28" t="str">
        <f aca="false">IF($H311="","",IF(MATCH($H311,$H$2:$H$3000,0)&lt;&gt;ROW()-1,"",COUNT($AM$1:$AM310)+1))</f>
        <v/>
      </c>
      <c r="AN311" s="28" t="str">
        <f aca="false">IF($I311="","",IF(MATCH($I311,$I$2:$I$3000,0)&lt;&gt;ROW()-1,"",COUNT($AN$1:$AN310)+1))</f>
        <v/>
      </c>
      <c r="AO311" s="28" t="str">
        <f aca="false">IF($Q311="","",IF(MATCH($Q311,$Q$2:$Q$3000,0)&lt;&gt;ROW()-1,"",COUNT($AO$1:$AO310)+1))</f>
        <v/>
      </c>
    </row>
    <row r="312" customFormat="false" ht="12.75" hidden="false" customHeight="true" outlineLevel="0" collapsed="false">
      <c r="W312" s="24" t="n">
        <f aca="false">IF($F312="",0,IFERROR(IF(ISNUMBER($F312),INT($F312),DATE(VALUE(MID(SUBSTITUTE(LEFT($F312,FIND(" ",$F312&amp;" ")-1),"/",REPT(" ",20)),41,20)),VALUE(LEFT(SUBSTITUTE(LEFT($F312,FIND(" ",$F312&amp;" ")-1),"/",REPT(" ",20)),20)),VALUE(MID(SUBSTITUTE(LEFT($F312,FIND(" ",$F312&amp;" ")-1),"/",REPT(" ",20)),21,20)))),0))</f>
        <v>0</v>
      </c>
      <c r="X312" s="25" t="str">
        <f aca="false">IF(ISNUMBER($N312),$N312*Validation!$B$5,"")</f>
        <v/>
      </c>
      <c r="Y312" s="26" t="str">
        <f aca="false">IF($A312="","",SUBSTITUTE(SUBSTITUTE(SUBSTITUTE(SUBSTITUTE(SUBSTITUTE(SUBSTITUTE(SUBSTITUTE(UPPER(TRIM($A312)),"Á","A"),"É","E"),"Í","I"),"Ó","O"),"Ú","U"),"Ñ","N"),"Ü","U"))</f>
        <v/>
      </c>
      <c r="Z312" s="26" t="str">
        <f aca="false">IF($Y312="","",LEFT($Y312,1)&amp;" "&amp;TRIM(RIGHT(SUBSTITUTE($Y312," ",REPT(" ",50)),50)))</f>
        <v/>
      </c>
      <c r="AA312" s="27" t="str">
        <f aca="false">IF($AF312="","",IF(COUNTIF(Validation!$U$19:$U$178,$AF312)&gt;0,"OK","NO MATCH"))</f>
        <v/>
      </c>
      <c r="AB312" s="27" t="str">
        <f aca="false">IF($W312=0,"",IF(AND($W312&gt;=Validation!$B$3,$W312&lt;=Validation!$C$3),"Yes","No"))</f>
        <v/>
      </c>
      <c r="AC312" s="26" t="str">
        <f aca="false">IF($A312="","",$AF312&amp;"|"&amp;TEXT($W312,"yyyy-mm-dd")&amp;"|"&amp;$J312&amp;"|"&amp;$N312)</f>
        <v/>
      </c>
      <c r="AD312" s="27" t="str">
        <f aca="false">IF($AC312="","",IF(COUNTIF($AC$2:$AC$3000,$AC312)&gt;1,"REVIEW","OK"))</f>
        <v/>
      </c>
      <c r="AE312" s="27" t="str">
        <f aca="false">IF(OR($W312=0,$O312=""),"",IF(IFERROR(IF(ISNUMBER($O312),INT($O312),DATE(VALUE(MID(SUBSTITUTE(LEFT($O312,FIND(" ",$O312&amp;" ")-1),"/",REPT(" ",20)),41,20)),VALUE(LEFT(SUBSTITUTE(LEFT($O312,FIND(" ",$O312&amp;" ")-1),"/",REPT(" ",20)),20)),VALUE(MID(SUBSTITUTE(LEFT($O312,FIND(" ",$O312&amp;" ")-1),"/",REPT(" ",20)),21,20)))),0)&gt;$W312,"Late","Same day"))</f>
        <v/>
      </c>
      <c r="AF312" s="26" t="str">
        <f aca="false">IF($A312="","",IFERROR(INDEX(Validation!$C$193:$C$217,MATCH($A312,Validation!$A$193:$A$217,0)),IF(COUNTIF(Validation!$U$19:$U$178,$Z312)&gt;0,$Z312,IF(COUNTIF(Validation!$S$19:$S$178,$AI312)=1,INDEX(Validation!$U$19:$U$178,MATCH($AI312,Validation!$S$19:$S$178,0)),$Z312))))</f>
        <v/>
      </c>
      <c r="AG312" s="27" t="str">
        <f aca="false">IF(COUNTA($A312:$U312)=0,"",IF($A312="","No name",IF($F312="","No date",IF($W312=0,"Date ilegible",IF(NOT(ISNUMBER($N312)),"Hours no numéricas",IF($AA312="NO MATCH","Person no identificada","OK"))))))</f>
        <v/>
      </c>
      <c r="AH312" s="27" t="str">
        <f aca="false">IF($W312=0,"No date",IF($W312&lt;Validation!$B$3,"Before period",IF($W312&gt;Validation!$C$3,"After period","In period")))</f>
        <v>No date</v>
      </c>
      <c r="AI312" s="26" t="str">
        <f aca="false">IF($Y312="","",TRIM(RIGHT(SUBSTITUTE($Y312," ",REPT(" ",50)),50)))</f>
        <v/>
      </c>
      <c r="AJ312" s="27" t="str">
        <f aca="false">IF($A312="","",IF(NOT(ISERROR(MATCH($A312,Validation!$A$193:$A$217,0))),"Manual mapping",IF(COUNTIF(Validation!$U$19:$U$178,$Z312)&gt;0,"Direct",IF(COUNTIF(Validation!$S$19:$S$178,$AI312)=1,"By surname","Unresolved"))))</f>
        <v/>
      </c>
      <c r="AK312" s="28" t="str">
        <f aca="false">IF($L312="","",IF(MATCH($L312,$L$2:$L$3000,0)&lt;&gt;ROW()-1,"",COUNT($AK$1:$AK311)+1))</f>
        <v/>
      </c>
      <c r="AL312" s="28" t="str">
        <f aca="false">IF($G312="","",IF(MATCH($G312,$G$2:$G$3000,0)&lt;&gt;ROW()-1,"",COUNT($AL$1:$AL311)+1))</f>
        <v/>
      </c>
      <c r="AM312" s="28" t="str">
        <f aca="false">IF($H312="","",IF(MATCH($H312,$H$2:$H$3000,0)&lt;&gt;ROW()-1,"",COUNT($AM$1:$AM311)+1))</f>
        <v/>
      </c>
      <c r="AN312" s="28" t="str">
        <f aca="false">IF($I312="","",IF(MATCH($I312,$I$2:$I$3000,0)&lt;&gt;ROW()-1,"",COUNT($AN$1:$AN311)+1))</f>
        <v/>
      </c>
      <c r="AO312" s="28" t="str">
        <f aca="false">IF($Q312="","",IF(MATCH($Q312,$Q$2:$Q$3000,0)&lt;&gt;ROW()-1,"",COUNT($AO$1:$AO311)+1))</f>
        <v/>
      </c>
    </row>
    <row r="313" customFormat="false" ht="12.75" hidden="false" customHeight="true" outlineLevel="0" collapsed="false">
      <c r="W313" s="24" t="n">
        <f aca="false">IF($F313="",0,IFERROR(IF(ISNUMBER($F313),INT($F313),DATE(VALUE(MID(SUBSTITUTE(LEFT($F313,FIND(" ",$F313&amp;" ")-1),"/",REPT(" ",20)),41,20)),VALUE(LEFT(SUBSTITUTE(LEFT($F313,FIND(" ",$F313&amp;" ")-1),"/",REPT(" ",20)),20)),VALUE(MID(SUBSTITUTE(LEFT($F313,FIND(" ",$F313&amp;" ")-1),"/",REPT(" ",20)),21,20)))),0))</f>
        <v>0</v>
      </c>
      <c r="X313" s="25" t="str">
        <f aca="false">IF(ISNUMBER($N313),$N313*Validation!$B$5,"")</f>
        <v/>
      </c>
      <c r="Y313" s="26" t="str">
        <f aca="false">IF($A313="","",SUBSTITUTE(SUBSTITUTE(SUBSTITUTE(SUBSTITUTE(SUBSTITUTE(SUBSTITUTE(SUBSTITUTE(UPPER(TRIM($A313)),"Á","A"),"É","E"),"Í","I"),"Ó","O"),"Ú","U"),"Ñ","N"),"Ü","U"))</f>
        <v/>
      </c>
      <c r="Z313" s="26" t="str">
        <f aca="false">IF($Y313="","",LEFT($Y313,1)&amp;" "&amp;TRIM(RIGHT(SUBSTITUTE($Y313," ",REPT(" ",50)),50)))</f>
        <v/>
      </c>
      <c r="AA313" s="27" t="str">
        <f aca="false">IF($AF313="","",IF(COUNTIF(Validation!$U$19:$U$178,$AF313)&gt;0,"OK","NO MATCH"))</f>
        <v/>
      </c>
      <c r="AB313" s="27" t="str">
        <f aca="false">IF($W313=0,"",IF(AND($W313&gt;=Validation!$B$3,$W313&lt;=Validation!$C$3),"Yes","No"))</f>
        <v/>
      </c>
      <c r="AC313" s="26" t="str">
        <f aca="false">IF($A313="","",$AF313&amp;"|"&amp;TEXT($W313,"yyyy-mm-dd")&amp;"|"&amp;$J313&amp;"|"&amp;$N313)</f>
        <v/>
      </c>
      <c r="AD313" s="27" t="str">
        <f aca="false">IF($AC313="","",IF(COUNTIF($AC$2:$AC$3000,$AC313)&gt;1,"REVIEW","OK"))</f>
        <v/>
      </c>
      <c r="AE313" s="27" t="str">
        <f aca="false">IF(OR($W313=0,$O313=""),"",IF(IFERROR(IF(ISNUMBER($O313),INT($O313),DATE(VALUE(MID(SUBSTITUTE(LEFT($O313,FIND(" ",$O313&amp;" ")-1),"/",REPT(" ",20)),41,20)),VALUE(LEFT(SUBSTITUTE(LEFT($O313,FIND(" ",$O313&amp;" ")-1),"/",REPT(" ",20)),20)),VALUE(MID(SUBSTITUTE(LEFT($O313,FIND(" ",$O313&amp;" ")-1),"/",REPT(" ",20)),21,20)))),0)&gt;$W313,"Late","Same day"))</f>
        <v/>
      </c>
      <c r="AF313" s="26" t="str">
        <f aca="false">IF($A313="","",IFERROR(INDEX(Validation!$C$193:$C$217,MATCH($A313,Validation!$A$193:$A$217,0)),IF(COUNTIF(Validation!$U$19:$U$178,$Z313)&gt;0,$Z313,IF(COUNTIF(Validation!$S$19:$S$178,$AI313)=1,INDEX(Validation!$U$19:$U$178,MATCH($AI313,Validation!$S$19:$S$178,0)),$Z313))))</f>
        <v/>
      </c>
      <c r="AG313" s="27" t="str">
        <f aca="false">IF(COUNTA($A313:$U313)=0,"",IF($A313="","No name",IF($F313="","No date",IF($W313=0,"Date ilegible",IF(NOT(ISNUMBER($N313)),"Hours no numéricas",IF($AA313="NO MATCH","Person no identificada","OK"))))))</f>
        <v/>
      </c>
      <c r="AH313" s="27" t="str">
        <f aca="false">IF($W313=0,"No date",IF($W313&lt;Validation!$B$3,"Before period",IF($W313&gt;Validation!$C$3,"After period","In period")))</f>
        <v>No date</v>
      </c>
      <c r="AI313" s="26" t="str">
        <f aca="false">IF($Y313="","",TRIM(RIGHT(SUBSTITUTE($Y313," ",REPT(" ",50)),50)))</f>
        <v/>
      </c>
      <c r="AJ313" s="27" t="str">
        <f aca="false">IF($A313="","",IF(NOT(ISERROR(MATCH($A313,Validation!$A$193:$A$217,0))),"Manual mapping",IF(COUNTIF(Validation!$U$19:$U$178,$Z313)&gt;0,"Direct",IF(COUNTIF(Validation!$S$19:$S$178,$AI313)=1,"By surname","Unresolved"))))</f>
        <v/>
      </c>
      <c r="AK313" s="28" t="str">
        <f aca="false">IF($L313="","",IF(MATCH($L313,$L$2:$L$3000,0)&lt;&gt;ROW()-1,"",COUNT($AK$1:$AK312)+1))</f>
        <v/>
      </c>
      <c r="AL313" s="28" t="str">
        <f aca="false">IF($G313="","",IF(MATCH($G313,$G$2:$G$3000,0)&lt;&gt;ROW()-1,"",COUNT($AL$1:$AL312)+1))</f>
        <v/>
      </c>
      <c r="AM313" s="28" t="str">
        <f aca="false">IF($H313="","",IF(MATCH($H313,$H$2:$H$3000,0)&lt;&gt;ROW()-1,"",COUNT($AM$1:$AM312)+1))</f>
        <v/>
      </c>
      <c r="AN313" s="28" t="str">
        <f aca="false">IF($I313="","",IF(MATCH($I313,$I$2:$I$3000,0)&lt;&gt;ROW()-1,"",COUNT($AN$1:$AN312)+1))</f>
        <v/>
      </c>
      <c r="AO313" s="28" t="str">
        <f aca="false">IF($Q313="","",IF(MATCH($Q313,$Q$2:$Q$3000,0)&lt;&gt;ROW()-1,"",COUNT($AO$1:$AO312)+1))</f>
        <v/>
      </c>
    </row>
    <row r="314" customFormat="false" ht="12.75" hidden="false" customHeight="true" outlineLevel="0" collapsed="false">
      <c r="W314" s="24" t="n">
        <f aca="false">IF($F314="",0,IFERROR(IF(ISNUMBER($F314),INT($F314),DATE(VALUE(MID(SUBSTITUTE(LEFT($F314,FIND(" ",$F314&amp;" ")-1),"/",REPT(" ",20)),41,20)),VALUE(LEFT(SUBSTITUTE(LEFT($F314,FIND(" ",$F314&amp;" ")-1),"/",REPT(" ",20)),20)),VALUE(MID(SUBSTITUTE(LEFT($F314,FIND(" ",$F314&amp;" ")-1),"/",REPT(" ",20)),21,20)))),0))</f>
        <v>0</v>
      </c>
      <c r="X314" s="25" t="str">
        <f aca="false">IF(ISNUMBER($N314),$N314*Validation!$B$5,"")</f>
        <v/>
      </c>
      <c r="Y314" s="26" t="str">
        <f aca="false">IF($A314="","",SUBSTITUTE(SUBSTITUTE(SUBSTITUTE(SUBSTITUTE(SUBSTITUTE(SUBSTITUTE(SUBSTITUTE(UPPER(TRIM($A314)),"Á","A"),"É","E"),"Í","I"),"Ó","O"),"Ú","U"),"Ñ","N"),"Ü","U"))</f>
        <v/>
      </c>
      <c r="Z314" s="26" t="str">
        <f aca="false">IF($Y314="","",LEFT($Y314,1)&amp;" "&amp;TRIM(RIGHT(SUBSTITUTE($Y314," ",REPT(" ",50)),50)))</f>
        <v/>
      </c>
      <c r="AA314" s="27" t="str">
        <f aca="false">IF($AF314="","",IF(COUNTIF(Validation!$U$19:$U$178,$AF314)&gt;0,"OK","NO MATCH"))</f>
        <v/>
      </c>
      <c r="AB314" s="27" t="str">
        <f aca="false">IF($W314=0,"",IF(AND($W314&gt;=Validation!$B$3,$W314&lt;=Validation!$C$3),"Yes","No"))</f>
        <v/>
      </c>
      <c r="AC314" s="26" t="str">
        <f aca="false">IF($A314="","",$AF314&amp;"|"&amp;TEXT($W314,"yyyy-mm-dd")&amp;"|"&amp;$J314&amp;"|"&amp;$N314)</f>
        <v/>
      </c>
      <c r="AD314" s="27" t="str">
        <f aca="false">IF($AC314="","",IF(COUNTIF($AC$2:$AC$3000,$AC314)&gt;1,"REVIEW","OK"))</f>
        <v/>
      </c>
      <c r="AE314" s="27" t="str">
        <f aca="false">IF(OR($W314=0,$O314=""),"",IF(IFERROR(IF(ISNUMBER($O314),INT($O314),DATE(VALUE(MID(SUBSTITUTE(LEFT($O314,FIND(" ",$O314&amp;" ")-1),"/",REPT(" ",20)),41,20)),VALUE(LEFT(SUBSTITUTE(LEFT($O314,FIND(" ",$O314&amp;" ")-1),"/",REPT(" ",20)),20)),VALUE(MID(SUBSTITUTE(LEFT($O314,FIND(" ",$O314&amp;" ")-1),"/",REPT(" ",20)),21,20)))),0)&gt;$W314,"Late","Same day"))</f>
        <v/>
      </c>
      <c r="AF314" s="26" t="str">
        <f aca="false">IF($A314="","",IFERROR(INDEX(Validation!$C$193:$C$217,MATCH($A314,Validation!$A$193:$A$217,0)),IF(COUNTIF(Validation!$U$19:$U$178,$Z314)&gt;0,$Z314,IF(COUNTIF(Validation!$S$19:$S$178,$AI314)=1,INDEX(Validation!$U$19:$U$178,MATCH($AI314,Validation!$S$19:$S$178,0)),$Z314))))</f>
        <v/>
      </c>
      <c r="AG314" s="27" t="str">
        <f aca="false">IF(COUNTA($A314:$U314)=0,"",IF($A314="","No name",IF($F314="","No date",IF($W314=0,"Date ilegible",IF(NOT(ISNUMBER($N314)),"Hours no numéricas",IF($AA314="NO MATCH","Person no identificada","OK"))))))</f>
        <v/>
      </c>
      <c r="AH314" s="27" t="str">
        <f aca="false">IF($W314=0,"No date",IF($W314&lt;Validation!$B$3,"Before period",IF($W314&gt;Validation!$C$3,"After period","In period")))</f>
        <v>No date</v>
      </c>
      <c r="AI314" s="26" t="str">
        <f aca="false">IF($Y314="","",TRIM(RIGHT(SUBSTITUTE($Y314," ",REPT(" ",50)),50)))</f>
        <v/>
      </c>
      <c r="AJ314" s="27" t="str">
        <f aca="false">IF($A314="","",IF(NOT(ISERROR(MATCH($A314,Validation!$A$193:$A$217,0))),"Manual mapping",IF(COUNTIF(Validation!$U$19:$U$178,$Z314)&gt;0,"Direct",IF(COUNTIF(Validation!$S$19:$S$178,$AI314)=1,"By surname","Unresolved"))))</f>
        <v/>
      </c>
      <c r="AK314" s="28" t="str">
        <f aca="false">IF($L314="","",IF(MATCH($L314,$L$2:$L$3000,0)&lt;&gt;ROW()-1,"",COUNT($AK$1:$AK313)+1))</f>
        <v/>
      </c>
      <c r="AL314" s="28" t="str">
        <f aca="false">IF($G314="","",IF(MATCH($G314,$G$2:$G$3000,0)&lt;&gt;ROW()-1,"",COUNT($AL$1:$AL313)+1))</f>
        <v/>
      </c>
      <c r="AM314" s="28" t="str">
        <f aca="false">IF($H314="","",IF(MATCH($H314,$H$2:$H$3000,0)&lt;&gt;ROW()-1,"",COUNT($AM$1:$AM313)+1))</f>
        <v/>
      </c>
      <c r="AN314" s="28" t="str">
        <f aca="false">IF($I314="","",IF(MATCH($I314,$I$2:$I$3000,0)&lt;&gt;ROW()-1,"",COUNT($AN$1:$AN313)+1))</f>
        <v/>
      </c>
      <c r="AO314" s="28" t="str">
        <f aca="false">IF($Q314="","",IF(MATCH($Q314,$Q$2:$Q$3000,0)&lt;&gt;ROW()-1,"",COUNT($AO$1:$AO313)+1))</f>
        <v/>
      </c>
    </row>
    <row r="315" customFormat="false" ht="12.75" hidden="false" customHeight="true" outlineLevel="0" collapsed="false">
      <c r="W315" s="24" t="n">
        <f aca="false">IF($F315="",0,IFERROR(IF(ISNUMBER($F315),INT($F315),DATE(VALUE(MID(SUBSTITUTE(LEFT($F315,FIND(" ",$F315&amp;" ")-1),"/",REPT(" ",20)),41,20)),VALUE(LEFT(SUBSTITUTE(LEFT($F315,FIND(" ",$F315&amp;" ")-1),"/",REPT(" ",20)),20)),VALUE(MID(SUBSTITUTE(LEFT($F315,FIND(" ",$F315&amp;" ")-1),"/",REPT(" ",20)),21,20)))),0))</f>
        <v>0</v>
      </c>
      <c r="X315" s="25" t="str">
        <f aca="false">IF(ISNUMBER($N315),$N315*Validation!$B$5,"")</f>
        <v/>
      </c>
      <c r="Y315" s="26" t="str">
        <f aca="false">IF($A315="","",SUBSTITUTE(SUBSTITUTE(SUBSTITUTE(SUBSTITUTE(SUBSTITUTE(SUBSTITUTE(SUBSTITUTE(UPPER(TRIM($A315)),"Á","A"),"É","E"),"Í","I"),"Ó","O"),"Ú","U"),"Ñ","N"),"Ü","U"))</f>
        <v/>
      </c>
      <c r="Z315" s="26" t="str">
        <f aca="false">IF($Y315="","",LEFT($Y315,1)&amp;" "&amp;TRIM(RIGHT(SUBSTITUTE($Y315," ",REPT(" ",50)),50)))</f>
        <v/>
      </c>
      <c r="AA315" s="27" t="str">
        <f aca="false">IF($AF315="","",IF(COUNTIF(Validation!$U$19:$U$178,$AF315)&gt;0,"OK","NO MATCH"))</f>
        <v/>
      </c>
      <c r="AB315" s="27" t="str">
        <f aca="false">IF($W315=0,"",IF(AND($W315&gt;=Validation!$B$3,$W315&lt;=Validation!$C$3),"Yes","No"))</f>
        <v/>
      </c>
      <c r="AC315" s="26" t="str">
        <f aca="false">IF($A315="","",$AF315&amp;"|"&amp;TEXT($W315,"yyyy-mm-dd")&amp;"|"&amp;$J315&amp;"|"&amp;$N315)</f>
        <v/>
      </c>
      <c r="AD315" s="27" t="str">
        <f aca="false">IF($AC315="","",IF(COUNTIF($AC$2:$AC$3000,$AC315)&gt;1,"REVIEW","OK"))</f>
        <v/>
      </c>
      <c r="AE315" s="27" t="str">
        <f aca="false">IF(OR($W315=0,$O315=""),"",IF(IFERROR(IF(ISNUMBER($O315),INT($O315),DATE(VALUE(MID(SUBSTITUTE(LEFT($O315,FIND(" ",$O315&amp;" ")-1),"/",REPT(" ",20)),41,20)),VALUE(LEFT(SUBSTITUTE(LEFT($O315,FIND(" ",$O315&amp;" ")-1),"/",REPT(" ",20)),20)),VALUE(MID(SUBSTITUTE(LEFT($O315,FIND(" ",$O315&amp;" ")-1),"/",REPT(" ",20)),21,20)))),0)&gt;$W315,"Late","Same day"))</f>
        <v/>
      </c>
      <c r="AF315" s="26" t="str">
        <f aca="false">IF($A315="","",IFERROR(INDEX(Validation!$C$193:$C$217,MATCH($A315,Validation!$A$193:$A$217,0)),IF(COUNTIF(Validation!$U$19:$U$178,$Z315)&gt;0,$Z315,IF(COUNTIF(Validation!$S$19:$S$178,$AI315)=1,INDEX(Validation!$U$19:$U$178,MATCH($AI315,Validation!$S$19:$S$178,0)),$Z315))))</f>
        <v/>
      </c>
      <c r="AG315" s="27" t="str">
        <f aca="false">IF(COUNTA($A315:$U315)=0,"",IF($A315="","No name",IF($F315="","No date",IF($W315=0,"Date ilegible",IF(NOT(ISNUMBER($N315)),"Hours no numéricas",IF($AA315="NO MATCH","Person no identificada","OK"))))))</f>
        <v/>
      </c>
      <c r="AH315" s="27" t="str">
        <f aca="false">IF($W315=0,"No date",IF($W315&lt;Validation!$B$3,"Before period",IF($W315&gt;Validation!$C$3,"After period","In period")))</f>
        <v>No date</v>
      </c>
      <c r="AI315" s="26" t="str">
        <f aca="false">IF($Y315="","",TRIM(RIGHT(SUBSTITUTE($Y315," ",REPT(" ",50)),50)))</f>
        <v/>
      </c>
      <c r="AJ315" s="27" t="str">
        <f aca="false">IF($A315="","",IF(NOT(ISERROR(MATCH($A315,Validation!$A$193:$A$217,0))),"Manual mapping",IF(COUNTIF(Validation!$U$19:$U$178,$Z315)&gt;0,"Direct",IF(COUNTIF(Validation!$S$19:$S$178,$AI315)=1,"By surname","Unresolved"))))</f>
        <v/>
      </c>
      <c r="AK315" s="28" t="str">
        <f aca="false">IF($L315="","",IF(MATCH($L315,$L$2:$L$3000,0)&lt;&gt;ROW()-1,"",COUNT($AK$1:$AK314)+1))</f>
        <v/>
      </c>
      <c r="AL315" s="28" t="str">
        <f aca="false">IF($G315="","",IF(MATCH($G315,$G$2:$G$3000,0)&lt;&gt;ROW()-1,"",COUNT($AL$1:$AL314)+1))</f>
        <v/>
      </c>
      <c r="AM315" s="28" t="str">
        <f aca="false">IF($H315="","",IF(MATCH($H315,$H$2:$H$3000,0)&lt;&gt;ROW()-1,"",COUNT($AM$1:$AM314)+1))</f>
        <v/>
      </c>
      <c r="AN315" s="28" t="str">
        <f aca="false">IF($I315="","",IF(MATCH($I315,$I$2:$I$3000,0)&lt;&gt;ROW()-1,"",COUNT($AN$1:$AN314)+1))</f>
        <v/>
      </c>
      <c r="AO315" s="28" t="str">
        <f aca="false">IF($Q315="","",IF(MATCH($Q315,$Q$2:$Q$3000,0)&lt;&gt;ROW()-1,"",COUNT($AO$1:$AO314)+1))</f>
        <v/>
      </c>
    </row>
    <row r="316" customFormat="false" ht="12.75" hidden="false" customHeight="true" outlineLevel="0" collapsed="false">
      <c r="W316" s="24" t="n">
        <f aca="false">IF($F316="",0,IFERROR(IF(ISNUMBER($F316),INT($F316),DATE(VALUE(MID(SUBSTITUTE(LEFT($F316,FIND(" ",$F316&amp;" ")-1),"/",REPT(" ",20)),41,20)),VALUE(LEFT(SUBSTITUTE(LEFT($F316,FIND(" ",$F316&amp;" ")-1),"/",REPT(" ",20)),20)),VALUE(MID(SUBSTITUTE(LEFT($F316,FIND(" ",$F316&amp;" ")-1),"/",REPT(" ",20)),21,20)))),0))</f>
        <v>0</v>
      </c>
      <c r="X316" s="25" t="str">
        <f aca="false">IF(ISNUMBER($N316),$N316*Validation!$B$5,"")</f>
        <v/>
      </c>
      <c r="Y316" s="26" t="str">
        <f aca="false">IF($A316="","",SUBSTITUTE(SUBSTITUTE(SUBSTITUTE(SUBSTITUTE(SUBSTITUTE(SUBSTITUTE(SUBSTITUTE(UPPER(TRIM($A316)),"Á","A"),"É","E"),"Í","I"),"Ó","O"),"Ú","U"),"Ñ","N"),"Ü","U"))</f>
        <v/>
      </c>
      <c r="Z316" s="26" t="str">
        <f aca="false">IF($Y316="","",LEFT($Y316,1)&amp;" "&amp;TRIM(RIGHT(SUBSTITUTE($Y316," ",REPT(" ",50)),50)))</f>
        <v/>
      </c>
      <c r="AA316" s="27" t="str">
        <f aca="false">IF($AF316="","",IF(COUNTIF(Validation!$U$19:$U$178,$AF316)&gt;0,"OK","NO MATCH"))</f>
        <v/>
      </c>
      <c r="AB316" s="27" t="str">
        <f aca="false">IF($W316=0,"",IF(AND($W316&gt;=Validation!$B$3,$W316&lt;=Validation!$C$3),"Yes","No"))</f>
        <v/>
      </c>
      <c r="AC316" s="26" t="str">
        <f aca="false">IF($A316="","",$AF316&amp;"|"&amp;TEXT($W316,"yyyy-mm-dd")&amp;"|"&amp;$J316&amp;"|"&amp;$N316)</f>
        <v/>
      </c>
      <c r="AD316" s="27" t="str">
        <f aca="false">IF($AC316="","",IF(COUNTIF($AC$2:$AC$3000,$AC316)&gt;1,"REVIEW","OK"))</f>
        <v/>
      </c>
      <c r="AE316" s="27" t="str">
        <f aca="false">IF(OR($W316=0,$O316=""),"",IF(IFERROR(IF(ISNUMBER($O316),INT($O316),DATE(VALUE(MID(SUBSTITUTE(LEFT($O316,FIND(" ",$O316&amp;" ")-1),"/",REPT(" ",20)),41,20)),VALUE(LEFT(SUBSTITUTE(LEFT($O316,FIND(" ",$O316&amp;" ")-1),"/",REPT(" ",20)),20)),VALUE(MID(SUBSTITUTE(LEFT($O316,FIND(" ",$O316&amp;" ")-1),"/",REPT(" ",20)),21,20)))),0)&gt;$W316,"Late","Same day"))</f>
        <v/>
      </c>
      <c r="AF316" s="26" t="str">
        <f aca="false">IF($A316="","",IFERROR(INDEX(Validation!$C$193:$C$217,MATCH($A316,Validation!$A$193:$A$217,0)),IF(COUNTIF(Validation!$U$19:$U$178,$Z316)&gt;0,$Z316,IF(COUNTIF(Validation!$S$19:$S$178,$AI316)=1,INDEX(Validation!$U$19:$U$178,MATCH($AI316,Validation!$S$19:$S$178,0)),$Z316))))</f>
        <v/>
      </c>
      <c r="AG316" s="27" t="str">
        <f aca="false">IF(COUNTA($A316:$U316)=0,"",IF($A316="","No name",IF($F316="","No date",IF($W316=0,"Date ilegible",IF(NOT(ISNUMBER($N316)),"Hours no numéricas",IF($AA316="NO MATCH","Person no identificada","OK"))))))</f>
        <v/>
      </c>
      <c r="AH316" s="27" t="str">
        <f aca="false">IF($W316=0,"No date",IF($W316&lt;Validation!$B$3,"Before period",IF($W316&gt;Validation!$C$3,"After period","In period")))</f>
        <v>No date</v>
      </c>
      <c r="AI316" s="26" t="str">
        <f aca="false">IF($Y316="","",TRIM(RIGHT(SUBSTITUTE($Y316," ",REPT(" ",50)),50)))</f>
        <v/>
      </c>
      <c r="AJ316" s="27" t="str">
        <f aca="false">IF($A316="","",IF(NOT(ISERROR(MATCH($A316,Validation!$A$193:$A$217,0))),"Manual mapping",IF(COUNTIF(Validation!$U$19:$U$178,$Z316)&gt;0,"Direct",IF(COUNTIF(Validation!$S$19:$S$178,$AI316)=1,"By surname","Unresolved"))))</f>
        <v/>
      </c>
      <c r="AK316" s="28" t="str">
        <f aca="false">IF($L316="","",IF(MATCH($L316,$L$2:$L$3000,0)&lt;&gt;ROW()-1,"",COUNT($AK$1:$AK315)+1))</f>
        <v/>
      </c>
      <c r="AL316" s="28" t="str">
        <f aca="false">IF($G316="","",IF(MATCH($G316,$G$2:$G$3000,0)&lt;&gt;ROW()-1,"",COUNT($AL$1:$AL315)+1))</f>
        <v/>
      </c>
      <c r="AM316" s="28" t="str">
        <f aca="false">IF($H316="","",IF(MATCH($H316,$H$2:$H$3000,0)&lt;&gt;ROW()-1,"",COUNT($AM$1:$AM315)+1))</f>
        <v/>
      </c>
      <c r="AN316" s="28" t="str">
        <f aca="false">IF($I316="","",IF(MATCH($I316,$I$2:$I$3000,0)&lt;&gt;ROW()-1,"",COUNT($AN$1:$AN315)+1))</f>
        <v/>
      </c>
      <c r="AO316" s="28" t="str">
        <f aca="false">IF($Q316="","",IF(MATCH($Q316,$Q$2:$Q$3000,0)&lt;&gt;ROW()-1,"",COUNT($AO$1:$AO315)+1))</f>
        <v/>
      </c>
    </row>
    <row r="317" customFormat="false" ht="12.75" hidden="false" customHeight="true" outlineLevel="0" collapsed="false">
      <c r="W317" s="24" t="n">
        <f aca="false">IF($F317="",0,IFERROR(IF(ISNUMBER($F317),INT($F317),DATE(VALUE(MID(SUBSTITUTE(LEFT($F317,FIND(" ",$F317&amp;" ")-1),"/",REPT(" ",20)),41,20)),VALUE(LEFT(SUBSTITUTE(LEFT($F317,FIND(" ",$F317&amp;" ")-1),"/",REPT(" ",20)),20)),VALUE(MID(SUBSTITUTE(LEFT($F317,FIND(" ",$F317&amp;" ")-1),"/",REPT(" ",20)),21,20)))),0))</f>
        <v>0</v>
      </c>
      <c r="X317" s="25" t="str">
        <f aca="false">IF(ISNUMBER($N317),$N317*Validation!$B$5,"")</f>
        <v/>
      </c>
      <c r="Y317" s="26" t="str">
        <f aca="false">IF($A317="","",SUBSTITUTE(SUBSTITUTE(SUBSTITUTE(SUBSTITUTE(SUBSTITUTE(SUBSTITUTE(SUBSTITUTE(UPPER(TRIM($A317)),"Á","A"),"É","E"),"Í","I"),"Ó","O"),"Ú","U"),"Ñ","N"),"Ü","U"))</f>
        <v/>
      </c>
      <c r="Z317" s="26" t="str">
        <f aca="false">IF($Y317="","",LEFT($Y317,1)&amp;" "&amp;TRIM(RIGHT(SUBSTITUTE($Y317," ",REPT(" ",50)),50)))</f>
        <v/>
      </c>
      <c r="AA317" s="27" t="str">
        <f aca="false">IF($AF317="","",IF(COUNTIF(Validation!$U$19:$U$178,$AF317)&gt;0,"OK","NO MATCH"))</f>
        <v/>
      </c>
      <c r="AB317" s="27" t="str">
        <f aca="false">IF($W317=0,"",IF(AND($W317&gt;=Validation!$B$3,$W317&lt;=Validation!$C$3),"Yes","No"))</f>
        <v/>
      </c>
      <c r="AC317" s="26" t="str">
        <f aca="false">IF($A317="","",$AF317&amp;"|"&amp;TEXT($W317,"yyyy-mm-dd")&amp;"|"&amp;$J317&amp;"|"&amp;$N317)</f>
        <v/>
      </c>
      <c r="AD317" s="27" t="str">
        <f aca="false">IF($AC317="","",IF(COUNTIF($AC$2:$AC$3000,$AC317)&gt;1,"REVIEW","OK"))</f>
        <v/>
      </c>
      <c r="AE317" s="27" t="str">
        <f aca="false">IF(OR($W317=0,$O317=""),"",IF(IFERROR(IF(ISNUMBER($O317),INT($O317),DATE(VALUE(MID(SUBSTITUTE(LEFT($O317,FIND(" ",$O317&amp;" ")-1),"/",REPT(" ",20)),41,20)),VALUE(LEFT(SUBSTITUTE(LEFT($O317,FIND(" ",$O317&amp;" ")-1),"/",REPT(" ",20)),20)),VALUE(MID(SUBSTITUTE(LEFT($O317,FIND(" ",$O317&amp;" ")-1),"/",REPT(" ",20)),21,20)))),0)&gt;$W317,"Late","Same day"))</f>
        <v/>
      </c>
      <c r="AF317" s="26" t="str">
        <f aca="false">IF($A317="","",IFERROR(INDEX(Validation!$C$193:$C$217,MATCH($A317,Validation!$A$193:$A$217,0)),IF(COUNTIF(Validation!$U$19:$U$178,$Z317)&gt;0,$Z317,IF(COUNTIF(Validation!$S$19:$S$178,$AI317)=1,INDEX(Validation!$U$19:$U$178,MATCH($AI317,Validation!$S$19:$S$178,0)),$Z317))))</f>
        <v/>
      </c>
      <c r="AG317" s="27" t="str">
        <f aca="false">IF(COUNTA($A317:$U317)=0,"",IF($A317="","No name",IF($F317="","No date",IF($W317=0,"Date ilegible",IF(NOT(ISNUMBER($N317)),"Hours no numéricas",IF($AA317="NO MATCH","Person no identificada","OK"))))))</f>
        <v/>
      </c>
      <c r="AH317" s="27" t="str">
        <f aca="false">IF($W317=0,"No date",IF($W317&lt;Validation!$B$3,"Before period",IF($W317&gt;Validation!$C$3,"After period","In period")))</f>
        <v>No date</v>
      </c>
      <c r="AI317" s="26" t="str">
        <f aca="false">IF($Y317="","",TRIM(RIGHT(SUBSTITUTE($Y317," ",REPT(" ",50)),50)))</f>
        <v/>
      </c>
      <c r="AJ317" s="27" t="str">
        <f aca="false">IF($A317="","",IF(NOT(ISERROR(MATCH($A317,Validation!$A$193:$A$217,0))),"Manual mapping",IF(COUNTIF(Validation!$U$19:$U$178,$Z317)&gt;0,"Direct",IF(COUNTIF(Validation!$S$19:$S$178,$AI317)=1,"By surname","Unresolved"))))</f>
        <v/>
      </c>
      <c r="AK317" s="28" t="str">
        <f aca="false">IF($L317="","",IF(MATCH($L317,$L$2:$L$3000,0)&lt;&gt;ROW()-1,"",COUNT($AK$1:$AK316)+1))</f>
        <v/>
      </c>
      <c r="AL317" s="28" t="str">
        <f aca="false">IF($G317="","",IF(MATCH($G317,$G$2:$G$3000,0)&lt;&gt;ROW()-1,"",COUNT($AL$1:$AL316)+1))</f>
        <v/>
      </c>
      <c r="AM317" s="28" t="str">
        <f aca="false">IF($H317="","",IF(MATCH($H317,$H$2:$H$3000,0)&lt;&gt;ROW()-1,"",COUNT($AM$1:$AM316)+1))</f>
        <v/>
      </c>
      <c r="AN317" s="28" t="str">
        <f aca="false">IF($I317="","",IF(MATCH($I317,$I$2:$I$3000,0)&lt;&gt;ROW()-1,"",COUNT($AN$1:$AN316)+1))</f>
        <v/>
      </c>
      <c r="AO317" s="28" t="str">
        <f aca="false">IF($Q317="","",IF(MATCH($Q317,$Q$2:$Q$3000,0)&lt;&gt;ROW()-1,"",COUNT($AO$1:$AO316)+1))</f>
        <v/>
      </c>
    </row>
    <row r="318" customFormat="false" ht="12.75" hidden="false" customHeight="true" outlineLevel="0" collapsed="false">
      <c r="W318" s="24" t="n">
        <f aca="false">IF($F318="",0,IFERROR(IF(ISNUMBER($F318),INT($F318),DATE(VALUE(MID(SUBSTITUTE(LEFT($F318,FIND(" ",$F318&amp;" ")-1),"/",REPT(" ",20)),41,20)),VALUE(LEFT(SUBSTITUTE(LEFT($F318,FIND(" ",$F318&amp;" ")-1),"/",REPT(" ",20)),20)),VALUE(MID(SUBSTITUTE(LEFT($F318,FIND(" ",$F318&amp;" ")-1),"/",REPT(" ",20)),21,20)))),0))</f>
        <v>0</v>
      </c>
      <c r="X318" s="25" t="str">
        <f aca="false">IF(ISNUMBER($N318),$N318*Validation!$B$5,"")</f>
        <v/>
      </c>
      <c r="Y318" s="26" t="str">
        <f aca="false">IF($A318="","",SUBSTITUTE(SUBSTITUTE(SUBSTITUTE(SUBSTITUTE(SUBSTITUTE(SUBSTITUTE(SUBSTITUTE(UPPER(TRIM($A318)),"Á","A"),"É","E"),"Í","I"),"Ó","O"),"Ú","U"),"Ñ","N"),"Ü","U"))</f>
        <v/>
      </c>
      <c r="Z318" s="26" t="str">
        <f aca="false">IF($Y318="","",LEFT($Y318,1)&amp;" "&amp;TRIM(RIGHT(SUBSTITUTE($Y318," ",REPT(" ",50)),50)))</f>
        <v/>
      </c>
      <c r="AA318" s="27" t="str">
        <f aca="false">IF($AF318="","",IF(COUNTIF(Validation!$U$19:$U$178,$AF318)&gt;0,"OK","NO MATCH"))</f>
        <v/>
      </c>
      <c r="AB318" s="27" t="str">
        <f aca="false">IF($W318=0,"",IF(AND($W318&gt;=Validation!$B$3,$W318&lt;=Validation!$C$3),"Yes","No"))</f>
        <v/>
      </c>
      <c r="AC318" s="26" t="str">
        <f aca="false">IF($A318="","",$AF318&amp;"|"&amp;TEXT($W318,"yyyy-mm-dd")&amp;"|"&amp;$J318&amp;"|"&amp;$N318)</f>
        <v/>
      </c>
      <c r="AD318" s="27" t="str">
        <f aca="false">IF($AC318="","",IF(COUNTIF($AC$2:$AC$3000,$AC318)&gt;1,"REVIEW","OK"))</f>
        <v/>
      </c>
      <c r="AE318" s="27" t="str">
        <f aca="false">IF(OR($W318=0,$O318=""),"",IF(IFERROR(IF(ISNUMBER($O318),INT($O318),DATE(VALUE(MID(SUBSTITUTE(LEFT($O318,FIND(" ",$O318&amp;" ")-1),"/",REPT(" ",20)),41,20)),VALUE(LEFT(SUBSTITUTE(LEFT($O318,FIND(" ",$O318&amp;" ")-1),"/",REPT(" ",20)),20)),VALUE(MID(SUBSTITUTE(LEFT($O318,FIND(" ",$O318&amp;" ")-1),"/",REPT(" ",20)),21,20)))),0)&gt;$W318,"Late","Same day"))</f>
        <v/>
      </c>
      <c r="AF318" s="26" t="str">
        <f aca="false">IF($A318="","",IFERROR(INDEX(Validation!$C$193:$C$217,MATCH($A318,Validation!$A$193:$A$217,0)),IF(COUNTIF(Validation!$U$19:$U$178,$Z318)&gt;0,$Z318,IF(COUNTIF(Validation!$S$19:$S$178,$AI318)=1,INDEX(Validation!$U$19:$U$178,MATCH($AI318,Validation!$S$19:$S$178,0)),$Z318))))</f>
        <v/>
      </c>
      <c r="AG318" s="27" t="str">
        <f aca="false">IF(COUNTA($A318:$U318)=0,"",IF($A318="","No name",IF($F318="","No date",IF($W318=0,"Date ilegible",IF(NOT(ISNUMBER($N318)),"Hours no numéricas",IF($AA318="NO MATCH","Person no identificada","OK"))))))</f>
        <v/>
      </c>
      <c r="AH318" s="27" t="str">
        <f aca="false">IF($W318=0,"No date",IF($W318&lt;Validation!$B$3,"Before period",IF($W318&gt;Validation!$C$3,"After period","In period")))</f>
        <v>No date</v>
      </c>
      <c r="AI318" s="26" t="str">
        <f aca="false">IF($Y318="","",TRIM(RIGHT(SUBSTITUTE($Y318," ",REPT(" ",50)),50)))</f>
        <v/>
      </c>
      <c r="AJ318" s="27" t="str">
        <f aca="false">IF($A318="","",IF(NOT(ISERROR(MATCH($A318,Validation!$A$193:$A$217,0))),"Manual mapping",IF(COUNTIF(Validation!$U$19:$U$178,$Z318)&gt;0,"Direct",IF(COUNTIF(Validation!$S$19:$S$178,$AI318)=1,"By surname","Unresolved"))))</f>
        <v/>
      </c>
      <c r="AK318" s="28" t="str">
        <f aca="false">IF($L318="","",IF(MATCH($L318,$L$2:$L$3000,0)&lt;&gt;ROW()-1,"",COUNT($AK$1:$AK317)+1))</f>
        <v/>
      </c>
      <c r="AL318" s="28" t="str">
        <f aca="false">IF($G318="","",IF(MATCH($G318,$G$2:$G$3000,0)&lt;&gt;ROW()-1,"",COUNT($AL$1:$AL317)+1))</f>
        <v/>
      </c>
      <c r="AM318" s="28" t="str">
        <f aca="false">IF($H318="","",IF(MATCH($H318,$H$2:$H$3000,0)&lt;&gt;ROW()-1,"",COUNT($AM$1:$AM317)+1))</f>
        <v/>
      </c>
      <c r="AN318" s="28" t="str">
        <f aca="false">IF($I318="","",IF(MATCH($I318,$I$2:$I$3000,0)&lt;&gt;ROW()-1,"",COUNT($AN$1:$AN317)+1))</f>
        <v/>
      </c>
      <c r="AO318" s="28" t="str">
        <f aca="false">IF($Q318="","",IF(MATCH($Q318,$Q$2:$Q$3000,0)&lt;&gt;ROW()-1,"",COUNT($AO$1:$AO317)+1))</f>
        <v/>
      </c>
    </row>
    <row r="319" customFormat="false" ht="12.75" hidden="false" customHeight="true" outlineLevel="0" collapsed="false">
      <c r="W319" s="24" t="n">
        <f aca="false">IF($F319="",0,IFERROR(IF(ISNUMBER($F319),INT($F319),DATE(VALUE(MID(SUBSTITUTE(LEFT($F319,FIND(" ",$F319&amp;" ")-1),"/",REPT(" ",20)),41,20)),VALUE(LEFT(SUBSTITUTE(LEFT($F319,FIND(" ",$F319&amp;" ")-1),"/",REPT(" ",20)),20)),VALUE(MID(SUBSTITUTE(LEFT($F319,FIND(" ",$F319&amp;" ")-1),"/",REPT(" ",20)),21,20)))),0))</f>
        <v>0</v>
      </c>
      <c r="X319" s="25" t="str">
        <f aca="false">IF(ISNUMBER($N319),$N319*Validation!$B$5,"")</f>
        <v/>
      </c>
      <c r="Y319" s="26" t="str">
        <f aca="false">IF($A319="","",SUBSTITUTE(SUBSTITUTE(SUBSTITUTE(SUBSTITUTE(SUBSTITUTE(SUBSTITUTE(SUBSTITUTE(UPPER(TRIM($A319)),"Á","A"),"É","E"),"Í","I"),"Ó","O"),"Ú","U"),"Ñ","N"),"Ü","U"))</f>
        <v/>
      </c>
      <c r="Z319" s="26" t="str">
        <f aca="false">IF($Y319="","",LEFT($Y319,1)&amp;" "&amp;TRIM(RIGHT(SUBSTITUTE($Y319," ",REPT(" ",50)),50)))</f>
        <v/>
      </c>
      <c r="AA319" s="27" t="str">
        <f aca="false">IF($AF319="","",IF(COUNTIF(Validation!$U$19:$U$178,$AF319)&gt;0,"OK","NO MATCH"))</f>
        <v/>
      </c>
      <c r="AB319" s="27" t="str">
        <f aca="false">IF($W319=0,"",IF(AND($W319&gt;=Validation!$B$3,$W319&lt;=Validation!$C$3),"Yes","No"))</f>
        <v/>
      </c>
      <c r="AC319" s="26" t="str">
        <f aca="false">IF($A319="","",$AF319&amp;"|"&amp;TEXT($W319,"yyyy-mm-dd")&amp;"|"&amp;$J319&amp;"|"&amp;$N319)</f>
        <v/>
      </c>
      <c r="AD319" s="27" t="str">
        <f aca="false">IF($AC319="","",IF(COUNTIF($AC$2:$AC$3000,$AC319)&gt;1,"REVIEW","OK"))</f>
        <v/>
      </c>
      <c r="AE319" s="27" t="str">
        <f aca="false">IF(OR($W319=0,$O319=""),"",IF(IFERROR(IF(ISNUMBER($O319),INT($O319),DATE(VALUE(MID(SUBSTITUTE(LEFT($O319,FIND(" ",$O319&amp;" ")-1),"/",REPT(" ",20)),41,20)),VALUE(LEFT(SUBSTITUTE(LEFT($O319,FIND(" ",$O319&amp;" ")-1),"/",REPT(" ",20)),20)),VALUE(MID(SUBSTITUTE(LEFT($O319,FIND(" ",$O319&amp;" ")-1),"/",REPT(" ",20)),21,20)))),0)&gt;$W319,"Late","Same day"))</f>
        <v/>
      </c>
      <c r="AF319" s="26" t="str">
        <f aca="false">IF($A319="","",IFERROR(INDEX(Validation!$C$193:$C$217,MATCH($A319,Validation!$A$193:$A$217,0)),IF(COUNTIF(Validation!$U$19:$U$178,$Z319)&gt;0,$Z319,IF(COUNTIF(Validation!$S$19:$S$178,$AI319)=1,INDEX(Validation!$U$19:$U$178,MATCH($AI319,Validation!$S$19:$S$178,0)),$Z319))))</f>
        <v/>
      </c>
      <c r="AG319" s="27" t="str">
        <f aca="false">IF(COUNTA($A319:$U319)=0,"",IF($A319="","No name",IF($F319="","No date",IF($W319=0,"Date ilegible",IF(NOT(ISNUMBER($N319)),"Hours no numéricas",IF($AA319="NO MATCH","Person no identificada","OK"))))))</f>
        <v/>
      </c>
      <c r="AH319" s="27" t="str">
        <f aca="false">IF($W319=0,"No date",IF($W319&lt;Validation!$B$3,"Before period",IF($W319&gt;Validation!$C$3,"After period","In period")))</f>
        <v>No date</v>
      </c>
      <c r="AI319" s="26" t="str">
        <f aca="false">IF($Y319="","",TRIM(RIGHT(SUBSTITUTE($Y319," ",REPT(" ",50)),50)))</f>
        <v/>
      </c>
      <c r="AJ319" s="27" t="str">
        <f aca="false">IF($A319="","",IF(NOT(ISERROR(MATCH($A319,Validation!$A$193:$A$217,0))),"Manual mapping",IF(COUNTIF(Validation!$U$19:$U$178,$Z319)&gt;0,"Direct",IF(COUNTIF(Validation!$S$19:$S$178,$AI319)=1,"By surname","Unresolved"))))</f>
        <v/>
      </c>
      <c r="AK319" s="28" t="str">
        <f aca="false">IF($L319="","",IF(MATCH($L319,$L$2:$L$3000,0)&lt;&gt;ROW()-1,"",COUNT($AK$1:$AK318)+1))</f>
        <v/>
      </c>
      <c r="AL319" s="28" t="str">
        <f aca="false">IF($G319="","",IF(MATCH($G319,$G$2:$G$3000,0)&lt;&gt;ROW()-1,"",COUNT($AL$1:$AL318)+1))</f>
        <v/>
      </c>
      <c r="AM319" s="28" t="str">
        <f aca="false">IF($H319="","",IF(MATCH($H319,$H$2:$H$3000,0)&lt;&gt;ROW()-1,"",COUNT($AM$1:$AM318)+1))</f>
        <v/>
      </c>
      <c r="AN319" s="28" t="str">
        <f aca="false">IF($I319="","",IF(MATCH($I319,$I$2:$I$3000,0)&lt;&gt;ROW()-1,"",COUNT($AN$1:$AN318)+1))</f>
        <v/>
      </c>
      <c r="AO319" s="28" t="str">
        <f aca="false">IF($Q319="","",IF(MATCH($Q319,$Q$2:$Q$3000,0)&lt;&gt;ROW()-1,"",COUNT($AO$1:$AO318)+1))</f>
        <v/>
      </c>
    </row>
    <row r="320" customFormat="false" ht="12.75" hidden="false" customHeight="true" outlineLevel="0" collapsed="false">
      <c r="W320" s="24" t="n">
        <f aca="false">IF($F320="",0,IFERROR(IF(ISNUMBER($F320),INT($F320),DATE(VALUE(MID(SUBSTITUTE(LEFT($F320,FIND(" ",$F320&amp;" ")-1),"/",REPT(" ",20)),41,20)),VALUE(LEFT(SUBSTITUTE(LEFT($F320,FIND(" ",$F320&amp;" ")-1),"/",REPT(" ",20)),20)),VALUE(MID(SUBSTITUTE(LEFT($F320,FIND(" ",$F320&amp;" ")-1),"/",REPT(" ",20)),21,20)))),0))</f>
        <v>0</v>
      </c>
      <c r="X320" s="25" t="str">
        <f aca="false">IF(ISNUMBER($N320),$N320*Validation!$B$5,"")</f>
        <v/>
      </c>
      <c r="Y320" s="26" t="str">
        <f aca="false">IF($A320="","",SUBSTITUTE(SUBSTITUTE(SUBSTITUTE(SUBSTITUTE(SUBSTITUTE(SUBSTITUTE(SUBSTITUTE(UPPER(TRIM($A320)),"Á","A"),"É","E"),"Í","I"),"Ó","O"),"Ú","U"),"Ñ","N"),"Ü","U"))</f>
        <v/>
      </c>
      <c r="Z320" s="26" t="str">
        <f aca="false">IF($Y320="","",LEFT($Y320,1)&amp;" "&amp;TRIM(RIGHT(SUBSTITUTE($Y320," ",REPT(" ",50)),50)))</f>
        <v/>
      </c>
      <c r="AA320" s="27" t="str">
        <f aca="false">IF($AF320="","",IF(COUNTIF(Validation!$U$19:$U$178,$AF320)&gt;0,"OK","NO MATCH"))</f>
        <v/>
      </c>
      <c r="AB320" s="27" t="str">
        <f aca="false">IF($W320=0,"",IF(AND($W320&gt;=Validation!$B$3,$W320&lt;=Validation!$C$3),"Yes","No"))</f>
        <v/>
      </c>
      <c r="AC320" s="26" t="str">
        <f aca="false">IF($A320="","",$AF320&amp;"|"&amp;TEXT($W320,"yyyy-mm-dd")&amp;"|"&amp;$J320&amp;"|"&amp;$N320)</f>
        <v/>
      </c>
      <c r="AD320" s="27" t="str">
        <f aca="false">IF($AC320="","",IF(COUNTIF($AC$2:$AC$3000,$AC320)&gt;1,"REVIEW","OK"))</f>
        <v/>
      </c>
      <c r="AE320" s="27" t="str">
        <f aca="false">IF(OR($W320=0,$O320=""),"",IF(IFERROR(IF(ISNUMBER($O320),INT($O320),DATE(VALUE(MID(SUBSTITUTE(LEFT($O320,FIND(" ",$O320&amp;" ")-1),"/",REPT(" ",20)),41,20)),VALUE(LEFT(SUBSTITUTE(LEFT($O320,FIND(" ",$O320&amp;" ")-1),"/",REPT(" ",20)),20)),VALUE(MID(SUBSTITUTE(LEFT($O320,FIND(" ",$O320&amp;" ")-1),"/",REPT(" ",20)),21,20)))),0)&gt;$W320,"Late","Same day"))</f>
        <v/>
      </c>
      <c r="AF320" s="26" t="str">
        <f aca="false">IF($A320="","",IFERROR(INDEX(Validation!$C$193:$C$217,MATCH($A320,Validation!$A$193:$A$217,0)),IF(COUNTIF(Validation!$U$19:$U$178,$Z320)&gt;0,$Z320,IF(COUNTIF(Validation!$S$19:$S$178,$AI320)=1,INDEX(Validation!$U$19:$U$178,MATCH($AI320,Validation!$S$19:$S$178,0)),$Z320))))</f>
        <v/>
      </c>
      <c r="AG320" s="27" t="str">
        <f aca="false">IF(COUNTA($A320:$U320)=0,"",IF($A320="","No name",IF($F320="","No date",IF($W320=0,"Date ilegible",IF(NOT(ISNUMBER($N320)),"Hours no numéricas",IF($AA320="NO MATCH","Person no identificada","OK"))))))</f>
        <v/>
      </c>
      <c r="AH320" s="27" t="str">
        <f aca="false">IF($W320=0,"No date",IF($W320&lt;Validation!$B$3,"Before period",IF($W320&gt;Validation!$C$3,"After period","In period")))</f>
        <v>No date</v>
      </c>
      <c r="AI320" s="26" t="str">
        <f aca="false">IF($Y320="","",TRIM(RIGHT(SUBSTITUTE($Y320," ",REPT(" ",50)),50)))</f>
        <v/>
      </c>
      <c r="AJ320" s="27" t="str">
        <f aca="false">IF($A320="","",IF(NOT(ISERROR(MATCH($A320,Validation!$A$193:$A$217,0))),"Manual mapping",IF(COUNTIF(Validation!$U$19:$U$178,$Z320)&gt;0,"Direct",IF(COUNTIF(Validation!$S$19:$S$178,$AI320)=1,"By surname","Unresolved"))))</f>
        <v/>
      </c>
      <c r="AK320" s="28" t="str">
        <f aca="false">IF($L320="","",IF(MATCH($L320,$L$2:$L$3000,0)&lt;&gt;ROW()-1,"",COUNT($AK$1:$AK319)+1))</f>
        <v/>
      </c>
      <c r="AL320" s="28" t="str">
        <f aca="false">IF($G320="","",IF(MATCH($G320,$G$2:$G$3000,0)&lt;&gt;ROW()-1,"",COUNT($AL$1:$AL319)+1))</f>
        <v/>
      </c>
      <c r="AM320" s="28" t="str">
        <f aca="false">IF($H320="","",IF(MATCH($H320,$H$2:$H$3000,0)&lt;&gt;ROW()-1,"",COUNT($AM$1:$AM319)+1))</f>
        <v/>
      </c>
      <c r="AN320" s="28" t="str">
        <f aca="false">IF($I320="","",IF(MATCH($I320,$I$2:$I$3000,0)&lt;&gt;ROW()-1,"",COUNT($AN$1:$AN319)+1))</f>
        <v/>
      </c>
      <c r="AO320" s="28" t="str">
        <f aca="false">IF($Q320="","",IF(MATCH($Q320,$Q$2:$Q$3000,0)&lt;&gt;ROW()-1,"",COUNT($AO$1:$AO319)+1))</f>
        <v/>
      </c>
    </row>
    <row r="321" customFormat="false" ht="12.75" hidden="false" customHeight="true" outlineLevel="0" collapsed="false">
      <c r="W321" s="24" t="n">
        <f aca="false">IF($F321="",0,IFERROR(IF(ISNUMBER($F321),INT($F321),DATE(VALUE(MID(SUBSTITUTE(LEFT($F321,FIND(" ",$F321&amp;" ")-1),"/",REPT(" ",20)),41,20)),VALUE(LEFT(SUBSTITUTE(LEFT($F321,FIND(" ",$F321&amp;" ")-1),"/",REPT(" ",20)),20)),VALUE(MID(SUBSTITUTE(LEFT($F321,FIND(" ",$F321&amp;" ")-1),"/",REPT(" ",20)),21,20)))),0))</f>
        <v>0</v>
      </c>
      <c r="X321" s="25" t="str">
        <f aca="false">IF(ISNUMBER($N321),$N321*Validation!$B$5,"")</f>
        <v/>
      </c>
      <c r="Y321" s="26" t="str">
        <f aca="false">IF($A321="","",SUBSTITUTE(SUBSTITUTE(SUBSTITUTE(SUBSTITUTE(SUBSTITUTE(SUBSTITUTE(SUBSTITUTE(UPPER(TRIM($A321)),"Á","A"),"É","E"),"Í","I"),"Ó","O"),"Ú","U"),"Ñ","N"),"Ü","U"))</f>
        <v/>
      </c>
      <c r="Z321" s="26" t="str">
        <f aca="false">IF($Y321="","",LEFT($Y321,1)&amp;" "&amp;TRIM(RIGHT(SUBSTITUTE($Y321," ",REPT(" ",50)),50)))</f>
        <v/>
      </c>
      <c r="AA321" s="27" t="str">
        <f aca="false">IF($AF321="","",IF(COUNTIF(Validation!$U$19:$U$178,$AF321)&gt;0,"OK","NO MATCH"))</f>
        <v/>
      </c>
      <c r="AB321" s="27" t="str">
        <f aca="false">IF($W321=0,"",IF(AND($W321&gt;=Validation!$B$3,$W321&lt;=Validation!$C$3),"Yes","No"))</f>
        <v/>
      </c>
      <c r="AC321" s="26" t="str">
        <f aca="false">IF($A321="","",$AF321&amp;"|"&amp;TEXT($W321,"yyyy-mm-dd")&amp;"|"&amp;$J321&amp;"|"&amp;$N321)</f>
        <v/>
      </c>
      <c r="AD321" s="27" t="str">
        <f aca="false">IF($AC321="","",IF(COUNTIF($AC$2:$AC$3000,$AC321)&gt;1,"REVIEW","OK"))</f>
        <v/>
      </c>
      <c r="AE321" s="27" t="str">
        <f aca="false">IF(OR($W321=0,$O321=""),"",IF(IFERROR(IF(ISNUMBER($O321),INT($O321),DATE(VALUE(MID(SUBSTITUTE(LEFT($O321,FIND(" ",$O321&amp;" ")-1),"/",REPT(" ",20)),41,20)),VALUE(LEFT(SUBSTITUTE(LEFT($O321,FIND(" ",$O321&amp;" ")-1),"/",REPT(" ",20)),20)),VALUE(MID(SUBSTITUTE(LEFT($O321,FIND(" ",$O321&amp;" ")-1),"/",REPT(" ",20)),21,20)))),0)&gt;$W321,"Late","Same day"))</f>
        <v/>
      </c>
      <c r="AF321" s="26" t="str">
        <f aca="false">IF($A321="","",IFERROR(INDEX(Validation!$C$193:$C$217,MATCH($A321,Validation!$A$193:$A$217,0)),IF(COUNTIF(Validation!$U$19:$U$178,$Z321)&gt;0,$Z321,IF(COUNTIF(Validation!$S$19:$S$178,$AI321)=1,INDEX(Validation!$U$19:$U$178,MATCH($AI321,Validation!$S$19:$S$178,0)),$Z321))))</f>
        <v/>
      </c>
      <c r="AG321" s="27" t="str">
        <f aca="false">IF(COUNTA($A321:$U321)=0,"",IF($A321="","No name",IF($F321="","No date",IF($W321=0,"Date ilegible",IF(NOT(ISNUMBER($N321)),"Hours no numéricas",IF($AA321="NO MATCH","Person no identificada","OK"))))))</f>
        <v/>
      </c>
      <c r="AH321" s="27" t="str">
        <f aca="false">IF($W321=0,"No date",IF($W321&lt;Validation!$B$3,"Before period",IF($W321&gt;Validation!$C$3,"After period","In period")))</f>
        <v>No date</v>
      </c>
      <c r="AI321" s="26" t="str">
        <f aca="false">IF($Y321="","",TRIM(RIGHT(SUBSTITUTE($Y321," ",REPT(" ",50)),50)))</f>
        <v/>
      </c>
      <c r="AJ321" s="27" t="str">
        <f aca="false">IF($A321="","",IF(NOT(ISERROR(MATCH($A321,Validation!$A$193:$A$217,0))),"Manual mapping",IF(COUNTIF(Validation!$U$19:$U$178,$Z321)&gt;0,"Direct",IF(COUNTIF(Validation!$S$19:$S$178,$AI321)=1,"By surname","Unresolved"))))</f>
        <v/>
      </c>
      <c r="AK321" s="28" t="str">
        <f aca="false">IF($L321="","",IF(MATCH($L321,$L$2:$L$3000,0)&lt;&gt;ROW()-1,"",COUNT($AK$1:$AK320)+1))</f>
        <v/>
      </c>
      <c r="AL321" s="28" t="str">
        <f aca="false">IF($G321="","",IF(MATCH($G321,$G$2:$G$3000,0)&lt;&gt;ROW()-1,"",COUNT($AL$1:$AL320)+1))</f>
        <v/>
      </c>
      <c r="AM321" s="28" t="str">
        <f aca="false">IF($H321="","",IF(MATCH($H321,$H$2:$H$3000,0)&lt;&gt;ROW()-1,"",COUNT($AM$1:$AM320)+1))</f>
        <v/>
      </c>
      <c r="AN321" s="28" t="str">
        <f aca="false">IF($I321="","",IF(MATCH($I321,$I$2:$I$3000,0)&lt;&gt;ROW()-1,"",COUNT($AN$1:$AN320)+1))</f>
        <v/>
      </c>
      <c r="AO321" s="28" t="str">
        <f aca="false">IF($Q321="","",IF(MATCH($Q321,$Q$2:$Q$3000,0)&lt;&gt;ROW()-1,"",COUNT($AO$1:$AO320)+1))</f>
        <v/>
      </c>
    </row>
    <row r="322" customFormat="false" ht="12.75" hidden="false" customHeight="true" outlineLevel="0" collapsed="false">
      <c r="W322" s="24" t="n">
        <f aca="false">IF($F322="",0,IFERROR(IF(ISNUMBER($F322),INT($F322),DATE(VALUE(MID(SUBSTITUTE(LEFT($F322,FIND(" ",$F322&amp;" ")-1),"/",REPT(" ",20)),41,20)),VALUE(LEFT(SUBSTITUTE(LEFT($F322,FIND(" ",$F322&amp;" ")-1),"/",REPT(" ",20)),20)),VALUE(MID(SUBSTITUTE(LEFT($F322,FIND(" ",$F322&amp;" ")-1),"/",REPT(" ",20)),21,20)))),0))</f>
        <v>0</v>
      </c>
      <c r="X322" s="25" t="str">
        <f aca="false">IF(ISNUMBER($N322),$N322*Validation!$B$5,"")</f>
        <v/>
      </c>
      <c r="Y322" s="26" t="str">
        <f aca="false">IF($A322="","",SUBSTITUTE(SUBSTITUTE(SUBSTITUTE(SUBSTITUTE(SUBSTITUTE(SUBSTITUTE(SUBSTITUTE(UPPER(TRIM($A322)),"Á","A"),"É","E"),"Í","I"),"Ó","O"),"Ú","U"),"Ñ","N"),"Ü","U"))</f>
        <v/>
      </c>
      <c r="Z322" s="26" t="str">
        <f aca="false">IF($Y322="","",LEFT($Y322,1)&amp;" "&amp;TRIM(RIGHT(SUBSTITUTE($Y322," ",REPT(" ",50)),50)))</f>
        <v/>
      </c>
      <c r="AA322" s="27" t="str">
        <f aca="false">IF($AF322="","",IF(COUNTIF(Validation!$U$19:$U$178,$AF322)&gt;0,"OK","NO MATCH"))</f>
        <v/>
      </c>
      <c r="AB322" s="27" t="str">
        <f aca="false">IF($W322=0,"",IF(AND($W322&gt;=Validation!$B$3,$W322&lt;=Validation!$C$3),"Yes","No"))</f>
        <v/>
      </c>
      <c r="AC322" s="26" t="str">
        <f aca="false">IF($A322="","",$AF322&amp;"|"&amp;TEXT($W322,"yyyy-mm-dd")&amp;"|"&amp;$J322&amp;"|"&amp;$N322)</f>
        <v/>
      </c>
      <c r="AD322" s="27" t="str">
        <f aca="false">IF($AC322="","",IF(COUNTIF($AC$2:$AC$3000,$AC322)&gt;1,"REVIEW","OK"))</f>
        <v/>
      </c>
      <c r="AE322" s="27" t="str">
        <f aca="false">IF(OR($W322=0,$O322=""),"",IF(IFERROR(IF(ISNUMBER($O322),INT($O322),DATE(VALUE(MID(SUBSTITUTE(LEFT($O322,FIND(" ",$O322&amp;" ")-1),"/",REPT(" ",20)),41,20)),VALUE(LEFT(SUBSTITUTE(LEFT($O322,FIND(" ",$O322&amp;" ")-1),"/",REPT(" ",20)),20)),VALUE(MID(SUBSTITUTE(LEFT($O322,FIND(" ",$O322&amp;" ")-1),"/",REPT(" ",20)),21,20)))),0)&gt;$W322,"Late","Same day"))</f>
        <v/>
      </c>
      <c r="AF322" s="26" t="str">
        <f aca="false">IF($A322="","",IFERROR(INDEX(Validation!$C$193:$C$217,MATCH($A322,Validation!$A$193:$A$217,0)),IF(COUNTIF(Validation!$U$19:$U$178,$Z322)&gt;0,$Z322,IF(COUNTIF(Validation!$S$19:$S$178,$AI322)=1,INDEX(Validation!$U$19:$U$178,MATCH($AI322,Validation!$S$19:$S$178,0)),$Z322))))</f>
        <v/>
      </c>
      <c r="AG322" s="27" t="str">
        <f aca="false">IF(COUNTA($A322:$U322)=0,"",IF($A322="","No name",IF($F322="","No date",IF($W322=0,"Date ilegible",IF(NOT(ISNUMBER($N322)),"Hours no numéricas",IF($AA322="NO MATCH","Person no identificada","OK"))))))</f>
        <v/>
      </c>
      <c r="AH322" s="27" t="str">
        <f aca="false">IF($W322=0,"No date",IF($W322&lt;Validation!$B$3,"Before period",IF($W322&gt;Validation!$C$3,"After period","In period")))</f>
        <v>No date</v>
      </c>
      <c r="AI322" s="26" t="str">
        <f aca="false">IF($Y322="","",TRIM(RIGHT(SUBSTITUTE($Y322," ",REPT(" ",50)),50)))</f>
        <v/>
      </c>
      <c r="AJ322" s="27" t="str">
        <f aca="false">IF($A322="","",IF(NOT(ISERROR(MATCH($A322,Validation!$A$193:$A$217,0))),"Manual mapping",IF(COUNTIF(Validation!$U$19:$U$178,$Z322)&gt;0,"Direct",IF(COUNTIF(Validation!$S$19:$S$178,$AI322)=1,"By surname","Unresolved"))))</f>
        <v/>
      </c>
      <c r="AK322" s="28" t="str">
        <f aca="false">IF($L322="","",IF(MATCH($L322,$L$2:$L$3000,0)&lt;&gt;ROW()-1,"",COUNT($AK$1:$AK321)+1))</f>
        <v/>
      </c>
      <c r="AL322" s="28" t="str">
        <f aca="false">IF($G322="","",IF(MATCH($G322,$G$2:$G$3000,0)&lt;&gt;ROW()-1,"",COUNT($AL$1:$AL321)+1))</f>
        <v/>
      </c>
      <c r="AM322" s="28" t="str">
        <f aca="false">IF($H322="","",IF(MATCH($H322,$H$2:$H$3000,0)&lt;&gt;ROW()-1,"",COUNT($AM$1:$AM321)+1))</f>
        <v/>
      </c>
      <c r="AN322" s="28" t="str">
        <f aca="false">IF($I322="","",IF(MATCH($I322,$I$2:$I$3000,0)&lt;&gt;ROW()-1,"",COUNT($AN$1:$AN321)+1))</f>
        <v/>
      </c>
      <c r="AO322" s="28" t="str">
        <f aca="false">IF($Q322="","",IF(MATCH($Q322,$Q$2:$Q$3000,0)&lt;&gt;ROW()-1,"",COUNT($AO$1:$AO321)+1))</f>
        <v/>
      </c>
    </row>
    <row r="323" customFormat="false" ht="12.75" hidden="false" customHeight="true" outlineLevel="0" collapsed="false">
      <c r="W323" s="24" t="n">
        <f aca="false">IF($F323="",0,IFERROR(IF(ISNUMBER($F323),INT($F323),DATE(VALUE(MID(SUBSTITUTE(LEFT($F323,FIND(" ",$F323&amp;" ")-1),"/",REPT(" ",20)),41,20)),VALUE(LEFT(SUBSTITUTE(LEFT($F323,FIND(" ",$F323&amp;" ")-1),"/",REPT(" ",20)),20)),VALUE(MID(SUBSTITUTE(LEFT($F323,FIND(" ",$F323&amp;" ")-1),"/",REPT(" ",20)),21,20)))),0))</f>
        <v>0</v>
      </c>
      <c r="X323" s="25" t="str">
        <f aca="false">IF(ISNUMBER($N323),$N323*Validation!$B$5,"")</f>
        <v/>
      </c>
      <c r="Y323" s="26" t="str">
        <f aca="false">IF($A323="","",SUBSTITUTE(SUBSTITUTE(SUBSTITUTE(SUBSTITUTE(SUBSTITUTE(SUBSTITUTE(SUBSTITUTE(UPPER(TRIM($A323)),"Á","A"),"É","E"),"Í","I"),"Ó","O"),"Ú","U"),"Ñ","N"),"Ü","U"))</f>
        <v/>
      </c>
      <c r="Z323" s="26" t="str">
        <f aca="false">IF($Y323="","",LEFT($Y323,1)&amp;" "&amp;TRIM(RIGHT(SUBSTITUTE($Y323," ",REPT(" ",50)),50)))</f>
        <v/>
      </c>
      <c r="AA323" s="27" t="str">
        <f aca="false">IF($AF323="","",IF(COUNTIF(Validation!$U$19:$U$178,$AF323)&gt;0,"OK","NO MATCH"))</f>
        <v/>
      </c>
      <c r="AB323" s="27" t="str">
        <f aca="false">IF($W323=0,"",IF(AND($W323&gt;=Validation!$B$3,$W323&lt;=Validation!$C$3),"Yes","No"))</f>
        <v/>
      </c>
      <c r="AC323" s="26" t="str">
        <f aca="false">IF($A323="","",$AF323&amp;"|"&amp;TEXT($W323,"yyyy-mm-dd")&amp;"|"&amp;$J323&amp;"|"&amp;$N323)</f>
        <v/>
      </c>
      <c r="AD323" s="27" t="str">
        <f aca="false">IF($AC323="","",IF(COUNTIF($AC$2:$AC$3000,$AC323)&gt;1,"REVIEW","OK"))</f>
        <v/>
      </c>
      <c r="AE323" s="27" t="str">
        <f aca="false">IF(OR($W323=0,$O323=""),"",IF(IFERROR(IF(ISNUMBER($O323),INT($O323),DATE(VALUE(MID(SUBSTITUTE(LEFT($O323,FIND(" ",$O323&amp;" ")-1),"/",REPT(" ",20)),41,20)),VALUE(LEFT(SUBSTITUTE(LEFT($O323,FIND(" ",$O323&amp;" ")-1),"/",REPT(" ",20)),20)),VALUE(MID(SUBSTITUTE(LEFT($O323,FIND(" ",$O323&amp;" ")-1),"/",REPT(" ",20)),21,20)))),0)&gt;$W323,"Late","Same day"))</f>
        <v/>
      </c>
      <c r="AF323" s="26" t="str">
        <f aca="false">IF($A323="","",IFERROR(INDEX(Validation!$C$193:$C$217,MATCH($A323,Validation!$A$193:$A$217,0)),IF(COUNTIF(Validation!$U$19:$U$178,$Z323)&gt;0,$Z323,IF(COUNTIF(Validation!$S$19:$S$178,$AI323)=1,INDEX(Validation!$U$19:$U$178,MATCH($AI323,Validation!$S$19:$S$178,0)),$Z323))))</f>
        <v/>
      </c>
      <c r="AG323" s="27" t="str">
        <f aca="false">IF(COUNTA($A323:$U323)=0,"",IF($A323="","No name",IF($F323="","No date",IF($W323=0,"Date ilegible",IF(NOT(ISNUMBER($N323)),"Hours no numéricas",IF($AA323="NO MATCH","Person no identificada","OK"))))))</f>
        <v/>
      </c>
      <c r="AH323" s="27" t="str">
        <f aca="false">IF($W323=0,"No date",IF($W323&lt;Validation!$B$3,"Before period",IF($W323&gt;Validation!$C$3,"After period","In period")))</f>
        <v>No date</v>
      </c>
      <c r="AI323" s="26" t="str">
        <f aca="false">IF($Y323="","",TRIM(RIGHT(SUBSTITUTE($Y323," ",REPT(" ",50)),50)))</f>
        <v/>
      </c>
      <c r="AJ323" s="27" t="str">
        <f aca="false">IF($A323="","",IF(NOT(ISERROR(MATCH($A323,Validation!$A$193:$A$217,0))),"Manual mapping",IF(COUNTIF(Validation!$U$19:$U$178,$Z323)&gt;0,"Direct",IF(COUNTIF(Validation!$S$19:$S$178,$AI323)=1,"By surname","Unresolved"))))</f>
        <v/>
      </c>
      <c r="AK323" s="28" t="str">
        <f aca="false">IF($L323="","",IF(MATCH($L323,$L$2:$L$3000,0)&lt;&gt;ROW()-1,"",COUNT($AK$1:$AK322)+1))</f>
        <v/>
      </c>
      <c r="AL323" s="28" t="str">
        <f aca="false">IF($G323="","",IF(MATCH($G323,$G$2:$G$3000,0)&lt;&gt;ROW()-1,"",COUNT($AL$1:$AL322)+1))</f>
        <v/>
      </c>
      <c r="AM323" s="28" t="str">
        <f aca="false">IF($H323="","",IF(MATCH($H323,$H$2:$H$3000,0)&lt;&gt;ROW()-1,"",COUNT($AM$1:$AM322)+1))</f>
        <v/>
      </c>
      <c r="AN323" s="28" t="str">
        <f aca="false">IF($I323="","",IF(MATCH($I323,$I$2:$I$3000,0)&lt;&gt;ROW()-1,"",COUNT($AN$1:$AN322)+1))</f>
        <v/>
      </c>
      <c r="AO323" s="28" t="str">
        <f aca="false">IF($Q323="","",IF(MATCH($Q323,$Q$2:$Q$3000,0)&lt;&gt;ROW()-1,"",COUNT($AO$1:$AO322)+1))</f>
        <v/>
      </c>
    </row>
    <row r="324" customFormat="false" ht="12.75" hidden="false" customHeight="true" outlineLevel="0" collapsed="false">
      <c r="W324" s="24" t="n">
        <f aca="false">IF($F324="",0,IFERROR(IF(ISNUMBER($F324),INT($F324),DATE(VALUE(MID(SUBSTITUTE(LEFT($F324,FIND(" ",$F324&amp;" ")-1),"/",REPT(" ",20)),41,20)),VALUE(LEFT(SUBSTITUTE(LEFT($F324,FIND(" ",$F324&amp;" ")-1),"/",REPT(" ",20)),20)),VALUE(MID(SUBSTITUTE(LEFT($F324,FIND(" ",$F324&amp;" ")-1),"/",REPT(" ",20)),21,20)))),0))</f>
        <v>0</v>
      </c>
      <c r="X324" s="25" t="str">
        <f aca="false">IF(ISNUMBER($N324),$N324*Validation!$B$5,"")</f>
        <v/>
      </c>
      <c r="Y324" s="26" t="str">
        <f aca="false">IF($A324="","",SUBSTITUTE(SUBSTITUTE(SUBSTITUTE(SUBSTITUTE(SUBSTITUTE(SUBSTITUTE(SUBSTITUTE(UPPER(TRIM($A324)),"Á","A"),"É","E"),"Í","I"),"Ó","O"),"Ú","U"),"Ñ","N"),"Ü","U"))</f>
        <v/>
      </c>
      <c r="Z324" s="26" t="str">
        <f aca="false">IF($Y324="","",LEFT($Y324,1)&amp;" "&amp;TRIM(RIGHT(SUBSTITUTE($Y324," ",REPT(" ",50)),50)))</f>
        <v/>
      </c>
      <c r="AA324" s="27" t="str">
        <f aca="false">IF($AF324="","",IF(COUNTIF(Validation!$U$19:$U$178,$AF324)&gt;0,"OK","NO MATCH"))</f>
        <v/>
      </c>
      <c r="AB324" s="27" t="str">
        <f aca="false">IF($W324=0,"",IF(AND($W324&gt;=Validation!$B$3,$W324&lt;=Validation!$C$3),"Yes","No"))</f>
        <v/>
      </c>
      <c r="AC324" s="26" t="str">
        <f aca="false">IF($A324="","",$AF324&amp;"|"&amp;TEXT($W324,"yyyy-mm-dd")&amp;"|"&amp;$J324&amp;"|"&amp;$N324)</f>
        <v/>
      </c>
      <c r="AD324" s="27" t="str">
        <f aca="false">IF($AC324="","",IF(COUNTIF($AC$2:$AC$3000,$AC324)&gt;1,"REVIEW","OK"))</f>
        <v/>
      </c>
      <c r="AE324" s="27" t="str">
        <f aca="false">IF(OR($W324=0,$O324=""),"",IF(IFERROR(IF(ISNUMBER($O324),INT($O324),DATE(VALUE(MID(SUBSTITUTE(LEFT($O324,FIND(" ",$O324&amp;" ")-1),"/",REPT(" ",20)),41,20)),VALUE(LEFT(SUBSTITUTE(LEFT($O324,FIND(" ",$O324&amp;" ")-1),"/",REPT(" ",20)),20)),VALUE(MID(SUBSTITUTE(LEFT($O324,FIND(" ",$O324&amp;" ")-1),"/",REPT(" ",20)),21,20)))),0)&gt;$W324,"Late","Same day"))</f>
        <v/>
      </c>
      <c r="AF324" s="26" t="str">
        <f aca="false">IF($A324="","",IFERROR(INDEX(Validation!$C$193:$C$217,MATCH($A324,Validation!$A$193:$A$217,0)),IF(COUNTIF(Validation!$U$19:$U$178,$Z324)&gt;0,$Z324,IF(COUNTIF(Validation!$S$19:$S$178,$AI324)=1,INDEX(Validation!$U$19:$U$178,MATCH($AI324,Validation!$S$19:$S$178,0)),$Z324))))</f>
        <v/>
      </c>
      <c r="AG324" s="27" t="str">
        <f aca="false">IF(COUNTA($A324:$U324)=0,"",IF($A324="","No name",IF($F324="","No date",IF($W324=0,"Date ilegible",IF(NOT(ISNUMBER($N324)),"Hours no numéricas",IF($AA324="NO MATCH","Person no identificada","OK"))))))</f>
        <v/>
      </c>
      <c r="AH324" s="27" t="str">
        <f aca="false">IF($W324=0,"No date",IF($W324&lt;Validation!$B$3,"Before period",IF($W324&gt;Validation!$C$3,"After period","In period")))</f>
        <v>No date</v>
      </c>
      <c r="AI324" s="26" t="str">
        <f aca="false">IF($Y324="","",TRIM(RIGHT(SUBSTITUTE($Y324," ",REPT(" ",50)),50)))</f>
        <v/>
      </c>
      <c r="AJ324" s="27" t="str">
        <f aca="false">IF($A324="","",IF(NOT(ISERROR(MATCH($A324,Validation!$A$193:$A$217,0))),"Manual mapping",IF(COUNTIF(Validation!$U$19:$U$178,$Z324)&gt;0,"Direct",IF(COUNTIF(Validation!$S$19:$S$178,$AI324)=1,"By surname","Unresolved"))))</f>
        <v/>
      </c>
      <c r="AK324" s="28" t="str">
        <f aca="false">IF($L324="","",IF(MATCH($L324,$L$2:$L$3000,0)&lt;&gt;ROW()-1,"",COUNT($AK$1:$AK323)+1))</f>
        <v/>
      </c>
      <c r="AL324" s="28" t="str">
        <f aca="false">IF($G324="","",IF(MATCH($G324,$G$2:$G$3000,0)&lt;&gt;ROW()-1,"",COUNT($AL$1:$AL323)+1))</f>
        <v/>
      </c>
      <c r="AM324" s="28" t="str">
        <f aca="false">IF($H324="","",IF(MATCH($H324,$H$2:$H$3000,0)&lt;&gt;ROW()-1,"",COUNT($AM$1:$AM323)+1))</f>
        <v/>
      </c>
      <c r="AN324" s="28" t="str">
        <f aca="false">IF($I324="","",IF(MATCH($I324,$I$2:$I$3000,0)&lt;&gt;ROW()-1,"",COUNT($AN$1:$AN323)+1))</f>
        <v/>
      </c>
      <c r="AO324" s="28" t="str">
        <f aca="false">IF($Q324="","",IF(MATCH($Q324,$Q$2:$Q$3000,0)&lt;&gt;ROW()-1,"",COUNT($AO$1:$AO323)+1))</f>
        <v/>
      </c>
    </row>
    <row r="325" customFormat="false" ht="12.75" hidden="false" customHeight="true" outlineLevel="0" collapsed="false">
      <c r="W325" s="24" t="n">
        <f aca="false">IF($F325="",0,IFERROR(IF(ISNUMBER($F325),INT($F325),DATE(VALUE(MID(SUBSTITUTE(LEFT($F325,FIND(" ",$F325&amp;" ")-1),"/",REPT(" ",20)),41,20)),VALUE(LEFT(SUBSTITUTE(LEFT($F325,FIND(" ",$F325&amp;" ")-1),"/",REPT(" ",20)),20)),VALUE(MID(SUBSTITUTE(LEFT($F325,FIND(" ",$F325&amp;" ")-1),"/",REPT(" ",20)),21,20)))),0))</f>
        <v>0</v>
      </c>
      <c r="X325" s="25" t="str">
        <f aca="false">IF(ISNUMBER($N325),$N325*Validation!$B$5,"")</f>
        <v/>
      </c>
      <c r="Y325" s="26" t="str">
        <f aca="false">IF($A325="","",SUBSTITUTE(SUBSTITUTE(SUBSTITUTE(SUBSTITUTE(SUBSTITUTE(SUBSTITUTE(SUBSTITUTE(UPPER(TRIM($A325)),"Á","A"),"É","E"),"Í","I"),"Ó","O"),"Ú","U"),"Ñ","N"),"Ü","U"))</f>
        <v/>
      </c>
      <c r="Z325" s="26" t="str">
        <f aca="false">IF($Y325="","",LEFT($Y325,1)&amp;" "&amp;TRIM(RIGHT(SUBSTITUTE($Y325," ",REPT(" ",50)),50)))</f>
        <v/>
      </c>
      <c r="AA325" s="27" t="str">
        <f aca="false">IF($AF325="","",IF(COUNTIF(Validation!$U$19:$U$178,$AF325)&gt;0,"OK","NO MATCH"))</f>
        <v/>
      </c>
      <c r="AB325" s="27" t="str">
        <f aca="false">IF($W325=0,"",IF(AND($W325&gt;=Validation!$B$3,$W325&lt;=Validation!$C$3),"Yes","No"))</f>
        <v/>
      </c>
      <c r="AC325" s="26" t="str">
        <f aca="false">IF($A325="","",$AF325&amp;"|"&amp;TEXT($W325,"yyyy-mm-dd")&amp;"|"&amp;$J325&amp;"|"&amp;$N325)</f>
        <v/>
      </c>
      <c r="AD325" s="27" t="str">
        <f aca="false">IF($AC325="","",IF(COUNTIF($AC$2:$AC$3000,$AC325)&gt;1,"REVIEW","OK"))</f>
        <v/>
      </c>
      <c r="AE325" s="27" t="str">
        <f aca="false">IF(OR($W325=0,$O325=""),"",IF(IFERROR(IF(ISNUMBER($O325),INT($O325),DATE(VALUE(MID(SUBSTITUTE(LEFT($O325,FIND(" ",$O325&amp;" ")-1),"/",REPT(" ",20)),41,20)),VALUE(LEFT(SUBSTITUTE(LEFT($O325,FIND(" ",$O325&amp;" ")-1),"/",REPT(" ",20)),20)),VALUE(MID(SUBSTITUTE(LEFT($O325,FIND(" ",$O325&amp;" ")-1),"/",REPT(" ",20)),21,20)))),0)&gt;$W325,"Late","Same day"))</f>
        <v/>
      </c>
      <c r="AF325" s="26" t="str">
        <f aca="false">IF($A325="","",IFERROR(INDEX(Validation!$C$193:$C$217,MATCH($A325,Validation!$A$193:$A$217,0)),IF(COUNTIF(Validation!$U$19:$U$178,$Z325)&gt;0,$Z325,IF(COUNTIF(Validation!$S$19:$S$178,$AI325)=1,INDEX(Validation!$U$19:$U$178,MATCH($AI325,Validation!$S$19:$S$178,0)),$Z325))))</f>
        <v/>
      </c>
      <c r="AG325" s="27" t="str">
        <f aca="false">IF(COUNTA($A325:$U325)=0,"",IF($A325="","No name",IF($F325="","No date",IF($W325=0,"Date ilegible",IF(NOT(ISNUMBER($N325)),"Hours no numéricas",IF($AA325="NO MATCH","Person no identificada","OK"))))))</f>
        <v/>
      </c>
      <c r="AH325" s="27" t="str">
        <f aca="false">IF($W325=0,"No date",IF($W325&lt;Validation!$B$3,"Before period",IF($W325&gt;Validation!$C$3,"After period","In period")))</f>
        <v>No date</v>
      </c>
      <c r="AI325" s="26" t="str">
        <f aca="false">IF($Y325="","",TRIM(RIGHT(SUBSTITUTE($Y325," ",REPT(" ",50)),50)))</f>
        <v/>
      </c>
      <c r="AJ325" s="27" t="str">
        <f aca="false">IF($A325="","",IF(NOT(ISERROR(MATCH($A325,Validation!$A$193:$A$217,0))),"Manual mapping",IF(COUNTIF(Validation!$U$19:$U$178,$Z325)&gt;0,"Direct",IF(COUNTIF(Validation!$S$19:$S$178,$AI325)=1,"By surname","Unresolved"))))</f>
        <v/>
      </c>
      <c r="AK325" s="28" t="str">
        <f aca="false">IF($L325="","",IF(MATCH($L325,$L$2:$L$3000,0)&lt;&gt;ROW()-1,"",COUNT($AK$1:$AK324)+1))</f>
        <v/>
      </c>
      <c r="AL325" s="28" t="str">
        <f aca="false">IF($G325="","",IF(MATCH($G325,$G$2:$G$3000,0)&lt;&gt;ROW()-1,"",COUNT($AL$1:$AL324)+1))</f>
        <v/>
      </c>
      <c r="AM325" s="28" t="str">
        <f aca="false">IF($H325="","",IF(MATCH($H325,$H$2:$H$3000,0)&lt;&gt;ROW()-1,"",COUNT($AM$1:$AM324)+1))</f>
        <v/>
      </c>
      <c r="AN325" s="28" t="str">
        <f aca="false">IF($I325="","",IF(MATCH($I325,$I$2:$I$3000,0)&lt;&gt;ROW()-1,"",COUNT($AN$1:$AN324)+1))</f>
        <v/>
      </c>
      <c r="AO325" s="28" t="str">
        <f aca="false">IF($Q325="","",IF(MATCH($Q325,$Q$2:$Q$3000,0)&lt;&gt;ROW()-1,"",COUNT($AO$1:$AO324)+1))</f>
        <v/>
      </c>
    </row>
    <row r="326" customFormat="false" ht="12.75" hidden="false" customHeight="true" outlineLevel="0" collapsed="false">
      <c r="W326" s="24" t="n">
        <f aca="false">IF($F326="",0,IFERROR(IF(ISNUMBER($F326),INT($F326),DATE(VALUE(MID(SUBSTITUTE(LEFT($F326,FIND(" ",$F326&amp;" ")-1),"/",REPT(" ",20)),41,20)),VALUE(LEFT(SUBSTITUTE(LEFT($F326,FIND(" ",$F326&amp;" ")-1),"/",REPT(" ",20)),20)),VALUE(MID(SUBSTITUTE(LEFT($F326,FIND(" ",$F326&amp;" ")-1),"/",REPT(" ",20)),21,20)))),0))</f>
        <v>0</v>
      </c>
      <c r="X326" s="25" t="str">
        <f aca="false">IF(ISNUMBER($N326),$N326*Validation!$B$5,"")</f>
        <v/>
      </c>
      <c r="Y326" s="26" t="str">
        <f aca="false">IF($A326="","",SUBSTITUTE(SUBSTITUTE(SUBSTITUTE(SUBSTITUTE(SUBSTITUTE(SUBSTITUTE(SUBSTITUTE(UPPER(TRIM($A326)),"Á","A"),"É","E"),"Í","I"),"Ó","O"),"Ú","U"),"Ñ","N"),"Ü","U"))</f>
        <v/>
      </c>
      <c r="Z326" s="26" t="str">
        <f aca="false">IF($Y326="","",LEFT($Y326,1)&amp;" "&amp;TRIM(RIGHT(SUBSTITUTE($Y326," ",REPT(" ",50)),50)))</f>
        <v/>
      </c>
      <c r="AA326" s="27" t="str">
        <f aca="false">IF($AF326="","",IF(COUNTIF(Validation!$U$19:$U$178,$AF326)&gt;0,"OK","NO MATCH"))</f>
        <v/>
      </c>
      <c r="AB326" s="27" t="str">
        <f aca="false">IF($W326=0,"",IF(AND($W326&gt;=Validation!$B$3,$W326&lt;=Validation!$C$3),"Yes","No"))</f>
        <v/>
      </c>
      <c r="AC326" s="26" t="str">
        <f aca="false">IF($A326="","",$AF326&amp;"|"&amp;TEXT($W326,"yyyy-mm-dd")&amp;"|"&amp;$J326&amp;"|"&amp;$N326)</f>
        <v/>
      </c>
      <c r="AD326" s="27" t="str">
        <f aca="false">IF($AC326="","",IF(COUNTIF($AC$2:$AC$3000,$AC326)&gt;1,"REVIEW","OK"))</f>
        <v/>
      </c>
      <c r="AE326" s="27" t="str">
        <f aca="false">IF(OR($W326=0,$O326=""),"",IF(IFERROR(IF(ISNUMBER($O326),INT($O326),DATE(VALUE(MID(SUBSTITUTE(LEFT($O326,FIND(" ",$O326&amp;" ")-1),"/",REPT(" ",20)),41,20)),VALUE(LEFT(SUBSTITUTE(LEFT($O326,FIND(" ",$O326&amp;" ")-1),"/",REPT(" ",20)),20)),VALUE(MID(SUBSTITUTE(LEFT($O326,FIND(" ",$O326&amp;" ")-1),"/",REPT(" ",20)),21,20)))),0)&gt;$W326,"Late","Same day"))</f>
        <v/>
      </c>
      <c r="AF326" s="26" t="str">
        <f aca="false">IF($A326="","",IFERROR(INDEX(Validation!$C$193:$C$217,MATCH($A326,Validation!$A$193:$A$217,0)),IF(COUNTIF(Validation!$U$19:$U$178,$Z326)&gt;0,$Z326,IF(COUNTIF(Validation!$S$19:$S$178,$AI326)=1,INDEX(Validation!$U$19:$U$178,MATCH($AI326,Validation!$S$19:$S$178,0)),$Z326))))</f>
        <v/>
      </c>
      <c r="AG326" s="27" t="str">
        <f aca="false">IF(COUNTA($A326:$U326)=0,"",IF($A326="","No name",IF($F326="","No date",IF($W326=0,"Date ilegible",IF(NOT(ISNUMBER($N326)),"Hours no numéricas",IF($AA326="NO MATCH","Person no identificada","OK"))))))</f>
        <v/>
      </c>
      <c r="AH326" s="27" t="str">
        <f aca="false">IF($W326=0,"No date",IF($W326&lt;Validation!$B$3,"Before period",IF($W326&gt;Validation!$C$3,"After period","In period")))</f>
        <v>No date</v>
      </c>
      <c r="AI326" s="26" t="str">
        <f aca="false">IF($Y326="","",TRIM(RIGHT(SUBSTITUTE($Y326," ",REPT(" ",50)),50)))</f>
        <v/>
      </c>
      <c r="AJ326" s="27" t="str">
        <f aca="false">IF($A326="","",IF(NOT(ISERROR(MATCH($A326,Validation!$A$193:$A$217,0))),"Manual mapping",IF(COUNTIF(Validation!$U$19:$U$178,$Z326)&gt;0,"Direct",IF(COUNTIF(Validation!$S$19:$S$178,$AI326)=1,"By surname","Unresolved"))))</f>
        <v/>
      </c>
      <c r="AK326" s="28" t="str">
        <f aca="false">IF($L326="","",IF(MATCH($L326,$L$2:$L$3000,0)&lt;&gt;ROW()-1,"",COUNT($AK$1:$AK325)+1))</f>
        <v/>
      </c>
      <c r="AL326" s="28" t="str">
        <f aca="false">IF($G326="","",IF(MATCH($G326,$G$2:$G$3000,0)&lt;&gt;ROW()-1,"",COUNT($AL$1:$AL325)+1))</f>
        <v/>
      </c>
      <c r="AM326" s="28" t="str">
        <f aca="false">IF($H326="","",IF(MATCH($H326,$H$2:$H$3000,0)&lt;&gt;ROW()-1,"",COUNT($AM$1:$AM325)+1))</f>
        <v/>
      </c>
      <c r="AN326" s="28" t="str">
        <f aca="false">IF($I326="","",IF(MATCH($I326,$I$2:$I$3000,0)&lt;&gt;ROW()-1,"",COUNT($AN$1:$AN325)+1))</f>
        <v/>
      </c>
      <c r="AO326" s="28" t="str">
        <f aca="false">IF($Q326="","",IF(MATCH($Q326,$Q$2:$Q$3000,0)&lt;&gt;ROW()-1,"",COUNT($AO$1:$AO325)+1))</f>
        <v/>
      </c>
    </row>
    <row r="327" customFormat="false" ht="12.75" hidden="false" customHeight="true" outlineLevel="0" collapsed="false">
      <c r="W327" s="24" t="n">
        <f aca="false">IF($F327="",0,IFERROR(IF(ISNUMBER($F327),INT($F327),DATE(VALUE(MID(SUBSTITUTE(LEFT($F327,FIND(" ",$F327&amp;" ")-1),"/",REPT(" ",20)),41,20)),VALUE(LEFT(SUBSTITUTE(LEFT($F327,FIND(" ",$F327&amp;" ")-1),"/",REPT(" ",20)),20)),VALUE(MID(SUBSTITUTE(LEFT($F327,FIND(" ",$F327&amp;" ")-1),"/",REPT(" ",20)),21,20)))),0))</f>
        <v>0</v>
      </c>
      <c r="X327" s="25" t="str">
        <f aca="false">IF(ISNUMBER($N327),$N327*Validation!$B$5,"")</f>
        <v/>
      </c>
      <c r="Y327" s="26" t="str">
        <f aca="false">IF($A327="","",SUBSTITUTE(SUBSTITUTE(SUBSTITUTE(SUBSTITUTE(SUBSTITUTE(SUBSTITUTE(SUBSTITUTE(UPPER(TRIM($A327)),"Á","A"),"É","E"),"Í","I"),"Ó","O"),"Ú","U"),"Ñ","N"),"Ü","U"))</f>
        <v/>
      </c>
      <c r="Z327" s="26" t="str">
        <f aca="false">IF($Y327="","",LEFT($Y327,1)&amp;" "&amp;TRIM(RIGHT(SUBSTITUTE($Y327," ",REPT(" ",50)),50)))</f>
        <v/>
      </c>
      <c r="AA327" s="27" t="str">
        <f aca="false">IF($AF327="","",IF(COUNTIF(Validation!$U$19:$U$178,$AF327)&gt;0,"OK","NO MATCH"))</f>
        <v/>
      </c>
      <c r="AB327" s="27" t="str">
        <f aca="false">IF($W327=0,"",IF(AND($W327&gt;=Validation!$B$3,$W327&lt;=Validation!$C$3),"Yes","No"))</f>
        <v/>
      </c>
      <c r="AC327" s="26" t="str">
        <f aca="false">IF($A327="","",$AF327&amp;"|"&amp;TEXT($W327,"yyyy-mm-dd")&amp;"|"&amp;$J327&amp;"|"&amp;$N327)</f>
        <v/>
      </c>
      <c r="AD327" s="27" t="str">
        <f aca="false">IF($AC327="","",IF(COUNTIF($AC$2:$AC$3000,$AC327)&gt;1,"REVIEW","OK"))</f>
        <v/>
      </c>
      <c r="AE327" s="27" t="str">
        <f aca="false">IF(OR($W327=0,$O327=""),"",IF(IFERROR(IF(ISNUMBER($O327),INT($O327),DATE(VALUE(MID(SUBSTITUTE(LEFT($O327,FIND(" ",$O327&amp;" ")-1),"/",REPT(" ",20)),41,20)),VALUE(LEFT(SUBSTITUTE(LEFT($O327,FIND(" ",$O327&amp;" ")-1),"/",REPT(" ",20)),20)),VALUE(MID(SUBSTITUTE(LEFT($O327,FIND(" ",$O327&amp;" ")-1),"/",REPT(" ",20)),21,20)))),0)&gt;$W327,"Late","Same day"))</f>
        <v/>
      </c>
      <c r="AF327" s="26" t="str">
        <f aca="false">IF($A327="","",IFERROR(INDEX(Validation!$C$193:$C$217,MATCH($A327,Validation!$A$193:$A$217,0)),IF(COUNTIF(Validation!$U$19:$U$178,$Z327)&gt;0,$Z327,IF(COUNTIF(Validation!$S$19:$S$178,$AI327)=1,INDEX(Validation!$U$19:$U$178,MATCH($AI327,Validation!$S$19:$S$178,0)),$Z327))))</f>
        <v/>
      </c>
      <c r="AG327" s="27" t="str">
        <f aca="false">IF(COUNTA($A327:$U327)=0,"",IF($A327="","No name",IF($F327="","No date",IF($W327=0,"Date ilegible",IF(NOT(ISNUMBER($N327)),"Hours no numéricas",IF($AA327="NO MATCH","Person no identificada","OK"))))))</f>
        <v/>
      </c>
      <c r="AH327" s="27" t="str">
        <f aca="false">IF($W327=0,"No date",IF($W327&lt;Validation!$B$3,"Before period",IF($W327&gt;Validation!$C$3,"After period","In period")))</f>
        <v>No date</v>
      </c>
      <c r="AI327" s="26" t="str">
        <f aca="false">IF($Y327="","",TRIM(RIGHT(SUBSTITUTE($Y327," ",REPT(" ",50)),50)))</f>
        <v/>
      </c>
      <c r="AJ327" s="27" t="str">
        <f aca="false">IF($A327="","",IF(NOT(ISERROR(MATCH($A327,Validation!$A$193:$A$217,0))),"Manual mapping",IF(COUNTIF(Validation!$U$19:$U$178,$Z327)&gt;0,"Direct",IF(COUNTIF(Validation!$S$19:$S$178,$AI327)=1,"By surname","Unresolved"))))</f>
        <v/>
      </c>
      <c r="AK327" s="28" t="str">
        <f aca="false">IF($L327="","",IF(MATCH($L327,$L$2:$L$3000,0)&lt;&gt;ROW()-1,"",COUNT($AK$1:$AK326)+1))</f>
        <v/>
      </c>
      <c r="AL327" s="28" t="str">
        <f aca="false">IF($G327="","",IF(MATCH($G327,$G$2:$G$3000,0)&lt;&gt;ROW()-1,"",COUNT($AL$1:$AL326)+1))</f>
        <v/>
      </c>
      <c r="AM327" s="28" t="str">
        <f aca="false">IF($H327="","",IF(MATCH($H327,$H$2:$H$3000,0)&lt;&gt;ROW()-1,"",COUNT($AM$1:$AM326)+1))</f>
        <v/>
      </c>
      <c r="AN327" s="28" t="str">
        <f aca="false">IF($I327="","",IF(MATCH($I327,$I$2:$I$3000,0)&lt;&gt;ROW()-1,"",COUNT($AN$1:$AN326)+1))</f>
        <v/>
      </c>
      <c r="AO327" s="28" t="str">
        <f aca="false">IF($Q327="","",IF(MATCH($Q327,$Q$2:$Q$3000,0)&lt;&gt;ROW()-1,"",COUNT($AO$1:$AO326)+1))</f>
        <v/>
      </c>
    </row>
    <row r="328" customFormat="false" ht="12.75" hidden="false" customHeight="true" outlineLevel="0" collapsed="false">
      <c r="W328" s="24" t="n">
        <f aca="false">IF($F328="",0,IFERROR(IF(ISNUMBER($F328),INT($F328),DATE(VALUE(MID(SUBSTITUTE(LEFT($F328,FIND(" ",$F328&amp;" ")-1),"/",REPT(" ",20)),41,20)),VALUE(LEFT(SUBSTITUTE(LEFT($F328,FIND(" ",$F328&amp;" ")-1),"/",REPT(" ",20)),20)),VALUE(MID(SUBSTITUTE(LEFT($F328,FIND(" ",$F328&amp;" ")-1),"/",REPT(" ",20)),21,20)))),0))</f>
        <v>0</v>
      </c>
      <c r="X328" s="25" t="str">
        <f aca="false">IF(ISNUMBER($N328),$N328*Validation!$B$5,"")</f>
        <v/>
      </c>
      <c r="Y328" s="26" t="str">
        <f aca="false">IF($A328="","",SUBSTITUTE(SUBSTITUTE(SUBSTITUTE(SUBSTITUTE(SUBSTITUTE(SUBSTITUTE(SUBSTITUTE(UPPER(TRIM($A328)),"Á","A"),"É","E"),"Í","I"),"Ó","O"),"Ú","U"),"Ñ","N"),"Ü","U"))</f>
        <v/>
      </c>
      <c r="Z328" s="26" t="str">
        <f aca="false">IF($Y328="","",LEFT($Y328,1)&amp;" "&amp;TRIM(RIGHT(SUBSTITUTE($Y328," ",REPT(" ",50)),50)))</f>
        <v/>
      </c>
      <c r="AA328" s="27" t="str">
        <f aca="false">IF($AF328="","",IF(COUNTIF(Validation!$U$19:$U$178,$AF328)&gt;0,"OK","NO MATCH"))</f>
        <v/>
      </c>
      <c r="AB328" s="27" t="str">
        <f aca="false">IF($W328=0,"",IF(AND($W328&gt;=Validation!$B$3,$W328&lt;=Validation!$C$3),"Yes","No"))</f>
        <v/>
      </c>
      <c r="AC328" s="26" t="str">
        <f aca="false">IF($A328="","",$AF328&amp;"|"&amp;TEXT($W328,"yyyy-mm-dd")&amp;"|"&amp;$J328&amp;"|"&amp;$N328)</f>
        <v/>
      </c>
      <c r="AD328" s="27" t="str">
        <f aca="false">IF($AC328="","",IF(COUNTIF($AC$2:$AC$3000,$AC328)&gt;1,"REVIEW","OK"))</f>
        <v/>
      </c>
      <c r="AE328" s="27" t="str">
        <f aca="false">IF(OR($W328=0,$O328=""),"",IF(IFERROR(IF(ISNUMBER($O328),INT($O328),DATE(VALUE(MID(SUBSTITUTE(LEFT($O328,FIND(" ",$O328&amp;" ")-1),"/",REPT(" ",20)),41,20)),VALUE(LEFT(SUBSTITUTE(LEFT($O328,FIND(" ",$O328&amp;" ")-1),"/",REPT(" ",20)),20)),VALUE(MID(SUBSTITUTE(LEFT($O328,FIND(" ",$O328&amp;" ")-1),"/",REPT(" ",20)),21,20)))),0)&gt;$W328,"Late","Same day"))</f>
        <v/>
      </c>
      <c r="AF328" s="26" t="str">
        <f aca="false">IF($A328="","",IFERROR(INDEX(Validation!$C$193:$C$217,MATCH($A328,Validation!$A$193:$A$217,0)),IF(COUNTIF(Validation!$U$19:$U$178,$Z328)&gt;0,$Z328,IF(COUNTIF(Validation!$S$19:$S$178,$AI328)=1,INDEX(Validation!$U$19:$U$178,MATCH($AI328,Validation!$S$19:$S$178,0)),$Z328))))</f>
        <v/>
      </c>
      <c r="AG328" s="27" t="str">
        <f aca="false">IF(COUNTA($A328:$U328)=0,"",IF($A328="","No name",IF($F328="","No date",IF($W328=0,"Date ilegible",IF(NOT(ISNUMBER($N328)),"Hours no numéricas",IF($AA328="NO MATCH","Person no identificada","OK"))))))</f>
        <v/>
      </c>
      <c r="AH328" s="27" t="str">
        <f aca="false">IF($W328=0,"No date",IF($W328&lt;Validation!$B$3,"Before period",IF($W328&gt;Validation!$C$3,"After period","In period")))</f>
        <v>No date</v>
      </c>
      <c r="AI328" s="26" t="str">
        <f aca="false">IF($Y328="","",TRIM(RIGHT(SUBSTITUTE($Y328," ",REPT(" ",50)),50)))</f>
        <v/>
      </c>
      <c r="AJ328" s="27" t="str">
        <f aca="false">IF($A328="","",IF(NOT(ISERROR(MATCH($A328,Validation!$A$193:$A$217,0))),"Manual mapping",IF(COUNTIF(Validation!$U$19:$U$178,$Z328)&gt;0,"Direct",IF(COUNTIF(Validation!$S$19:$S$178,$AI328)=1,"By surname","Unresolved"))))</f>
        <v/>
      </c>
      <c r="AK328" s="28" t="str">
        <f aca="false">IF($L328="","",IF(MATCH($L328,$L$2:$L$3000,0)&lt;&gt;ROW()-1,"",COUNT($AK$1:$AK327)+1))</f>
        <v/>
      </c>
      <c r="AL328" s="28" t="str">
        <f aca="false">IF($G328="","",IF(MATCH($G328,$G$2:$G$3000,0)&lt;&gt;ROW()-1,"",COUNT($AL$1:$AL327)+1))</f>
        <v/>
      </c>
      <c r="AM328" s="28" t="str">
        <f aca="false">IF($H328="","",IF(MATCH($H328,$H$2:$H$3000,0)&lt;&gt;ROW()-1,"",COUNT($AM$1:$AM327)+1))</f>
        <v/>
      </c>
      <c r="AN328" s="28" t="str">
        <f aca="false">IF($I328="","",IF(MATCH($I328,$I$2:$I$3000,0)&lt;&gt;ROW()-1,"",COUNT($AN$1:$AN327)+1))</f>
        <v/>
      </c>
      <c r="AO328" s="28" t="str">
        <f aca="false">IF($Q328="","",IF(MATCH($Q328,$Q$2:$Q$3000,0)&lt;&gt;ROW()-1,"",COUNT($AO$1:$AO327)+1))</f>
        <v/>
      </c>
    </row>
    <row r="329" customFormat="false" ht="12.75" hidden="false" customHeight="true" outlineLevel="0" collapsed="false">
      <c r="W329" s="24" t="n">
        <f aca="false">IF($F329="",0,IFERROR(IF(ISNUMBER($F329),INT($F329),DATE(VALUE(MID(SUBSTITUTE(LEFT($F329,FIND(" ",$F329&amp;" ")-1),"/",REPT(" ",20)),41,20)),VALUE(LEFT(SUBSTITUTE(LEFT($F329,FIND(" ",$F329&amp;" ")-1),"/",REPT(" ",20)),20)),VALUE(MID(SUBSTITUTE(LEFT($F329,FIND(" ",$F329&amp;" ")-1),"/",REPT(" ",20)),21,20)))),0))</f>
        <v>0</v>
      </c>
      <c r="X329" s="25" t="str">
        <f aca="false">IF(ISNUMBER($N329),$N329*Validation!$B$5,"")</f>
        <v/>
      </c>
      <c r="Y329" s="26" t="str">
        <f aca="false">IF($A329="","",SUBSTITUTE(SUBSTITUTE(SUBSTITUTE(SUBSTITUTE(SUBSTITUTE(SUBSTITUTE(SUBSTITUTE(UPPER(TRIM($A329)),"Á","A"),"É","E"),"Í","I"),"Ó","O"),"Ú","U"),"Ñ","N"),"Ü","U"))</f>
        <v/>
      </c>
      <c r="Z329" s="26" t="str">
        <f aca="false">IF($Y329="","",LEFT($Y329,1)&amp;" "&amp;TRIM(RIGHT(SUBSTITUTE($Y329," ",REPT(" ",50)),50)))</f>
        <v/>
      </c>
      <c r="AA329" s="27" t="str">
        <f aca="false">IF($AF329="","",IF(COUNTIF(Validation!$U$19:$U$178,$AF329)&gt;0,"OK","NO MATCH"))</f>
        <v/>
      </c>
      <c r="AB329" s="27" t="str">
        <f aca="false">IF($W329=0,"",IF(AND($W329&gt;=Validation!$B$3,$W329&lt;=Validation!$C$3),"Yes","No"))</f>
        <v/>
      </c>
      <c r="AC329" s="26" t="str">
        <f aca="false">IF($A329="","",$AF329&amp;"|"&amp;TEXT($W329,"yyyy-mm-dd")&amp;"|"&amp;$J329&amp;"|"&amp;$N329)</f>
        <v/>
      </c>
      <c r="AD329" s="27" t="str">
        <f aca="false">IF($AC329="","",IF(COUNTIF($AC$2:$AC$3000,$AC329)&gt;1,"REVIEW","OK"))</f>
        <v/>
      </c>
      <c r="AE329" s="27" t="str">
        <f aca="false">IF(OR($W329=0,$O329=""),"",IF(IFERROR(IF(ISNUMBER($O329),INT($O329),DATE(VALUE(MID(SUBSTITUTE(LEFT($O329,FIND(" ",$O329&amp;" ")-1),"/",REPT(" ",20)),41,20)),VALUE(LEFT(SUBSTITUTE(LEFT($O329,FIND(" ",$O329&amp;" ")-1),"/",REPT(" ",20)),20)),VALUE(MID(SUBSTITUTE(LEFT($O329,FIND(" ",$O329&amp;" ")-1),"/",REPT(" ",20)),21,20)))),0)&gt;$W329,"Late","Same day"))</f>
        <v/>
      </c>
      <c r="AF329" s="26" t="str">
        <f aca="false">IF($A329="","",IFERROR(INDEX(Validation!$C$193:$C$217,MATCH($A329,Validation!$A$193:$A$217,0)),IF(COUNTIF(Validation!$U$19:$U$178,$Z329)&gt;0,$Z329,IF(COUNTIF(Validation!$S$19:$S$178,$AI329)=1,INDEX(Validation!$U$19:$U$178,MATCH($AI329,Validation!$S$19:$S$178,0)),$Z329))))</f>
        <v/>
      </c>
      <c r="AG329" s="27" t="str">
        <f aca="false">IF(COUNTA($A329:$U329)=0,"",IF($A329="","No name",IF($F329="","No date",IF($W329=0,"Date ilegible",IF(NOT(ISNUMBER($N329)),"Hours no numéricas",IF($AA329="NO MATCH","Person no identificada","OK"))))))</f>
        <v/>
      </c>
      <c r="AH329" s="27" t="str">
        <f aca="false">IF($W329=0,"No date",IF($W329&lt;Validation!$B$3,"Before period",IF($W329&gt;Validation!$C$3,"After period","In period")))</f>
        <v>No date</v>
      </c>
      <c r="AI329" s="26" t="str">
        <f aca="false">IF($Y329="","",TRIM(RIGHT(SUBSTITUTE($Y329," ",REPT(" ",50)),50)))</f>
        <v/>
      </c>
      <c r="AJ329" s="27" t="str">
        <f aca="false">IF($A329="","",IF(NOT(ISERROR(MATCH($A329,Validation!$A$193:$A$217,0))),"Manual mapping",IF(COUNTIF(Validation!$U$19:$U$178,$Z329)&gt;0,"Direct",IF(COUNTIF(Validation!$S$19:$S$178,$AI329)=1,"By surname","Unresolved"))))</f>
        <v/>
      </c>
      <c r="AK329" s="28" t="str">
        <f aca="false">IF($L329="","",IF(MATCH($L329,$L$2:$L$3000,0)&lt;&gt;ROW()-1,"",COUNT($AK$1:$AK328)+1))</f>
        <v/>
      </c>
      <c r="AL329" s="28" t="str">
        <f aca="false">IF($G329="","",IF(MATCH($G329,$G$2:$G$3000,0)&lt;&gt;ROW()-1,"",COUNT($AL$1:$AL328)+1))</f>
        <v/>
      </c>
      <c r="AM329" s="28" t="str">
        <f aca="false">IF($H329="","",IF(MATCH($H329,$H$2:$H$3000,0)&lt;&gt;ROW()-1,"",COUNT($AM$1:$AM328)+1))</f>
        <v/>
      </c>
      <c r="AN329" s="28" t="str">
        <f aca="false">IF($I329="","",IF(MATCH($I329,$I$2:$I$3000,0)&lt;&gt;ROW()-1,"",COUNT($AN$1:$AN328)+1))</f>
        <v/>
      </c>
      <c r="AO329" s="28" t="str">
        <f aca="false">IF($Q329="","",IF(MATCH($Q329,$Q$2:$Q$3000,0)&lt;&gt;ROW()-1,"",COUNT($AO$1:$AO328)+1))</f>
        <v/>
      </c>
    </row>
    <row r="330" customFormat="false" ht="12.75" hidden="false" customHeight="true" outlineLevel="0" collapsed="false">
      <c r="W330" s="24" t="n">
        <f aca="false">IF($F330="",0,IFERROR(IF(ISNUMBER($F330),INT($F330),DATE(VALUE(MID(SUBSTITUTE(LEFT($F330,FIND(" ",$F330&amp;" ")-1),"/",REPT(" ",20)),41,20)),VALUE(LEFT(SUBSTITUTE(LEFT($F330,FIND(" ",$F330&amp;" ")-1),"/",REPT(" ",20)),20)),VALUE(MID(SUBSTITUTE(LEFT($F330,FIND(" ",$F330&amp;" ")-1),"/",REPT(" ",20)),21,20)))),0))</f>
        <v>0</v>
      </c>
      <c r="X330" s="25" t="str">
        <f aca="false">IF(ISNUMBER($N330),$N330*Validation!$B$5,"")</f>
        <v/>
      </c>
      <c r="Y330" s="26" t="str">
        <f aca="false">IF($A330="","",SUBSTITUTE(SUBSTITUTE(SUBSTITUTE(SUBSTITUTE(SUBSTITUTE(SUBSTITUTE(SUBSTITUTE(UPPER(TRIM($A330)),"Á","A"),"É","E"),"Í","I"),"Ó","O"),"Ú","U"),"Ñ","N"),"Ü","U"))</f>
        <v/>
      </c>
      <c r="Z330" s="26" t="str">
        <f aca="false">IF($Y330="","",LEFT($Y330,1)&amp;" "&amp;TRIM(RIGHT(SUBSTITUTE($Y330," ",REPT(" ",50)),50)))</f>
        <v/>
      </c>
      <c r="AA330" s="27" t="str">
        <f aca="false">IF($AF330="","",IF(COUNTIF(Validation!$U$19:$U$178,$AF330)&gt;0,"OK","NO MATCH"))</f>
        <v/>
      </c>
      <c r="AB330" s="27" t="str">
        <f aca="false">IF($W330=0,"",IF(AND($W330&gt;=Validation!$B$3,$W330&lt;=Validation!$C$3),"Yes","No"))</f>
        <v/>
      </c>
      <c r="AC330" s="26" t="str">
        <f aca="false">IF($A330="","",$AF330&amp;"|"&amp;TEXT($W330,"yyyy-mm-dd")&amp;"|"&amp;$J330&amp;"|"&amp;$N330)</f>
        <v/>
      </c>
      <c r="AD330" s="27" t="str">
        <f aca="false">IF($AC330="","",IF(COUNTIF($AC$2:$AC$3000,$AC330)&gt;1,"REVIEW","OK"))</f>
        <v/>
      </c>
      <c r="AE330" s="27" t="str">
        <f aca="false">IF(OR($W330=0,$O330=""),"",IF(IFERROR(IF(ISNUMBER($O330),INT($O330),DATE(VALUE(MID(SUBSTITUTE(LEFT($O330,FIND(" ",$O330&amp;" ")-1),"/",REPT(" ",20)),41,20)),VALUE(LEFT(SUBSTITUTE(LEFT($O330,FIND(" ",$O330&amp;" ")-1),"/",REPT(" ",20)),20)),VALUE(MID(SUBSTITUTE(LEFT($O330,FIND(" ",$O330&amp;" ")-1),"/",REPT(" ",20)),21,20)))),0)&gt;$W330,"Late","Same day"))</f>
        <v/>
      </c>
      <c r="AF330" s="26" t="str">
        <f aca="false">IF($A330="","",IFERROR(INDEX(Validation!$C$193:$C$217,MATCH($A330,Validation!$A$193:$A$217,0)),IF(COUNTIF(Validation!$U$19:$U$178,$Z330)&gt;0,$Z330,IF(COUNTIF(Validation!$S$19:$S$178,$AI330)=1,INDEX(Validation!$U$19:$U$178,MATCH($AI330,Validation!$S$19:$S$178,0)),$Z330))))</f>
        <v/>
      </c>
      <c r="AG330" s="27" t="str">
        <f aca="false">IF(COUNTA($A330:$U330)=0,"",IF($A330="","No name",IF($F330="","No date",IF($W330=0,"Date ilegible",IF(NOT(ISNUMBER($N330)),"Hours no numéricas",IF($AA330="NO MATCH","Person no identificada","OK"))))))</f>
        <v/>
      </c>
      <c r="AH330" s="27" t="str">
        <f aca="false">IF($W330=0,"No date",IF($W330&lt;Validation!$B$3,"Before period",IF($W330&gt;Validation!$C$3,"After period","In period")))</f>
        <v>No date</v>
      </c>
      <c r="AI330" s="26" t="str">
        <f aca="false">IF($Y330="","",TRIM(RIGHT(SUBSTITUTE($Y330," ",REPT(" ",50)),50)))</f>
        <v/>
      </c>
      <c r="AJ330" s="27" t="str">
        <f aca="false">IF($A330="","",IF(NOT(ISERROR(MATCH($A330,Validation!$A$193:$A$217,0))),"Manual mapping",IF(COUNTIF(Validation!$U$19:$U$178,$Z330)&gt;0,"Direct",IF(COUNTIF(Validation!$S$19:$S$178,$AI330)=1,"By surname","Unresolved"))))</f>
        <v/>
      </c>
      <c r="AK330" s="28" t="str">
        <f aca="false">IF($L330="","",IF(MATCH($L330,$L$2:$L$3000,0)&lt;&gt;ROW()-1,"",COUNT($AK$1:$AK329)+1))</f>
        <v/>
      </c>
      <c r="AL330" s="28" t="str">
        <f aca="false">IF($G330="","",IF(MATCH($G330,$G$2:$G$3000,0)&lt;&gt;ROW()-1,"",COUNT($AL$1:$AL329)+1))</f>
        <v/>
      </c>
      <c r="AM330" s="28" t="str">
        <f aca="false">IF($H330="","",IF(MATCH($H330,$H$2:$H$3000,0)&lt;&gt;ROW()-1,"",COUNT($AM$1:$AM329)+1))</f>
        <v/>
      </c>
      <c r="AN330" s="28" t="str">
        <f aca="false">IF($I330="","",IF(MATCH($I330,$I$2:$I$3000,0)&lt;&gt;ROW()-1,"",COUNT($AN$1:$AN329)+1))</f>
        <v/>
      </c>
      <c r="AO330" s="28" t="str">
        <f aca="false">IF($Q330="","",IF(MATCH($Q330,$Q$2:$Q$3000,0)&lt;&gt;ROW()-1,"",COUNT($AO$1:$AO329)+1))</f>
        <v/>
      </c>
    </row>
    <row r="331" customFormat="false" ht="12.75" hidden="false" customHeight="true" outlineLevel="0" collapsed="false">
      <c r="W331" s="24" t="n">
        <f aca="false">IF($F331="",0,IFERROR(IF(ISNUMBER($F331),INT($F331),DATE(VALUE(MID(SUBSTITUTE(LEFT($F331,FIND(" ",$F331&amp;" ")-1),"/",REPT(" ",20)),41,20)),VALUE(LEFT(SUBSTITUTE(LEFT($F331,FIND(" ",$F331&amp;" ")-1),"/",REPT(" ",20)),20)),VALUE(MID(SUBSTITUTE(LEFT($F331,FIND(" ",$F331&amp;" ")-1),"/",REPT(" ",20)),21,20)))),0))</f>
        <v>0</v>
      </c>
      <c r="X331" s="25" t="str">
        <f aca="false">IF(ISNUMBER($N331),$N331*Validation!$B$5,"")</f>
        <v/>
      </c>
      <c r="Y331" s="26" t="str">
        <f aca="false">IF($A331="","",SUBSTITUTE(SUBSTITUTE(SUBSTITUTE(SUBSTITUTE(SUBSTITUTE(SUBSTITUTE(SUBSTITUTE(UPPER(TRIM($A331)),"Á","A"),"É","E"),"Í","I"),"Ó","O"),"Ú","U"),"Ñ","N"),"Ü","U"))</f>
        <v/>
      </c>
      <c r="Z331" s="26" t="str">
        <f aca="false">IF($Y331="","",LEFT($Y331,1)&amp;" "&amp;TRIM(RIGHT(SUBSTITUTE($Y331," ",REPT(" ",50)),50)))</f>
        <v/>
      </c>
      <c r="AA331" s="27" t="str">
        <f aca="false">IF($AF331="","",IF(COUNTIF(Validation!$U$19:$U$178,$AF331)&gt;0,"OK","NO MATCH"))</f>
        <v/>
      </c>
      <c r="AB331" s="27" t="str">
        <f aca="false">IF($W331=0,"",IF(AND($W331&gt;=Validation!$B$3,$W331&lt;=Validation!$C$3),"Yes","No"))</f>
        <v/>
      </c>
      <c r="AC331" s="26" t="str">
        <f aca="false">IF($A331="","",$AF331&amp;"|"&amp;TEXT($W331,"yyyy-mm-dd")&amp;"|"&amp;$J331&amp;"|"&amp;$N331)</f>
        <v/>
      </c>
      <c r="AD331" s="27" t="str">
        <f aca="false">IF($AC331="","",IF(COUNTIF($AC$2:$AC$3000,$AC331)&gt;1,"REVIEW","OK"))</f>
        <v/>
      </c>
      <c r="AE331" s="27" t="str">
        <f aca="false">IF(OR($W331=0,$O331=""),"",IF(IFERROR(IF(ISNUMBER($O331),INT($O331),DATE(VALUE(MID(SUBSTITUTE(LEFT($O331,FIND(" ",$O331&amp;" ")-1),"/",REPT(" ",20)),41,20)),VALUE(LEFT(SUBSTITUTE(LEFT($O331,FIND(" ",$O331&amp;" ")-1),"/",REPT(" ",20)),20)),VALUE(MID(SUBSTITUTE(LEFT($O331,FIND(" ",$O331&amp;" ")-1),"/",REPT(" ",20)),21,20)))),0)&gt;$W331,"Late","Same day"))</f>
        <v/>
      </c>
      <c r="AF331" s="26" t="str">
        <f aca="false">IF($A331="","",IFERROR(INDEX(Validation!$C$193:$C$217,MATCH($A331,Validation!$A$193:$A$217,0)),IF(COUNTIF(Validation!$U$19:$U$178,$Z331)&gt;0,$Z331,IF(COUNTIF(Validation!$S$19:$S$178,$AI331)=1,INDEX(Validation!$U$19:$U$178,MATCH($AI331,Validation!$S$19:$S$178,0)),$Z331))))</f>
        <v/>
      </c>
      <c r="AG331" s="27" t="str">
        <f aca="false">IF(COUNTA($A331:$U331)=0,"",IF($A331="","No name",IF($F331="","No date",IF($W331=0,"Date ilegible",IF(NOT(ISNUMBER($N331)),"Hours no numéricas",IF($AA331="NO MATCH","Person no identificada","OK"))))))</f>
        <v/>
      </c>
      <c r="AH331" s="27" t="str">
        <f aca="false">IF($W331=0,"No date",IF($W331&lt;Validation!$B$3,"Before period",IF($W331&gt;Validation!$C$3,"After period","In period")))</f>
        <v>No date</v>
      </c>
      <c r="AI331" s="26" t="str">
        <f aca="false">IF($Y331="","",TRIM(RIGHT(SUBSTITUTE($Y331," ",REPT(" ",50)),50)))</f>
        <v/>
      </c>
      <c r="AJ331" s="27" t="str">
        <f aca="false">IF($A331="","",IF(NOT(ISERROR(MATCH($A331,Validation!$A$193:$A$217,0))),"Manual mapping",IF(COUNTIF(Validation!$U$19:$U$178,$Z331)&gt;0,"Direct",IF(COUNTIF(Validation!$S$19:$S$178,$AI331)=1,"By surname","Unresolved"))))</f>
        <v/>
      </c>
      <c r="AK331" s="28" t="str">
        <f aca="false">IF($L331="","",IF(MATCH($L331,$L$2:$L$3000,0)&lt;&gt;ROW()-1,"",COUNT($AK$1:$AK330)+1))</f>
        <v/>
      </c>
      <c r="AL331" s="28" t="str">
        <f aca="false">IF($G331="","",IF(MATCH($G331,$G$2:$G$3000,0)&lt;&gt;ROW()-1,"",COUNT($AL$1:$AL330)+1))</f>
        <v/>
      </c>
      <c r="AM331" s="28" t="str">
        <f aca="false">IF($H331="","",IF(MATCH($H331,$H$2:$H$3000,0)&lt;&gt;ROW()-1,"",COUNT($AM$1:$AM330)+1))</f>
        <v/>
      </c>
      <c r="AN331" s="28" t="str">
        <f aca="false">IF($I331="","",IF(MATCH($I331,$I$2:$I$3000,0)&lt;&gt;ROW()-1,"",COUNT($AN$1:$AN330)+1))</f>
        <v/>
      </c>
      <c r="AO331" s="28" t="str">
        <f aca="false">IF($Q331="","",IF(MATCH($Q331,$Q$2:$Q$3000,0)&lt;&gt;ROW()-1,"",COUNT($AO$1:$AO330)+1))</f>
        <v/>
      </c>
    </row>
    <row r="332" customFormat="false" ht="12.75" hidden="false" customHeight="true" outlineLevel="0" collapsed="false">
      <c r="W332" s="24" t="n">
        <f aca="false">IF($F332="",0,IFERROR(IF(ISNUMBER($F332),INT($F332),DATE(VALUE(MID(SUBSTITUTE(LEFT($F332,FIND(" ",$F332&amp;" ")-1),"/",REPT(" ",20)),41,20)),VALUE(LEFT(SUBSTITUTE(LEFT($F332,FIND(" ",$F332&amp;" ")-1),"/",REPT(" ",20)),20)),VALUE(MID(SUBSTITUTE(LEFT($F332,FIND(" ",$F332&amp;" ")-1),"/",REPT(" ",20)),21,20)))),0))</f>
        <v>0</v>
      </c>
      <c r="X332" s="25" t="str">
        <f aca="false">IF(ISNUMBER($N332),$N332*Validation!$B$5,"")</f>
        <v/>
      </c>
      <c r="Y332" s="26" t="str">
        <f aca="false">IF($A332="","",SUBSTITUTE(SUBSTITUTE(SUBSTITUTE(SUBSTITUTE(SUBSTITUTE(SUBSTITUTE(SUBSTITUTE(UPPER(TRIM($A332)),"Á","A"),"É","E"),"Í","I"),"Ó","O"),"Ú","U"),"Ñ","N"),"Ü","U"))</f>
        <v/>
      </c>
      <c r="Z332" s="26" t="str">
        <f aca="false">IF($Y332="","",LEFT($Y332,1)&amp;" "&amp;TRIM(RIGHT(SUBSTITUTE($Y332," ",REPT(" ",50)),50)))</f>
        <v/>
      </c>
      <c r="AA332" s="27" t="str">
        <f aca="false">IF($AF332="","",IF(COUNTIF(Validation!$U$19:$U$178,$AF332)&gt;0,"OK","NO MATCH"))</f>
        <v/>
      </c>
      <c r="AB332" s="27" t="str">
        <f aca="false">IF($W332=0,"",IF(AND($W332&gt;=Validation!$B$3,$W332&lt;=Validation!$C$3),"Yes","No"))</f>
        <v/>
      </c>
      <c r="AC332" s="26" t="str">
        <f aca="false">IF($A332="","",$AF332&amp;"|"&amp;TEXT($W332,"yyyy-mm-dd")&amp;"|"&amp;$J332&amp;"|"&amp;$N332)</f>
        <v/>
      </c>
      <c r="AD332" s="27" t="str">
        <f aca="false">IF($AC332="","",IF(COUNTIF($AC$2:$AC$3000,$AC332)&gt;1,"REVIEW","OK"))</f>
        <v/>
      </c>
      <c r="AE332" s="27" t="str">
        <f aca="false">IF(OR($W332=0,$O332=""),"",IF(IFERROR(IF(ISNUMBER($O332),INT($O332),DATE(VALUE(MID(SUBSTITUTE(LEFT($O332,FIND(" ",$O332&amp;" ")-1),"/",REPT(" ",20)),41,20)),VALUE(LEFT(SUBSTITUTE(LEFT($O332,FIND(" ",$O332&amp;" ")-1),"/",REPT(" ",20)),20)),VALUE(MID(SUBSTITUTE(LEFT($O332,FIND(" ",$O332&amp;" ")-1),"/",REPT(" ",20)),21,20)))),0)&gt;$W332,"Late","Same day"))</f>
        <v/>
      </c>
      <c r="AF332" s="26" t="str">
        <f aca="false">IF($A332="","",IFERROR(INDEX(Validation!$C$193:$C$217,MATCH($A332,Validation!$A$193:$A$217,0)),IF(COUNTIF(Validation!$U$19:$U$178,$Z332)&gt;0,$Z332,IF(COUNTIF(Validation!$S$19:$S$178,$AI332)=1,INDEX(Validation!$U$19:$U$178,MATCH($AI332,Validation!$S$19:$S$178,0)),$Z332))))</f>
        <v/>
      </c>
      <c r="AG332" s="27" t="str">
        <f aca="false">IF(COUNTA($A332:$U332)=0,"",IF($A332="","No name",IF($F332="","No date",IF($W332=0,"Date ilegible",IF(NOT(ISNUMBER($N332)),"Hours no numéricas",IF($AA332="NO MATCH","Person no identificada","OK"))))))</f>
        <v/>
      </c>
      <c r="AH332" s="27" t="str">
        <f aca="false">IF($W332=0,"No date",IF($W332&lt;Validation!$B$3,"Before period",IF($W332&gt;Validation!$C$3,"After period","In period")))</f>
        <v>No date</v>
      </c>
      <c r="AI332" s="26" t="str">
        <f aca="false">IF($Y332="","",TRIM(RIGHT(SUBSTITUTE($Y332," ",REPT(" ",50)),50)))</f>
        <v/>
      </c>
      <c r="AJ332" s="27" t="str">
        <f aca="false">IF($A332="","",IF(NOT(ISERROR(MATCH($A332,Validation!$A$193:$A$217,0))),"Manual mapping",IF(COUNTIF(Validation!$U$19:$U$178,$Z332)&gt;0,"Direct",IF(COUNTIF(Validation!$S$19:$S$178,$AI332)=1,"By surname","Unresolved"))))</f>
        <v/>
      </c>
      <c r="AK332" s="28" t="str">
        <f aca="false">IF($L332="","",IF(MATCH($L332,$L$2:$L$3000,0)&lt;&gt;ROW()-1,"",COUNT($AK$1:$AK331)+1))</f>
        <v/>
      </c>
      <c r="AL332" s="28" t="str">
        <f aca="false">IF($G332="","",IF(MATCH($G332,$G$2:$G$3000,0)&lt;&gt;ROW()-1,"",COUNT($AL$1:$AL331)+1))</f>
        <v/>
      </c>
      <c r="AM332" s="28" t="str">
        <f aca="false">IF($H332="","",IF(MATCH($H332,$H$2:$H$3000,0)&lt;&gt;ROW()-1,"",COUNT($AM$1:$AM331)+1))</f>
        <v/>
      </c>
      <c r="AN332" s="28" t="str">
        <f aca="false">IF($I332="","",IF(MATCH($I332,$I$2:$I$3000,0)&lt;&gt;ROW()-1,"",COUNT($AN$1:$AN331)+1))</f>
        <v/>
      </c>
      <c r="AO332" s="28" t="str">
        <f aca="false">IF($Q332="","",IF(MATCH($Q332,$Q$2:$Q$3000,0)&lt;&gt;ROW()-1,"",COUNT($AO$1:$AO331)+1))</f>
        <v/>
      </c>
    </row>
    <row r="333" customFormat="false" ht="12.75" hidden="false" customHeight="true" outlineLevel="0" collapsed="false">
      <c r="W333" s="24" t="n">
        <f aca="false">IF($F333="",0,IFERROR(IF(ISNUMBER($F333),INT($F333),DATE(VALUE(MID(SUBSTITUTE(LEFT($F333,FIND(" ",$F333&amp;" ")-1),"/",REPT(" ",20)),41,20)),VALUE(LEFT(SUBSTITUTE(LEFT($F333,FIND(" ",$F333&amp;" ")-1),"/",REPT(" ",20)),20)),VALUE(MID(SUBSTITUTE(LEFT($F333,FIND(" ",$F333&amp;" ")-1),"/",REPT(" ",20)),21,20)))),0))</f>
        <v>0</v>
      </c>
      <c r="X333" s="25" t="str">
        <f aca="false">IF(ISNUMBER($N333),$N333*Validation!$B$5,"")</f>
        <v/>
      </c>
      <c r="Y333" s="26" t="str">
        <f aca="false">IF($A333="","",SUBSTITUTE(SUBSTITUTE(SUBSTITUTE(SUBSTITUTE(SUBSTITUTE(SUBSTITUTE(SUBSTITUTE(UPPER(TRIM($A333)),"Á","A"),"É","E"),"Í","I"),"Ó","O"),"Ú","U"),"Ñ","N"),"Ü","U"))</f>
        <v/>
      </c>
      <c r="Z333" s="26" t="str">
        <f aca="false">IF($Y333="","",LEFT($Y333,1)&amp;" "&amp;TRIM(RIGHT(SUBSTITUTE($Y333," ",REPT(" ",50)),50)))</f>
        <v/>
      </c>
      <c r="AA333" s="27" t="str">
        <f aca="false">IF($AF333="","",IF(COUNTIF(Validation!$U$19:$U$178,$AF333)&gt;0,"OK","NO MATCH"))</f>
        <v/>
      </c>
      <c r="AB333" s="27" t="str">
        <f aca="false">IF($W333=0,"",IF(AND($W333&gt;=Validation!$B$3,$W333&lt;=Validation!$C$3),"Yes","No"))</f>
        <v/>
      </c>
      <c r="AC333" s="26" t="str">
        <f aca="false">IF($A333="","",$AF333&amp;"|"&amp;TEXT($W333,"yyyy-mm-dd")&amp;"|"&amp;$J333&amp;"|"&amp;$N333)</f>
        <v/>
      </c>
      <c r="AD333" s="27" t="str">
        <f aca="false">IF($AC333="","",IF(COUNTIF($AC$2:$AC$3000,$AC333)&gt;1,"REVIEW","OK"))</f>
        <v/>
      </c>
      <c r="AE333" s="27" t="str">
        <f aca="false">IF(OR($W333=0,$O333=""),"",IF(IFERROR(IF(ISNUMBER($O333),INT($O333),DATE(VALUE(MID(SUBSTITUTE(LEFT($O333,FIND(" ",$O333&amp;" ")-1),"/",REPT(" ",20)),41,20)),VALUE(LEFT(SUBSTITUTE(LEFT($O333,FIND(" ",$O333&amp;" ")-1),"/",REPT(" ",20)),20)),VALUE(MID(SUBSTITUTE(LEFT($O333,FIND(" ",$O333&amp;" ")-1),"/",REPT(" ",20)),21,20)))),0)&gt;$W333,"Late","Same day"))</f>
        <v/>
      </c>
      <c r="AF333" s="26" t="str">
        <f aca="false">IF($A333="","",IFERROR(INDEX(Validation!$C$193:$C$217,MATCH($A333,Validation!$A$193:$A$217,0)),IF(COUNTIF(Validation!$U$19:$U$178,$Z333)&gt;0,$Z333,IF(COUNTIF(Validation!$S$19:$S$178,$AI333)=1,INDEX(Validation!$U$19:$U$178,MATCH($AI333,Validation!$S$19:$S$178,0)),$Z333))))</f>
        <v/>
      </c>
      <c r="AG333" s="27" t="str">
        <f aca="false">IF(COUNTA($A333:$U333)=0,"",IF($A333="","No name",IF($F333="","No date",IF($W333=0,"Date ilegible",IF(NOT(ISNUMBER($N333)),"Hours no numéricas",IF($AA333="NO MATCH","Person no identificada","OK"))))))</f>
        <v/>
      </c>
      <c r="AH333" s="27" t="str">
        <f aca="false">IF($W333=0,"No date",IF($W333&lt;Validation!$B$3,"Before period",IF($W333&gt;Validation!$C$3,"After period","In period")))</f>
        <v>No date</v>
      </c>
      <c r="AI333" s="26" t="str">
        <f aca="false">IF($Y333="","",TRIM(RIGHT(SUBSTITUTE($Y333," ",REPT(" ",50)),50)))</f>
        <v/>
      </c>
      <c r="AJ333" s="27" t="str">
        <f aca="false">IF($A333="","",IF(NOT(ISERROR(MATCH($A333,Validation!$A$193:$A$217,0))),"Manual mapping",IF(COUNTIF(Validation!$U$19:$U$178,$Z333)&gt;0,"Direct",IF(COUNTIF(Validation!$S$19:$S$178,$AI333)=1,"By surname","Unresolved"))))</f>
        <v/>
      </c>
      <c r="AK333" s="28" t="str">
        <f aca="false">IF($L333="","",IF(MATCH($L333,$L$2:$L$3000,0)&lt;&gt;ROW()-1,"",COUNT($AK$1:$AK332)+1))</f>
        <v/>
      </c>
      <c r="AL333" s="28" t="str">
        <f aca="false">IF($G333="","",IF(MATCH($G333,$G$2:$G$3000,0)&lt;&gt;ROW()-1,"",COUNT($AL$1:$AL332)+1))</f>
        <v/>
      </c>
      <c r="AM333" s="28" t="str">
        <f aca="false">IF($H333="","",IF(MATCH($H333,$H$2:$H$3000,0)&lt;&gt;ROW()-1,"",COUNT($AM$1:$AM332)+1))</f>
        <v/>
      </c>
      <c r="AN333" s="28" t="str">
        <f aca="false">IF($I333="","",IF(MATCH($I333,$I$2:$I$3000,0)&lt;&gt;ROW()-1,"",COUNT($AN$1:$AN332)+1))</f>
        <v/>
      </c>
      <c r="AO333" s="28" t="str">
        <f aca="false">IF($Q333="","",IF(MATCH($Q333,$Q$2:$Q$3000,0)&lt;&gt;ROW()-1,"",COUNT($AO$1:$AO332)+1))</f>
        <v/>
      </c>
    </row>
    <row r="334" customFormat="false" ht="12.75" hidden="false" customHeight="true" outlineLevel="0" collapsed="false">
      <c r="W334" s="24" t="n">
        <f aca="false">IF($F334="",0,IFERROR(IF(ISNUMBER($F334),INT($F334),DATE(VALUE(MID(SUBSTITUTE(LEFT($F334,FIND(" ",$F334&amp;" ")-1),"/",REPT(" ",20)),41,20)),VALUE(LEFT(SUBSTITUTE(LEFT($F334,FIND(" ",$F334&amp;" ")-1),"/",REPT(" ",20)),20)),VALUE(MID(SUBSTITUTE(LEFT($F334,FIND(" ",$F334&amp;" ")-1),"/",REPT(" ",20)),21,20)))),0))</f>
        <v>0</v>
      </c>
      <c r="X334" s="25" t="str">
        <f aca="false">IF(ISNUMBER($N334),$N334*Validation!$B$5,"")</f>
        <v/>
      </c>
      <c r="Y334" s="26" t="str">
        <f aca="false">IF($A334="","",SUBSTITUTE(SUBSTITUTE(SUBSTITUTE(SUBSTITUTE(SUBSTITUTE(SUBSTITUTE(SUBSTITUTE(UPPER(TRIM($A334)),"Á","A"),"É","E"),"Í","I"),"Ó","O"),"Ú","U"),"Ñ","N"),"Ü","U"))</f>
        <v/>
      </c>
      <c r="Z334" s="26" t="str">
        <f aca="false">IF($Y334="","",LEFT($Y334,1)&amp;" "&amp;TRIM(RIGHT(SUBSTITUTE($Y334," ",REPT(" ",50)),50)))</f>
        <v/>
      </c>
      <c r="AA334" s="27" t="str">
        <f aca="false">IF($AF334="","",IF(COUNTIF(Validation!$U$19:$U$178,$AF334)&gt;0,"OK","NO MATCH"))</f>
        <v/>
      </c>
      <c r="AB334" s="27" t="str">
        <f aca="false">IF($W334=0,"",IF(AND($W334&gt;=Validation!$B$3,$W334&lt;=Validation!$C$3),"Yes","No"))</f>
        <v/>
      </c>
      <c r="AC334" s="26" t="str">
        <f aca="false">IF($A334="","",$AF334&amp;"|"&amp;TEXT($W334,"yyyy-mm-dd")&amp;"|"&amp;$J334&amp;"|"&amp;$N334)</f>
        <v/>
      </c>
      <c r="AD334" s="27" t="str">
        <f aca="false">IF($AC334="","",IF(COUNTIF($AC$2:$AC$3000,$AC334)&gt;1,"REVIEW","OK"))</f>
        <v/>
      </c>
      <c r="AE334" s="27" t="str">
        <f aca="false">IF(OR($W334=0,$O334=""),"",IF(IFERROR(IF(ISNUMBER($O334),INT($O334),DATE(VALUE(MID(SUBSTITUTE(LEFT($O334,FIND(" ",$O334&amp;" ")-1),"/",REPT(" ",20)),41,20)),VALUE(LEFT(SUBSTITUTE(LEFT($O334,FIND(" ",$O334&amp;" ")-1),"/",REPT(" ",20)),20)),VALUE(MID(SUBSTITUTE(LEFT($O334,FIND(" ",$O334&amp;" ")-1),"/",REPT(" ",20)),21,20)))),0)&gt;$W334,"Late","Same day"))</f>
        <v/>
      </c>
      <c r="AF334" s="26" t="str">
        <f aca="false">IF($A334="","",IFERROR(INDEX(Validation!$C$193:$C$217,MATCH($A334,Validation!$A$193:$A$217,0)),IF(COUNTIF(Validation!$U$19:$U$178,$Z334)&gt;0,$Z334,IF(COUNTIF(Validation!$S$19:$S$178,$AI334)=1,INDEX(Validation!$U$19:$U$178,MATCH($AI334,Validation!$S$19:$S$178,0)),$Z334))))</f>
        <v/>
      </c>
      <c r="AG334" s="27" t="str">
        <f aca="false">IF(COUNTA($A334:$U334)=0,"",IF($A334="","No name",IF($F334="","No date",IF($W334=0,"Date ilegible",IF(NOT(ISNUMBER($N334)),"Hours no numéricas",IF($AA334="NO MATCH","Person no identificada","OK"))))))</f>
        <v/>
      </c>
      <c r="AH334" s="27" t="str">
        <f aca="false">IF($W334=0,"No date",IF($W334&lt;Validation!$B$3,"Before period",IF($W334&gt;Validation!$C$3,"After period","In period")))</f>
        <v>No date</v>
      </c>
      <c r="AI334" s="26" t="str">
        <f aca="false">IF($Y334="","",TRIM(RIGHT(SUBSTITUTE($Y334," ",REPT(" ",50)),50)))</f>
        <v/>
      </c>
      <c r="AJ334" s="27" t="str">
        <f aca="false">IF($A334="","",IF(NOT(ISERROR(MATCH($A334,Validation!$A$193:$A$217,0))),"Manual mapping",IF(COUNTIF(Validation!$U$19:$U$178,$Z334)&gt;0,"Direct",IF(COUNTIF(Validation!$S$19:$S$178,$AI334)=1,"By surname","Unresolved"))))</f>
        <v/>
      </c>
      <c r="AK334" s="28" t="str">
        <f aca="false">IF($L334="","",IF(MATCH($L334,$L$2:$L$3000,0)&lt;&gt;ROW()-1,"",COUNT($AK$1:$AK333)+1))</f>
        <v/>
      </c>
      <c r="AL334" s="28" t="str">
        <f aca="false">IF($G334="","",IF(MATCH($G334,$G$2:$G$3000,0)&lt;&gt;ROW()-1,"",COUNT($AL$1:$AL333)+1))</f>
        <v/>
      </c>
      <c r="AM334" s="28" t="str">
        <f aca="false">IF($H334="","",IF(MATCH($H334,$H$2:$H$3000,0)&lt;&gt;ROW()-1,"",COUNT($AM$1:$AM333)+1))</f>
        <v/>
      </c>
      <c r="AN334" s="28" t="str">
        <f aca="false">IF($I334="","",IF(MATCH($I334,$I$2:$I$3000,0)&lt;&gt;ROW()-1,"",COUNT($AN$1:$AN333)+1))</f>
        <v/>
      </c>
      <c r="AO334" s="28" t="str">
        <f aca="false">IF($Q334="","",IF(MATCH($Q334,$Q$2:$Q$3000,0)&lt;&gt;ROW()-1,"",COUNT($AO$1:$AO333)+1))</f>
        <v/>
      </c>
    </row>
    <row r="335" customFormat="false" ht="12.75" hidden="false" customHeight="true" outlineLevel="0" collapsed="false">
      <c r="W335" s="24" t="n">
        <f aca="false">IF($F335="",0,IFERROR(IF(ISNUMBER($F335),INT($F335),DATE(VALUE(MID(SUBSTITUTE(LEFT($F335,FIND(" ",$F335&amp;" ")-1),"/",REPT(" ",20)),41,20)),VALUE(LEFT(SUBSTITUTE(LEFT($F335,FIND(" ",$F335&amp;" ")-1),"/",REPT(" ",20)),20)),VALUE(MID(SUBSTITUTE(LEFT($F335,FIND(" ",$F335&amp;" ")-1),"/",REPT(" ",20)),21,20)))),0))</f>
        <v>0</v>
      </c>
      <c r="X335" s="25" t="str">
        <f aca="false">IF(ISNUMBER($N335),$N335*Validation!$B$5,"")</f>
        <v/>
      </c>
      <c r="Y335" s="26" t="str">
        <f aca="false">IF($A335="","",SUBSTITUTE(SUBSTITUTE(SUBSTITUTE(SUBSTITUTE(SUBSTITUTE(SUBSTITUTE(SUBSTITUTE(UPPER(TRIM($A335)),"Á","A"),"É","E"),"Í","I"),"Ó","O"),"Ú","U"),"Ñ","N"),"Ü","U"))</f>
        <v/>
      </c>
      <c r="Z335" s="26" t="str">
        <f aca="false">IF($Y335="","",LEFT($Y335,1)&amp;" "&amp;TRIM(RIGHT(SUBSTITUTE($Y335," ",REPT(" ",50)),50)))</f>
        <v/>
      </c>
      <c r="AA335" s="27" t="str">
        <f aca="false">IF($AF335="","",IF(COUNTIF(Validation!$U$19:$U$178,$AF335)&gt;0,"OK","NO MATCH"))</f>
        <v/>
      </c>
      <c r="AB335" s="27" t="str">
        <f aca="false">IF($W335=0,"",IF(AND($W335&gt;=Validation!$B$3,$W335&lt;=Validation!$C$3),"Yes","No"))</f>
        <v/>
      </c>
      <c r="AC335" s="26" t="str">
        <f aca="false">IF($A335="","",$AF335&amp;"|"&amp;TEXT($W335,"yyyy-mm-dd")&amp;"|"&amp;$J335&amp;"|"&amp;$N335)</f>
        <v/>
      </c>
      <c r="AD335" s="27" t="str">
        <f aca="false">IF($AC335="","",IF(COUNTIF($AC$2:$AC$3000,$AC335)&gt;1,"REVIEW","OK"))</f>
        <v/>
      </c>
      <c r="AE335" s="27" t="str">
        <f aca="false">IF(OR($W335=0,$O335=""),"",IF(IFERROR(IF(ISNUMBER($O335),INT($O335),DATE(VALUE(MID(SUBSTITUTE(LEFT($O335,FIND(" ",$O335&amp;" ")-1),"/",REPT(" ",20)),41,20)),VALUE(LEFT(SUBSTITUTE(LEFT($O335,FIND(" ",$O335&amp;" ")-1),"/",REPT(" ",20)),20)),VALUE(MID(SUBSTITUTE(LEFT($O335,FIND(" ",$O335&amp;" ")-1),"/",REPT(" ",20)),21,20)))),0)&gt;$W335,"Late","Same day"))</f>
        <v/>
      </c>
      <c r="AF335" s="26" t="str">
        <f aca="false">IF($A335="","",IFERROR(INDEX(Validation!$C$193:$C$217,MATCH($A335,Validation!$A$193:$A$217,0)),IF(COUNTIF(Validation!$U$19:$U$178,$Z335)&gt;0,$Z335,IF(COUNTIF(Validation!$S$19:$S$178,$AI335)=1,INDEX(Validation!$U$19:$U$178,MATCH($AI335,Validation!$S$19:$S$178,0)),$Z335))))</f>
        <v/>
      </c>
      <c r="AG335" s="27" t="str">
        <f aca="false">IF(COUNTA($A335:$U335)=0,"",IF($A335="","No name",IF($F335="","No date",IF($W335=0,"Date ilegible",IF(NOT(ISNUMBER($N335)),"Hours no numéricas",IF($AA335="NO MATCH","Person no identificada","OK"))))))</f>
        <v/>
      </c>
      <c r="AH335" s="27" t="str">
        <f aca="false">IF($W335=0,"No date",IF($W335&lt;Validation!$B$3,"Before period",IF($W335&gt;Validation!$C$3,"After period","In period")))</f>
        <v>No date</v>
      </c>
      <c r="AI335" s="26" t="str">
        <f aca="false">IF($Y335="","",TRIM(RIGHT(SUBSTITUTE($Y335," ",REPT(" ",50)),50)))</f>
        <v/>
      </c>
      <c r="AJ335" s="27" t="str">
        <f aca="false">IF($A335="","",IF(NOT(ISERROR(MATCH($A335,Validation!$A$193:$A$217,0))),"Manual mapping",IF(COUNTIF(Validation!$U$19:$U$178,$Z335)&gt;0,"Direct",IF(COUNTIF(Validation!$S$19:$S$178,$AI335)=1,"By surname","Unresolved"))))</f>
        <v/>
      </c>
      <c r="AK335" s="28" t="str">
        <f aca="false">IF($L335="","",IF(MATCH($L335,$L$2:$L$3000,0)&lt;&gt;ROW()-1,"",COUNT($AK$1:$AK334)+1))</f>
        <v/>
      </c>
      <c r="AL335" s="28" t="str">
        <f aca="false">IF($G335="","",IF(MATCH($G335,$G$2:$G$3000,0)&lt;&gt;ROW()-1,"",COUNT($AL$1:$AL334)+1))</f>
        <v/>
      </c>
      <c r="AM335" s="28" t="str">
        <f aca="false">IF($H335="","",IF(MATCH($H335,$H$2:$H$3000,0)&lt;&gt;ROW()-1,"",COUNT($AM$1:$AM334)+1))</f>
        <v/>
      </c>
      <c r="AN335" s="28" t="str">
        <f aca="false">IF($I335="","",IF(MATCH($I335,$I$2:$I$3000,0)&lt;&gt;ROW()-1,"",COUNT($AN$1:$AN334)+1))</f>
        <v/>
      </c>
      <c r="AO335" s="28" t="str">
        <f aca="false">IF($Q335="","",IF(MATCH($Q335,$Q$2:$Q$3000,0)&lt;&gt;ROW()-1,"",COUNT($AO$1:$AO334)+1))</f>
        <v/>
      </c>
    </row>
    <row r="336" customFormat="false" ht="12.75" hidden="false" customHeight="true" outlineLevel="0" collapsed="false">
      <c r="W336" s="24" t="n">
        <f aca="false">IF($F336="",0,IFERROR(IF(ISNUMBER($F336),INT($F336),DATE(VALUE(MID(SUBSTITUTE(LEFT($F336,FIND(" ",$F336&amp;" ")-1),"/",REPT(" ",20)),41,20)),VALUE(LEFT(SUBSTITUTE(LEFT($F336,FIND(" ",$F336&amp;" ")-1),"/",REPT(" ",20)),20)),VALUE(MID(SUBSTITUTE(LEFT($F336,FIND(" ",$F336&amp;" ")-1),"/",REPT(" ",20)),21,20)))),0))</f>
        <v>0</v>
      </c>
      <c r="X336" s="25" t="str">
        <f aca="false">IF(ISNUMBER($N336),$N336*Validation!$B$5,"")</f>
        <v/>
      </c>
      <c r="Y336" s="26" t="str">
        <f aca="false">IF($A336="","",SUBSTITUTE(SUBSTITUTE(SUBSTITUTE(SUBSTITUTE(SUBSTITUTE(SUBSTITUTE(SUBSTITUTE(UPPER(TRIM($A336)),"Á","A"),"É","E"),"Í","I"),"Ó","O"),"Ú","U"),"Ñ","N"),"Ü","U"))</f>
        <v/>
      </c>
      <c r="Z336" s="26" t="str">
        <f aca="false">IF($Y336="","",LEFT($Y336,1)&amp;" "&amp;TRIM(RIGHT(SUBSTITUTE($Y336," ",REPT(" ",50)),50)))</f>
        <v/>
      </c>
      <c r="AA336" s="27" t="str">
        <f aca="false">IF($AF336="","",IF(COUNTIF(Validation!$U$19:$U$178,$AF336)&gt;0,"OK","NO MATCH"))</f>
        <v/>
      </c>
      <c r="AB336" s="27" t="str">
        <f aca="false">IF($W336=0,"",IF(AND($W336&gt;=Validation!$B$3,$W336&lt;=Validation!$C$3),"Yes","No"))</f>
        <v/>
      </c>
      <c r="AC336" s="26" t="str">
        <f aca="false">IF($A336="","",$AF336&amp;"|"&amp;TEXT($W336,"yyyy-mm-dd")&amp;"|"&amp;$J336&amp;"|"&amp;$N336)</f>
        <v/>
      </c>
      <c r="AD336" s="27" t="str">
        <f aca="false">IF($AC336="","",IF(COUNTIF($AC$2:$AC$3000,$AC336)&gt;1,"REVIEW","OK"))</f>
        <v/>
      </c>
      <c r="AE336" s="27" t="str">
        <f aca="false">IF(OR($W336=0,$O336=""),"",IF(IFERROR(IF(ISNUMBER($O336),INT($O336),DATE(VALUE(MID(SUBSTITUTE(LEFT($O336,FIND(" ",$O336&amp;" ")-1),"/",REPT(" ",20)),41,20)),VALUE(LEFT(SUBSTITUTE(LEFT($O336,FIND(" ",$O336&amp;" ")-1),"/",REPT(" ",20)),20)),VALUE(MID(SUBSTITUTE(LEFT($O336,FIND(" ",$O336&amp;" ")-1),"/",REPT(" ",20)),21,20)))),0)&gt;$W336,"Late","Same day"))</f>
        <v/>
      </c>
      <c r="AF336" s="26" t="str">
        <f aca="false">IF($A336="","",IFERROR(INDEX(Validation!$C$193:$C$217,MATCH($A336,Validation!$A$193:$A$217,0)),IF(COUNTIF(Validation!$U$19:$U$178,$Z336)&gt;0,$Z336,IF(COUNTIF(Validation!$S$19:$S$178,$AI336)=1,INDEX(Validation!$U$19:$U$178,MATCH($AI336,Validation!$S$19:$S$178,0)),$Z336))))</f>
        <v/>
      </c>
      <c r="AG336" s="27" t="str">
        <f aca="false">IF(COUNTA($A336:$U336)=0,"",IF($A336="","No name",IF($F336="","No date",IF($W336=0,"Date ilegible",IF(NOT(ISNUMBER($N336)),"Hours no numéricas",IF($AA336="NO MATCH","Person no identificada","OK"))))))</f>
        <v/>
      </c>
      <c r="AH336" s="27" t="str">
        <f aca="false">IF($W336=0,"No date",IF($W336&lt;Validation!$B$3,"Before period",IF($W336&gt;Validation!$C$3,"After period","In period")))</f>
        <v>No date</v>
      </c>
      <c r="AI336" s="26" t="str">
        <f aca="false">IF($Y336="","",TRIM(RIGHT(SUBSTITUTE($Y336," ",REPT(" ",50)),50)))</f>
        <v/>
      </c>
      <c r="AJ336" s="27" t="str">
        <f aca="false">IF($A336="","",IF(NOT(ISERROR(MATCH($A336,Validation!$A$193:$A$217,0))),"Manual mapping",IF(COUNTIF(Validation!$U$19:$U$178,$Z336)&gt;0,"Direct",IF(COUNTIF(Validation!$S$19:$S$178,$AI336)=1,"By surname","Unresolved"))))</f>
        <v/>
      </c>
      <c r="AK336" s="28" t="str">
        <f aca="false">IF($L336="","",IF(MATCH($L336,$L$2:$L$3000,0)&lt;&gt;ROW()-1,"",COUNT($AK$1:$AK335)+1))</f>
        <v/>
      </c>
      <c r="AL336" s="28" t="str">
        <f aca="false">IF($G336="","",IF(MATCH($G336,$G$2:$G$3000,0)&lt;&gt;ROW()-1,"",COUNT($AL$1:$AL335)+1))</f>
        <v/>
      </c>
      <c r="AM336" s="28" t="str">
        <f aca="false">IF($H336="","",IF(MATCH($H336,$H$2:$H$3000,0)&lt;&gt;ROW()-1,"",COUNT($AM$1:$AM335)+1))</f>
        <v/>
      </c>
      <c r="AN336" s="28" t="str">
        <f aca="false">IF($I336="","",IF(MATCH($I336,$I$2:$I$3000,0)&lt;&gt;ROW()-1,"",COUNT($AN$1:$AN335)+1))</f>
        <v/>
      </c>
      <c r="AO336" s="28" t="str">
        <f aca="false">IF($Q336="","",IF(MATCH($Q336,$Q$2:$Q$3000,0)&lt;&gt;ROW()-1,"",COUNT($AO$1:$AO335)+1))</f>
        <v/>
      </c>
    </row>
    <row r="337" customFormat="false" ht="12.75" hidden="false" customHeight="true" outlineLevel="0" collapsed="false">
      <c r="W337" s="24" t="n">
        <f aca="false">IF($F337="",0,IFERROR(IF(ISNUMBER($F337),INT($F337),DATE(VALUE(MID(SUBSTITUTE(LEFT($F337,FIND(" ",$F337&amp;" ")-1),"/",REPT(" ",20)),41,20)),VALUE(LEFT(SUBSTITUTE(LEFT($F337,FIND(" ",$F337&amp;" ")-1),"/",REPT(" ",20)),20)),VALUE(MID(SUBSTITUTE(LEFT($F337,FIND(" ",$F337&amp;" ")-1),"/",REPT(" ",20)),21,20)))),0))</f>
        <v>0</v>
      </c>
      <c r="X337" s="25" t="str">
        <f aca="false">IF(ISNUMBER($N337),$N337*Validation!$B$5,"")</f>
        <v/>
      </c>
      <c r="Y337" s="26" t="str">
        <f aca="false">IF($A337="","",SUBSTITUTE(SUBSTITUTE(SUBSTITUTE(SUBSTITUTE(SUBSTITUTE(SUBSTITUTE(SUBSTITUTE(UPPER(TRIM($A337)),"Á","A"),"É","E"),"Í","I"),"Ó","O"),"Ú","U"),"Ñ","N"),"Ü","U"))</f>
        <v/>
      </c>
      <c r="Z337" s="26" t="str">
        <f aca="false">IF($Y337="","",LEFT($Y337,1)&amp;" "&amp;TRIM(RIGHT(SUBSTITUTE($Y337," ",REPT(" ",50)),50)))</f>
        <v/>
      </c>
      <c r="AA337" s="27" t="str">
        <f aca="false">IF($AF337="","",IF(COUNTIF(Validation!$U$19:$U$178,$AF337)&gt;0,"OK","NO MATCH"))</f>
        <v/>
      </c>
      <c r="AB337" s="27" t="str">
        <f aca="false">IF($W337=0,"",IF(AND($W337&gt;=Validation!$B$3,$W337&lt;=Validation!$C$3),"Yes","No"))</f>
        <v/>
      </c>
      <c r="AC337" s="26" t="str">
        <f aca="false">IF($A337="","",$AF337&amp;"|"&amp;TEXT($W337,"yyyy-mm-dd")&amp;"|"&amp;$J337&amp;"|"&amp;$N337)</f>
        <v/>
      </c>
      <c r="AD337" s="27" t="str">
        <f aca="false">IF($AC337="","",IF(COUNTIF($AC$2:$AC$3000,$AC337)&gt;1,"REVIEW","OK"))</f>
        <v/>
      </c>
      <c r="AE337" s="27" t="str">
        <f aca="false">IF(OR($W337=0,$O337=""),"",IF(IFERROR(IF(ISNUMBER($O337),INT($O337),DATE(VALUE(MID(SUBSTITUTE(LEFT($O337,FIND(" ",$O337&amp;" ")-1),"/",REPT(" ",20)),41,20)),VALUE(LEFT(SUBSTITUTE(LEFT($O337,FIND(" ",$O337&amp;" ")-1),"/",REPT(" ",20)),20)),VALUE(MID(SUBSTITUTE(LEFT($O337,FIND(" ",$O337&amp;" ")-1),"/",REPT(" ",20)),21,20)))),0)&gt;$W337,"Late","Same day"))</f>
        <v/>
      </c>
      <c r="AF337" s="26" t="str">
        <f aca="false">IF($A337="","",IFERROR(INDEX(Validation!$C$193:$C$217,MATCH($A337,Validation!$A$193:$A$217,0)),IF(COUNTIF(Validation!$U$19:$U$178,$Z337)&gt;0,$Z337,IF(COUNTIF(Validation!$S$19:$S$178,$AI337)=1,INDEX(Validation!$U$19:$U$178,MATCH($AI337,Validation!$S$19:$S$178,0)),$Z337))))</f>
        <v/>
      </c>
      <c r="AG337" s="27" t="str">
        <f aca="false">IF(COUNTA($A337:$U337)=0,"",IF($A337="","No name",IF($F337="","No date",IF($W337=0,"Date ilegible",IF(NOT(ISNUMBER($N337)),"Hours no numéricas",IF($AA337="NO MATCH","Person no identificada","OK"))))))</f>
        <v/>
      </c>
      <c r="AH337" s="27" t="str">
        <f aca="false">IF($W337=0,"No date",IF($W337&lt;Validation!$B$3,"Before period",IF($W337&gt;Validation!$C$3,"After period","In period")))</f>
        <v>No date</v>
      </c>
      <c r="AI337" s="26" t="str">
        <f aca="false">IF($Y337="","",TRIM(RIGHT(SUBSTITUTE($Y337," ",REPT(" ",50)),50)))</f>
        <v/>
      </c>
      <c r="AJ337" s="27" t="str">
        <f aca="false">IF($A337="","",IF(NOT(ISERROR(MATCH($A337,Validation!$A$193:$A$217,0))),"Manual mapping",IF(COUNTIF(Validation!$U$19:$U$178,$Z337)&gt;0,"Direct",IF(COUNTIF(Validation!$S$19:$S$178,$AI337)=1,"By surname","Unresolved"))))</f>
        <v/>
      </c>
      <c r="AK337" s="28" t="str">
        <f aca="false">IF($L337="","",IF(MATCH($L337,$L$2:$L$3000,0)&lt;&gt;ROW()-1,"",COUNT($AK$1:$AK336)+1))</f>
        <v/>
      </c>
      <c r="AL337" s="28" t="str">
        <f aca="false">IF($G337="","",IF(MATCH($G337,$G$2:$G$3000,0)&lt;&gt;ROW()-1,"",COUNT($AL$1:$AL336)+1))</f>
        <v/>
      </c>
      <c r="AM337" s="28" t="str">
        <f aca="false">IF($H337="","",IF(MATCH($H337,$H$2:$H$3000,0)&lt;&gt;ROW()-1,"",COUNT($AM$1:$AM336)+1))</f>
        <v/>
      </c>
      <c r="AN337" s="28" t="str">
        <f aca="false">IF($I337="","",IF(MATCH($I337,$I$2:$I$3000,0)&lt;&gt;ROW()-1,"",COUNT($AN$1:$AN336)+1))</f>
        <v/>
      </c>
      <c r="AO337" s="28" t="str">
        <f aca="false">IF($Q337="","",IF(MATCH($Q337,$Q$2:$Q$3000,0)&lt;&gt;ROW()-1,"",COUNT($AO$1:$AO336)+1))</f>
        <v/>
      </c>
    </row>
    <row r="338" customFormat="false" ht="12.75" hidden="false" customHeight="true" outlineLevel="0" collapsed="false">
      <c r="W338" s="24" t="n">
        <f aca="false">IF($F338="",0,IFERROR(IF(ISNUMBER($F338),INT($F338),DATE(VALUE(MID(SUBSTITUTE(LEFT($F338,FIND(" ",$F338&amp;" ")-1),"/",REPT(" ",20)),41,20)),VALUE(LEFT(SUBSTITUTE(LEFT($F338,FIND(" ",$F338&amp;" ")-1),"/",REPT(" ",20)),20)),VALUE(MID(SUBSTITUTE(LEFT($F338,FIND(" ",$F338&amp;" ")-1),"/",REPT(" ",20)),21,20)))),0))</f>
        <v>0</v>
      </c>
      <c r="X338" s="25" t="str">
        <f aca="false">IF(ISNUMBER($N338),$N338*Validation!$B$5,"")</f>
        <v/>
      </c>
      <c r="Y338" s="26" t="str">
        <f aca="false">IF($A338="","",SUBSTITUTE(SUBSTITUTE(SUBSTITUTE(SUBSTITUTE(SUBSTITUTE(SUBSTITUTE(SUBSTITUTE(UPPER(TRIM($A338)),"Á","A"),"É","E"),"Í","I"),"Ó","O"),"Ú","U"),"Ñ","N"),"Ü","U"))</f>
        <v/>
      </c>
      <c r="Z338" s="26" t="str">
        <f aca="false">IF($Y338="","",LEFT($Y338,1)&amp;" "&amp;TRIM(RIGHT(SUBSTITUTE($Y338," ",REPT(" ",50)),50)))</f>
        <v/>
      </c>
      <c r="AA338" s="27" t="str">
        <f aca="false">IF($AF338="","",IF(COUNTIF(Validation!$U$19:$U$178,$AF338)&gt;0,"OK","NO MATCH"))</f>
        <v/>
      </c>
      <c r="AB338" s="27" t="str">
        <f aca="false">IF($W338=0,"",IF(AND($W338&gt;=Validation!$B$3,$W338&lt;=Validation!$C$3),"Yes","No"))</f>
        <v/>
      </c>
      <c r="AC338" s="26" t="str">
        <f aca="false">IF($A338="","",$AF338&amp;"|"&amp;TEXT($W338,"yyyy-mm-dd")&amp;"|"&amp;$J338&amp;"|"&amp;$N338)</f>
        <v/>
      </c>
      <c r="AD338" s="27" t="str">
        <f aca="false">IF($AC338="","",IF(COUNTIF($AC$2:$AC$3000,$AC338)&gt;1,"REVIEW","OK"))</f>
        <v/>
      </c>
      <c r="AE338" s="27" t="str">
        <f aca="false">IF(OR($W338=0,$O338=""),"",IF(IFERROR(IF(ISNUMBER($O338),INT($O338),DATE(VALUE(MID(SUBSTITUTE(LEFT($O338,FIND(" ",$O338&amp;" ")-1),"/",REPT(" ",20)),41,20)),VALUE(LEFT(SUBSTITUTE(LEFT($O338,FIND(" ",$O338&amp;" ")-1),"/",REPT(" ",20)),20)),VALUE(MID(SUBSTITUTE(LEFT($O338,FIND(" ",$O338&amp;" ")-1),"/",REPT(" ",20)),21,20)))),0)&gt;$W338,"Late","Same day"))</f>
        <v/>
      </c>
      <c r="AF338" s="26" t="str">
        <f aca="false">IF($A338="","",IFERROR(INDEX(Validation!$C$193:$C$217,MATCH($A338,Validation!$A$193:$A$217,0)),IF(COUNTIF(Validation!$U$19:$U$178,$Z338)&gt;0,$Z338,IF(COUNTIF(Validation!$S$19:$S$178,$AI338)=1,INDEX(Validation!$U$19:$U$178,MATCH($AI338,Validation!$S$19:$S$178,0)),$Z338))))</f>
        <v/>
      </c>
      <c r="AG338" s="27" t="str">
        <f aca="false">IF(COUNTA($A338:$U338)=0,"",IF($A338="","No name",IF($F338="","No date",IF($W338=0,"Date ilegible",IF(NOT(ISNUMBER($N338)),"Hours no numéricas",IF($AA338="NO MATCH","Person no identificada","OK"))))))</f>
        <v/>
      </c>
      <c r="AH338" s="27" t="str">
        <f aca="false">IF($W338=0,"No date",IF($W338&lt;Validation!$B$3,"Before period",IF($W338&gt;Validation!$C$3,"After period","In period")))</f>
        <v>No date</v>
      </c>
      <c r="AI338" s="26" t="str">
        <f aca="false">IF($Y338="","",TRIM(RIGHT(SUBSTITUTE($Y338," ",REPT(" ",50)),50)))</f>
        <v/>
      </c>
      <c r="AJ338" s="27" t="str">
        <f aca="false">IF($A338="","",IF(NOT(ISERROR(MATCH($A338,Validation!$A$193:$A$217,0))),"Manual mapping",IF(COUNTIF(Validation!$U$19:$U$178,$Z338)&gt;0,"Direct",IF(COUNTIF(Validation!$S$19:$S$178,$AI338)=1,"By surname","Unresolved"))))</f>
        <v/>
      </c>
      <c r="AK338" s="28" t="str">
        <f aca="false">IF($L338="","",IF(MATCH($L338,$L$2:$L$3000,0)&lt;&gt;ROW()-1,"",COUNT($AK$1:$AK337)+1))</f>
        <v/>
      </c>
      <c r="AL338" s="28" t="str">
        <f aca="false">IF($G338="","",IF(MATCH($G338,$G$2:$G$3000,0)&lt;&gt;ROW()-1,"",COUNT($AL$1:$AL337)+1))</f>
        <v/>
      </c>
      <c r="AM338" s="28" t="str">
        <f aca="false">IF($H338="","",IF(MATCH($H338,$H$2:$H$3000,0)&lt;&gt;ROW()-1,"",COUNT($AM$1:$AM337)+1))</f>
        <v/>
      </c>
      <c r="AN338" s="28" t="str">
        <f aca="false">IF($I338="","",IF(MATCH($I338,$I$2:$I$3000,0)&lt;&gt;ROW()-1,"",COUNT($AN$1:$AN337)+1))</f>
        <v/>
      </c>
      <c r="AO338" s="28" t="str">
        <f aca="false">IF($Q338="","",IF(MATCH($Q338,$Q$2:$Q$3000,0)&lt;&gt;ROW()-1,"",COUNT($AO$1:$AO337)+1))</f>
        <v/>
      </c>
    </row>
    <row r="339" customFormat="false" ht="12.75" hidden="false" customHeight="true" outlineLevel="0" collapsed="false">
      <c r="W339" s="24" t="n">
        <f aca="false">IF($F339="",0,IFERROR(IF(ISNUMBER($F339),INT($F339),DATE(VALUE(MID(SUBSTITUTE(LEFT($F339,FIND(" ",$F339&amp;" ")-1),"/",REPT(" ",20)),41,20)),VALUE(LEFT(SUBSTITUTE(LEFT($F339,FIND(" ",$F339&amp;" ")-1),"/",REPT(" ",20)),20)),VALUE(MID(SUBSTITUTE(LEFT($F339,FIND(" ",$F339&amp;" ")-1),"/",REPT(" ",20)),21,20)))),0))</f>
        <v>0</v>
      </c>
      <c r="X339" s="25" t="str">
        <f aca="false">IF(ISNUMBER($N339),$N339*Validation!$B$5,"")</f>
        <v/>
      </c>
      <c r="Y339" s="26" t="str">
        <f aca="false">IF($A339="","",SUBSTITUTE(SUBSTITUTE(SUBSTITUTE(SUBSTITUTE(SUBSTITUTE(SUBSTITUTE(SUBSTITUTE(UPPER(TRIM($A339)),"Á","A"),"É","E"),"Í","I"),"Ó","O"),"Ú","U"),"Ñ","N"),"Ü","U"))</f>
        <v/>
      </c>
      <c r="Z339" s="26" t="str">
        <f aca="false">IF($Y339="","",LEFT($Y339,1)&amp;" "&amp;TRIM(RIGHT(SUBSTITUTE($Y339," ",REPT(" ",50)),50)))</f>
        <v/>
      </c>
      <c r="AA339" s="27" t="str">
        <f aca="false">IF($AF339="","",IF(COUNTIF(Validation!$U$19:$U$178,$AF339)&gt;0,"OK","NO MATCH"))</f>
        <v/>
      </c>
      <c r="AB339" s="27" t="str">
        <f aca="false">IF($W339=0,"",IF(AND($W339&gt;=Validation!$B$3,$W339&lt;=Validation!$C$3),"Yes","No"))</f>
        <v/>
      </c>
      <c r="AC339" s="26" t="str">
        <f aca="false">IF($A339="","",$AF339&amp;"|"&amp;TEXT($W339,"yyyy-mm-dd")&amp;"|"&amp;$J339&amp;"|"&amp;$N339)</f>
        <v/>
      </c>
      <c r="AD339" s="27" t="str">
        <f aca="false">IF($AC339="","",IF(COUNTIF($AC$2:$AC$3000,$AC339)&gt;1,"REVIEW","OK"))</f>
        <v/>
      </c>
      <c r="AE339" s="27" t="str">
        <f aca="false">IF(OR($W339=0,$O339=""),"",IF(IFERROR(IF(ISNUMBER($O339),INT($O339),DATE(VALUE(MID(SUBSTITUTE(LEFT($O339,FIND(" ",$O339&amp;" ")-1),"/",REPT(" ",20)),41,20)),VALUE(LEFT(SUBSTITUTE(LEFT($O339,FIND(" ",$O339&amp;" ")-1),"/",REPT(" ",20)),20)),VALUE(MID(SUBSTITUTE(LEFT($O339,FIND(" ",$O339&amp;" ")-1),"/",REPT(" ",20)),21,20)))),0)&gt;$W339,"Late","Same day"))</f>
        <v/>
      </c>
      <c r="AF339" s="26" t="str">
        <f aca="false">IF($A339="","",IFERROR(INDEX(Validation!$C$193:$C$217,MATCH($A339,Validation!$A$193:$A$217,0)),IF(COUNTIF(Validation!$U$19:$U$178,$Z339)&gt;0,$Z339,IF(COUNTIF(Validation!$S$19:$S$178,$AI339)=1,INDEX(Validation!$U$19:$U$178,MATCH($AI339,Validation!$S$19:$S$178,0)),$Z339))))</f>
        <v/>
      </c>
      <c r="AG339" s="27" t="str">
        <f aca="false">IF(COUNTA($A339:$U339)=0,"",IF($A339="","No name",IF($F339="","No date",IF($W339=0,"Date ilegible",IF(NOT(ISNUMBER($N339)),"Hours no numéricas",IF($AA339="NO MATCH","Person no identificada","OK"))))))</f>
        <v/>
      </c>
      <c r="AH339" s="27" t="str">
        <f aca="false">IF($W339=0,"No date",IF($W339&lt;Validation!$B$3,"Before period",IF($W339&gt;Validation!$C$3,"After period","In period")))</f>
        <v>No date</v>
      </c>
      <c r="AI339" s="26" t="str">
        <f aca="false">IF($Y339="","",TRIM(RIGHT(SUBSTITUTE($Y339," ",REPT(" ",50)),50)))</f>
        <v/>
      </c>
      <c r="AJ339" s="27" t="str">
        <f aca="false">IF($A339="","",IF(NOT(ISERROR(MATCH($A339,Validation!$A$193:$A$217,0))),"Manual mapping",IF(COUNTIF(Validation!$U$19:$U$178,$Z339)&gt;0,"Direct",IF(COUNTIF(Validation!$S$19:$S$178,$AI339)=1,"By surname","Unresolved"))))</f>
        <v/>
      </c>
      <c r="AK339" s="28" t="str">
        <f aca="false">IF($L339="","",IF(MATCH($L339,$L$2:$L$3000,0)&lt;&gt;ROW()-1,"",COUNT($AK$1:$AK338)+1))</f>
        <v/>
      </c>
      <c r="AL339" s="28" t="str">
        <f aca="false">IF($G339="","",IF(MATCH($G339,$G$2:$G$3000,0)&lt;&gt;ROW()-1,"",COUNT($AL$1:$AL338)+1))</f>
        <v/>
      </c>
      <c r="AM339" s="28" t="str">
        <f aca="false">IF($H339="","",IF(MATCH($H339,$H$2:$H$3000,0)&lt;&gt;ROW()-1,"",COUNT($AM$1:$AM338)+1))</f>
        <v/>
      </c>
      <c r="AN339" s="28" t="str">
        <f aca="false">IF($I339="","",IF(MATCH($I339,$I$2:$I$3000,0)&lt;&gt;ROW()-1,"",COUNT($AN$1:$AN338)+1))</f>
        <v/>
      </c>
      <c r="AO339" s="28" t="str">
        <f aca="false">IF($Q339="","",IF(MATCH($Q339,$Q$2:$Q$3000,0)&lt;&gt;ROW()-1,"",COUNT($AO$1:$AO338)+1))</f>
        <v/>
      </c>
    </row>
    <row r="340" customFormat="false" ht="12.75" hidden="false" customHeight="true" outlineLevel="0" collapsed="false">
      <c r="W340" s="24" t="n">
        <f aca="false">IF($F340="",0,IFERROR(IF(ISNUMBER($F340),INT($F340),DATE(VALUE(MID(SUBSTITUTE(LEFT($F340,FIND(" ",$F340&amp;" ")-1),"/",REPT(" ",20)),41,20)),VALUE(LEFT(SUBSTITUTE(LEFT($F340,FIND(" ",$F340&amp;" ")-1),"/",REPT(" ",20)),20)),VALUE(MID(SUBSTITUTE(LEFT($F340,FIND(" ",$F340&amp;" ")-1),"/",REPT(" ",20)),21,20)))),0))</f>
        <v>0</v>
      </c>
      <c r="X340" s="25" t="str">
        <f aca="false">IF(ISNUMBER($N340),$N340*Validation!$B$5,"")</f>
        <v/>
      </c>
      <c r="Y340" s="26" t="str">
        <f aca="false">IF($A340="","",SUBSTITUTE(SUBSTITUTE(SUBSTITUTE(SUBSTITUTE(SUBSTITUTE(SUBSTITUTE(SUBSTITUTE(UPPER(TRIM($A340)),"Á","A"),"É","E"),"Í","I"),"Ó","O"),"Ú","U"),"Ñ","N"),"Ü","U"))</f>
        <v/>
      </c>
      <c r="Z340" s="26" t="str">
        <f aca="false">IF($Y340="","",LEFT($Y340,1)&amp;" "&amp;TRIM(RIGHT(SUBSTITUTE($Y340," ",REPT(" ",50)),50)))</f>
        <v/>
      </c>
      <c r="AA340" s="27" t="str">
        <f aca="false">IF($AF340="","",IF(COUNTIF(Validation!$U$19:$U$178,$AF340)&gt;0,"OK","NO MATCH"))</f>
        <v/>
      </c>
      <c r="AB340" s="27" t="str">
        <f aca="false">IF($W340=0,"",IF(AND($W340&gt;=Validation!$B$3,$W340&lt;=Validation!$C$3),"Yes","No"))</f>
        <v/>
      </c>
      <c r="AC340" s="26" t="str">
        <f aca="false">IF($A340="","",$AF340&amp;"|"&amp;TEXT($W340,"yyyy-mm-dd")&amp;"|"&amp;$J340&amp;"|"&amp;$N340)</f>
        <v/>
      </c>
      <c r="AD340" s="27" t="str">
        <f aca="false">IF($AC340="","",IF(COUNTIF($AC$2:$AC$3000,$AC340)&gt;1,"REVIEW","OK"))</f>
        <v/>
      </c>
      <c r="AE340" s="27" t="str">
        <f aca="false">IF(OR($W340=0,$O340=""),"",IF(IFERROR(IF(ISNUMBER($O340),INT($O340),DATE(VALUE(MID(SUBSTITUTE(LEFT($O340,FIND(" ",$O340&amp;" ")-1),"/",REPT(" ",20)),41,20)),VALUE(LEFT(SUBSTITUTE(LEFT($O340,FIND(" ",$O340&amp;" ")-1),"/",REPT(" ",20)),20)),VALUE(MID(SUBSTITUTE(LEFT($O340,FIND(" ",$O340&amp;" ")-1),"/",REPT(" ",20)),21,20)))),0)&gt;$W340,"Late","Same day"))</f>
        <v/>
      </c>
      <c r="AF340" s="26" t="str">
        <f aca="false">IF($A340="","",IFERROR(INDEX(Validation!$C$193:$C$217,MATCH($A340,Validation!$A$193:$A$217,0)),IF(COUNTIF(Validation!$U$19:$U$178,$Z340)&gt;0,$Z340,IF(COUNTIF(Validation!$S$19:$S$178,$AI340)=1,INDEX(Validation!$U$19:$U$178,MATCH($AI340,Validation!$S$19:$S$178,0)),$Z340))))</f>
        <v/>
      </c>
      <c r="AG340" s="27" t="str">
        <f aca="false">IF(COUNTA($A340:$U340)=0,"",IF($A340="","No name",IF($F340="","No date",IF($W340=0,"Date ilegible",IF(NOT(ISNUMBER($N340)),"Hours no numéricas",IF($AA340="NO MATCH","Person no identificada","OK"))))))</f>
        <v/>
      </c>
      <c r="AH340" s="27" t="str">
        <f aca="false">IF($W340=0,"No date",IF($W340&lt;Validation!$B$3,"Before period",IF($W340&gt;Validation!$C$3,"After period","In period")))</f>
        <v>No date</v>
      </c>
      <c r="AI340" s="26" t="str">
        <f aca="false">IF($Y340="","",TRIM(RIGHT(SUBSTITUTE($Y340," ",REPT(" ",50)),50)))</f>
        <v/>
      </c>
      <c r="AJ340" s="27" t="str">
        <f aca="false">IF($A340="","",IF(NOT(ISERROR(MATCH($A340,Validation!$A$193:$A$217,0))),"Manual mapping",IF(COUNTIF(Validation!$U$19:$U$178,$Z340)&gt;0,"Direct",IF(COUNTIF(Validation!$S$19:$S$178,$AI340)=1,"By surname","Unresolved"))))</f>
        <v/>
      </c>
      <c r="AK340" s="28" t="str">
        <f aca="false">IF($L340="","",IF(MATCH($L340,$L$2:$L$3000,0)&lt;&gt;ROW()-1,"",COUNT($AK$1:$AK339)+1))</f>
        <v/>
      </c>
      <c r="AL340" s="28" t="str">
        <f aca="false">IF($G340="","",IF(MATCH($G340,$G$2:$G$3000,0)&lt;&gt;ROW()-1,"",COUNT($AL$1:$AL339)+1))</f>
        <v/>
      </c>
      <c r="AM340" s="28" t="str">
        <f aca="false">IF($H340="","",IF(MATCH($H340,$H$2:$H$3000,0)&lt;&gt;ROW()-1,"",COUNT($AM$1:$AM339)+1))</f>
        <v/>
      </c>
      <c r="AN340" s="28" t="str">
        <f aca="false">IF($I340="","",IF(MATCH($I340,$I$2:$I$3000,0)&lt;&gt;ROW()-1,"",COUNT($AN$1:$AN339)+1))</f>
        <v/>
      </c>
      <c r="AO340" s="28" t="str">
        <f aca="false">IF($Q340="","",IF(MATCH($Q340,$Q$2:$Q$3000,0)&lt;&gt;ROW()-1,"",COUNT($AO$1:$AO339)+1))</f>
        <v/>
      </c>
    </row>
    <row r="341" customFormat="false" ht="12.75" hidden="false" customHeight="true" outlineLevel="0" collapsed="false">
      <c r="W341" s="24" t="n">
        <f aca="false">IF($F341="",0,IFERROR(IF(ISNUMBER($F341),INT($F341),DATE(VALUE(MID(SUBSTITUTE(LEFT($F341,FIND(" ",$F341&amp;" ")-1),"/",REPT(" ",20)),41,20)),VALUE(LEFT(SUBSTITUTE(LEFT($F341,FIND(" ",$F341&amp;" ")-1),"/",REPT(" ",20)),20)),VALUE(MID(SUBSTITUTE(LEFT($F341,FIND(" ",$F341&amp;" ")-1),"/",REPT(" ",20)),21,20)))),0))</f>
        <v>0</v>
      </c>
      <c r="X341" s="25" t="str">
        <f aca="false">IF(ISNUMBER($N341),$N341*Validation!$B$5,"")</f>
        <v/>
      </c>
      <c r="Y341" s="26" t="str">
        <f aca="false">IF($A341="","",SUBSTITUTE(SUBSTITUTE(SUBSTITUTE(SUBSTITUTE(SUBSTITUTE(SUBSTITUTE(SUBSTITUTE(UPPER(TRIM($A341)),"Á","A"),"É","E"),"Í","I"),"Ó","O"),"Ú","U"),"Ñ","N"),"Ü","U"))</f>
        <v/>
      </c>
      <c r="Z341" s="26" t="str">
        <f aca="false">IF($Y341="","",LEFT($Y341,1)&amp;" "&amp;TRIM(RIGHT(SUBSTITUTE($Y341," ",REPT(" ",50)),50)))</f>
        <v/>
      </c>
      <c r="AA341" s="27" t="str">
        <f aca="false">IF($AF341="","",IF(COUNTIF(Validation!$U$19:$U$178,$AF341)&gt;0,"OK","NO MATCH"))</f>
        <v/>
      </c>
      <c r="AB341" s="27" t="str">
        <f aca="false">IF($W341=0,"",IF(AND($W341&gt;=Validation!$B$3,$W341&lt;=Validation!$C$3),"Yes","No"))</f>
        <v/>
      </c>
      <c r="AC341" s="26" t="str">
        <f aca="false">IF($A341="","",$AF341&amp;"|"&amp;TEXT($W341,"yyyy-mm-dd")&amp;"|"&amp;$J341&amp;"|"&amp;$N341)</f>
        <v/>
      </c>
      <c r="AD341" s="27" t="str">
        <f aca="false">IF($AC341="","",IF(COUNTIF($AC$2:$AC$3000,$AC341)&gt;1,"REVIEW","OK"))</f>
        <v/>
      </c>
      <c r="AE341" s="27" t="str">
        <f aca="false">IF(OR($W341=0,$O341=""),"",IF(IFERROR(IF(ISNUMBER($O341),INT($O341),DATE(VALUE(MID(SUBSTITUTE(LEFT($O341,FIND(" ",$O341&amp;" ")-1),"/",REPT(" ",20)),41,20)),VALUE(LEFT(SUBSTITUTE(LEFT($O341,FIND(" ",$O341&amp;" ")-1),"/",REPT(" ",20)),20)),VALUE(MID(SUBSTITUTE(LEFT($O341,FIND(" ",$O341&amp;" ")-1),"/",REPT(" ",20)),21,20)))),0)&gt;$W341,"Late","Same day"))</f>
        <v/>
      </c>
      <c r="AF341" s="26" t="str">
        <f aca="false">IF($A341="","",IFERROR(INDEX(Validation!$C$193:$C$217,MATCH($A341,Validation!$A$193:$A$217,0)),IF(COUNTIF(Validation!$U$19:$U$178,$Z341)&gt;0,$Z341,IF(COUNTIF(Validation!$S$19:$S$178,$AI341)=1,INDEX(Validation!$U$19:$U$178,MATCH($AI341,Validation!$S$19:$S$178,0)),$Z341))))</f>
        <v/>
      </c>
      <c r="AG341" s="27" t="str">
        <f aca="false">IF(COUNTA($A341:$U341)=0,"",IF($A341="","No name",IF($F341="","No date",IF($W341=0,"Date ilegible",IF(NOT(ISNUMBER($N341)),"Hours no numéricas",IF($AA341="NO MATCH","Person no identificada","OK"))))))</f>
        <v/>
      </c>
      <c r="AH341" s="27" t="str">
        <f aca="false">IF($W341=0,"No date",IF($W341&lt;Validation!$B$3,"Before period",IF($W341&gt;Validation!$C$3,"After period","In period")))</f>
        <v>No date</v>
      </c>
      <c r="AI341" s="26" t="str">
        <f aca="false">IF($Y341="","",TRIM(RIGHT(SUBSTITUTE($Y341," ",REPT(" ",50)),50)))</f>
        <v/>
      </c>
      <c r="AJ341" s="27" t="str">
        <f aca="false">IF($A341="","",IF(NOT(ISERROR(MATCH($A341,Validation!$A$193:$A$217,0))),"Manual mapping",IF(COUNTIF(Validation!$U$19:$U$178,$Z341)&gt;0,"Direct",IF(COUNTIF(Validation!$S$19:$S$178,$AI341)=1,"By surname","Unresolved"))))</f>
        <v/>
      </c>
      <c r="AK341" s="28" t="str">
        <f aca="false">IF($L341="","",IF(MATCH($L341,$L$2:$L$3000,0)&lt;&gt;ROW()-1,"",COUNT($AK$1:$AK340)+1))</f>
        <v/>
      </c>
      <c r="AL341" s="28" t="str">
        <f aca="false">IF($G341="","",IF(MATCH($G341,$G$2:$G$3000,0)&lt;&gt;ROW()-1,"",COUNT($AL$1:$AL340)+1))</f>
        <v/>
      </c>
      <c r="AM341" s="28" t="str">
        <f aca="false">IF($H341="","",IF(MATCH($H341,$H$2:$H$3000,0)&lt;&gt;ROW()-1,"",COUNT($AM$1:$AM340)+1))</f>
        <v/>
      </c>
      <c r="AN341" s="28" t="str">
        <f aca="false">IF($I341="","",IF(MATCH($I341,$I$2:$I$3000,0)&lt;&gt;ROW()-1,"",COUNT($AN$1:$AN340)+1))</f>
        <v/>
      </c>
      <c r="AO341" s="28" t="str">
        <f aca="false">IF($Q341="","",IF(MATCH($Q341,$Q$2:$Q$3000,0)&lt;&gt;ROW()-1,"",COUNT($AO$1:$AO340)+1))</f>
        <v/>
      </c>
    </row>
    <row r="342" customFormat="false" ht="12.75" hidden="false" customHeight="true" outlineLevel="0" collapsed="false">
      <c r="W342" s="24" t="n">
        <f aca="false">IF($F342="",0,IFERROR(IF(ISNUMBER($F342),INT($F342),DATE(VALUE(MID(SUBSTITUTE(LEFT($F342,FIND(" ",$F342&amp;" ")-1),"/",REPT(" ",20)),41,20)),VALUE(LEFT(SUBSTITUTE(LEFT($F342,FIND(" ",$F342&amp;" ")-1),"/",REPT(" ",20)),20)),VALUE(MID(SUBSTITUTE(LEFT($F342,FIND(" ",$F342&amp;" ")-1),"/",REPT(" ",20)),21,20)))),0))</f>
        <v>0</v>
      </c>
      <c r="X342" s="25" t="str">
        <f aca="false">IF(ISNUMBER($N342),$N342*Validation!$B$5,"")</f>
        <v/>
      </c>
      <c r="Y342" s="26" t="str">
        <f aca="false">IF($A342="","",SUBSTITUTE(SUBSTITUTE(SUBSTITUTE(SUBSTITUTE(SUBSTITUTE(SUBSTITUTE(SUBSTITUTE(UPPER(TRIM($A342)),"Á","A"),"É","E"),"Í","I"),"Ó","O"),"Ú","U"),"Ñ","N"),"Ü","U"))</f>
        <v/>
      </c>
      <c r="Z342" s="26" t="str">
        <f aca="false">IF($Y342="","",LEFT($Y342,1)&amp;" "&amp;TRIM(RIGHT(SUBSTITUTE($Y342," ",REPT(" ",50)),50)))</f>
        <v/>
      </c>
      <c r="AA342" s="27" t="str">
        <f aca="false">IF($AF342="","",IF(COUNTIF(Validation!$U$19:$U$178,$AF342)&gt;0,"OK","NO MATCH"))</f>
        <v/>
      </c>
      <c r="AB342" s="27" t="str">
        <f aca="false">IF($W342=0,"",IF(AND($W342&gt;=Validation!$B$3,$W342&lt;=Validation!$C$3),"Yes","No"))</f>
        <v/>
      </c>
      <c r="AC342" s="26" t="str">
        <f aca="false">IF($A342="","",$AF342&amp;"|"&amp;TEXT($W342,"yyyy-mm-dd")&amp;"|"&amp;$J342&amp;"|"&amp;$N342)</f>
        <v/>
      </c>
      <c r="AD342" s="27" t="str">
        <f aca="false">IF($AC342="","",IF(COUNTIF($AC$2:$AC$3000,$AC342)&gt;1,"REVIEW","OK"))</f>
        <v/>
      </c>
      <c r="AE342" s="27" t="str">
        <f aca="false">IF(OR($W342=0,$O342=""),"",IF(IFERROR(IF(ISNUMBER($O342),INT($O342),DATE(VALUE(MID(SUBSTITUTE(LEFT($O342,FIND(" ",$O342&amp;" ")-1),"/",REPT(" ",20)),41,20)),VALUE(LEFT(SUBSTITUTE(LEFT($O342,FIND(" ",$O342&amp;" ")-1),"/",REPT(" ",20)),20)),VALUE(MID(SUBSTITUTE(LEFT($O342,FIND(" ",$O342&amp;" ")-1),"/",REPT(" ",20)),21,20)))),0)&gt;$W342,"Late","Same day"))</f>
        <v/>
      </c>
      <c r="AF342" s="26" t="str">
        <f aca="false">IF($A342="","",IFERROR(INDEX(Validation!$C$193:$C$217,MATCH($A342,Validation!$A$193:$A$217,0)),IF(COUNTIF(Validation!$U$19:$U$178,$Z342)&gt;0,$Z342,IF(COUNTIF(Validation!$S$19:$S$178,$AI342)=1,INDEX(Validation!$U$19:$U$178,MATCH($AI342,Validation!$S$19:$S$178,0)),$Z342))))</f>
        <v/>
      </c>
      <c r="AG342" s="27" t="str">
        <f aca="false">IF(COUNTA($A342:$U342)=0,"",IF($A342="","No name",IF($F342="","No date",IF($W342=0,"Date ilegible",IF(NOT(ISNUMBER($N342)),"Hours no numéricas",IF($AA342="NO MATCH","Person no identificada","OK"))))))</f>
        <v/>
      </c>
      <c r="AH342" s="27" t="str">
        <f aca="false">IF($W342=0,"No date",IF($W342&lt;Validation!$B$3,"Before period",IF($W342&gt;Validation!$C$3,"After period","In period")))</f>
        <v>No date</v>
      </c>
      <c r="AI342" s="26" t="str">
        <f aca="false">IF($Y342="","",TRIM(RIGHT(SUBSTITUTE($Y342," ",REPT(" ",50)),50)))</f>
        <v/>
      </c>
      <c r="AJ342" s="27" t="str">
        <f aca="false">IF($A342="","",IF(NOT(ISERROR(MATCH($A342,Validation!$A$193:$A$217,0))),"Manual mapping",IF(COUNTIF(Validation!$U$19:$U$178,$Z342)&gt;0,"Direct",IF(COUNTIF(Validation!$S$19:$S$178,$AI342)=1,"By surname","Unresolved"))))</f>
        <v/>
      </c>
      <c r="AK342" s="28" t="str">
        <f aca="false">IF($L342="","",IF(MATCH($L342,$L$2:$L$3000,0)&lt;&gt;ROW()-1,"",COUNT($AK$1:$AK341)+1))</f>
        <v/>
      </c>
      <c r="AL342" s="28" t="str">
        <f aca="false">IF($G342="","",IF(MATCH($G342,$G$2:$G$3000,0)&lt;&gt;ROW()-1,"",COUNT($AL$1:$AL341)+1))</f>
        <v/>
      </c>
      <c r="AM342" s="28" t="str">
        <f aca="false">IF($H342="","",IF(MATCH($H342,$H$2:$H$3000,0)&lt;&gt;ROW()-1,"",COUNT($AM$1:$AM341)+1))</f>
        <v/>
      </c>
      <c r="AN342" s="28" t="str">
        <f aca="false">IF($I342="","",IF(MATCH($I342,$I$2:$I$3000,0)&lt;&gt;ROW()-1,"",COUNT($AN$1:$AN341)+1))</f>
        <v/>
      </c>
      <c r="AO342" s="28" t="str">
        <f aca="false">IF($Q342="","",IF(MATCH($Q342,$Q$2:$Q$3000,0)&lt;&gt;ROW()-1,"",COUNT($AO$1:$AO341)+1))</f>
        <v/>
      </c>
    </row>
    <row r="343" customFormat="false" ht="12.75" hidden="false" customHeight="true" outlineLevel="0" collapsed="false">
      <c r="W343" s="24" t="n">
        <f aca="false">IF($F343="",0,IFERROR(IF(ISNUMBER($F343),INT($F343),DATE(VALUE(MID(SUBSTITUTE(LEFT($F343,FIND(" ",$F343&amp;" ")-1),"/",REPT(" ",20)),41,20)),VALUE(LEFT(SUBSTITUTE(LEFT($F343,FIND(" ",$F343&amp;" ")-1),"/",REPT(" ",20)),20)),VALUE(MID(SUBSTITUTE(LEFT($F343,FIND(" ",$F343&amp;" ")-1),"/",REPT(" ",20)),21,20)))),0))</f>
        <v>0</v>
      </c>
      <c r="X343" s="25" t="str">
        <f aca="false">IF(ISNUMBER($N343),$N343*Validation!$B$5,"")</f>
        <v/>
      </c>
      <c r="Y343" s="26" t="str">
        <f aca="false">IF($A343="","",SUBSTITUTE(SUBSTITUTE(SUBSTITUTE(SUBSTITUTE(SUBSTITUTE(SUBSTITUTE(SUBSTITUTE(UPPER(TRIM($A343)),"Á","A"),"É","E"),"Í","I"),"Ó","O"),"Ú","U"),"Ñ","N"),"Ü","U"))</f>
        <v/>
      </c>
      <c r="Z343" s="26" t="str">
        <f aca="false">IF($Y343="","",LEFT($Y343,1)&amp;" "&amp;TRIM(RIGHT(SUBSTITUTE($Y343," ",REPT(" ",50)),50)))</f>
        <v/>
      </c>
      <c r="AA343" s="27" t="str">
        <f aca="false">IF($AF343="","",IF(COUNTIF(Validation!$U$19:$U$178,$AF343)&gt;0,"OK","NO MATCH"))</f>
        <v/>
      </c>
      <c r="AB343" s="27" t="str">
        <f aca="false">IF($W343=0,"",IF(AND($W343&gt;=Validation!$B$3,$W343&lt;=Validation!$C$3),"Yes","No"))</f>
        <v/>
      </c>
      <c r="AC343" s="26" t="str">
        <f aca="false">IF($A343="","",$AF343&amp;"|"&amp;TEXT($W343,"yyyy-mm-dd")&amp;"|"&amp;$J343&amp;"|"&amp;$N343)</f>
        <v/>
      </c>
      <c r="AD343" s="27" t="str">
        <f aca="false">IF($AC343="","",IF(COUNTIF($AC$2:$AC$3000,$AC343)&gt;1,"REVIEW","OK"))</f>
        <v/>
      </c>
      <c r="AE343" s="27" t="str">
        <f aca="false">IF(OR($W343=0,$O343=""),"",IF(IFERROR(IF(ISNUMBER($O343),INT($O343),DATE(VALUE(MID(SUBSTITUTE(LEFT($O343,FIND(" ",$O343&amp;" ")-1),"/",REPT(" ",20)),41,20)),VALUE(LEFT(SUBSTITUTE(LEFT($O343,FIND(" ",$O343&amp;" ")-1),"/",REPT(" ",20)),20)),VALUE(MID(SUBSTITUTE(LEFT($O343,FIND(" ",$O343&amp;" ")-1),"/",REPT(" ",20)),21,20)))),0)&gt;$W343,"Late","Same day"))</f>
        <v/>
      </c>
      <c r="AF343" s="26" t="str">
        <f aca="false">IF($A343="","",IFERROR(INDEX(Validation!$C$193:$C$217,MATCH($A343,Validation!$A$193:$A$217,0)),IF(COUNTIF(Validation!$U$19:$U$178,$Z343)&gt;0,$Z343,IF(COUNTIF(Validation!$S$19:$S$178,$AI343)=1,INDEX(Validation!$U$19:$U$178,MATCH($AI343,Validation!$S$19:$S$178,0)),$Z343))))</f>
        <v/>
      </c>
      <c r="AG343" s="27" t="str">
        <f aca="false">IF(COUNTA($A343:$U343)=0,"",IF($A343="","No name",IF($F343="","No date",IF($W343=0,"Date ilegible",IF(NOT(ISNUMBER($N343)),"Hours no numéricas",IF($AA343="NO MATCH","Person no identificada","OK"))))))</f>
        <v/>
      </c>
      <c r="AH343" s="27" t="str">
        <f aca="false">IF($W343=0,"No date",IF($W343&lt;Validation!$B$3,"Before period",IF($W343&gt;Validation!$C$3,"After period","In period")))</f>
        <v>No date</v>
      </c>
      <c r="AI343" s="26" t="str">
        <f aca="false">IF($Y343="","",TRIM(RIGHT(SUBSTITUTE($Y343," ",REPT(" ",50)),50)))</f>
        <v/>
      </c>
      <c r="AJ343" s="27" t="str">
        <f aca="false">IF($A343="","",IF(NOT(ISERROR(MATCH($A343,Validation!$A$193:$A$217,0))),"Manual mapping",IF(COUNTIF(Validation!$U$19:$U$178,$Z343)&gt;0,"Direct",IF(COUNTIF(Validation!$S$19:$S$178,$AI343)=1,"By surname","Unresolved"))))</f>
        <v/>
      </c>
      <c r="AK343" s="28" t="str">
        <f aca="false">IF($L343="","",IF(MATCH($L343,$L$2:$L$3000,0)&lt;&gt;ROW()-1,"",COUNT($AK$1:$AK342)+1))</f>
        <v/>
      </c>
      <c r="AL343" s="28" t="str">
        <f aca="false">IF($G343="","",IF(MATCH($G343,$G$2:$G$3000,0)&lt;&gt;ROW()-1,"",COUNT($AL$1:$AL342)+1))</f>
        <v/>
      </c>
      <c r="AM343" s="28" t="str">
        <f aca="false">IF($H343="","",IF(MATCH($H343,$H$2:$H$3000,0)&lt;&gt;ROW()-1,"",COUNT($AM$1:$AM342)+1))</f>
        <v/>
      </c>
      <c r="AN343" s="28" t="str">
        <f aca="false">IF($I343="","",IF(MATCH($I343,$I$2:$I$3000,0)&lt;&gt;ROW()-1,"",COUNT($AN$1:$AN342)+1))</f>
        <v/>
      </c>
      <c r="AO343" s="28" t="str">
        <f aca="false">IF($Q343="","",IF(MATCH($Q343,$Q$2:$Q$3000,0)&lt;&gt;ROW()-1,"",COUNT($AO$1:$AO342)+1))</f>
        <v/>
      </c>
    </row>
    <row r="344" customFormat="false" ht="12.75" hidden="false" customHeight="true" outlineLevel="0" collapsed="false">
      <c r="W344" s="24" t="n">
        <f aca="false">IF($F344="",0,IFERROR(IF(ISNUMBER($F344),INT($F344),DATE(VALUE(MID(SUBSTITUTE(LEFT($F344,FIND(" ",$F344&amp;" ")-1),"/",REPT(" ",20)),41,20)),VALUE(LEFT(SUBSTITUTE(LEFT($F344,FIND(" ",$F344&amp;" ")-1),"/",REPT(" ",20)),20)),VALUE(MID(SUBSTITUTE(LEFT($F344,FIND(" ",$F344&amp;" ")-1),"/",REPT(" ",20)),21,20)))),0))</f>
        <v>0</v>
      </c>
      <c r="X344" s="25" t="str">
        <f aca="false">IF(ISNUMBER($N344),$N344*Validation!$B$5,"")</f>
        <v/>
      </c>
      <c r="Y344" s="26" t="str">
        <f aca="false">IF($A344="","",SUBSTITUTE(SUBSTITUTE(SUBSTITUTE(SUBSTITUTE(SUBSTITUTE(SUBSTITUTE(SUBSTITUTE(UPPER(TRIM($A344)),"Á","A"),"É","E"),"Í","I"),"Ó","O"),"Ú","U"),"Ñ","N"),"Ü","U"))</f>
        <v/>
      </c>
      <c r="Z344" s="26" t="str">
        <f aca="false">IF($Y344="","",LEFT($Y344,1)&amp;" "&amp;TRIM(RIGHT(SUBSTITUTE($Y344," ",REPT(" ",50)),50)))</f>
        <v/>
      </c>
      <c r="AA344" s="27" t="str">
        <f aca="false">IF($AF344="","",IF(COUNTIF(Validation!$U$19:$U$178,$AF344)&gt;0,"OK","NO MATCH"))</f>
        <v/>
      </c>
      <c r="AB344" s="27" t="str">
        <f aca="false">IF($W344=0,"",IF(AND($W344&gt;=Validation!$B$3,$W344&lt;=Validation!$C$3),"Yes","No"))</f>
        <v/>
      </c>
      <c r="AC344" s="26" t="str">
        <f aca="false">IF($A344="","",$AF344&amp;"|"&amp;TEXT($W344,"yyyy-mm-dd")&amp;"|"&amp;$J344&amp;"|"&amp;$N344)</f>
        <v/>
      </c>
      <c r="AD344" s="27" t="str">
        <f aca="false">IF($AC344="","",IF(COUNTIF($AC$2:$AC$3000,$AC344)&gt;1,"REVIEW","OK"))</f>
        <v/>
      </c>
      <c r="AE344" s="27" t="str">
        <f aca="false">IF(OR($W344=0,$O344=""),"",IF(IFERROR(IF(ISNUMBER($O344),INT($O344),DATE(VALUE(MID(SUBSTITUTE(LEFT($O344,FIND(" ",$O344&amp;" ")-1),"/",REPT(" ",20)),41,20)),VALUE(LEFT(SUBSTITUTE(LEFT($O344,FIND(" ",$O344&amp;" ")-1),"/",REPT(" ",20)),20)),VALUE(MID(SUBSTITUTE(LEFT($O344,FIND(" ",$O344&amp;" ")-1),"/",REPT(" ",20)),21,20)))),0)&gt;$W344,"Late","Same day"))</f>
        <v/>
      </c>
      <c r="AF344" s="26" t="str">
        <f aca="false">IF($A344="","",IFERROR(INDEX(Validation!$C$193:$C$217,MATCH($A344,Validation!$A$193:$A$217,0)),IF(COUNTIF(Validation!$U$19:$U$178,$Z344)&gt;0,$Z344,IF(COUNTIF(Validation!$S$19:$S$178,$AI344)=1,INDEX(Validation!$U$19:$U$178,MATCH($AI344,Validation!$S$19:$S$178,0)),$Z344))))</f>
        <v/>
      </c>
      <c r="AG344" s="27" t="str">
        <f aca="false">IF(COUNTA($A344:$U344)=0,"",IF($A344="","No name",IF($F344="","No date",IF($W344=0,"Date ilegible",IF(NOT(ISNUMBER($N344)),"Hours no numéricas",IF($AA344="NO MATCH","Person no identificada","OK"))))))</f>
        <v/>
      </c>
      <c r="AH344" s="27" t="str">
        <f aca="false">IF($W344=0,"No date",IF($W344&lt;Validation!$B$3,"Before period",IF($W344&gt;Validation!$C$3,"After period","In period")))</f>
        <v>No date</v>
      </c>
      <c r="AI344" s="26" t="str">
        <f aca="false">IF($Y344="","",TRIM(RIGHT(SUBSTITUTE($Y344," ",REPT(" ",50)),50)))</f>
        <v/>
      </c>
      <c r="AJ344" s="27" t="str">
        <f aca="false">IF($A344="","",IF(NOT(ISERROR(MATCH($A344,Validation!$A$193:$A$217,0))),"Manual mapping",IF(COUNTIF(Validation!$U$19:$U$178,$Z344)&gt;0,"Direct",IF(COUNTIF(Validation!$S$19:$S$178,$AI344)=1,"By surname","Unresolved"))))</f>
        <v/>
      </c>
      <c r="AK344" s="28" t="str">
        <f aca="false">IF($L344="","",IF(MATCH($L344,$L$2:$L$3000,0)&lt;&gt;ROW()-1,"",COUNT($AK$1:$AK343)+1))</f>
        <v/>
      </c>
      <c r="AL344" s="28" t="str">
        <f aca="false">IF($G344="","",IF(MATCH($G344,$G$2:$G$3000,0)&lt;&gt;ROW()-1,"",COUNT($AL$1:$AL343)+1))</f>
        <v/>
      </c>
      <c r="AM344" s="28" t="str">
        <f aca="false">IF($H344="","",IF(MATCH($H344,$H$2:$H$3000,0)&lt;&gt;ROW()-1,"",COUNT($AM$1:$AM343)+1))</f>
        <v/>
      </c>
      <c r="AN344" s="28" t="str">
        <f aca="false">IF($I344="","",IF(MATCH($I344,$I$2:$I$3000,0)&lt;&gt;ROW()-1,"",COUNT($AN$1:$AN343)+1))</f>
        <v/>
      </c>
      <c r="AO344" s="28" t="str">
        <f aca="false">IF($Q344="","",IF(MATCH($Q344,$Q$2:$Q$3000,0)&lt;&gt;ROW()-1,"",COUNT($AO$1:$AO343)+1))</f>
        <v/>
      </c>
    </row>
    <row r="345" customFormat="false" ht="12.75" hidden="false" customHeight="true" outlineLevel="0" collapsed="false">
      <c r="W345" s="24" t="n">
        <f aca="false">IF($F345="",0,IFERROR(IF(ISNUMBER($F345),INT($F345),DATE(VALUE(MID(SUBSTITUTE(LEFT($F345,FIND(" ",$F345&amp;" ")-1),"/",REPT(" ",20)),41,20)),VALUE(LEFT(SUBSTITUTE(LEFT($F345,FIND(" ",$F345&amp;" ")-1),"/",REPT(" ",20)),20)),VALUE(MID(SUBSTITUTE(LEFT($F345,FIND(" ",$F345&amp;" ")-1),"/",REPT(" ",20)),21,20)))),0))</f>
        <v>0</v>
      </c>
      <c r="X345" s="25" t="str">
        <f aca="false">IF(ISNUMBER($N345),$N345*Validation!$B$5,"")</f>
        <v/>
      </c>
      <c r="Y345" s="26" t="str">
        <f aca="false">IF($A345="","",SUBSTITUTE(SUBSTITUTE(SUBSTITUTE(SUBSTITUTE(SUBSTITUTE(SUBSTITUTE(SUBSTITUTE(UPPER(TRIM($A345)),"Á","A"),"É","E"),"Í","I"),"Ó","O"),"Ú","U"),"Ñ","N"),"Ü","U"))</f>
        <v/>
      </c>
      <c r="Z345" s="26" t="str">
        <f aca="false">IF($Y345="","",LEFT($Y345,1)&amp;" "&amp;TRIM(RIGHT(SUBSTITUTE($Y345," ",REPT(" ",50)),50)))</f>
        <v/>
      </c>
      <c r="AA345" s="27" t="str">
        <f aca="false">IF($AF345="","",IF(COUNTIF(Validation!$U$19:$U$178,$AF345)&gt;0,"OK","NO MATCH"))</f>
        <v/>
      </c>
      <c r="AB345" s="27" t="str">
        <f aca="false">IF($W345=0,"",IF(AND($W345&gt;=Validation!$B$3,$W345&lt;=Validation!$C$3),"Yes","No"))</f>
        <v/>
      </c>
      <c r="AC345" s="26" t="str">
        <f aca="false">IF($A345="","",$AF345&amp;"|"&amp;TEXT($W345,"yyyy-mm-dd")&amp;"|"&amp;$J345&amp;"|"&amp;$N345)</f>
        <v/>
      </c>
      <c r="AD345" s="27" t="str">
        <f aca="false">IF($AC345="","",IF(COUNTIF($AC$2:$AC$3000,$AC345)&gt;1,"REVIEW","OK"))</f>
        <v/>
      </c>
      <c r="AE345" s="27" t="str">
        <f aca="false">IF(OR($W345=0,$O345=""),"",IF(IFERROR(IF(ISNUMBER($O345),INT($O345),DATE(VALUE(MID(SUBSTITUTE(LEFT($O345,FIND(" ",$O345&amp;" ")-1),"/",REPT(" ",20)),41,20)),VALUE(LEFT(SUBSTITUTE(LEFT($O345,FIND(" ",$O345&amp;" ")-1),"/",REPT(" ",20)),20)),VALUE(MID(SUBSTITUTE(LEFT($O345,FIND(" ",$O345&amp;" ")-1),"/",REPT(" ",20)),21,20)))),0)&gt;$W345,"Late","Same day"))</f>
        <v/>
      </c>
      <c r="AF345" s="26" t="str">
        <f aca="false">IF($A345="","",IFERROR(INDEX(Validation!$C$193:$C$217,MATCH($A345,Validation!$A$193:$A$217,0)),IF(COUNTIF(Validation!$U$19:$U$178,$Z345)&gt;0,$Z345,IF(COUNTIF(Validation!$S$19:$S$178,$AI345)=1,INDEX(Validation!$U$19:$U$178,MATCH($AI345,Validation!$S$19:$S$178,0)),$Z345))))</f>
        <v/>
      </c>
      <c r="AG345" s="27" t="str">
        <f aca="false">IF(COUNTA($A345:$U345)=0,"",IF($A345="","No name",IF($F345="","No date",IF($W345=0,"Date ilegible",IF(NOT(ISNUMBER($N345)),"Hours no numéricas",IF($AA345="NO MATCH","Person no identificada","OK"))))))</f>
        <v/>
      </c>
      <c r="AH345" s="27" t="str">
        <f aca="false">IF($W345=0,"No date",IF($W345&lt;Validation!$B$3,"Before period",IF($W345&gt;Validation!$C$3,"After period","In period")))</f>
        <v>No date</v>
      </c>
      <c r="AI345" s="26" t="str">
        <f aca="false">IF($Y345="","",TRIM(RIGHT(SUBSTITUTE($Y345," ",REPT(" ",50)),50)))</f>
        <v/>
      </c>
      <c r="AJ345" s="27" t="str">
        <f aca="false">IF($A345="","",IF(NOT(ISERROR(MATCH($A345,Validation!$A$193:$A$217,0))),"Manual mapping",IF(COUNTIF(Validation!$U$19:$U$178,$Z345)&gt;0,"Direct",IF(COUNTIF(Validation!$S$19:$S$178,$AI345)=1,"By surname","Unresolved"))))</f>
        <v/>
      </c>
      <c r="AK345" s="28" t="str">
        <f aca="false">IF($L345="","",IF(MATCH($L345,$L$2:$L$3000,0)&lt;&gt;ROW()-1,"",COUNT($AK$1:$AK344)+1))</f>
        <v/>
      </c>
      <c r="AL345" s="28" t="str">
        <f aca="false">IF($G345="","",IF(MATCH($G345,$G$2:$G$3000,0)&lt;&gt;ROW()-1,"",COUNT($AL$1:$AL344)+1))</f>
        <v/>
      </c>
      <c r="AM345" s="28" t="str">
        <f aca="false">IF($H345="","",IF(MATCH($H345,$H$2:$H$3000,0)&lt;&gt;ROW()-1,"",COUNT($AM$1:$AM344)+1))</f>
        <v/>
      </c>
      <c r="AN345" s="28" t="str">
        <f aca="false">IF($I345="","",IF(MATCH($I345,$I$2:$I$3000,0)&lt;&gt;ROW()-1,"",COUNT($AN$1:$AN344)+1))</f>
        <v/>
      </c>
      <c r="AO345" s="28" t="str">
        <f aca="false">IF($Q345="","",IF(MATCH($Q345,$Q$2:$Q$3000,0)&lt;&gt;ROW()-1,"",COUNT($AO$1:$AO344)+1))</f>
        <v/>
      </c>
    </row>
    <row r="346" customFormat="false" ht="12.75" hidden="false" customHeight="true" outlineLevel="0" collapsed="false">
      <c r="W346" s="24" t="n">
        <f aca="false">IF($F346="",0,IFERROR(IF(ISNUMBER($F346),INT($F346),DATE(VALUE(MID(SUBSTITUTE(LEFT($F346,FIND(" ",$F346&amp;" ")-1),"/",REPT(" ",20)),41,20)),VALUE(LEFT(SUBSTITUTE(LEFT($F346,FIND(" ",$F346&amp;" ")-1),"/",REPT(" ",20)),20)),VALUE(MID(SUBSTITUTE(LEFT($F346,FIND(" ",$F346&amp;" ")-1),"/",REPT(" ",20)),21,20)))),0))</f>
        <v>0</v>
      </c>
      <c r="X346" s="25" t="str">
        <f aca="false">IF(ISNUMBER($N346),$N346*Validation!$B$5,"")</f>
        <v/>
      </c>
      <c r="Y346" s="26" t="str">
        <f aca="false">IF($A346="","",SUBSTITUTE(SUBSTITUTE(SUBSTITUTE(SUBSTITUTE(SUBSTITUTE(SUBSTITUTE(SUBSTITUTE(UPPER(TRIM($A346)),"Á","A"),"É","E"),"Í","I"),"Ó","O"),"Ú","U"),"Ñ","N"),"Ü","U"))</f>
        <v/>
      </c>
      <c r="Z346" s="26" t="str">
        <f aca="false">IF($Y346="","",LEFT($Y346,1)&amp;" "&amp;TRIM(RIGHT(SUBSTITUTE($Y346," ",REPT(" ",50)),50)))</f>
        <v/>
      </c>
      <c r="AA346" s="27" t="str">
        <f aca="false">IF($AF346="","",IF(COUNTIF(Validation!$U$19:$U$178,$AF346)&gt;0,"OK","NO MATCH"))</f>
        <v/>
      </c>
      <c r="AB346" s="27" t="str">
        <f aca="false">IF($W346=0,"",IF(AND($W346&gt;=Validation!$B$3,$W346&lt;=Validation!$C$3),"Yes","No"))</f>
        <v/>
      </c>
      <c r="AC346" s="26" t="str">
        <f aca="false">IF($A346="","",$AF346&amp;"|"&amp;TEXT($W346,"yyyy-mm-dd")&amp;"|"&amp;$J346&amp;"|"&amp;$N346)</f>
        <v/>
      </c>
      <c r="AD346" s="27" t="str">
        <f aca="false">IF($AC346="","",IF(COUNTIF($AC$2:$AC$3000,$AC346)&gt;1,"REVIEW","OK"))</f>
        <v/>
      </c>
      <c r="AE346" s="27" t="str">
        <f aca="false">IF(OR($W346=0,$O346=""),"",IF(IFERROR(IF(ISNUMBER($O346),INT($O346),DATE(VALUE(MID(SUBSTITUTE(LEFT($O346,FIND(" ",$O346&amp;" ")-1),"/",REPT(" ",20)),41,20)),VALUE(LEFT(SUBSTITUTE(LEFT($O346,FIND(" ",$O346&amp;" ")-1),"/",REPT(" ",20)),20)),VALUE(MID(SUBSTITUTE(LEFT($O346,FIND(" ",$O346&amp;" ")-1),"/",REPT(" ",20)),21,20)))),0)&gt;$W346,"Late","Same day"))</f>
        <v/>
      </c>
      <c r="AF346" s="26" t="str">
        <f aca="false">IF($A346="","",IFERROR(INDEX(Validation!$C$193:$C$217,MATCH($A346,Validation!$A$193:$A$217,0)),IF(COUNTIF(Validation!$U$19:$U$178,$Z346)&gt;0,$Z346,IF(COUNTIF(Validation!$S$19:$S$178,$AI346)=1,INDEX(Validation!$U$19:$U$178,MATCH($AI346,Validation!$S$19:$S$178,0)),$Z346))))</f>
        <v/>
      </c>
      <c r="AG346" s="27" t="str">
        <f aca="false">IF(COUNTA($A346:$U346)=0,"",IF($A346="","No name",IF($F346="","No date",IF($W346=0,"Date ilegible",IF(NOT(ISNUMBER($N346)),"Hours no numéricas",IF($AA346="NO MATCH","Person no identificada","OK"))))))</f>
        <v/>
      </c>
      <c r="AH346" s="27" t="str">
        <f aca="false">IF($W346=0,"No date",IF($W346&lt;Validation!$B$3,"Before period",IF($W346&gt;Validation!$C$3,"After period","In period")))</f>
        <v>No date</v>
      </c>
      <c r="AI346" s="26" t="str">
        <f aca="false">IF($Y346="","",TRIM(RIGHT(SUBSTITUTE($Y346," ",REPT(" ",50)),50)))</f>
        <v/>
      </c>
      <c r="AJ346" s="27" t="str">
        <f aca="false">IF($A346="","",IF(NOT(ISERROR(MATCH($A346,Validation!$A$193:$A$217,0))),"Manual mapping",IF(COUNTIF(Validation!$U$19:$U$178,$Z346)&gt;0,"Direct",IF(COUNTIF(Validation!$S$19:$S$178,$AI346)=1,"By surname","Unresolved"))))</f>
        <v/>
      </c>
      <c r="AK346" s="28" t="str">
        <f aca="false">IF($L346="","",IF(MATCH($L346,$L$2:$L$3000,0)&lt;&gt;ROW()-1,"",COUNT($AK$1:$AK345)+1))</f>
        <v/>
      </c>
      <c r="AL346" s="28" t="str">
        <f aca="false">IF($G346="","",IF(MATCH($G346,$G$2:$G$3000,0)&lt;&gt;ROW()-1,"",COUNT($AL$1:$AL345)+1))</f>
        <v/>
      </c>
      <c r="AM346" s="28" t="str">
        <f aca="false">IF($H346="","",IF(MATCH($H346,$H$2:$H$3000,0)&lt;&gt;ROW()-1,"",COUNT($AM$1:$AM345)+1))</f>
        <v/>
      </c>
      <c r="AN346" s="28" t="str">
        <f aca="false">IF($I346="","",IF(MATCH($I346,$I$2:$I$3000,0)&lt;&gt;ROW()-1,"",COUNT($AN$1:$AN345)+1))</f>
        <v/>
      </c>
      <c r="AO346" s="28" t="str">
        <f aca="false">IF($Q346="","",IF(MATCH($Q346,$Q$2:$Q$3000,0)&lt;&gt;ROW()-1,"",COUNT($AO$1:$AO345)+1))</f>
        <v/>
      </c>
    </row>
    <row r="347" customFormat="false" ht="12.75" hidden="false" customHeight="true" outlineLevel="0" collapsed="false">
      <c r="W347" s="24" t="n">
        <f aca="false">IF($F347="",0,IFERROR(IF(ISNUMBER($F347),INT($F347),DATE(VALUE(MID(SUBSTITUTE(LEFT($F347,FIND(" ",$F347&amp;" ")-1),"/",REPT(" ",20)),41,20)),VALUE(LEFT(SUBSTITUTE(LEFT($F347,FIND(" ",$F347&amp;" ")-1),"/",REPT(" ",20)),20)),VALUE(MID(SUBSTITUTE(LEFT($F347,FIND(" ",$F347&amp;" ")-1),"/",REPT(" ",20)),21,20)))),0))</f>
        <v>0</v>
      </c>
      <c r="X347" s="25" t="str">
        <f aca="false">IF(ISNUMBER($N347),$N347*Validation!$B$5,"")</f>
        <v/>
      </c>
      <c r="Y347" s="26" t="str">
        <f aca="false">IF($A347="","",SUBSTITUTE(SUBSTITUTE(SUBSTITUTE(SUBSTITUTE(SUBSTITUTE(SUBSTITUTE(SUBSTITUTE(UPPER(TRIM($A347)),"Á","A"),"É","E"),"Í","I"),"Ó","O"),"Ú","U"),"Ñ","N"),"Ü","U"))</f>
        <v/>
      </c>
      <c r="Z347" s="26" t="str">
        <f aca="false">IF($Y347="","",LEFT($Y347,1)&amp;" "&amp;TRIM(RIGHT(SUBSTITUTE($Y347," ",REPT(" ",50)),50)))</f>
        <v/>
      </c>
      <c r="AA347" s="27" t="str">
        <f aca="false">IF($AF347="","",IF(COUNTIF(Validation!$U$19:$U$178,$AF347)&gt;0,"OK","NO MATCH"))</f>
        <v/>
      </c>
      <c r="AB347" s="27" t="str">
        <f aca="false">IF($W347=0,"",IF(AND($W347&gt;=Validation!$B$3,$W347&lt;=Validation!$C$3),"Yes","No"))</f>
        <v/>
      </c>
      <c r="AC347" s="26" t="str">
        <f aca="false">IF($A347="","",$AF347&amp;"|"&amp;TEXT($W347,"yyyy-mm-dd")&amp;"|"&amp;$J347&amp;"|"&amp;$N347)</f>
        <v/>
      </c>
      <c r="AD347" s="27" t="str">
        <f aca="false">IF($AC347="","",IF(COUNTIF($AC$2:$AC$3000,$AC347)&gt;1,"REVIEW","OK"))</f>
        <v/>
      </c>
      <c r="AE347" s="27" t="str">
        <f aca="false">IF(OR($W347=0,$O347=""),"",IF(IFERROR(IF(ISNUMBER($O347),INT($O347),DATE(VALUE(MID(SUBSTITUTE(LEFT($O347,FIND(" ",$O347&amp;" ")-1),"/",REPT(" ",20)),41,20)),VALUE(LEFT(SUBSTITUTE(LEFT($O347,FIND(" ",$O347&amp;" ")-1),"/",REPT(" ",20)),20)),VALUE(MID(SUBSTITUTE(LEFT($O347,FIND(" ",$O347&amp;" ")-1),"/",REPT(" ",20)),21,20)))),0)&gt;$W347,"Late","Same day"))</f>
        <v/>
      </c>
      <c r="AF347" s="26" t="str">
        <f aca="false">IF($A347="","",IFERROR(INDEX(Validation!$C$193:$C$217,MATCH($A347,Validation!$A$193:$A$217,0)),IF(COUNTIF(Validation!$U$19:$U$178,$Z347)&gt;0,$Z347,IF(COUNTIF(Validation!$S$19:$S$178,$AI347)=1,INDEX(Validation!$U$19:$U$178,MATCH($AI347,Validation!$S$19:$S$178,0)),$Z347))))</f>
        <v/>
      </c>
      <c r="AG347" s="27" t="str">
        <f aca="false">IF(COUNTA($A347:$U347)=0,"",IF($A347="","No name",IF($F347="","No date",IF($W347=0,"Date ilegible",IF(NOT(ISNUMBER($N347)),"Hours no numéricas",IF($AA347="NO MATCH","Person no identificada","OK"))))))</f>
        <v/>
      </c>
      <c r="AH347" s="27" t="str">
        <f aca="false">IF($W347=0,"No date",IF($W347&lt;Validation!$B$3,"Before period",IF($W347&gt;Validation!$C$3,"After period","In period")))</f>
        <v>No date</v>
      </c>
      <c r="AI347" s="26" t="str">
        <f aca="false">IF($Y347="","",TRIM(RIGHT(SUBSTITUTE($Y347," ",REPT(" ",50)),50)))</f>
        <v/>
      </c>
      <c r="AJ347" s="27" t="str">
        <f aca="false">IF($A347="","",IF(NOT(ISERROR(MATCH($A347,Validation!$A$193:$A$217,0))),"Manual mapping",IF(COUNTIF(Validation!$U$19:$U$178,$Z347)&gt;0,"Direct",IF(COUNTIF(Validation!$S$19:$S$178,$AI347)=1,"By surname","Unresolved"))))</f>
        <v/>
      </c>
      <c r="AK347" s="28" t="str">
        <f aca="false">IF($L347="","",IF(MATCH($L347,$L$2:$L$3000,0)&lt;&gt;ROW()-1,"",COUNT($AK$1:$AK346)+1))</f>
        <v/>
      </c>
      <c r="AL347" s="28" t="str">
        <f aca="false">IF($G347="","",IF(MATCH($G347,$G$2:$G$3000,0)&lt;&gt;ROW()-1,"",COUNT($AL$1:$AL346)+1))</f>
        <v/>
      </c>
      <c r="AM347" s="28" t="str">
        <f aca="false">IF($H347="","",IF(MATCH($H347,$H$2:$H$3000,0)&lt;&gt;ROW()-1,"",COUNT($AM$1:$AM346)+1))</f>
        <v/>
      </c>
      <c r="AN347" s="28" t="str">
        <f aca="false">IF($I347="","",IF(MATCH($I347,$I$2:$I$3000,0)&lt;&gt;ROW()-1,"",COUNT($AN$1:$AN346)+1))</f>
        <v/>
      </c>
      <c r="AO347" s="28" t="str">
        <f aca="false">IF($Q347="","",IF(MATCH($Q347,$Q$2:$Q$3000,0)&lt;&gt;ROW()-1,"",COUNT($AO$1:$AO346)+1))</f>
        <v/>
      </c>
    </row>
    <row r="348" customFormat="false" ht="12.75" hidden="false" customHeight="true" outlineLevel="0" collapsed="false">
      <c r="W348" s="24" t="n">
        <f aca="false">IF($F348="",0,IFERROR(IF(ISNUMBER($F348),INT($F348),DATE(VALUE(MID(SUBSTITUTE(LEFT($F348,FIND(" ",$F348&amp;" ")-1),"/",REPT(" ",20)),41,20)),VALUE(LEFT(SUBSTITUTE(LEFT($F348,FIND(" ",$F348&amp;" ")-1),"/",REPT(" ",20)),20)),VALUE(MID(SUBSTITUTE(LEFT($F348,FIND(" ",$F348&amp;" ")-1),"/",REPT(" ",20)),21,20)))),0))</f>
        <v>0</v>
      </c>
      <c r="X348" s="25" t="str">
        <f aca="false">IF(ISNUMBER($N348),$N348*Validation!$B$5,"")</f>
        <v/>
      </c>
      <c r="Y348" s="26" t="str">
        <f aca="false">IF($A348="","",SUBSTITUTE(SUBSTITUTE(SUBSTITUTE(SUBSTITUTE(SUBSTITUTE(SUBSTITUTE(SUBSTITUTE(UPPER(TRIM($A348)),"Á","A"),"É","E"),"Í","I"),"Ó","O"),"Ú","U"),"Ñ","N"),"Ü","U"))</f>
        <v/>
      </c>
      <c r="Z348" s="26" t="str">
        <f aca="false">IF($Y348="","",LEFT($Y348,1)&amp;" "&amp;TRIM(RIGHT(SUBSTITUTE($Y348," ",REPT(" ",50)),50)))</f>
        <v/>
      </c>
      <c r="AA348" s="27" t="str">
        <f aca="false">IF($AF348="","",IF(COUNTIF(Validation!$U$19:$U$178,$AF348)&gt;0,"OK","NO MATCH"))</f>
        <v/>
      </c>
      <c r="AB348" s="27" t="str">
        <f aca="false">IF($W348=0,"",IF(AND($W348&gt;=Validation!$B$3,$W348&lt;=Validation!$C$3),"Yes","No"))</f>
        <v/>
      </c>
      <c r="AC348" s="26" t="str">
        <f aca="false">IF($A348="","",$AF348&amp;"|"&amp;TEXT($W348,"yyyy-mm-dd")&amp;"|"&amp;$J348&amp;"|"&amp;$N348)</f>
        <v/>
      </c>
      <c r="AD348" s="27" t="str">
        <f aca="false">IF($AC348="","",IF(COUNTIF($AC$2:$AC$3000,$AC348)&gt;1,"REVIEW","OK"))</f>
        <v/>
      </c>
      <c r="AE348" s="27" t="str">
        <f aca="false">IF(OR($W348=0,$O348=""),"",IF(IFERROR(IF(ISNUMBER($O348),INT($O348),DATE(VALUE(MID(SUBSTITUTE(LEFT($O348,FIND(" ",$O348&amp;" ")-1),"/",REPT(" ",20)),41,20)),VALUE(LEFT(SUBSTITUTE(LEFT($O348,FIND(" ",$O348&amp;" ")-1),"/",REPT(" ",20)),20)),VALUE(MID(SUBSTITUTE(LEFT($O348,FIND(" ",$O348&amp;" ")-1),"/",REPT(" ",20)),21,20)))),0)&gt;$W348,"Late","Same day"))</f>
        <v/>
      </c>
      <c r="AF348" s="26" t="str">
        <f aca="false">IF($A348="","",IFERROR(INDEX(Validation!$C$193:$C$217,MATCH($A348,Validation!$A$193:$A$217,0)),IF(COUNTIF(Validation!$U$19:$U$178,$Z348)&gt;0,$Z348,IF(COUNTIF(Validation!$S$19:$S$178,$AI348)=1,INDEX(Validation!$U$19:$U$178,MATCH($AI348,Validation!$S$19:$S$178,0)),$Z348))))</f>
        <v/>
      </c>
      <c r="AG348" s="27" t="str">
        <f aca="false">IF(COUNTA($A348:$U348)=0,"",IF($A348="","No name",IF($F348="","No date",IF($W348=0,"Date ilegible",IF(NOT(ISNUMBER($N348)),"Hours no numéricas",IF($AA348="NO MATCH","Person no identificada","OK"))))))</f>
        <v/>
      </c>
      <c r="AH348" s="27" t="str">
        <f aca="false">IF($W348=0,"No date",IF($W348&lt;Validation!$B$3,"Before period",IF($W348&gt;Validation!$C$3,"After period","In period")))</f>
        <v>No date</v>
      </c>
      <c r="AI348" s="26" t="str">
        <f aca="false">IF($Y348="","",TRIM(RIGHT(SUBSTITUTE($Y348," ",REPT(" ",50)),50)))</f>
        <v/>
      </c>
      <c r="AJ348" s="27" t="str">
        <f aca="false">IF($A348="","",IF(NOT(ISERROR(MATCH($A348,Validation!$A$193:$A$217,0))),"Manual mapping",IF(COUNTIF(Validation!$U$19:$U$178,$Z348)&gt;0,"Direct",IF(COUNTIF(Validation!$S$19:$S$178,$AI348)=1,"By surname","Unresolved"))))</f>
        <v/>
      </c>
      <c r="AK348" s="28" t="str">
        <f aca="false">IF($L348="","",IF(MATCH($L348,$L$2:$L$3000,0)&lt;&gt;ROW()-1,"",COUNT($AK$1:$AK347)+1))</f>
        <v/>
      </c>
      <c r="AL348" s="28" t="str">
        <f aca="false">IF($G348="","",IF(MATCH($G348,$G$2:$G$3000,0)&lt;&gt;ROW()-1,"",COUNT($AL$1:$AL347)+1))</f>
        <v/>
      </c>
      <c r="AM348" s="28" t="str">
        <f aca="false">IF($H348="","",IF(MATCH($H348,$H$2:$H$3000,0)&lt;&gt;ROW()-1,"",COUNT($AM$1:$AM347)+1))</f>
        <v/>
      </c>
      <c r="AN348" s="28" t="str">
        <f aca="false">IF($I348="","",IF(MATCH($I348,$I$2:$I$3000,0)&lt;&gt;ROW()-1,"",COUNT($AN$1:$AN347)+1))</f>
        <v/>
      </c>
      <c r="AO348" s="28" t="str">
        <f aca="false">IF($Q348="","",IF(MATCH($Q348,$Q$2:$Q$3000,0)&lt;&gt;ROW()-1,"",COUNT($AO$1:$AO347)+1))</f>
        <v/>
      </c>
    </row>
    <row r="349" customFormat="false" ht="12.75" hidden="false" customHeight="true" outlineLevel="0" collapsed="false">
      <c r="W349" s="24" t="n">
        <f aca="false">IF($F349="",0,IFERROR(IF(ISNUMBER($F349),INT($F349),DATE(VALUE(MID(SUBSTITUTE(LEFT($F349,FIND(" ",$F349&amp;" ")-1),"/",REPT(" ",20)),41,20)),VALUE(LEFT(SUBSTITUTE(LEFT($F349,FIND(" ",$F349&amp;" ")-1),"/",REPT(" ",20)),20)),VALUE(MID(SUBSTITUTE(LEFT($F349,FIND(" ",$F349&amp;" ")-1),"/",REPT(" ",20)),21,20)))),0))</f>
        <v>0</v>
      </c>
      <c r="X349" s="25" t="str">
        <f aca="false">IF(ISNUMBER($N349),$N349*Validation!$B$5,"")</f>
        <v/>
      </c>
      <c r="Y349" s="26" t="str">
        <f aca="false">IF($A349="","",SUBSTITUTE(SUBSTITUTE(SUBSTITUTE(SUBSTITUTE(SUBSTITUTE(SUBSTITUTE(SUBSTITUTE(UPPER(TRIM($A349)),"Á","A"),"É","E"),"Í","I"),"Ó","O"),"Ú","U"),"Ñ","N"),"Ü","U"))</f>
        <v/>
      </c>
      <c r="Z349" s="26" t="str">
        <f aca="false">IF($Y349="","",LEFT($Y349,1)&amp;" "&amp;TRIM(RIGHT(SUBSTITUTE($Y349," ",REPT(" ",50)),50)))</f>
        <v/>
      </c>
      <c r="AA349" s="27" t="str">
        <f aca="false">IF($AF349="","",IF(COUNTIF(Validation!$U$19:$U$178,$AF349)&gt;0,"OK","NO MATCH"))</f>
        <v/>
      </c>
      <c r="AB349" s="27" t="str">
        <f aca="false">IF($W349=0,"",IF(AND($W349&gt;=Validation!$B$3,$W349&lt;=Validation!$C$3),"Yes","No"))</f>
        <v/>
      </c>
      <c r="AC349" s="26" t="str">
        <f aca="false">IF($A349="","",$AF349&amp;"|"&amp;TEXT($W349,"yyyy-mm-dd")&amp;"|"&amp;$J349&amp;"|"&amp;$N349)</f>
        <v/>
      </c>
      <c r="AD349" s="27" t="str">
        <f aca="false">IF($AC349="","",IF(COUNTIF($AC$2:$AC$3000,$AC349)&gt;1,"REVIEW","OK"))</f>
        <v/>
      </c>
      <c r="AE349" s="27" t="str">
        <f aca="false">IF(OR($W349=0,$O349=""),"",IF(IFERROR(IF(ISNUMBER($O349),INT($O349),DATE(VALUE(MID(SUBSTITUTE(LEFT($O349,FIND(" ",$O349&amp;" ")-1),"/",REPT(" ",20)),41,20)),VALUE(LEFT(SUBSTITUTE(LEFT($O349,FIND(" ",$O349&amp;" ")-1),"/",REPT(" ",20)),20)),VALUE(MID(SUBSTITUTE(LEFT($O349,FIND(" ",$O349&amp;" ")-1),"/",REPT(" ",20)),21,20)))),0)&gt;$W349,"Late","Same day"))</f>
        <v/>
      </c>
      <c r="AF349" s="26" t="str">
        <f aca="false">IF($A349="","",IFERROR(INDEX(Validation!$C$193:$C$217,MATCH($A349,Validation!$A$193:$A$217,0)),IF(COUNTIF(Validation!$U$19:$U$178,$Z349)&gt;0,$Z349,IF(COUNTIF(Validation!$S$19:$S$178,$AI349)=1,INDEX(Validation!$U$19:$U$178,MATCH($AI349,Validation!$S$19:$S$178,0)),$Z349))))</f>
        <v/>
      </c>
      <c r="AG349" s="27" t="str">
        <f aca="false">IF(COUNTA($A349:$U349)=0,"",IF($A349="","No name",IF($F349="","No date",IF($W349=0,"Date ilegible",IF(NOT(ISNUMBER($N349)),"Hours no numéricas",IF($AA349="NO MATCH","Person no identificada","OK"))))))</f>
        <v/>
      </c>
      <c r="AH349" s="27" t="str">
        <f aca="false">IF($W349=0,"No date",IF($W349&lt;Validation!$B$3,"Before period",IF($W349&gt;Validation!$C$3,"After period","In period")))</f>
        <v>No date</v>
      </c>
      <c r="AI349" s="26" t="str">
        <f aca="false">IF($Y349="","",TRIM(RIGHT(SUBSTITUTE($Y349," ",REPT(" ",50)),50)))</f>
        <v/>
      </c>
      <c r="AJ349" s="27" t="str">
        <f aca="false">IF($A349="","",IF(NOT(ISERROR(MATCH($A349,Validation!$A$193:$A$217,0))),"Manual mapping",IF(COUNTIF(Validation!$U$19:$U$178,$Z349)&gt;0,"Direct",IF(COUNTIF(Validation!$S$19:$S$178,$AI349)=1,"By surname","Unresolved"))))</f>
        <v/>
      </c>
      <c r="AK349" s="28" t="str">
        <f aca="false">IF($L349="","",IF(MATCH($L349,$L$2:$L$3000,0)&lt;&gt;ROW()-1,"",COUNT($AK$1:$AK348)+1))</f>
        <v/>
      </c>
      <c r="AL349" s="28" t="str">
        <f aca="false">IF($G349="","",IF(MATCH($G349,$G$2:$G$3000,0)&lt;&gt;ROW()-1,"",COUNT($AL$1:$AL348)+1))</f>
        <v/>
      </c>
      <c r="AM349" s="28" t="str">
        <f aca="false">IF($H349="","",IF(MATCH($H349,$H$2:$H$3000,0)&lt;&gt;ROW()-1,"",COUNT($AM$1:$AM348)+1))</f>
        <v/>
      </c>
      <c r="AN349" s="28" t="str">
        <f aca="false">IF($I349="","",IF(MATCH($I349,$I$2:$I$3000,0)&lt;&gt;ROW()-1,"",COUNT($AN$1:$AN348)+1))</f>
        <v/>
      </c>
      <c r="AO349" s="28" t="str">
        <f aca="false">IF($Q349="","",IF(MATCH($Q349,$Q$2:$Q$3000,0)&lt;&gt;ROW()-1,"",COUNT($AO$1:$AO348)+1))</f>
        <v/>
      </c>
    </row>
    <row r="350" customFormat="false" ht="12.75" hidden="false" customHeight="true" outlineLevel="0" collapsed="false">
      <c r="W350" s="24" t="n">
        <f aca="false">IF($F350="",0,IFERROR(IF(ISNUMBER($F350),INT($F350),DATE(VALUE(MID(SUBSTITUTE(LEFT($F350,FIND(" ",$F350&amp;" ")-1),"/",REPT(" ",20)),41,20)),VALUE(LEFT(SUBSTITUTE(LEFT($F350,FIND(" ",$F350&amp;" ")-1),"/",REPT(" ",20)),20)),VALUE(MID(SUBSTITUTE(LEFT($F350,FIND(" ",$F350&amp;" ")-1),"/",REPT(" ",20)),21,20)))),0))</f>
        <v>0</v>
      </c>
      <c r="X350" s="25" t="str">
        <f aca="false">IF(ISNUMBER($N350),$N350*Validation!$B$5,"")</f>
        <v/>
      </c>
      <c r="Y350" s="26" t="str">
        <f aca="false">IF($A350="","",SUBSTITUTE(SUBSTITUTE(SUBSTITUTE(SUBSTITUTE(SUBSTITUTE(SUBSTITUTE(SUBSTITUTE(UPPER(TRIM($A350)),"Á","A"),"É","E"),"Í","I"),"Ó","O"),"Ú","U"),"Ñ","N"),"Ü","U"))</f>
        <v/>
      </c>
      <c r="Z350" s="26" t="str">
        <f aca="false">IF($Y350="","",LEFT($Y350,1)&amp;" "&amp;TRIM(RIGHT(SUBSTITUTE($Y350," ",REPT(" ",50)),50)))</f>
        <v/>
      </c>
      <c r="AA350" s="27" t="str">
        <f aca="false">IF($AF350="","",IF(COUNTIF(Validation!$U$19:$U$178,$AF350)&gt;0,"OK","NO MATCH"))</f>
        <v/>
      </c>
      <c r="AB350" s="27" t="str">
        <f aca="false">IF($W350=0,"",IF(AND($W350&gt;=Validation!$B$3,$W350&lt;=Validation!$C$3),"Yes","No"))</f>
        <v/>
      </c>
      <c r="AC350" s="26" t="str">
        <f aca="false">IF($A350="","",$AF350&amp;"|"&amp;TEXT($W350,"yyyy-mm-dd")&amp;"|"&amp;$J350&amp;"|"&amp;$N350)</f>
        <v/>
      </c>
      <c r="AD350" s="27" t="str">
        <f aca="false">IF($AC350="","",IF(COUNTIF($AC$2:$AC$3000,$AC350)&gt;1,"REVIEW","OK"))</f>
        <v/>
      </c>
      <c r="AE350" s="27" t="str">
        <f aca="false">IF(OR($W350=0,$O350=""),"",IF(IFERROR(IF(ISNUMBER($O350),INT($O350),DATE(VALUE(MID(SUBSTITUTE(LEFT($O350,FIND(" ",$O350&amp;" ")-1),"/",REPT(" ",20)),41,20)),VALUE(LEFT(SUBSTITUTE(LEFT($O350,FIND(" ",$O350&amp;" ")-1),"/",REPT(" ",20)),20)),VALUE(MID(SUBSTITUTE(LEFT($O350,FIND(" ",$O350&amp;" ")-1),"/",REPT(" ",20)),21,20)))),0)&gt;$W350,"Late","Same day"))</f>
        <v/>
      </c>
      <c r="AF350" s="26" t="str">
        <f aca="false">IF($A350="","",IFERROR(INDEX(Validation!$C$193:$C$217,MATCH($A350,Validation!$A$193:$A$217,0)),IF(COUNTIF(Validation!$U$19:$U$178,$Z350)&gt;0,$Z350,IF(COUNTIF(Validation!$S$19:$S$178,$AI350)=1,INDEX(Validation!$U$19:$U$178,MATCH($AI350,Validation!$S$19:$S$178,0)),$Z350))))</f>
        <v/>
      </c>
      <c r="AG350" s="27" t="str">
        <f aca="false">IF(COUNTA($A350:$U350)=0,"",IF($A350="","No name",IF($F350="","No date",IF($W350=0,"Date ilegible",IF(NOT(ISNUMBER($N350)),"Hours no numéricas",IF($AA350="NO MATCH","Person no identificada","OK"))))))</f>
        <v/>
      </c>
      <c r="AH350" s="27" t="str">
        <f aca="false">IF($W350=0,"No date",IF($W350&lt;Validation!$B$3,"Before period",IF($W350&gt;Validation!$C$3,"After period","In period")))</f>
        <v>No date</v>
      </c>
      <c r="AI350" s="26" t="str">
        <f aca="false">IF($Y350="","",TRIM(RIGHT(SUBSTITUTE($Y350," ",REPT(" ",50)),50)))</f>
        <v/>
      </c>
      <c r="AJ350" s="27" t="str">
        <f aca="false">IF($A350="","",IF(NOT(ISERROR(MATCH($A350,Validation!$A$193:$A$217,0))),"Manual mapping",IF(COUNTIF(Validation!$U$19:$U$178,$Z350)&gt;0,"Direct",IF(COUNTIF(Validation!$S$19:$S$178,$AI350)=1,"By surname","Unresolved"))))</f>
        <v/>
      </c>
      <c r="AK350" s="28" t="str">
        <f aca="false">IF($L350="","",IF(MATCH($L350,$L$2:$L$3000,0)&lt;&gt;ROW()-1,"",COUNT($AK$1:$AK349)+1))</f>
        <v/>
      </c>
      <c r="AL350" s="28" t="str">
        <f aca="false">IF($G350="","",IF(MATCH($G350,$G$2:$G$3000,0)&lt;&gt;ROW()-1,"",COUNT($AL$1:$AL349)+1))</f>
        <v/>
      </c>
      <c r="AM350" s="28" t="str">
        <f aca="false">IF($H350="","",IF(MATCH($H350,$H$2:$H$3000,0)&lt;&gt;ROW()-1,"",COUNT($AM$1:$AM349)+1))</f>
        <v/>
      </c>
      <c r="AN350" s="28" t="str">
        <f aca="false">IF($I350="","",IF(MATCH($I350,$I$2:$I$3000,0)&lt;&gt;ROW()-1,"",COUNT($AN$1:$AN349)+1))</f>
        <v/>
      </c>
      <c r="AO350" s="28" t="str">
        <f aca="false">IF($Q350="","",IF(MATCH($Q350,$Q$2:$Q$3000,0)&lt;&gt;ROW()-1,"",COUNT($AO$1:$AO349)+1))</f>
        <v/>
      </c>
    </row>
    <row r="351" customFormat="false" ht="12.75" hidden="false" customHeight="true" outlineLevel="0" collapsed="false">
      <c r="W351" s="24" t="n">
        <f aca="false">IF($F351="",0,IFERROR(IF(ISNUMBER($F351),INT($F351),DATE(VALUE(MID(SUBSTITUTE(LEFT($F351,FIND(" ",$F351&amp;" ")-1),"/",REPT(" ",20)),41,20)),VALUE(LEFT(SUBSTITUTE(LEFT($F351,FIND(" ",$F351&amp;" ")-1),"/",REPT(" ",20)),20)),VALUE(MID(SUBSTITUTE(LEFT($F351,FIND(" ",$F351&amp;" ")-1),"/",REPT(" ",20)),21,20)))),0))</f>
        <v>0</v>
      </c>
      <c r="X351" s="25" t="str">
        <f aca="false">IF(ISNUMBER($N351),$N351*Validation!$B$5,"")</f>
        <v/>
      </c>
      <c r="Y351" s="26" t="str">
        <f aca="false">IF($A351="","",SUBSTITUTE(SUBSTITUTE(SUBSTITUTE(SUBSTITUTE(SUBSTITUTE(SUBSTITUTE(SUBSTITUTE(UPPER(TRIM($A351)),"Á","A"),"É","E"),"Í","I"),"Ó","O"),"Ú","U"),"Ñ","N"),"Ü","U"))</f>
        <v/>
      </c>
      <c r="Z351" s="26" t="str">
        <f aca="false">IF($Y351="","",LEFT($Y351,1)&amp;" "&amp;TRIM(RIGHT(SUBSTITUTE($Y351," ",REPT(" ",50)),50)))</f>
        <v/>
      </c>
      <c r="AA351" s="27" t="str">
        <f aca="false">IF($AF351="","",IF(COUNTIF(Validation!$U$19:$U$178,$AF351)&gt;0,"OK","NO MATCH"))</f>
        <v/>
      </c>
      <c r="AB351" s="27" t="str">
        <f aca="false">IF($W351=0,"",IF(AND($W351&gt;=Validation!$B$3,$W351&lt;=Validation!$C$3),"Yes","No"))</f>
        <v/>
      </c>
      <c r="AC351" s="26" t="str">
        <f aca="false">IF($A351="","",$AF351&amp;"|"&amp;TEXT($W351,"yyyy-mm-dd")&amp;"|"&amp;$J351&amp;"|"&amp;$N351)</f>
        <v/>
      </c>
      <c r="AD351" s="27" t="str">
        <f aca="false">IF($AC351="","",IF(COUNTIF($AC$2:$AC$3000,$AC351)&gt;1,"REVIEW","OK"))</f>
        <v/>
      </c>
      <c r="AE351" s="27" t="str">
        <f aca="false">IF(OR($W351=0,$O351=""),"",IF(IFERROR(IF(ISNUMBER($O351),INT($O351),DATE(VALUE(MID(SUBSTITUTE(LEFT($O351,FIND(" ",$O351&amp;" ")-1),"/",REPT(" ",20)),41,20)),VALUE(LEFT(SUBSTITUTE(LEFT($O351,FIND(" ",$O351&amp;" ")-1),"/",REPT(" ",20)),20)),VALUE(MID(SUBSTITUTE(LEFT($O351,FIND(" ",$O351&amp;" ")-1),"/",REPT(" ",20)),21,20)))),0)&gt;$W351,"Late","Same day"))</f>
        <v/>
      </c>
      <c r="AF351" s="26" t="str">
        <f aca="false">IF($A351="","",IFERROR(INDEX(Validation!$C$193:$C$217,MATCH($A351,Validation!$A$193:$A$217,0)),IF(COUNTIF(Validation!$U$19:$U$178,$Z351)&gt;0,$Z351,IF(COUNTIF(Validation!$S$19:$S$178,$AI351)=1,INDEX(Validation!$U$19:$U$178,MATCH($AI351,Validation!$S$19:$S$178,0)),$Z351))))</f>
        <v/>
      </c>
      <c r="AG351" s="27" t="str">
        <f aca="false">IF(COUNTA($A351:$U351)=0,"",IF($A351="","No name",IF($F351="","No date",IF($W351=0,"Date ilegible",IF(NOT(ISNUMBER($N351)),"Hours no numéricas",IF($AA351="NO MATCH","Person no identificada","OK"))))))</f>
        <v/>
      </c>
      <c r="AH351" s="27" t="str">
        <f aca="false">IF($W351=0,"No date",IF($W351&lt;Validation!$B$3,"Before period",IF($W351&gt;Validation!$C$3,"After period","In period")))</f>
        <v>No date</v>
      </c>
      <c r="AI351" s="26" t="str">
        <f aca="false">IF($Y351="","",TRIM(RIGHT(SUBSTITUTE($Y351," ",REPT(" ",50)),50)))</f>
        <v/>
      </c>
      <c r="AJ351" s="27" t="str">
        <f aca="false">IF($A351="","",IF(NOT(ISERROR(MATCH($A351,Validation!$A$193:$A$217,0))),"Manual mapping",IF(COUNTIF(Validation!$U$19:$U$178,$Z351)&gt;0,"Direct",IF(COUNTIF(Validation!$S$19:$S$178,$AI351)=1,"By surname","Unresolved"))))</f>
        <v/>
      </c>
      <c r="AK351" s="28" t="str">
        <f aca="false">IF($L351="","",IF(MATCH($L351,$L$2:$L$3000,0)&lt;&gt;ROW()-1,"",COUNT($AK$1:$AK350)+1))</f>
        <v/>
      </c>
      <c r="AL351" s="28" t="str">
        <f aca="false">IF($G351="","",IF(MATCH($G351,$G$2:$G$3000,0)&lt;&gt;ROW()-1,"",COUNT($AL$1:$AL350)+1))</f>
        <v/>
      </c>
      <c r="AM351" s="28" t="str">
        <f aca="false">IF($H351="","",IF(MATCH($H351,$H$2:$H$3000,0)&lt;&gt;ROW()-1,"",COUNT($AM$1:$AM350)+1))</f>
        <v/>
      </c>
      <c r="AN351" s="28" t="str">
        <f aca="false">IF($I351="","",IF(MATCH($I351,$I$2:$I$3000,0)&lt;&gt;ROW()-1,"",COUNT($AN$1:$AN350)+1))</f>
        <v/>
      </c>
      <c r="AO351" s="28" t="str">
        <f aca="false">IF($Q351="","",IF(MATCH($Q351,$Q$2:$Q$3000,0)&lt;&gt;ROW()-1,"",COUNT($AO$1:$AO350)+1))</f>
        <v/>
      </c>
    </row>
    <row r="352" customFormat="false" ht="12.75" hidden="false" customHeight="true" outlineLevel="0" collapsed="false">
      <c r="W352" s="24" t="n">
        <f aca="false">IF($F352="",0,IFERROR(IF(ISNUMBER($F352),INT($F352),DATE(VALUE(MID(SUBSTITUTE(LEFT($F352,FIND(" ",$F352&amp;" ")-1),"/",REPT(" ",20)),41,20)),VALUE(LEFT(SUBSTITUTE(LEFT($F352,FIND(" ",$F352&amp;" ")-1),"/",REPT(" ",20)),20)),VALUE(MID(SUBSTITUTE(LEFT($F352,FIND(" ",$F352&amp;" ")-1),"/",REPT(" ",20)),21,20)))),0))</f>
        <v>0</v>
      </c>
      <c r="X352" s="25" t="str">
        <f aca="false">IF(ISNUMBER($N352),$N352*Validation!$B$5,"")</f>
        <v/>
      </c>
      <c r="Y352" s="26" t="str">
        <f aca="false">IF($A352="","",SUBSTITUTE(SUBSTITUTE(SUBSTITUTE(SUBSTITUTE(SUBSTITUTE(SUBSTITUTE(SUBSTITUTE(UPPER(TRIM($A352)),"Á","A"),"É","E"),"Í","I"),"Ó","O"),"Ú","U"),"Ñ","N"),"Ü","U"))</f>
        <v/>
      </c>
      <c r="Z352" s="26" t="str">
        <f aca="false">IF($Y352="","",LEFT($Y352,1)&amp;" "&amp;TRIM(RIGHT(SUBSTITUTE($Y352," ",REPT(" ",50)),50)))</f>
        <v/>
      </c>
      <c r="AA352" s="27" t="str">
        <f aca="false">IF($AF352="","",IF(COUNTIF(Validation!$U$19:$U$178,$AF352)&gt;0,"OK","NO MATCH"))</f>
        <v/>
      </c>
      <c r="AB352" s="27" t="str">
        <f aca="false">IF($W352=0,"",IF(AND($W352&gt;=Validation!$B$3,$W352&lt;=Validation!$C$3),"Yes","No"))</f>
        <v/>
      </c>
      <c r="AC352" s="26" t="str">
        <f aca="false">IF($A352="","",$AF352&amp;"|"&amp;TEXT($W352,"yyyy-mm-dd")&amp;"|"&amp;$J352&amp;"|"&amp;$N352)</f>
        <v/>
      </c>
      <c r="AD352" s="27" t="str">
        <f aca="false">IF($AC352="","",IF(COUNTIF($AC$2:$AC$3000,$AC352)&gt;1,"REVIEW","OK"))</f>
        <v/>
      </c>
      <c r="AE352" s="27" t="str">
        <f aca="false">IF(OR($W352=0,$O352=""),"",IF(IFERROR(IF(ISNUMBER($O352),INT($O352),DATE(VALUE(MID(SUBSTITUTE(LEFT($O352,FIND(" ",$O352&amp;" ")-1),"/",REPT(" ",20)),41,20)),VALUE(LEFT(SUBSTITUTE(LEFT($O352,FIND(" ",$O352&amp;" ")-1),"/",REPT(" ",20)),20)),VALUE(MID(SUBSTITUTE(LEFT($O352,FIND(" ",$O352&amp;" ")-1),"/",REPT(" ",20)),21,20)))),0)&gt;$W352,"Late","Same day"))</f>
        <v/>
      </c>
      <c r="AF352" s="26" t="str">
        <f aca="false">IF($A352="","",IFERROR(INDEX(Validation!$C$193:$C$217,MATCH($A352,Validation!$A$193:$A$217,0)),IF(COUNTIF(Validation!$U$19:$U$178,$Z352)&gt;0,$Z352,IF(COUNTIF(Validation!$S$19:$S$178,$AI352)=1,INDEX(Validation!$U$19:$U$178,MATCH($AI352,Validation!$S$19:$S$178,0)),$Z352))))</f>
        <v/>
      </c>
      <c r="AG352" s="27" t="str">
        <f aca="false">IF(COUNTA($A352:$U352)=0,"",IF($A352="","No name",IF($F352="","No date",IF($W352=0,"Date ilegible",IF(NOT(ISNUMBER($N352)),"Hours no numéricas",IF($AA352="NO MATCH","Person no identificada","OK"))))))</f>
        <v/>
      </c>
      <c r="AH352" s="27" t="str">
        <f aca="false">IF($W352=0,"No date",IF($W352&lt;Validation!$B$3,"Before period",IF($W352&gt;Validation!$C$3,"After period","In period")))</f>
        <v>No date</v>
      </c>
      <c r="AI352" s="26" t="str">
        <f aca="false">IF($Y352="","",TRIM(RIGHT(SUBSTITUTE($Y352," ",REPT(" ",50)),50)))</f>
        <v/>
      </c>
      <c r="AJ352" s="27" t="str">
        <f aca="false">IF($A352="","",IF(NOT(ISERROR(MATCH($A352,Validation!$A$193:$A$217,0))),"Manual mapping",IF(COUNTIF(Validation!$U$19:$U$178,$Z352)&gt;0,"Direct",IF(COUNTIF(Validation!$S$19:$S$178,$AI352)=1,"By surname","Unresolved"))))</f>
        <v/>
      </c>
      <c r="AK352" s="28" t="str">
        <f aca="false">IF($L352="","",IF(MATCH($L352,$L$2:$L$3000,0)&lt;&gt;ROW()-1,"",COUNT($AK$1:$AK351)+1))</f>
        <v/>
      </c>
      <c r="AL352" s="28" t="str">
        <f aca="false">IF($G352="","",IF(MATCH($G352,$G$2:$G$3000,0)&lt;&gt;ROW()-1,"",COUNT($AL$1:$AL351)+1))</f>
        <v/>
      </c>
      <c r="AM352" s="28" t="str">
        <f aca="false">IF($H352="","",IF(MATCH($H352,$H$2:$H$3000,0)&lt;&gt;ROW()-1,"",COUNT($AM$1:$AM351)+1))</f>
        <v/>
      </c>
      <c r="AN352" s="28" t="str">
        <f aca="false">IF($I352="","",IF(MATCH($I352,$I$2:$I$3000,0)&lt;&gt;ROW()-1,"",COUNT($AN$1:$AN351)+1))</f>
        <v/>
      </c>
      <c r="AO352" s="28" t="str">
        <f aca="false">IF($Q352="","",IF(MATCH($Q352,$Q$2:$Q$3000,0)&lt;&gt;ROW()-1,"",COUNT($AO$1:$AO351)+1))</f>
        <v/>
      </c>
    </row>
    <row r="353" customFormat="false" ht="12.75" hidden="false" customHeight="true" outlineLevel="0" collapsed="false">
      <c r="W353" s="24" t="n">
        <f aca="false">IF($F353="",0,IFERROR(IF(ISNUMBER($F353),INT($F353),DATE(VALUE(MID(SUBSTITUTE(LEFT($F353,FIND(" ",$F353&amp;" ")-1),"/",REPT(" ",20)),41,20)),VALUE(LEFT(SUBSTITUTE(LEFT($F353,FIND(" ",$F353&amp;" ")-1),"/",REPT(" ",20)),20)),VALUE(MID(SUBSTITUTE(LEFT($F353,FIND(" ",$F353&amp;" ")-1),"/",REPT(" ",20)),21,20)))),0))</f>
        <v>0</v>
      </c>
      <c r="X353" s="25" t="str">
        <f aca="false">IF(ISNUMBER($N353),$N353*Validation!$B$5,"")</f>
        <v/>
      </c>
      <c r="Y353" s="26" t="str">
        <f aca="false">IF($A353="","",SUBSTITUTE(SUBSTITUTE(SUBSTITUTE(SUBSTITUTE(SUBSTITUTE(SUBSTITUTE(SUBSTITUTE(UPPER(TRIM($A353)),"Á","A"),"É","E"),"Í","I"),"Ó","O"),"Ú","U"),"Ñ","N"),"Ü","U"))</f>
        <v/>
      </c>
      <c r="Z353" s="26" t="str">
        <f aca="false">IF($Y353="","",LEFT($Y353,1)&amp;" "&amp;TRIM(RIGHT(SUBSTITUTE($Y353," ",REPT(" ",50)),50)))</f>
        <v/>
      </c>
      <c r="AA353" s="27" t="str">
        <f aca="false">IF($AF353="","",IF(COUNTIF(Validation!$U$19:$U$178,$AF353)&gt;0,"OK","NO MATCH"))</f>
        <v/>
      </c>
      <c r="AB353" s="27" t="str">
        <f aca="false">IF($W353=0,"",IF(AND($W353&gt;=Validation!$B$3,$W353&lt;=Validation!$C$3),"Yes","No"))</f>
        <v/>
      </c>
      <c r="AC353" s="26" t="str">
        <f aca="false">IF($A353="","",$AF353&amp;"|"&amp;TEXT($W353,"yyyy-mm-dd")&amp;"|"&amp;$J353&amp;"|"&amp;$N353)</f>
        <v/>
      </c>
      <c r="AD353" s="27" t="str">
        <f aca="false">IF($AC353="","",IF(COUNTIF($AC$2:$AC$3000,$AC353)&gt;1,"REVIEW","OK"))</f>
        <v/>
      </c>
      <c r="AE353" s="27" t="str">
        <f aca="false">IF(OR($W353=0,$O353=""),"",IF(IFERROR(IF(ISNUMBER($O353),INT($O353),DATE(VALUE(MID(SUBSTITUTE(LEFT($O353,FIND(" ",$O353&amp;" ")-1),"/",REPT(" ",20)),41,20)),VALUE(LEFT(SUBSTITUTE(LEFT($O353,FIND(" ",$O353&amp;" ")-1),"/",REPT(" ",20)),20)),VALUE(MID(SUBSTITUTE(LEFT($O353,FIND(" ",$O353&amp;" ")-1),"/",REPT(" ",20)),21,20)))),0)&gt;$W353,"Late","Same day"))</f>
        <v/>
      </c>
      <c r="AF353" s="26" t="str">
        <f aca="false">IF($A353="","",IFERROR(INDEX(Validation!$C$193:$C$217,MATCH($A353,Validation!$A$193:$A$217,0)),IF(COUNTIF(Validation!$U$19:$U$178,$Z353)&gt;0,$Z353,IF(COUNTIF(Validation!$S$19:$S$178,$AI353)=1,INDEX(Validation!$U$19:$U$178,MATCH($AI353,Validation!$S$19:$S$178,0)),$Z353))))</f>
        <v/>
      </c>
      <c r="AG353" s="27" t="str">
        <f aca="false">IF(COUNTA($A353:$U353)=0,"",IF($A353="","No name",IF($F353="","No date",IF($W353=0,"Date ilegible",IF(NOT(ISNUMBER($N353)),"Hours no numéricas",IF($AA353="NO MATCH","Person no identificada","OK"))))))</f>
        <v/>
      </c>
      <c r="AH353" s="27" t="str">
        <f aca="false">IF($W353=0,"No date",IF($W353&lt;Validation!$B$3,"Before period",IF($W353&gt;Validation!$C$3,"After period","In period")))</f>
        <v>No date</v>
      </c>
      <c r="AI353" s="26" t="str">
        <f aca="false">IF($Y353="","",TRIM(RIGHT(SUBSTITUTE($Y353," ",REPT(" ",50)),50)))</f>
        <v/>
      </c>
      <c r="AJ353" s="27" t="str">
        <f aca="false">IF($A353="","",IF(NOT(ISERROR(MATCH($A353,Validation!$A$193:$A$217,0))),"Manual mapping",IF(COUNTIF(Validation!$U$19:$U$178,$Z353)&gt;0,"Direct",IF(COUNTIF(Validation!$S$19:$S$178,$AI353)=1,"By surname","Unresolved"))))</f>
        <v/>
      </c>
      <c r="AK353" s="28" t="str">
        <f aca="false">IF($L353="","",IF(MATCH($L353,$L$2:$L$3000,0)&lt;&gt;ROW()-1,"",COUNT($AK$1:$AK352)+1))</f>
        <v/>
      </c>
      <c r="AL353" s="28" t="str">
        <f aca="false">IF($G353="","",IF(MATCH($G353,$G$2:$G$3000,0)&lt;&gt;ROW()-1,"",COUNT($AL$1:$AL352)+1))</f>
        <v/>
      </c>
      <c r="AM353" s="28" t="str">
        <f aca="false">IF($H353="","",IF(MATCH($H353,$H$2:$H$3000,0)&lt;&gt;ROW()-1,"",COUNT($AM$1:$AM352)+1))</f>
        <v/>
      </c>
      <c r="AN353" s="28" t="str">
        <f aca="false">IF($I353="","",IF(MATCH($I353,$I$2:$I$3000,0)&lt;&gt;ROW()-1,"",COUNT($AN$1:$AN352)+1))</f>
        <v/>
      </c>
      <c r="AO353" s="28" t="str">
        <f aca="false">IF($Q353="","",IF(MATCH($Q353,$Q$2:$Q$3000,0)&lt;&gt;ROW()-1,"",COUNT($AO$1:$AO352)+1))</f>
        <v/>
      </c>
    </row>
    <row r="354" customFormat="false" ht="12.75" hidden="false" customHeight="true" outlineLevel="0" collapsed="false">
      <c r="W354" s="24" t="n">
        <f aca="false">IF($F354="",0,IFERROR(IF(ISNUMBER($F354),INT($F354),DATE(VALUE(MID(SUBSTITUTE(LEFT($F354,FIND(" ",$F354&amp;" ")-1),"/",REPT(" ",20)),41,20)),VALUE(LEFT(SUBSTITUTE(LEFT($F354,FIND(" ",$F354&amp;" ")-1),"/",REPT(" ",20)),20)),VALUE(MID(SUBSTITUTE(LEFT($F354,FIND(" ",$F354&amp;" ")-1),"/",REPT(" ",20)),21,20)))),0))</f>
        <v>0</v>
      </c>
      <c r="X354" s="25" t="str">
        <f aca="false">IF(ISNUMBER($N354),$N354*Validation!$B$5,"")</f>
        <v/>
      </c>
      <c r="Y354" s="26" t="str">
        <f aca="false">IF($A354="","",SUBSTITUTE(SUBSTITUTE(SUBSTITUTE(SUBSTITUTE(SUBSTITUTE(SUBSTITUTE(SUBSTITUTE(UPPER(TRIM($A354)),"Á","A"),"É","E"),"Í","I"),"Ó","O"),"Ú","U"),"Ñ","N"),"Ü","U"))</f>
        <v/>
      </c>
      <c r="Z354" s="26" t="str">
        <f aca="false">IF($Y354="","",LEFT($Y354,1)&amp;" "&amp;TRIM(RIGHT(SUBSTITUTE($Y354," ",REPT(" ",50)),50)))</f>
        <v/>
      </c>
      <c r="AA354" s="27" t="str">
        <f aca="false">IF($AF354="","",IF(COUNTIF(Validation!$U$19:$U$178,$AF354)&gt;0,"OK","NO MATCH"))</f>
        <v/>
      </c>
      <c r="AB354" s="27" t="str">
        <f aca="false">IF($W354=0,"",IF(AND($W354&gt;=Validation!$B$3,$W354&lt;=Validation!$C$3),"Yes","No"))</f>
        <v/>
      </c>
      <c r="AC354" s="26" t="str">
        <f aca="false">IF($A354="","",$AF354&amp;"|"&amp;TEXT($W354,"yyyy-mm-dd")&amp;"|"&amp;$J354&amp;"|"&amp;$N354)</f>
        <v/>
      </c>
      <c r="AD354" s="27" t="str">
        <f aca="false">IF($AC354="","",IF(COUNTIF($AC$2:$AC$3000,$AC354)&gt;1,"REVIEW","OK"))</f>
        <v/>
      </c>
      <c r="AE354" s="27" t="str">
        <f aca="false">IF(OR($W354=0,$O354=""),"",IF(IFERROR(IF(ISNUMBER($O354),INT($O354),DATE(VALUE(MID(SUBSTITUTE(LEFT($O354,FIND(" ",$O354&amp;" ")-1),"/",REPT(" ",20)),41,20)),VALUE(LEFT(SUBSTITUTE(LEFT($O354,FIND(" ",$O354&amp;" ")-1),"/",REPT(" ",20)),20)),VALUE(MID(SUBSTITUTE(LEFT($O354,FIND(" ",$O354&amp;" ")-1),"/",REPT(" ",20)),21,20)))),0)&gt;$W354,"Late","Same day"))</f>
        <v/>
      </c>
      <c r="AF354" s="26" t="str">
        <f aca="false">IF($A354="","",IFERROR(INDEX(Validation!$C$193:$C$217,MATCH($A354,Validation!$A$193:$A$217,0)),IF(COUNTIF(Validation!$U$19:$U$178,$Z354)&gt;0,$Z354,IF(COUNTIF(Validation!$S$19:$S$178,$AI354)=1,INDEX(Validation!$U$19:$U$178,MATCH($AI354,Validation!$S$19:$S$178,0)),$Z354))))</f>
        <v/>
      </c>
      <c r="AG354" s="27" t="str">
        <f aca="false">IF(COUNTA($A354:$U354)=0,"",IF($A354="","No name",IF($F354="","No date",IF($W354=0,"Date ilegible",IF(NOT(ISNUMBER($N354)),"Hours no numéricas",IF($AA354="NO MATCH","Person no identificada","OK"))))))</f>
        <v/>
      </c>
      <c r="AH354" s="27" t="str">
        <f aca="false">IF($W354=0,"No date",IF($W354&lt;Validation!$B$3,"Before period",IF($W354&gt;Validation!$C$3,"After period","In period")))</f>
        <v>No date</v>
      </c>
      <c r="AI354" s="26" t="str">
        <f aca="false">IF($Y354="","",TRIM(RIGHT(SUBSTITUTE($Y354," ",REPT(" ",50)),50)))</f>
        <v/>
      </c>
      <c r="AJ354" s="27" t="str">
        <f aca="false">IF($A354="","",IF(NOT(ISERROR(MATCH($A354,Validation!$A$193:$A$217,0))),"Manual mapping",IF(COUNTIF(Validation!$U$19:$U$178,$Z354)&gt;0,"Direct",IF(COUNTIF(Validation!$S$19:$S$178,$AI354)=1,"By surname","Unresolved"))))</f>
        <v/>
      </c>
      <c r="AK354" s="28" t="str">
        <f aca="false">IF($L354="","",IF(MATCH($L354,$L$2:$L$3000,0)&lt;&gt;ROW()-1,"",COUNT($AK$1:$AK353)+1))</f>
        <v/>
      </c>
      <c r="AL354" s="28" t="str">
        <f aca="false">IF($G354="","",IF(MATCH($G354,$G$2:$G$3000,0)&lt;&gt;ROW()-1,"",COUNT($AL$1:$AL353)+1))</f>
        <v/>
      </c>
      <c r="AM354" s="28" t="str">
        <f aca="false">IF($H354="","",IF(MATCH($H354,$H$2:$H$3000,0)&lt;&gt;ROW()-1,"",COUNT($AM$1:$AM353)+1))</f>
        <v/>
      </c>
      <c r="AN354" s="28" t="str">
        <f aca="false">IF($I354="","",IF(MATCH($I354,$I$2:$I$3000,0)&lt;&gt;ROW()-1,"",COUNT($AN$1:$AN353)+1))</f>
        <v/>
      </c>
      <c r="AO354" s="28" t="str">
        <f aca="false">IF($Q354="","",IF(MATCH($Q354,$Q$2:$Q$3000,0)&lt;&gt;ROW()-1,"",COUNT($AO$1:$AO353)+1))</f>
        <v/>
      </c>
    </row>
    <row r="355" customFormat="false" ht="12.75" hidden="false" customHeight="true" outlineLevel="0" collapsed="false">
      <c r="W355" s="24" t="n">
        <f aca="false">IF($F355="",0,IFERROR(IF(ISNUMBER($F355),INT($F355),DATE(VALUE(MID(SUBSTITUTE(LEFT($F355,FIND(" ",$F355&amp;" ")-1),"/",REPT(" ",20)),41,20)),VALUE(LEFT(SUBSTITUTE(LEFT($F355,FIND(" ",$F355&amp;" ")-1),"/",REPT(" ",20)),20)),VALUE(MID(SUBSTITUTE(LEFT($F355,FIND(" ",$F355&amp;" ")-1),"/",REPT(" ",20)),21,20)))),0))</f>
        <v>0</v>
      </c>
      <c r="X355" s="25" t="str">
        <f aca="false">IF(ISNUMBER($N355),$N355*Validation!$B$5,"")</f>
        <v/>
      </c>
      <c r="Y355" s="26" t="str">
        <f aca="false">IF($A355="","",SUBSTITUTE(SUBSTITUTE(SUBSTITUTE(SUBSTITUTE(SUBSTITUTE(SUBSTITUTE(SUBSTITUTE(UPPER(TRIM($A355)),"Á","A"),"É","E"),"Í","I"),"Ó","O"),"Ú","U"),"Ñ","N"),"Ü","U"))</f>
        <v/>
      </c>
      <c r="Z355" s="26" t="str">
        <f aca="false">IF($Y355="","",LEFT($Y355,1)&amp;" "&amp;TRIM(RIGHT(SUBSTITUTE($Y355," ",REPT(" ",50)),50)))</f>
        <v/>
      </c>
      <c r="AA355" s="27" t="str">
        <f aca="false">IF($AF355="","",IF(COUNTIF(Validation!$U$19:$U$178,$AF355)&gt;0,"OK","NO MATCH"))</f>
        <v/>
      </c>
      <c r="AB355" s="27" t="str">
        <f aca="false">IF($W355=0,"",IF(AND($W355&gt;=Validation!$B$3,$W355&lt;=Validation!$C$3),"Yes","No"))</f>
        <v/>
      </c>
      <c r="AC355" s="26" t="str">
        <f aca="false">IF($A355="","",$AF355&amp;"|"&amp;TEXT($W355,"yyyy-mm-dd")&amp;"|"&amp;$J355&amp;"|"&amp;$N355)</f>
        <v/>
      </c>
      <c r="AD355" s="27" t="str">
        <f aca="false">IF($AC355="","",IF(COUNTIF($AC$2:$AC$3000,$AC355)&gt;1,"REVIEW","OK"))</f>
        <v/>
      </c>
      <c r="AE355" s="27" t="str">
        <f aca="false">IF(OR($W355=0,$O355=""),"",IF(IFERROR(IF(ISNUMBER($O355),INT($O355),DATE(VALUE(MID(SUBSTITUTE(LEFT($O355,FIND(" ",$O355&amp;" ")-1),"/",REPT(" ",20)),41,20)),VALUE(LEFT(SUBSTITUTE(LEFT($O355,FIND(" ",$O355&amp;" ")-1),"/",REPT(" ",20)),20)),VALUE(MID(SUBSTITUTE(LEFT($O355,FIND(" ",$O355&amp;" ")-1),"/",REPT(" ",20)),21,20)))),0)&gt;$W355,"Late","Same day"))</f>
        <v/>
      </c>
      <c r="AF355" s="26" t="str">
        <f aca="false">IF($A355="","",IFERROR(INDEX(Validation!$C$193:$C$217,MATCH($A355,Validation!$A$193:$A$217,0)),IF(COUNTIF(Validation!$U$19:$U$178,$Z355)&gt;0,$Z355,IF(COUNTIF(Validation!$S$19:$S$178,$AI355)=1,INDEX(Validation!$U$19:$U$178,MATCH($AI355,Validation!$S$19:$S$178,0)),$Z355))))</f>
        <v/>
      </c>
      <c r="AG355" s="27" t="str">
        <f aca="false">IF(COUNTA($A355:$U355)=0,"",IF($A355="","No name",IF($F355="","No date",IF($W355=0,"Date ilegible",IF(NOT(ISNUMBER($N355)),"Hours no numéricas",IF($AA355="NO MATCH","Person no identificada","OK"))))))</f>
        <v/>
      </c>
      <c r="AH355" s="27" t="str">
        <f aca="false">IF($W355=0,"No date",IF($W355&lt;Validation!$B$3,"Before period",IF($W355&gt;Validation!$C$3,"After period","In period")))</f>
        <v>No date</v>
      </c>
      <c r="AI355" s="26" t="str">
        <f aca="false">IF($Y355="","",TRIM(RIGHT(SUBSTITUTE($Y355," ",REPT(" ",50)),50)))</f>
        <v/>
      </c>
      <c r="AJ355" s="27" t="str">
        <f aca="false">IF($A355="","",IF(NOT(ISERROR(MATCH($A355,Validation!$A$193:$A$217,0))),"Manual mapping",IF(COUNTIF(Validation!$U$19:$U$178,$Z355)&gt;0,"Direct",IF(COUNTIF(Validation!$S$19:$S$178,$AI355)=1,"By surname","Unresolved"))))</f>
        <v/>
      </c>
      <c r="AK355" s="28" t="str">
        <f aca="false">IF($L355="","",IF(MATCH($L355,$L$2:$L$3000,0)&lt;&gt;ROW()-1,"",COUNT($AK$1:$AK354)+1))</f>
        <v/>
      </c>
      <c r="AL355" s="28" t="str">
        <f aca="false">IF($G355="","",IF(MATCH($G355,$G$2:$G$3000,0)&lt;&gt;ROW()-1,"",COUNT($AL$1:$AL354)+1))</f>
        <v/>
      </c>
      <c r="AM355" s="28" t="str">
        <f aca="false">IF($H355="","",IF(MATCH($H355,$H$2:$H$3000,0)&lt;&gt;ROW()-1,"",COUNT($AM$1:$AM354)+1))</f>
        <v/>
      </c>
      <c r="AN355" s="28" t="str">
        <f aca="false">IF($I355="","",IF(MATCH($I355,$I$2:$I$3000,0)&lt;&gt;ROW()-1,"",COUNT($AN$1:$AN354)+1))</f>
        <v/>
      </c>
      <c r="AO355" s="28" t="str">
        <f aca="false">IF($Q355="","",IF(MATCH($Q355,$Q$2:$Q$3000,0)&lt;&gt;ROW()-1,"",COUNT($AO$1:$AO354)+1))</f>
        <v/>
      </c>
    </row>
    <row r="356" customFormat="false" ht="12.75" hidden="false" customHeight="true" outlineLevel="0" collapsed="false">
      <c r="W356" s="24" t="n">
        <f aca="false">IF($F356="",0,IFERROR(IF(ISNUMBER($F356),INT($F356),DATE(VALUE(MID(SUBSTITUTE(LEFT($F356,FIND(" ",$F356&amp;" ")-1),"/",REPT(" ",20)),41,20)),VALUE(LEFT(SUBSTITUTE(LEFT($F356,FIND(" ",$F356&amp;" ")-1),"/",REPT(" ",20)),20)),VALUE(MID(SUBSTITUTE(LEFT($F356,FIND(" ",$F356&amp;" ")-1),"/",REPT(" ",20)),21,20)))),0))</f>
        <v>0</v>
      </c>
      <c r="X356" s="25" t="str">
        <f aca="false">IF(ISNUMBER($N356),$N356*Validation!$B$5,"")</f>
        <v/>
      </c>
      <c r="Y356" s="26" t="str">
        <f aca="false">IF($A356="","",SUBSTITUTE(SUBSTITUTE(SUBSTITUTE(SUBSTITUTE(SUBSTITUTE(SUBSTITUTE(SUBSTITUTE(UPPER(TRIM($A356)),"Á","A"),"É","E"),"Í","I"),"Ó","O"),"Ú","U"),"Ñ","N"),"Ü","U"))</f>
        <v/>
      </c>
      <c r="Z356" s="26" t="str">
        <f aca="false">IF($Y356="","",LEFT($Y356,1)&amp;" "&amp;TRIM(RIGHT(SUBSTITUTE($Y356," ",REPT(" ",50)),50)))</f>
        <v/>
      </c>
      <c r="AA356" s="27" t="str">
        <f aca="false">IF($AF356="","",IF(COUNTIF(Validation!$U$19:$U$178,$AF356)&gt;0,"OK","NO MATCH"))</f>
        <v/>
      </c>
      <c r="AB356" s="27" t="str">
        <f aca="false">IF($W356=0,"",IF(AND($W356&gt;=Validation!$B$3,$W356&lt;=Validation!$C$3),"Yes","No"))</f>
        <v/>
      </c>
      <c r="AC356" s="26" t="str">
        <f aca="false">IF($A356="","",$AF356&amp;"|"&amp;TEXT($W356,"yyyy-mm-dd")&amp;"|"&amp;$J356&amp;"|"&amp;$N356)</f>
        <v/>
      </c>
      <c r="AD356" s="27" t="str">
        <f aca="false">IF($AC356="","",IF(COUNTIF($AC$2:$AC$3000,$AC356)&gt;1,"REVIEW","OK"))</f>
        <v/>
      </c>
      <c r="AE356" s="27" t="str">
        <f aca="false">IF(OR($W356=0,$O356=""),"",IF(IFERROR(IF(ISNUMBER($O356),INT($O356),DATE(VALUE(MID(SUBSTITUTE(LEFT($O356,FIND(" ",$O356&amp;" ")-1),"/",REPT(" ",20)),41,20)),VALUE(LEFT(SUBSTITUTE(LEFT($O356,FIND(" ",$O356&amp;" ")-1),"/",REPT(" ",20)),20)),VALUE(MID(SUBSTITUTE(LEFT($O356,FIND(" ",$O356&amp;" ")-1),"/",REPT(" ",20)),21,20)))),0)&gt;$W356,"Late","Same day"))</f>
        <v/>
      </c>
      <c r="AF356" s="26" t="str">
        <f aca="false">IF($A356="","",IFERROR(INDEX(Validation!$C$193:$C$217,MATCH($A356,Validation!$A$193:$A$217,0)),IF(COUNTIF(Validation!$U$19:$U$178,$Z356)&gt;0,$Z356,IF(COUNTIF(Validation!$S$19:$S$178,$AI356)=1,INDEX(Validation!$U$19:$U$178,MATCH($AI356,Validation!$S$19:$S$178,0)),$Z356))))</f>
        <v/>
      </c>
      <c r="AG356" s="27" t="str">
        <f aca="false">IF(COUNTA($A356:$U356)=0,"",IF($A356="","No name",IF($F356="","No date",IF($W356=0,"Date ilegible",IF(NOT(ISNUMBER($N356)),"Hours no numéricas",IF($AA356="NO MATCH","Person no identificada","OK"))))))</f>
        <v/>
      </c>
      <c r="AH356" s="27" t="str">
        <f aca="false">IF($W356=0,"No date",IF($W356&lt;Validation!$B$3,"Before period",IF($W356&gt;Validation!$C$3,"After period","In period")))</f>
        <v>No date</v>
      </c>
      <c r="AI356" s="26" t="str">
        <f aca="false">IF($Y356="","",TRIM(RIGHT(SUBSTITUTE($Y356," ",REPT(" ",50)),50)))</f>
        <v/>
      </c>
      <c r="AJ356" s="27" t="str">
        <f aca="false">IF($A356="","",IF(NOT(ISERROR(MATCH($A356,Validation!$A$193:$A$217,0))),"Manual mapping",IF(COUNTIF(Validation!$U$19:$U$178,$Z356)&gt;0,"Direct",IF(COUNTIF(Validation!$S$19:$S$178,$AI356)=1,"By surname","Unresolved"))))</f>
        <v/>
      </c>
      <c r="AK356" s="28" t="str">
        <f aca="false">IF($L356="","",IF(MATCH($L356,$L$2:$L$3000,0)&lt;&gt;ROW()-1,"",COUNT($AK$1:$AK355)+1))</f>
        <v/>
      </c>
      <c r="AL356" s="28" t="str">
        <f aca="false">IF($G356="","",IF(MATCH($G356,$G$2:$G$3000,0)&lt;&gt;ROW()-1,"",COUNT($AL$1:$AL355)+1))</f>
        <v/>
      </c>
      <c r="AM356" s="28" t="str">
        <f aca="false">IF($H356="","",IF(MATCH($H356,$H$2:$H$3000,0)&lt;&gt;ROW()-1,"",COUNT($AM$1:$AM355)+1))</f>
        <v/>
      </c>
      <c r="AN356" s="28" t="str">
        <f aca="false">IF($I356="","",IF(MATCH($I356,$I$2:$I$3000,0)&lt;&gt;ROW()-1,"",COUNT($AN$1:$AN355)+1))</f>
        <v/>
      </c>
      <c r="AO356" s="28" t="str">
        <f aca="false">IF($Q356="","",IF(MATCH($Q356,$Q$2:$Q$3000,0)&lt;&gt;ROW()-1,"",COUNT($AO$1:$AO355)+1))</f>
        <v/>
      </c>
    </row>
    <row r="357" customFormat="false" ht="12.75" hidden="false" customHeight="true" outlineLevel="0" collapsed="false">
      <c r="W357" s="24" t="n">
        <f aca="false">IF($F357="",0,IFERROR(IF(ISNUMBER($F357),INT($F357),DATE(VALUE(MID(SUBSTITUTE(LEFT($F357,FIND(" ",$F357&amp;" ")-1),"/",REPT(" ",20)),41,20)),VALUE(LEFT(SUBSTITUTE(LEFT($F357,FIND(" ",$F357&amp;" ")-1),"/",REPT(" ",20)),20)),VALUE(MID(SUBSTITUTE(LEFT($F357,FIND(" ",$F357&amp;" ")-1),"/",REPT(" ",20)),21,20)))),0))</f>
        <v>0</v>
      </c>
      <c r="X357" s="25" t="str">
        <f aca="false">IF(ISNUMBER($N357),$N357*Validation!$B$5,"")</f>
        <v/>
      </c>
      <c r="Y357" s="26" t="str">
        <f aca="false">IF($A357="","",SUBSTITUTE(SUBSTITUTE(SUBSTITUTE(SUBSTITUTE(SUBSTITUTE(SUBSTITUTE(SUBSTITUTE(UPPER(TRIM($A357)),"Á","A"),"É","E"),"Í","I"),"Ó","O"),"Ú","U"),"Ñ","N"),"Ü","U"))</f>
        <v/>
      </c>
      <c r="Z357" s="26" t="str">
        <f aca="false">IF($Y357="","",LEFT($Y357,1)&amp;" "&amp;TRIM(RIGHT(SUBSTITUTE($Y357," ",REPT(" ",50)),50)))</f>
        <v/>
      </c>
      <c r="AA357" s="27" t="str">
        <f aca="false">IF($AF357="","",IF(COUNTIF(Validation!$U$19:$U$178,$AF357)&gt;0,"OK","NO MATCH"))</f>
        <v/>
      </c>
      <c r="AB357" s="27" t="str">
        <f aca="false">IF($W357=0,"",IF(AND($W357&gt;=Validation!$B$3,$W357&lt;=Validation!$C$3),"Yes","No"))</f>
        <v/>
      </c>
      <c r="AC357" s="26" t="str">
        <f aca="false">IF($A357="","",$AF357&amp;"|"&amp;TEXT($W357,"yyyy-mm-dd")&amp;"|"&amp;$J357&amp;"|"&amp;$N357)</f>
        <v/>
      </c>
      <c r="AD357" s="27" t="str">
        <f aca="false">IF($AC357="","",IF(COUNTIF($AC$2:$AC$3000,$AC357)&gt;1,"REVIEW","OK"))</f>
        <v/>
      </c>
      <c r="AE357" s="27" t="str">
        <f aca="false">IF(OR($W357=0,$O357=""),"",IF(IFERROR(IF(ISNUMBER($O357),INT($O357),DATE(VALUE(MID(SUBSTITUTE(LEFT($O357,FIND(" ",$O357&amp;" ")-1),"/",REPT(" ",20)),41,20)),VALUE(LEFT(SUBSTITUTE(LEFT($O357,FIND(" ",$O357&amp;" ")-1),"/",REPT(" ",20)),20)),VALUE(MID(SUBSTITUTE(LEFT($O357,FIND(" ",$O357&amp;" ")-1),"/",REPT(" ",20)),21,20)))),0)&gt;$W357,"Late","Same day"))</f>
        <v/>
      </c>
      <c r="AF357" s="26" t="str">
        <f aca="false">IF($A357="","",IFERROR(INDEX(Validation!$C$193:$C$217,MATCH($A357,Validation!$A$193:$A$217,0)),IF(COUNTIF(Validation!$U$19:$U$178,$Z357)&gt;0,$Z357,IF(COUNTIF(Validation!$S$19:$S$178,$AI357)=1,INDEX(Validation!$U$19:$U$178,MATCH($AI357,Validation!$S$19:$S$178,0)),$Z357))))</f>
        <v/>
      </c>
      <c r="AG357" s="27" t="str">
        <f aca="false">IF(COUNTA($A357:$U357)=0,"",IF($A357="","No name",IF($F357="","No date",IF($W357=0,"Date ilegible",IF(NOT(ISNUMBER($N357)),"Hours no numéricas",IF($AA357="NO MATCH","Person no identificada","OK"))))))</f>
        <v/>
      </c>
      <c r="AH357" s="27" t="str">
        <f aca="false">IF($W357=0,"No date",IF($W357&lt;Validation!$B$3,"Before period",IF($W357&gt;Validation!$C$3,"After period","In period")))</f>
        <v>No date</v>
      </c>
      <c r="AI357" s="26" t="str">
        <f aca="false">IF($Y357="","",TRIM(RIGHT(SUBSTITUTE($Y357," ",REPT(" ",50)),50)))</f>
        <v/>
      </c>
      <c r="AJ357" s="27" t="str">
        <f aca="false">IF($A357="","",IF(NOT(ISERROR(MATCH($A357,Validation!$A$193:$A$217,0))),"Manual mapping",IF(COUNTIF(Validation!$U$19:$U$178,$Z357)&gt;0,"Direct",IF(COUNTIF(Validation!$S$19:$S$178,$AI357)=1,"By surname","Unresolved"))))</f>
        <v/>
      </c>
      <c r="AK357" s="28" t="str">
        <f aca="false">IF($L357="","",IF(MATCH($L357,$L$2:$L$3000,0)&lt;&gt;ROW()-1,"",COUNT($AK$1:$AK356)+1))</f>
        <v/>
      </c>
      <c r="AL357" s="28" t="str">
        <f aca="false">IF($G357="","",IF(MATCH($G357,$G$2:$G$3000,0)&lt;&gt;ROW()-1,"",COUNT($AL$1:$AL356)+1))</f>
        <v/>
      </c>
      <c r="AM357" s="28" t="str">
        <f aca="false">IF($H357="","",IF(MATCH($H357,$H$2:$H$3000,0)&lt;&gt;ROW()-1,"",COUNT($AM$1:$AM356)+1))</f>
        <v/>
      </c>
      <c r="AN357" s="28" t="str">
        <f aca="false">IF($I357="","",IF(MATCH($I357,$I$2:$I$3000,0)&lt;&gt;ROW()-1,"",COUNT($AN$1:$AN356)+1))</f>
        <v/>
      </c>
      <c r="AO357" s="28" t="str">
        <f aca="false">IF($Q357="","",IF(MATCH($Q357,$Q$2:$Q$3000,0)&lt;&gt;ROW()-1,"",COUNT($AO$1:$AO356)+1))</f>
        <v/>
      </c>
    </row>
    <row r="358" customFormat="false" ht="12.75" hidden="false" customHeight="true" outlineLevel="0" collapsed="false">
      <c r="W358" s="24" t="n">
        <f aca="false">IF($F358="",0,IFERROR(IF(ISNUMBER($F358),INT($F358),DATE(VALUE(MID(SUBSTITUTE(LEFT($F358,FIND(" ",$F358&amp;" ")-1),"/",REPT(" ",20)),41,20)),VALUE(LEFT(SUBSTITUTE(LEFT($F358,FIND(" ",$F358&amp;" ")-1),"/",REPT(" ",20)),20)),VALUE(MID(SUBSTITUTE(LEFT($F358,FIND(" ",$F358&amp;" ")-1),"/",REPT(" ",20)),21,20)))),0))</f>
        <v>0</v>
      </c>
      <c r="X358" s="25" t="str">
        <f aca="false">IF(ISNUMBER($N358),$N358*Validation!$B$5,"")</f>
        <v/>
      </c>
      <c r="Y358" s="26" t="str">
        <f aca="false">IF($A358="","",SUBSTITUTE(SUBSTITUTE(SUBSTITUTE(SUBSTITUTE(SUBSTITUTE(SUBSTITUTE(SUBSTITUTE(UPPER(TRIM($A358)),"Á","A"),"É","E"),"Í","I"),"Ó","O"),"Ú","U"),"Ñ","N"),"Ü","U"))</f>
        <v/>
      </c>
      <c r="Z358" s="26" t="str">
        <f aca="false">IF($Y358="","",LEFT($Y358,1)&amp;" "&amp;TRIM(RIGHT(SUBSTITUTE($Y358," ",REPT(" ",50)),50)))</f>
        <v/>
      </c>
      <c r="AA358" s="27" t="str">
        <f aca="false">IF($AF358="","",IF(COUNTIF(Validation!$U$19:$U$178,$AF358)&gt;0,"OK","NO MATCH"))</f>
        <v/>
      </c>
      <c r="AB358" s="27" t="str">
        <f aca="false">IF($W358=0,"",IF(AND($W358&gt;=Validation!$B$3,$W358&lt;=Validation!$C$3),"Yes","No"))</f>
        <v/>
      </c>
      <c r="AC358" s="26" t="str">
        <f aca="false">IF($A358="","",$AF358&amp;"|"&amp;TEXT($W358,"yyyy-mm-dd")&amp;"|"&amp;$J358&amp;"|"&amp;$N358)</f>
        <v/>
      </c>
      <c r="AD358" s="27" t="str">
        <f aca="false">IF($AC358="","",IF(COUNTIF($AC$2:$AC$3000,$AC358)&gt;1,"REVIEW","OK"))</f>
        <v/>
      </c>
      <c r="AE358" s="27" t="str">
        <f aca="false">IF(OR($W358=0,$O358=""),"",IF(IFERROR(IF(ISNUMBER($O358),INT($O358),DATE(VALUE(MID(SUBSTITUTE(LEFT($O358,FIND(" ",$O358&amp;" ")-1),"/",REPT(" ",20)),41,20)),VALUE(LEFT(SUBSTITUTE(LEFT($O358,FIND(" ",$O358&amp;" ")-1),"/",REPT(" ",20)),20)),VALUE(MID(SUBSTITUTE(LEFT($O358,FIND(" ",$O358&amp;" ")-1),"/",REPT(" ",20)),21,20)))),0)&gt;$W358,"Late","Same day"))</f>
        <v/>
      </c>
      <c r="AF358" s="26" t="str">
        <f aca="false">IF($A358="","",IFERROR(INDEX(Validation!$C$193:$C$217,MATCH($A358,Validation!$A$193:$A$217,0)),IF(COUNTIF(Validation!$U$19:$U$178,$Z358)&gt;0,$Z358,IF(COUNTIF(Validation!$S$19:$S$178,$AI358)=1,INDEX(Validation!$U$19:$U$178,MATCH($AI358,Validation!$S$19:$S$178,0)),$Z358))))</f>
        <v/>
      </c>
      <c r="AG358" s="27" t="str">
        <f aca="false">IF(COUNTA($A358:$U358)=0,"",IF($A358="","No name",IF($F358="","No date",IF($W358=0,"Date ilegible",IF(NOT(ISNUMBER($N358)),"Hours no numéricas",IF($AA358="NO MATCH","Person no identificada","OK"))))))</f>
        <v/>
      </c>
      <c r="AH358" s="27" t="str">
        <f aca="false">IF($W358=0,"No date",IF($W358&lt;Validation!$B$3,"Before period",IF($W358&gt;Validation!$C$3,"After period","In period")))</f>
        <v>No date</v>
      </c>
      <c r="AI358" s="26" t="str">
        <f aca="false">IF($Y358="","",TRIM(RIGHT(SUBSTITUTE($Y358," ",REPT(" ",50)),50)))</f>
        <v/>
      </c>
      <c r="AJ358" s="27" t="str">
        <f aca="false">IF($A358="","",IF(NOT(ISERROR(MATCH($A358,Validation!$A$193:$A$217,0))),"Manual mapping",IF(COUNTIF(Validation!$U$19:$U$178,$Z358)&gt;0,"Direct",IF(COUNTIF(Validation!$S$19:$S$178,$AI358)=1,"By surname","Unresolved"))))</f>
        <v/>
      </c>
      <c r="AK358" s="28" t="str">
        <f aca="false">IF($L358="","",IF(MATCH($L358,$L$2:$L$3000,0)&lt;&gt;ROW()-1,"",COUNT($AK$1:$AK357)+1))</f>
        <v/>
      </c>
      <c r="AL358" s="28" t="str">
        <f aca="false">IF($G358="","",IF(MATCH($G358,$G$2:$G$3000,0)&lt;&gt;ROW()-1,"",COUNT($AL$1:$AL357)+1))</f>
        <v/>
      </c>
      <c r="AM358" s="28" t="str">
        <f aca="false">IF($H358="","",IF(MATCH($H358,$H$2:$H$3000,0)&lt;&gt;ROW()-1,"",COUNT($AM$1:$AM357)+1))</f>
        <v/>
      </c>
      <c r="AN358" s="28" t="str">
        <f aca="false">IF($I358="","",IF(MATCH($I358,$I$2:$I$3000,0)&lt;&gt;ROW()-1,"",COUNT($AN$1:$AN357)+1))</f>
        <v/>
      </c>
      <c r="AO358" s="28" t="str">
        <f aca="false">IF($Q358="","",IF(MATCH($Q358,$Q$2:$Q$3000,0)&lt;&gt;ROW()-1,"",COUNT($AO$1:$AO357)+1))</f>
        <v/>
      </c>
    </row>
    <row r="359" customFormat="false" ht="12.75" hidden="false" customHeight="true" outlineLevel="0" collapsed="false">
      <c r="W359" s="24" t="n">
        <f aca="false">IF($F359="",0,IFERROR(IF(ISNUMBER($F359),INT($F359),DATE(VALUE(MID(SUBSTITUTE(LEFT($F359,FIND(" ",$F359&amp;" ")-1),"/",REPT(" ",20)),41,20)),VALUE(LEFT(SUBSTITUTE(LEFT($F359,FIND(" ",$F359&amp;" ")-1),"/",REPT(" ",20)),20)),VALUE(MID(SUBSTITUTE(LEFT($F359,FIND(" ",$F359&amp;" ")-1),"/",REPT(" ",20)),21,20)))),0))</f>
        <v>0</v>
      </c>
      <c r="X359" s="25" t="str">
        <f aca="false">IF(ISNUMBER($N359),$N359*Validation!$B$5,"")</f>
        <v/>
      </c>
      <c r="Y359" s="26" t="str">
        <f aca="false">IF($A359="","",SUBSTITUTE(SUBSTITUTE(SUBSTITUTE(SUBSTITUTE(SUBSTITUTE(SUBSTITUTE(SUBSTITUTE(UPPER(TRIM($A359)),"Á","A"),"É","E"),"Í","I"),"Ó","O"),"Ú","U"),"Ñ","N"),"Ü","U"))</f>
        <v/>
      </c>
      <c r="Z359" s="26" t="str">
        <f aca="false">IF($Y359="","",LEFT($Y359,1)&amp;" "&amp;TRIM(RIGHT(SUBSTITUTE($Y359," ",REPT(" ",50)),50)))</f>
        <v/>
      </c>
      <c r="AA359" s="27" t="str">
        <f aca="false">IF($AF359="","",IF(COUNTIF(Validation!$U$19:$U$178,$AF359)&gt;0,"OK","NO MATCH"))</f>
        <v/>
      </c>
      <c r="AB359" s="27" t="str">
        <f aca="false">IF($W359=0,"",IF(AND($W359&gt;=Validation!$B$3,$W359&lt;=Validation!$C$3),"Yes","No"))</f>
        <v/>
      </c>
      <c r="AC359" s="26" t="str">
        <f aca="false">IF($A359="","",$AF359&amp;"|"&amp;TEXT($W359,"yyyy-mm-dd")&amp;"|"&amp;$J359&amp;"|"&amp;$N359)</f>
        <v/>
      </c>
      <c r="AD359" s="27" t="str">
        <f aca="false">IF($AC359="","",IF(COUNTIF($AC$2:$AC$3000,$AC359)&gt;1,"REVIEW","OK"))</f>
        <v/>
      </c>
      <c r="AE359" s="27" t="str">
        <f aca="false">IF(OR($W359=0,$O359=""),"",IF(IFERROR(IF(ISNUMBER($O359),INT($O359),DATE(VALUE(MID(SUBSTITUTE(LEFT($O359,FIND(" ",$O359&amp;" ")-1),"/",REPT(" ",20)),41,20)),VALUE(LEFT(SUBSTITUTE(LEFT($O359,FIND(" ",$O359&amp;" ")-1),"/",REPT(" ",20)),20)),VALUE(MID(SUBSTITUTE(LEFT($O359,FIND(" ",$O359&amp;" ")-1),"/",REPT(" ",20)),21,20)))),0)&gt;$W359,"Late","Same day"))</f>
        <v/>
      </c>
      <c r="AF359" s="26" t="str">
        <f aca="false">IF($A359="","",IFERROR(INDEX(Validation!$C$193:$C$217,MATCH($A359,Validation!$A$193:$A$217,0)),IF(COUNTIF(Validation!$U$19:$U$178,$Z359)&gt;0,$Z359,IF(COUNTIF(Validation!$S$19:$S$178,$AI359)=1,INDEX(Validation!$U$19:$U$178,MATCH($AI359,Validation!$S$19:$S$178,0)),$Z359))))</f>
        <v/>
      </c>
      <c r="AG359" s="27" t="str">
        <f aca="false">IF(COUNTA($A359:$U359)=0,"",IF($A359="","No name",IF($F359="","No date",IF($W359=0,"Date ilegible",IF(NOT(ISNUMBER($N359)),"Hours no numéricas",IF($AA359="NO MATCH","Person no identificada","OK"))))))</f>
        <v/>
      </c>
      <c r="AH359" s="27" t="str">
        <f aca="false">IF($W359=0,"No date",IF($W359&lt;Validation!$B$3,"Before period",IF($W359&gt;Validation!$C$3,"After period","In period")))</f>
        <v>No date</v>
      </c>
      <c r="AI359" s="26" t="str">
        <f aca="false">IF($Y359="","",TRIM(RIGHT(SUBSTITUTE($Y359," ",REPT(" ",50)),50)))</f>
        <v/>
      </c>
      <c r="AJ359" s="27" t="str">
        <f aca="false">IF($A359="","",IF(NOT(ISERROR(MATCH($A359,Validation!$A$193:$A$217,0))),"Manual mapping",IF(COUNTIF(Validation!$U$19:$U$178,$Z359)&gt;0,"Direct",IF(COUNTIF(Validation!$S$19:$S$178,$AI359)=1,"By surname","Unresolved"))))</f>
        <v/>
      </c>
      <c r="AK359" s="28" t="str">
        <f aca="false">IF($L359="","",IF(MATCH($L359,$L$2:$L$3000,0)&lt;&gt;ROW()-1,"",COUNT($AK$1:$AK358)+1))</f>
        <v/>
      </c>
      <c r="AL359" s="28" t="str">
        <f aca="false">IF($G359="","",IF(MATCH($G359,$G$2:$G$3000,0)&lt;&gt;ROW()-1,"",COUNT($AL$1:$AL358)+1))</f>
        <v/>
      </c>
      <c r="AM359" s="28" t="str">
        <f aca="false">IF($H359="","",IF(MATCH($H359,$H$2:$H$3000,0)&lt;&gt;ROW()-1,"",COUNT($AM$1:$AM358)+1))</f>
        <v/>
      </c>
      <c r="AN359" s="28" t="str">
        <f aca="false">IF($I359="","",IF(MATCH($I359,$I$2:$I$3000,0)&lt;&gt;ROW()-1,"",COUNT($AN$1:$AN358)+1))</f>
        <v/>
      </c>
      <c r="AO359" s="28" t="str">
        <f aca="false">IF($Q359="","",IF(MATCH($Q359,$Q$2:$Q$3000,0)&lt;&gt;ROW()-1,"",COUNT($AO$1:$AO358)+1))</f>
        <v/>
      </c>
    </row>
    <row r="360" customFormat="false" ht="12.75" hidden="false" customHeight="true" outlineLevel="0" collapsed="false">
      <c r="W360" s="24" t="n">
        <f aca="false">IF($F360="",0,IFERROR(IF(ISNUMBER($F360),INT($F360),DATE(VALUE(MID(SUBSTITUTE(LEFT($F360,FIND(" ",$F360&amp;" ")-1),"/",REPT(" ",20)),41,20)),VALUE(LEFT(SUBSTITUTE(LEFT($F360,FIND(" ",$F360&amp;" ")-1),"/",REPT(" ",20)),20)),VALUE(MID(SUBSTITUTE(LEFT($F360,FIND(" ",$F360&amp;" ")-1),"/",REPT(" ",20)),21,20)))),0))</f>
        <v>0</v>
      </c>
      <c r="X360" s="25" t="str">
        <f aca="false">IF(ISNUMBER($N360),$N360*Validation!$B$5,"")</f>
        <v/>
      </c>
      <c r="Y360" s="26" t="str">
        <f aca="false">IF($A360="","",SUBSTITUTE(SUBSTITUTE(SUBSTITUTE(SUBSTITUTE(SUBSTITUTE(SUBSTITUTE(SUBSTITUTE(UPPER(TRIM($A360)),"Á","A"),"É","E"),"Í","I"),"Ó","O"),"Ú","U"),"Ñ","N"),"Ü","U"))</f>
        <v/>
      </c>
      <c r="Z360" s="26" t="str">
        <f aca="false">IF($Y360="","",LEFT($Y360,1)&amp;" "&amp;TRIM(RIGHT(SUBSTITUTE($Y360," ",REPT(" ",50)),50)))</f>
        <v/>
      </c>
      <c r="AA360" s="27" t="str">
        <f aca="false">IF($AF360="","",IF(COUNTIF(Validation!$U$19:$U$178,$AF360)&gt;0,"OK","NO MATCH"))</f>
        <v/>
      </c>
      <c r="AB360" s="27" t="str">
        <f aca="false">IF($W360=0,"",IF(AND($W360&gt;=Validation!$B$3,$W360&lt;=Validation!$C$3),"Yes","No"))</f>
        <v/>
      </c>
      <c r="AC360" s="26" t="str">
        <f aca="false">IF($A360="","",$AF360&amp;"|"&amp;TEXT($W360,"yyyy-mm-dd")&amp;"|"&amp;$J360&amp;"|"&amp;$N360)</f>
        <v/>
      </c>
      <c r="AD360" s="27" t="str">
        <f aca="false">IF($AC360="","",IF(COUNTIF($AC$2:$AC$3000,$AC360)&gt;1,"REVIEW","OK"))</f>
        <v/>
      </c>
      <c r="AE360" s="27" t="str">
        <f aca="false">IF(OR($W360=0,$O360=""),"",IF(IFERROR(IF(ISNUMBER($O360),INT($O360),DATE(VALUE(MID(SUBSTITUTE(LEFT($O360,FIND(" ",$O360&amp;" ")-1),"/",REPT(" ",20)),41,20)),VALUE(LEFT(SUBSTITUTE(LEFT($O360,FIND(" ",$O360&amp;" ")-1),"/",REPT(" ",20)),20)),VALUE(MID(SUBSTITUTE(LEFT($O360,FIND(" ",$O360&amp;" ")-1),"/",REPT(" ",20)),21,20)))),0)&gt;$W360,"Late","Same day"))</f>
        <v/>
      </c>
      <c r="AF360" s="26" t="str">
        <f aca="false">IF($A360="","",IFERROR(INDEX(Validation!$C$193:$C$217,MATCH($A360,Validation!$A$193:$A$217,0)),IF(COUNTIF(Validation!$U$19:$U$178,$Z360)&gt;0,$Z360,IF(COUNTIF(Validation!$S$19:$S$178,$AI360)=1,INDEX(Validation!$U$19:$U$178,MATCH($AI360,Validation!$S$19:$S$178,0)),$Z360))))</f>
        <v/>
      </c>
      <c r="AG360" s="27" t="str">
        <f aca="false">IF(COUNTA($A360:$U360)=0,"",IF($A360="","No name",IF($F360="","No date",IF($W360=0,"Date ilegible",IF(NOT(ISNUMBER($N360)),"Hours no numéricas",IF($AA360="NO MATCH","Person no identificada","OK"))))))</f>
        <v/>
      </c>
      <c r="AH360" s="27" t="str">
        <f aca="false">IF($W360=0,"No date",IF($W360&lt;Validation!$B$3,"Before period",IF($W360&gt;Validation!$C$3,"After period","In period")))</f>
        <v>No date</v>
      </c>
      <c r="AI360" s="26" t="str">
        <f aca="false">IF($Y360="","",TRIM(RIGHT(SUBSTITUTE($Y360," ",REPT(" ",50)),50)))</f>
        <v/>
      </c>
      <c r="AJ360" s="27" t="str">
        <f aca="false">IF($A360="","",IF(NOT(ISERROR(MATCH($A360,Validation!$A$193:$A$217,0))),"Manual mapping",IF(COUNTIF(Validation!$U$19:$U$178,$Z360)&gt;0,"Direct",IF(COUNTIF(Validation!$S$19:$S$178,$AI360)=1,"By surname","Unresolved"))))</f>
        <v/>
      </c>
      <c r="AK360" s="28" t="str">
        <f aca="false">IF($L360="","",IF(MATCH($L360,$L$2:$L$3000,0)&lt;&gt;ROW()-1,"",COUNT($AK$1:$AK359)+1))</f>
        <v/>
      </c>
      <c r="AL360" s="28" t="str">
        <f aca="false">IF($G360="","",IF(MATCH($G360,$G$2:$G$3000,0)&lt;&gt;ROW()-1,"",COUNT($AL$1:$AL359)+1))</f>
        <v/>
      </c>
      <c r="AM360" s="28" t="str">
        <f aca="false">IF($H360="","",IF(MATCH($H360,$H$2:$H$3000,0)&lt;&gt;ROW()-1,"",COUNT($AM$1:$AM359)+1))</f>
        <v/>
      </c>
      <c r="AN360" s="28" t="str">
        <f aca="false">IF($I360="","",IF(MATCH($I360,$I$2:$I$3000,0)&lt;&gt;ROW()-1,"",COUNT($AN$1:$AN359)+1))</f>
        <v/>
      </c>
      <c r="AO360" s="28" t="str">
        <f aca="false">IF($Q360="","",IF(MATCH($Q360,$Q$2:$Q$3000,0)&lt;&gt;ROW()-1,"",COUNT($AO$1:$AO359)+1))</f>
        <v/>
      </c>
    </row>
    <row r="361" customFormat="false" ht="12.75" hidden="false" customHeight="true" outlineLevel="0" collapsed="false">
      <c r="W361" s="24" t="n">
        <f aca="false">IF($F361="",0,IFERROR(IF(ISNUMBER($F361),INT($F361),DATE(VALUE(MID(SUBSTITUTE(LEFT($F361,FIND(" ",$F361&amp;" ")-1),"/",REPT(" ",20)),41,20)),VALUE(LEFT(SUBSTITUTE(LEFT($F361,FIND(" ",$F361&amp;" ")-1),"/",REPT(" ",20)),20)),VALUE(MID(SUBSTITUTE(LEFT($F361,FIND(" ",$F361&amp;" ")-1),"/",REPT(" ",20)),21,20)))),0))</f>
        <v>0</v>
      </c>
      <c r="X361" s="25" t="str">
        <f aca="false">IF(ISNUMBER($N361),$N361*Validation!$B$5,"")</f>
        <v/>
      </c>
      <c r="Y361" s="26" t="str">
        <f aca="false">IF($A361="","",SUBSTITUTE(SUBSTITUTE(SUBSTITUTE(SUBSTITUTE(SUBSTITUTE(SUBSTITUTE(SUBSTITUTE(UPPER(TRIM($A361)),"Á","A"),"É","E"),"Í","I"),"Ó","O"),"Ú","U"),"Ñ","N"),"Ü","U"))</f>
        <v/>
      </c>
      <c r="Z361" s="26" t="str">
        <f aca="false">IF($Y361="","",LEFT($Y361,1)&amp;" "&amp;TRIM(RIGHT(SUBSTITUTE($Y361," ",REPT(" ",50)),50)))</f>
        <v/>
      </c>
      <c r="AA361" s="27" t="str">
        <f aca="false">IF($AF361="","",IF(COUNTIF(Validation!$U$19:$U$178,$AF361)&gt;0,"OK","NO MATCH"))</f>
        <v/>
      </c>
      <c r="AB361" s="27" t="str">
        <f aca="false">IF($W361=0,"",IF(AND($W361&gt;=Validation!$B$3,$W361&lt;=Validation!$C$3),"Yes","No"))</f>
        <v/>
      </c>
      <c r="AC361" s="26" t="str">
        <f aca="false">IF($A361="","",$AF361&amp;"|"&amp;TEXT($W361,"yyyy-mm-dd")&amp;"|"&amp;$J361&amp;"|"&amp;$N361)</f>
        <v/>
      </c>
      <c r="AD361" s="27" t="str">
        <f aca="false">IF($AC361="","",IF(COUNTIF($AC$2:$AC$3000,$AC361)&gt;1,"REVIEW","OK"))</f>
        <v/>
      </c>
      <c r="AE361" s="27" t="str">
        <f aca="false">IF(OR($W361=0,$O361=""),"",IF(IFERROR(IF(ISNUMBER($O361),INT($O361),DATE(VALUE(MID(SUBSTITUTE(LEFT($O361,FIND(" ",$O361&amp;" ")-1),"/",REPT(" ",20)),41,20)),VALUE(LEFT(SUBSTITUTE(LEFT($O361,FIND(" ",$O361&amp;" ")-1),"/",REPT(" ",20)),20)),VALUE(MID(SUBSTITUTE(LEFT($O361,FIND(" ",$O361&amp;" ")-1),"/",REPT(" ",20)),21,20)))),0)&gt;$W361,"Late","Same day"))</f>
        <v/>
      </c>
      <c r="AF361" s="26" t="str">
        <f aca="false">IF($A361="","",IFERROR(INDEX(Validation!$C$193:$C$217,MATCH($A361,Validation!$A$193:$A$217,0)),IF(COUNTIF(Validation!$U$19:$U$178,$Z361)&gt;0,$Z361,IF(COUNTIF(Validation!$S$19:$S$178,$AI361)=1,INDEX(Validation!$U$19:$U$178,MATCH($AI361,Validation!$S$19:$S$178,0)),$Z361))))</f>
        <v/>
      </c>
      <c r="AG361" s="27" t="str">
        <f aca="false">IF(COUNTA($A361:$U361)=0,"",IF($A361="","No name",IF($F361="","No date",IF($W361=0,"Date ilegible",IF(NOT(ISNUMBER($N361)),"Hours no numéricas",IF($AA361="NO MATCH","Person no identificada","OK"))))))</f>
        <v/>
      </c>
      <c r="AH361" s="27" t="str">
        <f aca="false">IF($W361=0,"No date",IF($W361&lt;Validation!$B$3,"Before period",IF($W361&gt;Validation!$C$3,"After period","In period")))</f>
        <v>No date</v>
      </c>
      <c r="AI361" s="26" t="str">
        <f aca="false">IF($Y361="","",TRIM(RIGHT(SUBSTITUTE($Y361," ",REPT(" ",50)),50)))</f>
        <v/>
      </c>
      <c r="AJ361" s="27" t="str">
        <f aca="false">IF($A361="","",IF(NOT(ISERROR(MATCH($A361,Validation!$A$193:$A$217,0))),"Manual mapping",IF(COUNTIF(Validation!$U$19:$U$178,$Z361)&gt;0,"Direct",IF(COUNTIF(Validation!$S$19:$S$178,$AI361)=1,"By surname","Unresolved"))))</f>
        <v/>
      </c>
      <c r="AK361" s="28" t="str">
        <f aca="false">IF($L361="","",IF(MATCH($L361,$L$2:$L$3000,0)&lt;&gt;ROW()-1,"",COUNT($AK$1:$AK360)+1))</f>
        <v/>
      </c>
      <c r="AL361" s="28" t="str">
        <f aca="false">IF($G361="","",IF(MATCH($G361,$G$2:$G$3000,0)&lt;&gt;ROW()-1,"",COUNT($AL$1:$AL360)+1))</f>
        <v/>
      </c>
      <c r="AM361" s="28" t="str">
        <f aca="false">IF($H361="","",IF(MATCH($H361,$H$2:$H$3000,0)&lt;&gt;ROW()-1,"",COUNT($AM$1:$AM360)+1))</f>
        <v/>
      </c>
      <c r="AN361" s="28" t="str">
        <f aca="false">IF($I361="","",IF(MATCH($I361,$I$2:$I$3000,0)&lt;&gt;ROW()-1,"",COUNT($AN$1:$AN360)+1))</f>
        <v/>
      </c>
      <c r="AO361" s="28" t="str">
        <f aca="false">IF($Q361="","",IF(MATCH($Q361,$Q$2:$Q$3000,0)&lt;&gt;ROW()-1,"",COUNT($AO$1:$AO360)+1))</f>
        <v/>
      </c>
    </row>
    <row r="362" customFormat="false" ht="12.75" hidden="false" customHeight="true" outlineLevel="0" collapsed="false">
      <c r="W362" s="24" t="n">
        <f aca="false">IF($F362="",0,IFERROR(IF(ISNUMBER($F362),INT($F362),DATE(VALUE(MID(SUBSTITUTE(LEFT($F362,FIND(" ",$F362&amp;" ")-1),"/",REPT(" ",20)),41,20)),VALUE(LEFT(SUBSTITUTE(LEFT($F362,FIND(" ",$F362&amp;" ")-1),"/",REPT(" ",20)),20)),VALUE(MID(SUBSTITUTE(LEFT($F362,FIND(" ",$F362&amp;" ")-1),"/",REPT(" ",20)),21,20)))),0))</f>
        <v>0</v>
      </c>
      <c r="X362" s="25" t="str">
        <f aca="false">IF(ISNUMBER($N362),$N362*Validation!$B$5,"")</f>
        <v/>
      </c>
      <c r="Y362" s="26" t="str">
        <f aca="false">IF($A362="","",SUBSTITUTE(SUBSTITUTE(SUBSTITUTE(SUBSTITUTE(SUBSTITUTE(SUBSTITUTE(SUBSTITUTE(UPPER(TRIM($A362)),"Á","A"),"É","E"),"Í","I"),"Ó","O"),"Ú","U"),"Ñ","N"),"Ü","U"))</f>
        <v/>
      </c>
      <c r="Z362" s="26" t="str">
        <f aca="false">IF($Y362="","",LEFT($Y362,1)&amp;" "&amp;TRIM(RIGHT(SUBSTITUTE($Y362," ",REPT(" ",50)),50)))</f>
        <v/>
      </c>
      <c r="AA362" s="27" t="str">
        <f aca="false">IF($AF362="","",IF(COUNTIF(Validation!$U$19:$U$178,$AF362)&gt;0,"OK","NO MATCH"))</f>
        <v/>
      </c>
      <c r="AB362" s="27" t="str">
        <f aca="false">IF($W362=0,"",IF(AND($W362&gt;=Validation!$B$3,$W362&lt;=Validation!$C$3),"Yes","No"))</f>
        <v/>
      </c>
      <c r="AC362" s="26" t="str">
        <f aca="false">IF($A362="","",$AF362&amp;"|"&amp;TEXT($W362,"yyyy-mm-dd")&amp;"|"&amp;$J362&amp;"|"&amp;$N362)</f>
        <v/>
      </c>
      <c r="AD362" s="27" t="str">
        <f aca="false">IF($AC362="","",IF(COUNTIF($AC$2:$AC$3000,$AC362)&gt;1,"REVIEW","OK"))</f>
        <v/>
      </c>
      <c r="AE362" s="27" t="str">
        <f aca="false">IF(OR($W362=0,$O362=""),"",IF(IFERROR(IF(ISNUMBER($O362),INT($O362),DATE(VALUE(MID(SUBSTITUTE(LEFT($O362,FIND(" ",$O362&amp;" ")-1),"/",REPT(" ",20)),41,20)),VALUE(LEFT(SUBSTITUTE(LEFT($O362,FIND(" ",$O362&amp;" ")-1),"/",REPT(" ",20)),20)),VALUE(MID(SUBSTITUTE(LEFT($O362,FIND(" ",$O362&amp;" ")-1),"/",REPT(" ",20)),21,20)))),0)&gt;$W362,"Late","Same day"))</f>
        <v/>
      </c>
      <c r="AF362" s="26" t="str">
        <f aca="false">IF($A362="","",IFERROR(INDEX(Validation!$C$193:$C$217,MATCH($A362,Validation!$A$193:$A$217,0)),IF(COUNTIF(Validation!$U$19:$U$178,$Z362)&gt;0,$Z362,IF(COUNTIF(Validation!$S$19:$S$178,$AI362)=1,INDEX(Validation!$U$19:$U$178,MATCH($AI362,Validation!$S$19:$S$178,0)),$Z362))))</f>
        <v/>
      </c>
      <c r="AG362" s="27" t="str">
        <f aca="false">IF(COUNTA($A362:$U362)=0,"",IF($A362="","No name",IF($F362="","No date",IF($W362=0,"Date ilegible",IF(NOT(ISNUMBER($N362)),"Hours no numéricas",IF($AA362="NO MATCH","Person no identificada","OK"))))))</f>
        <v/>
      </c>
      <c r="AH362" s="27" t="str">
        <f aca="false">IF($W362=0,"No date",IF($W362&lt;Validation!$B$3,"Before period",IF($W362&gt;Validation!$C$3,"After period","In period")))</f>
        <v>No date</v>
      </c>
      <c r="AI362" s="26" t="str">
        <f aca="false">IF($Y362="","",TRIM(RIGHT(SUBSTITUTE($Y362," ",REPT(" ",50)),50)))</f>
        <v/>
      </c>
      <c r="AJ362" s="27" t="str">
        <f aca="false">IF($A362="","",IF(NOT(ISERROR(MATCH($A362,Validation!$A$193:$A$217,0))),"Manual mapping",IF(COUNTIF(Validation!$U$19:$U$178,$Z362)&gt;0,"Direct",IF(COUNTIF(Validation!$S$19:$S$178,$AI362)=1,"By surname","Unresolved"))))</f>
        <v/>
      </c>
      <c r="AK362" s="28" t="str">
        <f aca="false">IF($L362="","",IF(MATCH($L362,$L$2:$L$3000,0)&lt;&gt;ROW()-1,"",COUNT($AK$1:$AK361)+1))</f>
        <v/>
      </c>
      <c r="AL362" s="28" t="str">
        <f aca="false">IF($G362="","",IF(MATCH($G362,$G$2:$G$3000,0)&lt;&gt;ROW()-1,"",COUNT($AL$1:$AL361)+1))</f>
        <v/>
      </c>
      <c r="AM362" s="28" t="str">
        <f aca="false">IF($H362="","",IF(MATCH($H362,$H$2:$H$3000,0)&lt;&gt;ROW()-1,"",COUNT($AM$1:$AM361)+1))</f>
        <v/>
      </c>
      <c r="AN362" s="28" t="str">
        <f aca="false">IF($I362="","",IF(MATCH($I362,$I$2:$I$3000,0)&lt;&gt;ROW()-1,"",COUNT($AN$1:$AN361)+1))</f>
        <v/>
      </c>
      <c r="AO362" s="28" t="str">
        <f aca="false">IF($Q362="","",IF(MATCH($Q362,$Q$2:$Q$3000,0)&lt;&gt;ROW()-1,"",COUNT($AO$1:$AO361)+1))</f>
        <v/>
      </c>
    </row>
    <row r="363" customFormat="false" ht="12.75" hidden="false" customHeight="true" outlineLevel="0" collapsed="false">
      <c r="W363" s="24" t="n">
        <f aca="false">IF($F363="",0,IFERROR(IF(ISNUMBER($F363),INT($F363),DATE(VALUE(MID(SUBSTITUTE(LEFT($F363,FIND(" ",$F363&amp;" ")-1),"/",REPT(" ",20)),41,20)),VALUE(LEFT(SUBSTITUTE(LEFT($F363,FIND(" ",$F363&amp;" ")-1),"/",REPT(" ",20)),20)),VALUE(MID(SUBSTITUTE(LEFT($F363,FIND(" ",$F363&amp;" ")-1),"/",REPT(" ",20)),21,20)))),0))</f>
        <v>0</v>
      </c>
      <c r="X363" s="25" t="str">
        <f aca="false">IF(ISNUMBER($N363),$N363*Validation!$B$5,"")</f>
        <v/>
      </c>
      <c r="Y363" s="26" t="str">
        <f aca="false">IF($A363="","",SUBSTITUTE(SUBSTITUTE(SUBSTITUTE(SUBSTITUTE(SUBSTITUTE(SUBSTITUTE(SUBSTITUTE(UPPER(TRIM($A363)),"Á","A"),"É","E"),"Í","I"),"Ó","O"),"Ú","U"),"Ñ","N"),"Ü","U"))</f>
        <v/>
      </c>
      <c r="Z363" s="26" t="str">
        <f aca="false">IF($Y363="","",LEFT($Y363,1)&amp;" "&amp;TRIM(RIGHT(SUBSTITUTE($Y363," ",REPT(" ",50)),50)))</f>
        <v/>
      </c>
      <c r="AA363" s="27" t="str">
        <f aca="false">IF($AF363="","",IF(COUNTIF(Validation!$U$19:$U$178,$AF363)&gt;0,"OK","NO MATCH"))</f>
        <v/>
      </c>
      <c r="AB363" s="27" t="str">
        <f aca="false">IF($W363=0,"",IF(AND($W363&gt;=Validation!$B$3,$W363&lt;=Validation!$C$3),"Yes","No"))</f>
        <v/>
      </c>
      <c r="AC363" s="26" t="str">
        <f aca="false">IF($A363="","",$AF363&amp;"|"&amp;TEXT($W363,"yyyy-mm-dd")&amp;"|"&amp;$J363&amp;"|"&amp;$N363)</f>
        <v/>
      </c>
      <c r="AD363" s="27" t="str">
        <f aca="false">IF($AC363="","",IF(COUNTIF($AC$2:$AC$3000,$AC363)&gt;1,"REVIEW","OK"))</f>
        <v/>
      </c>
      <c r="AE363" s="27" t="str">
        <f aca="false">IF(OR($W363=0,$O363=""),"",IF(IFERROR(IF(ISNUMBER($O363),INT($O363),DATE(VALUE(MID(SUBSTITUTE(LEFT($O363,FIND(" ",$O363&amp;" ")-1),"/",REPT(" ",20)),41,20)),VALUE(LEFT(SUBSTITUTE(LEFT($O363,FIND(" ",$O363&amp;" ")-1),"/",REPT(" ",20)),20)),VALUE(MID(SUBSTITUTE(LEFT($O363,FIND(" ",$O363&amp;" ")-1),"/",REPT(" ",20)),21,20)))),0)&gt;$W363,"Late","Same day"))</f>
        <v/>
      </c>
      <c r="AF363" s="26" t="str">
        <f aca="false">IF($A363="","",IFERROR(INDEX(Validation!$C$193:$C$217,MATCH($A363,Validation!$A$193:$A$217,0)),IF(COUNTIF(Validation!$U$19:$U$178,$Z363)&gt;0,$Z363,IF(COUNTIF(Validation!$S$19:$S$178,$AI363)=1,INDEX(Validation!$U$19:$U$178,MATCH($AI363,Validation!$S$19:$S$178,0)),$Z363))))</f>
        <v/>
      </c>
      <c r="AG363" s="27" t="str">
        <f aca="false">IF(COUNTA($A363:$U363)=0,"",IF($A363="","No name",IF($F363="","No date",IF($W363=0,"Date ilegible",IF(NOT(ISNUMBER($N363)),"Hours no numéricas",IF($AA363="NO MATCH","Person no identificada","OK"))))))</f>
        <v/>
      </c>
      <c r="AH363" s="27" t="str">
        <f aca="false">IF($W363=0,"No date",IF($W363&lt;Validation!$B$3,"Before period",IF($W363&gt;Validation!$C$3,"After period","In period")))</f>
        <v>No date</v>
      </c>
      <c r="AI363" s="26" t="str">
        <f aca="false">IF($Y363="","",TRIM(RIGHT(SUBSTITUTE($Y363," ",REPT(" ",50)),50)))</f>
        <v/>
      </c>
      <c r="AJ363" s="27" t="str">
        <f aca="false">IF($A363="","",IF(NOT(ISERROR(MATCH($A363,Validation!$A$193:$A$217,0))),"Manual mapping",IF(COUNTIF(Validation!$U$19:$U$178,$Z363)&gt;0,"Direct",IF(COUNTIF(Validation!$S$19:$S$178,$AI363)=1,"By surname","Unresolved"))))</f>
        <v/>
      </c>
      <c r="AK363" s="28" t="str">
        <f aca="false">IF($L363="","",IF(MATCH($L363,$L$2:$L$3000,0)&lt;&gt;ROW()-1,"",COUNT($AK$1:$AK362)+1))</f>
        <v/>
      </c>
      <c r="AL363" s="28" t="str">
        <f aca="false">IF($G363="","",IF(MATCH($G363,$G$2:$G$3000,0)&lt;&gt;ROW()-1,"",COUNT($AL$1:$AL362)+1))</f>
        <v/>
      </c>
      <c r="AM363" s="28" t="str">
        <f aca="false">IF($H363="","",IF(MATCH($H363,$H$2:$H$3000,0)&lt;&gt;ROW()-1,"",COUNT($AM$1:$AM362)+1))</f>
        <v/>
      </c>
      <c r="AN363" s="28" t="str">
        <f aca="false">IF($I363="","",IF(MATCH($I363,$I$2:$I$3000,0)&lt;&gt;ROW()-1,"",COUNT($AN$1:$AN362)+1))</f>
        <v/>
      </c>
      <c r="AO363" s="28" t="str">
        <f aca="false">IF($Q363="","",IF(MATCH($Q363,$Q$2:$Q$3000,0)&lt;&gt;ROW()-1,"",COUNT($AO$1:$AO362)+1))</f>
        <v/>
      </c>
    </row>
    <row r="364" customFormat="false" ht="12.75" hidden="false" customHeight="true" outlineLevel="0" collapsed="false">
      <c r="W364" s="24" t="n">
        <f aca="false">IF($F364="",0,IFERROR(IF(ISNUMBER($F364),INT($F364),DATE(VALUE(MID(SUBSTITUTE(LEFT($F364,FIND(" ",$F364&amp;" ")-1),"/",REPT(" ",20)),41,20)),VALUE(LEFT(SUBSTITUTE(LEFT($F364,FIND(" ",$F364&amp;" ")-1),"/",REPT(" ",20)),20)),VALUE(MID(SUBSTITUTE(LEFT($F364,FIND(" ",$F364&amp;" ")-1),"/",REPT(" ",20)),21,20)))),0))</f>
        <v>0</v>
      </c>
      <c r="X364" s="25" t="str">
        <f aca="false">IF(ISNUMBER($N364),$N364*Validation!$B$5,"")</f>
        <v/>
      </c>
      <c r="Y364" s="26" t="str">
        <f aca="false">IF($A364="","",SUBSTITUTE(SUBSTITUTE(SUBSTITUTE(SUBSTITUTE(SUBSTITUTE(SUBSTITUTE(SUBSTITUTE(UPPER(TRIM($A364)),"Á","A"),"É","E"),"Í","I"),"Ó","O"),"Ú","U"),"Ñ","N"),"Ü","U"))</f>
        <v/>
      </c>
      <c r="Z364" s="26" t="str">
        <f aca="false">IF($Y364="","",LEFT($Y364,1)&amp;" "&amp;TRIM(RIGHT(SUBSTITUTE($Y364," ",REPT(" ",50)),50)))</f>
        <v/>
      </c>
      <c r="AA364" s="27" t="str">
        <f aca="false">IF($AF364="","",IF(COUNTIF(Validation!$U$19:$U$178,$AF364)&gt;0,"OK","NO MATCH"))</f>
        <v/>
      </c>
      <c r="AB364" s="27" t="str">
        <f aca="false">IF($W364=0,"",IF(AND($W364&gt;=Validation!$B$3,$W364&lt;=Validation!$C$3),"Yes","No"))</f>
        <v/>
      </c>
      <c r="AC364" s="26" t="str">
        <f aca="false">IF($A364="","",$AF364&amp;"|"&amp;TEXT($W364,"yyyy-mm-dd")&amp;"|"&amp;$J364&amp;"|"&amp;$N364)</f>
        <v/>
      </c>
      <c r="AD364" s="27" t="str">
        <f aca="false">IF($AC364="","",IF(COUNTIF($AC$2:$AC$3000,$AC364)&gt;1,"REVIEW","OK"))</f>
        <v/>
      </c>
      <c r="AE364" s="27" t="str">
        <f aca="false">IF(OR($W364=0,$O364=""),"",IF(IFERROR(IF(ISNUMBER($O364),INT($O364),DATE(VALUE(MID(SUBSTITUTE(LEFT($O364,FIND(" ",$O364&amp;" ")-1),"/",REPT(" ",20)),41,20)),VALUE(LEFT(SUBSTITUTE(LEFT($O364,FIND(" ",$O364&amp;" ")-1),"/",REPT(" ",20)),20)),VALUE(MID(SUBSTITUTE(LEFT($O364,FIND(" ",$O364&amp;" ")-1),"/",REPT(" ",20)),21,20)))),0)&gt;$W364,"Late","Same day"))</f>
        <v/>
      </c>
      <c r="AF364" s="26" t="str">
        <f aca="false">IF($A364="","",IFERROR(INDEX(Validation!$C$193:$C$217,MATCH($A364,Validation!$A$193:$A$217,0)),IF(COUNTIF(Validation!$U$19:$U$178,$Z364)&gt;0,$Z364,IF(COUNTIF(Validation!$S$19:$S$178,$AI364)=1,INDEX(Validation!$U$19:$U$178,MATCH($AI364,Validation!$S$19:$S$178,0)),$Z364))))</f>
        <v/>
      </c>
      <c r="AG364" s="27" t="str">
        <f aca="false">IF(COUNTA($A364:$U364)=0,"",IF($A364="","No name",IF($F364="","No date",IF($W364=0,"Date ilegible",IF(NOT(ISNUMBER($N364)),"Hours no numéricas",IF($AA364="NO MATCH","Person no identificada","OK"))))))</f>
        <v/>
      </c>
      <c r="AH364" s="27" t="str">
        <f aca="false">IF($W364=0,"No date",IF($W364&lt;Validation!$B$3,"Before period",IF($W364&gt;Validation!$C$3,"After period","In period")))</f>
        <v>No date</v>
      </c>
      <c r="AI364" s="26" t="str">
        <f aca="false">IF($Y364="","",TRIM(RIGHT(SUBSTITUTE($Y364," ",REPT(" ",50)),50)))</f>
        <v/>
      </c>
      <c r="AJ364" s="27" t="str">
        <f aca="false">IF($A364="","",IF(NOT(ISERROR(MATCH($A364,Validation!$A$193:$A$217,0))),"Manual mapping",IF(COUNTIF(Validation!$U$19:$U$178,$Z364)&gt;0,"Direct",IF(COUNTIF(Validation!$S$19:$S$178,$AI364)=1,"By surname","Unresolved"))))</f>
        <v/>
      </c>
      <c r="AK364" s="28" t="str">
        <f aca="false">IF($L364="","",IF(MATCH($L364,$L$2:$L$3000,0)&lt;&gt;ROW()-1,"",COUNT($AK$1:$AK363)+1))</f>
        <v/>
      </c>
      <c r="AL364" s="28" t="str">
        <f aca="false">IF($G364="","",IF(MATCH($G364,$G$2:$G$3000,0)&lt;&gt;ROW()-1,"",COUNT($AL$1:$AL363)+1))</f>
        <v/>
      </c>
      <c r="AM364" s="28" t="str">
        <f aca="false">IF($H364="","",IF(MATCH($H364,$H$2:$H$3000,0)&lt;&gt;ROW()-1,"",COUNT($AM$1:$AM363)+1))</f>
        <v/>
      </c>
      <c r="AN364" s="28" t="str">
        <f aca="false">IF($I364="","",IF(MATCH($I364,$I$2:$I$3000,0)&lt;&gt;ROW()-1,"",COUNT($AN$1:$AN363)+1))</f>
        <v/>
      </c>
      <c r="AO364" s="28" t="str">
        <f aca="false">IF($Q364="","",IF(MATCH($Q364,$Q$2:$Q$3000,0)&lt;&gt;ROW()-1,"",COUNT($AO$1:$AO363)+1))</f>
        <v/>
      </c>
    </row>
    <row r="365" customFormat="false" ht="12.75" hidden="false" customHeight="true" outlineLevel="0" collapsed="false">
      <c r="W365" s="24" t="n">
        <f aca="false">IF($F365="",0,IFERROR(IF(ISNUMBER($F365),INT($F365),DATE(VALUE(MID(SUBSTITUTE(LEFT($F365,FIND(" ",$F365&amp;" ")-1),"/",REPT(" ",20)),41,20)),VALUE(LEFT(SUBSTITUTE(LEFT($F365,FIND(" ",$F365&amp;" ")-1),"/",REPT(" ",20)),20)),VALUE(MID(SUBSTITUTE(LEFT($F365,FIND(" ",$F365&amp;" ")-1),"/",REPT(" ",20)),21,20)))),0))</f>
        <v>0</v>
      </c>
      <c r="X365" s="25" t="str">
        <f aca="false">IF(ISNUMBER($N365),$N365*Validation!$B$5,"")</f>
        <v/>
      </c>
      <c r="Y365" s="26" t="str">
        <f aca="false">IF($A365="","",SUBSTITUTE(SUBSTITUTE(SUBSTITUTE(SUBSTITUTE(SUBSTITUTE(SUBSTITUTE(SUBSTITUTE(UPPER(TRIM($A365)),"Á","A"),"É","E"),"Í","I"),"Ó","O"),"Ú","U"),"Ñ","N"),"Ü","U"))</f>
        <v/>
      </c>
      <c r="Z365" s="26" t="str">
        <f aca="false">IF($Y365="","",LEFT($Y365,1)&amp;" "&amp;TRIM(RIGHT(SUBSTITUTE($Y365," ",REPT(" ",50)),50)))</f>
        <v/>
      </c>
      <c r="AA365" s="27" t="str">
        <f aca="false">IF($AF365="","",IF(COUNTIF(Validation!$U$19:$U$178,$AF365)&gt;0,"OK","NO MATCH"))</f>
        <v/>
      </c>
      <c r="AB365" s="27" t="str">
        <f aca="false">IF($W365=0,"",IF(AND($W365&gt;=Validation!$B$3,$W365&lt;=Validation!$C$3),"Yes","No"))</f>
        <v/>
      </c>
      <c r="AC365" s="26" t="str">
        <f aca="false">IF($A365="","",$AF365&amp;"|"&amp;TEXT($W365,"yyyy-mm-dd")&amp;"|"&amp;$J365&amp;"|"&amp;$N365)</f>
        <v/>
      </c>
      <c r="AD365" s="27" t="str">
        <f aca="false">IF($AC365="","",IF(COUNTIF($AC$2:$AC$3000,$AC365)&gt;1,"REVIEW","OK"))</f>
        <v/>
      </c>
      <c r="AE365" s="27" t="str">
        <f aca="false">IF(OR($W365=0,$O365=""),"",IF(IFERROR(IF(ISNUMBER($O365),INT($O365),DATE(VALUE(MID(SUBSTITUTE(LEFT($O365,FIND(" ",$O365&amp;" ")-1),"/",REPT(" ",20)),41,20)),VALUE(LEFT(SUBSTITUTE(LEFT($O365,FIND(" ",$O365&amp;" ")-1),"/",REPT(" ",20)),20)),VALUE(MID(SUBSTITUTE(LEFT($O365,FIND(" ",$O365&amp;" ")-1),"/",REPT(" ",20)),21,20)))),0)&gt;$W365,"Late","Same day"))</f>
        <v/>
      </c>
      <c r="AF365" s="26" t="str">
        <f aca="false">IF($A365="","",IFERROR(INDEX(Validation!$C$193:$C$217,MATCH($A365,Validation!$A$193:$A$217,0)),IF(COUNTIF(Validation!$U$19:$U$178,$Z365)&gt;0,$Z365,IF(COUNTIF(Validation!$S$19:$S$178,$AI365)=1,INDEX(Validation!$U$19:$U$178,MATCH($AI365,Validation!$S$19:$S$178,0)),$Z365))))</f>
        <v/>
      </c>
      <c r="AG365" s="27" t="str">
        <f aca="false">IF(COUNTA($A365:$U365)=0,"",IF($A365="","No name",IF($F365="","No date",IF($W365=0,"Date ilegible",IF(NOT(ISNUMBER($N365)),"Hours no numéricas",IF($AA365="NO MATCH","Person no identificada","OK"))))))</f>
        <v/>
      </c>
      <c r="AH365" s="27" t="str">
        <f aca="false">IF($W365=0,"No date",IF($W365&lt;Validation!$B$3,"Before period",IF($W365&gt;Validation!$C$3,"After period","In period")))</f>
        <v>No date</v>
      </c>
      <c r="AI365" s="26" t="str">
        <f aca="false">IF($Y365="","",TRIM(RIGHT(SUBSTITUTE($Y365," ",REPT(" ",50)),50)))</f>
        <v/>
      </c>
      <c r="AJ365" s="27" t="str">
        <f aca="false">IF($A365="","",IF(NOT(ISERROR(MATCH($A365,Validation!$A$193:$A$217,0))),"Manual mapping",IF(COUNTIF(Validation!$U$19:$U$178,$Z365)&gt;0,"Direct",IF(COUNTIF(Validation!$S$19:$S$178,$AI365)=1,"By surname","Unresolved"))))</f>
        <v/>
      </c>
      <c r="AK365" s="28" t="str">
        <f aca="false">IF($L365="","",IF(MATCH($L365,$L$2:$L$3000,0)&lt;&gt;ROW()-1,"",COUNT($AK$1:$AK364)+1))</f>
        <v/>
      </c>
      <c r="AL365" s="28" t="str">
        <f aca="false">IF($G365="","",IF(MATCH($G365,$G$2:$G$3000,0)&lt;&gt;ROW()-1,"",COUNT($AL$1:$AL364)+1))</f>
        <v/>
      </c>
      <c r="AM365" s="28" t="str">
        <f aca="false">IF($H365="","",IF(MATCH($H365,$H$2:$H$3000,0)&lt;&gt;ROW()-1,"",COUNT($AM$1:$AM364)+1))</f>
        <v/>
      </c>
      <c r="AN365" s="28" t="str">
        <f aca="false">IF($I365="","",IF(MATCH($I365,$I$2:$I$3000,0)&lt;&gt;ROW()-1,"",COUNT($AN$1:$AN364)+1))</f>
        <v/>
      </c>
      <c r="AO365" s="28" t="str">
        <f aca="false">IF($Q365="","",IF(MATCH($Q365,$Q$2:$Q$3000,0)&lt;&gt;ROW()-1,"",COUNT($AO$1:$AO364)+1))</f>
        <v/>
      </c>
    </row>
    <row r="366" customFormat="false" ht="12.75" hidden="false" customHeight="true" outlineLevel="0" collapsed="false">
      <c r="W366" s="24" t="n">
        <f aca="false">IF($F366="",0,IFERROR(IF(ISNUMBER($F366),INT($F366),DATE(VALUE(MID(SUBSTITUTE(LEFT($F366,FIND(" ",$F366&amp;" ")-1),"/",REPT(" ",20)),41,20)),VALUE(LEFT(SUBSTITUTE(LEFT($F366,FIND(" ",$F366&amp;" ")-1),"/",REPT(" ",20)),20)),VALUE(MID(SUBSTITUTE(LEFT($F366,FIND(" ",$F366&amp;" ")-1),"/",REPT(" ",20)),21,20)))),0))</f>
        <v>0</v>
      </c>
      <c r="X366" s="25" t="str">
        <f aca="false">IF(ISNUMBER($N366),$N366*Validation!$B$5,"")</f>
        <v/>
      </c>
      <c r="Y366" s="26" t="str">
        <f aca="false">IF($A366="","",SUBSTITUTE(SUBSTITUTE(SUBSTITUTE(SUBSTITUTE(SUBSTITUTE(SUBSTITUTE(SUBSTITUTE(UPPER(TRIM($A366)),"Á","A"),"É","E"),"Í","I"),"Ó","O"),"Ú","U"),"Ñ","N"),"Ü","U"))</f>
        <v/>
      </c>
      <c r="Z366" s="26" t="str">
        <f aca="false">IF($Y366="","",LEFT($Y366,1)&amp;" "&amp;TRIM(RIGHT(SUBSTITUTE($Y366," ",REPT(" ",50)),50)))</f>
        <v/>
      </c>
      <c r="AA366" s="27" t="str">
        <f aca="false">IF($AF366="","",IF(COUNTIF(Validation!$U$19:$U$178,$AF366)&gt;0,"OK","NO MATCH"))</f>
        <v/>
      </c>
      <c r="AB366" s="27" t="str">
        <f aca="false">IF($W366=0,"",IF(AND($W366&gt;=Validation!$B$3,$W366&lt;=Validation!$C$3),"Yes","No"))</f>
        <v/>
      </c>
      <c r="AC366" s="26" t="str">
        <f aca="false">IF($A366="","",$AF366&amp;"|"&amp;TEXT($W366,"yyyy-mm-dd")&amp;"|"&amp;$J366&amp;"|"&amp;$N366)</f>
        <v/>
      </c>
      <c r="AD366" s="27" t="str">
        <f aca="false">IF($AC366="","",IF(COUNTIF($AC$2:$AC$3000,$AC366)&gt;1,"REVIEW","OK"))</f>
        <v/>
      </c>
      <c r="AE366" s="27" t="str">
        <f aca="false">IF(OR($W366=0,$O366=""),"",IF(IFERROR(IF(ISNUMBER($O366),INT($O366),DATE(VALUE(MID(SUBSTITUTE(LEFT($O366,FIND(" ",$O366&amp;" ")-1),"/",REPT(" ",20)),41,20)),VALUE(LEFT(SUBSTITUTE(LEFT($O366,FIND(" ",$O366&amp;" ")-1),"/",REPT(" ",20)),20)),VALUE(MID(SUBSTITUTE(LEFT($O366,FIND(" ",$O366&amp;" ")-1),"/",REPT(" ",20)),21,20)))),0)&gt;$W366,"Late","Same day"))</f>
        <v/>
      </c>
      <c r="AF366" s="26" t="str">
        <f aca="false">IF($A366="","",IFERROR(INDEX(Validation!$C$193:$C$217,MATCH($A366,Validation!$A$193:$A$217,0)),IF(COUNTIF(Validation!$U$19:$U$178,$Z366)&gt;0,$Z366,IF(COUNTIF(Validation!$S$19:$S$178,$AI366)=1,INDEX(Validation!$U$19:$U$178,MATCH($AI366,Validation!$S$19:$S$178,0)),$Z366))))</f>
        <v/>
      </c>
      <c r="AG366" s="27" t="str">
        <f aca="false">IF(COUNTA($A366:$U366)=0,"",IF($A366="","No name",IF($F366="","No date",IF($W366=0,"Date ilegible",IF(NOT(ISNUMBER($N366)),"Hours no numéricas",IF($AA366="NO MATCH","Person no identificada","OK"))))))</f>
        <v/>
      </c>
      <c r="AH366" s="27" t="str">
        <f aca="false">IF($W366=0,"No date",IF($W366&lt;Validation!$B$3,"Before period",IF($W366&gt;Validation!$C$3,"After period","In period")))</f>
        <v>No date</v>
      </c>
      <c r="AI366" s="26" t="str">
        <f aca="false">IF($Y366="","",TRIM(RIGHT(SUBSTITUTE($Y366," ",REPT(" ",50)),50)))</f>
        <v/>
      </c>
      <c r="AJ366" s="27" t="str">
        <f aca="false">IF($A366="","",IF(NOT(ISERROR(MATCH($A366,Validation!$A$193:$A$217,0))),"Manual mapping",IF(COUNTIF(Validation!$U$19:$U$178,$Z366)&gt;0,"Direct",IF(COUNTIF(Validation!$S$19:$S$178,$AI366)=1,"By surname","Unresolved"))))</f>
        <v/>
      </c>
      <c r="AK366" s="28" t="str">
        <f aca="false">IF($L366="","",IF(MATCH($L366,$L$2:$L$3000,0)&lt;&gt;ROW()-1,"",COUNT($AK$1:$AK365)+1))</f>
        <v/>
      </c>
      <c r="AL366" s="28" t="str">
        <f aca="false">IF($G366="","",IF(MATCH($G366,$G$2:$G$3000,0)&lt;&gt;ROW()-1,"",COUNT($AL$1:$AL365)+1))</f>
        <v/>
      </c>
      <c r="AM366" s="28" t="str">
        <f aca="false">IF($H366="","",IF(MATCH($H366,$H$2:$H$3000,0)&lt;&gt;ROW()-1,"",COUNT($AM$1:$AM365)+1))</f>
        <v/>
      </c>
      <c r="AN366" s="28" t="str">
        <f aca="false">IF($I366="","",IF(MATCH($I366,$I$2:$I$3000,0)&lt;&gt;ROW()-1,"",COUNT($AN$1:$AN365)+1))</f>
        <v/>
      </c>
      <c r="AO366" s="28" t="str">
        <f aca="false">IF($Q366="","",IF(MATCH($Q366,$Q$2:$Q$3000,0)&lt;&gt;ROW()-1,"",COUNT($AO$1:$AO365)+1))</f>
        <v/>
      </c>
    </row>
    <row r="367" customFormat="false" ht="12.75" hidden="false" customHeight="true" outlineLevel="0" collapsed="false">
      <c r="W367" s="24" t="n">
        <f aca="false">IF($F367="",0,IFERROR(IF(ISNUMBER($F367),INT($F367),DATE(VALUE(MID(SUBSTITUTE(LEFT($F367,FIND(" ",$F367&amp;" ")-1),"/",REPT(" ",20)),41,20)),VALUE(LEFT(SUBSTITUTE(LEFT($F367,FIND(" ",$F367&amp;" ")-1),"/",REPT(" ",20)),20)),VALUE(MID(SUBSTITUTE(LEFT($F367,FIND(" ",$F367&amp;" ")-1),"/",REPT(" ",20)),21,20)))),0))</f>
        <v>0</v>
      </c>
      <c r="X367" s="25" t="str">
        <f aca="false">IF(ISNUMBER($N367),$N367*Validation!$B$5,"")</f>
        <v/>
      </c>
      <c r="Y367" s="26" t="str">
        <f aca="false">IF($A367="","",SUBSTITUTE(SUBSTITUTE(SUBSTITUTE(SUBSTITUTE(SUBSTITUTE(SUBSTITUTE(SUBSTITUTE(UPPER(TRIM($A367)),"Á","A"),"É","E"),"Í","I"),"Ó","O"),"Ú","U"),"Ñ","N"),"Ü","U"))</f>
        <v/>
      </c>
      <c r="Z367" s="26" t="str">
        <f aca="false">IF($Y367="","",LEFT($Y367,1)&amp;" "&amp;TRIM(RIGHT(SUBSTITUTE($Y367," ",REPT(" ",50)),50)))</f>
        <v/>
      </c>
      <c r="AA367" s="27" t="str">
        <f aca="false">IF($AF367="","",IF(COUNTIF(Validation!$U$19:$U$178,$AF367)&gt;0,"OK","NO MATCH"))</f>
        <v/>
      </c>
      <c r="AB367" s="27" t="str">
        <f aca="false">IF($W367=0,"",IF(AND($W367&gt;=Validation!$B$3,$W367&lt;=Validation!$C$3),"Yes","No"))</f>
        <v/>
      </c>
      <c r="AC367" s="26" t="str">
        <f aca="false">IF($A367="","",$AF367&amp;"|"&amp;TEXT($W367,"yyyy-mm-dd")&amp;"|"&amp;$J367&amp;"|"&amp;$N367)</f>
        <v/>
      </c>
      <c r="AD367" s="27" t="str">
        <f aca="false">IF($AC367="","",IF(COUNTIF($AC$2:$AC$3000,$AC367)&gt;1,"REVIEW","OK"))</f>
        <v/>
      </c>
      <c r="AE367" s="27" t="str">
        <f aca="false">IF(OR($W367=0,$O367=""),"",IF(IFERROR(IF(ISNUMBER($O367),INT($O367),DATE(VALUE(MID(SUBSTITUTE(LEFT($O367,FIND(" ",$O367&amp;" ")-1),"/",REPT(" ",20)),41,20)),VALUE(LEFT(SUBSTITUTE(LEFT($O367,FIND(" ",$O367&amp;" ")-1),"/",REPT(" ",20)),20)),VALUE(MID(SUBSTITUTE(LEFT($O367,FIND(" ",$O367&amp;" ")-1),"/",REPT(" ",20)),21,20)))),0)&gt;$W367,"Late","Same day"))</f>
        <v/>
      </c>
      <c r="AF367" s="26" t="str">
        <f aca="false">IF($A367="","",IFERROR(INDEX(Validation!$C$193:$C$217,MATCH($A367,Validation!$A$193:$A$217,0)),IF(COUNTIF(Validation!$U$19:$U$178,$Z367)&gt;0,$Z367,IF(COUNTIF(Validation!$S$19:$S$178,$AI367)=1,INDEX(Validation!$U$19:$U$178,MATCH($AI367,Validation!$S$19:$S$178,0)),$Z367))))</f>
        <v/>
      </c>
      <c r="AG367" s="27" t="str">
        <f aca="false">IF(COUNTA($A367:$U367)=0,"",IF($A367="","No name",IF($F367="","No date",IF($W367=0,"Date ilegible",IF(NOT(ISNUMBER($N367)),"Hours no numéricas",IF($AA367="NO MATCH","Person no identificada","OK"))))))</f>
        <v/>
      </c>
      <c r="AH367" s="27" t="str">
        <f aca="false">IF($W367=0,"No date",IF($W367&lt;Validation!$B$3,"Before period",IF($W367&gt;Validation!$C$3,"After period","In period")))</f>
        <v>No date</v>
      </c>
      <c r="AI367" s="26" t="str">
        <f aca="false">IF($Y367="","",TRIM(RIGHT(SUBSTITUTE($Y367," ",REPT(" ",50)),50)))</f>
        <v/>
      </c>
      <c r="AJ367" s="27" t="str">
        <f aca="false">IF($A367="","",IF(NOT(ISERROR(MATCH($A367,Validation!$A$193:$A$217,0))),"Manual mapping",IF(COUNTIF(Validation!$U$19:$U$178,$Z367)&gt;0,"Direct",IF(COUNTIF(Validation!$S$19:$S$178,$AI367)=1,"By surname","Unresolved"))))</f>
        <v/>
      </c>
      <c r="AK367" s="28" t="str">
        <f aca="false">IF($L367="","",IF(MATCH($L367,$L$2:$L$3000,0)&lt;&gt;ROW()-1,"",COUNT($AK$1:$AK366)+1))</f>
        <v/>
      </c>
      <c r="AL367" s="28" t="str">
        <f aca="false">IF($G367="","",IF(MATCH($G367,$G$2:$G$3000,0)&lt;&gt;ROW()-1,"",COUNT($AL$1:$AL366)+1))</f>
        <v/>
      </c>
      <c r="AM367" s="28" t="str">
        <f aca="false">IF($H367="","",IF(MATCH($H367,$H$2:$H$3000,0)&lt;&gt;ROW()-1,"",COUNT($AM$1:$AM366)+1))</f>
        <v/>
      </c>
      <c r="AN367" s="28" t="str">
        <f aca="false">IF($I367="","",IF(MATCH($I367,$I$2:$I$3000,0)&lt;&gt;ROW()-1,"",COUNT($AN$1:$AN366)+1))</f>
        <v/>
      </c>
      <c r="AO367" s="28" t="str">
        <f aca="false">IF($Q367="","",IF(MATCH($Q367,$Q$2:$Q$3000,0)&lt;&gt;ROW()-1,"",COUNT($AO$1:$AO366)+1))</f>
        <v/>
      </c>
    </row>
    <row r="368" customFormat="false" ht="12.75" hidden="false" customHeight="true" outlineLevel="0" collapsed="false">
      <c r="W368" s="24" t="n">
        <f aca="false">IF($F368="",0,IFERROR(IF(ISNUMBER($F368),INT($F368),DATE(VALUE(MID(SUBSTITUTE(LEFT($F368,FIND(" ",$F368&amp;" ")-1),"/",REPT(" ",20)),41,20)),VALUE(LEFT(SUBSTITUTE(LEFT($F368,FIND(" ",$F368&amp;" ")-1),"/",REPT(" ",20)),20)),VALUE(MID(SUBSTITUTE(LEFT($F368,FIND(" ",$F368&amp;" ")-1),"/",REPT(" ",20)),21,20)))),0))</f>
        <v>0</v>
      </c>
      <c r="X368" s="25" t="str">
        <f aca="false">IF(ISNUMBER($N368),$N368*Validation!$B$5,"")</f>
        <v/>
      </c>
      <c r="Y368" s="26" t="str">
        <f aca="false">IF($A368="","",SUBSTITUTE(SUBSTITUTE(SUBSTITUTE(SUBSTITUTE(SUBSTITUTE(SUBSTITUTE(SUBSTITUTE(UPPER(TRIM($A368)),"Á","A"),"É","E"),"Í","I"),"Ó","O"),"Ú","U"),"Ñ","N"),"Ü","U"))</f>
        <v/>
      </c>
      <c r="Z368" s="26" t="str">
        <f aca="false">IF($Y368="","",LEFT($Y368,1)&amp;" "&amp;TRIM(RIGHT(SUBSTITUTE($Y368," ",REPT(" ",50)),50)))</f>
        <v/>
      </c>
      <c r="AA368" s="27" t="str">
        <f aca="false">IF($AF368="","",IF(COUNTIF(Validation!$U$19:$U$178,$AF368)&gt;0,"OK","NO MATCH"))</f>
        <v/>
      </c>
      <c r="AB368" s="27" t="str">
        <f aca="false">IF($W368=0,"",IF(AND($W368&gt;=Validation!$B$3,$W368&lt;=Validation!$C$3),"Yes","No"))</f>
        <v/>
      </c>
      <c r="AC368" s="26" t="str">
        <f aca="false">IF($A368="","",$AF368&amp;"|"&amp;TEXT($W368,"yyyy-mm-dd")&amp;"|"&amp;$J368&amp;"|"&amp;$N368)</f>
        <v/>
      </c>
      <c r="AD368" s="27" t="str">
        <f aca="false">IF($AC368="","",IF(COUNTIF($AC$2:$AC$3000,$AC368)&gt;1,"REVIEW","OK"))</f>
        <v/>
      </c>
      <c r="AE368" s="27" t="str">
        <f aca="false">IF(OR($W368=0,$O368=""),"",IF(IFERROR(IF(ISNUMBER($O368),INT($O368),DATE(VALUE(MID(SUBSTITUTE(LEFT($O368,FIND(" ",$O368&amp;" ")-1),"/",REPT(" ",20)),41,20)),VALUE(LEFT(SUBSTITUTE(LEFT($O368,FIND(" ",$O368&amp;" ")-1),"/",REPT(" ",20)),20)),VALUE(MID(SUBSTITUTE(LEFT($O368,FIND(" ",$O368&amp;" ")-1),"/",REPT(" ",20)),21,20)))),0)&gt;$W368,"Late","Same day"))</f>
        <v/>
      </c>
      <c r="AF368" s="26" t="str">
        <f aca="false">IF($A368="","",IFERROR(INDEX(Validation!$C$193:$C$217,MATCH($A368,Validation!$A$193:$A$217,0)),IF(COUNTIF(Validation!$U$19:$U$178,$Z368)&gt;0,$Z368,IF(COUNTIF(Validation!$S$19:$S$178,$AI368)=1,INDEX(Validation!$U$19:$U$178,MATCH($AI368,Validation!$S$19:$S$178,0)),$Z368))))</f>
        <v/>
      </c>
      <c r="AG368" s="27" t="str">
        <f aca="false">IF(COUNTA($A368:$U368)=0,"",IF($A368="","No name",IF($F368="","No date",IF($W368=0,"Date ilegible",IF(NOT(ISNUMBER($N368)),"Hours no numéricas",IF($AA368="NO MATCH","Person no identificada","OK"))))))</f>
        <v/>
      </c>
      <c r="AH368" s="27" t="str">
        <f aca="false">IF($W368=0,"No date",IF($W368&lt;Validation!$B$3,"Before period",IF($W368&gt;Validation!$C$3,"After period","In period")))</f>
        <v>No date</v>
      </c>
      <c r="AI368" s="26" t="str">
        <f aca="false">IF($Y368="","",TRIM(RIGHT(SUBSTITUTE($Y368," ",REPT(" ",50)),50)))</f>
        <v/>
      </c>
      <c r="AJ368" s="27" t="str">
        <f aca="false">IF($A368="","",IF(NOT(ISERROR(MATCH($A368,Validation!$A$193:$A$217,0))),"Manual mapping",IF(COUNTIF(Validation!$U$19:$U$178,$Z368)&gt;0,"Direct",IF(COUNTIF(Validation!$S$19:$S$178,$AI368)=1,"By surname","Unresolved"))))</f>
        <v/>
      </c>
      <c r="AK368" s="28" t="str">
        <f aca="false">IF($L368="","",IF(MATCH($L368,$L$2:$L$3000,0)&lt;&gt;ROW()-1,"",COUNT($AK$1:$AK367)+1))</f>
        <v/>
      </c>
      <c r="AL368" s="28" t="str">
        <f aca="false">IF($G368="","",IF(MATCH($G368,$G$2:$G$3000,0)&lt;&gt;ROW()-1,"",COUNT($AL$1:$AL367)+1))</f>
        <v/>
      </c>
      <c r="AM368" s="28" t="str">
        <f aca="false">IF($H368="","",IF(MATCH($H368,$H$2:$H$3000,0)&lt;&gt;ROW()-1,"",COUNT($AM$1:$AM367)+1))</f>
        <v/>
      </c>
      <c r="AN368" s="28" t="str">
        <f aca="false">IF($I368="","",IF(MATCH($I368,$I$2:$I$3000,0)&lt;&gt;ROW()-1,"",COUNT($AN$1:$AN367)+1))</f>
        <v/>
      </c>
      <c r="AO368" s="28" t="str">
        <f aca="false">IF($Q368="","",IF(MATCH($Q368,$Q$2:$Q$3000,0)&lt;&gt;ROW()-1,"",COUNT($AO$1:$AO367)+1))</f>
        <v/>
      </c>
    </row>
    <row r="369" customFormat="false" ht="12.75" hidden="false" customHeight="true" outlineLevel="0" collapsed="false">
      <c r="W369" s="24" t="n">
        <f aca="false">IF($F369="",0,IFERROR(IF(ISNUMBER($F369),INT($F369),DATE(VALUE(MID(SUBSTITUTE(LEFT($F369,FIND(" ",$F369&amp;" ")-1),"/",REPT(" ",20)),41,20)),VALUE(LEFT(SUBSTITUTE(LEFT($F369,FIND(" ",$F369&amp;" ")-1),"/",REPT(" ",20)),20)),VALUE(MID(SUBSTITUTE(LEFT($F369,FIND(" ",$F369&amp;" ")-1),"/",REPT(" ",20)),21,20)))),0))</f>
        <v>0</v>
      </c>
      <c r="X369" s="25" t="str">
        <f aca="false">IF(ISNUMBER($N369),$N369*Validation!$B$5,"")</f>
        <v/>
      </c>
      <c r="Y369" s="26" t="str">
        <f aca="false">IF($A369="","",SUBSTITUTE(SUBSTITUTE(SUBSTITUTE(SUBSTITUTE(SUBSTITUTE(SUBSTITUTE(SUBSTITUTE(UPPER(TRIM($A369)),"Á","A"),"É","E"),"Í","I"),"Ó","O"),"Ú","U"),"Ñ","N"),"Ü","U"))</f>
        <v/>
      </c>
      <c r="Z369" s="26" t="str">
        <f aca="false">IF($Y369="","",LEFT($Y369,1)&amp;" "&amp;TRIM(RIGHT(SUBSTITUTE($Y369," ",REPT(" ",50)),50)))</f>
        <v/>
      </c>
      <c r="AA369" s="27" t="str">
        <f aca="false">IF($AF369="","",IF(COUNTIF(Validation!$U$19:$U$178,$AF369)&gt;0,"OK","NO MATCH"))</f>
        <v/>
      </c>
      <c r="AB369" s="27" t="str">
        <f aca="false">IF($W369=0,"",IF(AND($W369&gt;=Validation!$B$3,$W369&lt;=Validation!$C$3),"Yes","No"))</f>
        <v/>
      </c>
      <c r="AC369" s="26" t="str">
        <f aca="false">IF($A369="","",$AF369&amp;"|"&amp;TEXT($W369,"yyyy-mm-dd")&amp;"|"&amp;$J369&amp;"|"&amp;$N369)</f>
        <v/>
      </c>
      <c r="AD369" s="27" t="str">
        <f aca="false">IF($AC369="","",IF(COUNTIF($AC$2:$AC$3000,$AC369)&gt;1,"REVIEW","OK"))</f>
        <v/>
      </c>
      <c r="AE369" s="27" t="str">
        <f aca="false">IF(OR($W369=0,$O369=""),"",IF(IFERROR(IF(ISNUMBER($O369),INT($O369),DATE(VALUE(MID(SUBSTITUTE(LEFT($O369,FIND(" ",$O369&amp;" ")-1),"/",REPT(" ",20)),41,20)),VALUE(LEFT(SUBSTITUTE(LEFT($O369,FIND(" ",$O369&amp;" ")-1),"/",REPT(" ",20)),20)),VALUE(MID(SUBSTITUTE(LEFT($O369,FIND(" ",$O369&amp;" ")-1),"/",REPT(" ",20)),21,20)))),0)&gt;$W369,"Late","Same day"))</f>
        <v/>
      </c>
      <c r="AF369" s="26" t="str">
        <f aca="false">IF($A369="","",IFERROR(INDEX(Validation!$C$193:$C$217,MATCH($A369,Validation!$A$193:$A$217,0)),IF(COUNTIF(Validation!$U$19:$U$178,$Z369)&gt;0,$Z369,IF(COUNTIF(Validation!$S$19:$S$178,$AI369)=1,INDEX(Validation!$U$19:$U$178,MATCH($AI369,Validation!$S$19:$S$178,0)),$Z369))))</f>
        <v/>
      </c>
      <c r="AG369" s="27" t="str">
        <f aca="false">IF(COUNTA($A369:$U369)=0,"",IF($A369="","No name",IF($F369="","No date",IF($W369=0,"Date ilegible",IF(NOT(ISNUMBER($N369)),"Hours no numéricas",IF($AA369="NO MATCH","Person no identificada","OK"))))))</f>
        <v/>
      </c>
      <c r="AH369" s="27" t="str">
        <f aca="false">IF($W369=0,"No date",IF($W369&lt;Validation!$B$3,"Before period",IF($W369&gt;Validation!$C$3,"After period","In period")))</f>
        <v>No date</v>
      </c>
      <c r="AI369" s="26" t="str">
        <f aca="false">IF($Y369="","",TRIM(RIGHT(SUBSTITUTE($Y369," ",REPT(" ",50)),50)))</f>
        <v/>
      </c>
      <c r="AJ369" s="27" t="str">
        <f aca="false">IF($A369="","",IF(NOT(ISERROR(MATCH($A369,Validation!$A$193:$A$217,0))),"Manual mapping",IF(COUNTIF(Validation!$U$19:$U$178,$Z369)&gt;0,"Direct",IF(COUNTIF(Validation!$S$19:$S$178,$AI369)=1,"By surname","Unresolved"))))</f>
        <v/>
      </c>
      <c r="AK369" s="28" t="str">
        <f aca="false">IF($L369="","",IF(MATCH($L369,$L$2:$L$3000,0)&lt;&gt;ROW()-1,"",COUNT($AK$1:$AK368)+1))</f>
        <v/>
      </c>
      <c r="AL369" s="28" t="str">
        <f aca="false">IF($G369="","",IF(MATCH($G369,$G$2:$G$3000,0)&lt;&gt;ROW()-1,"",COUNT($AL$1:$AL368)+1))</f>
        <v/>
      </c>
      <c r="AM369" s="28" t="str">
        <f aca="false">IF($H369="","",IF(MATCH($H369,$H$2:$H$3000,0)&lt;&gt;ROW()-1,"",COUNT($AM$1:$AM368)+1))</f>
        <v/>
      </c>
      <c r="AN369" s="28" t="str">
        <f aca="false">IF($I369="","",IF(MATCH($I369,$I$2:$I$3000,0)&lt;&gt;ROW()-1,"",COUNT($AN$1:$AN368)+1))</f>
        <v/>
      </c>
      <c r="AO369" s="28" t="str">
        <f aca="false">IF($Q369="","",IF(MATCH($Q369,$Q$2:$Q$3000,0)&lt;&gt;ROW()-1,"",COUNT($AO$1:$AO368)+1))</f>
        <v/>
      </c>
    </row>
    <row r="370" customFormat="false" ht="12.75" hidden="false" customHeight="true" outlineLevel="0" collapsed="false">
      <c r="W370" s="24" t="n">
        <f aca="false">IF($F370="",0,IFERROR(IF(ISNUMBER($F370),INT($F370),DATE(VALUE(MID(SUBSTITUTE(LEFT($F370,FIND(" ",$F370&amp;" ")-1),"/",REPT(" ",20)),41,20)),VALUE(LEFT(SUBSTITUTE(LEFT($F370,FIND(" ",$F370&amp;" ")-1),"/",REPT(" ",20)),20)),VALUE(MID(SUBSTITUTE(LEFT($F370,FIND(" ",$F370&amp;" ")-1),"/",REPT(" ",20)),21,20)))),0))</f>
        <v>0</v>
      </c>
      <c r="X370" s="25" t="str">
        <f aca="false">IF(ISNUMBER($N370),$N370*Validation!$B$5,"")</f>
        <v/>
      </c>
      <c r="Y370" s="26" t="str">
        <f aca="false">IF($A370="","",SUBSTITUTE(SUBSTITUTE(SUBSTITUTE(SUBSTITUTE(SUBSTITUTE(SUBSTITUTE(SUBSTITUTE(UPPER(TRIM($A370)),"Á","A"),"É","E"),"Í","I"),"Ó","O"),"Ú","U"),"Ñ","N"),"Ü","U"))</f>
        <v/>
      </c>
      <c r="Z370" s="26" t="str">
        <f aca="false">IF($Y370="","",LEFT($Y370,1)&amp;" "&amp;TRIM(RIGHT(SUBSTITUTE($Y370," ",REPT(" ",50)),50)))</f>
        <v/>
      </c>
      <c r="AA370" s="27" t="str">
        <f aca="false">IF($AF370="","",IF(COUNTIF(Validation!$U$19:$U$178,$AF370)&gt;0,"OK","NO MATCH"))</f>
        <v/>
      </c>
      <c r="AB370" s="27" t="str">
        <f aca="false">IF($W370=0,"",IF(AND($W370&gt;=Validation!$B$3,$W370&lt;=Validation!$C$3),"Yes","No"))</f>
        <v/>
      </c>
      <c r="AC370" s="26" t="str">
        <f aca="false">IF($A370="","",$AF370&amp;"|"&amp;TEXT($W370,"yyyy-mm-dd")&amp;"|"&amp;$J370&amp;"|"&amp;$N370)</f>
        <v/>
      </c>
      <c r="AD370" s="27" t="str">
        <f aca="false">IF($AC370="","",IF(COUNTIF($AC$2:$AC$3000,$AC370)&gt;1,"REVIEW","OK"))</f>
        <v/>
      </c>
      <c r="AE370" s="27" t="str">
        <f aca="false">IF(OR($W370=0,$O370=""),"",IF(IFERROR(IF(ISNUMBER($O370),INT($O370),DATE(VALUE(MID(SUBSTITUTE(LEFT($O370,FIND(" ",$O370&amp;" ")-1),"/",REPT(" ",20)),41,20)),VALUE(LEFT(SUBSTITUTE(LEFT($O370,FIND(" ",$O370&amp;" ")-1),"/",REPT(" ",20)),20)),VALUE(MID(SUBSTITUTE(LEFT($O370,FIND(" ",$O370&amp;" ")-1),"/",REPT(" ",20)),21,20)))),0)&gt;$W370,"Late","Same day"))</f>
        <v/>
      </c>
      <c r="AF370" s="26" t="str">
        <f aca="false">IF($A370="","",IFERROR(INDEX(Validation!$C$193:$C$217,MATCH($A370,Validation!$A$193:$A$217,0)),IF(COUNTIF(Validation!$U$19:$U$178,$Z370)&gt;0,$Z370,IF(COUNTIF(Validation!$S$19:$S$178,$AI370)=1,INDEX(Validation!$U$19:$U$178,MATCH($AI370,Validation!$S$19:$S$178,0)),$Z370))))</f>
        <v/>
      </c>
      <c r="AG370" s="27" t="str">
        <f aca="false">IF(COUNTA($A370:$U370)=0,"",IF($A370="","No name",IF($F370="","No date",IF($W370=0,"Date ilegible",IF(NOT(ISNUMBER($N370)),"Hours no numéricas",IF($AA370="NO MATCH","Person no identificada","OK"))))))</f>
        <v/>
      </c>
      <c r="AH370" s="27" t="str">
        <f aca="false">IF($W370=0,"No date",IF($W370&lt;Validation!$B$3,"Before period",IF($W370&gt;Validation!$C$3,"After period","In period")))</f>
        <v>No date</v>
      </c>
      <c r="AI370" s="26" t="str">
        <f aca="false">IF($Y370="","",TRIM(RIGHT(SUBSTITUTE($Y370," ",REPT(" ",50)),50)))</f>
        <v/>
      </c>
      <c r="AJ370" s="27" t="str">
        <f aca="false">IF($A370="","",IF(NOT(ISERROR(MATCH($A370,Validation!$A$193:$A$217,0))),"Manual mapping",IF(COUNTIF(Validation!$U$19:$U$178,$Z370)&gt;0,"Direct",IF(COUNTIF(Validation!$S$19:$S$178,$AI370)=1,"By surname","Unresolved"))))</f>
        <v/>
      </c>
      <c r="AK370" s="28" t="str">
        <f aca="false">IF($L370="","",IF(MATCH($L370,$L$2:$L$3000,0)&lt;&gt;ROW()-1,"",COUNT($AK$1:$AK369)+1))</f>
        <v/>
      </c>
      <c r="AL370" s="28" t="str">
        <f aca="false">IF($G370="","",IF(MATCH($G370,$G$2:$G$3000,0)&lt;&gt;ROW()-1,"",COUNT($AL$1:$AL369)+1))</f>
        <v/>
      </c>
      <c r="AM370" s="28" t="str">
        <f aca="false">IF($H370="","",IF(MATCH($H370,$H$2:$H$3000,0)&lt;&gt;ROW()-1,"",COUNT($AM$1:$AM369)+1))</f>
        <v/>
      </c>
      <c r="AN370" s="28" t="str">
        <f aca="false">IF($I370="","",IF(MATCH($I370,$I$2:$I$3000,0)&lt;&gt;ROW()-1,"",COUNT($AN$1:$AN369)+1))</f>
        <v/>
      </c>
      <c r="AO370" s="28" t="str">
        <f aca="false">IF($Q370="","",IF(MATCH($Q370,$Q$2:$Q$3000,0)&lt;&gt;ROW()-1,"",COUNT($AO$1:$AO369)+1))</f>
        <v/>
      </c>
    </row>
    <row r="371" customFormat="false" ht="12.75" hidden="false" customHeight="true" outlineLevel="0" collapsed="false">
      <c r="W371" s="24" t="n">
        <f aca="false">IF($F371="",0,IFERROR(IF(ISNUMBER($F371),INT($F371),DATE(VALUE(MID(SUBSTITUTE(LEFT($F371,FIND(" ",$F371&amp;" ")-1),"/",REPT(" ",20)),41,20)),VALUE(LEFT(SUBSTITUTE(LEFT($F371,FIND(" ",$F371&amp;" ")-1),"/",REPT(" ",20)),20)),VALUE(MID(SUBSTITUTE(LEFT($F371,FIND(" ",$F371&amp;" ")-1),"/",REPT(" ",20)),21,20)))),0))</f>
        <v>0</v>
      </c>
      <c r="X371" s="25" t="str">
        <f aca="false">IF(ISNUMBER($N371),$N371*Validation!$B$5,"")</f>
        <v/>
      </c>
      <c r="Y371" s="26" t="str">
        <f aca="false">IF($A371="","",SUBSTITUTE(SUBSTITUTE(SUBSTITUTE(SUBSTITUTE(SUBSTITUTE(SUBSTITUTE(SUBSTITUTE(UPPER(TRIM($A371)),"Á","A"),"É","E"),"Í","I"),"Ó","O"),"Ú","U"),"Ñ","N"),"Ü","U"))</f>
        <v/>
      </c>
      <c r="Z371" s="26" t="str">
        <f aca="false">IF($Y371="","",LEFT($Y371,1)&amp;" "&amp;TRIM(RIGHT(SUBSTITUTE($Y371," ",REPT(" ",50)),50)))</f>
        <v/>
      </c>
      <c r="AA371" s="27" t="str">
        <f aca="false">IF($AF371="","",IF(COUNTIF(Validation!$U$19:$U$178,$AF371)&gt;0,"OK","NO MATCH"))</f>
        <v/>
      </c>
      <c r="AB371" s="27" t="str">
        <f aca="false">IF($W371=0,"",IF(AND($W371&gt;=Validation!$B$3,$W371&lt;=Validation!$C$3),"Yes","No"))</f>
        <v/>
      </c>
      <c r="AC371" s="26" t="str">
        <f aca="false">IF($A371="","",$AF371&amp;"|"&amp;TEXT($W371,"yyyy-mm-dd")&amp;"|"&amp;$J371&amp;"|"&amp;$N371)</f>
        <v/>
      </c>
      <c r="AD371" s="27" t="str">
        <f aca="false">IF($AC371="","",IF(COUNTIF($AC$2:$AC$3000,$AC371)&gt;1,"REVIEW","OK"))</f>
        <v/>
      </c>
      <c r="AE371" s="27" t="str">
        <f aca="false">IF(OR($W371=0,$O371=""),"",IF(IFERROR(IF(ISNUMBER($O371),INT($O371),DATE(VALUE(MID(SUBSTITUTE(LEFT($O371,FIND(" ",$O371&amp;" ")-1),"/",REPT(" ",20)),41,20)),VALUE(LEFT(SUBSTITUTE(LEFT($O371,FIND(" ",$O371&amp;" ")-1),"/",REPT(" ",20)),20)),VALUE(MID(SUBSTITUTE(LEFT($O371,FIND(" ",$O371&amp;" ")-1),"/",REPT(" ",20)),21,20)))),0)&gt;$W371,"Late","Same day"))</f>
        <v/>
      </c>
      <c r="AF371" s="26" t="str">
        <f aca="false">IF($A371="","",IFERROR(INDEX(Validation!$C$193:$C$217,MATCH($A371,Validation!$A$193:$A$217,0)),IF(COUNTIF(Validation!$U$19:$U$178,$Z371)&gt;0,$Z371,IF(COUNTIF(Validation!$S$19:$S$178,$AI371)=1,INDEX(Validation!$U$19:$U$178,MATCH($AI371,Validation!$S$19:$S$178,0)),$Z371))))</f>
        <v/>
      </c>
      <c r="AG371" s="27" t="str">
        <f aca="false">IF(COUNTA($A371:$U371)=0,"",IF($A371="","No name",IF($F371="","No date",IF($W371=0,"Date ilegible",IF(NOT(ISNUMBER($N371)),"Hours no numéricas",IF($AA371="NO MATCH","Person no identificada","OK"))))))</f>
        <v/>
      </c>
      <c r="AH371" s="27" t="str">
        <f aca="false">IF($W371=0,"No date",IF($W371&lt;Validation!$B$3,"Before period",IF($W371&gt;Validation!$C$3,"After period","In period")))</f>
        <v>No date</v>
      </c>
      <c r="AI371" s="26" t="str">
        <f aca="false">IF($Y371="","",TRIM(RIGHT(SUBSTITUTE($Y371," ",REPT(" ",50)),50)))</f>
        <v/>
      </c>
      <c r="AJ371" s="27" t="str">
        <f aca="false">IF($A371="","",IF(NOT(ISERROR(MATCH($A371,Validation!$A$193:$A$217,0))),"Manual mapping",IF(COUNTIF(Validation!$U$19:$U$178,$Z371)&gt;0,"Direct",IF(COUNTIF(Validation!$S$19:$S$178,$AI371)=1,"By surname","Unresolved"))))</f>
        <v/>
      </c>
      <c r="AK371" s="28" t="str">
        <f aca="false">IF($L371="","",IF(MATCH($L371,$L$2:$L$3000,0)&lt;&gt;ROW()-1,"",COUNT($AK$1:$AK370)+1))</f>
        <v/>
      </c>
      <c r="AL371" s="28" t="str">
        <f aca="false">IF($G371="","",IF(MATCH($G371,$G$2:$G$3000,0)&lt;&gt;ROW()-1,"",COUNT($AL$1:$AL370)+1))</f>
        <v/>
      </c>
      <c r="AM371" s="28" t="str">
        <f aca="false">IF($H371="","",IF(MATCH($H371,$H$2:$H$3000,0)&lt;&gt;ROW()-1,"",COUNT($AM$1:$AM370)+1))</f>
        <v/>
      </c>
      <c r="AN371" s="28" t="str">
        <f aca="false">IF($I371="","",IF(MATCH($I371,$I$2:$I$3000,0)&lt;&gt;ROW()-1,"",COUNT($AN$1:$AN370)+1))</f>
        <v/>
      </c>
      <c r="AO371" s="28" t="str">
        <f aca="false">IF($Q371="","",IF(MATCH($Q371,$Q$2:$Q$3000,0)&lt;&gt;ROW()-1,"",COUNT($AO$1:$AO370)+1))</f>
        <v/>
      </c>
    </row>
    <row r="372" customFormat="false" ht="12.75" hidden="false" customHeight="true" outlineLevel="0" collapsed="false">
      <c r="W372" s="24" t="n">
        <f aca="false">IF($F372="",0,IFERROR(IF(ISNUMBER($F372),INT($F372),DATE(VALUE(MID(SUBSTITUTE(LEFT($F372,FIND(" ",$F372&amp;" ")-1),"/",REPT(" ",20)),41,20)),VALUE(LEFT(SUBSTITUTE(LEFT($F372,FIND(" ",$F372&amp;" ")-1),"/",REPT(" ",20)),20)),VALUE(MID(SUBSTITUTE(LEFT($F372,FIND(" ",$F372&amp;" ")-1),"/",REPT(" ",20)),21,20)))),0))</f>
        <v>0</v>
      </c>
      <c r="X372" s="25" t="str">
        <f aca="false">IF(ISNUMBER($N372),$N372*Validation!$B$5,"")</f>
        <v/>
      </c>
      <c r="Y372" s="26" t="str">
        <f aca="false">IF($A372="","",SUBSTITUTE(SUBSTITUTE(SUBSTITUTE(SUBSTITUTE(SUBSTITUTE(SUBSTITUTE(SUBSTITUTE(UPPER(TRIM($A372)),"Á","A"),"É","E"),"Í","I"),"Ó","O"),"Ú","U"),"Ñ","N"),"Ü","U"))</f>
        <v/>
      </c>
      <c r="Z372" s="26" t="str">
        <f aca="false">IF($Y372="","",LEFT($Y372,1)&amp;" "&amp;TRIM(RIGHT(SUBSTITUTE($Y372," ",REPT(" ",50)),50)))</f>
        <v/>
      </c>
      <c r="AA372" s="27" t="str">
        <f aca="false">IF($AF372="","",IF(COUNTIF(Validation!$U$19:$U$178,$AF372)&gt;0,"OK","NO MATCH"))</f>
        <v/>
      </c>
      <c r="AB372" s="27" t="str">
        <f aca="false">IF($W372=0,"",IF(AND($W372&gt;=Validation!$B$3,$W372&lt;=Validation!$C$3),"Yes","No"))</f>
        <v/>
      </c>
      <c r="AC372" s="26" t="str">
        <f aca="false">IF($A372="","",$AF372&amp;"|"&amp;TEXT($W372,"yyyy-mm-dd")&amp;"|"&amp;$J372&amp;"|"&amp;$N372)</f>
        <v/>
      </c>
      <c r="AD372" s="27" t="str">
        <f aca="false">IF($AC372="","",IF(COUNTIF($AC$2:$AC$3000,$AC372)&gt;1,"REVIEW","OK"))</f>
        <v/>
      </c>
      <c r="AE372" s="27" t="str">
        <f aca="false">IF(OR($W372=0,$O372=""),"",IF(IFERROR(IF(ISNUMBER($O372),INT($O372),DATE(VALUE(MID(SUBSTITUTE(LEFT($O372,FIND(" ",$O372&amp;" ")-1),"/",REPT(" ",20)),41,20)),VALUE(LEFT(SUBSTITUTE(LEFT($O372,FIND(" ",$O372&amp;" ")-1),"/",REPT(" ",20)),20)),VALUE(MID(SUBSTITUTE(LEFT($O372,FIND(" ",$O372&amp;" ")-1),"/",REPT(" ",20)),21,20)))),0)&gt;$W372,"Late","Same day"))</f>
        <v/>
      </c>
      <c r="AF372" s="26" t="str">
        <f aca="false">IF($A372="","",IFERROR(INDEX(Validation!$C$193:$C$217,MATCH($A372,Validation!$A$193:$A$217,0)),IF(COUNTIF(Validation!$U$19:$U$178,$Z372)&gt;0,$Z372,IF(COUNTIF(Validation!$S$19:$S$178,$AI372)=1,INDEX(Validation!$U$19:$U$178,MATCH($AI372,Validation!$S$19:$S$178,0)),$Z372))))</f>
        <v/>
      </c>
      <c r="AG372" s="27" t="str">
        <f aca="false">IF(COUNTA($A372:$U372)=0,"",IF($A372="","No name",IF($F372="","No date",IF($W372=0,"Date ilegible",IF(NOT(ISNUMBER($N372)),"Hours no numéricas",IF($AA372="NO MATCH","Person no identificada","OK"))))))</f>
        <v/>
      </c>
      <c r="AH372" s="27" t="str">
        <f aca="false">IF($W372=0,"No date",IF($W372&lt;Validation!$B$3,"Before period",IF($W372&gt;Validation!$C$3,"After period","In period")))</f>
        <v>No date</v>
      </c>
      <c r="AI372" s="26" t="str">
        <f aca="false">IF($Y372="","",TRIM(RIGHT(SUBSTITUTE($Y372," ",REPT(" ",50)),50)))</f>
        <v/>
      </c>
      <c r="AJ372" s="27" t="str">
        <f aca="false">IF($A372="","",IF(NOT(ISERROR(MATCH($A372,Validation!$A$193:$A$217,0))),"Manual mapping",IF(COUNTIF(Validation!$U$19:$U$178,$Z372)&gt;0,"Direct",IF(COUNTIF(Validation!$S$19:$S$178,$AI372)=1,"By surname","Unresolved"))))</f>
        <v/>
      </c>
      <c r="AK372" s="28" t="str">
        <f aca="false">IF($L372="","",IF(MATCH($L372,$L$2:$L$3000,0)&lt;&gt;ROW()-1,"",COUNT($AK$1:$AK371)+1))</f>
        <v/>
      </c>
      <c r="AL372" s="28" t="str">
        <f aca="false">IF($G372="","",IF(MATCH($G372,$G$2:$G$3000,0)&lt;&gt;ROW()-1,"",COUNT($AL$1:$AL371)+1))</f>
        <v/>
      </c>
      <c r="AM372" s="28" t="str">
        <f aca="false">IF($H372="","",IF(MATCH($H372,$H$2:$H$3000,0)&lt;&gt;ROW()-1,"",COUNT($AM$1:$AM371)+1))</f>
        <v/>
      </c>
      <c r="AN372" s="28" t="str">
        <f aca="false">IF($I372="","",IF(MATCH($I372,$I$2:$I$3000,0)&lt;&gt;ROW()-1,"",COUNT($AN$1:$AN371)+1))</f>
        <v/>
      </c>
      <c r="AO372" s="28" t="str">
        <f aca="false">IF($Q372="","",IF(MATCH($Q372,$Q$2:$Q$3000,0)&lt;&gt;ROW()-1,"",COUNT($AO$1:$AO371)+1))</f>
        <v/>
      </c>
    </row>
    <row r="373" customFormat="false" ht="12.75" hidden="false" customHeight="true" outlineLevel="0" collapsed="false">
      <c r="W373" s="24" t="n">
        <f aca="false">IF($F373="",0,IFERROR(IF(ISNUMBER($F373),INT($F373),DATE(VALUE(MID(SUBSTITUTE(LEFT($F373,FIND(" ",$F373&amp;" ")-1),"/",REPT(" ",20)),41,20)),VALUE(LEFT(SUBSTITUTE(LEFT($F373,FIND(" ",$F373&amp;" ")-1),"/",REPT(" ",20)),20)),VALUE(MID(SUBSTITUTE(LEFT($F373,FIND(" ",$F373&amp;" ")-1),"/",REPT(" ",20)),21,20)))),0))</f>
        <v>0</v>
      </c>
      <c r="X373" s="25" t="str">
        <f aca="false">IF(ISNUMBER($N373),$N373*Validation!$B$5,"")</f>
        <v/>
      </c>
      <c r="Y373" s="26" t="str">
        <f aca="false">IF($A373="","",SUBSTITUTE(SUBSTITUTE(SUBSTITUTE(SUBSTITUTE(SUBSTITUTE(SUBSTITUTE(SUBSTITUTE(UPPER(TRIM($A373)),"Á","A"),"É","E"),"Í","I"),"Ó","O"),"Ú","U"),"Ñ","N"),"Ü","U"))</f>
        <v/>
      </c>
      <c r="Z373" s="26" t="str">
        <f aca="false">IF($Y373="","",LEFT($Y373,1)&amp;" "&amp;TRIM(RIGHT(SUBSTITUTE($Y373," ",REPT(" ",50)),50)))</f>
        <v/>
      </c>
      <c r="AA373" s="27" t="str">
        <f aca="false">IF($AF373="","",IF(COUNTIF(Validation!$U$19:$U$178,$AF373)&gt;0,"OK","NO MATCH"))</f>
        <v/>
      </c>
      <c r="AB373" s="27" t="str">
        <f aca="false">IF($W373=0,"",IF(AND($W373&gt;=Validation!$B$3,$W373&lt;=Validation!$C$3),"Yes","No"))</f>
        <v/>
      </c>
      <c r="AC373" s="26" t="str">
        <f aca="false">IF($A373="","",$AF373&amp;"|"&amp;TEXT($W373,"yyyy-mm-dd")&amp;"|"&amp;$J373&amp;"|"&amp;$N373)</f>
        <v/>
      </c>
      <c r="AD373" s="27" t="str">
        <f aca="false">IF($AC373="","",IF(COUNTIF($AC$2:$AC$3000,$AC373)&gt;1,"REVIEW","OK"))</f>
        <v/>
      </c>
      <c r="AE373" s="27" t="str">
        <f aca="false">IF(OR($W373=0,$O373=""),"",IF(IFERROR(IF(ISNUMBER($O373),INT($O373),DATE(VALUE(MID(SUBSTITUTE(LEFT($O373,FIND(" ",$O373&amp;" ")-1),"/",REPT(" ",20)),41,20)),VALUE(LEFT(SUBSTITUTE(LEFT($O373,FIND(" ",$O373&amp;" ")-1),"/",REPT(" ",20)),20)),VALUE(MID(SUBSTITUTE(LEFT($O373,FIND(" ",$O373&amp;" ")-1),"/",REPT(" ",20)),21,20)))),0)&gt;$W373,"Late","Same day"))</f>
        <v/>
      </c>
      <c r="AF373" s="26" t="str">
        <f aca="false">IF($A373="","",IFERROR(INDEX(Validation!$C$193:$C$217,MATCH($A373,Validation!$A$193:$A$217,0)),IF(COUNTIF(Validation!$U$19:$U$178,$Z373)&gt;0,$Z373,IF(COUNTIF(Validation!$S$19:$S$178,$AI373)=1,INDEX(Validation!$U$19:$U$178,MATCH($AI373,Validation!$S$19:$S$178,0)),$Z373))))</f>
        <v/>
      </c>
      <c r="AG373" s="27" t="str">
        <f aca="false">IF(COUNTA($A373:$U373)=0,"",IF($A373="","No name",IF($F373="","No date",IF($W373=0,"Date ilegible",IF(NOT(ISNUMBER($N373)),"Hours no numéricas",IF($AA373="NO MATCH","Person no identificada","OK"))))))</f>
        <v/>
      </c>
      <c r="AH373" s="27" t="str">
        <f aca="false">IF($W373=0,"No date",IF($W373&lt;Validation!$B$3,"Before period",IF($W373&gt;Validation!$C$3,"After period","In period")))</f>
        <v>No date</v>
      </c>
      <c r="AI373" s="26" t="str">
        <f aca="false">IF($Y373="","",TRIM(RIGHT(SUBSTITUTE($Y373," ",REPT(" ",50)),50)))</f>
        <v/>
      </c>
      <c r="AJ373" s="27" t="str">
        <f aca="false">IF($A373="","",IF(NOT(ISERROR(MATCH($A373,Validation!$A$193:$A$217,0))),"Manual mapping",IF(COUNTIF(Validation!$U$19:$U$178,$Z373)&gt;0,"Direct",IF(COUNTIF(Validation!$S$19:$S$178,$AI373)=1,"By surname","Unresolved"))))</f>
        <v/>
      </c>
      <c r="AK373" s="28" t="str">
        <f aca="false">IF($L373="","",IF(MATCH($L373,$L$2:$L$3000,0)&lt;&gt;ROW()-1,"",COUNT($AK$1:$AK372)+1))</f>
        <v/>
      </c>
      <c r="AL373" s="28" t="str">
        <f aca="false">IF($G373="","",IF(MATCH($G373,$G$2:$G$3000,0)&lt;&gt;ROW()-1,"",COUNT($AL$1:$AL372)+1))</f>
        <v/>
      </c>
      <c r="AM373" s="28" t="str">
        <f aca="false">IF($H373="","",IF(MATCH($H373,$H$2:$H$3000,0)&lt;&gt;ROW()-1,"",COUNT($AM$1:$AM372)+1))</f>
        <v/>
      </c>
      <c r="AN373" s="28" t="str">
        <f aca="false">IF($I373="","",IF(MATCH($I373,$I$2:$I$3000,0)&lt;&gt;ROW()-1,"",COUNT($AN$1:$AN372)+1))</f>
        <v/>
      </c>
      <c r="AO373" s="28" t="str">
        <f aca="false">IF($Q373="","",IF(MATCH($Q373,$Q$2:$Q$3000,0)&lt;&gt;ROW()-1,"",COUNT($AO$1:$AO372)+1))</f>
        <v/>
      </c>
    </row>
    <row r="374" customFormat="false" ht="12.75" hidden="false" customHeight="true" outlineLevel="0" collapsed="false">
      <c r="W374" s="24" t="n">
        <f aca="false">IF($F374="",0,IFERROR(IF(ISNUMBER($F374),INT($F374),DATE(VALUE(MID(SUBSTITUTE(LEFT($F374,FIND(" ",$F374&amp;" ")-1),"/",REPT(" ",20)),41,20)),VALUE(LEFT(SUBSTITUTE(LEFT($F374,FIND(" ",$F374&amp;" ")-1),"/",REPT(" ",20)),20)),VALUE(MID(SUBSTITUTE(LEFT($F374,FIND(" ",$F374&amp;" ")-1),"/",REPT(" ",20)),21,20)))),0))</f>
        <v>0</v>
      </c>
      <c r="X374" s="25" t="str">
        <f aca="false">IF(ISNUMBER($N374),$N374*Validation!$B$5,"")</f>
        <v/>
      </c>
      <c r="Y374" s="26" t="str">
        <f aca="false">IF($A374="","",SUBSTITUTE(SUBSTITUTE(SUBSTITUTE(SUBSTITUTE(SUBSTITUTE(SUBSTITUTE(SUBSTITUTE(UPPER(TRIM($A374)),"Á","A"),"É","E"),"Í","I"),"Ó","O"),"Ú","U"),"Ñ","N"),"Ü","U"))</f>
        <v/>
      </c>
      <c r="Z374" s="26" t="str">
        <f aca="false">IF($Y374="","",LEFT($Y374,1)&amp;" "&amp;TRIM(RIGHT(SUBSTITUTE($Y374," ",REPT(" ",50)),50)))</f>
        <v/>
      </c>
      <c r="AA374" s="27" t="str">
        <f aca="false">IF($AF374="","",IF(COUNTIF(Validation!$U$19:$U$178,$AF374)&gt;0,"OK","NO MATCH"))</f>
        <v/>
      </c>
      <c r="AB374" s="27" t="str">
        <f aca="false">IF($W374=0,"",IF(AND($W374&gt;=Validation!$B$3,$W374&lt;=Validation!$C$3),"Yes","No"))</f>
        <v/>
      </c>
      <c r="AC374" s="26" t="str">
        <f aca="false">IF($A374="","",$AF374&amp;"|"&amp;TEXT($W374,"yyyy-mm-dd")&amp;"|"&amp;$J374&amp;"|"&amp;$N374)</f>
        <v/>
      </c>
      <c r="AD374" s="27" t="str">
        <f aca="false">IF($AC374="","",IF(COUNTIF($AC$2:$AC$3000,$AC374)&gt;1,"REVIEW","OK"))</f>
        <v/>
      </c>
      <c r="AE374" s="27" t="str">
        <f aca="false">IF(OR($W374=0,$O374=""),"",IF(IFERROR(IF(ISNUMBER($O374),INT($O374),DATE(VALUE(MID(SUBSTITUTE(LEFT($O374,FIND(" ",$O374&amp;" ")-1),"/",REPT(" ",20)),41,20)),VALUE(LEFT(SUBSTITUTE(LEFT($O374,FIND(" ",$O374&amp;" ")-1),"/",REPT(" ",20)),20)),VALUE(MID(SUBSTITUTE(LEFT($O374,FIND(" ",$O374&amp;" ")-1),"/",REPT(" ",20)),21,20)))),0)&gt;$W374,"Late","Same day"))</f>
        <v/>
      </c>
      <c r="AF374" s="26" t="str">
        <f aca="false">IF($A374="","",IFERROR(INDEX(Validation!$C$193:$C$217,MATCH($A374,Validation!$A$193:$A$217,0)),IF(COUNTIF(Validation!$U$19:$U$178,$Z374)&gt;0,$Z374,IF(COUNTIF(Validation!$S$19:$S$178,$AI374)=1,INDEX(Validation!$U$19:$U$178,MATCH($AI374,Validation!$S$19:$S$178,0)),$Z374))))</f>
        <v/>
      </c>
      <c r="AG374" s="27" t="str">
        <f aca="false">IF(COUNTA($A374:$U374)=0,"",IF($A374="","No name",IF($F374="","No date",IF($W374=0,"Date ilegible",IF(NOT(ISNUMBER($N374)),"Hours no numéricas",IF($AA374="NO MATCH","Person no identificada","OK"))))))</f>
        <v/>
      </c>
      <c r="AH374" s="27" t="str">
        <f aca="false">IF($W374=0,"No date",IF($W374&lt;Validation!$B$3,"Before period",IF($W374&gt;Validation!$C$3,"After period","In period")))</f>
        <v>No date</v>
      </c>
      <c r="AI374" s="26" t="str">
        <f aca="false">IF($Y374="","",TRIM(RIGHT(SUBSTITUTE($Y374," ",REPT(" ",50)),50)))</f>
        <v/>
      </c>
      <c r="AJ374" s="27" t="str">
        <f aca="false">IF($A374="","",IF(NOT(ISERROR(MATCH($A374,Validation!$A$193:$A$217,0))),"Manual mapping",IF(COUNTIF(Validation!$U$19:$U$178,$Z374)&gt;0,"Direct",IF(COUNTIF(Validation!$S$19:$S$178,$AI374)=1,"By surname","Unresolved"))))</f>
        <v/>
      </c>
      <c r="AK374" s="28" t="str">
        <f aca="false">IF($L374="","",IF(MATCH($L374,$L$2:$L$3000,0)&lt;&gt;ROW()-1,"",COUNT($AK$1:$AK373)+1))</f>
        <v/>
      </c>
      <c r="AL374" s="28" t="str">
        <f aca="false">IF($G374="","",IF(MATCH($G374,$G$2:$G$3000,0)&lt;&gt;ROW()-1,"",COUNT($AL$1:$AL373)+1))</f>
        <v/>
      </c>
      <c r="AM374" s="28" t="str">
        <f aca="false">IF($H374="","",IF(MATCH($H374,$H$2:$H$3000,0)&lt;&gt;ROW()-1,"",COUNT($AM$1:$AM373)+1))</f>
        <v/>
      </c>
      <c r="AN374" s="28" t="str">
        <f aca="false">IF($I374="","",IF(MATCH($I374,$I$2:$I$3000,0)&lt;&gt;ROW()-1,"",COUNT($AN$1:$AN373)+1))</f>
        <v/>
      </c>
      <c r="AO374" s="28" t="str">
        <f aca="false">IF($Q374="","",IF(MATCH($Q374,$Q$2:$Q$3000,0)&lt;&gt;ROW()-1,"",COUNT($AO$1:$AO373)+1))</f>
        <v/>
      </c>
    </row>
    <row r="375" customFormat="false" ht="12.75" hidden="false" customHeight="true" outlineLevel="0" collapsed="false">
      <c r="W375" s="24" t="n">
        <f aca="false">IF($F375="",0,IFERROR(IF(ISNUMBER($F375),INT($F375),DATE(VALUE(MID(SUBSTITUTE(LEFT($F375,FIND(" ",$F375&amp;" ")-1),"/",REPT(" ",20)),41,20)),VALUE(LEFT(SUBSTITUTE(LEFT($F375,FIND(" ",$F375&amp;" ")-1),"/",REPT(" ",20)),20)),VALUE(MID(SUBSTITUTE(LEFT($F375,FIND(" ",$F375&amp;" ")-1),"/",REPT(" ",20)),21,20)))),0))</f>
        <v>0</v>
      </c>
      <c r="X375" s="25" t="str">
        <f aca="false">IF(ISNUMBER($N375),$N375*Validation!$B$5,"")</f>
        <v/>
      </c>
      <c r="Y375" s="26" t="str">
        <f aca="false">IF($A375="","",SUBSTITUTE(SUBSTITUTE(SUBSTITUTE(SUBSTITUTE(SUBSTITUTE(SUBSTITUTE(SUBSTITUTE(UPPER(TRIM($A375)),"Á","A"),"É","E"),"Í","I"),"Ó","O"),"Ú","U"),"Ñ","N"),"Ü","U"))</f>
        <v/>
      </c>
      <c r="Z375" s="26" t="str">
        <f aca="false">IF($Y375="","",LEFT($Y375,1)&amp;" "&amp;TRIM(RIGHT(SUBSTITUTE($Y375," ",REPT(" ",50)),50)))</f>
        <v/>
      </c>
      <c r="AA375" s="27" t="str">
        <f aca="false">IF($AF375="","",IF(COUNTIF(Validation!$U$19:$U$178,$AF375)&gt;0,"OK","NO MATCH"))</f>
        <v/>
      </c>
      <c r="AB375" s="27" t="str">
        <f aca="false">IF($W375=0,"",IF(AND($W375&gt;=Validation!$B$3,$W375&lt;=Validation!$C$3),"Yes","No"))</f>
        <v/>
      </c>
      <c r="AC375" s="26" t="str">
        <f aca="false">IF($A375="","",$AF375&amp;"|"&amp;TEXT($W375,"yyyy-mm-dd")&amp;"|"&amp;$J375&amp;"|"&amp;$N375)</f>
        <v/>
      </c>
      <c r="AD375" s="27" t="str">
        <f aca="false">IF($AC375="","",IF(COUNTIF($AC$2:$AC$3000,$AC375)&gt;1,"REVIEW","OK"))</f>
        <v/>
      </c>
      <c r="AE375" s="27" t="str">
        <f aca="false">IF(OR($W375=0,$O375=""),"",IF(IFERROR(IF(ISNUMBER($O375),INT($O375),DATE(VALUE(MID(SUBSTITUTE(LEFT($O375,FIND(" ",$O375&amp;" ")-1),"/",REPT(" ",20)),41,20)),VALUE(LEFT(SUBSTITUTE(LEFT($O375,FIND(" ",$O375&amp;" ")-1),"/",REPT(" ",20)),20)),VALUE(MID(SUBSTITUTE(LEFT($O375,FIND(" ",$O375&amp;" ")-1),"/",REPT(" ",20)),21,20)))),0)&gt;$W375,"Late","Same day"))</f>
        <v/>
      </c>
      <c r="AF375" s="26" t="str">
        <f aca="false">IF($A375="","",IFERROR(INDEX(Validation!$C$193:$C$217,MATCH($A375,Validation!$A$193:$A$217,0)),IF(COUNTIF(Validation!$U$19:$U$178,$Z375)&gt;0,$Z375,IF(COUNTIF(Validation!$S$19:$S$178,$AI375)=1,INDEX(Validation!$U$19:$U$178,MATCH($AI375,Validation!$S$19:$S$178,0)),$Z375))))</f>
        <v/>
      </c>
      <c r="AG375" s="27" t="str">
        <f aca="false">IF(COUNTA($A375:$U375)=0,"",IF($A375="","No name",IF($F375="","No date",IF($W375=0,"Date ilegible",IF(NOT(ISNUMBER($N375)),"Hours no numéricas",IF($AA375="NO MATCH","Person no identificada","OK"))))))</f>
        <v/>
      </c>
      <c r="AH375" s="27" t="str">
        <f aca="false">IF($W375=0,"No date",IF($W375&lt;Validation!$B$3,"Before period",IF($W375&gt;Validation!$C$3,"After period","In period")))</f>
        <v>No date</v>
      </c>
      <c r="AI375" s="26" t="str">
        <f aca="false">IF($Y375="","",TRIM(RIGHT(SUBSTITUTE($Y375," ",REPT(" ",50)),50)))</f>
        <v/>
      </c>
      <c r="AJ375" s="27" t="str">
        <f aca="false">IF($A375="","",IF(NOT(ISERROR(MATCH($A375,Validation!$A$193:$A$217,0))),"Manual mapping",IF(COUNTIF(Validation!$U$19:$U$178,$Z375)&gt;0,"Direct",IF(COUNTIF(Validation!$S$19:$S$178,$AI375)=1,"By surname","Unresolved"))))</f>
        <v/>
      </c>
      <c r="AK375" s="28" t="str">
        <f aca="false">IF($L375="","",IF(MATCH($L375,$L$2:$L$3000,0)&lt;&gt;ROW()-1,"",COUNT($AK$1:$AK374)+1))</f>
        <v/>
      </c>
      <c r="AL375" s="28" t="str">
        <f aca="false">IF($G375="","",IF(MATCH($G375,$G$2:$G$3000,0)&lt;&gt;ROW()-1,"",COUNT($AL$1:$AL374)+1))</f>
        <v/>
      </c>
      <c r="AM375" s="28" t="str">
        <f aca="false">IF($H375="","",IF(MATCH($H375,$H$2:$H$3000,0)&lt;&gt;ROW()-1,"",COUNT($AM$1:$AM374)+1))</f>
        <v/>
      </c>
      <c r="AN375" s="28" t="str">
        <f aca="false">IF($I375="","",IF(MATCH($I375,$I$2:$I$3000,0)&lt;&gt;ROW()-1,"",COUNT($AN$1:$AN374)+1))</f>
        <v/>
      </c>
      <c r="AO375" s="28" t="str">
        <f aca="false">IF($Q375="","",IF(MATCH($Q375,$Q$2:$Q$3000,0)&lt;&gt;ROW()-1,"",COUNT($AO$1:$AO374)+1))</f>
        <v/>
      </c>
    </row>
    <row r="376" customFormat="false" ht="12.75" hidden="false" customHeight="true" outlineLevel="0" collapsed="false">
      <c r="W376" s="24" t="n">
        <f aca="false">IF($F376="",0,IFERROR(IF(ISNUMBER($F376),INT($F376),DATE(VALUE(MID(SUBSTITUTE(LEFT($F376,FIND(" ",$F376&amp;" ")-1),"/",REPT(" ",20)),41,20)),VALUE(LEFT(SUBSTITUTE(LEFT($F376,FIND(" ",$F376&amp;" ")-1),"/",REPT(" ",20)),20)),VALUE(MID(SUBSTITUTE(LEFT($F376,FIND(" ",$F376&amp;" ")-1),"/",REPT(" ",20)),21,20)))),0))</f>
        <v>0</v>
      </c>
      <c r="X376" s="25" t="str">
        <f aca="false">IF(ISNUMBER($N376),$N376*Validation!$B$5,"")</f>
        <v/>
      </c>
      <c r="Y376" s="26" t="str">
        <f aca="false">IF($A376="","",SUBSTITUTE(SUBSTITUTE(SUBSTITUTE(SUBSTITUTE(SUBSTITUTE(SUBSTITUTE(SUBSTITUTE(UPPER(TRIM($A376)),"Á","A"),"É","E"),"Í","I"),"Ó","O"),"Ú","U"),"Ñ","N"),"Ü","U"))</f>
        <v/>
      </c>
      <c r="Z376" s="26" t="str">
        <f aca="false">IF($Y376="","",LEFT($Y376,1)&amp;" "&amp;TRIM(RIGHT(SUBSTITUTE($Y376," ",REPT(" ",50)),50)))</f>
        <v/>
      </c>
      <c r="AA376" s="27" t="str">
        <f aca="false">IF($AF376="","",IF(COUNTIF(Validation!$U$19:$U$178,$AF376)&gt;0,"OK","NO MATCH"))</f>
        <v/>
      </c>
      <c r="AB376" s="27" t="str">
        <f aca="false">IF($W376=0,"",IF(AND($W376&gt;=Validation!$B$3,$W376&lt;=Validation!$C$3),"Yes","No"))</f>
        <v/>
      </c>
      <c r="AC376" s="26" t="str">
        <f aca="false">IF($A376="","",$AF376&amp;"|"&amp;TEXT($W376,"yyyy-mm-dd")&amp;"|"&amp;$J376&amp;"|"&amp;$N376)</f>
        <v/>
      </c>
      <c r="AD376" s="27" t="str">
        <f aca="false">IF($AC376="","",IF(COUNTIF($AC$2:$AC$3000,$AC376)&gt;1,"REVIEW","OK"))</f>
        <v/>
      </c>
      <c r="AE376" s="27" t="str">
        <f aca="false">IF(OR($W376=0,$O376=""),"",IF(IFERROR(IF(ISNUMBER($O376),INT($O376),DATE(VALUE(MID(SUBSTITUTE(LEFT($O376,FIND(" ",$O376&amp;" ")-1),"/",REPT(" ",20)),41,20)),VALUE(LEFT(SUBSTITUTE(LEFT($O376,FIND(" ",$O376&amp;" ")-1),"/",REPT(" ",20)),20)),VALUE(MID(SUBSTITUTE(LEFT($O376,FIND(" ",$O376&amp;" ")-1),"/",REPT(" ",20)),21,20)))),0)&gt;$W376,"Late","Same day"))</f>
        <v/>
      </c>
      <c r="AF376" s="26" t="str">
        <f aca="false">IF($A376="","",IFERROR(INDEX(Validation!$C$193:$C$217,MATCH($A376,Validation!$A$193:$A$217,0)),IF(COUNTIF(Validation!$U$19:$U$178,$Z376)&gt;0,$Z376,IF(COUNTIF(Validation!$S$19:$S$178,$AI376)=1,INDEX(Validation!$U$19:$U$178,MATCH($AI376,Validation!$S$19:$S$178,0)),$Z376))))</f>
        <v/>
      </c>
      <c r="AG376" s="27" t="str">
        <f aca="false">IF(COUNTA($A376:$U376)=0,"",IF($A376="","No name",IF($F376="","No date",IF($W376=0,"Date ilegible",IF(NOT(ISNUMBER($N376)),"Hours no numéricas",IF($AA376="NO MATCH","Person no identificada","OK"))))))</f>
        <v/>
      </c>
      <c r="AH376" s="27" t="str">
        <f aca="false">IF($W376=0,"No date",IF($W376&lt;Validation!$B$3,"Before period",IF($W376&gt;Validation!$C$3,"After period","In period")))</f>
        <v>No date</v>
      </c>
      <c r="AI376" s="26" t="str">
        <f aca="false">IF($Y376="","",TRIM(RIGHT(SUBSTITUTE($Y376," ",REPT(" ",50)),50)))</f>
        <v/>
      </c>
      <c r="AJ376" s="27" t="str">
        <f aca="false">IF($A376="","",IF(NOT(ISERROR(MATCH($A376,Validation!$A$193:$A$217,0))),"Manual mapping",IF(COUNTIF(Validation!$U$19:$U$178,$Z376)&gt;0,"Direct",IF(COUNTIF(Validation!$S$19:$S$178,$AI376)=1,"By surname","Unresolved"))))</f>
        <v/>
      </c>
      <c r="AK376" s="28" t="str">
        <f aca="false">IF($L376="","",IF(MATCH($L376,$L$2:$L$3000,0)&lt;&gt;ROW()-1,"",COUNT($AK$1:$AK375)+1))</f>
        <v/>
      </c>
      <c r="AL376" s="28" t="str">
        <f aca="false">IF($G376="","",IF(MATCH($G376,$G$2:$G$3000,0)&lt;&gt;ROW()-1,"",COUNT($AL$1:$AL375)+1))</f>
        <v/>
      </c>
      <c r="AM376" s="28" t="str">
        <f aca="false">IF($H376="","",IF(MATCH($H376,$H$2:$H$3000,0)&lt;&gt;ROW()-1,"",COUNT($AM$1:$AM375)+1))</f>
        <v/>
      </c>
      <c r="AN376" s="28" t="str">
        <f aca="false">IF($I376="","",IF(MATCH($I376,$I$2:$I$3000,0)&lt;&gt;ROW()-1,"",COUNT($AN$1:$AN375)+1))</f>
        <v/>
      </c>
      <c r="AO376" s="28" t="str">
        <f aca="false">IF($Q376="","",IF(MATCH($Q376,$Q$2:$Q$3000,0)&lt;&gt;ROW()-1,"",COUNT($AO$1:$AO375)+1))</f>
        <v/>
      </c>
    </row>
    <row r="377" customFormat="false" ht="12.75" hidden="false" customHeight="true" outlineLevel="0" collapsed="false">
      <c r="W377" s="24" t="n">
        <f aca="false">IF($F377="",0,IFERROR(IF(ISNUMBER($F377),INT($F377),DATE(VALUE(MID(SUBSTITUTE(LEFT($F377,FIND(" ",$F377&amp;" ")-1),"/",REPT(" ",20)),41,20)),VALUE(LEFT(SUBSTITUTE(LEFT($F377,FIND(" ",$F377&amp;" ")-1),"/",REPT(" ",20)),20)),VALUE(MID(SUBSTITUTE(LEFT($F377,FIND(" ",$F377&amp;" ")-1),"/",REPT(" ",20)),21,20)))),0))</f>
        <v>0</v>
      </c>
      <c r="X377" s="25" t="str">
        <f aca="false">IF(ISNUMBER($N377),$N377*Validation!$B$5,"")</f>
        <v/>
      </c>
      <c r="Y377" s="26" t="str">
        <f aca="false">IF($A377="","",SUBSTITUTE(SUBSTITUTE(SUBSTITUTE(SUBSTITUTE(SUBSTITUTE(SUBSTITUTE(SUBSTITUTE(UPPER(TRIM($A377)),"Á","A"),"É","E"),"Í","I"),"Ó","O"),"Ú","U"),"Ñ","N"),"Ü","U"))</f>
        <v/>
      </c>
      <c r="Z377" s="26" t="str">
        <f aca="false">IF($Y377="","",LEFT($Y377,1)&amp;" "&amp;TRIM(RIGHT(SUBSTITUTE($Y377," ",REPT(" ",50)),50)))</f>
        <v/>
      </c>
      <c r="AA377" s="27" t="str">
        <f aca="false">IF($AF377="","",IF(COUNTIF(Validation!$U$19:$U$178,$AF377)&gt;0,"OK","NO MATCH"))</f>
        <v/>
      </c>
      <c r="AB377" s="27" t="str">
        <f aca="false">IF($W377=0,"",IF(AND($W377&gt;=Validation!$B$3,$W377&lt;=Validation!$C$3),"Yes","No"))</f>
        <v/>
      </c>
      <c r="AC377" s="26" t="str">
        <f aca="false">IF($A377="","",$AF377&amp;"|"&amp;TEXT($W377,"yyyy-mm-dd")&amp;"|"&amp;$J377&amp;"|"&amp;$N377)</f>
        <v/>
      </c>
      <c r="AD377" s="27" t="str">
        <f aca="false">IF($AC377="","",IF(COUNTIF($AC$2:$AC$3000,$AC377)&gt;1,"REVIEW","OK"))</f>
        <v/>
      </c>
      <c r="AE377" s="27" t="str">
        <f aca="false">IF(OR($W377=0,$O377=""),"",IF(IFERROR(IF(ISNUMBER($O377),INT($O377),DATE(VALUE(MID(SUBSTITUTE(LEFT($O377,FIND(" ",$O377&amp;" ")-1),"/",REPT(" ",20)),41,20)),VALUE(LEFT(SUBSTITUTE(LEFT($O377,FIND(" ",$O377&amp;" ")-1),"/",REPT(" ",20)),20)),VALUE(MID(SUBSTITUTE(LEFT($O377,FIND(" ",$O377&amp;" ")-1),"/",REPT(" ",20)),21,20)))),0)&gt;$W377,"Late","Same day"))</f>
        <v/>
      </c>
      <c r="AF377" s="26" t="str">
        <f aca="false">IF($A377="","",IFERROR(INDEX(Validation!$C$193:$C$217,MATCH($A377,Validation!$A$193:$A$217,0)),IF(COUNTIF(Validation!$U$19:$U$178,$Z377)&gt;0,$Z377,IF(COUNTIF(Validation!$S$19:$S$178,$AI377)=1,INDEX(Validation!$U$19:$U$178,MATCH($AI377,Validation!$S$19:$S$178,0)),$Z377))))</f>
        <v/>
      </c>
      <c r="AG377" s="27" t="str">
        <f aca="false">IF(COUNTA($A377:$U377)=0,"",IF($A377="","No name",IF($F377="","No date",IF($W377=0,"Date ilegible",IF(NOT(ISNUMBER($N377)),"Hours no numéricas",IF($AA377="NO MATCH","Person no identificada","OK"))))))</f>
        <v/>
      </c>
      <c r="AH377" s="27" t="str">
        <f aca="false">IF($W377=0,"No date",IF($W377&lt;Validation!$B$3,"Before period",IF($W377&gt;Validation!$C$3,"After period","In period")))</f>
        <v>No date</v>
      </c>
      <c r="AI377" s="26" t="str">
        <f aca="false">IF($Y377="","",TRIM(RIGHT(SUBSTITUTE($Y377," ",REPT(" ",50)),50)))</f>
        <v/>
      </c>
      <c r="AJ377" s="27" t="str">
        <f aca="false">IF($A377="","",IF(NOT(ISERROR(MATCH($A377,Validation!$A$193:$A$217,0))),"Manual mapping",IF(COUNTIF(Validation!$U$19:$U$178,$Z377)&gt;0,"Direct",IF(COUNTIF(Validation!$S$19:$S$178,$AI377)=1,"By surname","Unresolved"))))</f>
        <v/>
      </c>
      <c r="AK377" s="28" t="str">
        <f aca="false">IF($L377="","",IF(MATCH($L377,$L$2:$L$3000,0)&lt;&gt;ROW()-1,"",COUNT($AK$1:$AK376)+1))</f>
        <v/>
      </c>
      <c r="AL377" s="28" t="str">
        <f aca="false">IF($G377="","",IF(MATCH($G377,$G$2:$G$3000,0)&lt;&gt;ROW()-1,"",COUNT($AL$1:$AL376)+1))</f>
        <v/>
      </c>
      <c r="AM377" s="28" t="str">
        <f aca="false">IF($H377="","",IF(MATCH($H377,$H$2:$H$3000,0)&lt;&gt;ROW()-1,"",COUNT($AM$1:$AM376)+1))</f>
        <v/>
      </c>
      <c r="AN377" s="28" t="str">
        <f aca="false">IF($I377="","",IF(MATCH($I377,$I$2:$I$3000,0)&lt;&gt;ROW()-1,"",COUNT($AN$1:$AN376)+1))</f>
        <v/>
      </c>
      <c r="AO377" s="28" t="str">
        <f aca="false">IF($Q377="","",IF(MATCH($Q377,$Q$2:$Q$3000,0)&lt;&gt;ROW()-1,"",COUNT($AO$1:$AO376)+1))</f>
        <v/>
      </c>
    </row>
    <row r="378" customFormat="false" ht="12.75" hidden="false" customHeight="true" outlineLevel="0" collapsed="false">
      <c r="W378" s="24" t="n">
        <f aca="false">IF($F378="",0,IFERROR(IF(ISNUMBER($F378),INT($F378),DATE(VALUE(MID(SUBSTITUTE(LEFT($F378,FIND(" ",$F378&amp;" ")-1),"/",REPT(" ",20)),41,20)),VALUE(LEFT(SUBSTITUTE(LEFT($F378,FIND(" ",$F378&amp;" ")-1),"/",REPT(" ",20)),20)),VALUE(MID(SUBSTITUTE(LEFT($F378,FIND(" ",$F378&amp;" ")-1),"/",REPT(" ",20)),21,20)))),0))</f>
        <v>0</v>
      </c>
      <c r="X378" s="25" t="str">
        <f aca="false">IF(ISNUMBER($N378),$N378*Validation!$B$5,"")</f>
        <v/>
      </c>
      <c r="Y378" s="26" t="str">
        <f aca="false">IF($A378="","",SUBSTITUTE(SUBSTITUTE(SUBSTITUTE(SUBSTITUTE(SUBSTITUTE(SUBSTITUTE(SUBSTITUTE(UPPER(TRIM($A378)),"Á","A"),"É","E"),"Í","I"),"Ó","O"),"Ú","U"),"Ñ","N"),"Ü","U"))</f>
        <v/>
      </c>
      <c r="Z378" s="26" t="str">
        <f aca="false">IF($Y378="","",LEFT($Y378,1)&amp;" "&amp;TRIM(RIGHT(SUBSTITUTE($Y378," ",REPT(" ",50)),50)))</f>
        <v/>
      </c>
      <c r="AA378" s="27" t="str">
        <f aca="false">IF($AF378="","",IF(COUNTIF(Validation!$U$19:$U$178,$AF378)&gt;0,"OK","NO MATCH"))</f>
        <v/>
      </c>
      <c r="AB378" s="27" t="str">
        <f aca="false">IF($W378=0,"",IF(AND($W378&gt;=Validation!$B$3,$W378&lt;=Validation!$C$3),"Yes","No"))</f>
        <v/>
      </c>
      <c r="AC378" s="26" t="str">
        <f aca="false">IF($A378="","",$AF378&amp;"|"&amp;TEXT($W378,"yyyy-mm-dd")&amp;"|"&amp;$J378&amp;"|"&amp;$N378)</f>
        <v/>
      </c>
      <c r="AD378" s="27" t="str">
        <f aca="false">IF($AC378="","",IF(COUNTIF($AC$2:$AC$3000,$AC378)&gt;1,"REVIEW","OK"))</f>
        <v/>
      </c>
      <c r="AE378" s="27" t="str">
        <f aca="false">IF(OR($W378=0,$O378=""),"",IF(IFERROR(IF(ISNUMBER($O378),INT($O378),DATE(VALUE(MID(SUBSTITUTE(LEFT($O378,FIND(" ",$O378&amp;" ")-1),"/",REPT(" ",20)),41,20)),VALUE(LEFT(SUBSTITUTE(LEFT($O378,FIND(" ",$O378&amp;" ")-1),"/",REPT(" ",20)),20)),VALUE(MID(SUBSTITUTE(LEFT($O378,FIND(" ",$O378&amp;" ")-1),"/",REPT(" ",20)),21,20)))),0)&gt;$W378,"Late","Same day"))</f>
        <v/>
      </c>
      <c r="AF378" s="26" t="str">
        <f aca="false">IF($A378="","",IFERROR(INDEX(Validation!$C$193:$C$217,MATCH($A378,Validation!$A$193:$A$217,0)),IF(COUNTIF(Validation!$U$19:$U$178,$Z378)&gt;0,$Z378,IF(COUNTIF(Validation!$S$19:$S$178,$AI378)=1,INDEX(Validation!$U$19:$U$178,MATCH($AI378,Validation!$S$19:$S$178,0)),$Z378))))</f>
        <v/>
      </c>
      <c r="AG378" s="27" t="str">
        <f aca="false">IF(COUNTA($A378:$U378)=0,"",IF($A378="","No name",IF($F378="","No date",IF($W378=0,"Date ilegible",IF(NOT(ISNUMBER($N378)),"Hours no numéricas",IF($AA378="NO MATCH","Person no identificada","OK"))))))</f>
        <v/>
      </c>
      <c r="AH378" s="27" t="str">
        <f aca="false">IF($W378=0,"No date",IF($W378&lt;Validation!$B$3,"Before period",IF($W378&gt;Validation!$C$3,"After period","In period")))</f>
        <v>No date</v>
      </c>
      <c r="AI378" s="26" t="str">
        <f aca="false">IF($Y378="","",TRIM(RIGHT(SUBSTITUTE($Y378," ",REPT(" ",50)),50)))</f>
        <v/>
      </c>
      <c r="AJ378" s="27" t="str">
        <f aca="false">IF($A378="","",IF(NOT(ISERROR(MATCH($A378,Validation!$A$193:$A$217,0))),"Manual mapping",IF(COUNTIF(Validation!$U$19:$U$178,$Z378)&gt;0,"Direct",IF(COUNTIF(Validation!$S$19:$S$178,$AI378)=1,"By surname","Unresolved"))))</f>
        <v/>
      </c>
      <c r="AK378" s="28" t="str">
        <f aca="false">IF($L378="","",IF(MATCH($L378,$L$2:$L$3000,0)&lt;&gt;ROW()-1,"",COUNT($AK$1:$AK377)+1))</f>
        <v/>
      </c>
      <c r="AL378" s="28" t="str">
        <f aca="false">IF($G378="","",IF(MATCH($G378,$G$2:$G$3000,0)&lt;&gt;ROW()-1,"",COUNT($AL$1:$AL377)+1))</f>
        <v/>
      </c>
      <c r="AM378" s="28" t="str">
        <f aca="false">IF($H378="","",IF(MATCH($H378,$H$2:$H$3000,0)&lt;&gt;ROW()-1,"",COUNT($AM$1:$AM377)+1))</f>
        <v/>
      </c>
      <c r="AN378" s="28" t="str">
        <f aca="false">IF($I378="","",IF(MATCH($I378,$I$2:$I$3000,0)&lt;&gt;ROW()-1,"",COUNT($AN$1:$AN377)+1))</f>
        <v/>
      </c>
      <c r="AO378" s="28" t="str">
        <f aca="false">IF($Q378="","",IF(MATCH($Q378,$Q$2:$Q$3000,0)&lt;&gt;ROW()-1,"",COUNT($AO$1:$AO377)+1))</f>
        <v/>
      </c>
    </row>
    <row r="379" customFormat="false" ht="12.75" hidden="false" customHeight="true" outlineLevel="0" collapsed="false">
      <c r="W379" s="24" t="n">
        <f aca="false">IF($F379="",0,IFERROR(IF(ISNUMBER($F379),INT($F379),DATE(VALUE(MID(SUBSTITUTE(LEFT($F379,FIND(" ",$F379&amp;" ")-1),"/",REPT(" ",20)),41,20)),VALUE(LEFT(SUBSTITUTE(LEFT($F379,FIND(" ",$F379&amp;" ")-1),"/",REPT(" ",20)),20)),VALUE(MID(SUBSTITUTE(LEFT($F379,FIND(" ",$F379&amp;" ")-1),"/",REPT(" ",20)),21,20)))),0))</f>
        <v>0</v>
      </c>
      <c r="X379" s="25" t="str">
        <f aca="false">IF(ISNUMBER($N379),$N379*Validation!$B$5,"")</f>
        <v/>
      </c>
      <c r="Y379" s="26" t="str">
        <f aca="false">IF($A379="","",SUBSTITUTE(SUBSTITUTE(SUBSTITUTE(SUBSTITUTE(SUBSTITUTE(SUBSTITUTE(SUBSTITUTE(UPPER(TRIM($A379)),"Á","A"),"É","E"),"Í","I"),"Ó","O"),"Ú","U"),"Ñ","N"),"Ü","U"))</f>
        <v/>
      </c>
      <c r="Z379" s="26" t="str">
        <f aca="false">IF($Y379="","",LEFT($Y379,1)&amp;" "&amp;TRIM(RIGHT(SUBSTITUTE($Y379," ",REPT(" ",50)),50)))</f>
        <v/>
      </c>
      <c r="AA379" s="27" t="str">
        <f aca="false">IF($AF379="","",IF(COUNTIF(Validation!$U$19:$U$178,$AF379)&gt;0,"OK","NO MATCH"))</f>
        <v/>
      </c>
      <c r="AB379" s="27" t="str">
        <f aca="false">IF($W379=0,"",IF(AND($W379&gt;=Validation!$B$3,$W379&lt;=Validation!$C$3),"Yes","No"))</f>
        <v/>
      </c>
      <c r="AC379" s="26" t="str">
        <f aca="false">IF($A379="","",$AF379&amp;"|"&amp;TEXT($W379,"yyyy-mm-dd")&amp;"|"&amp;$J379&amp;"|"&amp;$N379)</f>
        <v/>
      </c>
      <c r="AD379" s="27" t="str">
        <f aca="false">IF($AC379="","",IF(COUNTIF($AC$2:$AC$3000,$AC379)&gt;1,"REVIEW","OK"))</f>
        <v/>
      </c>
      <c r="AE379" s="27" t="str">
        <f aca="false">IF(OR($W379=0,$O379=""),"",IF(IFERROR(IF(ISNUMBER($O379),INT($O379),DATE(VALUE(MID(SUBSTITUTE(LEFT($O379,FIND(" ",$O379&amp;" ")-1),"/",REPT(" ",20)),41,20)),VALUE(LEFT(SUBSTITUTE(LEFT($O379,FIND(" ",$O379&amp;" ")-1),"/",REPT(" ",20)),20)),VALUE(MID(SUBSTITUTE(LEFT($O379,FIND(" ",$O379&amp;" ")-1),"/",REPT(" ",20)),21,20)))),0)&gt;$W379,"Late","Same day"))</f>
        <v/>
      </c>
      <c r="AF379" s="26" t="str">
        <f aca="false">IF($A379="","",IFERROR(INDEX(Validation!$C$193:$C$217,MATCH($A379,Validation!$A$193:$A$217,0)),IF(COUNTIF(Validation!$U$19:$U$178,$Z379)&gt;0,$Z379,IF(COUNTIF(Validation!$S$19:$S$178,$AI379)=1,INDEX(Validation!$U$19:$U$178,MATCH($AI379,Validation!$S$19:$S$178,0)),$Z379))))</f>
        <v/>
      </c>
      <c r="AG379" s="27" t="str">
        <f aca="false">IF(COUNTA($A379:$U379)=0,"",IF($A379="","No name",IF($F379="","No date",IF($W379=0,"Date ilegible",IF(NOT(ISNUMBER($N379)),"Hours no numéricas",IF($AA379="NO MATCH","Person no identificada","OK"))))))</f>
        <v/>
      </c>
      <c r="AH379" s="27" t="str">
        <f aca="false">IF($W379=0,"No date",IF($W379&lt;Validation!$B$3,"Before period",IF($W379&gt;Validation!$C$3,"After period","In period")))</f>
        <v>No date</v>
      </c>
      <c r="AI379" s="26" t="str">
        <f aca="false">IF($Y379="","",TRIM(RIGHT(SUBSTITUTE($Y379," ",REPT(" ",50)),50)))</f>
        <v/>
      </c>
      <c r="AJ379" s="27" t="str">
        <f aca="false">IF($A379="","",IF(NOT(ISERROR(MATCH($A379,Validation!$A$193:$A$217,0))),"Manual mapping",IF(COUNTIF(Validation!$U$19:$U$178,$Z379)&gt;0,"Direct",IF(COUNTIF(Validation!$S$19:$S$178,$AI379)=1,"By surname","Unresolved"))))</f>
        <v/>
      </c>
      <c r="AK379" s="28" t="str">
        <f aca="false">IF($L379="","",IF(MATCH($L379,$L$2:$L$3000,0)&lt;&gt;ROW()-1,"",COUNT($AK$1:$AK378)+1))</f>
        <v/>
      </c>
      <c r="AL379" s="28" t="str">
        <f aca="false">IF($G379="","",IF(MATCH($G379,$G$2:$G$3000,0)&lt;&gt;ROW()-1,"",COUNT($AL$1:$AL378)+1))</f>
        <v/>
      </c>
      <c r="AM379" s="28" t="str">
        <f aca="false">IF($H379="","",IF(MATCH($H379,$H$2:$H$3000,0)&lt;&gt;ROW()-1,"",COUNT($AM$1:$AM378)+1))</f>
        <v/>
      </c>
      <c r="AN379" s="28" t="str">
        <f aca="false">IF($I379="","",IF(MATCH($I379,$I$2:$I$3000,0)&lt;&gt;ROW()-1,"",COUNT($AN$1:$AN378)+1))</f>
        <v/>
      </c>
      <c r="AO379" s="28" t="str">
        <f aca="false">IF($Q379="","",IF(MATCH($Q379,$Q$2:$Q$3000,0)&lt;&gt;ROW()-1,"",COUNT($AO$1:$AO378)+1))</f>
        <v/>
      </c>
    </row>
    <row r="380" customFormat="false" ht="12.75" hidden="false" customHeight="true" outlineLevel="0" collapsed="false">
      <c r="W380" s="24" t="n">
        <f aca="false">IF($F380="",0,IFERROR(IF(ISNUMBER($F380),INT($F380),DATE(VALUE(MID(SUBSTITUTE(LEFT($F380,FIND(" ",$F380&amp;" ")-1),"/",REPT(" ",20)),41,20)),VALUE(LEFT(SUBSTITUTE(LEFT($F380,FIND(" ",$F380&amp;" ")-1),"/",REPT(" ",20)),20)),VALUE(MID(SUBSTITUTE(LEFT($F380,FIND(" ",$F380&amp;" ")-1),"/",REPT(" ",20)),21,20)))),0))</f>
        <v>0</v>
      </c>
      <c r="X380" s="25" t="str">
        <f aca="false">IF(ISNUMBER($N380),$N380*Validation!$B$5,"")</f>
        <v/>
      </c>
      <c r="Y380" s="26" t="str">
        <f aca="false">IF($A380="","",SUBSTITUTE(SUBSTITUTE(SUBSTITUTE(SUBSTITUTE(SUBSTITUTE(SUBSTITUTE(SUBSTITUTE(UPPER(TRIM($A380)),"Á","A"),"É","E"),"Í","I"),"Ó","O"),"Ú","U"),"Ñ","N"),"Ü","U"))</f>
        <v/>
      </c>
      <c r="Z380" s="26" t="str">
        <f aca="false">IF($Y380="","",LEFT($Y380,1)&amp;" "&amp;TRIM(RIGHT(SUBSTITUTE($Y380," ",REPT(" ",50)),50)))</f>
        <v/>
      </c>
      <c r="AA380" s="27" t="str">
        <f aca="false">IF($AF380="","",IF(COUNTIF(Validation!$U$19:$U$178,$AF380)&gt;0,"OK","NO MATCH"))</f>
        <v/>
      </c>
      <c r="AB380" s="27" t="str">
        <f aca="false">IF($W380=0,"",IF(AND($W380&gt;=Validation!$B$3,$W380&lt;=Validation!$C$3),"Yes","No"))</f>
        <v/>
      </c>
      <c r="AC380" s="26" t="str">
        <f aca="false">IF($A380="","",$AF380&amp;"|"&amp;TEXT($W380,"yyyy-mm-dd")&amp;"|"&amp;$J380&amp;"|"&amp;$N380)</f>
        <v/>
      </c>
      <c r="AD380" s="27" t="str">
        <f aca="false">IF($AC380="","",IF(COUNTIF($AC$2:$AC$3000,$AC380)&gt;1,"REVIEW","OK"))</f>
        <v/>
      </c>
      <c r="AE380" s="27" t="str">
        <f aca="false">IF(OR($W380=0,$O380=""),"",IF(IFERROR(IF(ISNUMBER($O380),INT($O380),DATE(VALUE(MID(SUBSTITUTE(LEFT($O380,FIND(" ",$O380&amp;" ")-1),"/",REPT(" ",20)),41,20)),VALUE(LEFT(SUBSTITUTE(LEFT($O380,FIND(" ",$O380&amp;" ")-1),"/",REPT(" ",20)),20)),VALUE(MID(SUBSTITUTE(LEFT($O380,FIND(" ",$O380&amp;" ")-1),"/",REPT(" ",20)),21,20)))),0)&gt;$W380,"Late","Same day"))</f>
        <v/>
      </c>
      <c r="AF380" s="26" t="str">
        <f aca="false">IF($A380="","",IFERROR(INDEX(Validation!$C$193:$C$217,MATCH($A380,Validation!$A$193:$A$217,0)),IF(COUNTIF(Validation!$U$19:$U$178,$Z380)&gt;0,$Z380,IF(COUNTIF(Validation!$S$19:$S$178,$AI380)=1,INDEX(Validation!$U$19:$U$178,MATCH($AI380,Validation!$S$19:$S$178,0)),$Z380))))</f>
        <v/>
      </c>
      <c r="AG380" s="27" t="str">
        <f aca="false">IF(COUNTA($A380:$U380)=0,"",IF($A380="","No name",IF($F380="","No date",IF($W380=0,"Date ilegible",IF(NOT(ISNUMBER($N380)),"Hours no numéricas",IF($AA380="NO MATCH","Person no identificada","OK"))))))</f>
        <v/>
      </c>
      <c r="AH380" s="27" t="str">
        <f aca="false">IF($W380=0,"No date",IF($W380&lt;Validation!$B$3,"Before period",IF($W380&gt;Validation!$C$3,"After period","In period")))</f>
        <v>No date</v>
      </c>
      <c r="AI380" s="26" t="str">
        <f aca="false">IF($Y380="","",TRIM(RIGHT(SUBSTITUTE($Y380," ",REPT(" ",50)),50)))</f>
        <v/>
      </c>
      <c r="AJ380" s="27" t="str">
        <f aca="false">IF($A380="","",IF(NOT(ISERROR(MATCH($A380,Validation!$A$193:$A$217,0))),"Manual mapping",IF(COUNTIF(Validation!$U$19:$U$178,$Z380)&gt;0,"Direct",IF(COUNTIF(Validation!$S$19:$S$178,$AI380)=1,"By surname","Unresolved"))))</f>
        <v/>
      </c>
      <c r="AK380" s="28" t="str">
        <f aca="false">IF($L380="","",IF(MATCH($L380,$L$2:$L$3000,0)&lt;&gt;ROW()-1,"",COUNT($AK$1:$AK379)+1))</f>
        <v/>
      </c>
      <c r="AL380" s="28" t="str">
        <f aca="false">IF($G380="","",IF(MATCH($G380,$G$2:$G$3000,0)&lt;&gt;ROW()-1,"",COUNT($AL$1:$AL379)+1))</f>
        <v/>
      </c>
      <c r="AM380" s="28" t="str">
        <f aca="false">IF($H380="","",IF(MATCH($H380,$H$2:$H$3000,0)&lt;&gt;ROW()-1,"",COUNT($AM$1:$AM379)+1))</f>
        <v/>
      </c>
      <c r="AN380" s="28" t="str">
        <f aca="false">IF($I380="","",IF(MATCH($I380,$I$2:$I$3000,0)&lt;&gt;ROW()-1,"",COUNT($AN$1:$AN379)+1))</f>
        <v/>
      </c>
      <c r="AO380" s="28" t="str">
        <f aca="false">IF($Q380="","",IF(MATCH($Q380,$Q$2:$Q$3000,0)&lt;&gt;ROW()-1,"",COUNT($AO$1:$AO379)+1))</f>
        <v/>
      </c>
    </row>
    <row r="381" customFormat="false" ht="12.75" hidden="false" customHeight="true" outlineLevel="0" collapsed="false">
      <c r="W381" s="24" t="n">
        <f aca="false">IF($F381="",0,IFERROR(IF(ISNUMBER($F381),INT($F381),DATE(VALUE(MID(SUBSTITUTE(LEFT($F381,FIND(" ",$F381&amp;" ")-1),"/",REPT(" ",20)),41,20)),VALUE(LEFT(SUBSTITUTE(LEFT($F381,FIND(" ",$F381&amp;" ")-1),"/",REPT(" ",20)),20)),VALUE(MID(SUBSTITUTE(LEFT($F381,FIND(" ",$F381&amp;" ")-1),"/",REPT(" ",20)),21,20)))),0))</f>
        <v>0</v>
      </c>
      <c r="X381" s="25" t="str">
        <f aca="false">IF(ISNUMBER($N381),$N381*Validation!$B$5,"")</f>
        <v/>
      </c>
      <c r="Y381" s="26" t="str">
        <f aca="false">IF($A381="","",SUBSTITUTE(SUBSTITUTE(SUBSTITUTE(SUBSTITUTE(SUBSTITUTE(SUBSTITUTE(SUBSTITUTE(UPPER(TRIM($A381)),"Á","A"),"É","E"),"Í","I"),"Ó","O"),"Ú","U"),"Ñ","N"),"Ü","U"))</f>
        <v/>
      </c>
      <c r="Z381" s="26" t="str">
        <f aca="false">IF($Y381="","",LEFT($Y381,1)&amp;" "&amp;TRIM(RIGHT(SUBSTITUTE($Y381," ",REPT(" ",50)),50)))</f>
        <v/>
      </c>
      <c r="AA381" s="27" t="str">
        <f aca="false">IF($AF381="","",IF(COUNTIF(Validation!$U$19:$U$178,$AF381)&gt;0,"OK","NO MATCH"))</f>
        <v/>
      </c>
      <c r="AB381" s="27" t="str">
        <f aca="false">IF($W381=0,"",IF(AND($W381&gt;=Validation!$B$3,$W381&lt;=Validation!$C$3),"Yes","No"))</f>
        <v/>
      </c>
      <c r="AC381" s="26" t="str">
        <f aca="false">IF($A381="","",$AF381&amp;"|"&amp;TEXT($W381,"yyyy-mm-dd")&amp;"|"&amp;$J381&amp;"|"&amp;$N381)</f>
        <v/>
      </c>
      <c r="AD381" s="27" t="str">
        <f aca="false">IF($AC381="","",IF(COUNTIF($AC$2:$AC$3000,$AC381)&gt;1,"REVIEW","OK"))</f>
        <v/>
      </c>
      <c r="AE381" s="27" t="str">
        <f aca="false">IF(OR($W381=0,$O381=""),"",IF(IFERROR(IF(ISNUMBER($O381),INT($O381),DATE(VALUE(MID(SUBSTITUTE(LEFT($O381,FIND(" ",$O381&amp;" ")-1),"/",REPT(" ",20)),41,20)),VALUE(LEFT(SUBSTITUTE(LEFT($O381,FIND(" ",$O381&amp;" ")-1),"/",REPT(" ",20)),20)),VALUE(MID(SUBSTITUTE(LEFT($O381,FIND(" ",$O381&amp;" ")-1),"/",REPT(" ",20)),21,20)))),0)&gt;$W381,"Late","Same day"))</f>
        <v/>
      </c>
      <c r="AF381" s="26" t="str">
        <f aca="false">IF($A381="","",IFERROR(INDEX(Validation!$C$193:$C$217,MATCH($A381,Validation!$A$193:$A$217,0)),IF(COUNTIF(Validation!$U$19:$U$178,$Z381)&gt;0,$Z381,IF(COUNTIF(Validation!$S$19:$S$178,$AI381)=1,INDEX(Validation!$U$19:$U$178,MATCH($AI381,Validation!$S$19:$S$178,0)),$Z381))))</f>
        <v/>
      </c>
      <c r="AG381" s="27" t="str">
        <f aca="false">IF(COUNTA($A381:$U381)=0,"",IF($A381="","No name",IF($F381="","No date",IF($W381=0,"Date ilegible",IF(NOT(ISNUMBER($N381)),"Hours no numéricas",IF($AA381="NO MATCH","Person no identificada","OK"))))))</f>
        <v/>
      </c>
      <c r="AH381" s="27" t="str">
        <f aca="false">IF($W381=0,"No date",IF($W381&lt;Validation!$B$3,"Before period",IF($W381&gt;Validation!$C$3,"After period","In period")))</f>
        <v>No date</v>
      </c>
      <c r="AI381" s="26" t="str">
        <f aca="false">IF($Y381="","",TRIM(RIGHT(SUBSTITUTE($Y381," ",REPT(" ",50)),50)))</f>
        <v/>
      </c>
      <c r="AJ381" s="27" t="str">
        <f aca="false">IF($A381="","",IF(NOT(ISERROR(MATCH($A381,Validation!$A$193:$A$217,0))),"Manual mapping",IF(COUNTIF(Validation!$U$19:$U$178,$Z381)&gt;0,"Direct",IF(COUNTIF(Validation!$S$19:$S$178,$AI381)=1,"By surname","Unresolved"))))</f>
        <v/>
      </c>
      <c r="AK381" s="28" t="str">
        <f aca="false">IF($L381="","",IF(MATCH($L381,$L$2:$L$3000,0)&lt;&gt;ROW()-1,"",COUNT($AK$1:$AK380)+1))</f>
        <v/>
      </c>
      <c r="AL381" s="28" t="str">
        <f aca="false">IF($G381="","",IF(MATCH($G381,$G$2:$G$3000,0)&lt;&gt;ROW()-1,"",COUNT($AL$1:$AL380)+1))</f>
        <v/>
      </c>
      <c r="AM381" s="28" t="str">
        <f aca="false">IF($H381="","",IF(MATCH($H381,$H$2:$H$3000,0)&lt;&gt;ROW()-1,"",COUNT($AM$1:$AM380)+1))</f>
        <v/>
      </c>
      <c r="AN381" s="28" t="str">
        <f aca="false">IF($I381="","",IF(MATCH($I381,$I$2:$I$3000,0)&lt;&gt;ROW()-1,"",COUNT($AN$1:$AN380)+1))</f>
        <v/>
      </c>
      <c r="AO381" s="28" t="str">
        <f aca="false">IF($Q381="","",IF(MATCH($Q381,$Q$2:$Q$3000,0)&lt;&gt;ROW()-1,"",COUNT($AO$1:$AO380)+1))</f>
        <v/>
      </c>
    </row>
    <row r="382" customFormat="false" ht="12.75" hidden="false" customHeight="true" outlineLevel="0" collapsed="false">
      <c r="W382" s="24" t="n">
        <f aca="false">IF($F382="",0,IFERROR(IF(ISNUMBER($F382),INT($F382),DATE(VALUE(MID(SUBSTITUTE(LEFT($F382,FIND(" ",$F382&amp;" ")-1),"/",REPT(" ",20)),41,20)),VALUE(LEFT(SUBSTITUTE(LEFT($F382,FIND(" ",$F382&amp;" ")-1),"/",REPT(" ",20)),20)),VALUE(MID(SUBSTITUTE(LEFT($F382,FIND(" ",$F382&amp;" ")-1),"/",REPT(" ",20)),21,20)))),0))</f>
        <v>0</v>
      </c>
      <c r="X382" s="25" t="str">
        <f aca="false">IF(ISNUMBER($N382),$N382*Validation!$B$5,"")</f>
        <v/>
      </c>
      <c r="Y382" s="26" t="str">
        <f aca="false">IF($A382="","",SUBSTITUTE(SUBSTITUTE(SUBSTITUTE(SUBSTITUTE(SUBSTITUTE(SUBSTITUTE(SUBSTITUTE(UPPER(TRIM($A382)),"Á","A"),"É","E"),"Í","I"),"Ó","O"),"Ú","U"),"Ñ","N"),"Ü","U"))</f>
        <v/>
      </c>
      <c r="Z382" s="26" t="str">
        <f aca="false">IF($Y382="","",LEFT($Y382,1)&amp;" "&amp;TRIM(RIGHT(SUBSTITUTE($Y382," ",REPT(" ",50)),50)))</f>
        <v/>
      </c>
      <c r="AA382" s="27" t="str">
        <f aca="false">IF($AF382="","",IF(COUNTIF(Validation!$U$19:$U$178,$AF382)&gt;0,"OK","NO MATCH"))</f>
        <v/>
      </c>
      <c r="AB382" s="27" t="str">
        <f aca="false">IF($W382=0,"",IF(AND($W382&gt;=Validation!$B$3,$W382&lt;=Validation!$C$3),"Yes","No"))</f>
        <v/>
      </c>
      <c r="AC382" s="26" t="str">
        <f aca="false">IF($A382="","",$AF382&amp;"|"&amp;TEXT($W382,"yyyy-mm-dd")&amp;"|"&amp;$J382&amp;"|"&amp;$N382)</f>
        <v/>
      </c>
      <c r="AD382" s="27" t="str">
        <f aca="false">IF($AC382="","",IF(COUNTIF($AC$2:$AC$3000,$AC382)&gt;1,"REVIEW","OK"))</f>
        <v/>
      </c>
      <c r="AE382" s="27" t="str">
        <f aca="false">IF(OR($W382=0,$O382=""),"",IF(IFERROR(IF(ISNUMBER($O382),INT($O382),DATE(VALUE(MID(SUBSTITUTE(LEFT($O382,FIND(" ",$O382&amp;" ")-1),"/",REPT(" ",20)),41,20)),VALUE(LEFT(SUBSTITUTE(LEFT($O382,FIND(" ",$O382&amp;" ")-1),"/",REPT(" ",20)),20)),VALUE(MID(SUBSTITUTE(LEFT($O382,FIND(" ",$O382&amp;" ")-1),"/",REPT(" ",20)),21,20)))),0)&gt;$W382,"Late","Same day"))</f>
        <v/>
      </c>
      <c r="AF382" s="26" t="str">
        <f aca="false">IF($A382="","",IFERROR(INDEX(Validation!$C$193:$C$217,MATCH($A382,Validation!$A$193:$A$217,0)),IF(COUNTIF(Validation!$U$19:$U$178,$Z382)&gt;0,$Z382,IF(COUNTIF(Validation!$S$19:$S$178,$AI382)=1,INDEX(Validation!$U$19:$U$178,MATCH($AI382,Validation!$S$19:$S$178,0)),$Z382))))</f>
        <v/>
      </c>
      <c r="AG382" s="27" t="str">
        <f aca="false">IF(COUNTA($A382:$U382)=0,"",IF($A382="","No name",IF($F382="","No date",IF($W382=0,"Date ilegible",IF(NOT(ISNUMBER($N382)),"Hours no numéricas",IF($AA382="NO MATCH","Person no identificada","OK"))))))</f>
        <v/>
      </c>
      <c r="AH382" s="27" t="str">
        <f aca="false">IF($W382=0,"No date",IF($W382&lt;Validation!$B$3,"Before period",IF($W382&gt;Validation!$C$3,"After period","In period")))</f>
        <v>No date</v>
      </c>
      <c r="AI382" s="26" t="str">
        <f aca="false">IF($Y382="","",TRIM(RIGHT(SUBSTITUTE($Y382," ",REPT(" ",50)),50)))</f>
        <v/>
      </c>
      <c r="AJ382" s="27" t="str">
        <f aca="false">IF($A382="","",IF(NOT(ISERROR(MATCH($A382,Validation!$A$193:$A$217,0))),"Manual mapping",IF(COUNTIF(Validation!$U$19:$U$178,$Z382)&gt;0,"Direct",IF(COUNTIF(Validation!$S$19:$S$178,$AI382)=1,"By surname","Unresolved"))))</f>
        <v/>
      </c>
      <c r="AK382" s="28" t="str">
        <f aca="false">IF($L382="","",IF(MATCH($L382,$L$2:$L$3000,0)&lt;&gt;ROW()-1,"",COUNT($AK$1:$AK381)+1))</f>
        <v/>
      </c>
      <c r="AL382" s="28" t="str">
        <f aca="false">IF($G382="","",IF(MATCH($G382,$G$2:$G$3000,0)&lt;&gt;ROW()-1,"",COUNT($AL$1:$AL381)+1))</f>
        <v/>
      </c>
      <c r="AM382" s="28" t="str">
        <f aca="false">IF($H382="","",IF(MATCH($H382,$H$2:$H$3000,0)&lt;&gt;ROW()-1,"",COUNT($AM$1:$AM381)+1))</f>
        <v/>
      </c>
      <c r="AN382" s="28" t="str">
        <f aca="false">IF($I382="","",IF(MATCH($I382,$I$2:$I$3000,0)&lt;&gt;ROW()-1,"",COUNT($AN$1:$AN381)+1))</f>
        <v/>
      </c>
      <c r="AO382" s="28" t="str">
        <f aca="false">IF($Q382="","",IF(MATCH($Q382,$Q$2:$Q$3000,0)&lt;&gt;ROW()-1,"",COUNT($AO$1:$AO381)+1))</f>
        <v/>
      </c>
    </row>
    <row r="383" customFormat="false" ht="12.75" hidden="false" customHeight="true" outlineLevel="0" collapsed="false">
      <c r="W383" s="24" t="n">
        <f aca="false">IF($F383="",0,IFERROR(IF(ISNUMBER($F383),INT($F383),DATE(VALUE(MID(SUBSTITUTE(LEFT($F383,FIND(" ",$F383&amp;" ")-1),"/",REPT(" ",20)),41,20)),VALUE(LEFT(SUBSTITUTE(LEFT($F383,FIND(" ",$F383&amp;" ")-1),"/",REPT(" ",20)),20)),VALUE(MID(SUBSTITUTE(LEFT($F383,FIND(" ",$F383&amp;" ")-1),"/",REPT(" ",20)),21,20)))),0))</f>
        <v>0</v>
      </c>
      <c r="X383" s="25" t="str">
        <f aca="false">IF(ISNUMBER($N383),$N383*Validation!$B$5,"")</f>
        <v/>
      </c>
      <c r="Y383" s="26" t="str">
        <f aca="false">IF($A383="","",SUBSTITUTE(SUBSTITUTE(SUBSTITUTE(SUBSTITUTE(SUBSTITUTE(SUBSTITUTE(SUBSTITUTE(UPPER(TRIM($A383)),"Á","A"),"É","E"),"Í","I"),"Ó","O"),"Ú","U"),"Ñ","N"),"Ü","U"))</f>
        <v/>
      </c>
      <c r="Z383" s="26" t="str">
        <f aca="false">IF($Y383="","",LEFT($Y383,1)&amp;" "&amp;TRIM(RIGHT(SUBSTITUTE($Y383," ",REPT(" ",50)),50)))</f>
        <v/>
      </c>
      <c r="AA383" s="27" t="str">
        <f aca="false">IF($AF383="","",IF(COUNTIF(Validation!$U$19:$U$178,$AF383)&gt;0,"OK","NO MATCH"))</f>
        <v/>
      </c>
      <c r="AB383" s="27" t="str">
        <f aca="false">IF($W383=0,"",IF(AND($W383&gt;=Validation!$B$3,$W383&lt;=Validation!$C$3),"Yes","No"))</f>
        <v/>
      </c>
      <c r="AC383" s="26" t="str">
        <f aca="false">IF($A383="","",$AF383&amp;"|"&amp;TEXT($W383,"yyyy-mm-dd")&amp;"|"&amp;$J383&amp;"|"&amp;$N383)</f>
        <v/>
      </c>
      <c r="AD383" s="27" t="str">
        <f aca="false">IF($AC383="","",IF(COUNTIF($AC$2:$AC$3000,$AC383)&gt;1,"REVIEW","OK"))</f>
        <v/>
      </c>
      <c r="AE383" s="27" t="str">
        <f aca="false">IF(OR($W383=0,$O383=""),"",IF(IFERROR(IF(ISNUMBER($O383),INT($O383),DATE(VALUE(MID(SUBSTITUTE(LEFT($O383,FIND(" ",$O383&amp;" ")-1),"/",REPT(" ",20)),41,20)),VALUE(LEFT(SUBSTITUTE(LEFT($O383,FIND(" ",$O383&amp;" ")-1),"/",REPT(" ",20)),20)),VALUE(MID(SUBSTITUTE(LEFT($O383,FIND(" ",$O383&amp;" ")-1),"/",REPT(" ",20)),21,20)))),0)&gt;$W383,"Late","Same day"))</f>
        <v/>
      </c>
      <c r="AF383" s="26" t="str">
        <f aca="false">IF($A383="","",IFERROR(INDEX(Validation!$C$193:$C$217,MATCH($A383,Validation!$A$193:$A$217,0)),IF(COUNTIF(Validation!$U$19:$U$178,$Z383)&gt;0,$Z383,IF(COUNTIF(Validation!$S$19:$S$178,$AI383)=1,INDEX(Validation!$U$19:$U$178,MATCH($AI383,Validation!$S$19:$S$178,0)),$Z383))))</f>
        <v/>
      </c>
      <c r="AG383" s="27" t="str">
        <f aca="false">IF(COUNTA($A383:$U383)=0,"",IF($A383="","No name",IF($F383="","No date",IF($W383=0,"Date ilegible",IF(NOT(ISNUMBER($N383)),"Hours no numéricas",IF($AA383="NO MATCH","Person no identificada","OK"))))))</f>
        <v/>
      </c>
      <c r="AH383" s="27" t="str">
        <f aca="false">IF($W383=0,"No date",IF($W383&lt;Validation!$B$3,"Before period",IF($W383&gt;Validation!$C$3,"After period","In period")))</f>
        <v>No date</v>
      </c>
      <c r="AI383" s="26" t="str">
        <f aca="false">IF($Y383="","",TRIM(RIGHT(SUBSTITUTE($Y383," ",REPT(" ",50)),50)))</f>
        <v/>
      </c>
      <c r="AJ383" s="27" t="str">
        <f aca="false">IF($A383="","",IF(NOT(ISERROR(MATCH($A383,Validation!$A$193:$A$217,0))),"Manual mapping",IF(COUNTIF(Validation!$U$19:$U$178,$Z383)&gt;0,"Direct",IF(COUNTIF(Validation!$S$19:$S$178,$AI383)=1,"By surname","Unresolved"))))</f>
        <v/>
      </c>
      <c r="AK383" s="28" t="str">
        <f aca="false">IF($L383="","",IF(MATCH($L383,$L$2:$L$3000,0)&lt;&gt;ROW()-1,"",COUNT($AK$1:$AK382)+1))</f>
        <v/>
      </c>
      <c r="AL383" s="28" t="str">
        <f aca="false">IF($G383="","",IF(MATCH($G383,$G$2:$G$3000,0)&lt;&gt;ROW()-1,"",COUNT($AL$1:$AL382)+1))</f>
        <v/>
      </c>
      <c r="AM383" s="28" t="str">
        <f aca="false">IF($H383="","",IF(MATCH($H383,$H$2:$H$3000,0)&lt;&gt;ROW()-1,"",COUNT($AM$1:$AM382)+1))</f>
        <v/>
      </c>
      <c r="AN383" s="28" t="str">
        <f aca="false">IF($I383="","",IF(MATCH($I383,$I$2:$I$3000,0)&lt;&gt;ROW()-1,"",COUNT($AN$1:$AN382)+1))</f>
        <v/>
      </c>
      <c r="AO383" s="28" t="str">
        <f aca="false">IF($Q383="","",IF(MATCH($Q383,$Q$2:$Q$3000,0)&lt;&gt;ROW()-1,"",COUNT($AO$1:$AO382)+1))</f>
        <v/>
      </c>
    </row>
    <row r="384" customFormat="false" ht="12.75" hidden="false" customHeight="true" outlineLevel="0" collapsed="false">
      <c r="W384" s="24" t="n">
        <f aca="false">IF($F384="",0,IFERROR(IF(ISNUMBER($F384),INT($F384),DATE(VALUE(MID(SUBSTITUTE(LEFT($F384,FIND(" ",$F384&amp;" ")-1),"/",REPT(" ",20)),41,20)),VALUE(LEFT(SUBSTITUTE(LEFT($F384,FIND(" ",$F384&amp;" ")-1),"/",REPT(" ",20)),20)),VALUE(MID(SUBSTITUTE(LEFT($F384,FIND(" ",$F384&amp;" ")-1),"/",REPT(" ",20)),21,20)))),0))</f>
        <v>0</v>
      </c>
      <c r="X384" s="25" t="str">
        <f aca="false">IF(ISNUMBER($N384),$N384*Validation!$B$5,"")</f>
        <v/>
      </c>
      <c r="Y384" s="26" t="str">
        <f aca="false">IF($A384="","",SUBSTITUTE(SUBSTITUTE(SUBSTITUTE(SUBSTITUTE(SUBSTITUTE(SUBSTITUTE(SUBSTITUTE(UPPER(TRIM($A384)),"Á","A"),"É","E"),"Í","I"),"Ó","O"),"Ú","U"),"Ñ","N"),"Ü","U"))</f>
        <v/>
      </c>
      <c r="Z384" s="26" t="str">
        <f aca="false">IF($Y384="","",LEFT($Y384,1)&amp;" "&amp;TRIM(RIGHT(SUBSTITUTE($Y384," ",REPT(" ",50)),50)))</f>
        <v/>
      </c>
      <c r="AA384" s="27" t="str">
        <f aca="false">IF($AF384="","",IF(COUNTIF(Validation!$U$19:$U$178,$AF384)&gt;0,"OK","NO MATCH"))</f>
        <v/>
      </c>
      <c r="AB384" s="27" t="str">
        <f aca="false">IF($W384=0,"",IF(AND($W384&gt;=Validation!$B$3,$W384&lt;=Validation!$C$3),"Yes","No"))</f>
        <v/>
      </c>
      <c r="AC384" s="26" t="str">
        <f aca="false">IF($A384="","",$AF384&amp;"|"&amp;TEXT($W384,"yyyy-mm-dd")&amp;"|"&amp;$J384&amp;"|"&amp;$N384)</f>
        <v/>
      </c>
      <c r="AD384" s="27" t="str">
        <f aca="false">IF($AC384="","",IF(COUNTIF($AC$2:$AC$3000,$AC384)&gt;1,"REVIEW","OK"))</f>
        <v/>
      </c>
      <c r="AE384" s="27" t="str">
        <f aca="false">IF(OR($W384=0,$O384=""),"",IF(IFERROR(IF(ISNUMBER($O384),INT($O384),DATE(VALUE(MID(SUBSTITUTE(LEFT($O384,FIND(" ",$O384&amp;" ")-1),"/",REPT(" ",20)),41,20)),VALUE(LEFT(SUBSTITUTE(LEFT($O384,FIND(" ",$O384&amp;" ")-1),"/",REPT(" ",20)),20)),VALUE(MID(SUBSTITUTE(LEFT($O384,FIND(" ",$O384&amp;" ")-1),"/",REPT(" ",20)),21,20)))),0)&gt;$W384,"Late","Same day"))</f>
        <v/>
      </c>
      <c r="AF384" s="26" t="str">
        <f aca="false">IF($A384="","",IFERROR(INDEX(Validation!$C$193:$C$217,MATCH($A384,Validation!$A$193:$A$217,0)),IF(COUNTIF(Validation!$U$19:$U$178,$Z384)&gt;0,$Z384,IF(COUNTIF(Validation!$S$19:$S$178,$AI384)=1,INDEX(Validation!$U$19:$U$178,MATCH($AI384,Validation!$S$19:$S$178,0)),$Z384))))</f>
        <v/>
      </c>
      <c r="AG384" s="27" t="str">
        <f aca="false">IF(COUNTA($A384:$U384)=0,"",IF($A384="","No name",IF($F384="","No date",IF($W384=0,"Date ilegible",IF(NOT(ISNUMBER($N384)),"Hours no numéricas",IF($AA384="NO MATCH","Person no identificada","OK"))))))</f>
        <v/>
      </c>
      <c r="AH384" s="27" t="str">
        <f aca="false">IF($W384=0,"No date",IF($W384&lt;Validation!$B$3,"Before period",IF($W384&gt;Validation!$C$3,"After period","In period")))</f>
        <v>No date</v>
      </c>
      <c r="AI384" s="26" t="str">
        <f aca="false">IF($Y384="","",TRIM(RIGHT(SUBSTITUTE($Y384," ",REPT(" ",50)),50)))</f>
        <v/>
      </c>
      <c r="AJ384" s="27" t="str">
        <f aca="false">IF($A384="","",IF(NOT(ISERROR(MATCH($A384,Validation!$A$193:$A$217,0))),"Manual mapping",IF(COUNTIF(Validation!$U$19:$U$178,$Z384)&gt;0,"Direct",IF(COUNTIF(Validation!$S$19:$S$178,$AI384)=1,"By surname","Unresolved"))))</f>
        <v/>
      </c>
      <c r="AK384" s="28" t="str">
        <f aca="false">IF($L384="","",IF(MATCH($L384,$L$2:$L$3000,0)&lt;&gt;ROW()-1,"",COUNT($AK$1:$AK383)+1))</f>
        <v/>
      </c>
      <c r="AL384" s="28" t="str">
        <f aca="false">IF($G384="","",IF(MATCH($G384,$G$2:$G$3000,0)&lt;&gt;ROW()-1,"",COUNT($AL$1:$AL383)+1))</f>
        <v/>
      </c>
      <c r="AM384" s="28" t="str">
        <f aca="false">IF($H384="","",IF(MATCH($H384,$H$2:$H$3000,0)&lt;&gt;ROW()-1,"",COUNT($AM$1:$AM383)+1))</f>
        <v/>
      </c>
      <c r="AN384" s="28" t="str">
        <f aca="false">IF($I384="","",IF(MATCH($I384,$I$2:$I$3000,0)&lt;&gt;ROW()-1,"",COUNT($AN$1:$AN383)+1))</f>
        <v/>
      </c>
      <c r="AO384" s="28" t="str">
        <f aca="false">IF($Q384="","",IF(MATCH($Q384,$Q$2:$Q$3000,0)&lt;&gt;ROW()-1,"",COUNT($AO$1:$AO383)+1))</f>
        <v/>
      </c>
    </row>
    <row r="385" customFormat="false" ht="12.75" hidden="false" customHeight="true" outlineLevel="0" collapsed="false">
      <c r="W385" s="24" t="n">
        <f aca="false">IF($F385="",0,IFERROR(IF(ISNUMBER($F385),INT($F385),DATE(VALUE(MID(SUBSTITUTE(LEFT($F385,FIND(" ",$F385&amp;" ")-1),"/",REPT(" ",20)),41,20)),VALUE(LEFT(SUBSTITUTE(LEFT($F385,FIND(" ",$F385&amp;" ")-1),"/",REPT(" ",20)),20)),VALUE(MID(SUBSTITUTE(LEFT($F385,FIND(" ",$F385&amp;" ")-1),"/",REPT(" ",20)),21,20)))),0))</f>
        <v>0</v>
      </c>
      <c r="X385" s="25" t="str">
        <f aca="false">IF(ISNUMBER($N385),$N385*Validation!$B$5,"")</f>
        <v/>
      </c>
      <c r="Y385" s="26" t="str">
        <f aca="false">IF($A385="","",SUBSTITUTE(SUBSTITUTE(SUBSTITUTE(SUBSTITUTE(SUBSTITUTE(SUBSTITUTE(SUBSTITUTE(UPPER(TRIM($A385)),"Á","A"),"É","E"),"Í","I"),"Ó","O"),"Ú","U"),"Ñ","N"),"Ü","U"))</f>
        <v/>
      </c>
      <c r="Z385" s="26" t="str">
        <f aca="false">IF($Y385="","",LEFT($Y385,1)&amp;" "&amp;TRIM(RIGHT(SUBSTITUTE($Y385," ",REPT(" ",50)),50)))</f>
        <v/>
      </c>
      <c r="AA385" s="27" t="str">
        <f aca="false">IF($AF385="","",IF(COUNTIF(Validation!$U$19:$U$178,$AF385)&gt;0,"OK","NO MATCH"))</f>
        <v/>
      </c>
      <c r="AB385" s="27" t="str">
        <f aca="false">IF($W385=0,"",IF(AND($W385&gt;=Validation!$B$3,$W385&lt;=Validation!$C$3),"Yes","No"))</f>
        <v/>
      </c>
      <c r="AC385" s="26" t="str">
        <f aca="false">IF($A385="","",$AF385&amp;"|"&amp;TEXT($W385,"yyyy-mm-dd")&amp;"|"&amp;$J385&amp;"|"&amp;$N385)</f>
        <v/>
      </c>
      <c r="AD385" s="27" t="str">
        <f aca="false">IF($AC385="","",IF(COUNTIF($AC$2:$AC$3000,$AC385)&gt;1,"REVIEW","OK"))</f>
        <v/>
      </c>
      <c r="AE385" s="27" t="str">
        <f aca="false">IF(OR($W385=0,$O385=""),"",IF(IFERROR(IF(ISNUMBER($O385),INT($O385),DATE(VALUE(MID(SUBSTITUTE(LEFT($O385,FIND(" ",$O385&amp;" ")-1),"/",REPT(" ",20)),41,20)),VALUE(LEFT(SUBSTITUTE(LEFT($O385,FIND(" ",$O385&amp;" ")-1),"/",REPT(" ",20)),20)),VALUE(MID(SUBSTITUTE(LEFT($O385,FIND(" ",$O385&amp;" ")-1),"/",REPT(" ",20)),21,20)))),0)&gt;$W385,"Late","Same day"))</f>
        <v/>
      </c>
      <c r="AF385" s="26" t="str">
        <f aca="false">IF($A385="","",IFERROR(INDEX(Validation!$C$193:$C$217,MATCH($A385,Validation!$A$193:$A$217,0)),IF(COUNTIF(Validation!$U$19:$U$178,$Z385)&gt;0,$Z385,IF(COUNTIF(Validation!$S$19:$S$178,$AI385)=1,INDEX(Validation!$U$19:$U$178,MATCH($AI385,Validation!$S$19:$S$178,0)),$Z385))))</f>
        <v/>
      </c>
      <c r="AG385" s="27" t="str">
        <f aca="false">IF(COUNTA($A385:$U385)=0,"",IF($A385="","No name",IF($F385="","No date",IF($W385=0,"Date ilegible",IF(NOT(ISNUMBER($N385)),"Hours no numéricas",IF($AA385="NO MATCH","Person no identificada","OK"))))))</f>
        <v/>
      </c>
      <c r="AH385" s="27" t="str">
        <f aca="false">IF($W385=0,"No date",IF($W385&lt;Validation!$B$3,"Before period",IF($W385&gt;Validation!$C$3,"After period","In period")))</f>
        <v>No date</v>
      </c>
      <c r="AI385" s="26" t="str">
        <f aca="false">IF($Y385="","",TRIM(RIGHT(SUBSTITUTE($Y385," ",REPT(" ",50)),50)))</f>
        <v/>
      </c>
      <c r="AJ385" s="27" t="str">
        <f aca="false">IF($A385="","",IF(NOT(ISERROR(MATCH($A385,Validation!$A$193:$A$217,0))),"Manual mapping",IF(COUNTIF(Validation!$U$19:$U$178,$Z385)&gt;0,"Direct",IF(COUNTIF(Validation!$S$19:$S$178,$AI385)=1,"By surname","Unresolved"))))</f>
        <v/>
      </c>
      <c r="AK385" s="28" t="str">
        <f aca="false">IF($L385="","",IF(MATCH($L385,$L$2:$L$3000,0)&lt;&gt;ROW()-1,"",COUNT($AK$1:$AK384)+1))</f>
        <v/>
      </c>
      <c r="AL385" s="28" t="str">
        <f aca="false">IF($G385="","",IF(MATCH($G385,$G$2:$G$3000,0)&lt;&gt;ROW()-1,"",COUNT($AL$1:$AL384)+1))</f>
        <v/>
      </c>
      <c r="AM385" s="28" t="str">
        <f aca="false">IF($H385="","",IF(MATCH($H385,$H$2:$H$3000,0)&lt;&gt;ROW()-1,"",COUNT($AM$1:$AM384)+1))</f>
        <v/>
      </c>
      <c r="AN385" s="28" t="str">
        <f aca="false">IF($I385="","",IF(MATCH($I385,$I$2:$I$3000,0)&lt;&gt;ROW()-1,"",COUNT($AN$1:$AN384)+1))</f>
        <v/>
      </c>
      <c r="AO385" s="28" t="str">
        <f aca="false">IF($Q385="","",IF(MATCH($Q385,$Q$2:$Q$3000,0)&lt;&gt;ROW()-1,"",COUNT($AO$1:$AO384)+1))</f>
        <v/>
      </c>
    </row>
    <row r="386" customFormat="false" ht="12.75" hidden="false" customHeight="true" outlineLevel="0" collapsed="false">
      <c r="W386" s="24" t="n">
        <f aca="false">IF($F386="",0,IFERROR(IF(ISNUMBER($F386),INT($F386),DATE(VALUE(MID(SUBSTITUTE(LEFT($F386,FIND(" ",$F386&amp;" ")-1),"/",REPT(" ",20)),41,20)),VALUE(LEFT(SUBSTITUTE(LEFT($F386,FIND(" ",$F386&amp;" ")-1),"/",REPT(" ",20)),20)),VALUE(MID(SUBSTITUTE(LEFT($F386,FIND(" ",$F386&amp;" ")-1),"/",REPT(" ",20)),21,20)))),0))</f>
        <v>0</v>
      </c>
      <c r="X386" s="25" t="str">
        <f aca="false">IF(ISNUMBER($N386),$N386*Validation!$B$5,"")</f>
        <v/>
      </c>
      <c r="Y386" s="26" t="str">
        <f aca="false">IF($A386="","",SUBSTITUTE(SUBSTITUTE(SUBSTITUTE(SUBSTITUTE(SUBSTITUTE(SUBSTITUTE(SUBSTITUTE(UPPER(TRIM($A386)),"Á","A"),"É","E"),"Í","I"),"Ó","O"),"Ú","U"),"Ñ","N"),"Ü","U"))</f>
        <v/>
      </c>
      <c r="Z386" s="26" t="str">
        <f aca="false">IF($Y386="","",LEFT($Y386,1)&amp;" "&amp;TRIM(RIGHT(SUBSTITUTE($Y386," ",REPT(" ",50)),50)))</f>
        <v/>
      </c>
      <c r="AA386" s="27" t="str">
        <f aca="false">IF($AF386="","",IF(COUNTIF(Validation!$U$19:$U$178,$AF386)&gt;0,"OK","NO MATCH"))</f>
        <v/>
      </c>
      <c r="AB386" s="27" t="str">
        <f aca="false">IF($W386=0,"",IF(AND($W386&gt;=Validation!$B$3,$W386&lt;=Validation!$C$3),"Yes","No"))</f>
        <v/>
      </c>
      <c r="AC386" s="26" t="str">
        <f aca="false">IF($A386="","",$AF386&amp;"|"&amp;TEXT($W386,"yyyy-mm-dd")&amp;"|"&amp;$J386&amp;"|"&amp;$N386)</f>
        <v/>
      </c>
      <c r="AD386" s="27" t="str">
        <f aca="false">IF($AC386="","",IF(COUNTIF($AC$2:$AC$3000,$AC386)&gt;1,"REVIEW","OK"))</f>
        <v/>
      </c>
      <c r="AE386" s="27" t="str">
        <f aca="false">IF(OR($W386=0,$O386=""),"",IF(IFERROR(IF(ISNUMBER($O386),INT($O386),DATE(VALUE(MID(SUBSTITUTE(LEFT($O386,FIND(" ",$O386&amp;" ")-1),"/",REPT(" ",20)),41,20)),VALUE(LEFT(SUBSTITUTE(LEFT($O386,FIND(" ",$O386&amp;" ")-1),"/",REPT(" ",20)),20)),VALUE(MID(SUBSTITUTE(LEFT($O386,FIND(" ",$O386&amp;" ")-1),"/",REPT(" ",20)),21,20)))),0)&gt;$W386,"Late","Same day"))</f>
        <v/>
      </c>
      <c r="AF386" s="26" t="str">
        <f aca="false">IF($A386="","",IFERROR(INDEX(Validation!$C$193:$C$217,MATCH($A386,Validation!$A$193:$A$217,0)),IF(COUNTIF(Validation!$U$19:$U$178,$Z386)&gt;0,$Z386,IF(COUNTIF(Validation!$S$19:$S$178,$AI386)=1,INDEX(Validation!$U$19:$U$178,MATCH($AI386,Validation!$S$19:$S$178,0)),$Z386))))</f>
        <v/>
      </c>
      <c r="AG386" s="27" t="str">
        <f aca="false">IF(COUNTA($A386:$U386)=0,"",IF($A386="","No name",IF($F386="","No date",IF($W386=0,"Date ilegible",IF(NOT(ISNUMBER($N386)),"Hours no numéricas",IF($AA386="NO MATCH","Person no identificada","OK"))))))</f>
        <v/>
      </c>
      <c r="AH386" s="27" t="str">
        <f aca="false">IF($W386=0,"No date",IF($W386&lt;Validation!$B$3,"Before period",IF($W386&gt;Validation!$C$3,"After period","In period")))</f>
        <v>No date</v>
      </c>
      <c r="AI386" s="26" t="str">
        <f aca="false">IF($Y386="","",TRIM(RIGHT(SUBSTITUTE($Y386," ",REPT(" ",50)),50)))</f>
        <v/>
      </c>
      <c r="AJ386" s="27" t="str">
        <f aca="false">IF($A386="","",IF(NOT(ISERROR(MATCH($A386,Validation!$A$193:$A$217,0))),"Manual mapping",IF(COUNTIF(Validation!$U$19:$U$178,$Z386)&gt;0,"Direct",IF(COUNTIF(Validation!$S$19:$S$178,$AI386)=1,"By surname","Unresolved"))))</f>
        <v/>
      </c>
      <c r="AK386" s="28" t="str">
        <f aca="false">IF($L386="","",IF(MATCH($L386,$L$2:$L$3000,0)&lt;&gt;ROW()-1,"",COUNT($AK$1:$AK385)+1))</f>
        <v/>
      </c>
      <c r="AL386" s="28" t="str">
        <f aca="false">IF($G386="","",IF(MATCH($G386,$G$2:$G$3000,0)&lt;&gt;ROW()-1,"",COUNT($AL$1:$AL385)+1))</f>
        <v/>
      </c>
      <c r="AM386" s="28" t="str">
        <f aca="false">IF($H386="","",IF(MATCH($H386,$H$2:$H$3000,0)&lt;&gt;ROW()-1,"",COUNT($AM$1:$AM385)+1))</f>
        <v/>
      </c>
      <c r="AN386" s="28" t="str">
        <f aca="false">IF($I386="","",IF(MATCH($I386,$I$2:$I$3000,0)&lt;&gt;ROW()-1,"",COUNT($AN$1:$AN385)+1))</f>
        <v/>
      </c>
      <c r="AO386" s="28" t="str">
        <f aca="false">IF($Q386="","",IF(MATCH($Q386,$Q$2:$Q$3000,0)&lt;&gt;ROW()-1,"",COUNT($AO$1:$AO385)+1))</f>
        <v/>
      </c>
    </row>
    <row r="387" customFormat="false" ht="12.75" hidden="false" customHeight="true" outlineLevel="0" collapsed="false">
      <c r="W387" s="24" t="n">
        <f aca="false">IF($F387="",0,IFERROR(IF(ISNUMBER($F387),INT($F387),DATE(VALUE(MID(SUBSTITUTE(LEFT($F387,FIND(" ",$F387&amp;" ")-1),"/",REPT(" ",20)),41,20)),VALUE(LEFT(SUBSTITUTE(LEFT($F387,FIND(" ",$F387&amp;" ")-1),"/",REPT(" ",20)),20)),VALUE(MID(SUBSTITUTE(LEFT($F387,FIND(" ",$F387&amp;" ")-1),"/",REPT(" ",20)),21,20)))),0))</f>
        <v>0</v>
      </c>
      <c r="X387" s="25" t="str">
        <f aca="false">IF(ISNUMBER($N387),$N387*Validation!$B$5,"")</f>
        <v/>
      </c>
      <c r="Y387" s="26" t="str">
        <f aca="false">IF($A387="","",SUBSTITUTE(SUBSTITUTE(SUBSTITUTE(SUBSTITUTE(SUBSTITUTE(SUBSTITUTE(SUBSTITUTE(UPPER(TRIM($A387)),"Á","A"),"É","E"),"Í","I"),"Ó","O"),"Ú","U"),"Ñ","N"),"Ü","U"))</f>
        <v/>
      </c>
      <c r="Z387" s="26" t="str">
        <f aca="false">IF($Y387="","",LEFT($Y387,1)&amp;" "&amp;TRIM(RIGHT(SUBSTITUTE($Y387," ",REPT(" ",50)),50)))</f>
        <v/>
      </c>
      <c r="AA387" s="27" t="str">
        <f aca="false">IF($AF387="","",IF(COUNTIF(Validation!$U$19:$U$178,$AF387)&gt;0,"OK","NO MATCH"))</f>
        <v/>
      </c>
      <c r="AB387" s="27" t="str">
        <f aca="false">IF($W387=0,"",IF(AND($W387&gt;=Validation!$B$3,$W387&lt;=Validation!$C$3),"Yes","No"))</f>
        <v/>
      </c>
      <c r="AC387" s="26" t="str">
        <f aca="false">IF($A387="","",$AF387&amp;"|"&amp;TEXT($W387,"yyyy-mm-dd")&amp;"|"&amp;$J387&amp;"|"&amp;$N387)</f>
        <v/>
      </c>
      <c r="AD387" s="27" t="str">
        <f aca="false">IF($AC387="","",IF(COUNTIF($AC$2:$AC$3000,$AC387)&gt;1,"REVIEW","OK"))</f>
        <v/>
      </c>
      <c r="AE387" s="27" t="str">
        <f aca="false">IF(OR($W387=0,$O387=""),"",IF(IFERROR(IF(ISNUMBER($O387),INT($O387),DATE(VALUE(MID(SUBSTITUTE(LEFT($O387,FIND(" ",$O387&amp;" ")-1),"/",REPT(" ",20)),41,20)),VALUE(LEFT(SUBSTITUTE(LEFT($O387,FIND(" ",$O387&amp;" ")-1),"/",REPT(" ",20)),20)),VALUE(MID(SUBSTITUTE(LEFT($O387,FIND(" ",$O387&amp;" ")-1),"/",REPT(" ",20)),21,20)))),0)&gt;$W387,"Late","Same day"))</f>
        <v/>
      </c>
      <c r="AF387" s="26" t="str">
        <f aca="false">IF($A387="","",IFERROR(INDEX(Validation!$C$193:$C$217,MATCH($A387,Validation!$A$193:$A$217,0)),IF(COUNTIF(Validation!$U$19:$U$178,$Z387)&gt;0,$Z387,IF(COUNTIF(Validation!$S$19:$S$178,$AI387)=1,INDEX(Validation!$U$19:$U$178,MATCH($AI387,Validation!$S$19:$S$178,0)),$Z387))))</f>
        <v/>
      </c>
      <c r="AG387" s="27" t="str">
        <f aca="false">IF(COUNTA($A387:$U387)=0,"",IF($A387="","No name",IF($F387="","No date",IF($W387=0,"Date ilegible",IF(NOT(ISNUMBER($N387)),"Hours no numéricas",IF($AA387="NO MATCH","Person no identificada","OK"))))))</f>
        <v/>
      </c>
      <c r="AH387" s="27" t="str">
        <f aca="false">IF($W387=0,"No date",IF($W387&lt;Validation!$B$3,"Before period",IF($W387&gt;Validation!$C$3,"After period","In period")))</f>
        <v>No date</v>
      </c>
      <c r="AI387" s="26" t="str">
        <f aca="false">IF($Y387="","",TRIM(RIGHT(SUBSTITUTE($Y387," ",REPT(" ",50)),50)))</f>
        <v/>
      </c>
      <c r="AJ387" s="27" t="str">
        <f aca="false">IF($A387="","",IF(NOT(ISERROR(MATCH($A387,Validation!$A$193:$A$217,0))),"Manual mapping",IF(COUNTIF(Validation!$U$19:$U$178,$Z387)&gt;0,"Direct",IF(COUNTIF(Validation!$S$19:$S$178,$AI387)=1,"By surname","Unresolved"))))</f>
        <v/>
      </c>
      <c r="AK387" s="28" t="str">
        <f aca="false">IF($L387="","",IF(MATCH($L387,$L$2:$L$3000,0)&lt;&gt;ROW()-1,"",COUNT($AK$1:$AK386)+1))</f>
        <v/>
      </c>
      <c r="AL387" s="28" t="str">
        <f aca="false">IF($G387="","",IF(MATCH($G387,$G$2:$G$3000,0)&lt;&gt;ROW()-1,"",COUNT($AL$1:$AL386)+1))</f>
        <v/>
      </c>
      <c r="AM387" s="28" t="str">
        <f aca="false">IF($H387="","",IF(MATCH($H387,$H$2:$H$3000,0)&lt;&gt;ROW()-1,"",COUNT($AM$1:$AM386)+1))</f>
        <v/>
      </c>
      <c r="AN387" s="28" t="str">
        <f aca="false">IF($I387="","",IF(MATCH($I387,$I$2:$I$3000,0)&lt;&gt;ROW()-1,"",COUNT($AN$1:$AN386)+1))</f>
        <v/>
      </c>
      <c r="AO387" s="28" t="str">
        <f aca="false">IF($Q387="","",IF(MATCH($Q387,$Q$2:$Q$3000,0)&lt;&gt;ROW()-1,"",COUNT($AO$1:$AO386)+1))</f>
        <v/>
      </c>
    </row>
    <row r="388" customFormat="false" ht="12.75" hidden="false" customHeight="true" outlineLevel="0" collapsed="false">
      <c r="W388" s="24" t="n">
        <f aca="false">IF($F388="",0,IFERROR(IF(ISNUMBER($F388),INT($F388),DATE(VALUE(MID(SUBSTITUTE(LEFT($F388,FIND(" ",$F388&amp;" ")-1),"/",REPT(" ",20)),41,20)),VALUE(LEFT(SUBSTITUTE(LEFT($F388,FIND(" ",$F388&amp;" ")-1),"/",REPT(" ",20)),20)),VALUE(MID(SUBSTITUTE(LEFT($F388,FIND(" ",$F388&amp;" ")-1),"/",REPT(" ",20)),21,20)))),0))</f>
        <v>0</v>
      </c>
      <c r="X388" s="25" t="str">
        <f aca="false">IF(ISNUMBER($N388),$N388*Validation!$B$5,"")</f>
        <v/>
      </c>
      <c r="Y388" s="26" t="str">
        <f aca="false">IF($A388="","",SUBSTITUTE(SUBSTITUTE(SUBSTITUTE(SUBSTITUTE(SUBSTITUTE(SUBSTITUTE(SUBSTITUTE(UPPER(TRIM($A388)),"Á","A"),"É","E"),"Í","I"),"Ó","O"),"Ú","U"),"Ñ","N"),"Ü","U"))</f>
        <v/>
      </c>
      <c r="Z388" s="26" t="str">
        <f aca="false">IF($Y388="","",LEFT($Y388,1)&amp;" "&amp;TRIM(RIGHT(SUBSTITUTE($Y388," ",REPT(" ",50)),50)))</f>
        <v/>
      </c>
      <c r="AA388" s="27" t="str">
        <f aca="false">IF($AF388="","",IF(COUNTIF(Validation!$U$19:$U$178,$AF388)&gt;0,"OK","NO MATCH"))</f>
        <v/>
      </c>
      <c r="AB388" s="27" t="str">
        <f aca="false">IF($W388=0,"",IF(AND($W388&gt;=Validation!$B$3,$W388&lt;=Validation!$C$3),"Yes","No"))</f>
        <v/>
      </c>
      <c r="AC388" s="26" t="str">
        <f aca="false">IF($A388="","",$AF388&amp;"|"&amp;TEXT($W388,"yyyy-mm-dd")&amp;"|"&amp;$J388&amp;"|"&amp;$N388)</f>
        <v/>
      </c>
      <c r="AD388" s="27" t="str">
        <f aca="false">IF($AC388="","",IF(COUNTIF($AC$2:$AC$3000,$AC388)&gt;1,"REVIEW","OK"))</f>
        <v/>
      </c>
      <c r="AE388" s="27" t="str">
        <f aca="false">IF(OR($W388=0,$O388=""),"",IF(IFERROR(IF(ISNUMBER($O388),INT($O388),DATE(VALUE(MID(SUBSTITUTE(LEFT($O388,FIND(" ",$O388&amp;" ")-1),"/",REPT(" ",20)),41,20)),VALUE(LEFT(SUBSTITUTE(LEFT($O388,FIND(" ",$O388&amp;" ")-1),"/",REPT(" ",20)),20)),VALUE(MID(SUBSTITUTE(LEFT($O388,FIND(" ",$O388&amp;" ")-1),"/",REPT(" ",20)),21,20)))),0)&gt;$W388,"Late","Same day"))</f>
        <v/>
      </c>
      <c r="AF388" s="26" t="str">
        <f aca="false">IF($A388="","",IFERROR(INDEX(Validation!$C$193:$C$217,MATCH($A388,Validation!$A$193:$A$217,0)),IF(COUNTIF(Validation!$U$19:$U$178,$Z388)&gt;0,$Z388,IF(COUNTIF(Validation!$S$19:$S$178,$AI388)=1,INDEX(Validation!$U$19:$U$178,MATCH($AI388,Validation!$S$19:$S$178,0)),$Z388))))</f>
        <v/>
      </c>
      <c r="AG388" s="27" t="str">
        <f aca="false">IF(COUNTA($A388:$U388)=0,"",IF($A388="","No name",IF($F388="","No date",IF($W388=0,"Date ilegible",IF(NOT(ISNUMBER($N388)),"Hours no numéricas",IF($AA388="NO MATCH","Person no identificada","OK"))))))</f>
        <v/>
      </c>
      <c r="AH388" s="27" t="str">
        <f aca="false">IF($W388=0,"No date",IF($W388&lt;Validation!$B$3,"Before period",IF($W388&gt;Validation!$C$3,"After period","In period")))</f>
        <v>No date</v>
      </c>
      <c r="AI388" s="26" t="str">
        <f aca="false">IF($Y388="","",TRIM(RIGHT(SUBSTITUTE($Y388," ",REPT(" ",50)),50)))</f>
        <v/>
      </c>
      <c r="AJ388" s="27" t="str">
        <f aca="false">IF($A388="","",IF(NOT(ISERROR(MATCH($A388,Validation!$A$193:$A$217,0))),"Manual mapping",IF(COUNTIF(Validation!$U$19:$U$178,$Z388)&gt;0,"Direct",IF(COUNTIF(Validation!$S$19:$S$178,$AI388)=1,"By surname","Unresolved"))))</f>
        <v/>
      </c>
      <c r="AK388" s="28" t="str">
        <f aca="false">IF($L388="","",IF(MATCH($L388,$L$2:$L$3000,0)&lt;&gt;ROW()-1,"",COUNT($AK$1:$AK387)+1))</f>
        <v/>
      </c>
      <c r="AL388" s="28" t="str">
        <f aca="false">IF($G388="","",IF(MATCH($G388,$G$2:$G$3000,0)&lt;&gt;ROW()-1,"",COUNT($AL$1:$AL387)+1))</f>
        <v/>
      </c>
      <c r="AM388" s="28" t="str">
        <f aca="false">IF($H388="","",IF(MATCH($H388,$H$2:$H$3000,0)&lt;&gt;ROW()-1,"",COUNT($AM$1:$AM387)+1))</f>
        <v/>
      </c>
      <c r="AN388" s="28" t="str">
        <f aca="false">IF($I388="","",IF(MATCH($I388,$I$2:$I$3000,0)&lt;&gt;ROW()-1,"",COUNT($AN$1:$AN387)+1))</f>
        <v/>
      </c>
      <c r="AO388" s="28" t="str">
        <f aca="false">IF($Q388="","",IF(MATCH($Q388,$Q$2:$Q$3000,0)&lt;&gt;ROW()-1,"",COUNT($AO$1:$AO387)+1))</f>
        <v/>
      </c>
    </row>
    <row r="389" customFormat="false" ht="12.75" hidden="false" customHeight="true" outlineLevel="0" collapsed="false">
      <c r="W389" s="24" t="n">
        <f aca="false">IF($F389="",0,IFERROR(IF(ISNUMBER($F389),INT($F389),DATE(VALUE(MID(SUBSTITUTE(LEFT($F389,FIND(" ",$F389&amp;" ")-1),"/",REPT(" ",20)),41,20)),VALUE(LEFT(SUBSTITUTE(LEFT($F389,FIND(" ",$F389&amp;" ")-1),"/",REPT(" ",20)),20)),VALUE(MID(SUBSTITUTE(LEFT($F389,FIND(" ",$F389&amp;" ")-1),"/",REPT(" ",20)),21,20)))),0))</f>
        <v>0</v>
      </c>
      <c r="X389" s="25" t="str">
        <f aca="false">IF(ISNUMBER($N389),$N389*Validation!$B$5,"")</f>
        <v/>
      </c>
      <c r="Y389" s="26" t="str">
        <f aca="false">IF($A389="","",SUBSTITUTE(SUBSTITUTE(SUBSTITUTE(SUBSTITUTE(SUBSTITUTE(SUBSTITUTE(SUBSTITUTE(UPPER(TRIM($A389)),"Á","A"),"É","E"),"Í","I"),"Ó","O"),"Ú","U"),"Ñ","N"),"Ü","U"))</f>
        <v/>
      </c>
      <c r="Z389" s="26" t="str">
        <f aca="false">IF($Y389="","",LEFT($Y389,1)&amp;" "&amp;TRIM(RIGHT(SUBSTITUTE($Y389," ",REPT(" ",50)),50)))</f>
        <v/>
      </c>
      <c r="AA389" s="27" t="str">
        <f aca="false">IF($AF389="","",IF(COUNTIF(Validation!$U$19:$U$178,$AF389)&gt;0,"OK","NO MATCH"))</f>
        <v/>
      </c>
      <c r="AB389" s="27" t="str">
        <f aca="false">IF($W389=0,"",IF(AND($W389&gt;=Validation!$B$3,$W389&lt;=Validation!$C$3),"Yes","No"))</f>
        <v/>
      </c>
      <c r="AC389" s="26" t="str">
        <f aca="false">IF($A389="","",$AF389&amp;"|"&amp;TEXT($W389,"yyyy-mm-dd")&amp;"|"&amp;$J389&amp;"|"&amp;$N389)</f>
        <v/>
      </c>
      <c r="AD389" s="27" t="str">
        <f aca="false">IF($AC389="","",IF(COUNTIF($AC$2:$AC$3000,$AC389)&gt;1,"REVIEW","OK"))</f>
        <v/>
      </c>
      <c r="AE389" s="27" t="str">
        <f aca="false">IF(OR($W389=0,$O389=""),"",IF(IFERROR(IF(ISNUMBER($O389),INT($O389),DATE(VALUE(MID(SUBSTITUTE(LEFT($O389,FIND(" ",$O389&amp;" ")-1),"/",REPT(" ",20)),41,20)),VALUE(LEFT(SUBSTITUTE(LEFT($O389,FIND(" ",$O389&amp;" ")-1),"/",REPT(" ",20)),20)),VALUE(MID(SUBSTITUTE(LEFT($O389,FIND(" ",$O389&amp;" ")-1),"/",REPT(" ",20)),21,20)))),0)&gt;$W389,"Late","Same day"))</f>
        <v/>
      </c>
      <c r="AF389" s="26" t="str">
        <f aca="false">IF($A389="","",IFERROR(INDEX(Validation!$C$193:$C$217,MATCH($A389,Validation!$A$193:$A$217,0)),IF(COUNTIF(Validation!$U$19:$U$178,$Z389)&gt;0,$Z389,IF(COUNTIF(Validation!$S$19:$S$178,$AI389)=1,INDEX(Validation!$U$19:$U$178,MATCH($AI389,Validation!$S$19:$S$178,0)),$Z389))))</f>
        <v/>
      </c>
      <c r="AG389" s="27" t="str">
        <f aca="false">IF(COUNTA($A389:$U389)=0,"",IF($A389="","No name",IF($F389="","No date",IF($W389=0,"Date ilegible",IF(NOT(ISNUMBER($N389)),"Hours no numéricas",IF($AA389="NO MATCH","Person no identificada","OK"))))))</f>
        <v/>
      </c>
      <c r="AH389" s="27" t="str">
        <f aca="false">IF($W389=0,"No date",IF($W389&lt;Validation!$B$3,"Before period",IF($W389&gt;Validation!$C$3,"After period","In period")))</f>
        <v>No date</v>
      </c>
      <c r="AI389" s="26" t="str">
        <f aca="false">IF($Y389="","",TRIM(RIGHT(SUBSTITUTE($Y389," ",REPT(" ",50)),50)))</f>
        <v/>
      </c>
      <c r="AJ389" s="27" t="str">
        <f aca="false">IF($A389="","",IF(NOT(ISERROR(MATCH($A389,Validation!$A$193:$A$217,0))),"Manual mapping",IF(COUNTIF(Validation!$U$19:$U$178,$Z389)&gt;0,"Direct",IF(COUNTIF(Validation!$S$19:$S$178,$AI389)=1,"By surname","Unresolved"))))</f>
        <v/>
      </c>
      <c r="AK389" s="28" t="str">
        <f aca="false">IF($L389="","",IF(MATCH($L389,$L$2:$L$3000,0)&lt;&gt;ROW()-1,"",COUNT($AK$1:$AK388)+1))</f>
        <v/>
      </c>
      <c r="AL389" s="28" t="str">
        <f aca="false">IF($G389="","",IF(MATCH($G389,$G$2:$G$3000,0)&lt;&gt;ROW()-1,"",COUNT($AL$1:$AL388)+1))</f>
        <v/>
      </c>
      <c r="AM389" s="28" t="str">
        <f aca="false">IF($H389="","",IF(MATCH($H389,$H$2:$H$3000,0)&lt;&gt;ROW()-1,"",COUNT($AM$1:$AM388)+1))</f>
        <v/>
      </c>
      <c r="AN389" s="28" t="str">
        <f aca="false">IF($I389="","",IF(MATCH($I389,$I$2:$I$3000,0)&lt;&gt;ROW()-1,"",COUNT($AN$1:$AN388)+1))</f>
        <v/>
      </c>
      <c r="AO389" s="28" t="str">
        <f aca="false">IF($Q389="","",IF(MATCH($Q389,$Q$2:$Q$3000,0)&lt;&gt;ROW()-1,"",COUNT($AO$1:$AO388)+1))</f>
        <v/>
      </c>
    </row>
    <row r="390" customFormat="false" ht="12.75" hidden="false" customHeight="true" outlineLevel="0" collapsed="false">
      <c r="W390" s="24" t="n">
        <f aca="false">IF($F390="",0,IFERROR(IF(ISNUMBER($F390),INT($F390),DATE(VALUE(MID(SUBSTITUTE(LEFT($F390,FIND(" ",$F390&amp;" ")-1),"/",REPT(" ",20)),41,20)),VALUE(LEFT(SUBSTITUTE(LEFT($F390,FIND(" ",$F390&amp;" ")-1),"/",REPT(" ",20)),20)),VALUE(MID(SUBSTITUTE(LEFT($F390,FIND(" ",$F390&amp;" ")-1),"/",REPT(" ",20)),21,20)))),0))</f>
        <v>0</v>
      </c>
      <c r="X390" s="25" t="str">
        <f aca="false">IF(ISNUMBER($N390),$N390*Validation!$B$5,"")</f>
        <v/>
      </c>
      <c r="Y390" s="26" t="str">
        <f aca="false">IF($A390="","",SUBSTITUTE(SUBSTITUTE(SUBSTITUTE(SUBSTITUTE(SUBSTITUTE(SUBSTITUTE(SUBSTITUTE(UPPER(TRIM($A390)),"Á","A"),"É","E"),"Í","I"),"Ó","O"),"Ú","U"),"Ñ","N"),"Ü","U"))</f>
        <v/>
      </c>
      <c r="Z390" s="26" t="str">
        <f aca="false">IF($Y390="","",LEFT($Y390,1)&amp;" "&amp;TRIM(RIGHT(SUBSTITUTE($Y390," ",REPT(" ",50)),50)))</f>
        <v/>
      </c>
      <c r="AA390" s="27" t="str">
        <f aca="false">IF($AF390="","",IF(COUNTIF(Validation!$U$19:$U$178,$AF390)&gt;0,"OK","NO MATCH"))</f>
        <v/>
      </c>
      <c r="AB390" s="27" t="str">
        <f aca="false">IF($W390=0,"",IF(AND($W390&gt;=Validation!$B$3,$W390&lt;=Validation!$C$3),"Yes","No"))</f>
        <v/>
      </c>
      <c r="AC390" s="26" t="str">
        <f aca="false">IF($A390="","",$AF390&amp;"|"&amp;TEXT($W390,"yyyy-mm-dd")&amp;"|"&amp;$J390&amp;"|"&amp;$N390)</f>
        <v/>
      </c>
      <c r="AD390" s="27" t="str">
        <f aca="false">IF($AC390="","",IF(COUNTIF($AC$2:$AC$3000,$AC390)&gt;1,"REVIEW","OK"))</f>
        <v/>
      </c>
      <c r="AE390" s="27" t="str">
        <f aca="false">IF(OR($W390=0,$O390=""),"",IF(IFERROR(IF(ISNUMBER($O390),INT($O390),DATE(VALUE(MID(SUBSTITUTE(LEFT($O390,FIND(" ",$O390&amp;" ")-1),"/",REPT(" ",20)),41,20)),VALUE(LEFT(SUBSTITUTE(LEFT($O390,FIND(" ",$O390&amp;" ")-1),"/",REPT(" ",20)),20)),VALUE(MID(SUBSTITUTE(LEFT($O390,FIND(" ",$O390&amp;" ")-1),"/",REPT(" ",20)),21,20)))),0)&gt;$W390,"Late","Same day"))</f>
        <v/>
      </c>
      <c r="AF390" s="26" t="str">
        <f aca="false">IF($A390="","",IFERROR(INDEX(Validation!$C$193:$C$217,MATCH($A390,Validation!$A$193:$A$217,0)),IF(COUNTIF(Validation!$U$19:$U$178,$Z390)&gt;0,$Z390,IF(COUNTIF(Validation!$S$19:$S$178,$AI390)=1,INDEX(Validation!$U$19:$U$178,MATCH($AI390,Validation!$S$19:$S$178,0)),$Z390))))</f>
        <v/>
      </c>
      <c r="AG390" s="27" t="str">
        <f aca="false">IF(COUNTA($A390:$U390)=0,"",IF($A390="","No name",IF($F390="","No date",IF($W390=0,"Date ilegible",IF(NOT(ISNUMBER($N390)),"Hours no numéricas",IF($AA390="NO MATCH","Person no identificada","OK"))))))</f>
        <v/>
      </c>
      <c r="AH390" s="27" t="str">
        <f aca="false">IF($W390=0,"No date",IF($W390&lt;Validation!$B$3,"Before period",IF($W390&gt;Validation!$C$3,"After period","In period")))</f>
        <v>No date</v>
      </c>
      <c r="AI390" s="26" t="str">
        <f aca="false">IF($Y390="","",TRIM(RIGHT(SUBSTITUTE($Y390," ",REPT(" ",50)),50)))</f>
        <v/>
      </c>
      <c r="AJ390" s="27" t="str">
        <f aca="false">IF($A390="","",IF(NOT(ISERROR(MATCH($A390,Validation!$A$193:$A$217,0))),"Manual mapping",IF(COUNTIF(Validation!$U$19:$U$178,$Z390)&gt;0,"Direct",IF(COUNTIF(Validation!$S$19:$S$178,$AI390)=1,"By surname","Unresolved"))))</f>
        <v/>
      </c>
      <c r="AK390" s="28" t="str">
        <f aca="false">IF($L390="","",IF(MATCH($L390,$L$2:$L$3000,0)&lt;&gt;ROW()-1,"",COUNT($AK$1:$AK389)+1))</f>
        <v/>
      </c>
      <c r="AL390" s="28" t="str">
        <f aca="false">IF($G390="","",IF(MATCH($G390,$G$2:$G$3000,0)&lt;&gt;ROW()-1,"",COUNT($AL$1:$AL389)+1))</f>
        <v/>
      </c>
      <c r="AM390" s="28" t="str">
        <f aca="false">IF($H390="","",IF(MATCH($H390,$H$2:$H$3000,0)&lt;&gt;ROW()-1,"",COUNT($AM$1:$AM389)+1))</f>
        <v/>
      </c>
      <c r="AN390" s="28" t="str">
        <f aca="false">IF($I390="","",IF(MATCH($I390,$I$2:$I$3000,0)&lt;&gt;ROW()-1,"",COUNT($AN$1:$AN389)+1))</f>
        <v/>
      </c>
      <c r="AO390" s="28" t="str">
        <f aca="false">IF($Q390="","",IF(MATCH($Q390,$Q$2:$Q$3000,0)&lt;&gt;ROW()-1,"",COUNT($AO$1:$AO389)+1))</f>
        <v/>
      </c>
    </row>
    <row r="391" customFormat="false" ht="12.75" hidden="false" customHeight="true" outlineLevel="0" collapsed="false">
      <c r="W391" s="24" t="n">
        <f aca="false">IF($F391="",0,IFERROR(IF(ISNUMBER($F391),INT($F391),DATE(VALUE(MID(SUBSTITUTE(LEFT($F391,FIND(" ",$F391&amp;" ")-1),"/",REPT(" ",20)),41,20)),VALUE(LEFT(SUBSTITUTE(LEFT($F391,FIND(" ",$F391&amp;" ")-1),"/",REPT(" ",20)),20)),VALUE(MID(SUBSTITUTE(LEFT($F391,FIND(" ",$F391&amp;" ")-1),"/",REPT(" ",20)),21,20)))),0))</f>
        <v>0</v>
      </c>
      <c r="X391" s="25" t="str">
        <f aca="false">IF(ISNUMBER($N391),$N391*Validation!$B$5,"")</f>
        <v/>
      </c>
      <c r="Y391" s="26" t="str">
        <f aca="false">IF($A391="","",SUBSTITUTE(SUBSTITUTE(SUBSTITUTE(SUBSTITUTE(SUBSTITUTE(SUBSTITUTE(SUBSTITUTE(UPPER(TRIM($A391)),"Á","A"),"É","E"),"Í","I"),"Ó","O"),"Ú","U"),"Ñ","N"),"Ü","U"))</f>
        <v/>
      </c>
      <c r="Z391" s="26" t="str">
        <f aca="false">IF($Y391="","",LEFT($Y391,1)&amp;" "&amp;TRIM(RIGHT(SUBSTITUTE($Y391," ",REPT(" ",50)),50)))</f>
        <v/>
      </c>
      <c r="AA391" s="27" t="str">
        <f aca="false">IF($AF391="","",IF(COUNTIF(Validation!$U$19:$U$178,$AF391)&gt;0,"OK","NO MATCH"))</f>
        <v/>
      </c>
      <c r="AB391" s="27" t="str">
        <f aca="false">IF($W391=0,"",IF(AND($W391&gt;=Validation!$B$3,$W391&lt;=Validation!$C$3),"Yes","No"))</f>
        <v/>
      </c>
      <c r="AC391" s="26" t="str">
        <f aca="false">IF($A391="","",$AF391&amp;"|"&amp;TEXT($W391,"yyyy-mm-dd")&amp;"|"&amp;$J391&amp;"|"&amp;$N391)</f>
        <v/>
      </c>
      <c r="AD391" s="27" t="str">
        <f aca="false">IF($AC391="","",IF(COUNTIF($AC$2:$AC$3000,$AC391)&gt;1,"REVIEW","OK"))</f>
        <v/>
      </c>
      <c r="AE391" s="27" t="str">
        <f aca="false">IF(OR($W391=0,$O391=""),"",IF(IFERROR(IF(ISNUMBER($O391),INT($O391),DATE(VALUE(MID(SUBSTITUTE(LEFT($O391,FIND(" ",$O391&amp;" ")-1),"/",REPT(" ",20)),41,20)),VALUE(LEFT(SUBSTITUTE(LEFT($O391,FIND(" ",$O391&amp;" ")-1),"/",REPT(" ",20)),20)),VALUE(MID(SUBSTITUTE(LEFT($O391,FIND(" ",$O391&amp;" ")-1),"/",REPT(" ",20)),21,20)))),0)&gt;$W391,"Late","Same day"))</f>
        <v/>
      </c>
      <c r="AF391" s="26" t="str">
        <f aca="false">IF($A391="","",IFERROR(INDEX(Validation!$C$193:$C$217,MATCH($A391,Validation!$A$193:$A$217,0)),IF(COUNTIF(Validation!$U$19:$U$178,$Z391)&gt;0,$Z391,IF(COUNTIF(Validation!$S$19:$S$178,$AI391)=1,INDEX(Validation!$U$19:$U$178,MATCH($AI391,Validation!$S$19:$S$178,0)),$Z391))))</f>
        <v/>
      </c>
      <c r="AG391" s="27" t="str">
        <f aca="false">IF(COUNTA($A391:$U391)=0,"",IF($A391="","No name",IF($F391="","No date",IF($W391=0,"Date ilegible",IF(NOT(ISNUMBER($N391)),"Hours no numéricas",IF($AA391="NO MATCH","Person no identificada","OK"))))))</f>
        <v/>
      </c>
      <c r="AH391" s="27" t="str">
        <f aca="false">IF($W391=0,"No date",IF($W391&lt;Validation!$B$3,"Before period",IF($W391&gt;Validation!$C$3,"After period","In period")))</f>
        <v>No date</v>
      </c>
      <c r="AI391" s="26" t="str">
        <f aca="false">IF($Y391="","",TRIM(RIGHT(SUBSTITUTE($Y391," ",REPT(" ",50)),50)))</f>
        <v/>
      </c>
      <c r="AJ391" s="27" t="str">
        <f aca="false">IF($A391="","",IF(NOT(ISERROR(MATCH($A391,Validation!$A$193:$A$217,0))),"Manual mapping",IF(COUNTIF(Validation!$U$19:$U$178,$Z391)&gt;0,"Direct",IF(COUNTIF(Validation!$S$19:$S$178,$AI391)=1,"By surname","Unresolved"))))</f>
        <v/>
      </c>
      <c r="AK391" s="28" t="str">
        <f aca="false">IF($L391="","",IF(MATCH($L391,$L$2:$L$3000,0)&lt;&gt;ROW()-1,"",COUNT($AK$1:$AK390)+1))</f>
        <v/>
      </c>
      <c r="AL391" s="28" t="str">
        <f aca="false">IF($G391="","",IF(MATCH($G391,$G$2:$G$3000,0)&lt;&gt;ROW()-1,"",COUNT($AL$1:$AL390)+1))</f>
        <v/>
      </c>
      <c r="AM391" s="28" t="str">
        <f aca="false">IF($H391="","",IF(MATCH($H391,$H$2:$H$3000,0)&lt;&gt;ROW()-1,"",COUNT($AM$1:$AM390)+1))</f>
        <v/>
      </c>
      <c r="AN391" s="28" t="str">
        <f aca="false">IF($I391="","",IF(MATCH($I391,$I$2:$I$3000,0)&lt;&gt;ROW()-1,"",COUNT($AN$1:$AN390)+1))</f>
        <v/>
      </c>
      <c r="AO391" s="28" t="str">
        <f aca="false">IF($Q391="","",IF(MATCH($Q391,$Q$2:$Q$3000,0)&lt;&gt;ROW()-1,"",COUNT($AO$1:$AO390)+1))</f>
        <v/>
      </c>
    </row>
    <row r="392" customFormat="false" ht="12.75" hidden="false" customHeight="true" outlineLevel="0" collapsed="false">
      <c r="W392" s="24" t="n">
        <f aca="false">IF($F392="",0,IFERROR(IF(ISNUMBER($F392),INT($F392),DATE(VALUE(MID(SUBSTITUTE(LEFT($F392,FIND(" ",$F392&amp;" ")-1),"/",REPT(" ",20)),41,20)),VALUE(LEFT(SUBSTITUTE(LEFT($F392,FIND(" ",$F392&amp;" ")-1),"/",REPT(" ",20)),20)),VALUE(MID(SUBSTITUTE(LEFT($F392,FIND(" ",$F392&amp;" ")-1),"/",REPT(" ",20)),21,20)))),0))</f>
        <v>0</v>
      </c>
      <c r="X392" s="25" t="str">
        <f aca="false">IF(ISNUMBER($N392),$N392*Validation!$B$5,"")</f>
        <v/>
      </c>
      <c r="Y392" s="26" t="str">
        <f aca="false">IF($A392="","",SUBSTITUTE(SUBSTITUTE(SUBSTITUTE(SUBSTITUTE(SUBSTITUTE(SUBSTITUTE(SUBSTITUTE(UPPER(TRIM($A392)),"Á","A"),"É","E"),"Í","I"),"Ó","O"),"Ú","U"),"Ñ","N"),"Ü","U"))</f>
        <v/>
      </c>
      <c r="Z392" s="26" t="str">
        <f aca="false">IF($Y392="","",LEFT($Y392,1)&amp;" "&amp;TRIM(RIGHT(SUBSTITUTE($Y392," ",REPT(" ",50)),50)))</f>
        <v/>
      </c>
      <c r="AA392" s="27" t="str">
        <f aca="false">IF($AF392="","",IF(COUNTIF(Validation!$U$19:$U$178,$AF392)&gt;0,"OK","NO MATCH"))</f>
        <v/>
      </c>
      <c r="AB392" s="27" t="str">
        <f aca="false">IF($W392=0,"",IF(AND($W392&gt;=Validation!$B$3,$W392&lt;=Validation!$C$3),"Yes","No"))</f>
        <v/>
      </c>
      <c r="AC392" s="26" t="str">
        <f aca="false">IF($A392="","",$AF392&amp;"|"&amp;TEXT($W392,"yyyy-mm-dd")&amp;"|"&amp;$J392&amp;"|"&amp;$N392)</f>
        <v/>
      </c>
      <c r="AD392" s="27" t="str">
        <f aca="false">IF($AC392="","",IF(COUNTIF($AC$2:$AC$3000,$AC392)&gt;1,"REVIEW","OK"))</f>
        <v/>
      </c>
      <c r="AE392" s="27" t="str">
        <f aca="false">IF(OR($W392=0,$O392=""),"",IF(IFERROR(IF(ISNUMBER($O392),INT($O392),DATE(VALUE(MID(SUBSTITUTE(LEFT($O392,FIND(" ",$O392&amp;" ")-1),"/",REPT(" ",20)),41,20)),VALUE(LEFT(SUBSTITUTE(LEFT($O392,FIND(" ",$O392&amp;" ")-1),"/",REPT(" ",20)),20)),VALUE(MID(SUBSTITUTE(LEFT($O392,FIND(" ",$O392&amp;" ")-1),"/",REPT(" ",20)),21,20)))),0)&gt;$W392,"Late","Same day"))</f>
        <v/>
      </c>
      <c r="AF392" s="26" t="str">
        <f aca="false">IF($A392="","",IFERROR(INDEX(Validation!$C$193:$C$217,MATCH($A392,Validation!$A$193:$A$217,0)),IF(COUNTIF(Validation!$U$19:$U$178,$Z392)&gt;0,$Z392,IF(COUNTIF(Validation!$S$19:$S$178,$AI392)=1,INDEX(Validation!$U$19:$U$178,MATCH($AI392,Validation!$S$19:$S$178,0)),$Z392))))</f>
        <v/>
      </c>
      <c r="AG392" s="27" t="str">
        <f aca="false">IF(COUNTA($A392:$U392)=0,"",IF($A392="","No name",IF($F392="","No date",IF($W392=0,"Date ilegible",IF(NOT(ISNUMBER($N392)),"Hours no numéricas",IF($AA392="NO MATCH","Person no identificada","OK"))))))</f>
        <v/>
      </c>
      <c r="AH392" s="27" t="str">
        <f aca="false">IF($W392=0,"No date",IF($W392&lt;Validation!$B$3,"Before period",IF($W392&gt;Validation!$C$3,"After period","In period")))</f>
        <v>No date</v>
      </c>
      <c r="AI392" s="26" t="str">
        <f aca="false">IF($Y392="","",TRIM(RIGHT(SUBSTITUTE($Y392," ",REPT(" ",50)),50)))</f>
        <v/>
      </c>
      <c r="AJ392" s="27" t="str">
        <f aca="false">IF($A392="","",IF(NOT(ISERROR(MATCH($A392,Validation!$A$193:$A$217,0))),"Manual mapping",IF(COUNTIF(Validation!$U$19:$U$178,$Z392)&gt;0,"Direct",IF(COUNTIF(Validation!$S$19:$S$178,$AI392)=1,"By surname","Unresolved"))))</f>
        <v/>
      </c>
      <c r="AK392" s="28" t="str">
        <f aca="false">IF($L392="","",IF(MATCH($L392,$L$2:$L$3000,0)&lt;&gt;ROW()-1,"",COUNT($AK$1:$AK391)+1))</f>
        <v/>
      </c>
      <c r="AL392" s="28" t="str">
        <f aca="false">IF($G392="","",IF(MATCH($G392,$G$2:$G$3000,0)&lt;&gt;ROW()-1,"",COUNT($AL$1:$AL391)+1))</f>
        <v/>
      </c>
      <c r="AM392" s="28" t="str">
        <f aca="false">IF($H392="","",IF(MATCH($H392,$H$2:$H$3000,0)&lt;&gt;ROW()-1,"",COUNT($AM$1:$AM391)+1))</f>
        <v/>
      </c>
      <c r="AN392" s="28" t="str">
        <f aca="false">IF($I392="","",IF(MATCH($I392,$I$2:$I$3000,0)&lt;&gt;ROW()-1,"",COUNT($AN$1:$AN391)+1))</f>
        <v/>
      </c>
      <c r="AO392" s="28" t="str">
        <f aca="false">IF($Q392="","",IF(MATCH($Q392,$Q$2:$Q$3000,0)&lt;&gt;ROW()-1,"",COUNT($AO$1:$AO391)+1))</f>
        <v/>
      </c>
    </row>
    <row r="393" customFormat="false" ht="12.75" hidden="false" customHeight="true" outlineLevel="0" collapsed="false">
      <c r="W393" s="24" t="n">
        <f aca="false">IF($F393="",0,IFERROR(IF(ISNUMBER($F393),INT($F393),DATE(VALUE(MID(SUBSTITUTE(LEFT($F393,FIND(" ",$F393&amp;" ")-1),"/",REPT(" ",20)),41,20)),VALUE(LEFT(SUBSTITUTE(LEFT($F393,FIND(" ",$F393&amp;" ")-1),"/",REPT(" ",20)),20)),VALUE(MID(SUBSTITUTE(LEFT($F393,FIND(" ",$F393&amp;" ")-1),"/",REPT(" ",20)),21,20)))),0))</f>
        <v>0</v>
      </c>
      <c r="X393" s="25" t="str">
        <f aca="false">IF(ISNUMBER($N393),$N393*Validation!$B$5,"")</f>
        <v/>
      </c>
      <c r="Y393" s="26" t="str">
        <f aca="false">IF($A393="","",SUBSTITUTE(SUBSTITUTE(SUBSTITUTE(SUBSTITUTE(SUBSTITUTE(SUBSTITUTE(SUBSTITUTE(UPPER(TRIM($A393)),"Á","A"),"É","E"),"Í","I"),"Ó","O"),"Ú","U"),"Ñ","N"),"Ü","U"))</f>
        <v/>
      </c>
      <c r="Z393" s="26" t="str">
        <f aca="false">IF($Y393="","",LEFT($Y393,1)&amp;" "&amp;TRIM(RIGHT(SUBSTITUTE($Y393," ",REPT(" ",50)),50)))</f>
        <v/>
      </c>
      <c r="AA393" s="27" t="str">
        <f aca="false">IF($AF393="","",IF(COUNTIF(Validation!$U$19:$U$178,$AF393)&gt;0,"OK","NO MATCH"))</f>
        <v/>
      </c>
      <c r="AB393" s="27" t="str">
        <f aca="false">IF($W393=0,"",IF(AND($W393&gt;=Validation!$B$3,$W393&lt;=Validation!$C$3),"Yes","No"))</f>
        <v/>
      </c>
      <c r="AC393" s="26" t="str">
        <f aca="false">IF($A393="","",$AF393&amp;"|"&amp;TEXT($W393,"yyyy-mm-dd")&amp;"|"&amp;$J393&amp;"|"&amp;$N393)</f>
        <v/>
      </c>
      <c r="AD393" s="27" t="str">
        <f aca="false">IF($AC393="","",IF(COUNTIF($AC$2:$AC$3000,$AC393)&gt;1,"REVIEW","OK"))</f>
        <v/>
      </c>
      <c r="AE393" s="27" t="str">
        <f aca="false">IF(OR($W393=0,$O393=""),"",IF(IFERROR(IF(ISNUMBER($O393),INT($O393),DATE(VALUE(MID(SUBSTITUTE(LEFT($O393,FIND(" ",$O393&amp;" ")-1),"/",REPT(" ",20)),41,20)),VALUE(LEFT(SUBSTITUTE(LEFT($O393,FIND(" ",$O393&amp;" ")-1),"/",REPT(" ",20)),20)),VALUE(MID(SUBSTITUTE(LEFT($O393,FIND(" ",$O393&amp;" ")-1),"/",REPT(" ",20)),21,20)))),0)&gt;$W393,"Late","Same day"))</f>
        <v/>
      </c>
      <c r="AF393" s="26" t="str">
        <f aca="false">IF($A393="","",IFERROR(INDEX(Validation!$C$193:$C$217,MATCH($A393,Validation!$A$193:$A$217,0)),IF(COUNTIF(Validation!$U$19:$U$178,$Z393)&gt;0,$Z393,IF(COUNTIF(Validation!$S$19:$S$178,$AI393)=1,INDEX(Validation!$U$19:$U$178,MATCH($AI393,Validation!$S$19:$S$178,0)),$Z393))))</f>
        <v/>
      </c>
      <c r="AG393" s="27" t="str">
        <f aca="false">IF(COUNTA($A393:$U393)=0,"",IF($A393="","No name",IF($F393="","No date",IF($W393=0,"Date ilegible",IF(NOT(ISNUMBER($N393)),"Hours no numéricas",IF($AA393="NO MATCH","Person no identificada","OK"))))))</f>
        <v/>
      </c>
      <c r="AH393" s="27" t="str">
        <f aca="false">IF($W393=0,"No date",IF($W393&lt;Validation!$B$3,"Before period",IF($W393&gt;Validation!$C$3,"After period","In period")))</f>
        <v>No date</v>
      </c>
      <c r="AI393" s="26" t="str">
        <f aca="false">IF($Y393="","",TRIM(RIGHT(SUBSTITUTE($Y393," ",REPT(" ",50)),50)))</f>
        <v/>
      </c>
      <c r="AJ393" s="27" t="str">
        <f aca="false">IF($A393="","",IF(NOT(ISERROR(MATCH($A393,Validation!$A$193:$A$217,0))),"Manual mapping",IF(COUNTIF(Validation!$U$19:$U$178,$Z393)&gt;0,"Direct",IF(COUNTIF(Validation!$S$19:$S$178,$AI393)=1,"By surname","Unresolved"))))</f>
        <v/>
      </c>
      <c r="AK393" s="28" t="str">
        <f aca="false">IF($L393="","",IF(MATCH($L393,$L$2:$L$3000,0)&lt;&gt;ROW()-1,"",COUNT($AK$1:$AK392)+1))</f>
        <v/>
      </c>
      <c r="AL393" s="28" t="str">
        <f aca="false">IF($G393="","",IF(MATCH($G393,$G$2:$G$3000,0)&lt;&gt;ROW()-1,"",COUNT($AL$1:$AL392)+1))</f>
        <v/>
      </c>
      <c r="AM393" s="28" t="str">
        <f aca="false">IF($H393="","",IF(MATCH($H393,$H$2:$H$3000,0)&lt;&gt;ROW()-1,"",COUNT($AM$1:$AM392)+1))</f>
        <v/>
      </c>
      <c r="AN393" s="28" t="str">
        <f aca="false">IF($I393="","",IF(MATCH($I393,$I$2:$I$3000,0)&lt;&gt;ROW()-1,"",COUNT($AN$1:$AN392)+1))</f>
        <v/>
      </c>
      <c r="AO393" s="28" t="str">
        <f aca="false">IF($Q393="","",IF(MATCH($Q393,$Q$2:$Q$3000,0)&lt;&gt;ROW()-1,"",COUNT($AO$1:$AO392)+1))</f>
        <v/>
      </c>
    </row>
    <row r="394" customFormat="false" ht="12.75" hidden="false" customHeight="true" outlineLevel="0" collapsed="false">
      <c r="W394" s="24" t="n">
        <f aca="false">IF($F394="",0,IFERROR(IF(ISNUMBER($F394),INT($F394),DATE(VALUE(MID(SUBSTITUTE(LEFT($F394,FIND(" ",$F394&amp;" ")-1),"/",REPT(" ",20)),41,20)),VALUE(LEFT(SUBSTITUTE(LEFT($F394,FIND(" ",$F394&amp;" ")-1),"/",REPT(" ",20)),20)),VALUE(MID(SUBSTITUTE(LEFT($F394,FIND(" ",$F394&amp;" ")-1),"/",REPT(" ",20)),21,20)))),0))</f>
        <v>0</v>
      </c>
      <c r="X394" s="25" t="str">
        <f aca="false">IF(ISNUMBER($N394),$N394*Validation!$B$5,"")</f>
        <v/>
      </c>
      <c r="Y394" s="26" t="str">
        <f aca="false">IF($A394="","",SUBSTITUTE(SUBSTITUTE(SUBSTITUTE(SUBSTITUTE(SUBSTITUTE(SUBSTITUTE(SUBSTITUTE(UPPER(TRIM($A394)),"Á","A"),"É","E"),"Í","I"),"Ó","O"),"Ú","U"),"Ñ","N"),"Ü","U"))</f>
        <v/>
      </c>
      <c r="Z394" s="26" t="str">
        <f aca="false">IF($Y394="","",LEFT($Y394,1)&amp;" "&amp;TRIM(RIGHT(SUBSTITUTE($Y394," ",REPT(" ",50)),50)))</f>
        <v/>
      </c>
      <c r="AA394" s="27" t="str">
        <f aca="false">IF($AF394="","",IF(COUNTIF(Validation!$U$19:$U$178,$AF394)&gt;0,"OK","NO MATCH"))</f>
        <v/>
      </c>
      <c r="AB394" s="27" t="str">
        <f aca="false">IF($W394=0,"",IF(AND($W394&gt;=Validation!$B$3,$W394&lt;=Validation!$C$3),"Yes","No"))</f>
        <v/>
      </c>
      <c r="AC394" s="26" t="str">
        <f aca="false">IF($A394="","",$AF394&amp;"|"&amp;TEXT($W394,"yyyy-mm-dd")&amp;"|"&amp;$J394&amp;"|"&amp;$N394)</f>
        <v/>
      </c>
      <c r="AD394" s="27" t="str">
        <f aca="false">IF($AC394="","",IF(COUNTIF($AC$2:$AC$3000,$AC394)&gt;1,"REVIEW","OK"))</f>
        <v/>
      </c>
      <c r="AE394" s="27" t="str">
        <f aca="false">IF(OR($W394=0,$O394=""),"",IF(IFERROR(IF(ISNUMBER($O394),INT($O394),DATE(VALUE(MID(SUBSTITUTE(LEFT($O394,FIND(" ",$O394&amp;" ")-1),"/",REPT(" ",20)),41,20)),VALUE(LEFT(SUBSTITUTE(LEFT($O394,FIND(" ",$O394&amp;" ")-1),"/",REPT(" ",20)),20)),VALUE(MID(SUBSTITUTE(LEFT($O394,FIND(" ",$O394&amp;" ")-1),"/",REPT(" ",20)),21,20)))),0)&gt;$W394,"Late","Same day"))</f>
        <v/>
      </c>
      <c r="AF394" s="26" t="str">
        <f aca="false">IF($A394="","",IFERROR(INDEX(Validation!$C$193:$C$217,MATCH($A394,Validation!$A$193:$A$217,0)),IF(COUNTIF(Validation!$U$19:$U$178,$Z394)&gt;0,$Z394,IF(COUNTIF(Validation!$S$19:$S$178,$AI394)=1,INDEX(Validation!$U$19:$U$178,MATCH($AI394,Validation!$S$19:$S$178,0)),$Z394))))</f>
        <v/>
      </c>
      <c r="AG394" s="27" t="str">
        <f aca="false">IF(COUNTA($A394:$U394)=0,"",IF($A394="","No name",IF($F394="","No date",IF($W394=0,"Date ilegible",IF(NOT(ISNUMBER($N394)),"Hours no numéricas",IF($AA394="NO MATCH","Person no identificada","OK"))))))</f>
        <v/>
      </c>
      <c r="AH394" s="27" t="str">
        <f aca="false">IF($W394=0,"No date",IF($W394&lt;Validation!$B$3,"Before period",IF($W394&gt;Validation!$C$3,"After period","In period")))</f>
        <v>No date</v>
      </c>
      <c r="AI394" s="26" t="str">
        <f aca="false">IF($Y394="","",TRIM(RIGHT(SUBSTITUTE($Y394," ",REPT(" ",50)),50)))</f>
        <v/>
      </c>
      <c r="AJ394" s="27" t="str">
        <f aca="false">IF($A394="","",IF(NOT(ISERROR(MATCH($A394,Validation!$A$193:$A$217,0))),"Manual mapping",IF(COUNTIF(Validation!$U$19:$U$178,$Z394)&gt;0,"Direct",IF(COUNTIF(Validation!$S$19:$S$178,$AI394)=1,"By surname","Unresolved"))))</f>
        <v/>
      </c>
      <c r="AK394" s="28" t="str">
        <f aca="false">IF($L394="","",IF(MATCH($L394,$L$2:$L$3000,0)&lt;&gt;ROW()-1,"",COUNT($AK$1:$AK393)+1))</f>
        <v/>
      </c>
      <c r="AL394" s="28" t="str">
        <f aca="false">IF($G394="","",IF(MATCH($G394,$G$2:$G$3000,0)&lt;&gt;ROW()-1,"",COUNT($AL$1:$AL393)+1))</f>
        <v/>
      </c>
      <c r="AM394" s="28" t="str">
        <f aca="false">IF($H394="","",IF(MATCH($H394,$H$2:$H$3000,0)&lt;&gt;ROW()-1,"",COUNT($AM$1:$AM393)+1))</f>
        <v/>
      </c>
      <c r="AN394" s="28" t="str">
        <f aca="false">IF($I394="","",IF(MATCH($I394,$I$2:$I$3000,0)&lt;&gt;ROW()-1,"",COUNT($AN$1:$AN393)+1))</f>
        <v/>
      </c>
      <c r="AO394" s="28" t="str">
        <f aca="false">IF($Q394="","",IF(MATCH($Q394,$Q$2:$Q$3000,0)&lt;&gt;ROW()-1,"",COUNT($AO$1:$AO393)+1))</f>
        <v/>
      </c>
    </row>
    <row r="395" customFormat="false" ht="12.75" hidden="false" customHeight="true" outlineLevel="0" collapsed="false">
      <c r="W395" s="24" t="n">
        <f aca="false">IF($F395="",0,IFERROR(IF(ISNUMBER($F395),INT($F395),DATE(VALUE(MID(SUBSTITUTE(LEFT($F395,FIND(" ",$F395&amp;" ")-1),"/",REPT(" ",20)),41,20)),VALUE(LEFT(SUBSTITUTE(LEFT($F395,FIND(" ",$F395&amp;" ")-1),"/",REPT(" ",20)),20)),VALUE(MID(SUBSTITUTE(LEFT($F395,FIND(" ",$F395&amp;" ")-1),"/",REPT(" ",20)),21,20)))),0))</f>
        <v>0</v>
      </c>
      <c r="X395" s="25" t="str">
        <f aca="false">IF(ISNUMBER($N395),$N395*Validation!$B$5,"")</f>
        <v/>
      </c>
      <c r="Y395" s="26" t="str">
        <f aca="false">IF($A395="","",SUBSTITUTE(SUBSTITUTE(SUBSTITUTE(SUBSTITUTE(SUBSTITUTE(SUBSTITUTE(SUBSTITUTE(UPPER(TRIM($A395)),"Á","A"),"É","E"),"Í","I"),"Ó","O"),"Ú","U"),"Ñ","N"),"Ü","U"))</f>
        <v/>
      </c>
      <c r="Z395" s="26" t="str">
        <f aca="false">IF($Y395="","",LEFT($Y395,1)&amp;" "&amp;TRIM(RIGHT(SUBSTITUTE($Y395," ",REPT(" ",50)),50)))</f>
        <v/>
      </c>
      <c r="AA395" s="27" t="str">
        <f aca="false">IF($AF395="","",IF(COUNTIF(Validation!$U$19:$U$178,$AF395)&gt;0,"OK","NO MATCH"))</f>
        <v/>
      </c>
      <c r="AB395" s="27" t="str">
        <f aca="false">IF($W395=0,"",IF(AND($W395&gt;=Validation!$B$3,$W395&lt;=Validation!$C$3),"Yes","No"))</f>
        <v/>
      </c>
      <c r="AC395" s="26" t="str">
        <f aca="false">IF($A395="","",$AF395&amp;"|"&amp;TEXT($W395,"yyyy-mm-dd")&amp;"|"&amp;$J395&amp;"|"&amp;$N395)</f>
        <v/>
      </c>
      <c r="AD395" s="27" t="str">
        <f aca="false">IF($AC395="","",IF(COUNTIF($AC$2:$AC$3000,$AC395)&gt;1,"REVIEW","OK"))</f>
        <v/>
      </c>
      <c r="AE395" s="27" t="str">
        <f aca="false">IF(OR($W395=0,$O395=""),"",IF(IFERROR(IF(ISNUMBER($O395),INT($O395),DATE(VALUE(MID(SUBSTITUTE(LEFT($O395,FIND(" ",$O395&amp;" ")-1),"/",REPT(" ",20)),41,20)),VALUE(LEFT(SUBSTITUTE(LEFT($O395,FIND(" ",$O395&amp;" ")-1),"/",REPT(" ",20)),20)),VALUE(MID(SUBSTITUTE(LEFT($O395,FIND(" ",$O395&amp;" ")-1),"/",REPT(" ",20)),21,20)))),0)&gt;$W395,"Late","Same day"))</f>
        <v/>
      </c>
      <c r="AF395" s="26" t="str">
        <f aca="false">IF($A395="","",IFERROR(INDEX(Validation!$C$193:$C$217,MATCH($A395,Validation!$A$193:$A$217,0)),IF(COUNTIF(Validation!$U$19:$U$178,$Z395)&gt;0,$Z395,IF(COUNTIF(Validation!$S$19:$S$178,$AI395)=1,INDEX(Validation!$U$19:$U$178,MATCH($AI395,Validation!$S$19:$S$178,0)),$Z395))))</f>
        <v/>
      </c>
      <c r="AG395" s="27" t="str">
        <f aca="false">IF(COUNTA($A395:$U395)=0,"",IF($A395="","No name",IF($F395="","No date",IF($W395=0,"Date ilegible",IF(NOT(ISNUMBER($N395)),"Hours no numéricas",IF($AA395="NO MATCH","Person no identificada","OK"))))))</f>
        <v/>
      </c>
      <c r="AH395" s="27" t="str">
        <f aca="false">IF($W395=0,"No date",IF($W395&lt;Validation!$B$3,"Before period",IF($W395&gt;Validation!$C$3,"After period","In period")))</f>
        <v>No date</v>
      </c>
      <c r="AI395" s="26" t="str">
        <f aca="false">IF($Y395="","",TRIM(RIGHT(SUBSTITUTE($Y395," ",REPT(" ",50)),50)))</f>
        <v/>
      </c>
      <c r="AJ395" s="27" t="str">
        <f aca="false">IF($A395="","",IF(NOT(ISERROR(MATCH($A395,Validation!$A$193:$A$217,0))),"Manual mapping",IF(COUNTIF(Validation!$U$19:$U$178,$Z395)&gt;0,"Direct",IF(COUNTIF(Validation!$S$19:$S$178,$AI395)=1,"By surname","Unresolved"))))</f>
        <v/>
      </c>
      <c r="AK395" s="28" t="str">
        <f aca="false">IF($L395="","",IF(MATCH($L395,$L$2:$L$3000,0)&lt;&gt;ROW()-1,"",COUNT($AK$1:$AK394)+1))</f>
        <v/>
      </c>
      <c r="AL395" s="28" t="str">
        <f aca="false">IF($G395="","",IF(MATCH($G395,$G$2:$G$3000,0)&lt;&gt;ROW()-1,"",COUNT($AL$1:$AL394)+1))</f>
        <v/>
      </c>
      <c r="AM395" s="28" t="str">
        <f aca="false">IF($H395="","",IF(MATCH($H395,$H$2:$H$3000,0)&lt;&gt;ROW()-1,"",COUNT($AM$1:$AM394)+1))</f>
        <v/>
      </c>
      <c r="AN395" s="28" t="str">
        <f aca="false">IF($I395="","",IF(MATCH($I395,$I$2:$I$3000,0)&lt;&gt;ROW()-1,"",COUNT($AN$1:$AN394)+1))</f>
        <v/>
      </c>
      <c r="AO395" s="28" t="str">
        <f aca="false">IF($Q395="","",IF(MATCH($Q395,$Q$2:$Q$3000,0)&lt;&gt;ROW()-1,"",COUNT($AO$1:$AO394)+1))</f>
        <v/>
      </c>
    </row>
    <row r="396" customFormat="false" ht="12.75" hidden="false" customHeight="true" outlineLevel="0" collapsed="false">
      <c r="W396" s="24" t="n">
        <f aca="false">IF($F396="",0,IFERROR(IF(ISNUMBER($F396),INT($F396),DATE(VALUE(MID(SUBSTITUTE(LEFT($F396,FIND(" ",$F396&amp;" ")-1),"/",REPT(" ",20)),41,20)),VALUE(LEFT(SUBSTITUTE(LEFT($F396,FIND(" ",$F396&amp;" ")-1),"/",REPT(" ",20)),20)),VALUE(MID(SUBSTITUTE(LEFT($F396,FIND(" ",$F396&amp;" ")-1),"/",REPT(" ",20)),21,20)))),0))</f>
        <v>0</v>
      </c>
      <c r="X396" s="25" t="str">
        <f aca="false">IF(ISNUMBER($N396),$N396*Validation!$B$5,"")</f>
        <v/>
      </c>
      <c r="Y396" s="26" t="str">
        <f aca="false">IF($A396="","",SUBSTITUTE(SUBSTITUTE(SUBSTITUTE(SUBSTITUTE(SUBSTITUTE(SUBSTITUTE(SUBSTITUTE(UPPER(TRIM($A396)),"Á","A"),"É","E"),"Í","I"),"Ó","O"),"Ú","U"),"Ñ","N"),"Ü","U"))</f>
        <v/>
      </c>
      <c r="Z396" s="26" t="str">
        <f aca="false">IF($Y396="","",LEFT($Y396,1)&amp;" "&amp;TRIM(RIGHT(SUBSTITUTE($Y396," ",REPT(" ",50)),50)))</f>
        <v/>
      </c>
      <c r="AA396" s="27" t="str">
        <f aca="false">IF($AF396="","",IF(COUNTIF(Validation!$U$19:$U$178,$AF396)&gt;0,"OK","NO MATCH"))</f>
        <v/>
      </c>
      <c r="AB396" s="27" t="str">
        <f aca="false">IF($W396=0,"",IF(AND($W396&gt;=Validation!$B$3,$W396&lt;=Validation!$C$3),"Yes","No"))</f>
        <v/>
      </c>
      <c r="AC396" s="26" t="str">
        <f aca="false">IF($A396="","",$AF396&amp;"|"&amp;TEXT($W396,"yyyy-mm-dd")&amp;"|"&amp;$J396&amp;"|"&amp;$N396)</f>
        <v/>
      </c>
      <c r="AD396" s="27" t="str">
        <f aca="false">IF($AC396="","",IF(COUNTIF($AC$2:$AC$3000,$AC396)&gt;1,"REVIEW","OK"))</f>
        <v/>
      </c>
      <c r="AE396" s="27" t="str">
        <f aca="false">IF(OR($W396=0,$O396=""),"",IF(IFERROR(IF(ISNUMBER($O396),INT($O396),DATE(VALUE(MID(SUBSTITUTE(LEFT($O396,FIND(" ",$O396&amp;" ")-1),"/",REPT(" ",20)),41,20)),VALUE(LEFT(SUBSTITUTE(LEFT($O396,FIND(" ",$O396&amp;" ")-1),"/",REPT(" ",20)),20)),VALUE(MID(SUBSTITUTE(LEFT($O396,FIND(" ",$O396&amp;" ")-1),"/",REPT(" ",20)),21,20)))),0)&gt;$W396,"Late","Same day"))</f>
        <v/>
      </c>
      <c r="AF396" s="26" t="str">
        <f aca="false">IF($A396="","",IFERROR(INDEX(Validation!$C$193:$C$217,MATCH($A396,Validation!$A$193:$A$217,0)),IF(COUNTIF(Validation!$U$19:$U$178,$Z396)&gt;0,$Z396,IF(COUNTIF(Validation!$S$19:$S$178,$AI396)=1,INDEX(Validation!$U$19:$U$178,MATCH($AI396,Validation!$S$19:$S$178,0)),$Z396))))</f>
        <v/>
      </c>
      <c r="AG396" s="27" t="str">
        <f aca="false">IF(COUNTA($A396:$U396)=0,"",IF($A396="","No name",IF($F396="","No date",IF($W396=0,"Date ilegible",IF(NOT(ISNUMBER($N396)),"Hours no numéricas",IF($AA396="NO MATCH","Person no identificada","OK"))))))</f>
        <v/>
      </c>
      <c r="AH396" s="27" t="str">
        <f aca="false">IF($W396=0,"No date",IF($W396&lt;Validation!$B$3,"Before period",IF($W396&gt;Validation!$C$3,"After period","In period")))</f>
        <v>No date</v>
      </c>
      <c r="AI396" s="26" t="str">
        <f aca="false">IF($Y396="","",TRIM(RIGHT(SUBSTITUTE($Y396," ",REPT(" ",50)),50)))</f>
        <v/>
      </c>
      <c r="AJ396" s="27" t="str">
        <f aca="false">IF($A396="","",IF(NOT(ISERROR(MATCH($A396,Validation!$A$193:$A$217,0))),"Manual mapping",IF(COUNTIF(Validation!$U$19:$U$178,$Z396)&gt;0,"Direct",IF(COUNTIF(Validation!$S$19:$S$178,$AI396)=1,"By surname","Unresolved"))))</f>
        <v/>
      </c>
      <c r="AK396" s="28" t="str">
        <f aca="false">IF($L396="","",IF(MATCH($L396,$L$2:$L$3000,0)&lt;&gt;ROW()-1,"",COUNT($AK$1:$AK395)+1))</f>
        <v/>
      </c>
      <c r="AL396" s="28" t="str">
        <f aca="false">IF($G396="","",IF(MATCH($G396,$G$2:$G$3000,0)&lt;&gt;ROW()-1,"",COUNT($AL$1:$AL395)+1))</f>
        <v/>
      </c>
      <c r="AM396" s="28" t="str">
        <f aca="false">IF($H396="","",IF(MATCH($H396,$H$2:$H$3000,0)&lt;&gt;ROW()-1,"",COUNT($AM$1:$AM395)+1))</f>
        <v/>
      </c>
      <c r="AN396" s="28" t="str">
        <f aca="false">IF($I396="","",IF(MATCH($I396,$I$2:$I$3000,0)&lt;&gt;ROW()-1,"",COUNT($AN$1:$AN395)+1))</f>
        <v/>
      </c>
      <c r="AO396" s="28" t="str">
        <f aca="false">IF($Q396="","",IF(MATCH($Q396,$Q$2:$Q$3000,0)&lt;&gt;ROW()-1,"",COUNT($AO$1:$AO395)+1))</f>
        <v/>
      </c>
    </row>
    <row r="397" customFormat="false" ht="12.75" hidden="false" customHeight="true" outlineLevel="0" collapsed="false">
      <c r="W397" s="24" t="n">
        <f aca="false">IF($F397="",0,IFERROR(IF(ISNUMBER($F397),INT($F397),DATE(VALUE(MID(SUBSTITUTE(LEFT($F397,FIND(" ",$F397&amp;" ")-1),"/",REPT(" ",20)),41,20)),VALUE(LEFT(SUBSTITUTE(LEFT($F397,FIND(" ",$F397&amp;" ")-1),"/",REPT(" ",20)),20)),VALUE(MID(SUBSTITUTE(LEFT($F397,FIND(" ",$F397&amp;" ")-1),"/",REPT(" ",20)),21,20)))),0))</f>
        <v>0</v>
      </c>
      <c r="X397" s="25" t="str">
        <f aca="false">IF(ISNUMBER($N397),$N397*Validation!$B$5,"")</f>
        <v/>
      </c>
      <c r="Y397" s="26" t="str">
        <f aca="false">IF($A397="","",SUBSTITUTE(SUBSTITUTE(SUBSTITUTE(SUBSTITUTE(SUBSTITUTE(SUBSTITUTE(SUBSTITUTE(UPPER(TRIM($A397)),"Á","A"),"É","E"),"Í","I"),"Ó","O"),"Ú","U"),"Ñ","N"),"Ü","U"))</f>
        <v/>
      </c>
      <c r="Z397" s="26" t="str">
        <f aca="false">IF($Y397="","",LEFT($Y397,1)&amp;" "&amp;TRIM(RIGHT(SUBSTITUTE($Y397," ",REPT(" ",50)),50)))</f>
        <v/>
      </c>
      <c r="AA397" s="27" t="str">
        <f aca="false">IF($AF397="","",IF(COUNTIF(Validation!$U$19:$U$178,$AF397)&gt;0,"OK","NO MATCH"))</f>
        <v/>
      </c>
      <c r="AB397" s="27" t="str">
        <f aca="false">IF($W397=0,"",IF(AND($W397&gt;=Validation!$B$3,$W397&lt;=Validation!$C$3),"Yes","No"))</f>
        <v/>
      </c>
      <c r="AC397" s="26" t="str">
        <f aca="false">IF($A397="","",$AF397&amp;"|"&amp;TEXT($W397,"yyyy-mm-dd")&amp;"|"&amp;$J397&amp;"|"&amp;$N397)</f>
        <v/>
      </c>
      <c r="AD397" s="27" t="str">
        <f aca="false">IF($AC397="","",IF(COUNTIF($AC$2:$AC$3000,$AC397)&gt;1,"REVIEW","OK"))</f>
        <v/>
      </c>
      <c r="AE397" s="27" t="str">
        <f aca="false">IF(OR($W397=0,$O397=""),"",IF(IFERROR(IF(ISNUMBER($O397),INT($O397),DATE(VALUE(MID(SUBSTITUTE(LEFT($O397,FIND(" ",$O397&amp;" ")-1),"/",REPT(" ",20)),41,20)),VALUE(LEFT(SUBSTITUTE(LEFT($O397,FIND(" ",$O397&amp;" ")-1),"/",REPT(" ",20)),20)),VALUE(MID(SUBSTITUTE(LEFT($O397,FIND(" ",$O397&amp;" ")-1),"/",REPT(" ",20)),21,20)))),0)&gt;$W397,"Late","Same day"))</f>
        <v/>
      </c>
      <c r="AF397" s="26" t="str">
        <f aca="false">IF($A397="","",IFERROR(INDEX(Validation!$C$193:$C$217,MATCH($A397,Validation!$A$193:$A$217,0)),IF(COUNTIF(Validation!$U$19:$U$178,$Z397)&gt;0,$Z397,IF(COUNTIF(Validation!$S$19:$S$178,$AI397)=1,INDEX(Validation!$U$19:$U$178,MATCH($AI397,Validation!$S$19:$S$178,0)),$Z397))))</f>
        <v/>
      </c>
      <c r="AG397" s="27" t="str">
        <f aca="false">IF(COUNTA($A397:$U397)=0,"",IF($A397="","No name",IF($F397="","No date",IF($W397=0,"Date ilegible",IF(NOT(ISNUMBER($N397)),"Hours no numéricas",IF($AA397="NO MATCH","Person no identificada","OK"))))))</f>
        <v/>
      </c>
      <c r="AH397" s="27" t="str">
        <f aca="false">IF($W397=0,"No date",IF($W397&lt;Validation!$B$3,"Before period",IF($W397&gt;Validation!$C$3,"After period","In period")))</f>
        <v>No date</v>
      </c>
      <c r="AI397" s="26" t="str">
        <f aca="false">IF($Y397="","",TRIM(RIGHT(SUBSTITUTE($Y397," ",REPT(" ",50)),50)))</f>
        <v/>
      </c>
      <c r="AJ397" s="27" t="str">
        <f aca="false">IF($A397="","",IF(NOT(ISERROR(MATCH($A397,Validation!$A$193:$A$217,0))),"Manual mapping",IF(COUNTIF(Validation!$U$19:$U$178,$Z397)&gt;0,"Direct",IF(COUNTIF(Validation!$S$19:$S$178,$AI397)=1,"By surname","Unresolved"))))</f>
        <v/>
      </c>
      <c r="AK397" s="28" t="str">
        <f aca="false">IF($L397="","",IF(MATCH($L397,$L$2:$L$3000,0)&lt;&gt;ROW()-1,"",COUNT($AK$1:$AK396)+1))</f>
        <v/>
      </c>
      <c r="AL397" s="28" t="str">
        <f aca="false">IF($G397="","",IF(MATCH($G397,$G$2:$G$3000,0)&lt;&gt;ROW()-1,"",COUNT($AL$1:$AL396)+1))</f>
        <v/>
      </c>
      <c r="AM397" s="28" t="str">
        <f aca="false">IF($H397="","",IF(MATCH($H397,$H$2:$H$3000,0)&lt;&gt;ROW()-1,"",COUNT($AM$1:$AM396)+1))</f>
        <v/>
      </c>
      <c r="AN397" s="28" t="str">
        <f aca="false">IF($I397="","",IF(MATCH($I397,$I$2:$I$3000,0)&lt;&gt;ROW()-1,"",COUNT($AN$1:$AN396)+1))</f>
        <v/>
      </c>
      <c r="AO397" s="28" t="str">
        <f aca="false">IF($Q397="","",IF(MATCH($Q397,$Q$2:$Q$3000,0)&lt;&gt;ROW()-1,"",COUNT($AO$1:$AO396)+1))</f>
        <v/>
      </c>
    </row>
    <row r="398" customFormat="false" ht="12.75" hidden="false" customHeight="true" outlineLevel="0" collapsed="false">
      <c r="W398" s="24" t="n">
        <f aca="false">IF($F398="",0,IFERROR(IF(ISNUMBER($F398),INT($F398),DATE(VALUE(MID(SUBSTITUTE(LEFT($F398,FIND(" ",$F398&amp;" ")-1),"/",REPT(" ",20)),41,20)),VALUE(LEFT(SUBSTITUTE(LEFT($F398,FIND(" ",$F398&amp;" ")-1),"/",REPT(" ",20)),20)),VALUE(MID(SUBSTITUTE(LEFT($F398,FIND(" ",$F398&amp;" ")-1),"/",REPT(" ",20)),21,20)))),0))</f>
        <v>0</v>
      </c>
      <c r="X398" s="25" t="str">
        <f aca="false">IF(ISNUMBER($N398),$N398*Validation!$B$5,"")</f>
        <v/>
      </c>
      <c r="Y398" s="26" t="str">
        <f aca="false">IF($A398="","",SUBSTITUTE(SUBSTITUTE(SUBSTITUTE(SUBSTITUTE(SUBSTITUTE(SUBSTITUTE(SUBSTITUTE(UPPER(TRIM($A398)),"Á","A"),"É","E"),"Í","I"),"Ó","O"),"Ú","U"),"Ñ","N"),"Ü","U"))</f>
        <v/>
      </c>
      <c r="Z398" s="26" t="str">
        <f aca="false">IF($Y398="","",LEFT($Y398,1)&amp;" "&amp;TRIM(RIGHT(SUBSTITUTE($Y398," ",REPT(" ",50)),50)))</f>
        <v/>
      </c>
      <c r="AA398" s="27" t="str">
        <f aca="false">IF($AF398="","",IF(COUNTIF(Validation!$U$19:$U$178,$AF398)&gt;0,"OK","NO MATCH"))</f>
        <v/>
      </c>
      <c r="AB398" s="27" t="str">
        <f aca="false">IF($W398=0,"",IF(AND($W398&gt;=Validation!$B$3,$W398&lt;=Validation!$C$3),"Yes","No"))</f>
        <v/>
      </c>
      <c r="AC398" s="26" t="str">
        <f aca="false">IF($A398="","",$AF398&amp;"|"&amp;TEXT($W398,"yyyy-mm-dd")&amp;"|"&amp;$J398&amp;"|"&amp;$N398)</f>
        <v/>
      </c>
      <c r="AD398" s="27" t="str">
        <f aca="false">IF($AC398="","",IF(COUNTIF($AC$2:$AC$3000,$AC398)&gt;1,"REVIEW","OK"))</f>
        <v/>
      </c>
      <c r="AE398" s="27" t="str">
        <f aca="false">IF(OR($W398=0,$O398=""),"",IF(IFERROR(IF(ISNUMBER($O398),INT($O398),DATE(VALUE(MID(SUBSTITUTE(LEFT($O398,FIND(" ",$O398&amp;" ")-1),"/",REPT(" ",20)),41,20)),VALUE(LEFT(SUBSTITUTE(LEFT($O398,FIND(" ",$O398&amp;" ")-1),"/",REPT(" ",20)),20)),VALUE(MID(SUBSTITUTE(LEFT($O398,FIND(" ",$O398&amp;" ")-1),"/",REPT(" ",20)),21,20)))),0)&gt;$W398,"Late","Same day"))</f>
        <v/>
      </c>
      <c r="AF398" s="26" t="str">
        <f aca="false">IF($A398="","",IFERROR(INDEX(Validation!$C$193:$C$217,MATCH($A398,Validation!$A$193:$A$217,0)),IF(COUNTIF(Validation!$U$19:$U$178,$Z398)&gt;0,$Z398,IF(COUNTIF(Validation!$S$19:$S$178,$AI398)=1,INDEX(Validation!$U$19:$U$178,MATCH($AI398,Validation!$S$19:$S$178,0)),$Z398))))</f>
        <v/>
      </c>
      <c r="AG398" s="27" t="str">
        <f aca="false">IF(COUNTA($A398:$U398)=0,"",IF($A398="","No name",IF($F398="","No date",IF($W398=0,"Date ilegible",IF(NOT(ISNUMBER($N398)),"Hours no numéricas",IF($AA398="NO MATCH","Person no identificada","OK"))))))</f>
        <v/>
      </c>
      <c r="AH398" s="27" t="str">
        <f aca="false">IF($W398=0,"No date",IF($W398&lt;Validation!$B$3,"Before period",IF($W398&gt;Validation!$C$3,"After period","In period")))</f>
        <v>No date</v>
      </c>
      <c r="AI398" s="26" t="str">
        <f aca="false">IF($Y398="","",TRIM(RIGHT(SUBSTITUTE($Y398," ",REPT(" ",50)),50)))</f>
        <v/>
      </c>
      <c r="AJ398" s="27" t="str">
        <f aca="false">IF($A398="","",IF(NOT(ISERROR(MATCH($A398,Validation!$A$193:$A$217,0))),"Manual mapping",IF(COUNTIF(Validation!$U$19:$U$178,$Z398)&gt;0,"Direct",IF(COUNTIF(Validation!$S$19:$S$178,$AI398)=1,"By surname","Unresolved"))))</f>
        <v/>
      </c>
      <c r="AK398" s="28" t="str">
        <f aca="false">IF($L398="","",IF(MATCH($L398,$L$2:$L$3000,0)&lt;&gt;ROW()-1,"",COUNT($AK$1:$AK397)+1))</f>
        <v/>
      </c>
      <c r="AL398" s="28" t="str">
        <f aca="false">IF($G398="","",IF(MATCH($G398,$G$2:$G$3000,0)&lt;&gt;ROW()-1,"",COUNT($AL$1:$AL397)+1))</f>
        <v/>
      </c>
      <c r="AM398" s="28" t="str">
        <f aca="false">IF($H398="","",IF(MATCH($H398,$H$2:$H$3000,0)&lt;&gt;ROW()-1,"",COUNT($AM$1:$AM397)+1))</f>
        <v/>
      </c>
      <c r="AN398" s="28" t="str">
        <f aca="false">IF($I398="","",IF(MATCH($I398,$I$2:$I$3000,0)&lt;&gt;ROW()-1,"",COUNT($AN$1:$AN397)+1))</f>
        <v/>
      </c>
      <c r="AO398" s="28" t="str">
        <f aca="false">IF($Q398="","",IF(MATCH($Q398,$Q$2:$Q$3000,0)&lt;&gt;ROW()-1,"",COUNT($AO$1:$AO397)+1))</f>
        <v/>
      </c>
    </row>
    <row r="399" customFormat="false" ht="12.75" hidden="false" customHeight="true" outlineLevel="0" collapsed="false">
      <c r="W399" s="24" t="n">
        <f aca="false">IF($F399="",0,IFERROR(IF(ISNUMBER($F399),INT($F399),DATE(VALUE(MID(SUBSTITUTE(LEFT($F399,FIND(" ",$F399&amp;" ")-1),"/",REPT(" ",20)),41,20)),VALUE(LEFT(SUBSTITUTE(LEFT($F399,FIND(" ",$F399&amp;" ")-1),"/",REPT(" ",20)),20)),VALUE(MID(SUBSTITUTE(LEFT($F399,FIND(" ",$F399&amp;" ")-1),"/",REPT(" ",20)),21,20)))),0))</f>
        <v>0</v>
      </c>
      <c r="X399" s="25" t="str">
        <f aca="false">IF(ISNUMBER($N399),$N399*Validation!$B$5,"")</f>
        <v/>
      </c>
      <c r="Y399" s="26" t="str">
        <f aca="false">IF($A399="","",SUBSTITUTE(SUBSTITUTE(SUBSTITUTE(SUBSTITUTE(SUBSTITUTE(SUBSTITUTE(SUBSTITUTE(UPPER(TRIM($A399)),"Á","A"),"É","E"),"Í","I"),"Ó","O"),"Ú","U"),"Ñ","N"),"Ü","U"))</f>
        <v/>
      </c>
      <c r="Z399" s="26" t="str">
        <f aca="false">IF($Y399="","",LEFT($Y399,1)&amp;" "&amp;TRIM(RIGHT(SUBSTITUTE($Y399," ",REPT(" ",50)),50)))</f>
        <v/>
      </c>
      <c r="AA399" s="27" t="str">
        <f aca="false">IF($AF399="","",IF(COUNTIF(Validation!$U$19:$U$178,$AF399)&gt;0,"OK","NO MATCH"))</f>
        <v/>
      </c>
      <c r="AB399" s="27" t="str">
        <f aca="false">IF($W399=0,"",IF(AND($W399&gt;=Validation!$B$3,$W399&lt;=Validation!$C$3),"Yes","No"))</f>
        <v/>
      </c>
      <c r="AC399" s="26" t="str">
        <f aca="false">IF($A399="","",$AF399&amp;"|"&amp;TEXT($W399,"yyyy-mm-dd")&amp;"|"&amp;$J399&amp;"|"&amp;$N399)</f>
        <v/>
      </c>
      <c r="AD399" s="27" t="str">
        <f aca="false">IF($AC399="","",IF(COUNTIF($AC$2:$AC$3000,$AC399)&gt;1,"REVIEW","OK"))</f>
        <v/>
      </c>
      <c r="AE399" s="27" t="str">
        <f aca="false">IF(OR($W399=0,$O399=""),"",IF(IFERROR(IF(ISNUMBER($O399),INT($O399),DATE(VALUE(MID(SUBSTITUTE(LEFT($O399,FIND(" ",$O399&amp;" ")-1),"/",REPT(" ",20)),41,20)),VALUE(LEFT(SUBSTITUTE(LEFT($O399,FIND(" ",$O399&amp;" ")-1),"/",REPT(" ",20)),20)),VALUE(MID(SUBSTITUTE(LEFT($O399,FIND(" ",$O399&amp;" ")-1),"/",REPT(" ",20)),21,20)))),0)&gt;$W399,"Late","Same day"))</f>
        <v/>
      </c>
      <c r="AF399" s="26" t="str">
        <f aca="false">IF($A399="","",IFERROR(INDEX(Validation!$C$193:$C$217,MATCH($A399,Validation!$A$193:$A$217,0)),IF(COUNTIF(Validation!$U$19:$U$178,$Z399)&gt;0,$Z399,IF(COUNTIF(Validation!$S$19:$S$178,$AI399)=1,INDEX(Validation!$U$19:$U$178,MATCH($AI399,Validation!$S$19:$S$178,0)),$Z399))))</f>
        <v/>
      </c>
      <c r="AG399" s="27" t="str">
        <f aca="false">IF(COUNTA($A399:$U399)=0,"",IF($A399="","No name",IF($F399="","No date",IF($W399=0,"Date ilegible",IF(NOT(ISNUMBER($N399)),"Hours no numéricas",IF($AA399="NO MATCH","Person no identificada","OK"))))))</f>
        <v/>
      </c>
      <c r="AH399" s="27" t="str">
        <f aca="false">IF($W399=0,"No date",IF($W399&lt;Validation!$B$3,"Before period",IF($W399&gt;Validation!$C$3,"After period","In period")))</f>
        <v>No date</v>
      </c>
      <c r="AI399" s="26" t="str">
        <f aca="false">IF($Y399="","",TRIM(RIGHT(SUBSTITUTE($Y399," ",REPT(" ",50)),50)))</f>
        <v/>
      </c>
      <c r="AJ399" s="27" t="str">
        <f aca="false">IF($A399="","",IF(NOT(ISERROR(MATCH($A399,Validation!$A$193:$A$217,0))),"Manual mapping",IF(COUNTIF(Validation!$U$19:$U$178,$Z399)&gt;0,"Direct",IF(COUNTIF(Validation!$S$19:$S$178,$AI399)=1,"By surname","Unresolved"))))</f>
        <v/>
      </c>
      <c r="AK399" s="28" t="str">
        <f aca="false">IF($L399="","",IF(MATCH($L399,$L$2:$L$3000,0)&lt;&gt;ROW()-1,"",COUNT($AK$1:$AK398)+1))</f>
        <v/>
      </c>
      <c r="AL399" s="28" t="str">
        <f aca="false">IF($G399="","",IF(MATCH($G399,$G$2:$G$3000,0)&lt;&gt;ROW()-1,"",COUNT($AL$1:$AL398)+1))</f>
        <v/>
      </c>
      <c r="AM399" s="28" t="str">
        <f aca="false">IF($H399="","",IF(MATCH($H399,$H$2:$H$3000,0)&lt;&gt;ROW()-1,"",COUNT($AM$1:$AM398)+1))</f>
        <v/>
      </c>
      <c r="AN399" s="28" t="str">
        <f aca="false">IF($I399="","",IF(MATCH($I399,$I$2:$I$3000,0)&lt;&gt;ROW()-1,"",COUNT($AN$1:$AN398)+1))</f>
        <v/>
      </c>
      <c r="AO399" s="28" t="str">
        <f aca="false">IF($Q399="","",IF(MATCH($Q399,$Q$2:$Q$3000,0)&lt;&gt;ROW()-1,"",COUNT($AO$1:$AO398)+1))</f>
        <v/>
      </c>
    </row>
    <row r="400" customFormat="false" ht="12.75" hidden="false" customHeight="true" outlineLevel="0" collapsed="false">
      <c r="W400" s="24" t="n">
        <f aca="false">IF($F400="",0,IFERROR(IF(ISNUMBER($F400),INT($F400),DATE(VALUE(MID(SUBSTITUTE(LEFT($F400,FIND(" ",$F400&amp;" ")-1),"/",REPT(" ",20)),41,20)),VALUE(LEFT(SUBSTITUTE(LEFT($F400,FIND(" ",$F400&amp;" ")-1),"/",REPT(" ",20)),20)),VALUE(MID(SUBSTITUTE(LEFT($F400,FIND(" ",$F400&amp;" ")-1),"/",REPT(" ",20)),21,20)))),0))</f>
        <v>0</v>
      </c>
      <c r="X400" s="25" t="str">
        <f aca="false">IF(ISNUMBER($N400),$N400*Validation!$B$5,"")</f>
        <v/>
      </c>
      <c r="Y400" s="26" t="str">
        <f aca="false">IF($A400="","",SUBSTITUTE(SUBSTITUTE(SUBSTITUTE(SUBSTITUTE(SUBSTITUTE(SUBSTITUTE(SUBSTITUTE(UPPER(TRIM($A400)),"Á","A"),"É","E"),"Í","I"),"Ó","O"),"Ú","U"),"Ñ","N"),"Ü","U"))</f>
        <v/>
      </c>
      <c r="Z400" s="26" t="str">
        <f aca="false">IF($Y400="","",LEFT($Y400,1)&amp;" "&amp;TRIM(RIGHT(SUBSTITUTE($Y400," ",REPT(" ",50)),50)))</f>
        <v/>
      </c>
      <c r="AA400" s="27" t="str">
        <f aca="false">IF($AF400="","",IF(COUNTIF(Validation!$U$19:$U$178,$AF400)&gt;0,"OK","NO MATCH"))</f>
        <v/>
      </c>
      <c r="AB400" s="27" t="str">
        <f aca="false">IF($W400=0,"",IF(AND($W400&gt;=Validation!$B$3,$W400&lt;=Validation!$C$3),"Yes","No"))</f>
        <v/>
      </c>
      <c r="AC400" s="26" t="str">
        <f aca="false">IF($A400="","",$AF400&amp;"|"&amp;TEXT($W400,"yyyy-mm-dd")&amp;"|"&amp;$J400&amp;"|"&amp;$N400)</f>
        <v/>
      </c>
      <c r="AD400" s="27" t="str">
        <f aca="false">IF($AC400="","",IF(COUNTIF($AC$2:$AC$3000,$AC400)&gt;1,"REVIEW","OK"))</f>
        <v/>
      </c>
      <c r="AE400" s="27" t="str">
        <f aca="false">IF(OR($W400=0,$O400=""),"",IF(IFERROR(IF(ISNUMBER($O400),INT($O400),DATE(VALUE(MID(SUBSTITUTE(LEFT($O400,FIND(" ",$O400&amp;" ")-1),"/",REPT(" ",20)),41,20)),VALUE(LEFT(SUBSTITUTE(LEFT($O400,FIND(" ",$O400&amp;" ")-1),"/",REPT(" ",20)),20)),VALUE(MID(SUBSTITUTE(LEFT($O400,FIND(" ",$O400&amp;" ")-1),"/",REPT(" ",20)),21,20)))),0)&gt;$W400,"Late","Same day"))</f>
        <v/>
      </c>
      <c r="AF400" s="26" t="str">
        <f aca="false">IF($A400="","",IFERROR(INDEX(Validation!$C$193:$C$217,MATCH($A400,Validation!$A$193:$A$217,0)),IF(COUNTIF(Validation!$U$19:$U$178,$Z400)&gt;0,$Z400,IF(COUNTIF(Validation!$S$19:$S$178,$AI400)=1,INDEX(Validation!$U$19:$U$178,MATCH($AI400,Validation!$S$19:$S$178,0)),$Z400))))</f>
        <v/>
      </c>
      <c r="AG400" s="27" t="str">
        <f aca="false">IF(COUNTA($A400:$U400)=0,"",IF($A400="","No name",IF($F400="","No date",IF($W400=0,"Date ilegible",IF(NOT(ISNUMBER($N400)),"Hours no numéricas",IF($AA400="NO MATCH","Person no identificada","OK"))))))</f>
        <v/>
      </c>
      <c r="AH400" s="27" t="str">
        <f aca="false">IF($W400=0,"No date",IF($W400&lt;Validation!$B$3,"Before period",IF($W400&gt;Validation!$C$3,"After period","In period")))</f>
        <v>No date</v>
      </c>
      <c r="AI400" s="26" t="str">
        <f aca="false">IF($Y400="","",TRIM(RIGHT(SUBSTITUTE($Y400," ",REPT(" ",50)),50)))</f>
        <v/>
      </c>
      <c r="AJ400" s="27" t="str">
        <f aca="false">IF($A400="","",IF(NOT(ISERROR(MATCH($A400,Validation!$A$193:$A$217,0))),"Manual mapping",IF(COUNTIF(Validation!$U$19:$U$178,$Z400)&gt;0,"Direct",IF(COUNTIF(Validation!$S$19:$S$178,$AI400)=1,"By surname","Unresolved"))))</f>
        <v/>
      </c>
      <c r="AK400" s="28" t="str">
        <f aca="false">IF($L400="","",IF(MATCH($L400,$L$2:$L$3000,0)&lt;&gt;ROW()-1,"",COUNT($AK$1:$AK399)+1))</f>
        <v/>
      </c>
      <c r="AL400" s="28" t="str">
        <f aca="false">IF($G400="","",IF(MATCH($G400,$G$2:$G$3000,0)&lt;&gt;ROW()-1,"",COUNT($AL$1:$AL399)+1))</f>
        <v/>
      </c>
      <c r="AM400" s="28" t="str">
        <f aca="false">IF($H400="","",IF(MATCH($H400,$H$2:$H$3000,0)&lt;&gt;ROW()-1,"",COUNT($AM$1:$AM399)+1))</f>
        <v/>
      </c>
      <c r="AN400" s="28" t="str">
        <f aca="false">IF($I400="","",IF(MATCH($I400,$I$2:$I$3000,0)&lt;&gt;ROW()-1,"",COUNT($AN$1:$AN399)+1))</f>
        <v/>
      </c>
      <c r="AO400" s="28" t="str">
        <f aca="false">IF($Q400="","",IF(MATCH($Q400,$Q$2:$Q$3000,0)&lt;&gt;ROW()-1,"",COUNT($AO$1:$AO399)+1))</f>
        <v/>
      </c>
    </row>
    <row r="401" customFormat="false" ht="12.75" hidden="false" customHeight="true" outlineLevel="0" collapsed="false">
      <c r="W401" s="24" t="n">
        <f aca="false">IF($F401="",0,IFERROR(IF(ISNUMBER($F401),INT($F401),DATE(VALUE(MID(SUBSTITUTE(LEFT($F401,FIND(" ",$F401&amp;" ")-1),"/",REPT(" ",20)),41,20)),VALUE(LEFT(SUBSTITUTE(LEFT($F401,FIND(" ",$F401&amp;" ")-1),"/",REPT(" ",20)),20)),VALUE(MID(SUBSTITUTE(LEFT($F401,FIND(" ",$F401&amp;" ")-1),"/",REPT(" ",20)),21,20)))),0))</f>
        <v>0</v>
      </c>
      <c r="X401" s="25" t="str">
        <f aca="false">IF(ISNUMBER($N401),$N401*Validation!$B$5,"")</f>
        <v/>
      </c>
      <c r="Y401" s="26" t="str">
        <f aca="false">IF($A401="","",SUBSTITUTE(SUBSTITUTE(SUBSTITUTE(SUBSTITUTE(SUBSTITUTE(SUBSTITUTE(SUBSTITUTE(UPPER(TRIM($A401)),"Á","A"),"É","E"),"Í","I"),"Ó","O"),"Ú","U"),"Ñ","N"),"Ü","U"))</f>
        <v/>
      </c>
      <c r="Z401" s="26" t="str">
        <f aca="false">IF($Y401="","",LEFT($Y401,1)&amp;" "&amp;TRIM(RIGHT(SUBSTITUTE($Y401," ",REPT(" ",50)),50)))</f>
        <v/>
      </c>
      <c r="AA401" s="27" t="str">
        <f aca="false">IF($AF401="","",IF(COUNTIF(Validation!$U$19:$U$178,$AF401)&gt;0,"OK","NO MATCH"))</f>
        <v/>
      </c>
      <c r="AB401" s="27" t="str">
        <f aca="false">IF($W401=0,"",IF(AND($W401&gt;=Validation!$B$3,$W401&lt;=Validation!$C$3),"Yes","No"))</f>
        <v/>
      </c>
      <c r="AC401" s="26" t="str">
        <f aca="false">IF($A401="","",$AF401&amp;"|"&amp;TEXT($W401,"yyyy-mm-dd")&amp;"|"&amp;$J401&amp;"|"&amp;$N401)</f>
        <v/>
      </c>
      <c r="AD401" s="27" t="str">
        <f aca="false">IF($AC401="","",IF(COUNTIF($AC$2:$AC$3000,$AC401)&gt;1,"REVIEW","OK"))</f>
        <v/>
      </c>
      <c r="AE401" s="27" t="str">
        <f aca="false">IF(OR($W401=0,$O401=""),"",IF(IFERROR(IF(ISNUMBER($O401),INT($O401),DATE(VALUE(MID(SUBSTITUTE(LEFT($O401,FIND(" ",$O401&amp;" ")-1),"/",REPT(" ",20)),41,20)),VALUE(LEFT(SUBSTITUTE(LEFT($O401,FIND(" ",$O401&amp;" ")-1),"/",REPT(" ",20)),20)),VALUE(MID(SUBSTITUTE(LEFT($O401,FIND(" ",$O401&amp;" ")-1),"/",REPT(" ",20)),21,20)))),0)&gt;$W401,"Late","Same day"))</f>
        <v/>
      </c>
      <c r="AF401" s="26" t="str">
        <f aca="false">IF($A401="","",IFERROR(INDEX(Validation!$C$193:$C$217,MATCH($A401,Validation!$A$193:$A$217,0)),IF(COUNTIF(Validation!$U$19:$U$178,$Z401)&gt;0,$Z401,IF(COUNTIF(Validation!$S$19:$S$178,$AI401)=1,INDEX(Validation!$U$19:$U$178,MATCH($AI401,Validation!$S$19:$S$178,0)),$Z401))))</f>
        <v/>
      </c>
      <c r="AG401" s="27" t="str">
        <f aca="false">IF(COUNTA($A401:$U401)=0,"",IF($A401="","No name",IF($F401="","No date",IF($W401=0,"Date ilegible",IF(NOT(ISNUMBER($N401)),"Hours no numéricas",IF($AA401="NO MATCH","Person no identificada","OK"))))))</f>
        <v/>
      </c>
      <c r="AH401" s="27" t="str">
        <f aca="false">IF($W401=0,"No date",IF($W401&lt;Validation!$B$3,"Before period",IF($W401&gt;Validation!$C$3,"After period","In period")))</f>
        <v>No date</v>
      </c>
      <c r="AI401" s="26" t="str">
        <f aca="false">IF($Y401="","",TRIM(RIGHT(SUBSTITUTE($Y401," ",REPT(" ",50)),50)))</f>
        <v/>
      </c>
      <c r="AJ401" s="27" t="str">
        <f aca="false">IF($A401="","",IF(NOT(ISERROR(MATCH($A401,Validation!$A$193:$A$217,0))),"Manual mapping",IF(COUNTIF(Validation!$U$19:$U$178,$Z401)&gt;0,"Direct",IF(COUNTIF(Validation!$S$19:$S$178,$AI401)=1,"By surname","Unresolved"))))</f>
        <v/>
      </c>
      <c r="AK401" s="28" t="str">
        <f aca="false">IF($L401="","",IF(MATCH($L401,$L$2:$L$3000,0)&lt;&gt;ROW()-1,"",COUNT($AK$1:$AK400)+1))</f>
        <v/>
      </c>
      <c r="AL401" s="28" t="str">
        <f aca="false">IF($G401="","",IF(MATCH($G401,$G$2:$G$3000,0)&lt;&gt;ROW()-1,"",COUNT($AL$1:$AL400)+1))</f>
        <v/>
      </c>
      <c r="AM401" s="28" t="str">
        <f aca="false">IF($H401="","",IF(MATCH($H401,$H$2:$H$3000,0)&lt;&gt;ROW()-1,"",COUNT($AM$1:$AM400)+1))</f>
        <v/>
      </c>
      <c r="AN401" s="28" t="str">
        <f aca="false">IF($I401="","",IF(MATCH($I401,$I$2:$I$3000,0)&lt;&gt;ROW()-1,"",COUNT($AN$1:$AN400)+1))</f>
        <v/>
      </c>
      <c r="AO401" s="28" t="str">
        <f aca="false">IF($Q401="","",IF(MATCH($Q401,$Q$2:$Q$3000,0)&lt;&gt;ROW()-1,"",COUNT($AO$1:$AO400)+1))</f>
        <v/>
      </c>
    </row>
    <row r="402" customFormat="false" ht="12.75" hidden="false" customHeight="true" outlineLevel="0" collapsed="false">
      <c r="W402" s="24" t="n">
        <f aca="false">IF($F402="",0,IFERROR(IF(ISNUMBER($F402),INT($F402),DATE(VALUE(MID(SUBSTITUTE(LEFT($F402,FIND(" ",$F402&amp;" ")-1),"/",REPT(" ",20)),41,20)),VALUE(LEFT(SUBSTITUTE(LEFT($F402,FIND(" ",$F402&amp;" ")-1),"/",REPT(" ",20)),20)),VALUE(MID(SUBSTITUTE(LEFT($F402,FIND(" ",$F402&amp;" ")-1),"/",REPT(" ",20)),21,20)))),0))</f>
        <v>0</v>
      </c>
      <c r="X402" s="25" t="str">
        <f aca="false">IF(ISNUMBER($N402),$N402*Validation!$B$5,"")</f>
        <v/>
      </c>
      <c r="Y402" s="26" t="str">
        <f aca="false">IF($A402="","",SUBSTITUTE(SUBSTITUTE(SUBSTITUTE(SUBSTITUTE(SUBSTITUTE(SUBSTITUTE(SUBSTITUTE(UPPER(TRIM($A402)),"Á","A"),"É","E"),"Í","I"),"Ó","O"),"Ú","U"),"Ñ","N"),"Ü","U"))</f>
        <v/>
      </c>
      <c r="Z402" s="26" t="str">
        <f aca="false">IF($Y402="","",LEFT($Y402,1)&amp;" "&amp;TRIM(RIGHT(SUBSTITUTE($Y402," ",REPT(" ",50)),50)))</f>
        <v/>
      </c>
      <c r="AA402" s="27" t="str">
        <f aca="false">IF($AF402="","",IF(COUNTIF(Validation!$U$19:$U$178,$AF402)&gt;0,"OK","NO MATCH"))</f>
        <v/>
      </c>
      <c r="AB402" s="27" t="str">
        <f aca="false">IF($W402=0,"",IF(AND($W402&gt;=Validation!$B$3,$W402&lt;=Validation!$C$3),"Yes","No"))</f>
        <v/>
      </c>
      <c r="AC402" s="26" t="str">
        <f aca="false">IF($A402="","",$AF402&amp;"|"&amp;TEXT($W402,"yyyy-mm-dd")&amp;"|"&amp;$J402&amp;"|"&amp;$N402)</f>
        <v/>
      </c>
      <c r="AD402" s="27" t="str">
        <f aca="false">IF($AC402="","",IF(COUNTIF($AC$2:$AC$3000,$AC402)&gt;1,"REVIEW","OK"))</f>
        <v/>
      </c>
      <c r="AE402" s="27" t="str">
        <f aca="false">IF(OR($W402=0,$O402=""),"",IF(IFERROR(IF(ISNUMBER($O402),INT($O402),DATE(VALUE(MID(SUBSTITUTE(LEFT($O402,FIND(" ",$O402&amp;" ")-1),"/",REPT(" ",20)),41,20)),VALUE(LEFT(SUBSTITUTE(LEFT($O402,FIND(" ",$O402&amp;" ")-1),"/",REPT(" ",20)),20)),VALUE(MID(SUBSTITUTE(LEFT($O402,FIND(" ",$O402&amp;" ")-1),"/",REPT(" ",20)),21,20)))),0)&gt;$W402,"Late","Same day"))</f>
        <v/>
      </c>
      <c r="AF402" s="26" t="str">
        <f aca="false">IF($A402="","",IFERROR(INDEX(Validation!$C$193:$C$217,MATCH($A402,Validation!$A$193:$A$217,0)),IF(COUNTIF(Validation!$U$19:$U$178,$Z402)&gt;0,$Z402,IF(COUNTIF(Validation!$S$19:$S$178,$AI402)=1,INDEX(Validation!$U$19:$U$178,MATCH($AI402,Validation!$S$19:$S$178,0)),$Z402))))</f>
        <v/>
      </c>
      <c r="AG402" s="27" t="str">
        <f aca="false">IF(COUNTA($A402:$U402)=0,"",IF($A402="","No name",IF($F402="","No date",IF($W402=0,"Date ilegible",IF(NOT(ISNUMBER($N402)),"Hours no numéricas",IF($AA402="NO MATCH","Person no identificada","OK"))))))</f>
        <v/>
      </c>
      <c r="AH402" s="27" t="str">
        <f aca="false">IF($W402=0,"No date",IF($W402&lt;Validation!$B$3,"Before period",IF($W402&gt;Validation!$C$3,"After period","In period")))</f>
        <v>No date</v>
      </c>
      <c r="AI402" s="26" t="str">
        <f aca="false">IF($Y402="","",TRIM(RIGHT(SUBSTITUTE($Y402," ",REPT(" ",50)),50)))</f>
        <v/>
      </c>
      <c r="AJ402" s="27" t="str">
        <f aca="false">IF($A402="","",IF(NOT(ISERROR(MATCH($A402,Validation!$A$193:$A$217,0))),"Manual mapping",IF(COUNTIF(Validation!$U$19:$U$178,$Z402)&gt;0,"Direct",IF(COUNTIF(Validation!$S$19:$S$178,$AI402)=1,"By surname","Unresolved"))))</f>
        <v/>
      </c>
      <c r="AK402" s="28" t="str">
        <f aca="false">IF($L402="","",IF(MATCH($L402,$L$2:$L$3000,0)&lt;&gt;ROW()-1,"",COUNT($AK$1:$AK401)+1))</f>
        <v/>
      </c>
      <c r="AL402" s="28" t="str">
        <f aca="false">IF($G402="","",IF(MATCH($G402,$G$2:$G$3000,0)&lt;&gt;ROW()-1,"",COUNT($AL$1:$AL401)+1))</f>
        <v/>
      </c>
      <c r="AM402" s="28" t="str">
        <f aca="false">IF($H402="","",IF(MATCH($H402,$H$2:$H$3000,0)&lt;&gt;ROW()-1,"",COUNT($AM$1:$AM401)+1))</f>
        <v/>
      </c>
      <c r="AN402" s="28" t="str">
        <f aca="false">IF($I402="","",IF(MATCH($I402,$I$2:$I$3000,0)&lt;&gt;ROW()-1,"",COUNT($AN$1:$AN401)+1))</f>
        <v/>
      </c>
      <c r="AO402" s="28" t="str">
        <f aca="false">IF($Q402="","",IF(MATCH($Q402,$Q$2:$Q$3000,0)&lt;&gt;ROW()-1,"",COUNT($AO$1:$AO401)+1))</f>
        <v/>
      </c>
    </row>
    <row r="403" customFormat="false" ht="12.75" hidden="false" customHeight="true" outlineLevel="0" collapsed="false">
      <c r="W403" s="24" t="n">
        <f aca="false">IF($F403="",0,IFERROR(IF(ISNUMBER($F403),INT($F403),DATE(VALUE(MID(SUBSTITUTE(LEFT($F403,FIND(" ",$F403&amp;" ")-1),"/",REPT(" ",20)),41,20)),VALUE(LEFT(SUBSTITUTE(LEFT($F403,FIND(" ",$F403&amp;" ")-1),"/",REPT(" ",20)),20)),VALUE(MID(SUBSTITUTE(LEFT($F403,FIND(" ",$F403&amp;" ")-1),"/",REPT(" ",20)),21,20)))),0))</f>
        <v>0</v>
      </c>
      <c r="X403" s="25" t="str">
        <f aca="false">IF(ISNUMBER($N403),$N403*Validation!$B$5,"")</f>
        <v/>
      </c>
      <c r="Y403" s="26" t="str">
        <f aca="false">IF($A403="","",SUBSTITUTE(SUBSTITUTE(SUBSTITUTE(SUBSTITUTE(SUBSTITUTE(SUBSTITUTE(SUBSTITUTE(UPPER(TRIM($A403)),"Á","A"),"É","E"),"Í","I"),"Ó","O"),"Ú","U"),"Ñ","N"),"Ü","U"))</f>
        <v/>
      </c>
      <c r="Z403" s="26" t="str">
        <f aca="false">IF($Y403="","",LEFT($Y403,1)&amp;" "&amp;TRIM(RIGHT(SUBSTITUTE($Y403," ",REPT(" ",50)),50)))</f>
        <v/>
      </c>
      <c r="AA403" s="27" t="str">
        <f aca="false">IF($AF403="","",IF(COUNTIF(Validation!$U$19:$U$178,$AF403)&gt;0,"OK","NO MATCH"))</f>
        <v/>
      </c>
      <c r="AB403" s="27" t="str">
        <f aca="false">IF($W403=0,"",IF(AND($W403&gt;=Validation!$B$3,$W403&lt;=Validation!$C$3),"Yes","No"))</f>
        <v/>
      </c>
      <c r="AC403" s="26" t="str">
        <f aca="false">IF($A403="","",$AF403&amp;"|"&amp;TEXT($W403,"yyyy-mm-dd")&amp;"|"&amp;$J403&amp;"|"&amp;$N403)</f>
        <v/>
      </c>
      <c r="AD403" s="27" t="str">
        <f aca="false">IF($AC403="","",IF(COUNTIF($AC$2:$AC$3000,$AC403)&gt;1,"REVIEW","OK"))</f>
        <v/>
      </c>
      <c r="AE403" s="27" t="str">
        <f aca="false">IF(OR($W403=0,$O403=""),"",IF(IFERROR(IF(ISNUMBER($O403),INT($O403),DATE(VALUE(MID(SUBSTITUTE(LEFT($O403,FIND(" ",$O403&amp;" ")-1),"/",REPT(" ",20)),41,20)),VALUE(LEFT(SUBSTITUTE(LEFT($O403,FIND(" ",$O403&amp;" ")-1),"/",REPT(" ",20)),20)),VALUE(MID(SUBSTITUTE(LEFT($O403,FIND(" ",$O403&amp;" ")-1),"/",REPT(" ",20)),21,20)))),0)&gt;$W403,"Late","Same day"))</f>
        <v/>
      </c>
      <c r="AF403" s="26" t="str">
        <f aca="false">IF($A403="","",IFERROR(INDEX(Validation!$C$193:$C$217,MATCH($A403,Validation!$A$193:$A$217,0)),IF(COUNTIF(Validation!$U$19:$U$178,$Z403)&gt;0,$Z403,IF(COUNTIF(Validation!$S$19:$S$178,$AI403)=1,INDEX(Validation!$U$19:$U$178,MATCH($AI403,Validation!$S$19:$S$178,0)),$Z403))))</f>
        <v/>
      </c>
      <c r="AG403" s="27" t="str">
        <f aca="false">IF(COUNTA($A403:$U403)=0,"",IF($A403="","No name",IF($F403="","No date",IF($W403=0,"Date ilegible",IF(NOT(ISNUMBER($N403)),"Hours no numéricas",IF($AA403="NO MATCH","Person no identificada","OK"))))))</f>
        <v/>
      </c>
      <c r="AH403" s="27" t="str">
        <f aca="false">IF($W403=0,"No date",IF($W403&lt;Validation!$B$3,"Before period",IF($W403&gt;Validation!$C$3,"After period","In period")))</f>
        <v>No date</v>
      </c>
      <c r="AI403" s="26" t="str">
        <f aca="false">IF($Y403="","",TRIM(RIGHT(SUBSTITUTE($Y403," ",REPT(" ",50)),50)))</f>
        <v/>
      </c>
      <c r="AJ403" s="27" t="str">
        <f aca="false">IF($A403="","",IF(NOT(ISERROR(MATCH($A403,Validation!$A$193:$A$217,0))),"Manual mapping",IF(COUNTIF(Validation!$U$19:$U$178,$Z403)&gt;0,"Direct",IF(COUNTIF(Validation!$S$19:$S$178,$AI403)=1,"By surname","Unresolved"))))</f>
        <v/>
      </c>
      <c r="AK403" s="28" t="str">
        <f aca="false">IF($L403="","",IF(MATCH($L403,$L$2:$L$3000,0)&lt;&gt;ROW()-1,"",COUNT($AK$1:$AK402)+1))</f>
        <v/>
      </c>
      <c r="AL403" s="28" t="str">
        <f aca="false">IF($G403="","",IF(MATCH($G403,$G$2:$G$3000,0)&lt;&gt;ROW()-1,"",COUNT($AL$1:$AL402)+1))</f>
        <v/>
      </c>
      <c r="AM403" s="28" t="str">
        <f aca="false">IF($H403="","",IF(MATCH($H403,$H$2:$H$3000,0)&lt;&gt;ROW()-1,"",COUNT($AM$1:$AM402)+1))</f>
        <v/>
      </c>
      <c r="AN403" s="28" t="str">
        <f aca="false">IF($I403="","",IF(MATCH($I403,$I$2:$I$3000,0)&lt;&gt;ROW()-1,"",COUNT($AN$1:$AN402)+1))</f>
        <v/>
      </c>
      <c r="AO403" s="28" t="str">
        <f aca="false">IF($Q403="","",IF(MATCH($Q403,$Q$2:$Q$3000,0)&lt;&gt;ROW()-1,"",COUNT($AO$1:$AO402)+1))</f>
        <v/>
      </c>
    </row>
    <row r="404" customFormat="false" ht="12.75" hidden="false" customHeight="true" outlineLevel="0" collapsed="false">
      <c r="W404" s="24" t="n">
        <f aca="false">IF($F404="",0,IFERROR(IF(ISNUMBER($F404),INT($F404),DATE(VALUE(MID(SUBSTITUTE(LEFT($F404,FIND(" ",$F404&amp;" ")-1),"/",REPT(" ",20)),41,20)),VALUE(LEFT(SUBSTITUTE(LEFT($F404,FIND(" ",$F404&amp;" ")-1),"/",REPT(" ",20)),20)),VALUE(MID(SUBSTITUTE(LEFT($F404,FIND(" ",$F404&amp;" ")-1),"/",REPT(" ",20)),21,20)))),0))</f>
        <v>0</v>
      </c>
      <c r="X404" s="25" t="str">
        <f aca="false">IF(ISNUMBER($N404),$N404*Validation!$B$5,"")</f>
        <v/>
      </c>
      <c r="Y404" s="26" t="str">
        <f aca="false">IF($A404="","",SUBSTITUTE(SUBSTITUTE(SUBSTITUTE(SUBSTITUTE(SUBSTITUTE(SUBSTITUTE(SUBSTITUTE(UPPER(TRIM($A404)),"Á","A"),"É","E"),"Í","I"),"Ó","O"),"Ú","U"),"Ñ","N"),"Ü","U"))</f>
        <v/>
      </c>
      <c r="Z404" s="26" t="str">
        <f aca="false">IF($Y404="","",LEFT($Y404,1)&amp;" "&amp;TRIM(RIGHT(SUBSTITUTE($Y404," ",REPT(" ",50)),50)))</f>
        <v/>
      </c>
      <c r="AA404" s="27" t="str">
        <f aca="false">IF($AF404="","",IF(COUNTIF(Validation!$U$19:$U$178,$AF404)&gt;0,"OK","NO MATCH"))</f>
        <v/>
      </c>
      <c r="AB404" s="27" t="str">
        <f aca="false">IF($W404=0,"",IF(AND($W404&gt;=Validation!$B$3,$W404&lt;=Validation!$C$3),"Yes","No"))</f>
        <v/>
      </c>
      <c r="AC404" s="26" t="str">
        <f aca="false">IF($A404="","",$AF404&amp;"|"&amp;TEXT($W404,"yyyy-mm-dd")&amp;"|"&amp;$J404&amp;"|"&amp;$N404)</f>
        <v/>
      </c>
      <c r="AD404" s="27" t="str">
        <f aca="false">IF($AC404="","",IF(COUNTIF($AC$2:$AC$3000,$AC404)&gt;1,"REVIEW","OK"))</f>
        <v/>
      </c>
      <c r="AE404" s="27" t="str">
        <f aca="false">IF(OR($W404=0,$O404=""),"",IF(IFERROR(IF(ISNUMBER($O404),INT($O404),DATE(VALUE(MID(SUBSTITUTE(LEFT($O404,FIND(" ",$O404&amp;" ")-1),"/",REPT(" ",20)),41,20)),VALUE(LEFT(SUBSTITUTE(LEFT($O404,FIND(" ",$O404&amp;" ")-1),"/",REPT(" ",20)),20)),VALUE(MID(SUBSTITUTE(LEFT($O404,FIND(" ",$O404&amp;" ")-1),"/",REPT(" ",20)),21,20)))),0)&gt;$W404,"Late","Same day"))</f>
        <v/>
      </c>
      <c r="AF404" s="26" t="str">
        <f aca="false">IF($A404="","",IFERROR(INDEX(Validation!$C$193:$C$217,MATCH($A404,Validation!$A$193:$A$217,0)),IF(COUNTIF(Validation!$U$19:$U$178,$Z404)&gt;0,$Z404,IF(COUNTIF(Validation!$S$19:$S$178,$AI404)=1,INDEX(Validation!$U$19:$U$178,MATCH($AI404,Validation!$S$19:$S$178,0)),$Z404))))</f>
        <v/>
      </c>
      <c r="AG404" s="27" t="str">
        <f aca="false">IF(COUNTA($A404:$U404)=0,"",IF($A404="","No name",IF($F404="","No date",IF($W404=0,"Date ilegible",IF(NOT(ISNUMBER($N404)),"Hours no numéricas",IF($AA404="NO MATCH","Person no identificada","OK"))))))</f>
        <v/>
      </c>
      <c r="AH404" s="27" t="str">
        <f aca="false">IF($W404=0,"No date",IF($W404&lt;Validation!$B$3,"Before period",IF($W404&gt;Validation!$C$3,"After period","In period")))</f>
        <v>No date</v>
      </c>
      <c r="AI404" s="26" t="str">
        <f aca="false">IF($Y404="","",TRIM(RIGHT(SUBSTITUTE($Y404," ",REPT(" ",50)),50)))</f>
        <v/>
      </c>
      <c r="AJ404" s="27" t="str">
        <f aca="false">IF($A404="","",IF(NOT(ISERROR(MATCH($A404,Validation!$A$193:$A$217,0))),"Manual mapping",IF(COUNTIF(Validation!$U$19:$U$178,$Z404)&gt;0,"Direct",IF(COUNTIF(Validation!$S$19:$S$178,$AI404)=1,"By surname","Unresolved"))))</f>
        <v/>
      </c>
      <c r="AK404" s="28" t="str">
        <f aca="false">IF($L404="","",IF(MATCH($L404,$L$2:$L$3000,0)&lt;&gt;ROW()-1,"",COUNT($AK$1:$AK403)+1))</f>
        <v/>
      </c>
      <c r="AL404" s="28" t="str">
        <f aca="false">IF($G404="","",IF(MATCH($G404,$G$2:$G$3000,0)&lt;&gt;ROW()-1,"",COUNT($AL$1:$AL403)+1))</f>
        <v/>
      </c>
      <c r="AM404" s="28" t="str">
        <f aca="false">IF($H404="","",IF(MATCH($H404,$H$2:$H$3000,0)&lt;&gt;ROW()-1,"",COUNT($AM$1:$AM403)+1))</f>
        <v/>
      </c>
      <c r="AN404" s="28" t="str">
        <f aca="false">IF($I404="","",IF(MATCH($I404,$I$2:$I$3000,0)&lt;&gt;ROW()-1,"",COUNT($AN$1:$AN403)+1))</f>
        <v/>
      </c>
      <c r="AO404" s="28" t="str">
        <f aca="false">IF($Q404="","",IF(MATCH($Q404,$Q$2:$Q$3000,0)&lt;&gt;ROW()-1,"",COUNT($AO$1:$AO403)+1))</f>
        <v/>
      </c>
    </row>
    <row r="405" customFormat="false" ht="12.75" hidden="false" customHeight="true" outlineLevel="0" collapsed="false">
      <c r="W405" s="24" t="n">
        <f aca="false">IF($F405="",0,IFERROR(IF(ISNUMBER($F405),INT($F405),DATE(VALUE(MID(SUBSTITUTE(LEFT($F405,FIND(" ",$F405&amp;" ")-1),"/",REPT(" ",20)),41,20)),VALUE(LEFT(SUBSTITUTE(LEFT($F405,FIND(" ",$F405&amp;" ")-1),"/",REPT(" ",20)),20)),VALUE(MID(SUBSTITUTE(LEFT($F405,FIND(" ",$F405&amp;" ")-1),"/",REPT(" ",20)),21,20)))),0))</f>
        <v>0</v>
      </c>
      <c r="X405" s="25" t="str">
        <f aca="false">IF(ISNUMBER($N405),$N405*Validation!$B$5,"")</f>
        <v/>
      </c>
      <c r="Y405" s="26" t="str">
        <f aca="false">IF($A405="","",SUBSTITUTE(SUBSTITUTE(SUBSTITUTE(SUBSTITUTE(SUBSTITUTE(SUBSTITUTE(SUBSTITUTE(UPPER(TRIM($A405)),"Á","A"),"É","E"),"Í","I"),"Ó","O"),"Ú","U"),"Ñ","N"),"Ü","U"))</f>
        <v/>
      </c>
      <c r="Z405" s="26" t="str">
        <f aca="false">IF($Y405="","",LEFT($Y405,1)&amp;" "&amp;TRIM(RIGHT(SUBSTITUTE($Y405," ",REPT(" ",50)),50)))</f>
        <v/>
      </c>
      <c r="AA405" s="27" t="str">
        <f aca="false">IF($AF405="","",IF(COUNTIF(Validation!$U$19:$U$178,$AF405)&gt;0,"OK","NO MATCH"))</f>
        <v/>
      </c>
      <c r="AB405" s="27" t="str">
        <f aca="false">IF($W405=0,"",IF(AND($W405&gt;=Validation!$B$3,$W405&lt;=Validation!$C$3),"Yes","No"))</f>
        <v/>
      </c>
      <c r="AC405" s="26" t="str">
        <f aca="false">IF($A405="","",$AF405&amp;"|"&amp;TEXT($W405,"yyyy-mm-dd")&amp;"|"&amp;$J405&amp;"|"&amp;$N405)</f>
        <v/>
      </c>
      <c r="AD405" s="27" t="str">
        <f aca="false">IF($AC405="","",IF(COUNTIF($AC$2:$AC$3000,$AC405)&gt;1,"REVIEW","OK"))</f>
        <v/>
      </c>
      <c r="AE405" s="27" t="str">
        <f aca="false">IF(OR($W405=0,$O405=""),"",IF(IFERROR(IF(ISNUMBER($O405),INT($O405),DATE(VALUE(MID(SUBSTITUTE(LEFT($O405,FIND(" ",$O405&amp;" ")-1),"/",REPT(" ",20)),41,20)),VALUE(LEFT(SUBSTITUTE(LEFT($O405,FIND(" ",$O405&amp;" ")-1),"/",REPT(" ",20)),20)),VALUE(MID(SUBSTITUTE(LEFT($O405,FIND(" ",$O405&amp;" ")-1),"/",REPT(" ",20)),21,20)))),0)&gt;$W405,"Late","Same day"))</f>
        <v/>
      </c>
      <c r="AF405" s="26" t="str">
        <f aca="false">IF($A405="","",IFERROR(INDEX(Validation!$C$193:$C$217,MATCH($A405,Validation!$A$193:$A$217,0)),IF(COUNTIF(Validation!$U$19:$U$178,$Z405)&gt;0,$Z405,IF(COUNTIF(Validation!$S$19:$S$178,$AI405)=1,INDEX(Validation!$U$19:$U$178,MATCH($AI405,Validation!$S$19:$S$178,0)),$Z405))))</f>
        <v/>
      </c>
      <c r="AG405" s="27" t="str">
        <f aca="false">IF(COUNTA($A405:$U405)=0,"",IF($A405="","No name",IF($F405="","No date",IF($W405=0,"Date ilegible",IF(NOT(ISNUMBER($N405)),"Hours no numéricas",IF($AA405="NO MATCH","Person no identificada","OK"))))))</f>
        <v/>
      </c>
      <c r="AH405" s="27" t="str">
        <f aca="false">IF($W405=0,"No date",IF($W405&lt;Validation!$B$3,"Before period",IF($W405&gt;Validation!$C$3,"After period","In period")))</f>
        <v>No date</v>
      </c>
      <c r="AI405" s="26" t="str">
        <f aca="false">IF($Y405="","",TRIM(RIGHT(SUBSTITUTE($Y405," ",REPT(" ",50)),50)))</f>
        <v/>
      </c>
      <c r="AJ405" s="27" t="str">
        <f aca="false">IF($A405="","",IF(NOT(ISERROR(MATCH($A405,Validation!$A$193:$A$217,0))),"Manual mapping",IF(COUNTIF(Validation!$U$19:$U$178,$Z405)&gt;0,"Direct",IF(COUNTIF(Validation!$S$19:$S$178,$AI405)=1,"By surname","Unresolved"))))</f>
        <v/>
      </c>
      <c r="AK405" s="28" t="str">
        <f aca="false">IF($L405="","",IF(MATCH($L405,$L$2:$L$3000,0)&lt;&gt;ROW()-1,"",COUNT($AK$1:$AK404)+1))</f>
        <v/>
      </c>
      <c r="AL405" s="28" t="str">
        <f aca="false">IF($G405="","",IF(MATCH($G405,$G$2:$G$3000,0)&lt;&gt;ROW()-1,"",COUNT($AL$1:$AL404)+1))</f>
        <v/>
      </c>
      <c r="AM405" s="28" t="str">
        <f aca="false">IF($H405="","",IF(MATCH($H405,$H$2:$H$3000,0)&lt;&gt;ROW()-1,"",COUNT($AM$1:$AM404)+1))</f>
        <v/>
      </c>
      <c r="AN405" s="28" t="str">
        <f aca="false">IF($I405="","",IF(MATCH($I405,$I$2:$I$3000,0)&lt;&gt;ROW()-1,"",COUNT($AN$1:$AN404)+1))</f>
        <v/>
      </c>
      <c r="AO405" s="28" t="str">
        <f aca="false">IF($Q405="","",IF(MATCH($Q405,$Q$2:$Q$3000,0)&lt;&gt;ROW()-1,"",COUNT($AO$1:$AO404)+1))</f>
        <v/>
      </c>
    </row>
    <row r="406" customFormat="false" ht="12.75" hidden="false" customHeight="true" outlineLevel="0" collapsed="false">
      <c r="W406" s="24" t="n">
        <f aca="false">IF($F406="",0,IFERROR(IF(ISNUMBER($F406),INT($F406),DATE(VALUE(MID(SUBSTITUTE(LEFT($F406,FIND(" ",$F406&amp;" ")-1),"/",REPT(" ",20)),41,20)),VALUE(LEFT(SUBSTITUTE(LEFT($F406,FIND(" ",$F406&amp;" ")-1),"/",REPT(" ",20)),20)),VALUE(MID(SUBSTITUTE(LEFT($F406,FIND(" ",$F406&amp;" ")-1),"/",REPT(" ",20)),21,20)))),0))</f>
        <v>0</v>
      </c>
      <c r="X406" s="25" t="str">
        <f aca="false">IF(ISNUMBER($N406),$N406*Validation!$B$5,"")</f>
        <v/>
      </c>
      <c r="Y406" s="26" t="str">
        <f aca="false">IF($A406="","",SUBSTITUTE(SUBSTITUTE(SUBSTITUTE(SUBSTITUTE(SUBSTITUTE(SUBSTITUTE(SUBSTITUTE(UPPER(TRIM($A406)),"Á","A"),"É","E"),"Í","I"),"Ó","O"),"Ú","U"),"Ñ","N"),"Ü","U"))</f>
        <v/>
      </c>
      <c r="Z406" s="26" t="str">
        <f aca="false">IF($Y406="","",LEFT($Y406,1)&amp;" "&amp;TRIM(RIGHT(SUBSTITUTE($Y406," ",REPT(" ",50)),50)))</f>
        <v/>
      </c>
      <c r="AA406" s="27" t="str">
        <f aca="false">IF($AF406="","",IF(COUNTIF(Validation!$U$19:$U$178,$AF406)&gt;0,"OK","NO MATCH"))</f>
        <v/>
      </c>
      <c r="AB406" s="27" t="str">
        <f aca="false">IF($W406=0,"",IF(AND($W406&gt;=Validation!$B$3,$W406&lt;=Validation!$C$3),"Yes","No"))</f>
        <v/>
      </c>
      <c r="AC406" s="26" t="str">
        <f aca="false">IF($A406="","",$AF406&amp;"|"&amp;TEXT($W406,"yyyy-mm-dd")&amp;"|"&amp;$J406&amp;"|"&amp;$N406)</f>
        <v/>
      </c>
      <c r="AD406" s="27" t="str">
        <f aca="false">IF($AC406="","",IF(COUNTIF($AC$2:$AC$3000,$AC406)&gt;1,"REVIEW","OK"))</f>
        <v/>
      </c>
      <c r="AE406" s="27" t="str">
        <f aca="false">IF(OR($W406=0,$O406=""),"",IF(IFERROR(IF(ISNUMBER($O406),INT($O406),DATE(VALUE(MID(SUBSTITUTE(LEFT($O406,FIND(" ",$O406&amp;" ")-1),"/",REPT(" ",20)),41,20)),VALUE(LEFT(SUBSTITUTE(LEFT($O406,FIND(" ",$O406&amp;" ")-1),"/",REPT(" ",20)),20)),VALUE(MID(SUBSTITUTE(LEFT($O406,FIND(" ",$O406&amp;" ")-1),"/",REPT(" ",20)),21,20)))),0)&gt;$W406,"Late","Same day"))</f>
        <v/>
      </c>
      <c r="AF406" s="26" t="str">
        <f aca="false">IF($A406="","",IFERROR(INDEX(Validation!$C$193:$C$217,MATCH($A406,Validation!$A$193:$A$217,0)),IF(COUNTIF(Validation!$U$19:$U$178,$Z406)&gt;0,$Z406,IF(COUNTIF(Validation!$S$19:$S$178,$AI406)=1,INDEX(Validation!$U$19:$U$178,MATCH($AI406,Validation!$S$19:$S$178,0)),$Z406))))</f>
        <v/>
      </c>
      <c r="AG406" s="27" t="str">
        <f aca="false">IF(COUNTA($A406:$U406)=0,"",IF($A406="","No name",IF($F406="","No date",IF($W406=0,"Date ilegible",IF(NOT(ISNUMBER($N406)),"Hours no numéricas",IF($AA406="NO MATCH","Person no identificada","OK"))))))</f>
        <v/>
      </c>
      <c r="AH406" s="27" t="str">
        <f aca="false">IF($W406=0,"No date",IF($W406&lt;Validation!$B$3,"Before period",IF($W406&gt;Validation!$C$3,"After period","In period")))</f>
        <v>No date</v>
      </c>
      <c r="AI406" s="26" t="str">
        <f aca="false">IF($Y406="","",TRIM(RIGHT(SUBSTITUTE($Y406," ",REPT(" ",50)),50)))</f>
        <v/>
      </c>
      <c r="AJ406" s="27" t="str">
        <f aca="false">IF($A406="","",IF(NOT(ISERROR(MATCH($A406,Validation!$A$193:$A$217,0))),"Manual mapping",IF(COUNTIF(Validation!$U$19:$U$178,$Z406)&gt;0,"Direct",IF(COUNTIF(Validation!$S$19:$S$178,$AI406)=1,"By surname","Unresolved"))))</f>
        <v/>
      </c>
      <c r="AK406" s="28" t="str">
        <f aca="false">IF($L406="","",IF(MATCH($L406,$L$2:$L$3000,0)&lt;&gt;ROW()-1,"",COUNT($AK$1:$AK405)+1))</f>
        <v/>
      </c>
      <c r="AL406" s="28" t="str">
        <f aca="false">IF($G406="","",IF(MATCH($G406,$G$2:$G$3000,0)&lt;&gt;ROW()-1,"",COUNT($AL$1:$AL405)+1))</f>
        <v/>
      </c>
      <c r="AM406" s="28" t="str">
        <f aca="false">IF($H406="","",IF(MATCH($H406,$H$2:$H$3000,0)&lt;&gt;ROW()-1,"",COUNT($AM$1:$AM405)+1))</f>
        <v/>
      </c>
      <c r="AN406" s="28" t="str">
        <f aca="false">IF($I406="","",IF(MATCH($I406,$I$2:$I$3000,0)&lt;&gt;ROW()-1,"",COUNT($AN$1:$AN405)+1))</f>
        <v/>
      </c>
      <c r="AO406" s="28" t="str">
        <f aca="false">IF($Q406="","",IF(MATCH($Q406,$Q$2:$Q$3000,0)&lt;&gt;ROW()-1,"",COUNT($AO$1:$AO405)+1))</f>
        <v/>
      </c>
    </row>
    <row r="407" customFormat="false" ht="12.75" hidden="false" customHeight="true" outlineLevel="0" collapsed="false">
      <c r="W407" s="24" t="n">
        <f aca="false">IF($F407="",0,IFERROR(IF(ISNUMBER($F407),INT($F407),DATE(VALUE(MID(SUBSTITUTE(LEFT($F407,FIND(" ",$F407&amp;" ")-1),"/",REPT(" ",20)),41,20)),VALUE(LEFT(SUBSTITUTE(LEFT($F407,FIND(" ",$F407&amp;" ")-1),"/",REPT(" ",20)),20)),VALUE(MID(SUBSTITUTE(LEFT($F407,FIND(" ",$F407&amp;" ")-1),"/",REPT(" ",20)),21,20)))),0))</f>
        <v>0</v>
      </c>
      <c r="X407" s="25" t="str">
        <f aca="false">IF(ISNUMBER($N407),$N407*Validation!$B$5,"")</f>
        <v/>
      </c>
      <c r="Y407" s="26" t="str">
        <f aca="false">IF($A407="","",SUBSTITUTE(SUBSTITUTE(SUBSTITUTE(SUBSTITUTE(SUBSTITUTE(SUBSTITUTE(SUBSTITUTE(UPPER(TRIM($A407)),"Á","A"),"É","E"),"Í","I"),"Ó","O"),"Ú","U"),"Ñ","N"),"Ü","U"))</f>
        <v/>
      </c>
      <c r="Z407" s="26" t="str">
        <f aca="false">IF($Y407="","",LEFT($Y407,1)&amp;" "&amp;TRIM(RIGHT(SUBSTITUTE($Y407," ",REPT(" ",50)),50)))</f>
        <v/>
      </c>
      <c r="AA407" s="27" t="str">
        <f aca="false">IF($AF407="","",IF(COUNTIF(Validation!$U$19:$U$178,$AF407)&gt;0,"OK","NO MATCH"))</f>
        <v/>
      </c>
      <c r="AB407" s="27" t="str">
        <f aca="false">IF($W407=0,"",IF(AND($W407&gt;=Validation!$B$3,$W407&lt;=Validation!$C$3),"Yes","No"))</f>
        <v/>
      </c>
      <c r="AC407" s="26" t="str">
        <f aca="false">IF($A407="","",$AF407&amp;"|"&amp;TEXT($W407,"yyyy-mm-dd")&amp;"|"&amp;$J407&amp;"|"&amp;$N407)</f>
        <v/>
      </c>
      <c r="AD407" s="27" t="str">
        <f aca="false">IF($AC407="","",IF(COUNTIF($AC$2:$AC$3000,$AC407)&gt;1,"REVIEW","OK"))</f>
        <v/>
      </c>
      <c r="AE407" s="27" t="str">
        <f aca="false">IF(OR($W407=0,$O407=""),"",IF(IFERROR(IF(ISNUMBER($O407),INT($O407),DATE(VALUE(MID(SUBSTITUTE(LEFT($O407,FIND(" ",$O407&amp;" ")-1),"/",REPT(" ",20)),41,20)),VALUE(LEFT(SUBSTITUTE(LEFT($O407,FIND(" ",$O407&amp;" ")-1),"/",REPT(" ",20)),20)),VALUE(MID(SUBSTITUTE(LEFT($O407,FIND(" ",$O407&amp;" ")-1),"/",REPT(" ",20)),21,20)))),0)&gt;$W407,"Late","Same day"))</f>
        <v/>
      </c>
      <c r="AF407" s="26" t="str">
        <f aca="false">IF($A407="","",IFERROR(INDEX(Validation!$C$193:$C$217,MATCH($A407,Validation!$A$193:$A$217,0)),IF(COUNTIF(Validation!$U$19:$U$178,$Z407)&gt;0,$Z407,IF(COUNTIF(Validation!$S$19:$S$178,$AI407)=1,INDEX(Validation!$U$19:$U$178,MATCH($AI407,Validation!$S$19:$S$178,0)),$Z407))))</f>
        <v/>
      </c>
      <c r="AG407" s="27" t="str">
        <f aca="false">IF(COUNTA($A407:$U407)=0,"",IF($A407="","No name",IF($F407="","No date",IF($W407=0,"Date ilegible",IF(NOT(ISNUMBER($N407)),"Hours no numéricas",IF($AA407="NO MATCH","Person no identificada","OK"))))))</f>
        <v/>
      </c>
      <c r="AH407" s="27" t="str">
        <f aca="false">IF($W407=0,"No date",IF($W407&lt;Validation!$B$3,"Before period",IF($W407&gt;Validation!$C$3,"After period","In period")))</f>
        <v>No date</v>
      </c>
      <c r="AI407" s="26" t="str">
        <f aca="false">IF($Y407="","",TRIM(RIGHT(SUBSTITUTE($Y407," ",REPT(" ",50)),50)))</f>
        <v/>
      </c>
      <c r="AJ407" s="27" t="str">
        <f aca="false">IF($A407="","",IF(NOT(ISERROR(MATCH($A407,Validation!$A$193:$A$217,0))),"Manual mapping",IF(COUNTIF(Validation!$U$19:$U$178,$Z407)&gt;0,"Direct",IF(COUNTIF(Validation!$S$19:$S$178,$AI407)=1,"By surname","Unresolved"))))</f>
        <v/>
      </c>
      <c r="AK407" s="28" t="str">
        <f aca="false">IF($L407="","",IF(MATCH($L407,$L$2:$L$3000,0)&lt;&gt;ROW()-1,"",COUNT($AK$1:$AK406)+1))</f>
        <v/>
      </c>
      <c r="AL407" s="28" t="str">
        <f aca="false">IF($G407="","",IF(MATCH($G407,$G$2:$G$3000,0)&lt;&gt;ROW()-1,"",COUNT($AL$1:$AL406)+1))</f>
        <v/>
      </c>
      <c r="AM407" s="28" t="str">
        <f aca="false">IF($H407="","",IF(MATCH($H407,$H$2:$H$3000,0)&lt;&gt;ROW()-1,"",COUNT($AM$1:$AM406)+1))</f>
        <v/>
      </c>
      <c r="AN407" s="28" t="str">
        <f aca="false">IF($I407="","",IF(MATCH($I407,$I$2:$I$3000,0)&lt;&gt;ROW()-1,"",COUNT($AN$1:$AN406)+1))</f>
        <v/>
      </c>
      <c r="AO407" s="28" t="str">
        <f aca="false">IF($Q407="","",IF(MATCH($Q407,$Q$2:$Q$3000,0)&lt;&gt;ROW()-1,"",COUNT($AO$1:$AO406)+1))</f>
        <v/>
      </c>
    </row>
    <row r="408" customFormat="false" ht="12.75" hidden="false" customHeight="true" outlineLevel="0" collapsed="false">
      <c r="W408" s="24" t="n">
        <f aca="false">IF($F408="",0,IFERROR(IF(ISNUMBER($F408),INT($F408),DATE(VALUE(MID(SUBSTITUTE(LEFT($F408,FIND(" ",$F408&amp;" ")-1),"/",REPT(" ",20)),41,20)),VALUE(LEFT(SUBSTITUTE(LEFT($F408,FIND(" ",$F408&amp;" ")-1),"/",REPT(" ",20)),20)),VALUE(MID(SUBSTITUTE(LEFT($F408,FIND(" ",$F408&amp;" ")-1),"/",REPT(" ",20)),21,20)))),0))</f>
        <v>0</v>
      </c>
      <c r="X408" s="25" t="str">
        <f aca="false">IF(ISNUMBER($N408),$N408*Validation!$B$5,"")</f>
        <v/>
      </c>
      <c r="Y408" s="26" t="str">
        <f aca="false">IF($A408="","",SUBSTITUTE(SUBSTITUTE(SUBSTITUTE(SUBSTITUTE(SUBSTITUTE(SUBSTITUTE(SUBSTITUTE(UPPER(TRIM($A408)),"Á","A"),"É","E"),"Í","I"),"Ó","O"),"Ú","U"),"Ñ","N"),"Ü","U"))</f>
        <v/>
      </c>
      <c r="Z408" s="26" t="str">
        <f aca="false">IF($Y408="","",LEFT($Y408,1)&amp;" "&amp;TRIM(RIGHT(SUBSTITUTE($Y408," ",REPT(" ",50)),50)))</f>
        <v/>
      </c>
      <c r="AA408" s="27" t="str">
        <f aca="false">IF($AF408="","",IF(COUNTIF(Validation!$U$19:$U$178,$AF408)&gt;0,"OK","NO MATCH"))</f>
        <v/>
      </c>
      <c r="AB408" s="27" t="str">
        <f aca="false">IF($W408=0,"",IF(AND($W408&gt;=Validation!$B$3,$W408&lt;=Validation!$C$3),"Yes","No"))</f>
        <v/>
      </c>
      <c r="AC408" s="26" t="str">
        <f aca="false">IF($A408="","",$AF408&amp;"|"&amp;TEXT($W408,"yyyy-mm-dd")&amp;"|"&amp;$J408&amp;"|"&amp;$N408)</f>
        <v/>
      </c>
      <c r="AD408" s="27" t="str">
        <f aca="false">IF($AC408="","",IF(COUNTIF($AC$2:$AC$3000,$AC408)&gt;1,"REVIEW","OK"))</f>
        <v/>
      </c>
      <c r="AE408" s="27" t="str">
        <f aca="false">IF(OR($W408=0,$O408=""),"",IF(IFERROR(IF(ISNUMBER($O408),INT($O408),DATE(VALUE(MID(SUBSTITUTE(LEFT($O408,FIND(" ",$O408&amp;" ")-1),"/",REPT(" ",20)),41,20)),VALUE(LEFT(SUBSTITUTE(LEFT($O408,FIND(" ",$O408&amp;" ")-1),"/",REPT(" ",20)),20)),VALUE(MID(SUBSTITUTE(LEFT($O408,FIND(" ",$O408&amp;" ")-1),"/",REPT(" ",20)),21,20)))),0)&gt;$W408,"Late","Same day"))</f>
        <v/>
      </c>
      <c r="AF408" s="26" t="str">
        <f aca="false">IF($A408="","",IFERROR(INDEX(Validation!$C$193:$C$217,MATCH($A408,Validation!$A$193:$A$217,0)),IF(COUNTIF(Validation!$U$19:$U$178,$Z408)&gt;0,$Z408,IF(COUNTIF(Validation!$S$19:$S$178,$AI408)=1,INDEX(Validation!$U$19:$U$178,MATCH($AI408,Validation!$S$19:$S$178,0)),$Z408))))</f>
        <v/>
      </c>
      <c r="AG408" s="27" t="str">
        <f aca="false">IF(COUNTA($A408:$U408)=0,"",IF($A408="","No name",IF($F408="","No date",IF($W408=0,"Date ilegible",IF(NOT(ISNUMBER($N408)),"Hours no numéricas",IF($AA408="NO MATCH","Person no identificada","OK"))))))</f>
        <v/>
      </c>
      <c r="AH408" s="27" t="str">
        <f aca="false">IF($W408=0,"No date",IF($W408&lt;Validation!$B$3,"Before period",IF($W408&gt;Validation!$C$3,"After period","In period")))</f>
        <v>No date</v>
      </c>
      <c r="AI408" s="26" t="str">
        <f aca="false">IF($Y408="","",TRIM(RIGHT(SUBSTITUTE($Y408," ",REPT(" ",50)),50)))</f>
        <v/>
      </c>
      <c r="AJ408" s="27" t="str">
        <f aca="false">IF($A408="","",IF(NOT(ISERROR(MATCH($A408,Validation!$A$193:$A$217,0))),"Manual mapping",IF(COUNTIF(Validation!$U$19:$U$178,$Z408)&gt;0,"Direct",IF(COUNTIF(Validation!$S$19:$S$178,$AI408)=1,"By surname","Unresolved"))))</f>
        <v/>
      </c>
      <c r="AK408" s="28" t="str">
        <f aca="false">IF($L408="","",IF(MATCH($L408,$L$2:$L$3000,0)&lt;&gt;ROW()-1,"",COUNT($AK$1:$AK407)+1))</f>
        <v/>
      </c>
      <c r="AL408" s="28" t="str">
        <f aca="false">IF($G408="","",IF(MATCH($G408,$G$2:$G$3000,0)&lt;&gt;ROW()-1,"",COUNT($AL$1:$AL407)+1))</f>
        <v/>
      </c>
      <c r="AM408" s="28" t="str">
        <f aca="false">IF($H408="","",IF(MATCH($H408,$H$2:$H$3000,0)&lt;&gt;ROW()-1,"",COUNT($AM$1:$AM407)+1))</f>
        <v/>
      </c>
      <c r="AN408" s="28" t="str">
        <f aca="false">IF($I408="","",IF(MATCH($I408,$I$2:$I$3000,0)&lt;&gt;ROW()-1,"",COUNT($AN$1:$AN407)+1))</f>
        <v/>
      </c>
      <c r="AO408" s="28" t="str">
        <f aca="false">IF($Q408="","",IF(MATCH($Q408,$Q$2:$Q$3000,0)&lt;&gt;ROW()-1,"",COUNT($AO$1:$AO407)+1))</f>
        <v/>
      </c>
    </row>
    <row r="409" customFormat="false" ht="12.75" hidden="false" customHeight="true" outlineLevel="0" collapsed="false">
      <c r="W409" s="24" t="n">
        <f aca="false">IF($F409="",0,IFERROR(IF(ISNUMBER($F409),INT($F409),DATE(VALUE(MID(SUBSTITUTE(LEFT($F409,FIND(" ",$F409&amp;" ")-1),"/",REPT(" ",20)),41,20)),VALUE(LEFT(SUBSTITUTE(LEFT($F409,FIND(" ",$F409&amp;" ")-1),"/",REPT(" ",20)),20)),VALUE(MID(SUBSTITUTE(LEFT($F409,FIND(" ",$F409&amp;" ")-1),"/",REPT(" ",20)),21,20)))),0))</f>
        <v>0</v>
      </c>
      <c r="X409" s="25" t="str">
        <f aca="false">IF(ISNUMBER($N409),$N409*Validation!$B$5,"")</f>
        <v/>
      </c>
      <c r="Y409" s="26" t="str">
        <f aca="false">IF($A409="","",SUBSTITUTE(SUBSTITUTE(SUBSTITUTE(SUBSTITUTE(SUBSTITUTE(SUBSTITUTE(SUBSTITUTE(UPPER(TRIM($A409)),"Á","A"),"É","E"),"Í","I"),"Ó","O"),"Ú","U"),"Ñ","N"),"Ü","U"))</f>
        <v/>
      </c>
      <c r="Z409" s="26" t="str">
        <f aca="false">IF($Y409="","",LEFT($Y409,1)&amp;" "&amp;TRIM(RIGHT(SUBSTITUTE($Y409," ",REPT(" ",50)),50)))</f>
        <v/>
      </c>
      <c r="AA409" s="27" t="str">
        <f aca="false">IF($AF409="","",IF(COUNTIF(Validation!$U$19:$U$178,$AF409)&gt;0,"OK","NO MATCH"))</f>
        <v/>
      </c>
      <c r="AB409" s="27" t="str">
        <f aca="false">IF($W409=0,"",IF(AND($W409&gt;=Validation!$B$3,$W409&lt;=Validation!$C$3),"Yes","No"))</f>
        <v/>
      </c>
      <c r="AC409" s="26" t="str">
        <f aca="false">IF($A409="","",$AF409&amp;"|"&amp;TEXT($W409,"yyyy-mm-dd")&amp;"|"&amp;$J409&amp;"|"&amp;$N409)</f>
        <v/>
      </c>
      <c r="AD409" s="27" t="str">
        <f aca="false">IF($AC409="","",IF(COUNTIF($AC$2:$AC$3000,$AC409)&gt;1,"REVIEW","OK"))</f>
        <v/>
      </c>
      <c r="AE409" s="27" t="str">
        <f aca="false">IF(OR($W409=0,$O409=""),"",IF(IFERROR(IF(ISNUMBER($O409),INT($O409),DATE(VALUE(MID(SUBSTITUTE(LEFT($O409,FIND(" ",$O409&amp;" ")-1),"/",REPT(" ",20)),41,20)),VALUE(LEFT(SUBSTITUTE(LEFT($O409,FIND(" ",$O409&amp;" ")-1),"/",REPT(" ",20)),20)),VALUE(MID(SUBSTITUTE(LEFT($O409,FIND(" ",$O409&amp;" ")-1),"/",REPT(" ",20)),21,20)))),0)&gt;$W409,"Late","Same day"))</f>
        <v/>
      </c>
      <c r="AF409" s="26" t="str">
        <f aca="false">IF($A409="","",IFERROR(INDEX(Validation!$C$193:$C$217,MATCH($A409,Validation!$A$193:$A$217,0)),IF(COUNTIF(Validation!$U$19:$U$178,$Z409)&gt;0,$Z409,IF(COUNTIF(Validation!$S$19:$S$178,$AI409)=1,INDEX(Validation!$U$19:$U$178,MATCH($AI409,Validation!$S$19:$S$178,0)),$Z409))))</f>
        <v/>
      </c>
      <c r="AG409" s="27" t="str">
        <f aca="false">IF(COUNTA($A409:$U409)=0,"",IF($A409="","No name",IF($F409="","No date",IF($W409=0,"Date ilegible",IF(NOT(ISNUMBER($N409)),"Hours no numéricas",IF($AA409="NO MATCH","Person no identificada","OK"))))))</f>
        <v/>
      </c>
      <c r="AH409" s="27" t="str">
        <f aca="false">IF($W409=0,"No date",IF($W409&lt;Validation!$B$3,"Before period",IF($W409&gt;Validation!$C$3,"After period","In period")))</f>
        <v>No date</v>
      </c>
      <c r="AI409" s="26" t="str">
        <f aca="false">IF($Y409="","",TRIM(RIGHT(SUBSTITUTE($Y409," ",REPT(" ",50)),50)))</f>
        <v/>
      </c>
      <c r="AJ409" s="27" t="str">
        <f aca="false">IF($A409="","",IF(NOT(ISERROR(MATCH($A409,Validation!$A$193:$A$217,0))),"Manual mapping",IF(COUNTIF(Validation!$U$19:$U$178,$Z409)&gt;0,"Direct",IF(COUNTIF(Validation!$S$19:$S$178,$AI409)=1,"By surname","Unresolved"))))</f>
        <v/>
      </c>
      <c r="AK409" s="28" t="str">
        <f aca="false">IF($L409="","",IF(MATCH($L409,$L$2:$L$3000,0)&lt;&gt;ROW()-1,"",COUNT($AK$1:$AK408)+1))</f>
        <v/>
      </c>
      <c r="AL409" s="28" t="str">
        <f aca="false">IF($G409="","",IF(MATCH($G409,$G$2:$G$3000,0)&lt;&gt;ROW()-1,"",COUNT($AL$1:$AL408)+1))</f>
        <v/>
      </c>
      <c r="AM409" s="28" t="str">
        <f aca="false">IF($H409="","",IF(MATCH($H409,$H$2:$H$3000,0)&lt;&gt;ROW()-1,"",COUNT($AM$1:$AM408)+1))</f>
        <v/>
      </c>
      <c r="AN409" s="28" t="str">
        <f aca="false">IF($I409="","",IF(MATCH($I409,$I$2:$I$3000,0)&lt;&gt;ROW()-1,"",COUNT($AN$1:$AN408)+1))</f>
        <v/>
      </c>
      <c r="AO409" s="28" t="str">
        <f aca="false">IF($Q409="","",IF(MATCH($Q409,$Q$2:$Q$3000,0)&lt;&gt;ROW()-1,"",COUNT($AO$1:$AO408)+1))</f>
        <v/>
      </c>
    </row>
    <row r="410" customFormat="false" ht="12.75" hidden="false" customHeight="true" outlineLevel="0" collapsed="false">
      <c r="W410" s="24" t="n">
        <f aca="false">IF($F410="",0,IFERROR(IF(ISNUMBER($F410),INT($F410),DATE(VALUE(MID(SUBSTITUTE(LEFT($F410,FIND(" ",$F410&amp;" ")-1),"/",REPT(" ",20)),41,20)),VALUE(LEFT(SUBSTITUTE(LEFT($F410,FIND(" ",$F410&amp;" ")-1),"/",REPT(" ",20)),20)),VALUE(MID(SUBSTITUTE(LEFT($F410,FIND(" ",$F410&amp;" ")-1),"/",REPT(" ",20)),21,20)))),0))</f>
        <v>0</v>
      </c>
      <c r="X410" s="25" t="str">
        <f aca="false">IF(ISNUMBER($N410),$N410*Validation!$B$5,"")</f>
        <v/>
      </c>
      <c r="Y410" s="26" t="str">
        <f aca="false">IF($A410="","",SUBSTITUTE(SUBSTITUTE(SUBSTITUTE(SUBSTITUTE(SUBSTITUTE(SUBSTITUTE(SUBSTITUTE(UPPER(TRIM($A410)),"Á","A"),"É","E"),"Í","I"),"Ó","O"),"Ú","U"),"Ñ","N"),"Ü","U"))</f>
        <v/>
      </c>
      <c r="Z410" s="26" t="str">
        <f aca="false">IF($Y410="","",LEFT($Y410,1)&amp;" "&amp;TRIM(RIGHT(SUBSTITUTE($Y410," ",REPT(" ",50)),50)))</f>
        <v/>
      </c>
      <c r="AA410" s="27" t="str">
        <f aca="false">IF($AF410="","",IF(COUNTIF(Validation!$U$19:$U$178,$AF410)&gt;0,"OK","NO MATCH"))</f>
        <v/>
      </c>
      <c r="AB410" s="27" t="str">
        <f aca="false">IF($W410=0,"",IF(AND($W410&gt;=Validation!$B$3,$W410&lt;=Validation!$C$3),"Yes","No"))</f>
        <v/>
      </c>
      <c r="AC410" s="26" t="str">
        <f aca="false">IF($A410="","",$AF410&amp;"|"&amp;TEXT($W410,"yyyy-mm-dd")&amp;"|"&amp;$J410&amp;"|"&amp;$N410)</f>
        <v/>
      </c>
      <c r="AD410" s="27" t="str">
        <f aca="false">IF($AC410="","",IF(COUNTIF($AC$2:$AC$3000,$AC410)&gt;1,"REVIEW","OK"))</f>
        <v/>
      </c>
      <c r="AE410" s="27" t="str">
        <f aca="false">IF(OR($W410=0,$O410=""),"",IF(IFERROR(IF(ISNUMBER($O410),INT($O410),DATE(VALUE(MID(SUBSTITUTE(LEFT($O410,FIND(" ",$O410&amp;" ")-1),"/",REPT(" ",20)),41,20)),VALUE(LEFT(SUBSTITUTE(LEFT($O410,FIND(" ",$O410&amp;" ")-1),"/",REPT(" ",20)),20)),VALUE(MID(SUBSTITUTE(LEFT($O410,FIND(" ",$O410&amp;" ")-1),"/",REPT(" ",20)),21,20)))),0)&gt;$W410,"Late","Same day"))</f>
        <v/>
      </c>
      <c r="AF410" s="26" t="str">
        <f aca="false">IF($A410="","",IFERROR(INDEX(Validation!$C$193:$C$217,MATCH($A410,Validation!$A$193:$A$217,0)),IF(COUNTIF(Validation!$U$19:$U$178,$Z410)&gt;0,$Z410,IF(COUNTIF(Validation!$S$19:$S$178,$AI410)=1,INDEX(Validation!$U$19:$U$178,MATCH($AI410,Validation!$S$19:$S$178,0)),$Z410))))</f>
        <v/>
      </c>
      <c r="AG410" s="27" t="str">
        <f aca="false">IF(COUNTA($A410:$U410)=0,"",IF($A410="","No name",IF($F410="","No date",IF($W410=0,"Date ilegible",IF(NOT(ISNUMBER($N410)),"Hours no numéricas",IF($AA410="NO MATCH","Person no identificada","OK"))))))</f>
        <v/>
      </c>
      <c r="AH410" s="27" t="str">
        <f aca="false">IF($W410=0,"No date",IF($W410&lt;Validation!$B$3,"Before period",IF($W410&gt;Validation!$C$3,"After period","In period")))</f>
        <v>No date</v>
      </c>
      <c r="AI410" s="26" t="str">
        <f aca="false">IF($Y410="","",TRIM(RIGHT(SUBSTITUTE($Y410," ",REPT(" ",50)),50)))</f>
        <v/>
      </c>
      <c r="AJ410" s="27" t="str">
        <f aca="false">IF($A410="","",IF(NOT(ISERROR(MATCH($A410,Validation!$A$193:$A$217,0))),"Manual mapping",IF(COUNTIF(Validation!$U$19:$U$178,$Z410)&gt;0,"Direct",IF(COUNTIF(Validation!$S$19:$S$178,$AI410)=1,"By surname","Unresolved"))))</f>
        <v/>
      </c>
      <c r="AK410" s="28" t="str">
        <f aca="false">IF($L410="","",IF(MATCH($L410,$L$2:$L$3000,0)&lt;&gt;ROW()-1,"",COUNT($AK$1:$AK409)+1))</f>
        <v/>
      </c>
      <c r="AL410" s="28" t="str">
        <f aca="false">IF($G410="","",IF(MATCH($G410,$G$2:$G$3000,0)&lt;&gt;ROW()-1,"",COUNT($AL$1:$AL409)+1))</f>
        <v/>
      </c>
      <c r="AM410" s="28" t="str">
        <f aca="false">IF($H410="","",IF(MATCH($H410,$H$2:$H$3000,0)&lt;&gt;ROW()-1,"",COUNT($AM$1:$AM409)+1))</f>
        <v/>
      </c>
      <c r="AN410" s="28" t="str">
        <f aca="false">IF($I410="","",IF(MATCH($I410,$I$2:$I$3000,0)&lt;&gt;ROW()-1,"",COUNT($AN$1:$AN409)+1))</f>
        <v/>
      </c>
      <c r="AO410" s="28" t="str">
        <f aca="false">IF($Q410="","",IF(MATCH($Q410,$Q$2:$Q$3000,0)&lt;&gt;ROW()-1,"",COUNT($AO$1:$AO409)+1))</f>
        <v/>
      </c>
    </row>
    <row r="411" customFormat="false" ht="12.75" hidden="false" customHeight="true" outlineLevel="0" collapsed="false">
      <c r="W411" s="24" t="n">
        <f aca="false">IF($F411="",0,IFERROR(IF(ISNUMBER($F411),INT($F411),DATE(VALUE(MID(SUBSTITUTE(LEFT($F411,FIND(" ",$F411&amp;" ")-1),"/",REPT(" ",20)),41,20)),VALUE(LEFT(SUBSTITUTE(LEFT($F411,FIND(" ",$F411&amp;" ")-1),"/",REPT(" ",20)),20)),VALUE(MID(SUBSTITUTE(LEFT($F411,FIND(" ",$F411&amp;" ")-1),"/",REPT(" ",20)),21,20)))),0))</f>
        <v>0</v>
      </c>
      <c r="X411" s="25" t="str">
        <f aca="false">IF(ISNUMBER($N411),$N411*Validation!$B$5,"")</f>
        <v/>
      </c>
      <c r="Y411" s="26" t="str">
        <f aca="false">IF($A411="","",SUBSTITUTE(SUBSTITUTE(SUBSTITUTE(SUBSTITUTE(SUBSTITUTE(SUBSTITUTE(SUBSTITUTE(UPPER(TRIM($A411)),"Á","A"),"É","E"),"Í","I"),"Ó","O"),"Ú","U"),"Ñ","N"),"Ü","U"))</f>
        <v/>
      </c>
      <c r="Z411" s="26" t="str">
        <f aca="false">IF($Y411="","",LEFT($Y411,1)&amp;" "&amp;TRIM(RIGHT(SUBSTITUTE($Y411," ",REPT(" ",50)),50)))</f>
        <v/>
      </c>
      <c r="AA411" s="27" t="str">
        <f aca="false">IF($AF411="","",IF(COUNTIF(Validation!$U$19:$U$178,$AF411)&gt;0,"OK","NO MATCH"))</f>
        <v/>
      </c>
      <c r="AB411" s="27" t="str">
        <f aca="false">IF($W411=0,"",IF(AND($W411&gt;=Validation!$B$3,$W411&lt;=Validation!$C$3),"Yes","No"))</f>
        <v/>
      </c>
      <c r="AC411" s="26" t="str">
        <f aca="false">IF($A411="","",$AF411&amp;"|"&amp;TEXT($W411,"yyyy-mm-dd")&amp;"|"&amp;$J411&amp;"|"&amp;$N411)</f>
        <v/>
      </c>
      <c r="AD411" s="27" t="str">
        <f aca="false">IF($AC411="","",IF(COUNTIF($AC$2:$AC$3000,$AC411)&gt;1,"REVIEW","OK"))</f>
        <v/>
      </c>
      <c r="AE411" s="27" t="str">
        <f aca="false">IF(OR($W411=0,$O411=""),"",IF(IFERROR(IF(ISNUMBER($O411),INT($O411),DATE(VALUE(MID(SUBSTITUTE(LEFT($O411,FIND(" ",$O411&amp;" ")-1),"/",REPT(" ",20)),41,20)),VALUE(LEFT(SUBSTITUTE(LEFT($O411,FIND(" ",$O411&amp;" ")-1),"/",REPT(" ",20)),20)),VALUE(MID(SUBSTITUTE(LEFT($O411,FIND(" ",$O411&amp;" ")-1),"/",REPT(" ",20)),21,20)))),0)&gt;$W411,"Late","Same day"))</f>
        <v/>
      </c>
      <c r="AF411" s="26" t="str">
        <f aca="false">IF($A411="","",IFERROR(INDEX(Validation!$C$193:$C$217,MATCH($A411,Validation!$A$193:$A$217,0)),IF(COUNTIF(Validation!$U$19:$U$178,$Z411)&gt;0,$Z411,IF(COUNTIF(Validation!$S$19:$S$178,$AI411)=1,INDEX(Validation!$U$19:$U$178,MATCH($AI411,Validation!$S$19:$S$178,0)),$Z411))))</f>
        <v/>
      </c>
      <c r="AG411" s="27" t="str">
        <f aca="false">IF(COUNTA($A411:$U411)=0,"",IF($A411="","No name",IF($F411="","No date",IF($W411=0,"Date ilegible",IF(NOT(ISNUMBER($N411)),"Hours no numéricas",IF($AA411="NO MATCH","Person no identificada","OK"))))))</f>
        <v/>
      </c>
      <c r="AH411" s="27" t="str">
        <f aca="false">IF($W411=0,"No date",IF($W411&lt;Validation!$B$3,"Before period",IF($W411&gt;Validation!$C$3,"After period","In period")))</f>
        <v>No date</v>
      </c>
      <c r="AI411" s="26" t="str">
        <f aca="false">IF($Y411="","",TRIM(RIGHT(SUBSTITUTE($Y411," ",REPT(" ",50)),50)))</f>
        <v/>
      </c>
      <c r="AJ411" s="27" t="str">
        <f aca="false">IF($A411="","",IF(NOT(ISERROR(MATCH($A411,Validation!$A$193:$A$217,0))),"Manual mapping",IF(COUNTIF(Validation!$U$19:$U$178,$Z411)&gt;0,"Direct",IF(COUNTIF(Validation!$S$19:$S$178,$AI411)=1,"By surname","Unresolved"))))</f>
        <v/>
      </c>
      <c r="AK411" s="28" t="str">
        <f aca="false">IF($L411="","",IF(MATCH($L411,$L$2:$L$3000,0)&lt;&gt;ROW()-1,"",COUNT($AK$1:$AK410)+1))</f>
        <v/>
      </c>
      <c r="AL411" s="28" t="str">
        <f aca="false">IF($G411="","",IF(MATCH($G411,$G$2:$G$3000,0)&lt;&gt;ROW()-1,"",COUNT($AL$1:$AL410)+1))</f>
        <v/>
      </c>
      <c r="AM411" s="28" t="str">
        <f aca="false">IF($H411="","",IF(MATCH($H411,$H$2:$H$3000,0)&lt;&gt;ROW()-1,"",COUNT($AM$1:$AM410)+1))</f>
        <v/>
      </c>
      <c r="AN411" s="28" t="str">
        <f aca="false">IF($I411="","",IF(MATCH($I411,$I$2:$I$3000,0)&lt;&gt;ROW()-1,"",COUNT($AN$1:$AN410)+1))</f>
        <v/>
      </c>
      <c r="AO411" s="28" t="str">
        <f aca="false">IF($Q411="","",IF(MATCH($Q411,$Q$2:$Q$3000,0)&lt;&gt;ROW()-1,"",COUNT($AO$1:$AO410)+1))</f>
        <v/>
      </c>
    </row>
    <row r="412" customFormat="false" ht="12.75" hidden="false" customHeight="true" outlineLevel="0" collapsed="false">
      <c r="W412" s="24" t="n">
        <f aca="false">IF($F412="",0,IFERROR(IF(ISNUMBER($F412),INT($F412),DATE(VALUE(MID(SUBSTITUTE(LEFT($F412,FIND(" ",$F412&amp;" ")-1),"/",REPT(" ",20)),41,20)),VALUE(LEFT(SUBSTITUTE(LEFT($F412,FIND(" ",$F412&amp;" ")-1),"/",REPT(" ",20)),20)),VALUE(MID(SUBSTITUTE(LEFT($F412,FIND(" ",$F412&amp;" ")-1),"/",REPT(" ",20)),21,20)))),0))</f>
        <v>0</v>
      </c>
      <c r="X412" s="25" t="str">
        <f aca="false">IF(ISNUMBER($N412),$N412*Validation!$B$5,"")</f>
        <v/>
      </c>
      <c r="Y412" s="26" t="str">
        <f aca="false">IF($A412="","",SUBSTITUTE(SUBSTITUTE(SUBSTITUTE(SUBSTITUTE(SUBSTITUTE(SUBSTITUTE(SUBSTITUTE(UPPER(TRIM($A412)),"Á","A"),"É","E"),"Í","I"),"Ó","O"),"Ú","U"),"Ñ","N"),"Ü","U"))</f>
        <v/>
      </c>
      <c r="Z412" s="26" t="str">
        <f aca="false">IF($Y412="","",LEFT($Y412,1)&amp;" "&amp;TRIM(RIGHT(SUBSTITUTE($Y412," ",REPT(" ",50)),50)))</f>
        <v/>
      </c>
      <c r="AA412" s="27" t="str">
        <f aca="false">IF($AF412="","",IF(COUNTIF(Validation!$U$19:$U$178,$AF412)&gt;0,"OK","NO MATCH"))</f>
        <v/>
      </c>
      <c r="AB412" s="27" t="str">
        <f aca="false">IF($W412=0,"",IF(AND($W412&gt;=Validation!$B$3,$W412&lt;=Validation!$C$3),"Yes","No"))</f>
        <v/>
      </c>
      <c r="AC412" s="26" t="str">
        <f aca="false">IF($A412="","",$AF412&amp;"|"&amp;TEXT($W412,"yyyy-mm-dd")&amp;"|"&amp;$J412&amp;"|"&amp;$N412)</f>
        <v/>
      </c>
      <c r="AD412" s="27" t="str">
        <f aca="false">IF($AC412="","",IF(COUNTIF($AC$2:$AC$3000,$AC412)&gt;1,"REVIEW","OK"))</f>
        <v/>
      </c>
      <c r="AE412" s="27" t="str">
        <f aca="false">IF(OR($W412=0,$O412=""),"",IF(IFERROR(IF(ISNUMBER($O412),INT($O412),DATE(VALUE(MID(SUBSTITUTE(LEFT($O412,FIND(" ",$O412&amp;" ")-1),"/",REPT(" ",20)),41,20)),VALUE(LEFT(SUBSTITUTE(LEFT($O412,FIND(" ",$O412&amp;" ")-1),"/",REPT(" ",20)),20)),VALUE(MID(SUBSTITUTE(LEFT($O412,FIND(" ",$O412&amp;" ")-1),"/",REPT(" ",20)),21,20)))),0)&gt;$W412,"Late","Same day"))</f>
        <v/>
      </c>
      <c r="AF412" s="26" t="str">
        <f aca="false">IF($A412="","",IFERROR(INDEX(Validation!$C$193:$C$217,MATCH($A412,Validation!$A$193:$A$217,0)),IF(COUNTIF(Validation!$U$19:$U$178,$Z412)&gt;0,$Z412,IF(COUNTIF(Validation!$S$19:$S$178,$AI412)=1,INDEX(Validation!$U$19:$U$178,MATCH($AI412,Validation!$S$19:$S$178,0)),$Z412))))</f>
        <v/>
      </c>
      <c r="AG412" s="27" t="str">
        <f aca="false">IF(COUNTA($A412:$U412)=0,"",IF($A412="","No name",IF($F412="","No date",IF($W412=0,"Date ilegible",IF(NOT(ISNUMBER($N412)),"Hours no numéricas",IF($AA412="NO MATCH","Person no identificada","OK"))))))</f>
        <v/>
      </c>
      <c r="AH412" s="27" t="str">
        <f aca="false">IF($W412=0,"No date",IF($W412&lt;Validation!$B$3,"Before period",IF($W412&gt;Validation!$C$3,"After period","In period")))</f>
        <v>No date</v>
      </c>
      <c r="AI412" s="26" t="str">
        <f aca="false">IF($Y412="","",TRIM(RIGHT(SUBSTITUTE($Y412," ",REPT(" ",50)),50)))</f>
        <v/>
      </c>
      <c r="AJ412" s="27" t="str">
        <f aca="false">IF($A412="","",IF(NOT(ISERROR(MATCH($A412,Validation!$A$193:$A$217,0))),"Manual mapping",IF(COUNTIF(Validation!$U$19:$U$178,$Z412)&gt;0,"Direct",IF(COUNTIF(Validation!$S$19:$S$178,$AI412)=1,"By surname","Unresolved"))))</f>
        <v/>
      </c>
      <c r="AK412" s="28" t="str">
        <f aca="false">IF($L412="","",IF(MATCH($L412,$L$2:$L$3000,0)&lt;&gt;ROW()-1,"",COUNT($AK$1:$AK411)+1))</f>
        <v/>
      </c>
      <c r="AL412" s="28" t="str">
        <f aca="false">IF($G412="","",IF(MATCH($G412,$G$2:$G$3000,0)&lt;&gt;ROW()-1,"",COUNT($AL$1:$AL411)+1))</f>
        <v/>
      </c>
      <c r="AM412" s="28" t="str">
        <f aca="false">IF($H412="","",IF(MATCH($H412,$H$2:$H$3000,0)&lt;&gt;ROW()-1,"",COUNT($AM$1:$AM411)+1))</f>
        <v/>
      </c>
      <c r="AN412" s="28" t="str">
        <f aca="false">IF($I412="","",IF(MATCH($I412,$I$2:$I$3000,0)&lt;&gt;ROW()-1,"",COUNT($AN$1:$AN411)+1))</f>
        <v/>
      </c>
      <c r="AO412" s="28" t="str">
        <f aca="false">IF($Q412="","",IF(MATCH($Q412,$Q$2:$Q$3000,0)&lt;&gt;ROW()-1,"",COUNT($AO$1:$AO411)+1))</f>
        <v/>
      </c>
    </row>
    <row r="413" customFormat="false" ht="12.75" hidden="false" customHeight="true" outlineLevel="0" collapsed="false">
      <c r="W413" s="24" t="n">
        <f aca="false">IF($F413="",0,IFERROR(IF(ISNUMBER($F413),INT($F413),DATE(VALUE(MID(SUBSTITUTE(LEFT($F413,FIND(" ",$F413&amp;" ")-1),"/",REPT(" ",20)),41,20)),VALUE(LEFT(SUBSTITUTE(LEFT($F413,FIND(" ",$F413&amp;" ")-1),"/",REPT(" ",20)),20)),VALUE(MID(SUBSTITUTE(LEFT($F413,FIND(" ",$F413&amp;" ")-1),"/",REPT(" ",20)),21,20)))),0))</f>
        <v>0</v>
      </c>
      <c r="X413" s="25" t="str">
        <f aca="false">IF(ISNUMBER($N413),$N413*Validation!$B$5,"")</f>
        <v/>
      </c>
      <c r="Y413" s="26" t="str">
        <f aca="false">IF($A413="","",SUBSTITUTE(SUBSTITUTE(SUBSTITUTE(SUBSTITUTE(SUBSTITUTE(SUBSTITUTE(SUBSTITUTE(UPPER(TRIM($A413)),"Á","A"),"É","E"),"Í","I"),"Ó","O"),"Ú","U"),"Ñ","N"),"Ü","U"))</f>
        <v/>
      </c>
      <c r="Z413" s="26" t="str">
        <f aca="false">IF($Y413="","",LEFT($Y413,1)&amp;" "&amp;TRIM(RIGHT(SUBSTITUTE($Y413," ",REPT(" ",50)),50)))</f>
        <v/>
      </c>
      <c r="AA413" s="27" t="str">
        <f aca="false">IF($AF413="","",IF(COUNTIF(Validation!$U$19:$U$178,$AF413)&gt;0,"OK","NO MATCH"))</f>
        <v/>
      </c>
      <c r="AB413" s="27" t="str">
        <f aca="false">IF($W413=0,"",IF(AND($W413&gt;=Validation!$B$3,$W413&lt;=Validation!$C$3),"Yes","No"))</f>
        <v/>
      </c>
      <c r="AC413" s="26" t="str">
        <f aca="false">IF($A413="","",$AF413&amp;"|"&amp;TEXT($W413,"yyyy-mm-dd")&amp;"|"&amp;$J413&amp;"|"&amp;$N413)</f>
        <v/>
      </c>
      <c r="AD413" s="27" t="str">
        <f aca="false">IF($AC413="","",IF(COUNTIF($AC$2:$AC$3000,$AC413)&gt;1,"REVIEW","OK"))</f>
        <v/>
      </c>
      <c r="AE413" s="27" t="str">
        <f aca="false">IF(OR($W413=0,$O413=""),"",IF(IFERROR(IF(ISNUMBER($O413),INT($O413),DATE(VALUE(MID(SUBSTITUTE(LEFT($O413,FIND(" ",$O413&amp;" ")-1),"/",REPT(" ",20)),41,20)),VALUE(LEFT(SUBSTITUTE(LEFT($O413,FIND(" ",$O413&amp;" ")-1),"/",REPT(" ",20)),20)),VALUE(MID(SUBSTITUTE(LEFT($O413,FIND(" ",$O413&amp;" ")-1),"/",REPT(" ",20)),21,20)))),0)&gt;$W413,"Late","Same day"))</f>
        <v/>
      </c>
      <c r="AF413" s="26" t="str">
        <f aca="false">IF($A413="","",IFERROR(INDEX(Validation!$C$193:$C$217,MATCH($A413,Validation!$A$193:$A$217,0)),IF(COUNTIF(Validation!$U$19:$U$178,$Z413)&gt;0,$Z413,IF(COUNTIF(Validation!$S$19:$S$178,$AI413)=1,INDEX(Validation!$U$19:$U$178,MATCH($AI413,Validation!$S$19:$S$178,0)),$Z413))))</f>
        <v/>
      </c>
      <c r="AG413" s="27" t="str">
        <f aca="false">IF(COUNTA($A413:$U413)=0,"",IF($A413="","No name",IF($F413="","No date",IF($W413=0,"Date ilegible",IF(NOT(ISNUMBER($N413)),"Hours no numéricas",IF($AA413="NO MATCH","Person no identificada","OK"))))))</f>
        <v/>
      </c>
      <c r="AH413" s="27" t="str">
        <f aca="false">IF($W413=0,"No date",IF($W413&lt;Validation!$B$3,"Before period",IF($W413&gt;Validation!$C$3,"After period","In period")))</f>
        <v>No date</v>
      </c>
      <c r="AI413" s="26" t="str">
        <f aca="false">IF($Y413="","",TRIM(RIGHT(SUBSTITUTE($Y413," ",REPT(" ",50)),50)))</f>
        <v/>
      </c>
      <c r="AJ413" s="27" t="str">
        <f aca="false">IF($A413="","",IF(NOT(ISERROR(MATCH($A413,Validation!$A$193:$A$217,0))),"Manual mapping",IF(COUNTIF(Validation!$U$19:$U$178,$Z413)&gt;0,"Direct",IF(COUNTIF(Validation!$S$19:$S$178,$AI413)=1,"By surname","Unresolved"))))</f>
        <v/>
      </c>
      <c r="AK413" s="28" t="str">
        <f aca="false">IF($L413="","",IF(MATCH($L413,$L$2:$L$3000,0)&lt;&gt;ROW()-1,"",COUNT($AK$1:$AK412)+1))</f>
        <v/>
      </c>
      <c r="AL413" s="28" t="str">
        <f aca="false">IF($G413="","",IF(MATCH($G413,$G$2:$G$3000,0)&lt;&gt;ROW()-1,"",COUNT($AL$1:$AL412)+1))</f>
        <v/>
      </c>
      <c r="AM413" s="28" t="str">
        <f aca="false">IF($H413="","",IF(MATCH($H413,$H$2:$H$3000,0)&lt;&gt;ROW()-1,"",COUNT($AM$1:$AM412)+1))</f>
        <v/>
      </c>
      <c r="AN413" s="28" t="str">
        <f aca="false">IF($I413="","",IF(MATCH($I413,$I$2:$I$3000,0)&lt;&gt;ROW()-1,"",COUNT($AN$1:$AN412)+1))</f>
        <v/>
      </c>
      <c r="AO413" s="28" t="str">
        <f aca="false">IF($Q413="","",IF(MATCH($Q413,$Q$2:$Q$3000,0)&lt;&gt;ROW()-1,"",COUNT($AO$1:$AO412)+1))</f>
        <v/>
      </c>
    </row>
    <row r="414" customFormat="false" ht="12.75" hidden="false" customHeight="true" outlineLevel="0" collapsed="false">
      <c r="W414" s="24" t="n">
        <f aca="false">IF($F414="",0,IFERROR(IF(ISNUMBER($F414),INT($F414),DATE(VALUE(MID(SUBSTITUTE(LEFT($F414,FIND(" ",$F414&amp;" ")-1),"/",REPT(" ",20)),41,20)),VALUE(LEFT(SUBSTITUTE(LEFT($F414,FIND(" ",$F414&amp;" ")-1),"/",REPT(" ",20)),20)),VALUE(MID(SUBSTITUTE(LEFT($F414,FIND(" ",$F414&amp;" ")-1),"/",REPT(" ",20)),21,20)))),0))</f>
        <v>0</v>
      </c>
      <c r="X414" s="25" t="str">
        <f aca="false">IF(ISNUMBER($N414),$N414*Validation!$B$5,"")</f>
        <v/>
      </c>
      <c r="Y414" s="26" t="str">
        <f aca="false">IF($A414="","",SUBSTITUTE(SUBSTITUTE(SUBSTITUTE(SUBSTITUTE(SUBSTITUTE(SUBSTITUTE(SUBSTITUTE(UPPER(TRIM($A414)),"Á","A"),"É","E"),"Í","I"),"Ó","O"),"Ú","U"),"Ñ","N"),"Ü","U"))</f>
        <v/>
      </c>
      <c r="Z414" s="26" t="str">
        <f aca="false">IF($Y414="","",LEFT($Y414,1)&amp;" "&amp;TRIM(RIGHT(SUBSTITUTE($Y414," ",REPT(" ",50)),50)))</f>
        <v/>
      </c>
      <c r="AA414" s="27" t="str">
        <f aca="false">IF($AF414="","",IF(COUNTIF(Validation!$U$19:$U$178,$AF414)&gt;0,"OK","NO MATCH"))</f>
        <v/>
      </c>
      <c r="AB414" s="27" t="str">
        <f aca="false">IF($W414=0,"",IF(AND($W414&gt;=Validation!$B$3,$W414&lt;=Validation!$C$3),"Yes","No"))</f>
        <v/>
      </c>
      <c r="AC414" s="26" t="str">
        <f aca="false">IF($A414="","",$AF414&amp;"|"&amp;TEXT($W414,"yyyy-mm-dd")&amp;"|"&amp;$J414&amp;"|"&amp;$N414)</f>
        <v/>
      </c>
      <c r="AD414" s="27" t="str">
        <f aca="false">IF($AC414="","",IF(COUNTIF($AC$2:$AC$3000,$AC414)&gt;1,"REVIEW","OK"))</f>
        <v/>
      </c>
      <c r="AE414" s="27" t="str">
        <f aca="false">IF(OR($W414=0,$O414=""),"",IF(IFERROR(IF(ISNUMBER($O414),INT($O414),DATE(VALUE(MID(SUBSTITUTE(LEFT($O414,FIND(" ",$O414&amp;" ")-1),"/",REPT(" ",20)),41,20)),VALUE(LEFT(SUBSTITUTE(LEFT($O414,FIND(" ",$O414&amp;" ")-1),"/",REPT(" ",20)),20)),VALUE(MID(SUBSTITUTE(LEFT($O414,FIND(" ",$O414&amp;" ")-1),"/",REPT(" ",20)),21,20)))),0)&gt;$W414,"Late","Same day"))</f>
        <v/>
      </c>
      <c r="AF414" s="26" t="str">
        <f aca="false">IF($A414="","",IFERROR(INDEX(Validation!$C$193:$C$217,MATCH($A414,Validation!$A$193:$A$217,0)),IF(COUNTIF(Validation!$U$19:$U$178,$Z414)&gt;0,$Z414,IF(COUNTIF(Validation!$S$19:$S$178,$AI414)=1,INDEX(Validation!$U$19:$U$178,MATCH($AI414,Validation!$S$19:$S$178,0)),$Z414))))</f>
        <v/>
      </c>
      <c r="AG414" s="27" t="str">
        <f aca="false">IF(COUNTA($A414:$U414)=0,"",IF($A414="","No name",IF($F414="","No date",IF($W414=0,"Date ilegible",IF(NOT(ISNUMBER($N414)),"Hours no numéricas",IF($AA414="NO MATCH","Person no identificada","OK"))))))</f>
        <v/>
      </c>
      <c r="AH414" s="27" t="str">
        <f aca="false">IF($W414=0,"No date",IF($W414&lt;Validation!$B$3,"Before period",IF($W414&gt;Validation!$C$3,"After period","In period")))</f>
        <v>No date</v>
      </c>
      <c r="AI414" s="26" t="str">
        <f aca="false">IF($Y414="","",TRIM(RIGHT(SUBSTITUTE($Y414," ",REPT(" ",50)),50)))</f>
        <v/>
      </c>
      <c r="AJ414" s="27" t="str">
        <f aca="false">IF($A414="","",IF(NOT(ISERROR(MATCH($A414,Validation!$A$193:$A$217,0))),"Manual mapping",IF(COUNTIF(Validation!$U$19:$U$178,$Z414)&gt;0,"Direct",IF(COUNTIF(Validation!$S$19:$S$178,$AI414)=1,"By surname","Unresolved"))))</f>
        <v/>
      </c>
      <c r="AK414" s="28" t="str">
        <f aca="false">IF($L414="","",IF(MATCH($L414,$L$2:$L$3000,0)&lt;&gt;ROW()-1,"",COUNT($AK$1:$AK413)+1))</f>
        <v/>
      </c>
      <c r="AL414" s="28" t="str">
        <f aca="false">IF($G414="","",IF(MATCH($G414,$G$2:$G$3000,0)&lt;&gt;ROW()-1,"",COUNT($AL$1:$AL413)+1))</f>
        <v/>
      </c>
      <c r="AM414" s="28" t="str">
        <f aca="false">IF($H414="","",IF(MATCH($H414,$H$2:$H$3000,0)&lt;&gt;ROW()-1,"",COUNT($AM$1:$AM413)+1))</f>
        <v/>
      </c>
      <c r="AN414" s="28" t="str">
        <f aca="false">IF($I414="","",IF(MATCH($I414,$I$2:$I$3000,0)&lt;&gt;ROW()-1,"",COUNT($AN$1:$AN413)+1))</f>
        <v/>
      </c>
      <c r="AO414" s="28" t="str">
        <f aca="false">IF($Q414="","",IF(MATCH($Q414,$Q$2:$Q$3000,0)&lt;&gt;ROW()-1,"",COUNT($AO$1:$AO413)+1))</f>
        <v/>
      </c>
    </row>
    <row r="415" customFormat="false" ht="12.75" hidden="false" customHeight="true" outlineLevel="0" collapsed="false">
      <c r="W415" s="24" t="n">
        <f aca="false">IF($F415="",0,IFERROR(IF(ISNUMBER($F415),INT($F415),DATE(VALUE(MID(SUBSTITUTE(LEFT($F415,FIND(" ",$F415&amp;" ")-1),"/",REPT(" ",20)),41,20)),VALUE(LEFT(SUBSTITUTE(LEFT($F415,FIND(" ",$F415&amp;" ")-1),"/",REPT(" ",20)),20)),VALUE(MID(SUBSTITUTE(LEFT($F415,FIND(" ",$F415&amp;" ")-1),"/",REPT(" ",20)),21,20)))),0))</f>
        <v>0</v>
      </c>
      <c r="X415" s="25" t="str">
        <f aca="false">IF(ISNUMBER($N415),$N415*Validation!$B$5,"")</f>
        <v/>
      </c>
      <c r="Y415" s="26" t="str">
        <f aca="false">IF($A415="","",SUBSTITUTE(SUBSTITUTE(SUBSTITUTE(SUBSTITUTE(SUBSTITUTE(SUBSTITUTE(SUBSTITUTE(UPPER(TRIM($A415)),"Á","A"),"É","E"),"Í","I"),"Ó","O"),"Ú","U"),"Ñ","N"),"Ü","U"))</f>
        <v/>
      </c>
      <c r="Z415" s="26" t="str">
        <f aca="false">IF($Y415="","",LEFT($Y415,1)&amp;" "&amp;TRIM(RIGHT(SUBSTITUTE($Y415," ",REPT(" ",50)),50)))</f>
        <v/>
      </c>
      <c r="AA415" s="27" t="str">
        <f aca="false">IF($AF415="","",IF(COUNTIF(Validation!$U$19:$U$178,$AF415)&gt;0,"OK","NO MATCH"))</f>
        <v/>
      </c>
      <c r="AB415" s="27" t="str">
        <f aca="false">IF($W415=0,"",IF(AND($W415&gt;=Validation!$B$3,$W415&lt;=Validation!$C$3),"Yes","No"))</f>
        <v/>
      </c>
      <c r="AC415" s="26" t="str">
        <f aca="false">IF($A415="","",$AF415&amp;"|"&amp;TEXT($W415,"yyyy-mm-dd")&amp;"|"&amp;$J415&amp;"|"&amp;$N415)</f>
        <v/>
      </c>
      <c r="AD415" s="27" t="str">
        <f aca="false">IF($AC415="","",IF(COUNTIF($AC$2:$AC$3000,$AC415)&gt;1,"REVIEW","OK"))</f>
        <v/>
      </c>
      <c r="AE415" s="27" t="str">
        <f aca="false">IF(OR($W415=0,$O415=""),"",IF(IFERROR(IF(ISNUMBER($O415),INT($O415),DATE(VALUE(MID(SUBSTITUTE(LEFT($O415,FIND(" ",$O415&amp;" ")-1),"/",REPT(" ",20)),41,20)),VALUE(LEFT(SUBSTITUTE(LEFT($O415,FIND(" ",$O415&amp;" ")-1),"/",REPT(" ",20)),20)),VALUE(MID(SUBSTITUTE(LEFT($O415,FIND(" ",$O415&amp;" ")-1),"/",REPT(" ",20)),21,20)))),0)&gt;$W415,"Late","Same day"))</f>
        <v/>
      </c>
      <c r="AF415" s="26" t="str">
        <f aca="false">IF($A415="","",IFERROR(INDEX(Validation!$C$193:$C$217,MATCH($A415,Validation!$A$193:$A$217,0)),IF(COUNTIF(Validation!$U$19:$U$178,$Z415)&gt;0,$Z415,IF(COUNTIF(Validation!$S$19:$S$178,$AI415)=1,INDEX(Validation!$U$19:$U$178,MATCH($AI415,Validation!$S$19:$S$178,0)),$Z415))))</f>
        <v/>
      </c>
      <c r="AG415" s="27" t="str">
        <f aca="false">IF(COUNTA($A415:$U415)=0,"",IF($A415="","No name",IF($F415="","No date",IF($W415=0,"Date ilegible",IF(NOT(ISNUMBER($N415)),"Hours no numéricas",IF($AA415="NO MATCH","Person no identificada","OK"))))))</f>
        <v/>
      </c>
      <c r="AH415" s="27" t="str">
        <f aca="false">IF($W415=0,"No date",IF($W415&lt;Validation!$B$3,"Before period",IF($W415&gt;Validation!$C$3,"After period","In period")))</f>
        <v>No date</v>
      </c>
      <c r="AI415" s="26" t="str">
        <f aca="false">IF($Y415="","",TRIM(RIGHT(SUBSTITUTE($Y415," ",REPT(" ",50)),50)))</f>
        <v/>
      </c>
      <c r="AJ415" s="27" t="str">
        <f aca="false">IF($A415="","",IF(NOT(ISERROR(MATCH($A415,Validation!$A$193:$A$217,0))),"Manual mapping",IF(COUNTIF(Validation!$U$19:$U$178,$Z415)&gt;0,"Direct",IF(COUNTIF(Validation!$S$19:$S$178,$AI415)=1,"By surname","Unresolved"))))</f>
        <v/>
      </c>
      <c r="AK415" s="28" t="str">
        <f aca="false">IF($L415="","",IF(MATCH($L415,$L$2:$L$3000,0)&lt;&gt;ROW()-1,"",COUNT($AK$1:$AK414)+1))</f>
        <v/>
      </c>
      <c r="AL415" s="28" t="str">
        <f aca="false">IF($G415="","",IF(MATCH($G415,$G$2:$G$3000,0)&lt;&gt;ROW()-1,"",COUNT($AL$1:$AL414)+1))</f>
        <v/>
      </c>
      <c r="AM415" s="28" t="str">
        <f aca="false">IF($H415="","",IF(MATCH($H415,$H$2:$H$3000,0)&lt;&gt;ROW()-1,"",COUNT($AM$1:$AM414)+1))</f>
        <v/>
      </c>
      <c r="AN415" s="28" t="str">
        <f aca="false">IF($I415="","",IF(MATCH($I415,$I$2:$I$3000,0)&lt;&gt;ROW()-1,"",COUNT($AN$1:$AN414)+1))</f>
        <v/>
      </c>
      <c r="AO415" s="28" t="str">
        <f aca="false">IF($Q415="","",IF(MATCH($Q415,$Q$2:$Q$3000,0)&lt;&gt;ROW()-1,"",COUNT($AO$1:$AO414)+1))</f>
        <v/>
      </c>
    </row>
    <row r="416" customFormat="false" ht="12.75" hidden="false" customHeight="true" outlineLevel="0" collapsed="false">
      <c r="W416" s="24" t="n">
        <f aca="false">IF($F416="",0,IFERROR(IF(ISNUMBER($F416),INT($F416),DATE(VALUE(MID(SUBSTITUTE(LEFT($F416,FIND(" ",$F416&amp;" ")-1),"/",REPT(" ",20)),41,20)),VALUE(LEFT(SUBSTITUTE(LEFT($F416,FIND(" ",$F416&amp;" ")-1),"/",REPT(" ",20)),20)),VALUE(MID(SUBSTITUTE(LEFT($F416,FIND(" ",$F416&amp;" ")-1),"/",REPT(" ",20)),21,20)))),0))</f>
        <v>0</v>
      </c>
      <c r="X416" s="25" t="str">
        <f aca="false">IF(ISNUMBER($N416),$N416*Validation!$B$5,"")</f>
        <v/>
      </c>
      <c r="Y416" s="26" t="str">
        <f aca="false">IF($A416="","",SUBSTITUTE(SUBSTITUTE(SUBSTITUTE(SUBSTITUTE(SUBSTITUTE(SUBSTITUTE(SUBSTITUTE(UPPER(TRIM($A416)),"Á","A"),"É","E"),"Í","I"),"Ó","O"),"Ú","U"),"Ñ","N"),"Ü","U"))</f>
        <v/>
      </c>
      <c r="Z416" s="26" t="str">
        <f aca="false">IF($Y416="","",LEFT($Y416,1)&amp;" "&amp;TRIM(RIGHT(SUBSTITUTE($Y416," ",REPT(" ",50)),50)))</f>
        <v/>
      </c>
      <c r="AA416" s="27" t="str">
        <f aca="false">IF($AF416="","",IF(COUNTIF(Validation!$U$19:$U$178,$AF416)&gt;0,"OK","NO MATCH"))</f>
        <v/>
      </c>
      <c r="AB416" s="27" t="str">
        <f aca="false">IF($W416=0,"",IF(AND($W416&gt;=Validation!$B$3,$W416&lt;=Validation!$C$3),"Yes","No"))</f>
        <v/>
      </c>
      <c r="AC416" s="26" t="str">
        <f aca="false">IF($A416="","",$AF416&amp;"|"&amp;TEXT($W416,"yyyy-mm-dd")&amp;"|"&amp;$J416&amp;"|"&amp;$N416)</f>
        <v/>
      </c>
      <c r="AD416" s="27" t="str">
        <f aca="false">IF($AC416="","",IF(COUNTIF($AC$2:$AC$3000,$AC416)&gt;1,"REVIEW","OK"))</f>
        <v/>
      </c>
      <c r="AE416" s="27" t="str">
        <f aca="false">IF(OR($W416=0,$O416=""),"",IF(IFERROR(IF(ISNUMBER($O416),INT($O416),DATE(VALUE(MID(SUBSTITUTE(LEFT($O416,FIND(" ",$O416&amp;" ")-1),"/",REPT(" ",20)),41,20)),VALUE(LEFT(SUBSTITUTE(LEFT($O416,FIND(" ",$O416&amp;" ")-1),"/",REPT(" ",20)),20)),VALUE(MID(SUBSTITUTE(LEFT($O416,FIND(" ",$O416&amp;" ")-1),"/",REPT(" ",20)),21,20)))),0)&gt;$W416,"Late","Same day"))</f>
        <v/>
      </c>
      <c r="AF416" s="26" t="str">
        <f aca="false">IF($A416="","",IFERROR(INDEX(Validation!$C$193:$C$217,MATCH($A416,Validation!$A$193:$A$217,0)),IF(COUNTIF(Validation!$U$19:$U$178,$Z416)&gt;0,$Z416,IF(COUNTIF(Validation!$S$19:$S$178,$AI416)=1,INDEX(Validation!$U$19:$U$178,MATCH($AI416,Validation!$S$19:$S$178,0)),$Z416))))</f>
        <v/>
      </c>
      <c r="AG416" s="27" t="str">
        <f aca="false">IF(COUNTA($A416:$U416)=0,"",IF($A416="","No name",IF($F416="","No date",IF($W416=0,"Date ilegible",IF(NOT(ISNUMBER($N416)),"Hours no numéricas",IF($AA416="NO MATCH","Person no identificada","OK"))))))</f>
        <v/>
      </c>
      <c r="AH416" s="27" t="str">
        <f aca="false">IF($W416=0,"No date",IF($W416&lt;Validation!$B$3,"Before period",IF($W416&gt;Validation!$C$3,"After period","In period")))</f>
        <v>No date</v>
      </c>
      <c r="AI416" s="26" t="str">
        <f aca="false">IF($Y416="","",TRIM(RIGHT(SUBSTITUTE($Y416," ",REPT(" ",50)),50)))</f>
        <v/>
      </c>
      <c r="AJ416" s="27" t="str">
        <f aca="false">IF($A416="","",IF(NOT(ISERROR(MATCH($A416,Validation!$A$193:$A$217,0))),"Manual mapping",IF(COUNTIF(Validation!$U$19:$U$178,$Z416)&gt;0,"Direct",IF(COUNTIF(Validation!$S$19:$S$178,$AI416)=1,"By surname","Unresolved"))))</f>
        <v/>
      </c>
      <c r="AK416" s="28" t="str">
        <f aca="false">IF($L416="","",IF(MATCH($L416,$L$2:$L$3000,0)&lt;&gt;ROW()-1,"",COUNT($AK$1:$AK415)+1))</f>
        <v/>
      </c>
      <c r="AL416" s="28" t="str">
        <f aca="false">IF($G416="","",IF(MATCH($G416,$G$2:$G$3000,0)&lt;&gt;ROW()-1,"",COUNT($AL$1:$AL415)+1))</f>
        <v/>
      </c>
      <c r="AM416" s="28" t="str">
        <f aca="false">IF($H416="","",IF(MATCH($H416,$H$2:$H$3000,0)&lt;&gt;ROW()-1,"",COUNT($AM$1:$AM415)+1))</f>
        <v/>
      </c>
      <c r="AN416" s="28" t="str">
        <f aca="false">IF($I416="","",IF(MATCH($I416,$I$2:$I$3000,0)&lt;&gt;ROW()-1,"",COUNT($AN$1:$AN415)+1))</f>
        <v/>
      </c>
      <c r="AO416" s="28" t="str">
        <f aca="false">IF($Q416="","",IF(MATCH($Q416,$Q$2:$Q$3000,0)&lt;&gt;ROW()-1,"",COUNT($AO$1:$AO415)+1))</f>
        <v/>
      </c>
    </row>
    <row r="417" customFormat="false" ht="12.75" hidden="false" customHeight="true" outlineLevel="0" collapsed="false">
      <c r="W417" s="24" t="n">
        <f aca="false">IF($F417="",0,IFERROR(IF(ISNUMBER($F417),INT($F417),DATE(VALUE(MID(SUBSTITUTE(LEFT($F417,FIND(" ",$F417&amp;" ")-1),"/",REPT(" ",20)),41,20)),VALUE(LEFT(SUBSTITUTE(LEFT($F417,FIND(" ",$F417&amp;" ")-1),"/",REPT(" ",20)),20)),VALUE(MID(SUBSTITUTE(LEFT($F417,FIND(" ",$F417&amp;" ")-1),"/",REPT(" ",20)),21,20)))),0))</f>
        <v>0</v>
      </c>
      <c r="X417" s="25" t="str">
        <f aca="false">IF(ISNUMBER($N417),$N417*Validation!$B$5,"")</f>
        <v/>
      </c>
      <c r="Y417" s="26" t="str">
        <f aca="false">IF($A417="","",SUBSTITUTE(SUBSTITUTE(SUBSTITUTE(SUBSTITUTE(SUBSTITUTE(SUBSTITUTE(SUBSTITUTE(UPPER(TRIM($A417)),"Á","A"),"É","E"),"Í","I"),"Ó","O"),"Ú","U"),"Ñ","N"),"Ü","U"))</f>
        <v/>
      </c>
      <c r="Z417" s="26" t="str">
        <f aca="false">IF($Y417="","",LEFT($Y417,1)&amp;" "&amp;TRIM(RIGHT(SUBSTITUTE($Y417," ",REPT(" ",50)),50)))</f>
        <v/>
      </c>
      <c r="AA417" s="27" t="str">
        <f aca="false">IF($AF417="","",IF(COUNTIF(Validation!$U$19:$U$178,$AF417)&gt;0,"OK","NO MATCH"))</f>
        <v/>
      </c>
      <c r="AB417" s="27" t="str">
        <f aca="false">IF($W417=0,"",IF(AND($W417&gt;=Validation!$B$3,$W417&lt;=Validation!$C$3),"Yes","No"))</f>
        <v/>
      </c>
      <c r="AC417" s="26" t="str">
        <f aca="false">IF($A417="","",$AF417&amp;"|"&amp;TEXT($W417,"yyyy-mm-dd")&amp;"|"&amp;$J417&amp;"|"&amp;$N417)</f>
        <v/>
      </c>
      <c r="AD417" s="27" t="str">
        <f aca="false">IF($AC417="","",IF(COUNTIF($AC$2:$AC$3000,$AC417)&gt;1,"REVIEW","OK"))</f>
        <v/>
      </c>
      <c r="AE417" s="27" t="str">
        <f aca="false">IF(OR($W417=0,$O417=""),"",IF(IFERROR(IF(ISNUMBER($O417),INT($O417),DATE(VALUE(MID(SUBSTITUTE(LEFT($O417,FIND(" ",$O417&amp;" ")-1),"/",REPT(" ",20)),41,20)),VALUE(LEFT(SUBSTITUTE(LEFT($O417,FIND(" ",$O417&amp;" ")-1),"/",REPT(" ",20)),20)),VALUE(MID(SUBSTITUTE(LEFT($O417,FIND(" ",$O417&amp;" ")-1),"/",REPT(" ",20)),21,20)))),0)&gt;$W417,"Late","Same day"))</f>
        <v/>
      </c>
      <c r="AF417" s="26" t="str">
        <f aca="false">IF($A417="","",IFERROR(INDEX(Validation!$C$193:$C$217,MATCH($A417,Validation!$A$193:$A$217,0)),IF(COUNTIF(Validation!$U$19:$U$178,$Z417)&gt;0,$Z417,IF(COUNTIF(Validation!$S$19:$S$178,$AI417)=1,INDEX(Validation!$U$19:$U$178,MATCH($AI417,Validation!$S$19:$S$178,0)),$Z417))))</f>
        <v/>
      </c>
      <c r="AG417" s="27" t="str">
        <f aca="false">IF(COUNTA($A417:$U417)=0,"",IF($A417="","No name",IF($F417="","No date",IF($W417=0,"Date ilegible",IF(NOT(ISNUMBER($N417)),"Hours no numéricas",IF($AA417="NO MATCH","Person no identificada","OK"))))))</f>
        <v/>
      </c>
      <c r="AH417" s="27" t="str">
        <f aca="false">IF($W417=0,"No date",IF($W417&lt;Validation!$B$3,"Before period",IF($W417&gt;Validation!$C$3,"After period","In period")))</f>
        <v>No date</v>
      </c>
      <c r="AI417" s="26" t="str">
        <f aca="false">IF($Y417="","",TRIM(RIGHT(SUBSTITUTE($Y417," ",REPT(" ",50)),50)))</f>
        <v/>
      </c>
      <c r="AJ417" s="27" t="str">
        <f aca="false">IF($A417="","",IF(NOT(ISERROR(MATCH($A417,Validation!$A$193:$A$217,0))),"Manual mapping",IF(COUNTIF(Validation!$U$19:$U$178,$Z417)&gt;0,"Direct",IF(COUNTIF(Validation!$S$19:$S$178,$AI417)=1,"By surname","Unresolved"))))</f>
        <v/>
      </c>
      <c r="AK417" s="28" t="str">
        <f aca="false">IF($L417="","",IF(MATCH($L417,$L$2:$L$3000,0)&lt;&gt;ROW()-1,"",COUNT($AK$1:$AK416)+1))</f>
        <v/>
      </c>
      <c r="AL417" s="28" t="str">
        <f aca="false">IF($G417="","",IF(MATCH($G417,$G$2:$G$3000,0)&lt;&gt;ROW()-1,"",COUNT($AL$1:$AL416)+1))</f>
        <v/>
      </c>
      <c r="AM417" s="28" t="str">
        <f aca="false">IF($H417="","",IF(MATCH($H417,$H$2:$H$3000,0)&lt;&gt;ROW()-1,"",COUNT($AM$1:$AM416)+1))</f>
        <v/>
      </c>
      <c r="AN417" s="28" t="str">
        <f aca="false">IF($I417="","",IF(MATCH($I417,$I$2:$I$3000,0)&lt;&gt;ROW()-1,"",COUNT($AN$1:$AN416)+1))</f>
        <v/>
      </c>
      <c r="AO417" s="28" t="str">
        <f aca="false">IF($Q417="","",IF(MATCH($Q417,$Q$2:$Q$3000,0)&lt;&gt;ROW()-1,"",COUNT($AO$1:$AO416)+1))</f>
        <v/>
      </c>
    </row>
    <row r="418" customFormat="false" ht="12.75" hidden="false" customHeight="true" outlineLevel="0" collapsed="false">
      <c r="W418" s="24" t="n">
        <f aca="false">IF($F418="",0,IFERROR(IF(ISNUMBER($F418),INT($F418),DATE(VALUE(MID(SUBSTITUTE(LEFT($F418,FIND(" ",$F418&amp;" ")-1),"/",REPT(" ",20)),41,20)),VALUE(LEFT(SUBSTITUTE(LEFT($F418,FIND(" ",$F418&amp;" ")-1),"/",REPT(" ",20)),20)),VALUE(MID(SUBSTITUTE(LEFT($F418,FIND(" ",$F418&amp;" ")-1),"/",REPT(" ",20)),21,20)))),0))</f>
        <v>0</v>
      </c>
      <c r="X418" s="25" t="str">
        <f aca="false">IF(ISNUMBER($N418),$N418*Validation!$B$5,"")</f>
        <v/>
      </c>
      <c r="Y418" s="26" t="str">
        <f aca="false">IF($A418="","",SUBSTITUTE(SUBSTITUTE(SUBSTITUTE(SUBSTITUTE(SUBSTITUTE(SUBSTITUTE(SUBSTITUTE(UPPER(TRIM($A418)),"Á","A"),"É","E"),"Í","I"),"Ó","O"),"Ú","U"),"Ñ","N"),"Ü","U"))</f>
        <v/>
      </c>
      <c r="Z418" s="26" t="str">
        <f aca="false">IF($Y418="","",LEFT($Y418,1)&amp;" "&amp;TRIM(RIGHT(SUBSTITUTE($Y418," ",REPT(" ",50)),50)))</f>
        <v/>
      </c>
      <c r="AA418" s="27" t="str">
        <f aca="false">IF($AF418="","",IF(COUNTIF(Validation!$U$19:$U$178,$AF418)&gt;0,"OK","NO MATCH"))</f>
        <v/>
      </c>
      <c r="AB418" s="27" t="str">
        <f aca="false">IF($W418=0,"",IF(AND($W418&gt;=Validation!$B$3,$W418&lt;=Validation!$C$3),"Yes","No"))</f>
        <v/>
      </c>
      <c r="AC418" s="26" t="str">
        <f aca="false">IF($A418="","",$AF418&amp;"|"&amp;TEXT($W418,"yyyy-mm-dd")&amp;"|"&amp;$J418&amp;"|"&amp;$N418)</f>
        <v/>
      </c>
      <c r="AD418" s="27" t="str">
        <f aca="false">IF($AC418="","",IF(COUNTIF($AC$2:$AC$3000,$AC418)&gt;1,"REVIEW","OK"))</f>
        <v/>
      </c>
      <c r="AE418" s="27" t="str">
        <f aca="false">IF(OR($W418=0,$O418=""),"",IF(IFERROR(IF(ISNUMBER($O418),INT($O418),DATE(VALUE(MID(SUBSTITUTE(LEFT($O418,FIND(" ",$O418&amp;" ")-1),"/",REPT(" ",20)),41,20)),VALUE(LEFT(SUBSTITUTE(LEFT($O418,FIND(" ",$O418&amp;" ")-1),"/",REPT(" ",20)),20)),VALUE(MID(SUBSTITUTE(LEFT($O418,FIND(" ",$O418&amp;" ")-1),"/",REPT(" ",20)),21,20)))),0)&gt;$W418,"Late","Same day"))</f>
        <v/>
      </c>
      <c r="AF418" s="26" t="str">
        <f aca="false">IF($A418="","",IFERROR(INDEX(Validation!$C$193:$C$217,MATCH($A418,Validation!$A$193:$A$217,0)),IF(COUNTIF(Validation!$U$19:$U$178,$Z418)&gt;0,$Z418,IF(COUNTIF(Validation!$S$19:$S$178,$AI418)=1,INDEX(Validation!$U$19:$U$178,MATCH($AI418,Validation!$S$19:$S$178,0)),$Z418))))</f>
        <v/>
      </c>
      <c r="AG418" s="27" t="str">
        <f aca="false">IF(COUNTA($A418:$U418)=0,"",IF($A418="","No name",IF($F418="","No date",IF($W418=0,"Date ilegible",IF(NOT(ISNUMBER($N418)),"Hours no numéricas",IF($AA418="NO MATCH","Person no identificada","OK"))))))</f>
        <v/>
      </c>
      <c r="AH418" s="27" t="str">
        <f aca="false">IF($W418=0,"No date",IF($W418&lt;Validation!$B$3,"Before period",IF($W418&gt;Validation!$C$3,"After period","In period")))</f>
        <v>No date</v>
      </c>
      <c r="AI418" s="26" t="str">
        <f aca="false">IF($Y418="","",TRIM(RIGHT(SUBSTITUTE($Y418," ",REPT(" ",50)),50)))</f>
        <v/>
      </c>
      <c r="AJ418" s="27" t="str">
        <f aca="false">IF($A418="","",IF(NOT(ISERROR(MATCH($A418,Validation!$A$193:$A$217,0))),"Manual mapping",IF(COUNTIF(Validation!$U$19:$U$178,$Z418)&gt;0,"Direct",IF(COUNTIF(Validation!$S$19:$S$178,$AI418)=1,"By surname","Unresolved"))))</f>
        <v/>
      </c>
      <c r="AK418" s="28" t="str">
        <f aca="false">IF($L418="","",IF(MATCH($L418,$L$2:$L$3000,0)&lt;&gt;ROW()-1,"",COUNT($AK$1:$AK417)+1))</f>
        <v/>
      </c>
      <c r="AL418" s="28" t="str">
        <f aca="false">IF($G418="","",IF(MATCH($G418,$G$2:$G$3000,0)&lt;&gt;ROW()-1,"",COUNT($AL$1:$AL417)+1))</f>
        <v/>
      </c>
      <c r="AM418" s="28" t="str">
        <f aca="false">IF($H418="","",IF(MATCH($H418,$H$2:$H$3000,0)&lt;&gt;ROW()-1,"",COUNT($AM$1:$AM417)+1))</f>
        <v/>
      </c>
      <c r="AN418" s="28" t="str">
        <f aca="false">IF($I418="","",IF(MATCH($I418,$I$2:$I$3000,0)&lt;&gt;ROW()-1,"",COUNT($AN$1:$AN417)+1))</f>
        <v/>
      </c>
      <c r="AO418" s="28" t="str">
        <f aca="false">IF($Q418="","",IF(MATCH($Q418,$Q$2:$Q$3000,0)&lt;&gt;ROW()-1,"",COUNT($AO$1:$AO417)+1))</f>
        <v/>
      </c>
    </row>
    <row r="419" customFormat="false" ht="12.75" hidden="false" customHeight="true" outlineLevel="0" collapsed="false">
      <c r="W419" s="24" t="n">
        <f aca="false">IF($F419="",0,IFERROR(IF(ISNUMBER($F419),INT($F419),DATE(VALUE(MID(SUBSTITUTE(LEFT($F419,FIND(" ",$F419&amp;" ")-1),"/",REPT(" ",20)),41,20)),VALUE(LEFT(SUBSTITUTE(LEFT($F419,FIND(" ",$F419&amp;" ")-1),"/",REPT(" ",20)),20)),VALUE(MID(SUBSTITUTE(LEFT($F419,FIND(" ",$F419&amp;" ")-1),"/",REPT(" ",20)),21,20)))),0))</f>
        <v>0</v>
      </c>
      <c r="X419" s="25" t="str">
        <f aca="false">IF(ISNUMBER($N419),$N419*Validation!$B$5,"")</f>
        <v/>
      </c>
      <c r="Y419" s="26" t="str">
        <f aca="false">IF($A419="","",SUBSTITUTE(SUBSTITUTE(SUBSTITUTE(SUBSTITUTE(SUBSTITUTE(SUBSTITUTE(SUBSTITUTE(UPPER(TRIM($A419)),"Á","A"),"É","E"),"Í","I"),"Ó","O"),"Ú","U"),"Ñ","N"),"Ü","U"))</f>
        <v/>
      </c>
      <c r="Z419" s="26" t="str">
        <f aca="false">IF($Y419="","",LEFT($Y419,1)&amp;" "&amp;TRIM(RIGHT(SUBSTITUTE($Y419," ",REPT(" ",50)),50)))</f>
        <v/>
      </c>
      <c r="AA419" s="27" t="str">
        <f aca="false">IF($AF419="","",IF(COUNTIF(Validation!$U$19:$U$178,$AF419)&gt;0,"OK","NO MATCH"))</f>
        <v/>
      </c>
      <c r="AB419" s="27" t="str">
        <f aca="false">IF($W419=0,"",IF(AND($W419&gt;=Validation!$B$3,$W419&lt;=Validation!$C$3),"Yes","No"))</f>
        <v/>
      </c>
      <c r="AC419" s="26" t="str">
        <f aca="false">IF($A419="","",$AF419&amp;"|"&amp;TEXT($W419,"yyyy-mm-dd")&amp;"|"&amp;$J419&amp;"|"&amp;$N419)</f>
        <v/>
      </c>
      <c r="AD419" s="27" t="str">
        <f aca="false">IF($AC419="","",IF(COUNTIF($AC$2:$AC$3000,$AC419)&gt;1,"REVIEW","OK"))</f>
        <v/>
      </c>
      <c r="AE419" s="27" t="str">
        <f aca="false">IF(OR($W419=0,$O419=""),"",IF(IFERROR(IF(ISNUMBER($O419),INT($O419),DATE(VALUE(MID(SUBSTITUTE(LEFT($O419,FIND(" ",$O419&amp;" ")-1),"/",REPT(" ",20)),41,20)),VALUE(LEFT(SUBSTITUTE(LEFT($O419,FIND(" ",$O419&amp;" ")-1),"/",REPT(" ",20)),20)),VALUE(MID(SUBSTITUTE(LEFT($O419,FIND(" ",$O419&amp;" ")-1),"/",REPT(" ",20)),21,20)))),0)&gt;$W419,"Late","Same day"))</f>
        <v/>
      </c>
      <c r="AF419" s="26" t="str">
        <f aca="false">IF($A419="","",IFERROR(INDEX(Validation!$C$193:$C$217,MATCH($A419,Validation!$A$193:$A$217,0)),IF(COUNTIF(Validation!$U$19:$U$178,$Z419)&gt;0,$Z419,IF(COUNTIF(Validation!$S$19:$S$178,$AI419)=1,INDEX(Validation!$U$19:$U$178,MATCH($AI419,Validation!$S$19:$S$178,0)),$Z419))))</f>
        <v/>
      </c>
      <c r="AG419" s="27" t="str">
        <f aca="false">IF(COUNTA($A419:$U419)=0,"",IF($A419="","No name",IF($F419="","No date",IF($W419=0,"Date ilegible",IF(NOT(ISNUMBER($N419)),"Hours no numéricas",IF($AA419="NO MATCH","Person no identificada","OK"))))))</f>
        <v/>
      </c>
      <c r="AH419" s="27" t="str">
        <f aca="false">IF($W419=0,"No date",IF($W419&lt;Validation!$B$3,"Before period",IF($W419&gt;Validation!$C$3,"After period","In period")))</f>
        <v>No date</v>
      </c>
      <c r="AI419" s="26" t="str">
        <f aca="false">IF($Y419="","",TRIM(RIGHT(SUBSTITUTE($Y419," ",REPT(" ",50)),50)))</f>
        <v/>
      </c>
      <c r="AJ419" s="27" t="str">
        <f aca="false">IF($A419="","",IF(NOT(ISERROR(MATCH($A419,Validation!$A$193:$A$217,0))),"Manual mapping",IF(COUNTIF(Validation!$U$19:$U$178,$Z419)&gt;0,"Direct",IF(COUNTIF(Validation!$S$19:$S$178,$AI419)=1,"By surname","Unresolved"))))</f>
        <v/>
      </c>
      <c r="AK419" s="28" t="str">
        <f aca="false">IF($L419="","",IF(MATCH($L419,$L$2:$L$3000,0)&lt;&gt;ROW()-1,"",COUNT($AK$1:$AK418)+1))</f>
        <v/>
      </c>
      <c r="AL419" s="28" t="str">
        <f aca="false">IF($G419="","",IF(MATCH($G419,$G$2:$G$3000,0)&lt;&gt;ROW()-1,"",COUNT($AL$1:$AL418)+1))</f>
        <v/>
      </c>
      <c r="AM419" s="28" t="str">
        <f aca="false">IF($H419="","",IF(MATCH($H419,$H$2:$H$3000,0)&lt;&gt;ROW()-1,"",COUNT($AM$1:$AM418)+1))</f>
        <v/>
      </c>
      <c r="AN419" s="28" t="str">
        <f aca="false">IF($I419="","",IF(MATCH($I419,$I$2:$I$3000,0)&lt;&gt;ROW()-1,"",COUNT($AN$1:$AN418)+1))</f>
        <v/>
      </c>
      <c r="AO419" s="28" t="str">
        <f aca="false">IF($Q419="","",IF(MATCH($Q419,$Q$2:$Q$3000,0)&lt;&gt;ROW()-1,"",COUNT($AO$1:$AO418)+1))</f>
        <v/>
      </c>
    </row>
    <row r="420" customFormat="false" ht="12.75" hidden="false" customHeight="true" outlineLevel="0" collapsed="false">
      <c r="W420" s="24" t="n">
        <f aca="false">IF($F420="",0,IFERROR(IF(ISNUMBER($F420),INT($F420),DATE(VALUE(MID(SUBSTITUTE(LEFT($F420,FIND(" ",$F420&amp;" ")-1),"/",REPT(" ",20)),41,20)),VALUE(LEFT(SUBSTITUTE(LEFT($F420,FIND(" ",$F420&amp;" ")-1),"/",REPT(" ",20)),20)),VALUE(MID(SUBSTITUTE(LEFT($F420,FIND(" ",$F420&amp;" ")-1),"/",REPT(" ",20)),21,20)))),0))</f>
        <v>0</v>
      </c>
      <c r="X420" s="25" t="str">
        <f aca="false">IF(ISNUMBER($N420),$N420*Validation!$B$5,"")</f>
        <v/>
      </c>
      <c r="Y420" s="26" t="str">
        <f aca="false">IF($A420="","",SUBSTITUTE(SUBSTITUTE(SUBSTITUTE(SUBSTITUTE(SUBSTITUTE(SUBSTITUTE(SUBSTITUTE(UPPER(TRIM($A420)),"Á","A"),"É","E"),"Í","I"),"Ó","O"),"Ú","U"),"Ñ","N"),"Ü","U"))</f>
        <v/>
      </c>
      <c r="Z420" s="26" t="str">
        <f aca="false">IF($Y420="","",LEFT($Y420,1)&amp;" "&amp;TRIM(RIGHT(SUBSTITUTE($Y420," ",REPT(" ",50)),50)))</f>
        <v/>
      </c>
      <c r="AA420" s="27" t="str">
        <f aca="false">IF($AF420="","",IF(COUNTIF(Validation!$U$19:$U$178,$AF420)&gt;0,"OK","NO MATCH"))</f>
        <v/>
      </c>
      <c r="AB420" s="27" t="str">
        <f aca="false">IF($W420=0,"",IF(AND($W420&gt;=Validation!$B$3,$W420&lt;=Validation!$C$3),"Yes","No"))</f>
        <v/>
      </c>
      <c r="AC420" s="26" t="str">
        <f aca="false">IF($A420="","",$AF420&amp;"|"&amp;TEXT($W420,"yyyy-mm-dd")&amp;"|"&amp;$J420&amp;"|"&amp;$N420)</f>
        <v/>
      </c>
      <c r="AD420" s="27" t="str">
        <f aca="false">IF($AC420="","",IF(COUNTIF($AC$2:$AC$3000,$AC420)&gt;1,"REVIEW","OK"))</f>
        <v/>
      </c>
      <c r="AE420" s="27" t="str">
        <f aca="false">IF(OR($W420=0,$O420=""),"",IF(IFERROR(IF(ISNUMBER($O420),INT($O420),DATE(VALUE(MID(SUBSTITUTE(LEFT($O420,FIND(" ",$O420&amp;" ")-1),"/",REPT(" ",20)),41,20)),VALUE(LEFT(SUBSTITUTE(LEFT($O420,FIND(" ",$O420&amp;" ")-1),"/",REPT(" ",20)),20)),VALUE(MID(SUBSTITUTE(LEFT($O420,FIND(" ",$O420&amp;" ")-1),"/",REPT(" ",20)),21,20)))),0)&gt;$W420,"Late","Same day"))</f>
        <v/>
      </c>
      <c r="AF420" s="26" t="str">
        <f aca="false">IF($A420="","",IFERROR(INDEX(Validation!$C$193:$C$217,MATCH($A420,Validation!$A$193:$A$217,0)),IF(COUNTIF(Validation!$U$19:$U$178,$Z420)&gt;0,$Z420,IF(COUNTIF(Validation!$S$19:$S$178,$AI420)=1,INDEX(Validation!$U$19:$U$178,MATCH($AI420,Validation!$S$19:$S$178,0)),$Z420))))</f>
        <v/>
      </c>
      <c r="AG420" s="27" t="str">
        <f aca="false">IF(COUNTA($A420:$U420)=0,"",IF($A420="","No name",IF($F420="","No date",IF($W420=0,"Date ilegible",IF(NOT(ISNUMBER($N420)),"Hours no numéricas",IF($AA420="NO MATCH","Person no identificada","OK"))))))</f>
        <v/>
      </c>
      <c r="AH420" s="27" t="str">
        <f aca="false">IF($W420=0,"No date",IF($W420&lt;Validation!$B$3,"Before period",IF($W420&gt;Validation!$C$3,"After period","In period")))</f>
        <v>No date</v>
      </c>
      <c r="AI420" s="26" t="str">
        <f aca="false">IF($Y420="","",TRIM(RIGHT(SUBSTITUTE($Y420," ",REPT(" ",50)),50)))</f>
        <v/>
      </c>
      <c r="AJ420" s="27" t="str">
        <f aca="false">IF($A420="","",IF(NOT(ISERROR(MATCH($A420,Validation!$A$193:$A$217,0))),"Manual mapping",IF(COUNTIF(Validation!$U$19:$U$178,$Z420)&gt;0,"Direct",IF(COUNTIF(Validation!$S$19:$S$178,$AI420)=1,"By surname","Unresolved"))))</f>
        <v/>
      </c>
      <c r="AK420" s="28" t="str">
        <f aca="false">IF($L420="","",IF(MATCH($L420,$L$2:$L$3000,0)&lt;&gt;ROW()-1,"",COUNT($AK$1:$AK419)+1))</f>
        <v/>
      </c>
      <c r="AL420" s="28" t="str">
        <f aca="false">IF($G420="","",IF(MATCH($G420,$G$2:$G$3000,0)&lt;&gt;ROW()-1,"",COUNT($AL$1:$AL419)+1))</f>
        <v/>
      </c>
      <c r="AM420" s="28" t="str">
        <f aca="false">IF($H420="","",IF(MATCH($H420,$H$2:$H$3000,0)&lt;&gt;ROW()-1,"",COUNT($AM$1:$AM419)+1))</f>
        <v/>
      </c>
      <c r="AN420" s="28" t="str">
        <f aca="false">IF($I420="","",IF(MATCH($I420,$I$2:$I$3000,0)&lt;&gt;ROW()-1,"",COUNT($AN$1:$AN419)+1))</f>
        <v/>
      </c>
      <c r="AO420" s="28" t="str">
        <f aca="false">IF($Q420="","",IF(MATCH($Q420,$Q$2:$Q$3000,0)&lt;&gt;ROW()-1,"",COUNT($AO$1:$AO419)+1))</f>
        <v/>
      </c>
    </row>
    <row r="421" customFormat="false" ht="12.75" hidden="false" customHeight="true" outlineLevel="0" collapsed="false">
      <c r="W421" s="24" t="n">
        <f aca="false">IF($F421="",0,IFERROR(IF(ISNUMBER($F421),INT($F421),DATE(VALUE(MID(SUBSTITUTE(LEFT($F421,FIND(" ",$F421&amp;" ")-1),"/",REPT(" ",20)),41,20)),VALUE(LEFT(SUBSTITUTE(LEFT($F421,FIND(" ",$F421&amp;" ")-1),"/",REPT(" ",20)),20)),VALUE(MID(SUBSTITUTE(LEFT($F421,FIND(" ",$F421&amp;" ")-1),"/",REPT(" ",20)),21,20)))),0))</f>
        <v>0</v>
      </c>
      <c r="X421" s="25" t="str">
        <f aca="false">IF(ISNUMBER($N421),$N421*Validation!$B$5,"")</f>
        <v/>
      </c>
      <c r="Y421" s="26" t="str">
        <f aca="false">IF($A421="","",SUBSTITUTE(SUBSTITUTE(SUBSTITUTE(SUBSTITUTE(SUBSTITUTE(SUBSTITUTE(SUBSTITUTE(UPPER(TRIM($A421)),"Á","A"),"É","E"),"Í","I"),"Ó","O"),"Ú","U"),"Ñ","N"),"Ü","U"))</f>
        <v/>
      </c>
      <c r="Z421" s="26" t="str">
        <f aca="false">IF($Y421="","",LEFT($Y421,1)&amp;" "&amp;TRIM(RIGHT(SUBSTITUTE($Y421," ",REPT(" ",50)),50)))</f>
        <v/>
      </c>
      <c r="AA421" s="27" t="str">
        <f aca="false">IF($AF421="","",IF(COUNTIF(Validation!$U$19:$U$178,$AF421)&gt;0,"OK","NO MATCH"))</f>
        <v/>
      </c>
      <c r="AB421" s="27" t="str">
        <f aca="false">IF($W421=0,"",IF(AND($W421&gt;=Validation!$B$3,$W421&lt;=Validation!$C$3),"Yes","No"))</f>
        <v/>
      </c>
      <c r="AC421" s="26" t="str">
        <f aca="false">IF($A421="","",$AF421&amp;"|"&amp;TEXT($W421,"yyyy-mm-dd")&amp;"|"&amp;$J421&amp;"|"&amp;$N421)</f>
        <v/>
      </c>
      <c r="AD421" s="27" t="str">
        <f aca="false">IF($AC421="","",IF(COUNTIF($AC$2:$AC$3000,$AC421)&gt;1,"REVIEW","OK"))</f>
        <v/>
      </c>
      <c r="AE421" s="27" t="str">
        <f aca="false">IF(OR($W421=0,$O421=""),"",IF(IFERROR(IF(ISNUMBER($O421),INT($O421),DATE(VALUE(MID(SUBSTITUTE(LEFT($O421,FIND(" ",$O421&amp;" ")-1),"/",REPT(" ",20)),41,20)),VALUE(LEFT(SUBSTITUTE(LEFT($O421,FIND(" ",$O421&amp;" ")-1),"/",REPT(" ",20)),20)),VALUE(MID(SUBSTITUTE(LEFT($O421,FIND(" ",$O421&amp;" ")-1),"/",REPT(" ",20)),21,20)))),0)&gt;$W421,"Late","Same day"))</f>
        <v/>
      </c>
      <c r="AF421" s="26" t="str">
        <f aca="false">IF($A421="","",IFERROR(INDEX(Validation!$C$193:$C$217,MATCH($A421,Validation!$A$193:$A$217,0)),IF(COUNTIF(Validation!$U$19:$U$178,$Z421)&gt;0,$Z421,IF(COUNTIF(Validation!$S$19:$S$178,$AI421)=1,INDEX(Validation!$U$19:$U$178,MATCH($AI421,Validation!$S$19:$S$178,0)),$Z421))))</f>
        <v/>
      </c>
      <c r="AG421" s="27" t="str">
        <f aca="false">IF(COUNTA($A421:$U421)=0,"",IF($A421="","No name",IF($F421="","No date",IF($W421=0,"Date ilegible",IF(NOT(ISNUMBER($N421)),"Hours no numéricas",IF($AA421="NO MATCH","Person no identificada","OK"))))))</f>
        <v/>
      </c>
      <c r="AH421" s="27" t="str">
        <f aca="false">IF($W421=0,"No date",IF($W421&lt;Validation!$B$3,"Before period",IF($W421&gt;Validation!$C$3,"After period","In period")))</f>
        <v>No date</v>
      </c>
      <c r="AI421" s="26" t="str">
        <f aca="false">IF($Y421="","",TRIM(RIGHT(SUBSTITUTE($Y421," ",REPT(" ",50)),50)))</f>
        <v/>
      </c>
      <c r="AJ421" s="27" t="str">
        <f aca="false">IF($A421="","",IF(NOT(ISERROR(MATCH($A421,Validation!$A$193:$A$217,0))),"Manual mapping",IF(COUNTIF(Validation!$U$19:$U$178,$Z421)&gt;0,"Direct",IF(COUNTIF(Validation!$S$19:$S$178,$AI421)=1,"By surname","Unresolved"))))</f>
        <v/>
      </c>
      <c r="AK421" s="28" t="str">
        <f aca="false">IF($L421="","",IF(MATCH($L421,$L$2:$L$3000,0)&lt;&gt;ROW()-1,"",COUNT($AK$1:$AK420)+1))</f>
        <v/>
      </c>
      <c r="AL421" s="28" t="str">
        <f aca="false">IF($G421="","",IF(MATCH($G421,$G$2:$G$3000,0)&lt;&gt;ROW()-1,"",COUNT($AL$1:$AL420)+1))</f>
        <v/>
      </c>
      <c r="AM421" s="28" t="str">
        <f aca="false">IF($H421="","",IF(MATCH($H421,$H$2:$H$3000,0)&lt;&gt;ROW()-1,"",COUNT($AM$1:$AM420)+1))</f>
        <v/>
      </c>
      <c r="AN421" s="28" t="str">
        <f aca="false">IF($I421="","",IF(MATCH($I421,$I$2:$I$3000,0)&lt;&gt;ROW()-1,"",COUNT($AN$1:$AN420)+1))</f>
        <v/>
      </c>
      <c r="AO421" s="28" t="str">
        <f aca="false">IF($Q421="","",IF(MATCH($Q421,$Q$2:$Q$3000,0)&lt;&gt;ROW()-1,"",COUNT($AO$1:$AO420)+1))</f>
        <v/>
      </c>
    </row>
    <row r="422" customFormat="false" ht="12.75" hidden="false" customHeight="true" outlineLevel="0" collapsed="false">
      <c r="W422" s="24" t="n">
        <f aca="false">IF($F422="",0,IFERROR(IF(ISNUMBER($F422),INT($F422),DATE(VALUE(MID(SUBSTITUTE(LEFT($F422,FIND(" ",$F422&amp;" ")-1),"/",REPT(" ",20)),41,20)),VALUE(LEFT(SUBSTITUTE(LEFT($F422,FIND(" ",$F422&amp;" ")-1),"/",REPT(" ",20)),20)),VALUE(MID(SUBSTITUTE(LEFT($F422,FIND(" ",$F422&amp;" ")-1),"/",REPT(" ",20)),21,20)))),0))</f>
        <v>0</v>
      </c>
      <c r="X422" s="25" t="str">
        <f aca="false">IF(ISNUMBER($N422),$N422*Validation!$B$5,"")</f>
        <v/>
      </c>
      <c r="Y422" s="26" t="str">
        <f aca="false">IF($A422="","",SUBSTITUTE(SUBSTITUTE(SUBSTITUTE(SUBSTITUTE(SUBSTITUTE(SUBSTITUTE(SUBSTITUTE(UPPER(TRIM($A422)),"Á","A"),"É","E"),"Í","I"),"Ó","O"),"Ú","U"),"Ñ","N"),"Ü","U"))</f>
        <v/>
      </c>
      <c r="Z422" s="26" t="str">
        <f aca="false">IF($Y422="","",LEFT($Y422,1)&amp;" "&amp;TRIM(RIGHT(SUBSTITUTE($Y422," ",REPT(" ",50)),50)))</f>
        <v/>
      </c>
      <c r="AA422" s="27" t="str">
        <f aca="false">IF($AF422="","",IF(COUNTIF(Validation!$U$19:$U$178,$AF422)&gt;0,"OK","NO MATCH"))</f>
        <v/>
      </c>
      <c r="AB422" s="27" t="str">
        <f aca="false">IF($W422=0,"",IF(AND($W422&gt;=Validation!$B$3,$W422&lt;=Validation!$C$3),"Yes","No"))</f>
        <v/>
      </c>
      <c r="AC422" s="26" t="str">
        <f aca="false">IF($A422="","",$AF422&amp;"|"&amp;TEXT($W422,"yyyy-mm-dd")&amp;"|"&amp;$J422&amp;"|"&amp;$N422)</f>
        <v/>
      </c>
      <c r="AD422" s="27" t="str">
        <f aca="false">IF($AC422="","",IF(COUNTIF($AC$2:$AC$3000,$AC422)&gt;1,"REVIEW","OK"))</f>
        <v/>
      </c>
      <c r="AE422" s="27" t="str">
        <f aca="false">IF(OR($W422=0,$O422=""),"",IF(IFERROR(IF(ISNUMBER($O422),INT($O422),DATE(VALUE(MID(SUBSTITUTE(LEFT($O422,FIND(" ",$O422&amp;" ")-1),"/",REPT(" ",20)),41,20)),VALUE(LEFT(SUBSTITUTE(LEFT($O422,FIND(" ",$O422&amp;" ")-1),"/",REPT(" ",20)),20)),VALUE(MID(SUBSTITUTE(LEFT($O422,FIND(" ",$O422&amp;" ")-1),"/",REPT(" ",20)),21,20)))),0)&gt;$W422,"Late","Same day"))</f>
        <v/>
      </c>
      <c r="AF422" s="26" t="str">
        <f aca="false">IF($A422="","",IFERROR(INDEX(Validation!$C$193:$C$217,MATCH($A422,Validation!$A$193:$A$217,0)),IF(COUNTIF(Validation!$U$19:$U$178,$Z422)&gt;0,$Z422,IF(COUNTIF(Validation!$S$19:$S$178,$AI422)=1,INDEX(Validation!$U$19:$U$178,MATCH($AI422,Validation!$S$19:$S$178,0)),$Z422))))</f>
        <v/>
      </c>
      <c r="AG422" s="27" t="str">
        <f aca="false">IF(COUNTA($A422:$U422)=0,"",IF($A422="","No name",IF($F422="","No date",IF($W422=0,"Date ilegible",IF(NOT(ISNUMBER($N422)),"Hours no numéricas",IF($AA422="NO MATCH","Person no identificada","OK"))))))</f>
        <v/>
      </c>
      <c r="AH422" s="27" t="str">
        <f aca="false">IF($W422=0,"No date",IF($W422&lt;Validation!$B$3,"Before period",IF($W422&gt;Validation!$C$3,"After period","In period")))</f>
        <v>No date</v>
      </c>
      <c r="AI422" s="26" t="str">
        <f aca="false">IF($Y422="","",TRIM(RIGHT(SUBSTITUTE($Y422," ",REPT(" ",50)),50)))</f>
        <v/>
      </c>
      <c r="AJ422" s="27" t="str">
        <f aca="false">IF($A422="","",IF(NOT(ISERROR(MATCH($A422,Validation!$A$193:$A$217,0))),"Manual mapping",IF(COUNTIF(Validation!$U$19:$U$178,$Z422)&gt;0,"Direct",IF(COUNTIF(Validation!$S$19:$S$178,$AI422)=1,"By surname","Unresolved"))))</f>
        <v/>
      </c>
      <c r="AK422" s="28" t="str">
        <f aca="false">IF($L422="","",IF(MATCH($L422,$L$2:$L$3000,0)&lt;&gt;ROW()-1,"",COUNT($AK$1:$AK421)+1))</f>
        <v/>
      </c>
      <c r="AL422" s="28" t="str">
        <f aca="false">IF($G422="","",IF(MATCH($G422,$G$2:$G$3000,0)&lt;&gt;ROW()-1,"",COUNT($AL$1:$AL421)+1))</f>
        <v/>
      </c>
      <c r="AM422" s="28" t="str">
        <f aca="false">IF($H422="","",IF(MATCH($H422,$H$2:$H$3000,0)&lt;&gt;ROW()-1,"",COUNT($AM$1:$AM421)+1))</f>
        <v/>
      </c>
      <c r="AN422" s="28" t="str">
        <f aca="false">IF($I422="","",IF(MATCH($I422,$I$2:$I$3000,0)&lt;&gt;ROW()-1,"",COUNT($AN$1:$AN421)+1))</f>
        <v/>
      </c>
      <c r="AO422" s="28" t="str">
        <f aca="false">IF($Q422="","",IF(MATCH($Q422,$Q$2:$Q$3000,0)&lt;&gt;ROW()-1,"",COUNT($AO$1:$AO421)+1))</f>
        <v/>
      </c>
    </row>
    <row r="423" customFormat="false" ht="12.75" hidden="false" customHeight="true" outlineLevel="0" collapsed="false">
      <c r="W423" s="24" t="n">
        <f aca="false">IF($F423="",0,IFERROR(IF(ISNUMBER($F423),INT($F423),DATE(VALUE(MID(SUBSTITUTE(LEFT($F423,FIND(" ",$F423&amp;" ")-1),"/",REPT(" ",20)),41,20)),VALUE(LEFT(SUBSTITUTE(LEFT($F423,FIND(" ",$F423&amp;" ")-1),"/",REPT(" ",20)),20)),VALUE(MID(SUBSTITUTE(LEFT($F423,FIND(" ",$F423&amp;" ")-1),"/",REPT(" ",20)),21,20)))),0))</f>
        <v>0</v>
      </c>
      <c r="X423" s="25" t="str">
        <f aca="false">IF(ISNUMBER($N423),$N423*Validation!$B$5,"")</f>
        <v/>
      </c>
      <c r="Y423" s="26" t="str">
        <f aca="false">IF($A423="","",SUBSTITUTE(SUBSTITUTE(SUBSTITUTE(SUBSTITUTE(SUBSTITUTE(SUBSTITUTE(SUBSTITUTE(UPPER(TRIM($A423)),"Á","A"),"É","E"),"Í","I"),"Ó","O"),"Ú","U"),"Ñ","N"),"Ü","U"))</f>
        <v/>
      </c>
      <c r="Z423" s="26" t="str">
        <f aca="false">IF($Y423="","",LEFT($Y423,1)&amp;" "&amp;TRIM(RIGHT(SUBSTITUTE($Y423," ",REPT(" ",50)),50)))</f>
        <v/>
      </c>
      <c r="AA423" s="27" t="str">
        <f aca="false">IF($AF423="","",IF(COUNTIF(Validation!$U$19:$U$178,$AF423)&gt;0,"OK","NO MATCH"))</f>
        <v/>
      </c>
      <c r="AB423" s="27" t="str">
        <f aca="false">IF($W423=0,"",IF(AND($W423&gt;=Validation!$B$3,$W423&lt;=Validation!$C$3),"Yes","No"))</f>
        <v/>
      </c>
      <c r="AC423" s="26" t="str">
        <f aca="false">IF($A423="","",$AF423&amp;"|"&amp;TEXT($W423,"yyyy-mm-dd")&amp;"|"&amp;$J423&amp;"|"&amp;$N423)</f>
        <v/>
      </c>
      <c r="AD423" s="27" t="str">
        <f aca="false">IF($AC423="","",IF(COUNTIF($AC$2:$AC$3000,$AC423)&gt;1,"REVIEW","OK"))</f>
        <v/>
      </c>
      <c r="AE423" s="27" t="str">
        <f aca="false">IF(OR($W423=0,$O423=""),"",IF(IFERROR(IF(ISNUMBER($O423),INT($O423),DATE(VALUE(MID(SUBSTITUTE(LEFT($O423,FIND(" ",$O423&amp;" ")-1),"/",REPT(" ",20)),41,20)),VALUE(LEFT(SUBSTITUTE(LEFT($O423,FIND(" ",$O423&amp;" ")-1),"/",REPT(" ",20)),20)),VALUE(MID(SUBSTITUTE(LEFT($O423,FIND(" ",$O423&amp;" ")-1),"/",REPT(" ",20)),21,20)))),0)&gt;$W423,"Late","Same day"))</f>
        <v/>
      </c>
      <c r="AF423" s="26" t="str">
        <f aca="false">IF($A423="","",IFERROR(INDEX(Validation!$C$193:$C$217,MATCH($A423,Validation!$A$193:$A$217,0)),IF(COUNTIF(Validation!$U$19:$U$178,$Z423)&gt;0,$Z423,IF(COUNTIF(Validation!$S$19:$S$178,$AI423)=1,INDEX(Validation!$U$19:$U$178,MATCH($AI423,Validation!$S$19:$S$178,0)),$Z423))))</f>
        <v/>
      </c>
      <c r="AG423" s="27" t="str">
        <f aca="false">IF(COUNTA($A423:$U423)=0,"",IF($A423="","No name",IF($F423="","No date",IF($W423=0,"Date ilegible",IF(NOT(ISNUMBER($N423)),"Hours no numéricas",IF($AA423="NO MATCH","Person no identificada","OK"))))))</f>
        <v/>
      </c>
      <c r="AH423" s="27" t="str">
        <f aca="false">IF($W423=0,"No date",IF($W423&lt;Validation!$B$3,"Before period",IF($W423&gt;Validation!$C$3,"After period","In period")))</f>
        <v>No date</v>
      </c>
      <c r="AI423" s="26" t="str">
        <f aca="false">IF($Y423="","",TRIM(RIGHT(SUBSTITUTE($Y423," ",REPT(" ",50)),50)))</f>
        <v/>
      </c>
      <c r="AJ423" s="27" t="str">
        <f aca="false">IF($A423="","",IF(NOT(ISERROR(MATCH($A423,Validation!$A$193:$A$217,0))),"Manual mapping",IF(COUNTIF(Validation!$U$19:$U$178,$Z423)&gt;0,"Direct",IF(COUNTIF(Validation!$S$19:$S$178,$AI423)=1,"By surname","Unresolved"))))</f>
        <v/>
      </c>
      <c r="AK423" s="28" t="str">
        <f aca="false">IF($L423="","",IF(MATCH($L423,$L$2:$L$3000,0)&lt;&gt;ROW()-1,"",COUNT($AK$1:$AK422)+1))</f>
        <v/>
      </c>
      <c r="AL423" s="28" t="str">
        <f aca="false">IF($G423="","",IF(MATCH($G423,$G$2:$G$3000,0)&lt;&gt;ROW()-1,"",COUNT($AL$1:$AL422)+1))</f>
        <v/>
      </c>
      <c r="AM423" s="28" t="str">
        <f aca="false">IF($H423="","",IF(MATCH($H423,$H$2:$H$3000,0)&lt;&gt;ROW()-1,"",COUNT($AM$1:$AM422)+1))</f>
        <v/>
      </c>
      <c r="AN423" s="28" t="str">
        <f aca="false">IF($I423="","",IF(MATCH($I423,$I$2:$I$3000,0)&lt;&gt;ROW()-1,"",COUNT($AN$1:$AN422)+1))</f>
        <v/>
      </c>
      <c r="AO423" s="28" t="str">
        <f aca="false">IF($Q423="","",IF(MATCH($Q423,$Q$2:$Q$3000,0)&lt;&gt;ROW()-1,"",COUNT($AO$1:$AO422)+1))</f>
        <v/>
      </c>
    </row>
    <row r="424" customFormat="false" ht="12.75" hidden="false" customHeight="true" outlineLevel="0" collapsed="false">
      <c r="W424" s="24" t="n">
        <f aca="false">IF($F424="",0,IFERROR(IF(ISNUMBER($F424),INT($F424),DATE(VALUE(MID(SUBSTITUTE(LEFT($F424,FIND(" ",$F424&amp;" ")-1),"/",REPT(" ",20)),41,20)),VALUE(LEFT(SUBSTITUTE(LEFT($F424,FIND(" ",$F424&amp;" ")-1),"/",REPT(" ",20)),20)),VALUE(MID(SUBSTITUTE(LEFT($F424,FIND(" ",$F424&amp;" ")-1),"/",REPT(" ",20)),21,20)))),0))</f>
        <v>0</v>
      </c>
      <c r="X424" s="25" t="str">
        <f aca="false">IF(ISNUMBER($N424),$N424*Validation!$B$5,"")</f>
        <v/>
      </c>
      <c r="Y424" s="26" t="str">
        <f aca="false">IF($A424="","",SUBSTITUTE(SUBSTITUTE(SUBSTITUTE(SUBSTITUTE(SUBSTITUTE(SUBSTITUTE(SUBSTITUTE(UPPER(TRIM($A424)),"Á","A"),"É","E"),"Í","I"),"Ó","O"),"Ú","U"),"Ñ","N"),"Ü","U"))</f>
        <v/>
      </c>
      <c r="Z424" s="26" t="str">
        <f aca="false">IF($Y424="","",LEFT($Y424,1)&amp;" "&amp;TRIM(RIGHT(SUBSTITUTE($Y424," ",REPT(" ",50)),50)))</f>
        <v/>
      </c>
      <c r="AA424" s="27" t="str">
        <f aca="false">IF($AF424="","",IF(COUNTIF(Validation!$U$19:$U$178,$AF424)&gt;0,"OK","NO MATCH"))</f>
        <v/>
      </c>
      <c r="AB424" s="27" t="str">
        <f aca="false">IF($W424=0,"",IF(AND($W424&gt;=Validation!$B$3,$W424&lt;=Validation!$C$3),"Yes","No"))</f>
        <v/>
      </c>
      <c r="AC424" s="26" t="str">
        <f aca="false">IF($A424="","",$AF424&amp;"|"&amp;TEXT($W424,"yyyy-mm-dd")&amp;"|"&amp;$J424&amp;"|"&amp;$N424)</f>
        <v/>
      </c>
      <c r="AD424" s="27" t="str">
        <f aca="false">IF($AC424="","",IF(COUNTIF($AC$2:$AC$3000,$AC424)&gt;1,"REVIEW","OK"))</f>
        <v/>
      </c>
      <c r="AE424" s="27" t="str">
        <f aca="false">IF(OR($W424=0,$O424=""),"",IF(IFERROR(IF(ISNUMBER($O424),INT($O424),DATE(VALUE(MID(SUBSTITUTE(LEFT($O424,FIND(" ",$O424&amp;" ")-1),"/",REPT(" ",20)),41,20)),VALUE(LEFT(SUBSTITUTE(LEFT($O424,FIND(" ",$O424&amp;" ")-1),"/",REPT(" ",20)),20)),VALUE(MID(SUBSTITUTE(LEFT($O424,FIND(" ",$O424&amp;" ")-1),"/",REPT(" ",20)),21,20)))),0)&gt;$W424,"Late","Same day"))</f>
        <v/>
      </c>
      <c r="AF424" s="26" t="str">
        <f aca="false">IF($A424="","",IFERROR(INDEX(Validation!$C$193:$C$217,MATCH($A424,Validation!$A$193:$A$217,0)),IF(COUNTIF(Validation!$U$19:$U$178,$Z424)&gt;0,$Z424,IF(COUNTIF(Validation!$S$19:$S$178,$AI424)=1,INDEX(Validation!$U$19:$U$178,MATCH($AI424,Validation!$S$19:$S$178,0)),$Z424))))</f>
        <v/>
      </c>
      <c r="AG424" s="27" t="str">
        <f aca="false">IF(COUNTA($A424:$U424)=0,"",IF($A424="","No name",IF($F424="","No date",IF($W424=0,"Date ilegible",IF(NOT(ISNUMBER($N424)),"Hours no numéricas",IF($AA424="NO MATCH","Person no identificada","OK"))))))</f>
        <v/>
      </c>
      <c r="AH424" s="27" t="str">
        <f aca="false">IF($W424=0,"No date",IF($W424&lt;Validation!$B$3,"Before period",IF($W424&gt;Validation!$C$3,"After period","In period")))</f>
        <v>No date</v>
      </c>
      <c r="AI424" s="26" t="str">
        <f aca="false">IF($Y424="","",TRIM(RIGHT(SUBSTITUTE($Y424," ",REPT(" ",50)),50)))</f>
        <v/>
      </c>
      <c r="AJ424" s="27" t="str">
        <f aca="false">IF($A424="","",IF(NOT(ISERROR(MATCH($A424,Validation!$A$193:$A$217,0))),"Manual mapping",IF(COUNTIF(Validation!$U$19:$U$178,$Z424)&gt;0,"Direct",IF(COUNTIF(Validation!$S$19:$S$178,$AI424)=1,"By surname","Unresolved"))))</f>
        <v/>
      </c>
      <c r="AK424" s="28" t="str">
        <f aca="false">IF($L424="","",IF(MATCH($L424,$L$2:$L$3000,0)&lt;&gt;ROW()-1,"",COUNT($AK$1:$AK423)+1))</f>
        <v/>
      </c>
      <c r="AL424" s="28" t="str">
        <f aca="false">IF($G424="","",IF(MATCH($G424,$G$2:$G$3000,0)&lt;&gt;ROW()-1,"",COUNT($AL$1:$AL423)+1))</f>
        <v/>
      </c>
      <c r="AM424" s="28" t="str">
        <f aca="false">IF($H424="","",IF(MATCH($H424,$H$2:$H$3000,0)&lt;&gt;ROW()-1,"",COUNT($AM$1:$AM423)+1))</f>
        <v/>
      </c>
      <c r="AN424" s="28" t="str">
        <f aca="false">IF($I424="","",IF(MATCH($I424,$I$2:$I$3000,0)&lt;&gt;ROW()-1,"",COUNT($AN$1:$AN423)+1))</f>
        <v/>
      </c>
      <c r="AO424" s="28" t="str">
        <f aca="false">IF($Q424="","",IF(MATCH($Q424,$Q$2:$Q$3000,0)&lt;&gt;ROW()-1,"",COUNT($AO$1:$AO423)+1))</f>
        <v/>
      </c>
    </row>
    <row r="425" customFormat="false" ht="12.75" hidden="false" customHeight="true" outlineLevel="0" collapsed="false">
      <c r="W425" s="24" t="n">
        <f aca="false">IF($F425="",0,IFERROR(IF(ISNUMBER($F425),INT($F425),DATE(VALUE(MID(SUBSTITUTE(LEFT($F425,FIND(" ",$F425&amp;" ")-1),"/",REPT(" ",20)),41,20)),VALUE(LEFT(SUBSTITUTE(LEFT($F425,FIND(" ",$F425&amp;" ")-1),"/",REPT(" ",20)),20)),VALUE(MID(SUBSTITUTE(LEFT($F425,FIND(" ",$F425&amp;" ")-1),"/",REPT(" ",20)),21,20)))),0))</f>
        <v>0</v>
      </c>
      <c r="X425" s="25" t="str">
        <f aca="false">IF(ISNUMBER($N425),$N425*Validation!$B$5,"")</f>
        <v/>
      </c>
      <c r="Y425" s="26" t="str">
        <f aca="false">IF($A425="","",SUBSTITUTE(SUBSTITUTE(SUBSTITUTE(SUBSTITUTE(SUBSTITUTE(SUBSTITUTE(SUBSTITUTE(UPPER(TRIM($A425)),"Á","A"),"É","E"),"Í","I"),"Ó","O"),"Ú","U"),"Ñ","N"),"Ü","U"))</f>
        <v/>
      </c>
      <c r="Z425" s="26" t="str">
        <f aca="false">IF($Y425="","",LEFT($Y425,1)&amp;" "&amp;TRIM(RIGHT(SUBSTITUTE($Y425," ",REPT(" ",50)),50)))</f>
        <v/>
      </c>
      <c r="AA425" s="27" t="str">
        <f aca="false">IF($AF425="","",IF(COUNTIF(Validation!$U$19:$U$178,$AF425)&gt;0,"OK","NO MATCH"))</f>
        <v/>
      </c>
      <c r="AB425" s="27" t="str">
        <f aca="false">IF($W425=0,"",IF(AND($W425&gt;=Validation!$B$3,$W425&lt;=Validation!$C$3),"Yes","No"))</f>
        <v/>
      </c>
      <c r="AC425" s="26" t="str">
        <f aca="false">IF($A425="","",$AF425&amp;"|"&amp;TEXT($W425,"yyyy-mm-dd")&amp;"|"&amp;$J425&amp;"|"&amp;$N425)</f>
        <v/>
      </c>
      <c r="AD425" s="27" t="str">
        <f aca="false">IF($AC425="","",IF(COUNTIF($AC$2:$AC$3000,$AC425)&gt;1,"REVIEW","OK"))</f>
        <v/>
      </c>
      <c r="AE425" s="27" t="str">
        <f aca="false">IF(OR($W425=0,$O425=""),"",IF(IFERROR(IF(ISNUMBER($O425),INT($O425),DATE(VALUE(MID(SUBSTITUTE(LEFT($O425,FIND(" ",$O425&amp;" ")-1),"/",REPT(" ",20)),41,20)),VALUE(LEFT(SUBSTITUTE(LEFT($O425,FIND(" ",$O425&amp;" ")-1),"/",REPT(" ",20)),20)),VALUE(MID(SUBSTITUTE(LEFT($O425,FIND(" ",$O425&amp;" ")-1),"/",REPT(" ",20)),21,20)))),0)&gt;$W425,"Late","Same day"))</f>
        <v/>
      </c>
      <c r="AF425" s="26" t="str">
        <f aca="false">IF($A425="","",IFERROR(INDEX(Validation!$C$193:$C$217,MATCH($A425,Validation!$A$193:$A$217,0)),IF(COUNTIF(Validation!$U$19:$U$178,$Z425)&gt;0,$Z425,IF(COUNTIF(Validation!$S$19:$S$178,$AI425)=1,INDEX(Validation!$U$19:$U$178,MATCH($AI425,Validation!$S$19:$S$178,0)),$Z425))))</f>
        <v/>
      </c>
      <c r="AG425" s="27" t="str">
        <f aca="false">IF(COUNTA($A425:$U425)=0,"",IF($A425="","No name",IF($F425="","No date",IF($W425=0,"Date ilegible",IF(NOT(ISNUMBER($N425)),"Hours no numéricas",IF($AA425="NO MATCH","Person no identificada","OK"))))))</f>
        <v/>
      </c>
      <c r="AH425" s="27" t="str">
        <f aca="false">IF($W425=0,"No date",IF($W425&lt;Validation!$B$3,"Before period",IF($W425&gt;Validation!$C$3,"After period","In period")))</f>
        <v>No date</v>
      </c>
      <c r="AI425" s="26" t="str">
        <f aca="false">IF($Y425="","",TRIM(RIGHT(SUBSTITUTE($Y425," ",REPT(" ",50)),50)))</f>
        <v/>
      </c>
      <c r="AJ425" s="27" t="str">
        <f aca="false">IF($A425="","",IF(NOT(ISERROR(MATCH($A425,Validation!$A$193:$A$217,0))),"Manual mapping",IF(COUNTIF(Validation!$U$19:$U$178,$Z425)&gt;0,"Direct",IF(COUNTIF(Validation!$S$19:$S$178,$AI425)=1,"By surname","Unresolved"))))</f>
        <v/>
      </c>
      <c r="AK425" s="28" t="str">
        <f aca="false">IF($L425="","",IF(MATCH($L425,$L$2:$L$3000,0)&lt;&gt;ROW()-1,"",COUNT($AK$1:$AK424)+1))</f>
        <v/>
      </c>
      <c r="AL425" s="28" t="str">
        <f aca="false">IF($G425="","",IF(MATCH($G425,$G$2:$G$3000,0)&lt;&gt;ROW()-1,"",COUNT($AL$1:$AL424)+1))</f>
        <v/>
      </c>
      <c r="AM425" s="28" t="str">
        <f aca="false">IF($H425="","",IF(MATCH($H425,$H$2:$H$3000,0)&lt;&gt;ROW()-1,"",COUNT($AM$1:$AM424)+1))</f>
        <v/>
      </c>
      <c r="AN425" s="28" t="str">
        <f aca="false">IF($I425="","",IF(MATCH($I425,$I$2:$I$3000,0)&lt;&gt;ROW()-1,"",COUNT($AN$1:$AN424)+1))</f>
        <v/>
      </c>
      <c r="AO425" s="28" t="str">
        <f aca="false">IF($Q425="","",IF(MATCH($Q425,$Q$2:$Q$3000,0)&lt;&gt;ROW()-1,"",COUNT($AO$1:$AO424)+1))</f>
        <v/>
      </c>
    </row>
    <row r="426" customFormat="false" ht="12.75" hidden="false" customHeight="true" outlineLevel="0" collapsed="false">
      <c r="W426" s="24" t="n">
        <f aca="false">IF($F426="",0,IFERROR(IF(ISNUMBER($F426),INT($F426),DATE(VALUE(MID(SUBSTITUTE(LEFT($F426,FIND(" ",$F426&amp;" ")-1),"/",REPT(" ",20)),41,20)),VALUE(LEFT(SUBSTITUTE(LEFT($F426,FIND(" ",$F426&amp;" ")-1),"/",REPT(" ",20)),20)),VALUE(MID(SUBSTITUTE(LEFT($F426,FIND(" ",$F426&amp;" ")-1),"/",REPT(" ",20)),21,20)))),0))</f>
        <v>0</v>
      </c>
      <c r="X426" s="25" t="str">
        <f aca="false">IF(ISNUMBER($N426),$N426*Validation!$B$5,"")</f>
        <v/>
      </c>
      <c r="Y426" s="26" t="str">
        <f aca="false">IF($A426="","",SUBSTITUTE(SUBSTITUTE(SUBSTITUTE(SUBSTITUTE(SUBSTITUTE(SUBSTITUTE(SUBSTITUTE(UPPER(TRIM($A426)),"Á","A"),"É","E"),"Í","I"),"Ó","O"),"Ú","U"),"Ñ","N"),"Ü","U"))</f>
        <v/>
      </c>
      <c r="Z426" s="26" t="str">
        <f aca="false">IF($Y426="","",LEFT($Y426,1)&amp;" "&amp;TRIM(RIGHT(SUBSTITUTE($Y426," ",REPT(" ",50)),50)))</f>
        <v/>
      </c>
      <c r="AA426" s="27" t="str">
        <f aca="false">IF($AF426="","",IF(COUNTIF(Validation!$U$19:$U$178,$AF426)&gt;0,"OK","NO MATCH"))</f>
        <v/>
      </c>
      <c r="AB426" s="27" t="str">
        <f aca="false">IF($W426=0,"",IF(AND($W426&gt;=Validation!$B$3,$W426&lt;=Validation!$C$3),"Yes","No"))</f>
        <v/>
      </c>
      <c r="AC426" s="26" t="str">
        <f aca="false">IF($A426="","",$AF426&amp;"|"&amp;TEXT($W426,"yyyy-mm-dd")&amp;"|"&amp;$J426&amp;"|"&amp;$N426)</f>
        <v/>
      </c>
      <c r="AD426" s="27" t="str">
        <f aca="false">IF($AC426="","",IF(COUNTIF($AC$2:$AC$3000,$AC426)&gt;1,"REVIEW","OK"))</f>
        <v/>
      </c>
      <c r="AE426" s="27" t="str">
        <f aca="false">IF(OR($W426=0,$O426=""),"",IF(IFERROR(IF(ISNUMBER($O426),INT($O426),DATE(VALUE(MID(SUBSTITUTE(LEFT($O426,FIND(" ",$O426&amp;" ")-1),"/",REPT(" ",20)),41,20)),VALUE(LEFT(SUBSTITUTE(LEFT($O426,FIND(" ",$O426&amp;" ")-1),"/",REPT(" ",20)),20)),VALUE(MID(SUBSTITUTE(LEFT($O426,FIND(" ",$O426&amp;" ")-1),"/",REPT(" ",20)),21,20)))),0)&gt;$W426,"Late","Same day"))</f>
        <v/>
      </c>
      <c r="AF426" s="26" t="str">
        <f aca="false">IF($A426="","",IFERROR(INDEX(Validation!$C$193:$C$217,MATCH($A426,Validation!$A$193:$A$217,0)),IF(COUNTIF(Validation!$U$19:$U$178,$Z426)&gt;0,$Z426,IF(COUNTIF(Validation!$S$19:$S$178,$AI426)=1,INDEX(Validation!$U$19:$U$178,MATCH($AI426,Validation!$S$19:$S$178,0)),$Z426))))</f>
        <v/>
      </c>
      <c r="AG426" s="27" t="str">
        <f aca="false">IF(COUNTA($A426:$U426)=0,"",IF($A426="","No name",IF($F426="","No date",IF($W426=0,"Date ilegible",IF(NOT(ISNUMBER($N426)),"Hours no numéricas",IF($AA426="NO MATCH","Person no identificada","OK"))))))</f>
        <v/>
      </c>
      <c r="AH426" s="27" t="str">
        <f aca="false">IF($W426=0,"No date",IF($W426&lt;Validation!$B$3,"Before period",IF($W426&gt;Validation!$C$3,"After period","In period")))</f>
        <v>No date</v>
      </c>
      <c r="AI426" s="26" t="str">
        <f aca="false">IF($Y426="","",TRIM(RIGHT(SUBSTITUTE($Y426," ",REPT(" ",50)),50)))</f>
        <v/>
      </c>
      <c r="AJ426" s="27" t="str">
        <f aca="false">IF($A426="","",IF(NOT(ISERROR(MATCH($A426,Validation!$A$193:$A$217,0))),"Manual mapping",IF(COUNTIF(Validation!$U$19:$U$178,$Z426)&gt;0,"Direct",IF(COUNTIF(Validation!$S$19:$S$178,$AI426)=1,"By surname","Unresolved"))))</f>
        <v/>
      </c>
      <c r="AK426" s="28" t="str">
        <f aca="false">IF($L426="","",IF(MATCH($L426,$L$2:$L$3000,0)&lt;&gt;ROW()-1,"",COUNT($AK$1:$AK425)+1))</f>
        <v/>
      </c>
      <c r="AL426" s="28" t="str">
        <f aca="false">IF($G426="","",IF(MATCH($G426,$G$2:$G$3000,0)&lt;&gt;ROW()-1,"",COUNT($AL$1:$AL425)+1))</f>
        <v/>
      </c>
      <c r="AM426" s="28" t="str">
        <f aca="false">IF($H426="","",IF(MATCH($H426,$H$2:$H$3000,0)&lt;&gt;ROW()-1,"",COUNT($AM$1:$AM425)+1))</f>
        <v/>
      </c>
      <c r="AN426" s="28" t="str">
        <f aca="false">IF($I426="","",IF(MATCH($I426,$I$2:$I$3000,0)&lt;&gt;ROW()-1,"",COUNT($AN$1:$AN425)+1))</f>
        <v/>
      </c>
      <c r="AO426" s="28" t="str">
        <f aca="false">IF($Q426="","",IF(MATCH($Q426,$Q$2:$Q$3000,0)&lt;&gt;ROW()-1,"",COUNT($AO$1:$AO425)+1))</f>
        <v/>
      </c>
    </row>
    <row r="427" customFormat="false" ht="12.75" hidden="false" customHeight="true" outlineLevel="0" collapsed="false">
      <c r="W427" s="24" t="n">
        <f aca="false">IF($F427="",0,IFERROR(IF(ISNUMBER($F427),INT($F427),DATE(VALUE(MID(SUBSTITUTE(LEFT($F427,FIND(" ",$F427&amp;" ")-1),"/",REPT(" ",20)),41,20)),VALUE(LEFT(SUBSTITUTE(LEFT($F427,FIND(" ",$F427&amp;" ")-1),"/",REPT(" ",20)),20)),VALUE(MID(SUBSTITUTE(LEFT($F427,FIND(" ",$F427&amp;" ")-1),"/",REPT(" ",20)),21,20)))),0))</f>
        <v>0</v>
      </c>
      <c r="X427" s="25" t="str">
        <f aca="false">IF(ISNUMBER($N427),$N427*Validation!$B$5,"")</f>
        <v/>
      </c>
      <c r="Y427" s="26" t="str">
        <f aca="false">IF($A427="","",SUBSTITUTE(SUBSTITUTE(SUBSTITUTE(SUBSTITUTE(SUBSTITUTE(SUBSTITUTE(SUBSTITUTE(UPPER(TRIM($A427)),"Á","A"),"É","E"),"Í","I"),"Ó","O"),"Ú","U"),"Ñ","N"),"Ü","U"))</f>
        <v/>
      </c>
      <c r="Z427" s="26" t="str">
        <f aca="false">IF($Y427="","",LEFT($Y427,1)&amp;" "&amp;TRIM(RIGHT(SUBSTITUTE($Y427," ",REPT(" ",50)),50)))</f>
        <v/>
      </c>
      <c r="AA427" s="27" t="str">
        <f aca="false">IF($AF427="","",IF(COUNTIF(Validation!$U$19:$U$178,$AF427)&gt;0,"OK","NO MATCH"))</f>
        <v/>
      </c>
      <c r="AB427" s="27" t="str">
        <f aca="false">IF($W427=0,"",IF(AND($W427&gt;=Validation!$B$3,$W427&lt;=Validation!$C$3),"Yes","No"))</f>
        <v/>
      </c>
      <c r="AC427" s="26" t="str">
        <f aca="false">IF($A427="","",$AF427&amp;"|"&amp;TEXT($W427,"yyyy-mm-dd")&amp;"|"&amp;$J427&amp;"|"&amp;$N427)</f>
        <v/>
      </c>
      <c r="AD427" s="27" t="str">
        <f aca="false">IF($AC427="","",IF(COUNTIF($AC$2:$AC$3000,$AC427)&gt;1,"REVIEW","OK"))</f>
        <v/>
      </c>
      <c r="AE427" s="27" t="str">
        <f aca="false">IF(OR($W427=0,$O427=""),"",IF(IFERROR(IF(ISNUMBER($O427),INT($O427),DATE(VALUE(MID(SUBSTITUTE(LEFT($O427,FIND(" ",$O427&amp;" ")-1),"/",REPT(" ",20)),41,20)),VALUE(LEFT(SUBSTITUTE(LEFT($O427,FIND(" ",$O427&amp;" ")-1),"/",REPT(" ",20)),20)),VALUE(MID(SUBSTITUTE(LEFT($O427,FIND(" ",$O427&amp;" ")-1),"/",REPT(" ",20)),21,20)))),0)&gt;$W427,"Late","Same day"))</f>
        <v/>
      </c>
      <c r="AF427" s="26" t="str">
        <f aca="false">IF($A427="","",IFERROR(INDEX(Validation!$C$193:$C$217,MATCH($A427,Validation!$A$193:$A$217,0)),IF(COUNTIF(Validation!$U$19:$U$178,$Z427)&gt;0,$Z427,IF(COUNTIF(Validation!$S$19:$S$178,$AI427)=1,INDEX(Validation!$U$19:$U$178,MATCH($AI427,Validation!$S$19:$S$178,0)),$Z427))))</f>
        <v/>
      </c>
      <c r="AG427" s="27" t="str">
        <f aca="false">IF(COUNTA($A427:$U427)=0,"",IF($A427="","No name",IF($F427="","No date",IF($W427=0,"Date ilegible",IF(NOT(ISNUMBER($N427)),"Hours no numéricas",IF($AA427="NO MATCH","Person no identificada","OK"))))))</f>
        <v/>
      </c>
      <c r="AH427" s="27" t="str">
        <f aca="false">IF($W427=0,"No date",IF($W427&lt;Validation!$B$3,"Before period",IF($W427&gt;Validation!$C$3,"After period","In period")))</f>
        <v>No date</v>
      </c>
      <c r="AI427" s="26" t="str">
        <f aca="false">IF($Y427="","",TRIM(RIGHT(SUBSTITUTE($Y427," ",REPT(" ",50)),50)))</f>
        <v/>
      </c>
      <c r="AJ427" s="27" t="str">
        <f aca="false">IF($A427="","",IF(NOT(ISERROR(MATCH($A427,Validation!$A$193:$A$217,0))),"Manual mapping",IF(COUNTIF(Validation!$U$19:$U$178,$Z427)&gt;0,"Direct",IF(COUNTIF(Validation!$S$19:$S$178,$AI427)=1,"By surname","Unresolved"))))</f>
        <v/>
      </c>
      <c r="AK427" s="28" t="str">
        <f aca="false">IF($L427="","",IF(MATCH($L427,$L$2:$L$3000,0)&lt;&gt;ROW()-1,"",COUNT($AK$1:$AK426)+1))</f>
        <v/>
      </c>
      <c r="AL427" s="28" t="str">
        <f aca="false">IF($G427="","",IF(MATCH($G427,$G$2:$G$3000,0)&lt;&gt;ROW()-1,"",COUNT($AL$1:$AL426)+1))</f>
        <v/>
      </c>
      <c r="AM427" s="28" t="str">
        <f aca="false">IF($H427="","",IF(MATCH($H427,$H$2:$H$3000,0)&lt;&gt;ROW()-1,"",COUNT($AM$1:$AM426)+1))</f>
        <v/>
      </c>
      <c r="AN427" s="28" t="str">
        <f aca="false">IF($I427="","",IF(MATCH($I427,$I$2:$I$3000,0)&lt;&gt;ROW()-1,"",COUNT($AN$1:$AN426)+1))</f>
        <v/>
      </c>
      <c r="AO427" s="28" t="str">
        <f aca="false">IF($Q427="","",IF(MATCH($Q427,$Q$2:$Q$3000,0)&lt;&gt;ROW()-1,"",COUNT($AO$1:$AO426)+1))</f>
        <v/>
      </c>
    </row>
    <row r="428" customFormat="false" ht="12.75" hidden="false" customHeight="true" outlineLevel="0" collapsed="false">
      <c r="W428" s="24" t="n">
        <f aca="false">IF($F428="",0,IFERROR(IF(ISNUMBER($F428),INT($F428),DATE(VALUE(MID(SUBSTITUTE(LEFT($F428,FIND(" ",$F428&amp;" ")-1),"/",REPT(" ",20)),41,20)),VALUE(LEFT(SUBSTITUTE(LEFT($F428,FIND(" ",$F428&amp;" ")-1),"/",REPT(" ",20)),20)),VALUE(MID(SUBSTITUTE(LEFT($F428,FIND(" ",$F428&amp;" ")-1),"/",REPT(" ",20)),21,20)))),0))</f>
        <v>0</v>
      </c>
      <c r="X428" s="25" t="str">
        <f aca="false">IF(ISNUMBER($N428),$N428*Validation!$B$5,"")</f>
        <v/>
      </c>
      <c r="Y428" s="26" t="str">
        <f aca="false">IF($A428="","",SUBSTITUTE(SUBSTITUTE(SUBSTITUTE(SUBSTITUTE(SUBSTITUTE(SUBSTITUTE(SUBSTITUTE(UPPER(TRIM($A428)),"Á","A"),"É","E"),"Í","I"),"Ó","O"),"Ú","U"),"Ñ","N"),"Ü","U"))</f>
        <v/>
      </c>
      <c r="Z428" s="26" t="str">
        <f aca="false">IF($Y428="","",LEFT($Y428,1)&amp;" "&amp;TRIM(RIGHT(SUBSTITUTE($Y428," ",REPT(" ",50)),50)))</f>
        <v/>
      </c>
      <c r="AA428" s="27" t="str">
        <f aca="false">IF($AF428="","",IF(COUNTIF(Validation!$U$19:$U$178,$AF428)&gt;0,"OK","NO MATCH"))</f>
        <v/>
      </c>
      <c r="AB428" s="27" t="str">
        <f aca="false">IF($W428=0,"",IF(AND($W428&gt;=Validation!$B$3,$W428&lt;=Validation!$C$3),"Yes","No"))</f>
        <v/>
      </c>
      <c r="AC428" s="26" t="str">
        <f aca="false">IF($A428="","",$AF428&amp;"|"&amp;TEXT($W428,"yyyy-mm-dd")&amp;"|"&amp;$J428&amp;"|"&amp;$N428)</f>
        <v/>
      </c>
      <c r="AD428" s="27" t="str">
        <f aca="false">IF($AC428="","",IF(COUNTIF($AC$2:$AC$3000,$AC428)&gt;1,"REVIEW","OK"))</f>
        <v/>
      </c>
      <c r="AE428" s="27" t="str">
        <f aca="false">IF(OR($W428=0,$O428=""),"",IF(IFERROR(IF(ISNUMBER($O428),INT($O428),DATE(VALUE(MID(SUBSTITUTE(LEFT($O428,FIND(" ",$O428&amp;" ")-1),"/",REPT(" ",20)),41,20)),VALUE(LEFT(SUBSTITUTE(LEFT($O428,FIND(" ",$O428&amp;" ")-1),"/",REPT(" ",20)),20)),VALUE(MID(SUBSTITUTE(LEFT($O428,FIND(" ",$O428&amp;" ")-1),"/",REPT(" ",20)),21,20)))),0)&gt;$W428,"Late","Same day"))</f>
        <v/>
      </c>
      <c r="AF428" s="26" t="str">
        <f aca="false">IF($A428="","",IFERROR(INDEX(Validation!$C$193:$C$217,MATCH($A428,Validation!$A$193:$A$217,0)),IF(COUNTIF(Validation!$U$19:$U$178,$Z428)&gt;0,$Z428,IF(COUNTIF(Validation!$S$19:$S$178,$AI428)=1,INDEX(Validation!$U$19:$U$178,MATCH($AI428,Validation!$S$19:$S$178,0)),$Z428))))</f>
        <v/>
      </c>
      <c r="AG428" s="27" t="str">
        <f aca="false">IF(COUNTA($A428:$U428)=0,"",IF($A428="","No name",IF($F428="","No date",IF($W428=0,"Date ilegible",IF(NOT(ISNUMBER($N428)),"Hours no numéricas",IF($AA428="NO MATCH","Person no identificada","OK"))))))</f>
        <v/>
      </c>
      <c r="AH428" s="27" t="str">
        <f aca="false">IF($W428=0,"No date",IF($W428&lt;Validation!$B$3,"Before period",IF($W428&gt;Validation!$C$3,"After period","In period")))</f>
        <v>No date</v>
      </c>
      <c r="AI428" s="26" t="str">
        <f aca="false">IF($Y428="","",TRIM(RIGHT(SUBSTITUTE($Y428," ",REPT(" ",50)),50)))</f>
        <v/>
      </c>
      <c r="AJ428" s="27" t="str">
        <f aca="false">IF($A428="","",IF(NOT(ISERROR(MATCH($A428,Validation!$A$193:$A$217,0))),"Manual mapping",IF(COUNTIF(Validation!$U$19:$U$178,$Z428)&gt;0,"Direct",IF(COUNTIF(Validation!$S$19:$S$178,$AI428)=1,"By surname","Unresolved"))))</f>
        <v/>
      </c>
      <c r="AK428" s="28" t="str">
        <f aca="false">IF($L428="","",IF(MATCH($L428,$L$2:$L$3000,0)&lt;&gt;ROW()-1,"",COUNT($AK$1:$AK427)+1))</f>
        <v/>
      </c>
      <c r="AL428" s="28" t="str">
        <f aca="false">IF($G428="","",IF(MATCH($G428,$G$2:$G$3000,0)&lt;&gt;ROW()-1,"",COUNT($AL$1:$AL427)+1))</f>
        <v/>
      </c>
      <c r="AM428" s="28" t="str">
        <f aca="false">IF($H428="","",IF(MATCH($H428,$H$2:$H$3000,0)&lt;&gt;ROW()-1,"",COUNT($AM$1:$AM427)+1))</f>
        <v/>
      </c>
      <c r="AN428" s="28" t="str">
        <f aca="false">IF($I428="","",IF(MATCH($I428,$I$2:$I$3000,0)&lt;&gt;ROW()-1,"",COUNT($AN$1:$AN427)+1))</f>
        <v/>
      </c>
      <c r="AO428" s="28" t="str">
        <f aca="false">IF($Q428="","",IF(MATCH($Q428,$Q$2:$Q$3000,0)&lt;&gt;ROW()-1,"",COUNT($AO$1:$AO427)+1))</f>
        <v/>
      </c>
    </row>
    <row r="429" customFormat="false" ht="12.75" hidden="false" customHeight="true" outlineLevel="0" collapsed="false">
      <c r="W429" s="24" t="n">
        <f aca="false">IF($F429="",0,IFERROR(IF(ISNUMBER($F429),INT($F429),DATE(VALUE(MID(SUBSTITUTE(LEFT($F429,FIND(" ",$F429&amp;" ")-1),"/",REPT(" ",20)),41,20)),VALUE(LEFT(SUBSTITUTE(LEFT($F429,FIND(" ",$F429&amp;" ")-1),"/",REPT(" ",20)),20)),VALUE(MID(SUBSTITUTE(LEFT($F429,FIND(" ",$F429&amp;" ")-1),"/",REPT(" ",20)),21,20)))),0))</f>
        <v>0</v>
      </c>
      <c r="X429" s="25" t="str">
        <f aca="false">IF(ISNUMBER($N429),$N429*Validation!$B$5,"")</f>
        <v/>
      </c>
      <c r="Y429" s="26" t="str">
        <f aca="false">IF($A429="","",SUBSTITUTE(SUBSTITUTE(SUBSTITUTE(SUBSTITUTE(SUBSTITUTE(SUBSTITUTE(SUBSTITUTE(UPPER(TRIM($A429)),"Á","A"),"É","E"),"Í","I"),"Ó","O"),"Ú","U"),"Ñ","N"),"Ü","U"))</f>
        <v/>
      </c>
      <c r="Z429" s="26" t="str">
        <f aca="false">IF($Y429="","",LEFT($Y429,1)&amp;" "&amp;TRIM(RIGHT(SUBSTITUTE($Y429," ",REPT(" ",50)),50)))</f>
        <v/>
      </c>
      <c r="AA429" s="27" t="str">
        <f aca="false">IF($AF429="","",IF(COUNTIF(Validation!$U$19:$U$178,$AF429)&gt;0,"OK","NO MATCH"))</f>
        <v/>
      </c>
      <c r="AB429" s="27" t="str">
        <f aca="false">IF($W429=0,"",IF(AND($W429&gt;=Validation!$B$3,$W429&lt;=Validation!$C$3),"Yes","No"))</f>
        <v/>
      </c>
      <c r="AC429" s="26" t="str">
        <f aca="false">IF($A429="","",$AF429&amp;"|"&amp;TEXT($W429,"yyyy-mm-dd")&amp;"|"&amp;$J429&amp;"|"&amp;$N429)</f>
        <v/>
      </c>
      <c r="AD429" s="27" t="str">
        <f aca="false">IF($AC429="","",IF(COUNTIF($AC$2:$AC$3000,$AC429)&gt;1,"REVIEW","OK"))</f>
        <v/>
      </c>
      <c r="AE429" s="27" t="str">
        <f aca="false">IF(OR($W429=0,$O429=""),"",IF(IFERROR(IF(ISNUMBER($O429),INT($O429),DATE(VALUE(MID(SUBSTITUTE(LEFT($O429,FIND(" ",$O429&amp;" ")-1),"/",REPT(" ",20)),41,20)),VALUE(LEFT(SUBSTITUTE(LEFT($O429,FIND(" ",$O429&amp;" ")-1),"/",REPT(" ",20)),20)),VALUE(MID(SUBSTITUTE(LEFT($O429,FIND(" ",$O429&amp;" ")-1),"/",REPT(" ",20)),21,20)))),0)&gt;$W429,"Late","Same day"))</f>
        <v/>
      </c>
      <c r="AF429" s="26" t="str">
        <f aca="false">IF($A429="","",IFERROR(INDEX(Validation!$C$193:$C$217,MATCH($A429,Validation!$A$193:$A$217,0)),IF(COUNTIF(Validation!$U$19:$U$178,$Z429)&gt;0,$Z429,IF(COUNTIF(Validation!$S$19:$S$178,$AI429)=1,INDEX(Validation!$U$19:$U$178,MATCH($AI429,Validation!$S$19:$S$178,0)),$Z429))))</f>
        <v/>
      </c>
      <c r="AG429" s="27" t="str">
        <f aca="false">IF(COUNTA($A429:$U429)=0,"",IF($A429="","No name",IF($F429="","No date",IF($W429=0,"Date ilegible",IF(NOT(ISNUMBER($N429)),"Hours no numéricas",IF($AA429="NO MATCH","Person no identificada","OK"))))))</f>
        <v/>
      </c>
      <c r="AH429" s="27" t="str">
        <f aca="false">IF($W429=0,"No date",IF($W429&lt;Validation!$B$3,"Before period",IF($W429&gt;Validation!$C$3,"After period","In period")))</f>
        <v>No date</v>
      </c>
      <c r="AI429" s="26" t="str">
        <f aca="false">IF($Y429="","",TRIM(RIGHT(SUBSTITUTE($Y429," ",REPT(" ",50)),50)))</f>
        <v/>
      </c>
      <c r="AJ429" s="27" t="str">
        <f aca="false">IF($A429="","",IF(NOT(ISERROR(MATCH($A429,Validation!$A$193:$A$217,0))),"Manual mapping",IF(COUNTIF(Validation!$U$19:$U$178,$Z429)&gt;0,"Direct",IF(COUNTIF(Validation!$S$19:$S$178,$AI429)=1,"By surname","Unresolved"))))</f>
        <v/>
      </c>
      <c r="AK429" s="28" t="str">
        <f aca="false">IF($L429="","",IF(MATCH($L429,$L$2:$L$3000,0)&lt;&gt;ROW()-1,"",COUNT($AK$1:$AK428)+1))</f>
        <v/>
      </c>
      <c r="AL429" s="28" t="str">
        <f aca="false">IF($G429="","",IF(MATCH($G429,$G$2:$G$3000,0)&lt;&gt;ROW()-1,"",COUNT($AL$1:$AL428)+1))</f>
        <v/>
      </c>
      <c r="AM429" s="28" t="str">
        <f aca="false">IF($H429="","",IF(MATCH($H429,$H$2:$H$3000,0)&lt;&gt;ROW()-1,"",COUNT($AM$1:$AM428)+1))</f>
        <v/>
      </c>
      <c r="AN429" s="28" t="str">
        <f aca="false">IF($I429="","",IF(MATCH($I429,$I$2:$I$3000,0)&lt;&gt;ROW()-1,"",COUNT($AN$1:$AN428)+1))</f>
        <v/>
      </c>
      <c r="AO429" s="28" t="str">
        <f aca="false">IF($Q429="","",IF(MATCH($Q429,$Q$2:$Q$3000,0)&lt;&gt;ROW()-1,"",COUNT($AO$1:$AO428)+1))</f>
        <v/>
      </c>
    </row>
    <row r="430" customFormat="false" ht="12.75" hidden="false" customHeight="true" outlineLevel="0" collapsed="false">
      <c r="W430" s="24" t="n">
        <f aca="false">IF($F430="",0,IFERROR(IF(ISNUMBER($F430),INT($F430),DATE(VALUE(MID(SUBSTITUTE(LEFT($F430,FIND(" ",$F430&amp;" ")-1),"/",REPT(" ",20)),41,20)),VALUE(LEFT(SUBSTITUTE(LEFT($F430,FIND(" ",$F430&amp;" ")-1),"/",REPT(" ",20)),20)),VALUE(MID(SUBSTITUTE(LEFT($F430,FIND(" ",$F430&amp;" ")-1),"/",REPT(" ",20)),21,20)))),0))</f>
        <v>0</v>
      </c>
      <c r="X430" s="25" t="str">
        <f aca="false">IF(ISNUMBER($N430),$N430*Validation!$B$5,"")</f>
        <v/>
      </c>
      <c r="Y430" s="26" t="str">
        <f aca="false">IF($A430="","",SUBSTITUTE(SUBSTITUTE(SUBSTITUTE(SUBSTITUTE(SUBSTITUTE(SUBSTITUTE(SUBSTITUTE(UPPER(TRIM($A430)),"Á","A"),"É","E"),"Í","I"),"Ó","O"),"Ú","U"),"Ñ","N"),"Ü","U"))</f>
        <v/>
      </c>
      <c r="Z430" s="26" t="str">
        <f aca="false">IF($Y430="","",LEFT($Y430,1)&amp;" "&amp;TRIM(RIGHT(SUBSTITUTE($Y430," ",REPT(" ",50)),50)))</f>
        <v/>
      </c>
      <c r="AA430" s="27" t="str">
        <f aca="false">IF($AF430="","",IF(COUNTIF(Validation!$U$19:$U$178,$AF430)&gt;0,"OK","NO MATCH"))</f>
        <v/>
      </c>
      <c r="AB430" s="27" t="str">
        <f aca="false">IF($W430=0,"",IF(AND($W430&gt;=Validation!$B$3,$W430&lt;=Validation!$C$3),"Yes","No"))</f>
        <v/>
      </c>
      <c r="AC430" s="26" t="str">
        <f aca="false">IF($A430="","",$AF430&amp;"|"&amp;TEXT($W430,"yyyy-mm-dd")&amp;"|"&amp;$J430&amp;"|"&amp;$N430)</f>
        <v/>
      </c>
      <c r="AD430" s="27" t="str">
        <f aca="false">IF($AC430="","",IF(COUNTIF($AC$2:$AC$3000,$AC430)&gt;1,"REVIEW","OK"))</f>
        <v/>
      </c>
      <c r="AE430" s="27" t="str">
        <f aca="false">IF(OR($W430=0,$O430=""),"",IF(IFERROR(IF(ISNUMBER($O430),INT($O430),DATE(VALUE(MID(SUBSTITUTE(LEFT($O430,FIND(" ",$O430&amp;" ")-1),"/",REPT(" ",20)),41,20)),VALUE(LEFT(SUBSTITUTE(LEFT($O430,FIND(" ",$O430&amp;" ")-1),"/",REPT(" ",20)),20)),VALUE(MID(SUBSTITUTE(LEFT($O430,FIND(" ",$O430&amp;" ")-1),"/",REPT(" ",20)),21,20)))),0)&gt;$W430,"Late","Same day"))</f>
        <v/>
      </c>
      <c r="AF430" s="26" t="str">
        <f aca="false">IF($A430="","",IFERROR(INDEX(Validation!$C$193:$C$217,MATCH($A430,Validation!$A$193:$A$217,0)),IF(COUNTIF(Validation!$U$19:$U$178,$Z430)&gt;0,$Z430,IF(COUNTIF(Validation!$S$19:$S$178,$AI430)=1,INDEX(Validation!$U$19:$U$178,MATCH($AI430,Validation!$S$19:$S$178,0)),$Z430))))</f>
        <v/>
      </c>
      <c r="AG430" s="27" t="str">
        <f aca="false">IF(COUNTA($A430:$U430)=0,"",IF($A430="","No name",IF($F430="","No date",IF($W430=0,"Date ilegible",IF(NOT(ISNUMBER($N430)),"Hours no numéricas",IF($AA430="NO MATCH","Person no identificada","OK"))))))</f>
        <v/>
      </c>
      <c r="AH430" s="27" t="str">
        <f aca="false">IF($W430=0,"No date",IF($W430&lt;Validation!$B$3,"Before period",IF($W430&gt;Validation!$C$3,"After period","In period")))</f>
        <v>No date</v>
      </c>
      <c r="AI430" s="26" t="str">
        <f aca="false">IF($Y430="","",TRIM(RIGHT(SUBSTITUTE($Y430," ",REPT(" ",50)),50)))</f>
        <v/>
      </c>
      <c r="AJ430" s="27" t="str">
        <f aca="false">IF($A430="","",IF(NOT(ISERROR(MATCH($A430,Validation!$A$193:$A$217,0))),"Manual mapping",IF(COUNTIF(Validation!$U$19:$U$178,$Z430)&gt;0,"Direct",IF(COUNTIF(Validation!$S$19:$S$178,$AI430)=1,"By surname","Unresolved"))))</f>
        <v/>
      </c>
      <c r="AK430" s="28" t="str">
        <f aca="false">IF($L430="","",IF(MATCH($L430,$L$2:$L$3000,0)&lt;&gt;ROW()-1,"",COUNT($AK$1:$AK429)+1))</f>
        <v/>
      </c>
      <c r="AL430" s="28" t="str">
        <f aca="false">IF($G430="","",IF(MATCH($G430,$G$2:$G$3000,0)&lt;&gt;ROW()-1,"",COUNT($AL$1:$AL429)+1))</f>
        <v/>
      </c>
      <c r="AM430" s="28" t="str">
        <f aca="false">IF($H430="","",IF(MATCH($H430,$H$2:$H$3000,0)&lt;&gt;ROW()-1,"",COUNT($AM$1:$AM429)+1))</f>
        <v/>
      </c>
      <c r="AN430" s="28" t="str">
        <f aca="false">IF($I430="","",IF(MATCH($I430,$I$2:$I$3000,0)&lt;&gt;ROW()-1,"",COUNT($AN$1:$AN429)+1))</f>
        <v/>
      </c>
      <c r="AO430" s="28" t="str">
        <f aca="false">IF($Q430="","",IF(MATCH($Q430,$Q$2:$Q$3000,0)&lt;&gt;ROW()-1,"",COUNT($AO$1:$AO429)+1))</f>
        <v/>
      </c>
    </row>
    <row r="431" customFormat="false" ht="12.75" hidden="false" customHeight="true" outlineLevel="0" collapsed="false">
      <c r="W431" s="24" t="n">
        <f aca="false">IF($F431="",0,IFERROR(IF(ISNUMBER($F431),INT($F431),DATE(VALUE(MID(SUBSTITUTE(LEFT($F431,FIND(" ",$F431&amp;" ")-1),"/",REPT(" ",20)),41,20)),VALUE(LEFT(SUBSTITUTE(LEFT($F431,FIND(" ",$F431&amp;" ")-1),"/",REPT(" ",20)),20)),VALUE(MID(SUBSTITUTE(LEFT($F431,FIND(" ",$F431&amp;" ")-1),"/",REPT(" ",20)),21,20)))),0))</f>
        <v>0</v>
      </c>
      <c r="X431" s="25" t="str">
        <f aca="false">IF(ISNUMBER($N431),$N431*Validation!$B$5,"")</f>
        <v/>
      </c>
      <c r="Y431" s="26" t="str">
        <f aca="false">IF($A431="","",SUBSTITUTE(SUBSTITUTE(SUBSTITUTE(SUBSTITUTE(SUBSTITUTE(SUBSTITUTE(SUBSTITUTE(UPPER(TRIM($A431)),"Á","A"),"É","E"),"Í","I"),"Ó","O"),"Ú","U"),"Ñ","N"),"Ü","U"))</f>
        <v/>
      </c>
      <c r="Z431" s="26" t="str">
        <f aca="false">IF($Y431="","",LEFT($Y431,1)&amp;" "&amp;TRIM(RIGHT(SUBSTITUTE($Y431," ",REPT(" ",50)),50)))</f>
        <v/>
      </c>
      <c r="AA431" s="27" t="str">
        <f aca="false">IF($AF431="","",IF(COUNTIF(Validation!$U$19:$U$178,$AF431)&gt;0,"OK","NO MATCH"))</f>
        <v/>
      </c>
      <c r="AB431" s="27" t="str">
        <f aca="false">IF($W431=0,"",IF(AND($W431&gt;=Validation!$B$3,$W431&lt;=Validation!$C$3),"Yes","No"))</f>
        <v/>
      </c>
      <c r="AC431" s="26" t="str">
        <f aca="false">IF($A431="","",$AF431&amp;"|"&amp;TEXT($W431,"yyyy-mm-dd")&amp;"|"&amp;$J431&amp;"|"&amp;$N431)</f>
        <v/>
      </c>
      <c r="AD431" s="27" t="str">
        <f aca="false">IF($AC431="","",IF(COUNTIF($AC$2:$AC$3000,$AC431)&gt;1,"REVIEW","OK"))</f>
        <v/>
      </c>
      <c r="AE431" s="27" t="str">
        <f aca="false">IF(OR($W431=0,$O431=""),"",IF(IFERROR(IF(ISNUMBER($O431),INT($O431),DATE(VALUE(MID(SUBSTITUTE(LEFT($O431,FIND(" ",$O431&amp;" ")-1),"/",REPT(" ",20)),41,20)),VALUE(LEFT(SUBSTITUTE(LEFT($O431,FIND(" ",$O431&amp;" ")-1),"/",REPT(" ",20)),20)),VALUE(MID(SUBSTITUTE(LEFT($O431,FIND(" ",$O431&amp;" ")-1),"/",REPT(" ",20)),21,20)))),0)&gt;$W431,"Late","Same day"))</f>
        <v/>
      </c>
      <c r="AF431" s="26" t="str">
        <f aca="false">IF($A431="","",IFERROR(INDEX(Validation!$C$193:$C$217,MATCH($A431,Validation!$A$193:$A$217,0)),IF(COUNTIF(Validation!$U$19:$U$178,$Z431)&gt;0,$Z431,IF(COUNTIF(Validation!$S$19:$S$178,$AI431)=1,INDEX(Validation!$U$19:$U$178,MATCH($AI431,Validation!$S$19:$S$178,0)),$Z431))))</f>
        <v/>
      </c>
      <c r="AG431" s="27" t="str">
        <f aca="false">IF(COUNTA($A431:$U431)=0,"",IF($A431="","No name",IF($F431="","No date",IF($W431=0,"Date ilegible",IF(NOT(ISNUMBER($N431)),"Hours no numéricas",IF($AA431="NO MATCH","Person no identificada","OK"))))))</f>
        <v/>
      </c>
      <c r="AH431" s="27" t="str">
        <f aca="false">IF($W431=0,"No date",IF($W431&lt;Validation!$B$3,"Before period",IF($W431&gt;Validation!$C$3,"After period","In period")))</f>
        <v>No date</v>
      </c>
      <c r="AI431" s="26" t="str">
        <f aca="false">IF($Y431="","",TRIM(RIGHT(SUBSTITUTE($Y431," ",REPT(" ",50)),50)))</f>
        <v/>
      </c>
      <c r="AJ431" s="27" t="str">
        <f aca="false">IF($A431="","",IF(NOT(ISERROR(MATCH($A431,Validation!$A$193:$A$217,0))),"Manual mapping",IF(COUNTIF(Validation!$U$19:$U$178,$Z431)&gt;0,"Direct",IF(COUNTIF(Validation!$S$19:$S$178,$AI431)=1,"By surname","Unresolved"))))</f>
        <v/>
      </c>
      <c r="AK431" s="28" t="str">
        <f aca="false">IF($L431="","",IF(MATCH($L431,$L$2:$L$3000,0)&lt;&gt;ROW()-1,"",COUNT($AK$1:$AK430)+1))</f>
        <v/>
      </c>
      <c r="AL431" s="28" t="str">
        <f aca="false">IF($G431="","",IF(MATCH($G431,$G$2:$G$3000,0)&lt;&gt;ROW()-1,"",COUNT($AL$1:$AL430)+1))</f>
        <v/>
      </c>
      <c r="AM431" s="28" t="str">
        <f aca="false">IF($H431="","",IF(MATCH($H431,$H$2:$H$3000,0)&lt;&gt;ROW()-1,"",COUNT($AM$1:$AM430)+1))</f>
        <v/>
      </c>
      <c r="AN431" s="28" t="str">
        <f aca="false">IF($I431="","",IF(MATCH($I431,$I$2:$I$3000,0)&lt;&gt;ROW()-1,"",COUNT($AN$1:$AN430)+1))</f>
        <v/>
      </c>
      <c r="AO431" s="28" t="str">
        <f aca="false">IF($Q431="","",IF(MATCH($Q431,$Q$2:$Q$3000,0)&lt;&gt;ROW()-1,"",COUNT($AO$1:$AO430)+1))</f>
        <v/>
      </c>
    </row>
    <row r="432" customFormat="false" ht="12.75" hidden="false" customHeight="true" outlineLevel="0" collapsed="false">
      <c r="W432" s="24" t="n">
        <f aca="false">IF($F432="",0,IFERROR(IF(ISNUMBER($F432),INT($F432),DATE(VALUE(MID(SUBSTITUTE(LEFT($F432,FIND(" ",$F432&amp;" ")-1),"/",REPT(" ",20)),41,20)),VALUE(LEFT(SUBSTITUTE(LEFT($F432,FIND(" ",$F432&amp;" ")-1),"/",REPT(" ",20)),20)),VALUE(MID(SUBSTITUTE(LEFT($F432,FIND(" ",$F432&amp;" ")-1),"/",REPT(" ",20)),21,20)))),0))</f>
        <v>0</v>
      </c>
      <c r="X432" s="25" t="str">
        <f aca="false">IF(ISNUMBER($N432),$N432*Validation!$B$5,"")</f>
        <v/>
      </c>
      <c r="Y432" s="26" t="str">
        <f aca="false">IF($A432="","",SUBSTITUTE(SUBSTITUTE(SUBSTITUTE(SUBSTITUTE(SUBSTITUTE(SUBSTITUTE(SUBSTITUTE(UPPER(TRIM($A432)),"Á","A"),"É","E"),"Í","I"),"Ó","O"),"Ú","U"),"Ñ","N"),"Ü","U"))</f>
        <v/>
      </c>
      <c r="Z432" s="26" t="str">
        <f aca="false">IF($Y432="","",LEFT($Y432,1)&amp;" "&amp;TRIM(RIGHT(SUBSTITUTE($Y432," ",REPT(" ",50)),50)))</f>
        <v/>
      </c>
      <c r="AA432" s="27" t="str">
        <f aca="false">IF($AF432="","",IF(COUNTIF(Validation!$U$19:$U$178,$AF432)&gt;0,"OK","NO MATCH"))</f>
        <v/>
      </c>
      <c r="AB432" s="27" t="str">
        <f aca="false">IF($W432=0,"",IF(AND($W432&gt;=Validation!$B$3,$W432&lt;=Validation!$C$3),"Yes","No"))</f>
        <v/>
      </c>
      <c r="AC432" s="26" t="str">
        <f aca="false">IF($A432="","",$AF432&amp;"|"&amp;TEXT($W432,"yyyy-mm-dd")&amp;"|"&amp;$J432&amp;"|"&amp;$N432)</f>
        <v/>
      </c>
      <c r="AD432" s="27" t="str">
        <f aca="false">IF($AC432="","",IF(COUNTIF($AC$2:$AC$3000,$AC432)&gt;1,"REVIEW","OK"))</f>
        <v/>
      </c>
      <c r="AE432" s="27" t="str">
        <f aca="false">IF(OR($W432=0,$O432=""),"",IF(IFERROR(IF(ISNUMBER($O432),INT($O432),DATE(VALUE(MID(SUBSTITUTE(LEFT($O432,FIND(" ",$O432&amp;" ")-1),"/",REPT(" ",20)),41,20)),VALUE(LEFT(SUBSTITUTE(LEFT($O432,FIND(" ",$O432&amp;" ")-1),"/",REPT(" ",20)),20)),VALUE(MID(SUBSTITUTE(LEFT($O432,FIND(" ",$O432&amp;" ")-1),"/",REPT(" ",20)),21,20)))),0)&gt;$W432,"Late","Same day"))</f>
        <v/>
      </c>
      <c r="AF432" s="26" t="str">
        <f aca="false">IF($A432="","",IFERROR(INDEX(Validation!$C$193:$C$217,MATCH($A432,Validation!$A$193:$A$217,0)),IF(COUNTIF(Validation!$U$19:$U$178,$Z432)&gt;0,$Z432,IF(COUNTIF(Validation!$S$19:$S$178,$AI432)=1,INDEX(Validation!$U$19:$U$178,MATCH($AI432,Validation!$S$19:$S$178,0)),$Z432))))</f>
        <v/>
      </c>
      <c r="AG432" s="27" t="str">
        <f aca="false">IF(COUNTA($A432:$U432)=0,"",IF($A432="","No name",IF($F432="","No date",IF($W432=0,"Date ilegible",IF(NOT(ISNUMBER($N432)),"Hours no numéricas",IF($AA432="NO MATCH","Person no identificada","OK"))))))</f>
        <v/>
      </c>
      <c r="AH432" s="27" t="str">
        <f aca="false">IF($W432=0,"No date",IF($W432&lt;Validation!$B$3,"Before period",IF($W432&gt;Validation!$C$3,"After period","In period")))</f>
        <v>No date</v>
      </c>
      <c r="AI432" s="26" t="str">
        <f aca="false">IF($Y432="","",TRIM(RIGHT(SUBSTITUTE($Y432," ",REPT(" ",50)),50)))</f>
        <v/>
      </c>
      <c r="AJ432" s="27" t="str">
        <f aca="false">IF($A432="","",IF(NOT(ISERROR(MATCH($A432,Validation!$A$193:$A$217,0))),"Manual mapping",IF(COUNTIF(Validation!$U$19:$U$178,$Z432)&gt;0,"Direct",IF(COUNTIF(Validation!$S$19:$S$178,$AI432)=1,"By surname","Unresolved"))))</f>
        <v/>
      </c>
      <c r="AK432" s="28" t="str">
        <f aca="false">IF($L432="","",IF(MATCH($L432,$L$2:$L$3000,0)&lt;&gt;ROW()-1,"",COUNT($AK$1:$AK431)+1))</f>
        <v/>
      </c>
      <c r="AL432" s="28" t="str">
        <f aca="false">IF($G432="","",IF(MATCH($G432,$G$2:$G$3000,0)&lt;&gt;ROW()-1,"",COUNT($AL$1:$AL431)+1))</f>
        <v/>
      </c>
      <c r="AM432" s="28" t="str">
        <f aca="false">IF($H432="","",IF(MATCH($H432,$H$2:$H$3000,0)&lt;&gt;ROW()-1,"",COUNT($AM$1:$AM431)+1))</f>
        <v/>
      </c>
      <c r="AN432" s="28" t="str">
        <f aca="false">IF($I432="","",IF(MATCH($I432,$I$2:$I$3000,0)&lt;&gt;ROW()-1,"",COUNT($AN$1:$AN431)+1))</f>
        <v/>
      </c>
      <c r="AO432" s="28" t="str">
        <f aca="false">IF($Q432="","",IF(MATCH($Q432,$Q$2:$Q$3000,0)&lt;&gt;ROW()-1,"",COUNT($AO$1:$AO431)+1))</f>
        <v/>
      </c>
    </row>
    <row r="433" customFormat="false" ht="12.75" hidden="false" customHeight="true" outlineLevel="0" collapsed="false">
      <c r="W433" s="24" t="n">
        <f aca="false">IF($F433="",0,IFERROR(IF(ISNUMBER($F433),INT($F433),DATE(VALUE(MID(SUBSTITUTE(LEFT($F433,FIND(" ",$F433&amp;" ")-1),"/",REPT(" ",20)),41,20)),VALUE(LEFT(SUBSTITUTE(LEFT($F433,FIND(" ",$F433&amp;" ")-1),"/",REPT(" ",20)),20)),VALUE(MID(SUBSTITUTE(LEFT($F433,FIND(" ",$F433&amp;" ")-1),"/",REPT(" ",20)),21,20)))),0))</f>
        <v>0</v>
      </c>
      <c r="X433" s="25" t="str">
        <f aca="false">IF(ISNUMBER($N433),$N433*Validation!$B$5,"")</f>
        <v/>
      </c>
      <c r="Y433" s="26" t="str">
        <f aca="false">IF($A433="","",SUBSTITUTE(SUBSTITUTE(SUBSTITUTE(SUBSTITUTE(SUBSTITUTE(SUBSTITUTE(SUBSTITUTE(UPPER(TRIM($A433)),"Á","A"),"É","E"),"Í","I"),"Ó","O"),"Ú","U"),"Ñ","N"),"Ü","U"))</f>
        <v/>
      </c>
      <c r="Z433" s="26" t="str">
        <f aca="false">IF($Y433="","",LEFT($Y433,1)&amp;" "&amp;TRIM(RIGHT(SUBSTITUTE($Y433," ",REPT(" ",50)),50)))</f>
        <v/>
      </c>
      <c r="AA433" s="27" t="str">
        <f aca="false">IF($AF433="","",IF(COUNTIF(Validation!$U$19:$U$178,$AF433)&gt;0,"OK","NO MATCH"))</f>
        <v/>
      </c>
      <c r="AB433" s="27" t="str">
        <f aca="false">IF($W433=0,"",IF(AND($W433&gt;=Validation!$B$3,$W433&lt;=Validation!$C$3),"Yes","No"))</f>
        <v/>
      </c>
      <c r="AC433" s="26" t="str">
        <f aca="false">IF($A433="","",$AF433&amp;"|"&amp;TEXT($W433,"yyyy-mm-dd")&amp;"|"&amp;$J433&amp;"|"&amp;$N433)</f>
        <v/>
      </c>
      <c r="AD433" s="27" t="str">
        <f aca="false">IF($AC433="","",IF(COUNTIF($AC$2:$AC$3000,$AC433)&gt;1,"REVIEW","OK"))</f>
        <v/>
      </c>
      <c r="AE433" s="27" t="str">
        <f aca="false">IF(OR($W433=0,$O433=""),"",IF(IFERROR(IF(ISNUMBER($O433),INT($O433),DATE(VALUE(MID(SUBSTITUTE(LEFT($O433,FIND(" ",$O433&amp;" ")-1),"/",REPT(" ",20)),41,20)),VALUE(LEFT(SUBSTITUTE(LEFT($O433,FIND(" ",$O433&amp;" ")-1),"/",REPT(" ",20)),20)),VALUE(MID(SUBSTITUTE(LEFT($O433,FIND(" ",$O433&amp;" ")-1),"/",REPT(" ",20)),21,20)))),0)&gt;$W433,"Late","Same day"))</f>
        <v/>
      </c>
      <c r="AF433" s="26" t="str">
        <f aca="false">IF($A433="","",IFERROR(INDEX(Validation!$C$193:$C$217,MATCH($A433,Validation!$A$193:$A$217,0)),IF(COUNTIF(Validation!$U$19:$U$178,$Z433)&gt;0,$Z433,IF(COUNTIF(Validation!$S$19:$S$178,$AI433)=1,INDEX(Validation!$U$19:$U$178,MATCH($AI433,Validation!$S$19:$S$178,0)),$Z433))))</f>
        <v/>
      </c>
      <c r="AG433" s="27" t="str">
        <f aca="false">IF(COUNTA($A433:$U433)=0,"",IF($A433="","No name",IF($F433="","No date",IF($W433=0,"Date ilegible",IF(NOT(ISNUMBER($N433)),"Hours no numéricas",IF($AA433="NO MATCH","Person no identificada","OK"))))))</f>
        <v/>
      </c>
      <c r="AH433" s="27" t="str">
        <f aca="false">IF($W433=0,"No date",IF($W433&lt;Validation!$B$3,"Before period",IF($W433&gt;Validation!$C$3,"After period","In period")))</f>
        <v>No date</v>
      </c>
      <c r="AI433" s="26" t="str">
        <f aca="false">IF($Y433="","",TRIM(RIGHT(SUBSTITUTE($Y433," ",REPT(" ",50)),50)))</f>
        <v/>
      </c>
      <c r="AJ433" s="27" t="str">
        <f aca="false">IF($A433="","",IF(NOT(ISERROR(MATCH($A433,Validation!$A$193:$A$217,0))),"Manual mapping",IF(COUNTIF(Validation!$U$19:$U$178,$Z433)&gt;0,"Direct",IF(COUNTIF(Validation!$S$19:$S$178,$AI433)=1,"By surname","Unresolved"))))</f>
        <v/>
      </c>
      <c r="AK433" s="28" t="str">
        <f aca="false">IF($L433="","",IF(MATCH($L433,$L$2:$L$3000,0)&lt;&gt;ROW()-1,"",COUNT($AK$1:$AK432)+1))</f>
        <v/>
      </c>
      <c r="AL433" s="28" t="str">
        <f aca="false">IF($G433="","",IF(MATCH($G433,$G$2:$G$3000,0)&lt;&gt;ROW()-1,"",COUNT($AL$1:$AL432)+1))</f>
        <v/>
      </c>
      <c r="AM433" s="28" t="str">
        <f aca="false">IF($H433="","",IF(MATCH($H433,$H$2:$H$3000,0)&lt;&gt;ROW()-1,"",COUNT($AM$1:$AM432)+1))</f>
        <v/>
      </c>
      <c r="AN433" s="28" t="str">
        <f aca="false">IF($I433="","",IF(MATCH($I433,$I$2:$I$3000,0)&lt;&gt;ROW()-1,"",COUNT($AN$1:$AN432)+1))</f>
        <v/>
      </c>
      <c r="AO433" s="28" t="str">
        <f aca="false">IF($Q433="","",IF(MATCH($Q433,$Q$2:$Q$3000,0)&lt;&gt;ROW()-1,"",COUNT($AO$1:$AO432)+1))</f>
        <v/>
      </c>
    </row>
    <row r="434" customFormat="false" ht="12.75" hidden="false" customHeight="true" outlineLevel="0" collapsed="false">
      <c r="W434" s="24" t="n">
        <f aca="false">IF($F434="",0,IFERROR(IF(ISNUMBER($F434),INT($F434),DATE(VALUE(MID(SUBSTITUTE(LEFT($F434,FIND(" ",$F434&amp;" ")-1),"/",REPT(" ",20)),41,20)),VALUE(LEFT(SUBSTITUTE(LEFT($F434,FIND(" ",$F434&amp;" ")-1),"/",REPT(" ",20)),20)),VALUE(MID(SUBSTITUTE(LEFT($F434,FIND(" ",$F434&amp;" ")-1),"/",REPT(" ",20)),21,20)))),0))</f>
        <v>0</v>
      </c>
      <c r="X434" s="25" t="str">
        <f aca="false">IF(ISNUMBER($N434),$N434*Validation!$B$5,"")</f>
        <v/>
      </c>
      <c r="Y434" s="26" t="str">
        <f aca="false">IF($A434="","",SUBSTITUTE(SUBSTITUTE(SUBSTITUTE(SUBSTITUTE(SUBSTITUTE(SUBSTITUTE(SUBSTITUTE(UPPER(TRIM($A434)),"Á","A"),"É","E"),"Í","I"),"Ó","O"),"Ú","U"),"Ñ","N"),"Ü","U"))</f>
        <v/>
      </c>
      <c r="Z434" s="26" t="str">
        <f aca="false">IF($Y434="","",LEFT($Y434,1)&amp;" "&amp;TRIM(RIGHT(SUBSTITUTE($Y434," ",REPT(" ",50)),50)))</f>
        <v/>
      </c>
      <c r="AA434" s="27" t="str">
        <f aca="false">IF($AF434="","",IF(COUNTIF(Validation!$U$19:$U$178,$AF434)&gt;0,"OK","NO MATCH"))</f>
        <v/>
      </c>
      <c r="AB434" s="27" t="str">
        <f aca="false">IF($W434=0,"",IF(AND($W434&gt;=Validation!$B$3,$W434&lt;=Validation!$C$3),"Yes","No"))</f>
        <v/>
      </c>
      <c r="AC434" s="26" t="str">
        <f aca="false">IF($A434="","",$AF434&amp;"|"&amp;TEXT($W434,"yyyy-mm-dd")&amp;"|"&amp;$J434&amp;"|"&amp;$N434)</f>
        <v/>
      </c>
      <c r="AD434" s="27" t="str">
        <f aca="false">IF($AC434="","",IF(COUNTIF($AC$2:$AC$3000,$AC434)&gt;1,"REVIEW","OK"))</f>
        <v/>
      </c>
      <c r="AE434" s="27" t="str">
        <f aca="false">IF(OR($W434=0,$O434=""),"",IF(IFERROR(IF(ISNUMBER($O434),INT($O434),DATE(VALUE(MID(SUBSTITUTE(LEFT($O434,FIND(" ",$O434&amp;" ")-1),"/",REPT(" ",20)),41,20)),VALUE(LEFT(SUBSTITUTE(LEFT($O434,FIND(" ",$O434&amp;" ")-1),"/",REPT(" ",20)),20)),VALUE(MID(SUBSTITUTE(LEFT($O434,FIND(" ",$O434&amp;" ")-1),"/",REPT(" ",20)),21,20)))),0)&gt;$W434,"Late","Same day"))</f>
        <v/>
      </c>
      <c r="AF434" s="26" t="str">
        <f aca="false">IF($A434="","",IFERROR(INDEX(Validation!$C$193:$C$217,MATCH($A434,Validation!$A$193:$A$217,0)),IF(COUNTIF(Validation!$U$19:$U$178,$Z434)&gt;0,$Z434,IF(COUNTIF(Validation!$S$19:$S$178,$AI434)=1,INDEX(Validation!$U$19:$U$178,MATCH($AI434,Validation!$S$19:$S$178,0)),$Z434))))</f>
        <v/>
      </c>
      <c r="AG434" s="27" t="str">
        <f aca="false">IF(COUNTA($A434:$U434)=0,"",IF($A434="","No name",IF($F434="","No date",IF($W434=0,"Date ilegible",IF(NOT(ISNUMBER($N434)),"Hours no numéricas",IF($AA434="NO MATCH","Person no identificada","OK"))))))</f>
        <v/>
      </c>
      <c r="AH434" s="27" t="str">
        <f aca="false">IF($W434=0,"No date",IF($W434&lt;Validation!$B$3,"Before period",IF($W434&gt;Validation!$C$3,"After period","In period")))</f>
        <v>No date</v>
      </c>
      <c r="AI434" s="26" t="str">
        <f aca="false">IF($Y434="","",TRIM(RIGHT(SUBSTITUTE($Y434," ",REPT(" ",50)),50)))</f>
        <v/>
      </c>
      <c r="AJ434" s="27" t="str">
        <f aca="false">IF($A434="","",IF(NOT(ISERROR(MATCH($A434,Validation!$A$193:$A$217,0))),"Manual mapping",IF(COUNTIF(Validation!$U$19:$U$178,$Z434)&gt;0,"Direct",IF(COUNTIF(Validation!$S$19:$S$178,$AI434)=1,"By surname","Unresolved"))))</f>
        <v/>
      </c>
      <c r="AK434" s="28" t="str">
        <f aca="false">IF($L434="","",IF(MATCH($L434,$L$2:$L$3000,0)&lt;&gt;ROW()-1,"",COUNT($AK$1:$AK433)+1))</f>
        <v/>
      </c>
      <c r="AL434" s="28" t="str">
        <f aca="false">IF($G434="","",IF(MATCH($G434,$G$2:$G$3000,0)&lt;&gt;ROW()-1,"",COUNT($AL$1:$AL433)+1))</f>
        <v/>
      </c>
      <c r="AM434" s="28" t="str">
        <f aca="false">IF($H434="","",IF(MATCH($H434,$H$2:$H$3000,0)&lt;&gt;ROW()-1,"",COUNT($AM$1:$AM433)+1))</f>
        <v/>
      </c>
      <c r="AN434" s="28" t="str">
        <f aca="false">IF($I434="","",IF(MATCH($I434,$I$2:$I$3000,0)&lt;&gt;ROW()-1,"",COUNT($AN$1:$AN433)+1))</f>
        <v/>
      </c>
      <c r="AO434" s="28" t="str">
        <f aca="false">IF($Q434="","",IF(MATCH($Q434,$Q$2:$Q$3000,0)&lt;&gt;ROW()-1,"",COUNT($AO$1:$AO433)+1))</f>
        <v/>
      </c>
    </row>
    <row r="435" customFormat="false" ht="12.75" hidden="false" customHeight="true" outlineLevel="0" collapsed="false">
      <c r="W435" s="24" t="n">
        <f aca="false">IF($F435="",0,IFERROR(IF(ISNUMBER($F435),INT($F435),DATE(VALUE(MID(SUBSTITUTE(LEFT($F435,FIND(" ",$F435&amp;" ")-1),"/",REPT(" ",20)),41,20)),VALUE(LEFT(SUBSTITUTE(LEFT($F435,FIND(" ",$F435&amp;" ")-1),"/",REPT(" ",20)),20)),VALUE(MID(SUBSTITUTE(LEFT($F435,FIND(" ",$F435&amp;" ")-1),"/",REPT(" ",20)),21,20)))),0))</f>
        <v>0</v>
      </c>
      <c r="X435" s="25" t="str">
        <f aca="false">IF(ISNUMBER($N435),$N435*Validation!$B$5,"")</f>
        <v/>
      </c>
      <c r="Y435" s="26" t="str">
        <f aca="false">IF($A435="","",SUBSTITUTE(SUBSTITUTE(SUBSTITUTE(SUBSTITUTE(SUBSTITUTE(SUBSTITUTE(SUBSTITUTE(UPPER(TRIM($A435)),"Á","A"),"É","E"),"Í","I"),"Ó","O"),"Ú","U"),"Ñ","N"),"Ü","U"))</f>
        <v/>
      </c>
      <c r="Z435" s="26" t="str">
        <f aca="false">IF($Y435="","",LEFT($Y435,1)&amp;" "&amp;TRIM(RIGHT(SUBSTITUTE($Y435," ",REPT(" ",50)),50)))</f>
        <v/>
      </c>
      <c r="AA435" s="27" t="str">
        <f aca="false">IF($AF435="","",IF(COUNTIF(Validation!$U$19:$U$178,$AF435)&gt;0,"OK","NO MATCH"))</f>
        <v/>
      </c>
      <c r="AB435" s="27" t="str">
        <f aca="false">IF($W435=0,"",IF(AND($W435&gt;=Validation!$B$3,$W435&lt;=Validation!$C$3),"Yes","No"))</f>
        <v/>
      </c>
      <c r="AC435" s="26" t="str">
        <f aca="false">IF($A435="","",$AF435&amp;"|"&amp;TEXT($W435,"yyyy-mm-dd")&amp;"|"&amp;$J435&amp;"|"&amp;$N435)</f>
        <v/>
      </c>
      <c r="AD435" s="27" t="str">
        <f aca="false">IF($AC435="","",IF(COUNTIF($AC$2:$AC$3000,$AC435)&gt;1,"REVIEW","OK"))</f>
        <v/>
      </c>
      <c r="AE435" s="27" t="str">
        <f aca="false">IF(OR($W435=0,$O435=""),"",IF(IFERROR(IF(ISNUMBER($O435),INT($O435),DATE(VALUE(MID(SUBSTITUTE(LEFT($O435,FIND(" ",$O435&amp;" ")-1),"/",REPT(" ",20)),41,20)),VALUE(LEFT(SUBSTITUTE(LEFT($O435,FIND(" ",$O435&amp;" ")-1),"/",REPT(" ",20)),20)),VALUE(MID(SUBSTITUTE(LEFT($O435,FIND(" ",$O435&amp;" ")-1),"/",REPT(" ",20)),21,20)))),0)&gt;$W435,"Late","Same day"))</f>
        <v/>
      </c>
      <c r="AF435" s="26" t="str">
        <f aca="false">IF($A435="","",IFERROR(INDEX(Validation!$C$193:$C$217,MATCH($A435,Validation!$A$193:$A$217,0)),IF(COUNTIF(Validation!$U$19:$U$178,$Z435)&gt;0,$Z435,IF(COUNTIF(Validation!$S$19:$S$178,$AI435)=1,INDEX(Validation!$U$19:$U$178,MATCH($AI435,Validation!$S$19:$S$178,0)),$Z435))))</f>
        <v/>
      </c>
      <c r="AG435" s="27" t="str">
        <f aca="false">IF(COUNTA($A435:$U435)=0,"",IF($A435="","No name",IF($F435="","No date",IF($W435=0,"Date ilegible",IF(NOT(ISNUMBER($N435)),"Hours no numéricas",IF($AA435="NO MATCH","Person no identificada","OK"))))))</f>
        <v/>
      </c>
      <c r="AH435" s="27" t="str">
        <f aca="false">IF($W435=0,"No date",IF($W435&lt;Validation!$B$3,"Before period",IF($W435&gt;Validation!$C$3,"After period","In period")))</f>
        <v>No date</v>
      </c>
      <c r="AI435" s="26" t="str">
        <f aca="false">IF($Y435="","",TRIM(RIGHT(SUBSTITUTE($Y435," ",REPT(" ",50)),50)))</f>
        <v/>
      </c>
      <c r="AJ435" s="27" t="str">
        <f aca="false">IF($A435="","",IF(NOT(ISERROR(MATCH($A435,Validation!$A$193:$A$217,0))),"Manual mapping",IF(COUNTIF(Validation!$U$19:$U$178,$Z435)&gt;0,"Direct",IF(COUNTIF(Validation!$S$19:$S$178,$AI435)=1,"By surname","Unresolved"))))</f>
        <v/>
      </c>
      <c r="AK435" s="28" t="str">
        <f aca="false">IF($L435="","",IF(MATCH($L435,$L$2:$L$3000,0)&lt;&gt;ROW()-1,"",COUNT($AK$1:$AK434)+1))</f>
        <v/>
      </c>
      <c r="AL435" s="28" t="str">
        <f aca="false">IF($G435="","",IF(MATCH($G435,$G$2:$G$3000,0)&lt;&gt;ROW()-1,"",COUNT($AL$1:$AL434)+1))</f>
        <v/>
      </c>
      <c r="AM435" s="28" t="str">
        <f aca="false">IF($H435="","",IF(MATCH($H435,$H$2:$H$3000,0)&lt;&gt;ROW()-1,"",COUNT($AM$1:$AM434)+1))</f>
        <v/>
      </c>
      <c r="AN435" s="28" t="str">
        <f aca="false">IF($I435="","",IF(MATCH($I435,$I$2:$I$3000,0)&lt;&gt;ROW()-1,"",COUNT($AN$1:$AN434)+1))</f>
        <v/>
      </c>
      <c r="AO435" s="28" t="str">
        <f aca="false">IF($Q435="","",IF(MATCH($Q435,$Q$2:$Q$3000,0)&lt;&gt;ROW()-1,"",COUNT($AO$1:$AO434)+1))</f>
        <v/>
      </c>
    </row>
    <row r="436" customFormat="false" ht="12.75" hidden="false" customHeight="true" outlineLevel="0" collapsed="false">
      <c r="W436" s="24" t="n">
        <f aca="false">IF($F436="",0,IFERROR(IF(ISNUMBER($F436),INT($F436),DATE(VALUE(MID(SUBSTITUTE(LEFT($F436,FIND(" ",$F436&amp;" ")-1),"/",REPT(" ",20)),41,20)),VALUE(LEFT(SUBSTITUTE(LEFT($F436,FIND(" ",$F436&amp;" ")-1),"/",REPT(" ",20)),20)),VALUE(MID(SUBSTITUTE(LEFT($F436,FIND(" ",$F436&amp;" ")-1),"/",REPT(" ",20)),21,20)))),0))</f>
        <v>0</v>
      </c>
      <c r="X436" s="25" t="str">
        <f aca="false">IF(ISNUMBER($N436),$N436*Validation!$B$5,"")</f>
        <v/>
      </c>
      <c r="Y436" s="26" t="str">
        <f aca="false">IF($A436="","",SUBSTITUTE(SUBSTITUTE(SUBSTITUTE(SUBSTITUTE(SUBSTITUTE(SUBSTITUTE(SUBSTITUTE(UPPER(TRIM($A436)),"Á","A"),"É","E"),"Í","I"),"Ó","O"),"Ú","U"),"Ñ","N"),"Ü","U"))</f>
        <v/>
      </c>
      <c r="Z436" s="26" t="str">
        <f aca="false">IF($Y436="","",LEFT($Y436,1)&amp;" "&amp;TRIM(RIGHT(SUBSTITUTE($Y436," ",REPT(" ",50)),50)))</f>
        <v/>
      </c>
      <c r="AA436" s="27" t="str">
        <f aca="false">IF($AF436="","",IF(COUNTIF(Validation!$U$19:$U$178,$AF436)&gt;0,"OK","NO MATCH"))</f>
        <v/>
      </c>
      <c r="AB436" s="27" t="str">
        <f aca="false">IF($W436=0,"",IF(AND($W436&gt;=Validation!$B$3,$W436&lt;=Validation!$C$3),"Yes","No"))</f>
        <v/>
      </c>
      <c r="AC436" s="26" t="str">
        <f aca="false">IF($A436="","",$AF436&amp;"|"&amp;TEXT($W436,"yyyy-mm-dd")&amp;"|"&amp;$J436&amp;"|"&amp;$N436)</f>
        <v/>
      </c>
      <c r="AD436" s="27" t="str">
        <f aca="false">IF($AC436="","",IF(COUNTIF($AC$2:$AC$3000,$AC436)&gt;1,"REVIEW","OK"))</f>
        <v/>
      </c>
      <c r="AE436" s="27" t="str">
        <f aca="false">IF(OR($W436=0,$O436=""),"",IF(IFERROR(IF(ISNUMBER($O436),INT($O436),DATE(VALUE(MID(SUBSTITUTE(LEFT($O436,FIND(" ",$O436&amp;" ")-1),"/",REPT(" ",20)),41,20)),VALUE(LEFT(SUBSTITUTE(LEFT($O436,FIND(" ",$O436&amp;" ")-1),"/",REPT(" ",20)),20)),VALUE(MID(SUBSTITUTE(LEFT($O436,FIND(" ",$O436&amp;" ")-1),"/",REPT(" ",20)),21,20)))),0)&gt;$W436,"Late","Same day"))</f>
        <v/>
      </c>
      <c r="AF436" s="26" t="str">
        <f aca="false">IF($A436="","",IFERROR(INDEX(Validation!$C$193:$C$217,MATCH($A436,Validation!$A$193:$A$217,0)),IF(COUNTIF(Validation!$U$19:$U$178,$Z436)&gt;0,$Z436,IF(COUNTIF(Validation!$S$19:$S$178,$AI436)=1,INDEX(Validation!$U$19:$U$178,MATCH($AI436,Validation!$S$19:$S$178,0)),$Z436))))</f>
        <v/>
      </c>
      <c r="AG436" s="27" t="str">
        <f aca="false">IF(COUNTA($A436:$U436)=0,"",IF($A436="","No name",IF($F436="","No date",IF($W436=0,"Date ilegible",IF(NOT(ISNUMBER($N436)),"Hours no numéricas",IF($AA436="NO MATCH","Person no identificada","OK"))))))</f>
        <v/>
      </c>
      <c r="AH436" s="27" t="str">
        <f aca="false">IF($W436=0,"No date",IF($W436&lt;Validation!$B$3,"Before period",IF($W436&gt;Validation!$C$3,"After period","In period")))</f>
        <v>No date</v>
      </c>
      <c r="AI436" s="26" t="str">
        <f aca="false">IF($Y436="","",TRIM(RIGHT(SUBSTITUTE($Y436," ",REPT(" ",50)),50)))</f>
        <v/>
      </c>
      <c r="AJ436" s="27" t="str">
        <f aca="false">IF($A436="","",IF(NOT(ISERROR(MATCH($A436,Validation!$A$193:$A$217,0))),"Manual mapping",IF(COUNTIF(Validation!$U$19:$U$178,$Z436)&gt;0,"Direct",IF(COUNTIF(Validation!$S$19:$S$178,$AI436)=1,"By surname","Unresolved"))))</f>
        <v/>
      </c>
      <c r="AK436" s="28" t="str">
        <f aca="false">IF($L436="","",IF(MATCH($L436,$L$2:$L$3000,0)&lt;&gt;ROW()-1,"",COUNT($AK$1:$AK435)+1))</f>
        <v/>
      </c>
      <c r="AL436" s="28" t="str">
        <f aca="false">IF($G436="","",IF(MATCH($G436,$G$2:$G$3000,0)&lt;&gt;ROW()-1,"",COUNT($AL$1:$AL435)+1))</f>
        <v/>
      </c>
      <c r="AM436" s="28" t="str">
        <f aca="false">IF($H436="","",IF(MATCH($H436,$H$2:$H$3000,0)&lt;&gt;ROW()-1,"",COUNT($AM$1:$AM435)+1))</f>
        <v/>
      </c>
      <c r="AN436" s="28" t="str">
        <f aca="false">IF($I436="","",IF(MATCH($I436,$I$2:$I$3000,0)&lt;&gt;ROW()-1,"",COUNT($AN$1:$AN435)+1))</f>
        <v/>
      </c>
      <c r="AO436" s="28" t="str">
        <f aca="false">IF($Q436="","",IF(MATCH($Q436,$Q$2:$Q$3000,0)&lt;&gt;ROW()-1,"",COUNT($AO$1:$AO435)+1))</f>
        <v/>
      </c>
    </row>
    <row r="437" customFormat="false" ht="12.75" hidden="false" customHeight="true" outlineLevel="0" collapsed="false">
      <c r="W437" s="24" t="n">
        <f aca="false">IF($F437="",0,IFERROR(IF(ISNUMBER($F437),INT($F437),DATE(VALUE(MID(SUBSTITUTE(LEFT($F437,FIND(" ",$F437&amp;" ")-1),"/",REPT(" ",20)),41,20)),VALUE(LEFT(SUBSTITUTE(LEFT($F437,FIND(" ",$F437&amp;" ")-1),"/",REPT(" ",20)),20)),VALUE(MID(SUBSTITUTE(LEFT($F437,FIND(" ",$F437&amp;" ")-1),"/",REPT(" ",20)),21,20)))),0))</f>
        <v>0</v>
      </c>
      <c r="X437" s="25" t="str">
        <f aca="false">IF(ISNUMBER($N437),$N437*Validation!$B$5,"")</f>
        <v/>
      </c>
      <c r="Y437" s="26" t="str">
        <f aca="false">IF($A437="","",SUBSTITUTE(SUBSTITUTE(SUBSTITUTE(SUBSTITUTE(SUBSTITUTE(SUBSTITUTE(SUBSTITUTE(UPPER(TRIM($A437)),"Á","A"),"É","E"),"Í","I"),"Ó","O"),"Ú","U"),"Ñ","N"),"Ü","U"))</f>
        <v/>
      </c>
      <c r="Z437" s="26" t="str">
        <f aca="false">IF($Y437="","",LEFT($Y437,1)&amp;" "&amp;TRIM(RIGHT(SUBSTITUTE($Y437," ",REPT(" ",50)),50)))</f>
        <v/>
      </c>
      <c r="AA437" s="27" t="str">
        <f aca="false">IF($AF437="","",IF(COUNTIF(Validation!$U$19:$U$178,$AF437)&gt;0,"OK","NO MATCH"))</f>
        <v/>
      </c>
      <c r="AB437" s="27" t="str">
        <f aca="false">IF($W437=0,"",IF(AND($W437&gt;=Validation!$B$3,$W437&lt;=Validation!$C$3),"Yes","No"))</f>
        <v/>
      </c>
      <c r="AC437" s="26" t="str">
        <f aca="false">IF($A437="","",$AF437&amp;"|"&amp;TEXT($W437,"yyyy-mm-dd")&amp;"|"&amp;$J437&amp;"|"&amp;$N437)</f>
        <v/>
      </c>
      <c r="AD437" s="27" t="str">
        <f aca="false">IF($AC437="","",IF(COUNTIF($AC$2:$AC$3000,$AC437)&gt;1,"REVIEW","OK"))</f>
        <v/>
      </c>
      <c r="AE437" s="27" t="str">
        <f aca="false">IF(OR($W437=0,$O437=""),"",IF(IFERROR(IF(ISNUMBER($O437),INT($O437),DATE(VALUE(MID(SUBSTITUTE(LEFT($O437,FIND(" ",$O437&amp;" ")-1),"/",REPT(" ",20)),41,20)),VALUE(LEFT(SUBSTITUTE(LEFT($O437,FIND(" ",$O437&amp;" ")-1),"/",REPT(" ",20)),20)),VALUE(MID(SUBSTITUTE(LEFT($O437,FIND(" ",$O437&amp;" ")-1),"/",REPT(" ",20)),21,20)))),0)&gt;$W437,"Late","Same day"))</f>
        <v/>
      </c>
      <c r="AF437" s="26" t="str">
        <f aca="false">IF($A437="","",IFERROR(INDEX(Validation!$C$193:$C$217,MATCH($A437,Validation!$A$193:$A$217,0)),IF(COUNTIF(Validation!$U$19:$U$178,$Z437)&gt;0,$Z437,IF(COUNTIF(Validation!$S$19:$S$178,$AI437)=1,INDEX(Validation!$U$19:$U$178,MATCH($AI437,Validation!$S$19:$S$178,0)),$Z437))))</f>
        <v/>
      </c>
      <c r="AG437" s="27" t="str">
        <f aca="false">IF(COUNTA($A437:$U437)=0,"",IF($A437="","No name",IF($F437="","No date",IF($W437=0,"Date ilegible",IF(NOT(ISNUMBER($N437)),"Hours no numéricas",IF($AA437="NO MATCH","Person no identificada","OK"))))))</f>
        <v/>
      </c>
      <c r="AH437" s="27" t="str">
        <f aca="false">IF($W437=0,"No date",IF($W437&lt;Validation!$B$3,"Before period",IF($W437&gt;Validation!$C$3,"After period","In period")))</f>
        <v>No date</v>
      </c>
      <c r="AI437" s="26" t="str">
        <f aca="false">IF($Y437="","",TRIM(RIGHT(SUBSTITUTE($Y437," ",REPT(" ",50)),50)))</f>
        <v/>
      </c>
      <c r="AJ437" s="27" t="str">
        <f aca="false">IF($A437="","",IF(NOT(ISERROR(MATCH($A437,Validation!$A$193:$A$217,0))),"Manual mapping",IF(COUNTIF(Validation!$U$19:$U$178,$Z437)&gt;0,"Direct",IF(COUNTIF(Validation!$S$19:$S$178,$AI437)=1,"By surname","Unresolved"))))</f>
        <v/>
      </c>
      <c r="AK437" s="28" t="str">
        <f aca="false">IF($L437="","",IF(MATCH($L437,$L$2:$L$3000,0)&lt;&gt;ROW()-1,"",COUNT($AK$1:$AK436)+1))</f>
        <v/>
      </c>
      <c r="AL437" s="28" t="str">
        <f aca="false">IF($G437="","",IF(MATCH($G437,$G$2:$G$3000,0)&lt;&gt;ROW()-1,"",COUNT($AL$1:$AL436)+1))</f>
        <v/>
      </c>
      <c r="AM437" s="28" t="str">
        <f aca="false">IF($H437="","",IF(MATCH($H437,$H$2:$H$3000,0)&lt;&gt;ROW()-1,"",COUNT($AM$1:$AM436)+1))</f>
        <v/>
      </c>
      <c r="AN437" s="28" t="str">
        <f aca="false">IF($I437="","",IF(MATCH($I437,$I$2:$I$3000,0)&lt;&gt;ROW()-1,"",COUNT($AN$1:$AN436)+1))</f>
        <v/>
      </c>
      <c r="AO437" s="28" t="str">
        <f aca="false">IF($Q437="","",IF(MATCH($Q437,$Q$2:$Q$3000,0)&lt;&gt;ROW()-1,"",COUNT($AO$1:$AO436)+1))</f>
        <v/>
      </c>
    </row>
    <row r="438" customFormat="false" ht="12.75" hidden="false" customHeight="true" outlineLevel="0" collapsed="false">
      <c r="W438" s="24" t="n">
        <f aca="false">IF($F438="",0,IFERROR(IF(ISNUMBER($F438),INT($F438),DATE(VALUE(MID(SUBSTITUTE(LEFT($F438,FIND(" ",$F438&amp;" ")-1),"/",REPT(" ",20)),41,20)),VALUE(LEFT(SUBSTITUTE(LEFT($F438,FIND(" ",$F438&amp;" ")-1),"/",REPT(" ",20)),20)),VALUE(MID(SUBSTITUTE(LEFT($F438,FIND(" ",$F438&amp;" ")-1),"/",REPT(" ",20)),21,20)))),0))</f>
        <v>0</v>
      </c>
      <c r="X438" s="25" t="str">
        <f aca="false">IF(ISNUMBER($N438),$N438*Validation!$B$5,"")</f>
        <v/>
      </c>
      <c r="Y438" s="26" t="str">
        <f aca="false">IF($A438="","",SUBSTITUTE(SUBSTITUTE(SUBSTITUTE(SUBSTITUTE(SUBSTITUTE(SUBSTITUTE(SUBSTITUTE(UPPER(TRIM($A438)),"Á","A"),"É","E"),"Í","I"),"Ó","O"),"Ú","U"),"Ñ","N"),"Ü","U"))</f>
        <v/>
      </c>
      <c r="Z438" s="26" t="str">
        <f aca="false">IF($Y438="","",LEFT($Y438,1)&amp;" "&amp;TRIM(RIGHT(SUBSTITUTE($Y438," ",REPT(" ",50)),50)))</f>
        <v/>
      </c>
      <c r="AA438" s="27" t="str">
        <f aca="false">IF($AF438="","",IF(COUNTIF(Validation!$U$19:$U$178,$AF438)&gt;0,"OK","NO MATCH"))</f>
        <v/>
      </c>
      <c r="AB438" s="27" t="str">
        <f aca="false">IF($W438=0,"",IF(AND($W438&gt;=Validation!$B$3,$W438&lt;=Validation!$C$3),"Yes","No"))</f>
        <v/>
      </c>
      <c r="AC438" s="26" t="str">
        <f aca="false">IF($A438="","",$AF438&amp;"|"&amp;TEXT($W438,"yyyy-mm-dd")&amp;"|"&amp;$J438&amp;"|"&amp;$N438)</f>
        <v/>
      </c>
      <c r="AD438" s="27" t="str">
        <f aca="false">IF($AC438="","",IF(COUNTIF($AC$2:$AC$3000,$AC438)&gt;1,"REVIEW","OK"))</f>
        <v/>
      </c>
      <c r="AE438" s="27" t="str">
        <f aca="false">IF(OR($W438=0,$O438=""),"",IF(IFERROR(IF(ISNUMBER($O438),INT($O438),DATE(VALUE(MID(SUBSTITUTE(LEFT($O438,FIND(" ",$O438&amp;" ")-1),"/",REPT(" ",20)),41,20)),VALUE(LEFT(SUBSTITUTE(LEFT($O438,FIND(" ",$O438&amp;" ")-1),"/",REPT(" ",20)),20)),VALUE(MID(SUBSTITUTE(LEFT($O438,FIND(" ",$O438&amp;" ")-1),"/",REPT(" ",20)),21,20)))),0)&gt;$W438,"Late","Same day"))</f>
        <v/>
      </c>
      <c r="AF438" s="26" t="str">
        <f aca="false">IF($A438="","",IFERROR(INDEX(Validation!$C$193:$C$217,MATCH($A438,Validation!$A$193:$A$217,0)),IF(COUNTIF(Validation!$U$19:$U$178,$Z438)&gt;0,$Z438,IF(COUNTIF(Validation!$S$19:$S$178,$AI438)=1,INDEX(Validation!$U$19:$U$178,MATCH($AI438,Validation!$S$19:$S$178,0)),$Z438))))</f>
        <v/>
      </c>
      <c r="AG438" s="27" t="str">
        <f aca="false">IF(COUNTA($A438:$U438)=0,"",IF($A438="","No name",IF($F438="","No date",IF($W438=0,"Date ilegible",IF(NOT(ISNUMBER($N438)),"Hours no numéricas",IF($AA438="NO MATCH","Person no identificada","OK"))))))</f>
        <v/>
      </c>
      <c r="AH438" s="27" t="str">
        <f aca="false">IF($W438=0,"No date",IF($W438&lt;Validation!$B$3,"Before period",IF($W438&gt;Validation!$C$3,"After period","In period")))</f>
        <v>No date</v>
      </c>
      <c r="AI438" s="26" t="str">
        <f aca="false">IF($Y438="","",TRIM(RIGHT(SUBSTITUTE($Y438," ",REPT(" ",50)),50)))</f>
        <v/>
      </c>
      <c r="AJ438" s="27" t="str">
        <f aca="false">IF($A438="","",IF(NOT(ISERROR(MATCH($A438,Validation!$A$193:$A$217,0))),"Manual mapping",IF(COUNTIF(Validation!$U$19:$U$178,$Z438)&gt;0,"Direct",IF(COUNTIF(Validation!$S$19:$S$178,$AI438)=1,"By surname","Unresolved"))))</f>
        <v/>
      </c>
      <c r="AK438" s="28" t="str">
        <f aca="false">IF($L438="","",IF(MATCH($L438,$L$2:$L$3000,0)&lt;&gt;ROW()-1,"",COUNT($AK$1:$AK437)+1))</f>
        <v/>
      </c>
      <c r="AL438" s="28" t="str">
        <f aca="false">IF($G438="","",IF(MATCH($G438,$G$2:$G$3000,0)&lt;&gt;ROW()-1,"",COUNT($AL$1:$AL437)+1))</f>
        <v/>
      </c>
      <c r="AM438" s="28" t="str">
        <f aca="false">IF($H438="","",IF(MATCH($H438,$H$2:$H$3000,0)&lt;&gt;ROW()-1,"",COUNT($AM$1:$AM437)+1))</f>
        <v/>
      </c>
      <c r="AN438" s="28" t="str">
        <f aca="false">IF($I438="","",IF(MATCH($I438,$I$2:$I$3000,0)&lt;&gt;ROW()-1,"",COUNT($AN$1:$AN437)+1))</f>
        <v/>
      </c>
      <c r="AO438" s="28" t="str">
        <f aca="false">IF($Q438="","",IF(MATCH($Q438,$Q$2:$Q$3000,0)&lt;&gt;ROW()-1,"",COUNT($AO$1:$AO437)+1))</f>
        <v/>
      </c>
    </row>
    <row r="439" customFormat="false" ht="12.75" hidden="false" customHeight="true" outlineLevel="0" collapsed="false">
      <c r="W439" s="24" t="n">
        <f aca="false">IF($F439="",0,IFERROR(IF(ISNUMBER($F439),INT($F439),DATE(VALUE(MID(SUBSTITUTE(LEFT($F439,FIND(" ",$F439&amp;" ")-1),"/",REPT(" ",20)),41,20)),VALUE(LEFT(SUBSTITUTE(LEFT($F439,FIND(" ",$F439&amp;" ")-1),"/",REPT(" ",20)),20)),VALUE(MID(SUBSTITUTE(LEFT($F439,FIND(" ",$F439&amp;" ")-1),"/",REPT(" ",20)),21,20)))),0))</f>
        <v>0</v>
      </c>
      <c r="X439" s="25" t="str">
        <f aca="false">IF(ISNUMBER($N439),$N439*Validation!$B$5,"")</f>
        <v/>
      </c>
      <c r="Y439" s="26" t="str">
        <f aca="false">IF($A439="","",SUBSTITUTE(SUBSTITUTE(SUBSTITUTE(SUBSTITUTE(SUBSTITUTE(SUBSTITUTE(SUBSTITUTE(UPPER(TRIM($A439)),"Á","A"),"É","E"),"Í","I"),"Ó","O"),"Ú","U"),"Ñ","N"),"Ü","U"))</f>
        <v/>
      </c>
      <c r="Z439" s="26" t="str">
        <f aca="false">IF($Y439="","",LEFT($Y439,1)&amp;" "&amp;TRIM(RIGHT(SUBSTITUTE($Y439," ",REPT(" ",50)),50)))</f>
        <v/>
      </c>
      <c r="AA439" s="27" t="str">
        <f aca="false">IF($AF439="","",IF(COUNTIF(Validation!$U$19:$U$178,$AF439)&gt;0,"OK","NO MATCH"))</f>
        <v/>
      </c>
      <c r="AB439" s="27" t="str">
        <f aca="false">IF($W439=0,"",IF(AND($W439&gt;=Validation!$B$3,$W439&lt;=Validation!$C$3),"Yes","No"))</f>
        <v/>
      </c>
      <c r="AC439" s="26" t="str">
        <f aca="false">IF($A439="","",$AF439&amp;"|"&amp;TEXT($W439,"yyyy-mm-dd")&amp;"|"&amp;$J439&amp;"|"&amp;$N439)</f>
        <v/>
      </c>
      <c r="AD439" s="27" t="str">
        <f aca="false">IF($AC439="","",IF(COUNTIF($AC$2:$AC$3000,$AC439)&gt;1,"REVIEW","OK"))</f>
        <v/>
      </c>
      <c r="AE439" s="27" t="str">
        <f aca="false">IF(OR($W439=0,$O439=""),"",IF(IFERROR(IF(ISNUMBER($O439),INT($O439),DATE(VALUE(MID(SUBSTITUTE(LEFT($O439,FIND(" ",$O439&amp;" ")-1),"/",REPT(" ",20)),41,20)),VALUE(LEFT(SUBSTITUTE(LEFT($O439,FIND(" ",$O439&amp;" ")-1),"/",REPT(" ",20)),20)),VALUE(MID(SUBSTITUTE(LEFT($O439,FIND(" ",$O439&amp;" ")-1),"/",REPT(" ",20)),21,20)))),0)&gt;$W439,"Late","Same day"))</f>
        <v/>
      </c>
      <c r="AF439" s="26" t="str">
        <f aca="false">IF($A439="","",IFERROR(INDEX(Validation!$C$193:$C$217,MATCH($A439,Validation!$A$193:$A$217,0)),IF(COUNTIF(Validation!$U$19:$U$178,$Z439)&gt;0,$Z439,IF(COUNTIF(Validation!$S$19:$S$178,$AI439)=1,INDEX(Validation!$U$19:$U$178,MATCH($AI439,Validation!$S$19:$S$178,0)),$Z439))))</f>
        <v/>
      </c>
      <c r="AG439" s="27" t="str">
        <f aca="false">IF(COUNTA($A439:$U439)=0,"",IF($A439="","No name",IF($F439="","No date",IF($W439=0,"Date ilegible",IF(NOT(ISNUMBER($N439)),"Hours no numéricas",IF($AA439="NO MATCH","Person no identificada","OK"))))))</f>
        <v/>
      </c>
      <c r="AH439" s="27" t="str">
        <f aca="false">IF($W439=0,"No date",IF($W439&lt;Validation!$B$3,"Before period",IF($W439&gt;Validation!$C$3,"After period","In period")))</f>
        <v>No date</v>
      </c>
      <c r="AI439" s="26" t="str">
        <f aca="false">IF($Y439="","",TRIM(RIGHT(SUBSTITUTE($Y439," ",REPT(" ",50)),50)))</f>
        <v/>
      </c>
      <c r="AJ439" s="27" t="str">
        <f aca="false">IF($A439="","",IF(NOT(ISERROR(MATCH($A439,Validation!$A$193:$A$217,0))),"Manual mapping",IF(COUNTIF(Validation!$U$19:$U$178,$Z439)&gt;0,"Direct",IF(COUNTIF(Validation!$S$19:$S$178,$AI439)=1,"By surname","Unresolved"))))</f>
        <v/>
      </c>
      <c r="AK439" s="28" t="str">
        <f aca="false">IF($L439="","",IF(MATCH($L439,$L$2:$L$3000,0)&lt;&gt;ROW()-1,"",COUNT($AK$1:$AK438)+1))</f>
        <v/>
      </c>
      <c r="AL439" s="28" t="str">
        <f aca="false">IF($G439="","",IF(MATCH($G439,$G$2:$G$3000,0)&lt;&gt;ROW()-1,"",COUNT($AL$1:$AL438)+1))</f>
        <v/>
      </c>
      <c r="AM439" s="28" t="str">
        <f aca="false">IF($H439="","",IF(MATCH($H439,$H$2:$H$3000,0)&lt;&gt;ROW()-1,"",COUNT($AM$1:$AM438)+1))</f>
        <v/>
      </c>
      <c r="AN439" s="28" t="str">
        <f aca="false">IF($I439="","",IF(MATCH($I439,$I$2:$I$3000,0)&lt;&gt;ROW()-1,"",COUNT($AN$1:$AN438)+1))</f>
        <v/>
      </c>
      <c r="AO439" s="28" t="str">
        <f aca="false">IF($Q439="","",IF(MATCH($Q439,$Q$2:$Q$3000,0)&lt;&gt;ROW()-1,"",COUNT($AO$1:$AO438)+1))</f>
        <v/>
      </c>
    </row>
    <row r="440" customFormat="false" ht="12.75" hidden="false" customHeight="true" outlineLevel="0" collapsed="false">
      <c r="W440" s="24" t="n">
        <f aca="false">IF($F440="",0,IFERROR(IF(ISNUMBER($F440),INT($F440),DATE(VALUE(MID(SUBSTITUTE(LEFT($F440,FIND(" ",$F440&amp;" ")-1),"/",REPT(" ",20)),41,20)),VALUE(LEFT(SUBSTITUTE(LEFT($F440,FIND(" ",$F440&amp;" ")-1),"/",REPT(" ",20)),20)),VALUE(MID(SUBSTITUTE(LEFT($F440,FIND(" ",$F440&amp;" ")-1),"/",REPT(" ",20)),21,20)))),0))</f>
        <v>0</v>
      </c>
      <c r="X440" s="25" t="str">
        <f aca="false">IF(ISNUMBER($N440),$N440*Validation!$B$5,"")</f>
        <v/>
      </c>
      <c r="Y440" s="26" t="str">
        <f aca="false">IF($A440="","",SUBSTITUTE(SUBSTITUTE(SUBSTITUTE(SUBSTITUTE(SUBSTITUTE(SUBSTITUTE(SUBSTITUTE(UPPER(TRIM($A440)),"Á","A"),"É","E"),"Í","I"),"Ó","O"),"Ú","U"),"Ñ","N"),"Ü","U"))</f>
        <v/>
      </c>
      <c r="Z440" s="26" t="str">
        <f aca="false">IF($Y440="","",LEFT($Y440,1)&amp;" "&amp;TRIM(RIGHT(SUBSTITUTE($Y440," ",REPT(" ",50)),50)))</f>
        <v/>
      </c>
      <c r="AA440" s="27" t="str">
        <f aca="false">IF($AF440="","",IF(COUNTIF(Validation!$U$19:$U$178,$AF440)&gt;0,"OK","NO MATCH"))</f>
        <v/>
      </c>
      <c r="AB440" s="27" t="str">
        <f aca="false">IF($W440=0,"",IF(AND($W440&gt;=Validation!$B$3,$W440&lt;=Validation!$C$3),"Yes","No"))</f>
        <v/>
      </c>
      <c r="AC440" s="26" t="str">
        <f aca="false">IF($A440="","",$AF440&amp;"|"&amp;TEXT($W440,"yyyy-mm-dd")&amp;"|"&amp;$J440&amp;"|"&amp;$N440)</f>
        <v/>
      </c>
      <c r="AD440" s="27" t="str">
        <f aca="false">IF($AC440="","",IF(COUNTIF($AC$2:$AC$3000,$AC440)&gt;1,"REVIEW","OK"))</f>
        <v/>
      </c>
      <c r="AE440" s="27" t="str">
        <f aca="false">IF(OR($W440=0,$O440=""),"",IF(IFERROR(IF(ISNUMBER($O440),INT($O440),DATE(VALUE(MID(SUBSTITUTE(LEFT($O440,FIND(" ",$O440&amp;" ")-1),"/",REPT(" ",20)),41,20)),VALUE(LEFT(SUBSTITUTE(LEFT($O440,FIND(" ",$O440&amp;" ")-1),"/",REPT(" ",20)),20)),VALUE(MID(SUBSTITUTE(LEFT($O440,FIND(" ",$O440&amp;" ")-1),"/",REPT(" ",20)),21,20)))),0)&gt;$W440,"Late","Same day"))</f>
        <v/>
      </c>
      <c r="AF440" s="26" t="str">
        <f aca="false">IF($A440="","",IFERROR(INDEX(Validation!$C$193:$C$217,MATCH($A440,Validation!$A$193:$A$217,0)),IF(COUNTIF(Validation!$U$19:$U$178,$Z440)&gt;0,$Z440,IF(COUNTIF(Validation!$S$19:$S$178,$AI440)=1,INDEX(Validation!$U$19:$U$178,MATCH($AI440,Validation!$S$19:$S$178,0)),$Z440))))</f>
        <v/>
      </c>
      <c r="AG440" s="27" t="str">
        <f aca="false">IF(COUNTA($A440:$U440)=0,"",IF($A440="","No name",IF($F440="","No date",IF($W440=0,"Date ilegible",IF(NOT(ISNUMBER($N440)),"Hours no numéricas",IF($AA440="NO MATCH","Person no identificada","OK"))))))</f>
        <v/>
      </c>
      <c r="AH440" s="27" t="str">
        <f aca="false">IF($W440=0,"No date",IF($W440&lt;Validation!$B$3,"Before period",IF($W440&gt;Validation!$C$3,"After period","In period")))</f>
        <v>No date</v>
      </c>
      <c r="AI440" s="26" t="str">
        <f aca="false">IF($Y440="","",TRIM(RIGHT(SUBSTITUTE($Y440," ",REPT(" ",50)),50)))</f>
        <v/>
      </c>
      <c r="AJ440" s="27" t="str">
        <f aca="false">IF($A440="","",IF(NOT(ISERROR(MATCH($A440,Validation!$A$193:$A$217,0))),"Manual mapping",IF(COUNTIF(Validation!$U$19:$U$178,$Z440)&gt;0,"Direct",IF(COUNTIF(Validation!$S$19:$S$178,$AI440)=1,"By surname","Unresolved"))))</f>
        <v/>
      </c>
      <c r="AK440" s="28" t="str">
        <f aca="false">IF($L440="","",IF(MATCH($L440,$L$2:$L$3000,0)&lt;&gt;ROW()-1,"",COUNT($AK$1:$AK439)+1))</f>
        <v/>
      </c>
      <c r="AL440" s="28" t="str">
        <f aca="false">IF($G440="","",IF(MATCH($G440,$G$2:$G$3000,0)&lt;&gt;ROW()-1,"",COUNT($AL$1:$AL439)+1))</f>
        <v/>
      </c>
      <c r="AM440" s="28" t="str">
        <f aca="false">IF($H440="","",IF(MATCH($H440,$H$2:$H$3000,0)&lt;&gt;ROW()-1,"",COUNT($AM$1:$AM439)+1))</f>
        <v/>
      </c>
      <c r="AN440" s="28" t="str">
        <f aca="false">IF($I440="","",IF(MATCH($I440,$I$2:$I$3000,0)&lt;&gt;ROW()-1,"",COUNT($AN$1:$AN439)+1))</f>
        <v/>
      </c>
      <c r="AO440" s="28" t="str">
        <f aca="false">IF($Q440="","",IF(MATCH($Q440,$Q$2:$Q$3000,0)&lt;&gt;ROW()-1,"",COUNT($AO$1:$AO439)+1))</f>
        <v/>
      </c>
    </row>
    <row r="441" customFormat="false" ht="12.75" hidden="false" customHeight="true" outlineLevel="0" collapsed="false">
      <c r="W441" s="24" t="n">
        <f aca="false">IF($F441="",0,IFERROR(IF(ISNUMBER($F441),INT($F441),DATE(VALUE(MID(SUBSTITUTE(LEFT($F441,FIND(" ",$F441&amp;" ")-1),"/",REPT(" ",20)),41,20)),VALUE(LEFT(SUBSTITUTE(LEFT($F441,FIND(" ",$F441&amp;" ")-1),"/",REPT(" ",20)),20)),VALUE(MID(SUBSTITUTE(LEFT($F441,FIND(" ",$F441&amp;" ")-1),"/",REPT(" ",20)),21,20)))),0))</f>
        <v>0</v>
      </c>
      <c r="X441" s="25" t="str">
        <f aca="false">IF(ISNUMBER($N441),$N441*Validation!$B$5,"")</f>
        <v/>
      </c>
      <c r="Y441" s="26" t="str">
        <f aca="false">IF($A441="","",SUBSTITUTE(SUBSTITUTE(SUBSTITUTE(SUBSTITUTE(SUBSTITUTE(SUBSTITUTE(SUBSTITUTE(UPPER(TRIM($A441)),"Á","A"),"É","E"),"Í","I"),"Ó","O"),"Ú","U"),"Ñ","N"),"Ü","U"))</f>
        <v/>
      </c>
      <c r="Z441" s="26" t="str">
        <f aca="false">IF($Y441="","",LEFT($Y441,1)&amp;" "&amp;TRIM(RIGHT(SUBSTITUTE($Y441," ",REPT(" ",50)),50)))</f>
        <v/>
      </c>
      <c r="AA441" s="27" t="str">
        <f aca="false">IF($AF441="","",IF(COUNTIF(Validation!$U$19:$U$178,$AF441)&gt;0,"OK","NO MATCH"))</f>
        <v/>
      </c>
      <c r="AB441" s="27" t="str">
        <f aca="false">IF($W441=0,"",IF(AND($W441&gt;=Validation!$B$3,$W441&lt;=Validation!$C$3),"Yes","No"))</f>
        <v/>
      </c>
      <c r="AC441" s="26" t="str">
        <f aca="false">IF($A441="","",$AF441&amp;"|"&amp;TEXT($W441,"yyyy-mm-dd")&amp;"|"&amp;$J441&amp;"|"&amp;$N441)</f>
        <v/>
      </c>
      <c r="AD441" s="27" t="str">
        <f aca="false">IF($AC441="","",IF(COUNTIF($AC$2:$AC$3000,$AC441)&gt;1,"REVIEW","OK"))</f>
        <v/>
      </c>
      <c r="AE441" s="27" t="str">
        <f aca="false">IF(OR($W441=0,$O441=""),"",IF(IFERROR(IF(ISNUMBER($O441),INT($O441),DATE(VALUE(MID(SUBSTITUTE(LEFT($O441,FIND(" ",$O441&amp;" ")-1),"/",REPT(" ",20)),41,20)),VALUE(LEFT(SUBSTITUTE(LEFT($O441,FIND(" ",$O441&amp;" ")-1),"/",REPT(" ",20)),20)),VALUE(MID(SUBSTITUTE(LEFT($O441,FIND(" ",$O441&amp;" ")-1),"/",REPT(" ",20)),21,20)))),0)&gt;$W441,"Late","Same day"))</f>
        <v/>
      </c>
      <c r="AF441" s="26" t="str">
        <f aca="false">IF($A441="","",IFERROR(INDEX(Validation!$C$193:$C$217,MATCH($A441,Validation!$A$193:$A$217,0)),IF(COUNTIF(Validation!$U$19:$U$178,$Z441)&gt;0,$Z441,IF(COUNTIF(Validation!$S$19:$S$178,$AI441)=1,INDEX(Validation!$U$19:$U$178,MATCH($AI441,Validation!$S$19:$S$178,0)),$Z441))))</f>
        <v/>
      </c>
      <c r="AG441" s="27" t="str">
        <f aca="false">IF(COUNTA($A441:$U441)=0,"",IF($A441="","No name",IF($F441="","No date",IF($W441=0,"Date ilegible",IF(NOT(ISNUMBER($N441)),"Hours no numéricas",IF($AA441="NO MATCH","Person no identificada","OK"))))))</f>
        <v/>
      </c>
      <c r="AH441" s="27" t="str">
        <f aca="false">IF($W441=0,"No date",IF($W441&lt;Validation!$B$3,"Before period",IF($W441&gt;Validation!$C$3,"After period","In period")))</f>
        <v>No date</v>
      </c>
      <c r="AI441" s="26" t="str">
        <f aca="false">IF($Y441="","",TRIM(RIGHT(SUBSTITUTE($Y441," ",REPT(" ",50)),50)))</f>
        <v/>
      </c>
      <c r="AJ441" s="27" t="str">
        <f aca="false">IF($A441="","",IF(NOT(ISERROR(MATCH($A441,Validation!$A$193:$A$217,0))),"Manual mapping",IF(COUNTIF(Validation!$U$19:$U$178,$Z441)&gt;0,"Direct",IF(COUNTIF(Validation!$S$19:$S$178,$AI441)=1,"By surname","Unresolved"))))</f>
        <v/>
      </c>
      <c r="AK441" s="28" t="str">
        <f aca="false">IF($L441="","",IF(MATCH($L441,$L$2:$L$3000,0)&lt;&gt;ROW()-1,"",COUNT($AK$1:$AK440)+1))</f>
        <v/>
      </c>
      <c r="AL441" s="28" t="str">
        <f aca="false">IF($G441="","",IF(MATCH($G441,$G$2:$G$3000,0)&lt;&gt;ROW()-1,"",COUNT($AL$1:$AL440)+1))</f>
        <v/>
      </c>
      <c r="AM441" s="28" t="str">
        <f aca="false">IF($H441="","",IF(MATCH($H441,$H$2:$H$3000,0)&lt;&gt;ROW()-1,"",COUNT($AM$1:$AM440)+1))</f>
        <v/>
      </c>
      <c r="AN441" s="28" t="str">
        <f aca="false">IF($I441="","",IF(MATCH($I441,$I$2:$I$3000,0)&lt;&gt;ROW()-1,"",COUNT($AN$1:$AN440)+1))</f>
        <v/>
      </c>
      <c r="AO441" s="28" t="str">
        <f aca="false">IF($Q441="","",IF(MATCH($Q441,$Q$2:$Q$3000,0)&lt;&gt;ROW()-1,"",COUNT($AO$1:$AO440)+1))</f>
        <v/>
      </c>
    </row>
    <row r="442" customFormat="false" ht="12.75" hidden="false" customHeight="true" outlineLevel="0" collapsed="false">
      <c r="W442" s="24" t="n">
        <f aca="false">IF($F442="",0,IFERROR(IF(ISNUMBER($F442),INT($F442),DATE(VALUE(MID(SUBSTITUTE(LEFT($F442,FIND(" ",$F442&amp;" ")-1),"/",REPT(" ",20)),41,20)),VALUE(LEFT(SUBSTITUTE(LEFT($F442,FIND(" ",$F442&amp;" ")-1),"/",REPT(" ",20)),20)),VALUE(MID(SUBSTITUTE(LEFT($F442,FIND(" ",$F442&amp;" ")-1),"/",REPT(" ",20)),21,20)))),0))</f>
        <v>0</v>
      </c>
      <c r="X442" s="25" t="str">
        <f aca="false">IF(ISNUMBER($N442),$N442*Validation!$B$5,"")</f>
        <v/>
      </c>
      <c r="Y442" s="26" t="str">
        <f aca="false">IF($A442="","",SUBSTITUTE(SUBSTITUTE(SUBSTITUTE(SUBSTITUTE(SUBSTITUTE(SUBSTITUTE(SUBSTITUTE(UPPER(TRIM($A442)),"Á","A"),"É","E"),"Í","I"),"Ó","O"),"Ú","U"),"Ñ","N"),"Ü","U"))</f>
        <v/>
      </c>
      <c r="Z442" s="26" t="str">
        <f aca="false">IF($Y442="","",LEFT($Y442,1)&amp;" "&amp;TRIM(RIGHT(SUBSTITUTE($Y442," ",REPT(" ",50)),50)))</f>
        <v/>
      </c>
      <c r="AA442" s="27" t="str">
        <f aca="false">IF($AF442="","",IF(COUNTIF(Validation!$U$19:$U$178,$AF442)&gt;0,"OK","NO MATCH"))</f>
        <v/>
      </c>
      <c r="AB442" s="27" t="str">
        <f aca="false">IF($W442=0,"",IF(AND($W442&gt;=Validation!$B$3,$W442&lt;=Validation!$C$3),"Yes","No"))</f>
        <v/>
      </c>
      <c r="AC442" s="26" t="str">
        <f aca="false">IF($A442="","",$AF442&amp;"|"&amp;TEXT($W442,"yyyy-mm-dd")&amp;"|"&amp;$J442&amp;"|"&amp;$N442)</f>
        <v/>
      </c>
      <c r="AD442" s="27" t="str">
        <f aca="false">IF($AC442="","",IF(COUNTIF($AC$2:$AC$3000,$AC442)&gt;1,"REVIEW","OK"))</f>
        <v/>
      </c>
      <c r="AE442" s="27" t="str">
        <f aca="false">IF(OR($W442=0,$O442=""),"",IF(IFERROR(IF(ISNUMBER($O442),INT($O442),DATE(VALUE(MID(SUBSTITUTE(LEFT($O442,FIND(" ",$O442&amp;" ")-1),"/",REPT(" ",20)),41,20)),VALUE(LEFT(SUBSTITUTE(LEFT($O442,FIND(" ",$O442&amp;" ")-1),"/",REPT(" ",20)),20)),VALUE(MID(SUBSTITUTE(LEFT($O442,FIND(" ",$O442&amp;" ")-1),"/",REPT(" ",20)),21,20)))),0)&gt;$W442,"Late","Same day"))</f>
        <v/>
      </c>
      <c r="AF442" s="26" t="str">
        <f aca="false">IF($A442="","",IFERROR(INDEX(Validation!$C$193:$C$217,MATCH($A442,Validation!$A$193:$A$217,0)),IF(COUNTIF(Validation!$U$19:$U$178,$Z442)&gt;0,$Z442,IF(COUNTIF(Validation!$S$19:$S$178,$AI442)=1,INDEX(Validation!$U$19:$U$178,MATCH($AI442,Validation!$S$19:$S$178,0)),$Z442))))</f>
        <v/>
      </c>
      <c r="AG442" s="27" t="str">
        <f aca="false">IF(COUNTA($A442:$U442)=0,"",IF($A442="","No name",IF($F442="","No date",IF($W442=0,"Date ilegible",IF(NOT(ISNUMBER($N442)),"Hours no numéricas",IF($AA442="NO MATCH","Person no identificada","OK"))))))</f>
        <v/>
      </c>
      <c r="AH442" s="27" t="str">
        <f aca="false">IF($W442=0,"No date",IF($W442&lt;Validation!$B$3,"Before period",IF($W442&gt;Validation!$C$3,"After period","In period")))</f>
        <v>No date</v>
      </c>
      <c r="AI442" s="26" t="str">
        <f aca="false">IF($Y442="","",TRIM(RIGHT(SUBSTITUTE($Y442," ",REPT(" ",50)),50)))</f>
        <v/>
      </c>
      <c r="AJ442" s="27" t="str">
        <f aca="false">IF($A442="","",IF(NOT(ISERROR(MATCH($A442,Validation!$A$193:$A$217,0))),"Manual mapping",IF(COUNTIF(Validation!$U$19:$U$178,$Z442)&gt;0,"Direct",IF(COUNTIF(Validation!$S$19:$S$178,$AI442)=1,"By surname","Unresolved"))))</f>
        <v/>
      </c>
      <c r="AK442" s="28" t="str">
        <f aca="false">IF($L442="","",IF(MATCH($L442,$L$2:$L$3000,0)&lt;&gt;ROW()-1,"",COUNT($AK$1:$AK441)+1))</f>
        <v/>
      </c>
      <c r="AL442" s="28" t="str">
        <f aca="false">IF($G442="","",IF(MATCH($G442,$G$2:$G$3000,0)&lt;&gt;ROW()-1,"",COUNT($AL$1:$AL441)+1))</f>
        <v/>
      </c>
      <c r="AM442" s="28" t="str">
        <f aca="false">IF($H442="","",IF(MATCH($H442,$H$2:$H$3000,0)&lt;&gt;ROW()-1,"",COUNT($AM$1:$AM441)+1))</f>
        <v/>
      </c>
      <c r="AN442" s="28" t="str">
        <f aca="false">IF($I442="","",IF(MATCH($I442,$I$2:$I$3000,0)&lt;&gt;ROW()-1,"",COUNT($AN$1:$AN441)+1))</f>
        <v/>
      </c>
      <c r="AO442" s="28" t="str">
        <f aca="false">IF($Q442="","",IF(MATCH($Q442,$Q$2:$Q$3000,0)&lt;&gt;ROW()-1,"",COUNT($AO$1:$AO441)+1))</f>
        <v/>
      </c>
    </row>
    <row r="443" customFormat="false" ht="12.75" hidden="false" customHeight="true" outlineLevel="0" collapsed="false">
      <c r="W443" s="24" t="n">
        <f aca="false">IF($F443="",0,IFERROR(IF(ISNUMBER($F443),INT($F443),DATE(VALUE(MID(SUBSTITUTE(LEFT($F443,FIND(" ",$F443&amp;" ")-1),"/",REPT(" ",20)),41,20)),VALUE(LEFT(SUBSTITUTE(LEFT($F443,FIND(" ",$F443&amp;" ")-1),"/",REPT(" ",20)),20)),VALUE(MID(SUBSTITUTE(LEFT($F443,FIND(" ",$F443&amp;" ")-1),"/",REPT(" ",20)),21,20)))),0))</f>
        <v>0</v>
      </c>
      <c r="X443" s="25" t="str">
        <f aca="false">IF(ISNUMBER($N443),$N443*Validation!$B$5,"")</f>
        <v/>
      </c>
      <c r="Y443" s="26" t="str">
        <f aca="false">IF($A443="","",SUBSTITUTE(SUBSTITUTE(SUBSTITUTE(SUBSTITUTE(SUBSTITUTE(SUBSTITUTE(SUBSTITUTE(UPPER(TRIM($A443)),"Á","A"),"É","E"),"Í","I"),"Ó","O"),"Ú","U"),"Ñ","N"),"Ü","U"))</f>
        <v/>
      </c>
      <c r="Z443" s="26" t="str">
        <f aca="false">IF($Y443="","",LEFT($Y443,1)&amp;" "&amp;TRIM(RIGHT(SUBSTITUTE($Y443," ",REPT(" ",50)),50)))</f>
        <v/>
      </c>
      <c r="AA443" s="27" t="str">
        <f aca="false">IF($AF443="","",IF(COUNTIF(Validation!$U$19:$U$178,$AF443)&gt;0,"OK","NO MATCH"))</f>
        <v/>
      </c>
      <c r="AB443" s="27" t="str">
        <f aca="false">IF($W443=0,"",IF(AND($W443&gt;=Validation!$B$3,$W443&lt;=Validation!$C$3),"Yes","No"))</f>
        <v/>
      </c>
      <c r="AC443" s="26" t="str">
        <f aca="false">IF($A443="","",$AF443&amp;"|"&amp;TEXT($W443,"yyyy-mm-dd")&amp;"|"&amp;$J443&amp;"|"&amp;$N443)</f>
        <v/>
      </c>
      <c r="AD443" s="27" t="str">
        <f aca="false">IF($AC443="","",IF(COUNTIF($AC$2:$AC$3000,$AC443)&gt;1,"REVIEW","OK"))</f>
        <v/>
      </c>
      <c r="AE443" s="27" t="str">
        <f aca="false">IF(OR($W443=0,$O443=""),"",IF(IFERROR(IF(ISNUMBER($O443),INT($O443),DATE(VALUE(MID(SUBSTITUTE(LEFT($O443,FIND(" ",$O443&amp;" ")-1),"/",REPT(" ",20)),41,20)),VALUE(LEFT(SUBSTITUTE(LEFT($O443,FIND(" ",$O443&amp;" ")-1),"/",REPT(" ",20)),20)),VALUE(MID(SUBSTITUTE(LEFT($O443,FIND(" ",$O443&amp;" ")-1),"/",REPT(" ",20)),21,20)))),0)&gt;$W443,"Late","Same day"))</f>
        <v/>
      </c>
      <c r="AF443" s="26" t="str">
        <f aca="false">IF($A443="","",IFERROR(INDEX(Validation!$C$193:$C$217,MATCH($A443,Validation!$A$193:$A$217,0)),IF(COUNTIF(Validation!$U$19:$U$178,$Z443)&gt;0,$Z443,IF(COUNTIF(Validation!$S$19:$S$178,$AI443)=1,INDEX(Validation!$U$19:$U$178,MATCH($AI443,Validation!$S$19:$S$178,0)),$Z443))))</f>
        <v/>
      </c>
      <c r="AG443" s="27" t="str">
        <f aca="false">IF(COUNTA($A443:$U443)=0,"",IF($A443="","No name",IF($F443="","No date",IF($W443=0,"Date ilegible",IF(NOT(ISNUMBER($N443)),"Hours no numéricas",IF($AA443="NO MATCH","Person no identificada","OK"))))))</f>
        <v/>
      </c>
      <c r="AH443" s="27" t="str">
        <f aca="false">IF($W443=0,"No date",IF($W443&lt;Validation!$B$3,"Before period",IF($W443&gt;Validation!$C$3,"After period","In period")))</f>
        <v>No date</v>
      </c>
      <c r="AI443" s="26" t="str">
        <f aca="false">IF($Y443="","",TRIM(RIGHT(SUBSTITUTE($Y443," ",REPT(" ",50)),50)))</f>
        <v/>
      </c>
      <c r="AJ443" s="27" t="str">
        <f aca="false">IF($A443="","",IF(NOT(ISERROR(MATCH($A443,Validation!$A$193:$A$217,0))),"Manual mapping",IF(COUNTIF(Validation!$U$19:$U$178,$Z443)&gt;0,"Direct",IF(COUNTIF(Validation!$S$19:$S$178,$AI443)=1,"By surname","Unresolved"))))</f>
        <v/>
      </c>
      <c r="AK443" s="28" t="str">
        <f aca="false">IF($L443="","",IF(MATCH($L443,$L$2:$L$3000,0)&lt;&gt;ROW()-1,"",COUNT($AK$1:$AK442)+1))</f>
        <v/>
      </c>
      <c r="AL443" s="28" t="str">
        <f aca="false">IF($G443="","",IF(MATCH($G443,$G$2:$G$3000,0)&lt;&gt;ROW()-1,"",COUNT($AL$1:$AL442)+1))</f>
        <v/>
      </c>
      <c r="AM443" s="28" t="str">
        <f aca="false">IF($H443="","",IF(MATCH($H443,$H$2:$H$3000,0)&lt;&gt;ROW()-1,"",COUNT($AM$1:$AM442)+1))</f>
        <v/>
      </c>
      <c r="AN443" s="28" t="str">
        <f aca="false">IF($I443="","",IF(MATCH($I443,$I$2:$I$3000,0)&lt;&gt;ROW()-1,"",COUNT($AN$1:$AN442)+1))</f>
        <v/>
      </c>
      <c r="AO443" s="28" t="str">
        <f aca="false">IF($Q443="","",IF(MATCH($Q443,$Q$2:$Q$3000,0)&lt;&gt;ROW()-1,"",COUNT($AO$1:$AO442)+1))</f>
        <v/>
      </c>
    </row>
    <row r="444" customFormat="false" ht="12.75" hidden="false" customHeight="true" outlineLevel="0" collapsed="false">
      <c r="W444" s="24" t="n">
        <f aca="false">IF($F444="",0,IFERROR(IF(ISNUMBER($F444),INT($F444),DATE(VALUE(MID(SUBSTITUTE(LEFT($F444,FIND(" ",$F444&amp;" ")-1),"/",REPT(" ",20)),41,20)),VALUE(LEFT(SUBSTITUTE(LEFT($F444,FIND(" ",$F444&amp;" ")-1),"/",REPT(" ",20)),20)),VALUE(MID(SUBSTITUTE(LEFT($F444,FIND(" ",$F444&amp;" ")-1),"/",REPT(" ",20)),21,20)))),0))</f>
        <v>0</v>
      </c>
      <c r="X444" s="25" t="str">
        <f aca="false">IF(ISNUMBER($N444),$N444*Validation!$B$5,"")</f>
        <v/>
      </c>
      <c r="Y444" s="26" t="str">
        <f aca="false">IF($A444="","",SUBSTITUTE(SUBSTITUTE(SUBSTITUTE(SUBSTITUTE(SUBSTITUTE(SUBSTITUTE(SUBSTITUTE(UPPER(TRIM($A444)),"Á","A"),"É","E"),"Í","I"),"Ó","O"),"Ú","U"),"Ñ","N"),"Ü","U"))</f>
        <v/>
      </c>
      <c r="Z444" s="26" t="str">
        <f aca="false">IF($Y444="","",LEFT($Y444,1)&amp;" "&amp;TRIM(RIGHT(SUBSTITUTE($Y444," ",REPT(" ",50)),50)))</f>
        <v/>
      </c>
      <c r="AA444" s="27" t="str">
        <f aca="false">IF($AF444="","",IF(COUNTIF(Validation!$U$19:$U$178,$AF444)&gt;0,"OK","NO MATCH"))</f>
        <v/>
      </c>
      <c r="AB444" s="27" t="str">
        <f aca="false">IF($W444=0,"",IF(AND($W444&gt;=Validation!$B$3,$W444&lt;=Validation!$C$3),"Yes","No"))</f>
        <v/>
      </c>
      <c r="AC444" s="26" t="str">
        <f aca="false">IF($A444="","",$AF444&amp;"|"&amp;TEXT($W444,"yyyy-mm-dd")&amp;"|"&amp;$J444&amp;"|"&amp;$N444)</f>
        <v/>
      </c>
      <c r="AD444" s="27" t="str">
        <f aca="false">IF($AC444="","",IF(COUNTIF($AC$2:$AC$3000,$AC444)&gt;1,"REVIEW","OK"))</f>
        <v/>
      </c>
      <c r="AE444" s="27" t="str">
        <f aca="false">IF(OR($W444=0,$O444=""),"",IF(IFERROR(IF(ISNUMBER($O444),INT($O444),DATE(VALUE(MID(SUBSTITUTE(LEFT($O444,FIND(" ",$O444&amp;" ")-1),"/",REPT(" ",20)),41,20)),VALUE(LEFT(SUBSTITUTE(LEFT($O444,FIND(" ",$O444&amp;" ")-1),"/",REPT(" ",20)),20)),VALUE(MID(SUBSTITUTE(LEFT($O444,FIND(" ",$O444&amp;" ")-1),"/",REPT(" ",20)),21,20)))),0)&gt;$W444,"Late","Same day"))</f>
        <v/>
      </c>
      <c r="AF444" s="26" t="str">
        <f aca="false">IF($A444="","",IFERROR(INDEX(Validation!$C$193:$C$217,MATCH($A444,Validation!$A$193:$A$217,0)),IF(COUNTIF(Validation!$U$19:$U$178,$Z444)&gt;0,$Z444,IF(COUNTIF(Validation!$S$19:$S$178,$AI444)=1,INDEX(Validation!$U$19:$U$178,MATCH($AI444,Validation!$S$19:$S$178,0)),$Z444))))</f>
        <v/>
      </c>
      <c r="AG444" s="27" t="str">
        <f aca="false">IF(COUNTA($A444:$U444)=0,"",IF($A444="","No name",IF($F444="","No date",IF($W444=0,"Date ilegible",IF(NOT(ISNUMBER($N444)),"Hours no numéricas",IF($AA444="NO MATCH","Person no identificada","OK"))))))</f>
        <v/>
      </c>
      <c r="AH444" s="27" t="str">
        <f aca="false">IF($W444=0,"No date",IF($W444&lt;Validation!$B$3,"Before period",IF($W444&gt;Validation!$C$3,"After period","In period")))</f>
        <v>No date</v>
      </c>
      <c r="AI444" s="26" t="str">
        <f aca="false">IF($Y444="","",TRIM(RIGHT(SUBSTITUTE($Y444," ",REPT(" ",50)),50)))</f>
        <v/>
      </c>
      <c r="AJ444" s="27" t="str">
        <f aca="false">IF($A444="","",IF(NOT(ISERROR(MATCH($A444,Validation!$A$193:$A$217,0))),"Manual mapping",IF(COUNTIF(Validation!$U$19:$U$178,$Z444)&gt;0,"Direct",IF(COUNTIF(Validation!$S$19:$S$178,$AI444)=1,"By surname","Unresolved"))))</f>
        <v/>
      </c>
      <c r="AK444" s="28" t="str">
        <f aca="false">IF($L444="","",IF(MATCH($L444,$L$2:$L$3000,0)&lt;&gt;ROW()-1,"",COUNT($AK$1:$AK443)+1))</f>
        <v/>
      </c>
      <c r="AL444" s="28" t="str">
        <f aca="false">IF($G444="","",IF(MATCH($G444,$G$2:$G$3000,0)&lt;&gt;ROW()-1,"",COUNT($AL$1:$AL443)+1))</f>
        <v/>
      </c>
      <c r="AM444" s="28" t="str">
        <f aca="false">IF($H444="","",IF(MATCH($H444,$H$2:$H$3000,0)&lt;&gt;ROW()-1,"",COUNT($AM$1:$AM443)+1))</f>
        <v/>
      </c>
      <c r="AN444" s="28" t="str">
        <f aca="false">IF($I444="","",IF(MATCH($I444,$I$2:$I$3000,0)&lt;&gt;ROW()-1,"",COUNT($AN$1:$AN443)+1))</f>
        <v/>
      </c>
      <c r="AO444" s="28" t="str">
        <f aca="false">IF($Q444="","",IF(MATCH($Q444,$Q$2:$Q$3000,0)&lt;&gt;ROW()-1,"",COUNT($AO$1:$AO443)+1))</f>
        <v/>
      </c>
    </row>
    <row r="445" customFormat="false" ht="12.75" hidden="false" customHeight="true" outlineLevel="0" collapsed="false">
      <c r="W445" s="24" t="n">
        <f aca="false">IF($F445="",0,IFERROR(IF(ISNUMBER($F445),INT($F445),DATE(VALUE(MID(SUBSTITUTE(LEFT($F445,FIND(" ",$F445&amp;" ")-1),"/",REPT(" ",20)),41,20)),VALUE(LEFT(SUBSTITUTE(LEFT($F445,FIND(" ",$F445&amp;" ")-1),"/",REPT(" ",20)),20)),VALUE(MID(SUBSTITUTE(LEFT($F445,FIND(" ",$F445&amp;" ")-1),"/",REPT(" ",20)),21,20)))),0))</f>
        <v>0</v>
      </c>
      <c r="X445" s="25" t="str">
        <f aca="false">IF(ISNUMBER($N445),$N445*Validation!$B$5,"")</f>
        <v/>
      </c>
      <c r="Y445" s="26" t="str">
        <f aca="false">IF($A445="","",SUBSTITUTE(SUBSTITUTE(SUBSTITUTE(SUBSTITUTE(SUBSTITUTE(SUBSTITUTE(SUBSTITUTE(UPPER(TRIM($A445)),"Á","A"),"É","E"),"Í","I"),"Ó","O"),"Ú","U"),"Ñ","N"),"Ü","U"))</f>
        <v/>
      </c>
      <c r="Z445" s="26" t="str">
        <f aca="false">IF($Y445="","",LEFT($Y445,1)&amp;" "&amp;TRIM(RIGHT(SUBSTITUTE($Y445," ",REPT(" ",50)),50)))</f>
        <v/>
      </c>
      <c r="AA445" s="27" t="str">
        <f aca="false">IF($AF445="","",IF(COUNTIF(Validation!$U$19:$U$178,$AF445)&gt;0,"OK","NO MATCH"))</f>
        <v/>
      </c>
      <c r="AB445" s="27" t="str">
        <f aca="false">IF($W445=0,"",IF(AND($W445&gt;=Validation!$B$3,$W445&lt;=Validation!$C$3),"Yes","No"))</f>
        <v/>
      </c>
      <c r="AC445" s="26" t="str">
        <f aca="false">IF($A445="","",$AF445&amp;"|"&amp;TEXT($W445,"yyyy-mm-dd")&amp;"|"&amp;$J445&amp;"|"&amp;$N445)</f>
        <v/>
      </c>
      <c r="AD445" s="27" t="str">
        <f aca="false">IF($AC445="","",IF(COUNTIF($AC$2:$AC$3000,$AC445)&gt;1,"REVIEW","OK"))</f>
        <v/>
      </c>
      <c r="AE445" s="27" t="str">
        <f aca="false">IF(OR($W445=0,$O445=""),"",IF(IFERROR(IF(ISNUMBER($O445),INT($O445),DATE(VALUE(MID(SUBSTITUTE(LEFT($O445,FIND(" ",$O445&amp;" ")-1),"/",REPT(" ",20)),41,20)),VALUE(LEFT(SUBSTITUTE(LEFT($O445,FIND(" ",$O445&amp;" ")-1),"/",REPT(" ",20)),20)),VALUE(MID(SUBSTITUTE(LEFT($O445,FIND(" ",$O445&amp;" ")-1),"/",REPT(" ",20)),21,20)))),0)&gt;$W445,"Late","Same day"))</f>
        <v/>
      </c>
      <c r="AF445" s="26" t="str">
        <f aca="false">IF($A445="","",IFERROR(INDEX(Validation!$C$193:$C$217,MATCH($A445,Validation!$A$193:$A$217,0)),IF(COUNTIF(Validation!$U$19:$U$178,$Z445)&gt;0,$Z445,IF(COUNTIF(Validation!$S$19:$S$178,$AI445)=1,INDEX(Validation!$U$19:$U$178,MATCH($AI445,Validation!$S$19:$S$178,0)),$Z445))))</f>
        <v/>
      </c>
      <c r="AG445" s="27" t="str">
        <f aca="false">IF(COUNTA($A445:$U445)=0,"",IF($A445="","No name",IF($F445="","No date",IF($W445=0,"Date ilegible",IF(NOT(ISNUMBER($N445)),"Hours no numéricas",IF($AA445="NO MATCH","Person no identificada","OK"))))))</f>
        <v/>
      </c>
      <c r="AH445" s="27" t="str">
        <f aca="false">IF($W445=0,"No date",IF($W445&lt;Validation!$B$3,"Before period",IF($W445&gt;Validation!$C$3,"After period","In period")))</f>
        <v>No date</v>
      </c>
      <c r="AI445" s="26" t="str">
        <f aca="false">IF($Y445="","",TRIM(RIGHT(SUBSTITUTE($Y445," ",REPT(" ",50)),50)))</f>
        <v/>
      </c>
      <c r="AJ445" s="27" t="str">
        <f aca="false">IF($A445="","",IF(NOT(ISERROR(MATCH($A445,Validation!$A$193:$A$217,0))),"Manual mapping",IF(COUNTIF(Validation!$U$19:$U$178,$Z445)&gt;0,"Direct",IF(COUNTIF(Validation!$S$19:$S$178,$AI445)=1,"By surname","Unresolved"))))</f>
        <v/>
      </c>
      <c r="AK445" s="28" t="str">
        <f aca="false">IF($L445="","",IF(MATCH($L445,$L$2:$L$3000,0)&lt;&gt;ROW()-1,"",COUNT($AK$1:$AK444)+1))</f>
        <v/>
      </c>
      <c r="AL445" s="28" t="str">
        <f aca="false">IF($G445="","",IF(MATCH($G445,$G$2:$G$3000,0)&lt;&gt;ROW()-1,"",COUNT($AL$1:$AL444)+1))</f>
        <v/>
      </c>
      <c r="AM445" s="28" t="str">
        <f aca="false">IF($H445="","",IF(MATCH($H445,$H$2:$H$3000,0)&lt;&gt;ROW()-1,"",COUNT($AM$1:$AM444)+1))</f>
        <v/>
      </c>
      <c r="AN445" s="28" t="str">
        <f aca="false">IF($I445="","",IF(MATCH($I445,$I$2:$I$3000,0)&lt;&gt;ROW()-1,"",COUNT($AN$1:$AN444)+1))</f>
        <v/>
      </c>
      <c r="AO445" s="28" t="str">
        <f aca="false">IF($Q445="","",IF(MATCH($Q445,$Q$2:$Q$3000,0)&lt;&gt;ROW()-1,"",COUNT($AO$1:$AO444)+1))</f>
        <v/>
      </c>
    </row>
    <row r="446" customFormat="false" ht="12.75" hidden="false" customHeight="true" outlineLevel="0" collapsed="false">
      <c r="W446" s="24" t="n">
        <f aca="false">IF($F446="",0,IFERROR(IF(ISNUMBER($F446),INT($F446),DATE(VALUE(MID(SUBSTITUTE(LEFT($F446,FIND(" ",$F446&amp;" ")-1),"/",REPT(" ",20)),41,20)),VALUE(LEFT(SUBSTITUTE(LEFT($F446,FIND(" ",$F446&amp;" ")-1),"/",REPT(" ",20)),20)),VALUE(MID(SUBSTITUTE(LEFT($F446,FIND(" ",$F446&amp;" ")-1),"/",REPT(" ",20)),21,20)))),0))</f>
        <v>0</v>
      </c>
      <c r="X446" s="25" t="str">
        <f aca="false">IF(ISNUMBER($N446),$N446*Validation!$B$5,"")</f>
        <v/>
      </c>
      <c r="Y446" s="26" t="str">
        <f aca="false">IF($A446="","",SUBSTITUTE(SUBSTITUTE(SUBSTITUTE(SUBSTITUTE(SUBSTITUTE(SUBSTITUTE(SUBSTITUTE(UPPER(TRIM($A446)),"Á","A"),"É","E"),"Í","I"),"Ó","O"),"Ú","U"),"Ñ","N"),"Ü","U"))</f>
        <v/>
      </c>
      <c r="Z446" s="26" t="str">
        <f aca="false">IF($Y446="","",LEFT($Y446,1)&amp;" "&amp;TRIM(RIGHT(SUBSTITUTE($Y446," ",REPT(" ",50)),50)))</f>
        <v/>
      </c>
      <c r="AA446" s="27" t="str">
        <f aca="false">IF($AF446="","",IF(COUNTIF(Validation!$U$19:$U$178,$AF446)&gt;0,"OK","NO MATCH"))</f>
        <v/>
      </c>
      <c r="AB446" s="27" t="str">
        <f aca="false">IF($W446=0,"",IF(AND($W446&gt;=Validation!$B$3,$W446&lt;=Validation!$C$3),"Yes","No"))</f>
        <v/>
      </c>
      <c r="AC446" s="26" t="str">
        <f aca="false">IF($A446="","",$AF446&amp;"|"&amp;TEXT($W446,"yyyy-mm-dd")&amp;"|"&amp;$J446&amp;"|"&amp;$N446)</f>
        <v/>
      </c>
      <c r="AD446" s="27" t="str">
        <f aca="false">IF($AC446="","",IF(COUNTIF($AC$2:$AC$3000,$AC446)&gt;1,"REVIEW","OK"))</f>
        <v/>
      </c>
      <c r="AE446" s="27" t="str">
        <f aca="false">IF(OR($W446=0,$O446=""),"",IF(IFERROR(IF(ISNUMBER($O446),INT($O446),DATE(VALUE(MID(SUBSTITUTE(LEFT($O446,FIND(" ",$O446&amp;" ")-1),"/",REPT(" ",20)),41,20)),VALUE(LEFT(SUBSTITUTE(LEFT($O446,FIND(" ",$O446&amp;" ")-1),"/",REPT(" ",20)),20)),VALUE(MID(SUBSTITUTE(LEFT($O446,FIND(" ",$O446&amp;" ")-1),"/",REPT(" ",20)),21,20)))),0)&gt;$W446,"Late","Same day"))</f>
        <v/>
      </c>
      <c r="AF446" s="26" t="str">
        <f aca="false">IF($A446="","",IFERROR(INDEX(Validation!$C$193:$C$217,MATCH($A446,Validation!$A$193:$A$217,0)),IF(COUNTIF(Validation!$U$19:$U$178,$Z446)&gt;0,$Z446,IF(COUNTIF(Validation!$S$19:$S$178,$AI446)=1,INDEX(Validation!$U$19:$U$178,MATCH($AI446,Validation!$S$19:$S$178,0)),$Z446))))</f>
        <v/>
      </c>
      <c r="AG446" s="27" t="str">
        <f aca="false">IF(COUNTA($A446:$U446)=0,"",IF($A446="","No name",IF($F446="","No date",IF($W446=0,"Date ilegible",IF(NOT(ISNUMBER($N446)),"Hours no numéricas",IF($AA446="NO MATCH","Person no identificada","OK"))))))</f>
        <v/>
      </c>
      <c r="AH446" s="27" t="str">
        <f aca="false">IF($W446=0,"No date",IF($W446&lt;Validation!$B$3,"Before period",IF($W446&gt;Validation!$C$3,"After period","In period")))</f>
        <v>No date</v>
      </c>
      <c r="AI446" s="26" t="str">
        <f aca="false">IF($Y446="","",TRIM(RIGHT(SUBSTITUTE($Y446," ",REPT(" ",50)),50)))</f>
        <v/>
      </c>
      <c r="AJ446" s="27" t="str">
        <f aca="false">IF($A446="","",IF(NOT(ISERROR(MATCH($A446,Validation!$A$193:$A$217,0))),"Manual mapping",IF(COUNTIF(Validation!$U$19:$U$178,$Z446)&gt;0,"Direct",IF(COUNTIF(Validation!$S$19:$S$178,$AI446)=1,"By surname","Unresolved"))))</f>
        <v/>
      </c>
      <c r="AK446" s="28" t="str">
        <f aca="false">IF($L446="","",IF(MATCH($L446,$L$2:$L$3000,0)&lt;&gt;ROW()-1,"",COUNT($AK$1:$AK445)+1))</f>
        <v/>
      </c>
      <c r="AL446" s="28" t="str">
        <f aca="false">IF($G446="","",IF(MATCH($G446,$G$2:$G$3000,0)&lt;&gt;ROW()-1,"",COUNT($AL$1:$AL445)+1))</f>
        <v/>
      </c>
      <c r="AM446" s="28" t="str">
        <f aca="false">IF($H446="","",IF(MATCH($H446,$H$2:$H$3000,0)&lt;&gt;ROW()-1,"",COUNT($AM$1:$AM445)+1))</f>
        <v/>
      </c>
      <c r="AN446" s="28" t="str">
        <f aca="false">IF($I446="","",IF(MATCH($I446,$I$2:$I$3000,0)&lt;&gt;ROW()-1,"",COUNT($AN$1:$AN445)+1))</f>
        <v/>
      </c>
      <c r="AO446" s="28" t="str">
        <f aca="false">IF($Q446="","",IF(MATCH($Q446,$Q$2:$Q$3000,0)&lt;&gt;ROW()-1,"",COUNT($AO$1:$AO445)+1))</f>
        <v/>
      </c>
    </row>
    <row r="447" customFormat="false" ht="12.75" hidden="false" customHeight="true" outlineLevel="0" collapsed="false">
      <c r="W447" s="24" t="n">
        <f aca="false">IF($F447="",0,IFERROR(IF(ISNUMBER($F447),INT($F447),DATE(VALUE(MID(SUBSTITUTE(LEFT($F447,FIND(" ",$F447&amp;" ")-1),"/",REPT(" ",20)),41,20)),VALUE(LEFT(SUBSTITUTE(LEFT($F447,FIND(" ",$F447&amp;" ")-1),"/",REPT(" ",20)),20)),VALUE(MID(SUBSTITUTE(LEFT($F447,FIND(" ",$F447&amp;" ")-1),"/",REPT(" ",20)),21,20)))),0))</f>
        <v>0</v>
      </c>
      <c r="X447" s="25" t="str">
        <f aca="false">IF(ISNUMBER($N447),$N447*Validation!$B$5,"")</f>
        <v/>
      </c>
      <c r="Y447" s="26" t="str">
        <f aca="false">IF($A447="","",SUBSTITUTE(SUBSTITUTE(SUBSTITUTE(SUBSTITUTE(SUBSTITUTE(SUBSTITUTE(SUBSTITUTE(UPPER(TRIM($A447)),"Á","A"),"É","E"),"Í","I"),"Ó","O"),"Ú","U"),"Ñ","N"),"Ü","U"))</f>
        <v/>
      </c>
      <c r="Z447" s="26" t="str">
        <f aca="false">IF($Y447="","",LEFT($Y447,1)&amp;" "&amp;TRIM(RIGHT(SUBSTITUTE($Y447," ",REPT(" ",50)),50)))</f>
        <v/>
      </c>
      <c r="AA447" s="27" t="str">
        <f aca="false">IF($AF447="","",IF(COUNTIF(Validation!$U$19:$U$178,$AF447)&gt;0,"OK","NO MATCH"))</f>
        <v/>
      </c>
      <c r="AB447" s="27" t="str">
        <f aca="false">IF($W447=0,"",IF(AND($W447&gt;=Validation!$B$3,$W447&lt;=Validation!$C$3),"Yes","No"))</f>
        <v/>
      </c>
      <c r="AC447" s="26" t="str">
        <f aca="false">IF($A447="","",$AF447&amp;"|"&amp;TEXT($W447,"yyyy-mm-dd")&amp;"|"&amp;$J447&amp;"|"&amp;$N447)</f>
        <v/>
      </c>
      <c r="AD447" s="27" t="str">
        <f aca="false">IF($AC447="","",IF(COUNTIF($AC$2:$AC$3000,$AC447)&gt;1,"REVIEW","OK"))</f>
        <v/>
      </c>
      <c r="AE447" s="27" t="str">
        <f aca="false">IF(OR($W447=0,$O447=""),"",IF(IFERROR(IF(ISNUMBER($O447),INT($O447),DATE(VALUE(MID(SUBSTITUTE(LEFT($O447,FIND(" ",$O447&amp;" ")-1),"/",REPT(" ",20)),41,20)),VALUE(LEFT(SUBSTITUTE(LEFT($O447,FIND(" ",$O447&amp;" ")-1),"/",REPT(" ",20)),20)),VALUE(MID(SUBSTITUTE(LEFT($O447,FIND(" ",$O447&amp;" ")-1),"/",REPT(" ",20)),21,20)))),0)&gt;$W447,"Late","Same day"))</f>
        <v/>
      </c>
      <c r="AF447" s="26" t="str">
        <f aca="false">IF($A447="","",IFERROR(INDEX(Validation!$C$193:$C$217,MATCH($A447,Validation!$A$193:$A$217,0)),IF(COUNTIF(Validation!$U$19:$U$178,$Z447)&gt;0,$Z447,IF(COUNTIF(Validation!$S$19:$S$178,$AI447)=1,INDEX(Validation!$U$19:$U$178,MATCH($AI447,Validation!$S$19:$S$178,0)),$Z447))))</f>
        <v/>
      </c>
      <c r="AG447" s="27" t="str">
        <f aca="false">IF(COUNTA($A447:$U447)=0,"",IF($A447="","No name",IF($F447="","No date",IF($W447=0,"Date ilegible",IF(NOT(ISNUMBER($N447)),"Hours no numéricas",IF($AA447="NO MATCH","Person no identificada","OK"))))))</f>
        <v/>
      </c>
      <c r="AH447" s="27" t="str">
        <f aca="false">IF($W447=0,"No date",IF($W447&lt;Validation!$B$3,"Before period",IF($W447&gt;Validation!$C$3,"After period","In period")))</f>
        <v>No date</v>
      </c>
      <c r="AI447" s="26" t="str">
        <f aca="false">IF($Y447="","",TRIM(RIGHT(SUBSTITUTE($Y447," ",REPT(" ",50)),50)))</f>
        <v/>
      </c>
      <c r="AJ447" s="27" t="str">
        <f aca="false">IF($A447="","",IF(NOT(ISERROR(MATCH($A447,Validation!$A$193:$A$217,0))),"Manual mapping",IF(COUNTIF(Validation!$U$19:$U$178,$Z447)&gt;0,"Direct",IF(COUNTIF(Validation!$S$19:$S$178,$AI447)=1,"By surname","Unresolved"))))</f>
        <v/>
      </c>
      <c r="AK447" s="28" t="str">
        <f aca="false">IF($L447="","",IF(MATCH($L447,$L$2:$L$3000,0)&lt;&gt;ROW()-1,"",COUNT($AK$1:$AK446)+1))</f>
        <v/>
      </c>
      <c r="AL447" s="28" t="str">
        <f aca="false">IF($G447="","",IF(MATCH($G447,$G$2:$G$3000,0)&lt;&gt;ROW()-1,"",COUNT($AL$1:$AL446)+1))</f>
        <v/>
      </c>
      <c r="AM447" s="28" t="str">
        <f aca="false">IF($H447="","",IF(MATCH($H447,$H$2:$H$3000,0)&lt;&gt;ROW()-1,"",COUNT($AM$1:$AM446)+1))</f>
        <v/>
      </c>
      <c r="AN447" s="28" t="str">
        <f aca="false">IF($I447="","",IF(MATCH($I447,$I$2:$I$3000,0)&lt;&gt;ROW()-1,"",COUNT($AN$1:$AN446)+1))</f>
        <v/>
      </c>
      <c r="AO447" s="28" t="str">
        <f aca="false">IF($Q447="","",IF(MATCH($Q447,$Q$2:$Q$3000,0)&lt;&gt;ROW()-1,"",COUNT($AO$1:$AO446)+1))</f>
        <v/>
      </c>
    </row>
    <row r="448" customFormat="false" ht="12.75" hidden="false" customHeight="true" outlineLevel="0" collapsed="false">
      <c r="W448" s="24" t="n">
        <f aca="false">IF($F448="",0,IFERROR(IF(ISNUMBER($F448),INT($F448),DATE(VALUE(MID(SUBSTITUTE(LEFT($F448,FIND(" ",$F448&amp;" ")-1),"/",REPT(" ",20)),41,20)),VALUE(LEFT(SUBSTITUTE(LEFT($F448,FIND(" ",$F448&amp;" ")-1),"/",REPT(" ",20)),20)),VALUE(MID(SUBSTITUTE(LEFT($F448,FIND(" ",$F448&amp;" ")-1),"/",REPT(" ",20)),21,20)))),0))</f>
        <v>0</v>
      </c>
      <c r="X448" s="25" t="str">
        <f aca="false">IF(ISNUMBER($N448),$N448*Validation!$B$5,"")</f>
        <v/>
      </c>
      <c r="Y448" s="26" t="str">
        <f aca="false">IF($A448="","",SUBSTITUTE(SUBSTITUTE(SUBSTITUTE(SUBSTITUTE(SUBSTITUTE(SUBSTITUTE(SUBSTITUTE(UPPER(TRIM($A448)),"Á","A"),"É","E"),"Í","I"),"Ó","O"),"Ú","U"),"Ñ","N"),"Ü","U"))</f>
        <v/>
      </c>
      <c r="Z448" s="26" t="str">
        <f aca="false">IF($Y448="","",LEFT($Y448,1)&amp;" "&amp;TRIM(RIGHT(SUBSTITUTE($Y448," ",REPT(" ",50)),50)))</f>
        <v/>
      </c>
      <c r="AA448" s="27" t="str">
        <f aca="false">IF($AF448="","",IF(COUNTIF(Validation!$U$19:$U$178,$AF448)&gt;0,"OK","NO MATCH"))</f>
        <v/>
      </c>
      <c r="AB448" s="27" t="str">
        <f aca="false">IF($W448=0,"",IF(AND($W448&gt;=Validation!$B$3,$W448&lt;=Validation!$C$3),"Yes","No"))</f>
        <v/>
      </c>
      <c r="AC448" s="26" t="str">
        <f aca="false">IF($A448="","",$AF448&amp;"|"&amp;TEXT($W448,"yyyy-mm-dd")&amp;"|"&amp;$J448&amp;"|"&amp;$N448)</f>
        <v/>
      </c>
      <c r="AD448" s="27" t="str">
        <f aca="false">IF($AC448="","",IF(COUNTIF($AC$2:$AC$3000,$AC448)&gt;1,"REVIEW","OK"))</f>
        <v/>
      </c>
      <c r="AE448" s="27" t="str">
        <f aca="false">IF(OR($W448=0,$O448=""),"",IF(IFERROR(IF(ISNUMBER($O448),INT($O448),DATE(VALUE(MID(SUBSTITUTE(LEFT($O448,FIND(" ",$O448&amp;" ")-1),"/",REPT(" ",20)),41,20)),VALUE(LEFT(SUBSTITUTE(LEFT($O448,FIND(" ",$O448&amp;" ")-1),"/",REPT(" ",20)),20)),VALUE(MID(SUBSTITUTE(LEFT($O448,FIND(" ",$O448&amp;" ")-1),"/",REPT(" ",20)),21,20)))),0)&gt;$W448,"Late","Same day"))</f>
        <v/>
      </c>
      <c r="AF448" s="26" t="str">
        <f aca="false">IF($A448="","",IFERROR(INDEX(Validation!$C$193:$C$217,MATCH($A448,Validation!$A$193:$A$217,0)),IF(COUNTIF(Validation!$U$19:$U$178,$Z448)&gt;0,$Z448,IF(COUNTIF(Validation!$S$19:$S$178,$AI448)=1,INDEX(Validation!$U$19:$U$178,MATCH($AI448,Validation!$S$19:$S$178,0)),$Z448))))</f>
        <v/>
      </c>
      <c r="AG448" s="27" t="str">
        <f aca="false">IF(COUNTA($A448:$U448)=0,"",IF($A448="","No name",IF($F448="","No date",IF($W448=0,"Date ilegible",IF(NOT(ISNUMBER($N448)),"Hours no numéricas",IF($AA448="NO MATCH","Person no identificada","OK"))))))</f>
        <v/>
      </c>
      <c r="AH448" s="27" t="str">
        <f aca="false">IF($W448=0,"No date",IF($W448&lt;Validation!$B$3,"Before period",IF($W448&gt;Validation!$C$3,"After period","In period")))</f>
        <v>No date</v>
      </c>
      <c r="AI448" s="26" t="str">
        <f aca="false">IF($Y448="","",TRIM(RIGHT(SUBSTITUTE($Y448," ",REPT(" ",50)),50)))</f>
        <v/>
      </c>
      <c r="AJ448" s="27" t="str">
        <f aca="false">IF($A448="","",IF(NOT(ISERROR(MATCH($A448,Validation!$A$193:$A$217,0))),"Manual mapping",IF(COUNTIF(Validation!$U$19:$U$178,$Z448)&gt;0,"Direct",IF(COUNTIF(Validation!$S$19:$S$178,$AI448)=1,"By surname","Unresolved"))))</f>
        <v/>
      </c>
      <c r="AK448" s="28" t="str">
        <f aca="false">IF($L448="","",IF(MATCH($L448,$L$2:$L$3000,0)&lt;&gt;ROW()-1,"",COUNT($AK$1:$AK447)+1))</f>
        <v/>
      </c>
      <c r="AL448" s="28" t="str">
        <f aca="false">IF($G448="","",IF(MATCH($G448,$G$2:$G$3000,0)&lt;&gt;ROW()-1,"",COUNT($AL$1:$AL447)+1))</f>
        <v/>
      </c>
      <c r="AM448" s="28" t="str">
        <f aca="false">IF($H448="","",IF(MATCH($H448,$H$2:$H$3000,0)&lt;&gt;ROW()-1,"",COUNT($AM$1:$AM447)+1))</f>
        <v/>
      </c>
      <c r="AN448" s="28" t="str">
        <f aca="false">IF($I448="","",IF(MATCH($I448,$I$2:$I$3000,0)&lt;&gt;ROW()-1,"",COUNT($AN$1:$AN447)+1))</f>
        <v/>
      </c>
      <c r="AO448" s="28" t="str">
        <f aca="false">IF($Q448="","",IF(MATCH($Q448,$Q$2:$Q$3000,0)&lt;&gt;ROW()-1,"",COUNT($AO$1:$AO447)+1))</f>
        <v/>
      </c>
    </row>
    <row r="449" customFormat="false" ht="12.75" hidden="false" customHeight="true" outlineLevel="0" collapsed="false">
      <c r="W449" s="24" t="n">
        <f aca="false">IF($F449="",0,IFERROR(IF(ISNUMBER($F449),INT($F449),DATE(VALUE(MID(SUBSTITUTE(LEFT($F449,FIND(" ",$F449&amp;" ")-1),"/",REPT(" ",20)),41,20)),VALUE(LEFT(SUBSTITUTE(LEFT($F449,FIND(" ",$F449&amp;" ")-1),"/",REPT(" ",20)),20)),VALUE(MID(SUBSTITUTE(LEFT($F449,FIND(" ",$F449&amp;" ")-1),"/",REPT(" ",20)),21,20)))),0))</f>
        <v>0</v>
      </c>
      <c r="X449" s="25" t="str">
        <f aca="false">IF(ISNUMBER($N449),$N449*Validation!$B$5,"")</f>
        <v/>
      </c>
      <c r="Y449" s="26" t="str">
        <f aca="false">IF($A449="","",SUBSTITUTE(SUBSTITUTE(SUBSTITUTE(SUBSTITUTE(SUBSTITUTE(SUBSTITUTE(SUBSTITUTE(UPPER(TRIM($A449)),"Á","A"),"É","E"),"Í","I"),"Ó","O"),"Ú","U"),"Ñ","N"),"Ü","U"))</f>
        <v/>
      </c>
      <c r="Z449" s="26" t="str">
        <f aca="false">IF($Y449="","",LEFT($Y449,1)&amp;" "&amp;TRIM(RIGHT(SUBSTITUTE($Y449," ",REPT(" ",50)),50)))</f>
        <v/>
      </c>
      <c r="AA449" s="27" t="str">
        <f aca="false">IF($AF449="","",IF(COUNTIF(Validation!$U$19:$U$178,$AF449)&gt;0,"OK","NO MATCH"))</f>
        <v/>
      </c>
      <c r="AB449" s="27" t="str">
        <f aca="false">IF($W449=0,"",IF(AND($W449&gt;=Validation!$B$3,$W449&lt;=Validation!$C$3),"Yes","No"))</f>
        <v/>
      </c>
      <c r="AC449" s="26" t="str">
        <f aca="false">IF($A449="","",$AF449&amp;"|"&amp;TEXT($W449,"yyyy-mm-dd")&amp;"|"&amp;$J449&amp;"|"&amp;$N449)</f>
        <v/>
      </c>
      <c r="AD449" s="27" t="str">
        <f aca="false">IF($AC449="","",IF(COUNTIF($AC$2:$AC$3000,$AC449)&gt;1,"REVIEW","OK"))</f>
        <v/>
      </c>
      <c r="AE449" s="27" t="str">
        <f aca="false">IF(OR($W449=0,$O449=""),"",IF(IFERROR(IF(ISNUMBER($O449),INT($O449),DATE(VALUE(MID(SUBSTITUTE(LEFT($O449,FIND(" ",$O449&amp;" ")-1),"/",REPT(" ",20)),41,20)),VALUE(LEFT(SUBSTITUTE(LEFT($O449,FIND(" ",$O449&amp;" ")-1),"/",REPT(" ",20)),20)),VALUE(MID(SUBSTITUTE(LEFT($O449,FIND(" ",$O449&amp;" ")-1),"/",REPT(" ",20)),21,20)))),0)&gt;$W449,"Late","Same day"))</f>
        <v/>
      </c>
      <c r="AF449" s="26" t="str">
        <f aca="false">IF($A449="","",IFERROR(INDEX(Validation!$C$193:$C$217,MATCH($A449,Validation!$A$193:$A$217,0)),IF(COUNTIF(Validation!$U$19:$U$178,$Z449)&gt;0,$Z449,IF(COUNTIF(Validation!$S$19:$S$178,$AI449)=1,INDEX(Validation!$U$19:$U$178,MATCH($AI449,Validation!$S$19:$S$178,0)),$Z449))))</f>
        <v/>
      </c>
      <c r="AG449" s="27" t="str">
        <f aca="false">IF(COUNTA($A449:$U449)=0,"",IF($A449="","No name",IF($F449="","No date",IF($W449=0,"Date ilegible",IF(NOT(ISNUMBER($N449)),"Hours no numéricas",IF($AA449="NO MATCH","Person no identificada","OK"))))))</f>
        <v/>
      </c>
      <c r="AH449" s="27" t="str">
        <f aca="false">IF($W449=0,"No date",IF($W449&lt;Validation!$B$3,"Before period",IF($W449&gt;Validation!$C$3,"After period","In period")))</f>
        <v>No date</v>
      </c>
      <c r="AI449" s="26" t="str">
        <f aca="false">IF($Y449="","",TRIM(RIGHT(SUBSTITUTE($Y449," ",REPT(" ",50)),50)))</f>
        <v/>
      </c>
      <c r="AJ449" s="27" t="str">
        <f aca="false">IF($A449="","",IF(NOT(ISERROR(MATCH($A449,Validation!$A$193:$A$217,0))),"Manual mapping",IF(COUNTIF(Validation!$U$19:$U$178,$Z449)&gt;0,"Direct",IF(COUNTIF(Validation!$S$19:$S$178,$AI449)=1,"By surname","Unresolved"))))</f>
        <v/>
      </c>
      <c r="AK449" s="28" t="str">
        <f aca="false">IF($L449="","",IF(MATCH($L449,$L$2:$L$3000,0)&lt;&gt;ROW()-1,"",COUNT($AK$1:$AK448)+1))</f>
        <v/>
      </c>
      <c r="AL449" s="28" t="str">
        <f aca="false">IF($G449="","",IF(MATCH($G449,$G$2:$G$3000,0)&lt;&gt;ROW()-1,"",COUNT($AL$1:$AL448)+1))</f>
        <v/>
      </c>
      <c r="AM449" s="28" t="str">
        <f aca="false">IF($H449="","",IF(MATCH($H449,$H$2:$H$3000,0)&lt;&gt;ROW()-1,"",COUNT($AM$1:$AM448)+1))</f>
        <v/>
      </c>
      <c r="AN449" s="28" t="str">
        <f aca="false">IF($I449="","",IF(MATCH($I449,$I$2:$I$3000,0)&lt;&gt;ROW()-1,"",COUNT($AN$1:$AN448)+1))</f>
        <v/>
      </c>
      <c r="AO449" s="28" t="str">
        <f aca="false">IF($Q449="","",IF(MATCH($Q449,$Q$2:$Q$3000,0)&lt;&gt;ROW()-1,"",COUNT($AO$1:$AO448)+1))</f>
        <v/>
      </c>
    </row>
    <row r="450" customFormat="false" ht="12.75" hidden="false" customHeight="true" outlineLevel="0" collapsed="false">
      <c r="W450" s="24" t="n">
        <f aca="false">IF($F450="",0,IFERROR(IF(ISNUMBER($F450),INT($F450),DATE(VALUE(MID(SUBSTITUTE(LEFT($F450,FIND(" ",$F450&amp;" ")-1),"/",REPT(" ",20)),41,20)),VALUE(LEFT(SUBSTITUTE(LEFT($F450,FIND(" ",$F450&amp;" ")-1),"/",REPT(" ",20)),20)),VALUE(MID(SUBSTITUTE(LEFT($F450,FIND(" ",$F450&amp;" ")-1),"/",REPT(" ",20)),21,20)))),0))</f>
        <v>0</v>
      </c>
      <c r="X450" s="25" t="str">
        <f aca="false">IF(ISNUMBER($N450),$N450*Validation!$B$5,"")</f>
        <v/>
      </c>
      <c r="Y450" s="26" t="str">
        <f aca="false">IF($A450="","",SUBSTITUTE(SUBSTITUTE(SUBSTITUTE(SUBSTITUTE(SUBSTITUTE(SUBSTITUTE(SUBSTITUTE(UPPER(TRIM($A450)),"Á","A"),"É","E"),"Í","I"),"Ó","O"),"Ú","U"),"Ñ","N"),"Ü","U"))</f>
        <v/>
      </c>
      <c r="Z450" s="26" t="str">
        <f aca="false">IF($Y450="","",LEFT($Y450,1)&amp;" "&amp;TRIM(RIGHT(SUBSTITUTE($Y450," ",REPT(" ",50)),50)))</f>
        <v/>
      </c>
      <c r="AA450" s="27" t="str">
        <f aca="false">IF($AF450="","",IF(COUNTIF(Validation!$U$19:$U$178,$AF450)&gt;0,"OK","NO MATCH"))</f>
        <v/>
      </c>
      <c r="AB450" s="27" t="str">
        <f aca="false">IF($W450=0,"",IF(AND($W450&gt;=Validation!$B$3,$W450&lt;=Validation!$C$3),"Yes","No"))</f>
        <v/>
      </c>
      <c r="AC450" s="26" t="str">
        <f aca="false">IF($A450="","",$AF450&amp;"|"&amp;TEXT($W450,"yyyy-mm-dd")&amp;"|"&amp;$J450&amp;"|"&amp;$N450)</f>
        <v/>
      </c>
      <c r="AD450" s="27" t="str">
        <f aca="false">IF($AC450="","",IF(COUNTIF($AC$2:$AC$3000,$AC450)&gt;1,"REVIEW","OK"))</f>
        <v/>
      </c>
      <c r="AE450" s="27" t="str">
        <f aca="false">IF(OR($W450=0,$O450=""),"",IF(IFERROR(IF(ISNUMBER($O450),INT($O450),DATE(VALUE(MID(SUBSTITUTE(LEFT($O450,FIND(" ",$O450&amp;" ")-1),"/",REPT(" ",20)),41,20)),VALUE(LEFT(SUBSTITUTE(LEFT($O450,FIND(" ",$O450&amp;" ")-1),"/",REPT(" ",20)),20)),VALUE(MID(SUBSTITUTE(LEFT($O450,FIND(" ",$O450&amp;" ")-1),"/",REPT(" ",20)),21,20)))),0)&gt;$W450,"Late","Same day"))</f>
        <v/>
      </c>
      <c r="AF450" s="26" t="str">
        <f aca="false">IF($A450="","",IFERROR(INDEX(Validation!$C$193:$C$217,MATCH($A450,Validation!$A$193:$A$217,0)),IF(COUNTIF(Validation!$U$19:$U$178,$Z450)&gt;0,$Z450,IF(COUNTIF(Validation!$S$19:$S$178,$AI450)=1,INDEX(Validation!$U$19:$U$178,MATCH($AI450,Validation!$S$19:$S$178,0)),$Z450))))</f>
        <v/>
      </c>
      <c r="AG450" s="27" t="str">
        <f aca="false">IF(COUNTA($A450:$U450)=0,"",IF($A450="","No name",IF($F450="","No date",IF($W450=0,"Date ilegible",IF(NOT(ISNUMBER($N450)),"Hours no numéricas",IF($AA450="NO MATCH","Person no identificada","OK"))))))</f>
        <v/>
      </c>
      <c r="AH450" s="27" t="str">
        <f aca="false">IF($W450=0,"No date",IF($W450&lt;Validation!$B$3,"Before period",IF($W450&gt;Validation!$C$3,"After period","In period")))</f>
        <v>No date</v>
      </c>
      <c r="AI450" s="26" t="str">
        <f aca="false">IF($Y450="","",TRIM(RIGHT(SUBSTITUTE($Y450," ",REPT(" ",50)),50)))</f>
        <v/>
      </c>
      <c r="AJ450" s="27" t="str">
        <f aca="false">IF($A450="","",IF(NOT(ISERROR(MATCH($A450,Validation!$A$193:$A$217,0))),"Manual mapping",IF(COUNTIF(Validation!$U$19:$U$178,$Z450)&gt;0,"Direct",IF(COUNTIF(Validation!$S$19:$S$178,$AI450)=1,"By surname","Unresolved"))))</f>
        <v/>
      </c>
      <c r="AK450" s="28" t="str">
        <f aca="false">IF($L450="","",IF(MATCH($L450,$L$2:$L$3000,0)&lt;&gt;ROW()-1,"",COUNT($AK$1:$AK449)+1))</f>
        <v/>
      </c>
      <c r="AL450" s="28" t="str">
        <f aca="false">IF($G450="","",IF(MATCH($G450,$G$2:$G$3000,0)&lt;&gt;ROW()-1,"",COUNT($AL$1:$AL449)+1))</f>
        <v/>
      </c>
      <c r="AM450" s="28" t="str">
        <f aca="false">IF($H450="","",IF(MATCH($H450,$H$2:$H$3000,0)&lt;&gt;ROW()-1,"",COUNT($AM$1:$AM449)+1))</f>
        <v/>
      </c>
      <c r="AN450" s="28" t="str">
        <f aca="false">IF($I450="","",IF(MATCH($I450,$I$2:$I$3000,0)&lt;&gt;ROW()-1,"",COUNT($AN$1:$AN449)+1))</f>
        <v/>
      </c>
      <c r="AO450" s="28" t="str">
        <f aca="false">IF($Q450="","",IF(MATCH($Q450,$Q$2:$Q$3000,0)&lt;&gt;ROW()-1,"",COUNT($AO$1:$AO449)+1))</f>
        <v/>
      </c>
    </row>
    <row r="451" customFormat="false" ht="12.75" hidden="false" customHeight="true" outlineLevel="0" collapsed="false">
      <c r="W451" s="24" t="n">
        <f aca="false">IF($F451="",0,IFERROR(IF(ISNUMBER($F451),INT($F451),DATE(VALUE(MID(SUBSTITUTE(LEFT($F451,FIND(" ",$F451&amp;" ")-1),"/",REPT(" ",20)),41,20)),VALUE(LEFT(SUBSTITUTE(LEFT($F451,FIND(" ",$F451&amp;" ")-1),"/",REPT(" ",20)),20)),VALUE(MID(SUBSTITUTE(LEFT($F451,FIND(" ",$F451&amp;" ")-1),"/",REPT(" ",20)),21,20)))),0))</f>
        <v>0</v>
      </c>
      <c r="X451" s="25" t="str">
        <f aca="false">IF(ISNUMBER($N451),$N451*Validation!$B$5,"")</f>
        <v/>
      </c>
      <c r="Y451" s="26" t="str">
        <f aca="false">IF($A451="","",SUBSTITUTE(SUBSTITUTE(SUBSTITUTE(SUBSTITUTE(SUBSTITUTE(SUBSTITUTE(SUBSTITUTE(UPPER(TRIM($A451)),"Á","A"),"É","E"),"Í","I"),"Ó","O"),"Ú","U"),"Ñ","N"),"Ü","U"))</f>
        <v/>
      </c>
      <c r="Z451" s="26" t="str">
        <f aca="false">IF($Y451="","",LEFT($Y451,1)&amp;" "&amp;TRIM(RIGHT(SUBSTITUTE($Y451," ",REPT(" ",50)),50)))</f>
        <v/>
      </c>
      <c r="AA451" s="27" t="str">
        <f aca="false">IF($AF451="","",IF(COUNTIF(Validation!$U$19:$U$178,$AF451)&gt;0,"OK","NO MATCH"))</f>
        <v/>
      </c>
      <c r="AB451" s="27" t="str">
        <f aca="false">IF($W451=0,"",IF(AND($W451&gt;=Validation!$B$3,$W451&lt;=Validation!$C$3),"Yes","No"))</f>
        <v/>
      </c>
      <c r="AC451" s="26" t="str">
        <f aca="false">IF($A451="","",$AF451&amp;"|"&amp;TEXT($W451,"yyyy-mm-dd")&amp;"|"&amp;$J451&amp;"|"&amp;$N451)</f>
        <v/>
      </c>
      <c r="AD451" s="27" t="str">
        <f aca="false">IF($AC451="","",IF(COUNTIF($AC$2:$AC$3000,$AC451)&gt;1,"REVIEW","OK"))</f>
        <v/>
      </c>
      <c r="AE451" s="27" t="str">
        <f aca="false">IF(OR($W451=0,$O451=""),"",IF(IFERROR(IF(ISNUMBER($O451),INT($O451),DATE(VALUE(MID(SUBSTITUTE(LEFT($O451,FIND(" ",$O451&amp;" ")-1),"/",REPT(" ",20)),41,20)),VALUE(LEFT(SUBSTITUTE(LEFT($O451,FIND(" ",$O451&amp;" ")-1),"/",REPT(" ",20)),20)),VALUE(MID(SUBSTITUTE(LEFT($O451,FIND(" ",$O451&amp;" ")-1),"/",REPT(" ",20)),21,20)))),0)&gt;$W451,"Late","Same day"))</f>
        <v/>
      </c>
      <c r="AF451" s="26" t="str">
        <f aca="false">IF($A451="","",IFERROR(INDEX(Validation!$C$193:$C$217,MATCH($A451,Validation!$A$193:$A$217,0)),IF(COUNTIF(Validation!$U$19:$U$178,$Z451)&gt;0,$Z451,IF(COUNTIF(Validation!$S$19:$S$178,$AI451)=1,INDEX(Validation!$U$19:$U$178,MATCH($AI451,Validation!$S$19:$S$178,0)),$Z451))))</f>
        <v/>
      </c>
      <c r="AG451" s="27" t="str">
        <f aca="false">IF(COUNTA($A451:$U451)=0,"",IF($A451="","No name",IF($F451="","No date",IF($W451=0,"Date ilegible",IF(NOT(ISNUMBER($N451)),"Hours no numéricas",IF($AA451="NO MATCH","Person no identificada","OK"))))))</f>
        <v/>
      </c>
      <c r="AH451" s="27" t="str">
        <f aca="false">IF($W451=0,"No date",IF($W451&lt;Validation!$B$3,"Before period",IF($W451&gt;Validation!$C$3,"After period","In period")))</f>
        <v>No date</v>
      </c>
      <c r="AI451" s="26" t="str">
        <f aca="false">IF($Y451="","",TRIM(RIGHT(SUBSTITUTE($Y451," ",REPT(" ",50)),50)))</f>
        <v/>
      </c>
      <c r="AJ451" s="27" t="str">
        <f aca="false">IF($A451="","",IF(NOT(ISERROR(MATCH($A451,Validation!$A$193:$A$217,0))),"Manual mapping",IF(COUNTIF(Validation!$U$19:$U$178,$Z451)&gt;0,"Direct",IF(COUNTIF(Validation!$S$19:$S$178,$AI451)=1,"By surname","Unresolved"))))</f>
        <v/>
      </c>
      <c r="AK451" s="28" t="str">
        <f aca="false">IF($L451="","",IF(MATCH($L451,$L$2:$L$3000,0)&lt;&gt;ROW()-1,"",COUNT($AK$1:$AK450)+1))</f>
        <v/>
      </c>
      <c r="AL451" s="28" t="str">
        <f aca="false">IF($G451="","",IF(MATCH($G451,$G$2:$G$3000,0)&lt;&gt;ROW()-1,"",COUNT($AL$1:$AL450)+1))</f>
        <v/>
      </c>
      <c r="AM451" s="28" t="str">
        <f aca="false">IF($H451="","",IF(MATCH($H451,$H$2:$H$3000,0)&lt;&gt;ROW()-1,"",COUNT($AM$1:$AM450)+1))</f>
        <v/>
      </c>
      <c r="AN451" s="28" t="str">
        <f aca="false">IF($I451="","",IF(MATCH($I451,$I$2:$I$3000,0)&lt;&gt;ROW()-1,"",COUNT($AN$1:$AN450)+1))</f>
        <v/>
      </c>
      <c r="AO451" s="28" t="str">
        <f aca="false">IF($Q451="","",IF(MATCH($Q451,$Q$2:$Q$3000,0)&lt;&gt;ROW()-1,"",COUNT($AO$1:$AO450)+1))</f>
        <v/>
      </c>
    </row>
    <row r="452" customFormat="false" ht="12.75" hidden="false" customHeight="true" outlineLevel="0" collapsed="false">
      <c r="W452" s="24" t="n">
        <f aca="false">IF($F452="",0,IFERROR(IF(ISNUMBER($F452),INT($F452),DATE(VALUE(MID(SUBSTITUTE(LEFT($F452,FIND(" ",$F452&amp;" ")-1),"/",REPT(" ",20)),41,20)),VALUE(LEFT(SUBSTITUTE(LEFT($F452,FIND(" ",$F452&amp;" ")-1),"/",REPT(" ",20)),20)),VALUE(MID(SUBSTITUTE(LEFT($F452,FIND(" ",$F452&amp;" ")-1),"/",REPT(" ",20)),21,20)))),0))</f>
        <v>0</v>
      </c>
      <c r="X452" s="25" t="str">
        <f aca="false">IF(ISNUMBER($N452),$N452*Validation!$B$5,"")</f>
        <v/>
      </c>
      <c r="Y452" s="26" t="str">
        <f aca="false">IF($A452="","",SUBSTITUTE(SUBSTITUTE(SUBSTITUTE(SUBSTITUTE(SUBSTITUTE(SUBSTITUTE(SUBSTITUTE(UPPER(TRIM($A452)),"Á","A"),"É","E"),"Í","I"),"Ó","O"),"Ú","U"),"Ñ","N"),"Ü","U"))</f>
        <v/>
      </c>
      <c r="Z452" s="26" t="str">
        <f aca="false">IF($Y452="","",LEFT($Y452,1)&amp;" "&amp;TRIM(RIGHT(SUBSTITUTE($Y452," ",REPT(" ",50)),50)))</f>
        <v/>
      </c>
      <c r="AA452" s="27" t="str">
        <f aca="false">IF($AF452="","",IF(COUNTIF(Validation!$U$19:$U$178,$AF452)&gt;0,"OK","NO MATCH"))</f>
        <v/>
      </c>
      <c r="AB452" s="27" t="str">
        <f aca="false">IF($W452=0,"",IF(AND($W452&gt;=Validation!$B$3,$W452&lt;=Validation!$C$3),"Yes","No"))</f>
        <v/>
      </c>
      <c r="AC452" s="26" t="str">
        <f aca="false">IF($A452="","",$AF452&amp;"|"&amp;TEXT($W452,"yyyy-mm-dd")&amp;"|"&amp;$J452&amp;"|"&amp;$N452)</f>
        <v/>
      </c>
      <c r="AD452" s="27" t="str">
        <f aca="false">IF($AC452="","",IF(COUNTIF($AC$2:$AC$3000,$AC452)&gt;1,"REVIEW","OK"))</f>
        <v/>
      </c>
      <c r="AE452" s="27" t="str">
        <f aca="false">IF(OR($W452=0,$O452=""),"",IF(IFERROR(IF(ISNUMBER($O452),INT($O452),DATE(VALUE(MID(SUBSTITUTE(LEFT($O452,FIND(" ",$O452&amp;" ")-1),"/",REPT(" ",20)),41,20)),VALUE(LEFT(SUBSTITUTE(LEFT($O452,FIND(" ",$O452&amp;" ")-1),"/",REPT(" ",20)),20)),VALUE(MID(SUBSTITUTE(LEFT($O452,FIND(" ",$O452&amp;" ")-1),"/",REPT(" ",20)),21,20)))),0)&gt;$W452,"Late","Same day"))</f>
        <v/>
      </c>
      <c r="AF452" s="26" t="str">
        <f aca="false">IF($A452="","",IFERROR(INDEX(Validation!$C$193:$C$217,MATCH($A452,Validation!$A$193:$A$217,0)),IF(COUNTIF(Validation!$U$19:$U$178,$Z452)&gt;0,$Z452,IF(COUNTIF(Validation!$S$19:$S$178,$AI452)=1,INDEX(Validation!$U$19:$U$178,MATCH($AI452,Validation!$S$19:$S$178,0)),$Z452))))</f>
        <v/>
      </c>
      <c r="AG452" s="27" t="str">
        <f aca="false">IF(COUNTA($A452:$U452)=0,"",IF($A452="","No name",IF($F452="","No date",IF($W452=0,"Date ilegible",IF(NOT(ISNUMBER($N452)),"Hours no numéricas",IF($AA452="NO MATCH","Person no identificada","OK"))))))</f>
        <v/>
      </c>
      <c r="AH452" s="27" t="str">
        <f aca="false">IF($W452=0,"No date",IF($W452&lt;Validation!$B$3,"Before period",IF($W452&gt;Validation!$C$3,"After period","In period")))</f>
        <v>No date</v>
      </c>
      <c r="AI452" s="26" t="str">
        <f aca="false">IF($Y452="","",TRIM(RIGHT(SUBSTITUTE($Y452," ",REPT(" ",50)),50)))</f>
        <v/>
      </c>
      <c r="AJ452" s="27" t="str">
        <f aca="false">IF($A452="","",IF(NOT(ISERROR(MATCH($A452,Validation!$A$193:$A$217,0))),"Manual mapping",IF(COUNTIF(Validation!$U$19:$U$178,$Z452)&gt;0,"Direct",IF(COUNTIF(Validation!$S$19:$S$178,$AI452)=1,"By surname","Unresolved"))))</f>
        <v/>
      </c>
      <c r="AK452" s="28" t="str">
        <f aca="false">IF($L452="","",IF(MATCH($L452,$L$2:$L$3000,0)&lt;&gt;ROW()-1,"",COUNT($AK$1:$AK451)+1))</f>
        <v/>
      </c>
      <c r="AL452" s="28" t="str">
        <f aca="false">IF($G452="","",IF(MATCH($G452,$G$2:$G$3000,0)&lt;&gt;ROW()-1,"",COUNT($AL$1:$AL451)+1))</f>
        <v/>
      </c>
      <c r="AM452" s="28" t="str">
        <f aca="false">IF($H452="","",IF(MATCH($H452,$H$2:$H$3000,0)&lt;&gt;ROW()-1,"",COUNT($AM$1:$AM451)+1))</f>
        <v/>
      </c>
      <c r="AN452" s="28" t="str">
        <f aca="false">IF($I452="","",IF(MATCH($I452,$I$2:$I$3000,0)&lt;&gt;ROW()-1,"",COUNT($AN$1:$AN451)+1))</f>
        <v/>
      </c>
      <c r="AO452" s="28" t="str">
        <f aca="false">IF($Q452="","",IF(MATCH($Q452,$Q$2:$Q$3000,0)&lt;&gt;ROW()-1,"",COUNT($AO$1:$AO451)+1))</f>
        <v/>
      </c>
    </row>
    <row r="453" customFormat="false" ht="12.75" hidden="false" customHeight="true" outlineLevel="0" collapsed="false">
      <c r="W453" s="24" t="n">
        <f aca="false">IF($F453="",0,IFERROR(IF(ISNUMBER($F453),INT($F453),DATE(VALUE(MID(SUBSTITUTE(LEFT($F453,FIND(" ",$F453&amp;" ")-1),"/",REPT(" ",20)),41,20)),VALUE(LEFT(SUBSTITUTE(LEFT($F453,FIND(" ",$F453&amp;" ")-1),"/",REPT(" ",20)),20)),VALUE(MID(SUBSTITUTE(LEFT($F453,FIND(" ",$F453&amp;" ")-1),"/",REPT(" ",20)),21,20)))),0))</f>
        <v>0</v>
      </c>
      <c r="X453" s="25" t="str">
        <f aca="false">IF(ISNUMBER($N453),$N453*Validation!$B$5,"")</f>
        <v/>
      </c>
      <c r="Y453" s="26" t="str">
        <f aca="false">IF($A453="","",SUBSTITUTE(SUBSTITUTE(SUBSTITUTE(SUBSTITUTE(SUBSTITUTE(SUBSTITUTE(SUBSTITUTE(UPPER(TRIM($A453)),"Á","A"),"É","E"),"Í","I"),"Ó","O"),"Ú","U"),"Ñ","N"),"Ü","U"))</f>
        <v/>
      </c>
      <c r="Z453" s="26" t="str">
        <f aca="false">IF($Y453="","",LEFT($Y453,1)&amp;" "&amp;TRIM(RIGHT(SUBSTITUTE($Y453," ",REPT(" ",50)),50)))</f>
        <v/>
      </c>
      <c r="AA453" s="27" t="str">
        <f aca="false">IF($AF453="","",IF(COUNTIF(Validation!$U$19:$U$178,$AF453)&gt;0,"OK","NO MATCH"))</f>
        <v/>
      </c>
      <c r="AB453" s="27" t="str">
        <f aca="false">IF($W453=0,"",IF(AND($W453&gt;=Validation!$B$3,$W453&lt;=Validation!$C$3),"Yes","No"))</f>
        <v/>
      </c>
      <c r="AC453" s="26" t="str">
        <f aca="false">IF($A453="","",$AF453&amp;"|"&amp;TEXT($W453,"yyyy-mm-dd")&amp;"|"&amp;$J453&amp;"|"&amp;$N453)</f>
        <v/>
      </c>
      <c r="AD453" s="27" t="str">
        <f aca="false">IF($AC453="","",IF(COUNTIF($AC$2:$AC$3000,$AC453)&gt;1,"REVIEW","OK"))</f>
        <v/>
      </c>
      <c r="AE453" s="27" t="str">
        <f aca="false">IF(OR($W453=0,$O453=""),"",IF(IFERROR(IF(ISNUMBER($O453),INT($O453),DATE(VALUE(MID(SUBSTITUTE(LEFT($O453,FIND(" ",$O453&amp;" ")-1),"/",REPT(" ",20)),41,20)),VALUE(LEFT(SUBSTITUTE(LEFT($O453,FIND(" ",$O453&amp;" ")-1),"/",REPT(" ",20)),20)),VALUE(MID(SUBSTITUTE(LEFT($O453,FIND(" ",$O453&amp;" ")-1),"/",REPT(" ",20)),21,20)))),0)&gt;$W453,"Late","Same day"))</f>
        <v/>
      </c>
      <c r="AF453" s="26" t="str">
        <f aca="false">IF($A453="","",IFERROR(INDEX(Validation!$C$193:$C$217,MATCH($A453,Validation!$A$193:$A$217,0)),IF(COUNTIF(Validation!$U$19:$U$178,$Z453)&gt;0,$Z453,IF(COUNTIF(Validation!$S$19:$S$178,$AI453)=1,INDEX(Validation!$U$19:$U$178,MATCH($AI453,Validation!$S$19:$S$178,0)),$Z453))))</f>
        <v/>
      </c>
      <c r="AG453" s="27" t="str">
        <f aca="false">IF(COUNTA($A453:$U453)=0,"",IF($A453="","No name",IF($F453="","No date",IF($W453=0,"Date ilegible",IF(NOT(ISNUMBER($N453)),"Hours no numéricas",IF($AA453="NO MATCH","Person no identificada","OK"))))))</f>
        <v/>
      </c>
      <c r="AH453" s="27" t="str">
        <f aca="false">IF($W453=0,"No date",IF($W453&lt;Validation!$B$3,"Before period",IF($W453&gt;Validation!$C$3,"After period","In period")))</f>
        <v>No date</v>
      </c>
      <c r="AI453" s="26" t="str">
        <f aca="false">IF($Y453="","",TRIM(RIGHT(SUBSTITUTE($Y453," ",REPT(" ",50)),50)))</f>
        <v/>
      </c>
      <c r="AJ453" s="27" t="str">
        <f aca="false">IF($A453="","",IF(NOT(ISERROR(MATCH($A453,Validation!$A$193:$A$217,0))),"Manual mapping",IF(COUNTIF(Validation!$U$19:$U$178,$Z453)&gt;0,"Direct",IF(COUNTIF(Validation!$S$19:$S$178,$AI453)=1,"By surname","Unresolved"))))</f>
        <v/>
      </c>
      <c r="AK453" s="28" t="str">
        <f aca="false">IF($L453="","",IF(MATCH($L453,$L$2:$L$3000,0)&lt;&gt;ROW()-1,"",COUNT($AK$1:$AK452)+1))</f>
        <v/>
      </c>
      <c r="AL453" s="28" t="str">
        <f aca="false">IF($G453="","",IF(MATCH($G453,$G$2:$G$3000,0)&lt;&gt;ROW()-1,"",COUNT($AL$1:$AL452)+1))</f>
        <v/>
      </c>
      <c r="AM453" s="28" t="str">
        <f aca="false">IF($H453="","",IF(MATCH($H453,$H$2:$H$3000,0)&lt;&gt;ROW()-1,"",COUNT($AM$1:$AM452)+1))</f>
        <v/>
      </c>
      <c r="AN453" s="28" t="str">
        <f aca="false">IF($I453="","",IF(MATCH($I453,$I$2:$I$3000,0)&lt;&gt;ROW()-1,"",COUNT($AN$1:$AN452)+1))</f>
        <v/>
      </c>
      <c r="AO453" s="28" t="str">
        <f aca="false">IF($Q453="","",IF(MATCH($Q453,$Q$2:$Q$3000,0)&lt;&gt;ROW()-1,"",COUNT($AO$1:$AO452)+1))</f>
        <v/>
      </c>
    </row>
    <row r="454" customFormat="false" ht="12.75" hidden="false" customHeight="true" outlineLevel="0" collapsed="false">
      <c r="W454" s="24" t="n">
        <f aca="false">IF($F454="",0,IFERROR(IF(ISNUMBER($F454),INT($F454),DATE(VALUE(MID(SUBSTITUTE(LEFT($F454,FIND(" ",$F454&amp;" ")-1),"/",REPT(" ",20)),41,20)),VALUE(LEFT(SUBSTITUTE(LEFT($F454,FIND(" ",$F454&amp;" ")-1),"/",REPT(" ",20)),20)),VALUE(MID(SUBSTITUTE(LEFT($F454,FIND(" ",$F454&amp;" ")-1),"/",REPT(" ",20)),21,20)))),0))</f>
        <v>0</v>
      </c>
      <c r="X454" s="25" t="str">
        <f aca="false">IF(ISNUMBER($N454),$N454*Validation!$B$5,"")</f>
        <v/>
      </c>
      <c r="Y454" s="26" t="str">
        <f aca="false">IF($A454="","",SUBSTITUTE(SUBSTITUTE(SUBSTITUTE(SUBSTITUTE(SUBSTITUTE(SUBSTITUTE(SUBSTITUTE(UPPER(TRIM($A454)),"Á","A"),"É","E"),"Í","I"),"Ó","O"),"Ú","U"),"Ñ","N"),"Ü","U"))</f>
        <v/>
      </c>
      <c r="Z454" s="26" t="str">
        <f aca="false">IF($Y454="","",LEFT($Y454,1)&amp;" "&amp;TRIM(RIGHT(SUBSTITUTE($Y454," ",REPT(" ",50)),50)))</f>
        <v/>
      </c>
      <c r="AA454" s="27" t="str">
        <f aca="false">IF($AF454="","",IF(COUNTIF(Validation!$U$19:$U$178,$AF454)&gt;0,"OK","NO MATCH"))</f>
        <v/>
      </c>
      <c r="AB454" s="27" t="str">
        <f aca="false">IF($W454=0,"",IF(AND($W454&gt;=Validation!$B$3,$W454&lt;=Validation!$C$3),"Yes","No"))</f>
        <v/>
      </c>
      <c r="AC454" s="26" t="str">
        <f aca="false">IF($A454="","",$AF454&amp;"|"&amp;TEXT($W454,"yyyy-mm-dd")&amp;"|"&amp;$J454&amp;"|"&amp;$N454)</f>
        <v/>
      </c>
      <c r="AD454" s="27" t="str">
        <f aca="false">IF($AC454="","",IF(COUNTIF($AC$2:$AC$3000,$AC454)&gt;1,"REVIEW","OK"))</f>
        <v/>
      </c>
      <c r="AE454" s="27" t="str">
        <f aca="false">IF(OR($W454=0,$O454=""),"",IF(IFERROR(IF(ISNUMBER($O454),INT($O454),DATE(VALUE(MID(SUBSTITUTE(LEFT($O454,FIND(" ",$O454&amp;" ")-1),"/",REPT(" ",20)),41,20)),VALUE(LEFT(SUBSTITUTE(LEFT($O454,FIND(" ",$O454&amp;" ")-1),"/",REPT(" ",20)),20)),VALUE(MID(SUBSTITUTE(LEFT($O454,FIND(" ",$O454&amp;" ")-1),"/",REPT(" ",20)),21,20)))),0)&gt;$W454,"Late","Same day"))</f>
        <v/>
      </c>
      <c r="AF454" s="26" t="str">
        <f aca="false">IF($A454="","",IFERROR(INDEX(Validation!$C$193:$C$217,MATCH($A454,Validation!$A$193:$A$217,0)),IF(COUNTIF(Validation!$U$19:$U$178,$Z454)&gt;0,$Z454,IF(COUNTIF(Validation!$S$19:$S$178,$AI454)=1,INDEX(Validation!$U$19:$U$178,MATCH($AI454,Validation!$S$19:$S$178,0)),$Z454))))</f>
        <v/>
      </c>
      <c r="AG454" s="27" t="str">
        <f aca="false">IF(COUNTA($A454:$U454)=0,"",IF($A454="","No name",IF($F454="","No date",IF($W454=0,"Date ilegible",IF(NOT(ISNUMBER($N454)),"Hours no numéricas",IF($AA454="NO MATCH","Person no identificada","OK"))))))</f>
        <v/>
      </c>
      <c r="AH454" s="27" t="str">
        <f aca="false">IF($W454=0,"No date",IF($W454&lt;Validation!$B$3,"Before period",IF($W454&gt;Validation!$C$3,"After period","In period")))</f>
        <v>No date</v>
      </c>
      <c r="AI454" s="26" t="str">
        <f aca="false">IF($Y454="","",TRIM(RIGHT(SUBSTITUTE($Y454," ",REPT(" ",50)),50)))</f>
        <v/>
      </c>
      <c r="AJ454" s="27" t="str">
        <f aca="false">IF($A454="","",IF(NOT(ISERROR(MATCH($A454,Validation!$A$193:$A$217,0))),"Manual mapping",IF(COUNTIF(Validation!$U$19:$U$178,$Z454)&gt;0,"Direct",IF(COUNTIF(Validation!$S$19:$S$178,$AI454)=1,"By surname","Unresolved"))))</f>
        <v/>
      </c>
      <c r="AK454" s="28" t="str">
        <f aca="false">IF($L454="","",IF(MATCH($L454,$L$2:$L$3000,0)&lt;&gt;ROW()-1,"",COUNT($AK$1:$AK453)+1))</f>
        <v/>
      </c>
      <c r="AL454" s="28" t="str">
        <f aca="false">IF($G454="","",IF(MATCH($G454,$G$2:$G$3000,0)&lt;&gt;ROW()-1,"",COUNT($AL$1:$AL453)+1))</f>
        <v/>
      </c>
      <c r="AM454" s="28" t="str">
        <f aca="false">IF($H454="","",IF(MATCH($H454,$H$2:$H$3000,0)&lt;&gt;ROW()-1,"",COUNT($AM$1:$AM453)+1))</f>
        <v/>
      </c>
      <c r="AN454" s="28" t="str">
        <f aca="false">IF($I454="","",IF(MATCH($I454,$I$2:$I$3000,0)&lt;&gt;ROW()-1,"",COUNT($AN$1:$AN453)+1))</f>
        <v/>
      </c>
      <c r="AO454" s="28" t="str">
        <f aca="false">IF($Q454="","",IF(MATCH($Q454,$Q$2:$Q$3000,0)&lt;&gt;ROW()-1,"",COUNT($AO$1:$AO453)+1))</f>
        <v/>
      </c>
    </row>
    <row r="455" customFormat="false" ht="12.75" hidden="false" customHeight="true" outlineLevel="0" collapsed="false">
      <c r="W455" s="24" t="n">
        <f aca="false">IF($F455="",0,IFERROR(IF(ISNUMBER($F455),INT($F455),DATE(VALUE(MID(SUBSTITUTE(LEFT($F455,FIND(" ",$F455&amp;" ")-1),"/",REPT(" ",20)),41,20)),VALUE(LEFT(SUBSTITUTE(LEFT($F455,FIND(" ",$F455&amp;" ")-1),"/",REPT(" ",20)),20)),VALUE(MID(SUBSTITUTE(LEFT($F455,FIND(" ",$F455&amp;" ")-1),"/",REPT(" ",20)),21,20)))),0))</f>
        <v>0</v>
      </c>
      <c r="X455" s="25" t="str">
        <f aca="false">IF(ISNUMBER($N455),$N455*Validation!$B$5,"")</f>
        <v/>
      </c>
      <c r="Y455" s="26" t="str">
        <f aca="false">IF($A455="","",SUBSTITUTE(SUBSTITUTE(SUBSTITUTE(SUBSTITUTE(SUBSTITUTE(SUBSTITUTE(SUBSTITUTE(UPPER(TRIM($A455)),"Á","A"),"É","E"),"Í","I"),"Ó","O"),"Ú","U"),"Ñ","N"),"Ü","U"))</f>
        <v/>
      </c>
      <c r="Z455" s="26" t="str">
        <f aca="false">IF($Y455="","",LEFT($Y455,1)&amp;" "&amp;TRIM(RIGHT(SUBSTITUTE($Y455," ",REPT(" ",50)),50)))</f>
        <v/>
      </c>
      <c r="AA455" s="27" t="str">
        <f aca="false">IF($AF455="","",IF(COUNTIF(Validation!$U$19:$U$178,$AF455)&gt;0,"OK","NO MATCH"))</f>
        <v/>
      </c>
      <c r="AB455" s="27" t="str">
        <f aca="false">IF($W455=0,"",IF(AND($W455&gt;=Validation!$B$3,$W455&lt;=Validation!$C$3),"Yes","No"))</f>
        <v/>
      </c>
      <c r="AC455" s="26" t="str">
        <f aca="false">IF($A455="","",$AF455&amp;"|"&amp;TEXT($W455,"yyyy-mm-dd")&amp;"|"&amp;$J455&amp;"|"&amp;$N455)</f>
        <v/>
      </c>
      <c r="AD455" s="27" t="str">
        <f aca="false">IF($AC455="","",IF(COUNTIF($AC$2:$AC$3000,$AC455)&gt;1,"REVIEW","OK"))</f>
        <v/>
      </c>
      <c r="AE455" s="27" t="str">
        <f aca="false">IF(OR($W455=0,$O455=""),"",IF(IFERROR(IF(ISNUMBER($O455),INT($O455),DATE(VALUE(MID(SUBSTITUTE(LEFT($O455,FIND(" ",$O455&amp;" ")-1),"/",REPT(" ",20)),41,20)),VALUE(LEFT(SUBSTITUTE(LEFT($O455,FIND(" ",$O455&amp;" ")-1),"/",REPT(" ",20)),20)),VALUE(MID(SUBSTITUTE(LEFT($O455,FIND(" ",$O455&amp;" ")-1),"/",REPT(" ",20)),21,20)))),0)&gt;$W455,"Late","Same day"))</f>
        <v/>
      </c>
      <c r="AF455" s="26" t="str">
        <f aca="false">IF($A455="","",IFERROR(INDEX(Validation!$C$193:$C$217,MATCH($A455,Validation!$A$193:$A$217,0)),IF(COUNTIF(Validation!$U$19:$U$178,$Z455)&gt;0,$Z455,IF(COUNTIF(Validation!$S$19:$S$178,$AI455)=1,INDEX(Validation!$U$19:$U$178,MATCH($AI455,Validation!$S$19:$S$178,0)),$Z455))))</f>
        <v/>
      </c>
      <c r="AG455" s="27" t="str">
        <f aca="false">IF(COUNTA($A455:$U455)=0,"",IF($A455="","No name",IF($F455="","No date",IF($W455=0,"Date ilegible",IF(NOT(ISNUMBER($N455)),"Hours no numéricas",IF($AA455="NO MATCH","Person no identificada","OK"))))))</f>
        <v/>
      </c>
      <c r="AH455" s="27" t="str">
        <f aca="false">IF($W455=0,"No date",IF($W455&lt;Validation!$B$3,"Before period",IF($W455&gt;Validation!$C$3,"After period","In period")))</f>
        <v>No date</v>
      </c>
      <c r="AI455" s="26" t="str">
        <f aca="false">IF($Y455="","",TRIM(RIGHT(SUBSTITUTE($Y455," ",REPT(" ",50)),50)))</f>
        <v/>
      </c>
      <c r="AJ455" s="27" t="str">
        <f aca="false">IF($A455="","",IF(NOT(ISERROR(MATCH($A455,Validation!$A$193:$A$217,0))),"Manual mapping",IF(COUNTIF(Validation!$U$19:$U$178,$Z455)&gt;0,"Direct",IF(COUNTIF(Validation!$S$19:$S$178,$AI455)=1,"By surname","Unresolved"))))</f>
        <v/>
      </c>
      <c r="AK455" s="28" t="str">
        <f aca="false">IF($L455="","",IF(MATCH($L455,$L$2:$L$3000,0)&lt;&gt;ROW()-1,"",COUNT($AK$1:$AK454)+1))</f>
        <v/>
      </c>
      <c r="AL455" s="28" t="str">
        <f aca="false">IF($G455="","",IF(MATCH($G455,$G$2:$G$3000,0)&lt;&gt;ROW()-1,"",COUNT($AL$1:$AL454)+1))</f>
        <v/>
      </c>
      <c r="AM455" s="28" t="str">
        <f aca="false">IF($H455="","",IF(MATCH($H455,$H$2:$H$3000,0)&lt;&gt;ROW()-1,"",COUNT($AM$1:$AM454)+1))</f>
        <v/>
      </c>
      <c r="AN455" s="28" t="str">
        <f aca="false">IF($I455="","",IF(MATCH($I455,$I$2:$I$3000,0)&lt;&gt;ROW()-1,"",COUNT($AN$1:$AN454)+1))</f>
        <v/>
      </c>
      <c r="AO455" s="28" t="str">
        <f aca="false">IF($Q455="","",IF(MATCH($Q455,$Q$2:$Q$3000,0)&lt;&gt;ROW()-1,"",COUNT($AO$1:$AO454)+1))</f>
        <v/>
      </c>
    </row>
    <row r="456" customFormat="false" ht="12.75" hidden="false" customHeight="true" outlineLevel="0" collapsed="false">
      <c r="W456" s="24" t="n">
        <f aca="false">IF($F456="",0,IFERROR(IF(ISNUMBER($F456),INT($F456),DATE(VALUE(MID(SUBSTITUTE(LEFT($F456,FIND(" ",$F456&amp;" ")-1),"/",REPT(" ",20)),41,20)),VALUE(LEFT(SUBSTITUTE(LEFT($F456,FIND(" ",$F456&amp;" ")-1),"/",REPT(" ",20)),20)),VALUE(MID(SUBSTITUTE(LEFT($F456,FIND(" ",$F456&amp;" ")-1),"/",REPT(" ",20)),21,20)))),0))</f>
        <v>0</v>
      </c>
      <c r="X456" s="25" t="str">
        <f aca="false">IF(ISNUMBER($N456),$N456*Validation!$B$5,"")</f>
        <v/>
      </c>
      <c r="Y456" s="26" t="str">
        <f aca="false">IF($A456="","",SUBSTITUTE(SUBSTITUTE(SUBSTITUTE(SUBSTITUTE(SUBSTITUTE(SUBSTITUTE(SUBSTITUTE(UPPER(TRIM($A456)),"Á","A"),"É","E"),"Í","I"),"Ó","O"),"Ú","U"),"Ñ","N"),"Ü","U"))</f>
        <v/>
      </c>
      <c r="Z456" s="26" t="str">
        <f aca="false">IF($Y456="","",LEFT($Y456,1)&amp;" "&amp;TRIM(RIGHT(SUBSTITUTE($Y456," ",REPT(" ",50)),50)))</f>
        <v/>
      </c>
      <c r="AA456" s="27" t="str">
        <f aca="false">IF($AF456="","",IF(COUNTIF(Validation!$U$19:$U$178,$AF456)&gt;0,"OK","NO MATCH"))</f>
        <v/>
      </c>
      <c r="AB456" s="27" t="str">
        <f aca="false">IF($W456=0,"",IF(AND($W456&gt;=Validation!$B$3,$W456&lt;=Validation!$C$3),"Yes","No"))</f>
        <v/>
      </c>
      <c r="AC456" s="26" t="str">
        <f aca="false">IF($A456="","",$AF456&amp;"|"&amp;TEXT($W456,"yyyy-mm-dd")&amp;"|"&amp;$J456&amp;"|"&amp;$N456)</f>
        <v/>
      </c>
      <c r="AD456" s="27" t="str">
        <f aca="false">IF($AC456="","",IF(COUNTIF($AC$2:$AC$3000,$AC456)&gt;1,"REVIEW","OK"))</f>
        <v/>
      </c>
      <c r="AE456" s="27" t="str">
        <f aca="false">IF(OR($W456=0,$O456=""),"",IF(IFERROR(IF(ISNUMBER($O456),INT($O456),DATE(VALUE(MID(SUBSTITUTE(LEFT($O456,FIND(" ",$O456&amp;" ")-1),"/",REPT(" ",20)),41,20)),VALUE(LEFT(SUBSTITUTE(LEFT($O456,FIND(" ",$O456&amp;" ")-1),"/",REPT(" ",20)),20)),VALUE(MID(SUBSTITUTE(LEFT($O456,FIND(" ",$O456&amp;" ")-1),"/",REPT(" ",20)),21,20)))),0)&gt;$W456,"Late","Same day"))</f>
        <v/>
      </c>
      <c r="AF456" s="26" t="str">
        <f aca="false">IF($A456="","",IFERROR(INDEX(Validation!$C$193:$C$217,MATCH($A456,Validation!$A$193:$A$217,0)),IF(COUNTIF(Validation!$U$19:$U$178,$Z456)&gt;0,$Z456,IF(COUNTIF(Validation!$S$19:$S$178,$AI456)=1,INDEX(Validation!$U$19:$U$178,MATCH($AI456,Validation!$S$19:$S$178,0)),$Z456))))</f>
        <v/>
      </c>
      <c r="AG456" s="27" t="str">
        <f aca="false">IF(COUNTA($A456:$U456)=0,"",IF($A456="","No name",IF($F456="","No date",IF($W456=0,"Date ilegible",IF(NOT(ISNUMBER($N456)),"Hours no numéricas",IF($AA456="NO MATCH","Person no identificada","OK"))))))</f>
        <v/>
      </c>
      <c r="AH456" s="27" t="str">
        <f aca="false">IF($W456=0,"No date",IF($W456&lt;Validation!$B$3,"Before period",IF($W456&gt;Validation!$C$3,"After period","In period")))</f>
        <v>No date</v>
      </c>
      <c r="AI456" s="26" t="str">
        <f aca="false">IF($Y456="","",TRIM(RIGHT(SUBSTITUTE($Y456," ",REPT(" ",50)),50)))</f>
        <v/>
      </c>
      <c r="AJ456" s="27" t="str">
        <f aca="false">IF($A456="","",IF(NOT(ISERROR(MATCH($A456,Validation!$A$193:$A$217,0))),"Manual mapping",IF(COUNTIF(Validation!$U$19:$U$178,$Z456)&gt;0,"Direct",IF(COUNTIF(Validation!$S$19:$S$178,$AI456)=1,"By surname","Unresolved"))))</f>
        <v/>
      </c>
      <c r="AK456" s="28" t="str">
        <f aca="false">IF($L456="","",IF(MATCH($L456,$L$2:$L$3000,0)&lt;&gt;ROW()-1,"",COUNT($AK$1:$AK455)+1))</f>
        <v/>
      </c>
      <c r="AL456" s="28" t="str">
        <f aca="false">IF($G456="","",IF(MATCH($G456,$G$2:$G$3000,0)&lt;&gt;ROW()-1,"",COUNT($AL$1:$AL455)+1))</f>
        <v/>
      </c>
      <c r="AM456" s="28" t="str">
        <f aca="false">IF($H456="","",IF(MATCH($H456,$H$2:$H$3000,0)&lt;&gt;ROW()-1,"",COUNT($AM$1:$AM455)+1))</f>
        <v/>
      </c>
      <c r="AN456" s="28" t="str">
        <f aca="false">IF($I456="","",IF(MATCH($I456,$I$2:$I$3000,0)&lt;&gt;ROW()-1,"",COUNT($AN$1:$AN455)+1))</f>
        <v/>
      </c>
      <c r="AO456" s="28" t="str">
        <f aca="false">IF($Q456="","",IF(MATCH($Q456,$Q$2:$Q$3000,0)&lt;&gt;ROW()-1,"",COUNT($AO$1:$AO455)+1))</f>
        <v/>
      </c>
    </row>
    <row r="457" customFormat="false" ht="12.75" hidden="false" customHeight="true" outlineLevel="0" collapsed="false">
      <c r="W457" s="24" t="n">
        <f aca="false">IF($F457="",0,IFERROR(IF(ISNUMBER($F457),INT($F457),DATE(VALUE(MID(SUBSTITUTE(LEFT($F457,FIND(" ",$F457&amp;" ")-1),"/",REPT(" ",20)),41,20)),VALUE(LEFT(SUBSTITUTE(LEFT($F457,FIND(" ",$F457&amp;" ")-1),"/",REPT(" ",20)),20)),VALUE(MID(SUBSTITUTE(LEFT($F457,FIND(" ",$F457&amp;" ")-1),"/",REPT(" ",20)),21,20)))),0))</f>
        <v>0</v>
      </c>
      <c r="X457" s="25" t="str">
        <f aca="false">IF(ISNUMBER($N457),$N457*Validation!$B$5,"")</f>
        <v/>
      </c>
      <c r="Y457" s="26" t="str">
        <f aca="false">IF($A457="","",SUBSTITUTE(SUBSTITUTE(SUBSTITUTE(SUBSTITUTE(SUBSTITUTE(SUBSTITUTE(SUBSTITUTE(UPPER(TRIM($A457)),"Á","A"),"É","E"),"Í","I"),"Ó","O"),"Ú","U"),"Ñ","N"),"Ü","U"))</f>
        <v/>
      </c>
      <c r="Z457" s="26" t="str">
        <f aca="false">IF($Y457="","",LEFT($Y457,1)&amp;" "&amp;TRIM(RIGHT(SUBSTITUTE($Y457," ",REPT(" ",50)),50)))</f>
        <v/>
      </c>
      <c r="AA457" s="27" t="str">
        <f aca="false">IF($AF457="","",IF(COUNTIF(Validation!$U$19:$U$178,$AF457)&gt;0,"OK","NO MATCH"))</f>
        <v/>
      </c>
      <c r="AB457" s="27" t="str">
        <f aca="false">IF($W457=0,"",IF(AND($W457&gt;=Validation!$B$3,$W457&lt;=Validation!$C$3),"Yes","No"))</f>
        <v/>
      </c>
      <c r="AC457" s="26" t="str">
        <f aca="false">IF($A457="","",$AF457&amp;"|"&amp;TEXT($W457,"yyyy-mm-dd")&amp;"|"&amp;$J457&amp;"|"&amp;$N457)</f>
        <v/>
      </c>
      <c r="AD457" s="27" t="str">
        <f aca="false">IF($AC457="","",IF(COUNTIF($AC$2:$AC$3000,$AC457)&gt;1,"REVIEW","OK"))</f>
        <v/>
      </c>
      <c r="AE457" s="27" t="str">
        <f aca="false">IF(OR($W457=0,$O457=""),"",IF(IFERROR(IF(ISNUMBER($O457),INT($O457),DATE(VALUE(MID(SUBSTITUTE(LEFT($O457,FIND(" ",$O457&amp;" ")-1),"/",REPT(" ",20)),41,20)),VALUE(LEFT(SUBSTITUTE(LEFT($O457,FIND(" ",$O457&amp;" ")-1),"/",REPT(" ",20)),20)),VALUE(MID(SUBSTITUTE(LEFT($O457,FIND(" ",$O457&amp;" ")-1),"/",REPT(" ",20)),21,20)))),0)&gt;$W457,"Late","Same day"))</f>
        <v/>
      </c>
      <c r="AF457" s="26" t="str">
        <f aca="false">IF($A457="","",IFERROR(INDEX(Validation!$C$193:$C$217,MATCH($A457,Validation!$A$193:$A$217,0)),IF(COUNTIF(Validation!$U$19:$U$178,$Z457)&gt;0,$Z457,IF(COUNTIF(Validation!$S$19:$S$178,$AI457)=1,INDEX(Validation!$U$19:$U$178,MATCH($AI457,Validation!$S$19:$S$178,0)),$Z457))))</f>
        <v/>
      </c>
      <c r="AG457" s="27" t="str">
        <f aca="false">IF(COUNTA($A457:$U457)=0,"",IF($A457="","No name",IF($F457="","No date",IF($W457=0,"Date ilegible",IF(NOT(ISNUMBER($N457)),"Hours no numéricas",IF($AA457="NO MATCH","Person no identificada","OK"))))))</f>
        <v/>
      </c>
      <c r="AH457" s="27" t="str">
        <f aca="false">IF($W457=0,"No date",IF($W457&lt;Validation!$B$3,"Before period",IF($W457&gt;Validation!$C$3,"After period","In period")))</f>
        <v>No date</v>
      </c>
      <c r="AI457" s="26" t="str">
        <f aca="false">IF($Y457="","",TRIM(RIGHT(SUBSTITUTE($Y457," ",REPT(" ",50)),50)))</f>
        <v/>
      </c>
      <c r="AJ457" s="27" t="str">
        <f aca="false">IF($A457="","",IF(NOT(ISERROR(MATCH($A457,Validation!$A$193:$A$217,0))),"Manual mapping",IF(COUNTIF(Validation!$U$19:$U$178,$Z457)&gt;0,"Direct",IF(COUNTIF(Validation!$S$19:$S$178,$AI457)=1,"By surname","Unresolved"))))</f>
        <v/>
      </c>
      <c r="AK457" s="28" t="str">
        <f aca="false">IF($L457="","",IF(MATCH($L457,$L$2:$L$3000,0)&lt;&gt;ROW()-1,"",COUNT($AK$1:$AK456)+1))</f>
        <v/>
      </c>
      <c r="AL457" s="28" t="str">
        <f aca="false">IF($G457="","",IF(MATCH($G457,$G$2:$G$3000,0)&lt;&gt;ROW()-1,"",COUNT($AL$1:$AL456)+1))</f>
        <v/>
      </c>
      <c r="AM457" s="28" t="str">
        <f aca="false">IF($H457="","",IF(MATCH($H457,$H$2:$H$3000,0)&lt;&gt;ROW()-1,"",COUNT($AM$1:$AM456)+1))</f>
        <v/>
      </c>
      <c r="AN457" s="28" t="str">
        <f aca="false">IF($I457="","",IF(MATCH($I457,$I$2:$I$3000,0)&lt;&gt;ROW()-1,"",COUNT($AN$1:$AN456)+1))</f>
        <v/>
      </c>
      <c r="AO457" s="28" t="str">
        <f aca="false">IF($Q457="","",IF(MATCH($Q457,$Q$2:$Q$3000,0)&lt;&gt;ROW()-1,"",COUNT($AO$1:$AO456)+1))</f>
        <v/>
      </c>
    </row>
    <row r="458" customFormat="false" ht="12.75" hidden="false" customHeight="true" outlineLevel="0" collapsed="false">
      <c r="W458" s="24" t="n">
        <f aca="false">IF($F458="",0,IFERROR(IF(ISNUMBER($F458),INT($F458),DATE(VALUE(MID(SUBSTITUTE(LEFT($F458,FIND(" ",$F458&amp;" ")-1),"/",REPT(" ",20)),41,20)),VALUE(LEFT(SUBSTITUTE(LEFT($F458,FIND(" ",$F458&amp;" ")-1),"/",REPT(" ",20)),20)),VALUE(MID(SUBSTITUTE(LEFT($F458,FIND(" ",$F458&amp;" ")-1),"/",REPT(" ",20)),21,20)))),0))</f>
        <v>0</v>
      </c>
      <c r="X458" s="25" t="str">
        <f aca="false">IF(ISNUMBER($N458),$N458*Validation!$B$5,"")</f>
        <v/>
      </c>
      <c r="Y458" s="26" t="str">
        <f aca="false">IF($A458="","",SUBSTITUTE(SUBSTITUTE(SUBSTITUTE(SUBSTITUTE(SUBSTITUTE(SUBSTITUTE(SUBSTITUTE(UPPER(TRIM($A458)),"Á","A"),"É","E"),"Í","I"),"Ó","O"),"Ú","U"),"Ñ","N"),"Ü","U"))</f>
        <v/>
      </c>
      <c r="Z458" s="26" t="str">
        <f aca="false">IF($Y458="","",LEFT($Y458,1)&amp;" "&amp;TRIM(RIGHT(SUBSTITUTE($Y458," ",REPT(" ",50)),50)))</f>
        <v/>
      </c>
      <c r="AA458" s="27" t="str">
        <f aca="false">IF($AF458="","",IF(COUNTIF(Validation!$U$19:$U$178,$AF458)&gt;0,"OK","NO MATCH"))</f>
        <v/>
      </c>
      <c r="AB458" s="27" t="str">
        <f aca="false">IF($W458=0,"",IF(AND($W458&gt;=Validation!$B$3,$W458&lt;=Validation!$C$3),"Yes","No"))</f>
        <v/>
      </c>
      <c r="AC458" s="26" t="str">
        <f aca="false">IF($A458="","",$AF458&amp;"|"&amp;TEXT($W458,"yyyy-mm-dd")&amp;"|"&amp;$J458&amp;"|"&amp;$N458)</f>
        <v/>
      </c>
      <c r="AD458" s="27" t="str">
        <f aca="false">IF($AC458="","",IF(COUNTIF($AC$2:$AC$3000,$AC458)&gt;1,"REVIEW","OK"))</f>
        <v/>
      </c>
      <c r="AE458" s="27" t="str">
        <f aca="false">IF(OR($W458=0,$O458=""),"",IF(IFERROR(IF(ISNUMBER($O458),INT($O458),DATE(VALUE(MID(SUBSTITUTE(LEFT($O458,FIND(" ",$O458&amp;" ")-1),"/",REPT(" ",20)),41,20)),VALUE(LEFT(SUBSTITUTE(LEFT($O458,FIND(" ",$O458&amp;" ")-1),"/",REPT(" ",20)),20)),VALUE(MID(SUBSTITUTE(LEFT($O458,FIND(" ",$O458&amp;" ")-1),"/",REPT(" ",20)),21,20)))),0)&gt;$W458,"Late","Same day"))</f>
        <v/>
      </c>
      <c r="AF458" s="26" t="str">
        <f aca="false">IF($A458="","",IFERROR(INDEX(Validation!$C$193:$C$217,MATCH($A458,Validation!$A$193:$A$217,0)),IF(COUNTIF(Validation!$U$19:$U$178,$Z458)&gt;0,$Z458,IF(COUNTIF(Validation!$S$19:$S$178,$AI458)=1,INDEX(Validation!$U$19:$U$178,MATCH($AI458,Validation!$S$19:$S$178,0)),$Z458))))</f>
        <v/>
      </c>
      <c r="AG458" s="27" t="str">
        <f aca="false">IF(COUNTA($A458:$U458)=0,"",IF($A458="","No name",IF($F458="","No date",IF($W458=0,"Date ilegible",IF(NOT(ISNUMBER($N458)),"Hours no numéricas",IF($AA458="NO MATCH","Person no identificada","OK"))))))</f>
        <v/>
      </c>
      <c r="AH458" s="27" t="str">
        <f aca="false">IF($W458=0,"No date",IF($W458&lt;Validation!$B$3,"Before period",IF($W458&gt;Validation!$C$3,"After period","In period")))</f>
        <v>No date</v>
      </c>
      <c r="AI458" s="26" t="str">
        <f aca="false">IF($Y458="","",TRIM(RIGHT(SUBSTITUTE($Y458," ",REPT(" ",50)),50)))</f>
        <v/>
      </c>
      <c r="AJ458" s="27" t="str">
        <f aca="false">IF($A458="","",IF(NOT(ISERROR(MATCH($A458,Validation!$A$193:$A$217,0))),"Manual mapping",IF(COUNTIF(Validation!$U$19:$U$178,$Z458)&gt;0,"Direct",IF(COUNTIF(Validation!$S$19:$S$178,$AI458)=1,"By surname","Unresolved"))))</f>
        <v/>
      </c>
      <c r="AK458" s="28" t="str">
        <f aca="false">IF($L458="","",IF(MATCH($L458,$L$2:$L$3000,0)&lt;&gt;ROW()-1,"",COUNT($AK$1:$AK457)+1))</f>
        <v/>
      </c>
      <c r="AL458" s="28" t="str">
        <f aca="false">IF($G458="","",IF(MATCH($G458,$G$2:$G$3000,0)&lt;&gt;ROW()-1,"",COUNT($AL$1:$AL457)+1))</f>
        <v/>
      </c>
      <c r="AM458" s="28" t="str">
        <f aca="false">IF($H458="","",IF(MATCH($H458,$H$2:$H$3000,0)&lt;&gt;ROW()-1,"",COUNT($AM$1:$AM457)+1))</f>
        <v/>
      </c>
      <c r="AN458" s="28" t="str">
        <f aca="false">IF($I458="","",IF(MATCH($I458,$I$2:$I$3000,0)&lt;&gt;ROW()-1,"",COUNT($AN$1:$AN457)+1))</f>
        <v/>
      </c>
      <c r="AO458" s="28" t="str">
        <f aca="false">IF($Q458="","",IF(MATCH($Q458,$Q$2:$Q$3000,0)&lt;&gt;ROW()-1,"",COUNT($AO$1:$AO457)+1))</f>
        <v/>
      </c>
    </row>
    <row r="459" customFormat="false" ht="12.75" hidden="false" customHeight="true" outlineLevel="0" collapsed="false">
      <c r="W459" s="24" t="n">
        <f aca="false">IF($F459="",0,IFERROR(IF(ISNUMBER($F459),INT($F459),DATE(VALUE(MID(SUBSTITUTE(LEFT($F459,FIND(" ",$F459&amp;" ")-1),"/",REPT(" ",20)),41,20)),VALUE(LEFT(SUBSTITUTE(LEFT($F459,FIND(" ",$F459&amp;" ")-1),"/",REPT(" ",20)),20)),VALUE(MID(SUBSTITUTE(LEFT($F459,FIND(" ",$F459&amp;" ")-1),"/",REPT(" ",20)),21,20)))),0))</f>
        <v>0</v>
      </c>
      <c r="X459" s="25" t="str">
        <f aca="false">IF(ISNUMBER($N459),$N459*Validation!$B$5,"")</f>
        <v/>
      </c>
      <c r="Y459" s="26" t="str">
        <f aca="false">IF($A459="","",SUBSTITUTE(SUBSTITUTE(SUBSTITUTE(SUBSTITUTE(SUBSTITUTE(SUBSTITUTE(SUBSTITUTE(UPPER(TRIM($A459)),"Á","A"),"É","E"),"Í","I"),"Ó","O"),"Ú","U"),"Ñ","N"),"Ü","U"))</f>
        <v/>
      </c>
      <c r="Z459" s="26" t="str">
        <f aca="false">IF($Y459="","",LEFT($Y459,1)&amp;" "&amp;TRIM(RIGHT(SUBSTITUTE($Y459," ",REPT(" ",50)),50)))</f>
        <v/>
      </c>
      <c r="AA459" s="27" t="str">
        <f aca="false">IF($AF459="","",IF(COUNTIF(Validation!$U$19:$U$178,$AF459)&gt;0,"OK","NO MATCH"))</f>
        <v/>
      </c>
      <c r="AB459" s="27" t="str">
        <f aca="false">IF($W459=0,"",IF(AND($W459&gt;=Validation!$B$3,$W459&lt;=Validation!$C$3),"Yes","No"))</f>
        <v/>
      </c>
      <c r="AC459" s="26" t="str">
        <f aca="false">IF($A459="","",$AF459&amp;"|"&amp;TEXT($W459,"yyyy-mm-dd")&amp;"|"&amp;$J459&amp;"|"&amp;$N459)</f>
        <v/>
      </c>
      <c r="AD459" s="27" t="str">
        <f aca="false">IF($AC459="","",IF(COUNTIF($AC$2:$AC$3000,$AC459)&gt;1,"REVIEW","OK"))</f>
        <v/>
      </c>
      <c r="AE459" s="27" t="str">
        <f aca="false">IF(OR($W459=0,$O459=""),"",IF(IFERROR(IF(ISNUMBER($O459),INT($O459),DATE(VALUE(MID(SUBSTITUTE(LEFT($O459,FIND(" ",$O459&amp;" ")-1),"/",REPT(" ",20)),41,20)),VALUE(LEFT(SUBSTITUTE(LEFT($O459,FIND(" ",$O459&amp;" ")-1),"/",REPT(" ",20)),20)),VALUE(MID(SUBSTITUTE(LEFT($O459,FIND(" ",$O459&amp;" ")-1),"/",REPT(" ",20)),21,20)))),0)&gt;$W459,"Late","Same day"))</f>
        <v/>
      </c>
      <c r="AF459" s="26" t="str">
        <f aca="false">IF($A459="","",IFERROR(INDEX(Validation!$C$193:$C$217,MATCH($A459,Validation!$A$193:$A$217,0)),IF(COUNTIF(Validation!$U$19:$U$178,$Z459)&gt;0,$Z459,IF(COUNTIF(Validation!$S$19:$S$178,$AI459)=1,INDEX(Validation!$U$19:$U$178,MATCH($AI459,Validation!$S$19:$S$178,0)),$Z459))))</f>
        <v/>
      </c>
      <c r="AG459" s="27" t="str">
        <f aca="false">IF(COUNTA($A459:$U459)=0,"",IF($A459="","No name",IF($F459="","No date",IF($W459=0,"Date ilegible",IF(NOT(ISNUMBER($N459)),"Hours no numéricas",IF($AA459="NO MATCH","Person no identificada","OK"))))))</f>
        <v/>
      </c>
      <c r="AH459" s="27" t="str">
        <f aca="false">IF($W459=0,"No date",IF($W459&lt;Validation!$B$3,"Before period",IF($W459&gt;Validation!$C$3,"After period","In period")))</f>
        <v>No date</v>
      </c>
      <c r="AI459" s="26" t="str">
        <f aca="false">IF($Y459="","",TRIM(RIGHT(SUBSTITUTE($Y459," ",REPT(" ",50)),50)))</f>
        <v/>
      </c>
      <c r="AJ459" s="27" t="str">
        <f aca="false">IF($A459="","",IF(NOT(ISERROR(MATCH($A459,Validation!$A$193:$A$217,0))),"Manual mapping",IF(COUNTIF(Validation!$U$19:$U$178,$Z459)&gt;0,"Direct",IF(COUNTIF(Validation!$S$19:$S$178,$AI459)=1,"By surname","Unresolved"))))</f>
        <v/>
      </c>
      <c r="AK459" s="28" t="str">
        <f aca="false">IF($L459="","",IF(MATCH($L459,$L$2:$L$3000,0)&lt;&gt;ROW()-1,"",COUNT($AK$1:$AK458)+1))</f>
        <v/>
      </c>
      <c r="AL459" s="28" t="str">
        <f aca="false">IF($G459="","",IF(MATCH($G459,$G$2:$G$3000,0)&lt;&gt;ROW()-1,"",COUNT($AL$1:$AL458)+1))</f>
        <v/>
      </c>
      <c r="AM459" s="28" t="str">
        <f aca="false">IF($H459="","",IF(MATCH($H459,$H$2:$H$3000,0)&lt;&gt;ROW()-1,"",COUNT($AM$1:$AM458)+1))</f>
        <v/>
      </c>
      <c r="AN459" s="28" t="str">
        <f aca="false">IF($I459="","",IF(MATCH($I459,$I$2:$I$3000,0)&lt;&gt;ROW()-1,"",COUNT($AN$1:$AN458)+1))</f>
        <v/>
      </c>
      <c r="AO459" s="28" t="str">
        <f aca="false">IF($Q459="","",IF(MATCH($Q459,$Q$2:$Q$3000,0)&lt;&gt;ROW()-1,"",COUNT($AO$1:$AO458)+1))</f>
        <v/>
      </c>
    </row>
    <row r="460" customFormat="false" ht="12.75" hidden="false" customHeight="true" outlineLevel="0" collapsed="false">
      <c r="W460" s="24" t="n">
        <f aca="false">IF($F460="",0,IFERROR(IF(ISNUMBER($F460),INT($F460),DATE(VALUE(MID(SUBSTITUTE(LEFT($F460,FIND(" ",$F460&amp;" ")-1),"/",REPT(" ",20)),41,20)),VALUE(LEFT(SUBSTITUTE(LEFT($F460,FIND(" ",$F460&amp;" ")-1),"/",REPT(" ",20)),20)),VALUE(MID(SUBSTITUTE(LEFT($F460,FIND(" ",$F460&amp;" ")-1),"/",REPT(" ",20)),21,20)))),0))</f>
        <v>0</v>
      </c>
      <c r="X460" s="25" t="str">
        <f aca="false">IF(ISNUMBER($N460),$N460*Validation!$B$5,"")</f>
        <v/>
      </c>
      <c r="Y460" s="26" t="str">
        <f aca="false">IF($A460="","",SUBSTITUTE(SUBSTITUTE(SUBSTITUTE(SUBSTITUTE(SUBSTITUTE(SUBSTITUTE(SUBSTITUTE(UPPER(TRIM($A460)),"Á","A"),"É","E"),"Í","I"),"Ó","O"),"Ú","U"),"Ñ","N"),"Ü","U"))</f>
        <v/>
      </c>
      <c r="Z460" s="26" t="str">
        <f aca="false">IF($Y460="","",LEFT($Y460,1)&amp;" "&amp;TRIM(RIGHT(SUBSTITUTE($Y460," ",REPT(" ",50)),50)))</f>
        <v/>
      </c>
      <c r="AA460" s="27" t="str">
        <f aca="false">IF($AF460="","",IF(COUNTIF(Validation!$U$19:$U$178,$AF460)&gt;0,"OK","NO MATCH"))</f>
        <v/>
      </c>
      <c r="AB460" s="27" t="str">
        <f aca="false">IF($W460=0,"",IF(AND($W460&gt;=Validation!$B$3,$W460&lt;=Validation!$C$3),"Yes","No"))</f>
        <v/>
      </c>
      <c r="AC460" s="26" t="str">
        <f aca="false">IF($A460="","",$AF460&amp;"|"&amp;TEXT($W460,"yyyy-mm-dd")&amp;"|"&amp;$J460&amp;"|"&amp;$N460)</f>
        <v/>
      </c>
      <c r="AD460" s="27" t="str">
        <f aca="false">IF($AC460="","",IF(COUNTIF($AC$2:$AC$3000,$AC460)&gt;1,"REVIEW","OK"))</f>
        <v/>
      </c>
      <c r="AE460" s="27" t="str">
        <f aca="false">IF(OR($W460=0,$O460=""),"",IF(IFERROR(IF(ISNUMBER($O460),INT($O460),DATE(VALUE(MID(SUBSTITUTE(LEFT($O460,FIND(" ",$O460&amp;" ")-1),"/",REPT(" ",20)),41,20)),VALUE(LEFT(SUBSTITUTE(LEFT($O460,FIND(" ",$O460&amp;" ")-1),"/",REPT(" ",20)),20)),VALUE(MID(SUBSTITUTE(LEFT($O460,FIND(" ",$O460&amp;" ")-1),"/",REPT(" ",20)),21,20)))),0)&gt;$W460,"Late","Same day"))</f>
        <v/>
      </c>
      <c r="AF460" s="26" t="str">
        <f aca="false">IF($A460="","",IFERROR(INDEX(Validation!$C$193:$C$217,MATCH($A460,Validation!$A$193:$A$217,0)),IF(COUNTIF(Validation!$U$19:$U$178,$Z460)&gt;0,$Z460,IF(COUNTIF(Validation!$S$19:$S$178,$AI460)=1,INDEX(Validation!$U$19:$U$178,MATCH($AI460,Validation!$S$19:$S$178,0)),$Z460))))</f>
        <v/>
      </c>
      <c r="AG460" s="27" t="str">
        <f aca="false">IF(COUNTA($A460:$U460)=0,"",IF($A460="","No name",IF($F460="","No date",IF($W460=0,"Date ilegible",IF(NOT(ISNUMBER($N460)),"Hours no numéricas",IF($AA460="NO MATCH","Person no identificada","OK"))))))</f>
        <v/>
      </c>
      <c r="AH460" s="27" t="str">
        <f aca="false">IF($W460=0,"No date",IF($W460&lt;Validation!$B$3,"Before period",IF($W460&gt;Validation!$C$3,"After period","In period")))</f>
        <v>No date</v>
      </c>
      <c r="AI460" s="26" t="str">
        <f aca="false">IF($Y460="","",TRIM(RIGHT(SUBSTITUTE($Y460," ",REPT(" ",50)),50)))</f>
        <v/>
      </c>
      <c r="AJ460" s="27" t="str">
        <f aca="false">IF($A460="","",IF(NOT(ISERROR(MATCH($A460,Validation!$A$193:$A$217,0))),"Manual mapping",IF(COUNTIF(Validation!$U$19:$U$178,$Z460)&gt;0,"Direct",IF(COUNTIF(Validation!$S$19:$S$178,$AI460)=1,"By surname","Unresolved"))))</f>
        <v/>
      </c>
      <c r="AK460" s="28" t="str">
        <f aca="false">IF($L460="","",IF(MATCH($L460,$L$2:$L$3000,0)&lt;&gt;ROW()-1,"",COUNT($AK$1:$AK459)+1))</f>
        <v/>
      </c>
      <c r="AL460" s="28" t="str">
        <f aca="false">IF($G460="","",IF(MATCH($G460,$G$2:$G$3000,0)&lt;&gt;ROW()-1,"",COUNT($AL$1:$AL459)+1))</f>
        <v/>
      </c>
      <c r="AM460" s="28" t="str">
        <f aca="false">IF($H460="","",IF(MATCH($H460,$H$2:$H$3000,0)&lt;&gt;ROW()-1,"",COUNT($AM$1:$AM459)+1))</f>
        <v/>
      </c>
      <c r="AN460" s="28" t="str">
        <f aca="false">IF($I460="","",IF(MATCH($I460,$I$2:$I$3000,0)&lt;&gt;ROW()-1,"",COUNT($AN$1:$AN459)+1))</f>
        <v/>
      </c>
      <c r="AO460" s="28" t="str">
        <f aca="false">IF($Q460="","",IF(MATCH($Q460,$Q$2:$Q$3000,0)&lt;&gt;ROW()-1,"",COUNT($AO$1:$AO459)+1))</f>
        <v/>
      </c>
    </row>
    <row r="461" customFormat="false" ht="12.75" hidden="false" customHeight="true" outlineLevel="0" collapsed="false">
      <c r="W461" s="24" t="n">
        <f aca="false">IF($F461="",0,IFERROR(IF(ISNUMBER($F461),INT($F461),DATE(VALUE(MID(SUBSTITUTE(LEFT($F461,FIND(" ",$F461&amp;" ")-1),"/",REPT(" ",20)),41,20)),VALUE(LEFT(SUBSTITUTE(LEFT($F461,FIND(" ",$F461&amp;" ")-1),"/",REPT(" ",20)),20)),VALUE(MID(SUBSTITUTE(LEFT($F461,FIND(" ",$F461&amp;" ")-1),"/",REPT(" ",20)),21,20)))),0))</f>
        <v>0</v>
      </c>
      <c r="X461" s="25" t="str">
        <f aca="false">IF(ISNUMBER($N461),$N461*Validation!$B$5,"")</f>
        <v/>
      </c>
      <c r="Y461" s="26" t="str">
        <f aca="false">IF($A461="","",SUBSTITUTE(SUBSTITUTE(SUBSTITUTE(SUBSTITUTE(SUBSTITUTE(SUBSTITUTE(SUBSTITUTE(UPPER(TRIM($A461)),"Á","A"),"É","E"),"Í","I"),"Ó","O"),"Ú","U"),"Ñ","N"),"Ü","U"))</f>
        <v/>
      </c>
      <c r="Z461" s="26" t="str">
        <f aca="false">IF($Y461="","",LEFT($Y461,1)&amp;" "&amp;TRIM(RIGHT(SUBSTITUTE($Y461," ",REPT(" ",50)),50)))</f>
        <v/>
      </c>
      <c r="AA461" s="27" t="str">
        <f aca="false">IF($AF461="","",IF(COUNTIF(Validation!$U$19:$U$178,$AF461)&gt;0,"OK","NO MATCH"))</f>
        <v/>
      </c>
      <c r="AB461" s="27" t="str">
        <f aca="false">IF($W461=0,"",IF(AND($W461&gt;=Validation!$B$3,$W461&lt;=Validation!$C$3),"Yes","No"))</f>
        <v/>
      </c>
      <c r="AC461" s="26" t="str">
        <f aca="false">IF($A461="","",$AF461&amp;"|"&amp;TEXT($W461,"yyyy-mm-dd")&amp;"|"&amp;$J461&amp;"|"&amp;$N461)</f>
        <v/>
      </c>
      <c r="AD461" s="27" t="str">
        <f aca="false">IF($AC461="","",IF(COUNTIF($AC$2:$AC$3000,$AC461)&gt;1,"REVIEW","OK"))</f>
        <v/>
      </c>
      <c r="AE461" s="27" t="str">
        <f aca="false">IF(OR($W461=0,$O461=""),"",IF(IFERROR(IF(ISNUMBER($O461),INT($O461),DATE(VALUE(MID(SUBSTITUTE(LEFT($O461,FIND(" ",$O461&amp;" ")-1),"/",REPT(" ",20)),41,20)),VALUE(LEFT(SUBSTITUTE(LEFT($O461,FIND(" ",$O461&amp;" ")-1),"/",REPT(" ",20)),20)),VALUE(MID(SUBSTITUTE(LEFT($O461,FIND(" ",$O461&amp;" ")-1),"/",REPT(" ",20)),21,20)))),0)&gt;$W461,"Late","Same day"))</f>
        <v/>
      </c>
      <c r="AF461" s="26" t="str">
        <f aca="false">IF($A461="","",IFERROR(INDEX(Validation!$C$193:$C$217,MATCH($A461,Validation!$A$193:$A$217,0)),IF(COUNTIF(Validation!$U$19:$U$178,$Z461)&gt;0,$Z461,IF(COUNTIF(Validation!$S$19:$S$178,$AI461)=1,INDEX(Validation!$U$19:$U$178,MATCH($AI461,Validation!$S$19:$S$178,0)),$Z461))))</f>
        <v/>
      </c>
      <c r="AG461" s="27" t="str">
        <f aca="false">IF(COUNTA($A461:$U461)=0,"",IF($A461="","No name",IF($F461="","No date",IF($W461=0,"Date ilegible",IF(NOT(ISNUMBER($N461)),"Hours no numéricas",IF($AA461="NO MATCH","Person no identificada","OK"))))))</f>
        <v/>
      </c>
      <c r="AH461" s="27" t="str">
        <f aca="false">IF($W461=0,"No date",IF($W461&lt;Validation!$B$3,"Before period",IF($W461&gt;Validation!$C$3,"After period","In period")))</f>
        <v>No date</v>
      </c>
      <c r="AI461" s="26" t="str">
        <f aca="false">IF($Y461="","",TRIM(RIGHT(SUBSTITUTE($Y461," ",REPT(" ",50)),50)))</f>
        <v/>
      </c>
      <c r="AJ461" s="27" t="str">
        <f aca="false">IF($A461="","",IF(NOT(ISERROR(MATCH($A461,Validation!$A$193:$A$217,0))),"Manual mapping",IF(COUNTIF(Validation!$U$19:$U$178,$Z461)&gt;0,"Direct",IF(COUNTIF(Validation!$S$19:$S$178,$AI461)=1,"By surname","Unresolved"))))</f>
        <v/>
      </c>
      <c r="AK461" s="28" t="str">
        <f aca="false">IF($L461="","",IF(MATCH($L461,$L$2:$L$3000,0)&lt;&gt;ROW()-1,"",COUNT($AK$1:$AK460)+1))</f>
        <v/>
      </c>
      <c r="AL461" s="28" t="str">
        <f aca="false">IF($G461="","",IF(MATCH($G461,$G$2:$G$3000,0)&lt;&gt;ROW()-1,"",COUNT($AL$1:$AL460)+1))</f>
        <v/>
      </c>
      <c r="AM461" s="28" t="str">
        <f aca="false">IF($H461="","",IF(MATCH($H461,$H$2:$H$3000,0)&lt;&gt;ROW()-1,"",COUNT($AM$1:$AM460)+1))</f>
        <v/>
      </c>
      <c r="AN461" s="28" t="str">
        <f aca="false">IF($I461="","",IF(MATCH($I461,$I$2:$I$3000,0)&lt;&gt;ROW()-1,"",COUNT($AN$1:$AN460)+1))</f>
        <v/>
      </c>
      <c r="AO461" s="28" t="str">
        <f aca="false">IF($Q461="","",IF(MATCH($Q461,$Q$2:$Q$3000,0)&lt;&gt;ROW()-1,"",COUNT($AO$1:$AO460)+1))</f>
        <v/>
      </c>
    </row>
    <row r="462" customFormat="false" ht="12.75" hidden="false" customHeight="true" outlineLevel="0" collapsed="false">
      <c r="W462" s="24" t="n">
        <f aca="false">IF($F462="",0,IFERROR(IF(ISNUMBER($F462),INT($F462),DATE(VALUE(MID(SUBSTITUTE(LEFT($F462,FIND(" ",$F462&amp;" ")-1),"/",REPT(" ",20)),41,20)),VALUE(LEFT(SUBSTITUTE(LEFT($F462,FIND(" ",$F462&amp;" ")-1),"/",REPT(" ",20)),20)),VALUE(MID(SUBSTITUTE(LEFT($F462,FIND(" ",$F462&amp;" ")-1),"/",REPT(" ",20)),21,20)))),0))</f>
        <v>0</v>
      </c>
      <c r="X462" s="25" t="str">
        <f aca="false">IF(ISNUMBER($N462),$N462*Validation!$B$5,"")</f>
        <v/>
      </c>
      <c r="Y462" s="26" t="str">
        <f aca="false">IF($A462="","",SUBSTITUTE(SUBSTITUTE(SUBSTITUTE(SUBSTITUTE(SUBSTITUTE(SUBSTITUTE(SUBSTITUTE(UPPER(TRIM($A462)),"Á","A"),"É","E"),"Í","I"),"Ó","O"),"Ú","U"),"Ñ","N"),"Ü","U"))</f>
        <v/>
      </c>
      <c r="Z462" s="26" t="str">
        <f aca="false">IF($Y462="","",LEFT($Y462,1)&amp;" "&amp;TRIM(RIGHT(SUBSTITUTE($Y462," ",REPT(" ",50)),50)))</f>
        <v/>
      </c>
      <c r="AA462" s="27" t="str">
        <f aca="false">IF($AF462="","",IF(COUNTIF(Validation!$U$19:$U$178,$AF462)&gt;0,"OK","NO MATCH"))</f>
        <v/>
      </c>
      <c r="AB462" s="27" t="str">
        <f aca="false">IF($W462=0,"",IF(AND($W462&gt;=Validation!$B$3,$W462&lt;=Validation!$C$3),"Yes","No"))</f>
        <v/>
      </c>
      <c r="AC462" s="26" t="str">
        <f aca="false">IF($A462="","",$AF462&amp;"|"&amp;TEXT($W462,"yyyy-mm-dd")&amp;"|"&amp;$J462&amp;"|"&amp;$N462)</f>
        <v/>
      </c>
      <c r="AD462" s="27" t="str">
        <f aca="false">IF($AC462="","",IF(COUNTIF($AC$2:$AC$3000,$AC462)&gt;1,"REVIEW","OK"))</f>
        <v/>
      </c>
      <c r="AE462" s="27" t="str">
        <f aca="false">IF(OR($W462=0,$O462=""),"",IF(IFERROR(IF(ISNUMBER($O462),INT($O462),DATE(VALUE(MID(SUBSTITUTE(LEFT($O462,FIND(" ",$O462&amp;" ")-1),"/",REPT(" ",20)),41,20)),VALUE(LEFT(SUBSTITUTE(LEFT($O462,FIND(" ",$O462&amp;" ")-1),"/",REPT(" ",20)),20)),VALUE(MID(SUBSTITUTE(LEFT($O462,FIND(" ",$O462&amp;" ")-1),"/",REPT(" ",20)),21,20)))),0)&gt;$W462,"Late","Same day"))</f>
        <v/>
      </c>
      <c r="AF462" s="26" t="str">
        <f aca="false">IF($A462="","",IFERROR(INDEX(Validation!$C$193:$C$217,MATCH($A462,Validation!$A$193:$A$217,0)),IF(COUNTIF(Validation!$U$19:$U$178,$Z462)&gt;0,$Z462,IF(COUNTIF(Validation!$S$19:$S$178,$AI462)=1,INDEX(Validation!$U$19:$U$178,MATCH($AI462,Validation!$S$19:$S$178,0)),$Z462))))</f>
        <v/>
      </c>
      <c r="AG462" s="27" t="str">
        <f aca="false">IF(COUNTA($A462:$U462)=0,"",IF($A462="","No name",IF($F462="","No date",IF($W462=0,"Date ilegible",IF(NOT(ISNUMBER($N462)),"Hours no numéricas",IF($AA462="NO MATCH","Person no identificada","OK"))))))</f>
        <v/>
      </c>
      <c r="AH462" s="27" t="str">
        <f aca="false">IF($W462=0,"No date",IF($W462&lt;Validation!$B$3,"Before period",IF($W462&gt;Validation!$C$3,"After period","In period")))</f>
        <v>No date</v>
      </c>
      <c r="AI462" s="26" t="str">
        <f aca="false">IF($Y462="","",TRIM(RIGHT(SUBSTITUTE($Y462," ",REPT(" ",50)),50)))</f>
        <v/>
      </c>
      <c r="AJ462" s="27" t="str">
        <f aca="false">IF($A462="","",IF(NOT(ISERROR(MATCH($A462,Validation!$A$193:$A$217,0))),"Manual mapping",IF(COUNTIF(Validation!$U$19:$U$178,$Z462)&gt;0,"Direct",IF(COUNTIF(Validation!$S$19:$S$178,$AI462)=1,"By surname","Unresolved"))))</f>
        <v/>
      </c>
      <c r="AK462" s="28" t="str">
        <f aca="false">IF($L462="","",IF(MATCH($L462,$L$2:$L$3000,0)&lt;&gt;ROW()-1,"",COUNT($AK$1:$AK461)+1))</f>
        <v/>
      </c>
      <c r="AL462" s="28" t="str">
        <f aca="false">IF($G462="","",IF(MATCH($G462,$G$2:$G$3000,0)&lt;&gt;ROW()-1,"",COUNT($AL$1:$AL461)+1))</f>
        <v/>
      </c>
      <c r="AM462" s="28" t="str">
        <f aca="false">IF($H462="","",IF(MATCH($H462,$H$2:$H$3000,0)&lt;&gt;ROW()-1,"",COUNT($AM$1:$AM461)+1))</f>
        <v/>
      </c>
      <c r="AN462" s="28" t="str">
        <f aca="false">IF($I462="","",IF(MATCH($I462,$I$2:$I$3000,0)&lt;&gt;ROW()-1,"",COUNT($AN$1:$AN461)+1))</f>
        <v/>
      </c>
      <c r="AO462" s="28" t="str">
        <f aca="false">IF($Q462="","",IF(MATCH($Q462,$Q$2:$Q$3000,0)&lt;&gt;ROW()-1,"",COUNT($AO$1:$AO461)+1))</f>
        <v/>
      </c>
    </row>
    <row r="463" customFormat="false" ht="12.75" hidden="false" customHeight="true" outlineLevel="0" collapsed="false">
      <c r="W463" s="24" t="n">
        <f aca="false">IF($F463="",0,IFERROR(IF(ISNUMBER($F463),INT($F463),DATE(VALUE(MID(SUBSTITUTE(LEFT($F463,FIND(" ",$F463&amp;" ")-1),"/",REPT(" ",20)),41,20)),VALUE(LEFT(SUBSTITUTE(LEFT($F463,FIND(" ",$F463&amp;" ")-1),"/",REPT(" ",20)),20)),VALUE(MID(SUBSTITUTE(LEFT($F463,FIND(" ",$F463&amp;" ")-1),"/",REPT(" ",20)),21,20)))),0))</f>
        <v>0</v>
      </c>
      <c r="X463" s="25" t="str">
        <f aca="false">IF(ISNUMBER($N463),$N463*Validation!$B$5,"")</f>
        <v/>
      </c>
      <c r="Y463" s="26" t="str">
        <f aca="false">IF($A463="","",SUBSTITUTE(SUBSTITUTE(SUBSTITUTE(SUBSTITUTE(SUBSTITUTE(SUBSTITUTE(SUBSTITUTE(UPPER(TRIM($A463)),"Á","A"),"É","E"),"Í","I"),"Ó","O"),"Ú","U"),"Ñ","N"),"Ü","U"))</f>
        <v/>
      </c>
      <c r="Z463" s="26" t="str">
        <f aca="false">IF($Y463="","",LEFT($Y463,1)&amp;" "&amp;TRIM(RIGHT(SUBSTITUTE($Y463," ",REPT(" ",50)),50)))</f>
        <v/>
      </c>
      <c r="AA463" s="27" t="str">
        <f aca="false">IF($AF463="","",IF(COUNTIF(Validation!$U$19:$U$178,$AF463)&gt;0,"OK","NO MATCH"))</f>
        <v/>
      </c>
      <c r="AB463" s="27" t="str">
        <f aca="false">IF($W463=0,"",IF(AND($W463&gt;=Validation!$B$3,$W463&lt;=Validation!$C$3),"Yes","No"))</f>
        <v/>
      </c>
      <c r="AC463" s="26" t="str">
        <f aca="false">IF($A463="","",$AF463&amp;"|"&amp;TEXT($W463,"yyyy-mm-dd")&amp;"|"&amp;$J463&amp;"|"&amp;$N463)</f>
        <v/>
      </c>
      <c r="AD463" s="27" t="str">
        <f aca="false">IF($AC463="","",IF(COUNTIF($AC$2:$AC$3000,$AC463)&gt;1,"REVIEW","OK"))</f>
        <v/>
      </c>
      <c r="AE463" s="27" t="str">
        <f aca="false">IF(OR($W463=0,$O463=""),"",IF(IFERROR(IF(ISNUMBER($O463),INT($O463),DATE(VALUE(MID(SUBSTITUTE(LEFT($O463,FIND(" ",$O463&amp;" ")-1),"/",REPT(" ",20)),41,20)),VALUE(LEFT(SUBSTITUTE(LEFT($O463,FIND(" ",$O463&amp;" ")-1),"/",REPT(" ",20)),20)),VALUE(MID(SUBSTITUTE(LEFT($O463,FIND(" ",$O463&amp;" ")-1),"/",REPT(" ",20)),21,20)))),0)&gt;$W463,"Late","Same day"))</f>
        <v/>
      </c>
      <c r="AF463" s="26" t="str">
        <f aca="false">IF($A463="","",IFERROR(INDEX(Validation!$C$193:$C$217,MATCH($A463,Validation!$A$193:$A$217,0)),IF(COUNTIF(Validation!$U$19:$U$178,$Z463)&gt;0,$Z463,IF(COUNTIF(Validation!$S$19:$S$178,$AI463)=1,INDEX(Validation!$U$19:$U$178,MATCH($AI463,Validation!$S$19:$S$178,0)),$Z463))))</f>
        <v/>
      </c>
      <c r="AG463" s="27" t="str">
        <f aca="false">IF(COUNTA($A463:$U463)=0,"",IF($A463="","No name",IF($F463="","No date",IF($W463=0,"Date ilegible",IF(NOT(ISNUMBER($N463)),"Hours no numéricas",IF($AA463="NO MATCH","Person no identificada","OK"))))))</f>
        <v/>
      </c>
      <c r="AH463" s="27" t="str">
        <f aca="false">IF($W463=0,"No date",IF($W463&lt;Validation!$B$3,"Before period",IF($W463&gt;Validation!$C$3,"After period","In period")))</f>
        <v>No date</v>
      </c>
      <c r="AI463" s="26" t="str">
        <f aca="false">IF($Y463="","",TRIM(RIGHT(SUBSTITUTE($Y463," ",REPT(" ",50)),50)))</f>
        <v/>
      </c>
      <c r="AJ463" s="27" t="str">
        <f aca="false">IF($A463="","",IF(NOT(ISERROR(MATCH($A463,Validation!$A$193:$A$217,0))),"Manual mapping",IF(COUNTIF(Validation!$U$19:$U$178,$Z463)&gt;0,"Direct",IF(COUNTIF(Validation!$S$19:$S$178,$AI463)=1,"By surname","Unresolved"))))</f>
        <v/>
      </c>
      <c r="AK463" s="28" t="str">
        <f aca="false">IF($L463="","",IF(MATCH($L463,$L$2:$L$3000,0)&lt;&gt;ROW()-1,"",COUNT($AK$1:$AK462)+1))</f>
        <v/>
      </c>
      <c r="AL463" s="28" t="str">
        <f aca="false">IF($G463="","",IF(MATCH($G463,$G$2:$G$3000,0)&lt;&gt;ROW()-1,"",COUNT($AL$1:$AL462)+1))</f>
        <v/>
      </c>
      <c r="AM463" s="28" t="str">
        <f aca="false">IF($H463="","",IF(MATCH($H463,$H$2:$H$3000,0)&lt;&gt;ROW()-1,"",COUNT($AM$1:$AM462)+1))</f>
        <v/>
      </c>
      <c r="AN463" s="28" t="str">
        <f aca="false">IF($I463="","",IF(MATCH($I463,$I$2:$I$3000,0)&lt;&gt;ROW()-1,"",COUNT($AN$1:$AN462)+1))</f>
        <v/>
      </c>
      <c r="AO463" s="28" t="str">
        <f aca="false">IF($Q463="","",IF(MATCH($Q463,$Q$2:$Q$3000,0)&lt;&gt;ROW()-1,"",COUNT($AO$1:$AO462)+1))</f>
        <v/>
      </c>
    </row>
    <row r="464" customFormat="false" ht="12.75" hidden="false" customHeight="true" outlineLevel="0" collapsed="false">
      <c r="W464" s="24" t="n">
        <f aca="false">IF($F464="",0,IFERROR(IF(ISNUMBER($F464),INT($F464),DATE(VALUE(MID(SUBSTITUTE(LEFT($F464,FIND(" ",$F464&amp;" ")-1),"/",REPT(" ",20)),41,20)),VALUE(LEFT(SUBSTITUTE(LEFT($F464,FIND(" ",$F464&amp;" ")-1),"/",REPT(" ",20)),20)),VALUE(MID(SUBSTITUTE(LEFT($F464,FIND(" ",$F464&amp;" ")-1),"/",REPT(" ",20)),21,20)))),0))</f>
        <v>0</v>
      </c>
      <c r="X464" s="25" t="str">
        <f aca="false">IF(ISNUMBER($N464),$N464*Validation!$B$5,"")</f>
        <v/>
      </c>
      <c r="Y464" s="26" t="str">
        <f aca="false">IF($A464="","",SUBSTITUTE(SUBSTITUTE(SUBSTITUTE(SUBSTITUTE(SUBSTITUTE(SUBSTITUTE(SUBSTITUTE(UPPER(TRIM($A464)),"Á","A"),"É","E"),"Í","I"),"Ó","O"),"Ú","U"),"Ñ","N"),"Ü","U"))</f>
        <v/>
      </c>
      <c r="Z464" s="26" t="str">
        <f aca="false">IF($Y464="","",LEFT($Y464,1)&amp;" "&amp;TRIM(RIGHT(SUBSTITUTE($Y464," ",REPT(" ",50)),50)))</f>
        <v/>
      </c>
      <c r="AA464" s="27" t="str">
        <f aca="false">IF($AF464="","",IF(COUNTIF(Validation!$U$19:$U$178,$AF464)&gt;0,"OK","NO MATCH"))</f>
        <v/>
      </c>
      <c r="AB464" s="27" t="str">
        <f aca="false">IF($W464=0,"",IF(AND($W464&gt;=Validation!$B$3,$W464&lt;=Validation!$C$3),"Yes","No"))</f>
        <v/>
      </c>
      <c r="AC464" s="26" t="str">
        <f aca="false">IF($A464="","",$AF464&amp;"|"&amp;TEXT($W464,"yyyy-mm-dd")&amp;"|"&amp;$J464&amp;"|"&amp;$N464)</f>
        <v/>
      </c>
      <c r="AD464" s="27" t="str">
        <f aca="false">IF($AC464="","",IF(COUNTIF($AC$2:$AC$3000,$AC464)&gt;1,"REVIEW","OK"))</f>
        <v/>
      </c>
      <c r="AE464" s="27" t="str">
        <f aca="false">IF(OR($W464=0,$O464=""),"",IF(IFERROR(IF(ISNUMBER($O464),INT($O464),DATE(VALUE(MID(SUBSTITUTE(LEFT($O464,FIND(" ",$O464&amp;" ")-1),"/",REPT(" ",20)),41,20)),VALUE(LEFT(SUBSTITUTE(LEFT($O464,FIND(" ",$O464&amp;" ")-1),"/",REPT(" ",20)),20)),VALUE(MID(SUBSTITUTE(LEFT($O464,FIND(" ",$O464&amp;" ")-1),"/",REPT(" ",20)),21,20)))),0)&gt;$W464,"Late","Same day"))</f>
        <v/>
      </c>
      <c r="AF464" s="26" t="str">
        <f aca="false">IF($A464="","",IFERROR(INDEX(Validation!$C$193:$C$217,MATCH($A464,Validation!$A$193:$A$217,0)),IF(COUNTIF(Validation!$U$19:$U$178,$Z464)&gt;0,$Z464,IF(COUNTIF(Validation!$S$19:$S$178,$AI464)=1,INDEX(Validation!$U$19:$U$178,MATCH($AI464,Validation!$S$19:$S$178,0)),$Z464))))</f>
        <v/>
      </c>
      <c r="AG464" s="27" t="str">
        <f aca="false">IF(COUNTA($A464:$U464)=0,"",IF($A464="","No name",IF($F464="","No date",IF($W464=0,"Date ilegible",IF(NOT(ISNUMBER($N464)),"Hours no numéricas",IF($AA464="NO MATCH","Person no identificada","OK"))))))</f>
        <v/>
      </c>
      <c r="AH464" s="27" t="str">
        <f aca="false">IF($W464=0,"No date",IF($W464&lt;Validation!$B$3,"Before period",IF($W464&gt;Validation!$C$3,"After period","In period")))</f>
        <v>No date</v>
      </c>
      <c r="AI464" s="26" t="str">
        <f aca="false">IF($Y464="","",TRIM(RIGHT(SUBSTITUTE($Y464," ",REPT(" ",50)),50)))</f>
        <v/>
      </c>
      <c r="AJ464" s="27" t="str">
        <f aca="false">IF($A464="","",IF(NOT(ISERROR(MATCH($A464,Validation!$A$193:$A$217,0))),"Manual mapping",IF(COUNTIF(Validation!$U$19:$U$178,$Z464)&gt;0,"Direct",IF(COUNTIF(Validation!$S$19:$S$178,$AI464)=1,"By surname","Unresolved"))))</f>
        <v/>
      </c>
      <c r="AK464" s="28" t="str">
        <f aca="false">IF($L464="","",IF(MATCH($L464,$L$2:$L$3000,0)&lt;&gt;ROW()-1,"",COUNT($AK$1:$AK463)+1))</f>
        <v/>
      </c>
      <c r="AL464" s="28" t="str">
        <f aca="false">IF($G464="","",IF(MATCH($G464,$G$2:$G$3000,0)&lt;&gt;ROW()-1,"",COUNT($AL$1:$AL463)+1))</f>
        <v/>
      </c>
      <c r="AM464" s="28" t="str">
        <f aca="false">IF($H464="","",IF(MATCH($H464,$H$2:$H$3000,0)&lt;&gt;ROW()-1,"",COUNT($AM$1:$AM463)+1))</f>
        <v/>
      </c>
      <c r="AN464" s="28" t="str">
        <f aca="false">IF($I464="","",IF(MATCH($I464,$I$2:$I$3000,0)&lt;&gt;ROW()-1,"",COUNT($AN$1:$AN463)+1))</f>
        <v/>
      </c>
      <c r="AO464" s="28" t="str">
        <f aca="false">IF($Q464="","",IF(MATCH($Q464,$Q$2:$Q$3000,0)&lt;&gt;ROW()-1,"",COUNT($AO$1:$AO463)+1))</f>
        <v/>
      </c>
    </row>
    <row r="465" customFormat="false" ht="12.75" hidden="false" customHeight="true" outlineLevel="0" collapsed="false">
      <c r="W465" s="24" t="n">
        <f aca="false">IF($F465="",0,IFERROR(IF(ISNUMBER($F465),INT($F465),DATE(VALUE(MID(SUBSTITUTE(LEFT($F465,FIND(" ",$F465&amp;" ")-1),"/",REPT(" ",20)),41,20)),VALUE(LEFT(SUBSTITUTE(LEFT($F465,FIND(" ",$F465&amp;" ")-1),"/",REPT(" ",20)),20)),VALUE(MID(SUBSTITUTE(LEFT($F465,FIND(" ",$F465&amp;" ")-1),"/",REPT(" ",20)),21,20)))),0))</f>
        <v>0</v>
      </c>
      <c r="X465" s="25" t="str">
        <f aca="false">IF(ISNUMBER($N465),$N465*Validation!$B$5,"")</f>
        <v/>
      </c>
      <c r="Y465" s="26" t="str">
        <f aca="false">IF($A465="","",SUBSTITUTE(SUBSTITUTE(SUBSTITUTE(SUBSTITUTE(SUBSTITUTE(SUBSTITUTE(SUBSTITUTE(UPPER(TRIM($A465)),"Á","A"),"É","E"),"Í","I"),"Ó","O"),"Ú","U"),"Ñ","N"),"Ü","U"))</f>
        <v/>
      </c>
      <c r="Z465" s="26" t="str">
        <f aca="false">IF($Y465="","",LEFT($Y465,1)&amp;" "&amp;TRIM(RIGHT(SUBSTITUTE($Y465," ",REPT(" ",50)),50)))</f>
        <v/>
      </c>
      <c r="AA465" s="27" t="str">
        <f aca="false">IF($AF465="","",IF(COUNTIF(Validation!$U$19:$U$178,$AF465)&gt;0,"OK","NO MATCH"))</f>
        <v/>
      </c>
      <c r="AB465" s="27" t="str">
        <f aca="false">IF($W465=0,"",IF(AND($W465&gt;=Validation!$B$3,$W465&lt;=Validation!$C$3),"Yes","No"))</f>
        <v/>
      </c>
      <c r="AC465" s="26" t="str">
        <f aca="false">IF($A465="","",$AF465&amp;"|"&amp;TEXT($W465,"yyyy-mm-dd")&amp;"|"&amp;$J465&amp;"|"&amp;$N465)</f>
        <v/>
      </c>
      <c r="AD465" s="27" t="str">
        <f aca="false">IF($AC465="","",IF(COUNTIF($AC$2:$AC$3000,$AC465)&gt;1,"REVIEW","OK"))</f>
        <v/>
      </c>
      <c r="AE465" s="27" t="str">
        <f aca="false">IF(OR($W465=0,$O465=""),"",IF(IFERROR(IF(ISNUMBER($O465),INT($O465),DATE(VALUE(MID(SUBSTITUTE(LEFT($O465,FIND(" ",$O465&amp;" ")-1),"/",REPT(" ",20)),41,20)),VALUE(LEFT(SUBSTITUTE(LEFT($O465,FIND(" ",$O465&amp;" ")-1),"/",REPT(" ",20)),20)),VALUE(MID(SUBSTITUTE(LEFT($O465,FIND(" ",$O465&amp;" ")-1),"/",REPT(" ",20)),21,20)))),0)&gt;$W465,"Late","Same day"))</f>
        <v/>
      </c>
      <c r="AF465" s="26" t="str">
        <f aca="false">IF($A465="","",IFERROR(INDEX(Validation!$C$193:$C$217,MATCH($A465,Validation!$A$193:$A$217,0)),IF(COUNTIF(Validation!$U$19:$U$178,$Z465)&gt;0,$Z465,IF(COUNTIF(Validation!$S$19:$S$178,$AI465)=1,INDEX(Validation!$U$19:$U$178,MATCH($AI465,Validation!$S$19:$S$178,0)),$Z465))))</f>
        <v/>
      </c>
      <c r="AG465" s="27" t="str">
        <f aca="false">IF(COUNTA($A465:$U465)=0,"",IF($A465="","No name",IF($F465="","No date",IF($W465=0,"Date ilegible",IF(NOT(ISNUMBER($N465)),"Hours no numéricas",IF($AA465="NO MATCH","Person no identificada","OK"))))))</f>
        <v/>
      </c>
      <c r="AH465" s="27" t="str">
        <f aca="false">IF($W465=0,"No date",IF($W465&lt;Validation!$B$3,"Before period",IF($W465&gt;Validation!$C$3,"After period","In period")))</f>
        <v>No date</v>
      </c>
      <c r="AI465" s="26" t="str">
        <f aca="false">IF($Y465="","",TRIM(RIGHT(SUBSTITUTE($Y465," ",REPT(" ",50)),50)))</f>
        <v/>
      </c>
      <c r="AJ465" s="27" t="str">
        <f aca="false">IF($A465="","",IF(NOT(ISERROR(MATCH($A465,Validation!$A$193:$A$217,0))),"Manual mapping",IF(COUNTIF(Validation!$U$19:$U$178,$Z465)&gt;0,"Direct",IF(COUNTIF(Validation!$S$19:$S$178,$AI465)=1,"By surname","Unresolved"))))</f>
        <v/>
      </c>
      <c r="AK465" s="28" t="str">
        <f aca="false">IF($L465="","",IF(MATCH($L465,$L$2:$L$3000,0)&lt;&gt;ROW()-1,"",COUNT($AK$1:$AK464)+1))</f>
        <v/>
      </c>
      <c r="AL465" s="28" t="str">
        <f aca="false">IF($G465="","",IF(MATCH($G465,$G$2:$G$3000,0)&lt;&gt;ROW()-1,"",COUNT($AL$1:$AL464)+1))</f>
        <v/>
      </c>
      <c r="AM465" s="28" t="str">
        <f aca="false">IF($H465="","",IF(MATCH($H465,$H$2:$H$3000,0)&lt;&gt;ROW()-1,"",COUNT($AM$1:$AM464)+1))</f>
        <v/>
      </c>
      <c r="AN465" s="28" t="str">
        <f aca="false">IF($I465="","",IF(MATCH($I465,$I$2:$I$3000,0)&lt;&gt;ROW()-1,"",COUNT($AN$1:$AN464)+1))</f>
        <v/>
      </c>
      <c r="AO465" s="28" t="str">
        <f aca="false">IF($Q465="","",IF(MATCH($Q465,$Q$2:$Q$3000,0)&lt;&gt;ROW()-1,"",COUNT($AO$1:$AO464)+1))</f>
        <v/>
      </c>
    </row>
    <row r="466" customFormat="false" ht="12.75" hidden="false" customHeight="true" outlineLevel="0" collapsed="false">
      <c r="W466" s="24" t="n">
        <f aca="false">IF($F466="",0,IFERROR(IF(ISNUMBER($F466),INT($F466),DATE(VALUE(MID(SUBSTITUTE(LEFT($F466,FIND(" ",$F466&amp;" ")-1),"/",REPT(" ",20)),41,20)),VALUE(LEFT(SUBSTITUTE(LEFT($F466,FIND(" ",$F466&amp;" ")-1),"/",REPT(" ",20)),20)),VALUE(MID(SUBSTITUTE(LEFT($F466,FIND(" ",$F466&amp;" ")-1),"/",REPT(" ",20)),21,20)))),0))</f>
        <v>0</v>
      </c>
      <c r="X466" s="25" t="str">
        <f aca="false">IF(ISNUMBER($N466),$N466*Validation!$B$5,"")</f>
        <v/>
      </c>
      <c r="Y466" s="26" t="str">
        <f aca="false">IF($A466="","",SUBSTITUTE(SUBSTITUTE(SUBSTITUTE(SUBSTITUTE(SUBSTITUTE(SUBSTITUTE(SUBSTITUTE(UPPER(TRIM($A466)),"Á","A"),"É","E"),"Í","I"),"Ó","O"),"Ú","U"),"Ñ","N"),"Ü","U"))</f>
        <v/>
      </c>
      <c r="Z466" s="26" t="str">
        <f aca="false">IF($Y466="","",LEFT($Y466,1)&amp;" "&amp;TRIM(RIGHT(SUBSTITUTE($Y466," ",REPT(" ",50)),50)))</f>
        <v/>
      </c>
      <c r="AA466" s="27" t="str">
        <f aca="false">IF($AF466="","",IF(COUNTIF(Validation!$U$19:$U$178,$AF466)&gt;0,"OK","NO MATCH"))</f>
        <v/>
      </c>
      <c r="AB466" s="27" t="str">
        <f aca="false">IF($W466=0,"",IF(AND($W466&gt;=Validation!$B$3,$W466&lt;=Validation!$C$3),"Yes","No"))</f>
        <v/>
      </c>
      <c r="AC466" s="26" t="str">
        <f aca="false">IF($A466="","",$AF466&amp;"|"&amp;TEXT($W466,"yyyy-mm-dd")&amp;"|"&amp;$J466&amp;"|"&amp;$N466)</f>
        <v/>
      </c>
      <c r="AD466" s="27" t="str">
        <f aca="false">IF($AC466="","",IF(COUNTIF($AC$2:$AC$3000,$AC466)&gt;1,"REVIEW","OK"))</f>
        <v/>
      </c>
      <c r="AE466" s="27" t="str">
        <f aca="false">IF(OR($W466=0,$O466=""),"",IF(IFERROR(IF(ISNUMBER($O466),INT($O466),DATE(VALUE(MID(SUBSTITUTE(LEFT($O466,FIND(" ",$O466&amp;" ")-1),"/",REPT(" ",20)),41,20)),VALUE(LEFT(SUBSTITUTE(LEFT($O466,FIND(" ",$O466&amp;" ")-1),"/",REPT(" ",20)),20)),VALUE(MID(SUBSTITUTE(LEFT($O466,FIND(" ",$O466&amp;" ")-1),"/",REPT(" ",20)),21,20)))),0)&gt;$W466,"Late","Same day"))</f>
        <v/>
      </c>
      <c r="AF466" s="26" t="str">
        <f aca="false">IF($A466="","",IFERROR(INDEX(Validation!$C$193:$C$217,MATCH($A466,Validation!$A$193:$A$217,0)),IF(COUNTIF(Validation!$U$19:$U$178,$Z466)&gt;0,$Z466,IF(COUNTIF(Validation!$S$19:$S$178,$AI466)=1,INDEX(Validation!$U$19:$U$178,MATCH($AI466,Validation!$S$19:$S$178,0)),$Z466))))</f>
        <v/>
      </c>
      <c r="AG466" s="27" t="str">
        <f aca="false">IF(COUNTA($A466:$U466)=0,"",IF($A466="","No name",IF($F466="","No date",IF($W466=0,"Date ilegible",IF(NOT(ISNUMBER($N466)),"Hours no numéricas",IF($AA466="NO MATCH","Person no identificada","OK"))))))</f>
        <v/>
      </c>
      <c r="AH466" s="27" t="str">
        <f aca="false">IF($W466=0,"No date",IF($W466&lt;Validation!$B$3,"Before period",IF($W466&gt;Validation!$C$3,"After period","In period")))</f>
        <v>No date</v>
      </c>
      <c r="AI466" s="26" t="str">
        <f aca="false">IF($Y466="","",TRIM(RIGHT(SUBSTITUTE($Y466," ",REPT(" ",50)),50)))</f>
        <v/>
      </c>
      <c r="AJ466" s="27" t="str">
        <f aca="false">IF($A466="","",IF(NOT(ISERROR(MATCH($A466,Validation!$A$193:$A$217,0))),"Manual mapping",IF(COUNTIF(Validation!$U$19:$U$178,$Z466)&gt;0,"Direct",IF(COUNTIF(Validation!$S$19:$S$178,$AI466)=1,"By surname","Unresolved"))))</f>
        <v/>
      </c>
      <c r="AK466" s="28" t="str">
        <f aca="false">IF($L466="","",IF(MATCH($L466,$L$2:$L$3000,0)&lt;&gt;ROW()-1,"",COUNT($AK$1:$AK465)+1))</f>
        <v/>
      </c>
      <c r="AL466" s="28" t="str">
        <f aca="false">IF($G466="","",IF(MATCH($G466,$G$2:$G$3000,0)&lt;&gt;ROW()-1,"",COUNT($AL$1:$AL465)+1))</f>
        <v/>
      </c>
      <c r="AM466" s="28" t="str">
        <f aca="false">IF($H466="","",IF(MATCH($H466,$H$2:$H$3000,0)&lt;&gt;ROW()-1,"",COUNT($AM$1:$AM465)+1))</f>
        <v/>
      </c>
      <c r="AN466" s="28" t="str">
        <f aca="false">IF($I466="","",IF(MATCH($I466,$I$2:$I$3000,0)&lt;&gt;ROW()-1,"",COUNT($AN$1:$AN465)+1))</f>
        <v/>
      </c>
      <c r="AO466" s="28" t="str">
        <f aca="false">IF($Q466="","",IF(MATCH($Q466,$Q$2:$Q$3000,0)&lt;&gt;ROW()-1,"",COUNT($AO$1:$AO465)+1))</f>
        <v/>
      </c>
    </row>
    <row r="467" customFormat="false" ht="12.75" hidden="false" customHeight="true" outlineLevel="0" collapsed="false">
      <c r="W467" s="24" t="n">
        <f aca="false">IF($F467="",0,IFERROR(IF(ISNUMBER($F467),INT($F467),DATE(VALUE(MID(SUBSTITUTE(LEFT($F467,FIND(" ",$F467&amp;" ")-1),"/",REPT(" ",20)),41,20)),VALUE(LEFT(SUBSTITUTE(LEFT($F467,FIND(" ",$F467&amp;" ")-1),"/",REPT(" ",20)),20)),VALUE(MID(SUBSTITUTE(LEFT($F467,FIND(" ",$F467&amp;" ")-1),"/",REPT(" ",20)),21,20)))),0))</f>
        <v>0</v>
      </c>
      <c r="X467" s="25" t="str">
        <f aca="false">IF(ISNUMBER($N467),$N467*Validation!$B$5,"")</f>
        <v/>
      </c>
      <c r="Y467" s="26" t="str">
        <f aca="false">IF($A467="","",SUBSTITUTE(SUBSTITUTE(SUBSTITUTE(SUBSTITUTE(SUBSTITUTE(SUBSTITUTE(SUBSTITUTE(UPPER(TRIM($A467)),"Á","A"),"É","E"),"Í","I"),"Ó","O"),"Ú","U"),"Ñ","N"),"Ü","U"))</f>
        <v/>
      </c>
      <c r="Z467" s="26" t="str">
        <f aca="false">IF($Y467="","",LEFT($Y467,1)&amp;" "&amp;TRIM(RIGHT(SUBSTITUTE($Y467," ",REPT(" ",50)),50)))</f>
        <v/>
      </c>
      <c r="AA467" s="27" t="str">
        <f aca="false">IF($AF467="","",IF(COUNTIF(Validation!$U$19:$U$178,$AF467)&gt;0,"OK","NO MATCH"))</f>
        <v/>
      </c>
      <c r="AB467" s="27" t="str">
        <f aca="false">IF($W467=0,"",IF(AND($W467&gt;=Validation!$B$3,$W467&lt;=Validation!$C$3),"Yes","No"))</f>
        <v/>
      </c>
      <c r="AC467" s="26" t="str">
        <f aca="false">IF($A467="","",$AF467&amp;"|"&amp;TEXT($W467,"yyyy-mm-dd")&amp;"|"&amp;$J467&amp;"|"&amp;$N467)</f>
        <v/>
      </c>
      <c r="AD467" s="27" t="str">
        <f aca="false">IF($AC467="","",IF(COUNTIF($AC$2:$AC$3000,$AC467)&gt;1,"REVIEW","OK"))</f>
        <v/>
      </c>
      <c r="AE467" s="27" t="str">
        <f aca="false">IF(OR($W467=0,$O467=""),"",IF(IFERROR(IF(ISNUMBER($O467),INT($O467),DATE(VALUE(MID(SUBSTITUTE(LEFT($O467,FIND(" ",$O467&amp;" ")-1),"/",REPT(" ",20)),41,20)),VALUE(LEFT(SUBSTITUTE(LEFT($O467,FIND(" ",$O467&amp;" ")-1),"/",REPT(" ",20)),20)),VALUE(MID(SUBSTITUTE(LEFT($O467,FIND(" ",$O467&amp;" ")-1),"/",REPT(" ",20)),21,20)))),0)&gt;$W467,"Late","Same day"))</f>
        <v/>
      </c>
      <c r="AF467" s="26" t="str">
        <f aca="false">IF($A467="","",IFERROR(INDEX(Validation!$C$193:$C$217,MATCH($A467,Validation!$A$193:$A$217,0)),IF(COUNTIF(Validation!$U$19:$U$178,$Z467)&gt;0,$Z467,IF(COUNTIF(Validation!$S$19:$S$178,$AI467)=1,INDEX(Validation!$U$19:$U$178,MATCH($AI467,Validation!$S$19:$S$178,0)),$Z467))))</f>
        <v/>
      </c>
      <c r="AG467" s="27" t="str">
        <f aca="false">IF(COUNTA($A467:$U467)=0,"",IF($A467="","No name",IF($F467="","No date",IF($W467=0,"Date ilegible",IF(NOT(ISNUMBER($N467)),"Hours no numéricas",IF($AA467="NO MATCH","Person no identificada","OK"))))))</f>
        <v/>
      </c>
      <c r="AH467" s="27" t="str">
        <f aca="false">IF($W467=0,"No date",IF($W467&lt;Validation!$B$3,"Before period",IF($W467&gt;Validation!$C$3,"After period","In period")))</f>
        <v>No date</v>
      </c>
      <c r="AI467" s="26" t="str">
        <f aca="false">IF($Y467="","",TRIM(RIGHT(SUBSTITUTE($Y467," ",REPT(" ",50)),50)))</f>
        <v/>
      </c>
      <c r="AJ467" s="27" t="str">
        <f aca="false">IF($A467="","",IF(NOT(ISERROR(MATCH($A467,Validation!$A$193:$A$217,0))),"Manual mapping",IF(COUNTIF(Validation!$U$19:$U$178,$Z467)&gt;0,"Direct",IF(COUNTIF(Validation!$S$19:$S$178,$AI467)=1,"By surname","Unresolved"))))</f>
        <v/>
      </c>
      <c r="AK467" s="28" t="str">
        <f aca="false">IF($L467="","",IF(MATCH($L467,$L$2:$L$3000,0)&lt;&gt;ROW()-1,"",COUNT($AK$1:$AK466)+1))</f>
        <v/>
      </c>
      <c r="AL467" s="28" t="str">
        <f aca="false">IF($G467="","",IF(MATCH($G467,$G$2:$G$3000,0)&lt;&gt;ROW()-1,"",COUNT($AL$1:$AL466)+1))</f>
        <v/>
      </c>
      <c r="AM467" s="28" t="str">
        <f aca="false">IF($H467="","",IF(MATCH($H467,$H$2:$H$3000,0)&lt;&gt;ROW()-1,"",COUNT($AM$1:$AM466)+1))</f>
        <v/>
      </c>
      <c r="AN467" s="28" t="str">
        <f aca="false">IF($I467="","",IF(MATCH($I467,$I$2:$I$3000,0)&lt;&gt;ROW()-1,"",COUNT($AN$1:$AN466)+1))</f>
        <v/>
      </c>
      <c r="AO467" s="28" t="str">
        <f aca="false">IF($Q467="","",IF(MATCH($Q467,$Q$2:$Q$3000,0)&lt;&gt;ROW()-1,"",COUNT($AO$1:$AO466)+1))</f>
        <v/>
      </c>
    </row>
    <row r="468" customFormat="false" ht="12.75" hidden="false" customHeight="true" outlineLevel="0" collapsed="false">
      <c r="W468" s="24" t="n">
        <f aca="false">IF($F468="",0,IFERROR(IF(ISNUMBER($F468),INT($F468),DATE(VALUE(MID(SUBSTITUTE(LEFT($F468,FIND(" ",$F468&amp;" ")-1),"/",REPT(" ",20)),41,20)),VALUE(LEFT(SUBSTITUTE(LEFT($F468,FIND(" ",$F468&amp;" ")-1),"/",REPT(" ",20)),20)),VALUE(MID(SUBSTITUTE(LEFT($F468,FIND(" ",$F468&amp;" ")-1),"/",REPT(" ",20)),21,20)))),0))</f>
        <v>0</v>
      </c>
      <c r="X468" s="25" t="str">
        <f aca="false">IF(ISNUMBER($N468),$N468*Validation!$B$5,"")</f>
        <v/>
      </c>
      <c r="Y468" s="26" t="str">
        <f aca="false">IF($A468="","",SUBSTITUTE(SUBSTITUTE(SUBSTITUTE(SUBSTITUTE(SUBSTITUTE(SUBSTITUTE(SUBSTITUTE(UPPER(TRIM($A468)),"Á","A"),"É","E"),"Í","I"),"Ó","O"),"Ú","U"),"Ñ","N"),"Ü","U"))</f>
        <v/>
      </c>
      <c r="Z468" s="26" t="str">
        <f aca="false">IF($Y468="","",LEFT($Y468,1)&amp;" "&amp;TRIM(RIGHT(SUBSTITUTE($Y468," ",REPT(" ",50)),50)))</f>
        <v/>
      </c>
      <c r="AA468" s="27" t="str">
        <f aca="false">IF($AF468="","",IF(COUNTIF(Validation!$U$19:$U$178,$AF468)&gt;0,"OK","NO MATCH"))</f>
        <v/>
      </c>
      <c r="AB468" s="27" t="str">
        <f aca="false">IF($W468=0,"",IF(AND($W468&gt;=Validation!$B$3,$W468&lt;=Validation!$C$3),"Yes","No"))</f>
        <v/>
      </c>
      <c r="AC468" s="26" t="str">
        <f aca="false">IF($A468="","",$AF468&amp;"|"&amp;TEXT($W468,"yyyy-mm-dd")&amp;"|"&amp;$J468&amp;"|"&amp;$N468)</f>
        <v/>
      </c>
      <c r="AD468" s="27" t="str">
        <f aca="false">IF($AC468="","",IF(COUNTIF($AC$2:$AC$3000,$AC468)&gt;1,"REVIEW","OK"))</f>
        <v/>
      </c>
      <c r="AE468" s="27" t="str">
        <f aca="false">IF(OR($W468=0,$O468=""),"",IF(IFERROR(IF(ISNUMBER($O468),INT($O468),DATE(VALUE(MID(SUBSTITUTE(LEFT($O468,FIND(" ",$O468&amp;" ")-1),"/",REPT(" ",20)),41,20)),VALUE(LEFT(SUBSTITUTE(LEFT($O468,FIND(" ",$O468&amp;" ")-1),"/",REPT(" ",20)),20)),VALUE(MID(SUBSTITUTE(LEFT($O468,FIND(" ",$O468&amp;" ")-1),"/",REPT(" ",20)),21,20)))),0)&gt;$W468,"Late","Same day"))</f>
        <v/>
      </c>
      <c r="AF468" s="26" t="str">
        <f aca="false">IF($A468="","",IFERROR(INDEX(Validation!$C$193:$C$217,MATCH($A468,Validation!$A$193:$A$217,0)),IF(COUNTIF(Validation!$U$19:$U$178,$Z468)&gt;0,$Z468,IF(COUNTIF(Validation!$S$19:$S$178,$AI468)=1,INDEX(Validation!$U$19:$U$178,MATCH($AI468,Validation!$S$19:$S$178,0)),$Z468))))</f>
        <v/>
      </c>
      <c r="AG468" s="27" t="str">
        <f aca="false">IF(COUNTA($A468:$U468)=0,"",IF($A468="","No name",IF($F468="","No date",IF($W468=0,"Date ilegible",IF(NOT(ISNUMBER($N468)),"Hours no numéricas",IF($AA468="NO MATCH","Person no identificada","OK"))))))</f>
        <v/>
      </c>
      <c r="AH468" s="27" t="str">
        <f aca="false">IF($W468=0,"No date",IF($W468&lt;Validation!$B$3,"Before period",IF($W468&gt;Validation!$C$3,"After period","In period")))</f>
        <v>No date</v>
      </c>
      <c r="AI468" s="26" t="str">
        <f aca="false">IF($Y468="","",TRIM(RIGHT(SUBSTITUTE($Y468," ",REPT(" ",50)),50)))</f>
        <v/>
      </c>
      <c r="AJ468" s="27" t="str">
        <f aca="false">IF($A468="","",IF(NOT(ISERROR(MATCH($A468,Validation!$A$193:$A$217,0))),"Manual mapping",IF(COUNTIF(Validation!$U$19:$U$178,$Z468)&gt;0,"Direct",IF(COUNTIF(Validation!$S$19:$S$178,$AI468)=1,"By surname","Unresolved"))))</f>
        <v/>
      </c>
      <c r="AK468" s="28" t="str">
        <f aca="false">IF($L468="","",IF(MATCH($L468,$L$2:$L$3000,0)&lt;&gt;ROW()-1,"",COUNT($AK$1:$AK467)+1))</f>
        <v/>
      </c>
      <c r="AL468" s="28" t="str">
        <f aca="false">IF($G468="","",IF(MATCH($G468,$G$2:$G$3000,0)&lt;&gt;ROW()-1,"",COUNT($AL$1:$AL467)+1))</f>
        <v/>
      </c>
      <c r="AM468" s="28" t="str">
        <f aca="false">IF($H468="","",IF(MATCH($H468,$H$2:$H$3000,0)&lt;&gt;ROW()-1,"",COUNT($AM$1:$AM467)+1))</f>
        <v/>
      </c>
      <c r="AN468" s="28" t="str">
        <f aca="false">IF($I468="","",IF(MATCH($I468,$I$2:$I$3000,0)&lt;&gt;ROW()-1,"",COUNT($AN$1:$AN467)+1))</f>
        <v/>
      </c>
      <c r="AO468" s="28" t="str">
        <f aca="false">IF($Q468="","",IF(MATCH($Q468,$Q$2:$Q$3000,0)&lt;&gt;ROW()-1,"",COUNT($AO$1:$AO467)+1))</f>
        <v/>
      </c>
    </row>
    <row r="469" customFormat="false" ht="12.75" hidden="false" customHeight="true" outlineLevel="0" collapsed="false">
      <c r="W469" s="24" t="n">
        <f aca="false">IF($F469="",0,IFERROR(IF(ISNUMBER($F469),INT($F469),DATE(VALUE(MID(SUBSTITUTE(LEFT($F469,FIND(" ",$F469&amp;" ")-1),"/",REPT(" ",20)),41,20)),VALUE(LEFT(SUBSTITUTE(LEFT($F469,FIND(" ",$F469&amp;" ")-1),"/",REPT(" ",20)),20)),VALUE(MID(SUBSTITUTE(LEFT($F469,FIND(" ",$F469&amp;" ")-1),"/",REPT(" ",20)),21,20)))),0))</f>
        <v>0</v>
      </c>
      <c r="X469" s="25" t="str">
        <f aca="false">IF(ISNUMBER($N469),$N469*Validation!$B$5,"")</f>
        <v/>
      </c>
      <c r="Y469" s="26" t="str">
        <f aca="false">IF($A469="","",SUBSTITUTE(SUBSTITUTE(SUBSTITUTE(SUBSTITUTE(SUBSTITUTE(SUBSTITUTE(SUBSTITUTE(UPPER(TRIM($A469)),"Á","A"),"É","E"),"Í","I"),"Ó","O"),"Ú","U"),"Ñ","N"),"Ü","U"))</f>
        <v/>
      </c>
      <c r="Z469" s="26" t="str">
        <f aca="false">IF($Y469="","",LEFT($Y469,1)&amp;" "&amp;TRIM(RIGHT(SUBSTITUTE($Y469," ",REPT(" ",50)),50)))</f>
        <v/>
      </c>
      <c r="AA469" s="27" t="str">
        <f aca="false">IF($AF469="","",IF(COUNTIF(Validation!$U$19:$U$178,$AF469)&gt;0,"OK","NO MATCH"))</f>
        <v/>
      </c>
      <c r="AB469" s="27" t="str">
        <f aca="false">IF($W469=0,"",IF(AND($W469&gt;=Validation!$B$3,$W469&lt;=Validation!$C$3),"Yes","No"))</f>
        <v/>
      </c>
      <c r="AC469" s="26" t="str">
        <f aca="false">IF($A469="","",$AF469&amp;"|"&amp;TEXT($W469,"yyyy-mm-dd")&amp;"|"&amp;$J469&amp;"|"&amp;$N469)</f>
        <v/>
      </c>
      <c r="AD469" s="27" t="str">
        <f aca="false">IF($AC469="","",IF(COUNTIF($AC$2:$AC$3000,$AC469)&gt;1,"REVIEW","OK"))</f>
        <v/>
      </c>
      <c r="AE469" s="27" t="str">
        <f aca="false">IF(OR($W469=0,$O469=""),"",IF(IFERROR(IF(ISNUMBER($O469),INT($O469),DATE(VALUE(MID(SUBSTITUTE(LEFT($O469,FIND(" ",$O469&amp;" ")-1),"/",REPT(" ",20)),41,20)),VALUE(LEFT(SUBSTITUTE(LEFT($O469,FIND(" ",$O469&amp;" ")-1),"/",REPT(" ",20)),20)),VALUE(MID(SUBSTITUTE(LEFT($O469,FIND(" ",$O469&amp;" ")-1),"/",REPT(" ",20)),21,20)))),0)&gt;$W469,"Late","Same day"))</f>
        <v/>
      </c>
      <c r="AF469" s="26" t="str">
        <f aca="false">IF($A469="","",IFERROR(INDEX(Validation!$C$193:$C$217,MATCH($A469,Validation!$A$193:$A$217,0)),IF(COUNTIF(Validation!$U$19:$U$178,$Z469)&gt;0,$Z469,IF(COUNTIF(Validation!$S$19:$S$178,$AI469)=1,INDEX(Validation!$U$19:$U$178,MATCH($AI469,Validation!$S$19:$S$178,0)),$Z469))))</f>
        <v/>
      </c>
      <c r="AG469" s="27" t="str">
        <f aca="false">IF(COUNTA($A469:$U469)=0,"",IF($A469="","No name",IF($F469="","No date",IF($W469=0,"Date ilegible",IF(NOT(ISNUMBER($N469)),"Hours no numéricas",IF($AA469="NO MATCH","Person no identificada","OK"))))))</f>
        <v/>
      </c>
      <c r="AH469" s="27" t="str">
        <f aca="false">IF($W469=0,"No date",IF($W469&lt;Validation!$B$3,"Before period",IF($W469&gt;Validation!$C$3,"After period","In period")))</f>
        <v>No date</v>
      </c>
      <c r="AI469" s="26" t="str">
        <f aca="false">IF($Y469="","",TRIM(RIGHT(SUBSTITUTE($Y469," ",REPT(" ",50)),50)))</f>
        <v/>
      </c>
      <c r="AJ469" s="27" t="str">
        <f aca="false">IF($A469="","",IF(NOT(ISERROR(MATCH($A469,Validation!$A$193:$A$217,0))),"Manual mapping",IF(COUNTIF(Validation!$U$19:$U$178,$Z469)&gt;0,"Direct",IF(COUNTIF(Validation!$S$19:$S$178,$AI469)=1,"By surname","Unresolved"))))</f>
        <v/>
      </c>
      <c r="AK469" s="28" t="str">
        <f aca="false">IF($L469="","",IF(MATCH($L469,$L$2:$L$3000,0)&lt;&gt;ROW()-1,"",COUNT($AK$1:$AK468)+1))</f>
        <v/>
      </c>
      <c r="AL469" s="28" t="str">
        <f aca="false">IF($G469="","",IF(MATCH($G469,$G$2:$G$3000,0)&lt;&gt;ROW()-1,"",COUNT($AL$1:$AL468)+1))</f>
        <v/>
      </c>
      <c r="AM469" s="28" t="str">
        <f aca="false">IF($H469="","",IF(MATCH($H469,$H$2:$H$3000,0)&lt;&gt;ROW()-1,"",COUNT($AM$1:$AM468)+1))</f>
        <v/>
      </c>
      <c r="AN469" s="28" t="str">
        <f aca="false">IF($I469="","",IF(MATCH($I469,$I$2:$I$3000,0)&lt;&gt;ROW()-1,"",COUNT($AN$1:$AN468)+1))</f>
        <v/>
      </c>
      <c r="AO469" s="28" t="str">
        <f aca="false">IF($Q469="","",IF(MATCH($Q469,$Q$2:$Q$3000,0)&lt;&gt;ROW()-1,"",COUNT($AO$1:$AO468)+1))</f>
        <v/>
      </c>
    </row>
    <row r="470" customFormat="false" ht="12.75" hidden="false" customHeight="true" outlineLevel="0" collapsed="false">
      <c r="W470" s="24" t="n">
        <f aca="false">IF($F470="",0,IFERROR(IF(ISNUMBER($F470),INT($F470),DATE(VALUE(MID(SUBSTITUTE(LEFT($F470,FIND(" ",$F470&amp;" ")-1),"/",REPT(" ",20)),41,20)),VALUE(LEFT(SUBSTITUTE(LEFT($F470,FIND(" ",$F470&amp;" ")-1),"/",REPT(" ",20)),20)),VALUE(MID(SUBSTITUTE(LEFT($F470,FIND(" ",$F470&amp;" ")-1),"/",REPT(" ",20)),21,20)))),0))</f>
        <v>0</v>
      </c>
      <c r="X470" s="25" t="str">
        <f aca="false">IF(ISNUMBER($N470),$N470*Validation!$B$5,"")</f>
        <v/>
      </c>
      <c r="Y470" s="26" t="str">
        <f aca="false">IF($A470="","",SUBSTITUTE(SUBSTITUTE(SUBSTITUTE(SUBSTITUTE(SUBSTITUTE(SUBSTITUTE(SUBSTITUTE(UPPER(TRIM($A470)),"Á","A"),"É","E"),"Í","I"),"Ó","O"),"Ú","U"),"Ñ","N"),"Ü","U"))</f>
        <v/>
      </c>
      <c r="Z470" s="26" t="str">
        <f aca="false">IF($Y470="","",LEFT($Y470,1)&amp;" "&amp;TRIM(RIGHT(SUBSTITUTE($Y470," ",REPT(" ",50)),50)))</f>
        <v/>
      </c>
      <c r="AA470" s="27" t="str">
        <f aca="false">IF($AF470="","",IF(COUNTIF(Validation!$U$19:$U$178,$AF470)&gt;0,"OK","NO MATCH"))</f>
        <v/>
      </c>
      <c r="AB470" s="27" t="str">
        <f aca="false">IF($W470=0,"",IF(AND($W470&gt;=Validation!$B$3,$W470&lt;=Validation!$C$3),"Yes","No"))</f>
        <v/>
      </c>
      <c r="AC470" s="26" t="str">
        <f aca="false">IF($A470="","",$AF470&amp;"|"&amp;TEXT($W470,"yyyy-mm-dd")&amp;"|"&amp;$J470&amp;"|"&amp;$N470)</f>
        <v/>
      </c>
      <c r="AD470" s="27" t="str">
        <f aca="false">IF($AC470="","",IF(COUNTIF($AC$2:$AC$3000,$AC470)&gt;1,"REVIEW","OK"))</f>
        <v/>
      </c>
      <c r="AE470" s="27" t="str">
        <f aca="false">IF(OR($W470=0,$O470=""),"",IF(IFERROR(IF(ISNUMBER($O470),INT($O470),DATE(VALUE(MID(SUBSTITUTE(LEFT($O470,FIND(" ",$O470&amp;" ")-1),"/",REPT(" ",20)),41,20)),VALUE(LEFT(SUBSTITUTE(LEFT($O470,FIND(" ",$O470&amp;" ")-1),"/",REPT(" ",20)),20)),VALUE(MID(SUBSTITUTE(LEFT($O470,FIND(" ",$O470&amp;" ")-1),"/",REPT(" ",20)),21,20)))),0)&gt;$W470,"Late","Same day"))</f>
        <v/>
      </c>
      <c r="AF470" s="26" t="str">
        <f aca="false">IF($A470="","",IFERROR(INDEX(Validation!$C$193:$C$217,MATCH($A470,Validation!$A$193:$A$217,0)),IF(COUNTIF(Validation!$U$19:$U$178,$Z470)&gt;0,$Z470,IF(COUNTIF(Validation!$S$19:$S$178,$AI470)=1,INDEX(Validation!$U$19:$U$178,MATCH($AI470,Validation!$S$19:$S$178,0)),$Z470))))</f>
        <v/>
      </c>
      <c r="AG470" s="27" t="str">
        <f aca="false">IF(COUNTA($A470:$U470)=0,"",IF($A470="","No name",IF($F470="","No date",IF($W470=0,"Date ilegible",IF(NOT(ISNUMBER($N470)),"Hours no numéricas",IF($AA470="NO MATCH","Person no identificada","OK"))))))</f>
        <v/>
      </c>
      <c r="AH470" s="27" t="str">
        <f aca="false">IF($W470=0,"No date",IF($W470&lt;Validation!$B$3,"Before period",IF($W470&gt;Validation!$C$3,"After period","In period")))</f>
        <v>No date</v>
      </c>
      <c r="AI470" s="26" t="str">
        <f aca="false">IF($Y470="","",TRIM(RIGHT(SUBSTITUTE($Y470," ",REPT(" ",50)),50)))</f>
        <v/>
      </c>
      <c r="AJ470" s="27" t="str">
        <f aca="false">IF($A470="","",IF(NOT(ISERROR(MATCH($A470,Validation!$A$193:$A$217,0))),"Manual mapping",IF(COUNTIF(Validation!$U$19:$U$178,$Z470)&gt;0,"Direct",IF(COUNTIF(Validation!$S$19:$S$178,$AI470)=1,"By surname","Unresolved"))))</f>
        <v/>
      </c>
      <c r="AK470" s="28" t="str">
        <f aca="false">IF($L470="","",IF(MATCH($L470,$L$2:$L$3000,0)&lt;&gt;ROW()-1,"",COUNT($AK$1:$AK469)+1))</f>
        <v/>
      </c>
      <c r="AL470" s="28" t="str">
        <f aca="false">IF($G470="","",IF(MATCH($G470,$G$2:$G$3000,0)&lt;&gt;ROW()-1,"",COUNT($AL$1:$AL469)+1))</f>
        <v/>
      </c>
      <c r="AM470" s="28" t="str">
        <f aca="false">IF($H470="","",IF(MATCH($H470,$H$2:$H$3000,0)&lt;&gt;ROW()-1,"",COUNT($AM$1:$AM469)+1))</f>
        <v/>
      </c>
      <c r="AN470" s="28" t="str">
        <f aca="false">IF($I470="","",IF(MATCH($I470,$I$2:$I$3000,0)&lt;&gt;ROW()-1,"",COUNT($AN$1:$AN469)+1))</f>
        <v/>
      </c>
      <c r="AO470" s="28" t="str">
        <f aca="false">IF($Q470="","",IF(MATCH($Q470,$Q$2:$Q$3000,0)&lt;&gt;ROW()-1,"",COUNT($AO$1:$AO469)+1))</f>
        <v/>
      </c>
    </row>
    <row r="471" customFormat="false" ht="12.75" hidden="false" customHeight="true" outlineLevel="0" collapsed="false">
      <c r="W471" s="24" t="n">
        <f aca="false">IF($F471="",0,IFERROR(IF(ISNUMBER($F471),INT($F471),DATE(VALUE(MID(SUBSTITUTE(LEFT($F471,FIND(" ",$F471&amp;" ")-1),"/",REPT(" ",20)),41,20)),VALUE(LEFT(SUBSTITUTE(LEFT($F471,FIND(" ",$F471&amp;" ")-1),"/",REPT(" ",20)),20)),VALUE(MID(SUBSTITUTE(LEFT($F471,FIND(" ",$F471&amp;" ")-1),"/",REPT(" ",20)),21,20)))),0))</f>
        <v>0</v>
      </c>
      <c r="X471" s="25" t="str">
        <f aca="false">IF(ISNUMBER($N471),$N471*Validation!$B$5,"")</f>
        <v/>
      </c>
      <c r="Y471" s="26" t="str">
        <f aca="false">IF($A471="","",SUBSTITUTE(SUBSTITUTE(SUBSTITUTE(SUBSTITUTE(SUBSTITUTE(SUBSTITUTE(SUBSTITUTE(UPPER(TRIM($A471)),"Á","A"),"É","E"),"Í","I"),"Ó","O"),"Ú","U"),"Ñ","N"),"Ü","U"))</f>
        <v/>
      </c>
      <c r="Z471" s="26" t="str">
        <f aca="false">IF($Y471="","",LEFT($Y471,1)&amp;" "&amp;TRIM(RIGHT(SUBSTITUTE($Y471," ",REPT(" ",50)),50)))</f>
        <v/>
      </c>
      <c r="AA471" s="27" t="str">
        <f aca="false">IF($AF471="","",IF(COUNTIF(Validation!$U$19:$U$178,$AF471)&gt;0,"OK","NO MATCH"))</f>
        <v/>
      </c>
      <c r="AB471" s="27" t="str">
        <f aca="false">IF($W471=0,"",IF(AND($W471&gt;=Validation!$B$3,$W471&lt;=Validation!$C$3),"Yes","No"))</f>
        <v/>
      </c>
      <c r="AC471" s="26" t="str">
        <f aca="false">IF($A471="","",$AF471&amp;"|"&amp;TEXT($W471,"yyyy-mm-dd")&amp;"|"&amp;$J471&amp;"|"&amp;$N471)</f>
        <v/>
      </c>
      <c r="AD471" s="27" t="str">
        <f aca="false">IF($AC471="","",IF(COUNTIF($AC$2:$AC$3000,$AC471)&gt;1,"REVIEW","OK"))</f>
        <v/>
      </c>
      <c r="AE471" s="27" t="str">
        <f aca="false">IF(OR($W471=0,$O471=""),"",IF(IFERROR(IF(ISNUMBER($O471),INT($O471),DATE(VALUE(MID(SUBSTITUTE(LEFT($O471,FIND(" ",$O471&amp;" ")-1),"/",REPT(" ",20)),41,20)),VALUE(LEFT(SUBSTITUTE(LEFT($O471,FIND(" ",$O471&amp;" ")-1),"/",REPT(" ",20)),20)),VALUE(MID(SUBSTITUTE(LEFT($O471,FIND(" ",$O471&amp;" ")-1),"/",REPT(" ",20)),21,20)))),0)&gt;$W471,"Late","Same day"))</f>
        <v/>
      </c>
      <c r="AF471" s="26" t="str">
        <f aca="false">IF($A471="","",IFERROR(INDEX(Validation!$C$193:$C$217,MATCH($A471,Validation!$A$193:$A$217,0)),IF(COUNTIF(Validation!$U$19:$U$178,$Z471)&gt;0,$Z471,IF(COUNTIF(Validation!$S$19:$S$178,$AI471)=1,INDEX(Validation!$U$19:$U$178,MATCH($AI471,Validation!$S$19:$S$178,0)),$Z471))))</f>
        <v/>
      </c>
      <c r="AG471" s="27" t="str">
        <f aca="false">IF(COUNTA($A471:$U471)=0,"",IF($A471="","No name",IF($F471="","No date",IF($W471=0,"Date ilegible",IF(NOT(ISNUMBER($N471)),"Hours no numéricas",IF($AA471="NO MATCH","Person no identificada","OK"))))))</f>
        <v/>
      </c>
      <c r="AH471" s="27" t="str">
        <f aca="false">IF($W471=0,"No date",IF($W471&lt;Validation!$B$3,"Before period",IF($W471&gt;Validation!$C$3,"After period","In period")))</f>
        <v>No date</v>
      </c>
      <c r="AI471" s="26" t="str">
        <f aca="false">IF($Y471="","",TRIM(RIGHT(SUBSTITUTE($Y471," ",REPT(" ",50)),50)))</f>
        <v/>
      </c>
      <c r="AJ471" s="27" t="str">
        <f aca="false">IF($A471="","",IF(NOT(ISERROR(MATCH($A471,Validation!$A$193:$A$217,0))),"Manual mapping",IF(COUNTIF(Validation!$U$19:$U$178,$Z471)&gt;0,"Direct",IF(COUNTIF(Validation!$S$19:$S$178,$AI471)=1,"By surname","Unresolved"))))</f>
        <v/>
      </c>
      <c r="AK471" s="28" t="str">
        <f aca="false">IF($L471="","",IF(MATCH($L471,$L$2:$L$3000,0)&lt;&gt;ROW()-1,"",COUNT($AK$1:$AK470)+1))</f>
        <v/>
      </c>
      <c r="AL471" s="28" t="str">
        <f aca="false">IF($G471="","",IF(MATCH($G471,$G$2:$G$3000,0)&lt;&gt;ROW()-1,"",COUNT($AL$1:$AL470)+1))</f>
        <v/>
      </c>
      <c r="AM471" s="28" t="str">
        <f aca="false">IF($H471="","",IF(MATCH($H471,$H$2:$H$3000,0)&lt;&gt;ROW()-1,"",COUNT($AM$1:$AM470)+1))</f>
        <v/>
      </c>
      <c r="AN471" s="28" t="str">
        <f aca="false">IF($I471="","",IF(MATCH($I471,$I$2:$I$3000,0)&lt;&gt;ROW()-1,"",COUNT($AN$1:$AN470)+1))</f>
        <v/>
      </c>
      <c r="AO471" s="28" t="str">
        <f aca="false">IF($Q471="","",IF(MATCH($Q471,$Q$2:$Q$3000,0)&lt;&gt;ROW()-1,"",COUNT($AO$1:$AO470)+1))</f>
        <v/>
      </c>
    </row>
    <row r="472" customFormat="false" ht="12.75" hidden="false" customHeight="true" outlineLevel="0" collapsed="false">
      <c r="W472" s="24" t="n">
        <f aca="false">IF($F472="",0,IFERROR(IF(ISNUMBER($F472),INT($F472),DATE(VALUE(MID(SUBSTITUTE(LEFT($F472,FIND(" ",$F472&amp;" ")-1),"/",REPT(" ",20)),41,20)),VALUE(LEFT(SUBSTITUTE(LEFT($F472,FIND(" ",$F472&amp;" ")-1),"/",REPT(" ",20)),20)),VALUE(MID(SUBSTITUTE(LEFT($F472,FIND(" ",$F472&amp;" ")-1),"/",REPT(" ",20)),21,20)))),0))</f>
        <v>0</v>
      </c>
      <c r="X472" s="25" t="str">
        <f aca="false">IF(ISNUMBER($N472),$N472*Validation!$B$5,"")</f>
        <v/>
      </c>
      <c r="Y472" s="26" t="str">
        <f aca="false">IF($A472="","",SUBSTITUTE(SUBSTITUTE(SUBSTITUTE(SUBSTITUTE(SUBSTITUTE(SUBSTITUTE(SUBSTITUTE(UPPER(TRIM($A472)),"Á","A"),"É","E"),"Í","I"),"Ó","O"),"Ú","U"),"Ñ","N"),"Ü","U"))</f>
        <v/>
      </c>
      <c r="Z472" s="26" t="str">
        <f aca="false">IF($Y472="","",LEFT($Y472,1)&amp;" "&amp;TRIM(RIGHT(SUBSTITUTE($Y472," ",REPT(" ",50)),50)))</f>
        <v/>
      </c>
      <c r="AA472" s="27" t="str">
        <f aca="false">IF($AF472="","",IF(COUNTIF(Validation!$U$19:$U$178,$AF472)&gt;0,"OK","NO MATCH"))</f>
        <v/>
      </c>
      <c r="AB472" s="27" t="str">
        <f aca="false">IF($W472=0,"",IF(AND($W472&gt;=Validation!$B$3,$W472&lt;=Validation!$C$3),"Yes","No"))</f>
        <v/>
      </c>
      <c r="AC472" s="26" t="str">
        <f aca="false">IF($A472="","",$AF472&amp;"|"&amp;TEXT($W472,"yyyy-mm-dd")&amp;"|"&amp;$J472&amp;"|"&amp;$N472)</f>
        <v/>
      </c>
      <c r="AD472" s="27" t="str">
        <f aca="false">IF($AC472="","",IF(COUNTIF($AC$2:$AC$3000,$AC472)&gt;1,"REVIEW","OK"))</f>
        <v/>
      </c>
      <c r="AE472" s="27" t="str">
        <f aca="false">IF(OR($W472=0,$O472=""),"",IF(IFERROR(IF(ISNUMBER($O472),INT($O472),DATE(VALUE(MID(SUBSTITUTE(LEFT($O472,FIND(" ",$O472&amp;" ")-1),"/",REPT(" ",20)),41,20)),VALUE(LEFT(SUBSTITUTE(LEFT($O472,FIND(" ",$O472&amp;" ")-1),"/",REPT(" ",20)),20)),VALUE(MID(SUBSTITUTE(LEFT($O472,FIND(" ",$O472&amp;" ")-1),"/",REPT(" ",20)),21,20)))),0)&gt;$W472,"Late","Same day"))</f>
        <v/>
      </c>
      <c r="AF472" s="26" t="str">
        <f aca="false">IF($A472="","",IFERROR(INDEX(Validation!$C$193:$C$217,MATCH($A472,Validation!$A$193:$A$217,0)),IF(COUNTIF(Validation!$U$19:$U$178,$Z472)&gt;0,$Z472,IF(COUNTIF(Validation!$S$19:$S$178,$AI472)=1,INDEX(Validation!$U$19:$U$178,MATCH($AI472,Validation!$S$19:$S$178,0)),$Z472))))</f>
        <v/>
      </c>
      <c r="AG472" s="27" t="str">
        <f aca="false">IF(COUNTA($A472:$U472)=0,"",IF($A472="","No name",IF($F472="","No date",IF($W472=0,"Date ilegible",IF(NOT(ISNUMBER($N472)),"Hours no numéricas",IF($AA472="NO MATCH","Person no identificada","OK"))))))</f>
        <v/>
      </c>
      <c r="AH472" s="27" t="str">
        <f aca="false">IF($W472=0,"No date",IF($W472&lt;Validation!$B$3,"Before period",IF($W472&gt;Validation!$C$3,"After period","In period")))</f>
        <v>No date</v>
      </c>
      <c r="AI472" s="26" t="str">
        <f aca="false">IF($Y472="","",TRIM(RIGHT(SUBSTITUTE($Y472," ",REPT(" ",50)),50)))</f>
        <v/>
      </c>
      <c r="AJ472" s="27" t="str">
        <f aca="false">IF($A472="","",IF(NOT(ISERROR(MATCH($A472,Validation!$A$193:$A$217,0))),"Manual mapping",IF(COUNTIF(Validation!$U$19:$U$178,$Z472)&gt;0,"Direct",IF(COUNTIF(Validation!$S$19:$S$178,$AI472)=1,"By surname","Unresolved"))))</f>
        <v/>
      </c>
      <c r="AK472" s="28" t="str">
        <f aca="false">IF($L472="","",IF(MATCH($L472,$L$2:$L$3000,0)&lt;&gt;ROW()-1,"",COUNT($AK$1:$AK471)+1))</f>
        <v/>
      </c>
      <c r="AL472" s="28" t="str">
        <f aca="false">IF($G472="","",IF(MATCH($G472,$G$2:$G$3000,0)&lt;&gt;ROW()-1,"",COUNT($AL$1:$AL471)+1))</f>
        <v/>
      </c>
      <c r="AM472" s="28" t="str">
        <f aca="false">IF($H472="","",IF(MATCH($H472,$H$2:$H$3000,0)&lt;&gt;ROW()-1,"",COUNT($AM$1:$AM471)+1))</f>
        <v/>
      </c>
      <c r="AN472" s="28" t="str">
        <f aca="false">IF($I472="","",IF(MATCH($I472,$I$2:$I$3000,0)&lt;&gt;ROW()-1,"",COUNT($AN$1:$AN471)+1))</f>
        <v/>
      </c>
      <c r="AO472" s="28" t="str">
        <f aca="false">IF($Q472="","",IF(MATCH($Q472,$Q$2:$Q$3000,0)&lt;&gt;ROW()-1,"",COUNT($AO$1:$AO471)+1))</f>
        <v/>
      </c>
    </row>
    <row r="473" customFormat="false" ht="12.75" hidden="false" customHeight="true" outlineLevel="0" collapsed="false">
      <c r="W473" s="24" t="n">
        <f aca="false">IF($F473="",0,IFERROR(IF(ISNUMBER($F473),INT($F473),DATE(VALUE(MID(SUBSTITUTE(LEFT($F473,FIND(" ",$F473&amp;" ")-1),"/",REPT(" ",20)),41,20)),VALUE(LEFT(SUBSTITUTE(LEFT($F473,FIND(" ",$F473&amp;" ")-1),"/",REPT(" ",20)),20)),VALUE(MID(SUBSTITUTE(LEFT($F473,FIND(" ",$F473&amp;" ")-1),"/",REPT(" ",20)),21,20)))),0))</f>
        <v>0</v>
      </c>
      <c r="X473" s="25" t="str">
        <f aca="false">IF(ISNUMBER($N473),$N473*Validation!$B$5,"")</f>
        <v/>
      </c>
      <c r="Y473" s="26" t="str">
        <f aca="false">IF($A473="","",SUBSTITUTE(SUBSTITUTE(SUBSTITUTE(SUBSTITUTE(SUBSTITUTE(SUBSTITUTE(SUBSTITUTE(UPPER(TRIM($A473)),"Á","A"),"É","E"),"Í","I"),"Ó","O"),"Ú","U"),"Ñ","N"),"Ü","U"))</f>
        <v/>
      </c>
      <c r="Z473" s="26" t="str">
        <f aca="false">IF($Y473="","",LEFT($Y473,1)&amp;" "&amp;TRIM(RIGHT(SUBSTITUTE($Y473," ",REPT(" ",50)),50)))</f>
        <v/>
      </c>
      <c r="AA473" s="27" t="str">
        <f aca="false">IF($AF473="","",IF(COUNTIF(Validation!$U$19:$U$178,$AF473)&gt;0,"OK","NO MATCH"))</f>
        <v/>
      </c>
      <c r="AB473" s="27" t="str">
        <f aca="false">IF($W473=0,"",IF(AND($W473&gt;=Validation!$B$3,$W473&lt;=Validation!$C$3),"Yes","No"))</f>
        <v/>
      </c>
      <c r="AC473" s="26" t="str">
        <f aca="false">IF($A473="","",$AF473&amp;"|"&amp;TEXT($W473,"yyyy-mm-dd")&amp;"|"&amp;$J473&amp;"|"&amp;$N473)</f>
        <v/>
      </c>
      <c r="AD473" s="27" t="str">
        <f aca="false">IF($AC473="","",IF(COUNTIF($AC$2:$AC$3000,$AC473)&gt;1,"REVIEW","OK"))</f>
        <v/>
      </c>
      <c r="AE473" s="27" t="str">
        <f aca="false">IF(OR($W473=0,$O473=""),"",IF(IFERROR(IF(ISNUMBER($O473),INT($O473),DATE(VALUE(MID(SUBSTITUTE(LEFT($O473,FIND(" ",$O473&amp;" ")-1),"/",REPT(" ",20)),41,20)),VALUE(LEFT(SUBSTITUTE(LEFT($O473,FIND(" ",$O473&amp;" ")-1),"/",REPT(" ",20)),20)),VALUE(MID(SUBSTITUTE(LEFT($O473,FIND(" ",$O473&amp;" ")-1),"/",REPT(" ",20)),21,20)))),0)&gt;$W473,"Late","Same day"))</f>
        <v/>
      </c>
      <c r="AF473" s="26" t="str">
        <f aca="false">IF($A473="","",IFERROR(INDEX(Validation!$C$193:$C$217,MATCH($A473,Validation!$A$193:$A$217,0)),IF(COUNTIF(Validation!$U$19:$U$178,$Z473)&gt;0,$Z473,IF(COUNTIF(Validation!$S$19:$S$178,$AI473)=1,INDEX(Validation!$U$19:$U$178,MATCH($AI473,Validation!$S$19:$S$178,0)),$Z473))))</f>
        <v/>
      </c>
      <c r="AG473" s="27" t="str">
        <f aca="false">IF(COUNTA($A473:$U473)=0,"",IF($A473="","No name",IF($F473="","No date",IF($W473=0,"Date ilegible",IF(NOT(ISNUMBER($N473)),"Hours no numéricas",IF($AA473="NO MATCH","Person no identificada","OK"))))))</f>
        <v/>
      </c>
      <c r="AH473" s="27" t="str">
        <f aca="false">IF($W473=0,"No date",IF($W473&lt;Validation!$B$3,"Before period",IF($W473&gt;Validation!$C$3,"After period","In period")))</f>
        <v>No date</v>
      </c>
      <c r="AI473" s="26" t="str">
        <f aca="false">IF($Y473="","",TRIM(RIGHT(SUBSTITUTE($Y473," ",REPT(" ",50)),50)))</f>
        <v/>
      </c>
      <c r="AJ473" s="27" t="str">
        <f aca="false">IF($A473="","",IF(NOT(ISERROR(MATCH($A473,Validation!$A$193:$A$217,0))),"Manual mapping",IF(COUNTIF(Validation!$U$19:$U$178,$Z473)&gt;0,"Direct",IF(COUNTIF(Validation!$S$19:$S$178,$AI473)=1,"By surname","Unresolved"))))</f>
        <v/>
      </c>
      <c r="AK473" s="28" t="str">
        <f aca="false">IF($L473="","",IF(MATCH($L473,$L$2:$L$3000,0)&lt;&gt;ROW()-1,"",COUNT($AK$1:$AK472)+1))</f>
        <v/>
      </c>
      <c r="AL473" s="28" t="str">
        <f aca="false">IF($G473="","",IF(MATCH($G473,$G$2:$G$3000,0)&lt;&gt;ROW()-1,"",COUNT($AL$1:$AL472)+1))</f>
        <v/>
      </c>
      <c r="AM473" s="28" t="str">
        <f aca="false">IF($H473="","",IF(MATCH($H473,$H$2:$H$3000,0)&lt;&gt;ROW()-1,"",COUNT($AM$1:$AM472)+1))</f>
        <v/>
      </c>
      <c r="AN473" s="28" t="str">
        <f aca="false">IF($I473="","",IF(MATCH($I473,$I$2:$I$3000,0)&lt;&gt;ROW()-1,"",COUNT($AN$1:$AN472)+1))</f>
        <v/>
      </c>
      <c r="AO473" s="28" t="str">
        <f aca="false">IF($Q473="","",IF(MATCH($Q473,$Q$2:$Q$3000,0)&lt;&gt;ROW()-1,"",COUNT($AO$1:$AO472)+1))</f>
        <v/>
      </c>
    </row>
    <row r="474" customFormat="false" ht="12.75" hidden="false" customHeight="true" outlineLevel="0" collapsed="false">
      <c r="W474" s="24" t="n">
        <f aca="false">IF($F474="",0,IFERROR(IF(ISNUMBER($F474),INT($F474),DATE(VALUE(MID(SUBSTITUTE(LEFT($F474,FIND(" ",$F474&amp;" ")-1),"/",REPT(" ",20)),41,20)),VALUE(LEFT(SUBSTITUTE(LEFT($F474,FIND(" ",$F474&amp;" ")-1),"/",REPT(" ",20)),20)),VALUE(MID(SUBSTITUTE(LEFT($F474,FIND(" ",$F474&amp;" ")-1),"/",REPT(" ",20)),21,20)))),0))</f>
        <v>0</v>
      </c>
      <c r="X474" s="25" t="str">
        <f aca="false">IF(ISNUMBER($N474),$N474*Validation!$B$5,"")</f>
        <v/>
      </c>
      <c r="Y474" s="26" t="str">
        <f aca="false">IF($A474="","",SUBSTITUTE(SUBSTITUTE(SUBSTITUTE(SUBSTITUTE(SUBSTITUTE(SUBSTITUTE(SUBSTITUTE(UPPER(TRIM($A474)),"Á","A"),"É","E"),"Í","I"),"Ó","O"),"Ú","U"),"Ñ","N"),"Ü","U"))</f>
        <v/>
      </c>
      <c r="Z474" s="26" t="str">
        <f aca="false">IF($Y474="","",LEFT($Y474,1)&amp;" "&amp;TRIM(RIGHT(SUBSTITUTE($Y474," ",REPT(" ",50)),50)))</f>
        <v/>
      </c>
      <c r="AA474" s="27" t="str">
        <f aca="false">IF($AF474="","",IF(COUNTIF(Validation!$U$19:$U$178,$AF474)&gt;0,"OK","NO MATCH"))</f>
        <v/>
      </c>
      <c r="AB474" s="27" t="str">
        <f aca="false">IF($W474=0,"",IF(AND($W474&gt;=Validation!$B$3,$W474&lt;=Validation!$C$3),"Yes","No"))</f>
        <v/>
      </c>
      <c r="AC474" s="26" t="str">
        <f aca="false">IF($A474="","",$AF474&amp;"|"&amp;TEXT($W474,"yyyy-mm-dd")&amp;"|"&amp;$J474&amp;"|"&amp;$N474)</f>
        <v/>
      </c>
      <c r="AD474" s="27" t="str">
        <f aca="false">IF($AC474="","",IF(COUNTIF($AC$2:$AC$3000,$AC474)&gt;1,"REVIEW","OK"))</f>
        <v/>
      </c>
      <c r="AE474" s="27" t="str">
        <f aca="false">IF(OR($W474=0,$O474=""),"",IF(IFERROR(IF(ISNUMBER($O474),INT($O474),DATE(VALUE(MID(SUBSTITUTE(LEFT($O474,FIND(" ",$O474&amp;" ")-1),"/",REPT(" ",20)),41,20)),VALUE(LEFT(SUBSTITUTE(LEFT($O474,FIND(" ",$O474&amp;" ")-1),"/",REPT(" ",20)),20)),VALUE(MID(SUBSTITUTE(LEFT($O474,FIND(" ",$O474&amp;" ")-1),"/",REPT(" ",20)),21,20)))),0)&gt;$W474,"Late","Same day"))</f>
        <v/>
      </c>
      <c r="AF474" s="26" t="str">
        <f aca="false">IF($A474="","",IFERROR(INDEX(Validation!$C$193:$C$217,MATCH($A474,Validation!$A$193:$A$217,0)),IF(COUNTIF(Validation!$U$19:$U$178,$Z474)&gt;0,$Z474,IF(COUNTIF(Validation!$S$19:$S$178,$AI474)=1,INDEX(Validation!$U$19:$U$178,MATCH($AI474,Validation!$S$19:$S$178,0)),$Z474))))</f>
        <v/>
      </c>
      <c r="AG474" s="27" t="str">
        <f aca="false">IF(COUNTA($A474:$U474)=0,"",IF($A474="","No name",IF($F474="","No date",IF($W474=0,"Date ilegible",IF(NOT(ISNUMBER($N474)),"Hours no numéricas",IF($AA474="NO MATCH","Person no identificada","OK"))))))</f>
        <v/>
      </c>
      <c r="AH474" s="27" t="str">
        <f aca="false">IF($W474=0,"No date",IF($W474&lt;Validation!$B$3,"Before period",IF($W474&gt;Validation!$C$3,"After period","In period")))</f>
        <v>No date</v>
      </c>
      <c r="AI474" s="26" t="str">
        <f aca="false">IF($Y474="","",TRIM(RIGHT(SUBSTITUTE($Y474," ",REPT(" ",50)),50)))</f>
        <v/>
      </c>
      <c r="AJ474" s="27" t="str">
        <f aca="false">IF($A474="","",IF(NOT(ISERROR(MATCH($A474,Validation!$A$193:$A$217,0))),"Manual mapping",IF(COUNTIF(Validation!$U$19:$U$178,$Z474)&gt;0,"Direct",IF(COUNTIF(Validation!$S$19:$S$178,$AI474)=1,"By surname","Unresolved"))))</f>
        <v/>
      </c>
      <c r="AK474" s="28" t="str">
        <f aca="false">IF($L474="","",IF(MATCH($L474,$L$2:$L$3000,0)&lt;&gt;ROW()-1,"",COUNT($AK$1:$AK473)+1))</f>
        <v/>
      </c>
      <c r="AL474" s="28" t="str">
        <f aca="false">IF($G474="","",IF(MATCH($G474,$G$2:$G$3000,0)&lt;&gt;ROW()-1,"",COUNT($AL$1:$AL473)+1))</f>
        <v/>
      </c>
      <c r="AM474" s="28" t="str">
        <f aca="false">IF($H474="","",IF(MATCH($H474,$H$2:$H$3000,0)&lt;&gt;ROW()-1,"",COUNT($AM$1:$AM473)+1))</f>
        <v/>
      </c>
      <c r="AN474" s="28" t="str">
        <f aca="false">IF($I474="","",IF(MATCH($I474,$I$2:$I$3000,0)&lt;&gt;ROW()-1,"",COUNT($AN$1:$AN473)+1))</f>
        <v/>
      </c>
      <c r="AO474" s="28" t="str">
        <f aca="false">IF($Q474="","",IF(MATCH($Q474,$Q$2:$Q$3000,0)&lt;&gt;ROW()-1,"",COUNT($AO$1:$AO473)+1))</f>
        <v/>
      </c>
    </row>
    <row r="475" customFormat="false" ht="12.75" hidden="false" customHeight="true" outlineLevel="0" collapsed="false">
      <c r="W475" s="24" t="n">
        <f aca="false">IF($F475="",0,IFERROR(IF(ISNUMBER($F475),INT($F475),DATE(VALUE(MID(SUBSTITUTE(LEFT($F475,FIND(" ",$F475&amp;" ")-1),"/",REPT(" ",20)),41,20)),VALUE(LEFT(SUBSTITUTE(LEFT($F475,FIND(" ",$F475&amp;" ")-1),"/",REPT(" ",20)),20)),VALUE(MID(SUBSTITUTE(LEFT($F475,FIND(" ",$F475&amp;" ")-1),"/",REPT(" ",20)),21,20)))),0))</f>
        <v>0</v>
      </c>
      <c r="X475" s="25" t="str">
        <f aca="false">IF(ISNUMBER($N475),$N475*Validation!$B$5,"")</f>
        <v/>
      </c>
      <c r="Y475" s="26" t="str">
        <f aca="false">IF($A475="","",SUBSTITUTE(SUBSTITUTE(SUBSTITUTE(SUBSTITUTE(SUBSTITUTE(SUBSTITUTE(SUBSTITUTE(UPPER(TRIM($A475)),"Á","A"),"É","E"),"Í","I"),"Ó","O"),"Ú","U"),"Ñ","N"),"Ü","U"))</f>
        <v/>
      </c>
      <c r="Z475" s="26" t="str">
        <f aca="false">IF($Y475="","",LEFT($Y475,1)&amp;" "&amp;TRIM(RIGHT(SUBSTITUTE($Y475," ",REPT(" ",50)),50)))</f>
        <v/>
      </c>
      <c r="AA475" s="27" t="str">
        <f aca="false">IF($AF475="","",IF(COUNTIF(Validation!$U$19:$U$178,$AF475)&gt;0,"OK","NO MATCH"))</f>
        <v/>
      </c>
      <c r="AB475" s="27" t="str">
        <f aca="false">IF($W475=0,"",IF(AND($W475&gt;=Validation!$B$3,$W475&lt;=Validation!$C$3),"Yes","No"))</f>
        <v/>
      </c>
      <c r="AC475" s="26" t="str">
        <f aca="false">IF($A475="","",$AF475&amp;"|"&amp;TEXT($W475,"yyyy-mm-dd")&amp;"|"&amp;$J475&amp;"|"&amp;$N475)</f>
        <v/>
      </c>
      <c r="AD475" s="27" t="str">
        <f aca="false">IF($AC475="","",IF(COUNTIF($AC$2:$AC$3000,$AC475)&gt;1,"REVIEW","OK"))</f>
        <v/>
      </c>
      <c r="AE475" s="27" t="str">
        <f aca="false">IF(OR($W475=0,$O475=""),"",IF(IFERROR(IF(ISNUMBER($O475),INT($O475),DATE(VALUE(MID(SUBSTITUTE(LEFT($O475,FIND(" ",$O475&amp;" ")-1),"/",REPT(" ",20)),41,20)),VALUE(LEFT(SUBSTITUTE(LEFT($O475,FIND(" ",$O475&amp;" ")-1),"/",REPT(" ",20)),20)),VALUE(MID(SUBSTITUTE(LEFT($O475,FIND(" ",$O475&amp;" ")-1),"/",REPT(" ",20)),21,20)))),0)&gt;$W475,"Late","Same day"))</f>
        <v/>
      </c>
      <c r="AF475" s="26" t="str">
        <f aca="false">IF($A475="","",IFERROR(INDEX(Validation!$C$193:$C$217,MATCH($A475,Validation!$A$193:$A$217,0)),IF(COUNTIF(Validation!$U$19:$U$178,$Z475)&gt;0,$Z475,IF(COUNTIF(Validation!$S$19:$S$178,$AI475)=1,INDEX(Validation!$U$19:$U$178,MATCH($AI475,Validation!$S$19:$S$178,0)),$Z475))))</f>
        <v/>
      </c>
      <c r="AG475" s="27" t="str">
        <f aca="false">IF(COUNTA($A475:$U475)=0,"",IF($A475="","No name",IF($F475="","No date",IF($W475=0,"Date ilegible",IF(NOT(ISNUMBER($N475)),"Hours no numéricas",IF($AA475="NO MATCH","Person no identificada","OK"))))))</f>
        <v/>
      </c>
      <c r="AH475" s="27" t="str">
        <f aca="false">IF($W475=0,"No date",IF($W475&lt;Validation!$B$3,"Before period",IF($W475&gt;Validation!$C$3,"After period","In period")))</f>
        <v>No date</v>
      </c>
      <c r="AI475" s="26" t="str">
        <f aca="false">IF($Y475="","",TRIM(RIGHT(SUBSTITUTE($Y475," ",REPT(" ",50)),50)))</f>
        <v/>
      </c>
      <c r="AJ475" s="27" t="str">
        <f aca="false">IF($A475="","",IF(NOT(ISERROR(MATCH($A475,Validation!$A$193:$A$217,0))),"Manual mapping",IF(COUNTIF(Validation!$U$19:$U$178,$Z475)&gt;0,"Direct",IF(COUNTIF(Validation!$S$19:$S$178,$AI475)=1,"By surname","Unresolved"))))</f>
        <v/>
      </c>
      <c r="AK475" s="28" t="str">
        <f aca="false">IF($L475="","",IF(MATCH($L475,$L$2:$L$3000,0)&lt;&gt;ROW()-1,"",COUNT($AK$1:$AK474)+1))</f>
        <v/>
      </c>
      <c r="AL475" s="28" t="str">
        <f aca="false">IF($G475="","",IF(MATCH($G475,$G$2:$G$3000,0)&lt;&gt;ROW()-1,"",COUNT($AL$1:$AL474)+1))</f>
        <v/>
      </c>
      <c r="AM475" s="28" t="str">
        <f aca="false">IF($H475="","",IF(MATCH($H475,$H$2:$H$3000,0)&lt;&gt;ROW()-1,"",COUNT($AM$1:$AM474)+1))</f>
        <v/>
      </c>
      <c r="AN475" s="28" t="str">
        <f aca="false">IF($I475="","",IF(MATCH($I475,$I$2:$I$3000,0)&lt;&gt;ROW()-1,"",COUNT($AN$1:$AN474)+1))</f>
        <v/>
      </c>
      <c r="AO475" s="28" t="str">
        <f aca="false">IF($Q475="","",IF(MATCH($Q475,$Q$2:$Q$3000,0)&lt;&gt;ROW()-1,"",COUNT($AO$1:$AO474)+1))</f>
        <v/>
      </c>
    </row>
    <row r="476" customFormat="false" ht="12.75" hidden="false" customHeight="true" outlineLevel="0" collapsed="false">
      <c r="W476" s="24" t="n">
        <f aca="false">IF($F476="",0,IFERROR(IF(ISNUMBER($F476),INT($F476),DATE(VALUE(MID(SUBSTITUTE(LEFT($F476,FIND(" ",$F476&amp;" ")-1),"/",REPT(" ",20)),41,20)),VALUE(LEFT(SUBSTITUTE(LEFT($F476,FIND(" ",$F476&amp;" ")-1),"/",REPT(" ",20)),20)),VALUE(MID(SUBSTITUTE(LEFT($F476,FIND(" ",$F476&amp;" ")-1),"/",REPT(" ",20)),21,20)))),0))</f>
        <v>0</v>
      </c>
      <c r="X476" s="25" t="str">
        <f aca="false">IF(ISNUMBER($N476),$N476*Validation!$B$5,"")</f>
        <v/>
      </c>
      <c r="Y476" s="26" t="str">
        <f aca="false">IF($A476="","",SUBSTITUTE(SUBSTITUTE(SUBSTITUTE(SUBSTITUTE(SUBSTITUTE(SUBSTITUTE(SUBSTITUTE(UPPER(TRIM($A476)),"Á","A"),"É","E"),"Í","I"),"Ó","O"),"Ú","U"),"Ñ","N"),"Ü","U"))</f>
        <v/>
      </c>
      <c r="Z476" s="26" t="str">
        <f aca="false">IF($Y476="","",LEFT($Y476,1)&amp;" "&amp;TRIM(RIGHT(SUBSTITUTE($Y476," ",REPT(" ",50)),50)))</f>
        <v/>
      </c>
      <c r="AA476" s="27" t="str">
        <f aca="false">IF($AF476="","",IF(COUNTIF(Validation!$U$19:$U$178,$AF476)&gt;0,"OK","NO MATCH"))</f>
        <v/>
      </c>
      <c r="AB476" s="27" t="str">
        <f aca="false">IF($W476=0,"",IF(AND($W476&gt;=Validation!$B$3,$W476&lt;=Validation!$C$3),"Yes","No"))</f>
        <v/>
      </c>
      <c r="AC476" s="26" t="str">
        <f aca="false">IF($A476="","",$AF476&amp;"|"&amp;TEXT($W476,"yyyy-mm-dd")&amp;"|"&amp;$J476&amp;"|"&amp;$N476)</f>
        <v/>
      </c>
      <c r="AD476" s="27" t="str">
        <f aca="false">IF($AC476="","",IF(COUNTIF($AC$2:$AC$3000,$AC476)&gt;1,"REVIEW","OK"))</f>
        <v/>
      </c>
      <c r="AE476" s="27" t="str">
        <f aca="false">IF(OR($W476=0,$O476=""),"",IF(IFERROR(IF(ISNUMBER($O476),INT($O476),DATE(VALUE(MID(SUBSTITUTE(LEFT($O476,FIND(" ",$O476&amp;" ")-1),"/",REPT(" ",20)),41,20)),VALUE(LEFT(SUBSTITUTE(LEFT($O476,FIND(" ",$O476&amp;" ")-1),"/",REPT(" ",20)),20)),VALUE(MID(SUBSTITUTE(LEFT($O476,FIND(" ",$O476&amp;" ")-1),"/",REPT(" ",20)),21,20)))),0)&gt;$W476,"Late","Same day"))</f>
        <v/>
      </c>
      <c r="AF476" s="26" t="str">
        <f aca="false">IF($A476="","",IFERROR(INDEX(Validation!$C$193:$C$217,MATCH($A476,Validation!$A$193:$A$217,0)),IF(COUNTIF(Validation!$U$19:$U$178,$Z476)&gt;0,$Z476,IF(COUNTIF(Validation!$S$19:$S$178,$AI476)=1,INDEX(Validation!$U$19:$U$178,MATCH($AI476,Validation!$S$19:$S$178,0)),$Z476))))</f>
        <v/>
      </c>
      <c r="AG476" s="27" t="str">
        <f aca="false">IF(COUNTA($A476:$U476)=0,"",IF($A476="","No name",IF($F476="","No date",IF($W476=0,"Date ilegible",IF(NOT(ISNUMBER($N476)),"Hours no numéricas",IF($AA476="NO MATCH","Person no identificada","OK"))))))</f>
        <v/>
      </c>
      <c r="AH476" s="27" t="str">
        <f aca="false">IF($W476=0,"No date",IF($W476&lt;Validation!$B$3,"Before period",IF($W476&gt;Validation!$C$3,"After period","In period")))</f>
        <v>No date</v>
      </c>
      <c r="AI476" s="26" t="str">
        <f aca="false">IF($Y476="","",TRIM(RIGHT(SUBSTITUTE($Y476," ",REPT(" ",50)),50)))</f>
        <v/>
      </c>
      <c r="AJ476" s="27" t="str">
        <f aca="false">IF($A476="","",IF(NOT(ISERROR(MATCH($A476,Validation!$A$193:$A$217,0))),"Manual mapping",IF(COUNTIF(Validation!$U$19:$U$178,$Z476)&gt;0,"Direct",IF(COUNTIF(Validation!$S$19:$S$178,$AI476)=1,"By surname","Unresolved"))))</f>
        <v/>
      </c>
      <c r="AK476" s="28" t="str">
        <f aca="false">IF($L476="","",IF(MATCH($L476,$L$2:$L$3000,0)&lt;&gt;ROW()-1,"",COUNT($AK$1:$AK475)+1))</f>
        <v/>
      </c>
      <c r="AL476" s="28" t="str">
        <f aca="false">IF($G476="","",IF(MATCH($G476,$G$2:$G$3000,0)&lt;&gt;ROW()-1,"",COUNT($AL$1:$AL475)+1))</f>
        <v/>
      </c>
      <c r="AM476" s="28" t="str">
        <f aca="false">IF($H476="","",IF(MATCH($H476,$H$2:$H$3000,0)&lt;&gt;ROW()-1,"",COUNT($AM$1:$AM475)+1))</f>
        <v/>
      </c>
      <c r="AN476" s="28" t="str">
        <f aca="false">IF($I476="","",IF(MATCH($I476,$I$2:$I$3000,0)&lt;&gt;ROW()-1,"",COUNT($AN$1:$AN475)+1))</f>
        <v/>
      </c>
      <c r="AO476" s="28" t="str">
        <f aca="false">IF($Q476="","",IF(MATCH($Q476,$Q$2:$Q$3000,0)&lt;&gt;ROW()-1,"",COUNT($AO$1:$AO475)+1))</f>
        <v/>
      </c>
    </row>
    <row r="477" customFormat="false" ht="12.75" hidden="false" customHeight="true" outlineLevel="0" collapsed="false">
      <c r="W477" s="24" t="n">
        <f aca="false">IF($F477="",0,IFERROR(IF(ISNUMBER($F477),INT($F477),DATE(VALUE(MID(SUBSTITUTE(LEFT($F477,FIND(" ",$F477&amp;" ")-1),"/",REPT(" ",20)),41,20)),VALUE(LEFT(SUBSTITUTE(LEFT($F477,FIND(" ",$F477&amp;" ")-1),"/",REPT(" ",20)),20)),VALUE(MID(SUBSTITUTE(LEFT($F477,FIND(" ",$F477&amp;" ")-1),"/",REPT(" ",20)),21,20)))),0))</f>
        <v>0</v>
      </c>
      <c r="X477" s="25" t="str">
        <f aca="false">IF(ISNUMBER($N477),$N477*Validation!$B$5,"")</f>
        <v/>
      </c>
      <c r="Y477" s="26" t="str">
        <f aca="false">IF($A477="","",SUBSTITUTE(SUBSTITUTE(SUBSTITUTE(SUBSTITUTE(SUBSTITUTE(SUBSTITUTE(SUBSTITUTE(UPPER(TRIM($A477)),"Á","A"),"É","E"),"Í","I"),"Ó","O"),"Ú","U"),"Ñ","N"),"Ü","U"))</f>
        <v/>
      </c>
      <c r="Z477" s="26" t="str">
        <f aca="false">IF($Y477="","",LEFT($Y477,1)&amp;" "&amp;TRIM(RIGHT(SUBSTITUTE($Y477," ",REPT(" ",50)),50)))</f>
        <v/>
      </c>
      <c r="AA477" s="27" t="str">
        <f aca="false">IF($AF477="","",IF(COUNTIF(Validation!$U$19:$U$178,$AF477)&gt;0,"OK","NO MATCH"))</f>
        <v/>
      </c>
      <c r="AB477" s="27" t="str">
        <f aca="false">IF($W477=0,"",IF(AND($W477&gt;=Validation!$B$3,$W477&lt;=Validation!$C$3),"Yes","No"))</f>
        <v/>
      </c>
      <c r="AC477" s="26" t="str">
        <f aca="false">IF($A477="","",$AF477&amp;"|"&amp;TEXT($W477,"yyyy-mm-dd")&amp;"|"&amp;$J477&amp;"|"&amp;$N477)</f>
        <v/>
      </c>
      <c r="AD477" s="27" t="str">
        <f aca="false">IF($AC477="","",IF(COUNTIF($AC$2:$AC$3000,$AC477)&gt;1,"REVIEW","OK"))</f>
        <v/>
      </c>
      <c r="AE477" s="27" t="str">
        <f aca="false">IF(OR($W477=0,$O477=""),"",IF(IFERROR(IF(ISNUMBER($O477),INT($O477),DATE(VALUE(MID(SUBSTITUTE(LEFT($O477,FIND(" ",$O477&amp;" ")-1),"/",REPT(" ",20)),41,20)),VALUE(LEFT(SUBSTITUTE(LEFT($O477,FIND(" ",$O477&amp;" ")-1),"/",REPT(" ",20)),20)),VALUE(MID(SUBSTITUTE(LEFT($O477,FIND(" ",$O477&amp;" ")-1),"/",REPT(" ",20)),21,20)))),0)&gt;$W477,"Late","Same day"))</f>
        <v/>
      </c>
      <c r="AF477" s="26" t="str">
        <f aca="false">IF($A477="","",IFERROR(INDEX(Validation!$C$193:$C$217,MATCH($A477,Validation!$A$193:$A$217,0)),IF(COUNTIF(Validation!$U$19:$U$178,$Z477)&gt;0,$Z477,IF(COUNTIF(Validation!$S$19:$S$178,$AI477)=1,INDEX(Validation!$U$19:$U$178,MATCH($AI477,Validation!$S$19:$S$178,0)),$Z477))))</f>
        <v/>
      </c>
      <c r="AG477" s="27" t="str">
        <f aca="false">IF(COUNTA($A477:$U477)=0,"",IF($A477="","No name",IF($F477="","No date",IF($W477=0,"Date ilegible",IF(NOT(ISNUMBER($N477)),"Hours no numéricas",IF($AA477="NO MATCH","Person no identificada","OK"))))))</f>
        <v/>
      </c>
      <c r="AH477" s="27" t="str">
        <f aca="false">IF($W477=0,"No date",IF($W477&lt;Validation!$B$3,"Before period",IF($W477&gt;Validation!$C$3,"After period","In period")))</f>
        <v>No date</v>
      </c>
      <c r="AI477" s="26" t="str">
        <f aca="false">IF($Y477="","",TRIM(RIGHT(SUBSTITUTE($Y477," ",REPT(" ",50)),50)))</f>
        <v/>
      </c>
      <c r="AJ477" s="27" t="str">
        <f aca="false">IF($A477="","",IF(NOT(ISERROR(MATCH($A477,Validation!$A$193:$A$217,0))),"Manual mapping",IF(COUNTIF(Validation!$U$19:$U$178,$Z477)&gt;0,"Direct",IF(COUNTIF(Validation!$S$19:$S$178,$AI477)=1,"By surname","Unresolved"))))</f>
        <v/>
      </c>
      <c r="AK477" s="28" t="str">
        <f aca="false">IF($L477="","",IF(MATCH($L477,$L$2:$L$3000,0)&lt;&gt;ROW()-1,"",COUNT($AK$1:$AK476)+1))</f>
        <v/>
      </c>
      <c r="AL477" s="28" t="str">
        <f aca="false">IF($G477="","",IF(MATCH($G477,$G$2:$G$3000,0)&lt;&gt;ROW()-1,"",COUNT($AL$1:$AL476)+1))</f>
        <v/>
      </c>
      <c r="AM477" s="28" t="str">
        <f aca="false">IF($H477="","",IF(MATCH($H477,$H$2:$H$3000,0)&lt;&gt;ROW()-1,"",COUNT($AM$1:$AM476)+1))</f>
        <v/>
      </c>
      <c r="AN477" s="28" t="str">
        <f aca="false">IF($I477="","",IF(MATCH($I477,$I$2:$I$3000,0)&lt;&gt;ROW()-1,"",COUNT($AN$1:$AN476)+1))</f>
        <v/>
      </c>
      <c r="AO477" s="28" t="str">
        <f aca="false">IF($Q477="","",IF(MATCH($Q477,$Q$2:$Q$3000,0)&lt;&gt;ROW()-1,"",COUNT($AO$1:$AO476)+1))</f>
        <v/>
      </c>
    </row>
    <row r="478" customFormat="false" ht="12.75" hidden="false" customHeight="true" outlineLevel="0" collapsed="false">
      <c r="W478" s="24" t="n">
        <f aca="false">IF($F478="",0,IFERROR(IF(ISNUMBER($F478),INT($F478),DATE(VALUE(MID(SUBSTITUTE(LEFT($F478,FIND(" ",$F478&amp;" ")-1),"/",REPT(" ",20)),41,20)),VALUE(LEFT(SUBSTITUTE(LEFT($F478,FIND(" ",$F478&amp;" ")-1),"/",REPT(" ",20)),20)),VALUE(MID(SUBSTITUTE(LEFT($F478,FIND(" ",$F478&amp;" ")-1),"/",REPT(" ",20)),21,20)))),0))</f>
        <v>0</v>
      </c>
      <c r="X478" s="25" t="str">
        <f aca="false">IF(ISNUMBER($N478),$N478*Validation!$B$5,"")</f>
        <v/>
      </c>
      <c r="Y478" s="26" t="str">
        <f aca="false">IF($A478="","",SUBSTITUTE(SUBSTITUTE(SUBSTITUTE(SUBSTITUTE(SUBSTITUTE(SUBSTITUTE(SUBSTITUTE(UPPER(TRIM($A478)),"Á","A"),"É","E"),"Í","I"),"Ó","O"),"Ú","U"),"Ñ","N"),"Ü","U"))</f>
        <v/>
      </c>
      <c r="Z478" s="26" t="str">
        <f aca="false">IF($Y478="","",LEFT($Y478,1)&amp;" "&amp;TRIM(RIGHT(SUBSTITUTE($Y478," ",REPT(" ",50)),50)))</f>
        <v/>
      </c>
      <c r="AA478" s="27" t="str">
        <f aca="false">IF($AF478="","",IF(COUNTIF(Validation!$U$19:$U$178,$AF478)&gt;0,"OK","NO MATCH"))</f>
        <v/>
      </c>
      <c r="AB478" s="27" t="str">
        <f aca="false">IF($W478=0,"",IF(AND($W478&gt;=Validation!$B$3,$W478&lt;=Validation!$C$3),"Yes","No"))</f>
        <v/>
      </c>
      <c r="AC478" s="26" t="str">
        <f aca="false">IF($A478="","",$AF478&amp;"|"&amp;TEXT($W478,"yyyy-mm-dd")&amp;"|"&amp;$J478&amp;"|"&amp;$N478)</f>
        <v/>
      </c>
      <c r="AD478" s="27" t="str">
        <f aca="false">IF($AC478="","",IF(COUNTIF($AC$2:$AC$3000,$AC478)&gt;1,"REVIEW","OK"))</f>
        <v/>
      </c>
      <c r="AE478" s="27" t="str">
        <f aca="false">IF(OR($W478=0,$O478=""),"",IF(IFERROR(IF(ISNUMBER($O478),INT($O478),DATE(VALUE(MID(SUBSTITUTE(LEFT($O478,FIND(" ",$O478&amp;" ")-1),"/",REPT(" ",20)),41,20)),VALUE(LEFT(SUBSTITUTE(LEFT($O478,FIND(" ",$O478&amp;" ")-1),"/",REPT(" ",20)),20)),VALUE(MID(SUBSTITUTE(LEFT($O478,FIND(" ",$O478&amp;" ")-1),"/",REPT(" ",20)),21,20)))),0)&gt;$W478,"Late","Same day"))</f>
        <v/>
      </c>
      <c r="AF478" s="26" t="str">
        <f aca="false">IF($A478="","",IFERROR(INDEX(Validation!$C$193:$C$217,MATCH($A478,Validation!$A$193:$A$217,0)),IF(COUNTIF(Validation!$U$19:$U$178,$Z478)&gt;0,$Z478,IF(COUNTIF(Validation!$S$19:$S$178,$AI478)=1,INDEX(Validation!$U$19:$U$178,MATCH($AI478,Validation!$S$19:$S$178,0)),$Z478))))</f>
        <v/>
      </c>
      <c r="AG478" s="27" t="str">
        <f aca="false">IF(COUNTA($A478:$U478)=0,"",IF($A478="","No name",IF($F478="","No date",IF($W478=0,"Date ilegible",IF(NOT(ISNUMBER($N478)),"Hours no numéricas",IF($AA478="NO MATCH","Person no identificada","OK"))))))</f>
        <v/>
      </c>
      <c r="AH478" s="27" t="str">
        <f aca="false">IF($W478=0,"No date",IF($W478&lt;Validation!$B$3,"Before period",IF($W478&gt;Validation!$C$3,"After period","In period")))</f>
        <v>No date</v>
      </c>
      <c r="AI478" s="26" t="str">
        <f aca="false">IF($Y478="","",TRIM(RIGHT(SUBSTITUTE($Y478," ",REPT(" ",50)),50)))</f>
        <v/>
      </c>
      <c r="AJ478" s="27" t="str">
        <f aca="false">IF($A478="","",IF(NOT(ISERROR(MATCH($A478,Validation!$A$193:$A$217,0))),"Manual mapping",IF(COUNTIF(Validation!$U$19:$U$178,$Z478)&gt;0,"Direct",IF(COUNTIF(Validation!$S$19:$S$178,$AI478)=1,"By surname","Unresolved"))))</f>
        <v/>
      </c>
      <c r="AK478" s="28" t="str">
        <f aca="false">IF($L478="","",IF(MATCH($L478,$L$2:$L$3000,0)&lt;&gt;ROW()-1,"",COUNT($AK$1:$AK477)+1))</f>
        <v/>
      </c>
      <c r="AL478" s="28" t="str">
        <f aca="false">IF($G478="","",IF(MATCH($G478,$G$2:$G$3000,0)&lt;&gt;ROW()-1,"",COUNT($AL$1:$AL477)+1))</f>
        <v/>
      </c>
      <c r="AM478" s="28" t="str">
        <f aca="false">IF($H478="","",IF(MATCH($H478,$H$2:$H$3000,0)&lt;&gt;ROW()-1,"",COUNT($AM$1:$AM477)+1))</f>
        <v/>
      </c>
      <c r="AN478" s="28" t="str">
        <f aca="false">IF($I478="","",IF(MATCH($I478,$I$2:$I$3000,0)&lt;&gt;ROW()-1,"",COUNT($AN$1:$AN477)+1))</f>
        <v/>
      </c>
      <c r="AO478" s="28" t="str">
        <f aca="false">IF($Q478="","",IF(MATCH($Q478,$Q$2:$Q$3000,0)&lt;&gt;ROW()-1,"",COUNT($AO$1:$AO477)+1))</f>
        <v/>
      </c>
    </row>
    <row r="479" customFormat="false" ht="12.75" hidden="false" customHeight="true" outlineLevel="0" collapsed="false">
      <c r="W479" s="24" t="n">
        <f aca="false">IF($F479="",0,IFERROR(IF(ISNUMBER($F479),INT($F479),DATE(VALUE(MID(SUBSTITUTE(LEFT($F479,FIND(" ",$F479&amp;" ")-1),"/",REPT(" ",20)),41,20)),VALUE(LEFT(SUBSTITUTE(LEFT($F479,FIND(" ",$F479&amp;" ")-1),"/",REPT(" ",20)),20)),VALUE(MID(SUBSTITUTE(LEFT($F479,FIND(" ",$F479&amp;" ")-1),"/",REPT(" ",20)),21,20)))),0))</f>
        <v>0</v>
      </c>
      <c r="X479" s="25" t="str">
        <f aca="false">IF(ISNUMBER($N479),$N479*Validation!$B$5,"")</f>
        <v/>
      </c>
      <c r="Y479" s="26" t="str">
        <f aca="false">IF($A479="","",SUBSTITUTE(SUBSTITUTE(SUBSTITUTE(SUBSTITUTE(SUBSTITUTE(SUBSTITUTE(SUBSTITUTE(UPPER(TRIM($A479)),"Á","A"),"É","E"),"Í","I"),"Ó","O"),"Ú","U"),"Ñ","N"),"Ü","U"))</f>
        <v/>
      </c>
      <c r="Z479" s="26" t="str">
        <f aca="false">IF($Y479="","",LEFT($Y479,1)&amp;" "&amp;TRIM(RIGHT(SUBSTITUTE($Y479," ",REPT(" ",50)),50)))</f>
        <v/>
      </c>
      <c r="AA479" s="27" t="str">
        <f aca="false">IF($AF479="","",IF(COUNTIF(Validation!$U$19:$U$178,$AF479)&gt;0,"OK","NO MATCH"))</f>
        <v/>
      </c>
      <c r="AB479" s="27" t="str">
        <f aca="false">IF($W479=0,"",IF(AND($W479&gt;=Validation!$B$3,$W479&lt;=Validation!$C$3),"Yes","No"))</f>
        <v/>
      </c>
      <c r="AC479" s="26" t="str">
        <f aca="false">IF($A479="","",$AF479&amp;"|"&amp;TEXT($W479,"yyyy-mm-dd")&amp;"|"&amp;$J479&amp;"|"&amp;$N479)</f>
        <v/>
      </c>
      <c r="AD479" s="27" t="str">
        <f aca="false">IF($AC479="","",IF(COUNTIF($AC$2:$AC$3000,$AC479)&gt;1,"REVIEW","OK"))</f>
        <v/>
      </c>
      <c r="AE479" s="27" t="str">
        <f aca="false">IF(OR($W479=0,$O479=""),"",IF(IFERROR(IF(ISNUMBER($O479),INT($O479),DATE(VALUE(MID(SUBSTITUTE(LEFT($O479,FIND(" ",$O479&amp;" ")-1),"/",REPT(" ",20)),41,20)),VALUE(LEFT(SUBSTITUTE(LEFT($O479,FIND(" ",$O479&amp;" ")-1),"/",REPT(" ",20)),20)),VALUE(MID(SUBSTITUTE(LEFT($O479,FIND(" ",$O479&amp;" ")-1),"/",REPT(" ",20)),21,20)))),0)&gt;$W479,"Late","Same day"))</f>
        <v/>
      </c>
      <c r="AF479" s="26" t="str">
        <f aca="false">IF($A479="","",IFERROR(INDEX(Validation!$C$193:$C$217,MATCH($A479,Validation!$A$193:$A$217,0)),IF(COUNTIF(Validation!$U$19:$U$178,$Z479)&gt;0,$Z479,IF(COUNTIF(Validation!$S$19:$S$178,$AI479)=1,INDEX(Validation!$U$19:$U$178,MATCH($AI479,Validation!$S$19:$S$178,0)),$Z479))))</f>
        <v/>
      </c>
      <c r="AG479" s="27" t="str">
        <f aca="false">IF(COUNTA($A479:$U479)=0,"",IF($A479="","No name",IF($F479="","No date",IF($W479=0,"Date ilegible",IF(NOT(ISNUMBER($N479)),"Hours no numéricas",IF($AA479="NO MATCH","Person no identificada","OK"))))))</f>
        <v/>
      </c>
      <c r="AH479" s="27" t="str">
        <f aca="false">IF($W479=0,"No date",IF($W479&lt;Validation!$B$3,"Before period",IF($W479&gt;Validation!$C$3,"After period","In period")))</f>
        <v>No date</v>
      </c>
      <c r="AI479" s="26" t="str">
        <f aca="false">IF($Y479="","",TRIM(RIGHT(SUBSTITUTE($Y479," ",REPT(" ",50)),50)))</f>
        <v/>
      </c>
      <c r="AJ479" s="27" t="str">
        <f aca="false">IF($A479="","",IF(NOT(ISERROR(MATCH($A479,Validation!$A$193:$A$217,0))),"Manual mapping",IF(COUNTIF(Validation!$U$19:$U$178,$Z479)&gt;0,"Direct",IF(COUNTIF(Validation!$S$19:$S$178,$AI479)=1,"By surname","Unresolved"))))</f>
        <v/>
      </c>
      <c r="AK479" s="28" t="str">
        <f aca="false">IF($L479="","",IF(MATCH($L479,$L$2:$L$3000,0)&lt;&gt;ROW()-1,"",COUNT($AK$1:$AK478)+1))</f>
        <v/>
      </c>
      <c r="AL479" s="28" t="str">
        <f aca="false">IF($G479="","",IF(MATCH($G479,$G$2:$G$3000,0)&lt;&gt;ROW()-1,"",COUNT($AL$1:$AL478)+1))</f>
        <v/>
      </c>
      <c r="AM479" s="28" t="str">
        <f aca="false">IF($H479="","",IF(MATCH($H479,$H$2:$H$3000,0)&lt;&gt;ROW()-1,"",COUNT($AM$1:$AM478)+1))</f>
        <v/>
      </c>
      <c r="AN479" s="28" t="str">
        <f aca="false">IF($I479="","",IF(MATCH($I479,$I$2:$I$3000,0)&lt;&gt;ROW()-1,"",COUNT($AN$1:$AN478)+1))</f>
        <v/>
      </c>
      <c r="AO479" s="28" t="str">
        <f aca="false">IF($Q479="","",IF(MATCH($Q479,$Q$2:$Q$3000,0)&lt;&gt;ROW()-1,"",COUNT($AO$1:$AO478)+1))</f>
        <v/>
      </c>
    </row>
    <row r="480" customFormat="false" ht="12.75" hidden="false" customHeight="true" outlineLevel="0" collapsed="false">
      <c r="W480" s="24" t="n">
        <f aca="false">IF($F480="",0,IFERROR(IF(ISNUMBER($F480),INT($F480),DATE(VALUE(MID(SUBSTITUTE(LEFT($F480,FIND(" ",$F480&amp;" ")-1),"/",REPT(" ",20)),41,20)),VALUE(LEFT(SUBSTITUTE(LEFT($F480,FIND(" ",$F480&amp;" ")-1),"/",REPT(" ",20)),20)),VALUE(MID(SUBSTITUTE(LEFT($F480,FIND(" ",$F480&amp;" ")-1),"/",REPT(" ",20)),21,20)))),0))</f>
        <v>0</v>
      </c>
      <c r="X480" s="25" t="str">
        <f aca="false">IF(ISNUMBER($N480),$N480*Validation!$B$5,"")</f>
        <v/>
      </c>
      <c r="Y480" s="26" t="str">
        <f aca="false">IF($A480="","",SUBSTITUTE(SUBSTITUTE(SUBSTITUTE(SUBSTITUTE(SUBSTITUTE(SUBSTITUTE(SUBSTITUTE(UPPER(TRIM($A480)),"Á","A"),"É","E"),"Í","I"),"Ó","O"),"Ú","U"),"Ñ","N"),"Ü","U"))</f>
        <v/>
      </c>
      <c r="Z480" s="26" t="str">
        <f aca="false">IF($Y480="","",LEFT($Y480,1)&amp;" "&amp;TRIM(RIGHT(SUBSTITUTE($Y480," ",REPT(" ",50)),50)))</f>
        <v/>
      </c>
      <c r="AA480" s="27" t="str">
        <f aca="false">IF($AF480="","",IF(COUNTIF(Validation!$U$19:$U$178,$AF480)&gt;0,"OK","NO MATCH"))</f>
        <v/>
      </c>
      <c r="AB480" s="27" t="str">
        <f aca="false">IF($W480=0,"",IF(AND($W480&gt;=Validation!$B$3,$W480&lt;=Validation!$C$3),"Yes","No"))</f>
        <v/>
      </c>
      <c r="AC480" s="26" t="str">
        <f aca="false">IF($A480="","",$AF480&amp;"|"&amp;TEXT($W480,"yyyy-mm-dd")&amp;"|"&amp;$J480&amp;"|"&amp;$N480)</f>
        <v/>
      </c>
      <c r="AD480" s="27" t="str">
        <f aca="false">IF($AC480="","",IF(COUNTIF($AC$2:$AC$3000,$AC480)&gt;1,"REVIEW","OK"))</f>
        <v/>
      </c>
      <c r="AE480" s="27" t="str">
        <f aca="false">IF(OR($W480=0,$O480=""),"",IF(IFERROR(IF(ISNUMBER($O480),INT($O480),DATE(VALUE(MID(SUBSTITUTE(LEFT($O480,FIND(" ",$O480&amp;" ")-1),"/",REPT(" ",20)),41,20)),VALUE(LEFT(SUBSTITUTE(LEFT($O480,FIND(" ",$O480&amp;" ")-1),"/",REPT(" ",20)),20)),VALUE(MID(SUBSTITUTE(LEFT($O480,FIND(" ",$O480&amp;" ")-1),"/",REPT(" ",20)),21,20)))),0)&gt;$W480,"Late","Same day"))</f>
        <v/>
      </c>
      <c r="AF480" s="26" t="str">
        <f aca="false">IF($A480="","",IFERROR(INDEX(Validation!$C$193:$C$217,MATCH($A480,Validation!$A$193:$A$217,0)),IF(COUNTIF(Validation!$U$19:$U$178,$Z480)&gt;0,$Z480,IF(COUNTIF(Validation!$S$19:$S$178,$AI480)=1,INDEX(Validation!$U$19:$U$178,MATCH($AI480,Validation!$S$19:$S$178,0)),$Z480))))</f>
        <v/>
      </c>
      <c r="AG480" s="27" t="str">
        <f aca="false">IF(COUNTA($A480:$U480)=0,"",IF($A480="","No name",IF($F480="","No date",IF($W480=0,"Date ilegible",IF(NOT(ISNUMBER($N480)),"Hours no numéricas",IF($AA480="NO MATCH","Person no identificada","OK"))))))</f>
        <v/>
      </c>
      <c r="AH480" s="27" t="str">
        <f aca="false">IF($W480=0,"No date",IF($W480&lt;Validation!$B$3,"Before period",IF($W480&gt;Validation!$C$3,"After period","In period")))</f>
        <v>No date</v>
      </c>
      <c r="AI480" s="26" t="str">
        <f aca="false">IF($Y480="","",TRIM(RIGHT(SUBSTITUTE($Y480," ",REPT(" ",50)),50)))</f>
        <v/>
      </c>
      <c r="AJ480" s="27" t="str">
        <f aca="false">IF($A480="","",IF(NOT(ISERROR(MATCH($A480,Validation!$A$193:$A$217,0))),"Manual mapping",IF(COUNTIF(Validation!$U$19:$U$178,$Z480)&gt;0,"Direct",IF(COUNTIF(Validation!$S$19:$S$178,$AI480)=1,"By surname","Unresolved"))))</f>
        <v/>
      </c>
      <c r="AK480" s="28" t="str">
        <f aca="false">IF($L480="","",IF(MATCH($L480,$L$2:$L$3000,0)&lt;&gt;ROW()-1,"",COUNT($AK$1:$AK479)+1))</f>
        <v/>
      </c>
      <c r="AL480" s="28" t="str">
        <f aca="false">IF($G480="","",IF(MATCH($G480,$G$2:$G$3000,0)&lt;&gt;ROW()-1,"",COUNT($AL$1:$AL479)+1))</f>
        <v/>
      </c>
      <c r="AM480" s="28" t="str">
        <f aca="false">IF($H480="","",IF(MATCH($H480,$H$2:$H$3000,0)&lt;&gt;ROW()-1,"",COUNT($AM$1:$AM479)+1))</f>
        <v/>
      </c>
      <c r="AN480" s="28" t="str">
        <f aca="false">IF($I480="","",IF(MATCH($I480,$I$2:$I$3000,0)&lt;&gt;ROW()-1,"",COUNT($AN$1:$AN479)+1))</f>
        <v/>
      </c>
      <c r="AO480" s="28" t="str">
        <f aca="false">IF($Q480="","",IF(MATCH($Q480,$Q$2:$Q$3000,0)&lt;&gt;ROW()-1,"",COUNT($AO$1:$AO479)+1))</f>
        <v/>
      </c>
    </row>
    <row r="481" customFormat="false" ht="12.75" hidden="false" customHeight="true" outlineLevel="0" collapsed="false">
      <c r="W481" s="24" t="n">
        <f aca="false">IF($F481="",0,IFERROR(IF(ISNUMBER($F481),INT($F481),DATE(VALUE(MID(SUBSTITUTE(LEFT($F481,FIND(" ",$F481&amp;" ")-1),"/",REPT(" ",20)),41,20)),VALUE(LEFT(SUBSTITUTE(LEFT($F481,FIND(" ",$F481&amp;" ")-1),"/",REPT(" ",20)),20)),VALUE(MID(SUBSTITUTE(LEFT($F481,FIND(" ",$F481&amp;" ")-1),"/",REPT(" ",20)),21,20)))),0))</f>
        <v>0</v>
      </c>
      <c r="X481" s="25" t="str">
        <f aca="false">IF(ISNUMBER($N481),$N481*Validation!$B$5,"")</f>
        <v/>
      </c>
      <c r="Y481" s="26" t="str">
        <f aca="false">IF($A481="","",SUBSTITUTE(SUBSTITUTE(SUBSTITUTE(SUBSTITUTE(SUBSTITUTE(SUBSTITUTE(SUBSTITUTE(UPPER(TRIM($A481)),"Á","A"),"É","E"),"Í","I"),"Ó","O"),"Ú","U"),"Ñ","N"),"Ü","U"))</f>
        <v/>
      </c>
      <c r="Z481" s="26" t="str">
        <f aca="false">IF($Y481="","",LEFT($Y481,1)&amp;" "&amp;TRIM(RIGHT(SUBSTITUTE($Y481," ",REPT(" ",50)),50)))</f>
        <v/>
      </c>
      <c r="AA481" s="27" t="str">
        <f aca="false">IF($AF481="","",IF(COUNTIF(Validation!$U$19:$U$178,$AF481)&gt;0,"OK","NO MATCH"))</f>
        <v/>
      </c>
      <c r="AB481" s="27" t="str">
        <f aca="false">IF($W481=0,"",IF(AND($W481&gt;=Validation!$B$3,$W481&lt;=Validation!$C$3),"Yes","No"))</f>
        <v/>
      </c>
      <c r="AC481" s="26" t="str">
        <f aca="false">IF($A481="","",$AF481&amp;"|"&amp;TEXT($W481,"yyyy-mm-dd")&amp;"|"&amp;$J481&amp;"|"&amp;$N481)</f>
        <v/>
      </c>
      <c r="AD481" s="27" t="str">
        <f aca="false">IF($AC481="","",IF(COUNTIF($AC$2:$AC$3000,$AC481)&gt;1,"REVIEW","OK"))</f>
        <v/>
      </c>
      <c r="AE481" s="27" t="str">
        <f aca="false">IF(OR($W481=0,$O481=""),"",IF(IFERROR(IF(ISNUMBER($O481),INT($O481),DATE(VALUE(MID(SUBSTITUTE(LEFT($O481,FIND(" ",$O481&amp;" ")-1),"/",REPT(" ",20)),41,20)),VALUE(LEFT(SUBSTITUTE(LEFT($O481,FIND(" ",$O481&amp;" ")-1),"/",REPT(" ",20)),20)),VALUE(MID(SUBSTITUTE(LEFT($O481,FIND(" ",$O481&amp;" ")-1),"/",REPT(" ",20)),21,20)))),0)&gt;$W481,"Late","Same day"))</f>
        <v/>
      </c>
      <c r="AF481" s="26" t="str">
        <f aca="false">IF($A481="","",IFERROR(INDEX(Validation!$C$193:$C$217,MATCH($A481,Validation!$A$193:$A$217,0)),IF(COUNTIF(Validation!$U$19:$U$178,$Z481)&gt;0,$Z481,IF(COUNTIF(Validation!$S$19:$S$178,$AI481)=1,INDEX(Validation!$U$19:$U$178,MATCH($AI481,Validation!$S$19:$S$178,0)),$Z481))))</f>
        <v/>
      </c>
      <c r="AG481" s="27" t="str">
        <f aca="false">IF(COUNTA($A481:$U481)=0,"",IF($A481="","No name",IF($F481="","No date",IF($W481=0,"Date ilegible",IF(NOT(ISNUMBER($N481)),"Hours no numéricas",IF($AA481="NO MATCH","Person no identificada","OK"))))))</f>
        <v/>
      </c>
      <c r="AH481" s="27" t="str">
        <f aca="false">IF($W481=0,"No date",IF($W481&lt;Validation!$B$3,"Before period",IF($W481&gt;Validation!$C$3,"After period","In period")))</f>
        <v>No date</v>
      </c>
      <c r="AI481" s="26" t="str">
        <f aca="false">IF($Y481="","",TRIM(RIGHT(SUBSTITUTE($Y481," ",REPT(" ",50)),50)))</f>
        <v/>
      </c>
      <c r="AJ481" s="27" t="str">
        <f aca="false">IF($A481="","",IF(NOT(ISERROR(MATCH($A481,Validation!$A$193:$A$217,0))),"Manual mapping",IF(COUNTIF(Validation!$U$19:$U$178,$Z481)&gt;0,"Direct",IF(COUNTIF(Validation!$S$19:$S$178,$AI481)=1,"By surname","Unresolved"))))</f>
        <v/>
      </c>
      <c r="AK481" s="28" t="str">
        <f aca="false">IF($L481="","",IF(MATCH($L481,$L$2:$L$3000,0)&lt;&gt;ROW()-1,"",COUNT($AK$1:$AK480)+1))</f>
        <v/>
      </c>
      <c r="AL481" s="28" t="str">
        <f aca="false">IF($G481="","",IF(MATCH($G481,$G$2:$G$3000,0)&lt;&gt;ROW()-1,"",COUNT($AL$1:$AL480)+1))</f>
        <v/>
      </c>
      <c r="AM481" s="28" t="str">
        <f aca="false">IF($H481="","",IF(MATCH($H481,$H$2:$H$3000,0)&lt;&gt;ROW()-1,"",COUNT($AM$1:$AM480)+1))</f>
        <v/>
      </c>
      <c r="AN481" s="28" t="str">
        <f aca="false">IF($I481="","",IF(MATCH($I481,$I$2:$I$3000,0)&lt;&gt;ROW()-1,"",COUNT($AN$1:$AN480)+1))</f>
        <v/>
      </c>
      <c r="AO481" s="28" t="str">
        <f aca="false">IF($Q481="","",IF(MATCH($Q481,$Q$2:$Q$3000,0)&lt;&gt;ROW()-1,"",COUNT($AO$1:$AO480)+1))</f>
        <v/>
      </c>
    </row>
    <row r="482" customFormat="false" ht="12.75" hidden="false" customHeight="true" outlineLevel="0" collapsed="false">
      <c r="W482" s="24" t="n">
        <f aca="false">IF($F482="",0,IFERROR(IF(ISNUMBER($F482),INT($F482),DATE(VALUE(MID(SUBSTITUTE(LEFT($F482,FIND(" ",$F482&amp;" ")-1),"/",REPT(" ",20)),41,20)),VALUE(LEFT(SUBSTITUTE(LEFT($F482,FIND(" ",$F482&amp;" ")-1),"/",REPT(" ",20)),20)),VALUE(MID(SUBSTITUTE(LEFT($F482,FIND(" ",$F482&amp;" ")-1),"/",REPT(" ",20)),21,20)))),0))</f>
        <v>0</v>
      </c>
      <c r="X482" s="25" t="str">
        <f aca="false">IF(ISNUMBER($N482),$N482*Validation!$B$5,"")</f>
        <v/>
      </c>
      <c r="Y482" s="26" t="str">
        <f aca="false">IF($A482="","",SUBSTITUTE(SUBSTITUTE(SUBSTITUTE(SUBSTITUTE(SUBSTITUTE(SUBSTITUTE(SUBSTITUTE(UPPER(TRIM($A482)),"Á","A"),"É","E"),"Í","I"),"Ó","O"),"Ú","U"),"Ñ","N"),"Ü","U"))</f>
        <v/>
      </c>
      <c r="Z482" s="26" t="str">
        <f aca="false">IF($Y482="","",LEFT($Y482,1)&amp;" "&amp;TRIM(RIGHT(SUBSTITUTE($Y482," ",REPT(" ",50)),50)))</f>
        <v/>
      </c>
      <c r="AA482" s="27" t="str">
        <f aca="false">IF($AF482="","",IF(COUNTIF(Validation!$U$19:$U$178,$AF482)&gt;0,"OK","NO MATCH"))</f>
        <v/>
      </c>
      <c r="AB482" s="27" t="str">
        <f aca="false">IF($W482=0,"",IF(AND($W482&gt;=Validation!$B$3,$W482&lt;=Validation!$C$3),"Yes","No"))</f>
        <v/>
      </c>
      <c r="AC482" s="26" t="str">
        <f aca="false">IF($A482="","",$AF482&amp;"|"&amp;TEXT($W482,"yyyy-mm-dd")&amp;"|"&amp;$J482&amp;"|"&amp;$N482)</f>
        <v/>
      </c>
      <c r="AD482" s="27" t="str">
        <f aca="false">IF($AC482="","",IF(COUNTIF($AC$2:$AC$3000,$AC482)&gt;1,"REVIEW","OK"))</f>
        <v/>
      </c>
      <c r="AE482" s="27" t="str">
        <f aca="false">IF(OR($W482=0,$O482=""),"",IF(IFERROR(IF(ISNUMBER($O482),INT($O482),DATE(VALUE(MID(SUBSTITUTE(LEFT($O482,FIND(" ",$O482&amp;" ")-1),"/",REPT(" ",20)),41,20)),VALUE(LEFT(SUBSTITUTE(LEFT($O482,FIND(" ",$O482&amp;" ")-1),"/",REPT(" ",20)),20)),VALUE(MID(SUBSTITUTE(LEFT($O482,FIND(" ",$O482&amp;" ")-1),"/",REPT(" ",20)),21,20)))),0)&gt;$W482,"Late","Same day"))</f>
        <v/>
      </c>
      <c r="AF482" s="26" t="str">
        <f aca="false">IF($A482="","",IFERROR(INDEX(Validation!$C$193:$C$217,MATCH($A482,Validation!$A$193:$A$217,0)),IF(COUNTIF(Validation!$U$19:$U$178,$Z482)&gt;0,$Z482,IF(COUNTIF(Validation!$S$19:$S$178,$AI482)=1,INDEX(Validation!$U$19:$U$178,MATCH($AI482,Validation!$S$19:$S$178,0)),$Z482))))</f>
        <v/>
      </c>
      <c r="AG482" s="27" t="str">
        <f aca="false">IF(COUNTA($A482:$U482)=0,"",IF($A482="","No name",IF($F482="","No date",IF($W482=0,"Date ilegible",IF(NOT(ISNUMBER($N482)),"Hours no numéricas",IF($AA482="NO MATCH","Person no identificada","OK"))))))</f>
        <v/>
      </c>
      <c r="AH482" s="27" t="str">
        <f aca="false">IF($W482=0,"No date",IF($W482&lt;Validation!$B$3,"Before period",IF($W482&gt;Validation!$C$3,"After period","In period")))</f>
        <v>No date</v>
      </c>
      <c r="AI482" s="26" t="str">
        <f aca="false">IF($Y482="","",TRIM(RIGHT(SUBSTITUTE($Y482," ",REPT(" ",50)),50)))</f>
        <v/>
      </c>
      <c r="AJ482" s="27" t="str">
        <f aca="false">IF($A482="","",IF(NOT(ISERROR(MATCH($A482,Validation!$A$193:$A$217,0))),"Manual mapping",IF(COUNTIF(Validation!$U$19:$U$178,$Z482)&gt;0,"Direct",IF(COUNTIF(Validation!$S$19:$S$178,$AI482)=1,"By surname","Unresolved"))))</f>
        <v/>
      </c>
      <c r="AK482" s="28" t="str">
        <f aca="false">IF($L482="","",IF(MATCH($L482,$L$2:$L$3000,0)&lt;&gt;ROW()-1,"",COUNT($AK$1:$AK481)+1))</f>
        <v/>
      </c>
      <c r="AL482" s="28" t="str">
        <f aca="false">IF($G482="","",IF(MATCH($G482,$G$2:$G$3000,0)&lt;&gt;ROW()-1,"",COUNT($AL$1:$AL481)+1))</f>
        <v/>
      </c>
      <c r="AM482" s="28" t="str">
        <f aca="false">IF($H482="","",IF(MATCH($H482,$H$2:$H$3000,0)&lt;&gt;ROW()-1,"",COUNT($AM$1:$AM481)+1))</f>
        <v/>
      </c>
      <c r="AN482" s="28" t="str">
        <f aca="false">IF($I482="","",IF(MATCH($I482,$I$2:$I$3000,0)&lt;&gt;ROW()-1,"",COUNT($AN$1:$AN481)+1))</f>
        <v/>
      </c>
      <c r="AO482" s="28" t="str">
        <f aca="false">IF($Q482="","",IF(MATCH($Q482,$Q$2:$Q$3000,0)&lt;&gt;ROW()-1,"",COUNT($AO$1:$AO481)+1))</f>
        <v/>
      </c>
    </row>
    <row r="483" customFormat="false" ht="12.75" hidden="false" customHeight="true" outlineLevel="0" collapsed="false">
      <c r="W483" s="24" t="n">
        <f aca="false">IF($F483="",0,IFERROR(IF(ISNUMBER($F483),INT($F483),DATE(VALUE(MID(SUBSTITUTE(LEFT($F483,FIND(" ",$F483&amp;" ")-1),"/",REPT(" ",20)),41,20)),VALUE(LEFT(SUBSTITUTE(LEFT($F483,FIND(" ",$F483&amp;" ")-1),"/",REPT(" ",20)),20)),VALUE(MID(SUBSTITUTE(LEFT($F483,FIND(" ",$F483&amp;" ")-1),"/",REPT(" ",20)),21,20)))),0))</f>
        <v>0</v>
      </c>
      <c r="X483" s="25" t="str">
        <f aca="false">IF(ISNUMBER($N483),$N483*Validation!$B$5,"")</f>
        <v/>
      </c>
      <c r="Y483" s="26" t="str">
        <f aca="false">IF($A483="","",SUBSTITUTE(SUBSTITUTE(SUBSTITUTE(SUBSTITUTE(SUBSTITUTE(SUBSTITUTE(SUBSTITUTE(UPPER(TRIM($A483)),"Á","A"),"É","E"),"Í","I"),"Ó","O"),"Ú","U"),"Ñ","N"),"Ü","U"))</f>
        <v/>
      </c>
      <c r="Z483" s="26" t="str">
        <f aca="false">IF($Y483="","",LEFT($Y483,1)&amp;" "&amp;TRIM(RIGHT(SUBSTITUTE($Y483," ",REPT(" ",50)),50)))</f>
        <v/>
      </c>
      <c r="AA483" s="27" t="str">
        <f aca="false">IF($AF483="","",IF(COUNTIF(Validation!$U$19:$U$178,$AF483)&gt;0,"OK","NO MATCH"))</f>
        <v/>
      </c>
      <c r="AB483" s="27" t="str">
        <f aca="false">IF($W483=0,"",IF(AND($W483&gt;=Validation!$B$3,$W483&lt;=Validation!$C$3),"Yes","No"))</f>
        <v/>
      </c>
      <c r="AC483" s="26" t="str">
        <f aca="false">IF($A483="","",$AF483&amp;"|"&amp;TEXT($W483,"yyyy-mm-dd")&amp;"|"&amp;$J483&amp;"|"&amp;$N483)</f>
        <v/>
      </c>
      <c r="AD483" s="27" t="str">
        <f aca="false">IF($AC483="","",IF(COUNTIF($AC$2:$AC$3000,$AC483)&gt;1,"REVIEW","OK"))</f>
        <v/>
      </c>
      <c r="AE483" s="27" t="str">
        <f aca="false">IF(OR($W483=0,$O483=""),"",IF(IFERROR(IF(ISNUMBER($O483),INT($O483),DATE(VALUE(MID(SUBSTITUTE(LEFT($O483,FIND(" ",$O483&amp;" ")-1),"/",REPT(" ",20)),41,20)),VALUE(LEFT(SUBSTITUTE(LEFT($O483,FIND(" ",$O483&amp;" ")-1),"/",REPT(" ",20)),20)),VALUE(MID(SUBSTITUTE(LEFT($O483,FIND(" ",$O483&amp;" ")-1),"/",REPT(" ",20)),21,20)))),0)&gt;$W483,"Late","Same day"))</f>
        <v/>
      </c>
      <c r="AF483" s="26" t="str">
        <f aca="false">IF($A483="","",IFERROR(INDEX(Validation!$C$193:$C$217,MATCH($A483,Validation!$A$193:$A$217,0)),IF(COUNTIF(Validation!$U$19:$U$178,$Z483)&gt;0,$Z483,IF(COUNTIF(Validation!$S$19:$S$178,$AI483)=1,INDEX(Validation!$U$19:$U$178,MATCH($AI483,Validation!$S$19:$S$178,0)),$Z483))))</f>
        <v/>
      </c>
      <c r="AG483" s="27" t="str">
        <f aca="false">IF(COUNTA($A483:$U483)=0,"",IF($A483="","No name",IF($F483="","No date",IF($W483=0,"Date ilegible",IF(NOT(ISNUMBER($N483)),"Hours no numéricas",IF($AA483="NO MATCH","Person no identificada","OK"))))))</f>
        <v/>
      </c>
      <c r="AH483" s="27" t="str">
        <f aca="false">IF($W483=0,"No date",IF($W483&lt;Validation!$B$3,"Before period",IF($W483&gt;Validation!$C$3,"After period","In period")))</f>
        <v>No date</v>
      </c>
      <c r="AI483" s="26" t="str">
        <f aca="false">IF($Y483="","",TRIM(RIGHT(SUBSTITUTE($Y483," ",REPT(" ",50)),50)))</f>
        <v/>
      </c>
      <c r="AJ483" s="27" t="str">
        <f aca="false">IF($A483="","",IF(NOT(ISERROR(MATCH($A483,Validation!$A$193:$A$217,0))),"Manual mapping",IF(COUNTIF(Validation!$U$19:$U$178,$Z483)&gt;0,"Direct",IF(COUNTIF(Validation!$S$19:$S$178,$AI483)=1,"By surname","Unresolved"))))</f>
        <v/>
      </c>
      <c r="AK483" s="28" t="str">
        <f aca="false">IF($L483="","",IF(MATCH($L483,$L$2:$L$3000,0)&lt;&gt;ROW()-1,"",COUNT($AK$1:$AK482)+1))</f>
        <v/>
      </c>
      <c r="AL483" s="28" t="str">
        <f aca="false">IF($G483="","",IF(MATCH($G483,$G$2:$G$3000,0)&lt;&gt;ROW()-1,"",COUNT($AL$1:$AL482)+1))</f>
        <v/>
      </c>
      <c r="AM483" s="28" t="str">
        <f aca="false">IF($H483="","",IF(MATCH($H483,$H$2:$H$3000,0)&lt;&gt;ROW()-1,"",COUNT($AM$1:$AM482)+1))</f>
        <v/>
      </c>
      <c r="AN483" s="28" t="str">
        <f aca="false">IF($I483="","",IF(MATCH($I483,$I$2:$I$3000,0)&lt;&gt;ROW()-1,"",COUNT($AN$1:$AN482)+1))</f>
        <v/>
      </c>
      <c r="AO483" s="28" t="str">
        <f aca="false">IF($Q483="","",IF(MATCH($Q483,$Q$2:$Q$3000,0)&lt;&gt;ROW()-1,"",COUNT($AO$1:$AO482)+1))</f>
        <v/>
      </c>
    </row>
    <row r="484" customFormat="false" ht="12.75" hidden="false" customHeight="true" outlineLevel="0" collapsed="false">
      <c r="W484" s="24" t="n">
        <f aca="false">IF($F484="",0,IFERROR(IF(ISNUMBER($F484),INT($F484),DATE(VALUE(MID(SUBSTITUTE(LEFT($F484,FIND(" ",$F484&amp;" ")-1),"/",REPT(" ",20)),41,20)),VALUE(LEFT(SUBSTITUTE(LEFT($F484,FIND(" ",$F484&amp;" ")-1),"/",REPT(" ",20)),20)),VALUE(MID(SUBSTITUTE(LEFT($F484,FIND(" ",$F484&amp;" ")-1),"/",REPT(" ",20)),21,20)))),0))</f>
        <v>0</v>
      </c>
      <c r="X484" s="25" t="str">
        <f aca="false">IF(ISNUMBER($N484),$N484*Validation!$B$5,"")</f>
        <v/>
      </c>
      <c r="Y484" s="26" t="str">
        <f aca="false">IF($A484="","",SUBSTITUTE(SUBSTITUTE(SUBSTITUTE(SUBSTITUTE(SUBSTITUTE(SUBSTITUTE(SUBSTITUTE(UPPER(TRIM($A484)),"Á","A"),"É","E"),"Í","I"),"Ó","O"),"Ú","U"),"Ñ","N"),"Ü","U"))</f>
        <v/>
      </c>
      <c r="Z484" s="26" t="str">
        <f aca="false">IF($Y484="","",LEFT($Y484,1)&amp;" "&amp;TRIM(RIGHT(SUBSTITUTE($Y484," ",REPT(" ",50)),50)))</f>
        <v/>
      </c>
      <c r="AA484" s="27" t="str">
        <f aca="false">IF($AF484="","",IF(COUNTIF(Validation!$U$19:$U$178,$AF484)&gt;0,"OK","NO MATCH"))</f>
        <v/>
      </c>
      <c r="AB484" s="27" t="str">
        <f aca="false">IF($W484=0,"",IF(AND($W484&gt;=Validation!$B$3,$W484&lt;=Validation!$C$3),"Yes","No"))</f>
        <v/>
      </c>
      <c r="AC484" s="26" t="str">
        <f aca="false">IF($A484="","",$AF484&amp;"|"&amp;TEXT($W484,"yyyy-mm-dd")&amp;"|"&amp;$J484&amp;"|"&amp;$N484)</f>
        <v/>
      </c>
      <c r="AD484" s="27" t="str">
        <f aca="false">IF($AC484="","",IF(COUNTIF($AC$2:$AC$3000,$AC484)&gt;1,"REVIEW","OK"))</f>
        <v/>
      </c>
      <c r="AE484" s="27" t="str">
        <f aca="false">IF(OR($W484=0,$O484=""),"",IF(IFERROR(IF(ISNUMBER($O484),INT($O484),DATE(VALUE(MID(SUBSTITUTE(LEFT($O484,FIND(" ",$O484&amp;" ")-1),"/",REPT(" ",20)),41,20)),VALUE(LEFT(SUBSTITUTE(LEFT($O484,FIND(" ",$O484&amp;" ")-1),"/",REPT(" ",20)),20)),VALUE(MID(SUBSTITUTE(LEFT($O484,FIND(" ",$O484&amp;" ")-1),"/",REPT(" ",20)),21,20)))),0)&gt;$W484,"Late","Same day"))</f>
        <v/>
      </c>
      <c r="AF484" s="26" t="str">
        <f aca="false">IF($A484="","",IFERROR(INDEX(Validation!$C$193:$C$217,MATCH($A484,Validation!$A$193:$A$217,0)),IF(COUNTIF(Validation!$U$19:$U$178,$Z484)&gt;0,$Z484,IF(COUNTIF(Validation!$S$19:$S$178,$AI484)=1,INDEX(Validation!$U$19:$U$178,MATCH($AI484,Validation!$S$19:$S$178,0)),$Z484))))</f>
        <v/>
      </c>
      <c r="AG484" s="27" t="str">
        <f aca="false">IF(COUNTA($A484:$U484)=0,"",IF($A484="","No name",IF($F484="","No date",IF($W484=0,"Date ilegible",IF(NOT(ISNUMBER($N484)),"Hours no numéricas",IF($AA484="NO MATCH","Person no identificada","OK"))))))</f>
        <v/>
      </c>
      <c r="AH484" s="27" t="str">
        <f aca="false">IF($W484=0,"No date",IF($W484&lt;Validation!$B$3,"Before period",IF($W484&gt;Validation!$C$3,"After period","In period")))</f>
        <v>No date</v>
      </c>
      <c r="AI484" s="26" t="str">
        <f aca="false">IF($Y484="","",TRIM(RIGHT(SUBSTITUTE($Y484," ",REPT(" ",50)),50)))</f>
        <v/>
      </c>
      <c r="AJ484" s="27" t="str">
        <f aca="false">IF($A484="","",IF(NOT(ISERROR(MATCH($A484,Validation!$A$193:$A$217,0))),"Manual mapping",IF(COUNTIF(Validation!$U$19:$U$178,$Z484)&gt;0,"Direct",IF(COUNTIF(Validation!$S$19:$S$178,$AI484)=1,"By surname","Unresolved"))))</f>
        <v/>
      </c>
      <c r="AK484" s="28" t="str">
        <f aca="false">IF($L484="","",IF(MATCH($L484,$L$2:$L$3000,0)&lt;&gt;ROW()-1,"",COUNT($AK$1:$AK483)+1))</f>
        <v/>
      </c>
      <c r="AL484" s="28" t="str">
        <f aca="false">IF($G484="","",IF(MATCH($G484,$G$2:$G$3000,0)&lt;&gt;ROW()-1,"",COUNT($AL$1:$AL483)+1))</f>
        <v/>
      </c>
      <c r="AM484" s="28" t="str">
        <f aca="false">IF($H484="","",IF(MATCH($H484,$H$2:$H$3000,0)&lt;&gt;ROW()-1,"",COUNT($AM$1:$AM483)+1))</f>
        <v/>
      </c>
      <c r="AN484" s="28" t="str">
        <f aca="false">IF($I484="","",IF(MATCH($I484,$I$2:$I$3000,0)&lt;&gt;ROW()-1,"",COUNT($AN$1:$AN483)+1))</f>
        <v/>
      </c>
      <c r="AO484" s="28" t="str">
        <f aca="false">IF($Q484="","",IF(MATCH($Q484,$Q$2:$Q$3000,0)&lt;&gt;ROW()-1,"",COUNT($AO$1:$AO483)+1))</f>
        <v/>
      </c>
    </row>
    <row r="485" customFormat="false" ht="12.75" hidden="false" customHeight="true" outlineLevel="0" collapsed="false">
      <c r="W485" s="24" t="n">
        <f aca="false">IF($F485="",0,IFERROR(IF(ISNUMBER($F485),INT($F485),DATE(VALUE(MID(SUBSTITUTE(LEFT($F485,FIND(" ",$F485&amp;" ")-1),"/",REPT(" ",20)),41,20)),VALUE(LEFT(SUBSTITUTE(LEFT($F485,FIND(" ",$F485&amp;" ")-1),"/",REPT(" ",20)),20)),VALUE(MID(SUBSTITUTE(LEFT($F485,FIND(" ",$F485&amp;" ")-1),"/",REPT(" ",20)),21,20)))),0))</f>
        <v>0</v>
      </c>
      <c r="X485" s="25" t="str">
        <f aca="false">IF(ISNUMBER($N485),$N485*Validation!$B$5,"")</f>
        <v/>
      </c>
      <c r="Y485" s="26" t="str">
        <f aca="false">IF($A485="","",SUBSTITUTE(SUBSTITUTE(SUBSTITUTE(SUBSTITUTE(SUBSTITUTE(SUBSTITUTE(SUBSTITUTE(UPPER(TRIM($A485)),"Á","A"),"É","E"),"Í","I"),"Ó","O"),"Ú","U"),"Ñ","N"),"Ü","U"))</f>
        <v/>
      </c>
      <c r="Z485" s="26" t="str">
        <f aca="false">IF($Y485="","",LEFT($Y485,1)&amp;" "&amp;TRIM(RIGHT(SUBSTITUTE($Y485," ",REPT(" ",50)),50)))</f>
        <v/>
      </c>
      <c r="AA485" s="27" t="str">
        <f aca="false">IF($AF485="","",IF(COUNTIF(Validation!$U$19:$U$178,$AF485)&gt;0,"OK","NO MATCH"))</f>
        <v/>
      </c>
      <c r="AB485" s="27" t="str">
        <f aca="false">IF($W485=0,"",IF(AND($W485&gt;=Validation!$B$3,$W485&lt;=Validation!$C$3),"Yes","No"))</f>
        <v/>
      </c>
      <c r="AC485" s="26" t="str">
        <f aca="false">IF($A485="","",$AF485&amp;"|"&amp;TEXT($W485,"yyyy-mm-dd")&amp;"|"&amp;$J485&amp;"|"&amp;$N485)</f>
        <v/>
      </c>
      <c r="AD485" s="27" t="str">
        <f aca="false">IF($AC485="","",IF(COUNTIF($AC$2:$AC$3000,$AC485)&gt;1,"REVIEW","OK"))</f>
        <v/>
      </c>
      <c r="AE485" s="27" t="str">
        <f aca="false">IF(OR($W485=0,$O485=""),"",IF(IFERROR(IF(ISNUMBER($O485),INT($O485),DATE(VALUE(MID(SUBSTITUTE(LEFT($O485,FIND(" ",$O485&amp;" ")-1),"/",REPT(" ",20)),41,20)),VALUE(LEFT(SUBSTITUTE(LEFT($O485,FIND(" ",$O485&amp;" ")-1),"/",REPT(" ",20)),20)),VALUE(MID(SUBSTITUTE(LEFT($O485,FIND(" ",$O485&amp;" ")-1),"/",REPT(" ",20)),21,20)))),0)&gt;$W485,"Late","Same day"))</f>
        <v/>
      </c>
      <c r="AF485" s="26" t="str">
        <f aca="false">IF($A485="","",IFERROR(INDEX(Validation!$C$193:$C$217,MATCH($A485,Validation!$A$193:$A$217,0)),IF(COUNTIF(Validation!$U$19:$U$178,$Z485)&gt;0,$Z485,IF(COUNTIF(Validation!$S$19:$S$178,$AI485)=1,INDEX(Validation!$U$19:$U$178,MATCH($AI485,Validation!$S$19:$S$178,0)),$Z485))))</f>
        <v/>
      </c>
      <c r="AG485" s="27" t="str">
        <f aca="false">IF(COUNTA($A485:$U485)=0,"",IF($A485="","No name",IF($F485="","No date",IF($W485=0,"Date ilegible",IF(NOT(ISNUMBER($N485)),"Hours no numéricas",IF($AA485="NO MATCH","Person no identificada","OK"))))))</f>
        <v/>
      </c>
      <c r="AH485" s="27" t="str">
        <f aca="false">IF($W485=0,"No date",IF($W485&lt;Validation!$B$3,"Before period",IF($W485&gt;Validation!$C$3,"After period","In period")))</f>
        <v>No date</v>
      </c>
      <c r="AI485" s="26" t="str">
        <f aca="false">IF($Y485="","",TRIM(RIGHT(SUBSTITUTE($Y485," ",REPT(" ",50)),50)))</f>
        <v/>
      </c>
      <c r="AJ485" s="27" t="str">
        <f aca="false">IF($A485="","",IF(NOT(ISERROR(MATCH($A485,Validation!$A$193:$A$217,0))),"Manual mapping",IF(COUNTIF(Validation!$U$19:$U$178,$Z485)&gt;0,"Direct",IF(COUNTIF(Validation!$S$19:$S$178,$AI485)=1,"By surname","Unresolved"))))</f>
        <v/>
      </c>
      <c r="AK485" s="28" t="str">
        <f aca="false">IF($L485="","",IF(MATCH($L485,$L$2:$L$3000,0)&lt;&gt;ROW()-1,"",COUNT($AK$1:$AK484)+1))</f>
        <v/>
      </c>
      <c r="AL485" s="28" t="str">
        <f aca="false">IF($G485="","",IF(MATCH($G485,$G$2:$G$3000,0)&lt;&gt;ROW()-1,"",COUNT($AL$1:$AL484)+1))</f>
        <v/>
      </c>
      <c r="AM485" s="28" t="str">
        <f aca="false">IF($H485="","",IF(MATCH($H485,$H$2:$H$3000,0)&lt;&gt;ROW()-1,"",COUNT($AM$1:$AM484)+1))</f>
        <v/>
      </c>
      <c r="AN485" s="28" t="str">
        <f aca="false">IF($I485="","",IF(MATCH($I485,$I$2:$I$3000,0)&lt;&gt;ROW()-1,"",COUNT($AN$1:$AN484)+1))</f>
        <v/>
      </c>
      <c r="AO485" s="28" t="str">
        <f aca="false">IF($Q485="","",IF(MATCH($Q485,$Q$2:$Q$3000,0)&lt;&gt;ROW()-1,"",COUNT($AO$1:$AO484)+1))</f>
        <v/>
      </c>
    </row>
    <row r="486" customFormat="false" ht="12.75" hidden="false" customHeight="true" outlineLevel="0" collapsed="false">
      <c r="W486" s="24" t="n">
        <f aca="false">IF($F486="",0,IFERROR(IF(ISNUMBER($F486),INT($F486),DATE(VALUE(MID(SUBSTITUTE(LEFT($F486,FIND(" ",$F486&amp;" ")-1),"/",REPT(" ",20)),41,20)),VALUE(LEFT(SUBSTITUTE(LEFT($F486,FIND(" ",$F486&amp;" ")-1),"/",REPT(" ",20)),20)),VALUE(MID(SUBSTITUTE(LEFT($F486,FIND(" ",$F486&amp;" ")-1),"/",REPT(" ",20)),21,20)))),0))</f>
        <v>0</v>
      </c>
      <c r="X486" s="25" t="str">
        <f aca="false">IF(ISNUMBER($N486),$N486*Validation!$B$5,"")</f>
        <v/>
      </c>
      <c r="Y486" s="26" t="str">
        <f aca="false">IF($A486="","",SUBSTITUTE(SUBSTITUTE(SUBSTITUTE(SUBSTITUTE(SUBSTITUTE(SUBSTITUTE(SUBSTITUTE(UPPER(TRIM($A486)),"Á","A"),"É","E"),"Í","I"),"Ó","O"),"Ú","U"),"Ñ","N"),"Ü","U"))</f>
        <v/>
      </c>
      <c r="Z486" s="26" t="str">
        <f aca="false">IF($Y486="","",LEFT($Y486,1)&amp;" "&amp;TRIM(RIGHT(SUBSTITUTE($Y486," ",REPT(" ",50)),50)))</f>
        <v/>
      </c>
      <c r="AA486" s="27" t="str">
        <f aca="false">IF($AF486="","",IF(COUNTIF(Validation!$U$19:$U$178,$AF486)&gt;0,"OK","NO MATCH"))</f>
        <v/>
      </c>
      <c r="AB486" s="27" t="str">
        <f aca="false">IF($W486=0,"",IF(AND($W486&gt;=Validation!$B$3,$W486&lt;=Validation!$C$3),"Yes","No"))</f>
        <v/>
      </c>
      <c r="AC486" s="26" t="str">
        <f aca="false">IF($A486="","",$AF486&amp;"|"&amp;TEXT($W486,"yyyy-mm-dd")&amp;"|"&amp;$J486&amp;"|"&amp;$N486)</f>
        <v/>
      </c>
      <c r="AD486" s="27" t="str">
        <f aca="false">IF($AC486="","",IF(COUNTIF($AC$2:$AC$3000,$AC486)&gt;1,"REVIEW","OK"))</f>
        <v/>
      </c>
      <c r="AE486" s="27" t="str">
        <f aca="false">IF(OR($W486=0,$O486=""),"",IF(IFERROR(IF(ISNUMBER($O486),INT($O486),DATE(VALUE(MID(SUBSTITUTE(LEFT($O486,FIND(" ",$O486&amp;" ")-1),"/",REPT(" ",20)),41,20)),VALUE(LEFT(SUBSTITUTE(LEFT($O486,FIND(" ",$O486&amp;" ")-1),"/",REPT(" ",20)),20)),VALUE(MID(SUBSTITUTE(LEFT($O486,FIND(" ",$O486&amp;" ")-1),"/",REPT(" ",20)),21,20)))),0)&gt;$W486,"Late","Same day"))</f>
        <v/>
      </c>
      <c r="AF486" s="26" t="str">
        <f aca="false">IF($A486="","",IFERROR(INDEX(Validation!$C$193:$C$217,MATCH($A486,Validation!$A$193:$A$217,0)),IF(COUNTIF(Validation!$U$19:$U$178,$Z486)&gt;0,$Z486,IF(COUNTIF(Validation!$S$19:$S$178,$AI486)=1,INDEX(Validation!$U$19:$U$178,MATCH($AI486,Validation!$S$19:$S$178,0)),$Z486))))</f>
        <v/>
      </c>
      <c r="AG486" s="27" t="str">
        <f aca="false">IF(COUNTA($A486:$U486)=0,"",IF($A486="","No name",IF($F486="","No date",IF($W486=0,"Date ilegible",IF(NOT(ISNUMBER($N486)),"Hours no numéricas",IF($AA486="NO MATCH","Person no identificada","OK"))))))</f>
        <v/>
      </c>
      <c r="AH486" s="27" t="str">
        <f aca="false">IF($W486=0,"No date",IF($W486&lt;Validation!$B$3,"Before period",IF($W486&gt;Validation!$C$3,"After period","In period")))</f>
        <v>No date</v>
      </c>
      <c r="AI486" s="26" t="str">
        <f aca="false">IF($Y486="","",TRIM(RIGHT(SUBSTITUTE($Y486," ",REPT(" ",50)),50)))</f>
        <v/>
      </c>
      <c r="AJ486" s="27" t="str">
        <f aca="false">IF($A486="","",IF(NOT(ISERROR(MATCH($A486,Validation!$A$193:$A$217,0))),"Manual mapping",IF(COUNTIF(Validation!$U$19:$U$178,$Z486)&gt;0,"Direct",IF(COUNTIF(Validation!$S$19:$S$178,$AI486)=1,"By surname","Unresolved"))))</f>
        <v/>
      </c>
      <c r="AK486" s="28" t="str">
        <f aca="false">IF($L486="","",IF(MATCH($L486,$L$2:$L$3000,0)&lt;&gt;ROW()-1,"",COUNT($AK$1:$AK485)+1))</f>
        <v/>
      </c>
      <c r="AL486" s="28" t="str">
        <f aca="false">IF($G486="","",IF(MATCH($G486,$G$2:$G$3000,0)&lt;&gt;ROW()-1,"",COUNT($AL$1:$AL485)+1))</f>
        <v/>
      </c>
      <c r="AM486" s="28" t="str">
        <f aca="false">IF($H486="","",IF(MATCH($H486,$H$2:$H$3000,0)&lt;&gt;ROW()-1,"",COUNT($AM$1:$AM485)+1))</f>
        <v/>
      </c>
      <c r="AN486" s="28" t="str">
        <f aca="false">IF($I486="","",IF(MATCH($I486,$I$2:$I$3000,0)&lt;&gt;ROW()-1,"",COUNT($AN$1:$AN485)+1))</f>
        <v/>
      </c>
      <c r="AO486" s="28" t="str">
        <f aca="false">IF($Q486="","",IF(MATCH($Q486,$Q$2:$Q$3000,0)&lt;&gt;ROW()-1,"",COUNT($AO$1:$AO485)+1))</f>
        <v/>
      </c>
    </row>
    <row r="487" customFormat="false" ht="12.75" hidden="false" customHeight="true" outlineLevel="0" collapsed="false">
      <c r="W487" s="24" t="n">
        <f aca="false">IF($F487="",0,IFERROR(IF(ISNUMBER($F487),INT($F487),DATE(VALUE(MID(SUBSTITUTE(LEFT($F487,FIND(" ",$F487&amp;" ")-1),"/",REPT(" ",20)),41,20)),VALUE(LEFT(SUBSTITUTE(LEFT($F487,FIND(" ",$F487&amp;" ")-1),"/",REPT(" ",20)),20)),VALUE(MID(SUBSTITUTE(LEFT($F487,FIND(" ",$F487&amp;" ")-1),"/",REPT(" ",20)),21,20)))),0))</f>
        <v>0</v>
      </c>
      <c r="X487" s="25" t="str">
        <f aca="false">IF(ISNUMBER($N487),$N487*Validation!$B$5,"")</f>
        <v/>
      </c>
      <c r="Y487" s="26" t="str">
        <f aca="false">IF($A487="","",SUBSTITUTE(SUBSTITUTE(SUBSTITUTE(SUBSTITUTE(SUBSTITUTE(SUBSTITUTE(SUBSTITUTE(UPPER(TRIM($A487)),"Á","A"),"É","E"),"Í","I"),"Ó","O"),"Ú","U"),"Ñ","N"),"Ü","U"))</f>
        <v/>
      </c>
      <c r="Z487" s="26" t="str">
        <f aca="false">IF($Y487="","",LEFT($Y487,1)&amp;" "&amp;TRIM(RIGHT(SUBSTITUTE($Y487," ",REPT(" ",50)),50)))</f>
        <v/>
      </c>
      <c r="AA487" s="27" t="str">
        <f aca="false">IF($AF487="","",IF(COUNTIF(Validation!$U$19:$U$178,$AF487)&gt;0,"OK","NO MATCH"))</f>
        <v/>
      </c>
      <c r="AB487" s="27" t="str">
        <f aca="false">IF($W487=0,"",IF(AND($W487&gt;=Validation!$B$3,$W487&lt;=Validation!$C$3),"Yes","No"))</f>
        <v/>
      </c>
      <c r="AC487" s="26" t="str">
        <f aca="false">IF($A487="","",$AF487&amp;"|"&amp;TEXT($W487,"yyyy-mm-dd")&amp;"|"&amp;$J487&amp;"|"&amp;$N487)</f>
        <v/>
      </c>
      <c r="AD487" s="27" t="str">
        <f aca="false">IF($AC487="","",IF(COUNTIF($AC$2:$AC$3000,$AC487)&gt;1,"REVIEW","OK"))</f>
        <v/>
      </c>
      <c r="AE487" s="27" t="str">
        <f aca="false">IF(OR($W487=0,$O487=""),"",IF(IFERROR(IF(ISNUMBER($O487),INT($O487),DATE(VALUE(MID(SUBSTITUTE(LEFT($O487,FIND(" ",$O487&amp;" ")-1),"/",REPT(" ",20)),41,20)),VALUE(LEFT(SUBSTITUTE(LEFT($O487,FIND(" ",$O487&amp;" ")-1),"/",REPT(" ",20)),20)),VALUE(MID(SUBSTITUTE(LEFT($O487,FIND(" ",$O487&amp;" ")-1),"/",REPT(" ",20)),21,20)))),0)&gt;$W487,"Late","Same day"))</f>
        <v/>
      </c>
      <c r="AF487" s="26" t="str">
        <f aca="false">IF($A487="","",IFERROR(INDEX(Validation!$C$193:$C$217,MATCH($A487,Validation!$A$193:$A$217,0)),IF(COUNTIF(Validation!$U$19:$U$178,$Z487)&gt;0,$Z487,IF(COUNTIF(Validation!$S$19:$S$178,$AI487)=1,INDEX(Validation!$U$19:$U$178,MATCH($AI487,Validation!$S$19:$S$178,0)),$Z487))))</f>
        <v/>
      </c>
      <c r="AG487" s="27" t="str">
        <f aca="false">IF(COUNTA($A487:$U487)=0,"",IF($A487="","No name",IF($F487="","No date",IF($W487=0,"Date ilegible",IF(NOT(ISNUMBER($N487)),"Hours no numéricas",IF($AA487="NO MATCH","Person no identificada","OK"))))))</f>
        <v/>
      </c>
      <c r="AH487" s="27" t="str">
        <f aca="false">IF($W487=0,"No date",IF($W487&lt;Validation!$B$3,"Before period",IF($W487&gt;Validation!$C$3,"After period","In period")))</f>
        <v>No date</v>
      </c>
      <c r="AI487" s="26" t="str">
        <f aca="false">IF($Y487="","",TRIM(RIGHT(SUBSTITUTE($Y487," ",REPT(" ",50)),50)))</f>
        <v/>
      </c>
      <c r="AJ487" s="27" t="str">
        <f aca="false">IF($A487="","",IF(NOT(ISERROR(MATCH($A487,Validation!$A$193:$A$217,0))),"Manual mapping",IF(COUNTIF(Validation!$U$19:$U$178,$Z487)&gt;0,"Direct",IF(COUNTIF(Validation!$S$19:$S$178,$AI487)=1,"By surname","Unresolved"))))</f>
        <v/>
      </c>
      <c r="AK487" s="28" t="str">
        <f aca="false">IF($L487="","",IF(MATCH($L487,$L$2:$L$3000,0)&lt;&gt;ROW()-1,"",COUNT($AK$1:$AK486)+1))</f>
        <v/>
      </c>
      <c r="AL487" s="28" t="str">
        <f aca="false">IF($G487="","",IF(MATCH($G487,$G$2:$G$3000,0)&lt;&gt;ROW()-1,"",COUNT($AL$1:$AL486)+1))</f>
        <v/>
      </c>
      <c r="AM487" s="28" t="str">
        <f aca="false">IF($H487="","",IF(MATCH($H487,$H$2:$H$3000,0)&lt;&gt;ROW()-1,"",COUNT($AM$1:$AM486)+1))</f>
        <v/>
      </c>
      <c r="AN487" s="28" t="str">
        <f aca="false">IF($I487="","",IF(MATCH($I487,$I$2:$I$3000,0)&lt;&gt;ROW()-1,"",COUNT($AN$1:$AN486)+1))</f>
        <v/>
      </c>
      <c r="AO487" s="28" t="str">
        <f aca="false">IF($Q487="","",IF(MATCH($Q487,$Q$2:$Q$3000,0)&lt;&gt;ROW()-1,"",COUNT($AO$1:$AO486)+1))</f>
        <v/>
      </c>
    </row>
    <row r="488" customFormat="false" ht="12.75" hidden="false" customHeight="true" outlineLevel="0" collapsed="false">
      <c r="W488" s="24" t="n">
        <f aca="false">IF($F488="",0,IFERROR(IF(ISNUMBER($F488),INT($F488),DATE(VALUE(MID(SUBSTITUTE(LEFT($F488,FIND(" ",$F488&amp;" ")-1),"/",REPT(" ",20)),41,20)),VALUE(LEFT(SUBSTITUTE(LEFT($F488,FIND(" ",$F488&amp;" ")-1),"/",REPT(" ",20)),20)),VALUE(MID(SUBSTITUTE(LEFT($F488,FIND(" ",$F488&amp;" ")-1),"/",REPT(" ",20)),21,20)))),0))</f>
        <v>0</v>
      </c>
      <c r="X488" s="25" t="str">
        <f aca="false">IF(ISNUMBER($N488),$N488*Validation!$B$5,"")</f>
        <v/>
      </c>
      <c r="Y488" s="26" t="str">
        <f aca="false">IF($A488="","",SUBSTITUTE(SUBSTITUTE(SUBSTITUTE(SUBSTITUTE(SUBSTITUTE(SUBSTITUTE(SUBSTITUTE(UPPER(TRIM($A488)),"Á","A"),"É","E"),"Í","I"),"Ó","O"),"Ú","U"),"Ñ","N"),"Ü","U"))</f>
        <v/>
      </c>
      <c r="Z488" s="26" t="str">
        <f aca="false">IF($Y488="","",LEFT($Y488,1)&amp;" "&amp;TRIM(RIGHT(SUBSTITUTE($Y488," ",REPT(" ",50)),50)))</f>
        <v/>
      </c>
      <c r="AA488" s="27" t="str">
        <f aca="false">IF($AF488="","",IF(COUNTIF(Validation!$U$19:$U$178,$AF488)&gt;0,"OK","NO MATCH"))</f>
        <v/>
      </c>
      <c r="AB488" s="27" t="str">
        <f aca="false">IF($W488=0,"",IF(AND($W488&gt;=Validation!$B$3,$W488&lt;=Validation!$C$3),"Yes","No"))</f>
        <v/>
      </c>
      <c r="AC488" s="26" t="str">
        <f aca="false">IF($A488="","",$AF488&amp;"|"&amp;TEXT($W488,"yyyy-mm-dd")&amp;"|"&amp;$J488&amp;"|"&amp;$N488)</f>
        <v/>
      </c>
      <c r="AD488" s="27" t="str">
        <f aca="false">IF($AC488="","",IF(COUNTIF($AC$2:$AC$3000,$AC488)&gt;1,"REVIEW","OK"))</f>
        <v/>
      </c>
      <c r="AE488" s="27" t="str">
        <f aca="false">IF(OR($W488=0,$O488=""),"",IF(IFERROR(IF(ISNUMBER($O488),INT($O488),DATE(VALUE(MID(SUBSTITUTE(LEFT($O488,FIND(" ",$O488&amp;" ")-1),"/",REPT(" ",20)),41,20)),VALUE(LEFT(SUBSTITUTE(LEFT($O488,FIND(" ",$O488&amp;" ")-1),"/",REPT(" ",20)),20)),VALUE(MID(SUBSTITUTE(LEFT($O488,FIND(" ",$O488&amp;" ")-1),"/",REPT(" ",20)),21,20)))),0)&gt;$W488,"Late","Same day"))</f>
        <v/>
      </c>
      <c r="AF488" s="26" t="str">
        <f aca="false">IF($A488="","",IFERROR(INDEX(Validation!$C$193:$C$217,MATCH($A488,Validation!$A$193:$A$217,0)),IF(COUNTIF(Validation!$U$19:$U$178,$Z488)&gt;0,$Z488,IF(COUNTIF(Validation!$S$19:$S$178,$AI488)=1,INDEX(Validation!$U$19:$U$178,MATCH($AI488,Validation!$S$19:$S$178,0)),$Z488))))</f>
        <v/>
      </c>
      <c r="AG488" s="27" t="str">
        <f aca="false">IF(COUNTA($A488:$U488)=0,"",IF($A488="","No name",IF($F488="","No date",IF($W488=0,"Date ilegible",IF(NOT(ISNUMBER($N488)),"Hours no numéricas",IF($AA488="NO MATCH","Person no identificada","OK"))))))</f>
        <v/>
      </c>
      <c r="AH488" s="27" t="str">
        <f aca="false">IF($W488=0,"No date",IF($W488&lt;Validation!$B$3,"Before period",IF($W488&gt;Validation!$C$3,"After period","In period")))</f>
        <v>No date</v>
      </c>
      <c r="AI488" s="26" t="str">
        <f aca="false">IF($Y488="","",TRIM(RIGHT(SUBSTITUTE($Y488," ",REPT(" ",50)),50)))</f>
        <v/>
      </c>
      <c r="AJ488" s="27" t="str">
        <f aca="false">IF($A488="","",IF(NOT(ISERROR(MATCH($A488,Validation!$A$193:$A$217,0))),"Manual mapping",IF(COUNTIF(Validation!$U$19:$U$178,$Z488)&gt;0,"Direct",IF(COUNTIF(Validation!$S$19:$S$178,$AI488)=1,"By surname","Unresolved"))))</f>
        <v/>
      </c>
      <c r="AK488" s="28" t="str">
        <f aca="false">IF($L488="","",IF(MATCH($L488,$L$2:$L$3000,0)&lt;&gt;ROW()-1,"",COUNT($AK$1:$AK487)+1))</f>
        <v/>
      </c>
      <c r="AL488" s="28" t="str">
        <f aca="false">IF($G488="","",IF(MATCH($G488,$G$2:$G$3000,0)&lt;&gt;ROW()-1,"",COUNT($AL$1:$AL487)+1))</f>
        <v/>
      </c>
      <c r="AM488" s="28" t="str">
        <f aca="false">IF($H488="","",IF(MATCH($H488,$H$2:$H$3000,0)&lt;&gt;ROW()-1,"",COUNT($AM$1:$AM487)+1))</f>
        <v/>
      </c>
      <c r="AN488" s="28" t="str">
        <f aca="false">IF($I488="","",IF(MATCH($I488,$I$2:$I$3000,0)&lt;&gt;ROW()-1,"",COUNT($AN$1:$AN487)+1))</f>
        <v/>
      </c>
      <c r="AO488" s="28" t="str">
        <f aca="false">IF($Q488="","",IF(MATCH($Q488,$Q$2:$Q$3000,0)&lt;&gt;ROW()-1,"",COUNT($AO$1:$AO487)+1))</f>
        <v/>
      </c>
    </row>
    <row r="489" customFormat="false" ht="12.75" hidden="false" customHeight="true" outlineLevel="0" collapsed="false">
      <c r="W489" s="24" t="n">
        <f aca="false">IF($F489="",0,IFERROR(IF(ISNUMBER($F489),INT($F489),DATE(VALUE(MID(SUBSTITUTE(LEFT($F489,FIND(" ",$F489&amp;" ")-1),"/",REPT(" ",20)),41,20)),VALUE(LEFT(SUBSTITUTE(LEFT($F489,FIND(" ",$F489&amp;" ")-1),"/",REPT(" ",20)),20)),VALUE(MID(SUBSTITUTE(LEFT($F489,FIND(" ",$F489&amp;" ")-1),"/",REPT(" ",20)),21,20)))),0))</f>
        <v>0</v>
      </c>
      <c r="X489" s="25" t="str">
        <f aca="false">IF(ISNUMBER($N489),$N489*Validation!$B$5,"")</f>
        <v/>
      </c>
      <c r="Y489" s="26" t="str">
        <f aca="false">IF($A489="","",SUBSTITUTE(SUBSTITUTE(SUBSTITUTE(SUBSTITUTE(SUBSTITUTE(SUBSTITUTE(SUBSTITUTE(UPPER(TRIM($A489)),"Á","A"),"É","E"),"Í","I"),"Ó","O"),"Ú","U"),"Ñ","N"),"Ü","U"))</f>
        <v/>
      </c>
      <c r="Z489" s="26" t="str">
        <f aca="false">IF($Y489="","",LEFT($Y489,1)&amp;" "&amp;TRIM(RIGHT(SUBSTITUTE($Y489," ",REPT(" ",50)),50)))</f>
        <v/>
      </c>
      <c r="AA489" s="27" t="str">
        <f aca="false">IF($AF489="","",IF(COUNTIF(Validation!$U$19:$U$178,$AF489)&gt;0,"OK","NO MATCH"))</f>
        <v/>
      </c>
      <c r="AB489" s="27" t="str">
        <f aca="false">IF($W489=0,"",IF(AND($W489&gt;=Validation!$B$3,$W489&lt;=Validation!$C$3),"Yes","No"))</f>
        <v/>
      </c>
      <c r="AC489" s="26" t="str">
        <f aca="false">IF($A489="","",$AF489&amp;"|"&amp;TEXT($W489,"yyyy-mm-dd")&amp;"|"&amp;$J489&amp;"|"&amp;$N489)</f>
        <v/>
      </c>
      <c r="AD489" s="27" t="str">
        <f aca="false">IF($AC489="","",IF(COUNTIF($AC$2:$AC$3000,$AC489)&gt;1,"REVIEW","OK"))</f>
        <v/>
      </c>
      <c r="AE489" s="27" t="str">
        <f aca="false">IF(OR($W489=0,$O489=""),"",IF(IFERROR(IF(ISNUMBER($O489),INT($O489),DATE(VALUE(MID(SUBSTITUTE(LEFT($O489,FIND(" ",$O489&amp;" ")-1),"/",REPT(" ",20)),41,20)),VALUE(LEFT(SUBSTITUTE(LEFT($O489,FIND(" ",$O489&amp;" ")-1),"/",REPT(" ",20)),20)),VALUE(MID(SUBSTITUTE(LEFT($O489,FIND(" ",$O489&amp;" ")-1),"/",REPT(" ",20)),21,20)))),0)&gt;$W489,"Late","Same day"))</f>
        <v/>
      </c>
      <c r="AF489" s="26" t="str">
        <f aca="false">IF($A489="","",IFERROR(INDEX(Validation!$C$193:$C$217,MATCH($A489,Validation!$A$193:$A$217,0)),IF(COUNTIF(Validation!$U$19:$U$178,$Z489)&gt;0,$Z489,IF(COUNTIF(Validation!$S$19:$S$178,$AI489)=1,INDEX(Validation!$U$19:$U$178,MATCH($AI489,Validation!$S$19:$S$178,0)),$Z489))))</f>
        <v/>
      </c>
      <c r="AG489" s="27" t="str">
        <f aca="false">IF(COUNTA($A489:$U489)=0,"",IF($A489="","No name",IF($F489="","No date",IF($W489=0,"Date ilegible",IF(NOT(ISNUMBER($N489)),"Hours no numéricas",IF($AA489="NO MATCH","Person no identificada","OK"))))))</f>
        <v/>
      </c>
      <c r="AH489" s="27" t="str">
        <f aca="false">IF($W489=0,"No date",IF($W489&lt;Validation!$B$3,"Before period",IF($W489&gt;Validation!$C$3,"After period","In period")))</f>
        <v>No date</v>
      </c>
      <c r="AI489" s="26" t="str">
        <f aca="false">IF($Y489="","",TRIM(RIGHT(SUBSTITUTE($Y489," ",REPT(" ",50)),50)))</f>
        <v/>
      </c>
      <c r="AJ489" s="27" t="str">
        <f aca="false">IF($A489="","",IF(NOT(ISERROR(MATCH($A489,Validation!$A$193:$A$217,0))),"Manual mapping",IF(COUNTIF(Validation!$U$19:$U$178,$Z489)&gt;0,"Direct",IF(COUNTIF(Validation!$S$19:$S$178,$AI489)=1,"By surname","Unresolved"))))</f>
        <v/>
      </c>
      <c r="AK489" s="28" t="str">
        <f aca="false">IF($L489="","",IF(MATCH($L489,$L$2:$L$3000,0)&lt;&gt;ROW()-1,"",COUNT($AK$1:$AK488)+1))</f>
        <v/>
      </c>
      <c r="AL489" s="28" t="str">
        <f aca="false">IF($G489="","",IF(MATCH($G489,$G$2:$G$3000,0)&lt;&gt;ROW()-1,"",COUNT($AL$1:$AL488)+1))</f>
        <v/>
      </c>
      <c r="AM489" s="28" t="str">
        <f aca="false">IF($H489="","",IF(MATCH($H489,$H$2:$H$3000,0)&lt;&gt;ROW()-1,"",COUNT($AM$1:$AM488)+1))</f>
        <v/>
      </c>
      <c r="AN489" s="28" t="str">
        <f aca="false">IF($I489="","",IF(MATCH($I489,$I$2:$I$3000,0)&lt;&gt;ROW()-1,"",COUNT($AN$1:$AN488)+1))</f>
        <v/>
      </c>
      <c r="AO489" s="28" t="str">
        <f aca="false">IF($Q489="","",IF(MATCH($Q489,$Q$2:$Q$3000,0)&lt;&gt;ROW()-1,"",COUNT($AO$1:$AO488)+1))</f>
        <v/>
      </c>
    </row>
    <row r="490" customFormat="false" ht="12.75" hidden="false" customHeight="true" outlineLevel="0" collapsed="false">
      <c r="W490" s="24" t="n">
        <f aca="false">IF($F490="",0,IFERROR(IF(ISNUMBER($F490),INT($F490),DATE(VALUE(MID(SUBSTITUTE(LEFT($F490,FIND(" ",$F490&amp;" ")-1),"/",REPT(" ",20)),41,20)),VALUE(LEFT(SUBSTITUTE(LEFT($F490,FIND(" ",$F490&amp;" ")-1),"/",REPT(" ",20)),20)),VALUE(MID(SUBSTITUTE(LEFT($F490,FIND(" ",$F490&amp;" ")-1),"/",REPT(" ",20)),21,20)))),0))</f>
        <v>0</v>
      </c>
      <c r="X490" s="25" t="str">
        <f aca="false">IF(ISNUMBER($N490),$N490*Validation!$B$5,"")</f>
        <v/>
      </c>
      <c r="Y490" s="26" t="str">
        <f aca="false">IF($A490="","",SUBSTITUTE(SUBSTITUTE(SUBSTITUTE(SUBSTITUTE(SUBSTITUTE(SUBSTITUTE(SUBSTITUTE(UPPER(TRIM($A490)),"Á","A"),"É","E"),"Í","I"),"Ó","O"),"Ú","U"),"Ñ","N"),"Ü","U"))</f>
        <v/>
      </c>
      <c r="Z490" s="26" t="str">
        <f aca="false">IF($Y490="","",LEFT($Y490,1)&amp;" "&amp;TRIM(RIGHT(SUBSTITUTE($Y490," ",REPT(" ",50)),50)))</f>
        <v/>
      </c>
      <c r="AA490" s="27" t="str">
        <f aca="false">IF($AF490="","",IF(COUNTIF(Validation!$U$19:$U$178,$AF490)&gt;0,"OK","NO MATCH"))</f>
        <v/>
      </c>
      <c r="AB490" s="27" t="str">
        <f aca="false">IF($W490=0,"",IF(AND($W490&gt;=Validation!$B$3,$W490&lt;=Validation!$C$3),"Yes","No"))</f>
        <v/>
      </c>
      <c r="AC490" s="26" t="str">
        <f aca="false">IF($A490="","",$AF490&amp;"|"&amp;TEXT($W490,"yyyy-mm-dd")&amp;"|"&amp;$J490&amp;"|"&amp;$N490)</f>
        <v/>
      </c>
      <c r="AD490" s="27" t="str">
        <f aca="false">IF($AC490="","",IF(COUNTIF($AC$2:$AC$3000,$AC490)&gt;1,"REVIEW","OK"))</f>
        <v/>
      </c>
      <c r="AE490" s="27" t="str">
        <f aca="false">IF(OR($W490=0,$O490=""),"",IF(IFERROR(IF(ISNUMBER($O490),INT($O490),DATE(VALUE(MID(SUBSTITUTE(LEFT($O490,FIND(" ",$O490&amp;" ")-1),"/",REPT(" ",20)),41,20)),VALUE(LEFT(SUBSTITUTE(LEFT($O490,FIND(" ",$O490&amp;" ")-1),"/",REPT(" ",20)),20)),VALUE(MID(SUBSTITUTE(LEFT($O490,FIND(" ",$O490&amp;" ")-1),"/",REPT(" ",20)),21,20)))),0)&gt;$W490,"Late","Same day"))</f>
        <v/>
      </c>
      <c r="AF490" s="26" t="str">
        <f aca="false">IF($A490="","",IFERROR(INDEX(Validation!$C$193:$C$217,MATCH($A490,Validation!$A$193:$A$217,0)),IF(COUNTIF(Validation!$U$19:$U$178,$Z490)&gt;0,$Z490,IF(COUNTIF(Validation!$S$19:$S$178,$AI490)=1,INDEX(Validation!$U$19:$U$178,MATCH($AI490,Validation!$S$19:$S$178,0)),$Z490))))</f>
        <v/>
      </c>
      <c r="AG490" s="27" t="str">
        <f aca="false">IF(COUNTA($A490:$U490)=0,"",IF($A490="","No name",IF($F490="","No date",IF($W490=0,"Date ilegible",IF(NOT(ISNUMBER($N490)),"Hours no numéricas",IF($AA490="NO MATCH","Person no identificada","OK"))))))</f>
        <v/>
      </c>
      <c r="AH490" s="27" t="str">
        <f aca="false">IF($W490=0,"No date",IF($W490&lt;Validation!$B$3,"Before period",IF($W490&gt;Validation!$C$3,"After period","In period")))</f>
        <v>No date</v>
      </c>
      <c r="AI490" s="26" t="str">
        <f aca="false">IF($Y490="","",TRIM(RIGHT(SUBSTITUTE($Y490," ",REPT(" ",50)),50)))</f>
        <v/>
      </c>
      <c r="AJ490" s="27" t="str">
        <f aca="false">IF($A490="","",IF(NOT(ISERROR(MATCH($A490,Validation!$A$193:$A$217,0))),"Manual mapping",IF(COUNTIF(Validation!$U$19:$U$178,$Z490)&gt;0,"Direct",IF(COUNTIF(Validation!$S$19:$S$178,$AI490)=1,"By surname","Unresolved"))))</f>
        <v/>
      </c>
      <c r="AK490" s="28" t="str">
        <f aca="false">IF($L490="","",IF(MATCH($L490,$L$2:$L$3000,0)&lt;&gt;ROW()-1,"",COUNT($AK$1:$AK489)+1))</f>
        <v/>
      </c>
      <c r="AL490" s="28" t="str">
        <f aca="false">IF($G490="","",IF(MATCH($G490,$G$2:$G$3000,0)&lt;&gt;ROW()-1,"",COUNT($AL$1:$AL489)+1))</f>
        <v/>
      </c>
      <c r="AM490" s="28" t="str">
        <f aca="false">IF($H490="","",IF(MATCH($H490,$H$2:$H$3000,0)&lt;&gt;ROW()-1,"",COUNT($AM$1:$AM489)+1))</f>
        <v/>
      </c>
      <c r="AN490" s="28" t="str">
        <f aca="false">IF($I490="","",IF(MATCH($I490,$I$2:$I$3000,0)&lt;&gt;ROW()-1,"",COUNT($AN$1:$AN489)+1))</f>
        <v/>
      </c>
      <c r="AO490" s="28" t="str">
        <f aca="false">IF($Q490="","",IF(MATCH($Q490,$Q$2:$Q$3000,0)&lt;&gt;ROW()-1,"",COUNT($AO$1:$AO489)+1))</f>
        <v/>
      </c>
    </row>
    <row r="491" customFormat="false" ht="12.75" hidden="false" customHeight="true" outlineLevel="0" collapsed="false">
      <c r="W491" s="24" t="n">
        <f aca="false">IF($F491="",0,IFERROR(IF(ISNUMBER($F491),INT($F491),DATE(VALUE(MID(SUBSTITUTE(LEFT($F491,FIND(" ",$F491&amp;" ")-1),"/",REPT(" ",20)),41,20)),VALUE(LEFT(SUBSTITUTE(LEFT($F491,FIND(" ",$F491&amp;" ")-1),"/",REPT(" ",20)),20)),VALUE(MID(SUBSTITUTE(LEFT($F491,FIND(" ",$F491&amp;" ")-1),"/",REPT(" ",20)),21,20)))),0))</f>
        <v>0</v>
      </c>
      <c r="X491" s="25" t="str">
        <f aca="false">IF(ISNUMBER($N491),$N491*Validation!$B$5,"")</f>
        <v/>
      </c>
      <c r="Y491" s="26" t="str">
        <f aca="false">IF($A491="","",SUBSTITUTE(SUBSTITUTE(SUBSTITUTE(SUBSTITUTE(SUBSTITUTE(SUBSTITUTE(SUBSTITUTE(UPPER(TRIM($A491)),"Á","A"),"É","E"),"Í","I"),"Ó","O"),"Ú","U"),"Ñ","N"),"Ü","U"))</f>
        <v/>
      </c>
      <c r="Z491" s="26" t="str">
        <f aca="false">IF($Y491="","",LEFT($Y491,1)&amp;" "&amp;TRIM(RIGHT(SUBSTITUTE($Y491," ",REPT(" ",50)),50)))</f>
        <v/>
      </c>
      <c r="AA491" s="27" t="str">
        <f aca="false">IF($AF491="","",IF(COUNTIF(Validation!$U$19:$U$178,$AF491)&gt;0,"OK","NO MATCH"))</f>
        <v/>
      </c>
      <c r="AB491" s="27" t="str">
        <f aca="false">IF($W491=0,"",IF(AND($W491&gt;=Validation!$B$3,$W491&lt;=Validation!$C$3),"Yes","No"))</f>
        <v/>
      </c>
      <c r="AC491" s="26" t="str">
        <f aca="false">IF($A491="","",$AF491&amp;"|"&amp;TEXT($W491,"yyyy-mm-dd")&amp;"|"&amp;$J491&amp;"|"&amp;$N491)</f>
        <v/>
      </c>
      <c r="AD491" s="27" t="str">
        <f aca="false">IF($AC491="","",IF(COUNTIF($AC$2:$AC$3000,$AC491)&gt;1,"REVIEW","OK"))</f>
        <v/>
      </c>
      <c r="AE491" s="27" t="str">
        <f aca="false">IF(OR($W491=0,$O491=""),"",IF(IFERROR(IF(ISNUMBER($O491),INT($O491),DATE(VALUE(MID(SUBSTITUTE(LEFT($O491,FIND(" ",$O491&amp;" ")-1),"/",REPT(" ",20)),41,20)),VALUE(LEFT(SUBSTITUTE(LEFT($O491,FIND(" ",$O491&amp;" ")-1),"/",REPT(" ",20)),20)),VALUE(MID(SUBSTITUTE(LEFT($O491,FIND(" ",$O491&amp;" ")-1),"/",REPT(" ",20)),21,20)))),0)&gt;$W491,"Late","Same day"))</f>
        <v/>
      </c>
      <c r="AF491" s="26" t="str">
        <f aca="false">IF($A491="","",IFERROR(INDEX(Validation!$C$193:$C$217,MATCH($A491,Validation!$A$193:$A$217,0)),IF(COUNTIF(Validation!$U$19:$U$178,$Z491)&gt;0,$Z491,IF(COUNTIF(Validation!$S$19:$S$178,$AI491)=1,INDEX(Validation!$U$19:$U$178,MATCH($AI491,Validation!$S$19:$S$178,0)),$Z491))))</f>
        <v/>
      </c>
      <c r="AG491" s="27" t="str">
        <f aca="false">IF(COUNTA($A491:$U491)=0,"",IF($A491="","No name",IF($F491="","No date",IF($W491=0,"Date ilegible",IF(NOT(ISNUMBER($N491)),"Hours no numéricas",IF($AA491="NO MATCH","Person no identificada","OK"))))))</f>
        <v/>
      </c>
      <c r="AH491" s="27" t="str">
        <f aca="false">IF($W491=0,"No date",IF($W491&lt;Validation!$B$3,"Before period",IF($W491&gt;Validation!$C$3,"After period","In period")))</f>
        <v>No date</v>
      </c>
      <c r="AI491" s="26" t="str">
        <f aca="false">IF($Y491="","",TRIM(RIGHT(SUBSTITUTE($Y491," ",REPT(" ",50)),50)))</f>
        <v/>
      </c>
      <c r="AJ491" s="27" t="str">
        <f aca="false">IF($A491="","",IF(NOT(ISERROR(MATCH($A491,Validation!$A$193:$A$217,0))),"Manual mapping",IF(COUNTIF(Validation!$U$19:$U$178,$Z491)&gt;0,"Direct",IF(COUNTIF(Validation!$S$19:$S$178,$AI491)=1,"By surname","Unresolved"))))</f>
        <v/>
      </c>
      <c r="AK491" s="28" t="str">
        <f aca="false">IF($L491="","",IF(MATCH($L491,$L$2:$L$3000,0)&lt;&gt;ROW()-1,"",COUNT($AK$1:$AK490)+1))</f>
        <v/>
      </c>
      <c r="AL491" s="28" t="str">
        <f aca="false">IF($G491="","",IF(MATCH($G491,$G$2:$G$3000,0)&lt;&gt;ROW()-1,"",COUNT($AL$1:$AL490)+1))</f>
        <v/>
      </c>
      <c r="AM491" s="28" t="str">
        <f aca="false">IF($H491="","",IF(MATCH($H491,$H$2:$H$3000,0)&lt;&gt;ROW()-1,"",COUNT($AM$1:$AM490)+1))</f>
        <v/>
      </c>
      <c r="AN491" s="28" t="str">
        <f aca="false">IF($I491="","",IF(MATCH($I491,$I$2:$I$3000,0)&lt;&gt;ROW()-1,"",COUNT($AN$1:$AN490)+1))</f>
        <v/>
      </c>
      <c r="AO491" s="28" t="str">
        <f aca="false">IF($Q491="","",IF(MATCH($Q491,$Q$2:$Q$3000,0)&lt;&gt;ROW()-1,"",COUNT($AO$1:$AO490)+1))</f>
        <v/>
      </c>
    </row>
    <row r="492" customFormat="false" ht="12.75" hidden="false" customHeight="true" outlineLevel="0" collapsed="false">
      <c r="W492" s="24" t="n">
        <f aca="false">IF($F492="",0,IFERROR(IF(ISNUMBER($F492),INT($F492),DATE(VALUE(MID(SUBSTITUTE(LEFT($F492,FIND(" ",$F492&amp;" ")-1),"/",REPT(" ",20)),41,20)),VALUE(LEFT(SUBSTITUTE(LEFT($F492,FIND(" ",$F492&amp;" ")-1),"/",REPT(" ",20)),20)),VALUE(MID(SUBSTITUTE(LEFT($F492,FIND(" ",$F492&amp;" ")-1),"/",REPT(" ",20)),21,20)))),0))</f>
        <v>0</v>
      </c>
      <c r="X492" s="25" t="str">
        <f aca="false">IF(ISNUMBER($N492),$N492*Validation!$B$5,"")</f>
        <v/>
      </c>
      <c r="Y492" s="26" t="str">
        <f aca="false">IF($A492="","",SUBSTITUTE(SUBSTITUTE(SUBSTITUTE(SUBSTITUTE(SUBSTITUTE(SUBSTITUTE(SUBSTITUTE(UPPER(TRIM($A492)),"Á","A"),"É","E"),"Í","I"),"Ó","O"),"Ú","U"),"Ñ","N"),"Ü","U"))</f>
        <v/>
      </c>
      <c r="Z492" s="26" t="str">
        <f aca="false">IF($Y492="","",LEFT($Y492,1)&amp;" "&amp;TRIM(RIGHT(SUBSTITUTE($Y492," ",REPT(" ",50)),50)))</f>
        <v/>
      </c>
      <c r="AA492" s="27" t="str">
        <f aca="false">IF($AF492="","",IF(COUNTIF(Validation!$U$19:$U$178,$AF492)&gt;0,"OK","NO MATCH"))</f>
        <v/>
      </c>
      <c r="AB492" s="27" t="str">
        <f aca="false">IF($W492=0,"",IF(AND($W492&gt;=Validation!$B$3,$W492&lt;=Validation!$C$3),"Yes","No"))</f>
        <v/>
      </c>
      <c r="AC492" s="26" t="str">
        <f aca="false">IF($A492="","",$AF492&amp;"|"&amp;TEXT($W492,"yyyy-mm-dd")&amp;"|"&amp;$J492&amp;"|"&amp;$N492)</f>
        <v/>
      </c>
      <c r="AD492" s="27" t="str">
        <f aca="false">IF($AC492="","",IF(COUNTIF($AC$2:$AC$3000,$AC492)&gt;1,"REVIEW","OK"))</f>
        <v/>
      </c>
      <c r="AE492" s="27" t="str">
        <f aca="false">IF(OR($W492=0,$O492=""),"",IF(IFERROR(IF(ISNUMBER($O492),INT($O492),DATE(VALUE(MID(SUBSTITUTE(LEFT($O492,FIND(" ",$O492&amp;" ")-1),"/",REPT(" ",20)),41,20)),VALUE(LEFT(SUBSTITUTE(LEFT($O492,FIND(" ",$O492&amp;" ")-1),"/",REPT(" ",20)),20)),VALUE(MID(SUBSTITUTE(LEFT($O492,FIND(" ",$O492&amp;" ")-1),"/",REPT(" ",20)),21,20)))),0)&gt;$W492,"Late","Same day"))</f>
        <v/>
      </c>
      <c r="AF492" s="26" t="str">
        <f aca="false">IF($A492="","",IFERROR(INDEX(Validation!$C$193:$C$217,MATCH($A492,Validation!$A$193:$A$217,0)),IF(COUNTIF(Validation!$U$19:$U$178,$Z492)&gt;0,$Z492,IF(COUNTIF(Validation!$S$19:$S$178,$AI492)=1,INDEX(Validation!$U$19:$U$178,MATCH($AI492,Validation!$S$19:$S$178,0)),$Z492))))</f>
        <v/>
      </c>
      <c r="AG492" s="27" t="str">
        <f aca="false">IF(COUNTA($A492:$U492)=0,"",IF($A492="","No name",IF($F492="","No date",IF($W492=0,"Date ilegible",IF(NOT(ISNUMBER($N492)),"Hours no numéricas",IF($AA492="NO MATCH","Person no identificada","OK"))))))</f>
        <v/>
      </c>
      <c r="AH492" s="27" t="str">
        <f aca="false">IF($W492=0,"No date",IF($W492&lt;Validation!$B$3,"Before period",IF($W492&gt;Validation!$C$3,"After period","In period")))</f>
        <v>No date</v>
      </c>
      <c r="AI492" s="26" t="str">
        <f aca="false">IF($Y492="","",TRIM(RIGHT(SUBSTITUTE($Y492," ",REPT(" ",50)),50)))</f>
        <v/>
      </c>
      <c r="AJ492" s="27" t="str">
        <f aca="false">IF($A492="","",IF(NOT(ISERROR(MATCH($A492,Validation!$A$193:$A$217,0))),"Manual mapping",IF(COUNTIF(Validation!$U$19:$U$178,$Z492)&gt;0,"Direct",IF(COUNTIF(Validation!$S$19:$S$178,$AI492)=1,"By surname","Unresolved"))))</f>
        <v/>
      </c>
      <c r="AK492" s="28" t="str">
        <f aca="false">IF($L492="","",IF(MATCH($L492,$L$2:$L$3000,0)&lt;&gt;ROW()-1,"",COUNT($AK$1:$AK491)+1))</f>
        <v/>
      </c>
      <c r="AL492" s="28" t="str">
        <f aca="false">IF($G492="","",IF(MATCH($G492,$G$2:$G$3000,0)&lt;&gt;ROW()-1,"",COUNT($AL$1:$AL491)+1))</f>
        <v/>
      </c>
      <c r="AM492" s="28" t="str">
        <f aca="false">IF($H492="","",IF(MATCH($H492,$H$2:$H$3000,0)&lt;&gt;ROW()-1,"",COUNT($AM$1:$AM491)+1))</f>
        <v/>
      </c>
      <c r="AN492" s="28" t="str">
        <f aca="false">IF($I492="","",IF(MATCH($I492,$I$2:$I$3000,0)&lt;&gt;ROW()-1,"",COUNT($AN$1:$AN491)+1))</f>
        <v/>
      </c>
      <c r="AO492" s="28" t="str">
        <f aca="false">IF($Q492="","",IF(MATCH($Q492,$Q$2:$Q$3000,0)&lt;&gt;ROW()-1,"",COUNT($AO$1:$AO491)+1))</f>
        <v/>
      </c>
    </row>
    <row r="493" customFormat="false" ht="12.75" hidden="false" customHeight="true" outlineLevel="0" collapsed="false">
      <c r="W493" s="24" t="n">
        <f aca="false">IF($F493="",0,IFERROR(IF(ISNUMBER($F493),INT($F493),DATE(VALUE(MID(SUBSTITUTE(LEFT($F493,FIND(" ",$F493&amp;" ")-1),"/",REPT(" ",20)),41,20)),VALUE(LEFT(SUBSTITUTE(LEFT($F493,FIND(" ",$F493&amp;" ")-1),"/",REPT(" ",20)),20)),VALUE(MID(SUBSTITUTE(LEFT($F493,FIND(" ",$F493&amp;" ")-1),"/",REPT(" ",20)),21,20)))),0))</f>
        <v>0</v>
      </c>
      <c r="X493" s="25" t="str">
        <f aca="false">IF(ISNUMBER($N493),$N493*Validation!$B$5,"")</f>
        <v/>
      </c>
      <c r="Y493" s="26" t="str">
        <f aca="false">IF($A493="","",SUBSTITUTE(SUBSTITUTE(SUBSTITUTE(SUBSTITUTE(SUBSTITUTE(SUBSTITUTE(SUBSTITUTE(UPPER(TRIM($A493)),"Á","A"),"É","E"),"Í","I"),"Ó","O"),"Ú","U"),"Ñ","N"),"Ü","U"))</f>
        <v/>
      </c>
      <c r="Z493" s="26" t="str">
        <f aca="false">IF($Y493="","",LEFT($Y493,1)&amp;" "&amp;TRIM(RIGHT(SUBSTITUTE($Y493," ",REPT(" ",50)),50)))</f>
        <v/>
      </c>
      <c r="AA493" s="27" t="str">
        <f aca="false">IF($AF493="","",IF(COUNTIF(Validation!$U$19:$U$178,$AF493)&gt;0,"OK","NO MATCH"))</f>
        <v/>
      </c>
      <c r="AB493" s="27" t="str">
        <f aca="false">IF($W493=0,"",IF(AND($W493&gt;=Validation!$B$3,$W493&lt;=Validation!$C$3),"Yes","No"))</f>
        <v/>
      </c>
      <c r="AC493" s="26" t="str">
        <f aca="false">IF($A493="","",$AF493&amp;"|"&amp;TEXT($W493,"yyyy-mm-dd")&amp;"|"&amp;$J493&amp;"|"&amp;$N493)</f>
        <v/>
      </c>
      <c r="AD493" s="27" t="str">
        <f aca="false">IF($AC493="","",IF(COUNTIF($AC$2:$AC$3000,$AC493)&gt;1,"REVIEW","OK"))</f>
        <v/>
      </c>
      <c r="AE493" s="27" t="str">
        <f aca="false">IF(OR($W493=0,$O493=""),"",IF(IFERROR(IF(ISNUMBER($O493),INT($O493),DATE(VALUE(MID(SUBSTITUTE(LEFT($O493,FIND(" ",$O493&amp;" ")-1),"/",REPT(" ",20)),41,20)),VALUE(LEFT(SUBSTITUTE(LEFT($O493,FIND(" ",$O493&amp;" ")-1),"/",REPT(" ",20)),20)),VALUE(MID(SUBSTITUTE(LEFT($O493,FIND(" ",$O493&amp;" ")-1),"/",REPT(" ",20)),21,20)))),0)&gt;$W493,"Late","Same day"))</f>
        <v/>
      </c>
      <c r="AF493" s="26" t="str">
        <f aca="false">IF($A493="","",IFERROR(INDEX(Validation!$C$193:$C$217,MATCH($A493,Validation!$A$193:$A$217,0)),IF(COUNTIF(Validation!$U$19:$U$178,$Z493)&gt;0,$Z493,IF(COUNTIF(Validation!$S$19:$S$178,$AI493)=1,INDEX(Validation!$U$19:$U$178,MATCH($AI493,Validation!$S$19:$S$178,0)),$Z493))))</f>
        <v/>
      </c>
      <c r="AG493" s="27" t="str">
        <f aca="false">IF(COUNTA($A493:$U493)=0,"",IF($A493="","No name",IF($F493="","No date",IF($W493=0,"Date ilegible",IF(NOT(ISNUMBER($N493)),"Hours no numéricas",IF($AA493="NO MATCH","Person no identificada","OK"))))))</f>
        <v/>
      </c>
      <c r="AH493" s="27" t="str">
        <f aca="false">IF($W493=0,"No date",IF($W493&lt;Validation!$B$3,"Before period",IF($W493&gt;Validation!$C$3,"After period","In period")))</f>
        <v>No date</v>
      </c>
      <c r="AI493" s="26" t="str">
        <f aca="false">IF($Y493="","",TRIM(RIGHT(SUBSTITUTE($Y493," ",REPT(" ",50)),50)))</f>
        <v/>
      </c>
      <c r="AJ493" s="27" t="str">
        <f aca="false">IF($A493="","",IF(NOT(ISERROR(MATCH($A493,Validation!$A$193:$A$217,0))),"Manual mapping",IF(COUNTIF(Validation!$U$19:$U$178,$Z493)&gt;0,"Direct",IF(COUNTIF(Validation!$S$19:$S$178,$AI493)=1,"By surname","Unresolved"))))</f>
        <v/>
      </c>
      <c r="AK493" s="28" t="str">
        <f aca="false">IF($L493="","",IF(MATCH($L493,$L$2:$L$3000,0)&lt;&gt;ROW()-1,"",COUNT($AK$1:$AK492)+1))</f>
        <v/>
      </c>
      <c r="AL493" s="28" t="str">
        <f aca="false">IF($G493="","",IF(MATCH($G493,$G$2:$G$3000,0)&lt;&gt;ROW()-1,"",COUNT($AL$1:$AL492)+1))</f>
        <v/>
      </c>
      <c r="AM493" s="28" t="str">
        <f aca="false">IF($H493="","",IF(MATCH($H493,$H$2:$H$3000,0)&lt;&gt;ROW()-1,"",COUNT($AM$1:$AM492)+1))</f>
        <v/>
      </c>
      <c r="AN493" s="28" t="str">
        <f aca="false">IF($I493="","",IF(MATCH($I493,$I$2:$I$3000,0)&lt;&gt;ROW()-1,"",COUNT($AN$1:$AN492)+1))</f>
        <v/>
      </c>
      <c r="AO493" s="28" t="str">
        <f aca="false">IF($Q493="","",IF(MATCH($Q493,$Q$2:$Q$3000,0)&lt;&gt;ROW()-1,"",COUNT($AO$1:$AO492)+1))</f>
        <v/>
      </c>
    </row>
    <row r="494" customFormat="false" ht="12.75" hidden="false" customHeight="true" outlineLevel="0" collapsed="false">
      <c r="W494" s="24" t="n">
        <f aca="false">IF($F494="",0,IFERROR(IF(ISNUMBER($F494),INT($F494),DATE(VALUE(MID(SUBSTITUTE(LEFT($F494,FIND(" ",$F494&amp;" ")-1),"/",REPT(" ",20)),41,20)),VALUE(LEFT(SUBSTITUTE(LEFT($F494,FIND(" ",$F494&amp;" ")-1),"/",REPT(" ",20)),20)),VALUE(MID(SUBSTITUTE(LEFT($F494,FIND(" ",$F494&amp;" ")-1),"/",REPT(" ",20)),21,20)))),0))</f>
        <v>0</v>
      </c>
      <c r="X494" s="25" t="str">
        <f aca="false">IF(ISNUMBER($N494),$N494*Validation!$B$5,"")</f>
        <v/>
      </c>
      <c r="Y494" s="26" t="str">
        <f aca="false">IF($A494="","",SUBSTITUTE(SUBSTITUTE(SUBSTITUTE(SUBSTITUTE(SUBSTITUTE(SUBSTITUTE(SUBSTITUTE(UPPER(TRIM($A494)),"Á","A"),"É","E"),"Í","I"),"Ó","O"),"Ú","U"),"Ñ","N"),"Ü","U"))</f>
        <v/>
      </c>
      <c r="Z494" s="26" t="str">
        <f aca="false">IF($Y494="","",LEFT($Y494,1)&amp;" "&amp;TRIM(RIGHT(SUBSTITUTE($Y494," ",REPT(" ",50)),50)))</f>
        <v/>
      </c>
      <c r="AA494" s="27" t="str">
        <f aca="false">IF($AF494="","",IF(COUNTIF(Validation!$U$19:$U$178,$AF494)&gt;0,"OK","NO MATCH"))</f>
        <v/>
      </c>
      <c r="AB494" s="27" t="str">
        <f aca="false">IF($W494=0,"",IF(AND($W494&gt;=Validation!$B$3,$W494&lt;=Validation!$C$3),"Yes","No"))</f>
        <v/>
      </c>
      <c r="AC494" s="26" t="str">
        <f aca="false">IF($A494="","",$AF494&amp;"|"&amp;TEXT($W494,"yyyy-mm-dd")&amp;"|"&amp;$J494&amp;"|"&amp;$N494)</f>
        <v/>
      </c>
      <c r="AD494" s="27" t="str">
        <f aca="false">IF($AC494="","",IF(COUNTIF($AC$2:$AC$3000,$AC494)&gt;1,"REVIEW","OK"))</f>
        <v/>
      </c>
      <c r="AE494" s="27" t="str">
        <f aca="false">IF(OR($W494=0,$O494=""),"",IF(IFERROR(IF(ISNUMBER($O494),INT($O494),DATE(VALUE(MID(SUBSTITUTE(LEFT($O494,FIND(" ",$O494&amp;" ")-1),"/",REPT(" ",20)),41,20)),VALUE(LEFT(SUBSTITUTE(LEFT($O494,FIND(" ",$O494&amp;" ")-1),"/",REPT(" ",20)),20)),VALUE(MID(SUBSTITUTE(LEFT($O494,FIND(" ",$O494&amp;" ")-1),"/",REPT(" ",20)),21,20)))),0)&gt;$W494,"Late","Same day"))</f>
        <v/>
      </c>
      <c r="AF494" s="26" t="str">
        <f aca="false">IF($A494="","",IFERROR(INDEX(Validation!$C$193:$C$217,MATCH($A494,Validation!$A$193:$A$217,0)),IF(COUNTIF(Validation!$U$19:$U$178,$Z494)&gt;0,$Z494,IF(COUNTIF(Validation!$S$19:$S$178,$AI494)=1,INDEX(Validation!$U$19:$U$178,MATCH($AI494,Validation!$S$19:$S$178,0)),$Z494))))</f>
        <v/>
      </c>
      <c r="AG494" s="27" t="str">
        <f aca="false">IF(COUNTA($A494:$U494)=0,"",IF($A494="","No name",IF($F494="","No date",IF($W494=0,"Date ilegible",IF(NOT(ISNUMBER($N494)),"Hours no numéricas",IF($AA494="NO MATCH","Person no identificada","OK"))))))</f>
        <v/>
      </c>
      <c r="AH494" s="27" t="str">
        <f aca="false">IF($W494=0,"No date",IF($W494&lt;Validation!$B$3,"Before period",IF($W494&gt;Validation!$C$3,"After period","In period")))</f>
        <v>No date</v>
      </c>
      <c r="AI494" s="26" t="str">
        <f aca="false">IF($Y494="","",TRIM(RIGHT(SUBSTITUTE($Y494," ",REPT(" ",50)),50)))</f>
        <v/>
      </c>
      <c r="AJ494" s="27" t="str">
        <f aca="false">IF($A494="","",IF(NOT(ISERROR(MATCH($A494,Validation!$A$193:$A$217,0))),"Manual mapping",IF(COUNTIF(Validation!$U$19:$U$178,$Z494)&gt;0,"Direct",IF(COUNTIF(Validation!$S$19:$S$178,$AI494)=1,"By surname","Unresolved"))))</f>
        <v/>
      </c>
      <c r="AK494" s="28" t="str">
        <f aca="false">IF($L494="","",IF(MATCH($L494,$L$2:$L$3000,0)&lt;&gt;ROW()-1,"",COUNT($AK$1:$AK493)+1))</f>
        <v/>
      </c>
      <c r="AL494" s="28" t="str">
        <f aca="false">IF($G494="","",IF(MATCH($G494,$G$2:$G$3000,0)&lt;&gt;ROW()-1,"",COUNT($AL$1:$AL493)+1))</f>
        <v/>
      </c>
      <c r="AM494" s="28" t="str">
        <f aca="false">IF($H494="","",IF(MATCH($H494,$H$2:$H$3000,0)&lt;&gt;ROW()-1,"",COUNT($AM$1:$AM493)+1))</f>
        <v/>
      </c>
      <c r="AN494" s="28" t="str">
        <f aca="false">IF($I494="","",IF(MATCH($I494,$I$2:$I$3000,0)&lt;&gt;ROW()-1,"",COUNT($AN$1:$AN493)+1))</f>
        <v/>
      </c>
      <c r="AO494" s="28" t="str">
        <f aca="false">IF($Q494="","",IF(MATCH($Q494,$Q$2:$Q$3000,0)&lt;&gt;ROW()-1,"",COUNT($AO$1:$AO493)+1))</f>
        <v/>
      </c>
    </row>
    <row r="495" customFormat="false" ht="12.75" hidden="false" customHeight="true" outlineLevel="0" collapsed="false">
      <c r="W495" s="24" t="n">
        <f aca="false">IF($F495="",0,IFERROR(IF(ISNUMBER($F495),INT($F495),DATE(VALUE(MID(SUBSTITUTE(LEFT($F495,FIND(" ",$F495&amp;" ")-1),"/",REPT(" ",20)),41,20)),VALUE(LEFT(SUBSTITUTE(LEFT($F495,FIND(" ",$F495&amp;" ")-1),"/",REPT(" ",20)),20)),VALUE(MID(SUBSTITUTE(LEFT($F495,FIND(" ",$F495&amp;" ")-1),"/",REPT(" ",20)),21,20)))),0))</f>
        <v>0</v>
      </c>
      <c r="X495" s="25" t="str">
        <f aca="false">IF(ISNUMBER($N495),$N495*Validation!$B$5,"")</f>
        <v/>
      </c>
      <c r="Y495" s="26" t="str">
        <f aca="false">IF($A495="","",SUBSTITUTE(SUBSTITUTE(SUBSTITUTE(SUBSTITUTE(SUBSTITUTE(SUBSTITUTE(SUBSTITUTE(UPPER(TRIM($A495)),"Á","A"),"É","E"),"Í","I"),"Ó","O"),"Ú","U"),"Ñ","N"),"Ü","U"))</f>
        <v/>
      </c>
      <c r="Z495" s="26" t="str">
        <f aca="false">IF($Y495="","",LEFT($Y495,1)&amp;" "&amp;TRIM(RIGHT(SUBSTITUTE($Y495," ",REPT(" ",50)),50)))</f>
        <v/>
      </c>
      <c r="AA495" s="27" t="str">
        <f aca="false">IF($AF495="","",IF(COUNTIF(Validation!$U$19:$U$178,$AF495)&gt;0,"OK","NO MATCH"))</f>
        <v/>
      </c>
      <c r="AB495" s="27" t="str">
        <f aca="false">IF($W495=0,"",IF(AND($W495&gt;=Validation!$B$3,$W495&lt;=Validation!$C$3),"Yes","No"))</f>
        <v/>
      </c>
      <c r="AC495" s="26" t="str">
        <f aca="false">IF($A495="","",$AF495&amp;"|"&amp;TEXT($W495,"yyyy-mm-dd")&amp;"|"&amp;$J495&amp;"|"&amp;$N495)</f>
        <v/>
      </c>
      <c r="AD495" s="27" t="str">
        <f aca="false">IF($AC495="","",IF(COUNTIF($AC$2:$AC$3000,$AC495)&gt;1,"REVIEW","OK"))</f>
        <v/>
      </c>
      <c r="AE495" s="27" t="str">
        <f aca="false">IF(OR($W495=0,$O495=""),"",IF(IFERROR(IF(ISNUMBER($O495),INT($O495),DATE(VALUE(MID(SUBSTITUTE(LEFT($O495,FIND(" ",$O495&amp;" ")-1),"/",REPT(" ",20)),41,20)),VALUE(LEFT(SUBSTITUTE(LEFT($O495,FIND(" ",$O495&amp;" ")-1),"/",REPT(" ",20)),20)),VALUE(MID(SUBSTITUTE(LEFT($O495,FIND(" ",$O495&amp;" ")-1),"/",REPT(" ",20)),21,20)))),0)&gt;$W495,"Late","Same day"))</f>
        <v/>
      </c>
      <c r="AF495" s="26" t="str">
        <f aca="false">IF($A495="","",IFERROR(INDEX(Validation!$C$193:$C$217,MATCH($A495,Validation!$A$193:$A$217,0)),IF(COUNTIF(Validation!$U$19:$U$178,$Z495)&gt;0,$Z495,IF(COUNTIF(Validation!$S$19:$S$178,$AI495)=1,INDEX(Validation!$U$19:$U$178,MATCH($AI495,Validation!$S$19:$S$178,0)),$Z495))))</f>
        <v/>
      </c>
      <c r="AG495" s="27" t="str">
        <f aca="false">IF(COUNTA($A495:$U495)=0,"",IF($A495="","No name",IF($F495="","No date",IF($W495=0,"Date ilegible",IF(NOT(ISNUMBER($N495)),"Hours no numéricas",IF($AA495="NO MATCH","Person no identificada","OK"))))))</f>
        <v/>
      </c>
      <c r="AH495" s="27" t="str">
        <f aca="false">IF($W495=0,"No date",IF($W495&lt;Validation!$B$3,"Before period",IF($W495&gt;Validation!$C$3,"After period","In period")))</f>
        <v>No date</v>
      </c>
      <c r="AI495" s="26" t="str">
        <f aca="false">IF($Y495="","",TRIM(RIGHT(SUBSTITUTE($Y495," ",REPT(" ",50)),50)))</f>
        <v/>
      </c>
      <c r="AJ495" s="27" t="str">
        <f aca="false">IF($A495="","",IF(NOT(ISERROR(MATCH($A495,Validation!$A$193:$A$217,0))),"Manual mapping",IF(COUNTIF(Validation!$U$19:$U$178,$Z495)&gt;0,"Direct",IF(COUNTIF(Validation!$S$19:$S$178,$AI495)=1,"By surname","Unresolved"))))</f>
        <v/>
      </c>
      <c r="AK495" s="28" t="str">
        <f aca="false">IF($L495="","",IF(MATCH($L495,$L$2:$L$3000,0)&lt;&gt;ROW()-1,"",COUNT($AK$1:$AK494)+1))</f>
        <v/>
      </c>
      <c r="AL495" s="28" t="str">
        <f aca="false">IF($G495="","",IF(MATCH($G495,$G$2:$G$3000,0)&lt;&gt;ROW()-1,"",COUNT($AL$1:$AL494)+1))</f>
        <v/>
      </c>
      <c r="AM495" s="28" t="str">
        <f aca="false">IF($H495="","",IF(MATCH($H495,$H$2:$H$3000,0)&lt;&gt;ROW()-1,"",COUNT($AM$1:$AM494)+1))</f>
        <v/>
      </c>
      <c r="AN495" s="28" t="str">
        <f aca="false">IF($I495="","",IF(MATCH($I495,$I$2:$I$3000,0)&lt;&gt;ROW()-1,"",COUNT($AN$1:$AN494)+1))</f>
        <v/>
      </c>
      <c r="AO495" s="28" t="str">
        <f aca="false">IF($Q495="","",IF(MATCH($Q495,$Q$2:$Q$3000,0)&lt;&gt;ROW()-1,"",COUNT($AO$1:$AO494)+1))</f>
        <v/>
      </c>
    </row>
    <row r="496" customFormat="false" ht="12.75" hidden="false" customHeight="true" outlineLevel="0" collapsed="false">
      <c r="W496" s="24" t="n">
        <f aca="false">IF($F496="",0,IFERROR(IF(ISNUMBER($F496),INT($F496),DATE(VALUE(MID(SUBSTITUTE(LEFT($F496,FIND(" ",$F496&amp;" ")-1),"/",REPT(" ",20)),41,20)),VALUE(LEFT(SUBSTITUTE(LEFT($F496,FIND(" ",$F496&amp;" ")-1),"/",REPT(" ",20)),20)),VALUE(MID(SUBSTITUTE(LEFT($F496,FIND(" ",$F496&amp;" ")-1),"/",REPT(" ",20)),21,20)))),0))</f>
        <v>0</v>
      </c>
      <c r="X496" s="25" t="str">
        <f aca="false">IF(ISNUMBER($N496),$N496*Validation!$B$5,"")</f>
        <v/>
      </c>
      <c r="Y496" s="26" t="str">
        <f aca="false">IF($A496="","",SUBSTITUTE(SUBSTITUTE(SUBSTITUTE(SUBSTITUTE(SUBSTITUTE(SUBSTITUTE(SUBSTITUTE(UPPER(TRIM($A496)),"Á","A"),"É","E"),"Í","I"),"Ó","O"),"Ú","U"),"Ñ","N"),"Ü","U"))</f>
        <v/>
      </c>
      <c r="Z496" s="26" t="str">
        <f aca="false">IF($Y496="","",LEFT($Y496,1)&amp;" "&amp;TRIM(RIGHT(SUBSTITUTE($Y496," ",REPT(" ",50)),50)))</f>
        <v/>
      </c>
      <c r="AA496" s="27" t="str">
        <f aca="false">IF($AF496="","",IF(COUNTIF(Validation!$U$19:$U$178,$AF496)&gt;0,"OK","NO MATCH"))</f>
        <v/>
      </c>
      <c r="AB496" s="27" t="str">
        <f aca="false">IF($W496=0,"",IF(AND($W496&gt;=Validation!$B$3,$W496&lt;=Validation!$C$3),"Yes","No"))</f>
        <v/>
      </c>
      <c r="AC496" s="26" t="str">
        <f aca="false">IF($A496="","",$AF496&amp;"|"&amp;TEXT($W496,"yyyy-mm-dd")&amp;"|"&amp;$J496&amp;"|"&amp;$N496)</f>
        <v/>
      </c>
      <c r="AD496" s="27" t="str">
        <f aca="false">IF($AC496="","",IF(COUNTIF($AC$2:$AC$3000,$AC496)&gt;1,"REVIEW","OK"))</f>
        <v/>
      </c>
      <c r="AE496" s="27" t="str">
        <f aca="false">IF(OR($W496=0,$O496=""),"",IF(IFERROR(IF(ISNUMBER($O496),INT($O496),DATE(VALUE(MID(SUBSTITUTE(LEFT($O496,FIND(" ",$O496&amp;" ")-1),"/",REPT(" ",20)),41,20)),VALUE(LEFT(SUBSTITUTE(LEFT($O496,FIND(" ",$O496&amp;" ")-1),"/",REPT(" ",20)),20)),VALUE(MID(SUBSTITUTE(LEFT($O496,FIND(" ",$O496&amp;" ")-1),"/",REPT(" ",20)),21,20)))),0)&gt;$W496,"Late","Same day"))</f>
        <v/>
      </c>
      <c r="AF496" s="26" t="str">
        <f aca="false">IF($A496="","",IFERROR(INDEX(Validation!$C$193:$C$217,MATCH($A496,Validation!$A$193:$A$217,0)),IF(COUNTIF(Validation!$U$19:$U$178,$Z496)&gt;0,$Z496,IF(COUNTIF(Validation!$S$19:$S$178,$AI496)=1,INDEX(Validation!$U$19:$U$178,MATCH($AI496,Validation!$S$19:$S$178,0)),$Z496))))</f>
        <v/>
      </c>
      <c r="AG496" s="27" t="str">
        <f aca="false">IF(COUNTA($A496:$U496)=0,"",IF($A496="","No name",IF($F496="","No date",IF($W496=0,"Date ilegible",IF(NOT(ISNUMBER($N496)),"Hours no numéricas",IF($AA496="NO MATCH","Person no identificada","OK"))))))</f>
        <v/>
      </c>
      <c r="AH496" s="27" t="str">
        <f aca="false">IF($W496=0,"No date",IF($W496&lt;Validation!$B$3,"Before period",IF($W496&gt;Validation!$C$3,"After period","In period")))</f>
        <v>No date</v>
      </c>
      <c r="AI496" s="26" t="str">
        <f aca="false">IF($Y496="","",TRIM(RIGHT(SUBSTITUTE($Y496," ",REPT(" ",50)),50)))</f>
        <v/>
      </c>
      <c r="AJ496" s="27" t="str">
        <f aca="false">IF($A496="","",IF(NOT(ISERROR(MATCH($A496,Validation!$A$193:$A$217,0))),"Manual mapping",IF(COUNTIF(Validation!$U$19:$U$178,$Z496)&gt;0,"Direct",IF(COUNTIF(Validation!$S$19:$S$178,$AI496)=1,"By surname","Unresolved"))))</f>
        <v/>
      </c>
      <c r="AK496" s="28" t="str">
        <f aca="false">IF($L496="","",IF(MATCH($L496,$L$2:$L$3000,0)&lt;&gt;ROW()-1,"",COUNT($AK$1:$AK495)+1))</f>
        <v/>
      </c>
      <c r="AL496" s="28" t="str">
        <f aca="false">IF($G496="","",IF(MATCH($G496,$G$2:$G$3000,0)&lt;&gt;ROW()-1,"",COUNT($AL$1:$AL495)+1))</f>
        <v/>
      </c>
      <c r="AM496" s="28" t="str">
        <f aca="false">IF($H496="","",IF(MATCH($H496,$H$2:$H$3000,0)&lt;&gt;ROW()-1,"",COUNT($AM$1:$AM495)+1))</f>
        <v/>
      </c>
      <c r="AN496" s="28" t="str">
        <f aca="false">IF($I496="","",IF(MATCH($I496,$I$2:$I$3000,0)&lt;&gt;ROW()-1,"",COUNT($AN$1:$AN495)+1))</f>
        <v/>
      </c>
      <c r="AO496" s="28" t="str">
        <f aca="false">IF($Q496="","",IF(MATCH($Q496,$Q$2:$Q$3000,0)&lt;&gt;ROW()-1,"",COUNT($AO$1:$AO495)+1))</f>
        <v/>
      </c>
    </row>
    <row r="497" customFormat="false" ht="12.75" hidden="false" customHeight="true" outlineLevel="0" collapsed="false">
      <c r="W497" s="24" t="n">
        <f aca="false">IF($F497="",0,IFERROR(IF(ISNUMBER($F497),INT($F497),DATE(VALUE(MID(SUBSTITUTE(LEFT($F497,FIND(" ",$F497&amp;" ")-1),"/",REPT(" ",20)),41,20)),VALUE(LEFT(SUBSTITUTE(LEFT($F497,FIND(" ",$F497&amp;" ")-1),"/",REPT(" ",20)),20)),VALUE(MID(SUBSTITUTE(LEFT($F497,FIND(" ",$F497&amp;" ")-1),"/",REPT(" ",20)),21,20)))),0))</f>
        <v>0</v>
      </c>
      <c r="X497" s="25" t="str">
        <f aca="false">IF(ISNUMBER($N497),$N497*Validation!$B$5,"")</f>
        <v/>
      </c>
      <c r="Y497" s="26" t="str">
        <f aca="false">IF($A497="","",SUBSTITUTE(SUBSTITUTE(SUBSTITUTE(SUBSTITUTE(SUBSTITUTE(SUBSTITUTE(SUBSTITUTE(UPPER(TRIM($A497)),"Á","A"),"É","E"),"Í","I"),"Ó","O"),"Ú","U"),"Ñ","N"),"Ü","U"))</f>
        <v/>
      </c>
      <c r="Z497" s="26" t="str">
        <f aca="false">IF($Y497="","",LEFT($Y497,1)&amp;" "&amp;TRIM(RIGHT(SUBSTITUTE($Y497," ",REPT(" ",50)),50)))</f>
        <v/>
      </c>
      <c r="AA497" s="27" t="str">
        <f aca="false">IF($AF497="","",IF(COUNTIF(Validation!$U$19:$U$178,$AF497)&gt;0,"OK","NO MATCH"))</f>
        <v/>
      </c>
      <c r="AB497" s="27" t="str">
        <f aca="false">IF($W497=0,"",IF(AND($W497&gt;=Validation!$B$3,$W497&lt;=Validation!$C$3),"Yes","No"))</f>
        <v/>
      </c>
      <c r="AC497" s="26" t="str">
        <f aca="false">IF($A497="","",$AF497&amp;"|"&amp;TEXT($W497,"yyyy-mm-dd")&amp;"|"&amp;$J497&amp;"|"&amp;$N497)</f>
        <v/>
      </c>
      <c r="AD497" s="27" t="str">
        <f aca="false">IF($AC497="","",IF(COUNTIF($AC$2:$AC$3000,$AC497)&gt;1,"REVIEW","OK"))</f>
        <v/>
      </c>
      <c r="AE497" s="27" t="str">
        <f aca="false">IF(OR($W497=0,$O497=""),"",IF(IFERROR(IF(ISNUMBER($O497),INT($O497),DATE(VALUE(MID(SUBSTITUTE(LEFT($O497,FIND(" ",$O497&amp;" ")-1),"/",REPT(" ",20)),41,20)),VALUE(LEFT(SUBSTITUTE(LEFT($O497,FIND(" ",$O497&amp;" ")-1),"/",REPT(" ",20)),20)),VALUE(MID(SUBSTITUTE(LEFT($O497,FIND(" ",$O497&amp;" ")-1),"/",REPT(" ",20)),21,20)))),0)&gt;$W497,"Late","Same day"))</f>
        <v/>
      </c>
      <c r="AF497" s="26" t="str">
        <f aca="false">IF($A497="","",IFERROR(INDEX(Validation!$C$193:$C$217,MATCH($A497,Validation!$A$193:$A$217,0)),IF(COUNTIF(Validation!$U$19:$U$178,$Z497)&gt;0,$Z497,IF(COUNTIF(Validation!$S$19:$S$178,$AI497)=1,INDEX(Validation!$U$19:$U$178,MATCH($AI497,Validation!$S$19:$S$178,0)),$Z497))))</f>
        <v/>
      </c>
      <c r="AG497" s="27" t="str">
        <f aca="false">IF(COUNTA($A497:$U497)=0,"",IF($A497="","No name",IF($F497="","No date",IF($W497=0,"Date ilegible",IF(NOT(ISNUMBER($N497)),"Hours no numéricas",IF($AA497="NO MATCH","Person no identificada","OK"))))))</f>
        <v/>
      </c>
      <c r="AH497" s="27" t="str">
        <f aca="false">IF($W497=0,"No date",IF($W497&lt;Validation!$B$3,"Before period",IF($W497&gt;Validation!$C$3,"After period","In period")))</f>
        <v>No date</v>
      </c>
      <c r="AI497" s="26" t="str">
        <f aca="false">IF($Y497="","",TRIM(RIGHT(SUBSTITUTE($Y497," ",REPT(" ",50)),50)))</f>
        <v/>
      </c>
      <c r="AJ497" s="27" t="str">
        <f aca="false">IF($A497="","",IF(NOT(ISERROR(MATCH($A497,Validation!$A$193:$A$217,0))),"Manual mapping",IF(COUNTIF(Validation!$U$19:$U$178,$Z497)&gt;0,"Direct",IF(COUNTIF(Validation!$S$19:$S$178,$AI497)=1,"By surname","Unresolved"))))</f>
        <v/>
      </c>
      <c r="AK497" s="28" t="str">
        <f aca="false">IF($L497="","",IF(MATCH($L497,$L$2:$L$3000,0)&lt;&gt;ROW()-1,"",COUNT($AK$1:$AK496)+1))</f>
        <v/>
      </c>
      <c r="AL497" s="28" t="str">
        <f aca="false">IF($G497="","",IF(MATCH($G497,$G$2:$G$3000,0)&lt;&gt;ROW()-1,"",COUNT($AL$1:$AL496)+1))</f>
        <v/>
      </c>
      <c r="AM497" s="28" t="str">
        <f aca="false">IF($H497="","",IF(MATCH($H497,$H$2:$H$3000,0)&lt;&gt;ROW()-1,"",COUNT($AM$1:$AM496)+1))</f>
        <v/>
      </c>
      <c r="AN497" s="28" t="str">
        <f aca="false">IF($I497="","",IF(MATCH($I497,$I$2:$I$3000,0)&lt;&gt;ROW()-1,"",COUNT($AN$1:$AN496)+1))</f>
        <v/>
      </c>
      <c r="AO497" s="28" t="str">
        <f aca="false">IF($Q497="","",IF(MATCH($Q497,$Q$2:$Q$3000,0)&lt;&gt;ROW()-1,"",COUNT($AO$1:$AO496)+1))</f>
        <v/>
      </c>
    </row>
    <row r="498" customFormat="false" ht="12.75" hidden="false" customHeight="true" outlineLevel="0" collapsed="false">
      <c r="W498" s="24" t="n">
        <f aca="false">IF($F498="",0,IFERROR(IF(ISNUMBER($F498),INT($F498),DATE(VALUE(MID(SUBSTITUTE(LEFT($F498,FIND(" ",$F498&amp;" ")-1),"/",REPT(" ",20)),41,20)),VALUE(LEFT(SUBSTITUTE(LEFT($F498,FIND(" ",$F498&amp;" ")-1),"/",REPT(" ",20)),20)),VALUE(MID(SUBSTITUTE(LEFT($F498,FIND(" ",$F498&amp;" ")-1),"/",REPT(" ",20)),21,20)))),0))</f>
        <v>0</v>
      </c>
      <c r="X498" s="25" t="str">
        <f aca="false">IF(ISNUMBER($N498),$N498*Validation!$B$5,"")</f>
        <v/>
      </c>
      <c r="Y498" s="26" t="str">
        <f aca="false">IF($A498="","",SUBSTITUTE(SUBSTITUTE(SUBSTITUTE(SUBSTITUTE(SUBSTITUTE(SUBSTITUTE(SUBSTITUTE(UPPER(TRIM($A498)),"Á","A"),"É","E"),"Í","I"),"Ó","O"),"Ú","U"),"Ñ","N"),"Ü","U"))</f>
        <v/>
      </c>
      <c r="Z498" s="26" t="str">
        <f aca="false">IF($Y498="","",LEFT($Y498,1)&amp;" "&amp;TRIM(RIGHT(SUBSTITUTE($Y498," ",REPT(" ",50)),50)))</f>
        <v/>
      </c>
      <c r="AA498" s="27" t="str">
        <f aca="false">IF($AF498="","",IF(COUNTIF(Validation!$U$19:$U$178,$AF498)&gt;0,"OK","NO MATCH"))</f>
        <v/>
      </c>
      <c r="AB498" s="27" t="str">
        <f aca="false">IF($W498=0,"",IF(AND($W498&gt;=Validation!$B$3,$W498&lt;=Validation!$C$3),"Yes","No"))</f>
        <v/>
      </c>
      <c r="AC498" s="26" t="str">
        <f aca="false">IF($A498="","",$AF498&amp;"|"&amp;TEXT($W498,"yyyy-mm-dd")&amp;"|"&amp;$J498&amp;"|"&amp;$N498)</f>
        <v/>
      </c>
      <c r="AD498" s="27" t="str">
        <f aca="false">IF($AC498="","",IF(COUNTIF($AC$2:$AC$3000,$AC498)&gt;1,"REVIEW","OK"))</f>
        <v/>
      </c>
      <c r="AE498" s="27" t="str">
        <f aca="false">IF(OR($W498=0,$O498=""),"",IF(IFERROR(IF(ISNUMBER($O498),INT($O498),DATE(VALUE(MID(SUBSTITUTE(LEFT($O498,FIND(" ",$O498&amp;" ")-1),"/",REPT(" ",20)),41,20)),VALUE(LEFT(SUBSTITUTE(LEFT($O498,FIND(" ",$O498&amp;" ")-1),"/",REPT(" ",20)),20)),VALUE(MID(SUBSTITUTE(LEFT($O498,FIND(" ",$O498&amp;" ")-1),"/",REPT(" ",20)),21,20)))),0)&gt;$W498,"Late","Same day"))</f>
        <v/>
      </c>
      <c r="AF498" s="26" t="str">
        <f aca="false">IF($A498="","",IFERROR(INDEX(Validation!$C$193:$C$217,MATCH($A498,Validation!$A$193:$A$217,0)),IF(COUNTIF(Validation!$U$19:$U$178,$Z498)&gt;0,$Z498,IF(COUNTIF(Validation!$S$19:$S$178,$AI498)=1,INDEX(Validation!$U$19:$U$178,MATCH($AI498,Validation!$S$19:$S$178,0)),$Z498))))</f>
        <v/>
      </c>
      <c r="AG498" s="27" t="str">
        <f aca="false">IF(COUNTA($A498:$U498)=0,"",IF($A498="","No name",IF($F498="","No date",IF($W498=0,"Date ilegible",IF(NOT(ISNUMBER($N498)),"Hours no numéricas",IF($AA498="NO MATCH","Person no identificada","OK"))))))</f>
        <v/>
      </c>
      <c r="AH498" s="27" t="str">
        <f aca="false">IF($W498=0,"No date",IF($W498&lt;Validation!$B$3,"Before period",IF($W498&gt;Validation!$C$3,"After period","In period")))</f>
        <v>No date</v>
      </c>
      <c r="AI498" s="26" t="str">
        <f aca="false">IF($Y498="","",TRIM(RIGHT(SUBSTITUTE($Y498," ",REPT(" ",50)),50)))</f>
        <v/>
      </c>
      <c r="AJ498" s="27" t="str">
        <f aca="false">IF($A498="","",IF(NOT(ISERROR(MATCH($A498,Validation!$A$193:$A$217,0))),"Manual mapping",IF(COUNTIF(Validation!$U$19:$U$178,$Z498)&gt;0,"Direct",IF(COUNTIF(Validation!$S$19:$S$178,$AI498)=1,"By surname","Unresolved"))))</f>
        <v/>
      </c>
      <c r="AK498" s="28" t="str">
        <f aca="false">IF($L498="","",IF(MATCH($L498,$L$2:$L$3000,0)&lt;&gt;ROW()-1,"",COUNT($AK$1:$AK497)+1))</f>
        <v/>
      </c>
      <c r="AL498" s="28" t="str">
        <f aca="false">IF($G498="","",IF(MATCH($G498,$G$2:$G$3000,0)&lt;&gt;ROW()-1,"",COUNT($AL$1:$AL497)+1))</f>
        <v/>
      </c>
      <c r="AM498" s="28" t="str">
        <f aca="false">IF($H498="","",IF(MATCH($H498,$H$2:$H$3000,0)&lt;&gt;ROW()-1,"",COUNT($AM$1:$AM497)+1))</f>
        <v/>
      </c>
      <c r="AN498" s="28" t="str">
        <f aca="false">IF($I498="","",IF(MATCH($I498,$I$2:$I$3000,0)&lt;&gt;ROW()-1,"",COUNT($AN$1:$AN497)+1))</f>
        <v/>
      </c>
      <c r="AO498" s="28" t="str">
        <f aca="false">IF($Q498="","",IF(MATCH($Q498,$Q$2:$Q$3000,0)&lt;&gt;ROW()-1,"",COUNT($AO$1:$AO497)+1))</f>
        <v/>
      </c>
    </row>
    <row r="499" customFormat="false" ht="12.75" hidden="false" customHeight="true" outlineLevel="0" collapsed="false">
      <c r="W499" s="24" t="n">
        <f aca="false">IF($F499="",0,IFERROR(IF(ISNUMBER($F499),INT($F499),DATE(VALUE(MID(SUBSTITUTE(LEFT($F499,FIND(" ",$F499&amp;" ")-1),"/",REPT(" ",20)),41,20)),VALUE(LEFT(SUBSTITUTE(LEFT($F499,FIND(" ",$F499&amp;" ")-1),"/",REPT(" ",20)),20)),VALUE(MID(SUBSTITUTE(LEFT($F499,FIND(" ",$F499&amp;" ")-1),"/",REPT(" ",20)),21,20)))),0))</f>
        <v>0</v>
      </c>
      <c r="X499" s="25" t="str">
        <f aca="false">IF(ISNUMBER($N499),$N499*Validation!$B$5,"")</f>
        <v/>
      </c>
      <c r="Y499" s="26" t="str">
        <f aca="false">IF($A499="","",SUBSTITUTE(SUBSTITUTE(SUBSTITUTE(SUBSTITUTE(SUBSTITUTE(SUBSTITUTE(SUBSTITUTE(UPPER(TRIM($A499)),"Á","A"),"É","E"),"Í","I"),"Ó","O"),"Ú","U"),"Ñ","N"),"Ü","U"))</f>
        <v/>
      </c>
      <c r="Z499" s="26" t="str">
        <f aca="false">IF($Y499="","",LEFT($Y499,1)&amp;" "&amp;TRIM(RIGHT(SUBSTITUTE($Y499," ",REPT(" ",50)),50)))</f>
        <v/>
      </c>
      <c r="AA499" s="27" t="str">
        <f aca="false">IF($AF499="","",IF(COUNTIF(Validation!$U$19:$U$178,$AF499)&gt;0,"OK","NO MATCH"))</f>
        <v/>
      </c>
      <c r="AB499" s="27" t="str">
        <f aca="false">IF($W499=0,"",IF(AND($W499&gt;=Validation!$B$3,$W499&lt;=Validation!$C$3),"Yes","No"))</f>
        <v/>
      </c>
      <c r="AC499" s="26" t="str">
        <f aca="false">IF($A499="","",$AF499&amp;"|"&amp;TEXT($W499,"yyyy-mm-dd")&amp;"|"&amp;$J499&amp;"|"&amp;$N499)</f>
        <v/>
      </c>
      <c r="AD499" s="27" t="str">
        <f aca="false">IF($AC499="","",IF(COUNTIF($AC$2:$AC$3000,$AC499)&gt;1,"REVIEW","OK"))</f>
        <v/>
      </c>
      <c r="AE499" s="27" t="str">
        <f aca="false">IF(OR($W499=0,$O499=""),"",IF(IFERROR(IF(ISNUMBER($O499),INT($O499),DATE(VALUE(MID(SUBSTITUTE(LEFT($O499,FIND(" ",$O499&amp;" ")-1),"/",REPT(" ",20)),41,20)),VALUE(LEFT(SUBSTITUTE(LEFT($O499,FIND(" ",$O499&amp;" ")-1),"/",REPT(" ",20)),20)),VALUE(MID(SUBSTITUTE(LEFT($O499,FIND(" ",$O499&amp;" ")-1),"/",REPT(" ",20)),21,20)))),0)&gt;$W499,"Late","Same day"))</f>
        <v/>
      </c>
      <c r="AF499" s="26" t="str">
        <f aca="false">IF($A499="","",IFERROR(INDEX(Validation!$C$193:$C$217,MATCH($A499,Validation!$A$193:$A$217,0)),IF(COUNTIF(Validation!$U$19:$U$178,$Z499)&gt;0,$Z499,IF(COUNTIF(Validation!$S$19:$S$178,$AI499)=1,INDEX(Validation!$U$19:$U$178,MATCH($AI499,Validation!$S$19:$S$178,0)),$Z499))))</f>
        <v/>
      </c>
      <c r="AG499" s="27" t="str">
        <f aca="false">IF(COUNTA($A499:$U499)=0,"",IF($A499="","No name",IF($F499="","No date",IF($W499=0,"Date ilegible",IF(NOT(ISNUMBER($N499)),"Hours no numéricas",IF($AA499="NO MATCH","Person no identificada","OK"))))))</f>
        <v/>
      </c>
      <c r="AH499" s="27" t="str">
        <f aca="false">IF($W499=0,"No date",IF($W499&lt;Validation!$B$3,"Before period",IF($W499&gt;Validation!$C$3,"After period","In period")))</f>
        <v>No date</v>
      </c>
      <c r="AI499" s="26" t="str">
        <f aca="false">IF($Y499="","",TRIM(RIGHT(SUBSTITUTE($Y499," ",REPT(" ",50)),50)))</f>
        <v/>
      </c>
      <c r="AJ499" s="27" t="str">
        <f aca="false">IF($A499="","",IF(NOT(ISERROR(MATCH($A499,Validation!$A$193:$A$217,0))),"Manual mapping",IF(COUNTIF(Validation!$U$19:$U$178,$Z499)&gt;0,"Direct",IF(COUNTIF(Validation!$S$19:$S$178,$AI499)=1,"By surname","Unresolved"))))</f>
        <v/>
      </c>
      <c r="AK499" s="28" t="str">
        <f aca="false">IF($L499="","",IF(MATCH($L499,$L$2:$L$3000,0)&lt;&gt;ROW()-1,"",COUNT($AK$1:$AK498)+1))</f>
        <v/>
      </c>
      <c r="AL499" s="28" t="str">
        <f aca="false">IF($G499="","",IF(MATCH($G499,$G$2:$G$3000,0)&lt;&gt;ROW()-1,"",COUNT($AL$1:$AL498)+1))</f>
        <v/>
      </c>
      <c r="AM499" s="28" t="str">
        <f aca="false">IF($H499="","",IF(MATCH($H499,$H$2:$H$3000,0)&lt;&gt;ROW()-1,"",COUNT($AM$1:$AM498)+1))</f>
        <v/>
      </c>
      <c r="AN499" s="28" t="str">
        <f aca="false">IF($I499="","",IF(MATCH($I499,$I$2:$I$3000,0)&lt;&gt;ROW()-1,"",COUNT($AN$1:$AN498)+1))</f>
        <v/>
      </c>
      <c r="AO499" s="28" t="str">
        <f aca="false">IF($Q499="","",IF(MATCH($Q499,$Q$2:$Q$3000,0)&lt;&gt;ROW()-1,"",COUNT($AO$1:$AO498)+1))</f>
        <v/>
      </c>
    </row>
    <row r="500" customFormat="false" ht="12.75" hidden="false" customHeight="true" outlineLevel="0" collapsed="false">
      <c r="W500" s="24" t="n">
        <f aca="false">IF($F500="",0,IFERROR(IF(ISNUMBER($F500),INT($F500),DATE(VALUE(MID(SUBSTITUTE(LEFT($F500,FIND(" ",$F500&amp;" ")-1),"/",REPT(" ",20)),41,20)),VALUE(LEFT(SUBSTITUTE(LEFT($F500,FIND(" ",$F500&amp;" ")-1),"/",REPT(" ",20)),20)),VALUE(MID(SUBSTITUTE(LEFT($F500,FIND(" ",$F500&amp;" ")-1),"/",REPT(" ",20)),21,20)))),0))</f>
        <v>0</v>
      </c>
      <c r="X500" s="25" t="str">
        <f aca="false">IF(ISNUMBER($N500),$N500*Validation!$B$5,"")</f>
        <v/>
      </c>
      <c r="Y500" s="26" t="str">
        <f aca="false">IF($A500="","",SUBSTITUTE(SUBSTITUTE(SUBSTITUTE(SUBSTITUTE(SUBSTITUTE(SUBSTITUTE(SUBSTITUTE(UPPER(TRIM($A500)),"Á","A"),"É","E"),"Í","I"),"Ó","O"),"Ú","U"),"Ñ","N"),"Ü","U"))</f>
        <v/>
      </c>
      <c r="Z500" s="26" t="str">
        <f aca="false">IF($Y500="","",LEFT($Y500,1)&amp;" "&amp;TRIM(RIGHT(SUBSTITUTE($Y500," ",REPT(" ",50)),50)))</f>
        <v/>
      </c>
      <c r="AA500" s="27" t="str">
        <f aca="false">IF($AF500="","",IF(COUNTIF(Validation!$U$19:$U$178,$AF500)&gt;0,"OK","NO MATCH"))</f>
        <v/>
      </c>
      <c r="AB500" s="27" t="str">
        <f aca="false">IF($W500=0,"",IF(AND($W500&gt;=Validation!$B$3,$W500&lt;=Validation!$C$3),"Yes","No"))</f>
        <v/>
      </c>
      <c r="AC500" s="26" t="str">
        <f aca="false">IF($A500="","",$AF500&amp;"|"&amp;TEXT($W500,"yyyy-mm-dd")&amp;"|"&amp;$J500&amp;"|"&amp;$N500)</f>
        <v/>
      </c>
      <c r="AD500" s="27" t="str">
        <f aca="false">IF($AC500="","",IF(COUNTIF($AC$2:$AC$3000,$AC500)&gt;1,"REVIEW","OK"))</f>
        <v/>
      </c>
      <c r="AE500" s="27" t="str">
        <f aca="false">IF(OR($W500=0,$O500=""),"",IF(IFERROR(IF(ISNUMBER($O500),INT($O500),DATE(VALUE(MID(SUBSTITUTE(LEFT($O500,FIND(" ",$O500&amp;" ")-1),"/",REPT(" ",20)),41,20)),VALUE(LEFT(SUBSTITUTE(LEFT($O500,FIND(" ",$O500&amp;" ")-1),"/",REPT(" ",20)),20)),VALUE(MID(SUBSTITUTE(LEFT($O500,FIND(" ",$O500&amp;" ")-1),"/",REPT(" ",20)),21,20)))),0)&gt;$W500,"Late","Same day"))</f>
        <v/>
      </c>
      <c r="AF500" s="26" t="str">
        <f aca="false">IF($A500="","",IFERROR(INDEX(Validation!$C$193:$C$217,MATCH($A500,Validation!$A$193:$A$217,0)),IF(COUNTIF(Validation!$U$19:$U$178,$Z500)&gt;0,$Z500,IF(COUNTIF(Validation!$S$19:$S$178,$AI500)=1,INDEX(Validation!$U$19:$U$178,MATCH($AI500,Validation!$S$19:$S$178,0)),$Z500))))</f>
        <v/>
      </c>
      <c r="AG500" s="27" t="str">
        <f aca="false">IF(COUNTA($A500:$U500)=0,"",IF($A500="","No name",IF($F500="","No date",IF($W500=0,"Date ilegible",IF(NOT(ISNUMBER($N500)),"Hours no numéricas",IF($AA500="NO MATCH","Person no identificada","OK"))))))</f>
        <v/>
      </c>
      <c r="AH500" s="27" t="str">
        <f aca="false">IF($W500=0,"No date",IF($W500&lt;Validation!$B$3,"Before period",IF($W500&gt;Validation!$C$3,"After period","In period")))</f>
        <v>No date</v>
      </c>
      <c r="AI500" s="26" t="str">
        <f aca="false">IF($Y500="","",TRIM(RIGHT(SUBSTITUTE($Y500," ",REPT(" ",50)),50)))</f>
        <v/>
      </c>
      <c r="AJ500" s="27" t="str">
        <f aca="false">IF($A500="","",IF(NOT(ISERROR(MATCH($A500,Validation!$A$193:$A$217,0))),"Manual mapping",IF(COUNTIF(Validation!$U$19:$U$178,$Z500)&gt;0,"Direct",IF(COUNTIF(Validation!$S$19:$S$178,$AI500)=1,"By surname","Unresolved"))))</f>
        <v/>
      </c>
      <c r="AK500" s="28" t="str">
        <f aca="false">IF($L500="","",IF(MATCH($L500,$L$2:$L$3000,0)&lt;&gt;ROW()-1,"",COUNT($AK$1:$AK499)+1))</f>
        <v/>
      </c>
      <c r="AL500" s="28" t="str">
        <f aca="false">IF($G500="","",IF(MATCH($G500,$G$2:$G$3000,0)&lt;&gt;ROW()-1,"",COUNT($AL$1:$AL499)+1))</f>
        <v/>
      </c>
      <c r="AM500" s="28" t="str">
        <f aca="false">IF($H500="","",IF(MATCH($H500,$H$2:$H$3000,0)&lt;&gt;ROW()-1,"",COUNT($AM$1:$AM499)+1))</f>
        <v/>
      </c>
      <c r="AN500" s="28" t="str">
        <f aca="false">IF($I500="","",IF(MATCH($I500,$I$2:$I$3000,0)&lt;&gt;ROW()-1,"",COUNT($AN$1:$AN499)+1))</f>
        <v/>
      </c>
      <c r="AO500" s="28" t="str">
        <f aca="false">IF($Q500="","",IF(MATCH($Q500,$Q$2:$Q$3000,0)&lt;&gt;ROW()-1,"",COUNT($AO$1:$AO499)+1))</f>
        <v/>
      </c>
    </row>
    <row r="501" customFormat="false" ht="12.75" hidden="false" customHeight="true" outlineLevel="0" collapsed="false">
      <c r="W501" s="24" t="n">
        <f aca="false">IF($F501="",0,IFERROR(IF(ISNUMBER($F501),INT($F501),DATE(VALUE(MID(SUBSTITUTE(LEFT($F501,FIND(" ",$F501&amp;" ")-1),"/",REPT(" ",20)),41,20)),VALUE(LEFT(SUBSTITUTE(LEFT($F501,FIND(" ",$F501&amp;" ")-1),"/",REPT(" ",20)),20)),VALUE(MID(SUBSTITUTE(LEFT($F501,FIND(" ",$F501&amp;" ")-1),"/",REPT(" ",20)),21,20)))),0))</f>
        <v>0</v>
      </c>
      <c r="X501" s="25" t="str">
        <f aca="false">IF(ISNUMBER($N501),$N501*Validation!$B$5,"")</f>
        <v/>
      </c>
      <c r="Y501" s="26" t="str">
        <f aca="false">IF($A501="","",SUBSTITUTE(SUBSTITUTE(SUBSTITUTE(SUBSTITUTE(SUBSTITUTE(SUBSTITUTE(SUBSTITUTE(UPPER(TRIM($A501)),"Á","A"),"É","E"),"Í","I"),"Ó","O"),"Ú","U"),"Ñ","N"),"Ü","U"))</f>
        <v/>
      </c>
      <c r="Z501" s="26" t="str">
        <f aca="false">IF($Y501="","",LEFT($Y501,1)&amp;" "&amp;TRIM(RIGHT(SUBSTITUTE($Y501," ",REPT(" ",50)),50)))</f>
        <v/>
      </c>
      <c r="AA501" s="27" t="str">
        <f aca="false">IF($AF501="","",IF(COUNTIF(Validation!$U$19:$U$178,$AF501)&gt;0,"OK","NO MATCH"))</f>
        <v/>
      </c>
      <c r="AB501" s="27" t="str">
        <f aca="false">IF($W501=0,"",IF(AND($W501&gt;=Validation!$B$3,$W501&lt;=Validation!$C$3),"Yes","No"))</f>
        <v/>
      </c>
      <c r="AC501" s="26" t="str">
        <f aca="false">IF($A501="","",$AF501&amp;"|"&amp;TEXT($W501,"yyyy-mm-dd")&amp;"|"&amp;$J501&amp;"|"&amp;$N501)</f>
        <v/>
      </c>
      <c r="AD501" s="27" t="str">
        <f aca="false">IF($AC501="","",IF(COUNTIF($AC$2:$AC$3000,$AC501)&gt;1,"REVIEW","OK"))</f>
        <v/>
      </c>
      <c r="AE501" s="27" t="str">
        <f aca="false">IF(OR($W501=0,$O501=""),"",IF(IFERROR(IF(ISNUMBER($O501),INT($O501),DATE(VALUE(MID(SUBSTITUTE(LEFT($O501,FIND(" ",$O501&amp;" ")-1),"/",REPT(" ",20)),41,20)),VALUE(LEFT(SUBSTITUTE(LEFT($O501,FIND(" ",$O501&amp;" ")-1),"/",REPT(" ",20)),20)),VALUE(MID(SUBSTITUTE(LEFT($O501,FIND(" ",$O501&amp;" ")-1),"/",REPT(" ",20)),21,20)))),0)&gt;$W501,"Late","Same day"))</f>
        <v/>
      </c>
      <c r="AF501" s="26" t="str">
        <f aca="false">IF($A501="","",IFERROR(INDEX(Validation!$C$193:$C$217,MATCH($A501,Validation!$A$193:$A$217,0)),IF(COUNTIF(Validation!$U$19:$U$178,$Z501)&gt;0,$Z501,IF(COUNTIF(Validation!$S$19:$S$178,$AI501)=1,INDEX(Validation!$U$19:$U$178,MATCH($AI501,Validation!$S$19:$S$178,0)),$Z501))))</f>
        <v/>
      </c>
      <c r="AG501" s="27" t="str">
        <f aca="false">IF(COUNTA($A501:$U501)=0,"",IF($A501="","No name",IF($F501="","No date",IF($W501=0,"Date ilegible",IF(NOT(ISNUMBER($N501)),"Hours no numéricas",IF($AA501="NO MATCH","Person no identificada","OK"))))))</f>
        <v/>
      </c>
      <c r="AH501" s="27" t="str">
        <f aca="false">IF($W501=0,"No date",IF($W501&lt;Validation!$B$3,"Before period",IF($W501&gt;Validation!$C$3,"After period","In period")))</f>
        <v>No date</v>
      </c>
      <c r="AI501" s="26" t="str">
        <f aca="false">IF($Y501="","",TRIM(RIGHT(SUBSTITUTE($Y501," ",REPT(" ",50)),50)))</f>
        <v/>
      </c>
      <c r="AJ501" s="27" t="str">
        <f aca="false">IF($A501="","",IF(NOT(ISERROR(MATCH($A501,Validation!$A$193:$A$217,0))),"Manual mapping",IF(COUNTIF(Validation!$U$19:$U$178,$Z501)&gt;0,"Direct",IF(COUNTIF(Validation!$S$19:$S$178,$AI501)=1,"By surname","Unresolved"))))</f>
        <v/>
      </c>
      <c r="AK501" s="28" t="str">
        <f aca="false">IF($L501="","",IF(MATCH($L501,$L$2:$L$3000,0)&lt;&gt;ROW()-1,"",COUNT($AK$1:$AK500)+1))</f>
        <v/>
      </c>
      <c r="AL501" s="28" t="str">
        <f aca="false">IF($G501="","",IF(MATCH($G501,$G$2:$G$3000,0)&lt;&gt;ROW()-1,"",COUNT($AL$1:$AL500)+1))</f>
        <v/>
      </c>
      <c r="AM501" s="28" t="str">
        <f aca="false">IF($H501="","",IF(MATCH($H501,$H$2:$H$3000,0)&lt;&gt;ROW()-1,"",COUNT($AM$1:$AM500)+1))</f>
        <v/>
      </c>
      <c r="AN501" s="28" t="str">
        <f aca="false">IF($I501="","",IF(MATCH($I501,$I$2:$I$3000,0)&lt;&gt;ROW()-1,"",COUNT($AN$1:$AN500)+1))</f>
        <v/>
      </c>
      <c r="AO501" s="28" t="str">
        <f aca="false">IF($Q501="","",IF(MATCH($Q501,$Q$2:$Q$3000,0)&lt;&gt;ROW()-1,"",COUNT($AO$1:$AO500)+1))</f>
        <v/>
      </c>
    </row>
    <row r="502" customFormat="false" ht="12.75" hidden="false" customHeight="true" outlineLevel="0" collapsed="false">
      <c r="W502" s="24" t="n">
        <f aca="false">IF($F502="",0,IFERROR(IF(ISNUMBER($F502),INT($F502),DATE(VALUE(MID(SUBSTITUTE(LEFT($F502,FIND(" ",$F502&amp;" ")-1),"/",REPT(" ",20)),41,20)),VALUE(LEFT(SUBSTITUTE(LEFT($F502,FIND(" ",$F502&amp;" ")-1),"/",REPT(" ",20)),20)),VALUE(MID(SUBSTITUTE(LEFT($F502,FIND(" ",$F502&amp;" ")-1),"/",REPT(" ",20)),21,20)))),0))</f>
        <v>0</v>
      </c>
      <c r="X502" s="25" t="str">
        <f aca="false">IF(ISNUMBER($N502),$N502*Validation!$B$5,"")</f>
        <v/>
      </c>
      <c r="Y502" s="26" t="str">
        <f aca="false">IF($A502="","",SUBSTITUTE(SUBSTITUTE(SUBSTITUTE(SUBSTITUTE(SUBSTITUTE(SUBSTITUTE(SUBSTITUTE(UPPER(TRIM($A502)),"Á","A"),"É","E"),"Í","I"),"Ó","O"),"Ú","U"),"Ñ","N"),"Ü","U"))</f>
        <v/>
      </c>
      <c r="Z502" s="26" t="str">
        <f aca="false">IF($Y502="","",LEFT($Y502,1)&amp;" "&amp;TRIM(RIGHT(SUBSTITUTE($Y502," ",REPT(" ",50)),50)))</f>
        <v/>
      </c>
      <c r="AA502" s="27" t="str">
        <f aca="false">IF($AF502="","",IF(COUNTIF(Validation!$U$19:$U$178,$AF502)&gt;0,"OK","NO MATCH"))</f>
        <v/>
      </c>
      <c r="AB502" s="27" t="str">
        <f aca="false">IF($W502=0,"",IF(AND($W502&gt;=Validation!$B$3,$W502&lt;=Validation!$C$3),"Yes","No"))</f>
        <v/>
      </c>
      <c r="AC502" s="26" t="str">
        <f aca="false">IF($A502="","",$AF502&amp;"|"&amp;TEXT($W502,"yyyy-mm-dd")&amp;"|"&amp;$J502&amp;"|"&amp;$N502)</f>
        <v/>
      </c>
      <c r="AD502" s="27" t="str">
        <f aca="false">IF($AC502="","",IF(COUNTIF($AC$2:$AC$3000,$AC502)&gt;1,"REVIEW","OK"))</f>
        <v/>
      </c>
      <c r="AE502" s="27" t="str">
        <f aca="false">IF(OR($W502=0,$O502=""),"",IF(IFERROR(IF(ISNUMBER($O502),INT($O502),DATE(VALUE(MID(SUBSTITUTE(LEFT($O502,FIND(" ",$O502&amp;" ")-1),"/",REPT(" ",20)),41,20)),VALUE(LEFT(SUBSTITUTE(LEFT($O502,FIND(" ",$O502&amp;" ")-1),"/",REPT(" ",20)),20)),VALUE(MID(SUBSTITUTE(LEFT($O502,FIND(" ",$O502&amp;" ")-1),"/",REPT(" ",20)),21,20)))),0)&gt;$W502,"Late","Same day"))</f>
        <v/>
      </c>
      <c r="AF502" s="26" t="str">
        <f aca="false">IF($A502="","",IFERROR(INDEX(Validation!$C$193:$C$217,MATCH($A502,Validation!$A$193:$A$217,0)),IF(COUNTIF(Validation!$U$19:$U$178,$Z502)&gt;0,$Z502,IF(COUNTIF(Validation!$S$19:$S$178,$AI502)=1,INDEX(Validation!$U$19:$U$178,MATCH($AI502,Validation!$S$19:$S$178,0)),$Z502))))</f>
        <v/>
      </c>
      <c r="AG502" s="27" t="str">
        <f aca="false">IF(COUNTA($A502:$U502)=0,"",IF($A502="","No name",IF($F502="","No date",IF($W502=0,"Date ilegible",IF(NOT(ISNUMBER($N502)),"Hours no numéricas",IF($AA502="NO MATCH","Person no identificada","OK"))))))</f>
        <v/>
      </c>
      <c r="AH502" s="27" t="str">
        <f aca="false">IF($W502=0,"No date",IF($W502&lt;Validation!$B$3,"Before period",IF($W502&gt;Validation!$C$3,"After period","In period")))</f>
        <v>No date</v>
      </c>
      <c r="AI502" s="26" t="str">
        <f aca="false">IF($Y502="","",TRIM(RIGHT(SUBSTITUTE($Y502," ",REPT(" ",50)),50)))</f>
        <v/>
      </c>
      <c r="AJ502" s="27" t="str">
        <f aca="false">IF($A502="","",IF(NOT(ISERROR(MATCH($A502,Validation!$A$193:$A$217,0))),"Manual mapping",IF(COUNTIF(Validation!$U$19:$U$178,$Z502)&gt;0,"Direct",IF(COUNTIF(Validation!$S$19:$S$178,$AI502)=1,"By surname","Unresolved"))))</f>
        <v/>
      </c>
      <c r="AK502" s="28" t="str">
        <f aca="false">IF($L502="","",IF(MATCH($L502,$L$2:$L$3000,0)&lt;&gt;ROW()-1,"",COUNT($AK$1:$AK501)+1))</f>
        <v/>
      </c>
      <c r="AL502" s="28" t="str">
        <f aca="false">IF($G502="","",IF(MATCH($G502,$G$2:$G$3000,0)&lt;&gt;ROW()-1,"",COUNT($AL$1:$AL501)+1))</f>
        <v/>
      </c>
      <c r="AM502" s="28" t="str">
        <f aca="false">IF($H502="","",IF(MATCH($H502,$H$2:$H$3000,0)&lt;&gt;ROW()-1,"",COUNT($AM$1:$AM501)+1))</f>
        <v/>
      </c>
      <c r="AN502" s="28" t="str">
        <f aca="false">IF($I502="","",IF(MATCH($I502,$I$2:$I$3000,0)&lt;&gt;ROW()-1,"",COUNT($AN$1:$AN501)+1))</f>
        <v/>
      </c>
      <c r="AO502" s="28" t="str">
        <f aca="false">IF($Q502="","",IF(MATCH($Q502,$Q$2:$Q$3000,0)&lt;&gt;ROW()-1,"",COUNT($AO$1:$AO501)+1))</f>
        <v/>
      </c>
    </row>
    <row r="503" customFormat="false" ht="12.75" hidden="false" customHeight="true" outlineLevel="0" collapsed="false">
      <c r="W503" s="24" t="n">
        <f aca="false">IF($F503="",0,IFERROR(IF(ISNUMBER($F503),INT($F503),DATE(VALUE(MID(SUBSTITUTE(LEFT($F503,FIND(" ",$F503&amp;" ")-1),"/",REPT(" ",20)),41,20)),VALUE(LEFT(SUBSTITUTE(LEFT($F503,FIND(" ",$F503&amp;" ")-1),"/",REPT(" ",20)),20)),VALUE(MID(SUBSTITUTE(LEFT($F503,FIND(" ",$F503&amp;" ")-1),"/",REPT(" ",20)),21,20)))),0))</f>
        <v>0</v>
      </c>
      <c r="X503" s="25" t="str">
        <f aca="false">IF(ISNUMBER($N503),$N503*Validation!$B$5,"")</f>
        <v/>
      </c>
      <c r="Y503" s="26" t="str">
        <f aca="false">IF($A503="","",SUBSTITUTE(SUBSTITUTE(SUBSTITUTE(SUBSTITUTE(SUBSTITUTE(SUBSTITUTE(SUBSTITUTE(UPPER(TRIM($A503)),"Á","A"),"É","E"),"Í","I"),"Ó","O"),"Ú","U"),"Ñ","N"),"Ü","U"))</f>
        <v/>
      </c>
      <c r="Z503" s="26" t="str">
        <f aca="false">IF($Y503="","",LEFT($Y503,1)&amp;" "&amp;TRIM(RIGHT(SUBSTITUTE($Y503," ",REPT(" ",50)),50)))</f>
        <v/>
      </c>
      <c r="AA503" s="27" t="str">
        <f aca="false">IF($AF503="","",IF(COUNTIF(Validation!$U$19:$U$178,$AF503)&gt;0,"OK","NO MATCH"))</f>
        <v/>
      </c>
      <c r="AB503" s="27" t="str">
        <f aca="false">IF($W503=0,"",IF(AND($W503&gt;=Validation!$B$3,$W503&lt;=Validation!$C$3),"Yes","No"))</f>
        <v/>
      </c>
      <c r="AC503" s="26" t="str">
        <f aca="false">IF($A503="","",$AF503&amp;"|"&amp;TEXT($W503,"yyyy-mm-dd")&amp;"|"&amp;$J503&amp;"|"&amp;$N503)</f>
        <v/>
      </c>
      <c r="AD503" s="27" t="str">
        <f aca="false">IF($AC503="","",IF(COUNTIF($AC$2:$AC$3000,$AC503)&gt;1,"REVIEW","OK"))</f>
        <v/>
      </c>
      <c r="AE503" s="27" t="str">
        <f aca="false">IF(OR($W503=0,$O503=""),"",IF(IFERROR(IF(ISNUMBER($O503),INT($O503),DATE(VALUE(MID(SUBSTITUTE(LEFT($O503,FIND(" ",$O503&amp;" ")-1),"/",REPT(" ",20)),41,20)),VALUE(LEFT(SUBSTITUTE(LEFT($O503,FIND(" ",$O503&amp;" ")-1),"/",REPT(" ",20)),20)),VALUE(MID(SUBSTITUTE(LEFT($O503,FIND(" ",$O503&amp;" ")-1),"/",REPT(" ",20)),21,20)))),0)&gt;$W503,"Late","Same day"))</f>
        <v/>
      </c>
      <c r="AF503" s="26" t="str">
        <f aca="false">IF($A503="","",IFERROR(INDEX(Validation!$C$193:$C$217,MATCH($A503,Validation!$A$193:$A$217,0)),IF(COUNTIF(Validation!$U$19:$U$178,$Z503)&gt;0,$Z503,IF(COUNTIF(Validation!$S$19:$S$178,$AI503)=1,INDEX(Validation!$U$19:$U$178,MATCH($AI503,Validation!$S$19:$S$178,0)),$Z503))))</f>
        <v/>
      </c>
      <c r="AG503" s="27" t="str">
        <f aca="false">IF(COUNTA($A503:$U503)=0,"",IF($A503="","No name",IF($F503="","No date",IF($W503=0,"Date ilegible",IF(NOT(ISNUMBER($N503)),"Hours no numéricas",IF($AA503="NO MATCH","Person no identificada","OK"))))))</f>
        <v/>
      </c>
      <c r="AH503" s="27" t="str">
        <f aca="false">IF($W503=0,"No date",IF($W503&lt;Validation!$B$3,"Before period",IF($W503&gt;Validation!$C$3,"After period","In period")))</f>
        <v>No date</v>
      </c>
      <c r="AI503" s="26" t="str">
        <f aca="false">IF($Y503="","",TRIM(RIGHT(SUBSTITUTE($Y503," ",REPT(" ",50)),50)))</f>
        <v/>
      </c>
      <c r="AJ503" s="27" t="str">
        <f aca="false">IF($A503="","",IF(NOT(ISERROR(MATCH($A503,Validation!$A$193:$A$217,0))),"Manual mapping",IF(COUNTIF(Validation!$U$19:$U$178,$Z503)&gt;0,"Direct",IF(COUNTIF(Validation!$S$19:$S$178,$AI503)=1,"By surname","Unresolved"))))</f>
        <v/>
      </c>
      <c r="AK503" s="28" t="str">
        <f aca="false">IF($L503="","",IF(MATCH($L503,$L$2:$L$3000,0)&lt;&gt;ROW()-1,"",COUNT($AK$1:$AK502)+1))</f>
        <v/>
      </c>
      <c r="AL503" s="28" t="str">
        <f aca="false">IF($G503="","",IF(MATCH($G503,$G$2:$G$3000,0)&lt;&gt;ROW()-1,"",COUNT($AL$1:$AL502)+1))</f>
        <v/>
      </c>
      <c r="AM503" s="28" t="str">
        <f aca="false">IF($H503="","",IF(MATCH($H503,$H$2:$H$3000,0)&lt;&gt;ROW()-1,"",COUNT($AM$1:$AM502)+1))</f>
        <v/>
      </c>
      <c r="AN503" s="28" t="str">
        <f aca="false">IF($I503="","",IF(MATCH($I503,$I$2:$I$3000,0)&lt;&gt;ROW()-1,"",COUNT($AN$1:$AN502)+1))</f>
        <v/>
      </c>
      <c r="AO503" s="28" t="str">
        <f aca="false">IF($Q503="","",IF(MATCH($Q503,$Q$2:$Q$3000,0)&lt;&gt;ROW()-1,"",COUNT($AO$1:$AO502)+1))</f>
        <v/>
      </c>
    </row>
    <row r="504" customFormat="false" ht="12.75" hidden="false" customHeight="true" outlineLevel="0" collapsed="false">
      <c r="W504" s="24" t="n">
        <f aca="false">IF($F504="",0,IFERROR(IF(ISNUMBER($F504),INT($F504),DATE(VALUE(MID(SUBSTITUTE(LEFT($F504,FIND(" ",$F504&amp;" ")-1),"/",REPT(" ",20)),41,20)),VALUE(LEFT(SUBSTITUTE(LEFT($F504,FIND(" ",$F504&amp;" ")-1),"/",REPT(" ",20)),20)),VALUE(MID(SUBSTITUTE(LEFT($F504,FIND(" ",$F504&amp;" ")-1),"/",REPT(" ",20)),21,20)))),0))</f>
        <v>0</v>
      </c>
      <c r="X504" s="25" t="str">
        <f aca="false">IF(ISNUMBER($N504),$N504*Validation!$B$5,"")</f>
        <v/>
      </c>
      <c r="Y504" s="26" t="str">
        <f aca="false">IF($A504="","",SUBSTITUTE(SUBSTITUTE(SUBSTITUTE(SUBSTITUTE(SUBSTITUTE(SUBSTITUTE(SUBSTITUTE(UPPER(TRIM($A504)),"Á","A"),"É","E"),"Í","I"),"Ó","O"),"Ú","U"),"Ñ","N"),"Ü","U"))</f>
        <v/>
      </c>
      <c r="Z504" s="26" t="str">
        <f aca="false">IF($Y504="","",LEFT($Y504,1)&amp;" "&amp;TRIM(RIGHT(SUBSTITUTE($Y504," ",REPT(" ",50)),50)))</f>
        <v/>
      </c>
      <c r="AA504" s="27" t="str">
        <f aca="false">IF($AF504="","",IF(COUNTIF(Validation!$U$19:$U$178,$AF504)&gt;0,"OK","NO MATCH"))</f>
        <v/>
      </c>
      <c r="AB504" s="27" t="str">
        <f aca="false">IF($W504=0,"",IF(AND($W504&gt;=Validation!$B$3,$W504&lt;=Validation!$C$3),"Yes","No"))</f>
        <v/>
      </c>
      <c r="AC504" s="26" t="str">
        <f aca="false">IF($A504="","",$AF504&amp;"|"&amp;TEXT($W504,"yyyy-mm-dd")&amp;"|"&amp;$J504&amp;"|"&amp;$N504)</f>
        <v/>
      </c>
      <c r="AD504" s="27" t="str">
        <f aca="false">IF($AC504="","",IF(COUNTIF($AC$2:$AC$3000,$AC504)&gt;1,"REVIEW","OK"))</f>
        <v/>
      </c>
      <c r="AE504" s="27" t="str">
        <f aca="false">IF(OR($W504=0,$O504=""),"",IF(IFERROR(IF(ISNUMBER($O504),INT($O504),DATE(VALUE(MID(SUBSTITUTE(LEFT($O504,FIND(" ",$O504&amp;" ")-1),"/",REPT(" ",20)),41,20)),VALUE(LEFT(SUBSTITUTE(LEFT($O504,FIND(" ",$O504&amp;" ")-1),"/",REPT(" ",20)),20)),VALUE(MID(SUBSTITUTE(LEFT($O504,FIND(" ",$O504&amp;" ")-1),"/",REPT(" ",20)),21,20)))),0)&gt;$W504,"Late","Same day"))</f>
        <v/>
      </c>
      <c r="AF504" s="26" t="str">
        <f aca="false">IF($A504="","",IFERROR(INDEX(Validation!$C$193:$C$217,MATCH($A504,Validation!$A$193:$A$217,0)),IF(COUNTIF(Validation!$U$19:$U$178,$Z504)&gt;0,$Z504,IF(COUNTIF(Validation!$S$19:$S$178,$AI504)=1,INDEX(Validation!$U$19:$U$178,MATCH($AI504,Validation!$S$19:$S$178,0)),$Z504))))</f>
        <v/>
      </c>
      <c r="AG504" s="27" t="str">
        <f aca="false">IF(COUNTA($A504:$U504)=0,"",IF($A504="","No name",IF($F504="","No date",IF($W504=0,"Date ilegible",IF(NOT(ISNUMBER($N504)),"Hours no numéricas",IF($AA504="NO MATCH","Person no identificada","OK"))))))</f>
        <v/>
      </c>
      <c r="AH504" s="27" t="str">
        <f aca="false">IF($W504=0,"No date",IF($W504&lt;Validation!$B$3,"Before period",IF($W504&gt;Validation!$C$3,"After period","In period")))</f>
        <v>No date</v>
      </c>
      <c r="AI504" s="26" t="str">
        <f aca="false">IF($Y504="","",TRIM(RIGHT(SUBSTITUTE($Y504," ",REPT(" ",50)),50)))</f>
        <v/>
      </c>
      <c r="AJ504" s="27" t="str">
        <f aca="false">IF($A504="","",IF(NOT(ISERROR(MATCH($A504,Validation!$A$193:$A$217,0))),"Manual mapping",IF(COUNTIF(Validation!$U$19:$U$178,$Z504)&gt;0,"Direct",IF(COUNTIF(Validation!$S$19:$S$178,$AI504)=1,"By surname","Unresolved"))))</f>
        <v/>
      </c>
      <c r="AK504" s="28" t="str">
        <f aca="false">IF($L504="","",IF(MATCH($L504,$L$2:$L$3000,0)&lt;&gt;ROW()-1,"",COUNT($AK$1:$AK503)+1))</f>
        <v/>
      </c>
      <c r="AL504" s="28" t="str">
        <f aca="false">IF($G504="","",IF(MATCH($G504,$G$2:$G$3000,0)&lt;&gt;ROW()-1,"",COUNT($AL$1:$AL503)+1))</f>
        <v/>
      </c>
      <c r="AM504" s="28" t="str">
        <f aca="false">IF($H504="","",IF(MATCH($H504,$H$2:$H$3000,0)&lt;&gt;ROW()-1,"",COUNT($AM$1:$AM503)+1))</f>
        <v/>
      </c>
      <c r="AN504" s="28" t="str">
        <f aca="false">IF($I504="","",IF(MATCH($I504,$I$2:$I$3000,0)&lt;&gt;ROW()-1,"",COUNT($AN$1:$AN503)+1))</f>
        <v/>
      </c>
      <c r="AO504" s="28" t="str">
        <f aca="false">IF($Q504="","",IF(MATCH($Q504,$Q$2:$Q$3000,0)&lt;&gt;ROW()-1,"",COUNT($AO$1:$AO503)+1))</f>
        <v/>
      </c>
    </row>
    <row r="505" customFormat="false" ht="12.75" hidden="false" customHeight="true" outlineLevel="0" collapsed="false">
      <c r="W505" s="24" t="n">
        <f aca="false">IF($F505="",0,IFERROR(IF(ISNUMBER($F505),INT($F505),DATE(VALUE(MID(SUBSTITUTE(LEFT($F505,FIND(" ",$F505&amp;" ")-1),"/",REPT(" ",20)),41,20)),VALUE(LEFT(SUBSTITUTE(LEFT($F505,FIND(" ",$F505&amp;" ")-1),"/",REPT(" ",20)),20)),VALUE(MID(SUBSTITUTE(LEFT($F505,FIND(" ",$F505&amp;" ")-1),"/",REPT(" ",20)),21,20)))),0))</f>
        <v>0</v>
      </c>
      <c r="X505" s="25" t="str">
        <f aca="false">IF(ISNUMBER($N505),$N505*Validation!$B$5,"")</f>
        <v/>
      </c>
      <c r="Y505" s="26" t="str">
        <f aca="false">IF($A505="","",SUBSTITUTE(SUBSTITUTE(SUBSTITUTE(SUBSTITUTE(SUBSTITUTE(SUBSTITUTE(SUBSTITUTE(UPPER(TRIM($A505)),"Á","A"),"É","E"),"Í","I"),"Ó","O"),"Ú","U"),"Ñ","N"),"Ü","U"))</f>
        <v/>
      </c>
      <c r="Z505" s="26" t="str">
        <f aca="false">IF($Y505="","",LEFT($Y505,1)&amp;" "&amp;TRIM(RIGHT(SUBSTITUTE($Y505," ",REPT(" ",50)),50)))</f>
        <v/>
      </c>
      <c r="AA505" s="27" t="str">
        <f aca="false">IF($AF505="","",IF(COUNTIF(Validation!$U$19:$U$178,$AF505)&gt;0,"OK","NO MATCH"))</f>
        <v/>
      </c>
      <c r="AB505" s="27" t="str">
        <f aca="false">IF($W505=0,"",IF(AND($W505&gt;=Validation!$B$3,$W505&lt;=Validation!$C$3),"Yes","No"))</f>
        <v/>
      </c>
      <c r="AC505" s="26" t="str">
        <f aca="false">IF($A505="","",$AF505&amp;"|"&amp;TEXT($W505,"yyyy-mm-dd")&amp;"|"&amp;$J505&amp;"|"&amp;$N505)</f>
        <v/>
      </c>
      <c r="AD505" s="27" t="str">
        <f aca="false">IF($AC505="","",IF(COUNTIF($AC$2:$AC$3000,$AC505)&gt;1,"REVIEW","OK"))</f>
        <v/>
      </c>
      <c r="AE505" s="27" t="str">
        <f aca="false">IF(OR($W505=0,$O505=""),"",IF(IFERROR(IF(ISNUMBER($O505),INT($O505),DATE(VALUE(MID(SUBSTITUTE(LEFT($O505,FIND(" ",$O505&amp;" ")-1),"/",REPT(" ",20)),41,20)),VALUE(LEFT(SUBSTITUTE(LEFT($O505,FIND(" ",$O505&amp;" ")-1),"/",REPT(" ",20)),20)),VALUE(MID(SUBSTITUTE(LEFT($O505,FIND(" ",$O505&amp;" ")-1),"/",REPT(" ",20)),21,20)))),0)&gt;$W505,"Late","Same day"))</f>
        <v/>
      </c>
      <c r="AF505" s="26" t="str">
        <f aca="false">IF($A505="","",IFERROR(INDEX(Validation!$C$193:$C$217,MATCH($A505,Validation!$A$193:$A$217,0)),IF(COUNTIF(Validation!$U$19:$U$178,$Z505)&gt;0,$Z505,IF(COUNTIF(Validation!$S$19:$S$178,$AI505)=1,INDEX(Validation!$U$19:$U$178,MATCH($AI505,Validation!$S$19:$S$178,0)),$Z505))))</f>
        <v/>
      </c>
      <c r="AG505" s="27" t="str">
        <f aca="false">IF(COUNTA($A505:$U505)=0,"",IF($A505="","No name",IF($F505="","No date",IF($W505=0,"Date ilegible",IF(NOT(ISNUMBER($N505)),"Hours no numéricas",IF($AA505="NO MATCH","Person no identificada","OK"))))))</f>
        <v/>
      </c>
      <c r="AH505" s="27" t="str">
        <f aca="false">IF($W505=0,"No date",IF($W505&lt;Validation!$B$3,"Before period",IF($W505&gt;Validation!$C$3,"After period","In period")))</f>
        <v>No date</v>
      </c>
      <c r="AI505" s="26" t="str">
        <f aca="false">IF($Y505="","",TRIM(RIGHT(SUBSTITUTE($Y505," ",REPT(" ",50)),50)))</f>
        <v/>
      </c>
      <c r="AJ505" s="27" t="str">
        <f aca="false">IF($A505="","",IF(NOT(ISERROR(MATCH($A505,Validation!$A$193:$A$217,0))),"Manual mapping",IF(COUNTIF(Validation!$U$19:$U$178,$Z505)&gt;0,"Direct",IF(COUNTIF(Validation!$S$19:$S$178,$AI505)=1,"By surname","Unresolved"))))</f>
        <v/>
      </c>
      <c r="AK505" s="28" t="str">
        <f aca="false">IF($L505="","",IF(MATCH($L505,$L$2:$L$3000,0)&lt;&gt;ROW()-1,"",COUNT($AK$1:$AK504)+1))</f>
        <v/>
      </c>
      <c r="AL505" s="28" t="str">
        <f aca="false">IF($G505="","",IF(MATCH($G505,$G$2:$G$3000,0)&lt;&gt;ROW()-1,"",COUNT($AL$1:$AL504)+1))</f>
        <v/>
      </c>
      <c r="AM505" s="28" t="str">
        <f aca="false">IF($H505="","",IF(MATCH($H505,$H$2:$H$3000,0)&lt;&gt;ROW()-1,"",COUNT($AM$1:$AM504)+1))</f>
        <v/>
      </c>
      <c r="AN505" s="28" t="str">
        <f aca="false">IF($I505="","",IF(MATCH($I505,$I$2:$I$3000,0)&lt;&gt;ROW()-1,"",COUNT($AN$1:$AN504)+1))</f>
        <v/>
      </c>
      <c r="AO505" s="28" t="str">
        <f aca="false">IF($Q505="","",IF(MATCH($Q505,$Q$2:$Q$3000,0)&lt;&gt;ROW()-1,"",COUNT($AO$1:$AO504)+1))</f>
        <v/>
      </c>
    </row>
    <row r="506" customFormat="false" ht="12.75" hidden="false" customHeight="true" outlineLevel="0" collapsed="false">
      <c r="W506" s="24" t="n">
        <f aca="false">IF($F506="",0,IFERROR(IF(ISNUMBER($F506),INT($F506),DATE(VALUE(MID(SUBSTITUTE(LEFT($F506,FIND(" ",$F506&amp;" ")-1),"/",REPT(" ",20)),41,20)),VALUE(LEFT(SUBSTITUTE(LEFT($F506,FIND(" ",$F506&amp;" ")-1),"/",REPT(" ",20)),20)),VALUE(MID(SUBSTITUTE(LEFT($F506,FIND(" ",$F506&amp;" ")-1),"/",REPT(" ",20)),21,20)))),0))</f>
        <v>0</v>
      </c>
      <c r="X506" s="25" t="str">
        <f aca="false">IF(ISNUMBER($N506),$N506*Validation!$B$5,"")</f>
        <v/>
      </c>
      <c r="Y506" s="26" t="str">
        <f aca="false">IF($A506="","",SUBSTITUTE(SUBSTITUTE(SUBSTITUTE(SUBSTITUTE(SUBSTITUTE(SUBSTITUTE(SUBSTITUTE(UPPER(TRIM($A506)),"Á","A"),"É","E"),"Í","I"),"Ó","O"),"Ú","U"),"Ñ","N"),"Ü","U"))</f>
        <v/>
      </c>
      <c r="Z506" s="26" t="str">
        <f aca="false">IF($Y506="","",LEFT($Y506,1)&amp;" "&amp;TRIM(RIGHT(SUBSTITUTE($Y506," ",REPT(" ",50)),50)))</f>
        <v/>
      </c>
      <c r="AA506" s="27" t="str">
        <f aca="false">IF($AF506="","",IF(COUNTIF(Validation!$U$19:$U$178,$AF506)&gt;0,"OK","NO MATCH"))</f>
        <v/>
      </c>
      <c r="AB506" s="27" t="str">
        <f aca="false">IF($W506=0,"",IF(AND($W506&gt;=Validation!$B$3,$W506&lt;=Validation!$C$3),"Yes","No"))</f>
        <v/>
      </c>
      <c r="AC506" s="26" t="str">
        <f aca="false">IF($A506="","",$AF506&amp;"|"&amp;TEXT($W506,"yyyy-mm-dd")&amp;"|"&amp;$J506&amp;"|"&amp;$N506)</f>
        <v/>
      </c>
      <c r="AD506" s="27" t="str">
        <f aca="false">IF($AC506="","",IF(COUNTIF($AC$2:$AC$3000,$AC506)&gt;1,"REVIEW","OK"))</f>
        <v/>
      </c>
      <c r="AE506" s="27" t="str">
        <f aca="false">IF(OR($W506=0,$O506=""),"",IF(IFERROR(IF(ISNUMBER($O506),INT($O506),DATE(VALUE(MID(SUBSTITUTE(LEFT($O506,FIND(" ",$O506&amp;" ")-1),"/",REPT(" ",20)),41,20)),VALUE(LEFT(SUBSTITUTE(LEFT($O506,FIND(" ",$O506&amp;" ")-1),"/",REPT(" ",20)),20)),VALUE(MID(SUBSTITUTE(LEFT($O506,FIND(" ",$O506&amp;" ")-1),"/",REPT(" ",20)),21,20)))),0)&gt;$W506,"Late","Same day"))</f>
        <v/>
      </c>
      <c r="AF506" s="26" t="str">
        <f aca="false">IF($A506="","",IFERROR(INDEX(Validation!$C$193:$C$217,MATCH($A506,Validation!$A$193:$A$217,0)),IF(COUNTIF(Validation!$U$19:$U$178,$Z506)&gt;0,$Z506,IF(COUNTIF(Validation!$S$19:$S$178,$AI506)=1,INDEX(Validation!$U$19:$U$178,MATCH($AI506,Validation!$S$19:$S$178,0)),$Z506))))</f>
        <v/>
      </c>
      <c r="AG506" s="27" t="str">
        <f aca="false">IF(COUNTA($A506:$U506)=0,"",IF($A506="","No name",IF($F506="","No date",IF($W506=0,"Date ilegible",IF(NOT(ISNUMBER($N506)),"Hours no numéricas",IF($AA506="NO MATCH","Person no identificada","OK"))))))</f>
        <v/>
      </c>
      <c r="AH506" s="27" t="str">
        <f aca="false">IF($W506=0,"No date",IF($W506&lt;Validation!$B$3,"Before period",IF($W506&gt;Validation!$C$3,"After period","In period")))</f>
        <v>No date</v>
      </c>
      <c r="AI506" s="26" t="str">
        <f aca="false">IF($Y506="","",TRIM(RIGHT(SUBSTITUTE($Y506," ",REPT(" ",50)),50)))</f>
        <v/>
      </c>
      <c r="AJ506" s="27" t="str">
        <f aca="false">IF($A506="","",IF(NOT(ISERROR(MATCH($A506,Validation!$A$193:$A$217,0))),"Manual mapping",IF(COUNTIF(Validation!$U$19:$U$178,$Z506)&gt;0,"Direct",IF(COUNTIF(Validation!$S$19:$S$178,$AI506)=1,"By surname","Unresolved"))))</f>
        <v/>
      </c>
      <c r="AK506" s="28" t="str">
        <f aca="false">IF($L506="","",IF(MATCH($L506,$L$2:$L$3000,0)&lt;&gt;ROW()-1,"",COUNT($AK$1:$AK505)+1))</f>
        <v/>
      </c>
      <c r="AL506" s="28" t="str">
        <f aca="false">IF($G506="","",IF(MATCH($G506,$G$2:$G$3000,0)&lt;&gt;ROW()-1,"",COUNT($AL$1:$AL505)+1))</f>
        <v/>
      </c>
      <c r="AM506" s="28" t="str">
        <f aca="false">IF($H506="","",IF(MATCH($H506,$H$2:$H$3000,0)&lt;&gt;ROW()-1,"",COUNT($AM$1:$AM505)+1))</f>
        <v/>
      </c>
      <c r="AN506" s="28" t="str">
        <f aca="false">IF($I506="","",IF(MATCH($I506,$I$2:$I$3000,0)&lt;&gt;ROW()-1,"",COUNT($AN$1:$AN505)+1))</f>
        <v/>
      </c>
      <c r="AO506" s="28" t="str">
        <f aca="false">IF($Q506="","",IF(MATCH($Q506,$Q$2:$Q$3000,0)&lt;&gt;ROW()-1,"",COUNT($AO$1:$AO505)+1))</f>
        <v/>
      </c>
    </row>
    <row r="507" customFormat="false" ht="12.75" hidden="false" customHeight="true" outlineLevel="0" collapsed="false">
      <c r="W507" s="24" t="n">
        <f aca="false">IF($F507="",0,IFERROR(IF(ISNUMBER($F507),INT($F507),DATE(VALUE(MID(SUBSTITUTE(LEFT($F507,FIND(" ",$F507&amp;" ")-1),"/",REPT(" ",20)),41,20)),VALUE(LEFT(SUBSTITUTE(LEFT($F507,FIND(" ",$F507&amp;" ")-1),"/",REPT(" ",20)),20)),VALUE(MID(SUBSTITUTE(LEFT($F507,FIND(" ",$F507&amp;" ")-1),"/",REPT(" ",20)),21,20)))),0))</f>
        <v>0</v>
      </c>
      <c r="X507" s="25" t="str">
        <f aca="false">IF(ISNUMBER($N507),$N507*Validation!$B$5,"")</f>
        <v/>
      </c>
      <c r="Y507" s="26" t="str">
        <f aca="false">IF($A507="","",SUBSTITUTE(SUBSTITUTE(SUBSTITUTE(SUBSTITUTE(SUBSTITUTE(SUBSTITUTE(SUBSTITUTE(UPPER(TRIM($A507)),"Á","A"),"É","E"),"Í","I"),"Ó","O"),"Ú","U"),"Ñ","N"),"Ü","U"))</f>
        <v/>
      </c>
      <c r="Z507" s="26" t="str">
        <f aca="false">IF($Y507="","",LEFT($Y507,1)&amp;" "&amp;TRIM(RIGHT(SUBSTITUTE($Y507," ",REPT(" ",50)),50)))</f>
        <v/>
      </c>
      <c r="AA507" s="27" t="str">
        <f aca="false">IF($AF507="","",IF(COUNTIF(Validation!$U$19:$U$178,$AF507)&gt;0,"OK","NO MATCH"))</f>
        <v/>
      </c>
      <c r="AB507" s="27" t="str">
        <f aca="false">IF($W507=0,"",IF(AND($W507&gt;=Validation!$B$3,$W507&lt;=Validation!$C$3),"Yes","No"))</f>
        <v/>
      </c>
      <c r="AC507" s="26" t="str">
        <f aca="false">IF($A507="","",$AF507&amp;"|"&amp;TEXT($W507,"yyyy-mm-dd")&amp;"|"&amp;$J507&amp;"|"&amp;$N507)</f>
        <v/>
      </c>
      <c r="AD507" s="27" t="str">
        <f aca="false">IF($AC507="","",IF(COUNTIF($AC$2:$AC$3000,$AC507)&gt;1,"REVIEW","OK"))</f>
        <v/>
      </c>
      <c r="AE507" s="27" t="str">
        <f aca="false">IF(OR($W507=0,$O507=""),"",IF(IFERROR(IF(ISNUMBER($O507),INT($O507),DATE(VALUE(MID(SUBSTITUTE(LEFT($O507,FIND(" ",$O507&amp;" ")-1),"/",REPT(" ",20)),41,20)),VALUE(LEFT(SUBSTITUTE(LEFT($O507,FIND(" ",$O507&amp;" ")-1),"/",REPT(" ",20)),20)),VALUE(MID(SUBSTITUTE(LEFT($O507,FIND(" ",$O507&amp;" ")-1),"/",REPT(" ",20)),21,20)))),0)&gt;$W507,"Late","Same day"))</f>
        <v/>
      </c>
      <c r="AF507" s="26" t="str">
        <f aca="false">IF($A507="","",IFERROR(INDEX(Validation!$C$193:$C$217,MATCH($A507,Validation!$A$193:$A$217,0)),IF(COUNTIF(Validation!$U$19:$U$178,$Z507)&gt;0,$Z507,IF(COUNTIF(Validation!$S$19:$S$178,$AI507)=1,INDEX(Validation!$U$19:$U$178,MATCH($AI507,Validation!$S$19:$S$178,0)),$Z507))))</f>
        <v/>
      </c>
      <c r="AG507" s="27" t="str">
        <f aca="false">IF(COUNTA($A507:$U507)=0,"",IF($A507="","No name",IF($F507="","No date",IF($W507=0,"Date ilegible",IF(NOT(ISNUMBER($N507)),"Hours no numéricas",IF($AA507="NO MATCH","Person no identificada","OK"))))))</f>
        <v/>
      </c>
      <c r="AH507" s="27" t="str">
        <f aca="false">IF($W507=0,"No date",IF($W507&lt;Validation!$B$3,"Before period",IF($W507&gt;Validation!$C$3,"After period","In period")))</f>
        <v>No date</v>
      </c>
      <c r="AI507" s="26" t="str">
        <f aca="false">IF($Y507="","",TRIM(RIGHT(SUBSTITUTE($Y507," ",REPT(" ",50)),50)))</f>
        <v/>
      </c>
      <c r="AJ507" s="27" t="str">
        <f aca="false">IF($A507="","",IF(NOT(ISERROR(MATCH($A507,Validation!$A$193:$A$217,0))),"Manual mapping",IF(COUNTIF(Validation!$U$19:$U$178,$Z507)&gt;0,"Direct",IF(COUNTIF(Validation!$S$19:$S$178,$AI507)=1,"By surname","Unresolved"))))</f>
        <v/>
      </c>
      <c r="AK507" s="28" t="str">
        <f aca="false">IF($L507="","",IF(MATCH($L507,$L$2:$L$3000,0)&lt;&gt;ROW()-1,"",COUNT($AK$1:$AK506)+1))</f>
        <v/>
      </c>
      <c r="AL507" s="28" t="str">
        <f aca="false">IF($G507="","",IF(MATCH($G507,$G$2:$G$3000,0)&lt;&gt;ROW()-1,"",COUNT($AL$1:$AL506)+1))</f>
        <v/>
      </c>
      <c r="AM507" s="28" t="str">
        <f aca="false">IF($H507="","",IF(MATCH($H507,$H$2:$H$3000,0)&lt;&gt;ROW()-1,"",COUNT($AM$1:$AM506)+1))</f>
        <v/>
      </c>
      <c r="AN507" s="28" t="str">
        <f aca="false">IF($I507="","",IF(MATCH($I507,$I$2:$I$3000,0)&lt;&gt;ROW()-1,"",COUNT($AN$1:$AN506)+1))</f>
        <v/>
      </c>
      <c r="AO507" s="28" t="str">
        <f aca="false">IF($Q507="","",IF(MATCH($Q507,$Q$2:$Q$3000,0)&lt;&gt;ROW()-1,"",COUNT($AO$1:$AO506)+1))</f>
        <v/>
      </c>
    </row>
    <row r="508" customFormat="false" ht="12.75" hidden="false" customHeight="true" outlineLevel="0" collapsed="false">
      <c r="W508" s="24" t="n">
        <f aca="false">IF($F508="",0,IFERROR(IF(ISNUMBER($F508),INT($F508),DATE(VALUE(MID(SUBSTITUTE(LEFT($F508,FIND(" ",$F508&amp;" ")-1),"/",REPT(" ",20)),41,20)),VALUE(LEFT(SUBSTITUTE(LEFT($F508,FIND(" ",$F508&amp;" ")-1),"/",REPT(" ",20)),20)),VALUE(MID(SUBSTITUTE(LEFT($F508,FIND(" ",$F508&amp;" ")-1),"/",REPT(" ",20)),21,20)))),0))</f>
        <v>0</v>
      </c>
      <c r="X508" s="25" t="str">
        <f aca="false">IF(ISNUMBER($N508),$N508*Validation!$B$5,"")</f>
        <v/>
      </c>
      <c r="Y508" s="26" t="str">
        <f aca="false">IF($A508="","",SUBSTITUTE(SUBSTITUTE(SUBSTITUTE(SUBSTITUTE(SUBSTITUTE(SUBSTITUTE(SUBSTITUTE(UPPER(TRIM($A508)),"Á","A"),"É","E"),"Í","I"),"Ó","O"),"Ú","U"),"Ñ","N"),"Ü","U"))</f>
        <v/>
      </c>
      <c r="Z508" s="26" t="str">
        <f aca="false">IF($Y508="","",LEFT($Y508,1)&amp;" "&amp;TRIM(RIGHT(SUBSTITUTE($Y508," ",REPT(" ",50)),50)))</f>
        <v/>
      </c>
      <c r="AA508" s="27" t="str">
        <f aca="false">IF($AF508="","",IF(COUNTIF(Validation!$U$19:$U$178,$AF508)&gt;0,"OK","NO MATCH"))</f>
        <v/>
      </c>
      <c r="AB508" s="27" t="str">
        <f aca="false">IF($W508=0,"",IF(AND($W508&gt;=Validation!$B$3,$W508&lt;=Validation!$C$3),"Yes","No"))</f>
        <v/>
      </c>
      <c r="AC508" s="26" t="str">
        <f aca="false">IF($A508="","",$AF508&amp;"|"&amp;TEXT($W508,"yyyy-mm-dd")&amp;"|"&amp;$J508&amp;"|"&amp;$N508)</f>
        <v/>
      </c>
      <c r="AD508" s="27" t="str">
        <f aca="false">IF($AC508="","",IF(COUNTIF($AC$2:$AC$3000,$AC508)&gt;1,"REVIEW","OK"))</f>
        <v/>
      </c>
      <c r="AE508" s="27" t="str">
        <f aca="false">IF(OR($W508=0,$O508=""),"",IF(IFERROR(IF(ISNUMBER($O508),INT($O508),DATE(VALUE(MID(SUBSTITUTE(LEFT($O508,FIND(" ",$O508&amp;" ")-1),"/",REPT(" ",20)),41,20)),VALUE(LEFT(SUBSTITUTE(LEFT($O508,FIND(" ",$O508&amp;" ")-1),"/",REPT(" ",20)),20)),VALUE(MID(SUBSTITUTE(LEFT($O508,FIND(" ",$O508&amp;" ")-1),"/",REPT(" ",20)),21,20)))),0)&gt;$W508,"Late","Same day"))</f>
        <v/>
      </c>
      <c r="AF508" s="26" t="str">
        <f aca="false">IF($A508="","",IFERROR(INDEX(Validation!$C$193:$C$217,MATCH($A508,Validation!$A$193:$A$217,0)),IF(COUNTIF(Validation!$U$19:$U$178,$Z508)&gt;0,$Z508,IF(COUNTIF(Validation!$S$19:$S$178,$AI508)=1,INDEX(Validation!$U$19:$U$178,MATCH($AI508,Validation!$S$19:$S$178,0)),$Z508))))</f>
        <v/>
      </c>
      <c r="AG508" s="27" t="str">
        <f aca="false">IF(COUNTA($A508:$U508)=0,"",IF($A508="","No name",IF($F508="","No date",IF($W508=0,"Date ilegible",IF(NOT(ISNUMBER($N508)),"Hours no numéricas",IF($AA508="NO MATCH","Person no identificada","OK"))))))</f>
        <v/>
      </c>
      <c r="AH508" s="27" t="str">
        <f aca="false">IF($W508=0,"No date",IF($W508&lt;Validation!$B$3,"Before period",IF($W508&gt;Validation!$C$3,"After period","In period")))</f>
        <v>No date</v>
      </c>
      <c r="AI508" s="26" t="str">
        <f aca="false">IF($Y508="","",TRIM(RIGHT(SUBSTITUTE($Y508," ",REPT(" ",50)),50)))</f>
        <v/>
      </c>
      <c r="AJ508" s="27" t="str">
        <f aca="false">IF($A508="","",IF(NOT(ISERROR(MATCH($A508,Validation!$A$193:$A$217,0))),"Manual mapping",IF(COUNTIF(Validation!$U$19:$U$178,$Z508)&gt;0,"Direct",IF(COUNTIF(Validation!$S$19:$S$178,$AI508)=1,"By surname","Unresolved"))))</f>
        <v/>
      </c>
      <c r="AK508" s="28" t="str">
        <f aca="false">IF($L508="","",IF(MATCH($L508,$L$2:$L$3000,0)&lt;&gt;ROW()-1,"",COUNT($AK$1:$AK507)+1))</f>
        <v/>
      </c>
      <c r="AL508" s="28" t="str">
        <f aca="false">IF($G508="","",IF(MATCH($G508,$G$2:$G$3000,0)&lt;&gt;ROW()-1,"",COUNT($AL$1:$AL507)+1))</f>
        <v/>
      </c>
      <c r="AM508" s="28" t="str">
        <f aca="false">IF($H508="","",IF(MATCH($H508,$H$2:$H$3000,0)&lt;&gt;ROW()-1,"",COUNT($AM$1:$AM507)+1))</f>
        <v/>
      </c>
      <c r="AN508" s="28" t="str">
        <f aca="false">IF($I508="","",IF(MATCH($I508,$I$2:$I$3000,0)&lt;&gt;ROW()-1,"",COUNT($AN$1:$AN507)+1))</f>
        <v/>
      </c>
      <c r="AO508" s="28" t="str">
        <f aca="false">IF($Q508="","",IF(MATCH($Q508,$Q$2:$Q$3000,0)&lt;&gt;ROW()-1,"",COUNT($AO$1:$AO507)+1))</f>
        <v/>
      </c>
    </row>
    <row r="509" customFormat="false" ht="12.75" hidden="false" customHeight="true" outlineLevel="0" collapsed="false">
      <c r="W509" s="24" t="n">
        <f aca="false">IF($F509="",0,IFERROR(IF(ISNUMBER($F509),INT($F509),DATE(VALUE(MID(SUBSTITUTE(LEFT($F509,FIND(" ",$F509&amp;" ")-1),"/",REPT(" ",20)),41,20)),VALUE(LEFT(SUBSTITUTE(LEFT($F509,FIND(" ",$F509&amp;" ")-1),"/",REPT(" ",20)),20)),VALUE(MID(SUBSTITUTE(LEFT($F509,FIND(" ",$F509&amp;" ")-1),"/",REPT(" ",20)),21,20)))),0))</f>
        <v>0</v>
      </c>
      <c r="X509" s="25" t="str">
        <f aca="false">IF(ISNUMBER($N509),$N509*Validation!$B$5,"")</f>
        <v/>
      </c>
      <c r="Y509" s="26" t="str">
        <f aca="false">IF($A509="","",SUBSTITUTE(SUBSTITUTE(SUBSTITUTE(SUBSTITUTE(SUBSTITUTE(SUBSTITUTE(SUBSTITUTE(UPPER(TRIM($A509)),"Á","A"),"É","E"),"Í","I"),"Ó","O"),"Ú","U"),"Ñ","N"),"Ü","U"))</f>
        <v/>
      </c>
      <c r="Z509" s="26" t="str">
        <f aca="false">IF($Y509="","",LEFT($Y509,1)&amp;" "&amp;TRIM(RIGHT(SUBSTITUTE($Y509," ",REPT(" ",50)),50)))</f>
        <v/>
      </c>
      <c r="AA509" s="27" t="str">
        <f aca="false">IF($AF509="","",IF(COUNTIF(Validation!$U$19:$U$178,$AF509)&gt;0,"OK","NO MATCH"))</f>
        <v/>
      </c>
      <c r="AB509" s="27" t="str">
        <f aca="false">IF($W509=0,"",IF(AND($W509&gt;=Validation!$B$3,$W509&lt;=Validation!$C$3),"Yes","No"))</f>
        <v/>
      </c>
      <c r="AC509" s="26" t="str">
        <f aca="false">IF($A509="","",$AF509&amp;"|"&amp;TEXT($W509,"yyyy-mm-dd")&amp;"|"&amp;$J509&amp;"|"&amp;$N509)</f>
        <v/>
      </c>
      <c r="AD509" s="27" t="str">
        <f aca="false">IF($AC509="","",IF(COUNTIF($AC$2:$AC$3000,$AC509)&gt;1,"REVIEW","OK"))</f>
        <v/>
      </c>
      <c r="AE509" s="27" t="str">
        <f aca="false">IF(OR($W509=0,$O509=""),"",IF(IFERROR(IF(ISNUMBER($O509),INT($O509),DATE(VALUE(MID(SUBSTITUTE(LEFT($O509,FIND(" ",$O509&amp;" ")-1),"/",REPT(" ",20)),41,20)),VALUE(LEFT(SUBSTITUTE(LEFT($O509,FIND(" ",$O509&amp;" ")-1),"/",REPT(" ",20)),20)),VALUE(MID(SUBSTITUTE(LEFT($O509,FIND(" ",$O509&amp;" ")-1),"/",REPT(" ",20)),21,20)))),0)&gt;$W509,"Late","Same day"))</f>
        <v/>
      </c>
      <c r="AF509" s="26" t="str">
        <f aca="false">IF($A509="","",IFERROR(INDEX(Validation!$C$193:$C$217,MATCH($A509,Validation!$A$193:$A$217,0)),IF(COUNTIF(Validation!$U$19:$U$178,$Z509)&gt;0,$Z509,IF(COUNTIF(Validation!$S$19:$S$178,$AI509)=1,INDEX(Validation!$U$19:$U$178,MATCH($AI509,Validation!$S$19:$S$178,0)),$Z509))))</f>
        <v/>
      </c>
      <c r="AG509" s="27" t="str">
        <f aca="false">IF(COUNTA($A509:$U509)=0,"",IF($A509="","No name",IF($F509="","No date",IF($W509=0,"Date ilegible",IF(NOT(ISNUMBER($N509)),"Hours no numéricas",IF($AA509="NO MATCH","Person no identificada","OK"))))))</f>
        <v/>
      </c>
      <c r="AH509" s="27" t="str">
        <f aca="false">IF($W509=0,"No date",IF($W509&lt;Validation!$B$3,"Before period",IF($W509&gt;Validation!$C$3,"After period","In period")))</f>
        <v>No date</v>
      </c>
      <c r="AI509" s="26" t="str">
        <f aca="false">IF($Y509="","",TRIM(RIGHT(SUBSTITUTE($Y509," ",REPT(" ",50)),50)))</f>
        <v/>
      </c>
      <c r="AJ509" s="27" t="str">
        <f aca="false">IF($A509="","",IF(NOT(ISERROR(MATCH($A509,Validation!$A$193:$A$217,0))),"Manual mapping",IF(COUNTIF(Validation!$U$19:$U$178,$Z509)&gt;0,"Direct",IF(COUNTIF(Validation!$S$19:$S$178,$AI509)=1,"By surname","Unresolved"))))</f>
        <v/>
      </c>
      <c r="AK509" s="28" t="str">
        <f aca="false">IF($L509="","",IF(MATCH($L509,$L$2:$L$3000,0)&lt;&gt;ROW()-1,"",COUNT($AK$1:$AK508)+1))</f>
        <v/>
      </c>
      <c r="AL509" s="28" t="str">
        <f aca="false">IF($G509="","",IF(MATCH($G509,$G$2:$G$3000,0)&lt;&gt;ROW()-1,"",COUNT($AL$1:$AL508)+1))</f>
        <v/>
      </c>
      <c r="AM509" s="28" t="str">
        <f aca="false">IF($H509="","",IF(MATCH($H509,$H$2:$H$3000,0)&lt;&gt;ROW()-1,"",COUNT($AM$1:$AM508)+1))</f>
        <v/>
      </c>
      <c r="AN509" s="28" t="str">
        <f aca="false">IF($I509="","",IF(MATCH($I509,$I$2:$I$3000,0)&lt;&gt;ROW()-1,"",COUNT($AN$1:$AN508)+1))</f>
        <v/>
      </c>
      <c r="AO509" s="28" t="str">
        <f aca="false">IF($Q509="","",IF(MATCH($Q509,$Q$2:$Q$3000,0)&lt;&gt;ROW()-1,"",COUNT($AO$1:$AO508)+1))</f>
        <v/>
      </c>
    </row>
    <row r="510" customFormat="false" ht="12.75" hidden="false" customHeight="true" outlineLevel="0" collapsed="false">
      <c r="W510" s="24" t="n">
        <f aca="false">IF($F510="",0,IFERROR(IF(ISNUMBER($F510),INT($F510),DATE(VALUE(MID(SUBSTITUTE(LEFT($F510,FIND(" ",$F510&amp;" ")-1),"/",REPT(" ",20)),41,20)),VALUE(LEFT(SUBSTITUTE(LEFT($F510,FIND(" ",$F510&amp;" ")-1),"/",REPT(" ",20)),20)),VALUE(MID(SUBSTITUTE(LEFT($F510,FIND(" ",$F510&amp;" ")-1),"/",REPT(" ",20)),21,20)))),0))</f>
        <v>0</v>
      </c>
      <c r="X510" s="25" t="str">
        <f aca="false">IF(ISNUMBER($N510),$N510*Validation!$B$5,"")</f>
        <v/>
      </c>
      <c r="Y510" s="26" t="str">
        <f aca="false">IF($A510="","",SUBSTITUTE(SUBSTITUTE(SUBSTITUTE(SUBSTITUTE(SUBSTITUTE(SUBSTITUTE(SUBSTITUTE(UPPER(TRIM($A510)),"Á","A"),"É","E"),"Í","I"),"Ó","O"),"Ú","U"),"Ñ","N"),"Ü","U"))</f>
        <v/>
      </c>
      <c r="Z510" s="26" t="str">
        <f aca="false">IF($Y510="","",LEFT($Y510,1)&amp;" "&amp;TRIM(RIGHT(SUBSTITUTE($Y510," ",REPT(" ",50)),50)))</f>
        <v/>
      </c>
      <c r="AA510" s="27" t="str">
        <f aca="false">IF($AF510="","",IF(COUNTIF(Validation!$U$19:$U$178,$AF510)&gt;0,"OK","NO MATCH"))</f>
        <v/>
      </c>
      <c r="AB510" s="27" t="str">
        <f aca="false">IF($W510=0,"",IF(AND($W510&gt;=Validation!$B$3,$W510&lt;=Validation!$C$3),"Yes","No"))</f>
        <v/>
      </c>
      <c r="AC510" s="26" t="str">
        <f aca="false">IF($A510="","",$AF510&amp;"|"&amp;TEXT($W510,"yyyy-mm-dd")&amp;"|"&amp;$J510&amp;"|"&amp;$N510)</f>
        <v/>
      </c>
      <c r="AD510" s="27" t="str">
        <f aca="false">IF($AC510="","",IF(COUNTIF($AC$2:$AC$3000,$AC510)&gt;1,"REVIEW","OK"))</f>
        <v/>
      </c>
      <c r="AE510" s="27" t="str">
        <f aca="false">IF(OR($W510=0,$O510=""),"",IF(IFERROR(IF(ISNUMBER($O510),INT($O510),DATE(VALUE(MID(SUBSTITUTE(LEFT($O510,FIND(" ",$O510&amp;" ")-1),"/",REPT(" ",20)),41,20)),VALUE(LEFT(SUBSTITUTE(LEFT($O510,FIND(" ",$O510&amp;" ")-1),"/",REPT(" ",20)),20)),VALUE(MID(SUBSTITUTE(LEFT($O510,FIND(" ",$O510&amp;" ")-1),"/",REPT(" ",20)),21,20)))),0)&gt;$W510,"Late","Same day"))</f>
        <v/>
      </c>
      <c r="AF510" s="26" t="str">
        <f aca="false">IF($A510="","",IFERROR(INDEX(Validation!$C$193:$C$217,MATCH($A510,Validation!$A$193:$A$217,0)),IF(COUNTIF(Validation!$U$19:$U$178,$Z510)&gt;0,$Z510,IF(COUNTIF(Validation!$S$19:$S$178,$AI510)=1,INDEX(Validation!$U$19:$U$178,MATCH($AI510,Validation!$S$19:$S$178,0)),$Z510))))</f>
        <v/>
      </c>
      <c r="AG510" s="27" t="str">
        <f aca="false">IF(COUNTA($A510:$U510)=0,"",IF($A510="","No name",IF($F510="","No date",IF($W510=0,"Date ilegible",IF(NOT(ISNUMBER($N510)),"Hours no numéricas",IF($AA510="NO MATCH","Person no identificada","OK"))))))</f>
        <v/>
      </c>
      <c r="AH510" s="27" t="str">
        <f aca="false">IF($W510=0,"No date",IF($W510&lt;Validation!$B$3,"Before period",IF($W510&gt;Validation!$C$3,"After period","In period")))</f>
        <v>No date</v>
      </c>
      <c r="AI510" s="26" t="str">
        <f aca="false">IF($Y510="","",TRIM(RIGHT(SUBSTITUTE($Y510," ",REPT(" ",50)),50)))</f>
        <v/>
      </c>
      <c r="AJ510" s="27" t="str">
        <f aca="false">IF($A510="","",IF(NOT(ISERROR(MATCH($A510,Validation!$A$193:$A$217,0))),"Manual mapping",IF(COUNTIF(Validation!$U$19:$U$178,$Z510)&gt;0,"Direct",IF(COUNTIF(Validation!$S$19:$S$178,$AI510)=1,"By surname","Unresolved"))))</f>
        <v/>
      </c>
      <c r="AK510" s="28" t="str">
        <f aca="false">IF($L510="","",IF(MATCH($L510,$L$2:$L$3000,0)&lt;&gt;ROW()-1,"",COUNT($AK$1:$AK509)+1))</f>
        <v/>
      </c>
      <c r="AL510" s="28" t="str">
        <f aca="false">IF($G510="","",IF(MATCH($G510,$G$2:$G$3000,0)&lt;&gt;ROW()-1,"",COUNT($AL$1:$AL509)+1))</f>
        <v/>
      </c>
      <c r="AM510" s="28" t="str">
        <f aca="false">IF($H510="","",IF(MATCH($H510,$H$2:$H$3000,0)&lt;&gt;ROW()-1,"",COUNT($AM$1:$AM509)+1))</f>
        <v/>
      </c>
      <c r="AN510" s="28" t="str">
        <f aca="false">IF($I510="","",IF(MATCH($I510,$I$2:$I$3000,0)&lt;&gt;ROW()-1,"",COUNT($AN$1:$AN509)+1))</f>
        <v/>
      </c>
      <c r="AO510" s="28" t="str">
        <f aca="false">IF($Q510="","",IF(MATCH($Q510,$Q$2:$Q$3000,0)&lt;&gt;ROW()-1,"",COUNT($AO$1:$AO509)+1))</f>
        <v/>
      </c>
    </row>
    <row r="511" customFormat="false" ht="12.75" hidden="false" customHeight="true" outlineLevel="0" collapsed="false">
      <c r="W511" s="24" t="n">
        <f aca="false">IF($F511="",0,IFERROR(IF(ISNUMBER($F511),INT($F511),DATE(VALUE(MID(SUBSTITUTE(LEFT($F511,FIND(" ",$F511&amp;" ")-1),"/",REPT(" ",20)),41,20)),VALUE(LEFT(SUBSTITUTE(LEFT($F511,FIND(" ",$F511&amp;" ")-1),"/",REPT(" ",20)),20)),VALUE(MID(SUBSTITUTE(LEFT($F511,FIND(" ",$F511&amp;" ")-1),"/",REPT(" ",20)),21,20)))),0))</f>
        <v>0</v>
      </c>
      <c r="X511" s="25" t="str">
        <f aca="false">IF(ISNUMBER($N511),$N511*Validation!$B$5,"")</f>
        <v/>
      </c>
      <c r="Y511" s="26" t="str">
        <f aca="false">IF($A511="","",SUBSTITUTE(SUBSTITUTE(SUBSTITUTE(SUBSTITUTE(SUBSTITUTE(SUBSTITUTE(SUBSTITUTE(UPPER(TRIM($A511)),"Á","A"),"É","E"),"Í","I"),"Ó","O"),"Ú","U"),"Ñ","N"),"Ü","U"))</f>
        <v/>
      </c>
      <c r="Z511" s="26" t="str">
        <f aca="false">IF($Y511="","",LEFT($Y511,1)&amp;" "&amp;TRIM(RIGHT(SUBSTITUTE($Y511," ",REPT(" ",50)),50)))</f>
        <v/>
      </c>
      <c r="AA511" s="27" t="str">
        <f aca="false">IF($AF511="","",IF(COUNTIF(Validation!$U$19:$U$178,$AF511)&gt;0,"OK","NO MATCH"))</f>
        <v/>
      </c>
      <c r="AB511" s="27" t="str">
        <f aca="false">IF($W511=0,"",IF(AND($W511&gt;=Validation!$B$3,$W511&lt;=Validation!$C$3),"Yes","No"))</f>
        <v/>
      </c>
      <c r="AC511" s="26" t="str">
        <f aca="false">IF($A511="","",$AF511&amp;"|"&amp;TEXT($W511,"yyyy-mm-dd")&amp;"|"&amp;$J511&amp;"|"&amp;$N511)</f>
        <v/>
      </c>
      <c r="AD511" s="27" t="str">
        <f aca="false">IF($AC511="","",IF(COUNTIF($AC$2:$AC$3000,$AC511)&gt;1,"REVIEW","OK"))</f>
        <v/>
      </c>
      <c r="AE511" s="27" t="str">
        <f aca="false">IF(OR($W511=0,$O511=""),"",IF(IFERROR(IF(ISNUMBER($O511),INT($O511),DATE(VALUE(MID(SUBSTITUTE(LEFT($O511,FIND(" ",$O511&amp;" ")-1),"/",REPT(" ",20)),41,20)),VALUE(LEFT(SUBSTITUTE(LEFT($O511,FIND(" ",$O511&amp;" ")-1),"/",REPT(" ",20)),20)),VALUE(MID(SUBSTITUTE(LEFT($O511,FIND(" ",$O511&amp;" ")-1),"/",REPT(" ",20)),21,20)))),0)&gt;$W511,"Late","Same day"))</f>
        <v/>
      </c>
      <c r="AF511" s="26" t="str">
        <f aca="false">IF($A511="","",IFERROR(INDEX(Validation!$C$193:$C$217,MATCH($A511,Validation!$A$193:$A$217,0)),IF(COUNTIF(Validation!$U$19:$U$178,$Z511)&gt;0,$Z511,IF(COUNTIF(Validation!$S$19:$S$178,$AI511)=1,INDEX(Validation!$U$19:$U$178,MATCH($AI511,Validation!$S$19:$S$178,0)),$Z511))))</f>
        <v/>
      </c>
      <c r="AG511" s="27" t="str">
        <f aca="false">IF(COUNTA($A511:$U511)=0,"",IF($A511="","No name",IF($F511="","No date",IF($W511=0,"Date ilegible",IF(NOT(ISNUMBER($N511)),"Hours no numéricas",IF($AA511="NO MATCH","Person no identificada","OK"))))))</f>
        <v/>
      </c>
      <c r="AH511" s="27" t="str">
        <f aca="false">IF($W511=0,"No date",IF($W511&lt;Validation!$B$3,"Before period",IF($W511&gt;Validation!$C$3,"After period","In period")))</f>
        <v>No date</v>
      </c>
      <c r="AI511" s="26" t="str">
        <f aca="false">IF($Y511="","",TRIM(RIGHT(SUBSTITUTE($Y511," ",REPT(" ",50)),50)))</f>
        <v/>
      </c>
      <c r="AJ511" s="27" t="str">
        <f aca="false">IF($A511="","",IF(NOT(ISERROR(MATCH($A511,Validation!$A$193:$A$217,0))),"Manual mapping",IF(COUNTIF(Validation!$U$19:$U$178,$Z511)&gt;0,"Direct",IF(COUNTIF(Validation!$S$19:$S$178,$AI511)=1,"By surname","Unresolved"))))</f>
        <v/>
      </c>
      <c r="AK511" s="28" t="str">
        <f aca="false">IF($L511="","",IF(MATCH($L511,$L$2:$L$3000,0)&lt;&gt;ROW()-1,"",COUNT($AK$1:$AK510)+1))</f>
        <v/>
      </c>
      <c r="AL511" s="28" t="str">
        <f aca="false">IF($G511="","",IF(MATCH($G511,$G$2:$G$3000,0)&lt;&gt;ROW()-1,"",COUNT($AL$1:$AL510)+1))</f>
        <v/>
      </c>
      <c r="AM511" s="28" t="str">
        <f aca="false">IF($H511="","",IF(MATCH($H511,$H$2:$H$3000,0)&lt;&gt;ROW()-1,"",COUNT($AM$1:$AM510)+1))</f>
        <v/>
      </c>
      <c r="AN511" s="28" t="str">
        <f aca="false">IF($I511="","",IF(MATCH($I511,$I$2:$I$3000,0)&lt;&gt;ROW()-1,"",COUNT($AN$1:$AN510)+1))</f>
        <v/>
      </c>
      <c r="AO511" s="28" t="str">
        <f aca="false">IF($Q511="","",IF(MATCH($Q511,$Q$2:$Q$3000,0)&lt;&gt;ROW()-1,"",COUNT($AO$1:$AO510)+1))</f>
        <v/>
      </c>
    </row>
    <row r="512" customFormat="false" ht="12.75" hidden="false" customHeight="true" outlineLevel="0" collapsed="false">
      <c r="W512" s="24" t="n">
        <f aca="false">IF($F512="",0,IFERROR(IF(ISNUMBER($F512),INT($F512),DATE(VALUE(MID(SUBSTITUTE(LEFT($F512,FIND(" ",$F512&amp;" ")-1),"/",REPT(" ",20)),41,20)),VALUE(LEFT(SUBSTITUTE(LEFT($F512,FIND(" ",$F512&amp;" ")-1),"/",REPT(" ",20)),20)),VALUE(MID(SUBSTITUTE(LEFT($F512,FIND(" ",$F512&amp;" ")-1),"/",REPT(" ",20)),21,20)))),0))</f>
        <v>0</v>
      </c>
      <c r="X512" s="25" t="str">
        <f aca="false">IF(ISNUMBER($N512),$N512*Validation!$B$5,"")</f>
        <v/>
      </c>
      <c r="Y512" s="26" t="str">
        <f aca="false">IF($A512="","",SUBSTITUTE(SUBSTITUTE(SUBSTITUTE(SUBSTITUTE(SUBSTITUTE(SUBSTITUTE(SUBSTITUTE(UPPER(TRIM($A512)),"Á","A"),"É","E"),"Í","I"),"Ó","O"),"Ú","U"),"Ñ","N"),"Ü","U"))</f>
        <v/>
      </c>
      <c r="Z512" s="26" t="str">
        <f aca="false">IF($Y512="","",LEFT($Y512,1)&amp;" "&amp;TRIM(RIGHT(SUBSTITUTE($Y512," ",REPT(" ",50)),50)))</f>
        <v/>
      </c>
      <c r="AA512" s="27" t="str">
        <f aca="false">IF($AF512="","",IF(COUNTIF(Validation!$U$19:$U$178,$AF512)&gt;0,"OK","NO MATCH"))</f>
        <v/>
      </c>
      <c r="AB512" s="27" t="str">
        <f aca="false">IF($W512=0,"",IF(AND($W512&gt;=Validation!$B$3,$W512&lt;=Validation!$C$3),"Yes","No"))</f>
        <v/>
      </c>
      <c r="AC512" s="26" t="str">
        <f aca="false">IF($A512="","",$AF512&amp;"|"&amp;TEXT($W512,"yyyy-mm-dd")&amp;"|"&amp;$J512&amp;"|"&amp;$N512)</f>
        <v/>
      </c>
      <c r="AD512" s="27" t="str">
        <f aca="false">IF($AC512="","",IF(COUNTIF($AC$2:$AC$3000,$AC512)&gt;1,"REVIEW","OK"))</f>
        <v/>
      </c>
      <c r="AE512" s="27" t="str">
        <f aca="false">IF(OR($W512=0,$O512=""),"",IF(IFERROR(IF(ISNUMBER($O512),INT($O512),DATE(VALUE(MID(SUBSTITUTE(LEFT($O512,FIND(" ",$O512&amp;" ")-1),"/",REPT(" ",20)),41,20)),VALUE(LEFT(SUBSTITUTE(LEFT($O512,FIND(" ",$O512&amp;" ")-1),"/",REPT(" ",20)),20)),VALUE(MID(SUBSTITUTE(LEFT($O512,FIND(" ",$O512&amp;" ")-1),"/",REPT(" ",20)),21,20)))),0)&gt;$W512,"Late","Same day"))</f>
        <v/>
      </c>
      <c r="AF512" s="26" t="str">
        <f aca="false">IF($A512="","",IFERROR(INDEX(Validation!$C$193:$C$217,MATCH($A512,Validation!$A$193:$A$217,0)),IF(COUNTIF(Validation!$U$19:$U$178,$Z512)&gt;0,$Z512,IF(COUNTIF(Validation!$S$19:$S$178,$AI512)=1,INDEX(Validation!$U$19:$U$178,MATCH($AI512,Validation!$S$19:$S$178,0)),$Z512))))</f>
        <v/>
      </c>
      <c r="AG512" s="27" t="str">
        <f aca="false">IF(COUNTA($A512:$U512)=0,"",IF($A512="","No name",IF($F512="","No date",IF($W512=0,"Date ilegible",IF(NOT(ISNUMBER($N512)),"Hours no numéricas",IF($AA512="NO MATCH","Person no identificada","OK"))))))</f>
        <v/>
      </c>
      <c r="AH512" s="27" t="str">
        <f aca="false">IF($W512=0,"No date",IF($W512&lt;Validation!$B$3,"Before period",IF($W512&gt;Validation!$C$3,"After period","In period")))</f>
        <v>No date</v>
      </c>
      <c r="AI512" s="26" t="str">
        <f aca="false">IF($Y512="","",TRIM(RIGHT(SUBSTITUTE($Y512," ",REPT(" ",50)),50)))</f>
        <v/>
      </c>
      <c r="AJ512" s="27" t="str">
        <f aca="false">IF($A512="","",IF(NOT(ISERROR(MATCH($A512,Validation!$A$193:$A$217,0))),"Manual mapping",IF(COUNTIF(Validation!$U$19:$U$178,$Z512)&gt;0,"Direct",IF(COUNTIF(Validation!$S$19:$S$178,$AI512)=1,"By surname","Unresolved"))))</f>
        <v/>
      </c>
      <c r="AK512" s="28" t="str">
        <f aca="false">IF($L512="","",IF(MATCH($L512,$L$2:$L$3000,0)&lt;&gt;ROW()-1,"",COUNT($AK$1:$AK511)+1))</f>
        <v/>
      </c>
      <c r="AL512" s="28" t="str">
        <f aca="false">IF($G512="","",IF(MATCH($G512,$G$2:$G$3000,0)&lt;&gt;ROW()-1,"",COUNT($AL$1:$AL511)+1))</f>
        <v/>
      </c>
      <c r="AM512" s="28" t="str">
        <f aca="false">IF($H512="","",IF(MATCH($H512,$H$2:$H$3000,0)&lt;&gt;ROW()-1,"",COUNT($AM$1:$AM511)+1))</f>
        <v/>
      </c>
      <c r="AN512" s="28" t="str">
        <f aca="false">IF($I512="","",IF(MATCH($I512,$I$2:$I$3000,0)&lt;&gt;ROW()-1,"",COUNT($AN$1:$AN511)+1))</f>
        <v/>
      </c>
      <c r="AO512" s="28" t="str">
        <f aca="false">IF($Q512="","",IF(MATCH($Q512,$Q$2:$Q$3000,0)&lt;&gt;ROW()-1,"",COUNT($AO$1:$AO511)+1))</f>
        <v/>
      </c>
    </row>
    <row r="513" customFormat="false" ht="12.75" hidden="false" customHeight="true" outlineLevel="0" collapsed="false">
      <c r="W513" s="24" t="n">
        <f aca="false">IF($F513="",0,IFERROR(IF(ISNUMBER($F513),INT($F513),DATE(VALUE(MID(SUBSTITUTE(LEFT($F513,FIND(" ",$F513&amp;" ")-1),"/",REPT(" ",20)),41,20)),VALUE(LEFT(SUBSTITUTE(LEFT($F513,FIND(" ",$F513&amp;" ")-1),"/",REPT(" ",20)),20)),VALUE(MID(SUBSTITUTE(LEFT($F513,FIND(" ",$F513&amp;" ")-1),"/",REPT(" ",20)),21,20)))),0))</f>
        <v>0</v>
      </c>
      <c r="X513" s="25" t="str">
        <f aca="false">IF(ISNUMBER($N513),$N513*Validation!$B$5,"")</f>
        <v/>
      </c>
      <c r="Y513" s="26" t="str">
        <f aca="false">IF($A513="","",SUBSTITUTE(SUBSTITUTE(SUBSTITUTE(SUBSTITUTE(SUBSTITUTE(SUBSTITUTE(SUBSTITUTE(UPPER(TRIM($A513)),"Á","A"),"É","E"),"Í","I"),"Ó","O"),"Ú","U"),"Ñ","N"),"Ü","U"))</f>
        <v/>
      </c>
      <c r="Z513" s="26" t="str">
        <f aca="false">IF($Y513="","",LEFT($Y513,1)&amp;" "&amp;TRIM(RIGHT(SUBSTITUTE($Y513," ",REPT(" ",50)),50)))</f>
        <v/>
      </c>
      <c r="AA513" s="27" t="str">
        <f aca="false">IF($AF513="","",IF(COUNTIF(Validation!$U$19:$U$178,$AF513)&gt;0,"OK","NO MATCH"))</f>
        <v/>
      </c>
      <c r="AB513" s="27" t="str">
        <f aca="false">IF($W513=0,"",IF(AND($W513&gt;=Validation!$B$3,$W513&lt;=Validation!$C$3),"Yes","No"))</f>
        <v/>
      </c>
      <c r="AC513" s="26" t="str">
        <f aca="false">IF($A513="","",$AF513&amp;"|"&amp;TEXT($W513,"yyyy-mm-dd")&amp;"|"&amp;$J513&amp;"|"&amp;$N513)</f>
        <v/>
      </c>
      <c r="AD513" s="27" t="str">
        <f aca="false">IF($AC513="","",IF(COUNTIF($AC$2:$AC$3000,$AC513)&gt;1,"REVIEW","OK"))</f>
        <v/>
      </c>
      <c r="AE513" s="27" t="str">
        <f aca="false">IF(OR($W513=0,$O513=""),"",IF(IFERROR(IF(ISNUMBER($O513),INT($O513),DATE(VALUE(MID(SUBSTITUTE(LEFT($O513,FIND(" ",$O513&amp;" ")-1),"/",REPT(" ",20)),41,20)),VALUE(LEFT(SUBSTITUTE(LEFT($O513,FIND(" ",$O513&amp;" ")-1),"/",REPT(" ",20)),20)),VALUE(MID(SUBSTITUTE(LEFT($O513,FIND(" ",$O513&amp;" ")-1),"/",REPT(" ",20)),21,20)))),0)&gt;$W513,"Late","Same day"))</f>
        <v/>
      </c>
      <c r="AF513" s="26" t="str">
        <f aca="false">IF($A513="","",IFERROR(INDEX(Validation!$C$193:$C$217,MATCH($A513,Validation!$A$193:$A$217,0)),IF(COUNTIF(Validation!$U$19:$U$178,$Z513)&gt;0,$Z513,IF(COUNTIF(Validation!$S$19:$S$178,$AI513)=1,INDEX(Validation!$U$19:$U$178,MATCH($AI513,Validation!$S$19:$S$178,0)),$Z513))))</f>
        <v/>
      </c>
      <c r="AG513" s="27" t="str">
        <f aca="false">IF(COUNTA($A513:$U513)=0,"",IF($A513="","No name",IF($F513="","No date",IF($W513=0,"Date ilegible",IF(NOT(ISNUMBER($N513)),"Hours no numéricas",IF($AA513="NO MATCH","Person no identificada","OK"))))))</f>
        <v/>
      </c>
      <c r="AH513" s="27" t="str">
        <f aca="false">IF($W513=0,"No date",IF($W513&lt;Validation!$B$3,"Before period",IF($W513&gt;Validation!$C$3,"After period","In period")))</f>
        <v>No date</v>
      </c>
      <c r="AI513" s="26" t="str">
        <f aca="false">IF($Y513="","",TRIM(RIGHT(SUBSTITUTE($Y513," ",REPT(" ",50)),50)))</f>
        <v/>
      </c>
      <c r="AJ513" s="27" t="str">
        <f aca="false">IF($A513="","",IF(NOT(ISERROR(MATCH($A513,Validation!$A$193:$A$217,0))),"Manual mapping",IF(COUNTIF(Validation!$U$19:$U$178,$Z513)&gt;0,"Direct",IF(COUNTIF(Validation!$S$19:$S$178,$AI513)=1,"By surname","Unresolved"))))</f>
        <v/>
      </c>
      <c r="AK513" s="28" t="str">
        <f aca="false">IF($L513="","",IF(MATCH($L513,$L$2:$L$3000,0)&lt;&gt;ROW()-1,"",COUNT($AK$1:$AK512)+1))</f>
        <v/>
      </c>
      <c r="AL513" s="28" t="str">
        <f aca="false">IF($G513="","",IF(MATCH($G513,$G$2:$G$3000,0)&lt;&gt;ROW()-1,"",COUNT($AL$1:$AL512)+1))</f>
        <v/>
      </c>
      <c r="AM513" s="28" t="str">
        <f aca="false">IF($H513="","",IF(MATCH($H513,$H$2:$H$3000,0)&lt;&gt;ROW()-1,"",COUNT($AM$1:$AM512)+1))</f>
        <v/>
      </c>
      <c r="AN513" s="28" t="str">
        <f aca="false">IF($I513="","",IF(MATCH($I513,$I$2:$I$3000,0)&lt;&gt;ROW()-1,"",COUNT($AN$1:$AN512)+1))</f>
        <v/>
      </c>
      <c r="AO513" s="28" t="str">
        <f aca="false">IF($Q513="","",IF(MATCH($Q513,$Q$2:$Q$3000,0)&lt;&gt;ROW()-1,"",COUNT($AO$1:$AO512)+1))</f>
        <v/>
      </c>
    </row>
    <row r="514" customFormat="false" ht="12.75" hidden="false" customHeight="true" outlineLevel="0" collapsed="false">
      <c r="W514" s="24" t="n">
        <f aca="false">IF($F514="",0,IFERROR(IF(ISNUMBER($F514),INT($F514),DATE(VALUE(MID(SUBSTITUTE(LEFT($F514,FIND(" ",$F514&amp;" ")-1),"/",REPT(" ",20)),41,20)),VALUE(LEFT(SUBSTITUTE(LEFT($F514,FIND(" ",$F514&amp;" ")-1),"/",REPT(" ",20)),20)),VALUE(MID(SUBSTITUTE(LEFT($F514,FIND(" ",$F514&amp;" ")-1),"/",REPT(" ",20)),21,20)))),0))</f>
        <v>0</v>
      </c>
      <c r="X514" s="25" t="str">
        <f aca="false">IF(ISNUMBER($N514),$N514*Validation!$B$5,"")</f>
        <v/>
      </c>
      <c r="Y514" s="26" t="str">
        <f aca="false">IF($A514="","",SUBSTITUTE(SUBSTITUTE(SUBSTITUTE(SUBSTITUTE(SUBSTITUTE(SUBSTITUTE(SUBSTITUTE(UPPER(TRIM($A514)),"Á","A"),"É","E"),"Í","I"),"Ó","O"),"Ú","U"),"Ñ","N"),"Ü","U"))</f>
        <v/>
      </c>
      <c r="Z514" s="26" t="str">
        <f aca="false">IF($Y514="","",LEFT($Y514,1)&amp;" "&amp;TRIM(RIGHT(SUBSTITUTE($Y514," ",REPT(" ",50)),50)))</f>
        <v/>
      </c>
      <c r="AA514" s="27" t="str">
        <f aca="false">IF($AF514="","",IF(COUNTIF(Validation!$U$19:$U$178,$AF514)&gt;0,"OK","NO MATCH"))</f>
        <v/>
      </c>
      <c r="AB514" s="27" t="str">
        <f aca="false">IF($W514=0,"",IF(AND($W514&gt;=Validation!$B$3,$W514&lt;=Validation!$C$3),"Yes","No"))</f>
        <v/>
      </c>
      <c r="AC514" s="26" t="str">
        <f aca="false">IF($A514="","",$AF514&amp;"|"&amp;TEXT($W514,"yyyy-mm-dd")&amp;"|"&amp;$J514&amp;"|"&amp;$N514)</f>
        <v/>
      </c>
      <c r="AD514" s="27" t="str">
        <f aca="false">IF($AC514="","",IF(COUNTIF($AC$2:$AC$3000,$AC514)&gt;1,"REVIEW","OK"))</f>
        <v/>
      </c>
      <c r="AE514" s="27" t="str">
        <f aca="false">IF(OR($W514=0,$O514=""),"",IF(IFERROR(IF(ISNUMBER($O514),INT($O514),DATE(VALUE(MID(SUBSTITUTE(LEFT($O514,FIND(" ",$O514&amp;" ")-1),"/",REPT(" ",20)),41,20)),VALUE(LEFT(SUBSTITUTE(LEFT($O514,FIND(" ",$O514&amp;" ")-1),"/",REPT(" ",20)),20)),VALUE(MID(SUBSTITUTE(LEFT($O514,FIND(" ",$O514&amp;" ")-1),"/",REPT(" ",20)),21,20)))),0)&gt;$W514,"Late","Same day"))</f>
        <v/>
      </c>
      <c r="AF514" s="26" t="str">
        <f aca="false">IF($A514="","",IFERROR(INDEX(Validation!$C$193:$C$217,MATCH($A514,Validation!$A$193:$A$217,0)),IF(COUNTIF(Validation!$U$19:$U$178,$Z514)&gt;0,$Z514,IF(COUNTIF(Validation!$S$19:$S$178,$AI514)=1,INDEX(Validation!$U$19:$U$178,MATCH($AI514,Validation!$S$19:$S$178,0)),$Z514))))</f>
        <v/>
      </c>
      <c r="AG514" s="27" t="str">
        <f aca="false">IF(COUNTA($A514:$U514)=0,"",IF($A514="","No name",IF($F514="","No date",IF($W514=0,"Date ilegible",IF(NOT(ISNUMBER($N514)),"Hours no numéricas",IF($AA514="NO MATCH","Person no identificada","OK"))))))</f>
        <v/>
      </c>
      <c r="AH514" s="27" t="str">
        <f aca="false">IF($W514=0,"No date",IF($W514&lt;Validation!$B$3,"Before period",IF($W514&gt;Validation!$C$3,"After period","In period")))</f>
        <v>No date</v>
      </c>
      <c r="AI514" s="26" t="str">
        <f aca="false">IF($Y514="","",TRIM(RIGHT(SUBSTITUTE($Y514," ",REPT(" ",50)),50)))</f>
        <v/>
      </c>
      <c r="AJ514" s="27" t="str">
        <f aca="false">IF($A514="","",IF(NOT(ISERROR(MATCH($A514,Validation!$A$193:$A$217,0))),"Manual mapping",IF(COUNTIF(Validation!$U$19:$U$178,$Z514)&gt;0,"Direct",IF(COUNTIF(Validation!$S$19:$S$178,$AI514)=1,"By surname","Unresolved"))))</f>
        <v/>
      </c>
      <c r="AK514" s="28" t="str">
        <f aca="false">IF($L514="","",IF(MATCH($L514,$L$2:$L$3000,0)&lt;&gt;ROW()-1,"",COUNT($AK$1:$AK513)+1))</f>
        <v/>
      </c>
      <c r="AL514" s="28" t="str">
        <f aca="false">IF($G514="","",IF(MATCH($G514,$G$2:$G$3000,0)&lt;&gt;ROW()-1,"",COUNT($AL$1:$AL513)+1))</f>
        <v/>
      </c>
      <c r="AM514" s="28" t="str">
        <f aca="false">IF($H514="","",IF(MATCH($H514,$H$2:$H$3000,0)&lt;&gt;ROW()-1,"",COUNT($AM$1:$AM513)+1))</f>
        <v/>
      </c>
      <c r="AN514" s="28" t="str">
        <f aca="false">IF($I514="","",IF(MATCH($I514,$I$2:$I$3000,0)&lt;&gt;ROW()-1,"",COUNT($AN$1:$AN513)+1))</f>
        <v/>
      </c>
      <c r="AO514" s="28" t="str">
        <f aca="false">IF($Q514="","",IF(MATCH($Q514,$Q$2:$Q$3000,0)&lt;&gt;ROW()-1,"",COUNT($AO$1:$AO513)+1))</f>
        <v/>
      </c>
    </row>
    <row r="515" customFormat="false" ht="12.75" hidden="false" customHeight="true" outlineLevel="0" collapsed="false">
      <c r="W515" s="24" t="n">
        <f aca="false">IF($F515="",0,IFERROR(IF(ISNUMBER($F515),INT($F515),DATE(VALUE(MID(SUBSTITUTE(LEFT($F515,FIND(" ",$F515&amp;" ")-1),"/",REPT(" ",20)),41,20)),VALUE(LEFT(SUBSTITUTE(LEFT($F515,FIND(" ",$F515&amp;" ")-1),"/",REPT(" ",20)),20)),VALUE(MID(SUBSTITUTE(LEFT($F515,FIND(" ",$F515&amp;" ")-1),"/",REPT(" ",20)),21,20)))),0))</f>
        <v>0</v>
      </c>
      <c r="X515" s="25" t="str">
        <f aca="false">IF(ISNUMBER($N515),$N515*Validation!$B$5,"")</f>
        <v/>
      </c>
      <c r="Y515" s="26" t="str">
        <f aca="false">IF($A515="","",SUBSTITUTE(SUBSTITUTE(SUBSTITUTE(SUBSTITUTE(SUBSTITUTE(SUBSTITUTE(SUBSTITUTE(UPPER(TRIM($A515)),"Á","A"),"É","E"),"Í","I"),"Ó","O"),"Ú","U"),"Ñ","N"),"Ü","U"))</f>
        <v/>
      </c>
      <c r="Z515" s="26" t="str">
        <f aca="false">IF($Y515="","",LEFT($Y515,1)&amp;" "&amp;TRIM(RIGHT(SUBSTITUTE($Y515," ",REPT(" ",50)),50)))</f>
        <v/>
      </c>
      <c r="AA515" s="27" t="str">
        <f aca="false">IF($AF515="","",IF(COUNTIF(Validation!$U$19:$U$178,$AF515)&gt;0,"OK","NO MATCH"))</f>
        <v/>
      </c>
      <c r="AB515" s="27" t="str">
        <f aca="false">IF($W515=0,"",IF(AND($W515&gt;=Validation!$B$3,$W515&lt;=Validation!$C$3),"Yes","No"))</f>
        <v/>
      </c>
      <c r="AC515" s="26" t="str">
        <f aca="false">IF($A515="","",$AF515&amp;"|"&amp;TEXT($W515,"yyyy-mm-dd")&amp;"|"&amp;$J515&amp;"|"&amp;$N515)</f>
        <v/>
      </c>
      <c r="AD515" s="27" t="str">
        <f aca="false">IF($AC515="","",IF(COUNTIF($AC$2:$AC$3000,$AC515)&gt;1,"REVIEW","OK"))</f>
        <v/>
      </c>
      <c r="AE515" s="27" t="str">
        <f aca="false">IF(OR($W515=0,$O515=""),"",IF(IFERROR(IF(ISNUMBER($O515),INT($O515),DATE(VALUE(MID(SUBSTITUTE(LEFT($O515,FIND(" ",$O515&amp;" ")-1),"/",REPT(" ",20)),41,20)),VALUE(LEFT(SUBSTITUTE(LEFT($O515,FIND(" ",$O515&amp;" ")-1),"/",REPT(" ",20)),20)),VALUE(MID(SUBSTITUTE(LEFT($O515,FIND(" ",$O515&amp;" ")-1),"/",REPT(" ",20)),21,20)))),0)&gt;$W515,"Late","Same day"))</f>
        <v/>
      </c>
      <c r="AF515" s="26" t="str">
        <f aca="false">IF($A515="","",IFERROR(INDEX(Validation!$C$193:$C$217,MATCH($A515,Validation!$A$193:$A$217,0)),IF(COUNTIF(Validation!$U$19:$U$178,$Z515)&gt;0,$Z515,IF(COUNTIF(Validation!$S$19:$S$178,$AI515)=1,INDEX(Validation!$U$19:$U$178,MATCH($AI515,Validation!$S$19:$S$178,0)),$Z515))))</f>
        <v/>
      </c>
      <c r="AG515" s="27" t="str">
        <f aca="false">IF(COUNTA($A515:$U515)=0,"",IF($A515="","No name",IF($F515="","No date",IF($W515=0,"Date ilegible",IF(NOT(ISNUMBER($N515)),"Hours no numéricas",IF($AA515="NO MATCH","Person no identificada","OK"))))))</f>
        <v/>
      </c>
      <c r="AH515" s="27" t="str">
        <f aca="false">IF($W515=0,"No date",IF($W515&lt;Validation!$B$3,"Before period",IF($W515&gt;Validation!$C$3,"After period","In period")))</f>
        <v>No date</v>
      </c>
      <c r="AI515" s="26" t="str">
        <f aca="false">IF($Y515="","",TRIM(RIGHT(SUBSTITUTE($Y515," ",REPT(" ",50)),50)))</f>
        <v/>
      </c>
      <c r="AJ515" s="27" t="str">
        <f aca="false">IF($A515="","",IF(NOT(ISERROR(MATCH($A515,Validation!$A$193:$A$217,0))),"Manual mapping",IF(COUNTIF(Validation!$U$19:$U$178,$Z515)&gt;0,"Direct",IF(COUNTIF(Validation!$S$19:$S$178,$AI515)=1,"By surname","Unresolved"))))</f>
        <v/>
      </c>
      <c r="AK515" s="28" t="str">
        <f aca="false">IF($L515="","",IF(MATCH($L515,$L$2:$L$3000,0)&lt;&gt;ROW()-1,"",COUNT($AK$1:$AK514)+1))</f>
        <v/>
      </c>
      <c r="AL515" s="28" t="str">
        <f aca="false">IF($G515="","",IF(MATCH($G515,$G$2:$G$3000,0)&lt;&gt;ROW()-1,"",COUNT($AL$1:$AL514)+1))</f>
        <v/>
      </c>
      <c r="AM515" s="28" t="str">
        <f aca="false">IF($H515="","",IF(MATCH($H515,$H$2:$H$3000,0)&lt;&gt;ROW()-1,"",COUNT($AM$1:$AM514)+1))</f>
        <v/>
      </c>
      <c r="AN515" s="28" t="str">
        <f aca="false">IF($I515="","",IF(MATCH($I515,$I$2:$I$3000,0)&lt;&gt;ROW()-1,"",COUNT($AN$1:$AN514)+1))</f>
        <v/>
      </c>
      <c r="AO515" s="28" t="str">
        <f aca="false">IF($Q515="","",IF(MATCH($Q515,$Q$2:$Q$3000,0)&lt;&gt;ROW()-1,"",COUNT($AO$1:$AO514)+1))</f>
        <v/>
      </c>
    </row>
    <row r="516" customFormat="false" ht="12.75" hidden="false" customHeight="true" outlineLevel="0" collapsed="false">
      <c r="W516" s="24" t="n">
        <f aca="false">IF($F516="",0,IFERROR(IF(ISNUMBER($F516),INT($F516),DATE(VALUE(MID(SUBSTITUTE(LEFT($F516,FIND(" ",$F516&amp;" ")-1),"/",REPT(" ",20)),41,20)),VALUE(LEFT(SUBSTITUTE(LEFT($F516,FIND(" ",$F516&amp;" ")-1),"/",REPT(" ",20)),20)),VALUE(MID(SUBSTITUTE(LEFT($F516,FIND(" ",$F516&amp;" ")-1),"/",REPT(" ",20)),21,20)))),0))</f>
        <v>0</v>
      </c>
      <c r="X516" s="25" t="str">
        <f aca="false">IF(ISNUMBER($N516),$N516*Validation!$B$5,"")</f>
        <v/>
      </c>
      <c r="Y516" s="26" t="str">
        <f aca="false">IF($A516="","",SUBSTITUTE(SUBSTITUTE(SUBSTITUTE(SUBSTITUTE(SUBSTITUTE(SUBSTITUTE(SUBSTITUTE(UPPER(TRIM($A516)),"Á","A"),"É","E"),"Í","I"),"Ó","O"),"Ú","U"),"Ñ","N"),"Ü","U"))</f>
        <v/>
      </c>
      <c r="Z516" s="26" t="str">
        <f aca="false">IF($Y516="","",LEFT($Y516,1)&amp;" "&amp;TRIM(RIGHT(SUBSTITUTE($Y516," ",REPT(" ",50)),50)))</f>
        <v/>
      </c>
      <c r="AA516" s="27" t="str">
        <f aca="false">IF($AF516="","",IF(COUNTIF(Validation!$U$19:$U$178,$AF516)&gt;0,"OK","NO MATCH"))</f>
        <v/>
      </c>
      <c r="AB516" s="27" t="str">
        <f aca="false">IF($W516=0,"",IF(AND($W516&gt;=Validation!$B$3,$W516&lt;=Validation!$C$3),"Yes","No"))</f>
        <v/>
      </c>
      <c r="AC516" s="26" t="str">
        <f aca="false">IF($A516="","",$AF516&amp;"|"&amp;TEXT($W516,"yyyy-mm-dd")&amp;"|"&amp;$J516&amp;"|"&amp;$N516)</f>
        <v/>
      </c>
      <c r="AD516" s="27" t="str">
        <f aca="false">IF($AC516="","",IF(COUNTIF($AC$2:$AC$3000,$AC516)&gt;1,"REVIEW","OK"))</f>
        <v/>
      </c>
      <c r="AE516" s="27" t="str">
        <f aca="false">IF(OR($W516=0,$O516=""),"",IF(IFERROR(IF(ISNUMBER($O516),INT($O516),DATE(VALUE(MID(SUBSTITUTE(LEFT($O516,FIND(" ",$O516&amp;" ")-1),"/",REPT(" ",20)),41,20)),VALUE(LEFT(SUBSTITUTE(LEFT($O516,FIND(" ",$O516&amp;" ")-1),"/",REPT(" ",20)),20)),VALUE(MID(SUBSTITUTE(LEFT($O516,FIND(" ",$O516&amp;" ")-1),"/",REPT(" ",20)),21,20)))),0)&gt;$W516,"Late","Same day"))</f>
        <v/>
      </c>
      <c r="AF516" s="26" t="str">
        <f aca="false">IF($A516="","",IFERROR(INDEX(Validation!$C$193:$C$217,MATCH($A516,Validation!$A$193:$A$217,0)),IF(COUNTIF(Validation!$U$19:$U$178,$Z516)&gt;0,$Z516,IF(COUNTIF(Validation!$S$19:$S$178,$AI516)=1,INDEX(Validation!$U$19:$U$178,MATCH($AI516,Validation!$S$19:$S$178,0)),$Z516))))</f>
        <v/>
      </c>
      <c r="AG516" s="27" t="str">
        <f aca="false">IF(COUNTA($A516:$U516)=0,"",IF($A516="","No name",IF($F516="","No date",IF($W516=0,"Date ilegible",IF(NOT(ISNUMBER($N516)),"Hours no numéricas",IF($AA516="NO MATCH","Person no identificada","OK"))))))</f>
        <v/>
      </c>
      <c r="AH516" s="27" t="str">
        <f aca="false">IF($W516=0,"No date",IF($W516&lt;Validation!$B$3,"Before period",IF($W516&gt;Validation!$C$3,"After period","In period")))</f>
        <v>No date</v>
      </c>
      <c r="AI516" s="26" t="str">
        <f aca="false">IF($Y516="","",TRIM(RIGHT(SUBSTITUTE($Y516," ",REPT(" ",50)),50)))</f>
        <v/>
      </c>
      <c r="AJ516" s="27" t="str">
        <f aca="false">IF($A516="","",IF(NOT(ISERROR(MATCH($A516,Validation!$A$193:$A$217,0))),"Manual mapping",IF(COUNTIF(Validation!$U$19:$U$178,$Z516)&gt;0,"Direct",IF(COUNTIF(Validation!$S$19:$S$178,$AI516)=1,"By surname","Unresolved"))))</f>
        <v/>
      </c>
      <c r="AK516" s="28" t="str">
        <f aca="false">IF($L516="","",IF(MATCH($L516,$L$2:$L$3000,0)&lt;&gt;ROW()-1,"",COUNT($AK$1:$AK515)+1))</f>
        <v/>
      </c>
      <c r="AL516" s="28" t="str">
        <f aca="false">IF($G516="","",IF(MATCH($G516,$G$2:$G$3000,0)&lt;&gt;ROW()-1,"",COUNT($AL$1:$AL515)+1))</f>
        <v/>
      </c>
      <c r="AM516" s="28" t="str">
        <f aca="false">IF($H516="","",IF(MATCH($H516,$H$2:$H$3000,0)&lt;&gt;ROW()-1,"",COUNT($AM$1:$AM515)+1))</f>
        <v/>
      </c>
      <c r="AN516" s="28" t="str">
        <f aca="false">IF($I516="","",IF(MATCH($I516,$I$2:$I$3000,0)&lt;&gt;ROW()-1,"",COUNT($AN$1:$AN515)+1))</f>
        <v/>
      </c>
      <c r="AO516" s="28" t="str">
        <f aca="false">IF($Q516="","",IF(MATCH($Q516,$Q$2:$Q$3000,0)&lt;&gt;ROW()-1,"",COUNT($AO$1:$AO515)+1))</f>
        <v/>
      </c>
    </row>
    <row r="517" customFormat="false" ht="12.75" hidden="false" customHeight="true" outlineLevel="0" collapsed="false">
      <c r="W517" s="24" t="n">
        <f aca="false">IF($F517="",0,IFERROR(IF(ISNUMBER($F517),INT($F517),DATE(VALUE(MID(SUBSTITUTE(LEFT($F517,FIND(" ",$F517&amp;" ")-1),"/",REPT(" ",20)),41,20)),VALUE(LEFT(SUBSTITUTE(LEFT($F517,FIND(" ",$F517&amp;" ")-1),"/",REPT(" ",20)),20)),VALUE(MID(SUBSTITUTE(LEFT($F517,FIND(" ",$F517&amp;" ")-1),"/",REPT(" ",20)),21,20)))),0))</f>
        <v>0</v>
      </c>
      <c r="X517" s="25" t="str">
        <f aca="false">IF(ISNUMBER($N517),$N517*Validation!$B$5,"")</f>
        <v/>
      </c>
      <c r="Y517" s="26" t="str">
        <f aca="false">IF($A517="","",SUBSTITUTE(SUBSTITUTE(SUBSTITUTE(SUBSTITUTE(SUBSTITUTE(SUBSTITUTE(SUBSTITUTE(UPPER(TRIM($A517)),"Á","A"),"É","E"),"Í","I"),"Ó","O"),"Ú","U"),"Ñ","N"),"Ü","U"))</f>
        <v/>
      </c>
      <c r="Z517" s="26" t="str">
        <f aca="false">IF($Y517="","",LEFT($Y517,1)&amp;" "&amp;TRIM(RIGHT(SUBSTITUTE($Y517," ",REPT(" ",50)),50)))</f>
        <v/>
      </c>
      <c r="AA517" s="27" t="str">
        <f aca="false">IF($AF517="","",IF(COUNTIF(Validation!$U$19:$U$178,$AF517)&gt;0,"OK","NO MATCH"))</f>
        <v/>
      </c>
      <c r="AB517" s="27" t="str">
        <f aca="false">IF($W517=0,"",IF(AND($W517&gt;=Validation!$B$3,$W517&lt;=Validation!$C$3),"Yes","No"))</f>
        <v/>
      </c>
      <c r="AC517" s="26" t="str">
        <f aca="false">IF($A517="","",$AF517&amp;"|"&amp;TEXT($W517,"yyyy-mm-dd")&amp;"|"&amp;$J517&amp;"|"&amp;$N517)</f>
        <v/>
      </c>
      <c r="AD517" s="27" t="str">
        <f aca="false">IF($AC517="","",IF(COUNTIF($AC$2:$AC$3000,$AC517)&gt;1,"REVIEW","OK"))</f>
        <v/>
      </c>
      <c r="AE517" s="27" t="str">
        <f aca="false">IF(OR($W517=0,$O517=""),"",IF(IFERROR(IF(ISNUMBER($O517),INT($O517),DATE(VALUE(MID(SUBSTITUTE(LEFT($O517,FIND(" ",$O517&amp;" ")-1),"/",REPT(" ",20)),41,20)),VALUE(LEFT(SUBSTITUTE(LEFT($O517,FIND(" ",$O517&amp;" ")-1),"/",REPT(" ",20)),20)),VALUE(MID(SUBSTITUTE(LEFT($O517,FIND(" ",$O517&amp;" ")-1),"/",REPT(" ",20)),21,20)))),0)&gt;$W517,"Late","Same day"))</f>
        <v/>
      </c>
      <c r="AF517" s="26" t="str">
        <f aca="false">IF($A517="","",IFERROR(INDEX(Validation!$C$193:$C$217,MATCH($A517,Validation!$A$193:$A$217,0)),IF(COUNTIF(Validation!$U$19:$U$178,$Z517)&gt;0,$Z517,IF(COUNTIF(Validation!$S$19:$S$178,$AI517)=1,INDEX(Validation!$U$19:$U$178,MATCH($AI517,Validation!$S$19:$S$178,0)),$Z517))))</f>
        <v/>
      </c>
      <c r="AG517" s="27" t="str">
        <f aca="false">IF(COUNTA($A517:$U517)=0,"",IF($A517="","No name",IF($F517="","No date",IF($W517=0,"Date ilegible",IF(NOT(ISNUMBER($N517)),"Hours no numéricas",IF($AA517="NO MATCH","Person no identificada","OK"))))))</f>
        <v/>
      </c>
      <c r="AH517" s="27" t="str">
        <f aca="false">IF($W517=0,"No date",IF($W517&lt;Validation!$B$3,"Before period",IF($W517&gt;Validation!$C$3,"After period","In period")))</f>
        <v>No date</v>
      </c>
      <c r="AI517" s="26" t="str">
        <f aca="false">IF($Y517="","",TRIM(RIGHT(SUBSTITUTE($Y517," ",REPT(" ",50)),50)))</f>
        <v/>
      </c>
      <c r="AJ517" s="27" t="str">
        <f aca="false">IF($A517="","",IF(NOT(ISERROR(MATCH($A517,Validation!$A$193:$A$217,0))),"Manual mapping",IF(COUNTIF(Validation!$U$19:$U$178,$Z517)&gt;0,"Direct",IF(COUNTIF(Validation!$S$19:$S$178,$AI517)=1,"By surname","Unresolved"))))</f>
        <v/>
      </c>
      <c r="AK517" s="28" t="str">
        <f aca="false">IF($L517="","",IF(MATCH($L517,$L$2:$L$3000,0)&lt;&gt;ROW()-1,"",COUNT($AK$1:$AK516)+1))</f>
        <v/>
      </c>
      <c r="AL517" s="28" t="str">
        <f aca="false">IF($G517="","",IF(MATCH($G517,$G$2:$G$3000,0)&lt;&gt;ROW()-1,"",COUNT($AL$1:$AL516)+1))</f>
        <v/>
      </c>
      <c r="AM517" s="28" t="str">
        <f aca="false">IF($H517="","",IF(MATCH($H517,$H$2:$H$3000,0)&lt;&gt;ROW()-1,"",COUNT($AM$1:$AM516)+1))</f>
        <v/>
      </c>
      <c r="AN517" s="28" t="str">
        <f aca="false">IF($I517="","",IF(MATCH($I517,$I$2:$I$3000,0)&lt;&gt;ROW()-1,"",COUNT($AN$1:$AN516)+1))</f>
        <v/>
      </c>
      <c r="AO517" s="28" t="str">
        <f aca="false">IF($Q517="","",IF(MATCH($Q517,$Q$2:$Q$3000,0)&lt;&gt;ROW()-1,"",COUNT($AO$1:$AO516)+1))</f>
        <v/>
      </c>
    </row>
    <row r="518" customFormat="false" ht="12.75" hidden="false" customHeight="true" outlineLevel="0" collapsed="false">
      <c r="W518" s="24" t="n">
        <f aca="false">IF($F518="",0,IFERROR(IF(ISNUMBER($F518),INT($F518),DATE(VALUE(MID(SUBSTITUTE(LEFT($F518,FIND(" ",$F518&amp;" ")-1),"/",REPT(" ",20)),41,20)),VALUE(LEFT(SUBSTITUTE(LEFT($F518,FIND(" ",$F518&amp;" ")-1),"/",REPT(" ",20)),20)),VALUE(MID(SUBSTITUTE(LEFT($F518,FIND(" ",$F518&amp;" ")-1),"/",REPT(" ",20)),21,20)))),0))</f>
        <v>0</v>
      </c>
      <c r="X518" s="25" t="str">
        <f aca="false">IF(ISNUMBER($N518),$N518*Validation!$B$5,"")</f>
        <v/>
      </c>
      <c r="Y518" s="26" t="str">
        <f aca="false">IF($A518="","",SUBSTITUTE(SUBSTITUTE(SUBSTITUTE(SUBSTITUTE(SUBSTITUTE(SUBSTITUTE(SUBSTITUTE(UPPER(TRIM($A518)),"Á","A"),"É","E"),"Í","I"),"Ó","O"),"Ú","U"),"Ñ","N"),"Ü","U"))</f>
        <v/>
      </c>
      <c r="Z518" s="26" t="str">
        <f aca="false">IF($Y518="","",LEFT($Y518,1)&amp;" "&amp;TRIM(RIGHT(SUBSTITUTE($Y518," ",REPT(" ",50)),50)))</f>
        <v/>
      </c>
      <c r="AA518" s="27" t="str">
        <f aca="false">IF($AF518="","",IF(COUNTIF(Validation!$U$19:$U$178,$AF518)&gt;0,"OK","NO MATCH"))</f>
        <v/>
      </c>
      <c r="AB518" s="27" t="str">
        <f aca="false">IF($W518=0,"",IF(AND($W518&gt;=Validation!$B$3,$W518&lt;=Validation!$C$3),"Yes","No"))</f>
        <v/>
      </c>
      <c r="AC518" s="26" t="str">
        <f aca="false">IF($A518="","",$AF518&amp;"|"&amp;TEXT($W518,"yyyy-mm-dd")&amp;"|"&amp;$J518&amp;"|"&amp;$N518)</f>
        <v/>
      </c>
      <c r="AD518" s="27" t="str">
        <f aca="false">IF($AC518="","",IF(COUNTIF($AC$2:$AC$3000,$AC518)&gt;1,"REVIEW","OK"))</f>
        <v/>
      </c>
      <c r="AE518" s="27" t="str">
        <f aca="false">IF(OR($W518=0,$O518=""),"",IF(IFERROR(IF(ISNUMBER($O518),INT($O518),DATE(VALUE(MID(SUBSTITUTE(LEFT($O518,FIND(" ",$O518&amp;" ")-1),"/",REPT(" ",20)),41,20)),VALUE(LEFT(SUBSTITUTE(LEFT($O518,FIND(" ",$O518&amp;" ")-1),"/",REPT(" ",20)),20)),VALUE(MID(SUBSTITUTE(LEFT($O518,FIND(" ",$O518&amp;" ")-1),"/",REPT(" ",20)),21,20)))),0)&gt;$W518,"Late","Same day"))</f>
        <v/>
      </c>
      <c r="AF518" s="26" t="str">
        <f aca="false">IF($A518="","",IFERROR(INDEX(Validation!$C$193:$C$217,MATCH($A518,Validation!$A$193:$A$217,0)),IF(COUNTIF(Validation!$U$19:$U$178,$Z518)&gt;0,$Z518,IF(COUNTIF(Validation!$S$19:$S$178,$AI518)=1,INDEX(Validation!$U$19:$U$178,MATCH($AI518,Validation!$S$19:$S$178,0)),$Z518))))</f>
        <v/>
      </c>
      <c r="AG518" s="27" t="str">
        <f aca="false">IF(COUNTA($A518:$U518)=0,"",IF($A518="","No name",IF($F518="","No date",IF($W518=0,"Date ilegible",IF(NOT(ISNUMBER($N518)),"Hours no numéricas",IF($AA518="NO MATCH","Person no identificada","OK"))))))</f>
        <v/>
      </c>
      <c r="AH518" s="27" t="str">
        <f aca="false">IF($W518=0,"No date",IF($W518&lt;Validation!$B$3,"Before period",IF($W518&gt;Validation!$C$3,"After period","In period")))</f>
        <v>No date</v>
      </c>
      <c r="AI518" s="26" t="str">
        <f aca="false">IF($Y518="","",TRIM(RIGHT(SUBSTITUTE($Y518," ",REPT(" ",50)),50)))</f>
        <v/>
      </c>
      <c r="AJ518" s="27" t="str">
        <f aca="false">IF($A518="","",IF(NOT(ISERROR(MATCH($A518,Validation!$A$193:$A$217,0))),"Manual mapping",IF(COUNTIF(Validation!$U$19:$U$178,$Z518)&gt;0,"Direct",IF(COUNTIF(Validation!$S$19:$S$178,$AI518)=1,"By surname","Unresolved"))))</f>
        <v/>
      </c>
      <c r="AK518" s="28" t="str">
        <f aca="false">IF($L518="","",IF(MATCH($L518,$L$2:$L$3000,0)&lt;&gt;ROW()-1,"",COUNT($AK$1:$AK517)+1))</f>
        <v/>
      </c>
      <c r="AL518" s="28" t="str">
        <f aca="false">IF($G518="","",IF(MATCH($G518,$G$2:$G$3000,0)&lt;&gt;ROW()-1,"",COUNT($AL$1:$AL517)+1))</f>
        <v/>
      </c>
      <c r="AM518" s="28" t="str">
        <f aca="false">IF($H518="","",IF(MATCH($H518,$H$2:$H$3000,0)&lt;&gt;ROW()-1,"",COUNT($AM$1:$AM517)+1))</f>
        <v/>
      </c>
      <c r="AN518" s="28" t="str">
        <f aca="false">IF($I518="","",IF(MATCH($I518,$I$2:$I$3000,0)&lt;&gt;ROW()-1,"",COUNT($AN$1:$AN517)+1))</f>
        <v/>
      </c>
      <c r="AO518" s="28" t="str">
        <f aca="false">IF($Q518="","",IF(MATCH($Q518,$Q$2:$Q$3000,0)&lt;&gt;ROW()-1,"",COUNT($AO$1:$AO517)+1))</f>
        <v/>
      </c>
    </row>
    <row r="519" customFormat="false" ht="12.75" hidden="false" customHeight="true" outlineLevel="0" collapsed="false">
      <c r="W519" s="24" t="n">
        <f aca="false">IF($F519="",0,IFERROR(IF(ISNUMBER($F519),INT($F519),DATE(VALUE(MID(SUBSTITUTE(LEFT($F519,FIND(" ",$F519&amp;" ")-1),"/",REPT(" ",20)),41,20)),VALUE(LEFT(SUBSTITUTE(LEFT($F519,FIND(" ",$F519&amp;" ")-1),"/",REPT(" ",20)),20)),VALUE(MID(SUBSTITUTE(LEFT($F519,FIND(" ",$F519&amp;" ")-1),"/",REPT(" ",20)),21,20)))),0))</f>
        <v>0</v>
      </c>
      <c r="X519" s="25" t="str">
        <f aca="false">IF(ISNUMBER($N519),$N519*Validation!$B$5,"")</f>
        <v/>
      </c>
      <c r="Y519" s="26" t="str">
        <f aca="false">IF($A519="","",SUBSTITUTE(SUBSTITUTE(SUBSTITUTE(SUBSTITUTE(SUBSTITUTE(SUBSTITUTE(SUBSTITUTE(UPPER(TRIM($A519)),"Á","A"),"É","E"),"Í","I"),"Ó","O"),"Ú","U"),"Ñ","N"),"Ü","U"))</f>
        <v/>
      </c>
      <c r="Z519" s="26" t="str">
        <f aca="false">IF($Y519="","",LEFT($Y519,1)&amp;" "&amp;TRIM(RIGHT(SUBSTITUTE($Y519," ",REPT(" ",50)),50)))</f>
        <v/>
      </c>
      <c r="AA519" s="27" t="str">
        <f aca="false">IF($AF519="","",IF(COUNTIF(Validation!$U$19:$U$178,$AF519)&gt;0,"OK","NO MATCH"))</f>
        <v/>
      </c>
      <c r="AB519" s="27" t="str">
        <f aca="false">IF($W519=0,"",IF(AND($W519&gt;=Validation!$B$3,$W519&lt;=Validation!$C$3),"Yes","No"))</f>
        <v/>
      </c>
      <c r="AC519" s="26" t="str">
        <f aca="false">IF($A519="","",$AF519&amp;"|"&amp;TEXT($W519,"yyyy-mm-dd")&amp;"|"&amp;$J519&amp;"|"&amp;$N519)</f>
        <v/>
      </c>
      <c r="AD519" s="27" t="str">
        <f aca="false">IF($AC519="","",IF(COUNTIF($AC$2:$AC$3000,$AC519)&gt;1,"REVIEW","OK"))</f>
        <v/>
      </c>
      <c r="AE519" s="27" t="str">
        <f aca="false">IF(OR($W519=0,$O519=""),"",IF(IFERROR(IF(ISNUMBER($O519),INT($O519),DATE(VALUE(MID(SUBSTITUTE(LEFT($O519,FIND(" ",$O519&amp;" ")-1),"/",REPT(" ",20)),41,20)),VALUE(LEFT(SUBSTITUTE(LEFT($O519,FIND(" ",$O519&amp;" ")-1),"/",REPT(" ",20)),20)),VALUE(MID(SUBSTITUTE(LEFT($O519,FIND(" ",$O519&amp;" ")-1),"/",REPT(" ",20)),21,20)))),0)&gt;$W519,"Late","Same day"))</f>
        <v/>
      </c>
      <c r="AF519" s="26" t="str">
        <f aca="false">IF($A519="","",IFERROR(INDEX(Validation!$C$193:$C$217,MATCH($A519,Validation!$A$193:$A$217,0)),IF(COUNTIF(Validation!$U$19:$U$178,$Z519)&gt;0,$Z519,IF(COUNTIF(Validation!$S$19:$S$178,$AI519)=1,INDEX(Validation!$U$19:$U$178,MATCH($AI519,Validation!$S$19:$S$178,0)),$Z519))))</f>
        <v/>
      </c>
      <c r="AG519" s="27" t="str">
        <f aca="false">IF(COUNTA($A519:$U519)=0,"",IF($A519="","No name",IF($F519="","No date",IF($W519=0,"Date ilegible",IF(NOT(ISNUMBER($N519)),"Hours no numéricas",IF($AA519="NO MATCH","Person no identificada","OK"))))))</f>
        <v/>
      </c>
      <c r="AH519" s="27" t="str">
        <f aca="false">IF($W519=0,"No date",IF($W519&lt;Validation!$B$3,"Before period",IF($W519&gt;Validation!$C$3,"After period","In period")))</f>
        <v>No date</v>
      </c>
      <c r="AI519" s="26" t="str">
        <f aca="false">IF($Y519="","",TRIM(RIGHT(SUBSTITUTE($Y519," ",REPT(" ",50)),50)))</f>
        <v/>
      </c>
      <c r="AJ519" s="27" t="str">
        <f aca="false">IF($A519="","",IF(NOT(ISERROR(MATCH($A519,Validation!$A$193:$A$217,0))),"Manual mapping",IF(COUNTIF(Validation!$U$19:$U$178,$Z519)&gt;0,"Direct",IF(COUNTIF(Validation!$S$19:$S$178,$AI519)=1,"By surname","Unresolved"))))</f>
        <v/>
      </c>
      <c r="AK519" s="28" t="str">
        <f aca="false">IF($L519="","",IF(MATCH($L519,$L$2:$L$3000,0)&lt;&gt;ROW()-1,"",COUNT($AK$1:$AK518)+1))</f>
        <v/>
      </c>
      <c r="AL519" s="28" t="str">
        <f aca="false">IF($G519="","",IF(MATCH($G519,$G$2:$G$3000,0)&lt;&gt;ROW()-1,"",COUNT($AL$1:$AL518)+1))</f>
        <v/>
      </c>
      <c r="AM519" s="28" t="str">
        <f aca="false">IF($H519="","",IF(MATCH($H519,$H$2:$H$3000,0)&lt;&gt;ROW()-1,"",COUNT($AM$1:$AM518)+1))</f>
        <v/>
      </c>
      <c r="AN519" s="28" t="str">
        <f aca="false">IF($I519="","",IF(MATCH($I519,$I$2:$I$3000,0)&lt;&gt;ROW()-1,"",COUNT($AN$1:$AN518)+1))</f>
        <v/>
      </c>
      <c r="AO519" s="28" t="str">
        <f aca="false">IF($Q519="","",IF(MATCH($Q519,$Q$2:$Q$3000,0)&lt;&gt;ROW()-1,"",COUNT($AO$1:$AO518)+1))</f>
        <v/>
      </c>
    </row>
    <row r="520" customFormat="false" ht="12.75" hidden="false" customHeight="true" outlineLevel="0" collapsed="false">
      <c r="W520" s="24" t="n">
        <f aca="false">IF($F520="",0,IFERROR(IF(ISNUMBER($F520),INT($F520),DATE(VALUE(MID(SUBSTITUTE(LEFT($F520,FIND(" ",$F520&amp;" ")-1),"/",REPT(" ",20)),41,20)),VALUE(LEFT(SUBSTITUTE(LEFT($F520,FIND(" ",$F520&amp;" ")-1),"/",REPT(" ",20)),20)),VALUE(MID(SUBSTITUTE(LEFT($F520,FIND(" ",$F520&amp;" ")-1),"/",REPT(" ",20)),21,20)))),0))</f>
        <v>0</v>
      </c>
      <c r="X520" s="25" t="str">
        <f aca="false">IF(ISNUMBER($N520),$N520*Validation!$B$5,"")</f>
        <v/>
      </c>
      <c r="Y520" s="26" t="str">
        <f aca="false">IF($A520="","",SUBSTITUTE(SUBSTITUTE(SUBSTITUTE(SUBSTITUTE(SUBSTITUTE(SUBSTITUTE(SUBSTITUTE(UPPER(TRIM($A520)),"Á","A"),"É","E"),"Í","I"),"Ó","O"),"Ú","U"),"Ñ","N"),"Ü","U"))</f>
        <v/>
      </c>
      <c r="Z520" s="26" t="str">
        <f aca="false">IF($Y520="","",LEFT($Y520,1)&amp;" "&amp;TRIM(RIGHT(SUBSTITUTE($Y520," ",REPT(" ",50)),50)))</f>
        <v/>
      </c>
      <c r="AA520" s="27" t="str">
        <f aca="false">IF($AF520="","",IF(COUNTIF(Validation!$U$19:$U$178,$AF520)&gt;0,"OK","NO MATCH"))</f>
        <v/>
      </c>
      <c r="AB520" s="27" t="str">
        <f aca="false">IF($W520=0,"",IF(AND($W520&gt;=Validation!$B$3,$W520&lt;=Validation!$C$3),"Yes","No"))</f>
        <v/>
      </c>
      <c r="AC520" s="26" t="str">
        <f aca="false">IF($A520="","",$AF520&amp;"|"&amp;TEXT($W520,"yyyy-mm-dd")&amp;"|"&amp;$J520&amp;"|"&amp;$N520)</f>
        <v/>
      </c>
      <c r="AD520" s="27" t="str">
        <f aca="false">IF($AC520="","",IF(COUNTIF($AC$2:$AC$3000,$AC520)&gt;1,"REVIEW","OK"))</f>
        <v/>
      </c>
      <c r="AE520" s="27" t="str">
        <f aca="false">IF(OR($W520=0,$O520=""),"",IF(IFERROR(IF(ISNUMBER($O520),INT($O520),DATE(VALUE(MID(SUBSTITUTE(LEFT($O520,FIND(" ",$O520&amp;" ")-1),"/",REPT(" ",20)),41,20)),VALUE(LEFT(SUBSTITUTE(LEFT($O520,FIND(" ",$O520&amp;" ")-1),"/",REPT(" ",20)),20)),VALUE(MID(SUBSTITUTE(LEFT($O520,FIND(" ",$O520&amp;" ")-1),"/",REPT(" ",20)),21,20)))),0)&gt;$W520,"Late","Same day"))</f>
        <v/>
      </c>
      <c r="AF520" s="26" t="str">
        <f aca="false">IF($A520="","",IFERROR(INDEX(Validation!$C$193:$C$217,MATCH($A520,Validation!$A$193:$A$217,0)),IF(COUNTIF(Validation!$U$19:$U$178,$Z520)&gt;0,$Z520,IF(COUNTIF(Validation!$S$19:$S$178,$AI520)=1,INDEX(Validation!$U$19:$U$178,MATCH($AI520,Validation!$S$19:$S$178,0)),$Z520))))</f>
        <v/>
      </c>
      <c r="AG520" s="27" t="str">
        <f aca="false">IF(COUNTA($A520:$U520)=0,"",IF($A520="","No name",IF($F520="","No date",IF($W520=0,"Date ilegible",IF(NOT(ISNUMBER($N520)),"Hours no numéricas",IF($AA520="NO MATCH","Person no identificada","OK"))))))</f>
        <v/>
      </c>
      <c r="AH520" s="27" t="str">
        <f aca="false">IF($W520=0,"No date",IF($W520&lt;Validation!$B$3,"Before period",IF($W520&gt;Validation!$C$3,"After period","In period")))</f>
        <v>No date</v>
      </c>
      <c r="AI520" s="26" t="str">
        <f aca="false">IF($Y520="","",TRIM(RIGHT(SUBSTITUTE($Y520," ",REPT(" ",50)),50)))</f>
        <v/>
      </c>
      <c r="AJ520" s="27" t="str">
        <f aca="false">IF($A520="","",IF(NOT(ISERROR(MATCH($A520,Validation!$A$193:$A$217,0))),"Manual mapping",IF(COUNTIF(Validation!$U$19:$U$178,$Z520)&gt;0,"Direct",IF(COUNTIF(Validation!$S$19:$S$178,$AI520)=1,"By surname","Unresolved"))))</f>
        <v/>
      </c>
      <c r="AK520" s="28" t="str">
        <f aca="false">IF($L520="","",IF(MATCH($L520,$L$2:$L$3000,0)&lt;&gt;ROW()-1,"",COUNT($AK$1:$AK519)+1))</f>
        <v/>
      </c>
      <c r="AL520" s="28" t="str">
        <f aca="false">IF($G520="","",IF(MATCH($G520,$G$2:$G$3000,0)&lt;&gt;ROW()-1,"",COUNT($AL$1:$AL519)+1))</f>
        <v/>
      </c>
      <c r="AM520" s="28" t="str">
        <f aca="false">IF($H520="","",IF(MATCH($H520,$H$2:$H$3000,0)&lt;&gt;ROW()-1,"",COUNT($AM$1:$AM519)+1))</f>
        <v/>
      </c>
      <c r="AN520" s="28" t="str">
        <f aca="false">IF($I520="","",IF(MATCH($I520,$I$2:$I$3000,0)&lt;&gt;ROW()-1,"",COUNT($AN$1:$AN519)+1))</f>
        <v/>
      </c>
      <c r="AO520" s="28" t="str">
        <f aca="false">IF($Q520="","",IF(MATCH($Q520,$Q$2:$Q$3000,0)&lt;&gt;ROW()-1,"",COUNT($AO$1:$AO519)+1))</f>
        <v/>
      </c>
    </row>
    <row r="521" customFormat="false" ht="12.75" hidden="false" customHeight="true" outlineLevel="0" collapsed="false">
      <c r="W521" s="24" t="n">
        <f aca="false">IF($F521="",0,IFERROR(IF(ISNUMBER($F521),INT($F521),DATE(VALUE(MID(SUBSTITUTE(LEFT($F521,FIND(" ",$F521&amp;" ")-1),"/",REPT(" ",20)),41,20)),VALUE(LEFT(SUBSTITUTE(LEFT($F521,FIND(" ",$F521&amp;" ")-1),"/",REPT(" ",20)),20)),VALUE(MID(SUBSTITUTE(LEFT($F521,FIND(" ",$F521&amp;" ")-1),"/",REPT(" ",20)),21,20)))),0))</f>
        <v>0</v>
      </c>
      <c r="X521" s="25" t="str">
        <f aca="false">IF(ISNUMBER($N521),$N521*Validation!$B$5,"")</f>
        <v/>
      </c>
      <c r="Y521" s="26" t="str">
        <f aca="false">IF($A521="","",SUBSTITUTE(SUBSTITUTE(SUBSTITUTE(SUBSTITUTE(SUBSTITUTE(SUBSTITUTE(SUBSTITUTE(UPPER(TRIM($A521)),"Á","A"),"É","E"),"Í","I"),"Ó","O"),"Ú","U"),"Ñ","N"),"Ü","U"))</f>
        <v/>
      </c>
      <c r="Z521" s="26" t="str">
        <f aca="false">IF($Y521="","",LEFT($Y521,1)&amp;" "&amp;TRIM(RIGHT(SUBSTITUTE($Y521," ",REPT(" ",50)),50)))</f>
        <v/>
      </c>
      <c r="AA521" s="27" t="str">
        <f aca="false">IF($AF521="","",IF(COUNTIF(Validation!$U$19:$U$178,$AF521)&gt;0,"OK","NO MATCH"))</f>
        <v/>
      </c>
      <c r="AB521" s="27" t="str">
        <f aca="false">IF($W521=0,"",IF(AND($W521&gt;=Validation!$B$3,$W521&lt;=Validation!$C$3),"Yes","No"))</f>
        <v/>
      </c>
      <c r="AC521" s="26" t="str">
        <f aca="false">IF($A521="","",$AF521&amp;"|"&amp;TEXT($W521,"yyyy-mm-dd")&amp;"|"&amp;$J521&amp;"|"&amp;$N521)</f>
        <v/>
      </c>
      <c r="AD521" s="27" t="str">
        <f aca="false">IF($AC521="","",IF(COUNTIF($AC$2:$AC$3000,$AC521)&gt;1,"REVIEW","OK"))</f>
        <v/>
      </c>
      <c r="AE521" s="27" t="str">
        <f aca="false">IF(OR($W521=0,$O521=""),"",IF(IFERROR(IF(ISNUMBER($O521),INT($O521),DATE(VALUE(MID(SUBSTITUTE(LEFT($O521,FIND(" ",$O521&amp;" ")-1),"/",REPT(" ",20)),41,20)),VALUE(LEFT(SUBSTITUTE(LEFT($O521,FIND(" ",$O521&amp;" ")-1),"/",REPT(" ",20)),20)),VALUE(MID(SUBSTITUTE(LEFT($O521,FIND(" ",$O521&amp;" ")-1),"/",REPT(" ",20)),21,20)))),0)&gt;$W521,"Late","Same day"))</f>
        <v/>
      </c>
      <c r="AF521" s="26" t="str">
        <f aca="false">IF($A521="","",IFERROR(INDEX(Validation!$C$193:$C$217,MATCH($A521,Validation!$A$193:$A$217,0)),IF(COUNTIF(Validation!$U$19:$U$178,$Z521)&gt;0,$Z521,IF(COUNTIF(Validation!$S$19:$S$178,$AI521)=1,INDEX(Validation!$U$19:$U$178,MATCH($AI521,Validation!$S$19:$S$178,0)),$Z521))))</f>
        <v/>
      </c>
      <c r="AG521" s="27" t="str">
        <f aca="false">IF(COUNTA($A521:$U521)=0,"",IF($A521="","No name",IF($F521="","No date",IF($W521=0,"Date ilegible",IF(NOT(ISNUMBER($N521)),"Hours no numéricas",IF($AA521="NO MATCH","Person no identificada","OK"))))))</f>
        <v/>
      </c>
      <c r="AH521" s="27" t="str">
        <f aca="false">IF($W521=0,"No date",IF($W521&lt;Validation!$B$3,"Before period",IF($W521&gt;Validation!$C$3,"After period","In period")))</f>
        <v>No date</v>
      </c>
      <c r="AI521" s="26" t="str">
        <f aca="false">IF($Y521="","",TRIM(RIGHT(SUBSTITUTE($Y521," ",REPT(" ",50)),50)))</f>
        <v/>
      </c>
      <c r="AJ521" s="27" t="str">
        <f aca="false">IF($A521="","",IF(NOT(ISERROR(MATCH($A521,Validation!$A$193:$A$217,0))),"Manual mapping",IF(COUNTIF(Validation!$U$19:$U$178,$Z521)&gt;0,"Direct",IF(COUNTIF(Validation!$S$19:$S$178,$AI521)=1,"By surname","Unresolved"))))</f>
        <v/>
      </c>
      <c r="AK521" s="28" t="str">
        <f aca="false">IF($L521="","",IF(MATCH($L521,$L$2:$L$3000,0)&lt;&gt;ROW()-1,"",COUNT($AK$1:$AK520)+1))</f>
        <v/>
      </c>
      <c r="AL521" s="28" t="str">
        <f aca="false">IF($G521="","",IF(MATCH($G521,$G$2:$G$3000,0)&lt;&gt;ROW()-1,"",COUNT($AL$1:$AL520)+1))</f>
        <v/>
      </c>
      <c r="AM521" s="28" t="str">
        <f aca="false">IF($H521="","",IF(MATCH($H521,$H$2:$H$3000,0)&lt;&gt;ROW()-1,"",COUNT($AM$1:$AM520)+1))</f>
        <v/>
      </c>
      <c r="AN521" s="28" t="str">
        <f aca="false">IF($I521="","",IF(MATCH($I521,$I$2:$I$3000,0)&lt;&gt;ROW()-1,"",COUNT($AN$1:$AN520)+1))</f>
        <v/>
      </c>
      <c r="AO521" s="28" t="str">
        <f aca="false">IF($Q521="","",IF(MATCH($Q521,$Q$2:$Q$3000,0)&lt;&gt;ROW()-1,"",COUNT($AO$1:$AO520)+1))</f>
        <v/>
      </c>
    </row>
    <row r="522" customFormat="false" ht="12.75" hidden="false" customHeight="true" outlineLevel="0" collapsed="false">
      <c r="W522" s="24" t="n">
        <f aca="false">IF($F522="",0,IFERROR(IF(ISNUMBER($F522),INT($F522),DATE(VALUE(MID(SUBSTITUTE(LEFT($F522,FIND(" ",$F522&amp;" ")-1),"/",REPT(" ",20)),41,20)),VALUE(LEFT(SUBSTITUTE(LEFT($F522,FIND(" ",$F522&amp;" ")-1),"/",REPT(" ",20)),20)),VALUE(MID(SUBSTITUTE(LEFT($F522,FIND(" ",$F522&amp;" ")-1),"/",REPT(" ",20)),21,20)))),0))</f>
        <v>0</v>
      </c>
      <c r="X522" s="25" t="str">
        <f aca="false">IF(ISNUMBER($N522),$N522*Validation!$B$5,"")</f>
        <v/>
      </c>
      <c r="Y522" s="26" t="str">
        <f aca="false">IF($A522="","",SUBSTITUTE(SUBSTITUTE(SUBSTITUTE(SUBSTITUTE(SUBSTITUTE(SUBSTITUTE(SUBSTITUTE(UPPER(TRIM($A522)),"Á","A"),"É","E"),"Í","I"),"Ó","O"),"Ú","U"),"Ñ","N"),"Ü","U"))</f>
        <v/>
      </c>
      <c r="Z522" s="26" t="str">
        <f aca="false">IF($Y522="","",LEFT($Y522,1)&amp;" "&amp;TRIM(RIGHT(SUBSTITUTE($Y522," ",REPT(" ",50)),50)))</f>
        <v/>
      </c>
      <c r="AA522" s="27" t="str">
        <f aca="false">IF($AF522="","",IF(COUNTIF(Validation!$U$19:$U$178,$AF522)&gt;0,"OK","NO MATCH"))</f>
        <v/>
      </c>
      <c r="AB522" s="27" t="str">
        <f aca="false">IF($W522=0,"",IF(AND($W522&gt;=Validation!$B$3,$W522&lt;=Validation!$C$3),"Yes","No"))</f>
        <v/>
      </c>
      <c r="AC522" s="26" t="str">
        <f aca="false">IF($A522="","",$AF522&amp;"|"&amp;TEXT($W522,"yyyy-mm-dd")&amp;"|"&amp;$J522&amp;"|"&amp;$N522)</f>
        <v/>
      </c>
      <c r="AD522" s="27" t="str">
        <f aca="false">IF($AC522="","",IF(COUNTIF($AC$2:$AC$3000,$AC522)&gt;1,"REVIEW","OK"))</f>
        <v/>
      </c>
      <c r="AE522" s="27" t="str">
        <f aca="false">IF(OR($W522=0,$O522=""),"",IF(IFERROR(IF(ISNUMBER($O522),INT($O522),DATE(VALUE(MID(SUBSTITUTE(LEFT($O522,FIND(" ",$O522&amp;" ")-1),"/",REPT(" ",20)),41,20)),VALUE(LEFT(SUBSTITUTE(LEFT($O522,FIND(" ",$O522&amp;" ")-1),"/",REPT(" ",20)),20)),VALUE(MID(SUBSTITUTE(LEFT($O522,FIND(" ",$O522&amp;" ")-1),"/",REPT(" ",20)),21,20)))),0)&gt;$W522,"Late","Same day"))</f>
        <v/>
      </c>
      <c r="AF522" s="26" t="str">
        <f aca="false">IF($A522="","",IFERROR(INDEX(Validation!$C$193:$C$217,MATCH($A522,Validation!$A$193:$A$217,0)),IF(COUNTIF(Validation!$U$19:$U$178,$Z522)&gt;0,$Z522,IF(COUNTIF(Validation!$S$19:$S$178,$AI522)=1,INDEX(Validation!$U$19:$U$178,MATCH($AI522,Validation!$S$19:$S$178,0)),$Z522))))</f>
        <v/>
      </c>
      <c r="AG522" s="27" t="str">
        <f aca="false">IF(COUNTA($A522:$U522)=0,"",IF($A522="","No name",IF($F522="","No date",IF($W522=0,"Date ilegible",IF(NOT(ISNUMBER($N522)),"Hours no numéricas",IF($AA522="NO MATCH","Person no identificada","OK"))))))</f>
        <v/>
      </c>
      <c r="AH522" s="27" t="str">
        <f aca="false">IF($W522=0,"No date",IF($W522&lt;Validation!$B$3,"Before period",IF($W522&gt;Validation!$C$3,"After period","In period")))</f>
        <v>No date</v>
      </c>
      <c r="AI522" s="26" t="str">
        <f aca="false">IF($Y522="","",TRIM(RIGHT(SUBSTITUTE($Y522," ",REPT(" ",50)),50)))</f>
        <v/>
      </c>
      <c r="AJ522" s="27" t="str">
        <f aca="false">IF($A522="","",IF(NOT(ISERROR(MATCH($A522,Validation!$A$193:$A$217,0))),"Manual mapping",IF(COUNTIF(Validation!$U$19:$U$178,$Z522)&gt;0,"Direct",IF(COUNTIF(Validation!$S$19:$S$178,$AI522)=1,"By surname","Unresolved"))))</f>
        <v/>
      </c>
      <c r="AK522" s="28" t="str">
        <f aca="false">IF($L522="","",IF(MATCH($L522,$L$2:$L$3000,0)&lt;&gt;ROW()-1,"",COUNT($AK$1:$AK521)+1))</f>
        <v/>
      </c>
      <c r="AL522" s="28" t="str">
        <f aca="false">IF($G522="","",IF(MATCH($G522,$G$2:$G$3000,0)&lt;&gt;ROW()-1,"",COUNT($AL$1:$AL521)+1))</f>
        <v/>
      </c>
      <c r="AM522" s="28" t="str">
        <f aca="false">IF($H522="","",IF(MATCH($H522,$H$2:$H$3000,0)&lt;&gt;ROW()-1,"",COUNT($AM$1:$AM521)+1))</f>
        <v/>
      </c>
      <c r="AN522" s="28" t="str">
        <f aca="false">IF($I522="","",IF(MATCH($I522,$I$2:$I$3000,0)&lt;&gt;ROW()-1,"",COUNT($AN$1:$AN521)+1))</f>
        <v/>
      </c>
      <c r="AO522" s="28" t="str">
        <f aca="false">IF($Q522="","",IF(MATCH($Q522,$Q$2:$Q$3000,0)&lt;&gt;ROW()-1,"",COUNT($AO$1:$AO521)+1))</f>
        <v/>
      </c>
    </row>
    <row r="523" customFormat="false" ht="12.75" hidden="false" customHeight="true" outlineLevel="0" collapsed="false">
      <c r="W523" s="24" t="n">
        <f aca="false">IF($F523="",0,IFERROR(IF(ISNUMBER($F523),INT($F523),DATE(VALUE(MID(SUBSTITUTE(LEFT($F523,FIND(" ",$F523&amp;" ")-1),"/",REPT(" ",20)),41,20)),VALUE(LEFT(SUBSTITUTE(LEFT($F523,FIND(" ",$F523&amp;" ")-1),"/",REPT(" ",20)),20)),VALUE(MID(SUBSTITUTE(LEFT($F523,FIND(" ",$F523&amp;" ")-1),"/",REPT(" ",20)),21,20)))),0))</f>
        <v>0</v>
      </c>
      <c r="X523" s="25" t="str">
        <f aca="false">IF(ISNUMBER($N523),$N523*Validation!$B$5,"")</f>
        <v/>
      </c>
      <c r="Y523" s="26" t="str">
        <f aca="false">IF($A523="","",SUBSTITUTE(SUBSTITUTE(SUBSTITUTE(SUBSTITUTE(SUBSTITUTE(SUBSTITUTE(SUBSTITUTE(UPPER(TRIM($A523)),"Á","A"),"É","E"),"Í","I"),"Ó","O"),"Ú","U"),"Ñ","N"),"Ü","U"))</f>
        <v/>
      </c>
      <c r="Z523" s="26" t="str">
        <f aca="false">IF($Y523="","",LEFT($Y523,1)&amp;" "&amp;TRIM(RIGHT(SUBSTITUTE($Y523," ",REPT(" ",50)),50)))</f>
        <v/>
      </c>
      <c r="AA523" s="27" t="str">
        <f aca="false">IF($AF523="","",IF(COUNTIF(Validation!$U$19:$U$178,$AF523)&gt;0,"OK","NO MATCH"))</f>
        <v/>
      </c>
      <c r="AB523" s="27" t="str">
        <f aca="false">IF($W523=0,"",IF(AND($W523&gt;=Validation!$B$3,$W523&lt;=Validation!$C$3),"Yes","No"))</f>
        <v/>
      </c>
      <c r="AC523" s="26" t="str">
        <f aca="false">IF($A523="","",$AF523&amp;"|"&amp;TEXT($W523,"yyyy-mm-dd")&amp;"|"&amp;$J523&amp;"|"&amp;$N523)</f>
        <v/>
      </c>
      <c r="AD523" s="27" t="str">
        <f aca="false">IF($AC523="","",IF(COUNTIF($AC$2:$AC$3000,$AC523)&gt;1,"REVIEW","OK"))</f>
        <v/>
      </c>
      <c r="AE523" s="27" t="str">
        <f aca="false">IF(OR($W523=0,$O523=""),"",IF(IFERROR(IF(ISNUMBER($O523),INT($O523),DATE(VALUE(MID(SUBSTITUTE(LEFT($O523,FIND(" ",$O523&amp;" ")-1),"/",REPT(" ",20)),41,20)),VALUE(LEFT(SUBSTITUTE(LEFT($O523,FIND(" ",$O523&amp;" ")-1),"/",REPT(" ",20)),20)),VALUE(MID(SUBSTITUTE(LEFT($O523,FIND(" ",$O523&amp;" ")-1),"/",REPT(" ",20)),21,20)))),0)&gt;$W523,"Late","Same day"))</f>
        <v/>
      </c>
      <c r="AF523" s="26" t="str">
        <f aca="false">IF($A523="","",IFERROR(INDEX(Validation!$C$193:$C$217,MATCH($A523,Validation!$A$193:$A$217,0)),IF(COUNTIF(Validation!$U$19:$U$178,$Z523)&gt;0,$Z523,IF(COUNTIF(Validation!$S$19:$S$178,$AI523)=1,INDEX(Validation!$U$19:$U$178,MATCH($AI523,Validation!$S$19:$S$178,0)),$Z523))))</f>
        <v/>
      </c>
      <c r="AG523" s="27" t="str">
        <f aca="false">IF(COUNTA($A523:$U523)=0,"",IF($A523="","No name",IF($F523="","No date",IF($W523=0,"Date ilegible",IF(NOT(ISNUMBER($N523)),"Hours no numéricas",IF($AA523="NO MATCH","Person no identificada","OK"))))))</f>
        <v/>
      </c>
      <c r="AH523" s="27" t="str">
        <f aca="false">IF($W523=0,"No date",IF($W523&lt;Validation!$B$3,"Before period",IF($W523&gt;Validation!$C$3,"After period","In period")))</f>
        <v>No date</v>
      </c>
      <c r="AI523" s="26" t="str">
        <f aca="false">IF($Y523="","",TRIM(RIGHT(SUBSTITUTE($Y523," ",REPT(" ",50)),50)))</f>
        <v/>
      </c>
      <c r="AJ523" s="27" t="str">
        <f aca="false">IF($A523="","",IF(NOT(ISERROR(MATCH($A523,Validation!$A$193:$A$217,0))),"Manual mapping",IF(COUNTIF(Validation!$U$19:$U$178,$Z523)&gt;0,"Direct",IF(COUNTIF(Validation!$S$19:$S$178,$AI523)=1,"By surname","Unresolved"))))</f>
        <v/>
      </c>
      <c r="AK523" s="28" t="str">
        <f aca="false">IF($L523="","",IF(MATCH($L523,$L$2:$L$3000,0)&lt;&gt;ROW()-1,"",COUNT($AK$1:$AK522)+1))</f>
        <v/>
      </c>
      <c r="AL523" s="28" t="str">
        <f aca="false">IF($G523="","",IF(MATCH($G523,$G$2:$G$3000,0)&lt;&gt;ROW()-1,"",COUNT($AL$1:$AL522)+1))</f>
        <v/>
      </c>
      <c r="AM523" s="28" t="str">
        <f aca="false">IF($H523="","",IF(MATCH($H523,$H$2:$H$3000,0)&lt;&gt;ROW()-1,"",COUNT($AM$1:$AM522)+1))</f>
        <v/>
      </c>
      <c r="AN523" s="28" t="str">
        <f aca="false">IF($I523="","",IF(MATCH($I523,$I$2:$I$3000,0)&lt;&gt;ROW()-1,"",COUNT($AN$1:$AN522)+1))</f>
        <v/>
      </c>
      <c r="AO523" s="28" t="str">
        <f aca="false">IF($Q523="","",IF(MATCH($Q523,$Q$2:$Q$3000,0)&lt;&gt;ROW()-1,"",COUNT($AO$1:$AO522)+1))</f>
        <v/>
      </c>
    </row>
    <row r="524" customFormat="false" ht="12.75" hidden="false" customHeight="true" outlineLevel="0" collapsed="false">
      <c r="W524" s="24" t="n">
        <f aca="false">IF($F524="",0,IFERROR(IF(ISNUMBER($F524),INT($F524),DATE(VALUE(MID(SUBSTITUTE(LEFT($F524,FIND(" ",$F524&amp;" ")-1),"/",REPT(" ",20)),41,20)),VALUE(LEFT(SUBSTITUTE(LEFT($F524,FIND(" ",$F524&amp;" ")-1),"/",REPT(" ",20)),20)),VALUE(MID(SUBSTITUTE(LEFT($F524,FIND(" ",$F524&amp;" ")-1),"/",REPT(" ",20)),21,20)))),0))</f>
        <v>0</v>
      </c>
      <c r="X524" s="25" t="str">
        <f aca="false">IF(ISNUMBER($N524),$N524*Validation!$B$5,"")</f>
        <v/>
      </c>
      <c r="Y524" s="26" t="str">
        <f aca="false">IF($A524="","",SUBSTITUTE(SUBSTITUTE(SUBSTITUTE(SUBSTITUTE(SUBSTITUTE(SUBSTITUTE(SUBSTITUTE(UPPER(TRIM($A524)),"Á","A"),"É","E"),"Í","I"),"Ó","O"),"Ú","U"),"Ñ","N"),"Ü","U"))</f>
        <v/>
      </c>
      <c r="Z524" s="26" t="str">
        <f aca="false">IF($Y524="","",LEFT($Y524,1)&amp;" "&amp;TRIM(RIGHT(SUBSTITUTE($Y524," ",REPT(" ",50)),50)))</f>
        <v/>
      </c>
      <c r="AA524" s="27" t="str">
        <f aca="false">IF($AF524="","",IF(COUNTIF(Validation!$U$19:$U$178,$AF524)&gt;0,"OK","NO MATCH"))</f>
        <v/>
      </c>
      <c r="AB524" s="27" t="str">
        <f aca="false">IF($W524=0,"",IF(AND($W524&gt;=Validation!$B$3,$W524&lt;=Validation!$C$3),"Yes","No"))</f>
        <v/>
      </c>
      <c r="AC524" s="26" t="str">
        <f aca="false">IF($A524="","",$AF524&amp;"|"&amp;TEXT($W524,"yyyy-mm-dd")&amp;"|"&amp;$J524&amp;"|"&amp;$N524)</f>
        <v/>
      </c>
      <c r="AD524" s="27" t="str">
        <f aca="false">IF($AC524="","",IF(COUNTIF($AC$2:$AC$3000,$AC524)&gt;1,"REVIEW","OK"))</f>
        <v/>
      </c>
      <c r="AE524" s="27" t="str">
        <f aca="false">IF(OR($W524=0,$O524=""),"",IF(IFERROR(IF(ISNUMBER($O524),INT($O524),DATE(VALUE(MID(SUBSTITUTE(LEFT($O524,FIND(" ",$O524&amp;" ")-1),"/",REPT(" ",20)),41,20)),VALUE(LEFT(SUBSTITUTE(LEFT($O524,FIND(" ",$O524&amp;" ")-1),"/",REPT(" ",20)),20)),VALUE(MID(SUBSTITUTE(LEFT($O524,FIND(" ",$O524&amp;" ")-1),"/",REPT(" ",20)),21,20)))),0)&gt;$W524,"Late","Same day"))</f>
        <v/>
      </c>
      <c r="AF524" s="26" t="str">
        <f aca="false">IF($A524="","",IFERROR(INDEX(Validation!$C$193:$C$217,MATCH($A524,Validation!$A$193:$A$217,0)),IF(COUNTIF(Validation!$U$19:$U$178,$Z524)&gt;0,$Z524,IF(COUNTIF(Validation!$S$19:$S$178,$AI524)=1,INDEX(Validation!$U$19:$U$178,MATCH($AI524,Validation!$S$19:$S$178,0)),$Z524))))</f>
        <v/>
      </c>
      <c r="AG524" s="27" t="str">
        <f aca="false">IF(COUNTA($A524:$U524)=0,"",IF($A524="","No name",IF($F524="","No date",IF($W524=0,"Date ilegible",IF(NOT(ISNUMBER($N524)),"Hours no numéricas",IF($AA524="NO MATCH","Person no identificada","OK"))))))</f>
        <v/>
      </c>
      <c r="AH524" s="27" t="str">
        <f aca="false">IF($W524=0,"No date",IF($W524&lt;Validation!$B$3,"Before period",IF($W524&gt;Validation!$C$3,"After period","In period")))</f>
        <v>No date</v>
      </c>
      <c r="AI524" s="26" t="str">
        <f aca="false">IF($Y524="","",TRIM(RIGHT(SUBSTITUTE($Y524," ",REPT(" ",50)),50)))</f>
        <v/>
      </c>
      <c r="AJ524" s="27" t="str">
        <f aca="false">IF($A524="","",IF(NOT(ISERROR(MATCH($A524,Validation!$A$193:$A$217,0))),"Manual mapping",IF(COUNTIF(Validation!$U$19:$U$178,$Z524)&gt;0,"Direct",IF(COUNTIF(Validation!$S$19:$S$178,$AI524)=1,"By surname","Unresolved"))))</f>
        <v/>
      </c>
      <c r="AK524" s="28" t="str">
        <f aca="false">IF($L524="","",IF(MATCH($L524,$L$2:$L$3000,0)&lt;&gt;ROW()-1,"",COUNT($AK$1:$AK523)+1))</f>
        <v/>
      </c>
      <c r="AL524" s="28" t="str">
        <f aca="false">IF($G524="","",IF(MATCH($G524,$G$2:$G$3000,0)&lt;&gt;ROW()-1,"",COUNT($AL$1:$AL523)+1))</f>
        <v/>
      </c>
      <c r="AM524" s="28" t="str">
        <f aca="false">IF($H524="","",IF(MATCH($H524,$H$2:$H$3000,0)&lt;&gt;ROW()-1,"",COUNT($AM$1:$AM523)+1))</f>
        <v/>
      </c>
      <c r="AN524" s="28" t="str">
        <f aca="false">IF($I524="","",IF(MATCH($I524,$I$2:$I$3000,0)&lt;&gt;ROW()-1,"",COUNT($AN$1:$AN523)+1))</f>
        <v/>
      </c>
      <c r="AO524" s="28" t="str">
        <f aca="false">IF($Q524="","",IF(MATCH($Q524,$Q$2:$Q$3000,0)&lt;&gt;ROW()-1,"",COUNT($AO$1:$AO523)+1))</f>
        <v/>
      </c>
    </row>
    <row r="525" customFormat="false" ht="12.75" hidden="false" customHeight="true" outlineLevel="0" collapsed="false">
      <c r="W525" s="24" t="n">
        <f aca="false">IF($F525="",0,IFERROR(IF(ISNUMBER($F525),INT($F525),DATE(VALUE(MID(SUBSTITUTE(LEFT($F525,FIND(" ",$F525&amp;" ")-1),"/",REPT(" ",20)),41,20)),VALUE(LEFT(SUBSTITUTE(LEFT($F525,FIND(" ",$F525&amp;" ")-1),"/",REPT(" ",20)),20)),VALUE(MID(SUBSTITUTE(LEFT($F525,FIND(" ",$F525&amp;" ")-1),"/",REPT(" ",20)),21,20)))),0))</f>
        <v>0</v>
      </c>
      <c r="X525" s="25" t="str">
        <f aca="false">IF(ISNUMBER($N525),$N525*Validation!$B$5,"")</f>
        <v/>
      </c>
      <c r="Y525" s="26" t="str">
        <f aca="false">IF($A525="","",SUBSTITUTE(SUBSTITUTE(SUBSTITUTE(SUBSTITUTE(SUBSTITUTE(SUBSTITUTE(SUBSTITUTE(UPPER(TRIM($A525)),"Á","A"),"É","E"),"Í","I"),"Ó","O"),"Ú","U"),"Ñ","N"),"Ü","U"))</f>
        <v/>
      </c>
      <c r="Z525" s="26" t="str">
        <f aca="false">IF($Y525="","",LEFT($Y525,1)&amp;" "&amp;TRIM(RIGHT(SUBSTITUTE($Y525," ",REPT(" ",50)),50)))</f>
        <v/>
      </c>
      <c r="AA525" s="27" t="str">
        <f aca="false">IF($AF525="","",IF(COUNTIF(Validation!$U$19:$U$178,$AF525)&gt;0,"OK","NO MATCH"))</f>
        <v/>
      </c>
      <c r="AB525" s="27" t="str">
        <f aca="false">IF($W525=0,"",IF(AND($W525&gt;=Validation!$B$3,$W525&lt;=Validation!$C$3),"Yes","No"))</f>
        <v/>
      </c>
      <c r="AC525" s="26" t="str">
        <f aca="false">IF($A525="","",$AF525&amp;"|"&amp;TEXT($W525,"yyyy-mm-dd")&amp;"|"&amp;$J525&amp;"|"&amp;$N525)</f>
        <v/>
      </c>
      <c r="AD525" s="27" t="str">
        <f aca="false">IF($AC525="","",IF(COUNTIF($AC$2:$AC$3000,$AC525)&gt;1,"REVIEW","OK"))</f>
        <v/>
      </c>
      <c r="AE525" s="27" t="str">
        <f aca="false">IF(OR($W525=0,$O525=""),"",IF(IFERROR(IF(ISNUMBER($O525),INT($O525),DATE(VALUE(MID(SUBSTITUTE(LEFT($O525,FIND(" ",$O525&amp;" ")-1),"/",REPT(" ",20)),41,20)),VALUE(LEFT(SUBSTITUTE(LEFT($O525,FIND(" ",$O525&amp;" ")-1),"/",REPT(" ",20)),20)),VALUE(MID(SUBSTITUTE(LEFT($O525,FIND(" ",$O525&amp;" ")-1),"/",REPT(" ",20)),21,20)))),0)&gt;$W525,"Late","Same day"))</f>
        <v/>
      </c>
      <c r="AF525" s="26" t="str">
        <f aca="false">IF($A525="","",IFERROR(INDEX(Validation!$C$193:$C$217,MATCH($A525,Validation!$A$193:$A$217,0)),IF(COUNTIF(Validation!$U$19:$U$178,$Z525)&gt;0,$Z525,IF(COUNTIF(Validation!$S$19:$S$178,$AI525)=1,INDEX(Validation!$U$19:$U$178,MATCH($AI525,Validation!$S$19:$S$178,0)),$Z525))))</f>
        <v/>
      </c>
      <c r="AG525" s="27" t="str">
        <f aca="false">IF(COUNTA($A525:$U525)=0,"",IF($A525="","No name",IF($F525="","No date",IF($W525=0,"Date ilegible",IF(NOT(ISNUMBER($N525)),"Hours no numéricas",IF($AA525="NO MATCH","Person no identificada","OK"))))))</f>
        <v/>
      </c>
      <c r="AH525" s="27" t="str">
        <f aca="false">IF($W525=0,"No date",IF($W525&lt;Validation!$B$3,"Before period",IF($W525&gt;Validation!$C$3,"After period","In period")))</f>
        <v>No date</v>
      </c>
      <c r="AI525" s="26" t="str">
        <f aca="false">IF($Y525="","",TRIM(RIGHT(SUBSTITUTE($Y525," ",REPT(" ",50)),50)))</f>
        <v/>
      </c>
      <c r="AJ525" s="27" t="str">
        <f aca="false">IF($A525="","",IF(NOT(ISERROR(MATCH($A525,Validation!$A$193:$A$217,0))),"Manual mapping",IF(COUNTIF(Validation!$U$19:$U$178,$Z525)&gt;0,"Direct",IF(COUNTIF(Validation!$S$19:$S$178,$AI525)=1,"By surname","Unresolved"))))</f>
        <v/>
      </c>
      <c r="AK525" s="28" t="str">
        <f aca="false">IF($L525="","",IF(MATCH($L525,$L$2:$L$3000,0)&lt;&gt;ROW()-1,"",COUNT($AK$1:$AK524)+1))</f>
        <v/>
      </c>
      <c r="AL525" s="28" t="str">
        <f aca="false">IF($G525="","",IF(MATCH($G525,$G$2:$G$3000,0)&lt;&gt;ROW()-1,"",COUNT($AL$1:$AL524)+1))</f>
        <v/>
      </c>
      <c r="AM525" s="28" t="str">
        <f aca="false">IF($H525="","",IF(MATCH($H525,$H$2:$H$3000,0)&lt;&gt;ROW()-1,"",COUNT($AM$1:$AM524)+1))</f>
        <v/>
      </c>
      <c r="AN525" s="28" t="str">
        <f aca="false">IF($I525="","",IF(MATCH($I525,$I$2:$I$3000,0)&lt;&gt;ROW()-1,"",COUNT($AN$1:$AN524)+1))</f>
        <v/>
      </c>
      <c r="AO525" s="28" t="str">
        <f aca="false">IF($Q525="","",IF(MATCH($Q525,$Q$2:$Q$3000,0)&lt;&gt;ROW()-1,"",COUNT($AO$1:$AO524)+1))</f>
        <v/>
      </c>
    </row>
    <row r="526" customFormat="false" ht="12.75" hidden="false" customHeight="true" outlineLevel="0" collapsed="false">
      <c r="W526" s="24" t="n">
        <f aca="false">IF($F526="",0,IFERROR(IF(ISNUMBER($F526),INT($F526),DATE(VALUE(MID(SUBSTITUTE(LEFT($F526,FIND(" ",$F526&amp;" ")-1),"/",REPT(" ",20)),41,20)),VALUE(LEFT(SUBSTITUTE(LEFT($F526,FIND(" ",$F526&amp;" ")-1),"/",REPT(" ",20)),20)),VALUE(MID(SUBSTITUTE(LEFT($F526,FIND(" ",$F526&amp;" ")-1),"/",REPT(" ",20)),21,20)))),0))</f>
        <v>0</v>
      </c>
      <c r="X526" s="25" t="str">
        <f aca="false">IF(ISNUMBER($N526),$N526*Validation!$B$5,"")</f>
        <v/>
      </c>
      <c r="Y526" s="26" t="str">
        <f aca="false">IF($A526="","",SUBSTITUTE(SUBSTITUTE(SUBSTITUTE(SUBSTITUTE(SUBSTITUTE(SUBSTITUTE(SUBSTITUTE(UPPER(TRIM($A526)),"Á","A"),"É","E"),"Í","I"),"Ó","O"),"Ú","U"),"Ñ","N"),"Ü","U"))</f>
        <v/>
      </c>
      <c r="Z526" s="26" t="str">
        <f aca="false">IF($Y526="","",LEFT($Y526,1)&amp;" "&amp;TRIM(RIGHT(SUBSTITUTE($Y526," ",REPT(" ",50)),50)))</f>
        <v/>
      </c>
      <c r="AA526" s="27" t="str">
        <f aca="false">IF($AF526="","",IF(COUNTIF(Validation!$U$19:$U$178,$AF526)&gt;0,"OK","NO MATCH"))</f>
        <v/>
      </c>
      <c r="AB526" s="27" t="str">
        <f aca="false">IF($W526=0,"",IF(AND($W526&gt;=Validation!$B$3,$W526&lt;=Validation!$C$3),"Yes","No"))</f>
        <v/>
      </c>
      <c r="AC526" s="26" t="str">
        <f aca="false">IF($A526="","",$AF526&amp;"|"&amp;TEXT($W526,"yyyy-mm-dd")&amp;"|"&amp;$J526&amp;"|"&amp;$N526)</f>
        <v/>
      </c>
      <c r="AD526" s="27" t="str">
        <f aca="false">IF($AC526="","",IF(COUNTIF($AC$2:$AC$3000,$AC526)&gt;1,"REVIEW","OK"))</f>
        <v/>
      </c>
      <c r="AE526" s="27" t="str">
        <f aca="false">IF(OR($W526=0,$O526=""),"",IF(IFERROR(IF(ISNUMBER($O526),INT($O526),DATE(VALUE(MID(SUBSTITUTE(LEFT($O526,FIND(" ",$O526&amp;" ")-1),"/",REPT(" ",20)),41,20)),VALUE(LEFT(SUBSTITUTE(LEFT($O526,FIND(" ",$O526&amp;" ")-1),"/",REPT(" ",20)),20)),VALUE(MID(SUBSTITUTE(LEFT($O526,FIND(" ",$O526&amp;" ")-1),"/",REPT(" ",20)),21,20)))),0)&gt;$W526,"Late","Same day"))</f>
        <v/>
      </c>
      <c r="AF526" s="26" t="str">
        <f aca="false">IF($A526="","",IFERROR(INDEX(Validation!$C$193:$C$217,MATCH($A526,Validation!$A$193:$A$217,0)),IF(COUNTIF(Validation!$U$19:$U$178,$Z526)&gt;0,$Z526,IF(COUNTIF(Validation!$S$19:$S$178,$AI526)=1,INDEX(Validation!$U$19:$U$178,MATCH($AI526,Validation!$S$19:$S$178,0)),$Z526))))</f>
        <v/>
      </c>
      <c r="AG526" s="27" t="str">
        <f aca="false">IF(COUNTA($A526:$U526)=0,"",IF($A526="","No name",IF($F526="","No date",IF($W526=0,"Date ilegible",IF(NOT(ISNUMBER($N526)),"Hours no numéricas",IF($AA526="NO MATCH","Person no identificada","OK"))))))</f>
        <v/>
      </c>
      <c r="AH526" s="27" t="str">
        <f aca="false">IF($W526=0,"No date",IF($W526&lt;Validation!$B$3,"Before period",IF($W526&gt;Validation!$C$3,"After period","In period")))</f>
        <v>No date</v>
      </c>
      <c r="AI526" s="26" t="str">
        <f aca="false">IF($Y526="","",TRIM(RIGHT(SUBSTITUTE($Y526," ",REPT(" ",50)),50)))</f>
        <v/>
      </c>
      <c r="AJ526" s="27" t="str">
        <f aca="false">IF($A526="","",IF(NOT(ISERROR(MATCH($A526,Validation!$A$193:$A$217,0))),"Manual mapping",IF(COUNTIF(Validation!$U$19:$U$178,$Z526)&gt;0,"Direct",IF(COUNTIF(Validation!$S$19:$S$178,$AI526)=1,"By surname","Unresolved"))))</f>
        <v/>
      </c>
      <c r="AK526" s="28" t="str">
        <f aca="false">IF($L526="","",IF(MATCH($L526,$L$2:$L$3000,0)&lt;&gt;ROW()-1,"",COUNT($AK$1:$AK525)+1))</f>
        <v/>
      </c>
      <c r="AL526" s="28" t="str">
        <f aca="false">IF($G526="","",IF(MATCH($G526,$G$2:$G$3000,0)&lt;&gt;ROW()-1,"",COUNT($AL$1:$AL525)+1))</f>
        <v/>
      </c>
      <c r="AM526" s="28" t="str">
        <f aca="false">IF($H526="","",IF(MATCH($H526,$H$2:$H$3000,0)&lt;&gt;ROW()-1,"",COUNT($AM$1:$AM525)+1))</f>
        <v/>
      </c>
      <c r="AN526" s="28" t="str">
        <f aca="false">IF($I526="","",IF(MATCH($I526,$I$2:$I$3000,0)&lt;&gt;ROW()-1,"",COUNT($AN$1:$AN525)+1))</f>
        <v/>
      </c>
      <c r="AO526" s="28" t="str">
        <f aca="false">IF($Q526="","",IF(MATCH($Q526,$Q$2:$Q$3000,0)&lt;&gt;ROW()-1,"",COUNT($AO$1:$AO525)+1))</f>
        <v/>
      </c>
    </row>
    <row r="527" customFormat="false" ht="12.75" hidden="false" customHeight="true" outlineLevel="0" collapsed="false">
      <c r="W527" s="24" t="n">
        <f aca="false">IF($F527="",0,IFERROR(IF(ISNUMBER($F527),INT($F527),DATE(VALUE(MID(SUBSTITUTE(LEFT($F527,FIND(" ",$F527&amp;" ")-1),"/",REPT(" ",20)),41,20)),VALUE(LEFT(SUBSTITUTE(LEFT($F527,FIND(" ",$F527&amp;" ")-1),"/",REPT(" ",20)),20)),VALUE(MID(SUBSTITUTE(LEFT($F527,FIND(" ",$F527&amp;" ")-1),"/",REPT(" ",20)),21,20)))),0))</f>
        <v>0</v>
      </c>
      <c r="X527" s="25" t="str">
        <f aca="false">IF(ISNUMBER($N527),$N527*Validation!$B$5,"")</f>
        <v/>
      </c>
      <c r="Y527" s="26" t="str">
        <f aca="false">IF($A527="","",SUBSTITUTE(SUBSTITUTE(SUBSTITUTE(SUBSTITUTE(SUBSTITUTE(SUBSTITUTE(SUBSTITUTE(UPPER(TRIM($A527)),"Á","A"),"É","E"),"Í","I"),"Ó","O"),"Ú","U"),"Ñ","N"),"Ü","U"))</f>
        <v/>
      </c>
      <c r="Z527" s="26" t="str">
        <f aca="false">IF($Y527="","",LEFT($Y527,1)&amp;" "&amp;TRIM(RIGHT(SUBSTITUTE($Y527," ",REPT(" ",50)),50)))</f>
        <v/>
      </c>
      <c r="AA527" s="27" t="str">
        <f aca="false">IF($AF527="","",IF(COUNTIF(Validation!$U$19:$U$178,$AF527)&gt;0,"OK","NO MATCH"))</f>
        <v/>
      </c>
      <c r="AB527" s="27" t="str">
        <f aca="false">IF($W527=0,"",IF(AND($W527&gt;=Validation!$B$3,$W527&lt;=Validation!$C$3),"Yes","No"))</f>
        <v/>
      </c>
      <c r="AC527" s="26" t="str">
        <f aca="false">IF($A527="","",$AF527&amp;"|"&amp;TEXT($W527,"yyyy-mm-dd")&amp;"|"&amp;$J527&amp;"|"&amp;$N527)</f>
        <v/>
      </c>
      <c r="AD527" s="27" t="str">
        <f aca="false">IF($AC527="","",IF(COUNTIF($AC$2:$AC$3000,$AC527)&gt;1,"REVIEW","OK"))</f>
        <v/>
      </c>
      <c r="AE527" s="27" t="str">
        <f aca="false">IF(OR($W527=0,$O527=""),"",IF(IFERROR(IF(ISNUMBER($O527),INT($O527),DATE(VALUE(MID(SUBSTITUTE(LEFT($O527,FIND(" ",$O527&amp;" ")-1),"/",REPT(" ",20)),41,20)),VALUE(LEFT(SUBSTITUTE(LEFT($O527,FIND(" ",$O527&amp;" ")-1),"/",REPT(" ",20)),20)),VALUE(MID(SUBSTITUTE(LEFT($O527,FIND(" ",$O527&amp;" ")-1),"/",REPT(" ",20)),21,20)))),0)&gt;$W527,"Late","Same day"))</f>
        <v/>
      </c>
      <c r="AF527" s="26" t="str">
        <f aca="false">IF($A527="","",IFERROR(INDEX(Validation!$C$193:$C$217,MATCH($A527,Validation!$A$193:$A$217,0)),IF(COUNTIF(Validation!$U$19:$U$178,$Z527)&gt;0,$Z527,IF(COUNTIF(Validation!$S$19:$S$178,$AI527)=1,INDEX(Validation!$U$19:$U$178,MATCH($AI527,Validation!$S$19:$S$178,0)),$Z527))))</f>
        <v/>
      </c>
      <c r="AG527" s="27" t="str">
        <f aca="false">IF(COUNTA($A527:$U527)=0,"",IF($A527="","No name",IF($F527="","No date",IF($W527=0,"Date ilegible",IF(NOT(ISNUMBER($N527)),"Hours no numéricas",IF($AA527="NO MATCH","Person no identificada","OK"))))))</f>
        <v/>
      </c>
      <c r="AH527" s="27" t="str">
        <f aca="false">IF($W527=0,"No date",IF($W527&lt;Validation!$B$3,"Before period",IF($W527&gt;Validation!$C$3,"After period","In period")))</f>
        <v>No date</v>
      </c>
      <c r="AI527" s="26" t="str">
        <f aca="false">IF($Y527="","",TRIM(RIGHT(SUBSTITUTE($Y527," ",REPT(" ",50)),50)))</f>
        <v/>
      </c>
      <c r="AJ527" s="27" t="str">
        <f aca="false">IF($A527="","",IF(NOT(ISERROR(MATCH($A527,Validation!$A$193:$A$217,0))),"Manual mapping",IF(COUNTIF(Validation!$U$19:$U$178,$Z527)&gt;0,"Direct",IF(COUNTIF(Validation!$S$19:$S$178,$AI527)=1,"By surname","Unresolved"))))</f>
        <v/>
      </c>
      <c r="AK527" s="28" t="str">
        <f aca="false">IF($L527="","",IF(MATCH($L527,$L$2:$L$3000,0)&lt;&gt;ROW()-1,"",COUNT($AK$1:$AK526)+1))</f>
        <v/>
      </c>
      <c r="AL527" s="28" t="str">
        <f aca="false">IF($G527="","",IF(MATCH($G527,$G$2:$G$3000,0)&lt;&gt;ROW()-1,"",COUNT($AL$1:$AL526)+1))</f>
        <v/>
      </c>
      <c r="AM527" s="28" t="str">
        <f aca="false">IF($H527="","",IF(MATCH($H527,$H$2:$H$3000,0)&lt;&gt;ROW()-1,"",COUNT($AM$1:$AM526)+1))</f>
        <v/>
      </c>
      <c r="AN527" s="28" t="str">
        <f aca="false">IF($I527="","",IF(MATCH($I527,$I$2:$I$3000,0)&lt;&gt;ROW()-1,"",COUNT($AN$1:$AN526)+1))</f>
        <v/>
      </c>
      <c r="AO527" s="28" t="str">
        <f aca="false">IF($Q527="","",IF(MATCH($Q527,$Q$2:$Q$3000,0)&lt;&gt;ROW()-1,"",COUNT($AO$1:$AO526)+1))</f>
        <v/>
      </c>
    </row>
    <row r="528" customFormat="false" ht="12.75" hidden="false" customHeight="true" outlineLevel="0" collapsed="false">
      <c r="W528" s="24" t="n">
        <f aca="false">IF($F528="",0,IFERROR(IF(ISNUMBER($F528),INT($F528),DATE(VALUE(MID(SUBSTITUTE(LEFT($F528,FIND(" ",$F528&amp;" ")-1),"/",REPT(" ",20)),41,20)),VALUE(LEFT(SUBSTITUTE(LEFT($F528,FIND(" ",$F528&amp;" ")-1),"/",REPT(" ",20)),20)),VALUE(MID(SUBSTITUTE(LEFT($F528,FIND(" ",$F528&amp;" ")-1),"/",REPT(" ",20)),21,20)))),0))</f>
        <v>0</v>
      </c>
      <c r="X528" s="25" t="str">
        <f aca="false">IF(ISNUMBER($N528),$N528*Validation!$B$5,"")</f>
        <v/>
      </c>
      <c r="Y528" s="26" t="str">
        <f aca="false">IF($A528="","",SUBSTITUTE(SUBSTITUTE(SUBSTITUTE(SUBSTITUTE(SUBSTITUTE(SUBSTITUTE(SUBSTITUTE(UPPER(TRIM($A528)),"Á","A"),"É","E"),"Í","I"),"Ó","O"),"Ú","U"),"Ñ","N"),"Ü","U"))</f>
        <v/>
      </c>
      <c r="Z528" s="26" t="str">
        <f aca="false">IF($Y528="","",LEFT($Y528,1)&amp;" "&amp;TRIM(RIGHT(SUBSTITUTE($Y528," ",REPT(" ",50)),50)))</f>
        <v/>
      </c>
      <c r="AA528" s="27" t="str">
        <f aca="false">IF($AF528="","",IF(COUNTIF(Validation!$U$19:$U$178,$AF528)&gt;0,"OK","NO MATCH"))</f>
        <v/>
      </c>
      <c r="AB528" s="27" t="str">
        <f aca="false">IF($W528=0,"",IF(AND($W528&gt;=Validation!$B$3,$W528&lt;=Validation!$C$3),"Yes","No"))</f>
        <v/>
      </c>
      <c r="AC528" s="26" t="str">
        <f aca="false">IF($A528="","",$AF528&amp;"|"&amp;TEXT($W528,"yyyy-mm-dd")&amp;"|"&amp;$J528&amp;"|"&amp;$N528)</f>
        <v/>
      </c>
      <c r="AD528" s="27" t="str">
        <f aca="false">IF($AC528="","",IF(COUNTIF($AC$2:$AC$3000,$AC528)&gt;1,"REVIEW","OK"))</f>
        <v/>
      </c>
      <c r="AE528" s="27" t="str">
        <f aca="false">IF(OR($W528=0,$O528=""),"",IF(IFERROR(IF(ISNUMBER($O528),INT($O528),DATE(VALUE(MID(SUBSTITUTE(LEFT($O528,FIND(" ",$O528&amp;" ")-1),"/",REPT(" ",20)),41,20)),VALUE(LEFT(SUBSTITUTE(LEFT($O528,FIND(" ",$O528&amp;" ")-1),"/",REPT(" ",20)),20)),VALUE(MID(SUBSTITUTE(LEFT($O528,FIND(" ",$O528&amp;" ")-1),"/",REPT(" ",20)),21,20)))),0)&gt;$W528,"Late","Same day"))</f>
        <v/>
      </c>
      <c r="AF528" s="26" t="str">
        <f aca="false">IF($A528="","",IFERROR(INDEX(Validation!$C$193:$C$217,MATCH($A528,Validation!$A$193:$A$217,0)),IF(COUNTIF(Validation!$U$19:$U$178,$Z528)&gt;0,$Z528,IF(COUNTIF(Validation!$S$19:$S$178,$AI528)=1,INDEX(Validation!$U$19:$U$178,MATCH($AI528,Validation!$S$19:$S$178,0)),$Z528))))</f>
        <v/>
      </c>
      <c r="AG528" s="27" t="str">
        <f aca="false">IF(COUNTA($A528:$U528)=0,"",IF($A528="","No name",IF($F528="","No date",IF($W528=0,"Date ilegible",IF(NOT(ISNUMBER($N528)),"Hours no numéricas",IF($AA528="NO MATCH","Person no identificada","OK"))))))</f>
        <v/>
      </c>
      <c r="AH528" s="27" t="str">
        <f aca="false">IF($W528=0,"No date",IF($W528&lt;Validation!$B$3,"Before period",IF($W528&gt;Validation!$C$3,"After period","In period")))</f>
        <v>No date</v>
      </c>
      <c r="AI528" s="26" t="str">
        <f aca="false">IF($Y528="","",TRIM(RIGHT(SUBSTITUTE($Y528," ",REPT(" ",50)),50)))</f>
        <v/>
      </c>
      <c r="AJ528" s="27" t="str">
        <f aca="false">IF($A528="","",IF(NOT(ISERROR(MATCH($A528,Validation!$A$193:$A$217,0))),"Manual mapping",IF(COUNTIF(Validation!$U$19:$U$178,$Z528)&gt;0,"Direct",IF(COUNTIF(Validation!$S$19:$S$178,$AI528)=1,"By surname","Unresolved"))))</f>
        <v/>
      </c>
      <c r="AK528" s="28" t="str">
        <f aca="false">IF($L528="","",IF(MATCH($L528,$L$2:$L$3000,0)&lt;&gt;ROW()-1,"",COUNT($AK$1:$AK527)+1))</f>
        <v/>
      </c>
      <c r="AL528" s="28" t="str">
        <f aca="false">IF($G528="","",IF(MATCH($G528,$G$2:$G$3000,0)&lt;&gt;ROW()-1,"",COUNT($AL$1:$AL527)+1))</f>
        <v/>
      </c>
      <c r="AM528" s="28" t="str">
        <f aca="false">IF($H528="","",IF(MATCH($H528,$H$2:$H$3000,0)&lt;&gt;ROW()-1,"",COUNT($AM$1:$AM527)+1))</f>
        <v/>
      </c>
      <c r="AN528" s="28" t="str">
        <f aca="false">IF($I528="","",IF(MATCH($I528,$I$2:$I$3000,0)&lt;&gt;ROW()-1,"",COUNT($AN$1:$AN527)+1))</f>
        <v/>
      </c>
      <c r="AO528" s="28" t="str">
        <f aca="false">IF($Q528="","",IF(MATCH($Q528,$Q$2:$Q$3000,0)&lt;&gt;ROW()-1,"",COUNT($AO$1:$AO527)+1))</f>
        <v/>
      </c>
    </row>
    <row r="529" customFormat="false" ht="12.75" hidden="false" customHeight="true" outlineLevel="0" collapsed="false">
      <c r="W529" s="24" t="n">
        <f aca="false">IF($F529="",0,IFERROR(IF(ISNUMBER($F529),INT($F529),DATE(VALUE(MID(SUBSTITUTE(LEFT($F529,FIND(" ",$F529&amp;" ")-1),"/",REPT(" ",20)),41,20)),VALUE(LEFT(SUBSTITUTE(LEFT($F529,FIND(" ",$F529&amp;" ")-1),"/",REPT(" ",20)),20)),VALUE(MID(SUBSTITUTE(LEFT($F529,FIND(" ",$F529&amp;" ")-1),"/",REPT(" ",20)),21,20)))),0))</f>
        <v>0</v>
      </c>
      <c r="X529" s="25" t="str">
        <f aca="false">IF(ISNUMBER($N529),$N529*Validation!$B$5,"")</f>
        <v/>
      </c>
      <c r="Y529" s="26" t="str">
        <f aca="false">IF($A529="","",SUBSTITUTE(SUBSTITUTE(SUBSTITUTE(SUBSTITUTE(SUBSTITUTE(SUBSTITUTE(SUBSTITUTE(UPPER(TRIM($A529)),"Á","A"),"É","E"),"Í","I"),"Ó","O"),"Ú","U"),"Ñ","N"),"Ü","U"))</f>
        <v/>
      </c>
      <c r="Z529" s="26" t="str">
        <f aca="false">IF($Y529="","",LEFT($Y529,1)&amp;" "&amp;TRIM(RIGHT(SUBSTITUTE($Y529," ",REPT(" ",50)),50)))</f>
        <v/>
      </c>
      <c r="AA529" s="27" t="str">
        <f aca="false">IF($AF529="","",IF(COUNTIF(Validation!$U$19:$U$178,$AF529)&gt;0,"OK","NO MATCH"))</f>
        <v/>
      </c>
      <c r="AB529" s="27" t="str">
        <f aca="false">IF($W529=0,"",IF(AND($W529&gt;=Validation!$B$3,$W529&lt;=Validation!$C$3),"Yes","No"))</f>
        <v/>
      </c>
      <c r="AC529" s="26" t="str">
        <f aca="false">IF($A529="","",$AF529&amp;"|"&amp;TEXT($W529,"yyyy-mm-dd")&amp;"|"&amp;$J529&amp;"|"&amp;$N529)</f>
        <v/>
      </c>
      <c r="AD529" s="27" t="str">
        <f aca="false">IF($AC529="","",IF(COUNTIF($AC$2:$AC$3000,$AC529)&gt;1,"REVIEW","OK"))</f>
        <v/>
      </c>
      <c r="AE529" s="27" t="str">
        <f aca="false">IF(OR($W529=0,$O529=""),"",IF(IFERROR(IF(ISNUMBER($O529),INT($O529),DATE(VALUE(MID(SUBSTITUTE(LEFT($O529,FIND(" ",$O529&amp;" ")-1),"/",REPT(" ",20)),41,20)),VALUE(LEFT(SUBSTITUTE(LEFT($O529,FIND(" ",$O529&amp;" ")-1),"/",REPT(" ",20)),20)),VALUE(MID(SUBSTITUTE(LEFT($O529,FIND(" ",$O529&amp;" ")-1),"/",REPT(" ",20)),21,20)))),0)&gt;$W529,"Late","Same day"))</f>
        <v/>
      </c>
      <c r="AF529" s="26" t="str">
        <f aca="false">IF($A529="","",IFERROR(INDEX(Validation!$C$193:$C$217,MATCH($A529,Validation!$A$193:$A$217,0)),IF(COUNTIF(Validation!$U$19:$U$178,$Z529)&gt;0,$Z529,IF(COUNTIF(Validation!$S$19:$S$178,$AI529)=1,INDEX(Validation!$U$19:$U$178,MATCH($AI529,Validation!$S$19:$S$178,0)),$Z529))))</f>
        <v/>
      </c>
      <c r="AG529" s="27" t="str">
        <f aca="false">IF(COUNTA($A529:$U529)=0,"",IF($A529="","No name",IF($F529="","No date",IF($W529=0,"Date ilegible",IF(NOT(ISNUMBER($N529)),"Hours no numéricas",IF($AA529="NO MATCH","Person no identificada","OK"))))))</f>
        <v/>
      </c>
      <c r="AH529" s="27" t="str">
        <f aca="false">IF($W529=0,"No date",IF($W529&lt;Validation!$B$3,"Before period",IF($W529&gt;Validation!$C$3,"After period","In period")))</f>
        <v>No date</v>
      </c>
      <c r="AI529" s="26" t="str">
        <f aca="false">IF($Y529="","",TRIM(RIGHT(SUBSTITUTE($Y529," ",REPT(" ",50)),50)))</f>
        <v/>
      </c>
      <c r="AJ529" s="27" t="str">
        <f aca="false">IF($A529="","",IF(NOT(ISERROR(MATCH($A529,Validation!$A$193:$A$217,0))),"Manual mapping",IF(COUNTIF(Validation!$U$19:$U$178,$Z529)&gt;0,"Direct",IF(COUNTIF(Validation!$S$19:$S$178,$AI529)=1,"By surname","Unresolved"))))</f>
        <v/>
      </c>
      <c r="AK529" s="28" t="str">
        <f aca="false">IF($L529="","",IF(MATCH($L529,$L$2:$L$3000,0)&lt;&gt;ROW()-1,"",COUNT($AK$1:$AK528)+1))</f>
        <v/>
      </c>
      <c r="AL529" s="28" t="str">
        <f aca="false">IF($G529="","",IF(MATCH($G529,$G$2:$G$3000,0)&lt;&gt;ROW()-1,"",COUNT($AL$1:$AL528)+1))</f>
        <v/>
      </c>
      <c r="AM529" s="28" t="str">
        <f aca="false">IF($H529="","",IF(MATCH($H529,$H$2:$H$3000,0)&lt;&gt;ROW()-1,"",COUNT($AM$1:$AM528)+1))</f>
        <v/>
      </c>
      <c r="AN529" s="28" t="str">
        <f aca="false">IF($I529="","",IF(MATCH($I529,$I$2:$I$3000,0)&lt;&gt;ROW()-1,"",COUNT($AN$1:$AN528)+1))</f>
        <v/>
      </c>
      <c r="AO529" s="28" t="str">
        <f aca="false">IF($Q529="","",IF(MATCH($Q529,$Q$2:$Q$3000,0)&lt;&gt;ROW()-1,"",COUNT($AO$1:$AO528)+1))</f>
        <v/>
      </c>
    </row>
    <row r="530" customFormat="false" ht="12.75" hidden="false" customHeight="true" outlineLevel="0" collapsed="false">
      <c r="W530" s="24" t="n">
        <f aca="false">IF($F530="",0,IFERROR(IF(ISNUMBER($F530),INT($F530),DATE(VALUE(MID(SUBSTITUTE(LEFT($F530,FIND(" ",$F530&amp;" ")-1),"/",REPT(" ",20)),41,20)),VALUE(LEFT(SUBSTITUTE(LEFT($F530,FIND(" ",$F530&amp;" ")-1),"/",REPT(" ",20)),20)),VALUE(MID(SUBSTITUTE(LEFT($F530,FIND(" ",$F530&amp;" ")-1),"/",REPT(" ",20)),21,20)))),0))</f>
        <v>0</v>
      </c>
      <c r="X530" s="25" t="str">
        <f aca="false">IF(ISNUMBER($N530),$N530*Validation!$B$5,"")</f>
        <v/>
      </c>
      <c r="Y530" s="26" t="str">
        <f aca="false">IF($A530="","",SUBSTITUTE(SUBSTITUTE(SUBSTITUTE(SUBSTITUTE(SUBSTITUTE(SUBSTITUTE(SUBSTITUTE(UPPER(TRIM($A530)),"Á","A"),"É","E"),"Í","I"),"Ó","O"),"Ú","U"),"Ñ","N"),"Ü","U"))</f>
        <v/>
      </c>
      <c r="Z530" s="26" t="str">
        <f aca="false">IF($Y530="","",LEFT($Y530,1)&amp;" "&amp;TRIM(RIGHT(SUBSTITUTE($Y530," ",REPT(" ",50)),50)))</f>
        <v/>
      </c>
      <c r="AA530" s="27" t="str">
        <f aca="false">IF($AF530="","",IF(COUNTIF(Validation!$U$19:$U$178,$AF530)&gt;0,"OK","NO MATCH"))</f>
        <v/>
      </c>
      <c r="AB530" s="27" t="str">
        <f aca="false">IF($W530=0,"",IF(AND($W530&gt;=Validation!$B$3,$W530&lt;=Validation!$C$3),"Yes","No"))</f>
        <v/>
      </c>
      <c r="AC530" s="26" t="str">
        <f aca="false">IF($A530="","",$AF530&amp;"|"&amp;TEXT($W530,"yyyy-mm-dd")&amp;"|"&amp;$J530&amp;"|"&amp;$N530)</f>
        <v/>
      </c>
      <c r="AD530" s="27" t="str">
        <f aca="false">IF($AC530="","",IF(COUNTIF($AC$2:$AC$3000,$AC530)&gt;1,"REVIEW","OK"))</f>
        <v/>
      </c>
      <c r="AE530" s="27" t="str">
        <f aca="false">IF(OR($W530=0,$O530=""),"",IF(IFERROR(IF(ISNUMBER($O530),INT($O530),DATE(VALUE(MID(SUBSTITUTE(LEFT($O530,FIND(" ",$O530&amp;" ")-1),"/",REPT(" ",20)),41,20)),VALUE(LEFT(SUBSTITUTE(LEFT($O530,FIND(" ",$O530&amp;" ")-1),"/",REPT(" ",20)),20)),VALUE(MID(SUBSTITUTE(LEFT($O530,FIND(" ",$O530&amp;" ")-1),"/",REPT(" ",20)),21,20)))),0)&gt;$W530,"Late","Same day"))</f>
        <v/>
      </c>
      <c r="AF530" s="26" t="str">
        <f aca="false">IF($A530="","",IFERROR(INDEX(Validation!$C$193:$C$217,MATCH($A530,Validation!$A$193:$A$217,0)),IF(COUNTIF(Validation!$U$19:$U$178,$Z530)&gt;0,$Z530,IF(COUNTIF(Validation!$S$19:$S$178,$AI530)=1,INDEX(Validation!$U$19:$U$178,MATCH($AI530,Validation!$S$19:$S$178,0)),$Z530))))</f>
        <v/>
      </c>
      <c r="AG530" s="27" t="str">
        <f aca="false">IF(COUNTA($A530:$U530)=0,"",IF($A530="","No name",IF($F530="","No date",IF($W530=0,"Date ilegible",IF(NOT(ISNUMBER($N530)),"Hours no numéricas",IF($AA530="NO MATCH","Person no identificada","OK"))))))</f>
        <v/>
      </c>
      <c r="AH530" s="27" t="str">
        <f aca="false">IF($W530=0,"No date",IF($W530&lt;Validation!$B$3,"Before period",IF($W530&gt;Validation!$C$3,"After period","In period")))</f>
        <v>No date</v>
      </c>
      <c r="AI530" s="26" t="str">
        <f aca="false">IF($Y530="","",TRIM(RIGHT(SUBSTITUTE($Y530," ",REPT(" ",50)),50)))</f>
        <v/>
      </c>
      <c r="AJ530" s="27" t="str">
        <f aca="false">IF($A530="","",IF(NOT(ISERROR(MATCH($A530,Validation!$A$193:$A$217,0))),"Manual mapping",IF(COUNTIF(Validation!$U$19:$U$178,$Z530)&gt;0,"Direct",IF(COUNTIF(Validation!$S$19:$S$178,$AI530)=1,"By surname","Unresolved"))))</f>
        <v/>
      </c>
      <c r="AK530" s="28" t="str">
        <f aca="false">IF($L530="","",IF(MATCH($L530,$L$2:$L$3000,0)&lt;&gt;ROW()-1,"",COUNT($AK$1:$AK529)+1))</f>
        <v/>
      </c>
      <c r="AL530" s="28" t="str">
        <f aca="false">IF($G530="","",IF(MATCH($G530,$G$2:$G$3000,0)&lt;&gt;ROW()-1,"",COUNT($AL$1:$AL529)+1))</f>
        <v/>
      </c>
      <c r="AM530" s="28" t="str">
        <f aca="false">IF($H530="","",IF(MATCH($H530,$H$2:$H$3000,0)&lt;&gt;ROW()-1,"",COUNT($AM$1:$AM529)+1))</f>
        <v/>
      </c>
      <c r="AN530" s="28" t="str">
        <f aca="false">IF($I530="","",IF(MATCH($I530,$I$2:$I$3000,0)&lt;&gt;ROW()-1,"",COUNT($AN$1:$AN529)+1))</f>
        <v/>
      </c>
      <c r="AO530" s="28" t="str">
        <f aca="false">IF($Q530="","",IF(MATCH($Q530,$Q$2:$Q$3000,0)&lt;&gt;ROW()-1,"",COUNT($AO$1:$AO529)+1))</f>
        <v/>
      </c>
    </row>
    <row r="531" customFormat="false" ht="12.75" hidden="false" customHeight="true" outlineLevel="0" collapsed="false">
      <c r="W531" s="24" t="n">
        <f aca="false">IF($F531="",0,IFERROR(IF(ISNUMBER($F531),INT($F531),DATE(VALUE(MID(SUBSTITUTE(LEFT($F531,FIND(" ",$F531&amp;" ")-1),"/",REPT(" ",20)),41,20)),VALUE(LEFT(SUBSTITUTE(LEFT($F531,FIND(" ",$F531&amp;" ")-1),"/",REPT(" ",20)),20)),VALUE(MID(SUBSTITUTE(LEFT($F531,FIND(" ",$F531&amp;" ")-1),"/",REPT(" ",20)),21,20)))),0))</f>
        <v>0</v>
      </c>
      <c r="X531" s="25" t="str">
        <f aca="false">IF(ISNUMBER($N531),$N531*Validation!$B$5,"")</f>
        <v/>
      </c>
      <c r="Y531" s="26" t="str">
        <f aca="false">IF($A531="","",SUBSTITUTE(SUBSTITUTE(SUBSTITUTE(SUBSTITUTE(SUBSTITUTE(SUBSTITUTE(SUBSTITUTE(UPPER(TRIM($A531)),"Á","A"),"É","E"),"Í","I"),"Ó","O"),"Ú","U"),"Ñ","N"),"Ü","U"))</f>
        <v/>
      </c>
      <c r="Z531" s="26" t="str">
        <f aca="false">IF($Y531="","",LEFT($Y531,1)&amp;" "&amp;TRIM(RIGHT(SUBSTITUTE($Y531," ",REPT(" ",50)),50)))</f>
        <v/>
      </c>
      <c r="AA531" s="27" t="str">
        <f aca="false">IF($AF531="","",IF(COUNTIF(Validation!$U$19:$U$178,$AF531)&gt;0,"OK","NO MATCH"))</f>
        <v/>
      </c>
      <c r="AB531" s="27" t="str">
        <f aca="false">IF($W531=0,"",IF(AND($W531&gt;=Validation!$B$3,$W531&lt;=Validation!$C$3),"Yes","No"))</f>
        <v/>
      </c>
      <c r="AC531" s="26" t="str">
        <f aca="false">IF($A531="","",$AF531&amp;"|"&amp;TEXT($W531,"yyyy-mm-dd")&amp;"|"&amp;$J531&amp;"|"&amp;$N531)</f>
        <v/>
      </c>
      <c r="AD531" s="27" t="str">
        <f aca="false">IF($AC531="","",IF(COUNTIF($AC$2:$AC$3000,$AC531)&gt;1,"REVIEW","OK"))</f>
        <v/>
      </c>
      <c r="AE531" s="27" t="str">
        <f aca="false">IF(OR($W531=0,$O531=""),"",IF(IFERROR(IF(ISNUMBER($O531),INT($O531),DATE(VALUE(MID(SUBSTITUTE(LEFT($O531,FIND(" ",$O531&amp;" ")-1),"/",REPT(" ",20)),41,20)),VALUE(LEFT(SUBSTITUTE(LEFT($O531,FIND(" ",$O531&amp;" ")-1),"/",REPT(" ",20)),20)),VALUE(MID(SUBSTITUTE(LEFT($O531,FIND(" ",$O531&amp;" ")-1),"/",REPT(" ",20)),21,20)))),0)&gt;$W531,"Late","Same day"))</f>
        <v/>
      </c>
      <c r="AF531" s="26" t="str">
        <f aca="false">IF($A531="","",IFERROR(INDEX(Validation!$C$193:$C$217,MATCH($A531,Validation!$A$193:$A$217,0)),IF(COUNTIF(Validation!$U$19:$U$178,$Z531)&gt;0,$Z531,IF(COUNTIF(Validation!$S$19:$S$178,$AI531)=1,INDEX(Validation!$U$19:$U$178,MATCH($AI531,Validation!$S$19:$S$178,0)),$Z531))))</f>
        <v/>
      </c>
      <c r="AG531" s="27" t="str">
        <f aca="false">IF(COUNTA($A531:$U531)=0,"",IF($A531="","No name",IF($F531="","No date",IF($W531=0,"Date ilegible",IF(NOT(ISNUMBER($N531)),"Hours no numéricas",IF($AA531="NO MATCH","Person no identificada","OK"))))))</f>
        <v/>
      </c>
      <c r="AH531" s="27" t="str">
        <f aca="false">IF($W531=0,"No date",IF($W531&lt;Validation!$B$3,"Before period",IF($W531&gt;Validation!$C$3,"After period","In period")))</f>
        <v>No date</v>
      </c>
      <c r="AI531" s="26" t="str">
        <f aca="false">IF($Y531="","",TRIM(RIGHT(SUBSTITUTE($Y531," ",REPT(" ",50)),50)))</f>
        <v/>
      </c>
      <c r="AJ531" s="27" t="str">
        <f aca="false">IF($A531="","",IF(NOT(ISERROR(MATCH($A531,Validation!$A$193:$A$217,0))),"Manual mapping",IF(COUNTIF(Validation!$U$19:$U$178,$Z531)&gt;0,"Direct",IF(COUNTIF(Validation!$S$19:$S$178,$AI531)=1,"By surname","Unresolved"))))</f>
        <v/>
      </c>
      <c r="AK531" s="28" t="str">
        <f aca="false">IF($L531="","",IF(MATCH($L531,$L$2:$L$3000,0)&lt;&gt;ROW()-1,"",COUNT($AK$1:$AK530)+1))</f>
        <v/>
      </c>
      <c r="AL531" s="28" t="str">
        <f aca="false">IF($G531="","",IF(MATCH($G531,$G$2:$G$3000,0)&lt;&gt;ROW()-1,"",COUNT($AL$1:$AL530)+1))</f>
        <v/>
      </c>
      <c r="AM531" s="28" t="str">
        <f aca="false">IF($H531="","",IF(MATCH($H531,$H$2:$H$3000,0)&lt;&gt;ROW()-1,"",COUNT($AM$1:$AM530)+1))</f>
        <v/>
      </c>
      <c r="AN531" s="28" t="str">
        <f aca="false">IF($I531="","",IF(MATCH($I531,$I$2:$I$3000,0)&lt;&gt;ROW()-1,"",COUNT($AN$1:$AN530)+1))</f>
        <v/>
      </c>
      <c r="AO531" s="28" t="str">
        <f aca="false">IF($Q531="","",IF(MATCH($Q531,$Q$2:$Q$3000,0)&lt;&gt;ROW()-1,"",COUNT($AO$1:$AO530)+1))</f>
        <v/>
      </c>
    </row>
    <row r="532" customFormat="false" ht="12.75" hidden="false" customHeight="true" outlineLevel="0" collapsed="false">
      <c r="W532" s="24" t="n">
        <f aca="false">IF($F532="",0,IFERROR(IF(ISNUMBER($F532),INT($F532),DATE(VALUE(MID(SUBSTITUTE(LEFT($F532,FIND(" ",$F532&amp;" ")-1),"/",REPT(" ",20)),41,20)),VALUE(LEFT(SUBSTITUTE(LEFT($F532,FIND(" ",$F532&amp;" ")-1),"/",REPT(" ",20)),20)),VALUE(MID(SUBSTITUTE(LEFT($F532,FIND(" ",$F532&amp;" ")-1),"/",REPT(" ",20)),21,20)))),0))</f>
        <v>0</v>
      </c>
      <c r="X532" s="25" t="str">
        <f aca="false">IF(ISNUMBER($N532),$N532*Validation!$B$5,"")</f>
        <v/>
      </c>
      <c r="Y532" s="26" t="str">
        <f aca="false">IF($A532="","",SUBSTITUTE(SUBSTITUTE(SUBSTITUTE(SUBSTITUTE(SUBSTITUTE(SUBSTITUTE(SUBSTITUTE(UPPER(TRIM($A532)),"Á","A"),"É","E"),"Í","I"),"Ó","O"),"Ú","U"),"Ñ","N"),"Ü","U"))</f>
        <v/>
      </c>
      <c r="Z532" s="26" t="str">
        <f aca="false">IF($Y532="","",LEFT($Y532,1)&amp;" "&amp;TRIM(RIGHT(SUBSTITUTE($Y532," ",REPT(" ",50)),50)))</f>
        <v/>
      </c>
      <c r="AA532" s="27" t="str">
        <f aca="false">IF($AF532="","",IF(COUNTIF(Validation!$U$19:$U$178,$AF532)&gt;0,"OK","NO MATCH"))</f>
        <v/>
      </c>
      <c r="AB532" s="27" t="str">
        <f aca="false">IF($W532=0,"",IF(AND($W532&gt;=Validation!$B$3,$W532&lt;=Validation!$C$3),"Yes","No"))</f>
        <v/>
      </c>
      <c r="AC532" s="26" t="str">
        <f aca="false">IF($A532="","",$AF532&amp;"|"&amp;TEXT($W532,"yyyy-mm-dd")&amp;"|"&amp;$J532&amp;"|"&amp;$N532)</f>
        <v/>
      </c>
      <c r="AD532" s="27" t="str">
        <f aca="false">IF($AC532="","",IF(COUNTIF($AC$2:$AC$3000,$AC532)&gt;1,"REVIEW","OK"))</f>
        <v/>
      </c>
      <c r="AE532" s="27" t="str">
        <f aca="false">IF(OR($W532=0,$O532=""),"",IF(IFERROR(IF(ISNUMBER($O532),INT($O532),DATE(VALUE(MID(SUBSTITUTE(LEFT($O532,FIND(" ",$O532&amp;" ")-1),"/",REPT(" ",20)),41,20)),VALUE(LEFT(SUBSTITUTE(LEFT($O532,FIND(" ",$O532&amp;" ")-1),"/",REPT(" ",20)),20)),VALUE(MID(SUBSTITUTE(LEFT($O532,FIND(" ",$O532&amp;" ")-1),"/",REPT(" ",20)),21,20)))),0)&gt;$W532,"Late","Same day"))</f>
        <v/>
      </c>
      <c r="AF532" s="26" t="str">
        <f aca="false">IF($A532="","",IFERROR(INDEX(Validation!$C$193:$C$217,MATCH($A532,Validation!$A$193:$A$217,0)),IF(COUNTIF(Validation!$U$19:$U$178,$Z532)&gt;0,$Z532,IF(COUNTIF(Validation!$S$19:$S$178,$AI532)=1,INDEX(Validation!$U$19:$U$178,MATCH($AI532,Validation!$S$19:$S$178,0)),$Z532))))</f>
        <v/>
      </c>
      <c r="AG532" s="27" t="str">
        <f aca="false">IF(COUNTA($A532:$U532)=0,"",IF($A532="","No name",IF($F532="","No date",IF($W532=0,"Date ilegible",IF(NOT(ISNUMBER($N532)),"Hours no numéricas",IF($AA532="NO MATCH","Person no identificada","OK"))))))</f>
        <v/>
      </c>
      <c r="AH532" s="27" t="str">
        <f aca="false">IF($W532=0,"No date",IF($W532&lt;Validation!$B$3,"Before period",IF($W532&gt;Validation!$C$3,"After period","In period")))</f>
        <v>No date</v>
      </c>
      <c r="AI532" s="26" t="str">
        <f aca="false">IF($Y532="","",TRIM(RIGHT(SUBSTITUTE($Y532," ",REPT(" ",50)),50)))</f>
        <v/>
      </c>
      <c r="AJ532" s="27" t="str">
        <f aca="false">IF($A532="","",IF(NOT(ISERROR(MATCH($A532,Validation!$A$193:$A$217,0))),"Manual mapping",IF(COUNTIF(Validation!$U$19:$U$178,$Z532)&gt;0,"Direct",IF(COUNTIF(Validation!$S$19:$S$178,$AI532)=1,"By surname","Unresolved"))))</f>
        <v/>
      </c>
      <c r="AK532" s="28" t="str">
        <f aca="false">IF($L532="","",IF(MATCH($L532,$L$2:$L$3000,0)&lt;&gt;ROW()-1,"",COUNT($AK$1:$AK531)+1))</f>
        <v/>
      </c>
      <c r="AL532" s="28" t="str">
        <f aca="false">IF($G532="","",IF(MATCH($G532,$G$2:$G$3000,0)&lt;&gt;ROW()-1,"",COUNT($AL$1:$AL531)+1))</f>
        <v/>
      </c>
      <c r="AM532" s="28" t="str">
        <f aca="false">IF($H532="","",IF(MATCH($H532,$H$2:$H$3000,0)&lt;&gt;ROW()-1,"",COUNT($AM$1:$AM531)+1))</f>
        <v/>
      </c>
      <c r="AN532" s="28" t="str">
        <f aca="false">IF($I532="","",IF(MATCH($I532,$I$2:$I$3000,0)&lt;&gt;ROW()-1,"",COUNT($AN$1:$AN531)+1))</f>
        <v/>
      </c>
      <c r="AO532" s="28" t="str">
        <f aca="false">IF($Q532="","",IF(MATCH($Q532,$Q$2:$Q$3000,0)&lt;&gt;ROW()-1,"",COUNT($AO$1:$AO531)+1))</f>
        <v/>
      </c>
    </row>
    <row r="533" customFormat="false" ht="12.75" hidden="false" customHeight="true" outlineLevel="0" collapsed="false">
      <c r="W533" s="24" t="n">
        <f aca="false">IF($F533="",0,IFERROR(IF(ISNUMBER($F533),INT($F533),DATE(VALUE(MID(SUBSTITUTE(LEFT($F533,FIND(" ",$F533&amp;" ")-1),"/",REPT(" ",20)),41,20)),VALUE(LEFT(SUBSTITUTE(LEFT($F533,FIND(" ",$F533&amp;" ")-1),"/",REPT(" ",20)),20)),VALUE(MID(SUBSTITUTE(LEFT($F533,FIND(" ",$F533&amp;" ")-1),"/",REPT(" ",20)),21,20)))),0))</f>
        <v>0</v>
      </c>
      <c r="X533" s="25" t="str">
        <f aca="false">IF(ISNUMBER($N533),$N533*Validation!$B$5,"")</f>
        <v/>
      </c>
      <c r="Y533" s="26" t="str">
        <f aca="false">IF($A533="","",SUBSTITUTE(SUBSTITUTE(SUBSTITUTE(SUBSTITUTE(SUBSTITUTE(SUBSTITUTE(SUBSTITUTE(UPPER(TRIM($A533)),"Á","A"),"É","E"),"Í","I"),"Ó","O"),"Ú","U"),"Ñ","N"),"Ü","U"))</f>
        <v/>
      </c>
      <c r="Z533" s="26" t="str">
        <f aca="false">IF($Y533="","",LEFT($Y533,1)&amp;" "&amp;TRIM(RIGHT(SUBSTITUTE($Y533," ",REPT(" ",50)),50)))</f>
        <v/>
      </c>
      <c r="AA533" s="27" t="str">
        <f aca="false">IF($AF533="","",IF(COUNTIF(Validation!$U$19:$U$178,$AF533)&gt;0,"OK","NO MATCH"))</f>
        <v/>
      </c>
      <c r="AB533" s="27" t="str">
        <f aca="false">IF($W533=0,"",IF(AND($W533&gt;=Validation!$B$3,$W533&lt;=Validation!$C$3),"Yes","No"))</f>
        <v/>
      </c>
      <c r="AC533" s="26" t="str">
        <f aca="false">IF($A533="","",$AF533&amp;"|"&amp;TEXT($W533,"yyyy-mm-dd")&amp;"|"&amp;$J533&amp;"|"&amp;$N533)</f>
        <v/>
      </c>
      <c r="AD533" s="27" t="str">
        <f aca="false">IF($AC533="","",IF(COUNTIF($AC$2:$AC$3000,$AC533)&gt;1,"REVIEW","OK"))</f>
        <v/>
      </c>
      <c r="AE533" s="27" t="str">
        <f aca="false">IF(OR($W533=0,$O533=""),"",IF(IFERROR(IF(ISNUMBER($O533),INT($O533),DATE(VALUE(MID(SUBSTITUTE(LEFT($O533,FIND(" ",$O533&amp;" ")-1),"/",REPT(" ",20)),41,20)),VALUE(LEFT(SUBSTITUTE(LEFT($O533,FIND(" ",$O533&amp;" ")-1),"/",REPT(" ",20)),20)),VALUE(MID(SUBSTITUTE(LEFT($O533,FIND(" ",$O533&amp;" ")-1),"/",REPT(" ",20)),21,20)))),0)&gt;$W533,"Late","Same day"))</f>
        <v/>
      </c>
      <c r="AF533" s="26" t="str">
        <f aca="false">IF($A533="","",IFERROR(INDEX(Validation!$C$193:$C$217,MATCH($A533,Validation!$A$193:$A$217,0)),IF(COUNTIF(Validation!$U$19:$U$178,$Z533)&gt;0,$Z533,IF(COUNTIF(Validation!$S$19:$S$178,$AI533)=1,INDEX(Validation!$U$19:$U$178,MATCH($AI533,Validation!$S$19:$S$178,0)),$Z533))))</f>
        <v/>
      </c>
      <c r="AG533" s="27" t="str">
        <f aca="false">IF(COUNTA($A533:$U533)=0,"",IF($A533="","No name",IF($F533="","No date",IF($W533=0,"Date ilegible",IF(NOT(ISNUMBER($N533)),"Hours no numéricas",IF($AA533="NO MATCH","Person no identificada","OK"))))))</f>
        <v/>
      </c>
      <c r="AH533" s="27" t="str">
        <f aca="false">IF($W533=0,"No date",IF($W533&lt;Validation!$B$3,"Before period",IF($W533&gt;Validation!$C$3,"After period","In period")))</f>
        <v>No date</v>
      </c>
      <c r="AI533" s="26" t="str">
        <f aca="false">IF($Y533="","",TRIM(RIGHT(SUBSTITUTE($Y533," ",REPT(" ",50)),50)))</f>
        <v/>
      </c>
      <c r="AJ533" s="27" t="str">
        <f aca="false">IF($A533="","",IF(NOT(ISERROR(MATCH($A533,Validation!$A$193:$A$217,0))),"Manual mapping",IF(COUNTIF(Validation!$U$19:$U$178,$Z533)&gt;0,"Direct",IF(COUNTIF(Validation!$S$19:$S$178,$AI533)=1,"By surname","Unresolved"))))</f>
        <v/>
      </c>
      <c r="AK533" s="28" t="str">
        <f aca="false">IF($L533="","",IF(MATCH($L533,$L$2:$L$3000,0)&lt;&gt;ROW()-1,"",COUNT($AK$1:$AK532)+1))</f>
        <v/>
      </c>
      <c r="AL533" s="28" t="str">
        <f aca="false">IF($G533="","",IF(MATCH($G533,$G$2:$G$3000,0)&lt;&gt;ROW()-1,"",COUNT($AL$1:$AL532)+1))</f>
        <v/>
      </c>
      <c r="AM533" s="28" t="str">
        <f aca="false">IF($H533="","",IF(MATCH($H533,$H$2:$H$3000,0)&lt;&gt;ROW()-1,"",COUNT($AM$1:$AM532)+1))</f>
        <v/>
      </c>
      <c r="AN533" s="28" t="str">
        <f aca="false">IF($I533="","",IF(MATCH($I533,$I$2:$I$3000,0)&lt;&gt;ROW()-1,"",COUNT($AN$1:$AN532)+1))</f>
        <v/>
      </c>
      <c r="AO533" s="28" t="str">
        <f aca="false">IF($Q533="","",IF(MATCH($Q533,$Q$2:$Q$3000,0)&lt;&gt;ROW()-1,"",COUNT($AO$1:$AO532)+1))</f>
        <v/>
      </c>
    </row>
    <row r="534" customFormat="false" ht="12.75" hidden="false" customHeight="true" outlineLevel="0" collapsed="false">
      <c r="W534" s="24" t="n">
        <f aca="false">IF($F534="",0,IFERROR(IF(ISNUMBER($F534),INT($F534),DATE(VALUE(MID(SUBSTITUTE(LEFT($F534,FIND(" ",$F534&amp;" ")-1),"/",REPT(" ",20)),41,20)),VALUE(LEFT(SUBSTITUTE(LEFT($F534,FIND(" ",$F534&amp;" ")-1),"/",REPT(" ",20)),20)),VALUE(MID(SUBSTITUTE(LEFT($F534,FIND(" ",$F534&amp;" ")-1),"/",REPT(" ",20)),21,20)))),0))</f>
        <v>0</v>
      </c>
      <c r="X534" s="25" t="str">
        <f aca="false">IF(ISNUMBER($N534),$N534*Validation!$B$5,"")</f>
        <v/>
      </c>
      <c r="Y534" s="26" t="str">
        <f aca="false">IF($A534="","",SUBSTITUTE(SUBSTITUTE(SUBSTITUTE(SUBSTITUTE(SUBSTITUTE(SUBSTITUTE(SUBSTITUTE(UPPER(TRIM($A534)),"Á","A"),"É","E"),"Í","I"),"Ó","O"),"Ú","U"),"Ñ","N"),"Ü","U"))</f>
        <v/>
      </c>
      <c r="Z534" s="26" t="str">
        <f aca="false">IF($Y534="","",LEFT($Y534,1)&amp;" "&amp;TRIM(RIGHT(SUBSTITUTE($Y534," ",REPT(" ",50)),50)))</f>
        <v/>
      </c>
      <c r="AA534" s="27" t="str">
        <f aca="false">IF($AF534="","",IF(COUNTIF(Validation!$U$19:$U$178,$AF534)&gt;0,"OK","NO MATCH"))</f>
        <v/>
      </c>
      <c r="AB534" s="27" t="str">
        <f aca="false">IF($W534=0,"",IF(AND($W534&gt;=Validation!$B$3,$W534&lt;=Validation!$C$3),"Yes","No"))</f>
        <v/>
      </c>
      <c r="AC534" s="26" t="str">
        <f aca="false">IF($A534="","",$AF534&amp;"|"&amp;TEXT($W534,"yyyy-mm-dd")&amp;"|"&amp;$J534&amp;"|"&amp;$N534)</f>
        <v/>
      </c>
      <c r="AD534" s="27" t="str">
        <f aca="false">IF($AC534="","",IF(COUNTIF($AC$2:$AC$3000,$AC534)&gt;1,"REVIEW","OK"))</f>
        <v/>
      </c>
      <c r="AE534" s="27" t="str">
        <f aca="false">IF(OR($W534=0,$O534=""),"",IF(IFERROR(IF(ISNUMBER($O534),INT($O534),DATE(VALUE(MID(SUBSTITUTE(LEFT($O534,FIND(" ",$O534&amp;" ")-1),"/",REPT(" ",20)),41,20)),VALUE(LEFT(SUBSTITUTE(LEFT($O534,FIND(" ",$O534&amp;" ")-1),"/",REPT(" ",20)),20)),VALUE(MID(SUBSTITUTE(LEFT($O534,FIND(" ",$O534&amp;" ")-1),"/",REPT(" ",20)),21,20)))),0)&gt;$W534,"Late","Same day"))</f>
        <v/>
      </c>
      <c r="AF534" s="26" t="str">
        <f aca="false">IF($A534="","",IFERROR(INDEX(Validation!$C$193:$C$217,MATCH($A534,Validation!$A$193:$A$217,0)),IF(COUNTIF(Validation!$U$19:$U$178,$Z534)&gt;0,$Z534,IF(COUNTIF(Validation!$S$19:$S$178,$AI534)=1,INDEX(Validation!$U$19:$U$178,MATCH($AI534,Validation!$S$19:$S$178,0)),$Z534))))</f>
        <v/>
      </c>
      <c r="AG534" s="27" t="str">
        <f aca="false">IF(COUNTA($A534:$U534)=0,"",IF($A534="","No name",IF($F534="","No date",IF($W534=0,"Date ilegible",IF(NOT(ISNUMBER($N534)),"Hours no numéricas",IF($AA534="NO MATCH","Person no identificada","OK"))))))</f>
        <v/>
      </c>
      <c r="AH534" s="27" t="str">
        <f aca="false">IF($W534=0,"No date",IF($W534&lt;Validation!$B$3,"Before period",IF($W534&gt;Validation!$C$3,"After period","In period")))</f>
        <v>No date</v>
      </c>
      <c r="AI534" s="26" t="str">
        <f aca="false">IF($Y534="","",TRIM(RIGHT(SUBSTITUTE($Y534," ",REPT(" ",50)),50)))</f>
        <v/>
      </c>
      <c r="AJ534" s="27" t="str">
        <f aca="false">IF($A534="","",IF(NOT(ISERROR(MATCH($A534,Validation!$A$193:$A$217,0))),"Manual mapping",IF(COUNTIF(Validation!$U$19:$U$178,$Z534)&gt;0,"Direct",IF(COUNTIF(Validation!$S$19:$S$178,$AI534)=1,"By surname","Unresolved"))))</f>
        <v/>
      </c>
      <c r="AK534" s="28" t="str">
        <f aca="false">IF($L534="","",IF(MATCH($L534,$L$2:$L$3000,0)&lt;&gt;ROW()-1,"",COUNT($AK$1:$AK533)+1))</f>
        <v/>
      </c>
      <c r="AL534" s="28" t="str">
        <f aca="false">IF($G534="","",IF(MATCH($G534,$G$2:$G$3000,0)&lt;&gt;ROW()-1,"",COUNT($AL$1:$AL533)+1))</f>
        <v/>
      </c>
      <c r="AM534" s="28" t="str">
        <f aca="false">IF($H534="","",IF(MATCH($H534,$H$2:$H$3000,0)&lt;&gt;ROW()-1,"",COUNT($AM$1:$AM533)+1))</f>
        <v/>
      </c>
      <c r="AN534" s="28" t="str">
        <f aca="false">IF($I534="","",IF(MATCH($I534,$I$2:$I$3000,0)&lt;&gt;ROW()-1,"",COUNT($AN$1:$AN533)+1))</f>
        <v/>
      </c>
      <c r="AO534" s="28" t="str">
        <f aca="false">IF($Q534="","",IF(MATCH($Q534,$Q$2:$Q$3000,0)&lt;&gt;ROW()-1,"",COUNT($AO$1:$AO533)+1))</f>
        <v/>
      </c>
    </row>
    <row r="535" customFormat="false" ht="12.75" hidden="false" customHeight="true" outlineLevel="0" collapsed="false">
      <c r="W535" s="24" t="n">
        <f aca="false">IF($F535="",0,IFERROR(IF(ISNUMBER($F535),INT($F535),DATE(VALUE(MID(SUBSTITUTE(LEFT($F535,FIND(" ",$F535&amp;" ")-1),"/",REPT(" ",20)),41,20)),VALUE(LEFT(SUBSTITUTE(LEFT($F535,FIND(" ",$F535&amp;" ")-1),"/",REPT(" ",20)),20)),VALUE(MID(SUBSTITUTE(LEFT($F535,FIND(" ",$F535&amp;" ")-1),"/",REPT(" ",20)),21,20)))),0))</f>
        <v>0</v>
      </c>
      <c r="X535" s="25" t="str">
        <f aca="false">IF(ISNUMBER($N535),$N535*Validation!$B$5,"")</f>
        <v/>
      </c>
      <c r="Y535" s="26" t="str">
        <f aca="false">IF($A535="","",SUBSTITUTE(SUBSTITUTE(SUBSTITUTE(SUBSTITUTE(SUBSTITUTE(SUBSTITUTE(SUBSTITUTE(UPPER(TRIM($A535)),"Á","A"),"É","E"),"Í","I"),"Ó","O"),"Ú","U"),"Ñ","N"),"Ü","U"))</f>
        <v/>
      </c>
      <c r="Z535" s="26" t="str">
        <f aca="false">IF($Y535="","",LEFT($Y535,1)&amp;" "&amp;TRIM(RIGHT(SUBSTITUTE($Y535," ",REPT(" ",50)),50)))</f>
        <v/>
      </c>
      <c r="AA535" s="27" t="str">
        <f aca="false">IF($AF535="","",IF(COUNTIF(Validation!$U$19:$U$178,$AF535)&gt;0,"OK","NO MATCH"))</f>
        <v/>
      </c>
      <c r="AB535" s="27" t="str">
        <f aca="false">IF($W535=0,"",IF(AND($W535&gt;=Validation!$B$3,$W535&lt;=Validation!$C$3),"Yes","No"))</f>
        <v/>
      </c>
      <c r="AC535" s="26" t="str">
        <f aca="false">IF($A535="","",$AF535&amp;"|"&amp;TEXT($W535,"yyyy-mm-dd")&amp;"|"&amp;$J535&amp;"|"&amp;$N535)</f>
        <v/>
      </c>
      <c r="AD535" s="27" t="str">
        <f aca="false">IF($AC535="","",IF(COUNTIF($AC$2:$AC$3000,$AC535)&gt;1,"REVIEW","OK"))</f>
        <v/>
      </c>
      <c r="AE535" s="27" t="str">
        <f aca="false">IF(OR($W535=0,$O535=""),"",IF(IFERROR(IF(ISNUMBER($O535),INT($O535),DATE(VALUE(MID(SUBSTITUTE(LEFT($O535,FIND(" ",$O535&amp;" ")-1),"/",REPT(" ",20)),41,20)),VALUE(LEFT(SUBSTITUTE(LEFT($O535,FIND(" ",$O535&amp;" ")-1),"/",REPT(" ",20)),20)),VALUE(MID(SUBSTITUTE(LEFT($O535,FIND(" ",$O535&amp;" ")-1),"/",REPT(" ",20)),21,20)))),0)&gt;$W535,"Late","Same day"))</f>
        <v/>
      </c>
      <c r="AF535" s="26" t="str">
        <f aca="false">IF($A535="","",IFERROR(INDEX(Validation!$C$193:$C$217,MATCH($A535,Validation!$A$193:$A$217,0)),IF(COUNTIF(Validation!$U$19:$U$178,$Z535)&gt;0,$Z535,IF(COUNTIF(Validation!$S$19:$S$178,$AI535)=1,INDEX(Validation!$U$19:$U$178,MATCH($AI535,Validation!$S$19:$S$178,0)),$Z535))))</f>
        <v/>
      </c>
      <c r="AG535" s="27" t="str">
        <f aca="false">IF(COUNTA($A535:$U535)=0,"",IF($A535="","No name",IF($F535="","No date",IF($W535=0,"Date ilegible",IF(NOT(ISNUMBER($N535)),"Hours no numéricas",IF($AA535="NO MATCH","Person no identificada","OK"))))))</f>
        <v/>
      </c>
      <c r="AH535" s="27" t="str">
        <f aca="false">IF($W535=0,"No date",IF($W535&lt;Validation!$B$3,"Before period",IF($W535&gt;Validation!$C$3,"After period","In period")))</f>
        <v>No date</v>
      </c>
      <c r="AI535" s="26" t="str">
        <f aca="false">IF($Y535="","",TRIM(RIGHT(SUBSTITUTE($Y535," ",REPT(" ",50)),50)))</f>
        <v/>
      </c>
      <c r="AJ535" s="27" t="str">
        <f aca="false">IF($A535="","",IF(NOT(ISERROR(MATCH($A535,Validation!$A$193:$A$217,0))),"Manual mapping",IF(COUNTIF(Validation!$U$19:$U$178,$Z535)&gt;0,"Direct",IF(COUNTIF(Validation!$S$19:$S$178,$AI535)=1,"By surname","Unresolved"))))</f>
        <v/>
      </c>
      <c r="AK535" s="28" t="str">
        <f aca="false">IF($L535="","",IF(MATCH($L535,$L$2:$L$3000,0)&lt;&gt;ROW()-1,"",COUNT($AK$1:$AK534)+1))</f>
        <v/>
      </c>
      <c r="AL535" s="28" t="str">
        <f aca="false">IF($G535="","",IF(MATCH($G535,$G$2:$G$3000,0)&lt;&gt;ROW()-1,"",COUNT($AL$1:$AL534)+1))</f>
        <v/>
      </c>
      <c r="AM535" s="28" t="str">
        <f aca="false">IF($H535="","",IF(MATCH($H535,$H$2:$H$3000,0)&lt;&gt;ROW()-1,"",COUNT($AM$1:$AM534)+1))</f>
        <v/>
      </c>
      <c r="AN535" s="28" t="str">
        <f aca="false">IF($I535="","",IF(MATCH($I535,$I$2:$I$3000,0)&lt;&gt;ROW()-1,"",COUNT($AN$1:$AN534)+1))</f>
        <v/>
      </c>
      <c r="AO535" s="28" t="str">
        <f aca="false">IF($Q535="","",IF(MATCH($Q535,$Q$2:$Q$3000,0)&lt;&gt;ROW()-1,"",COUNT($AO$1:$AO534)+1))</f>
        <v/>
      </c>
    </row>
    <row r="536" customFormat="false" ht="12.75" hidden="false" customHeight="true" outlineLevel="0" collapsed="false">
      <c r="W536" s="24" t="n">
        <f aca="false">IF($F536="",0,IFERROR(IF(ISNUMBER($F536),INT($F536),DATE(VALUE(MID(SUBSTITUTE(LEFT($F536,FIND(" ",$F536&amp;" ")-1),"/",REPT(" ",20)),41,20)),VALUE(LEFT(SUBSTITUTE(LEFT($F536,FIND(" ",$F536&amp;" ")-1),"/",REPT(" ",20)),20)),VALUE(MID(SUBSTITUTE(LEFT($F536,FIND(" ",$F536&amp;" ")-1),"/",REPT(" ",20)),21,20)))),0))</f>
        <v>0</v>
      </c>
      <c r="X536" s="25" t="str">
        <f aca="false">IF(ISNUMBER($N536),$N536*Validation!$B$5,"")</f>
        <v/>
      </c>
      <c r="Y536" s="26" t="str">
        <f aca="false">IF($A536="","",SUBSTITUTE(SUBSTITUTE(SUBSTITUTE(SUBSTITUTE(SUBSTITUTE(SUBSTITUTE(SUBSTITUTE(UPPER(TRIM($A536)),"Á","A"),"É","E"),"Í","I"),"Ó","O"),"Ú","U"),"Ñ","N"),"Ü","U"))</f>
        <v/>
      </c>
      <c r="Z536" s="26" t="str">
        <f aca="false">IF($Y536="","",LEFT($Y536,1)&amp;" "&amp;TRIM(RIGHT(SUBSTITUTE($Y536," ",REPT(" ",50)),50)))</f>
        <v/>
      </c>
      <c r="AA536" s="27" t="str">
        <f aca="false">IF($AF536="","",IF(COUNTIF(Validation!$U$19:$U$178,$AF536)&gt;0,"OK","NO MATCH"))</f>
        <v/>
      </c>
      <c r="AB536" s="27" t="str">
        <f aca="false">IF($W536=0,"",IF(AND($W536&gt;=Validation!$B$3,$W536&lt;=Validation!$C$3),"Yes","No"))</f>
        <v/>
      </c>
      <c r="AC536" s="26" t="str">
        <f aca="false">IF($A536="","",$AF536&amp;"|"&amp;TEXT($W536,"yyyy-mm-dd")&amp;"|"&amp;$J536&amp;"|"&amp;$N536)</f>
        <v/>
      </c>
      <c r="AD536" s="27" t="str">
        <f aca="false">IF($AC536="","",IF(COUNTIF($AC$2:$AC$3000,$AC536)&gt;1,"REVIEW","OK"))</f>
        <v/>
      </c>
      <c r="AE536" s="27" t="str">
        <f aca="false">IF(OR($W536=0,$O536=""),"",IF(IFERROR(IF(ISNUMBER($O536),INT($O536),DATE(VALUE(MID(SUBSTITUTE(LEFT($O536,FIND(" ",$O536&amp;" ")-1),"/",REPT(" ",20)),41,20)),VALUE(LEFT(SUBSTITUTE(LEFT($O536,FIND(" ",$O536&amp;" ")-1),"/",REPT(" ",20)),20)),VALUE(MID(SUBSTITUTE(LEFT($O536,FIND(" ",$O536&amp;" ")-1),"/",REPT(" ",20)),21,20)))),0)&gt;$W536,"Late","Same day"))</f>
        <v/>
      </c>
      <c r="AF536" s="26" t="str">
        <f aca="false">IF($A536="","",IFERROR(INDEX(Validation!$C$193:$C$217,MATCH($A536,Validation!$A$193:$A$217,0)),IF(COUNTIF(Validation!$U$19:$U$178,$Z536)&gt;0,$Z536,IF(COUNTIF(Validation!$S$19:$S$178,$AI536)=1,INDEX(Validation!$U$19:$U$178,MATCH($AI536,Validation!$S$19:$S$178,0)),$Z536))))</f>
        <v/>
      </c>
      <c r="AG536" s="27" t="str">
        <f aca="false">IF(COUNTA($A536:$U536)=0,"",IF($A536="","No name",IF($F536="","No date",IF($W536=0,"Date ilegible",IF(NOT(ISNUMBER($N536)),"Hours no numéricas",IF($AA536="NO MATCH","Person no identificada","OK"))))))</f>
        <v/>
      </c>
      <c r="AH536" s="27" t="str">
        <f aca="false">IF($W536=0,"No date",IF($W536&lt;Validation!$B$3,"Before period",IF($W536&gt;Validation!$C$3,"After period","In period")))</f>
        <v>No date</v>
      </c>
      <c r="AI536" s="26" t="str">
        <f aca="false">IF($Y536="","",TRIM(RIGHT(SUBSTITUTE($Y536," ",REPT(" ",50)),50)))</f>
        <v/>
      </c>
      <c r="AJ536" s="27" t="str">
        <f aca="false">IF($A536="","",IF(NOT(ISERROR(MATCH($A536,Validation!$A$193:$A$217,0))),"Manual mapping",IF(COUNTIF(Validation!$U$19:$U$178,$Z536)&gt;0,"Direct",IF(COUNTIF(Validation!$S$19:$S$178,$AI536)=1,"By surname","Unresolved"))))</f>
        <v/>
      </c>
      <c r="AK536" s="28" t="str">
        <f aca="false">IF($L536="","",IF(MATCH($L536,$L$2:$L$3000,0)&lt;&gt;ROW()-1,"",COUNT($AK$1:$AK535)+1))</f>
        <v/>
      </c>
      <c r="AL536" s="28" t="str">
        <f aca="false">IF($G536="","",IF(MATCH($G536,$G$2:$G$3000,0)&lt;&gt;ROW()-1,"",COUNT($AL$1:$AL535)+1))</f>
        <v/>
      </c>
      <c r="AM536" s="28" t="str">
        <f aca="false">IF($H536="","",IF(MATCH($H536,$H$2:$H$3000,0)&lt;&gt;ROW()-1,"",COUNT($AM$1:$AM535)+1))</f>
        <v/>
      </c>
      <c r="AN536" s="28" t="str">
        <f aca="false">IF($I536="","",IF(MATCH($I536,$I$2:$I$3000,0)&lt;&gt;ROW()-1,"",COUNT($AN$1:$AN535)+1))</f>
        <v/>
      </c>
      <c r="AO536" s="28" t="str">
        <f aca="false">IF($Q536="","",IF(MATCH($Q536,$Q$2:$Q$3000,0)&lt;&gt;ROW()-1,"",COUNT($AO$1:$AO535)+1))</f>
        <v/>
      </c>
    </row>
    <row r="537" customFormat="false" ht="12.75" hidden="false" customHeight="true" outlineLevel="0" collapsed="false">
      <c r="W537" s="24" t="n">
        <f aca="false">IF($F537="",0,IFERROR(IF(ISNUMBER($F537),INT($F537),DATE(VALUE(MID(SUBSTITUTE(LEFT($F537,FIND(" ",$F537&amp;" ")-1),"/",REPT(" ",20)),41,20)),VALUE(LEFT(SUBSTITUTE(LEFT($F537,FIND(" ",$F537&amp;" ")-1),"/",REPT(" ",20)),20)),VALUE(MID(SUBSTITUTE(LEFT($F537,FIND(" ",$F537&amp;" ")-1),"/",REPT(" ",20)),21,20)))),0))</f>
        <v>0</v>
      </c>
      <c r="X537" s="25" t="str">
        <f aca="false">IF(ISNUMBER($N537),$N537*Validation!$B$5,"")</f>
        <v/>
      </c>
      <c r="Y537" s="26" t="str">
        <f aca="false">IF($A537="","",SUBSTITUTE(SUBSTITUTE(SUBSTITUTE(SUBSTITUTE(SUBSTITUTE(SUBSTITUTE(SUBSTITUTE(UPPER(TRIM($A537)),"Á","A"),"É","E"),"Í","I"),"Ó","O"),"Ú","U"),"Ñ","N"),"Ü","U"))</f>
        <v/>
      </c>
      <c r="Z537" s="26" t="str">
        <f aca="false">IF($Y537="","",LEFT($Y537,1)&amp;" "&amp;TRIM(RIGHT(SUBSTITUTE($Y537," ",REPT(" ",50)),50)))</f>
        <v/>
      </c>
      <c r="AA537" s="27" t="str">
        <f aca="false">IF($AF537="","",IF(COUNTIF(Validation!$U$19:$U$178,$AF537)&gt;0,"OK","NO MATCH"))</f>
        <v/>
      </c>
      <c r="AB537" s="27" t="str">
        <f aca="false">IF($W537=0,"",IF(AND($W537&gt;=Validation!$B$3,$W537&lt;=Validation!$C$3),"Yes","No"))</f>
        <v/>
      </c>
      <c r="AC537" s="26" t="str">
        <f aca="false">IF($A537="","",$AF537&amp;"|"&amp;TEXT($W537,"yyyy-mm-dd")&amp;"|"&amp;$J537&amp;"|"&amp;$N537)</f>
        <v/>
      </c>
      <c r="AD537" s="27" t="str">
        <f aca="false">IF($AC537="","",IF(COUNTIF($AC$2:$AC$3000,$AC537)&gt;1,"REVIEW","OK"))</f>
        <v/>
      </c>
      <c r="AE537" s="27" t="str">
        <f aca="false">IF(OR($W537=0,$O537=""),"",IF(IFERROR(IF(ISNUMBER($O537),INT($O537),DATE(VALUE(MID(SUBSTITUTE(LEFT($O537,FIND(" ",$O537&amp;" ")-1),"/",REPT(" ",20)),41,20)),VALUE(LEFT(SUBSTITUTE(LEFT($O537,FIND(" ",$O537&amp;" ")-1),"/",REPT(" ",20)),20)),VALUE(MID(SUBSTITUTE(LEFT($O537,FIND(" ",$O537&amp;" ")-1),"/",REPT(" ",20)),21,20)))),0)&gt;$W537,"Late","Same day"))</f>
        <v/>
      </c>
      <c r="AF537" s="26" t="str">
        <f aca="false">IF($A537="","",IFERROR(INDEX(Validation!$C$193:$C$217,MATCH($A537,Validation!$A$193:$A$217,0)),IF(COUNTIF(Validation!$U$19:$U$178,$Z537)&gt;0,$Z537,IF(COUNTIF(Validation!$S$19:$S$178,$AI537)=1,INDEX(Validation!$U$19:$U$178,MATCH($AI537,Validation!$S$19:$S$178,0)),$Z537))))</f>
        <v/>
      </c>
      <c r="AG537" s="27" t="str">
        <f aca="false">IF(COUNTA($A537:$U537)=0,"",IF($A537="","No name",IF($F537="","No date",IF($W537=0,"Date ilegible",IF(NOT(ISNUMBER($N537)),"Hours no numéricas",IF($AA537="NO MATCH","Person no identificada","OK"))))))</f>
        <v/>
      </c>
      <c r="AH537" s="27" t="str">
        <f aca="false">IF($W537=0,"No date",IF($W537&lt;Validation!$B$3,"Before period",IF($W537&gt;Validation!$C$3,"After period","In period")))</f>
        <v>No date</v>
      </c>
      <c r="AI537" s="26" t="str">
        <f aca="false">IF($Y537="","",TRIM(RIGHT(SUBSTITUTE($Y537," ",REPT(" ",50)),50)))</f>
        <v/>
      </c>
      <c r="AJ537" s="27" t="str">
        <f aca="false">IF($A537="","",IF(NOT(ISERROR(MATCH($A537,Validation!$A$193:$A$217,0))),"Manual mapping",IF(COUNTIF(Validation!$U$19:$U$178,$Z537)&gt;0,"Direct",IF(COUNTIF(Validation!$S$19:$S$178,$AI537)=1,"By surname","Unresolved"))))</f>
        <v/>
      </c>
      <c r="AK537" s="28" t="str">
        <f aca="false">IF($L537="","",IF(MATCH($L537,$L$2:$L$3000,0)&lt;&gt;ROW()-1,"",COUNT($AK$1:$AK536)+1))</f>
        <v/>
      </c>
      <c r="AL537" s="28" t="str">
        <f aca="false">IF($G537="","",IF(MATCH($G537,$G$2:$G$3000,0)&lt;&gt;ROW()-1,"",COUNT($AL$1:$AL536)+1))</f>
        <v/>
      </c>
      <c r="AM537" s="28" t="str">
        <f aca="false">IF($H537="","",IF(MATCH($H537,$H$2:$H$3000,0)&lt;&gt;ROW()-1,"",COUNT($AM$1:$AM536)+1))</f>
        <v/>
      </c>
      <c r="AN537" s="28" t="str">
        <f aca="false">IF($I537="","",IF(MATCH($I537,$I$2:$I$3000,0)&lt;&gt;ROW()-1,"",COUNT($AN$1:$AN536)+1))</f>
        <v/>
      </c>
      <c r="AO537" s="28" t="str">
        <f aca="false">IF($Q537="","",IF(MATCH($Q537,$Q$2:$Q$3000,0)&lt;&gt;ROW()-1,"",COUNT($AO$1:$AO536)+1))</f>
        <v/>
      </c>
    </row>
    <row r="538" customFormat="false" ht="12.75" hidden="false" customHeight="true" outlineLevel="0" collapsed="false">
      <c r="W538" s="24" t="n">
        <f aca="false">IF($F538="",0,IFERROR(IF(ISNUMBER($F538),INT($F538),DATE(VALUE(MID(SUBSTITUTE(LEFT($F538,FIND(" ",$F538&amp;" ")-1),"/",REPT(" ",20)),41,20)),VALUE(LEFT(SUBSTITUTE(LEFT($F538,FIND(" ",$F538&amp;" ")-1),"/",REPT(" ",20)),20)),VALUE(MID(SUBSTITUTE(LEFT($F538,FIND(" ",$F538&amp;" ")-1),"/",REPT(" ",20)),21,20)))),0))</f>
        <v>0</v>
      </c>
      <c r="X538" s="25" t="str">
        <f aca="false">IF(ISNUMBER($N538),$N538*Validation!$B$5,"")</f>
        <v/>
      </c>
      <c r="Y538" s="26" t="str">
        <f aca="false">IF($A538="","",SUBSTITUTE(SUBSTITUTE(SUBSTITUTE(SUBSTITUTE(SUBSTITUTE(SUBSTITUTE(SUBSTITUTE(UPPER(TRIM($A538)),"Á","A"),"É","E"),"Í","I"),"Ó","O"),"Ú","U"),"Ñ","N"),"Ü","U"))</f>
        <v/>
      </c>
      <c r="Z538" s="26" t="str">
        <f aca="false">IF($Y538="","",LEFT($Y538,1)&amp;" "&amp;TRIM(RIGHT(SUBSTITUTE($Y538," ",REPT(" ",50)),50)))</f>
        <v/>
      </c>
      <c r="AA538" s="27" t="str">
        <f aca="false">IF($AF538="","",IF(COUNTIF(Validation!$U$19:$U$178,$AF538)&gt;0,"OK","NO MATCH"))</f>
        <v/>
      </c>
      <c r="AB538" s="27" t="str">
        <f aca="false">IF($W538=0,"",IF(AND($W538&gt;=Validation!$B$3,$W538&lt;=Validation!$C$3),"Yes","No"))</f>
        <v/>
      </c>
      <c r="AC538" s="26" t="str">
        <f aca="false">IF($A538="","",$AF538&amp;"|"&amp;TEXT($W538,"yyyy-mm-dd")&amp;"|"&amp;$J538&amp;"|"&amp;$N538)</f>
        <v/>
      </c>
      <c r="AD538" s="27" t="str">
        <f aca="false">IF($AC538="","",IF(COUNTIF($AC$2:$AC$3000,$AC538)&gt;1,"REVIEW","OK"))</f>
        <v/>
      </c>
      <c r="AE538" s="27" t="str">
        <f aca="false">IF(OR($W538=0,$O538=""),"",IF(IFERROR(IF(ISNUMBER($O538),INT($O538),DATE(VALUE(MID(SUBSTITUTE(LEFT($O538,FIND(" ",$O538&amp;" ")-1),"/",REPT(" ",20)),41,20)),VALUE(LEFT(SUBSTITUTE(LEFT($O538,FIND(" ",$O538&amp;" ")-1),"/",REPT(" ",20)),20)),VALUE(MID(SUBSTITUTE(LEFT($O538,FIND(" ",$O538&amp;" ")-1),"/",REPT(" ",20)),21,20)))),0)&gt;$W538,"Late","Same day"))</f>
        <v/>
      </c>
      <c r="AF538" s="26" t="str">
        <f aca="false">IF($A538="","",IFERROR(INDEX(Validation!$C$193:$C$217,MATCH($A538,Validation!$A$193:$A$217,0)),IF(COUNTIF(Validation!$U$19:$U$178,$Z538)&gt;0,$Z538,IF(COUNTIF(Validation!$S$19:$S$178,$AI538)=1,INDEX(Validation!$U$19:$U$178,MATCH($AI538,Validation!$S$19:$S$178,0)),$Z538))))</f>
        <v/>
      </c>
      <c r="AG538" s="27" t="str">
        <f aca="false">IF(COUNTA($A538:$U538)=0,"",IF($A538="","No name",IF($F538="","No date",IF($W538=0,"Date ilegible",IF(NOT(ISNUMBER($N538)),"Hours no numéricas",IF($AA538="NO MATCH","Person no identificada","OK"))))))</f>
        <v/>
      </c>
      <c r="AH538" s="27" t="str">
        <f aca="false">IF($W538=0,"No date",IF($W538&lt;Validation!$B$3,"Before period",IF($W538&gt;Validation!$C$3,"After period","In period")))</f>
        <v>No date</v>
      </c>
      <c r="AI538" s="26" t="str">
        <f aca="false">IF($Y538="","",TRIM(RIGHT(SUBSTITUTE($Y538," ",REPT(" ",50)),50)))</f>
        <v/>
      </c>
      <c r="AJ538" s="27" t="str">
        <f aca="false">IF($A538="","",IF(NOT(ISERROR(MATCH($A538,Validation!$A$193:$A$217,0))),"Manual mapping",IF(COUNTIF(Validation!$U$19:$U$178,$Z538)&gt;0,"Direct",IF(COUNTIF(Validation!$S$19:$S$178,$AI538)=1,"By surname","Unresolved"))))</f>
        <v/>
      </c>
      <c r="AK538" s="28" t="str">
        <f aca="false">IF($L538="","",IF(MATCH($L538,$L$2:$L$3000,0)&lt;&gt;ROW()-1,"",COUNT($AK$1:$AK537)+1))</f>
        <v/>
      </c>
      <c r="AL538" s="28" t="str">
        <f aca="false">IF($G538="","",IF(MATCH($G538,$G$2:$G$3000,0)&lt;&gt;ROW()-1,"",COUNT($AL$1:$AL537)+1))</f>
        <v/>
      </c>
      <c r="AM538" s="28" t="str">
        <f aca="false">IF($H538="","",IF(MATCH($H538,$H$2:$H$3000,0)&lt;&gt;ROW()-1,"",COUNT($AM$1:$AM537)+1))</f>
        <v/>
      </c>
      <c r="AN538" s="28" t="str">
        <f aca="false">IF($I538="","",IF(MATCH($I538,$I$2:$I$3000,0)&lt;&gt;ROW()-1,"",COUNT($AN$1:$AN537)+1))</f>
        <v/>
      </c>
      <c r="AO538" s="28" t="str">
        <f aca="false">IF($Q538="","",IF(MATCH($Q538,$Q$2:$Q$3000,0)&lt;&gt;ROW()-1,"",COUNT($AO$1:$AO537)+1))</f>
        <v/>
      </c>
    </row>
    <row r="539" customFormat="false" ht="12.75" hidden="false" customHeight="true" outlineLevel="0" collapsed="false">
      <c r="W539" s="24" t="n">
        <f aca="false">IF($F539="",0,IFERROR(IF(ISNUMBER($F539),INT($F539),DATE(VALUE(MID(SUBSTITUTE(LEFT($F539,FIND(" ",$F539&amp;" ")-1),"/",REPT(" ",20)),41,20)),VALUE(LEFT(SUBSTITUTE(LEFT($F539,FIND(" ",$F539&amp;" ")-1),"/",REPT(" ",20)),20)),VALUE(MID(SUBSTITUTE(LEFT($F539,FIND(" ",$F539&amp;" ")-1),"/",REPT(" ",20)),21,20)))),0))</f>
        <v>0</v>
      </c>
      <c r="X539" s="25" t="str">
        <f aca="false">IF(ISNUMBER($N539),$N539*Validation!$B$5,"")</f>
        <v/>
      </c>
      <c r="Y539" s="26" t="str">
        <f aca="false">IF($A539="","",SUBSTITUTE(SUBSTITUTE(SUBSTITUTE(SUBSTITUTE(SUBSTITUTE(SUBSTITUTE(SUBSTITUTE(UPPER(TRIM($A539)),"Á","A"),"É","E"),"Í","I"),"Ó","O"),"Ú","U"),"Ñ","N"),"Ü","U"))</f>
        <v/>
      </c>
      <c r="Z539" s="26" t="str">
        <f aca="false">IF($Y539="","",LEFT($Y539,1)&amp;" "&amp;TRIM(RIGHT(SUBSTITUTE($Y539," ",REPT(" ",50)),50)))</f>
        <v/>
      </c>
      <c r="AA539" s="27" t="str">
        <f aca="false">IF($AF539="","",IF(COUNTIF(Validation!$U$19:$U$178,$AF539)&gt;0,"OK","NO MATCH"))</f>
        <v/>
      </c>
      <c r="AB539" s="27" t="str">
        <f aca="false">IF($W539=0,"",IF(AND($W539&gt;=Validation!$B$3,$W539&lt;=Validation!$C$3),"Yes","No"))</f>
        <v/>
      </c>
      <c r="AC539" s="26" t="str">
        <f aca="false">IF($A539="","",$AF539&amp;"|"&amp;TEXT($W539,"yyyy-mm-dd")&amp;"|"&amp;$J539&amp;"|"&amp;$N539)</f>
        <v/>
      </c>
      <c r="AD539" s="27" t="str">
        <f aca="false">IF($AC539="","",IF(COUNTIF($AC$2:$AC$3000,$AC539)&gt;1,"REVIEW","OK"))</f>
        <v/>
      </c>
      <c r="AE539" s="27" t="str">
        <f aca="false">IF(OR($W539=0,$O539=""),"",IF(IFERROR(IF(ISNUMBER($O539),INT($O539),DATE(VALUE(MID(SUBSTITUTE(LEFT($O539,FIND(" ",$O539&amp;" ")-1),"/",REPT(" ",20)),41,20)),VALUE(LEFT(SUBSTITUTE(LEFT($O539,FIND(" ",$O539&amp;" ")-1),"/",REPT(" ",20)),20)),VALUE(MID(SUBSTITUTE(LEFT($O539,FIND(" ",$O539&amp;" ")-1),"/",REPT(" ",20)),21,20)))),0)&gt;$W539,"Late","Same day"))</f>
        <v/>
      </c>
      <c r="AF539" s="26" t="str">
        <f aca="false">IF($A539="","",IFERROR(INDEX(Validation!$C$193:$C$217,MATCH($A539,Validation!$A$193:$A$217,0)),IF(COUNTIF(Validation!$U$19:$U$178,$Z539)&gt;0,$Z539,IF(COUNTIF(Validation!$S$19:$S$178,$AI539)=1,INDEX(Validation!$U$19:$U$178,MATCH($AI539,Validation!$S$19:$S$178,0)),$Z539))))</f>
        <v/>
      </c>
      <c r="AG539" s="27" t="str">
        <f aca="false">IF(COUNTA($A539:$U539)=0,"",IF($A539="","No name",IF($F539="","No date",IF($W539=0,"Date ilegible",IF(NOT(ISNUMBER($N539)),"Hours no numéricas",IF($AA539="NO MATCH","Person no identificada","OK"))))))</f>
        <v/>
      </c>
      <c r="AH539" s="27" t="str">
        <f aca="false">IF($W539=0,"No date",IF($W539&lt;Validation!$B$3,"Before period",IF($W539&gt;Validation!$C$3,"After period","In period")))</f>
        <v>No date</v>
      </c>
      <c r="AI539" s="26" t="str">
        <f aca="false">IF($Y539="","",TRIM(RIGHT(SUBSTITUTE($Y539," ",REPT(" ",50)),50)))</f>
        <v/>
      </c>
      <c r="AJ539" s="27" t="str">
        <f aca="false">IF($A539="","",IF(NOT(ISERROR(MATCH($A539,Validation!$A$193:$A$217,0))),"Manual mapping",IF(COUNTIF(Validation!$U$19:$U$178,$Z539)&gt;0,"Direct",IF(COUNTIF(Validation!$S$19:$S$178,$AI539)=1,"By surname","Unresolved"))))</f>
        <v/>
      </c>
      <c r="AK539" s="28" t="str">
        <f aca="false">IF($L539="","",IF(MATCH($L539,$L$2:$L$3000,0)&lt;&gt;ROW()-1,"",COUNT($AK$1:$AK538)+1))</f>
        <v/>
      </c>
      <c r="AL539" s="28" t="str">
        <f aca="false">IF($G539="","",IF(MATCH($G539,$G$2:$G$3000,0)&lt;&gt;ROW()-1,"",COUNT($AL$1:$AL538)+1))</f>
        <v/>
      </c>
      <c r="AM539" s="28" t="str">
        <f aca="false">IF($H539="","",IF(MATCH($H539,$H$2:$H$3000,0)&lt;&gt;ROW()-1,"",COUNT($AM$1:$AM538)+1))</f>
        <v/>
      </c>
      <c r="AN539" s="28" t="str">
        <f aca="false">IF($I539="","",IF(MATCH($I539,$I$2:$I$3000,0)&lt;&gt;ROW()-1,"",COUNT($AN$1:$AN538)+1))</f>
        <v/>
      </c>
      <c r="AO539" s="28" t="str">
        <f aca="false">IF($Q539="","",IF(MATCH($Q539,$Q$2:$Q$3000,0)&lt;&gt;ROW()-1,"",COUNT($AO$1:$AO538)+1))</f>
        <v/>
      </c>
    </row>
    <row r="540" customFormat="false" ht="12.75" hidden="false" customHeight="true" outlineLevel="0" collapsed="false">
      <c r="W540" s="24" t="n">
        <f aca="false">IF($F540="",0,IFERROR(IF(ISNUMBER($F540),INT($F540),DATE(VALUE(MID(SUBSTITUTE(LEFT($F540,FIND(" ",$F540&amp;" ")-1),"/",REPT(" ",20)),41,20)),VALUE(LEFT(SUBSTITUTE(LEFT($F540,FIND(" ",$F540&amp;" ")-1),"/",REPT(" ",20)),20)),VALUE(MID(SUBSTITUTE(LEFT($F540,FIND(" ",$F540&amp;" ")-1),"/",REPT(" ",20)),21,20)))),0))</f>
        <v>0</v>
      </c>
      <c r="X540" s="25" t="str">
        <f aca="false">IF(ISNUMBER($N540),$N540*Validation!$B$5,"")</f>
        <v/>
      </c>
      <c r="Y540" s="26" t="str">
        <f aca="false">IF($A540="","",SUBSTITUTE(SUBSTITUTE(SUBSTITUTE(SUBSTITUTE(SUBSTITUTE(SUBSTITUTE(SUBSTITUTE(UPPER(TRIM($A540)),"Á","A"),"É","E"),"Í","I"),"Ó","O"),"Ú","U"),"Ñ","N"),"Ü","U"))</f>
        <v/>
      </c>
      <c r="Z540" s="26" t="str">
        <f aca="false">IF($Y540="","",LEFT($Y540,1)&amp;" "&amp;TRIM(RIGHT(SUBSTITUTE($Y540," ",REPT(" ",50)),50)))</f>
        <v/>
      </c>
      <c r="AA540" s="27" t="str">
        <f aca="false">IF($AF540="","",IF(COUNTIF(Validation!$U$19:$U$178,$AF540)&gt;0,"OK","NO MATCH"))</f>
        <v/>
      </c>
      <c r="AB540" s="27" t="str">
        <f aca="false">IF($W540=0,"",IF(AND($W540&gt;=Validation!$B$3,$W540&lt;=Validation!$C$3),"Yes","No"))</f>
        <v/>
      </c>
      <c r="AC540" s="26" t="str">
        <f aca="false">IF($A540="","",$AF540&amp;"|"&amp;TEXT($W540,"yyyy-mm-dd")&amp;"|"&amp;$J540&amp;"|"&amp;$N540)</f>
        <v/>
      </c>
      <c r="AD540" s="27" t="str">
        <f aca="false">IF($AC540="","",IF(COUNTIF($AC$2:$AC$3000,$AC540)&gt;1,"REVIEW","OK"))</f>
        <v/>
      </c>
      <c r="AE540" s="27" t="str">
        <f aca="false">IF(OR($W540=0,$O540=""),"",IF(IFERROR(IF(ISNUMBER($O540),INT($O540),DATE(VALUE(MID(SUBSTITUTE(LEFT($O540,FIND(" ",$O540&amp;" ")-1),"/",REPT(" ",20)),41,20)),VALUE(LEFT(SUBSTITUTE(LEFT($O540,FIND(" ",$O540&amp;" ")-1),"/",REPT(" ",20)),20)),VALUE(MID(SUBSTITUTE(LEFT($O540,FIND(" ",$O540&amp;" ")-1),"/",REPT(" ",20)),21,20)))),0)&gt;$W540,"Late","Same day"))</f>
        <v/>
      </c>
      <c r="AF540" s="26" t="str">
        <f aca="false">IF($A540="","",IFERROR(INDEX(Validation!$C$193:$C$217,MATCH($A540,Validation!$A$193:$A$217,0)),IF(COUNTIF(Validation!$U$19:$U$178,$Z540)&gt;0,$Z540,IF(COUNTIF(Validation!$S$19:$S$178,$AI540)=1,INDEX(Validation!$U$19:$U$178,MATCH($AI540,Validation!$S$19:$S$178,0)),$Z540))))</f>
        <v/>
      </c>
      <c r="AG540" s="27" t="str">
        <f aca="false">IF(COUNTA($A540:$U540)=0,"",IF($A540="","No name",IF($F540="","No date",IF($W540=0,"Date ilegible",IF(NOT(ISNUMBER($N540)),"Hours no numéricas",IF($AA540="NO MATCH","Person no identificada","OK"))))))</f>
        <v/>
      </c>
      <c r="AH540" s="27" t="str">
        <f aca="false">IF($W540=0,"No date",IF($W540&lt;Validation!$B$3,"Before period",IF($W540&gt;Validation!$C$3,"After period","In period")))</f>
        <v>No date</v>
      </c>
      <c r="AI540" s="26" t="str">
        <f aca="false">IF($Y540="","",TRIM(RIGHT(SUBSTITUTE($Y540," ",REPT(" ",50)),50)))</f>
        <v/>
      </c>
      <c r="AJ540" s="27" t="str">
        <f aca="false">IF($A540="","",IF(NOT(ISERROR(MATCH($A540,Validation!$A$193:$A$217,0))),"Manual mapping",IF(COUNTIF(Validation!$U$19:$U$178,$Z540)&gt;0,"Direct",IF(COUNTIF(Validation!$S$19:$S$178,$AI540)=1,"By surname","Unresolved"))))</f>
        <v/>
      </c>
      <c r="AK540" s="28" t="str">
        <f aca="false">IF($L540="","",IF(MATCH($L540,$L$2:$L$3000,0)&lt;&gt;ROW()-1,"",COUNT($AK$1:$AK539)+1))</f>
        <v/>
      </c>
      <c r="AL540" s="28" t="str">
        <f aca="false">IF($G540="","",IF(MATCH($G540,$G$2:$G$3000,0)&lt;&gt;ROW()-1,"",COUNT($AL$1:$AL539)+1))</f>
        <v/>
      </c>
      <c r="AM540" s="28" t="str">
        <f aca="false">IF($H540="","",IF(MATCH($H540,$H$2:$H$3000,0)&lt;&gt;ROW()-1,"",COUNT($AM$1:$AM539)+1))</f>
        <v/>
      </c>
      <c r="AN540" s="28" t="str">
        <f aca="false">IF($I540="","",IF(MATCH($I540,$I$2:$I$3000,0)&lt;&gt;ROW()-1,"",COUNT($AN$1:$AN539)+1))</f>
        <v/>
      </c>
      <c r="AO540" s="28" t="str">
        <f aca="false">IF($Q540="","",IF(MATCH($Q540,$Q$2:$Q$3000,0)&lt;&gt;ROW()-1,"",COUNT($AO$1:$AO539)+1))</f>
        <v/>
      </c>
    </row>
    <row r="541" customFormat="false" ht="12.75" hidden="false" customHeight="true" outlineLevel="0" collapsed="false">
      <c r="W541" s="24" t="n">
        <f aca="false">IF($F541="",0,IFERROR(IF(ISNUMBER($F541),INT($F541),DATE(VALUE(MID(SUBSTITUTE(LEFT($F541,FIND(" ",$F541&amp;" ")-1),"/",REPT(" ",20)),41,20)),VALUE(LEFT(SUBSTITUTE(LEFT($F541,FIND(" ",$F541&amp;" ")-1),"/",REPT(" ",20)),20)),VALUE(MID(SUBSTITUTE(LEFT($F541,FIND(" ",$F541&amp;" ")-1),"/",REPT(" ",20)),21,20)))),0))</f>
        <v>0</v>
      </c>
      <c r="X541" s="25" t="str">
        <f aca="false">IF(ISNUMBER($N541),$N541*Validation!$B$5,"")</f>
        <v/>
      </c>
      <c r="Y541" s="26" t="str">
        <f aca="false">IF($A541="","",SUBSTITUTE(SUBSTITUTE(SUBSTITUTE(SUBSTITUTE(SUBSTITUTE(SUBSTITUTE(SUBSTITUTE(UPPER(TRIM($A541)),"Á","A"),"É","E"),"Í","I"),"Ó","O"),"Ú","U"),"Ñ","N"),"Ü","U"))</f>
        <v/>
      </c>
      <c r="Z541" s="26" t="str">
        <f aca="false">IF($Y541="","",LEFT($Y541,1)&amp;" "&amp;TRIM(RIGHT(SUBSTITUTE($Y541," ",REPT(" ",50)),50)))</f>
        <v/>
      </c>
      <c r="AA541" s="27" t="str">
        <f aca="false">IF($AF541="","",IF(COUNTIF(Validation!$U$19:$U$178,$AF541)&gt;0,"OK","NO MATCH"))</f>
        <v/>
      </c>
      <c r="AB541" s="27" t="str">
        <f aca="false">IF($W541=0,"",IF(AND($W541&gt;=Validation!$B$3,$W541&lt;=Validation!$C$3),"Yes","No"))</f>
        <v/>
      </c>
      <c r="AC541" s="26" t="str">
        <f aca="false">IF($A541="","",$AF541&amp;"|"&amp;TEXT($W541,"yyyy-mm-dd")&amp;"|"&amp;$J541&amp;"|"&amp;$N541)</f>
        <v/>
      </c>
      <c r="AD541" s="27" t="str">
        <f aca="false">IF($AC541="","",IF(COUNTIF($AC$2:$AC$3000,$AC541)&gt;1,"REVIEW","OK"))</f>
        <v/>
      </c>
      <c r="AE541" s="27" t="str">
        <f aca="false">IF(OR($W541=0,$O541=""),"",IF(IFERROR(IF(ISNUMBER($O541),INT($O541),DATE(VALUE(MID(SUBSTITUTE(LEFT($O541,FIND(" ",$O541&amp;" ")-1),"/",REPT(" ",20)),41,20)),VALUE(LEFT(SUBSTITUTE(LEFT($O541,FIND(" ",$O541&amp;" ")-1),"/",REPT(" ",20)),20)),VALUE(MID(SUBSTITUTE(LEFT($O541,FIND(" ",$O541&amp;" ")-1),"/",REPT(" ",20)),21,20)))),0)&gt;$W541,"Late","Same day"))</f>
        <v/>
      </c>
      <c r="AF541" s="26" t="str">
        <f aca="false">IF($A541="","",IFERROR(INDEX(Validation!$C$193:$C$217,MATCH($A541,Validation!$A$193:$A$217,0)),IF(COUNTIF(Validation!$U$19:$U$178,$Z541)&gt;0,$Z541,IF(COUNTIF(Validation!$S$19:$S$178,$AI541)=1,INDEX(Validation!$U$19:$U$178,MATCH($AI541,Validation!$S$19:$S$178,0)),$Z541))))</f>
        <v/>
      </c>
      <c r="AG541" s="27" t="str">
        <f aca="false">IF(COUNTA($A541:$U541)=0,"",IF($A541="","No name",IF($F541="","No date",IF($W541=0,"Date ilegible",IF(NOT(ISNUMBER($N541)),"Hours no numéricas",IF($AA541="NO MATCH","Person no identificada","OK"))))))</f>
        <v/>
      </c>
      <c r="AH541" s="27" t="str">
        <f aca="false">IF($W541=0,"No date",IF($W541&lt;Validation!$B$3,"Before period",IF($W541&gt;Validation!$C$3,"After period","In period")))</f>
        <v>No date</v>
      </c>
      <c r="AI541" s="26" t="str">
        <f aca="false">IF($Y541="","",TRIM(RIGHT(SUBSTITUTE($Y541," ",REPT(" ",50)),50)))</f>
        <v/>
      </c>
      <c r="AJ541" s="27" t="str">
        <f aca="false">IF($A541="","",IF(NOT(ISERROR(MATCH($A541,Validation!$A$193:$A$217,0))),"Manual mapping",IF(COUNTIF(Validation!$U$19:$U$178,$Z541)&gt;0,"Direct",IF(COUNTIF(Validation!$S$19:$S$178,$AI541)=1,"By surname","Unresolved"))))</f>
        <v/>
      </c>
      <c r="AK541" s="28" t="str">
        <f aca="false">IF($L541="","",IF(MATCH($L541,$L$2:$L$3000,0)&lt;&gt;ROW()-1,"",COUNT($AK$1:$AK540)+1))</f>
        <v/>
      </c>
      <c r="AL541" s="28" t="str">
        <f aca="false">IF($G541="","",IF(MATCH($G541,$G$2:$G$3000,0)&lt;&gt;ROW()-1,"",COUNT($AL$1:$AL540)+1))</f>
        <v/>
      </c>
      <c r="AM541" s="28" t="str">
        <f aca="false">IF($H541="","",IF(MATCH($H541,$H$2:$H$3000,0)&lt;&gt;ROW()-1,"",COUNT($AM$1:$AM540)+1))</f>
        <v/>
      </c>
      <c r="AN541" s="28" t="str">
        <f aca="false">IF($I541="","",IF(MATCH($I541,$I$2:$I$3000,0)&lt;&gt;ROW()-1,"",COUNT($AN$1:$AN540)+1))</f>
        <v/>
      </c>
      <c r="AO541" s="28" t="str">
        <f aca="false">IF($Q541="","",IF(MATCH($Q541,$Q$2:$Q$3000,0)&lt;&gt;ROW()-1,"",COUNT($AO$1:$AO540)+1))</f>
        <v/>
      </c>
    </row>
    <row r="542" customFormat="false" ht="12.75" hidden="false" customHeight="true" outlineLevel="0" collapsed="false">
      <c r="W542" s="24" t="n">
        <f aca="false">IF($F542="",0,IFERROR(IF(ISNUMBER($F542),INT($F542),DATE(VALUE(MID(SUBSTITUTE(LEFT($F542,FIND(" ",$F542&amp;" ")-1),"/",REPT(" ",20)),41,20)),VALUE(LEFT(SUBSTITUTE(LEFT($F542,FIND(" ",$F542&amp;" ")-1),"/",REPT(" ",20)),20)),VALUE(MID(SUBSTITUTE(LEFT($F542,FIND(" ",$F542&amp;" ")-1),"/",REPT(" ",20)),21,20)))),0))</f>
        <v>0</v>
      </c>
      <c r="X542" s="25" t="str">
        <f aca="false">IF(ISNUMBER($N542),$N542*Validation!$B$5,"")</f>
        <v/>
      </c>
      <c r="Y542" s="26" t="str">
        <f aca="false">IF($A542="","",SUBSTITUTE(SUBSTITUTE(SUBSTITUTE(SUBSTITUTE(SUBSTITUTE(SUBSTITUTE(SUBSTITUTE(UPPER(TRIM($A542)),"Á","A"),"É","E"),"Í","I"),"Ó","O"),"Ú","U"),"Ñ","N"),"Ü","U"))</f>
        <v/>
      </c>
      <c r="Z542" s="26" t="str">
        <f aca="false">IF($Y542="","",LEFT($Y542,1)&amp;" "&amp;TRIM(RIGHT(SUBSTITUTE($Y542," ",REPT(" ",50)),50)))</f>
        <v/>
      </c>
      <c r="AA542" s="27" t="str">
        <f aca="false">IF($AF542="","",IF(COUNTIF(Validation!$U$19:$U$178,$AF542)&gt;0,"OK","NO MATCH"))</f>
        <v/>
      </c>
      <c r="AB542" s="27" t="str">
        <f aca="false">IF($W542=0,"",IF(AND($W542&gt;=Validation!$B$3,$W542&lt;=Validation!$C$3),"Yes","No"))</f>
        <v/>
      </c>
      <c r="AC542" s="26" t="str">
        <f aca="false">IF($A542="","",$AF542&amp;"|"&amp;TEXT($W542,"yyyy-mm-dd")&amp;"|"&amp;$J542&amp;"|"&amp;$N542)</f>
        <v/>
      </c>
      <c r="AD542" s="27" t="str">
        <f aca="false">IF($AC542="","",IF(COUNTIF($AC$2:$AC$3000,$AC542)&gt;1,"REVIEW","OK"))</f>
        <v/>
      </c>
      <c r="AE542" s="27" t="str">
        <f aca="false">IF(OR($W542=0,$O542=""),"",IF(IFERROR(IF(ISNUMBER($O542),INT($O542),DATE(VALUE(MID(SUBSTITUTE(LEFT($O542,FIND(" ",$O542&amp;" ")-1),"/",REPT(" ",20)),41,20)),VALUE(LEFT(SUBSTITUTE(LEFT($O542,FIND(" ",$O542&amp;" ")-1),"/",REPT(" ",20)),20)),VALUE(MID(SUBSTITUTE(LEFT($O542,FIND(" ",$O542&amp;" ")-1),"/",REPT(" ",20)),21,20)))),0)&gt;$W542,"Late","Same day"))</f>
        <v/>
      </c>
      <c r="AF542" s="26" t="str">
        <f aca="false">IF($A542="","",IFERROR(INDEX(Validation!$C$193:$C$217,MATCH($A542,Validation!$A$193:$A$217,0)),IF(COUNTIF(Validation!$U$19:$U$178,$Z542)&gt;0,$Z542,IF(COUNTIF(Validation!$S$19:$S$178,$AI542)=1,INDEX(Validation!$U$19:$U$178,MATCH($AI542,Validation!$S$19:$S$178,0)),$Z542))))</f>
        <v/>
      </c>
      <c r="AG542" s="27" t="str">
        <f aca="false">IF(COUNTA($A542:$U542)=0,"",IF($A542="","No name",IF($F542="","No date",IF($W542=0,"Date ilegible",IF(NOT(ISNUMBER($N542)),"Hours no numéricas",IF($AA542="NO MATCH","Person no identificada","OK"))))))</f>
        <v/>
      </c>
      <c r="AH542" s="27" t="str">
        <f aca="false">IF($W542=0,"No date",IF($W542&lt;Validation!$B$3,"Before period",IF($W542&gt;Validation!$C$3,"After period","In period")))</f>
        <v>No date</v>
      </c>
      <c r="AI542" s="26" t="str">
        <f aca="false">IF($Y542="","",TRIM(RIGHT(SUBSTITUTE($Y542," ",REPT(" ",50)),50)))</f>
        <v/>
      </c>
      <c r="AJ542" s="27" t="str">
        <f aca="false">IF($A542="","",IF(NOT(ISERROR(MATCH($A542,Validation!$A$193:$A$217,0))),"Manual mapping",IF(COUNTIF(Validation!$U$19:$U$178,$Z542)&gt;0,"Direct",IF(COUNTIF(Validation!$S$19:$S$178,$AI542)=1,"By surname","Unresolved"))))</f>
        <v/>
      </c>
      <c r="AK542" s="28" t="str">
        <f aca="false">IF($L542="","",IF(MATCH($L542,$L$2:$L$3000,0)&lt;&gt;ROW()-1,"",COUNT($AK$1:$AK541)+1))</f>
        <v/>
      </c>
      <c r="AL542" s="28" t="str">
        <f aca="false">IF($G542="","",IF(MATCH($G542,$G$2:$G$3000,0)&lt;&gt;ROW()-1,"",COUNT($AL$1:$AL541)+1))</f>
        <v/>
      </c>
      <c r="AM542" s="28" t="str">
        <f aca="false">IF($H542="","",IF(MATCH($H542,$H$2:$H$3000,0)&lt;&gt;ROW()-1,"",COUNT($AM$1:$AM541)+1))</f>
        <v/>
      </c>
      <c r="AN542" s="28" t="str">
        <f aca="false">IF($I542="","",IF(MATCH($I542,$I$2:$I$3000,0)&lt;&gt;ROW()-1,"",COUNT($AN$1:$AN541)+1))</f>
        <v/>
      </c>
      <c r="AO542" s="28" t="str">
        <f aca="false">IF($Q542="","",IF(MATCH($Q542,$Q$2:$Q$3000,0)&lt;&gt;ROW()-1,"",COUNT($AO$1:$AO541)+1))</f>
        <v/>
      </c>
    </row>
    <row r="543" customFormat="false" ht="12.75" hidden="false" customHeight="true" outlineLevel="0" collapsed="false">
      <c r="W543" s="24" t="n">
        <f aca="false">IF($F543="",0,IFERROR(IF(ISNUMBER($F543),INT($F543),DATE(VALUE(MID(SUBSTITUTE(LEFT($F543,FIND(" ",$F543&amp;" ")-1),"/",REPT(" ",20)),41,20)),VALUE(LEFT(SUBSTITUTE(LEFT($F543,FIND(" ",$F543&amp;" ")-1),"/",REPT(" ",20)),20)),VALUE(MID(SUBSTITUTE(LEFT($F543,FIND(" ",$F543&amp;" ")-1),"/",REPT(" ",20)),21,20)))),0))</f>
        <v>0</v>
      </c>
      <c r="X543" s="25" t="str">
        <f aca="false">IF(ISNUMBER($N543),$N543*Validation!$B$5,"")</f>
        <v/>
      </c>
      <c r="Y543" s="26" t="str">
        <f aca="false">IF($A543="","",SUBSTITUTE(SUBSTITUTE(SUBSTITUTE(SUBSTITUTE(SUBSTITUTE(SUBSTITUTE(SUBSTITUTE(UPPER(TRIM($A543)),"Á","A"),"É","E"),"Í","I"),"Ó","O"),"Ú","U"),"Ñ","N"),"Ü","U"))</f>
        <v/>
      </c>
      <c r="Z543" s="26" t="str">
        <f aca="false">IF($Y543="","",LEFT($Y543,1)&amp;" "&amp;TRIM(RIGHT(SUBSTITUTE($Y543," ",REPT(" ",50)),50)))</f>
        <v/>
      </c>
      <c r="AA543" s="27" t="str">
        <f aca="false">IF($AF543="","",IF(COUNTIF(Validation!$U$19:$U$178,$AF543)&gt;0,"OK","NO MATCH"))</f>
        <v/>
      </c>
      <c r="AB543" s="27" t="str">
        <f aca="false">IF($W543=0,"",IF(AND($W543&gt;=Validation!$B$3,$W543&lt;=Validation!$C$3),"Yes","No"))</f>
        <v/>
      </c>
      <c r="AC543" s="26" t="str">
        <f aca="false">IF($A543="","",$AF543&amp;"|"&amp;TEXT($W543,"yyyy-mm-dd")&amp;"|"&amp;$J543&amp;"|"&amp;$N543)</f>
        <v/>
      </c>
      <c r="AD543" s="27" t="str">
        <f aca="false">IF($AC543="","",IF(COUNTIF($AC$2:$AC$3000,$AC543)&gt;1,"REVIEW","OK"))</f>
        <v/>
      </c>
      <c r="AE543" s="27" t="str">
        <f aca="false">IF(OR($W543=0,$O543=""),"",IF(IFERROR(IF(ISNUMBER($O543),INT($O543),DATE(VALUE(MID(SUBSTITUTE(LEFT($O543,FIND(" ",$O543&amp;" ")-1),"/",REPT(" ",20)),41,20)),VALUE(LEFT(SUBSTITUTE(LEFT($O543,FIND(" ",$O543&amp;" ")-1),"/",REPT(" ",20)),20)),VALUE(MID(SUBSTITUTE(LEFT($O543,FIND(" ",$O543&amp;" ")-1),"/",REPT(" ",20)),21,20)))),0)&gt;$W543,"Late","Same day"))</f>
        <v/>
      </c>
      <c r="AF543" s="26" t="str">
        <f aca="false">IF($A543="","",IFERROR(INDEX(Validation!$C$193:$C$217,MATCH($A543,Validation!$A$193:$A$217,0)),IF(COUNTIF(Validation!$U$19:$U$178,$Z543)&gt;0,$Z543,IF(COUNTIF(Validation!$S$19:$S$178,$AI543)=1,INDEX(Validation!$U$19:$U$178,MATCH($AI543,Validation!$S$19:$S$178,0)),$Z543))))</f>
        <v/>
      </c>
      <c r="AG543" s="27" t="str">
        <f aca="false">IF(COUNTA($A543:$U543)=0,"",IF($A543="","No name",IF($F543="","No date",IF($W543=0,"Date ilegible",IF(NOT(ISNUMBER($N543)),"Hours no numéricas",IF($AA543="NO MATCH","Person no identificada","OK"))))))</f>
        <v/>
      </c>
      <c r="AH543" s="27" t="str">
        <f aca="false">IF($W543=0,"No date",IF($W543&lt;Validation!$B$3,"Before period",IF($W543&gt;Validation!$C$3,"After period","In period")))</f>
        <v>No date</v>
      </c>
      <c r="AI543" s="26" t="str">
        <f aca="false">IF($Y543="","",TRIM(RIGHT(SUBSTITUTE($Y543," ",REPT(" ",50)),50)))</f>
        <v/>
      </c>
      <c r="AJ543" s="27" t="str">
        <f aca="false">IF($A543="","",IF(NOT(ISERROR(MATCH($A543,Validation!$A$193:$A$217,0))),"Manual mapping",IF(COUNTIF(Validation!$U$19:$U$178,$Z543)&gt;0,"Direct",IF(COUNTIF(Validation!$S$19:$S$178,$AI543)=1,"By surname","Unresolved"))))</f>
        <v/>
      </c>
      <c r="AK543" s="28" t="str">
        <f aca="false">IF($L543="","",IF(MATCH($L543,$L$2:$L$3000,0)&lt;&gt;ROW()-1,"",COUNT($AK$1:$AK542)+1))</f>
        <v/>
      </c>
      <c r="AL543" s="28" t="str">
        <f aca="false">IF($G543="","",IF(MATCH($G543,$G$2:$G$3000,0)&lt;&gt;ROW()-1,"",COUNT($AL$1:$AL542)+1))</f>
        <v/>
      </c>
      <c r="AM543" s="28" t="str">
        <f aca="false">IF($H543="","",IF(MATCH($H543,$H$2:$H$3000,0)&lt;&gt;ROW()-1,"",COUNT($AM$1:$AM542)+1))</f>
        <v/>
      </c>
      <c r="AN543" s="28" t="str">
        <f aca="false">IF($I543="","",IF(MATCH($I543,$I$2:$I$3000,0)&lt;&gt;ROW()-1,"",COUNT($AN$1:$AN542)+1))</f>
        <v/>
      </c>
      <c r="AO543" s="28" t="str">
        <f aca="false">IF($Q543="","",IF(MATCH($Q543,$Q$2:$Q$3000,0)&lt;&gt;ROW()-1,"",COUNT($AO$1:$AO542)+1))</f>
        <v/>
      </c>
    </row>
    <row r="544" customFormat="false" ht="12.75" hidden="false" customHeight="true" outlineLevel="0" collapsed="false">
      <c r="W544" s="24" t="n">
        <f aca="false">IF($F544="",0,IFERROR(IF(ISNUMBER($F544),INT($F544),DATE(VALUE(MID(SUBSTITUTE(LEFT($F544,FIND(" ",$F544&amp;" ")-1),"/",REPT(" ",20)),41,20)),VALUE(LEFT(SUBSTITUTE(LEFT($F544,FIND(" ",$F544&amp;" ")-1),"/",REPT(" ",20)),20)),VALUE(MID(SUBSTITUTE(LEFT($F544,FIND(" ",$F544&amp;" ")-1),"/",REPT(" ",20)),21,20)))),0))</f>
        <v>0</v>
      </c>
      <c r="X544" s="25" t="str">
        <f aca="false">IF(ISNUMBER($N544),$N544*Validation!$B$5,"")</f>
        <v/>
      </c>
      <c r="Y544" s="26" t="str">
        <f aca="false">IF($A544="","",SUBSTITUTE(SUBSTITUTE(SUBSTITUTE(SUBSTITUTE(SUBSTITUTE(SUBSTITUTE(SUBSTITUTE(UPPER(TRIM($A544)),"Á","A"),"É","E"),"Í","I"),"Ó","O"),"Ú","U"),"Ñ","N"),"Ü","U"))</f>
        <v/>
      </c>
      <c r="Z544" s="26" t="str">
        <f aca="false">IF($Y544="","",LEFT($Y544,1)&amp;" "&amp;TRIM(RIGHT(SUBSTITUTE($Y544," ",REPT(" ",50)),50)))</f>
        <v/>
      </c>
      <c r="AA544" s="27" t="str">
        <f aca="false">IF($AF544="","",IF(COUNTIF(Validation!$U$19:$U$178,$AF544)&gt;0,"OK","NO MATCH"))</f>
        <v/>
      </c>
      <c r="AB544" s="27" t="str">
        <f aca="false">IF($W544=0,"",IF(AND($W544&gt;=Validation!$B$3,$W544&lt;=Validation!$C$3),"Yes","No"))</f>
        <v/>
      </c>
      <c r="AC544" s="26" t="str">
        <f aca="false">IF($A544="","",$AF544&amp;"|"&amp;TEXT($W544,"yyyy-mm-dd")&amp;"|"&amp;$J544&amp;"|"&amp;$N544)</f>
        <v/>
      </c>
      <c r="AD544" s="27" t="str">
        <f aca="false">IF($AC544="","",IF(COUNTIF($AC$2:$AC$3000,$AC544)&gt;1,"REVIEW","OK"))</f>
        <v/>
      </c>
      <c r="AE544" s="27" t="str">
        <f aca="false">IF(OR($W544=0,$O544=""),"",IF(IFERROR(IF(ISNUMBER($O544),INT($O544),DATE(VALUE(MID(SUBSTITUTE(LEFT($O544,FIND(" ",$O544&amp;" ")-1),"/",REPT(" ",20)),41,20)),VALUE(LEFT(SUBSTITUTE(LEFT($O544,FIND(" ",$O544&amp;" ")-1),"/",REPT(" ",20)),20)),VALUE(MID(SUBSTITUTE(LEFT($O544,FIND(" ",$O544&amp;" ")-1),"/",REPT(" ",20)),21,20)))),0)&gt;$W544,"Late","Same day"))</f>
        <v/>
      </c>
      <c r="AF544" s="26" t="str">
        <f aca="false">IF($A544="","",IFERROR(INDEX(Validation!$C$193:$C$217,MATCH($A544,Validation!$A$193:$A$217,0)),IF(COUNTIF(Validation!$U$19:$U$178,$Z544)&gt;0,$Z544,IF(COUNTIF(Validation!$S$19:$S$178,$AI544)=1,INDEX(Validation!$U$19:$U$178,MATCH($AI544,Validation!$S$19:$S$178,0)),$Z544))))</f>
        <v/>
      </c>
      <c r="AG544" s="27" t="str">
        <f aca="false">IF(COUNTA($A544:$U544)=0,"",IF($A544="","No name",IF($F544="","No date",IF($W544=0,"Date ilegible",IF(NOT(ISNUMBER($N544)),"Hours no numéricas",IF($AA544="NO MATCH","Person no identificada","OK"))))))</f>
        <v/>
      </c>
      <c r="AH544" s="27" t="str">
        <f aca="false">IF($W544=0,"No date",IF($W544&lt;Validation!$B$3,"Before period",IF($W544&gt;Validation!$C$3,"After period","In period")))</f>
        <v>No date</v>
      </c>
      <c r="AI544" s="26" t="str">
        <f aca="false">IF($Y544="","",TRIM(RIGHT(SUBSTITUTE($Y544," ",REPT(" ",50)),50)))</f>
        <v/>
      </c>
      <c r="AJ544" s="27" t="str">
        <f aca="false">IF($A544="","",IF(NOT(ISERROR(MATCH($A544,Validation!$A$193:$A$217,0))),"Manual mapping",IF(COUNTIF(Validation!$U$19:$U$178,$Z544)&gt;0,"Direct",IF(COUNTIF(Validation!$S$19:$S$178,$AI544)=1,"By surname","Unresolved"))))</f>
        <v/>
      </c>
      <c r="AK544" s="28" t="str">
        <f aca="false">IF($L544="","",IF(MATCH($L544,$L$2:$L$3000,0)&lt;&gt;ROW()-1,"",COUNT($AK$1:$AK543)+1))</f>
        <v/>
      </c>
      <c r="AL544" s="28" t="str">
        <f aca="false">IF($G544="","",IF(MATCH($G544,$G$2:$G$3000,0)&lt;&gt;ROW()-1,"",COUNT($AL$1:$AL543)+1))</f>
        <v/>
      </c>
      <c r="AM544" s="28" t="str">
        <f aca="false">IF($H544="","",IF(MATCH($H544,$H$2:$H$3000,0)&lt;&gt;ROW()-1,"",COUNT($AM$1:$AM543)+1))</f>
        <v/>
      </c>
      <c r="AN544" s="28" t="str">
        <f aca="false">IF($I544="","",IF(MATCH($I544,$I$2:$I$3000,0)&lt;&gt;ROW()-1,"",COUNT($AN$1:$AN543)+1))</f>
        <v/>
      </c>
      <c r="AO544" s="28" t="str">
        <f aca="false">IF($Q544="","",IF(MATCH($Q544,$Q$2:$Q$3000,0)&lt;&gt;ROW()-1,"",COUNT($AO$1:$AO543)+1))</f>
        <v/>
      </c>
    </row>
    <row r="545" customFormat="false" ht="12.75" hidden="false" customHeight="true" outlineLevel="0" collapsed="false">
      <c r="W545" s="24" t="n">
        <f aca="false">IF($F545="",0,IFERROR(IF(ISNUMBER($F545),INT($F545),DATE(VALUE(MID(SUBSTITUTE(LEFT($F545,FIND(" ",$F545&amp;" ")-1),"/",REPT(" ",20)),41,20)),VALUE(LEFT(SUBSTITUTE(LEFT($F545,FIND(" ",$F545&amp;" ")-1),"/",REPT(" ",20)),20)),VALUE(MID(SUBSTITUTE(LEFT($F545,FIND(" ",$F545&amp;" ")-1),"/",REPT(" ",20)),21,20)))),0))</f>
        <v>0</v>
      </c>
      <c r="X545" s="25" t="str">
        <f aca="false">IF(ISNUMBER($N545),$N545*Validation!$B$5,"")</f>
        <v/>
      </c>
      <c r="Y545" s="26" t="str">
        <f aca="false">IF($A545="","",SUBSTITUTE(SUBSTITUTE(SUBSTITUTE(SUBSTITUTE(SUBSTITUTE(SUBSTITUTE(SUBSTITUTE(UPPER(TRIM($A545)),"Á","A"),"É","E"),"Í","I"),"Ó","O"),"Ú","U"),"Ñ","N"),"Ü","U"))</f>
        <v/>
      </c>
      <c r="Z545" s="26" t="str">
        <f aca="false">IF($Y545="","",LEFT($Y545,1)&amp;" "&amp;TRIM(RIGHT(SUBSTITUTE($Y545," ",REPT(" ",50)),50)))</f>
        <v/>
      </c>
      <c r="AA545" s="27" t="str">
        <f aca="false">IF($AF545="","",IF(COUNTIF(Validation!$U$19:$U$178,$AF545)&gt;0,"OK","NO MATCH"))</f>
        <v/>
      </c>
      <c r="AB545" s="27" t="str">
        <f aca="false">IF($W545=0,"",IF(AND($W545&gt;=Validation!$B$3,$W545&lt;=Validation!$C$3),"Yes","No"))</f>
        <v/>
      </c>
      <c r="AC545" s="26" t="str">
        <f aca="false">IF($A545="","",$AF545&amp;"|"&amp;TEXT($W545,"yyyy-mm-dd")&amp;"|"&amp;$J545&amp;"|"&amp;$N545)</f>
        <v/>
      </c>
      <c r="AD545" s="27" t="str">
        <f aca="false">IF($AC545="","",IF(COUNTIF($AC$2:$AC$3000,$AC545)&gt;1,"REVIEW","OK"))</f>
        <v/>
      </c>
      <c r="AE545" s="27" t="str">
        <f aca="false">IF(OR($W545=0,$O545=""),"",IF(IFERROR(IF(ISNUMBER($O545),INT($O545),DATE(VALUE(MID(SUBSTITUTE(LEFT($O545,FIND(" ",$O545&amp;" ")-1),"/",REPT(" ",20)),41,20)),VALUE(LEFT(SUBSTITUTE(LEFT($O545,FIND(" ",$O545&amp;" ")-1),"/",REPT(" ",20)),20)),VALUE(MID(SUBSTITUTE(LEFT($O545,FIND(" ",$O545&amp;" ")-1),"/",REPT(" ",20)),21,20)))),0)&gt;$W545,"Late","Same day"))</f>
        <v/>
      </c>
      <c r="AF545" s="26" t="str">
        <f aca="false">IF($A545="","",IFERROR(INDEX(Validation!$C$193:$C$217,MATCH($A545,Validation!$A$193:$A$217,0)),IF(COUNTIF(Validation!$U$19:$U$178,$Z545)&gt;0,$Z545,IF(COUNTIF(Validation!$S$19:$S$178,$AI545)=1,INDEX(Validation!$U$19:$U$178,MATCH($AI545,Validation!$S$19:$S$178,0)),$Z545))))</f>
        <v/>
      </c>
      <c r="AG545" s="27" t="str">
        <f aca="false">IF(COUNTA($A545:$U545)=0,"",IF($A545="","No name",IF($F545="","No date",IF($W545=0,"Date ilegible",IF(NOT(ISNUMBER($N545)),"Hours no numéricas",IF($AA545="NO MATCH","Person no identificada","OK"))))))</f>
        <v/>
      </c>
      <c r="AH545" s="27" t="str">
        <f aca="false">IF($W545=0,"No date",IF($W545&lt;Validation!$B$3,"Before period",IF($W545&gt;Validation!$C$3,"After period","In period")))</f>
        <v>No date</v>
      </c>
      <c r="AI545" s="26" t="str">
        <f aca="false">IF($Y545="","",TRIM(RIGHT(SUBSTITUTE($Y545," ",REPT(" ",50)),50)))</f>
        <v/>
      </c>
      <c r="AJ545" s="27" t="str">
        <f aca="false">IF($A545="","",IF(NOT(ISERROR(MATCH($A545,Validation!$A$193:$A$217,0))),"Manual mapping",IF(COUNTIF(Validation!$U$19:$U$178,$Z545)&gt;0,"Direct",IF(COUNTIF(Validation!$S$19:$S$178,$AI545)=1,"By surname","Unresolved"))))</f>
        <v/>
      </c>
      <c r="AK545" s="28" t="str">
        <f aca="false">IF($L545="","",IF(MATCH($L545,$L$2:$L$3000,0)&lt;&gt;ROW()-1,"",COUNT($AK$1:$AK544)+1))</f>
        <v/>
      </c>
      <c r="AL545" s="28" t="str">
        <f aca="false">IF($G545="","",IF(MATCH($G545,$G$2:$G$3000,0)&lt;&gt;ROW()-1,"",COUNT($AL$1:$AL544)+1))</f>
        <v/>
      </c>
      <c r="AM545" s="28" t="str">
        <f aca="false">IF($H545="","",IF(MATCH($H545,$H$2:$H$3000,0)&lt;&gt;ROW()-1,"",COUNT($AM$1:$AM544)+1))</f>
        <v/>
      </c>
      <c r="AN545" s="28" t="str">
        <f aca="false">IF($I545="","",IF(MATCH($I545,$I$2:$I$3000,0)&lt;&gt;ROW()-1,"",COUNT($AN$1:$AN544)+1))</f>
        <v/>
      </c>
      <c r="AO545" s="28" t="str">
        <f aca="false">IF($Q545="","",IF(MATCH($Q545,$Q$2:$Q$3000,0)&lt;&gt;ROW()-1,"",COUNT($AO$1:$AO544)+1))</f>
        <v/>
      </c>
    </row>
    <row r="546" customFormat="false" ht="12.75" hidden="false" customHeight="true" outlineLevel="0" collapsed="false">
      <c r="W546" s="24" t="n">
        <f aca="false">IF($F546="",0,IFERROR(IF(ISNUMBER($F546),INT($F546),DATE(VALUE(MID(SUBSTITUTE(LEFT($F546,FIND(" ",$F546&amp;" ")-1),"/",REPT(" ",20)),41,20)),VALUE(LEFT(SUBSTITUTE(LEFT($F546,FIND(" ",$F546&amp;" ")-1),"/",REPT(" ",20)),20)),VALUE(MID(SUBSTITUTE(LEFT($F546,FIND(" ",$F546&amp;" ")-1),"/",REPT(" ",20)),21,20)))),0))</f>
        <v>0</v>
      </c>
      <c r="X546" s="25" t="str">
        <f aca="false">IF(ISNUMBER($N546),$N546*Validation!$B$5,"")</f>
        <v/>
      </c>
      <c r="Y546" s="26" t="str">
        <f aca="false">IF($A546="","",SUBSTITUTE(SUBSTITUTE(SUBSTITUTE(SUBSTITUTE(SUBSTITUTE(SUBSTITUTE(SUBSTITUTE(UPPER(TRIM($A546)),"Á","A"),"É","E"),"Í","I"),"Ó","O"),"Ú","U"),"Ñ","N"),"Ü","U"))</f>
        <v/>
      </c>
      <c r="Z546" s="26" t="str">
        <f aca="false">IF($Y546="","",LEFT($Y546,1)&amp;" "&amp;TRIM(RIGHT(SUBSTITUTE($Y546," ",REPT(" ",50)),50)))</f>
        <v/>
      </c>
      <c r="AA546" s="27" t="str">
        <f aca="false">IF($AF546="","",IF(COUNTIF(Validation!$U$19:$U$178,$AF546)&gt;0,"OK","NO MATCH"))</f>
        <v/>
      </c>
      <c r="AB546" s="27" t="str">
        <f aca="false">IF($W546=0,"",IF(AND($W546&gt;=Validation!$B$3,$W546&lt;=Validation!$C$3),"Yes","No"))</f>
        <v/>
      </c>
      <c r="AC546" s="26" t="str">
        <f aca="false">IF($A546="","",$AF546&amp;"|"&amp;TEXT($W546,"yyyy-mm-dd")&amp;"|"&amp;$J546&amp;"|"&amp;$N546)</f>
        <v/>
      </c>
      <c r="AD546" s="27" t="str">
        <f aca="false">IF($AC546="","",IF(COUNTIF($AC$2:$AC$3000,$AC546)&gt;1,"REVIEW","OK"))</f>
        <v/>
      </c>
      <c r="AE546" s="27" t="str">
        <f aca="false">IF(OR($W546=0,$O546=""),"",IF(IFERROR(IF(ISNUMBER($O546),INT($O546),DATE(VALUE(MID(SUBSTITUTE(LEFT($O546,FIND(" ",$O546&amp;" ")-1),"/",REPT(" ",20)),41,20)),VALUE(LEFT(SUBSTITUTE(LEFT($O546,FIND(" ",$O546&amp;" ")-1),"/",REPT(" ",20)),20)),VALUE(MID(SUBSTITUTE(LEFT($O546,FIND(" ",$O546&amp;" ")-1),"/",REPT(" ",20)),21,20)))),0)&gt;$W546,"Late","Same day"))</f>
        <v/>
      </c>
      <c r="AF546" s="26" t="str">
        <f aca="false">IF($A546="","",IFERROR(INDEX(Validation!$C$193:$C$217,MATCH($A546,Validation!$A$193:$A$217,0)),IF(COUNTIF(Validation!$U$19:$U$178,$Z546)&gt;0,$Z546,IF(COUNTIF(Validation!$S$19:$S$178,$AI546)=1,INDEX(Validation!$U$19:$U$178,MATCH($AI546,Validation!$S$19:$S$178,0)),$Z546))))</f>
        <v/>
      </c>
      <c r="AG546" s="27" t="str">
        <f aca="false">IF(COUNTA($A546:$U546)=0,"",IF($A546="","No name",IF($F546="","No date",IF($W546=0,"Date ilegible",IF(NOT(ISNUMBER($N546)),"Hours no numéricas",IF($AA546="NO MATCH","Person no identificada","OK"))))))</f>
        <v/>
      </c>
      <c r="AH546" s="27" t="str">
        <f aca="false">IF($W546=0,"No date",IF($W546&lt;Validation!$B$3,"Before period",IF($W546&gt;Validation!$C$3,"After period","In period")))</f>
        <v>No date</v>
      </c>
      <c r="AI546" s="26" t="str">
        <f aca="false">IF($Y546="","",TRIM(RIGHT(SUBSTITUTE($Y546," ",REPT(" ",50)),50)))</f>
        <v/>
      </c>
      <c r="AJ546" s="27" t="str">
        <f aca="false">IF($A546="","",IF(NOT(ISERROR(MATCH($A546,Validation!$A$193:$A$217,0))),"Manual mapping",IF(COUNTIF(Validation!$U$19:$U$178,$Z546)&gt;0,"Direct",IF(COUNTIF(Validation!$S$19:$S$178,$AI546)=1,"By surname","Unresolved"))))</f>
        <v/>
      </c>
      <c r="AK546" s="28" t="str">
        <f aca="false">IF($L546="","",IF(MATCH($L546,$L$2:$L$3000,0)&lt;&gt;ROW()-1,"",COUNT($AK$1:$AK545)+1))</f>
        <v/>
      </c>
      <c r="AL546" s="28" t="str">
        <f aca="false">IF($G546="","",IF(MATCH($G546,$G$2:$G$3000,0)&lt;&gt;ROW()-1,"",COUNT($AL$1:$AL545)+1))</f>
        <v/>
      </c>
      <c r="AM546" s="28" t="str">
        <f aca="false">IF($H546="","",IF(MATCH($H546,$H$2:$H$3000,0)&lt;&gt;ROW()-1,"",COUNT($AM$1:$AM545)+1))</f>
        <v/>
      </c>
      <c r="AN546" s="28" t="str">
        <f aca="false">IF($I546="","",IF(MATCH($I546,$I$2:$I$3000,0)&lt;&gt;ROW()-1,"",COUNT($AN$1:$AN545)+1))</f>
        <v/>
      </c>
      <c r="AO546" s="28" t="str">
        <f aca="false">IF($Q546="","",IF(MATCH($Q546,$Q$2:$Q$3000,0)&lt;&gt;ROW()-1,"",COUNT($AO$1:$AO545)+1))</f>
        <v/>
      </c>
    </row>
    <row r="547" customFormat="false" ht="12.75" hidden="false" customHeight="true" outlineLevel="0" collapsed="false">
      <c r="W547" s="24" t="n">
        <f aca="false">IF($F547="",0,IFERROR(IF(ISNUMBER($F547),INT($F547),DATE(VALUE(MID(SUBSTITUTE(LEFT($F547,FIND(" ",$F547&amp;" ")-1),"/",REPT(" ",20)),41,20)),VALUE(LEFT(SUBSTITUTE(LEFT($F547,FIND(" ",$F547&amp;" ")-1),"/",REPT(" ",20)),20)),VALUE(MID(SUBSTITUTE(LEFT($F547,FIND(" ",$F547&amp;" ")-1),"/",REPT(" ",20)),21,20)))),0))</f>
        <v>0</v>
      </c>
      <c r="X547" s="25" t="str">
        <f aca="false">IF(ISNUMBER($N547),$N547*Validation!$B$5,"")</f>
        <v/>
      </c>
      <c r="Y547" s="26" t="str">
        <f aca="false">IF($A547="","",SUBSTITUTE(SUBSTITUTE(SUBSTITUTE(SUBSTITUTE(SUBSTITUTE(SUBSTITUTE(SUBSTITUTE(UPPER(TRIM($A547)),"Á","A"),"É","E"),"Í","I"),"Ó","O"),"Ú","U"),"Ñ","N"),"Ü","U"))</f>
        <v/>
      </c>
      <c r="Z547" s="26" t="str">
        <f aca="false">IF($Y547="","",LEFT($Y547,1)&amp;" "&amp;TRIM(RIGHT(SUBSTITUTE($Y547," ",REPT(" ",50)),50)))</f>
        <v/>
      </c>
      <c r="AA547" s="27" t="str">
        <f aca="false">IF($AF547="","",IF(COUNTIF(Validation!$U$19:$U$178,$AF547)&gt;0,"OK","NO MATCH"))</f>
        <v/>
      </c>
      <c r="AB547" s="27" t="str">
        <f aca="false">IF($W547=0,"",IF(AND($W547&gt;=Validation!$B$3,$W547&lt;=Validation!$C$3),"Yes","No"))</f>
        <v/>
      </c>
      <c r="AC547" s="26" t="str">
        <f aca="false">IF($A547="","",$AF547&amp;"|"&amp;TEXT($W547,"yyyy-mm-dd")&amp;"|"&amp;$J547&amp;"|"&amp;$N547)</f>
        <v/>
      </c>
      <c r="AD547" s="27" t="str">
        <f aca="false">IF($AC547="","",IF(COUNTIF($AC$2:$AC$3000,$AC547)&gt;1,"REVIEW","OK"))</f>
        <v/>
      </c>
      <c r="AE547" s="27" t="str">
        <f aca="false">IF(OR($W547=0,$O547=""),"",IF(IFERROR(IF(ISNUMBER($O547),INT($O547),DATE(VALUE(MID(SUBSTITUTE(LEFT($O547,FIND(" ",$O547&amp;" ")-1),"/",REPT(" ",20)),41,20)),VALUE(LEFT(SUBSTITUTE(LEFT($O547,FIND(" ",$O547&amp;" ")-1),"/",REPT(" ",20)),20)),VALUE(MID(SUBSTITUTE(LEFT($O547,FIND(" ",$O547&amp;" ")-1),"/",REPT(" ",20)),21,20)))),0)&gt;$W547,"Late","Same day"))</f>
        <v/>
      </c>
      <c r="AF547" s="26" t="str">
        <f aca="false">IF($A547="","",IFERROR(INDEX(Validation!$C$193:$C$217,MATCH($A547,Validation!$A$193:$A$217,0)),IF(COUNTIF(Validation!$U$19:$U$178,$Z547)&gt;0,$Z547,IF(COUNTIF(Validation!$S$19:$S$178,$AI547)=1,INDEX(Validation!$U$19:$U$178,MATCH($AI547,Validation!$S$19:$S$178,0)),$Z547))))</f>
        <v/>
      </c>
      <c r="AG547" s="27" t="str">
        <f aca="false">IF(COUNTA($A547:$U547)=0,"",IF($A547="","No name",IF($F547="","No date",IF($W547=0,"Date ilegible",IF(NOT(ISNUMBER($N547)),"Hours no numéricas",IF($AA547="NO MATCH","Person no identificada","OK"))))))</f>
        <v/>
      </c>
      <c r="AH547" s="27" t="str">
        <f aca="false">IF($W547=0,"No date",IF($W547&lt;Validation!$B$3,"Before period",IF($W547&gt;Validation!$C$3,"After period","In period")))</f>
        <v>No date</v>
      </c>
      <c r="AI547" s="26" t="str">
        <f aca="false">IF($Y547="","",TRIM(RIGHT(SUBSTITUTE($Y547," ",REPT(" ",50)),50)))</f>
        <v/>
      </c>
      <c r="AJ547" s="27" t="str">
        <f aca="false">IF($A547="","",IF(NOT(ISERROR(MATCH($A547,Validation!$A$193:$A$217,0))),"Manual mapping",IF(COUNTIF(Validation!$U$19:$U$178,$Z547)&gt;0,"Direct",IF(COUNTIF(Validation!$S$19:$S$178,$AI547)=1,"By surname","Unresolved"))))</f>
        <v/>
      </c>
      <c r="AK547" s="28" t="str">
        <f aca="false">IF($L547="","",IF(MATCH($L547,$L$2:$L$3000,0)&lt;&gt;ROW()-1,"",COUNT($AK$1:$AK546)+1))</f>
        <v/>
      </c>
      <c r="AL547" s="28" t="str">
        <f aca="false">IF($G547="","",IF(MATCH($G547,$G$2:$G$3000,0)&lt;&gt;ROW()-1,"",COUNT($AL$1:$AL546)+1))</f>
        <v/>
      </c>
      <c r="AM547" s="28" t="str">
        <f aca="false">IF($H547="","",IF(MATCH($H547,$H$2:$H$3000,0)&lt;&gt;ROW()-1,"",COUNT($AM$1:$AM546)+1))</f>
        <v/>
      </c>
      <c r="AN547" s="28" t="str">
        <f aca="false">IF($I547="","",IF(MATCH($I547,$I$2:$I$3000,0)&lt;&gt;ROW()-1,"",COUNT($AN$1:$AN546)+1))</f>
        <v/>
      </c>
      <c r="AO547" s="28" t="str">
        <f aca="false">IF($Q547="","",IF(MATCH($Q547,$Q$2:$Q$3000,0)&lt;&gt;ROW()-1,"",COUNT($AO$1:$AO546)+1))</f>
        <v/>
      </c>
    </row>
    <row r="548" customFormat="false" ht="12.75" hidden="false" customHeight="true" outlineLevel="0" collapsed="false">
      <c r="W548" s="24" t="n">
        <f aca="false">IF($F548="",0,IFERROR(IF(ISNUMBER($F548),INT($F548),DATE(VALUE(MID(SUBSTITUTE(LEFT($F548,FIND(" ",$F548&amp;" ")-1),"/",REPT(" ",20)),41,20)),VALUE(LEFT(SUBSTITUTE(LEFT($F548,FIND(" ",$F548&amp;" ")-1),"/",REPT(" ",20)),20)),VALUE(MID(SUBSTITUTE(LEFT($F548,FIND(" ",$F548&amp;" ")-1),"/",REPT(" ",20)),21,20)))),0))</f>
        <v>0</v>
      </c>
      <c r="X548" s="25" t="str">
        <f aca="false">IF(ISNUMBER($N548),$N548*Validation!$B$5,"")</f>
        <v/>
      </c>
      <c r="Y548" s="26" t="str">
        <f aca="false">IF($A548="","",SUBSTITUTE(SUBSTITUTE(SUBSTITUTE(SUBSTITUTE(SUBSTITUTE(SUBSTITUTE(SUBSTITUTE(UPPER(TRIM($A548)),"Á","A"),"É","E"),"Í","I"),"Ó","O"),"Ú","U"),"Ñ","N"),"Ü","U"))</f>
        <v/>
      </c>
      <c r="Z548" s="26" t="str">
        <f aca="false">IF($Y548="","",LEFT($Y548,1)&amp;" "&amp;TRIM(RIGHT(SUBSTITUTE($Y548," ",REPT(" ",50)),50)))</f>
        <v/>
      </c>
      <c r="AA548" s="27" t="str">
        <f aca="false">IF($AF548="","",IF(COUNTIF(Validation!$U$19:$U$178,$AF548)&gt;0,"OK","NO MATCH"))</f>
        <v/>
      </c>
      <c r="AB548" s="27" t="str">
        <f aca="false">IF($W548=0,"",IF(AND($W548&gt;=Validation!$B$3,$W548&lt;=Validation!$C$3),"Yes","No"))</f>
        <v/>
      </c>
      <c r="AC548" s="26" t="str">
        <f aca="false">IF($A548="","",$AF548&amp;"|"&amp;TEXT($W548,"yyyy-mm-dd")&amp;"|"&amp;$J548&amp;"|"&amp;$N548)</f>
        <v/>
      </c>
      <c r="AD548" s="27" t="str">
        <f aca="false">IF($AC548="","",IF(COUNTIF($AC$2:$AC$3000,$AC548)&gt;1,"REVIEW","OK"))</f>
        <v/>
      </c>
      <c r="AE548" s="27" t="str">
        <f aca="false">IF(OR($W548=0,$O548=""),"",IF(IFERROR(IF(ISNUMBER($O548),INT($O548),DATE(VALUE(MID(SUBSTITUTE(LEFT($O548,FIND(" ",$O548&amp;" ")-1),"/",REPT(" ",20)),41,20)),VALUE(LEFT(SUBSTITUTE(LEFT($O548,FIND(" ",$O548&amp;" ")-1),"/",REPT(" ",20)),20)),VALUE(MID(SUBSTITUTE(LEFT($O548,FIND(" ",$O548&amp;" ")-1),"/",REPT(" ",20)),21,20)))),0)&gt;$W548,"Late","Same day"))</f>
        <v/>
      </c>
      <c r="AF548" s="26" t="str">
        <f aca="false">IF($A548="","",IFERROR(INDEX(Validation!$C$193:$C$217,MATCH($A548,Validation!$A$193:$A$217,0)),IF(COUNTIF(Validation!$U$19:$U$178,$Z548)&gt;0,$Z548,IF(COUNTIF(Validation!$S$19:$S$178,$AI548)=1,INDEX(Validation!$U$19:$U$178,MATCH($AI548,Validation!$S$19:$S$178,0)),$Z548))))</f>
        <v/>
      </c>
      <c r="AG548" s="27" t="str">
        <f aca="false">IF(COUNTA($A548:$U548)=0,"",IF($A548="","No name",IF($F548="","No date",IF($W548=0,"Date ilegible",IF(NOT(ISNUMBER($N548)),"Hours no numéricas",IF($AA548="NO MATCH","Person no identificada","OK"))))))</f>
        <v/>
      </c>
      <c r="AH548" s="27" t="str">
        <f aca="false">IF($W548=0,"No date",IF($W548&lt;Validation!$B$3,"Before period",IF($W548&gt;Validation!$C$3,"After period","In period")))</f>
        <v>No date</v>
      </c>
      <c r="AI548" s="26" t="str">
        <f aca="false">IF($Y548="","",TRIM(RIGHT(SUBSTITUTE($Y548," ",REPT(" ",50)),50)))</f>
        <v/>
      </c>
      <c r="AJ548" s="27" t="str">
        <f aca="false">IF($A548="","",IF(NOT(ISERROR(MATCH($A548,Validation!$A$193:$A$217,0))),"Manual mapping",IF(COUNTIF(Validation!$U$19:$U$178,$Z548)&gt;0,"Direct",IF(COUNTIF(Validation!$S$19:$S$178,$AI548)=1,"By surname","Unresolved"))))</f>
        <v/>
      </c>
      <c r="AK548" s="28" t="str">
        <f aca="false">IF($L548="","",IF(MATCH($L548,$L$2:$L$3000,0)&lt;&gt;ROW()-1,"",COUNT($AK$1:$AK547)+1))</f>
        <v/>
      </c>
      <c r="AL548" s="28" t="str">
        <f aca="false">IF($G548="","",IF(MATCH($G548,$G$2:$G$3000,0)&lt;&gt;ROW()-1,"",COUNT($AL$1:$AL547)+1))</f>
        <v/>
      </c>
      <c r="AM548" s="28" t="str">
        <f aca="false">IF($H548="","",IF(MATCH($H548,$H$2:$H$3000,0)&lt;&gt;ROW()-1,"",COUNT($AM$1:$AM547)+1))</f>
        <v/>
      </c>
      <c r="AN548" s="28" t="str">
        <f aca="false">IF($I548="","",IF(MATCH($I548,$I$2:$I$3000,0)&lt;&gt;ROW()-1,"",COUNT($AN$1:$AN547)+1))</f>
        <v/>
      </c>
      <c r="AO548" s="28" t="str">
        <f aca="false">IF($Q548="","",IF(MATCH($Q548,$Q$2:$Q$3000,0)&lt;&gt;ROW()-1,"",COUNT($AO$1:$AO547)+1))</f>
        <v/>
      </c>
    </row>
    <row r="549" customFormat="false" ht="12.75" hidden="false" customHeight="true" outlineLevel="0" collapsed="false">
      <c r="W549" s="24" t="n">
        <f aca="false">IF($F549="",0,IFERROR(IF(ISNUMBER($F549),INT($F549),DATE(VALUE(MID(SUBSTITUTE(LEFT($F549,FIND(" ",$F549&amp;" ")-1),"/",REPT(" ",20)),41,20)),VALUE(LEFT(SUBSTITUTE(LEFT($F549,FIND(" ",$F549&amp;" ")-1),"/",REPT(" ",20)),20)),VALUE(MID(SUBSTITUTE(LEFT($F549,FIND(" ",$F549&amp;" ")-1),"/",REPT(" ",20)),21,20)))),0))</f>
        <v>0</v>
      </c>
      <c r="X549" s="25" t="str">
        <f aca="false">IF(ISNUMBER($N549),$N549*Validation!$B$5,"")</f>
        <v/>
      </c>
      <c r="Y549" s="26" t="str">
        <f aca="false">IF($A549="","",SUBSTITUTE(SUBSTITUTE(SUBSTITUTE(SUBSTITUTE(SUBSTITUTE(SUBSTITUTE(SUBSTITUTE(UPPER(TRIM($A549)),"Á","A"),"É","E"),"Í","I"),"Ó","O"),"Ú","U"),"Ñ","N"),"Ü","U"))</f>
        <v/>
      </c>
      <c r="Z549" s="26" t="str">
        <f aca="false">IF($Y549="","",LEFT($Y549,1)&amp;" "&amp;TRIM(RIGHT(SUBSTITUTE($Y549," ",REPT(" ",50)),50)))</f>
        <v/>
      </c>
      <c r="AA549" s="27" t="str">
        <f aca="false">IF($AF549="","",IF(COUNTIF(Validation!$U$19:$U$178,$AF549)&gt;0,"OK","NO MATCH"))</f>
        <v/>
      </c>
      <c r="AB549" s="27" t="str">
        <f aca="false">IF($W549=0,"",IF(AND($W549&gt;=Validation!$B$3,$W549&lt;=Validation!$C$3),"Yes","No"))</f>
        <v/>
      </c>
      <c r="AC549" s="26" t="str">
        <f aca="false">IF($A549="","",$AF549&amp;"|"&amp;TEXT($W549,"yyyy-mm-dd")&amp;"|"&amp;$J549&amp;"|"&amp;$N549)</f>
        <v/>
      </c>
      <c r="AD549" s="27" t="str">
        <f aca="false">IF($AC549="","",IF(COUNTIF($AC$2:$AC$3000,$AC549)&gt;1,"REVIEW","OK"))</f>
        <v/>
      </c>
      <c r="AE549" s="27" t="str">
        <f aca="false">IF(OR($W549=0,$O549=""),"",IF(IFERROR(IF(ISNUMBER($O549),INT($O549),DATE(VALUE(MID(SUBSTITUTE(LEFT($O549,FIND(" ",$O549&amp;" ")-1),"/",REPT(" ",20)),41,20)),VALUE(LEFT(SUBSTITUTE(LEFT($O549,FIND(" ",$O549&amp;" ")-1),"/",REPT(" ",20)),20)),VALUE(MID(SUBSTITUTE(LEFT($O549,FIND(" ",$O549&amp;" ")-1),"/",REPT(" ",20)),21,20)))),0)&gt;$W549,"Late","Same day"))</f>
        <v/>
      </c>
      <c r="AF549" s="26" t="str">
        <f aca="false">IF($A549="","",IFERROR(INDEX(Validation!$C$193:$C$217,MATCH($A549,Validation!$A$193:$A$217,0)),IF(COUNTIF(Validation!$U$19:$U$178,$Z549)&gt;0,$Z549,IF(COUNTIF(Validation!$S$19:$S$178,$AI549)=1,INDEX(Validation!$U$19:$U$178,MATCH($AI549,Validation!$S$19:$S$178,0)),$Z549))))</f>
        <v/>
      </c>
      <c r="AG549" s="27" t="str">
        <f aca="false">IF(COUNTA($A549:$U549)=0,"",IF($A549="","No name",IF($F549="","No date",IF($W549=0,"Date ilegible",IF(NOT(ISNUMBER($N549)),"Hours no numéricas",IF($AA549="NO MATCH","Person no identificada","OK"))))))</f>
        <v/>
      </c>
      <c r="AH549" s="27" t="str">
        <f aca="false">IF($W549=0,"No date",IF($W549&lt;Validation!$B$3,"Before period",IF($W549&gt;Validation!$C$3,"After period","In period")))</f>
        <v>No date</v>
      </c>
      <c r="AI549" s="26" t="str">
        <f aca="false">IF($Y549="","",TRIM(RIGHT(SUBSTITUTE($Y549," ",REPT(" ",50)),50)))</f>
        <v/>
      </c>
      <c r="AJ549" s="27" t="str">
        <f aca="false">IF($A549="","",IF(NOT(ISERROR(MATCH($A549,Validation!$A$193:$A$217,0))),"Manual mapping",IF(COUNTIF(Validation!$U$19:$U$178,$Z549)&gt;0,"Direct",IF(COUNTIF(Validation!$S$19:$S$178,$AI549)=1,"By surname","Unresolved"))))</f>
        <v/>
      </c>
      <c r="AK549" s="28" t="str">
        <f aca="false">IF($L549="","",IF(MATCH($L549,$L$2:$L$3000,0)&lt;&gt;ROW()-1,"",COUNT($AK$1:$AK548)+1))</f>
        <v/>
      </c>
      <c r="AL549" s="28" t="str">
        <f aca="false">IF($G549="","",IF(MATCH($G549,$G$2:$G$3000,0)&lt;&gt;ROW()-1,"",COUNT($AL$1:$AL548)+1))</f>
        <v/>
      </c>
      <c r="AM549" s="28" t="str">
        <f aca="false">IF($H549="","",IF(MATCH($H549,$H$2:$H$3000,0)&lt;&gt;ROW()-1,"",COUNT($AM$1:$AM548)+1))</f>
        <v/>
      </c>
      <c r="AN549" s="28" t="str">
        <f aca="false">IF($I549="","",IF(MATCH($I549,$I$2:$I$3000,0)&lt;&gt;ROW()-1,"",COUNT($AN$1:$AN548)+1))</f>
        <v/>
      </c>
      <c r="AO549" s="28" t="str">
        <f aca="false">IF($Q549="","",IF(MATCH($Q549,$Q$2:$Q$3000,0)&lt;&gt;ROW()-1,"",COUNT($AO$1:$AO548)+1))</f>
        <v/>
      </c>
    </row>
    <row r="550" customFormat="false" ht="12.75" hidden="false" customHeight="true" outlineLevel="0" collapsed="false">
      <c r="W550" s="24" t="n">
        <f aca="false">IF($F550="",0,IFERROR(IF(ISNUMBER($F550),INT($F550),DATE(VALUE(MID(SUBSTITUTE(LEFT($F550,FIND(" ",$F550&amp;" ")-1),"/",REPT(" ",20)),41,20)),VALUE(LEFT(SUBSTITUTE(LEFT($F550,FIND(" ",$F550&amp;" ")-1),"/",REPT(" ",20)),20)),VALUE(MID(SUBSTITUTE(LEFT($F550,FIND(" ",$F550&amp;" ")-1),"/",REPT(" ",20)),21,20)))),0))</f>
        <v>0</v>
      </c>
      <c r="X550" s="25" t="str">
        <f aca="false">IF(ISNUMBER($N550),$N550*Validation!$B$5,"")</f>
        <v/>
      </c>
      <c r="Y550" s="26" t="str">
        <f aca="false">IF($A550="","",SUBSTITUTE(SUBSTITUTE(SUBSTITUTE(SUBSTITUTE(SUBSTITUTE(SUBSTITUTE(SUBSTITUTE(UPPER(TRIM($A550)),"Á","A"),"É","E"),"Í","I"),"Ó","O"),"Ú","U"),"Ñ","N"),"Ü","U"))</f>
        <v/>
      </c>
      <c r="Z550" s="26" t="str">
        <f aca="false">IF($Y550="","",LEFT($Y550,1)&amp;" "&amp;TRIM(RIGHT(SUBSTITUTE($Y550," ",REPT(" ",50)),50)))</f>
        <v/>
      </c>
      <c r="AA550" s="27" t="str">
        <f aca="false">IF($AF550="","",IF(COUNTIF(Validation!$U$19:$U$178,$AF550)&gt;0,"OK","NO MATCH"))</f>
        <v/>
      </c>
      <c r="AB550" s="27" t="str">
        <f aca="false">IF($W550=0,"",IF(AND($W550&gt;=Validation!$B$3,$W550&lt;=Validation!$C$3),"Yes","No"))</f>
        <v/>
      </c>
      <c r="AC550" s="26" t="str">
        <f aca="false">IF($A550="","",$AF550&amp;"|"&amp;TEXT($W550,"yyyy-mm-dd")&amp;"|"&amp;$J550&amp;"|"&amp;$N550)</f>
        <v/>
      </c>
      <c r="AD550" s="27" t="str">
        <f aca="false">IF($AC550="","",IF(COUNTIF($AC$2:$AC$3000,$AC550)&gt;1,"REVIEW","OK"))</f>
        <v/>
      </c>
      <c r="AE550" s="27" t="str">
        <f aca="false">IF(OR($W550=0,$O550=""),"",IF(IFERROR(IF(ISNUMBER($O550),INT($O550),DATE(VALUE(MID(SUBSTITUTE(LEFT($O550,FIND(" ",$O550&amp;" ")-1),"/",REPT(" ",20)),41,20)),VALUE(LEFT(SUBSTITUTE(LEFT($O550,FIND(" ",$O550&amp;" ")-1),"/",REPT(" ",20)),20)),VALUE(MID(SUBSTITUTE(LEFT($O550,FIND(" ",$O550&amp;" ")-1),"/",REPT(" ",20)),21,20)))),0)&gt;$W550,"Late","Same day"))</f>
        <v/>
      </c>
      <c r="AF550" s="26" t="str">
        <f aca="false">IF($A550="","",IFERROR(INDEX(Validation!$C$193:$C$217,MATCH($A550,Validation!$A$193:$A$217,0)),IF(COUNTIF(Validation!$U$19:$U$178,$Z550)&gt;0,$Z550,IF(COUNTIF(Validation!$S$19:$S$178,$AI550)=1,INDEX(Validation!$U$19:$U$178,MATCH($AI550,Validation!$S$19:$S$178,0)),$Z550))))</f>
        <v/>
      </c>
      <c r="AG550" s="27" t="str">
        <f aca="false">IF(COUNTA($A550:$U550)=0,"",IF($A550="","No name",IF($F550="","No date",IF($W550=0,"Date ilegible",IF(NOT(ISNUMBER($N550)),"Hours no numéricas",IF($AA550="NO MATCH","Person no identificada","OK"))))))</f>
        <v/>
      </c>
      <c r="AH550" s="27" t="str">
        <f aca="false">IF($W550=0,"No date",IF($W550&lt;Validation!$B$3,"Before period",IF($W550&gt;Validation!$C$3,"After period","In period")))</f>
        <v>No date</v>
      </c>
      <c r="AI550" s="26" t="str">
        <f aca="false">IF($Y550="","",TRIM(RIGHT(SUBSTITUTE($Y550," ",REPT(" ",50)),50)))</f>
        <v/>
      </c>
      <c r="AJ550" s="27" t="str">
        <f aca="false">IF($A550="","",IF(NOT(ISERROR(MATCH($A550,Validation!$A$193:$A$217,0))),"Manual mapping",IF(COUNTIF(Validation!$U$19:$U$178,$Z550)&gt;0,"Direct",IF(COUNTIF(Validation!$S$19:$S$178,$AI550)=1,"By surname","Unresolved"))))</f>
        <v/>
      </c>
      <c r="AK550" s="28" t="str">
        <f aca="false">IF($L550="","",IF(MATCH($L550,$L$2:$L$3000,0)&lt;&gt;ROW()-1,"",COUNT($AK$1:$AK549)+1))</f>
        <v/>
      </c>
      <c r="AL550" s="28" t="str">
        <f aca="false">IF($G550="","",IF(MATCH($G550,$G$2:$G$3000,0)&lt;&gt;ROW()-1,"",COUNT($AL$1:$AL549)+1))</f>
        <v/>
      </c>
      <c r="AM550" s="28" t="str">
        <f aca="false">IF($H550="","",IF(MATCH($H550,$H$2:$H$3000,0)&lt;&gt;ROW()-1,"",COUNT($AM$1:$AM549)+1))</f>
        <v/>
      </c>
      <c r="AN550" s="28" t="str">
        <f aca="false">IF($I550="","",IF(MATCH($I550,$I$2:$I$3000,0)&lt;&gt;ROW()-1,"",COUNT($AN$1:$AN549)+1))</f>
        <v/>
      </c>
      <c r="AO550" s="28" t="str">
        <f aca="false">IF($Q550="","",IF(MATCH($Q550,$Q$2:$Q$3000,0)&lt;&gt;ROW()-1,"",COUNT($AO$1:$AO549)+1))</f>
        <v/>
      </c>
    </row>
    <row r="551" customFormat="false" ht="12.75" hidden="false" customHeight="true" outlineLevel="0" collapsed="false">
      <c r="W551" s="24" t="n">
        <f aca="false">IF($F551="",0,IFERROR(IF(ISNUMBER($F551),INT($F551),DATE(VALUE(MID(SUBSTITUTE(LEFT($F551,FIND(" ",$F551&amp;" ")-1),"/",REPT(" ",20)),41,20)),VALUE(LEFT(SUBSTITUTE(LEFT($F551,FIND(" ",$F551&amp;" ")-1),"/",REPT(" ",20)),20)),VALUE(MID(SUBSTITUTE(LEFT($F551,FIND(" ",$F551&amp;" ")-1),"/",REPT(" ",20)),21,20)))),0))</f>
        <v>0</v>
      </c>
      <c r="X551" s="25" t="str">
        <f aca="false">IF(ISNUMBER($N551),$N551*Validation!$B$5,"")</f>
        <v/>
      </c>
      <c r="Y551" s="26" t="str">
        <f aca="false">IF($A551="","",SUBSTITUTE(SUBSTITUTE(SUBSTITUTE(SUBSTITUTE(SUBSTITUTE(SUBSTITUTE(SUBSTITUTE(UPPER(TRIM($A551)),"Á","A"),"É","E"),"Í","I"),"Ó","O"),"Ú","U"),"Ñ","N"),"Ü","U"))</f>
        <v/>
      </c>
      <c r="Z551" s="26" t="str">
        <f aca="false">IF($Y551="","",LEFT($Y551,1)&amp;" "&amp;TRIM(RIGHT(SUBSTITUTE($Y551," ",REPT(" ",50)),50)))</f>
        <v/>
      </c>
      <c r="AA551" s="27" t="str">
        <f aca="false">IF($AF551="","",IF(COUNTIF(Validation!$U$19:$U$178,$AF551)&gt;0,"OK","NO MATCH"))</f>
        <v/>
      </c>
      <c r="AB551" s="27" t="str">
        <f aca="false">IF($W551=0,"",IF(AND($W551&gt;=Validation!$B$3,$W551&lt;=Validation!$C$3),"Yes","No"))</f>
        <v/>
      </c>
      <c r="AC551" s="26" t="str">
        <f aca="false">IF($A551="","",$AF551&amp;"|"&amp;TEXT($W551,"yyyy-mm-dd")&amp;"|"&amp;$J551&amp;"|"&amp;$N551)</f>
        <v/>
      </c>
      <c r="AD551" s="27" t="str">
        <f aca="false">IF($AC551="","",IF(COUNTIF($AC$2:$AC$3000,$AC551)&gt;1,"REVIEW","OK"))</f>
        <v/>
      </c>
      <c r="AE551" s="27" t="str">
        <f aca="false">IF(OR($W551=0,$O551=""),"",IF(IFERROR(IF(ISNUMBER($O551),INT($O551),DATE(VALUE(MID(SUBSTITUTE(LEFT($O551,FIND(" ",$O551&amp;" ")-1),"/",REPT(" ",20)),41,20)),VALUE(LEFT(SUBSTITUTE(LEFT($O551,FIND(" ",$O551&amp;" ")-1),"/",REPT(" ",20)),20)),VALUE(MID(SUBSTITUTE(LEFT($O551,FIND(" ",$O551&amp;" ")-1),"/",REPT(" ",20)),21,20)))),0)&gt;$W551,"Late","Same day"))</f>
        <v/>
      </c>
      <c r="AF551" s="26" t="str">
        <f aca="false">IF($A551="","",IFERROR(INDEX(Validation!$C$193:$C$217,MATCH($A551,Validation!$A$193:$A$217,0)),IF(COUNTIF(Validation!$U$19:$U$178,$Z551)&gt;0,$Z551,IF(COUNTIF(Validation!$S$19:$S$178,$AI551)=1,INDEX(Validation!$U$19:$U$178,MATCH($AI551,Validation!$S$19:$S$178,0)),$Z551))))</f>
        <v/>
      </c>
      <c r="AG551" s="27" t="str">
        <f aca="false">IF(COUNTA($A551:$U551)=0,"",IF($A551="","No name",IF($F551="","No date",IF($W551=0,"Date ilegible",IF(NOT(ISNUMBER($N551)),"Hours no numéricas",IF($AA551="NO MATCH","Person no identificada","OK"))))))</f>
        <v/>
      </c>
      <c r="AH551" s="27" t="str">
        <f aca="false">IF($W551=0,"No date",IF($W551&lt;Validation!$B$3,"Before period",IF($W551&gt;Validation!$C$3,"After period","In period")))</f>
        <v>No date</v>
      </c>
      <c r="AI551" s="26" t="str">
        <f aca="false">IF($Y551="","",TRIM(RIGHT(SUBSTITUTE($Y551," ",REPT(" ",50)),50)))</f>
        <v/>
      </c>
      <c r="AJ551" s="27" t="str">
        <f aca="false">IF($A551="","",IF(NOT(ISERROR(MATCH($A551,Validation!$A$193:$A$217,0))),"Manual mapping",IF(COUNTIF(Validation!$U$19:$U$178,$Z551)&gt;0,"Direct",IF(COUNTIF(Validation!$S$19:$S$178,$AI551)=1,"By surname","Unresolved"))))</f>
        <v/>
      </c>
      <c r="AK551" s="28" t="str">
        <f aca="false">IF($L551="","",IF(MATCH($L551,$L$2:$L$3000,0)&lt;&gt;ROW()-1,"",COUNT($AK$1:$AK550)+1))</f>
        <v/>
      </c>
      <c r="AL551" s="28" t="str">
        <f aca="false">IF($G551="","",IF(MATCH($G551,$G$2:$G$3000,0)&lt;&gt;ROW()-1,"",COUNT($AL$1:$AL550)+1))</f>
        <v/>
      </c>
      <c r="AM551" s="28" t="str">
        <f aca="false">IF($H551="","",IF(MATCH($H551,$H$2:$H$3000,0)&lt;&gt;ROW()-1,"",COUNT($AM$1:$AM550)+1))</f>
        <v/>
      </c>
      <c r="AN551" s="28" t="str">
        <f aca="false">IF($I551="","",IF(MATCH($I551,$I$2:$I$3000,0)&lt;&gt;ROW()-1,"",COUNT($AN$1:$AN550)+1))</f>
        <v/>
      </c>
      <c r="AO551" s="28" t="str">
        <f aca="false">IF($Q551="","",IF(MATCH($Q551,$Q$2:$Q$3000,0)&lt;&gt;ROW()-1,"",COUNT($AO$1:$AO550)+1))</f>
        <v/>
      </c>
    </row>
    <row r="552" customFormat="false" ht="12.75" hidden="false" customHeight="true" outlineLevel="0" collapsed="false">
      <c r="W552" s="24" t="n">
        <f aca="false">IF($F552="",0,IFERROR(IF(ISNUMBER($F552),INT($F552),DATE(VALUE(MID(SUBSTITUTE(LEFT($F552,FIND(" ",$F552&amp;" ")-1),"/",REPT(" ",20)),41,20)),VALUE(LEFT(SUBSTITUTE(LEFT($F552,FIND(" ",$F552&amp;" ")-1),"/",REPT(" ",20)),20)),VALUE(MID(SUBSTITUTE(LEFT($F552,FIND(" ",$F552&amp;" ")-1),"/",REPT(" ",20)),21,20)))),0))</f>
        <v>0</v>
      </c>
      <c r="X552" s="25" t="str">
        <f aca="false">IF(ISNUMBER($N552),$N552*Validation!$B$5,"")</f>
        <v/>
      </c>
      <c r="Y552" s="26" t="str">
        <f aca="false">IF($A552="","",SUBSTITUTE(SUBSTITUTE(SUBSTITUTE(SUBSTITUTE(SUBSTITUTE(SUBSTITUTE(SUBSTITUTE(UPPER(TRIM($A552)),"Á","A"),"É","E"),"Í","I"),"Ó","O"),"Ú","U"),"Ñ","N"),"Ü","U"))</f>
        <v/>
      </c>
      <c r="Z552" s="26" t="str">
        <f aca="false">IF($Y552="","",LEFT($Y552,1)&amp;" "&amp;TRIM(RIGHT(SUBSTITUTE($Y552," ",REPT(" ",50)),50)))</f>
        <v/>
      </c>
      <c r="AA552" s="27" t="str">
        <f aca="false">IF($AF552="","",IF(COUNTIF(Validation!$U$19:$U$178,$AF552)&gt;0,"OK","NO MATCH"))</f>
        <v/>
      </c>
      <c r="AB552" s="27" t="str">
        <f aca="false">IF($W552=0,"",IF(AND($W552&gt;=Validation!$B$3,$W552&lt;=Validation!$C$3),"Yes","No"))</f>
        <v/>
      </c>
      <c r="AC552" s="26" t="str">
        <f aca="false">IF($A552="","",$AF552&amp;"|"&amp;TEXT($W552,"yyyy-mm-dd")&amp;"|"&amp;$J552&amp;"|"&amp;$N552)</f>
        <v/>
      </c>
      <c r="AD552" s="27" t="str">
        <f aca="false">IF($AC552="","",IF(COUNTIF($AC$2:$AC$3000,$AC552)&gt;1,"REVIEW","OK"))</f>
        <v/>
      </c>
      <c r="AE552" s="27" t="str">
        <f aca="false">IF(OR($W552=0,$O552=""),"",IF(IFERROR(IF(ISNUMBER($O552),INT($O552),DATE(VALUE(MID(SUBSTITUTE(LEFT($O552,FIND(" ",$O552&amp;" ")-1),"/",REPT(" ",20)),41,20)),VALUE(LEFT(SUBSTITUTE(LEFT($O552,FIND(" ",$O552&amp;" ")-1),"/",REPT(" ",20)),20)),VALUE(MID(SUBSTITUTE(LEFT($O552,FIND(" ",$O552&amp;" ")-1),"/",REPT(" ",20)),21,20)))),0)&gt;$W552,"Late","Same day"))</f>
        <v/>
      </c>
      <c r="AF552" s="26" t="str">
        <f aca="false">IF($A552="","",IFERROR(INDEX(Validation!$C$193:$C$217,MATCH($A552,Validation!$A$193:$A$217,0)),IF(COUNTIF(Validation!$U$19:$U$178,$Z552)&gt;0,$Z552,IF(COUNTIF(Validation!$S$19:$S$178,$AI552)=1,INDEX(Validation!$U$19:$U$178,MATCH($AI552,Validation!$S$19:$S$178,0)),$Z552))))</f>
        <v/>
      </c>
      <c r="AG552" s="27" t="str">
        <f aca="false">IF(COUNTA($A552:$U552)=0,"",IF($A552="","No name",IF($F552="","No date",IF($W552=0,"Date ilegible",IF(NOT(ISNUMBER($N552)),"Hours no numéricas",IF($AA552="NO MATCH","Person no identificada","OK"))))))</f>
        <v/>
      </c>
      <c r="AH552" s="27" t="str">
        <f aca="false">IF($W552=0,"No date",IF($W552&lt;Validation!$B$3,"Before period",IF($W552&gt;Validation!$C$3,"After period","In period")))</f>
        <v>No date</v>
      </c>
      <c r="AI552" s="26" t="str">
        <f aca="false">IF($Y552="","",TRIM(RIGHT(SUBSTITUTE($Y552," ",REPT(" ",50)),50)))</f>
        <v/>
      </c>
      <c r="AJ552" s="27" t="str">
        <f aca="false">IF($A552="","",IF(NOT(ISERROR(MATCH($A552,Validation!$A$193:$A$217,0))),"Manual mapping",IF(COUNTIF(Validation!$U$19:$U$178,$Z552)&gt;0,"Direct",IF(COUNTIF(Validation!$S$19:$S$178,$AI552)=1,"By surname","Unresolved"))))</f>
        <v/>
      </c>
      <c r="AK552" s="28" t="str">
        <f aca="false">IF($L552="","",IF(MATCH($L552,$L$2:$L$3000,0)&lt;&gt;ROW()-1,"",COUNT($AK$1:$AK551)+1))</f>
        <v/>
      </c>
      <c r="AL552" s="28" t="str">
        <f aca="false">IF($G552="","",IF(MATCH($G552,$G$2:$G$3000,0)&lt;&gt;ROW()-1,"",COUNT($AL$1:$AL551)+1))</f>
        <v/>
      </c>
      <c r="AM552" s="28" t="str">
        <f aca="false">IF($H552="","",IF(MATCH($H552,$H$2:$H$3000,0)&lt;&gt;ROW()-1,"",COUNT($AM$1:$AM551)+1))</f>
        <v/>
      </c>
      <c r="AN552" s="28" t="str">
        <f aca="false">IF($I552="","",IF(MATCH($I552,$I$2:$I$3000,0)&lt;&gt;ROW()-1,"",COUNT($AN$1:$AN551)+1))</f>
        <v/>
      </c>
      <c r="AO552" s="28" t="str">
        <f aca="false">IF($Q552="","",IF(MATCH($Q552,$Q$2:$Q$3000,0)&lt;&gt;ROW()-1,"",COUNT($AO$1:$AO551)+1))</f>
        <v/>
      </c>
    </row>
    <row r="553" customFormat="false" ht="12.75" hidden="false" customHeight="true" outlineLevel="0" collapsed="false">
      <c r="W553" s="24" t="n">
        <f aca="false">IF($F553="",0,IFERROR(IF(ISNUMBER($F553),INT($F553),DATE(VALUE(MID(SUBSTITUTE(LEFT($F553,FIND(" ",$F553&amp;" ")-1),"/",REPT(" ",20)),41,20)),VALUE(LEFT(SUBSTITUTE(LEFT($F553,FIND(" ",$F553&amp;" ")-1),"/",REPT(" ",20)),20)),VALUE(MID(SUBSTITUTE(LEFT($F553,FIND(" ",$F553&amp;" ")-1),"/",REPT(" ",20)),21,20)))),0))</f>
        <v>0</v>
      </c>
      <c r="X553" s="25" t="str">
        <f aca="false">IF(ISNUMBER($N553),$N553*Validation!$B$5,"")</f>
        <v/>
      </c>
      <c r="Y553" s="26" t="str">
        <f aca="false">IF($A553="","",SUBSTITUTE(SUBSTITUTE(SUBSTITUTE(SUBSTITUTE(SUBSTITUTE(SUBSTITUTE(SUBSTITUTE(UPPER(TRIM($A553)),"Á","A"),"É","E"),"Í","I"),"Ó","O"),"Ú","U"),"Ñ","N"),"Ü","U"))</f>
        <v/>
      </c>
      <c r="Z553" s="26" t="str">
        <f aca="false">IF($Y553="","",LEFT($Y553,1)&amp;" "&amp;TRIM(RIGHT(SUBSTITUTE($Y553," ",REPT(" ",50)),50)))</f>
        <v/>
      </c>
      <c r="AA553" s="27" t="str">
        <f aca="false">IF($AF553="","",IF(COUNTIF(Validation!$U$19:$U$178,$AF553)&gt;0,"OK","NO MATCH"))</f>
        <v/>
      </c>
      <c r="AB553" s="27" t="str">
        <f aca="false">IF($W553=0,"",IF(AND($W553&gt;=Validation!$B$3,$W553&lt;=Validation!$C$3),"Yes","No"))</f>
        <v/>
      </c>
      <c r="AC553" s="26" t="str">
        <f aca="false">IF($A553="","",$AF553&amp;"|"&amp;TEXT($W553,"yyyy-mm-dd")&amp;"|"&amp;$J553&amp;"|"&amp;$N553)</f>
        <v/>
      </c>
      <c r="AD553" s="27" t="str">
        <f aca="false">IF($AC553="","",IF(COUNTIF($AC$2:$AC$3000,$AC553)&gt;1,"REVIEW","OK"))</f>
        <v/>
      </c>
      <c r="AE553" s="27" t="str">
        <f aca="false">IF(OR($W553=0,$O553=""),"",IF(IFERROR(IF(ISNUMBER($O553),INT($O553),DATE(VALUE(MID(SUBSTITUTE(LEFT($O553,FIND(" ",$O553&amp;" ")-1),"/",REPT(" ",20)),41,20)),VALUE(LEFT(SUBSTITUTE(LEFT($O553,FIND(" ",$O553&amp;" ")-1),"/",REPT(" ",20)),20)),VALUE(MID(SUBSTITUTE(LEFT($O553,FIND(" ",$O553&amp;" ")-1),"/",REPT(" ",20)),21,20)))),0)&gt;$W553,"Late","Same day"))</f>
        <v/>
      </c>
      <c r="AF553" s="26" t="str">
        <f aca="false">IF($A553="","",IFERROR(INDEX(Validation!$C$193:$C$217,MATCH($A553,Validation!$A$193:$A$217,0)),IF(COUNTIF(Validation!$U$19:$U$178,$Z553)&gt;0,$Z553,IF(COUNTIF(Validation!$S$19:$S$178,$AI553)=1,INDEX(Validation!$U$19:$U$178,MATCH($AI553,Validation!$S$19:$S$178,0)),$Z553))))</f>
        <v/>
      </c>
      <c r="AG553" s="27" t="str">
        <f aca="false">IF(COUNTA($A553:$U553)=0,"",IF($A553="","No name",IF($F553="","No date",IF($W553=0,"Date ilegible",IF(NOT(ISNUMBER($N553)),"Hours no numéricas",IF($AA553="NO MATCH","Person no identificada","OK"))))))</f>
        <v/>
      </c>
      <c r="AH553" s="27" t="str">
        <f aca="false">IF($W553=0,"No date",IF($W553&lt;Validation!$B$3,"Before period",IF($W553&gt;Validation!$C$3,"After period","In period")))</f>
        <v>No date</v>
      </c>
      <c r="AI553" s="26" t="str">
        <f aca="false">IF($Y553="","",TRIM(RIGHT(SUBSTITUTE($Y553," ",REPT(" ",50)),50)))</f>
        <v/>
      </c>
      <c r="AJ553" s="27" t="str">
        <f aca="false">IF($A553="","",IF(NOT(ISERROR(MATCH($A553,Validation!$A$193:$A$217,0))),"Manual mapping",IF(COUNTIF(Validation!$U$19:$U$178,$Z553)&gt;0,"Direct",IF(COUNTIF(Validation!$S$19:$S$178,$AI553)=1,"By surname","Unresolved"))))</f>
        <v/>
      </c>
      <c r="AK553" s="28" t="str">
        <f aca="false">IF($L553="","",IF(MATCH($L553,$L$2:$L$3000,0)&lt;&gt;ROW()-1,"",COUNT($AK$1:$AK552)+1))</f>
        <v/>
      </c>
      <c r="AL553" s="28" t="str">
        <f aca="false">IF($G553="","",IF(MATCH($G553,$G$2:$G$3000,0)&lt;&gt;ROW()-1,"",COUNT($AL$1:$AL552)+1))</f>
        <v/>
      </c>
      <c r="AM553" s="28" t="str">
        <f aca="false">IF($H553="","",IF(MATCH($H553,$H$2:$H$3000,0)&lt;&gt;ROW()-1,"",COUNT($AM$1:$AM552)+1))</f>
        <v/>
      </c>
      <c r="AN553" s="28" t="str">
        <f aca="false">IF($I553="","",IF(MATCH($I553,$I$2:$I$3000,0)&lt;&gt;ROW()-1,"",COUNT($AN$1:$AN552)+1))</f>
        <v/>
      </c>
      <c r="AO553" s="28" t="str">
        <f aca="false">IF($Q553="","",IF(MATCH($Q553,$Q$2:$Q$3000,0)&lt;&gt;ROW()-1,"",COUNT($AO$1:$AO552)+1))</f>
        <v/>
      </c>
    </row>
    <row r="554" customFormat="false" ht="12.75" hidden="false" customHeight="true" outlineLevel="0" collapsed="false">
      <c r="W554" s="24" t="n">
        <f aca="false">IF($F554="",0,IFERROR(IF(ISNUMBER($F554),INT($F554),DATE(VALUE(MID(SUBSTITUTE(LEFT($F554,FIND(" ",$F554&amp;" ")-1),"/",REPT(" ",20)),41,20)),VALUE(LEFT(SUBSTITUTE(LEFT($F554,FIND(" ",$F554&amp;" ")-1),"/",REPT(" ",20)),20)),VALUE(MID(SUBSTITUTE(LEFT($F554,FIND(" ",$F554&amp;" ")-1),"/",REPT(" ",20)),21,20)))),0))</f>
        <v>0</v>
      </c>
      <c r="X554" s="25" t="str">
        <f aca="false">IF(ISNUMBER($N554),$N554*Validation!$B$5,"")</f>
        <v/>
      </c>
      <c r="Y554" s="26" t="str">
        <f aca="false">IF($A554="","",SUBSTITUTE(SUBSTITUTE(SUBSTITUTE(SUBSTITUTE(SUBSTITUTE(SUBSTITUTE(SUBSTITUTE(UPPER(TRIM($A554)),"Á","A"),"É","E"),"Í","I"),"Ó","O"),"Ú","U"),"Ñ","N"),"Ü","U"))</f>
        <v/>
      </c>
      <c r="Z554" s="26" t="str">
        <f aca="false">IF($Y554="","",LEFT($Y554,1)&amp;" "&amp;TRIM(RIGHT(SUBSTITUTE($Y554," ",REPT(" ",50)),50)))</f>
        <v/>
      </c>
      <c r="AA554" s="27" t="str">
        <f aca="false">IF($AF554="","",IF(COUNTIF(Validation!$U$19:$U$178,$AF554)&gt;0,"OK","NO MATCH"))</f>
        <v/>
      </c>
      <c r="AB554" s="27" t="str">
        <f aca="false">IF($W554=0,"",IF(AND($W554&gt;=Validation!$B$3,$W554&lt;=Validation!$C$3),"Yes","No"))</f>
        <v/>
      </c>
      <c r="AC554" s="26" t="str">
        <f aca="false">IF($A554="","",$AF554&amp;"|"&amp;TEXT($W554,"yyyy-mm-dd")&amp;"|"&amp;$J554&amp;"|"&amp;$N554)</f>
        <v/>
      </c>
      <c r="AD554" s="27" t="str">
        <f aca="false">IF($AC554="","",IF(COUNTIF($AC$2:$AC$3000,$AC554)&gt;1,"REVIEW","OK"))</f>
        <v/>
      </c>
      <c r="AE554" s="27" t="str">
        <f aca="false">IF(OR($W554=0,$O554=""),"",IF(IFERROR(IF(ISNUMBER($O554),INT($O554),DATE(VALUE(MID(SUBSTITUTE(LEFT($O554,FIND(" ",$O554&amp;" ")-1),"/",REPT(" ",20)),41,20)),VALUE(LEFT(SUBSTITUTE(LEFT($O554,FIND(" ",$O554&amp;" ")-1),"/",REPT(" ",20)),20)),VALUE(MID(SUBSTITUTE(LEFT($O554,FIND(" ",$O554&amp;" ")-1),"/",REPT(" ",20)),21,20)))),0)&gt;$W554,"Late","Same day"))</f>
        <v/>
      </c>
      <c r="AF554" s="26" t="str">
        <f aca="false">IF($A554="","",IFERROR(INDEX(Validation!$C$193:$C$217,MATCH($A554,Validation!$A$193:$A$217,0)),IF(COUNTIF(Validation!$U$19:$U$178,$Z554)&gt;0,$Z554,IF(COUNTIF(Validation!$S$19:$S$178,$AI554)=1,INDEX(Validation!$U$19:$U$178,MATCH($AI554,Validation!$S$19:$S$178,0)),$Z554))))</f>
        <v/>
      </c>
      <c r="AG554" s="27" t="str">
        <f aca="false">IF(COUNTA($A554:$U554)=0,"",IF($A554="","No name",IF($F554="","No date",IF($W554=0,"Date ilegible",IF(NOT(ISNUMBER($N554)),"Hours no numéricas",IF($AA554="NO MATCH","Person no identificada","OK"))))))</f>
        <v/>
      </c>
      <c r="AH554" s="27" t="str">
        <f aca="false">IF($W554=0,"No date",IF($W554&lt;Validation!$B$3,"Before period",IF($W554&gt;Validation!$C$3,"After period","In period")))</f>
        <v>No date</v>
      </c>
      <c r="AI554" s="26" t="str">
        <f aca="false">IF($Y554="","",TRIM(RIGHT(SUBSTITUTE($Y554," ",REPT(" ",50)),50)))</f>
        <v/>
      </c>
      <c r="AJ554" s="27" t="str">
        <f aca="false">IF($A554="","",IF(NOT(ISERROR(MATCH($A554,Validation!$A$193:$A$217,0))),"Manual mapping",IF(COUNTIF(Validation!$U$19:$U$178,$Z554)&gt;0,"Direct",IF(COUNTIF(Validation!$S$19:$S$178,$AI554)=1,"By surname","Unresolved"))))</f>
        <v/>
      </c>
      <c r="AK554" s="28" t="str">
        <f aca="false">IF($L554="","",IF(MATCH($L554,$L$2:$L$3000,0)&lt;&gt;ROW()-1,"",COUNT($AK$1:$AK553)+1))</f>
        <v/>
      </c>
      <c r="AL554" s="28" t="str">
        <f aca="false">IF($G554="","",IF(MATCH($G554,$G$2:$G$3000,0)&lt;&gt;ROW()-1,"",COUNT($AL$1:$AL553)+1))</f>
        <v/>
      </c>
      <c r="AM554" s="28" t="str">
        <f aca="false">IF($H554="","",IF(MATCH($H554,$H$2:$H$3000,0)&lt;&gt;ROW()-1,"",COUNT($AM$1:$AM553)+1))</f>
        <v/>
      </c>
      <c r="AN554" s="28" t="str">
        <f aca="false">IF($I554="","",IF(MATCH($I554,$I$2:$I$3000,0)&lt;&gt;ROW()-1,"",COUNT($AN$1:$AN553)+1))</f>
        <v/>
      </c>
      <c r="AO554" s="28" t="str">
        <f aca="false">IF($Q554="","",IF(MATCH($Q554,$Q$2:$Q$3000,0)&lt;&gt;ROW()-1,"",COUNT($AO$1:$AO553)+1))</f>
        <v/>
      </c>
    </row>
    <row r="555" customFormat="false" ht="12.75" hidden="false" customHeight="true" outlineLevel="0" collapsed="false">
      <c r="W555" s="24" t="n">
        <f aca="false">IF($F555="",0,IFERROR(IF(ISNUMBER($F555),INT($F555),DATE(VALUE(MID(SUBSTITUTE(LEFT($F555,FIND(" ",$F555&amp;" ")-1),"/",REPT(" ",20)),41,20)),VALUE(LEFT(SUBSTITUTE(LEFT($F555,FIND(" ",$F555&amp;" ")-1),"/",REPT(" ",20)),20)),VALUE(MID(SUBSTITUTE(LEFT($F555,FIND(" ",$F555&amp;" ")-1),"/",REPT(" ",20)),21,20)))),0))</f>
        <v>0</v>
      </c>
      <c r="X555" s="25" t="str">
        <f aca="false">IF(ISNUMBER($N555),$N555*Validation!$B$5,"")</f>
        <v/>
      </c>
      <c r="Y555" s="26" t="str">
        <f aca="false">IF($A555="","",SUBSTITUTE(SUBSTITUTE(SUBSTITUTE(SUBSTITUTE(SUBSTITUTE(SUBSTITUTE(SUBSTITUTE(UPPER(TRIM($A555)),"Á","A"),"É","E"),"Í","I"),"Ó","O"),"Ú","U"),"Ñ","N"),"Ü","U"))</f>
        <v/>
      </c>
      <c r="Z555" s="26" t="str">
        <f aca="false">IF($Y555="","",LEFT($Y555,1)&amp;" "&amp;TRIM(RIGHT(SUBSTITUTE($Y555," ",REPT(" ",50)),50)))</f>
        <v/>
      </c>
      <c r="AA555" s="27" t="str">
        <f aca="false">IF($AF555="","",IF(COUNTIF(Validation!$U$19:$U$178,$AF555)&gt;0,"OK","NO MATCH"))</f>
        <v/>
      </c>
      <c r="AB555" s="27" t="str">
        <f aca="false">IF($W555=0,"",IF(AND($W555&gt;=Validation!$B$3,$W555&lt;=Validation!$C$3),"Yes","No"))</f>
        <v/>
      </c>
      <c r="AC555" s="26" t="str">
        <f aca="false">IF($A555="","",$AF555&amp;"|"&amp;TEXT($W555,"yyyy-mm-dd")&amp;"|"&amp;$J555&amp;"|"&amp;$N555)</f>
        <v/>
      </c>
      <c r="AD555" s="27" t="str">
        <f aca="false">IF($AC555="","",IF(COUNTIF($AC$2:$AC$3000,$AC555)&gt;1,"REVIEW","OK"))</f>
        <v/>
      </c>
      <c r="AE555" s="27" t="str">
        <f aca="false">IF(OR($W555=0,$O555=""),"",IF(IFERROR(IF(ISNUMBER($O555),INT($O555),DATE(VALUE(MID(SUBSTITUTE(LEFT($O555,FIND(" ",$O555&amp;" ")-1),"/",REPT(" ",20)),41,20)),VALUE(LEFT(SUBSTITUTE(LEFT($O555,FIND(" ",$O555&amp;" ")-1),"/",REPT(" ",20)),20)),VALUE(MID(SUBSTITUTE(LEFT($O555,FIND(" ",$O555&amp;" ")-1),"/",REPT(" ",20)),21,20)))),0)&gt;$W555,"Late","Same day"))</f>
        <v/>
      </c>
      <c r="AF555" s="26" t="str">
        <f aca="false">IF($A555="","",IFERROR(INDEX(Validation!$C$193:$C$217,MATCH($A555,Validation!$A$193:$A$217,0)),IF(COUNTIF(Validation!$U$19:$U$178,$Z555)&gt;0,$Z555,IF(COUNTIF(Validation!$S$19:$S$178,$AI555)=1,INDEX(Validation!$U$19:$U$178,MATCH($AI555,Validation!$S$19:$S$178,0)),$Z555))))</f>
        <v/>
      </c>
      <c r="AG555" s="27" t="str">
        <f aca="false">IF(COUNTA($A555:$U555)=0,"",IF($A555="","No name",IF($F555="","No date",IF($W555=0,"Date ilegible",IF(NOT(ISNUMBER($N555)),"Hours no numéricas",IF($AA555="NO MATCH","Person no identificada","OK"))))))</f>
        <v/>
      </c>
      <c r="AH555" s="27" t="str">
        <f aca="false">IF($W555=0,"No date",IF($W555&lt;Validation!$B$3,"Before period",IF($W555&gt;Validation!$C$3,"After period","In period")))</f>
        <v>No date</v>
      </c>
      <c r="AI555" s="26" t="str">
        <f aca="false">IF($Y555="","",TRIM(RIGHT(SUBSTITUTE($Y555," ",REPT(" ",50)),50)))</f>
        <v/>
      </c>
      <c r="AJ555" s="27" t="str">
        <f aca="false">IF($A555="","",IF(NOT(ISERROR(MATCH($A555,Validation!$A$193:$A$217,0))),"Manual mapping",IF(COUNTIF(Validation!$U$19:$U$178,$Z555)&gt;0,"Direct",IF(COUNTIF(Validation!$S$19:$S$178,$AI555)=1,"By surname","Unresolved"))))</f>
        <v/>
      </c>
      <c r="AK555" s="28" t="str">
        <f aca="false">IF($L555="","",IF(MATCH($L555,$L$2:$L$3000,0)&lt;&gt;ROW()-1,"",COUNT($AK$1:$AK554)+1))</f>
        <v/>
      </c>
      <c r="AL555" s="28" t="str">
        <f aca="false">IF($G555="","",IF(MATCH($G555,$G$2:$G$3000,0)&lt;&gt;ROW()-1,"",COUNT($AL$1:$AL554)+1))</f>
        <v/>
      </c>
      <c r="AM555" s="28" t="str">
        <f aca="false">IF($H555="","",IF(MATCH($H555,$H$2:$H$3000,0)&lt;&gt;ROW()-1,"",COUNT($AM$1:$AM554)+1))</f>
        <v/>
      </c>
      <c r="AN555" s="28" t="str">
        <f aca="false">IF($I555="","",IF(MATCH($I555,$I$2:$I$3000,0)&lt;&gt;ROW()-1,"",COUNT($AN$1:$AN554)+1))</f>
        <v/>
      </c>
      <c r="AO555" s="28" t="str">
        <f aca="false">IF($Q555="","",IF(MATCH($Q555,$Q$2:$Q$3000,0)&lt;&gt;ROW()-1,"",COUNT($AO$1:$AO554)+1))</f>
        <v/>
      </c>
    </row>
    <row r="556" customFormat="false" ht="12.75" hidden="false" customHeight="true" outlineLevel="0" collapsed="false">
      <c r="W556" s="24" t="n">
        <f aca="false">IF($F556="",0,IFERROR(IF(ISNUMBER($F556),INT($F556),DATE(VALUE(MID(SUBSTITUTE(LEFT($F556,FIND(" ",$F556&amp;" ")-1),"/",REPT(" ",20)),41,20)),VALUE(LEFT(SUBSTITUTE(LEFT($F556,FIND(" ",$F556&amp;" ")-1),"/",REPT(" ",20)),20)),VALUE(MID(SUBSTITUTE(LEFT($F556,FIND(" ",$F556&amp;" ")-1),"/",REPT(" ",20)),21,20)))),0))</f>
        <v>0</v>
      </c>
      <c r="X556" s="25" t="str">
        <f aca="false">IF(ISNUMBER($N556),$N556*Validation!$B$5,"")</f>
        <v/>
      </c>
      <c r="Y556" s="26" t="str">
        <f aca="false">IF($A556="","",SUBSTITUTE(SUBSTITUTE(SUBSTITUTE(SUBSTITUTE(SUBSTITUTE(SUBSTITUTE(SUBSTITUTE(UPPER(TRIM($A556)),"Á","A"),"É","E"),"Í","I"),"Ó","O"),"Ú","U"),"Ñ","N"),"Ü","U"))</f>
        <v/>
      </c>
      <c r="Z556" s="26" t="str">
        <f aca="false">IF($Y556="","",LEFT($Y556,1)&amp;" "&amp;TRIM(RIGHT(SUBSTITUTE($Y556," ",REPT(" ",50)),50)))</f>
        <v/>
      </c>
      <c r="AA556" s="27" t="str">
        <f aca="false">IF($AF556="","",IF(COUNTIF(Validation!$U$19:$U$178,$AF556)&gt;0,"OK","NO MATCH"))</f>
        <v/>
      </c>
      <c r="AB556" s="27" t="str">
        <f aca="false">IF($W556=0,"",IF(AND($W556&gt;=Validation!$B$3,$W556&lt;=Validation!$C$3),"Yes","No"))</f>
        <v/>
      </c>
      <c r="AC556" s="26" t="str">
        <f aca="false">IF($A556="","",$AF556&amp;"|"&amp;TEXT($W556,"yyyy-mm-dd")&amp;"|"&amp;$J556&amp;"|"&amp;$N556)</f>
        <v/>
      </c>
      <c r="AD556" s="27" t="str">
        <f aca="false">IF($AC556="","",IF(COUNTIF($AC$2:$AC$3000,$AC556)&gt;1,"REVIEW","OK"))</f>
        <v/>
      </c>
      <c r="AE556" s="27" t="str">
        <f aca="false">IF(OR($W556=0,$O556=""),"",IF(IFERROR(IF(ISNUMBER($O556),INT($O556),DATE(VALUE(MID(SUBSTITUTE(LEFT($O556,FIND(" ",$O556&amp;" ")-1),"/",REPT(" ",20)),41,20)),VALUE(LEFT(SUBSTITUTE(LEFT($O556,FIND(" ",$O556&amp;" ")-1),"/",REPT(" ",20)),20)),VALUE(MID(SUBSTITUTE(LEFT($O556,FIND(" ",$O556&amp;" ")-1),"/",REPT(" ",20)),21,20)))),0)&gt;$W556,"Late","Same day"))</f>
        <v/>
      </c>
      <c r="AF556" s="26" t="str">
        <f aca="false">IF($A556="","",IFERROR(INDEX(Validation!$C$193:$C$217,MATCH($A556,Validation!$A$193:$A$217,0)),IF(COUNTIF(Validation!$U$19:$U$178,$Z556)&gt;0,$Z556,IF(COUNTIF(Validation!$S$19:$S$178,$AI556)=1,INDEX(Validation!$U$19:$U$178,MATCH($AI556,Validation!$S$19:$S$178,0)),$Z556))))</f>
        <v/>
      </c>
      <c r="AG556" s="27" t="str">
        <f aca="false">IF(COUNTA($A556:$U556)=0,"",IF($A556="","No name",IF($F556="","No date",IF($W556=0,"Date ilegible",IF(NOT(ISNUMBER($N556)),"Hours no numéricas",IF($AA556="NO MATCH","Person no identificada","OK"))))))</f>
        <v/>
      </c>
      <c r="AH556" s="27" t="str">
        <f aca="false">IF($W556=0,"No date",IF($W556&lt;Validation!$B$3,"Before period",IF($W556&gt;Validation!$C$3,"After period","In period")))</f>
        <v>No date</v>
      </c>
      <c r="AI556" s="26" t="str">
        <f aca="false">IF($Y556="","",TRIM(RIGHT(SUBSTITUTE($Y556," ",REPT(" ",50)),50)))</f>
        <v/>
      </c>
      <c r="AJ556" s="27" t="str">
        <f aca="false">IF($A556="","",IF(NOT(ISERROR(MATCH($A556,Validation!$A$193:$A$217,0))),"Manual mapping",IF(COUNTIF(Validation!$U$19:$U$178,$Z556)&gt;0,"Direct",IF(COUNTIF(Validation!$S$19:$S$178,$AI556)=1,"By surname","Unresolved"))))</f>
        <v/>
      </c>
      <c r="AK556" s="28" t="str">
        <f aca="false">IF($L556="","",IF(MATCH($L556,$L$2:$L$3000,0)&lt;&gt;ROW()-1,"",COUNT($AK$1:$AK555)+1))</f>
        <v/>
      </c>
      <c r="AL556" s="28" t="str">
        <f aca="false">IF($G556="","",IF(MATCH($G556,$G$2:$G$3000,0)&lt;&gt;ROW()-1,"",COUNT($AL$1:$AL555)+1))</f>
        <v/>
      </c>
      <c r="AM556" s="28" t="str">
        <f aca="false">IF($H556="","",IF(MATCH($H556,$H$2:$H$3000,0)&lt;&gt;ROW()-1,"",COUNT($AM$1:$AM555)+1))</f>
        <v/>
      </c>
      <c r="AN556" s="28" t="str">
        <f aca="false">IF($I556="","",IF(MATCH($I556,$I$2:$I$3000,0)&lt;&gt;ROW()-1,"",COUNT($AN$1:$AN555)+1))</f>
        <v/>
      </c>
      <c r="AO556" s="28" t="str">
        <f aca="false">IF($Q556="","",IF(MATCH($Q556,$Q$2:$Q$3000,0)&lt;&gt;ROW()-1,"",COUNT($AO$1:$AO555)+1))</f>
        <v/>
      </c>
    </row>
    <row r="557" customFormat="false" ht="12.75" hidden="false" customHeight="true" outlineLevel="0" collapsed="false">
      <c r="W557" s="24" t="n">
        <f aca="false">IF($F557="",0,IFERROR(IF(ISNUMBER($F557),INT($F557),DATE(VALUE(MID(SUBSTITUTE(LEFT($F557,FIND(" ",$F557&amp;" ")-1),"/",REPT(" ",20)),41,20)),VALUE(LEFT(SUBSTITUTE(LEFT($F557,FIND(" ",$F557&amp;" ")-1),"/",REPT(" ",20)),20)),VALUE(MID(SUBSTITUTE(LEFT($F557,FIND(" ",$F557&amp;" ")-1),"/",REPT(" ",20)),21,20)))),0))</f>
        <v>0</v>
      </c>
      <c r="X557" s="25" t="str">
        <f aca="false">IF(ISNUMBER($N557),$N557*Validation!$B$5,"")</f>
        <v/>
      </c>
      <c r="Y557" s="26" t="str">
        <f aca="false">IF($A557="","",SUBSTITUTE(SUBSTITUTE(SUBSTITUTE(SUBSTITUTE(SUBSTITUTE(SUBSTITUTE(SUBSTITUTE(UPPER(TRIM($A557)),"Á","A"),"É","E"),"Í","I"),"Ó","O"),"Ú","U"),"Ñ","N"),"Ü","U"))</f>
        <v/>
      </c>
      <c r="Z557" s="26" t="str">
        <f aca="false">IF($Y557="","",LEFT($Y557,1)&amp;" "&amp;TRIM(RIGHT(SUBSTITUTE($Y557," ",REPT(" ",50)),50)))</f>
        <v/>
      </c>
      <c r="AA557" s="27" t="str">
        <f aca="false">IF($AF557="","",IF(COUNTIF(Validation!$U$19:$U$178,$AF557)&gt;0,"OK","NO MATCH"))</f>
        <v/>
      </c>
      <c r="AB557" s="27" t="str">
        <f aca="false">IF($W557=0,"",IF(AND($W557&gt;=Validation!$B$3,$W557&lt;=Validation!$C$3),"Yes","No"))</f>
        <v/>
      </c>
      <c r="AC557" s="26" t="str">
        <f aca="false">IF($A557="","",$AF557&amp;"|"&amp;TEXT($W557,"yyyy-mm-dd")&amp;"|"&amp;$J557&amp;"|"&amp;$N557)</f>
        <v/>
      </c>
      <c r="AD557" s="27" t="str">
        <f aca="false">IF($AC557="","",IF(COUNTIF($AC$2:$AC$3000,$AC557)&gt;1,"REVIEW","OK"))</f>
        <v/>
      </c>
      <c r="AE557" s="27" t="str">
        <f aca="false">IF(OR($W557=0,$O557=""),"",IF(IFERROR(IF(ISNUMBER($O557),INT($O557),DATE(VALUE(MID(SUBSTITUTE(LEFT($O557,FIND(" ",$O557&amp;" ")-1),"/",REPT(" ",20)),41,20)),VALUE(LEFT(SUBSTITUTE(LEFT($O557,FIND(" ",$O557&amp;" ")-1),"/",REPT(" ",20)),20)),VALUE(MID(SUBSTITUTE(LEFT($O557,FIND(" ",$O557&amp;" ")-1),"/",REPT(" ",20)),21,20)))),0)&gt;$W557,"Late","Same day"))</f>
        <v/>
      </c>
      <c r="AF557" s="26" t="str">
        <f aca="false">IF($A557="","",IFERROR(INDEX(Validation!$C$193:$C$217,MATCH($A557,Validation!$A$193:$A$217,0)),IF(COUNTIF(Validation!$U$19:$U$178,$Z557)&gt;0,$Z557,IF(COUNTIF(Validation!$S$19:$S$178,$AI557)=1,INDEX(Validation!$U$19:$U$178,MATCH($AI557,Validation!$S$19:$S$178,0)),$Z557))))</f>
        <v/>
      </c>
      <c r="AG557" s="27" t="str">
        <f aca="false">IF(COUNTA($A557:$U557)=0,"",IF($A557="","No name",IF($F557="","No date",IF($W557=0,"Date ilegible",IF(NOT(ISNUMBER($N557)),"Hours no numéricas",IF($AA557="NO MATCH","Person no identificada","OK"))))))</f>
        <v/>
      </c>
      <c r="AH557" s="27" t="str">
        <f aca="false">IF($W557=0,"No date",IF($W557&lt;Validation!$B$3,"Before period",IF($W557&gt;Validation!$C$3,"After period","In period")))</f>
        <v>No date</v>
      </c>
      <c r="AI557" s="26" t="str">
        <f aca="false">IF($Y557="","",TRIM(RIGHT(SUBSTITUTE($Y557," ",REPT(" ",50)),50)))</f>
        <v/>
      </c>
      <c r="AJ557" s="27" t="str">
        <f aca="false">IF($A557="","",IF(NOT(ISERROR(MATCH($A557,Validation!$A$193:$A$217,0))),"Manual mapping",IF(COUNTIF(Validation!$U$19:$U$178,$Z557)&gt;0,"Direct",IF(COUNTIF(Validation!$S$19:$S$178,$AI557)=1,"By surname","Unresolved"))))</f>
        <v/>
      </c>
      <c r="AK557" s="28" t="str">
        <f aca="false">IF($L557="","",IF(MATCH($L557,$L$2:$L$3000,0)&lt;&gt;ROW()-1,"",COUNT($AK$1:$AK556)+1))</f>
        <v/>
      </c>
      <c r="AL557" s="28" t="str">
        <f aca="false">IF($G557="","",IF(MATCH($G557,$G$2:$G$3000,0)&lt;&gt;ROW()-1,"",COUNT($AL$1:$AL556)+1))</f>
        <v/>
      </c>
      <c r="AM557" s="28" t="str">
        <f aca="false">IF($H557="","",IF(MATCH($H557,$H$2:$H$3000,0)&lt;&gt;ROW()-1,"",COUNT($AM$1:$AM556)+1))</f>
        <v/>
      </c>
      <c r="AN557" s="28" t="str">
        <f aca="false">IF($I557="","",IF(MATCH($I557,$I$2:$I$3000,0)&lt;&gt;ROW()-1,"",COUNT($AN$1:$AN556)+1))</f>
        <v/>
      </c>
      <c r="AO557" s="28" t="str">
        <f aca="false">IF($Q557="","",IF(MATCH($Q557,$Q$2:$Q$3000,0)&lt;&gt;ROW()-1,"",COUNT($AO$1:$AO556)+1))</f>
        <v/>
      </c>
    </row>
    <row r="558" customFormat="false" ht="12.75" hidden="false" customHeight="true" outlineLevel="0" collapsed="false">
      <c r="W558" s="24" t="n">
        <f aca="false">IF($F558="",0,IFERROR(IF(ISNUMBER($F558),INT($F558),DATE(VALUE(MID(SUBSTITUTE(LEFT($F558,FIND(" ",$F558&amp;" ")-1),"/",REPT(" ",20)),41,20)),VALUE(LEFT(SUBSTITUTE(LEFT($F558,FIND(" ",$F558&amp;" ")-1),"/",REPT(" ",20)),20)),VALUE(MID(SUBSTITUTE(LEFT($F558,FIND(" ",$F558&amp;" ")-1),"/",REPT(" ",20)),21,20)))),0))</f>
        <v>0</v>
      </c>
      <c r="X558" s="25" t="str">
        <f aca="false">IF(ISNUMBER($N558),$N558*Validation!$B$5,"")</f>
        <v/>
      </c>
      <c r="Y558" s="26" t="str">
        <f aca="false">IF($A558="","",SUBSTITUTE(SUBSTITUTE(SUBSTITUTE(SUBSTITUTE(SUBSTITUTE(SUBSTITUTE(SUBSTITUTE(UPPER(TRIM($A558)),"Á","A"),"É","E"),"Í","I"),"Ó","O"),"Ú","U"),"Ñ","N"),"Ü","U"))</f>
        <v/>
      </c>
      <c r="Z558" s="26" t="str">
        <f aca="false">IF($Y558="","",LEFT($Y558,1)&amp;" "&amp;TRIM(RIGHT(SUBSTITUTE($Y558," ",REPT(" ",50)),50)))</f>
        <v/>
      </c>
      <c r="AA558" s="27" t="str">
        <f aca="false">IF($AF558="","",IF(COUNTIF(Validation!$U$19:$U$178,$AF558)&gt;0,"OK","NO MATCH"))</f>
        <v/>
      </c>
      <c r="AB558" s="27" t="str">
        <f aca="false">IF($W558=0,"",IF(AND($W558&gt;=Validation!$B$3,$W558&lt;=Validation!$C$3),"Yes","No"))</f>
        <v/>
      </c>
      <c r="AC558" s="26" t="str">
        <f aca="false">IF($A558="","",$AF558&amp;"|"&amp;TEXT($W558,"yyyy-mm-dd")&amp;"|"&amp;$J558&amp;"|"&amp;$N558)</f>
        <v/>
      </c>
      <c r="AD558" s="27" t="str">
        <f aca="false">IF($AC558="","",IF(COUNTIF($AC$2:$AC$3000,$AC558)&gt;1,"REVIEW","OK"))</f>
        <v/>
      </c>
      <c r="AE558" s="27" t="str">
        <f aca="false">IF(OR($W558=0,$O558=""),"",IF(IFERROR(IF(ISNUMBER($O558),INT($O558),DATE(VALUE(MID(SUBSTITUTE(LEFT($O558,FIND(" ",$O558&amp;" ")-1),"/",REPT(" ",20)),41,20)),VALUE(LEFT(SUBSTITUTE(LEFT($O558,FIND(" ",$O558&amp;" ")-1),"/",REPT(" ",20)),20)),VALUE(MID(SUBSTITUTE(LEFT($O558,FIND(" ",$O558&amp;" ")-1),"/",REPT(" ",20)),21,20)))),0)&gt;$W558,"Late","Same day"))</f>
        <v/>
      </c>
      <c r="AF558" s="26" t="str">
        <f aca="false">IF($A558="","",IFERROR(INDEX(Validation!$C$193:$C$217,MATCH($A558,Validation!$A$193:$A$217,0)),IF(COUNTIF(Validation!$U$19:$U$178,$Z558)&gt;0,$Z558,IF(COUNTIF(Validation!$S$19:$S$178,$AI558)=1,INDEX(Validation!$U$19:$U$178,MATCH($AI558,Validation!$S$19:$S$178,0)),$Z558))))</f>
        <v/>
      </c>
      <c r="AG558" s="27" t="str">
        <f aca="false">IF(COUNTA($A558:$U558)=0,"",IF($A558="","No name",IF($F558="","No date",IF($W558=0,"Date ilegible",IF(NOT(ISNUMBER($N558)),"Hours no numéricas",IF($AA558="NO MATCH","Person no identificada","OK"))))))</f>
        <v/>
      </c>
      <c r="AH558" s="27" t="str">
        <f aca="false">IF($W558=0,"No date",IF($W558&lt;Validation!$B$3,"Before period",IF($W558&gt;Validation!$C$3,"After period","In period")))</f>
        <v>No date</v>
      </c>
      <c r="AI558" s="26" t="str">
        <f aca="false">IF($Y558="","",TRIM(RIGHT(SUBSTITUTE($Y558," ",REPT(" ",50)),50)))</f>
        <v/>
      </c>
      <c r="AJ558" s="27" t="str">
        <f aca="false">IF($A558="","",IF(NOT(ISERROR(MATCH($A558,Validation!$A$193:$A$217,0))),"Manual mapping",IF(COUNTIF(Validation!$U$19:$U$178,$Z558)&gt;0,"Direct",IF(COUNTIF(Validation!$S$19:$S$178,$AI558)=1,"By surname","Unresolved"))))</f>
        <v/>
      </c>
      <c r="AK558" s="28" t="str">
        <f aca="false">IF($L558="","",IF(MATCH($L558,$L$2:$L$3000,0)&lt;&gt;ROW()-1,"",COUNT($AK$1:$AK557)+1))</f>
        <v/>
      </c>
      <c r="AL558" s="28" t="str">
        <f aca="false">IF($G558="","",IF(MATCH($G558,$G$2:$G$3000,0)&lt;&gt;ROW()-1,"",COUNT($AL$1:$AL557)+1))</f>
        <v/>
      </c>
      <c r="AM558" s="28" t="str">
        <f aca="false">IF($H558="","",IF(MATCH($H558,$H$2:$H$3000,0)&lt;&gt;ROW()-1,"",COUNT($AM$1:$AM557)+1))</f>
        <v/>
      </c>
      <c r="AN558" s="28" t="str">
        <f aca="false">IF($I558="","",IF(MATCH($I558,$I$2:$I$3000,0)&lt;&gt;ROW()-1,"",COUNT($AN$1:$AN557)+1))</f>
        <v/>
      </c>
      <c r="AO558" s="28" t="str">
        <f aca="false">IF($Q558="","",IF(MATCH($Q558,$Q$2:$Q$3000,0)&lt;&gt;ROW()-1,"",COUNT($AO$1:$AO557)+1))</f>
        <v/>
      </c>
    </row>
    <row r="559" customFormat="false" ht="12.75" hidden="false" customHeight="true" outlineLevel="0" collapsed="false">
      <c r="W559" s="24" t="n">
        <f aca="false">IF($F559="",0,IFERROR(IF(ISNUMBER($F559),INT($F559),DATE(VALUE(MID(SUBSTITUTE(LEFT($F559,FIND(" ",$F559&amp;" ")-1),"/",REPT(" ",20)),41,20)),VALUE(LEFT(SUBSTITUTE(LEFT($F559,FIND(" ",$F559&amp;" ")-1),"/",REPT(" ",20)),20)),VALUE(MID(SUBSTITUTE(LEFT($F559,FIND(" ",$F559&amp;" ")-1),"/",REPT(" ",20)),21,20)))),0))</f>
        <v>0</v>
      </c>
      <c r="X559" s="25" t="str">
        <f aca="false">IF(ISNUMBER($N559),$N559*Validation!$B$5,"")</f>
        <v/>
      </c>
      <c r="Y559" s="26" t="str">
        <f aca="false">IF($A559="","",SUBSTITUTE(SUBSTITUTE(SUBSTITUTE(SUBSTITUTE(SUBSTITUTE(SUBSTITUTE(SUBSTITUTE(UPPER(TRIM($A559)),"Á","A"),"É","E"),"Í","I"),"Ó","O"),"Ú","U"),"Ñ","N"),"Ü","U"))</f>
        <v/>
      </c>
      <c r="Z559" s="26" t="str">
        <f aca="false">IF($Y559="","",LEFT($Y559,1)&amp;" "&amp;TRIM(RIGHT(SUBSTITUTE($Y559," ",REPT(" ",50)),50)))</f>
        <v/>
      </c>
      <c r="AA559" s="27" t="str">
        <f aca="false">IF($AF559="","",IF(COUNTIF(Validation!$U$19:$U$178,$AF559)&gt;0,"OK","NO MATCH"))</f>
        <v/>
      </c>
      <c r="AB559" s="27" t="str">
        <f aca="false">IF($W559=0,"",IF(AND($W559&gt;=Validation!$B$3,$W559&lt;=Validation!$C$3),"Yes","No"))</f>
        <v/>
      </c>
      <c r="AC559" s="26" t="str">
        <f aca="false">IF($A559="","",$AF559&amp;"|"&amp;TEXT($W559,"yyyy-mm-dd")&amp;"|"&amp;$J559&amp;"|"&amp;$N559)</f>
        <v/>
      </c>
      <c r="AD559" s="27" t="str">
        <f aca="false">IF($AC559="","",IF(COUNTIF($AC$2:$AC$3000,$AC559)&gt;1,"REVIEW","OK"))</f>
        <v/>
      </c>
      <c r="AE559" s="27" t="str">
        <f aca="false">IF(OR($W559=0,$O559=""),"",IF(IFERROR(IF(ISNUMBER($O559),INT($O559),DATE(VALUE(MID(SUBSTITUTE(LEFT($O559,FIND(" ",$O559&amp;" ")-1),"/",REPT(" ",20)),41,20)),VALUE(LEFT(SUBSTITUTE(LEFT($O559,FIND(" ",$O559&amp;" ")-1),"/",REPT(" ",20)),20)),VALUE(MID(SUBSTITUTE(LEFT($O559,FIND(" ",$O559&amp;" ")-1),"/",REPT(" ",20)),21,20)))),0)&gt;$W559,"Late","Same day"))</f>
        <v/>
      </c>
      <c r="AF559" s="26" t="str">
        <f aca="false">IF($A559="","",IFERROR(INDEX(Validation!$C$193:$C$217,MATCH($A559,Validation!$A$193:$A$217,0)),IF(COUNTIF(Validation!$U$19:$U$178,$Z559)&gt;0,$Z559,IF(COUNTIF(Validation!$S$19:$S$178,$AI559)=1,INDEX(Validation!$U$19:$U$178,MATCH($AI559,Validation!$S$19:$S$178,0)),$Z559))))</f>
        <v/>
      </c>
      <c r="AG559" s="27" t="str">
        <f aca="false">IF(COUNTA($A559:$U559)=0,"",IF($A559="","No name",IF($F559="","No date",IF($W559=0,"Date ilegible",IF(NOT(ISNUMBER($N559)),"Hours no numéricas",IF($AA559="NO MATCH","Person no identificada","OK"))))))</f>
        <v/>
      </c>
      <c r="AH559" s="27" t="str">
        <f aca="false">IF($W559=0,"No date",IF($W559&lt;Validation!$B$3,"Before period",IF($W559&gt;Validation!$C$3,"After period","In period")))</f>
        <v>No date</v>
      </c>
      <c r="AI559" s="26" t="str">
        <f aca="false">IF($Y559="","",TRIM(RIGHT(SUBSTITUTE($Y559," ",REPT(" ",50)),50)))</f>
        <v/>
      </c>
      <c r="AJ559" s="27" t="str">
        <f aca="false">IF($A559="","",IF(NOT(ISERROR(MATCH($A559,Validation!$A$193:$A$217,0))),"Manual mapping",IF(COUNTIF(Validation!$U$19:$U$178,$Z559)&gt;0,"Direct",IF(COUNTIF(Validation!$S$19:$S$178,$AI559)=1,"By surname","Unresolved"))))</f>
        <v/>
      </c>
      <c r="AK559" s="28" t="str">
        <f aca="false">IF($L559="","",IF(MATCH($L559,$L$2:$L$3000,0)&lt;&gt;ROW()-1,"",COUNT($AK$1:$AK558)+1))</f>
        <v/>
      </c>
      <c r="AL559" s="28" t="str">
        <f aca="false">IF($G559="","",IF(MATCH($G559,$G$2:$G$3000,0)&lt;&gt;ROW()-1,"",COUNT($AL$1:$AL558)+1))</f>
        <v/>
      </c>
      <c r="AM559" s="28" t="str">
        <f aca="false">IF($H559="","",IF(MATCH($H559,$H$2:$H$3000,0)&lt;&gt;ROW()-1,"",COUNT($AM$1:$AM558)+1))</f>
        <v/>
      </c>
      <c r="AN559" s="28" t="str">
        <f aca="false">IF($I559="","",IF(MATCH($I559,$I$2:$I$3000,0)&lt;&gt;ROW()-1,"",COUNT($AN$1:$AN558)+1))</f>
        <v/>
      </c>
      <c r="AO559" s="28" t="str">
        <f aca="false">IF($Q559="","",IF(MATCH($Q559,$Q$2:$Q$3000,0)&lt;&gt;ROW()-1,"",COUNT($AO$1:$AO558)+1))</f>
        <v/>
      </c>
    </row>
    <row r="560" customFormat="false" ht="12.75" hidden="false" customHeight="true" outlineLevel="0" collapsed="false">
      <c r="W560" s="24" t="n">
        <f aca="false">IF($F560="",0,IFERROR(IF(ISNUMBER($F560),INT($F560),DATE(VALUE(MID(SUBSTITUTE(LEFT($F560,FIND(" ",$F560&amp;" ")-1),"/",REPT(" ",20)),41,20)),VALUE(LEFT(SUBSTITUTE(LEFT($F560,FIND(" ",$F560&amp;" ")-1),"/",REPT(" ",20)),20)),VALUE(MID(SUBSTITUTE(LEFT($F560,FIND(" ",$F560&amp;" ")-1),"/",REPT(" ",20)),21,20)))),0))</f>
        <v>0</v>
      </c>
      <c r="X560" s="25" t="str">
        <f aca="false">IF(ISNUMBER($N560),$N560*Validation!$B$5,"")</f>
        <v/>
      </c>
      <c r="Y560" s="26" t="str">
        <f aca="false">IF($A560="","",SUBSTITUTE(SUBSTITUTE(SUBSTITUTE(SUBSTITUTE(SUBSTITUTE(SUBSTITUTE(SUBSTITUTE(UPPER(TRIM($A560)),"Á","A"),"É","E"),"Í","I"),"Ó","O"),"Ú","U"),"Ñ","N"),"Ü","U"))</f>
        <v/>
      </c>
      <c r="Z560" s="26" t="str">
        <f aca="false">IF($Y560="","",LEFT($Y560,1)&amp;" "&amp;TRIM(RIGHT(SUBSTITUTE($Y560," ",REPT(" ",50)),50)))</f>
        <v/>
      </c>
      <c r="AA560" s="27" t="str">
        <f aca="false">IF($AF560="","",IF(COUNTIF(Validation!$U$19:$U$178,$AF560)&gt;0,"OK","NO MATCH"))</f>
        <v/>
      </c>
      <c r="AB560" s="27" t="str">
        <f aca="false">IF($W560=0,"",IF(AND($W560&gt;=Validation!$B$3,$W560&lt;=Validation!$C$3),"Yes","No"))</f>
        <v/>
      </c>
      <c r="AC560" s="26" t="str">
        <f aca="false">IF($A560="","",$AF560&amp;"|"&amp;TEXT($W560,"yyyy-mm-dd")&amp;"|"&amp;$J560&amp;"|"&amp;$N560)</f>
        <v/>
      </c>
      <c r="AD560" s="27" t="str">
        <f aca="false">IF($AC560="","",IF(COUNTIF($AC$2:$AC$3000,$AC560)&gt;1,"REVIEW","OK"))</f>
        <v/>
      </c>
      <c r="AE560" s="27" t="str">
        <f aca="false">IF(OR($W560=0,$O560=""),"",IF(IFERROR(IF(ISNUMBER($O560),INT($O560),DATE(VALUE(MID(SUBSTITUTE(LEFT($O560,FIND(" ",$O560&amp;" ")-1),"/",REPT(" ",20)),41,20)),VALUE(LEFT(SUBSTITUTE(LEFT($O560,FIND(" ",$O560&amp;" ")-1),"/",REPT(" ",20)),20)),VALUE(MID(SUBSTITUTE(LEFT($O560,FIND(" ",$O560&amp;" ")-1),"/",REPT(" ",20)),21,20)))),0)&gt;$W560,"Late","Same day"))</f>
        <v/>
      </c>
      <c r="AF560" s="26" t="str">
        <f aca="false">IF($A560="","",IFERROR(INDEX(Validation!$C$193:$C$217,MATCH($A560,Validation!$A$193:$A$217,0)),IF(COUNTIF(Validation!$U$19:$U$178,$Z560)&gt;0,$Z560,IF(COUNTIF(Validation!$S$19:$S$178,$AI560)=1,INDEX(Validation!$U$19:$U$178,MATCH($AI560,Validation!$S$19:$S$178,0)),$Z560))))</f>
        <v/>
      </c>
      <c r="AG560" s="27" t="str">
        <f aca="false">IF(COUNTA($A560:$U560)=0,"",IF($A560="","No name",IF($F560="","No date",IF($W560=0,"Date ilegible",IF(NOT(ISNUMBER($N560)),"Hours no numéricas",IF($AA560="NO MATCH","Person no identificada","OK"))))))</f>
        <v/>
      </c>
      <c r="AH560" s="27" t="str">
        <f aca="false">IF($W560=0,"No date",IF($W560&lt;Validation!$B$3,"Before period",IF($W560&gt;Validation!$C$3,"After period","In period")))</f>
        <v>No date</v>
      </c>
      <c r="AI560" s="26" t="str">
        <f aca="false">IF($Y560="","",TRIM(RIGHT(SUBSTITUTE($Y560," ",REPT(" ",50)),50)))</f>
        <v/>
      </c>
      <c r="AJ560" s="27" t="str">
        <f aca="false">IF($A560="","",IF(NOT(ISERROR(MATCH($A560,Validation!$A$193:$A$217,0))),"Manual mapping",IF(COUNTIF(Validation!$U$19:$U$178,$Z560)&gt;0,"Direct",IF(COUNTIF(Validation!$S$19:$S$178,$AI560)=1,"By surname","Unresolved"))))</f>
        <v/>
      </c>
      <c r="AK560" s="28" t="str">
        <f aca="false">IF($L560="","",IF(MATCH($L560,$L$2:$L$3000,0)&lt;&gt;ROW()-1,"",COUNT($AK$1:$AK559)+1))</f>
        <v/>
      </c>
      <c r="AL560" s="28" t="str">
        <f aca="false">IF($G560="","",IF(MATCH($G560,$G$2:$G$3000,0)&lt;&gt;ROW()-1,"",COUNT($AL$1:$AL559)+1))</f>
        <v/>
      </c>
      <c r="AM560" s="28" t="str">
        <f aca="false">IF($H560="","",IF(MATCH($H560,$H$2:$H$3000,0)&lt;&gt;ROW()-1,"",COUNT($AM$1:$AM559)+1))</f>
        <v/>
      </c>
      <c r="AN560" s="28" t="str">
        <f aca="false">IF($I560="","",IF(MATCH($I560,$I$2:$I$3000,0)&lt;&gt;ROW()-1,"",COUNT($AN$1:$AN559)+1))</f>
        <v/>
      </c>
      <c r="AO560" s="28" t="str">
        <f aca="false">IF($Q560="","",IF(MATCH($Q560,$Q$2:$Q$3000,0)&lt;&gt;ROW()-1,"",COUNT($AO$1:$AO559)+1))</f>
        <v/>
      </c>
    </row>
    <row r="561" customFormat="false" ht="12.75" hidden="false" customHeight="true" outlineLevel="0" collapsed="false">
      <c r="W561" s="24" t="n">
        <f aca="false">IF($F561="",0,IFERROR(IF(ISNUMBER($F561),INT($F561),DATE(VALUE(MID(SUBSTITUTE(LEFT($F561,FIND(" ",$F561&amp;" ")-1),"/",REPT(" ",20)),41,20)),VALUE(LEFT(SUBSTITUTE(LEFT($F561,FIND(" ",$F561&amp;" ")-1),"/",REPT(" ",20)),20)),VALUE(MID(SUBSTITUTE(LEFT($F561,FIND(" ",$F561&amp;" ")-1),"/",REPT(" ",20)),21,20)))),0))</f>
        <v>0</v>
      </c>
      <c r="X561" s="25" t="str">
        <f aca="false">IF(ISNUMBER($N561),$N561*Validation!$B$5,"")</f>
        <v/>
      </c>
      <c r="Y561" s="26" t="str">
        <f aca="false">IF($A561="","",SUBSTITUTE(SUBSTITUTE(SUBSTITUTE(SUBSTITUTE(SUBSTITUTE(SUBSTITUTE(SUBSTITUTE(UPPER(TRIM($A561)),"Á","A"),"É","E"),"Í","I"),"Ó","O"),"Ú","U"),"Ñ","N"),"Ü","U"))</f>
        <v/>
      </c>
      <c r="Z561" s="26" t="str">
        <f aca="false">IF($Y561="","",LEFT($Y561,1)&amp;" "&amp;TRIM(RIGHT(SUBSTITUTE($Y561," ",REPT(" ",50)),50)))</f>
        <v/>
      </c>
      <c r="AA561" s="27" t="str">
        <f aca="false">IF($AF561="","",IF(COUNTIF(Validation!$U$19:$U$178,$AF561)&gt;0,"OK","NO MATCH"))</f>
        <v/>
      </c>
      <c r="AB561" s="27" t="str">
        <f aca="false">IF($W561=0,"",IF(AND($W561&gt;=Validation!$B$3,$W561&lt;=Validation!$C$3),"Yes","No"))</f>
        <v/>
      </c>
      <c r="AC561" s="26" t="str">
        <f aca="false">IF($A561="","",$AF561&amp;"|"&amp;TEXT($W561,"yyyy-mm-dd")&amp;"|"&amp;$J561&amp;"|"&amp;$N561)</f>
        <v/>
      </c>
      <c r="AD561" s="27" t="str">
        <f aca="false">IF($AC561="","",IF(COUNTIF($AC$2:$AC$3000,$AC561)&gt;1,"REVIEW","OK"))</f>
        <v/>
      </c>
      <c r="AE561" s="27" t="str">
        <f aca="false">IF(OR($W561=0,$O561=""),"",IF(IFERROR(IF(ISNUMBER($O561),INT($O561),DATE(VALUE(MID(SUBSTITUTE(LEFT($O561,FIND(" ",$O561&amp;" ")-1),"/",REPT(" ",20)),41,20)),VALUE(LEFT(SUBSTITUTE(LEFT($O561,FIND(" ",$O561&amp;" ")-1),"/",REPT(" ",20)),20)),VALUE(MID(SUBSTITUTE(LEFT($O561,FIND(" ",$O561&amp;" ")-1),"/",REPT(" ",20)),21,20)))),0)&gt;$W561,"Late","Same day"))</f>
        <v/>
      </c>
      <c r="AF561" s="26" t="str">
        <f aca="false">IF($A561="","",IFERROR(INDEX(Validation!$C$193:$C$217,MATCH($A561,Validation!$A$193:$A$217,0)),IF(COUNTIF(Validation!$U$19:$U$178,$Z561)&gt;0,$Z561,IF(COUNTIF(Validation!$S$19:$S$178,$AI561)=1,INDEX(Validation!$U$19:$U$178,MATCH($AI561,Validation!$S$19:$S$178,0)),$Z561))))</f>
        <v/>
      </c>
      <c r="AG561" s="27" t="str">
        <f aca="false">IF(COUNTA($A561:$U561)=0,"",IF($A561="","No name",IF($F561="","No date",IF($W561=0,"Date ilegible",IF(NOT(ISNUMBER($N561)),"Hours no numéricas",IF($AA561="NO MATCH","Person no identificada","OK"))))))</f>
        <v/>
      </c>
      <c r="AH561" s="27" t="str">
        <f aca="false">IF($W561=0,"No date",IF($W561&lt;Validation!$B$3,"Before period",IF($W561&gt;Validation!$C$3,"After period","In period")))</f>
        <v>No date</v>
      </c>
      <c r="AI561" s="26" t="str">
        <f aca="false">IF($Y561="","",TRIM(RIGHT(SUBSTITUTE($Y561," ",REPT(" ",50)),50)))</f>
        <v/>
      </c>
      <c r="AJ561" s="27" t="str">
        <f aca="false">IF($A561="","",IF(NOT(ISERROR(MATCH($A561,Validation!$A$193:$A$217,0))),"Manual mapping",IF(COUNTIF(Validation!$U$19:$U$178,$Z561)&gt;0,"Direct",IF(COUNTIF(Validation!$S$19:$S$178,$AI561)=1,"By surname","Unresolved"))))</f>
        <v/>
      </c>
      <c r="AK561" s="28" t="str">
        <f aca="false">IF($L561="","",IF(MATCH($L561,$L$2:$L$3000,0)&lt;&gt;ROW()-1,"",COUNT($AK$1:$AK560)+1))</f>
        <v/>
      </c>
      <c r="AL561" s="28" t="str">
        <f aca="false">IF($G561="","",IF(MATCH($G561,$G$2:$G$3000,0)&lt;&gt;ROW()-1,"",COUNT($AL$1:$AL560)+1))</f>
        <v/>
      </c>
      <c r="AM561" s="28" t="str">
        <f aca="false">IF($H561="","",IF(MATCH($H561,$H$2:$H$3000,0)&lt;&gt;ROW()-1,"",COUNT($AM$1:$AM560)+1))</f>
        <v/>
      </c>
      <c r="AN561" s="28" t="str">
        <f aca="false">IF($I561="","",IF(MATCH($I561,$I$2:$I$3000,0)&lt;&gt;ROW()-1,"",COUNT($AN$1:$AN560)+1))</f>
        <v/>
      </c>
      <c r="AO561" s="28" t="str">
        <f aca="false">IF($Q561="","",IF(MATCH($Q561,$Q$2:$Q$3000,0)&lt;&gt;ROW()-1,"",COUNT($AO$1:$AO560)+1))</f>
        <v/>
      </c>
    </row>
    <row r="562" customFormat="false" ht="12.75" hidden="false" customHeight="true" outlineLevel="0" collapsed="false">
      <c r="W562" s="24" t="n">
        <f aca="false">IF($F562="",0,IFERROR(IF(ISNUMBER($F562),INT($F562),DATE(VALUE(MID(SUBSTITUTE(LEFT($F562,FIND(" ",$F562&amp;" ")-1),"/",REPT(" ",20)),41,20)),VALUE(LEFT(SUBSTITUTE(LEFT($F562,FIND(" ",$F562&amp;" ")-1),"/",REPT(" ",20)),20)),VALUE(MID(SUBSTITUTE(LEFT($F562,FIND(" ",$F562&amp;" ")-1),"/",REPT(" ",20)),21,20)))),0))</f>
        <v>0</v>
      </c>
      <c r="X562" s="25" t="str">
        <f aca="false">IF(ISNUMBER($N562),$N562*Validation!$B$5,"")</f>
        <v/>
      </c>
      <c r="Y562" s="26" t="str">
        <f aca="false">IF($A562="","",SUBSTITUTE(SUBSTITUTE(SUBSTITUTE(SUBSTITUTE(SUBSTITUTE(SUBSTITUTE(SUBSTITUTE(UPPER(TRIM($A562)),"Á","A"),"É","E"),"Í","I"),"Ó","O"),"Ú","U"),"Ñ","N"),"Ü","U"))</f>
        <v/>
      </c>
      <c r="Z562" s="26" t="str">
        <f aca="false">IF($Y562="","",LEFT($Y562,1)&amp;" "&amp;TRIM(RIGHT(SUBSTITUTE($Y562," ",REPT(" ",50)),50)))</f>
        <v/>
      </c>
      <c r="AA562" s="27" t="str">
        <f aca="false">IF($AF562="","",IF(COUNTIF(Validation!$U$19:$U$178,$AF562)&gt;0,"OK","NO MATCH"))</f>
        <v/>
      </c>
      <c r="AB562" s="27" t="str">
        <f aca="false">IF($W562=0,"",IF(AND($W562&gt;=Validation!$B$3,$W562&lt;=Validation!$C$3),"Yes","No"))</f>
        <v/>
      </c>
      <c r="AC562" s="26" t="str">
        <f aca="false">IF($A562="","",$AF562&amp;"|"&amp;TEXT($W562,"yyyy-mm-dd")&amp;"|"&amp;$J562&amp;"|"&amp;$N562)</f>
        <v/>
      </c>
      <c r="AD562" s="27" t="str">
        <f aca="false">IF($AC562="","",IF(COUNTIF($AC$2:$AC$3000,$AC562)&gt;1,"REVIEW","OK"))</f>
        <v/>
      </c>
      <c r="AE562" s="27" t="str">
        <f aca="false">IF(OR($W562=0,$O562=""),"",IF(IFERROR(IF(ISNUMBER($O562),INT($O562),DATE(VALUE(MID(SUBSTITUTE(LEFT($O562,FIND(" ",$O562&amp;" ")-1),"/",REPT(" ",20)),41,20)),VALUE(LEFT(SUBSTITUTE(LEFT($O562,FIND(" ",$O562&amp;" ")-1),"/",REPT(" ",20)),20)),VALUE(MID(SUBSTITUTE(LEFT($O562,FIND(" ",$O562&amp;" ")-1),"/",REPT(" ",20)),21,20)))),0)&gt;$W562,"Late","Same day"))</f>
        <v/>
      </c>
      <c r="AF562" s="26" t="str">
        <f aca="false">IF($A562="","",IFERROR(INDEX(Validation!$C$193:$C$217,MATCH($A562,Validation!$A$193:$A$217,0)),IF(COUNTIF(Validation!$U$19:$U$178,$Z562)&gt;0,$Z562,IF(COUNTIF(Validation!$S$19:$S$178,$AI562)=1,INDEX(Validation!$U$19:$U$178,MATCH($AI562,Validation!$S$19:$S$178,0)),$Z562))))</f>
        <v/>
      </c>
      <c r="AG562" s="27" t="str">
        <f aca="false">IF(COUNTA($A562:$U562)=0,"",IF($A562="","No name",IF($F562="","No date",IF($W562=0,"Date ilegible",IF(NOT(ISNUMBER($N562)),"Hours no numéricas",IF($AA562="NO MATCH","Person no identificada","OK"))))))</f>
        <v/>
      </c>
      <c r="AH562" s="27" t="str">
        <f aca="false">IF($W562=0,"No date",IF($W562&lt;Validation!$B$3,"Before period",IF($W562&gt;Validation!$C$3,"After period","In period")))</f>
        <v>No date</v>
      </c>
      <c r="AI562" s="26" t="str">
        <f aca="false">IF($Y562="","",TRIM(RIGHT(SUBSTITUTE($Y562," ",REPT(" ",50)),50)))</f>
        <v/>
      </c>
      <c r="AJ562" s="27" t="str">
        <f aca="false">IF($A562="","",IF(NOT(ISERROR(MATCH($A562,Validation!$A$193:$A$217,0))),"Manual mapping",IF(COUNTIF(Validation!$U$19:$U$178,$Z562)&gt;0,"Direct",IF(COUNTIF(Validation!$S$19:$S$178,$AI562)=1,"By surname","Unresolved"))))</f>
        <v/>
      </c>
      <c r="AK562" s="28" t="str">
        <f aca="false">IF($L562="","",IF(MATCH($L562,$L$2:$L$3000,0)&lt;&gt;ROW()-1,"",COUNT($AK$1:$AK561)+1))</f>
        <v/>
      </c>
      <c r="AL562" s="28" t="str">
        <f aca="false">IF($G562="","",IF(MATCH($G562,$G$2:$G$3000,0)&lt;&gt;ROW()-1,"",COUNT($AL$1:$AL561)+1))</f>
        <v/>
      </c>
      <c r="AM562" s="28" t="str">
        <f aca="false">IF($H562="","",IF(MATCH($H562,$H$2:$H$3000,0)&lt;&gt;ROW()-1,"",COUNT($AM$1:$AM561)+1))</f>
        <v/>
      </c>
      <c r="AN562" s="28" t="str">
        <f aca="false">IF($I562="","",IF(MATCH($I562,$I$2:$I$3000,0)&lt;&gt;ROW()-1,"",COUNT($AN$1:$AN561)+1))</f>
        <v/>
      </c>
      <c r="AO562" s="28" t="str">
        <f aca="false">IF($Q562="","",IF(MATCH($Q562,$Q$2:$Q$3000,0)&lt;&gt;ROW()-1,"",COUNT($AO$1:$AO561)+1))</f>
        <v/>
      </c>
    </row>
    <row r="563" customFormat="false" ht="12.75" hidden="false" customHeight="true" outlineLevel="0" collapsed="false">
      <c r="W563" s="24" t="n">
        <f aca="false">IF($F563="",0,IFERROR(IF(ISNUMBER($F563),INT($F563),DATE(VALUE(MID(SUBSTITUTE(LEFT($F563,FIND(" ",$F563&amp;" ")-1),"/",REPT(" ",20)),41,20)),VALUE(LEFT(SUBSTITUTE(LEFT($F563,FIND(" ",$F563&amp;" ")-1),"/",REPT(" ",20)),20)),VALUE(MID(SUBSTITUTE(LEFT($F563,FIND(" ",$F563&amp;" ")-1),"/",REPT(" ",20)),21,20)))),0))</f>
        <v>0</v>
      </c>
      <c r="X563" s="25" t="str">
        <f aca="false">IF(ISNUMBER($N563),$N563*Validation!$B$5,"")</f>
        <v/>
      </c>
      <c r="Y563" s="26" t="str">
        <f aca="false">IF($A563="","",SUBSTITUTE(SUBSTITUTE(SUBSTITUTE(SUBSTITUTE(SUBSTITUTE(SUBSTITUTE(SUBSTITUTE(UPPER(TRIM($A563)),"Á","A"),"É","E"),"Í","I"),"Ó","O"),"Ú","U"),"Ñ","N"),"Ü","U"))</f>
        <v/>
      </c>
      <c r="Z563" s="26" t="str">
        <f aca="false">IF($Y563="","",LEFT($Y563,1)&amp;" "&amp;TRIM(RIGHT(SUBSTITUTE($Y563," ",REPT(" ",50)),50)))</f>
        <v/>
      </c>
      <c r="AA563" s="27" t="str">
        <f aca="false">IF($AF563="","",IF(COUNTIF(Validation!$U$19:$U$178,$AF563)&gt;0,"OK","NO MATCH"))</f>
        <v/>
      </c>
      <c r="AB563" s="27" t="str">
        <f aca="false">IF($W563=0,"",IF(AND($W563&gt;=Validation!$B$3,$W563&lt;=Validation!$C$3),"Yes","No"))</f>
        <v/>
      </c>
      <c r="AC563" s="26" t="str">
        <f aca="false">IF($A563="","",$AF563&amp;"|"&amp;TEXT($W563,"yyyy-mm-dd")&amp;"|"&amp;$J563&amp;"|"&amp;$N563)</f>
        <v/>
      </c>
      <c r="AD563" s="27" t="str">
        <f aca="false">IF($AC563="","",IF(COUNTIF($AC$2:$AC$3000,$AC563)&gt;1,"REVIEW","OK"))</f>
        <v/>
      </c>
      <c r="AE563" s="27" t="str">
        <f aca="false">IF(OR($W563=0,$O563=""),"",IF(IFERROR(IF(ISNUMBER($O563),INT($O563),DATE(VALUE(MID(SUBSTITUTE(LEFT($O563,FIND(" ",$O563&amp;" ")-1),"/",REPT(" ",20)),41,20)),VALUE(LEFT(SUBSTITUTE(LEFT($O563,FIND(" ",$O563&amp;" ")-1),"/",REPT(" ",20)),20)),VALUE(MID(SUBSTITUTE(LEFT($O563,FIND(" ",$O563&amp;" ")-1),"/",REPT(" ",20)),21,20)))),0)&gt;$W563,"Late","Same day"))</f>
        <v/>
      </c>
      <c r="AF563" s="26" t="str">
        <f aca="false">IF($A563="","",IFERROR(INDEX(Validation!$C$193:$C$217,MATCH($A563,Validation!$A$193:$A$217,0)),IF(COUNTIF(Validation!$U$19:$U$178,$Z563)&gt;0,$Z563,IF(COUNTIF(Validation!$S$19:$S$178,$AI563)=1,INDEX(Validation!$U$19:$U$178,MATCH($AI563,Validation!$S$19:$S$178,0)),$Z563))))</f>
        <v/>
      </c>
      <c r="AG563" s="27" t="str">
        <f aca="false">IF(COUNTA($A563:$U563)=0,"",IF($A563="","No name",IF($F563="","No date",IF($W563=0,"Date ilegible",IF(NOT(ISNUMBER($N563)),"Hours no numéricas",IF($AA563="NO MATCH","Person no identificada","OK"))))))</f>
        <v/>
      </c>
      <c r="AH563" s="27" t="str">
        <f aca="false">IF($W563=0,"No date",IF($W563&lt;Validation!$B$3,"Before period",IF($W563&gt;Validation!$C$3,"After period","In period")))</f>
        <v>No date</v>
      </c>
      <c r="AI563" s="26" t="str">
        <f aca="false">IF($Y563="","",TRIM(RIGHT(SUBSTITUTE($Y563," ",REPT(" ",50)),50)))</f>
        <v/>
      </c>
      <c r="AJ563" s="27" t="str">
        <f aca="false">IF($A563="","",IF(NOT(ISERROR(MATCH($A563,Validation!$A$193:$A$217,0))),"Manual mapping",IF(COUNTIF(Validation!$U$19:$U$178,$Z563)&gt;0,"Direct",IF(COUNTIF(Validation!$S$19:$S$178,$AI563)=1,"By surname","Unresolved"))))</f>
        <v/>
      </c>
      <c r="AK563" s="28" t="str">
        <f aca="false">IF($L563="","",IF(MATCH($L563,$L$2:$L$3000,0)&lt;&gt;ROW()-1,"",COUNT($AK$1:$AK562)+1))</f>
        <v/>
      </c>
      <c r="AL563" s="28" t="str">
        <f aca="false">IF($G563="","",IF(MATCH($G563,$G$2:$G$3000,0)&lt;&gt;ROW()-1,"",COUNT($AL$1:$AL562)+1))</f>
        <v/>
      </c>
      <c r="AM563" s="28" t="str">
        <f aca="false">IF($H563="","",IF(MATCH($H563,$H$2:$H$3000,0)&lt;&gt;ROW()-1,"",COUNT($AM$1:$AM562)+1))</f>
        <v/>
      </c>
      <c r="AN563" s="28" t="str">
        <f aca="false">IF($I563="","",IF(MATCH($I563,$I$2:$I$3000,0)&lt;&gt;ROW()-1,"",COUNT($AN$1:$AN562)+1))</f>
        <v/>
      </c>
      <c r="AO563" s="28" t="str">
        <f aca="false">IF($Q563="","",IF(MATCH($Q563,$Q$2:$Q$3000,0)&lt;&gt;ROW()-1,"",COUNT($AO$1:$AO562)+1))</f>
        <v/>
      </c>
    </row>
    <row r="564" customFormat="false" ht="12.75" hidden="false" customHeight="true" outlineLevel="0" collapsed="false">
      <c r="W564" s="24" t="n">
        <f aca="false">IF($F564="",0,IFERROR(IF(ISNUMBER($F564),INT($F564),DATE(VALUE(MID(SUBSTITUTE(LEFT($F564,FIND(" ",$F564&amp;" ")-1),"/",REPT(" ",20)),41,20)),VALUE(LEFT(SUBSTITUTE(LEFT($F564,FIND(" ",$F564&amp;" ")-1),"/",REPT(" ",20)),20)),VALUE(MID(SUBSTITUTE(LEFT($F564,FIND(" ",$F564&amp;" ")-1),"/",REPT(" ",20)),21,20)))),0))</f>
        <v>0</v>
      </c>
      <c r="X564" s="25" t="str">
        <f aca="false">IF(ISNUMBER($N564),$N564*Validation!$B$5,"")</f>
        <v/>
      </c>
      <c r="Y564" s="26" t="str">
        <f aca="false">IF($A564="","",SUBSTITUTE(SUBSTITUTE(SUBSTITUTE(SUBSTITUTE(SUBSTITUTE(SUBSTITUTE(SUBSTITUTE(UPPER(TRIM($A564)),"Á","A"),"É","E"),"Í","I"),"Ó","O"),"Ú","U"),"Ñ","N"),"Ü","U"))</f>
        <v/>
      </c>
      <c r="Z564" s="26" t="str">
        <f aca="false">IF($Y564="","",LEFT($Y564,1)&amp;" "&amp;TRIM(RIGHT(SUBSTITUTE($Y564," ",REPT(" ",50)),50)))</f>
        <v/>
      </c>
      <c r="AA564" s="27" t="str">
        <f aca="false">IF($AF564="","",IF(COUNTIF(Validation!$U$19:$U$178,$AF564)&gt;0,"OK","NO MATCH"))</f>
        <v/>
      </c>
      <c r="AB564" s="27" t="str">
        <f aca="false">IF($W564=0,"",IF(AND($W564&gt;=Validation!$B$3,$W564&lt;=Validation!$C$3),"Yes","No"))</f>
        <v/>
      </c>
      <c r="AC564" s="26" t="str">
        <f aca="false">IF($A564="","",$AF564&amp;"|"&amp;TEXT($W564,"yyyy-mm-dd")&amp;"|"&amp;$J564&amp;"|"&amp;$N564)</f>
        <v/>
      </c>
      <c r="AD564" s="27" t="str">
        <f aca="false">IF($AC564="","",IF(COUNTIF($AC$2:$AC$3000,$AC564)&gt;1,"REVIEW","OK"))</f>
        <v/>
      </c>
      <c r="AE564" s="27" t="str">
        <f aca="false">IF(OR($W564=0,$O564=""),"",IF(IFERROR(IF(ISNUMBER($O564),INT($O564),DATE(VALUE(MID(SUBSTITUTE(LEFT($O564,FIND(" ",$O564&amp;" ")-1),"/",REPT(" ",20)),41,20)),VALUE(LEFT(SUBSTITUTE(LEFT($O564,FIND(" ",$O564&amp;" ")-1),"/",REPT(" ",20)),20)),VALUE(MID(SUBSTITUTE(LEFT($O564,FIND(" ",$O564&amp;" ")-1),"/",REPT(" ",20)),21,20)))),0)&gt;$W564,"Late","Same day"))</f>
        <v/>
      </c>
      <c r="AF564" s="26" t="str">
        <f aca="false">IF($A564="","",IFERROR(INDEX(Validation!$C$193:$C$217,MATCH($A564,Validation!$A$193:$A$217,0)),IF(COUNTIF(Validation!$U$19:$U$178,$Z564)&gt;0,$Z564,IF(COUNTIF(Validation!$S$19:$S$178,$AI564)=1,INDEX(Validation!$U$19:$U$178,MATCH($AI564,Validation!$S$19:$S$178,0)),$Z564))))</f>
        <v/>
      </c>
      <c r="AG564" s="27" t="str">
        <f aca="false">IF(COUNTA($A564:$U564)=0,"",IF($A564="","No name",IF($F564="","No date",IF($W564=0,"Date ilegible",IF(NOT(ISNUMBER($N564)),"Hours no numéricas",IF($AA564="NO MATCH","Person no identificada","OK"))))))</f>
        <v/>
      </c>
      <c r="AH564" s="27" t="str">
        <f aca="false">IF($W564=0,"No date",IF($W564&lt;Validation!$B$3,"Before period",IF($W564&gt;Validation!$C$3,"After period","In period")))</f>
        <v>No date</v>
      </c>
      <c r="AI564" s="26" t="str">
        <f aca="false">IF($Y564="","",TRIM(RIGHT(SUBSTITUTE($Y564," ",REPT(" ",50)),50)))</f>
        <v/>
      </c>
      <c r="AJ564" s="27" t="str">
        <f aca="false">IF($A564="","",IF(NOT(ISERROR(MATCH($A564,Validation!$A$193:$A$217,0))),"Manual mapping",IF(COUNTIF(Validation!$U$19:$U$178,$Z564)&gt;0,"Direct",IF(COUNTIF(Validation!$S$19:$S$178,$AI564)=1,"By surname","Unresolved"))))</f>
        <v/>
      </c>
      <c r="AK564" s="28" t="str">
        <f aca="false">IF($L564="","",IF(MATCH($L564,$L$2:$L$3000,0)&lt;&gt;ROW()-1,"",COUNT($AK$1:$AK563)+1))</f>
        <v/>
      </c>
      <c r="AL564" s="28" t="str">
        <f aca="false">IF($G564="","",IF(MATCH($G564,$G$2:$G$3000,0)&lt;&gt;ROW()-1,"",COUNT($AL$1:$AL563)+1))</f>
        <v/>
      </c>
      <c r="AM564" s="28" t="str">
        <f aca="false">IF($H564="","",IF(MATCH($H564,$H$2:$H$3000,0)&lt;&gt;ROW()-1,"",COUNT($AM$1:$AM563)+1))</f>
        <v/>
      </c>
      <c r="AN564" s="28" t="str">
        <f aca="false">IF($I564="","",IF(MATCH($I564,$I$2:$I$3000,0)&lt;&gt;ROW()-1,"",COUNT($AN$1:$AN563)+1))</f>
        <v/>
      </c>
      <c r="AO564" s="28" t="str">
        <f aca="false">IF($Q564="","",IF(MATCH($Q564,$Q$2:$Q$3000,0)&lt;&gt;ROW()-1,"",COUNT($AO$1:$AO563)+1))</f>
        <v/>
      </c>
    </row>
    <row r="565" customFormat="false" ht="12.75" hidden="false" customHeight="true" outlineLevel="0" collapsed="false">
      <c r="W565" s="24" t="n">
        <f aca="false">IF($F565="",0,IFERROR(IF(ISNUMBER($F565),INT($F565),DATE(VALUE(MID(SUBSTITUTE(LEFT($F565,FIND(" ",$F565&amp;" ")-1),"/",REPT(" ",20)),41,20)),VALUE(LEFT(SUBSTITUTE(LEFT($F565,FIND(" ",$F565&amp;" ")-1),"/",REPT(" ",20)),20)),VALUE(MID(SUBSTITUTE(LEFT($F565,FIND(" ",$F565&amp;" ")-1),"/",REPT(" ",20)),21,20)))),0))</f>
        <v>0</v>
      </c>
      <c r="X565" s="25" t="str">
        <f aca="false">IF(ISNUMBER($N565),$N565*Validation!$B$5,"")</f>
        <v/>
      </c>
      <c r="Y565" s="26" t="str">
        <f aca="false">IF($A565="","",SUBSTITUTE(SUBSTITUTE(SUBSTITUTE(SUBSTITUTE(SUBSTITUTE(SUBSTITUTE(SUBSTITUTE(UPPER(TRIM($A565)),"Á","A"),"É","E"),"Í","I"),"Ó","O"),"Ú","U"),"Ñ","N"),"Ü","U"))</f>
        <v/>
      </c>
      <c r="Z565" s="26" t="str">
        <f aca="false">IF($Y565="","",LEFT($Y565,1)&amp;" "&amp;TRIM(RIGHT(SUBSTITUTE($Y565," ",REPT(" ",50)),50)))</f>
        <v/>
      </c>
      <c r="AA565" s="27" t="str">
        <f aca="false">IF($AF565="","",IF(COUNTIF(Validation!$U$19:$U$178,$AF565)&gt;0,"OK","NO MATCH"))</f>
        <v/>
      </c>
      <c r="AB565" s="27" t="str">
        <f aca="false">IF($W565=0,"",IF(AND($W565&gt;=Validation!$B$3,$W565&lt;=Validation!$C$3),"Yes","No"))</f>
        <v/>
      </c>
      <c r="AC565" s="26" t="str">
        <f aca="false">IF($A565="","",$AF565&amp;"|"&amp;TEXT($W565,"yyyy-mm-dd")&amp;"|"&amp;$J565&amp;"|"&amp;$N565)</f>
        <v/>
      </c>
      <c r="AD565" s="27" t="str">
        <f aca="false">IF($AC565="","",IF(COUNTIF($AC$2:$AC$3000,$AC565)&gt;1,"REVIEW","OK"))</f>
        <v/>
      </c>
      <c r="AE565" s="27" t="str">
        <f aca="false">IF(OR($W565=0,$O565=""),"",IF(IFERROR(IF(ISNUMBER($O565),INT($O565),DATE(VALUE(MID(SUBSTITUTE(LEFT($O565,FIND(" ",$O565&amp;" ")-1),"/",REPT(" ",20)),41,20)),VALUE(LEFT(SUBSTITUTE(LEFT($O565,FIND(" ",$O565&amp;" ")-1),"/",REPT(" ",20)),20)),VALUE(MID(SUBSTITUTE(LEFT($O565,FIND(" ",$O565&amp;" ")-1),"/",REPT(" ",20)),21,20)))),0)&gt;$W565,"Late","Same day"))</f>
        <v/>
      </c>
      <c r="AF565" s="26" t="str">
        <f aca="false">IF($A565="","",IFERROR(INDEX(Validation!$C$193:$C$217,MATCH($A565,Validation!$A$193:$A$217,0)),IF(COUNTIF(Validation!$U$19:$U$178,$Z565)&gt;0,$Z565,IF(COUNTIF(Validation!$S$19:$S$178,$AI565)=1,INDEX(Validation!$U$19:$U$178,MATCH($AI565,Validation!$S$19:$S$178,0)),$Z565))))</f>
        <v/>
      </c>
      <c r="AG565" s="27" t="str">
        <f aca="false">IF(COUNTA($A565:$U565)=0,"",IF($A565="","No name",IF($F565="","No date",IF($W565=0,"Date ilegible",IF(NOT(ISNUMBER($N565)),"Hours no numéricas",IF($AA565="NO MATCH","Person no identificada","OK"))))))</f>
        <v/>
      </c>
      <c r="AH565" s="27" t="str">
        <f aca="false">IF($W565=0,"No date",IF($W565&lt;Validation!$B$3,"Before period",IF($W565&gt;Validation!$C$3,"After period","In period")))</f>
        <v>No date</v>
      </c>
      <c r="AI565" s="26" t="str">
        <f aca="false">IF($Y565="","",TRIM(RIGHT(SUBSTITUTE($Y565," ",REPT(" ",50)),50)))</f>
        <v/>
      </c>
      <c r="AJ565" s="27" t="str">
        <f aca="false">IF($A565="","",IF(NOT(ISERROR(MATCH($A565,Validation!$A$193:$A$217,0))),"Manual mapping",IF(COUNTIF(Validation!$U$19:$U$178,$Z565)&gt;0,"Direct",IF(COUNTIF(Validation!$S$19:$S$178,$AI565)=1,"By surname","Unresolved"))))</f>
        <v/>
      </c>
      <c r="AK565" s="28" t="str">
        <f aca="false">IF($L565="","",IF(MATCH($L565,$L$2:$L$3000,0)&lt;&gt;ROW()-1,"",COUNT($AK$1:$AK564)+1))</f>
        <v/>
      </c>
      <c r="AL565" s="28" t="str">
        <f aca="false">IF($G565="","",IF(MATCH($G565,$G$2:$G$3000,0)&lt;&gt;ROW()-1,"",COUNT($AL$1:$AL564)+1))</f>
        <v/>
      </c>
      <c r="AM565" s="28" t="str">
        <f aca="false">IF($H565="","",IF(MATCH($H565,$H$2:$H$3000,0)&lt;&gt;ROW()-1,"",COUNT($AM$1:$AM564)+1))</f>
        <v/>
      </c>
      <c r="AN565" s="28" t="str">
        <f aca="false">IF($I565="","",IF(MATCH($I565,$I$2:$I$3000,0)&lt;&gt;ROW()-1,"",COUNT($AN$1:$AN564)+1))</f>
        <v/>
      </c>
      <c r="AO565" s="28" t="str">
        <f aca="false">IF($Q565="","",IF(MATCH($Q565,$Q$2:$Q$3000,0)&lt;&gt;ROW()-1,"",COUNT($AO$1:$AO564)+1))</f>
        <v/>
      </c>
    </row>
    <row r="566" customFormat="false" ht="12.75" hidden="false" customHeight="true" outlineLevel="0" collapsed="false">
      <c r="W566" s="24" t="n">
        <f aca="false">IF($F566="",0,IFERROR(IF(ISNUMBER($F566),INT($F566),DATE(VALUE(MID(SUBSTITUTE(LEFT($F566,FIND(" ",$F566&amp;" ")-1),"/",REPT(" ",20)),41,20)),VALUE(LEFT(SUBSTITUTE(LEFT($F566,FIND(" ",$F566&amp;" ")-1),"/",REPT(" ",20)),20)),VALUE(MID(SUBSTITUTE(LEFT($F566,FIND(" ",$F566&amp;" ")-1),"/",REPT(" ",20)),21,20)))),0))</f>
        <v>0</v>
      </c>
      <c r="X566" s="25" t="str">
        <f aca="false">IF(ISNUMBER($N566),$N566*Validation!$B$5,"")</f>
        <v/>
      </c>
      <c r="Y566" s="26" t="str">
        <f aca="false">IF($A566="","",SUBSTITUTE(SUBSTITUTE(SUBSTITUTE(SUBSTITUTE(SUBSTITUTE(SUBSTITUTE(SUBSTITUTE(UPPER(TRIM($A566)),"Á","A"),"É","E"),"Í","I"),"Ó","O"),"Ú","U"),"Ñ","N"),"Ü","U"))</f>
        <v/>
      </c>
      <c r="Z566" s="26" t="str">
        <f aca="false">IF($Y566="","",LEFT($Y566,1)&amp;" "&amp;TRIM(RIGHT(SUBSTITUTE($Y566," ",REPT(" ",50)),50)))</f>
        <v/>
      </c>
      <c r="AA566" s="27" t="str">
        <f aca="false">IF($AF566="","",IF(COUNTIF(Validation!$U$19:$U$178,$AF566)&gt;0,"OK","NO MATCH"))</f>
        <v/>
      </c>
      <c r="AB566" s="27" t="str">
        <f aca="false">IF($W566=0,"",IF(AND($W566&gt;=Validation!$B$3,$W566&lt;=Validation!$C$3),"Yes","No"))</f>
        <v/>
      </c>
      <c r="AC566" s="26" t="str">
        <f aca="false">IF($A566="","",$AF566&amp;"|"&amp;TEXT($W566,"yyyy-mm-dd")&amp;"|"&amp;$J566&amp;"|"&amp;$N566)</f>
        <v/>
      </c>
      <c r="AD566" s="27" t="str">
        <f aca="false">IF($AC566="","",IF(COUNTIF($AC$2:$AC$3000,$AC566)&gt;1,"REVIEW","OK"))</f>
        <v/>
      </c>
      <c r="AE566" s="27" t="str">
        <f aca="false">IF(OR($W566=0,$O566=""),"",IF(IFERROR(IF(ISNUMBER($O566),INT($O566),DATE(VALUE(MID(SUBSTITUTE(LEFT($O566,FIND(" ",$O566&amp;" ")-1),"/",REPT(" ",20)),41,20)),VALUE(LEFT(SUBSTITUTE(LEFT($O566,FIND(" ",$O566&amp;" ")-1),"/",REPT(" ",20)),20)),VALUE(MID(SUBSTITUTE(LEFT($O566,FIND(" ",$O566&amp;" ")-1),"/",REPT(" ",20)),21,20)))),0)&gt;$W566,"Late","Same day"))</f>
        <v/>
      </c>
      <c r="AF566" s="26" t="str">
        <f aca="false">IF($A566="","",IFERROR(INDEX(Validation!$C$193:$C$217,MATCH($A566,Validation!$A$193:$A$217,0)),IF(COUNTIF(Validation!$U$19:$U$178,$Z566)&gt;0,$Z566,IF(COUNTIF(Validation!$S$19:$S$178,$AI566)=1,INDEX(Validation!$U$19:$U$178,MATCH($AI566,Validation!$S$19:$S$178,0)),$Z566))))</f>
        <v/>
      </c>
      <c r="AG566" s="27" t="str">
        <f aca="false">IF(COUNTA($A566:$U566)=0,"",IF($A566="","No name",IF($F566="","No date",IF($W566=0,"Date ilegible",IF(NOT(ISNUMBER($N566)),"Hours no numéricas",IF($AA566="NO MATCH","Person no identificada","OK"))))))</f>
        <v/>
      </c>
      <c r="AH566" s="27" t="str">
        <f aca="false">IF($W566=0,"No date",IF($W566&lt;Validation!$B$3,"Before period",IF($W566&gt;Validation!$C$3,"After period","In period")))</f>
        <v>No date</v>
      </c>
      <c r="AI566" s="26" t="str">
        <f aca="false">IF($Y566="","",TRIM(RIGHT(SUBSTITUTE($Y566," ",REPT(" ",50)),50)))</f>
        <v/>
      </c>
      <c r="AJ566" s="27" t="str">
        <f aca="false">IF($A566="","",IF(NOT(ISERROR(MATCH($A566,Validation!$A$193:$A$217,0))),"Manual mapping",IF(COUNTIF(Validation!$U$19:$U$178,$Z566)&gt;0,"Direct",IF(COUNTIF(Validation!$S$19:$S$178,$AI566)=1,"By surname","Unresolved"))))</f>
        <v/>
      </c>
      <c r="AK566" s="28" t="str">
        <f aca="false">IF($L566="","",IF(MATCH($L566,$L$2:$L$3000,0)&lt;&gt;ROW()-1,"",COUNT($AK$1:$AK565)+1))</f>
        <v/>
      </c>
      <c r="AL566" s="28" t="str">
        <f aca="false">IF($G566="","",IF(MATCH($G566,$G$2:$G$3000,0)&lt;&gt;ROW()-1,"",COUNT($AL$1:$AL565)+1))</f>
        <v/>
      </c>
      <c r="AM566" s="28" t="str">
        <f aca="false">IF($H566="","",IF(MATCH($H566,$H$2:$H$3000,0)&lt;&gt;ROW()-1,"",COUNT($AM$1:$AM565)+1))</f>
        <v/>
      </c>
      <c r="AN566" s="28" t="str">
        <f aca="false">IF($I566="","",IF(MATCH($I566,$I$2:$I$3000,0)&lt;&gt;ROW()-1,"",COUNT($AN$1:$AN565)+1))</f>
        <v/>
      </c>
      <c r="AO566" s="28" t="str">
        <f aca="false">IF($Q566="","",IF(MATCH($Q566,$Q$2:$Q$3000,0)&lt;&gt;ROW()-1,"",COUNT($AO$1:$AO565)+1))</f>
        <v/>
      </c>
    </row>
    <row r="567" customFormat="false" ht="12.75" hidden="false" customHeight="true" outlineLevel="0" collapsed="false">
      <c r="W567" s="24" t="n">
        <f aca="false">IF($F567="",0,IFERROR(IF(ISNUMBER($F567),INT($F567),DATE(VALUE(MID(SUBSTITUTE(LEFT($F567,FIND(" ",$F567&amp;" ")-1),"/",REPT(" ",20)),41,20)),VALUE(LEFT(SUBSTITUTE(LEFT($F567,FIND(" ",$F567&amp;" ")-1),"/",REPT(" ",20)),20)),VALUE(MID(SUBSTITUTE(LEFT($F567,FIND(" ",$F567&amp;" ")-1),"/",REPT(" ",20)),21,20)))),0))</f>
        <v>0</v>
      </c>
      <c r="X567" s="25" t="str">
        <f aca="false">IF(ISNUMBER($N567),$N567*Validation!$B$5,"")</f>
        <v/>
      </c>
      <c r="Y567" s="26" t="str">
        <f aca="false">IF($A567="","",SUBSTITUTE(SUBSTITUTE(SUBSTITUTE(SUBSTITUTE(SUBSTITUTE(SUBSTITUTE(SUBSTITUTE(UPPER(TRIM($A567)),"Á","A"),"É","E"),"Í","I"),"Ó","O"),"Ú","U"),"Ñ","N"),"Ü","U"))</f>
        <v/>
      </c>
      <c r="Z567" s="26" t="str">
        <f aca="false">IF($Y567="","",LEFT($Y567,1)&amp;" "&amp;TRIM(RIGHT(SUBSTITUTE($Y567," ",REPT(" ",50)),50)))</f>
        <v/>
      </c>
      <c r="AA567" s="27" t="str">
        <f aca="false">IF($AF567="","",IF(COUNTIF(Validation!$U$19:$U$178,$AF567)&gt;0,"OK","NO MATCH"))</f>
        <v/>
      </c>
      <c r="AB567" s="27" t="str">
        <f aca="false">IF($W567=0,"",IF(AND($W567&gt;=Validation!$B$3,$W567&lt;=Validation!$C$3),"Yes","No"))</f>
        <v/>
      </c>
      <c r="AC567" s="26" t="str">
        <f aca="false">IF($A567="","",$AF567&amp;"|"&amp;TEXT($W567,"yyyy-mm-dd")&amp;"|"&amp;$J567&amp;"|"&amp;$N567)</f>
        <v/>
      </c>
      <c r="AD567" s="27" t="str">
        <f aca="false">IF($AC567="","",IF(COUNTIF($AC$2:$AC$3000,$AC567)&gt;1,"REVIEW","OK"))</f>
        <v/>
      </c>
      <c r="AE567" s="27" t="str">
        <f aca="false">IF(OR($W567=0,$O567=""),"",IF(IFERROR(IF(ISNUMBER($O567),INT($O567),DATE(VALUE(MID(SUBSTITUTE(LEFT($O567,FIND(" ",$O567&amp;" ")-1),"/",REPT(" ",20)),41,20)),VALUE(LEFT(SUBSTITUTE(LEFT($O567,FIND(" ",$O567&amp;" ")-1),"/",REPT(" ",20)),20)),VALUE(MID(SUBSTITUTE(LEFT($O567,FIND(" ",$O567&amp;" ")-1),"/",REPT(" ",20)),21,20)))),0)&gt;$W567,"Late","Same day"))</f>
        <v/>
      </c>
      <c r="AF567" s="26" t="str">
        <f aca="false">IF($A567="","",IFERROR(INDEX(Validation!$C$193:$C$217,MATCH($A567,Validation!$A$193:$A$217,0)),IF(COUNTIF(Validation!$U$19:$U$178,$Z567)&gt;0,$Z567,IF(COUNTIF(Validation!$S$19:$S$178,$AI567)=1,INDEX(Validation!$U$19:$U$178,MATCH($AI567,Validation!$S$19:$S$178,0)),$Z567))))</f>
        <v/>
      </c>
      <c r="AG567" s="27" t="str">
        <f aca="false">IF(COUNTA($A567:$U567)=0,"",IF($A567="","No name",IF($F567="","No date",IF($W567=0,"Date ilegible",IF(NOT(ISNUMBER($N567)),"Hours no numéricas",IF($AA567="NO MATCH","Person no identificada","OK"))))))</f>
        <v/>
      </c>
      <c r="AH567" s="27" t="str">
        <f aca="false">IF($W567=0,"No date",IF($W567&lt;Validation!$B$3,"Before period",IF($W567&gt;Validation!$C$3,"After period","In period")))</f>
        <v>No date</v>
      </c>
      <c r="AI567" s="26" t="str">
        <f aca="false">IF($Y567="","",TRIM(RIGHT(SUBSTITUTE($Y567," ",REPT(" ",50)),50)))</f>
        <v/>
      </c>
      <c r="AJ567" s="27" t="str">
        <f aca="false">IF($A567="","",IF(NOT(ISERROR(MATCH($A567,Validation!$A$193:$A$217,0))),"Manual mapping",IF(COUNTIF(Validation!$U$19:$U$178,$Z567)&gt;0,"Direct",IF(COUNTIF(Validation!$S$19:$S$178,$AI567)=1,"By surname","Unresolved"))))</f>
        <v/>
      </c>
      <c r="AK567" s="28" t="str">
        <f aca="false">IF($L567="","",IF(MATCH($L567,$L$2:$L$3000,0)&lt;&gt;ROW()-1,"",COUNT($AK$1:$AK566)+1))</f>
        <v/>
      </c>
      <c r="AL567" s="28" t="str">
        <f aca="false">IF($G567="","",IF(MATCH($G567,$G$2:$G$3000,0)&lt;&gt;ROW()-1,"",COUNT($AL$1:$AL566)+1))</f>
        <v/>
      </c>
      <c r="AM567" s="28" t="str">
        <f aca="false">IF($H567="","",IF(MATCH($H567,$H$2:$H$3000,0)&lt;&gt;ROW()-1,"",COUNT($AM$1:$AM566)+1))</f>
        <v/>
      </c>
      <c r="AN567" s="28" t="str">
        <f aca="false">IF($I567="","",IF(MATCH($I567,$I$2:$I$3000,0)&lt;&gt;ROW()-1,"",COUNT($AN$1:$AN566)+1))</f>
        <v/>
      </c>
      <c r="AO567" s="28" t="str">
        <f aca="false">IF($Q567="","",IF(MATCH($Q567,$Q$2:$Q$3000,0)&lt;&gt;ROW()-1,"",COUNT($AO$1:$AO566)+1))</f>
        <v/>
      </c>
    </row>
    <row r="568" customFormat="false" ht="12.75" hidden="false" customHeight="true" outlineLevel="0" collapsed="false">
      <c r="W568" s="24" t="n">
        <f aca="false">IF($F568="",0,IFERROR(IF(ISNUMBER($F568),INT($F568),DATE(VALUE(MID(SUBSTITUTE(LEFT($F568,FIND(" ",$F568&amp;" ")-1),"/",REPT(" ",20)),41,20)),VALUE(LEFT(SUBSTITUTE(LEFT($F568,FIND(" ",$F568&amp;" ")-1),"/",REPT(" ",20)),20)),VALUE(MID(SUBSTITUTE(LEFT($F568,FIND(" ",$F568&amp;" ")-1),"/",REPT(" ",20)),21,20)))),0))</f>
        <v>0</v>
      </c>
      <c r="X568" s="25" t="str">
        <f aca="false">IF(ISNUMBER($N568),$N568*Validation!$B$5,"")</f>
        <v/>
      </c>
      <c r="Y568" s="26" t="str">
        <f aca="false">IF($A568="","",SUBSTITUTE(SUBSTITUTE(SUBSTITUTE(SUBSTITUTE(SUBSTITUTE(SUBSTITUTE(SUBSTITUTE(UPPER(TRIM($A568)),"Á","A"),"É","E"),"Í","I"),"Ó","O"),"Ú","U"),"Ñ","N"),"Ü","U"))</f>
        <v/>
      </c>
      <c r="Z568" s="26" t="str">
        <f aca="false">IF($Y568="","",LEFT($Y568,1)&amp;" "&amp;TRIM(RIGHT(SUBSTITUTE($Y568," ",REPT(" ",50)),50)))</f>
        <v/>
      </c>
      <c r="AA568" s="27" t="str">
        <f aca="false">IF($AF568="","",IF(COUNTIF(Validation!$U$19:$U$178,$AF568)&gt;0,"OK","NO MATCH"))</f>
        <v/>
      </c>
      <c r="AB568" s="27" t="str">
        <f aca="false">IF($W568=0,"",IF(AND($W568&gt;=Validation!$B$3,$W568&lt;=Validation!$C$3),"Yes","No"))</f>
        <v/>
      </c>
      <c r="AC568" s="26" t="str">
        <f aca="false">IF($A568="","",$AF568&amp;"|"&amp;TEXT($W568,"yyyy-mm-dd")&amp;"|"&amp;$J568&amp;"|"&amp;$N568)</f>
        <v/>
      </c>
      <c r="AD568" s="27" t="str">
        <f aca="false">IF($AC568="","",IF(COUNTIF($AC$2:$AC$3000,$AC568)&gt;1,"REVIEW","OK"))</f>
        <v/>
      </c>
      <c r="AE568" s="27" t="str">
        <f aca="false">IF(OR($W568=0,$O568=""),"",IF(IFERROR(IF(ISNUMBER($O568),INT($O568),DATE(VALUE(MID(SUBSTITUTE(LEFT($O568,FIND(" ",$O568&amp;" ")-1),"/",REPT(" ",20)),41,20)),VALUE(LEFT(SUBSTITUTE(LEFT($O568,FIND(" ",$O568&amp;" ")-1),"/",REPT(" ",20)),20)),VALUE(MID(SUBSTITUTE(LEFT($O568,FIND(" ",$O568&amp;" ")-1),"/",REPT(" ",20)),21,20)))),0)&gt;$W568,"Late","Same day"))</f>
        <v/>
      </c>
      <c r="AF568" s="26" t="str">
        <f aca="false">IF($A568="","",IFERROR(INDEX(Validation!$C$193:$C$217,MATCH($A568,Validation!$A$193:$A$217,0)),IF(COUNTIF(Validation!$U$19:$U$178,$Z568)&gt;0,$Z568,IF(COUNTIF(Validation!$S$19:$S$178,$AI568)=1,INDEX(Validation!$U$19:$U$178,MATCH($AI568,Validation!$S$19:$S$178,0)),$Z568))))</f>
        <v/>
      </c>
      <c r="AG568" s="27" t="str">
        <f aca="false">IF(COUNTA($A568:$U568)=0,"",IF($A568="","No name",IF($F568="","No date",IF($W568=0,"Date ilegible",IF(NOT(ISNUMBER($N568)),"Hours no numéricas",IF($AA568="NO MATCH","Person no identificada","OK"))))))</f>
        <v/>
      </c>
      <c r="AH568" s="27" t="str">
        <f aca="false">IF($W568=0,"No date",IF($W568&lt;Validation!$B$3,"Before period",IF($W568&gt;Validation!$C$3,"After period","In period")))</f>
        <v>No date</v>
      </c>
      <c r="AI568" s="26" t="str">
        <f aca="false">IF($Y568="","",TRIM(RIGHT(SUBSTITUTE($Y568," ",REPT(" ",50)),50)))</f>
        <v/>
      </c>
      <c r="AJ568" s="27" t="str">
        <f aca="false">IF($A568="","",IF(NOT(ISERROR(MATCH($A568,Validation!$A$193:$A$217,0))),"Manual mapping",IF(COUNTIF(Validation!$U$19:$U$178,$Z568)&gt;0,"Direct",IF(COUNTIF(Validation!$S$19:$S$178,$AI568)=1,"By surname","Unresolved"))))</f>
        <v/>
      </c>
      <c r="AK568" s="28" t="str">
        <f aca="false">IF($L568="","",IF(MATCH($L568,$L$2:$L$3000,0)&lt;&gt;ROW()-1,"",COUNT($AK$1:$AK567)+1))</f>
        <v/>
      </c>
      <c r="AL568" s="28" t="str">
        <f aca="false">IF($G568="","",IF(MATCH($G568,$G$2:$G$3000,0)&lt;&gt;ROW()-1,"",COUNT($AL$1:$AL567)+1))</f>
        <v/>
      </c>
      <c r="AM568" s="28" t="str">
        <f aca="false">IF($H568="","",IF(MATCH($H568,$H$2:$H$3000,0)&lt;&gt;ROW()-1,"",COUNT($AM$1:$AM567)+1))</f>
        <v/>
      </c>
      <c r="AN568" s="28" t="str">
        <f aca="false">IF($I568="","",IF(MATCH($I568,$I$2:$I$3000,0)&lt;&gt;ROW()-1,"",COUNT($AN$1:$AN567)+1))</f>
        <v/>
      </c>
      <c r="AO568" s="28" t="str">
        <f aca="false">IF($Q568="","",IF(MATCH($Q568,$Q$2:$Q$3000,0)&lt;&gt;ROW()-1,"",COUNT($AO$1:$AO567)+1))</f>
        <v/>
      </c>
    </row>
    <row r="569" customFormat="false" ht="12.75" hidden="false" customHeight="true" outlineLevel="0" collapsed="false">
      <c r="W569" s="24" t="n">
        <f aca="false">IF($F569="",0,IFERROR(IF(ISNUMBER($F569),INT($F569),DATE(VALUE(MID(SUBSTITUTE(LEFT($F569,FIND(" ",$F569&amp;" ")-1),"/",REPT(" ",20)),41,20)),VALUE(LEFT(SUBSTITUTE(LEFT($F569,FIND(" ",$F569&amp;" ")-1),"/",REPT(" ",20)),20)),VALUE(MID(SUBSTITUTE(LEFT($F569,FIND(" ",$F569&amp;" ")-1),"/",REPT(" ",20)),21,20)))),0))</f>
        <v>0</v>
      </c>
      <c r="X569" s="25" t="str">
        <f aca="false">IF(ISNUMBER($N569),$N569*Validation!$B$5,"")</f>
        <v/>
      </c>
      <c r="Y569" s="26" t="str">
        <f aca="false">IF($A569="","",SUBSTITUTE(SUBSTITUTE(SUBSTITUTE(SUBSTITUTE(SUBSTITUTE(SUBSTITUTE(SUBSTITUTE(UPPER(TRIM($A569)),"Á","A"),"É","E"),"Í","I"),"Ó","O"),"Ú","U"),"Ñ","N"),"Ü","U"))</f>
        <v/>
      </c>
      <c r="Z569" s="26" t="str">
        <f aca="false">IF($Y569="","",LEFT($Y569,1)&amp;" "&amp;TRIM(RIGHT(SUBSTITUTE($Y569," ",REPT(" ",50)),50)))</f>
        <v/>
      </c>
      <c r="AA569" s="27" t="str">
        <f aca="false">IF($AF569="","",IF(COUNTIF(Validation!$U$19:$U$178,$AF569)&gt;0,"OK","NO MATCH"))</f>
        <v/>
      </c>
      <c r="AB569" s="27" t="str">
        <f aca="false">IF($W569=0,"",IF(AND($W569&gt;=Validation!$B$3,$W569&lt;=Validation!$C$3),"Yes","No"))</f>
        <v/>
      </c>
      <c r="AC569" s="26" t="str">
        <f aca="false">IF($A569="","",$AF569&amp;"|"&amp;TEXT($W569,"yyyy-mm-dd")&amp;"|"&amp;$J569&amp;"|"&amp;$N569)</f>
        <v/>
      </c>
      <c r="AD569" s="27" t="str">
        <f aca="false">IF($AC569="","",IF(COUNTIF($AC$2:$AC$3000,$AC569)&gt;1,"REVIEW","OK"))</f>
        <v/>
      </c>
      <c r="AE569" s="27" t="str">
        <f aca="false">IF(OR($W569=0,$O569=""),"",IF(IFERROR(IF(ISNUMBER($O569),INT($O569),DATE(VALUE(MID(SUBSTITUTE(LEFT($O569,FIND(" ",$O569&amp;" ")-1),"/",REPT(" ",20)),41,20)),VALUE(LEFT(SUBSTITUTE(LEFT($O569,FIND(" ",$O569&amp;" ")-1),"/",REPT(" ",20)),20)),VALUE(MID(SUBSTITUTE(LEFT($O569,FIND(" ",$O569&amp;" ")-1),"/",REPT(" ",20)),21,20)))),0)&gt;$W569,"Late","Same day"))</f>
        <v/>
      </c>
      <c r="AF569" s="26" t="str">
        <f aca="false">IF($A569="","",IFERROR(INDEX(Validation!$C$193:$C$217,MATCH($A569,Validation!$A$193:$A$217,0)),IF(COUNTIF(Validation!$U$19:$U$178,$Z569)&gt;0,$Z569,IF(COUNTIF(Validation!$S$19:$S$178,$AI569)=1,INDEX(Validation!$U$19:$U$178,MATCH($AI569,Validation!$S$19:$S$178,0)),$Z569))))</f>
        <v/>
      </c>
      <c r="AG569" s="27" t="str">
        <f aca="false">IF(COUNTA($A569:$U569)=0,"",IF($A569="","No name",IF($F569="","No date",IF($W569=0,"Date ilegible",IF(NOT(ISNUMBER($N569)),"Hours no numéricas",IF($AA569="NO MATCH","Person no identificada","OK"))))))</f>
        <v/>
      </c>
      <c r="AH569" s="27" t="str">
        <f aca="false">IF($W569=0,"No date",IF($W569&lt;Validation!$B$3,"Before period",IF($W569&gt;Validation!$C$3,"After period","In period")))</f>
        <v>No date</v>
      </c>
      <c r="AI569" s="26" t="str">
        <f aca="false">IF($Y569="","",TRIM(RIGHT(SUBSTITUTE($Y569," ",REPT(" ",50)),50)))</f>
        <v/>
      </c>
      <c r="AJ569" s="27" t="str">
        <f aca="false">IF($A569="","",IF(NOT(ISERROR(MATCH($A569,Validation!$A$193:$A$217,0))),"Manual mapping",IF(COUNTIF(Validation!$U$19:$U$178,$Z569)&gt;0,"Direct",IF(COUNTIF(Validation!$S$19:$S$178,$AI569)=1,"By surname","Unresolved"))))</f>
        <v/>
      </c>
      <c r="AK569" s="28" t="str">
        <f aca="false">IF($L569="","",IF(MATCH($L569,$L$2:$L$3000,0)&lt;&gt;ROW()-1,"",COUNT($AK$1:$AK568)+1))</f>
        <v/>
      </c>
      <c r="AL569" s="28" t="str">
        <f aca="false">IF($G569="","",IF(MATCH($G569,$G$2:$G$3000,0)&lt;&gt;ROW()-1,"",COUNT($AL$1:$AL568)+1))</f>
        <v/>
      </c>
      <c r="AM569" s="28" t="str">
        <f aca="false">IF($H569="","",IF(MATCH($H569,$H$2:$H$3000,0)&lt;&gt;ROW()-1,"",COUNT($AM$1:$AM568)+1))</f>
        <v/>
      </c>
      <c r="AN569" s="28" t="str">
        <f aca="false">IF($I569="","",IF(MATCH($I569,$I$2:$I$3000,0)&lt;&gt;ROW()-1,"",COUNT($AN$1:$AN568)+1))</f>
        <v/>
      </c>
      <c r="AO569" s="28" t="str">
        <f aca="false">IF($Q569="","",IF(MATCH($Q569,$Q$2:$Q$3000,0)&lt;&gt;ROW()-1,"",COUNT($AO$1:$AO568)+1))</f>
        <v/>
      </c>
    </row>
    <row r="570" customFormat="false" ht="12.75" hidden="false" customHeight="true" outlineLevel="0" collapsed="false">
      <c r="W570" s="24" t="n">
        <f aca="false">IF($F570="",0,IFERROR(IF(ISNUMBER($F570),INT($F570),DATE(VALUE(MID(SUBSTITUTE(LEFT($F570,FIND(" ",$F570&amp;" ")-1),"/",REPT(" ",20)),41,20)),VALUE(LEFT(SUBSTITUTE(LEFT($F570,FIND(" ",$F570&amp;" ")-1),"/",REPT(" ",20)),20)),VALUE(MID(SUBSTITUTE(LEFT($F570,FIND(" ",$F570&amp;" ")-1),"/",REPT(" ",20)),21,20)))),0))</f>
        <v>0</v>
      </c>
      <c r="X570" s="25" t="str">
        <f aca="false">IF(ISNUMBER($N570),$N570*Validation!$B$5,"")</f>
        <v/>
      </c>
      <c r="Y570" s="26" t="str">
        <f aca="false">IF($A570="","",SUBSTITUTE(SUBSTITUTE(SUBSTITUTE(SUBSTITUTE(SUBSTITUTE(SUBSTITUTE(SUBSTITUTE(UPPER(TRIM($A570)),"Á","A"),"É","E"),"Í","I"),"Ó","O"),"Ú","U"),"Ñ","N"),"Ü","U"))</f>
        <v/>
      </c>
      <c r="Z570" s="26" t="str">
        <f aca="false">IF($Y570="","",LEFT($Y570,1)&amp;" "&amp;TRIM(RIGHT(SUBSTITUTE($Y570," ",REPT(" ",50)),50)))</f>
        <v/>
      </c>
      <c r="AA570" s="27" t="str">
        <f aca="false">IF($AF570="","",IF(COUNTIF(Validation!$U$19:$U$178,$AF570)&gt;0,"OK","NO MATCH"))</f>
        <v/>
      </c>
      <c r="AB570" s="27" t="str">
        <f aca="false">IF($W570=0,"",IF(AND($W570&gt;=Validation!$B$3,$W570&lt;=Validation!$C$3),"Yes","No"))</f>
        <v/>
      </c>
      <c r="AC570" s="26" t="str">
        <f aca="false">IF($A570="","",$AF570&amp;"|"&amp;TEXT($W570,"yyyy-mm-dd")&amp;"|"&amp;$J570&amp;"|"&amp;$N570)</f>
        <v/>
      </c>
      <c r="AD570" s="27" t="str">
        <f aca="false">IF($AC570="","",IF(COUNTIF($AC$2:$AC$3000,$AC570)&gt;1,"REVIEW","OK"))</f>
        <v/>
      </c>
      <c r="AE570" s="27" t="str">
        <f aca="false">IF(OR($W570=0,$O570=""),"",IF(IFERROR(IF(ISNUMBER($O570),INT($O570),DATE(VALUE(MID(SUBSTITUTE(LEFT($O570,FIND(" ",$O570&amp;" ")-1),"/",REPT(" ",20)),41,20)),VALUE(LEFT(SUBSTITUTE(LEFT($O570,FIND(" ",$O570&amp;" ")-1),"/",REPT(" ",20)),20)),VALUE(MID(SUBSTITUTE(LEFT($O570,FIND(" ",$O570&amp;" ")-1),"/",REPT(" ",20)),21,20)))),0)&gt;$W570,"Late","Same day"))</f>
        <v/>
      </c>
      <c r="AF570" s="26" t="str">
        <f aca="false">IF($A570="","",IFERROR(INDEX(Validation!$C$193:$C$217,MATCH($A570,Validation!$A$193:$A$217,0)),IF(COUNTIF(Validation!$U$19:$U$178,$Z570)&gt;0,$Z570,IF(COUNTIF(Validation!$S$19:$S$178,$AI570)=1,INDEX(Validation!$U$19:$U$178,MATCH($AI570,Validation!$S$19:$S$178,0)),$Z570))))</f>
        <v/>
      </c>
      <c r="AG570" s="27" t="str">
        <f aca="false">IF(COUNTA($A570:$U570)=0,"",IF($A570="","No name",IF($F570="","No date",IF($W570=0,"Date ilegible",IF(NOT(ISNUMBER($N570)),"Hours no numéricas",IF($AA570="NO MATCH","Person no identificada","OK"))))))</f>
        <v/>
      </c>
      <c r="AH570" s="27" t="str">
        <f aca="false">IF($W570=0,"No date",IF($W570&lt;Validation!$B$3,"Before period",IF($W570&gt;Validation!$C$3,"After period","In period")))</f>
        <v>No date</v>
      </c>
      <c r="AI570" s="26" t="str">
        <f aca="false">IF($Y570="","",TRIM(RIGHT(SUBSTITUTE($Y570," ",REPT(" ",50)),50)))</f>
        <v/>
      </c>
      <c r="AJ570" s="27" t="str">
        <f aca="false">IF($A570="","",IF(NOT(ISERROR(MATCH($A570,Validation!$A$193:$A$217,0))),"Manual mapping",IF(COUNTIF(Validation!$U$19:$U$178,$Z570)&gt;0,"Direct",IF(COUNTIF(Validation!$S$19:$S$178,$AI570)=1,"By surname","Unresolved"))))</f>
        <v/>
      </c>
      <c r="AK570" s="28" t="str">
        <f aca="false">IF($L570="","",IF(MATCH($L570,$L$2:$L$3000,0)&lt;&gt;ROW()-1,"",COUNT($AK$1:$AK569)+1))</f>
        <v/>
      </c>
      <c r="AL570" s="28" t="str">
        <f aca="false">IF($G570="","",IF(MATCH($G570,$G$2:$G$3000,0)&lt;&gt;ROW()-1,"",COUNT($AL$1:$AL569)+1))</f>
        <v/>
      </c>
      <c r="AM570" s="28" t="str">
        <f aca="false">IF($H570="","",IF(MATCH($H570,$H$2:$H$3000,0)&lt;&gt;ROW()-1,"",COUNT($AM$1:$AM569)+1))</f>
        <v/>
      </c>
      <c r="AN570" s="28" t="str">
        <f aca="false">IF($I570="","",IF(MATCH($I570,$I$2:$I$3000,0)&lt;&gt;ROW()-1,"",COUNT($AN$1:$AN569)+1))</f>
        <v/>
      </c>
      <c r="AO570" s="28" t="str">
        <f aca="false">IF($Q570="","",IF(MATCH($Q570,$Q$2:$Q$3000,0)&lt;&gt;ROW()-1,"",COUNT($AO$1:$AO569)+1))</f>
        <v/>
      </c>
    </row>
    <row r="571" customFormat="false" ht="12.75" hidden="false" customHeight="true" outlineLevel="0" collapsed="false">
      <c r="W571" s="24" t="n">
        <f aca="false">IF($F571="",0,IFERROR(IF(ISNUMBER($F571),INT($F571),DATE(VALUE(MID(SUBSTITUTE(LEFT($F571,FIND(" ",$F571&amp;" ")-1),"/",REPT(" ",20)),41,20)),VALUE(LEFT(SUBSTITUTE(LEFT($F571,FIND(" ",$F571&amp;" ")-1),"/",REPT(" ",20)),20)),VALUE(MID(SUBSTITUTE(LEFT($F571,FIND(" ",$F571&amp;" ")-1),"/",REPT(" ",20)),21,20)))),0))</f>
        <v>0</v>
      </c>
      <c r="X571" s="25" t="str">
        <f aca="false">IF(ISNUMBER($N571),$N571*Validation!$B$5,"")</f>
        <v/>
      </c>
      <c r="Y571" s="26" t="str">
        <f aca="false">IF($A571="","",SUBSTITUTE(SUBSTITUTE(SUBSTITUTE(SUBSTITUTE(SUBSTITUTE(SUBSTITUTE(SUBSTITUTE(UPPER(TRIM($A571)),"Á","A"),"É","E"),"Í","I"),"Ó","O"),"Ú","U"),"Ñ","N"),"Ü","U"))</f>
        <v/>
      </c>
      <c r="Z571" s="26" t="str">
        <f aca="false">IF($Y571="","",LEFT($Y571,1)&amp;" "&amp;TRIM(RIGHT(SUBSTITUTE($Y571," ",REPT(" ",50)),50)))</f>
        <v/>
      </c>
      <c r="AA571" s="27" t="str">
        <f aca="false">IF($AF571="","",IF(COUNTIF(Validation!$U$19:$U$178,$AF571)&gt;0,"OK","NO MATCH"))</f>
        <v/>
      </c>
      <c r="AB571" s="27" t="str">
        <f aca="false">IF($W571=0,"",IF(AND($W571&gt;=Validation!$B$3,$W571&lt;=Validation!$C$3),"Yes","No"))</f>
        <v/>
      </c>
      <c r="AC571" s="26" t="str">
        <f aca="false">IF($A571="","",$AF571&amp;"|"&amp;TEXT($W571,"yyyy-mm-dd")&amp;"|"&amp;$J571&amp;"|"&amp;$N571)</f>
        <v/>
      </c>
      <c r="AD571" s="27" t="str">
        <f aca="false">IF($AC571="","",IF(COUNTIF($AC$2:$AC$3000,$AC571)&gt;1,"REVIEW","OK"))</f>
        <v/>
      </c>
      <c r="AE571" s="27" t="str">
        <f aca="false">IF(OR($W571=0,$O571=""),"",IF(IFERROR(IF(ISNUMBER($O571),INT($O571),DATE(VALUE(MID(SUBSTITUTE(LEFT($O571,FIND(" ",$O571&amp;" ")-1),"/",REPT(" ",20)),41,20)),VALUE(LEFT(SUBSTITUTE(LEFT($O571,FIND(" ",$O571&amp;" ")-1),"/",REPT(" ",20)),20)),VALUE(MID(SUBSTITUTE(LEFT($O571,FIND(" ",$O571&amp;" ")-1),"/",REPT(" ",20)),21,20)))),0)&gt;$W571,"Late","Same day"))</f>
        <v/>
      </c>
      <c r="AF571" s="26" t="str">
        <f aca="false">IF($A571="","",IFERROR(INDEX(Validation!$C$193:$C$217,MATCH($A571,Validation!$A$193:$A$217,0)),IF(COUNTIF(Validation!$U$19:$U$178,$Z571)&gt;0,$Z571,IF(COUNTIF(Validation!$S$19:$S$178,$AI571)=1,INDEX(Validation!$U$19:$U$178,MATCH($AI571,Validation!$S$19:$S$178,0)),$Z571))))</f>
        <v/>
      </c>
      <c r="AG571" s="27" t="str">
        <f aca="false">IF(COUNTA($A571:$U571)=0,"",IF($A571="","No name",IF($F571="","No date",IF($W571=0,"Date ilegible",IF(NOT(ISNUMBER($N571)),"Hours no numéricas",IF($AA571="NO MATCH","Person no identificada","OK"))))))</f>
        <v/>
      </c>
      <c r="AH571" s="27" t="str">
        <f aca="false">IF($W571=0,"No date",IF($W571&lt;Validation!$B$3,"Before period",IF($W571&gt;Validation!$C$3,"After period","In period")))</f>
        <v>No date</v>
      </c>
      <c r="AI571" s="26" t="str">
        <f aca="false">IF($Y571="","",TRIM(RIGHT(SUBSTITUTE($Y571," ",REPT(" ",50)),50)))</f>
        <v/>
      </c>
      <c r="AJ571" s="27" t="str">
        <f aca="false">IF($A571="","",IF(NOT(ISERROR(MATCH($A571,Validation!$A$193:$A$217,0))),"Manual mapping",IF(COUNTIF(Validation!$U$19:$U$178,$Z571)&gt;0,"Direct",IF(COUNTIF(Validation!$S$19:$S$178,$AI571)=1,"By surname","Unresolved"))))</f>
        <v/>
      </c>
      <c r="AK571" s="28" t="str">
        <f aca="false">IF($L571="","",IF(MATCH($L571,$L$2:$L$3000,0)&lt;&gt;ROW()-1,"",COUNT($AK$1:$AK570)+1))</f>
        <v/>
      </c>
      <c r="AL571" s="28" t="str">
        <f aca="false">IF($G571="","",IF(MATCH($G571,$G$2:$G$3000,0)&lt;&gt;ROW()-1,"",COUNT($AL$1:$AL570)+1))</f>
        <v/>
      </c>
      <c r="AM571" s="28" t="str">
        <f aca="false">IF($H571="","",IF(MATCH($H571,$H$2:$H$3000,0)&lt;&gt;ROW()-1,"",COUNT($AM$1:$AM570)+1))</f>
        <v/>
      </c>
      <c r="AN571" s="28" t="str">
        <f aca="false">IF($I571="","",IF(MATCH($I571,$I$2:$I$3000,0)&lt;&gt;ROW()-1,"",COUNT($AN$1:$AN570)+1))</f>
        <v/>
      </c>
      <c r="AO571" s="28" t="str">
        <f aca="false">IF($Q571="","",IF(MATCH($Q571,$Q$2:$Q$3000,0)&lt;&gt;ROW()-1,"",COUNT($AO$1:$AO570)+1))</f>
        <v/>
      </c>
    </row>
    <row r="572" customFormat="false" ht="12.75" hidden="false" customHeight="true" outlineLevel="0" collapsed="false">
      <c r="W572" s="24" t="n">
        <f aca="false">IF($F572="",0,IFERROR(IF(ISNUMBER($F572),INT($F572),DATE(VALUE(MID(SUBSTITUTE(LEFT($F572,FIND(" ",$F572&amp;" ")-1),"/",REPT(" ",20)),41,20)),VALUE(LEFT(SUBSTITUTE(LEFT($F572,FIND(" ",$F572&amp;" ")-1),"/",REPT(" ",20)),20)),VALUE(MID(SUBSTITUTE(LEFT($F572,FIND(" ",$F572&amp;" ")-1),"/",REPT(" ",20)),21,20)))),0))</f>
        <v>0</v>
      </c>
      <c r="X572" s="25" t="str">
        <f aca="false">IF(ISNUMBER($N572),$N572*Validation!$B$5,"")</f>
        <v/>
      </c>
      <c r="Y572" s="26" t="str">
        <f aca="false">IF($A572="","",SUBSTITUTE(SUBSTITUTE(SUBSTITUTE(SUBSTITUTE(SUBSTITUTE(SUBSTITUTE(SUBSTITUTE(UPPER(TRIM($A572)),"Á","A"),"É","E"),"Í","I"),"Ó","O"),"Ú","U"),"Ñ","N"),"Ü","U"))</f>
        <v/>
      </c>
      <c r="Z572" s="26" t="str">
        <f aca="false">IF($Y572="","",LEFT($Y572,1)&amp;" "&amp;TRIM(RIGHT(SUBSTITUTE($Y572," ",REPT(" ",50)),50)))</f>
        <v/>
      </c>
      <c r="AA572" s="27" t="str">
        <f aca="false">IF($AF572="","",IF(COUNTIF(Validation!$U$19:$U$178,$AF572)&gt;0,"OK","NO MATCH"))</f>
        <v/>
      </c>
      <c r="AB572" s="27" t="str">
        <f aca="false">IF($W572=0,"",IF(AND($W572&gt;=Validation!$B$3,$W572&lt;=Validation!$C$3),"Yes","No"))</f>
        <v/>
      </c>
      <c r="AC572" s="26" t="str">
        <f aca="false">IF($A572="","",$AF572&amp;"|"&amp;TEXT($W572,"yyyy-mm-dd")&amp;"|"&amp;$J572&amp;"|"&amp;$N572)</f>
        <v/>
      </c>
      <c r="AD572" s="27" t="str">
        <f aca="false">IF($AC572="","",IF(COUNTIF($AC$2:$AC$3000,$AC572)&gt;1,"REVIEW","OK"))</f>
        <v/>
      </c>
      <c r="AE572" s="27" t="str">
        <f aca="false">IF(OR($W572=0,$O572=""),"",IF(IFERROR(IF(ISNUMBER($O572),INT($O572),DATE(VALUE(MID(SUBSTITUTE(LEFT($O572,FIND(" ",$O572&amp;" ")-1),"/",REPT(" ",20)),41,20)),VALUE(LEFT(SUBSTITUTE(LEFT($O572,FIND(" ",$O572&amp;" ")-1),"/",REPT(" ",20)),20)),VALUE(MID(SUBSTITUTE(LEFT($O572,FIND(" ",$O572&amp;" ")-1),"/",REPT(" ",20)),21,20)))),0)&gt;$W572,"Late","Same day"))</f>
        <v/>
      </c>
      <c r="AF572" s="26" t="str">
        <f aca="false">IF($A572="","",IFERROR(INDEX(Validation!$C$193:$C$217,MATCH($A572,Validation!$A$193:$A$217,0)),IF(COUNTIF(Validation!$U$19:$U$178,$Z572)&gt;0,$Z572,IF(COUNTIF(Validation!$S$19:$S$178,$AI572)=1,INDEX(Validation!$U$19:$U$178,MATCH($AI572,Validation!$S$19:$S$178,0)),$Z572))))</f>
        <v/>
      </c>
      <c r="AG572" s="27" t="str">
        <f aca="false">IF(COUNTA($A572:$U572)=0,"",IF($A572="","No name",IF($F572="","No date",IF($W572=0,"Date ilegible",IF(NOT(ISNUMBER($N572)),"Hours no numéricas",IF($AA572="NO MATCH","Person no identificada","OK"))))))</f>
        <v/>
      </c>
      <c r="AH572" s="27" t="str">
        <f aca="false">IF($W572=0,"No date",IF($W572&lt;Validation!$B$3,"Before period",IF($W572&gt;Validation!$C$3,"After period","In period")))</f>
        <v>No date</v>
      </c>
      <c r="AI572" s="26" t="str">
        <f aca="false">IF($Y572="","",TRIM(RIGHT(SUBSTITUTE($Y572," ",REPT(" ",50)),50)))</f>
        <v/>
      </c>
      <c r="AJ572" s="27" t="str">
        <f aca="false">IF($A572="","",IF(NOT(ISERROR(MATCH($A572,Validation!$A$193:$A$217,0))),"Manual mapping",IF(COUNTIF(Validation!$U$19:$U$178,$Z572)&gt;0,"Direct",IF(COUNTIF(Validation!$S$19:$S$178,$AI572)=1,"By surname","Unresolved"))))</f>
        <v/>
      </c>
      <c r="AK572" s="28" t="str">
        <f aca="false">IF($L572="","",IF(MATCH($L572,$L$2:$L$3000,0)&lt;&gt;ROW()-1,"",COUNT($AK$1:$AK571)+1))</f>
        <v/>
      </c>
      <c r="AL572" s="28" t="str">
        <f aca="false">IF($G572="","",IF(MATCH($G572,$G$2:$G$3000,0)&lt;&gt;ROW()-1,"",COUNT($AL$1:$AL571)+1))</f>
        <v/>
      </c>
      <c r="AM572" s="28" t="str">
        <f aca="false">IF($H572="","",IF(MATCH($H572,$H$2:$H$3000,0)&lt;&gt;ROW()-1,"",COUNT($AM$1:$AM571)+1))</f>
        <v/>
      </c>
      <c r="AN572" s="28" t="str">
        <f aca="false">IF($I572="","",IF(MATCH($I572,$I$2:$I$3000,0)&lt;&gt;ROW()-1,"",COUNT($AN$1:$AN571)+1))</f>
        <v/>
      </c>
      <c r="AO572" s="28" t="str">
        <f aca="false">IF($Q572="","",IF(MATCH($Q572,$Q$2:$Q$3000,0)&lt;&gt;ROW()-1,"",COUNT($AO$1:$AO571)+1))</f>
        <v/>
      </c>
    </row>
    <row r="573" customFormat="false" ht="12.75" hidden="false" customHeight="true" outlineLevel="0" collapsed="false">
      <c r="W573" s="24" t="n">
        <f aca="false">IF($F573="",0,IFERROR(IF(ISNUMBER($F573),INT($F573),DATE(VALUE(MID(SUBSTITUTE(LEFT($F573,FIND(" ",$F573&amp;" ")-1),"/",REPT(" ",20)),41,20)),VALUE(LEFT(SUBSTITUTE(LEFT($F573,FIND(" ",$F573&amp;" ")-1),"/",REPT(" ",20)),20)),VALUE(MID(SUBSTITUTE(LEFT($F573,FIND(" ",$F573&amp;" ")-1),"/",REPT(" ",20)),21,20)))),0))</f>
        <v>0</v>
      </c>
      <c r="X573" s="25" t="str">
        <f aca="false">IF(ISNUMBER($N573),$N573*Validation!$B$5,"")</f>
        <v/>
      </c>
      <c r="Y573" s="26" t="str">
        <f aca="false">IF($A573="","",SUBSTITUTE(SUBSTITUTE(SUBSTITUTE(SUBSTITUTE(SUBSTITUTE(SUBSTITUTE(SUBSTITUTE(UPPER(TRIM($A573)),"Á","A"),"É","E"),"Í","I"),"Ó","O"),"Ú","U"),"Ñ","N"),"Ü","U"))</f>
        <v/>
      </c>
      <c r="Z573" s="26" t="str">
        <f aca="false">IF($Y573="","",LEFT($Y573,1)&amp;" "&amp;TRIM(RIGHT(SUBSTITUTE($Y573," ",REPT(" ",50)),50)))</f>
        <v/>
      </c>
      <c r="AA573" s="27" t="str">
        <f aca="false">IF($AF573="","",IF(COUNTIF(Validation!$U$19:$U$178,$AF573)&gt;0,"OK","NO MATCH"))</f>
        <v/>
      </c>
      <c r="AB573" s="27" t="str">
        <f aca="false">IF($W573=0,"",IF(AND($W573&gt;=Validation!$B$3,$W573&lt;=Validation!$C$3),"Yes","No"))</f>
        <v/>
      </c>
      <c r="AC573" s="26" t="str">
        <f aca="false">IF($A573="","",$AF573&amp;"|"&amp;TEXT($W573,"yyyy-mm-dd")&amp;"|"&amp;$J573&amp;"|"&amp;$N573)</f>
        <v/>
      </c>
      <c r="AD573" s="27" t="str">
        <f aca="false">IF($AC573="","",IF(COUNTIF($AC$2:$AC$3000,$AC573)&gt;1,"REVIEW","OK"))</f>
        <v/>
      </c>
      <c r="AE573" s="27" t="str">
        <f aca="false">IF(OR($W573=0,$O573=""),"",IF(IFERROR(IF(ISNUMBER($O573),INT($O573),DATE(VALUE(MID(SUBSTITUTE(LEFT($O573,FIND(" ",$O573&amp;" ")-1),"/",REPT(" ",20)),41,20)),VALUE(LEFT(SUBSTITUTE(LEFT($O573,FIND(" ",$O573&amp;" ")-1),"/",REPT(" ",20)),20)),VALUE(MID(SUBSTITUTE(LEFT($O573,FIND(" ",$O573&amp;" ")-1),"/",REPT(" ",20)),21,20)))),0)&gt;$W573,"Late","Same day"))</f>
        <v/>
      </c>
      <c r="AF573" s="26" t="str">
        <f aca="false">IF($A573="","",IFERROR(INDEX(Validation!$C$193:$C$217,MATCH($A573,Validation!$A$193:$A$217,0)),IF(COUNTIF(Validation!$U$19:$U$178,$Z573)&gt;0,$Z573,IF(COUNTIF(Validation!$S$19:$S$178,$AI573)=1,INDEX(Validation!$U$19:$U$178,MATCH($AI573,Validation!$S$19:$S$178,0)),$Z573))))</f>
        <v/>
      </c>
      <c r="AG573" s="27" t="str">
        <f aca="false">IF(COUNTA($A573:$U573)=0,"",IF($A573="","No name",IF($F573="","No date",IF($W573=0,"Date ilegible",IF(NOT(ISNUMBER($N573)),"Hours no numéricas",IF($AA573="NO MATCH","Person no identificada","OK"))))))</f>
        <v/>
      </c>
      <c r="AH573" s="27" t="str">
        <f aca="false">IF($W573=0,"No date",IF($W573&lt;Validation!$B$3,"Before period",IF($W573&gt;Validation!$C$3,"After period","In period")))</f>
        <v>No date</v>
      </c>
      <c r="AI573" s="26" t="str">
        <f aca="false">IF($Y573="","",TRIM(RIGHT(SUBSTITUTE($Y573," ",REPT(" ",50)),50)))</f>
        <v/>
      </c>
      <c r="AJ573" s="27" t="str">
        <f aca="false">IF($A573="","",IF(NOT(ISERROR(MATCH($A573,Validation!$A$193:$A$217,0))),"Manual mapping",IF(COUNTIF(Validation!$U$19:$U$178,$Z573)&gt;0,"Direct",IF(COUNTIF(Validation!$S$19:$S$178,$AI573)=1,"By surname","Unresolved"))))</f>
        <v/>
      </c>
      <c r="AK573" s="28" t="str">
        <f aca="false">IF($L573="","",IF(MATCH($L573,$L$2:$L$3000,0)&lt;&gt;ROW()-1,"",COUNT($AK$1:$AK572)+1))</f>
        <v/>
      </c>
      <c r="AL573" s="28" t="str">
        <f aca="false">IF($G573="","",IF(MATCH($G573,$G$2:$G$3000,0)&lt;&gt;ROW()-1,"",COUNT($AL$1:$AL572)+1))</f>
        <v/>
      </c>
      <c r="AM573" s="28" t="str">
        <f aca="false">IF($H573="","",IF(MATCH($H573,$H$2:$H$3000,0)&lt;&gt;ROW()-1,"",COUNT($AM$1:$AM572)+1))</f>
        <v/>
      </c>
      <c r="AN573" s="28" t="str">
        <f aca="false">IF($I573="","",IF(MATCH($I573,$I$2:$I$3000,0)&lt;&gt;ROW()-1,"",COUNT($AN$1:$AN572)+1))</f>
        <v/>
      </c>
      <c r="AO573" s="28" t="str">
        <f aca="false">IF($Q573="","",IF(MATCH($Q573,$Q$2:$Q$3000,0)&lt;&gt;ROW()-1,"",COUNT($AO$1:$AO572)+1))</f>
        <v/>
      </c>
    </row>
    <row r="574" customFormat="false" ht="12.75" hidden="false" customHeight="true" outlineLevel="0" collapsed="false">
      <c r="W574" s="24" t="n">
        <f aca="false">IF($F574="",0,IFERROR(IF(ISNUMBER($F574),INT($F574),DATE(VALUE(MID(SUBSTITUTE(LEFT($F574,FIND(" ",$F574&amp;" ")-1),"/",REPT(" ",20)),41,20)),VALUE(LEFT(SUBSTITUTE(LEFT($F574,FIND(" ",$F574&amp;" ")-1),"/",REPT(" ",20)),20)),VALUE(MID(SUBSTITUTE(LEFT($F574,FIND(" ",$F574&amp;" ")-1),"/",REPT(" ",20)),21,20)))),0))</f>
        <v>0</v>
      </c>
      <c r="X574" s="25" t="str">
        <f aca="false">IF(ISNUMBER($N574),$N574*Validation!$B$5,"")</f>
        <v/>
      </c>
      <c r="Y574" s="26" t="str">
        <f aca="false">IF($A574="","",SUBSTITUTE(SUBSTITUTE(SUBSTITUTE(SUBSTITUTE(SUBSTITUTE(SUBSTITUTE(SUBSTITUTE(UPPER(TRIM($A574)),"Á","A"),"É","E"),"Í","I"),"Ó","O"),"Ú","U"),"Ñ","N"),"Ü","U"))</f>
        <v/>
      </c>
      <c r="Z574" s="26" t="str">
        <f aca="false">IF($Y574="","",LEFT($Y574,1)&amp;" "&amp;TRIM(RIGHT(SUBSTITUTE($Y574," ",REPT(" ",50)),50)))</f>
        <v/>
      </c>
      <c r="AA574" s="27" t="str">
        <f aca="false">IF($AF574="","",IF(COUNTIF(Validation!$U$19:$U$178,$AF574)&gt;0,"OK","NO MATCH"))</f>
        <v/>
      </c>
      <c r="AB574" s="27" t="str">
        <f aca="false">IF($W574=0,"",IF(AND($W574&gt;=Validation!$B$3,$W574&lt;=Validation!$C$3),"Yes","No"))</f>
        <v/>
      </c>
      <c r="AC574" s="26" t="str">
        <f aca="false">IF($A574="","",$AF574&amp;"|"&amp;TEXT($W574,"yyyy-mm-dd")&amp;"|"&amp;$J574&amp;"|"&amp;$N574)</f>
        <v/>
      </c>
      <c r="AD574" s="27" t="str">
        <f aca="false">IF($AC574="","",IF(COUNTIF($AC$2:$AC$3000,$AC574)&gt;1,"REVIEW","OK"))</f>
        <v/>
      </c>
      <c r="AE574" s="27" t="str">
        <f aca="false">IF(OR($W574=0,$O574=""),"",IF(IFERROR(IF(ISNUMBER($O574),INT($O574),DATE(VALUE(MID(SUBSTITUTE(LEFT($O574,FIND(" ",$O574&amp;" ")-1),"/",REPT(" ",20)),41,20)),VALUE(LEFT(SUBSTITUTE(LEFT($O574,FIND(" ",$O574&amp;" ")-1),"/",REPT(" ",20)),20)),VALUE(MID(SUBSTITUTE(LEFT($O574,FIND(" ",$O574&amp;" ")-1),"/",REPT(" ",20)),21,20)))),0)&gt;$W574,"Late","Same day"))</f>
        <v/>
      </c>
      <c r="AF574" s="26" t="str">
        <f aca="false">IF($A574="","",IFERROR(INDEX(Validation!$C$193:$C$217,MATCH($A574,Validation!$A$193:$A$217,0)),IF(COUNTIF(Validation!$U$19:$U$178,$Z574)&gt;0,$Z574,IF(COUNTIF(Validation!$S$19:$S$178,$AI574)=1,INDEX(Validation!$U$19:$U$178,MATCH($AI574,Validation!$S$19:$S$178,0)),$Z574))))</f>
        <v/>
      </c>
      <c r="AG574" s="27" t="str">
        <f aca="false">IF(COUNTA($A574:$U574)=0,"",IF($A574="","No name",IF($F574="","No date",IF($W574=0,"Date ilegible",IF(NOT(ISNUMBER($N574)),"Hours no numéricas",IF($AA574="NO MATCH","Person no identificada","OK"))))))</f>
        <v/>
      </c>
      <c r="AH574" s="27" t="str">
        <f aca="false">IF($W574=0,"No date",IF($W574&lt;Validation!$B$3,"Before period",IF($W574&gt;Validation!$C$3,"After period","In period")))</f>
        <v>No date</v>
      </c>
      <c r="AI574" s="26" t="str">
        <f aca="false">IF($Y574="","",TRIM(RIGHT(SUBSTITUTE($Y574," ",REPT(" ",50)),50)))</f>
        <v/>
      </c>
      <c r="AJ574" s="27" t="str">
        <f aca="false">IF($A574="","",IF(NOT(ISERROR(MATCH($A574,Validation!$A$193:$A$217,0))),"Manual mapping",IF(COUNTIF(Validation!$U$19:$U$178,$Z574)&gt;0,"Direct",IF(COUNTIF(Validation!$S$19:$S$178,$AI574)=1,"By surname","Unresolved"))))</f>
        <v/>
      </c>
      <c r="AK574" s="28" t="str">
        <f aca="false">IF($L574="","",IF(MATCH($L574,$L$2:$L$3000,0)&lt;&gt;ROW()-1,"",COUNT($AK$1:$AK573)+1))</f>
        <v/>
      </c>
      <c r="AL574" s="28" t="str">
        <f aca="false">IF($G574="","",IF(MATCH($G574,$G$2:$G$3000,0)&lt;&gt;ROW()-1,"",COUNT($AL$1:$AL573)+1))</f>
        <v/>
      </c>
      <c r="AM574" s="28" t="str">
        <f aca="false">IF($H574="","",IF(MATCH($H574,$H$2:$H$3000,0)&lt;&gt;ROW()-1,"",COUNT($AM$1:$AM573)+1))</f>
        <v/>
      </c>
      <c r="AN574" s="28" t="str">
        <f aca="false">IF($I574="","",IF(MATCH($I574,$I$2:$I$3000,0)&lt;&gt;ROW()-1,"",COUNT($AN$1:$AN573)+1))</f>
        <v/>
      </c>
      <c r="AO574" s="28" t="str">
        <f aca="false">IF($Q574="","",IF(MATCH($Q574,$Q$2:$Q$3000,0)&lt;&gt;ROW()-1,"",COUNT($AO$1:$AO573)+1))</f>
        <v/>
      </c>
    </row>
    <row r="575" customFormat="false" ht="12.75" hidden="false" customHeight="true" outlineLevel="0" collapsed="false">
      <c r="W575" s="24" t="n">
        <f aca="false">IF($F575="",0,IFERROR(IF(ISNUMBER($F575),INT($F575),DATE(VALUE(MID(SUBSTITUTE(LEFT($F575,FIND(" ",$F575&amp;" ")-1),"/",REPT(" ",20)),41,20)),VALUE(LEFT(SUBSTITUTE(LEFT($F575,FIND(" ",$F575&amp;" ")-1),"/",REPT(" ",20)),20)),VALUE(MID(SUBSTITUTE(LEFT($F575,FIND(" ",$F575&amp;" ")-1),"/",REPT(" ",20)),21,20)))),0))</f>
        <v>0</v>
      </c>
      <c r="X575" s="25" t="str">
        <f aca="false">IF(ISNUMBER($N575),$N575*Validation!$B$5,"")</f>
        <v/>
      </c>
      <c r="Y575" s="26" t="str">
        <f aca="false">IF($A575="","",SUBSTITUTE(SUBSTITUTE(SUBSTITUTE(SUBSTITUTE(SUBSTITUTE(SUBSTITUTE(SUBSTITUTE(UPPER(TRIM($A575)),"Á","A"),"É","E"),"Í","I"),"Ó","O"),"Ú","U"),"Ñ","N"),"Ü","U"))</f>
        <v/>
      </c>
      <c r="Z575" s="26" t="str">
        <f aca="false">IF($Y575="","",LEFT($Y575,1)&amp;" "&amp;TRIM(RIGHT(SUBSTITUTE($Y575," ",REPT(" ",50)),50)))</f>
        <v/>
      </c>
      <c r="AA575" s="27" t="str">
        <f aca="false">IF($AF575="","",IF(COUNTIF(Validation!$U$19:$U$178,$AF575)&gt;0,"OK","NO MATCH"))</f>
        <v/>
      </c>
      <c r="AB575" s="27" t="str">
        <f aca="false">IF($W575=0,"",IF(AND($W575&gt;=Validation!$B$3,$W575&lt;=Validation!$C$3),"Yes","No"))</f>
        <v/>
      </c>
      <c r="AC575" s="26" t="str">
        <f aca="false">IF($A575="","",$AF575&amp;"|"&amp;TEXT($W575,"yyyy-mm-dd")&amp;"|"&amp;$J575&amp;"|"&amp;$N575)</f>
        <v/>
      </c>
      <c r="AD575" s="27" t="str">
        <f aca="false">IF($AC575="","",IF(COUNTIF($AC$2:$AC$3000,$AC575)&gt;1,"REVIEW","OK"))</f>
        <v/>
      </c>
      <c r="AE575" s="27" t="str">
        <f aca="false">IF(OR($W575=0,$O575=""),"",IF(IFERROR(IF(ISNUMBER($O575),INT($O575),DATE(VALUE(MID(SUBSTITUTE(LEFT($O575,FIND(" ",$O575&amp;" ")-1),"/",REPT(" ",20)),41,20)),VALUE(LEFT(SUBSTITUTE(LEFT($O575,FIND(" ",$O575&amp;" ")-1),"/",REPT(" ",20)),20)),VALUE(MID(SUBSTITUTE(LEFT($O575,FIND(" ",$O575&amp;" ")-1),"/",REPT(" ",20)),21,20)))),0)&gt;$W575,"Late","Same day"))</f>
        <v/>
      </c>
      <c r="AF575" s="26" t="str">
        <f aca="false">IF($A575="","",IFERROR(INDEX(Validation!$C$193:$C$217,MATCH($A575,Validation!$A$193:$A$217,0)),IF(COUNTIF(Validation!$U$19:$U$178,$Z575)&gt;0,$Z575,IF(COUNTIF(Validation!$S$19:$S$178,$AI575)=1,INDEX(Validation!$U$19:$U$178,MATCH($AI575,Validation!$S$19:$S$178,0)),$Z575))))</f>
        <v/>
      </c>
      <c r="AG575" s="27" t="str">
        <f aca="false">IF(COUNTA($A575:$U575)=0,"",IF($A575="","No name",IF($F575="","No date",IF($W575=0,"Date ilegible",IF(NOT(ISNUMBER($N575)),"Hours no numéricas",IF($AA575="NO MATCH","Person no identificada","OK"))))))</f>
        <v/>
      </c>
      <c r="AH575" s="27" t="str">
        <f aca="false">IF($W575=0,"No date",IF($W575&lt;Validation!$B$3,"Before period",IF($W575&gt;Validation!$C$3,"After period","In period")))</f>
        <v>No date</v>
      </c>
      <c r="AI575" s="26" t="str">
        <f aca="false">IF($Y575="","",TRIM(RIGHT(SUBSTITUTE($Y575," ",REPT(" ",50)),50)))</f>
        <v/>
      </c>
      <c r="AJ575" s="27" t="str">
        <f aca="false">IF($A575="","",IF(NOT(ISERROR(MATCH($A575,Validation!$A$193:$A$217,0))),"Manual mapping",IF(COUNTIF(Validation!$U$19:$U$178,$Z575)&gt;0,"Direct",IF(COUNTIF(Validation!$S$19:$S$178,$AI575)=1,"By surname","Unresolved"))))</f>
        <v/>
      </c>
      <c r="AK575" s="28" t="str">
        <f aca="false">IF($L575="","",IF(MATCH($L575,$L$2:$L$3000,0)&lt;&gt;ROW()-1,"",COUNT($AK$1:$AK574)+1))</f>
        <v/>
      </c>
      <c r="AL575" s="28" t="str">
        <f aca="false">IF($G575="","",IF(MATCH($G575,$G$2:$G$3000,0)&lt;&gt;ROW()-1,"",COUNT($AL$1:$AL574)+1))</f>
        <v/>
      </c>
      <c r="AM575" s="28" t="str">
        <f aca="false">IF($H575="","",IF(MATCH($H575,$H$2:$H$3000,0)&lt;&gt;ROW()-1,"",COUNT($AM$1:$AM574)+1))</f>
        <v/>
      </c>
      <c r="AN575" s="28" t="str">
        <f aca="false">IF($I575="","",IF(MATCH($I575,$I$2:$I$3000,0)&lt;&gt;ROW()-1,"",COUNT($AN$1:$AN574)+1))</f>
        <v/>
      </c>
      <c r="AO575" s="28" t="str">
        <f aca="false">IF($Q575="","",IF(MATCH($Q575,$Q$2:$Q$3000,0)&lt;&gt;ROW()-1,"",COUNT($AO$1:$AO574)+1))</f>
        <v/>
      </c>
    </row>
    <row r="576" customFormat="false" ht="12.75" hidden="false" customHeight="true" outlineLevel="0" collapsed="false">
      <c r="W576" s="24" t="n">
        <f aca="false">IF($F576="",0,IFERROR(IF(ISNUMBER($F576),INT($F576),DATE(VALUE(MID(SUBSTITUTE(LEFT($F576,FIND(" ",$F576&amp;" ")-1),"/",REPT(" ",20)),41,20)),VALUE(LEFT(SUBSTITUTE(LEFT($F576,FIND(" ",$F576&amp;" ")-1),"/",REPT(" ",20)),20)),VALUE(MID(SUBSTITUTE(LEFT($F576,FIND(" ",$F576&amp;" ")-1),"/",REPT(" ",20)),21,20)))),0))</f>
        <v>0</v>
      </c>
      <c r="X576" s="25" t="str">
        <f aca="false">IF(ISNUMBER($N576),$N576*Validation!$B$5,"")</f>
        <v/>
      </c>
      <c r="Y576" s="26" t="str">
        <f aca="false">IF($A576="","",SUBSTITUTE(SUBSTITUTE(SUBSTITUTE(SUBSTITUTE(SUBSTITUTE(SUBSTITUTE(SUBSTITUTE(UPPER(TRIM($A576)),"Á","A"),"É","E"),"Í","I"),"Ó","O"),"Ú","U"),"Ñ","N"),"Ü","U"))</f>
        <v/>
      </c>
      <c r="Z576" s="26" t="str">
        <f aca="false">IF($Y576="","",LEFT($Y576,1)&amp;" "&amp;TRIM(RIGHT(SUBSTITUTE($Y576," ",REPT(" ",50)),50)))</f>
        <v/>
      </c>
      <c r="AA576" s="27" t="str">
        <f aca="false">IF($AF576="","",IF(COUNTIF(Validation!$U$19:$U$178,$AF576)&gt;0,"OK","NO MATCH"))</f>
        <v/>
      </c>
      <c r="AB576" s="27" t="str">
        <f aca="false">IF($W576=0,"",IF(AND($W576&gt;=Validation!$B$3,$W576&lt;=Validation!$C$3),"Yes","No"))</f>
        <v/>
      </c>
      <c r="AC576" s="26" t="str">
        <f aca="false">IF($A576="","",$AF576&amp;"|"&amp;TEXT($W576,"yyyy-mm-dd")&amp;"|"&amp;$J576&amp;"|"&amp;$N576)</f>
        <v/>
      </c>
      <c r="AD576" s="27" t="str">
        <f aca="false">IF($AC576="","",IF(COUNTIF($AC$2:$AC$3000,$AC576)&gt;1,"REVIEW","OK"))</f>
        <v/>
      </c>
      <c r="AE576" s="27" t="str">
        <f aca="false">IF(OR($W576=0,$O576=""),"",IF(IFERROR(IF(ISNUMBER($O576),INT($O576),DATE(VALUE(MID(SUBSTITUTE(LEFT($O576,FIND(" ",$O576&amp;" ")-1),"/",REPT(" ",20)),41,20)),VALUE(LEFT(SUBSTITUTE(LEFT($O576,FIND(" ",$O576&amp;" ")-1),"/",REPT(" ",20)),20)),VALUE(MID(SUBSTITUTE(LEFT($O576,FIND(" ",$O576&amp;" ")-1),"/",REPT(" ",20)),21,20)))),0)&gt;$W576,"Late","Same day"))</f>
        <v/>
      </c>
      <c r="AF576" s="26" t="str">
        <f aca="false">IF($A576="","",IFERROR(INDEX(Validation!$C$193:$C$217,MATCH($A576,Validation!$A$193:$A$217,0)),IF(COUNTIF(Validation!$U$19:$U$178,$Z576)&gt;0,$Z576,IF(COUNTIF(Validation!$S$19:$S$178,$AI576)=1,INDEX(Validation!$U$19:$U$178,MATCH($AI576,Validation!$S$19:$S$178,0)),$Z576))))</f>
        <v/>
      </c>
      <c r="AG576" s="27" t="str">
        <f aca="false">IF(COUNTA($A576:$U576)=0,"",IF($A576="","No name",IF($F576="","No date",IF($W576=0,"Date ilegible",IF(NOT(ISNUMBER($N576)),"Hours no numéricas",IF($AA576="NO MATCH","Person no identificada","OK"))))))</f>
        <v/>
      </c>
      <c r="AH576" s="27" t="str">
        <f aca="false">IF($W576=0,"No date",IF($W576&lt;Validation!$B$3,"Before period",IF($W576&gt;Validation!$C$3,"After period","In period")))</f>
        <v>No date</v>
      </c>
      <c r="AI576" s="26" t="str">
        <f aca="false">IF($Y576="","",TRIM(RIGHT(SUBSTITUTE($Y576," ",REPT(" ",50)),50)))</f>
        <v/>
      </c>
      <c r="AJ576" s="27" t="str">
        <f aca="false">IF($A576="","",IF(NOT(ISERROR(MATCH($A576,Validation!$A$193:$A$217,0))),"Manual mapping",IF(COUNTIF(Validation!$U$19:$U$178,$Z576)&gt;0,"Direct",IF(COUNTIF(Validation!$S$19:$S$178,$AI576)=1,"By surname","Unresolved"))))</f>
        <v/>
      </c>
      <c r="AK576" s="28" t="str">
        <f aca="false">IF($L576="","",IF(MATCH($L576,$L$2:$L$3000,0)&lt;&gt;ROW()-1,"",COUNT($AK$1:$AK575)+1))</f>
        <v/>
      </c>
      <c r="AL576" s="28" t="str">
        <f aca="false">IF($G576="","",IF(MATCH($G576,$G$2:$G$3000,0)&lt;&gt;ROW()-1,"",COUNT($AL$1:$AL575)+1))</f>
        <v/>
      </c>
      <c r="AM576" s="28" t="str">
        <f aca="false">IF($H576="","",IF(MATCH($H576,$H$2:$H$3000,0)&lt;&gt;ROW()-1,"",COUNT($AM$1:$AM575)+1))</f>
        <v/>
      </c>
      <c r="AN576" s="28" t="str">
        <f aca="false">IF($I576="","",IF(MATCH($I576,$I$2:$I$3000,0)&lt;&gt;ROW()-1,"",COUNT($AN$1:$AN575)+1))</f>
        <v/>
      </c>
      <c r="AO576" s="28" t="str">
        <f aca="false">IF($Q576="","",IF(MATCH($Q576,$Q$2:$Q$3000,0)&lt;&gt;ROW()-1,"",COUNT($AO$1:$AO575)+1))</f>
        <v/>
      </c>
    </row>
    <row r="577" customFormat="false" ht="12.75" hidden="false" customHeight="true" outlineLevel="0" collapsed="false">
      <c r="W577" s="24" t="n">
        <f aca="false">IF($F577="",0,IFERROR(IF(ISNUMBER($F577),INT($F577),DATE(VALUE(MID(SUBSTITUTE(LEFT($F577,FIND(" ",$F577&amp;" ")-1),"/",REPT(" ",20)),41,20)),VALUE(LEFT(SUBSTITUTE(LEFT($F577,FIND(" ",$F577&amp;" ")-1),"/",REPT(" ",20)),20)),VALUE(MID(SUBSTITUTE(LEFT($F577,FIND(" ",$F577&amp;" ")-1),"/",REPT(" ",20)),21,20)))),0))</f>
        <v>0</v>
      </c>
      <c r="X577" s="25" t="str">
        <f aca="false">IF(ISNUMBER($N577),$N577*Validation!$B$5,"")</f>
        <v/>
      </c>
      <c r="Y577" s="26" t="str">
        <f aca="false">IF($A577="","",SUBSTITUTE(SUBSTITUTE(SUBSTITUTE(SUBSTITUTE(SUBSTITUTE(SUBSTITUTE(SUBSTITUTE(UPPER(TRIM($A577)),"Á","A"),"É","E"),"Í","I"),"Ó","O"),"Ú","U"),"Ñ","N"),"Ü","U"))</f>
        <v/>
      </c>
      <c r="Z577" s="26" t="str">
        <f aca="false">IF($Y577="","",LEFT($Y577,1)&amp;" "&amp;TRIM(RIGHT(SUBSTITUTE($Y577," ",REPT(" ",50)),50)))</f>
        <v/>
      </c>
      <c r="AA577" s="27" t="str">
        <f aca="false">IF($AF577="","",IF(COUNTIF(Validation!$U$19:$U$178,$AF577)&gt;0,"OK","NO MATCH"))</f>
        <v/>
      </c>
      <c r="AB577" s="27" t="str">
        <f aca="false">IF($W577=0,"",IF(AND($W577&gt;=Validation!$B$3,$W577&lt;=Validation!$C$3),"Yes","No"))</f>
        <v/>
      </c>
      <c r="AC577" s="26" t="str">
        <f aca="false">IF($A577="","",$AF577&amp;"|"&amp;TEXT($W577,"yyyy-mm-dd")&amp;"|"&amp;$J577&amp;"|"&amp;$N577)</f>
        <v/>
      </c>
      <c r="AD577" s="27" t="str">
        <f aca="false">IF($AC577="","",IF(COUNTIF($AC$2:$AC$3000,$AC577)&gt;1,"REVIEW","OK"))</f>
        <v/>
      </c>
      <c r="AE577" s="27" t="str">
        <f aca="false">IF(OR($W577=0,$O577=""),"",IF(IFERROR(IF(ISNUMBER($O577),INT($O577),DATE(VALUE(MID(SUBSTITUTE(LEFT($O577,FIND(" ",$O577&amp;" ")-1),"/",REPT(" ",20)),41,20)),VALUE(LEFT(SUBSTITUTE(LEFT($O577,FIND(" ",$O577&amp;" ")-1),"/",REPT(" ",20)),20)),VALUE(MID(SUBSTITUTE(LEFT($O577,FIND(" ",$O577&amp;" ")-1),"/",REPT(" ",20)),21,20)))),0)&gt;$W577,"Late","Same day"))</f>
        <v/>
      </c>
      <c r="AF577" s="26" t="str">
        <f aca="false">IF($A577="","",IFERROR(INDEX(Validation!$C$193:$C$217,MATCH($A577,Validation!$A$193:$A$217,0)),IF(COUNTIF(Validation!$U$19:$U$178,$Z577)&gt;0,$Z577,IF(COUNTIF(Validation!$S$19:$S$178,$AI577)=1,INDEX(Validation!$U$19:$U$178,MATCH($AI577,Validation!$S$19:$S$178,0)),$Z577))))</f>
        <v/>
      </c>
      <c r="AG577" s="27" t="str">
        <f aca="false">IF(COUNTA($A577:$U577)=0,"",IF($A577="","No name",IF($F577="","No date",IF($W577=0,"Date ilegible",IF(NOT(ISNUMBER($N577)),"Hours no numéricas",IF($AA577="NO MATCH","Person no identificada","OK"))))))</f>
        <v/>
      </c>
      <c r="AH577" s="27" t="str">
        <f aca="false">IF($W577=0,"No date",IF($W577&lt;Validation!$B$3,"Before period",IF($W577&gt;Validation!$C$3,"After period","In period")))</f>
        <v>No date</v>
      </c>
      <c r="AI577" s="26" t="str">
        <f aca="false">IF($Y577="","",TRIM(RIGHT(SUBSTITUTE($Y577," ",REPT(" ",50)),50)))</f>
        <v/>
      </c>
      <c r="AJ577" s="27" t="str">
        <f aca="false">IF($A577="","",IF(NOT(ISERROR(MATCH($A577,Validation!$A$193:$A$217,0))),"Manual mapping",IF(COUNTIF(Validation!$U$19:$U$178,$Z577)&gt;0,"Direct",IF(COUNTIF(Validation!$S$19:$S$178,$AI577)=1,"By surname","Unresolved"))))</f>
        <v/>
      </c>
      <c r="AK577" s="28" t="str">
        <f aca="false">IF($L577="","",IF(MATCH($L577,$L$2:$L$3000,0)&lt;&gt;ROW()-1,"",COUNT($AK$1:$AK576)+1))</f>
        <v/>
      </c>
      <c r="AL577" s="28" t="str">
        <f aca="false">IF($G577="","",IF(MATCH($G577,$G$2:$G$3000,0)&lt;&gt;ROW()-1,"",COUNT($AL$1:$AL576)+1))</f>
        <v/>
      </c>
      <c r="AM577" s="28" t="str">
        <f aca="false">IF($H577="","",IF(MATCH($H577,$H$2:$H$3000,0)&lt;&gt;ROW()-1,"",COUNT($AM$1:$AM576)+1))</f>
        <v/>
      </c>
      <c r="AN577" s="28" t="str">
        <f aca="false">IF($I577="","",IF(MATCH($I577,$I$2:$I$3000,0)&lt;&gt;ROW()-1,"",COUNT($AN$1:$AN576)+1))</f>
        <v/>
      </c>
      <c r="AO577" s="28" t="str">
        <f aca="false">IF($Q577="","",IF(MATCH($Q577,$Q$2:$Q$3000,0)&lt;&gt;ROW()-1,"",COUNT($AO$1:$AO576)+1))</f>
        <v/>
      </c>
    </row>
    <row r="578" customFormat="false" ht="12.75" hidden="false" customHeight="true" outlineLevel="0" collapsed="false">
      <c r="W578" s="24" t="n">
        <f aca="false">IF($F578="",0,IFERROR(IF(ISNUMBER($F578),INT($F578),DATE(VALUE(MID(SUBSTITUTE(LEFT($F578,FIND(" ",$F578&amp;" ")-1),"/",REPT(" ",20)),41,20)),VALUE(LEFT(SUBSTITUTE(LEFT($F578,FIND(" ",$F578&amp;" ")-1),"/",REPT(" ",20)),20)),VALUE(MID(SUBSTITUTE(LEFT($F578,FIND(" ",$F578&amp;" ")-1),"/",REPT(" ",20)),21,20)))),0))</f>
        <v>0</v>
      </c>
      <c r="X578" s="25" t="str">
        <f aca="false">IF(ISNUMBER($N578),$N578*Validation!$B$5,"")</f>
        <v/>
      </c>
      <c r="Y578" s="26" t="str">
        <f aca="false">IF($A578="","",SUBSTITUTE(SUBSTITUTE(SUBSTITUTE(SUBSTITUTE(SUBSTITUTE(SUBSTITUTE(SUBSTITUTE(UPPER(TRIM($A578)),"Á","A"),"É","E"),"Í","I"),"Ó","O"),"Ú","U"),"Ñ","N"),"Ü","U"))</f>
        <v/>
      </c>
      <c r="Z578" s="26" t="str">
        <f aca="false">IF($Y578="","",LEFT($Y578,1)&amp;" "&amp;TRIM(RIGHT(SUBSTITUTE($Y578," ",REPT(" ",50)),50)))</f>
        <v/>
      </c>
      <c r="AA578" s="27" t="str">
        <f aca="false">IF($AF578="","",IF(COUNTIF(Validation!$U$19:$U$178,$AF578)&gt;0,"OK","NO MATCH"))</f>
        <v/>
      </c>
      <c r="AB578" s="27" t="str">
        <f aca="false">IF($W578=0,"",IF(AND($W578&gt;=Validation!$B$3,$W578&lt;=Validation!$C$3),"Yes","No"))</f>
        <v/>
      </c>
      <c r="AC578" s="26" t="str">
        <f aca="false">IF($A578="","",$AF578&amp;"|"&amp;TEXT($W578,"yyyy-mm-dd")&amp;"|"&amp;$J578&amp;"|"&amp;$N578)</f>
        <v/>
      </c>
      <c r="AD578" s="27" t="str">
        <f aca="false">IF($AC578="","",IF(COUNTIF($AC$2:$AC$3000,$AC578)&gt;1,"REVIEW","OK"))</f>
        <v/>
      </c>
      <c r="AE578" s="27" t="str">
        <f aca="false">IF(OR($W578=0,$O578=""),"",IF(IFERROR(IF(ISNUMBER($O578),INT($O578),DATE(VALUE(MID(SUBSTITUTE(LEFT($O578,FIND(" ",$O578&amp;" ")-1),"/",REPT(" ",20)),41,20)),VALUE(LEFT(SUBSTITUTE(LEFT($O578,FIND(" ",$O578&amp;" ")-1),"/",REPT(" ",20)),20)),VALUE(MID(SUBSTITUTE(LEFT($O578,FIND(" ",$O578&amp;" ")-1),"/",REPT(" ",20)),21,20)))),0)&gt;$W578,"Late","Same day"))</f>
        <v/>
      </c>
      <c r="AF578" s="26" t="str">
        <f aca="false">IF($A578="","",IFERROR(INDEX(Validation!$C$193:$C$217,MATCH($A578,Validation!$A$193:$A$217,0)),IF(COUNTIF(Validation!$U$19:$U$178,$Z578)&gt;0,$Z578,IF(COUNTIF(Validation!$S$19:$S$178,$AI578)=1,INDEX(Validation!$U$19:$U$178,MATCH($AI578,Validation!$S$19:$S$178,0)),$Z578))))</f>
        <v/>
      </c>
      <c r="AG578" s="27" t="str">
        <f aca="false">IF(COUNTA($A578:$U578)=0,"",IF($A578="","No name",IF($F578="","No date",IF($W578=0,"Date ilegible",IF(NOT(ISNUMBER($N578)),"Hours no numéricas",IF($AA578="NO MATCH","Person no identificada","OK"))))))</f>
        <v/>
      </c>
      <c r="AH578" s="27" t="str">
        <f aca="false">IF($W578=0,"No date",IF($W578&lt;Validation!$B$3,"Before period",IF($W578&gt;Validation!$C$3,"After period","In period")))</f>
        <v>No date</v>
      </c>
      <c r="AI578" s="26" t="str">
        <f aca="false">IF($Y578="","",TRIM(RIGHT(SUBSTITUTE($Y578," ",REPT(" ",50)),50)))</f>
        <v/>
      </c>
      <c r="AJ578" s="27" t="str">
        <f aca="false">IF($A578="","",IF(NOT(ISERROR(MATCH($A578,Validation!$A$193:$A$217,0))),"Manual mapping",IF(COUNTIF(Validation!$U$19:$U$178,$Z578)&gt;0,"Direct",IF(COUNTIF(Validation!$S$19:$S$178,$AI578)=1,"By surname","Unresolved"))))</f>
        <v/>
      </c>
      <c r="AK578" s="28" t="str">
        <f aca="false">IF($L578="","",IF(MATCH($L578,$L$2:$L$3000,0)&lt;&gt;ROW()-1,"",COUNT($AK$1:$AK577)+1))</f>
        <v/>
      </c>
      <c r="AL578" s="28" t="str">
        <f aca="false">IF($G578="","",IF(MATCH($G578,$G$2:$G$3000,0)&lt;&gt;ROW()-1,"",COUNT($AL$1:$AL577)+1))</f>
        <v/>
      </c>
      <c r="AM578" s="28" t="str">
        <f aca="false">IF($H578="","",IF(MATCH($H578,$H$2:$H$3000,0)&lt;&gt;ROW()-1,"",COUNT($AM$1:$AM577)+1))</f>
        <v/>
      </c>
      <c r="AN578" s="28" t="str">
        <f aca="false">IF($I578="","",IF(MATCH($I578,$I$2:$I$3000,0)&lt;&gt;ROW()-1,"",COUNT($AN$1:$AN577)+1))</f>
        <v/>
      </c>
      <c r="AO578" s="28" t="str">
        <f aca="false">IF($Q578="","",IF(MATCH($Q578,$Q$2:$Q$3000,0)&lt;&gt;ROW()-1,"",COUNT($AO$1:$AO577)+1))</f>
        <v/>
      </c>
    </row>
    <row r="579" customFormat="false" ht="12.75" hidden="false" customHeight="true" outlineLevel="0" collapsed="false">
      <c r="W579" s="24" t="n">
        <f aca="false">IF($F579="",0,IFERROR(IF(ISNUMBER($F579),INT($F579),DATE(VALUE(MID(SUBSTITUTE(LEFT($F579,FIND(" ",$F579&amp;" ")-1),"/",REPT(" ",20)),41,20)),VALUE(LEFT(SUBSTITUTE(LEFT($F579,FIND(" ",$F579&amp;" ")-1),"/",REPT(" ",20)),20)),VALUE(MID(SUBSTITUTE(LEFT($F579,FIND(" ",$F579&amp;" ")-1),"/",REPT(" ",20)),21,20)))),0))</f>
        <v>0</v>
      </c>
      <c r="X579" s="25" t="str">
        <f aca="false">IF(ISNUMBER($N579),$N579*Validation!$B$5,"")</f>
        <v/>
      </c>
      <c r="Y579" s="26" t="str">
        <f aca="false">IF($A579="","",SUBSTITUTE(SUBSTITUTE(SUBSTITUTE(SUBSTITUTE(SUBSTITUTE(SUBSTITUTE(SUBSTITUTE(UPPER(TRIM($A579)),"Á","A"),"É","E"),"Í","I"),"Ó","O"),"Ú","U"),"Ñ","N"),"Ü","U"))</f>
        <v/>
      </c>
      <c r="Z579" s="26" t="str">
        <f aca="false">IF($Y579="","",LEFT($Y579,1)&amp;" "&amp;TRIM(RIGHT(SUBSTITUTE($Y579," ",REPT(" ",50)),50)))</f>
        <v/>
      </c>
      <c r="AA579" s="27" t="str">
        <f aca="false">IF($AF579="","",IF(COUNTIF(Validation!$U$19:$U$178,$AF579)&gt;0,"OK","NO MATCH"))</f>
        <v/>
      </c>
      <c r="AB579" s="27" t="str">
        <f aca="false">IF($W579=0,"",IF(AND($W579&gt;=Validation!$B$3,$W579&lt;=Validation!$C$3),"Yes","No"))</f>
        <v/>
      </c>
      <c r="AC579" s="26" t="str">
        <f aca="false">IF($A579="","",$AF579&amp;"|"&amp;TEXT($W579,"yyyy-mm-dd")&amp;"|"&amp;$J579&amp;"|"&amp;$N579)</f>
        <v/>
      </c>
      <c r="AD579" s="27" t="str">
        <f aca="false">IF($AC579="","",IF(COUNTIF($AC$2:$AC$3000,$AC579)&gt;1,"REVIEW","OK"))</f>
        <v/>
      </c>
      <c r="AE579" s="27" t="str">
        <f aca="false">IF(OR($W579=0,$O579=""),"",IF(IFERROR(IF(ISNUMBER($O579),INT($O579),DATE(VALUE(MID(SUBSTITUTE(LEFT($O579,FIND(" ",$O579&amp;" ")-1),"/",REPT(" ",20)),41,20)),VALUE(LEFT(SUBSTITUTE(LEFT($O579,FIND(" ",$O579&amp;" ")-1),"/",REPT(" ",20)),20)),VALUE(MID(SUBSTITUTE(LEFT($O579,FIND(" ",$O579&amp;" ")-1),"/",REPT(" ",20)),21,20)))),0)&gt;$W579,"Late","Same day"))</f>
        <v/>
      </c>
      <c r="AF579" s="26" t="str">
        <f aca="false">IF($A579="","",IFERROR(INDEX(Validation!$C$193:$C$217,MATCH($A579,Validation!$A$193:$A$217,0)),IF(COUNTIF(Validation!$U$19:$U$178,$Z579)&gt;0,$Z579,IF(COUNTIF(Validation!$S$19:$S$178,$AI579)=1,INDEX(Validation!$U$19:$U$178,MATCH($AI579,Validation!$S$19:$S$178,0)),$Z579))))</f>
        <v/>
      </c>
      <c r="AG579" s="27" t="str">
        <f aca="false">IF(COUNTA($A579:$U579)=0,"",IF($A579="","No name",IF($F579="","No date",IF($W579=0,"Date ilegible",IF(NOT(ISNUMBER($N579)),"Hours no numéricas",IF($AA579="NO MATCH","Person no identificada","OK"))))))</f>
        <v/>
      </c>
      <c r="AH579" s="27" t="str">
        <f aca="false">IF($W579=0,"No date",IF($W579&lt;Validation!$B$3,"Before period",IF($W579&gt;Validation!$C$3,"After period","In period")))</f>
        <v>No date</v>
      </c>
      <c r="AI579" s="26" t="str">
        <f aca="false">IF($Y579="","",TRIM(RIGHT(SUBSTITUTE($Y579," ",REPT(" ",50)),50)))</f>
        <v/>
      </c>
      <c r="AJ579" s="27" t="str">
        <f aca="false">IF($A579="","",IF(NOT(ISERROR(MATCH($A579,Validation!$A$193:$A$217,0))),"Manual mapping",IF(COUNTIF(Validation!$U$19:$U$178,$Z579)&gt;0,"Direct",IF(COUNTIF(Validation!$S$19:$S$178,$AI579)=1,"By surname","Unresolved"))))</f>
        <v/>
      </c>
      <c r="AK579" s="28" t="str">
        <f aca="false">IF($L579="","",IF(MATCH($L579,$L$2:$L$3000,0)&lt;&gt;ROW()-1,"",COUNT($AK$1:$AK578)+1))</f>
        <v/>
      </c>
      <c r="AL579" s="28" t="str">
        <f aca="false">IF($G579="","",IF(MATCH($G579,$G$2:$G$3000,0)&lt;&gt;ROW()-1,"",COUNT($AL$1:$AL578)+1))</f>
        <v/>
      </c>
      <c r="AM579" s="28" t="str">
        <f aca="false">IF($H579="","",IF(MATCH($H579,$H$2:$H$3000,0)&lt;&gt;ROW()-1,"",COUNT($AM$1:$AM578)+1))</f>
        <v/>
      </c>
      <c r="AN579" s="28" t="str">
        <f aca="false">IF($I579="","",IF(MATCH($I579,$I$2:$I$3000,0)&lt;&gt;ROW()-1,"",COUNT($AN$1:$AN578)+1))</f>
        <v/>
      </c>
      <c r="AO579" s="28" t="str">
        <f aca="false">IF($Q579="","",IF(MATCH($Q579,$Q$2:$Q$3000,0)&lt;&gt;ROW()-1,"",COUNT($AO$1:$AO578)+1))</f>
        <v/>
      </c>
    </row>
    <row r="580" customFormat="false" ht="12.75" hidden="false" customHeight="true" outlineLevel="0" collapsed="false">
      <c r="W580" s="24" t="n">
        <f aca="false">IF($F580="",0,IFERROR(IF(ISNUMBER($F580),INT($F580),DATE(VALUE(MID(SUBSTITUTE(LEFT($F580,FIND(" ",$F580&amp;" ")-1),"/",REPT(" ",20)),41,20)),VALUE(LEFT(SUBSTITUTE(LEFT($F580,FIND(" ",$F580&amp;" ")-1),"/",REPT(" ",20)),20)),VALUE(MID(SUBSTITUTE(LEFT($F580,FIND(" ",$F580&amp;" ")-1),"/",REPT(" ",20)),21,20)))),0))</f>
        <v>0</v>
      </c>
      <c r="X580" s="25" t="str">
        <f aca="false">IF(ISNUMBER($N580),$N580*Validation!$B$5,"")</f>
        <v/>
      </c>
      <c r="Y580" s="26" t="str">
        <f aca="false">IF($A580="","",SUBSTITUTE(SUBSTITUTE(SUBSTITUTE(SUBSTITUTE(SUBSTITUTE(SUBSTITUTE(SUBSTITUTE(UPPER(TRIM($A580)),"Á","A"),"É","E"),"Í","I"),"Ó","O"),"Ú","U"),"Ñ","N"),"Ü","U"))</f>
        <v/>
      </c>
      <c r="Z580" s="26" t="str">
        <f aca="false">IF($Y580="","",LEFT($Y580,1)&amp;" "&amp;TRIM(RIGHT(SUBSTITUTE($Y580," ",REPT(" ",50)),50)))</f>
        <v/>
      </c>
      <c r="AA580" s="27" t="str">
        <f aca="false">IF($AF580="","",IF(COUNTIF(Validation!$U$19:$U$178,$AF580)&gt;0,"OK","NO MATCH"))</f>
        <v/>
      </c>
      <c r="AB580" s="27" t="str">
        <f aca="false">IF($W580=0,"",IF(AND($W580&gt;=Validation!$B$3,$W580&lt;=Validation!$C$3),"Yes","No"))</f>
        <v/>
      </c>
      <c r="AC580" s="26" t="str">
        <f aca="false">IF($A580="","",$AF580&amp;"|"&amp;TEXT($W580,"yyyy-mm-dd")&amp;"|"&amp;$J580&amp;"|"&amp;$N580)</f>
        <v/>
      </c>
      <c r="AD580" s="27" t="str">
        <f aca="false">IF($AC580="","",IF(COUNTIF($AC$2:$AC$3000,$AC580)&gt;1,"REVIEW","OK"))</f>
        <v/>
      </c>
      <c r="AE580" s="27" t="str">
        <f aca="false">IF(OR($W580=0,$O580=""),"",IF(IFERROR(IF(ISNUMBER($O580),INT($O580),DATE(VALUE(MID(SUBSTITUTE(LEFT($O580,FIND(" ",$O580&amp;" ")-1),"/",REPT(" ",20)),41,20)),VALUE(LEFT(SUBSTITUTE(LEFT($O580,FIND(" ",$O580&amp;" ")-1),"/",REPT(" ",20)),20)),VALUE(MID(SUBSTITUTE(LEFT($O580,FIND(" ",$O580&amp;" ")-1),"/",REPT(" ",20)),21,20)))),0)&gt;$W580,"Late","Same day"))</f>
        <v/>
      </c>
      <c r="AF580" s="26" t="str">
        <f aca="false">IF($A580="","",IFERROR(INDEX(Validation!$C$193:$C$217,MATCH($A580,Validation!$A$193:$A$217,0)),IF(COUNTIF(Validation!$U$19:$U$178,$Z580)&gt;0,$Z580,IF(COUNTIF(Validation!$S$19:$S$178,$AI580)=1,INDEX(Validation!$U$19:$U$178,MATCH($AI580,Validation!$S$19:$S$178,0)),$Z580))))</f>
        <v/>
      </c>
      <c r="AG580" s="27" t="str">
        <f aca="false">IF(COUNTA($A580:$U580)=0,"",IF($A580="","No name",IF($F580="","No date",IF($W580=0,"Date ilegible",IF(NOT(ISNUMBER($N580)),"Hours no numéricas",IF($AA580="NO MATCH","Person no identificada","OK"))))))</f>
        <v/>
      </c>
      <c r="AH580" s="27" t="str">
        <f aca="false">IF($W580=0,"No date",IF($W580&lt;Validation!$B$3,"Before period",IF($W580&gt;Validation!$C$3,"After period","In period")))</f>
        <v>No date</v>
      </c>
      <c r="AI580" s="26" t="str">
        <f aca="false">IF($Y580="","",TRIM(RIGHT(SUBSTITUTE($Y580," ",REPT(" ",50)),50)))</f>
        <v/>
      </c>
      <c r="AJ580" s="27" t="str">
        <f aca="false">IF($A580="","",IF(NOT(ISERROR(MATCH($A580,Validation!$A$193:$A$217,0))),"Manual mapping",IF(COUNTIF(Validation!$U$19:$U$178,$Z580)&gt;0,"Direct",IF(COUNTIF(Validation!$S$19:$S$178,$AI580)=1,"By surname","Unresolved"))))</f>
        <v/>
      </c>
      <c r="AK580" s="28" t="str">
        <f aca="false">IF($L580="","",IF(MATCH($L580,$L$2:$L$3000,0)&lt;&gt;ROW()-1,"",COUNT($AK$1:$AK579)+1))</f>
        <v/>
      </c>
      <c r="AL580" s="28" t="str">
        <f aca="false">IF($G580="","",IF(MATCH($G580,$G$2:$G$3000,0)&lt;&gt;ROW()-1,"",COUNT($AL$1:$AL579)+1))</f>
        <v/>
      </c>
      <c r="AM580" s="28" t="str">
        <f aca="false">IF($H580="","",IF(MATCH($H580,$H$2:$H$3000,0)&lt;&gt;ROW()-1,"",COUNT($AM$1:$AM579)+1))</f>
        <v/>
      </c>
      <c r="AN580" s="28" t="str">
        <f aca="false">IF($I580="","",IF(MATCH($I580,$I$2:$I$3000,0)&lt;&gt;ROW()-1,"",COUNT($AN$1:$AN579)+1))</f>
        <v/>
      </c>
      <c r="AO580" s="28" t="str">
        <f aca="false">IF($Q580="","",IF(MATCH($Q580,$Q$2:$Q$3000,0)&lt;&gt;ROW()-1,"",COUNT($AO$1:$AO579)+1))</f>
        <v/>
      </c>
    </row>
    <row r="581" customFormat="false" ht="12.75" hidden="false" customHeight="true" outlineLevel="0" collapsed="false">
      <c r="W581" s="24" t="n">
        <f aca="false">IF($F581="",0,IFERROR(IF(ISNUMBER($F581),INT($F581),DATE(VALUE(MID(SUBSTITUTE(LEFT($F581,FIND(" ",$F581&amp;" ")-1),"/",REPT(" ",20)),41,20)),VALUE(LEFT(SUBSTITUTE(LEFT($F581,FIND(" ",$F581&amp;" ")-1),"/",REPT(" ",20)),20)),VALUE(MID(SUBSTITUTE(LEFT($F581,FIND(" ",$F581&amp;" ")-1),"/",REPT(" ",20)),21,20)))),0))</f>
        <v>0</v>
      </c>
      <c r="X581" s="25" t="str">
        <f aca="false">IF(ISNUMBER($N581),$N581*Validation!$B$5,"")</f>
        <v/>
      </c>
      <c r="Y581" s="26" t="str">
        <f aca="false">IF($A581="","",SUBSTITUTE(SUBSTITUTE(SUBSTITUTE(SUBSTITUTE(SUBSTITUTE(SUBSTITUTE(SUBSTITUTE(UPPER(TRIM($A581)),"Á","A"),"É","E"),"Í","I"),"Ó","O"),"Ú","U"),"Ñ","N"),"Ü","U"))</f>
        <v/>
      </c>
      <c r="Z581" s="26" t="str">
        <f aca="false">IF($Y581="","",LEFT($Y581,1)&amp;" "&amp;TRIM(RIGHT(SUBSTITUTE($Y581," ",REPT(" ",50)),50)))</f>
        <v/>
      </c>
      <c r="AA581" s="27" t="str">
        <f aca="false">IF($AF581="","",IF(COUNTIF(Validation!$U$19:$U$178,$AF581)&gt;0,"OK","NO MATCH"))</f>
        <v/>
      </c>
      <c r="AB581" s="27" t="str">
        <f aca="false">IF($W581=0,"",IF(AND($W581&gt;=Validation!$B$3,$W581&lt;=Validation!$C$3),"Yes","No"))</f>
        <v/>
      </c>
      <c r="AC581" s="26" t="str">
        <f aca="false">IF($A581="","",$AF581&amp;"|"&amp;TEXT($W581,"yyyy-mm-dd")&amp;"|"&amp;$J581&amp;"|"&amp;$N581)</f>
        <v/>
      </c>
      <c r="AD581" s="27" t="str">
        <f aca="false">IF($AC581="","",IF(COUNTIF($AC$2:$AC$3000,$AC581)&gt;1,"REVIEW","OK"))</f>
        <v/>
      </c>
      <c r="AE581" s="27" t="str">
        <f aca="false">IF(OR($W581=0,$O581=""),"",IF(IFERROR(IF(ISNUMBER($O581),INT($O581),DATE(VALUE(MID(SUBSTITUTE(LEFT($O581,FIND(" ",$O581&amp;" ")-1),"/",REPT(" ",20)),41,20)),VALUE(LEFT(SUBSTITUTE(LEFT($O581,FIND(" ",$O581&amp;" ")-1),"/",REPT(" ",20)),20)),VALUE(MID(SUBSTITUTE(LEFT($O581,FIND(" ",$O581&amp;" ")-1),"/",REPT(" ",20)),21,20)))),0)&gt;$W581,"Late","Same day"))</f>
        <v/>
      </c>
      <c r="AF581" s="26" t="str">
        <f aca="false">IF($A581="","",IFERROR(INDEX(Validation!$C$193:$C$217,MATCH($A581,Validation!$A$193:$A$217,0)),IF(COUNTIF(Validation!$U$19:$U$178,$Z581)&gt;0,$Z581,IF(COUNTIF(Validation!$S$19:$S$178,$AI581)=1,INDEX(Validation!$U$19:$U$178,MATCH($AI581,Validation!$S$19:$S$178,0)),$Z581))))</f>
        <v/>
      </c>
      <c r="AG581" s="27" t="str">
        <f aca="false">IF(COUNTA($A581:$U581)=0,"",IF($A581="","No name",IF($F581="","No date",IF($W581=0,"Date ilegible",IF(NOT(ISNUMBER($N581)),"Hours no numéricas",IF($AA581="NO MATCH","Person no identificada","OK"))))))</f>
        <v/>
      </c>
      <c r="AH581" s="27" t="str">
        <f aca="false">IF($W581=0,"No date",IF($W581&lt;Validation!$B$3,"Before period",IF($W581&gt;Validation!$C$3,"After period","In period")))</f>
        <v>No date</v>
      </c>
      <c r="AI581" s="26" t="str">
        <f aca="false">IF($Y581="","",TRIM(RIGHT(SUBSTITUTE($Y581," ",REPT(" ",50)),50)))</f>
        <v/>
      </c>
      <c r="AJ581" s="27" t="str">
        <f aca="false">IF($A581="","",IF(NOT(ISERROR(MATCH($A581,Validation!$A$193:$A$217,0))),"Manual mapping",IF(COUNTIF(Validation!$U$19:$U$178,$Z581)&gt;0,"Direct",IF(COUNTIF(Validation!$S$19:$S$178,$AI581)=1,"By surname","Unresolved"))))</f>
        <v/>
      </c>
      <c r="AK581" s="28" t="str">
        <f aca="false">IF($L581="","",IF(MATCH($L581,$L$2:$L$3000,0)&lt;&gt;ROW()-1,"",COUNT($AK$1:$AK580)+1))</f>
        <v/>
      </c>
      <c r="AL581" s="28" t="str">
        <f aca="false">IF($G581="","",IF(MATCH($G581,$G$2:$G$3000,0)&lt;&gt;ROW()-1,"",COUNT($AL$1:$AL580)+1))</f>
        <v/>
      </c>
      <c r="AM581" s="28" t="str">
        <f aca="false">IF($H581="","",IF(MATCH($H581,$H$2:$H$3000,0)&lt;&gt;ROW()-1,"",COUNT($AM$1:$AM580)+1))</f>
        <v/>
      </c>
      <c r="AN581" s="28" t="str">
        <f aca="false">IF($I581="","",IF(MATCH($I581,$I$2:$I$3000,0)&lt;&gt;ROW()-1,"",COUNT($AN$1:$AN580)+1))</f>
        <v/>
      </c>
      <c r="AO581" s="28" t="str">
        <f aca="false">IF($Q581="","",IF(MATCH($Q581,$Q$2:$Q$3000,0)&lt;&gt;ROW()-1,"",COUNT($AO$1:$AO580)+1))</f>
        <v/>
      </c>
    </row>
    <row r="582" customFormat="false" ht="12.75" hidden="false" customHeight="true" outlineLevel="0" collapsed="false">
      <c r="W582" s="24" t="n">
        <f aca="false">IF($F582="",0,IFERROR(IF(ISNUMBER($F582),INT($F582),DATE(VALUE(MID(SUBSTITUTE(LEFT($F582,FIND(" ",$F582&amp;" ")-1),"/",REPT(" ",20)),41,20)),VALUE(LEFT(SUBSTITUTE(LEFT($F582,FIND(" ",$F582&amp;" ")-1),"/",REPT(" ",20)),20)),VALUE(MID(SUBSTITUTE(LEFT($F582,FIND(" ",$F582&amp;" ")-1),"/",REPT(" ",20)),21,20)))),0))</f>
        <v>0</v>
      </c>
      <c r="X582" s="25" t="str">
        <f aca="false">IF(ISNUMBER($N582),$N582*Validation!$B$5,"")</f>
        <v/>
      </c>
      <c r="Y582" s="26" t="str">
        <f aca="false">IF($A582="","",SUBSTITUTE(SUBSTITUTE(SUBSTITUTE(SUBSTITUTE(SUBSTITUTE(SUBSTITUTE(SUBSTITUTE(UPPER(TRIM($A582)),"Á","A"),"É","E"),"Í","I"),"Ó","O"),"Ú","U"),"Ñ","N"),"Ü","U"))</f>
        <v/>
      </c>
      <c r="Z582" s="26" t="str">
        <f aca="false">IF($Y582="","",LEFT($Y582,1)&amp;" "&amp;TRIM(RIGHT(SUBSTITUTE($Y582," ",REPT(" ",50)),50)))</f>
        <v/>
      </c>
      <c r="AA582" s="27" t="str">
        <f aca="false">IF($AF582="","",IF(COUNTIF(Validation!$U$19:$U$178,$AF582)&gt;0,"OK","NO MATCH"))</f>
        <v/>
      </c>
      <c r="AB582" s="27" t="str">
        <f aca="false">IF($W582=0,"",IF(AND($W582&gt;=Validation!$B$3,$W582&lt;=Validation!$C$3),"Yes","No"))</f>
        <v/>
      </c>
      <c r="AC582" s="26" t="str">
        <f aca="false">IF($A582="","",$AF582&amp;"|"&amp;TEXT($W582,"yyyy-mm-dd")&amp;"|"&amp;$J582&amp;"|"&amp;$N582)</f>
        <v/>
      </c>
      <c r="AD582" s="27" t="str">
        <f aca="false">IF($AC582="","",IF(COUNTIF($AC$2:$AC$3000,$AC582)&gt;1,"REVIEW","OK"))</f>
        <v/>
      </c>
      <c r="AE582" s="27" t="str">
        <f aca="false">IF(OR($W582=0,$O582=""),"",IF(IFERROR(IF(ISNUMBER($O582),INT($O582),DATE(VALUE(MID(SUBSTITUTE(LEFT($O582,FIND(" ",$O582&amp;" ")-1),"/",REPT(" ",20)),41,20)),VALUE(LEFT(SUBSTITUTE(LEFT($O582,FIND(" ",$O582&amp;" ")-1),"/",REPT(" ",20)),20)),VALUE(MID(SUBSTITUTE(LEFT($O582,FIND(" ",$O582&amp;" ")-1),"/",REPT(" ",20)),21,20)))),0)&gt;$W582,"Late","Same day"))</f>
        <v/>
      </c>
      <c r="AF582" s="26" t="str">
        <f aca="false">IF($A582="","",IFERROR(INDEX(Validation!$C$193:$C$217,MATCH($A582,Validation!$A$193:$A$217,0)),IF(COUNTIF(Validation!$U$19:$U$178,$Z582)&gt;0,$Z582,IF(COUNTIF(Validation!$S$19:$S$178,$AI582)=1,INDEX(Validation!$U$19:$U$178,MATCH($AI582,Validation!$S$19:$S$178,0)),$Z582))))</f>
        <v/>
      </c>
      <c r="AG582" s="27" t="str">
        <f aca="false">IF(COUNTA($A582:$U582)=0,"",IF($A582="","No name",IF($F582="","No date",IF($W582=0,"Date ilegible",IF(NOT(ISNUMBER($N582)),"Hours no numéricas",IF($AA582="NO MATCH","Person no identificada","OK"))))))</f>
        <v/>
      </c>
      <c r="AH582" s="27" t="str">
        <f aca="false">IF($W582=0,"No date",IF($W582&lt;Validation!$B$3,"Before period",IF($W582&gt;Validation!$C$3,"After period","In period")))</f>
        <v>No date</v>
      </c>
      <c r="AI582" s="26" t="str">
        <f aca="false">IF($Y582="","",TRIM(RIGHT(SUBSTITUTE($Y582," ",REPT(" ",50)),50)))</f>
        <v/>
      </c>
      <c r="AJ582" s="27" t="str">
        <f aca="false">IF($A582="","",IF(NOT(ISERROR(MATCH($A582,Validation!$A$193:$A$217,0))),"Manual mapping",IF(COUNTIF(Validation!$U$19:$U$178,$Z582)&gt;0,"Direct",IF(COUNTIF(Validation!$S$19:$S$178,$AI582)=1,"By surname","Unresolved"))))</f>
        <v/>
      </c>
      <c r="AK582" s="28" t="str">
        <f aca="false">IF($L582="","",IF(MATCH($L582,$L$2:$L$3000,0)&lt;&gt;ROW()-1,"",COUNT($AK$1:$AK581)+1))</f>
        <v/>
      </c>
      <c r="AL582" s="28" t="str">
        <f aca="false">IF($G582="","",IF(MATCH($G582,$G$2:$G$3000,0)&lt;&gt;ROW()-1,"",COUNT($AL$1:$AL581)+1))</f>
        <v/>
      </c>
      <c r="AM582" s="28" t="str">
        <f aca="false">IF($H582="","",IF(MATCH($H582,$H$2:$H$3000,0)&lt;&gt;ROW()-1,"",COUNT($AM$1:$AM581)+1))</f>
        <v/>
      </c>
      <c r="AN582" s="28" t="str">
        <f aca="false">IF($I582="","",IF(MATCH($I582,$I$2:$I$3000,0)&lt;&gt;ROW()-1,"",COUNT($AN$1:$AN581)+1))</f>
        <v/>
      </c>
      <c r="AO582" s="28" t="str">
        <f aca="false">IF($Q582="","",IF(MATCH($Q582,$Q$2:$Q$3000,0)&lt;&gt;ROW()-1,"",COUNT($AO$1:$AO581)+1))</f>
        <v/>
      </c>
    </row>
    <row r="583" customFormat="false" ht="12.75" hidden="false" customHeight="true" outlineLevel="0" collapsed="false">
      <c r="W583" s="24" t="n">
        <f aca="false">IF($F583="",0,IFERROR(IF(ISNUMBER($F583),INT($F583),DATE(VALUE(MID(SUBSTITUTE(LEFT($F583,FIND(" ",$F583&amp;" ")-1),"/",REPT(" ",20)),41,20)),VALUE(LEFT(SUBSTITUTE(LEFT($F583,FIND(" ",$F583&amp;" ")-1),"/",REPT(" ",20)),20)),VALUE(MID(SUBSTITUTE(LEFT($F583,FIND(" ",$F583&amp;" ")-1),"/",REPT(" ",20)),21,20)))),0))</f>
        <v>0</v>
      </c>
      <c r="X583" s="25" t="str">
        <f aca="false">IF(ISNUMBER($N583),$N583*Validation!$B$5,"")</f>
        <v/>
      </c>
      <c r="Y583" s="26" t="str">
        <f aca="false">IF($A583="","",SUBSTITUTE(SUBSTITUTE(SUBSTITUTE(SUBSTITUTE(SUBSTITUTE(SUBSTITUTE(SUBSTITUTE(UPPER(TRIM($A583)),"Á","A"),"É","E"),"Í","I"),"Ó","O"),"Ú","U"),"Ñ","N"),"Ü","U"))</f>
        <v/>
      </c>
      <c r="Z583" s="26" t="str">
        <f aca="false">IF($Y583="","",LEFT($Y583,1)&amp;" "&amp;TRIM(RIGHT(SUBSTITUTE($Y583," ",REPT(" ",50)),50)))</f>
        <v/>
      </c>
      <c r="AA583" s="27" t="str">
        <f aca="false">IF($AF583="","",IF(COUNTIF(Validation!$U$19:$U$178,$AF583)&gt;0,"OK","NO MATCH"))</f>
        <v/>
      </c>
      <c r="AB583" s="27" t="str">
        <f aca="false">IF($W583=0,"",IF(AND($W583&gt;=Validation!$B$3,$W583&lt;=Validation!$C$3),"Yes","No"))</f>
        <v/>
      </c>
      <c r="AC583" s="26" t="str">
        <f aca="false">IF($A583="","",$AF583&amp;"|"&amp;TEXT($W583,"yyyy-mm-dd")&amp;"|"&amp;$J583&amp;"|"&amp;$N583)</f>
        <v/>
      </c>
      <c r="AD583" s="27" t="str">
        <f aca="false">IF($AC583="","",IF(COUNTIF($AC$2:$AC$3000,$AC583)&gt;1,"REVIEW","OK"))</f>
        <v/>
      </c>
      <c r="AE583" s="27" t="str">
        <f aca="false">IF(OR($W583=0,$O583=""),"",IF(IFERROR(IF(ISNUMBER($O583),INT($O583),DATE(VALUE(MID(SUBSTITUTE(LEFT($O583,FIND(" ",$O583&amp;" ")-1),"/",REPT(" ",20)),41,20)),VALUE(LEFT(SUBSTITUTE(LEFT($O583,FIND(" ",$O583&amp;" ")-1),"/",REPT(" ",20)),20)),VALUE(MID(SUBSTITUTE(LEFT($O583,FIND(" ",$O583&amp;" ")-1),"/",REPT(" ",20)),21,20)))),0)&gt;$W583,"Late","Same day"))</f>
        <v/>
      </c>
      <c r="AF583" s="26" t="str">
        <f aca="false">IF($A583="","",IFERROR(INDEX(Validation!$C$193:$C$217,MATCH($A583,Validation!$A$193:$A$217,0)),IF(COUNTIF(Validation!$U$19:$U$178,$Z583)&gt;0,$Z583,IF(COUNTIF(Validation!$S$19:$S$178,$AI583)=1,INDEX(Validation!$U$19:$U$178,MATCH($AI583,Validation!$S$19:$S$178,0)),$Z583))))</f>
        <v/>
      </c>
      <c r="AG583" s="27" t="str">
        <f aca="false">IF(COUNTA($A583:$U583)=0,"",IF($A583="","No name",IF($F583="","No date",IF($W583=0,"Date ilegible",IF(NOT(ISNUMBER($N583)),"Hours no numéricas",IF($AA583="NO MATCH","Person no identificada","OK"))))))</f>
        <v/>
      </c>
      <c r="AH583" s="27" t="str">
        <f aca="false">IF($W583=0,"No date",IF($W583&lt;Validation!$B$3,"Before period",IF($W583&gt;Validation!$C$3,"After period","In period")))</f>
        <v>No date</v>
      </c>
      <c r="AI583" s="26" t="str">
        <f aca="false">IF($Y583="","",TRIM(RIGHT(SUBSTITUTE($Y583," ",REPT(" ",50)),50)))</f>
        <v/>
      </c>
      <c r="AJ583" s="27" t="str">
        <f aca="false">IF($A583="","",IF(NOT(ISERROR(MATCH($A583,Validation!$A$193:$A$217,0))),"Manual mapping",IF(COUNTIF(Validation!$U$19:$U$178,$Z583)&gt;0,"Direct",IF(COUNTIF(Validation!$S$19:$S$178,$AI583)=1,"By surname","Unresolved"))))</f>
        <v/>
      </c>
      <c r="AK583" s="28" t="str">
        <f aca="false">IF($L583="","",IF(MATCH($L583,$L$2:$L$3000,0)&lt;&gt;ROW()-1,"",COUNT($AK$1:$AK582)+1))</f>
        <v/>
      </c>
      <c r="AL583" s="28" t="str">
        <f aca="false">IF($G583="","",IF(MATCH($G583,$G$2:$G$3000,0)&lt;&gt;ROW()-1,"",COUNT($AL$1:$AL582)+1))</f>
        <v/>
      </c>
      <c r="AM583" s="28" t="str">
        <f aca="false">IF($H583="","",IF(MATCH($H583,$H$2:$H$3000,0)&lt;&gt;ROW()-1,"",COUNT($AM$1:$AM582)+1))</f>
        <v/>
      </c>
      <c r="AN583" s="28" t="str">
        <f aca="false">IF($I583="","",IF(MATCH($I583,$I$2:$I$3000,0)&lt;&gt;ROW()-1,"",COUNT($AN$1:$AN582)+1))</f>
        <v/>
      </c>
      <c r="AO583" s="28" t="str">
        <f aca="false">IF($Q583="","",IF(MATCH($Q583,$Q$2:$Q$3000,0)&lt;&gt;ROW()-1,"",COUNT($AO$1:$AO582)+1))</f>
        <v/>
      </c>
    </row>
    <row r="584" customFormat="false" ht="12.75" hidden="false" customHeight="true" outlineLevel="0" collapsed="false">
      <c r="W584" s="24" t="n">
        <f aca="false">IF($F584="",0,IFERROR(IF(ISNUMBER($F584),INT($F584),DATE(VALUE(MID(SUBSTITUTE(LEFT($F584,FIND(" ",$F584&amp;" ")-1),"/",REPT(" ",20)),41,20)),VALUE(LEFT(SUBSTITUTE(LEFT($F584,FIND(" ",$F584&amp;" ")-1),"/",REPT(" ",20)),20)),VALUE(MID(SUBSTITUTE(LEFT($F584,FIND(" ",$F584&amp;" ")-1),"/",REPT(" ",20)),21,20)))),0))</f>
        <v>0</v>
      </c>
      <c r="X584" s="25" t="str">
        <f aca="false">IF(ISNUMBER($N584),$N584*Validation!$B$5,"")</f>
        <v/>
      </c>
      <c r="Y584" s="26" t="str">
        <f aca="false">IF($A584="","",SUBSTITUTE(SUBSTITUTE(SUBSTITUTE(SUBSTITUTE(SUBSTITUTE(SUBSTITUTE(SUBSTITUTE(UPPER(TRIM($A584)),"Á","A"),"É","E"),"Í","I"),"Ó","O"),"Ú","U"),"Ñ","N"),"Ü","U"))</f>
        <v/>
      </c>
      <c r="Z584" s="26" t="str">
        <f aca="false">IF($Y584="","",LEFT($Y584,1)&amp;" "&amp;TRIM(RIGHT(SUBSTITUTE($Y584," ",REPT(" ",50)),50)))</f>
        <v/>
      </c>
      <c r="AA584" s="27" t="str">
        <f aca="false">IF($AF584="","",IF(COUNTIF(Validation!$U$19:$U$178,$AF584)&gt;0,"OK","NO MATCH"))</f>
        <v/>
      </c>
      <c r="AB584" s="27" t="str">
        <f aca="false">IF($W584=0,"",IF(AND($W584&gt;=Validation!$B$3,$W584&lt;=Validation!$C$3),"Yes","No"))</f>
        <v/>
      </c>
      <c r="AC584" s="26" t="str">
        <f aca="false">IF($A584="","",$AF584&amp;"|"&amp;TEXT($W584,"yyyy-mm-dd")&amp;"|"&amp;$J584&amp;"|"&amp;$N584)</f>
        <v/>
      </c>
      <c r="AD584" s="27" t="str">
        <f aca="false">IF($AC584="","",IF(COUNTIF($AC$2:$AC$3000,$AC584)&gt;1,"REVIEW","OK"))</f>
        <v/>
      </c>
      <c r="AE584" s="27" t="str">
        <f aca="false">IF(OR($W584=0,$O584=""),"",IF(IFERROR(IF(ISNUMBER($O584),INT($O584),DATE(VALUE(MID(SUBSTITUTE(LEFT($O584,FIND(" ",$O584&amp;" ")-1),"/",REPT(" ",20)),41,20)),VALUE(LEFT(SUBSTITUTE(LEFT($O584,FIND(" ",$O584&amp;" ")-1),"/",REPT(" ",20)),20)),VALUE(MID(SUBSTITUTE(LEFT($O584,FIND(" ",$O584&amp;" ")-1),"/",REPT(" ",20)),21,20)))),0)&gt;$W584,"Late","Same day"))</f>
        <v/>
      </c>
      <c r="AF584" s="26" t="str">
        <f aca="false">IF($A584="","",IFERROR(INDEX(Validation!$C$193:$C$217,MATCH($A584,Validation!$A$193:$A$217,0)),IF(COUNTIF(Validation!$U$19:$U$178,$Z584)&gt;0,$Z584,IF(COUNTIF(Validation!$S$19:$S$178,$AI584)=1,INDEX(Validation!$U$19:$U$178,MATCH($AI584,Validation!$S$19:$S$178,0)),$Z584))))</f>
        <v/>
      </c>
      <c r="AG584" s="27" t="str">
        <f aca="false">IF(COUNTA($A584:$U584)=0,"",IF($A584="","No name",IF($F584="","No date",IF($W584=0,"Date ilegible",IF(NOT(ISNUMBER($N584)),"Hours no numéricas",IF($AA584="NO MATCH","Person no identificada","OK"))))))</f>
        <v/>
      </c>
      <c r="AH584" s="27" t="str">
        <f aca="false">IF($W584=0,"No date",IF($W584&lt;Validation!$B$3,"Before period",IF($W584&gt;Validation!$C$3,"After period","In period")))</f>
        <v>No date</v>
      </c>
      <c r="AI584" s="26" t="str">
        <f aca="false">IF($Y584="","",TRIM(RIGHT(SUBSTITUTE($Y584," ",REPT(" ",50)),50)))</f>
        <v/>
      </c>
      <c r="AJ584" s="27" t="str">
        <f aca="false">IF($A584="","",IF(NOT(ISERROR(MATCH($A584,Validation!$A$193:$A$217,0))),"Manual mapping",IF(COUNTIF(Validation!$U$19:$U$178,$Z584)&gt;0,"Direct",IF(COUNTIF(Validation!$S$19:$S$178,$AI584)=1,"By surname","Unresolved"))))</f>
        <v/>
      </c>
      <c r="AK584" s="28" t="str">
        <f aca="false">IF($L584="","",IF(MATCH($L584,$L$2:$L$3000,0)&lt;&gt;ROW()-1,"",COUNT($AK$1:$AK583)+1))</f>
        <v/>
      </c>
      <c r="AL584" s="28" t="str">
        <f aca="false">IF($G584="","",IF(MATCH($G584,$G$2:$G$3000,0)&lt;&gt;ROW()-1,"",COUNT($AL$1:$AL583)+1))</f>
        <v/>
      </c>
      <c r="AM584" s="28" t="str">
        <f aca="false">IF($H584="","",IF(MATCH($H584,$H$2:$H$3000,0)&lt;&gt;ROW()-1,"",COUNT($AM$1:$AM583)+1))</f>
        <v/>
      </c>
      <c r="AN584" s="28" t="str">
        <f aca="false">IF($I584="","",IF(MATCH($I584,$I$2:$I$3000,0)&lt;&gt;ROW()-1,"",COUNT($AN$1:$AN583)+1))</f>
        <v/>
      </c>
      <c r="AO584" s="28" t="str">
        <f aca="false">IF($Q584="","",IF(MATCH($Q584,$Q$2:$Q$3000,0)&lt;&gt;ROW()-1,"",COUNT($AO$1:$AO583)+1))</f>
        <v/>
      </c>
    </row>
    <row r="585" customFormat="false" ht="12.75" hidden="false" customHeight="true" outlineLevel="0" collapsed="false">
      <c r="W585" s="24" t="n">
        <f aca="false">IF($F585="",0,IFERROR(IF(ISNUMBER($F585),INT($F585),DATE(VALUE(MID(SUBSTITUTE(LEFT($F585,FIND(" ",$F585&amp;" ")-1),"/",REPT(" ",20)),41,20)),VALUE(LEFT(SUBSTITUTE(LEFT($F585,FIND(" ",$F585&amp;" ")-1),"/",REPT(" ",20)),20)),VALUE(MID(SUBSTITUTE(LEFT($F585,FIND(" ",$F585&amp;" ")-1),"/",REPT(" ",20)),21,20)))),0))</f>
        <v>0</v>
      </c>
      <c r="X585" s="25" t="str">
        <f aca="false">IF(ISNUMBER($N585),$N585*Validation!$B$5,"")</f>
        <v/>
      </c>
      <c r="Y585" s="26" t="str">
        <f aca="false">IF($A585="","",SUBSTITUTE(SUBSTITUTE(SUBSTITUTE(SUBSTITUTE(SUBSTITUTE(SUBSTITUTE(SUBSTITUTE(UPPER(TRIM($A585)),"Á","A"),"É","E"),"Í","I"),"Ó","O"),"Ú","U"),"Ñ","N"),"Ü","U"))</f>
        <v/>
      </c>
      <c r="Z585" s="26" t="str">
        <f aca="false">IF($Y585="","",LEFT($Y585,1)&amp;" "&amp;TRIM(RIGHT(SUBSTITUTE($Y585," ",REPT(" ",50)),50)))</f>
        <v/>
      </c>
      <c r="AA585" s="27" t="str">
        <f aca="false">IF($AF585="","",IF(COUNTIF(Validation!$U$19:$U$178,$AF585)&gt;0,"OK","NO MATCH"))</f>
        <v/>
      </c>
      <c r="AB585" s="27" t="str">
        <f aca="false">IF($W585=0,"",IF(AND($W585&gt;=Validation!$B$3,$W585&lt;=Validation!$C$3),"Yes","No"))</f>
        <v/>
      </c>
      <c r="AC585" s="26" t="str">
        <f aca="false">IF($A585="","",$AF585&amp;"|"&amp;TEXT($W585,"yyyy-mm-dd")&amp;"|"&amp;$J585&amp;"|"&amp;$N585)</f>
        <v/>
      </c>
      <c r="AD585" s="27" t="str">
        <f aca="false">IF($AC585="","",IF(COUNTIF($AC$2:$AC$3000,$AC585)&gt;1,"REVIEW","OK"))</f>
        <v/>
      </c>
      <c r="AE585" s="27" t="str">
        <f aca="false">IF(OR($W585=0,$O585=""),"",IF(IFERROR(IF(ISNUMBER($O585),INT($O585),DATE(VALUE(MID(SUBSTITUTE(LEFT($O585,FIND(" ",$O585&amp;" ")-1),"/",REPT(" ",20)),41,20)),VALUE(LEFT(SUBSTITUTE(LEFT($O585,FIND(" ",$O585&amp;" ")-1),"/",REPT(" ",20)),20)),VALUE(MID(SUBSTITUTE(LEFT($O585,FIND(" ",$O585&amp;" ")-1),"/",REPT(" ",20)),21,20)))),0)&gt;$W585,"Late","Same day"))</f>
        <v/>
      </c>
      <c r="AF585" s="26" t="str">
        <f aca="false">IF($A585="","",IFERROR(INDEX(Validation!$C$193:$C$217,MATCH($A585,Validation!$A$193:$A$217,0)),IF(COUNTIF(Validation!$U$19:$U$178,$Z585)&gt;0,$Z585,IF(COUNTIF(Validation!$S$19:$S$178,$AI585)=1,INDEX(Validation!$U$19:$U$178,MATCH($AI585,Validation!$S$19:$S$178,0)),$Z585))))</f>
        <v/>
      </c>
      <c r="AG585" s="27" t="str">
        <f aca="false">IF(COUNTA($A585:$U585)=0,"",IF($A585="","No name",IF($F585="","No date",IF($W585=0,"Date ilegible",IF(NOT(ISNUMBER($N585)),"Hours no numéricas",IF($AA585="NO MATCH","Person no identificada","OK"))))))</f>
        <v/>
      </c>
      <c r="AH585" s="27" t="str">
        <f aca="false">IF($W585=0,"No date",IF($W585&lt;Validation!$B$3,"Before period",IF($W585&gt;Validation!$C$3,"After period","In period")))</f>
        <v>No date</v>
      </c>
      <c r="AI585" s="26" t="str">
        <f aca="false">IF($Y585="","",TRIM(RIGHT(SUBSTITUTE($Y585," ",REPT(" ",50)),50)))</f>
        <v/>
      </c>
      <c r="AJ585" s="27" t="str">
        <f aca="false">IF($A585="","",IF(NOT(ISERROR(MATCH($A585,Validation!$A$193:$A$217,0))),"Manual mapping",IF(COUNTIF(Validation!$U$19:$U$178,$Z585)&gt;0,"Direct",IF(COUNTIF(Validation!$S$19:$S$178,$AI585)=1,"By surname","Unresolved"))))</f>
        <v/>
      </c>
      <c r="AK585" s="28" t="str">
        <f aca="false">IF($L585="","",IF(MATCH($L585,$L$2:$L$3000,0)&lt;&gt;ROW()-1,"",COUNT($AK$1:$AK584)+1))</f>
        <v/>
      </c>
      <c r="AL585" s="28" t="str">
        <f aca="false">IF($G585="","",IF(MATCH($G585,$G$2:$G$3000,0)&lt;&gt;ROW()-1,"",COUNT($AL$1:$AL584)+1))</f>
        <v/>
      </c>
      <c r="AM585" s="28" t="str">
        <f aca="false">IF($H585="","",IF(MATCH($H585,$H$2:$H$3000,0)&lt;&gt;ROW()-1,"",COUNT($AM$1:$AM584)+1))</f>
        <v/>
      </c>
      <c r="AN585" s="28" t="str">
        <f aca="false">IF($I585="","",IF(MATCH($I585,$I$2:$I$3000,0)&lt;&gt;ROW()-1,"",COUNT($AN$1:$AN584)+1))</f>
        <v/>
      </c>
      <c r="AO585" s="28" t="str">
        <f aca="false">IF($Q585="","",IF(MATCH($Q585,$Q$2:$Q$3000,0)&lt;&gt;ROW()-1,"",COUNT($AO$1:$AO584)+1))</f>
        <v/>
      </c>
    </row>
    <row r="586" customFormat="false" ht="12.75" hidden="false" customHeight="true" outlineLevel="0" collapsed="false">
      <c r="W586" s="24" t="n">
        <f aca="false">IF($F586="",0,IFERROR(IF(ISNUMBER($F586),INT($F586),DATE(VALUE(MID(SUBSTITUTE(LEFT($F586,FIND(" ",$F586&amp;" ")-1),"/",REPT(" ",20)),41,20)),VALUE(LEFT(SUBSTITUTE(LEFT($F586,FIND(" ",$F586&amp;" ")-1),"/",REPT(" ",20)),20)),VALUE(MID(SUBSTITUTE(LEFT($F586,FIND(" ",$F586&amp;" ")-1),"/",REPT(" ",20)),21,20)))),0))</f>
        <v>0</v>
      </c>
      <c r="X586" s="25" t="str">
        <f aca="false">IF(ISNUMBER($N586),$N586*Validation!$B$5,"")</f>
        <v/>
      </c>
      <c r="Y586" s="26" t="str">
        <f aca="false">IF($A586="","",SUBSTITUTE(SUBSTITUTE(SUBSTITUTE(SUBSTITUTE(SUBSTITUTE(SUBSTITUTE(SUBSTITUTE(UPPER(TRIM($A586)),"Á","A"),"É","E"),"Í","I"),"Ó","O"),"Ú","U"),"Ñ","N"),"Ü","U"))</f>
        <v/>
      </c>
      <c r="Z586" s="26" t="str">
        <f aca="false">IF($Y586="","",LEFT($Y586,1)&amp;" "&amp;TRIM(RIGHT(SUBSTITUTE($Y586," ",REPT(" ",50)),50)))</f>
        <v/>
      </c>
      <c r="AA586" s="27" t="str">
        <f aca="false">IF($AF586="","",IF(COUNTIF(Validation!$U$19:$U$178,$AF586)&gt;0,"OK","NO MATCH"))</f>
        <v/>
      </c>
      <c r="AB586" s="27" t="str">
        <f aca="false">IF($W586=0,"",IF(AND($W586&gt;=Validation!$B$3,$W586&lt;=Validation!$C$3),"Yes","No"))</f>
        <v/>
      </c>
      <c r="AC586" s="26" t="str">
        <f aca="false">IF($A586="","",$AF586&amp;"|"&amp;TEXT($W586,"yyyy-mm-dd")&amp;"|"&amp;$J586&amp;"|"&amp;$N586)</f>
        <v/>
      </c>
      <c r="AD586" s="27" t="str">
        <f aca="false">IF($AC586="","",IF(COUNTIF($AC$2:$AC$3000,$AC586)&gt;1,"REVIEW","OK"))</f>
        <v/>
      </c>
      <c r="AE586" s="27" t="str">
        <f aca="false">IF(OR($W586=0,$O586=""),"",IF(IFERROR(IF(ISNUMBER($O586),INT($O586),DATE(VALUE(MID(SUBSTITUTE(LEFT($O586,FIND(" ",$O586&amp;" ")-1),"/",REPT(" ",20)),41,20)),VALUE(LEFT(SUBSTITUTE(LEFT($O586,FIND(" ",$O586&amp;" ")-1),"/",REPT(" ",20)),20)),VALUE(MID(SUBSTITUTE(LEFT($O586,FIND(" ",$O586&amp;" ")-1),"/",REPT(" ",20)),21,20)))),0)&gt;$W586,"Late","Same day"))</f>
        <v/>
      </c>
      <c r="AF586" s="26" t="str">
        <f aca="false">IF($A586="","",IFERROR(INDEX(Validation!$C$193:$C$217,MATCH($A586,Validation!$A$193:$A$217,0)),IF(COUNTIF(Validation!$U$19:$U$178,$Z586)&gt;0,$Z586,IF(COUNTIF(Validation!$S$19:$S$178,$AI586)=1,INDEX(Validation!$U$19:$U$178,MATCH($AI586,Validation!$S$19:$S$178,0)),$Z586))))</f>
        <v/>
      </c>
      <c r="AG586" s="27" t="str">
        <f aca="false">IF(COUNTA($A586:$U586)=0,"",IF($A586="","No name",IF($F586="","No date",IF($W586=0,"Date ilegible",IF(NOT(ISNUMBER($N586)),"Hours no numéricas",IF($AA586="NO MATCH","Person no identificada","OK"))))))</f>
        <v/>
      </c>
      <c r="AH586" s="27" t="str">
        <f aca="false">IF($W586=0,"No date",IF($W586&lt;Validation!$B$3,"Before period",IF($W586&gt;Validation!$C$3,"After period","In period")))</f>
        <v>No date</v>
      </c>
      <c r="AI586" s="26" t="str">
        <f aca="false">IF($Y586="","",TRIM(RIGHT(SUBSTITUTE($Y586," ",REPT(" ",50)),50)))</f>
        <v/>
      </c>
      <c r="AJ586" s="27" t="str">
        <f aca="false">IF($A586="","",IF(NOT(ISERROR(MATCH($A586,Validation!$A$193:$A$217,0))),"Manual mapping",IF(COUNTIF(Validation!$U$19:$U$178,$Z586)&gt;0,"Direct",IF(COUNTIF(Validation!$S$19:$S$178,$AI586)=1,"By surname","Unresolved"))))</f>
        <v/>
      </c>
      <c r="AK586" s="28" t="str">
        <f aca="false">IF($L586="","",IF(MATCH($L586,$L$2:$L$3000,0)&lt;&gt;ROW()-1,"",COUNT($AK$1:$AK585)+1))</f>
        <v/>
      </c>
      <c r="AL586" s="28" t="str">
        <f aca="false">IF($G586="","",IF(MATCH($G586,$G$2:$G$3000,0)&lt;&gt;ROW()-1,"",COUNT($AL$1:$AL585)+1))</f>
        <v/>
      </c>
      <c r="AM586" s="28" t="str">
        <f aca="false">IF($H586="","",IF(MATCH($H586,$H$2:$H$3000,0)&lt;&gt;ROW()-1,"",COUNT($AM$1:$AM585)+1))</f>
        <v/>
      </c>
      <c r="AN586" s="28" t="str">
        <f aca="false">IF($I586="","",IF(MATCH($I586,$I$2:$I$3000,0)&lt;&gt;ROW()-1,"",COUNT($AN$1:$AN585)+1))</f>
        <v/>
      </c>
      <c r="AO586" s="28" t="str">
        <f aca="false">IF($Q586="","",IF(MATCH($Q586,$Q$2:$Q$3000,0)&lt;&gt;ROW()-1,"",COUNT($AO$1:$AO585)+1))</f>
        <v/>
      </c>
    </row>
    <row r="587" customFormat="false" ht="12.75" hidden="false" customHeight="true" outlineLevel="0" collapsed="false">
      <c r="W587" s="24" t="n">
        <f aca="false">IF($F587="",0,IFERROR(IF(ISNUMBER($F587),INT($F587),DATE(VALUE(MID(SUBSTITUTE(LEFT($F587,FIND(" ",$F587&amp;" ")-1),"/",REPT(" ",20)),41,20)),VALUE(LEFT(SUBSTITUTE(LEFT($F587,FIND(" ",$F587&amp;" ")-1),"/",REPT(" ",20)),20)),VALUE(MID(SUBSTITUTE(LEFT($F587,FIND(" ",$F587&amp;" ")-1),"/",REPT(" ",20)),21,20)))),0))</f>
        <v>0</v>
      </c>
      <c r="X587" s="25" t="str">
        <f aca="false">IF(ISNUMBER($N587),$N587*Validation!$B$5,"")</f>
        <v/>
      </c>
      <c r="Y587" s="26" t="str">
        <f aca="false">IF($A587="","",SUBSTITUTE(SUBSTITUTE(SUBSTITUTE(SUBSTITUTE(SUBSTITUTE(SUBSTITUTE(SUBSTITUTE(UPPER(TRIM($A587)),"Á","A"),"É","E"),"Í","I"),"Ó","O"),"Ú","U"),"Ñ","N"),"Ü","U"))</f>
        <v/>
      </c>
      <c r="Z587" s="26" t="str">
        <f aca="false">IF($Y587="","",LEFT($Y587,1)&amp;" "&amp;TRIM(RIGHT(SUBSTITUTE($Y587," ",REPT(" ",50)),50)))</f>
        <v/>
      </c>
      <c r="AA587" s="27" t="str">
        <f aca="false">IF($AF587="","",IF(COUNTIF(Validation!$U$19:$U$178,$AF587)&gt;0,"OK","NO MATCH"))</f>
        <v/>
      </c>
      <c r="AB587" s="27" t="str">
        <f aca="false">IF($W587=0,"",IF(AND($W587&gt;=Validation!$B$3,$W587&lt;=Validation!$C$3),"Yes","No"))</f>
        <v/>
      </c>
      <c r="AC587" s="26" t="str">
        <f aca="false">IF($A587="","",$AF587&amp;"|"&amp;TEXT($W587,"yyyy-mm-dd")&amp;"|"&amp;$J587&amp;"|"&amp;$N587)</f>
        <v/>
      </c>
      <c r="AD587" s="27" t="str">
        <f aca="false">IF($AC587="","",IF(COUNTIF($AC$2:$AC$3000,$AC587)&gt;1,"REVIEW","OK"))</f>
        <v/>
      </c>
      <c r="AE587" s="27" t="str">
        <f aca="false">IF(OR($W587=0,$O587=""),"",IF(IFERROR(IF(ISNUMBER($O587),INT($O587),DATE(VALUE(MID(SUBSTITUTE(LEFT($O587,FIND(" ",$O587&amp;" ")-1),"/",REPT(" ",20)),41,20)),VALUE(LEFT(SUBSTITUTE(LEFT($O587,FIND(" ",$O587&amp;" ")-1),"/",REPT(" ",20)),20)),VALUE(MID(SUBSTITUTE(LEFT($O587,FIND(" ",$O587&amp;" ")-1),"/",REPT(" ",20)),21,20)))),0)&gt;$W587,"Late","Same day"))</f>
        <v/>
      </c>
      <c r="AF587" s="26" t="str">
        <f aca="false">IF($A587="","",IFERROR(INDEX(Validation!$C$193:$C$217,MATCH($A587,Validation!$A$193:$A$217,0)),IF(COUNTIF(Validation!$U$19:$U$178,$Z587)&gt;0,$Z587,IF(COUNTIF(Validation!$S$19:$S$178,$AI587)=1,INDEX(Validation!$U$19:$U$178,MATCH($AI587,Validation!$S$19:$S$178,0)),$Z587))))</f>
        <v/>
      </c>
      <c r="AG587" s="27" t="str">
        <f aca="false">IF(COUNTA($A587:$U587)=0,"",IF($A587="","No name",IF($F587="","No date",IF($W587=0,"Date ilegible",IF(NOT(ISNUMBER($N587)),"Hours no numéricas",IF($AA587="NO MATCH","Person no identificada","OK"))))))</f>
        <v/>
      </c>
      <c r="AH587" s="27" t="str">
        <f aca="false">IF($W587=0,"No date",IF($W587&lt;Validation!$B$3,"Before period",IF($W587&gt;Validation!$C$3,"After period","In period")))</f>
        <v>No date</v>
      </c>
      <c r="AI587" s="26" t="str">
        <f aca="false">IF($Y587="","",TRIM(RIGHT(SUBSTITUTE($Y587," ",REPT(" ",50)),50)))</f>
        <v/>
      </c>
      <c r="AJ587" s="27" t="str">
        <f aca="false">IF($A587="","",IF(NOT(ISERROR(MATCH($A587,Validation!$A$193:$A$217,0))),"Manual mapping",IF(COUNTIF(Validation!$U$19:$U$178,$Z587)&gt;0,"Direct",IF(COUNTIF(Validation!$S$19:$S$178,$AI587)=1,"By surname","Unresolved"))))</f>
        <v/>
      </c>
      <c r="AK587" s="28" t="str">
        <f aca="false">IF($L587="","",IF(MATCH($L587,$L$2:$L$3000,0)&lt;&gt;ROW()-1,"",COUNT($AK$1:$AK586)+1))</f>
        <v/>
      </c>
      <c r="AL587" s="28" t="str">
        <f aca="false">IF($G587="","",IF(MATCH($G587,$G$2:$G$3000,0)&lt;&gt;ROW()-1,"",COUNT($AL$1:$AL586)+1))</f>
        <v/>
      </c>
      <c r="AM587" s="28" t="str">
        <f aca="false">IF($H587="","",IF(MATCH($H587,$H$2:$H$3000,0)&lt;&gt;ROW()-1,"",COUNT($AM$1:$AM586)+1))</f>
        <v/>
      </c>
      <c r="AN587" s="28" t="str">
        <f aca="false">IF($I587="","",IF(MATCH($I587,$I$2:$I$3000,0)&lt;&gt;ROW()-1,"",COUNT($AN$1:$AN586)+1))</f>
        <v/>
      </c>
      <c r="AO587" s="28" t="str">
        <f aca="false">IF($Q587="","",IF(MATCH($Q587,$Q$2:$Q$3000,0)&lt;&gt;ROW()-1,"",COUNT($AO$1:$AO586)+1))</f>
        <v/>
      </c>
    </row>
    <row r="588" customFormat="false" ht="12.75" hidden="false" customHeight="true" outlineLevel="0" collapsed="false">
      <c r="W588" s="24" t="n">
        <f aca="false">IF($F588="",0,IFERROR(IF(ISNUMBER($F588),INT($F588),DATE(VALUE(MID(SUBSTITUTE(LEFT($F588,FIND(" ",$F588&amp;" ")-1),"/",REPT(" ",20)),41,20)),VALUE(LEFT(SUBSTITUTE(LEFT($F588,FIND(" ",$F588&amp;" ")-1),"/",REPT(" ",20)),20)),VALUE(MID(SUBSTITUTE(LEFT($F588,FIND(" ",$F588&amp;" ")-1),"/",REPT(" ",20)),21,20)))),0))</f>
        <v>0</v>
      </c>
      <c r="X588" s="25" t="str">
        <f aca="false">IF(ISNUMBER($N588),$N588*Validation!$B$5,"")</f>
        <v/>
      </c>
      <c r="Y588" s="26" t="str">
        <f aca="false">IF($A588="","",SUBSTITUTE(SUBSTITUTE(SUBSTITUTE(SUBSTITUTE(SUBSTITUTE(SUBSTITUTE(SUBSTITUTE(UPPER(TRIM($A588)),"Á","A"),"É","E"),"Í","I"),"Ó","O"),"Ú","U"),"Ñ","N"),"Ü","U"))</f>
        <v/>
      </c>
      <c r="Z588" s="26" t="str">
        <f aca="false">IF($Y588="","",LEFT($Y588,1)&amp;" "&amp;TRIM(RIGHT(SUBSTITUTE($Y588," ",REPT(" ",50)),50)))</f>
        <v/>
      </c>
      <c r="AA588" s="27" t="str">
        <f aca="false">IF($AF588="","",IF(COUNTIF(Validation!$U$19:$U$178,$AF588)&gt;0,"OK","NO MATCH"))</f>
        <v/>
      </c>
      <c r="AB588" s="27" t="str">
        <f aca="false">IF($W588=0,"",IF(AND($W588&gt;=Validation!$B$3,$W588&lt;=Validation!$C$3),"Yes","No"))</f>
        <v/>
      </c>
      <c r="AC588" s="26" t="str">
        <f aca="false">IF($A588="","",$AF588&amp;"|"&amp;TEXT($W588,"yyyy-mm-dd")&amp;"|"&amp;$J588&amp;"|"&amp;$N588)</f>
        <v/>
      </c>
      <c r="AD588" s="27" t="str">
        <f aca="false">IF($AC588="","",IF(COUNTIF($AC$2:$AC$3000,$AC588)&gt;1,"REVIEW","OK"))</f>
        <v/>
      </c>
      <c r="AE588" s="27" t="str">
        <f aca="false">IF(OR($W588=0,$O588=""),"",IF(IFERROR(IF(ISNUMBER($O588),INT($O588),DATE(VALUE(MID(SUBSTITUTE(LEFT($O588,FIND(" ",$O588&amp;" ")-1),"/",REPT(" ",20)),41,20)),VALUE(LEFT(SUBSTITUTE(LEFT($O588,FIND(" ",$O588&amp;" ")-1),"/",REPT(" ",20)),20)),VALUE(MID(SUBSTITUTE(LEFT($O588,FIND(" ",$O588&amp;" ")-1),"/",REPT(" ",20)),21,20)))),0)&gt;$W588,"Late","Same day"))</f>
        <v/>
      </c>
      <c r="AF588" s="26" t="str">
        <f aca="false">IF($A588="","",IFERROR(INDEX(Validation!$C$193:$C$217,MATCH($A588,Validation!$A$193:$A$217,0)),IF(COUNTIF(Validation!$U$19:$U$178,$Z588)&gt;0,$Z588,IF(COUNTIF(Validation!$S$19:$S$178,$AI588)=1,INDEX(Validation!$U$19:$U$178,MATCH($AI588,Validation!$S$19:$S$178,0)),$Z588))))</f>
        <v/>
      </c>
      <c r="AG588" s="27" t="str">
        <f aca="false">IF(COUNTA($A588:$U588)=0,"",IF($A588="","No name",IF($F588="","No date",IF($W588=0,"Date ilegible",IF(NOT(ISNUMBER($N588)),"Hours no numéricas",IF($AA588="NO MATCH","Person no identificada","OK"))))))</f>
        <v/>
      </c>
      <c r="AH588" s="27" t="str">
        <f aca="false">IF($W588=0,"No date",IF($W588&lt;Validation!$B$3,"Before period",IF($W588&gt;Validation!$C$3,"After period","In period")))</f>
        <v>No date</v>
      </c>
      <c r="AI588" s="26" t="str">
        <f aca="false">IF($Y588="","",TRIM(RIGHT(SUBSTITUTE($Y588," ",REPT(" ",50)),50)))</f>
        <v/>
      </c>
      <c r="AJ588" s="27" t="str">
        <f aca="false">IF($A588="","",IF(NOT(ISERROR(MATCH($A588,Validation!$A$193:$A$217,0))),"Manual mapping",IF(COUNTIF(Validation!$U$19:$U$178,$Z588)&gt;0,"Direct",IF(COUNTIF(Validation!$S$19:$S$178,$AI588)=1,"By surname","Unresolved"))))</f>
        <v/>
      </c>
      <c r="AK588" s="28" t="str">
        <f aca="false">IF($L588="","",IF(MATCH($L588,$L$2:$L$3000,0)&lt;&gt;ROW()-1,"",COUNT($AK$1:$AK587)+1))</f>
        <v/>
      </c>
      <c r="AL588" s="28" t="str">
        <f aca="false">IF($G588="","",IF(MATCH($G588,$G$2:$G$3000,0)&lt;&gt;ROW()-1,"",COUNT($AL$1:$AL587)+1))</f>
        <v/>
      </c>
      <c r="AM588" s="28" t="str">
        <f aca="false">IF($H588="","",IF(MATCH($H588,$H$2:$H$3000,0)&lt;&gt;ROW()-1,"",COUNT($AM$1:$AM587)+1))</f>
        <v/>
      </c>
      <c r="AN588" s="28" t="str">
        <f aca="false">IF($I588="","",IF(MATCH($I588,$I$2:$I$3000,0)&lt;&gt;ROW()-1,"",COUNT($AN$1:$AN587)+1))</f>
        <v/>
      </c>
      <c r="AO588" s="28" t="str">
        <f aca="false">IF($Q588="","",IF(MATCH($Q588,$Q$2:$Q$3000,0)&lt;&gt;ROW()-1,"",COUNT($AO$1:$AO587)+1))</f>
        <v/>
      </c>
    </row>
    <row r="589" customFormat="false" ht="12.75" hidden="false" customHeight="true" outlineLevel="0" collapsed="false">
      <c r="W589" s="24" t="n">
        <f aca="false">IF($F589="",0,IFERROR(IF(ISNUMBER($F589),INT($F589),DATE(VALUE(MID(SUBSTITUTE(LEFT($F589,FIND(" ",$F589&amp;" ")-1),"/",REPT(" ",20)),41,20)),VALUE(LEFT(SUBSTITUTE(LEFT($F589,FIND(" ",$F589&amp;" ")-1),"/",REPT(" ",20)),20)),VALUE(MID(SUBSTITUTE(LEFT($F589,FIND(" ",$F589&amp;" ")-1),"/",REPT(" ",20)),21,20)))),0))</f>
        <v>0</v>
      </c>
      <c r="X589" s="25" t="str">
        <f aca="false">IF(ISNUMBER($N589),$N589*Validation!$B$5,"")</f>
        <v/>
      </c>
      <c r="Y589" s="26" t="str">
        <f aca="false">IF($A589="","",SUBSTITUTE(SUBSTITUTE(SUBSTITUTE(SUBSTITUTE(SUBSTITUTE(SUBSTITUTE(SUBSTITUTE(UPPER(TRIM($A589)),"Á","A"),"É","E"),"Í","I"),"Ó","O"),"Ú","U"),"Ñ","N"),"Ü","U"))</f>
        <v/>
      </c>
      <c r="Z589" s="26" t="str">
        <f aca="false">IF($Y589="","",LEFT($Y589,1)&amp;" "&amp;TRIM(RIGHT(SUBSTITUTE($Y589," ",REPT(" ",50)),50)))</f>
        <v/>
      </c>
      <c r="AA589" s="27" t="str">
        <f aca="false">IF($AF589="","",IF(COUNTIF(Validation!$U$19:$U$178,$AF589)&gt;0,"OK","NO MATCH"))</f>
        <v/>
      </c>
      <c r="AB589" s="27" t="str">
        <f aca="false">IF($W589=0,"",IF(AND($W589&gt;=Validation!$B$3,$W589&lt;=Validation!$C$3),"Yes","No"))</f>
        <v/>
      </c>
      <c r="AC589" s="26" t="str">
        <f aca="false">IF($A589="","",$AF589&amp;"|"&amp;TEXT($W589,"yyyy-mm-dd")&amp;"|"&amp;$J589&amp;"|"&amp;$N589)</f>
        <v/>
      </c>
      <c r="AD589" s="27" t="str">
        <f aca="false">IF($AC589="","",IF(COUNTIF($AC$2:$AC$3000,$AC589)&gt;1,"REVIEW","OK"))</f>
        <v/>
      </c>
      <c r="AE589" s="27" t="str">
        <f aca="false">IF(OR($W589=0,$O589=""),"",IF(IFERROR(IF(ISNUMBER($O589),INT($O589),DATE(VALUE(MID(SUBSTITUTE(LEFT($O589,FIND(" ",$O589&amp;" ")-1),"/",REPT(" ",20)),41,20)),VALUE(LEFT(SUBSTITUTE(LEFT($O589,FIND(" ",$O589&amp;" ")-1),"/",REPT(" ",20)),20)),VALUE(MID(SUBSTITUTE(LEFT($O589,FIND(" ",$O589&amp;" ")-1),"/",REPT(" ",20)),21,20)))),0)&gt;$W589,"Late","Same day"))</f>
        <v/>
      </c>
      <c r="AF589" s="26" t="str">
        <f aca="false">IF($A589="","",IFERROR(INDEX(Validation!$C$193:$C$217,MATCH($A589,Validation!$A$193:$A$217,0)),IF(COUNTIF(Validation!$U$19:$U$178,$Z589)&gt;0,$Z589,IF(COUNTIF(Validation!$S$19:$S$178,$AI589)=1,INDEX(Validation!$U$19:$U$178,MATCH($AI589,Validation!$S$19:$S$178,0)),$Z589))))</f>
        <v/>
      </c>
      <c r="AG589" s="27" t="str">
        <f aca="false">IF(COUNTA($A589:$U589)=0,"",IF($A589="","No name",IF($F589="","No date",IF($W589=0,"Date ilegible",IF(NOT(ISNUMBER($N589)),"Hours no numéricas",IF($AA589="NO MATCH","Person no identificada","OK"))))))</f>
        <v/>
      </c>
      <c r="AH589" s="27" t="str">
        <f aca="false">IF($W589=0,"No date",IF($W589&lt;Validation!$B$3,"Before period",IF($W589&gt;Validation!$C$3,"After period","In period")))</f>
        <v>No date</v>
      </c>
      <c r="AI589" s="26" t="str">
        <f aca="false">IF($Y589="","",TRIM(RIGHT(SUBSTITUTE($Y589," ",REPT(" ",50)),50)))</f>
        <v/>
      </c>
      <c r="AJ589" s="27" t="str">
        <f aca="false">IF($A589="","",IF(NOT(ISERROR(MATCH($A589,Validation!$A$193:$A$217,0))),"Manual mapping",IF(COUNTIF(Validation!$U$19:$U$178,$Z589)&gt;0,"Direct",IF(COUNTIF(Validation!$S$19:$S$178,$AI589)=1,"By surname","Unresolved"))))</f>
        <v/>
      </c>
      <c r="AK589" s="28" t="str">
        <f aca="false">IF($L589="","",IF(MATCH($L589,$L$2:$L$3000,0)&lt;&gt;ROW()-1,"",COUNT($AK$1:$AK588)+1))</f>
        <v/>
      </c>
      <c r="AL589" s="28" t="str">
        <f aca="false">IF($G589="","",IF(MATCH($G589,$G$2:$G$3000,0)&lt;&gt;ROW()-1,"",COUNT($AL$1:$AL588)+1))</f>
        <v/>
      </c>
      <c r="AM589" s="28" t="str">
        <f aca="false">IF($H589="","",IF(MATCH($H589,$H$2:$H$3000,0)&lt;&gt;ROW()-1,"",COUNT($AM$1:$AM588)+1))</f>
        <v/>
      </c>
      <c r="AN589" s="28" t="str">
        <f aca="false">IF($I589="","",IF(MATCH($I589,$I$2:$I$3000,0)&lt;&gt;ROW()-1,"",COUNT($AN$1:$AN588)+1))</f>
        <v/>
      </c>
      <c r="AO589" s="28" t="str">
        <f aca="false">IF($Q589="","",IF(MATCH($Q589,$Q$2:$Q$3000,0)&lt;&gt;ROW()-1,"",COUNT($AO$1:$AO588)+1))</f>
        <v/>
      </c>
    </row>
    <row r="590" customFormat="false" ht="12.75" hidden="false" customHeight="true" outlineLevel="0" collapsed="false">
      <c r="W590" s="24" t="n">
        <f aca="false">IF($F590="",0,IFERROR(IF(ISNUMBER($F590),INT($F590),DATE(VALUE(MID(SUBSTITUTE(LEFT($F590,FIND(" ",$F590&amp;" ")-1),"/",REPT(" ",20)),41,20)),VALUE(LEFT(SUBSTITUTE(LEFT($F590,FIND(" ",$F590&amp;" ")-1),"/",REPT(" ",20)),20)),VALUE(MID(SUBSTITUTE(LEFT($F590,FIND(" ",$F590&amp;" ")-1),"/",REPT(" ",20)),21,20)))),0))</f>
        <v>0</v>
      </c>
      <c r="X590" s="25" t="str">
        <f aca="false">IF(ISNUMBER($N590),$N590*Validation!$B$5,"")</f>
        <v/>
      </c>
      <c r="Y590" s="26" t="str">
        <f aca="false">IF($A590="","",SUBSTITUTE(SUBSTITUTE(SUBSTITUTE(SUBSTITUTE(SUBSTITUTE(SUBSTITUTE(SUBSTITUTE(UPPER(TRIM($A590)),"Á","A"),"É","E"),"Í","I"),"Ó","O"),"Ú","U"),"Ñ","N"),"Ü","U"))</f>
        <v/>
      </c>
      <c r="Z590" s="26" t="str">
        <f aca="false">IF($Y590="","",LEFT($Y590,1)&amp;" "&amp;TRIM(RIGHT(SUBSTITUTE($Y590," ",REPT(" ",50)),50)))</f>
        <v/>
      </c>
      <c r="AA590" s="27" t="str">
        <f aca="false">IF($AF590="","",IF(COUNTIF(Validation!$U$19:$U$178,$AF590)&gt;0,"OK","NO MATCH"))</f>
        <v/>
      </c>
      <c r="AB590" s="27" t="str">
        <f aca="false">IF($W590=0,"",IF(AND($W590&gt;=Validation!$B$3,$W590&lt;=Validation!$C$3),"Yes","No"))</f>
        <v/>
      </c>
      <c r="AC590" s="26" t="str">
        <f aca="false">IF($A590="","",$AF590&amp;"|"&amp;TEXT($W590,"yyyy-mm-dd")&amp;"|"&amp;$J590&amp;"|"&amp;$N590)</f>
        <v/>
      </c>
      <c r="AD590" s="27" t="str">
        <f aca="false">IF($AC590="","",IF(COUNTIF($AC$2:$AC$3000,$AC590)&gt;1,"REVIEW","OK"))</f>
        <v/>
      </c>
      <c r="AE590" s="27" t="str">
        <f aca="false">IF(OR($W590=0,$O590=""),"",IF(IFERROR(IF(ISNUMBER($O590),INT($O590),DATE(VALUE(MID(SUBSTITUTE(LEFT($O590,FIND(" ",$O590&amp;" ")-1),"/",REPT(" ",20)),41,20)),VALUE(LEFT(SUBSTITUTE(LEFT($O590,FIND(" ",$O590&amp;" ")-1),"/",REPT(" ",20)),20)),VALUE(MID(SUBSTITUTE(LEFT($O590,FIND(" ",$O590&amp;" ")-1),"/",REPT(" ",20)),21,20)))),0)&gt;$W590,"Late","Same day"))</f>
        <v/>
      </c>
      <c r="AF590" s="26" t="str">
        <f aca="false">IF($A590="","",IFERROR(INDEX(Validation!$C$193:$C$217,MATCH($A590,Validation!$A$193:$A$217,0)),IF(COUNTIF(Validation!$U$19:$U$178,$Z590)&gt;0,$Z590,IF(COUNTIF(Validation!$S$19:$S$178,$AI590)=1,INDEX(Validation!$U$19:$U$178,MATCH($AI590,Validation!$S$19:$S$178,0)),$Z590))))</f>
        <v/>
      </c>
      <c r="AG590" s="27" t="str">
        <f aca="false">IF(COUNTA($A590:$U590)=0,"",IF($A590="","No name",IF($F590="","No date",IF($W590=0,"Date ilegible",IF(NOT(ISNUMBER($N590)),"Hours no numéricas",IF($AA590="NO MATCH","Person no identificada","OK"))))))</f>
        <v/>
      </c>
      <c r="AH590" s="27" t="str">
        <f aca="false">IF($W590=0,"No date",IF($W590&lt;Validation!$B$3,"Before period",IF($W590&gt;Validation!$C$3,"After period","In period")))</f>
        <v>No date</v>
      </c>
      <c r="AI590" s="26" t="str">
        <f aca="false">IF($Y590="","",TRIM(RIGHT(SUBSTITUTE($Y590," ",REPT(" ",50)),50)))</f>
        <v/>
      </c>
      <c r="AJ590" s="27" t="str">
        <f aca="false">IF($A590="","",IF(NOT(ISERROR(MATCH($A590,Validation!$A$193:$A$217,0))),"Manual mapping",IF(COUNTIF(Validation!$U$19:$U$178,$Z590)&gt;0,"Direct",IF(COUNTIF(Validation!$S$19:$S$178,$AI590)=1,"By surname","Unresolved"))))</f>
        <v/>
      </c>
      <c r="AK590" s="28" t="str">
        <f aca="false">IF($L590="","",IF(MATCH($L590,$L$2:$L$3000,0)&lt;&gt;ROW()-1,"",COUNT($AK$1:$AK589)+1))</f>
        <v/>
      </c>
      <c r="AL590" s="28" t="str">
        <f aca="false">IF($G590="","",IF(MATCH($G590,$G$2:$G$3000,0)&lt;&gt;ROW()-1,"",COUNT($AL$1:$AL589)+1))</f>
        <v/>
      </c>
      <c r="AM590" s="28" t="str">
        <f aca="false">IF($H590="","",IF(MATCH($H590,$H$2:$H$3000,0)&lt;&gt;ROW()-1,"",COUNT($AM$1:$AM589)+1))</f>
        <v/>
      </c>
      <c r="AN590" s="28" t="str">
        <f aca="false">IF($I590="","",IF(MATCH($I590,$I$2:$I$3000,0)&lt;&gt;ROW()-1,"",COUNT($AN$1:$AN589)+1))</f>
        <v/>
      </c>
      <c r="AO590" s="28" t="str">
        <f aca="false">IF($Q590="","",IF(MATCH($Q590,$Q$2:$Q$3000,0)&lt;&gt;ROW()-1,"",COUNT($AO$1:$AO589)+1))</f>
        <v/>
      </c>
    </row>
    <row r="591" customFormat="false" ht="12.75" hidden="false" customHeight="true" outlineLevel="0" collapsed="false">
      <c r="W591" s="24" t="n">
        <f aca="false">IF($F591="",0,IFERROR(IF(ISNUMBER($F591),INT($F591),DATE(VALUE(MID(SUBSTITUTE(LEFT($F591,FIND(" ",$F591&amp;" ")-1),"/",REPT(" ",20)),41,20)),VALUE(LEFT(SUBSTITUTE(LEFT($F591,FIND(" ",$F591&amp;" ")-1),"/",REPT(" ",20)),20)),VALUE(MID(SUBSTITUTE(LEFT($F591,FIND(" ",$F591&amp;" ")-1),"/",REPT(" ",20)),21,20)))),0))</f>
        <v>0</v>
      </c>
      <c r="X591" s="25" t="str">
        <f aca="false">IF(ISNUMBER($N591),$N591*Validation!$B$5,"")</f>
        <v/>
      </c>
      <c r="Y591" s="26" t="str">
        <f aca="false">IF($A591="","",SUBSTITUTE(SUBSTITUTE(SUBSTITUTE(SUBSTITUTE(SUBSTITUTE(SUBSTITUTE(SUBSTITUTE(UPPER(TRIM($A591)),"Á","A"),"É","E"),"Í","I"),"Ó","O"),"Ú","U"),"Ñ","N"),"Ü","U"))</f>
        <v/>
      </c>
      <c r="Z591" s="26" t="str">
        <f aca="false">IF($Y591="","",LEFT($Y591,1)&amp;" "&amp;TRIM(RIGHT(SUBSTITUTE($Y591," ",REPT(" ",50)),50)))</f>
        <v/>
      </c>
      <c r="AA591" s="27" t="str">
        <f aca="false">IF($AF591="","",IF(COUNTIF(Validation!$U$19:$U$178,$AF591)&gt;0,"OK","NO MATCH"))</f>
        <v/>
      </c>
      <c r="AB591" s="27" t="str">
        <f aca="false">IF($W591=0,"",IF(AND($W591&gt;=Validation!$B$3,$W591&lt;=Validation!$C$3),"Yes","No"))</f>
        <v/>
      </c>
      <c r="AC591" s="26" t="str">
        <f aca="false">IF($A591="","",$AF591&amp;"|"&amp;TEXT($W591,"yyyy-mm-dd")&amp;"|"&amp;$J591&amp;"|"&amp;$N591)</f>
        <v/>
      </c>
      <c r="AD591" s="27" t="str">
        <f aca="false">IF($AC591="","",IF(COUNTIF($AC$2:$AC$3000,$AC591)&gt;1,"REVIEW","OK"))</f>
        <v/>
      </c>
      <c r="AE591" s="27" t="str">
        <f aca="false">IF(OR($W591=0,$O591=""),"",IF(IFERROR(IF(ISNUMBER($O591),INT($O591),DATE(VALUE(MID(SUBSTITUTE(LEFT($O591,FIND(" ",$O591&amp;" ")-1),"/",REPT(" ",20)),41,20)),VALUE(LEFT(SUBSTITUTE(LEFT($O591,FIND(" ",$O591&amp;" ")-1),"/",REPT(" ",20)),20)),VALUE(MID(SUBSTITUTE(LEFT($O591,FIND(" ",$O591&amp;" ")-1),"/",REPT(" ",20)),21,20)))),0)&gt;$W591,"Late","Same day"))</f>
        <v/>
      </c>
      <c r="AF591" s="26" t="str">
        <f aca="false">IF($A591="","",IFERROR(INDEX(Validation!$C$193:$C$217,MATCH($A591,Validation!$A$193:$A$217,0)),IF(COUNTIF(Validation!$U$19:$U$178,$Z591)&gt;0,$Z591,IF(COUNTIF(Validation!$S$19:$S$178,$AI591)=1,INDEX(Validation!$U$19:$U$178,MATCH($AI591,Validation!$S$19:$S$178,0)),$Z591))))</f>
        <v/>
      </c>
      <c r="AG591" s="27" t="str">
        <f aca="false">IF(COUNTA($A591:$U591)=0,"",IF($A591="","No name",IF($F591="","No date",IF($W591=0,"Date ilegible",IF(NOT(ISNUMBER($N591)),"Hours no numéricas",IF($AA591="NO MATCH","Person no identificada","OK"))))))</f>
        <v/>
      </c>
      <c r="AH591" s="27" t="str">
        <f aca="false">IF($W591=0,"No date",IF($W591&lt;Validation!$B$3,"Before period",IF($W591&gt;Validation!$C$3,"After period","In period")))</f>
        <v>No date</v>
      </c>
      <c r="AI591" s="26" t="str">
        <f aca="false">IF($Y591="","",TRIM(RIGHT(SUBSTITUTE($Y591," ",REPT(" ",50)),50)))</f>
        <v/>
      </c>
      <c r="AJ591" s="27" t="str">
        <f aca="false">IF($A591="","",IF(NOT(ISERROR(MATCH($A591,Validation!$A$193:$A$217,0))),"Manual mapping",IF(COUNTIF(Validation!$U$19:$U$178,$Z591)&gt;0,"Direct",IF(COUNTIF(Validation!$S$19:$S$178,$AI591)=1,"By surname","Unresolved"))))</f>
        <v/>
      </c>
      <c r="AK591" s="28" t="str">
        <f aca="false">IF($L591="","",IF(MATCH($L591,$L$2:$L$3000,0)&lt;&gt;ROW()-1,"",COUNT($AK$1:$AK590)+1))</f>
        <v/>
      </c>
      <c r="AL591" s="28" t="str">
        <f aca="false">IF($G591="","",IF(MATCH($G591,$G$2:$G$3000,0)&lt;&gt;ROW()-1,"",COUNT($AL$1:$AL590)+1))</f>
        <v/>
      </c>
      <c r="AM591" s="28" t="str">
        <f aca="false">IF($H591="","",IF(MATCH($H591,$H$2:$H$3000,0)&lt;&gt;ROW()-1,"",COUNT($AM$1:$AM590)+1))</f>
        <v/>
      </c>
      <c r="AN591" s="28" t="str">
        <f aca="false">IF($I591="","",IF(MATCH($I591,$I$2:$I$3000,0)&lt;&gt;ROW()-1,"",COUNT($AN$1:$AN590)+1))</f>
        <v/>
      </c>
      <c r="AO591" s="28" t="str">
        <f aca="false">IF($Q591="","",IF(MATCH($Q591,$Q$2:$Q$3000,0)&lt;&gt;ROW()-1,"",COUNT($AO$1:$AO590)+1))</f>
        <v/>
      </c>
    </row>
    <row r="592" customFormat="false" ht="12.75" hidden="false" customHeight="true" outlineLevel="0" collapsed="false">
      <c r="W592" s="24" t="n">
        <f aca="false">IF($F592="",0,IFERROR(IF(ISNUMBER($F592),INT($F592),DATE(VALUE(MID(SUBSTITUTE(LEFT($F592,FIND(" ",$F592&amp;" ")-1),"/",REPT(" ",20)),41,20)),VALUE(LEFT(SUBSTITUTE(LEFT($F592,FIND(" ",$F592&amp;" ")-1),"/",REPT(" ",20)),20)),VALUE(MID(SUBSTITUTE(LEFT($F592,FIND(" ",$F592&amp;" ")-1),"/",REPT(" ",20)),21,20)))),0))</f>
        <v>0</v>
      </c>
      <c r="X592" s="25" t="str">
        <f aca="false">IF(ISNUMBER($N592),$N592*Validation!$B$5,"")</f>
        <v/>
      </c>
      <c r="Y592" s="26" t="str">
        <f aca="false">IF($A592="","",SUBSTITUTE(SUBSTITUTE(SUBSTITUTE(SUBSTITUTE(SUBSTITUTE(SUBSTITUTE(SUBSTITUTE(UPPER(TRIM($A592)),"Á","A"),"É","E"),"Í","I"),"Ó","O"),"Ú","U"),"Ñ","N"),"Ü","U"))</f>
        <v/>
      </c>
      <c r="Z592" s="26" t="str">
        <f aca="false">IF($Y592="","",LEFT($Y592,1)&amp;" "&amp;TRIM(RIGHT(SUBSTITUTE($Y592," ",REPT(" ",50)),50)))</f>
        <v/>
      </c>
      <c r="AA592" s="27" t="str">
        <f aca="false">IF($AF592="","",IF(COUNTIF(Validation!$U$19:$U$178,$AF592)&gt;0,"OK","NO MATCH"))</f>
        <v/>
      </c>
      <c r="AB592" s="27" t="str">
        <f aca="false">IF($W592=0,"",IF(AND($W592&gt;=Validation!$B$3,$W592&lt;=Validation!$C$3),"Yes","No"))</f>
        <v/>
      </c>
      <c r="AC592" s="26" t="str">
        <f aca="false">IF($A592="","",$AF592&amp;"|"&amp;TEXT($W592,"yyyy-mm-dd")&amp;"|"&amp;$J592&amp;"|"&amp;$N592)</f>
        <v/>
      </c>
      <c r="AD592" s="27" t="str">
        <f aca="false">IF($AC592="","",IF(COUNTIF($AC$2:$AC$3000,$AC592)&gt;1,"REVIEW","OK"))</f>
        <v/>
      </c>
      <c r="AE592" s="27" t="str">
        <f aca="false">IF(OR($W592=0,$O592=""),"",IF(IFERROR(IF(ISNUMBER($O592),INT($O592),DATE(VALUE(MID(SUBSTITUTE(LEFT($O592,FIND(" ",$O592&amp;" ")-1),"/",REPT(" ",20)),41,20)),VALUE(LEFT(SUBSTITUTE(LEFT($O592,FIND(" ",$O592&amp;" ")-1),"/",REPT(" ",20)),20)),VALUE(MID(SUBSTITUTE(LEFT($O592,FIND(" ",$O592&amp;" ")-1),"/",REPT(" ",20)),21,20)))),0)&gt;$W592,"Late","Same day"))</f>
        <v/>
      </c>
      <c r="AF592" s="26" t="str">
        <f aca="false">IF($A592="","",IFERROR(INDEX(Validation!$C$193:$C$217,MATCH($A592,Validation!$A$193:$A$217,0)),IF(COUNTIF(Validation!$U$19:$U$178,$Z592)&gt;0,$Z592,IF(COUNTIF(Validation!$S$19:$S$178,$AI592)=1,INDEX(Validation!$U$19:$U$178,MATCH($AI592,Validation!$S$19:$S$178,0)),$Z592))))</f>
        <v/>
      </c>
      <c r="AG592" s="27" t="str">
        <f aca="false">IF(COUNTA($A592:$U592)=0,"",IF($A592="","No name",IF($F592="","No date",IF($W592=0,"Date ilegible",IF(NOT(ISNUMBER($N592)),"Hours no numéricas",IF($AA592="NO MATCH","Person no identificada","OK"))))))</f>
        <v/>
      </c>
      <c r="AH592" s="27" t="str">
        <f aca="false">IF($W592=0,"No date",IF($W592&lt;Validation!$B$3,"Before period",IF($W592&gt;Validation!$C$3,"After period","In period")))</f>
        <v>No date</v>
      </c>
      <c r="AI592" s="26" t="str">
        <f aca="false">IF($Y592="","",TRIM(RIGHT(SUBSTITUTE($Y592," ",REPT(" ",50)),50)))</f>
        <v/>
      </c>
      <c r="AJ592" s="27" t="str">
        <f aca="false">IF($A592="","",IF(NOT(ISERROR(MATCH($A592,Validation!$A$193:$A$217,0))),"Manual mapping",IF(COUNTIF(Validation!$U$19:$U$178,$Z592)&gt;0,"Direct",IF(COUNTIF(Validation!$S$19:$S$178,$AI592)=1,"By surname","Unresolved"))))</f>
        <v/>
      </c>
      <c r="AK592" s="28" t="str">
        <f aca="false">IF($L592="","",IF(MATCH($L592,$L$2:$L$3000,0)&lt;&gt;ROW()-1,"",COUNT($AK$1:$AK591)+1))</f>
        <v/>
      </c>
      <c r="AL592" s="28" t="str">
        <f aca="false">IF($G592="","",IF(MATCH($G592,$G$2:$G$3000,0)&lt;&gt;ROW()-1,"",COUNT($AL$1:$AL591)+1))</f>
        <v/>
      </c>
      <c r="AM592" s="28" t="str">
        <f aca="false">IF($H592="","",IF(MATCH($H592,$H$2:$H$3000,0)&lt;&gt;ROW()-1,"",COUNT($AM$1:$AM591)+1))</f>
        <v/>
      </c>
      <c r="AN592" s="28" t="str">
        <f aca="false">IF($I592="","",IF(MATCH($I592,$I$2:$I$3000,0)&lt;&gt;ROW()-1,"",COUNT($AN$1:$AN591)+1))</f>
        <v/>
      </c>
      <c r="AO592" s="28" t="str">
        <f aca="false">IF($Q592="","",IF(MATCH($Q592,$Q$2:$Q$3000,0)&lt;&gt;ROW()-1,"",COUNT($AO$1:$AO591)+1))</f>
        <v/>
      </c>
    </row>
    <row r="593" customFormat="false" ht="12.75" hidden="false" customHeight="true" outlineLevel="0" collapsed="false">
      <c r="W593" s="24" t="n">
        <f aca="false">IF($F593="",0,IFERROR(IF(ISNUMBER($F593),INT($F593),DATE(VALUE(MID(SUBSTITUTE(LEFT($F593,FIND(" ",$F593&amp;" ")-1),"/",REPT(" ",20)),41,20)),VALUE(LEFT(SUBSTITUTE(LEFT($F593,FIND(" ",$F593&amp;" ")-1),"/",REPT(" ",20)),20)),VALUE(MID(SUBSTITUTE(LEFT($F593,FIND(" ",$F593&amp;" ")-1),"/",REPT(" ",20)),21,20)))),0))</f>
        <v>0</v>
      </c>
      <c r="X593" s="25" t="str">
        <f aca="false">IF(ISNUMBER($N593),$N593*Validation!$B$5,"")</f>
        <v/>
      </c>
      <c r="Y593" s="26" t="str">
        <f aca="false">IF($A593="","",SUBSTITUTE(SUBSTITUTE(SUBSTITUTE(SUBSTITUTE(SUBSTITUTE(SUBSTITUTE(SUBSTITUTE(UPPER(TRIM($A593)),"Á","A"),"É","E"),"Í","I"),"Ó","O"),"Ú","U"),"Ñ","N"),"Ü","U"))</f>
        <v/>
      </c>
      <c r="Z593" s="26" t="str">
        <f aca="false">IF($Y593="","",LEFT($Y593,1)&amp;" "&amp;TRIM(RIGHT(SUBSTITUTE($Y593," ",REPT(" ",50)),50)))</f>
        <v/>
      </c>
      <c r="AA593" s="27" t="str">
        <f aca="false">IF($AF593="","",IF(COUNTIF(Validation!$U$19:$U$178,$AF593)&gt;0,"OK","NO MATCH"))</f>
        <v/>
      </c>
      <c r="AB593" s="27" t="str">
        <f aca="false">IF($W593=0,"",IF(AND($W593&gt;=Validation!$B$3,$W593&lt;=Validation!$C$3),"Yes","No"))</f>
        <v/>
      </c>
      <c r="AC593" s="26" t="str">
        <f aca="false">IF($A593="","",$AF593&amp;"|"&amp;TEXT($W593,"yyyy-mm-dd")&amp;"|"&amp;$J593&amp;"|"&amp;$N593)</f>
        <v/>
      </c>
      <c r="AD593" s="27" t="str">
        <f aca="false">IF($AC593="","",IF(COUNTIF($AC$2:$AC$3000,$AC593)&gt;1,"REVIEW","OK"))</f>
        <v/>
      </c>
      <c r="AE593" s="27" t="str">
        <f aca="false">IF(OR($W593=0,$O593=""),"",IF(IFERROR(IF(ISNUMBER($O593),INT($O593),DATE(VALUE(MID(SUBSTITUTE(LEFT($O593,FIND(" ",$O593&amp;" ")-1),"/",REPT(" ",20)),41,20)),VALUE(LEFT(SUBSTITUTE(LEFT($O593,FIND(" ",$O593&amp;" ")-1),"/",REPT(" ",20)),20)),VALUE(MID(SUBSTITUTE(LEFT($O593,FIND(" ",$O593&amp;" ")-1),"/",REPT(" ",20)),21,20)))),0)&gt;$W593,"Late","Same day"))</f>
        <v/>
      </c>
      <c r="AF593" s="26" t="str">
        <f aca="false">IF($A593="","",IFERROR(INDEX(Validation!$C$193:$C$217,MATCH($A593,Validation!$A$193:$A$217,0)),IF(COUNTIF(Validation!$U$19:$U$178,$Z593)&gt;0,$Z593,IF(COUNTIF(Validation!$S$19:$S$178,$AI593)=1,INDEX(Validation!$U$19:$U$178,MATCH($AI593,Validation!$S$19:$S$178,0)),$Z593))))</f>
        <v/>
      </c>
      <c r="AG593" s="27" t="str">
        <f aca="false">IF(COUNTA($A593:$U593)=0,"",IF($A593="","No name",IF($F593="","No date",IF($W593=0,"Date ilegible",IF(NOT(ISNUMBER($N593)),"Hours no numéricas",IF($AA593="NO MATCH","Person no identificada","OK"))))))</f>
        <v/>
      </c>
      <c r="AH593" s="27" t="str">
        <f aca="false">IF($W593=0,"No date",IF($W593&lt;Validation!$B$3,"Before period",IF($W593&gt;Validation!$C$3,"After period","In period")))</f>
        <v>No date</v>
      </c>
      <c r="AI593" s="26" t="str">
        <f aca="false">IF($Y593="","",TRIM(RIGHT(SUBSTITUTE($Y593," ",REPT(" ",50)),50)))</f>
        <v/>
      </c>
      <c r="AJ593" s="27" t="str">
        <f aca="false">IF($A593="","",IF(NOT(ISERROR(MATCH($A593,Validation!$A$193:$A$217,0))),"Manual mapping",IF(COUNTIF(Validation!$U$19:$U$178,$Z593)&gt;0,"Direct",IF(COUNTIF(Validation!$S$19:$S$178,$AI593)=1,"By surname","Unresolved"))))</f>
        <v/>
      </c>
      <c r="AK593" s="28" t="str">
        <f aca="false">IF($L593="","",IF(MATCH($L593,$L$2:$L$3000,0)&lt;&gt;ROW()-1,"",COUNT($AK$1:$AK592)+1))</f>
        <v/>
      </c>
      <c r="AL593" s="28" t="str">
        <f aca="false">IF($G593="","",IF(MATCH($G593,$G$2:$G$3000,0)&lt;&gt;ROW()-1,"",COUNT($AL$1:$AL592)+1))</f>
        <v/>
      </c>
      <c r="AM593" s="28" t="str">
        <f aca="false">IF($H593="","",IF(MATCH($H593,$H$2:$H$3000,0)&lt;&gt;ROW()-1,"",COUNT($AM$1:$AM592)+1))</f>
        <v/>
      </c>
      <c r="AN593" s="28" t="str">
        <f aca="false">IF($I593="","",IF(MATCH($I593,$I$2:$I$3000,0)&lt;&gt;ROW()-1,"",COUNT($AN$1:$AN592)+1))</f>
        <v/>
      </c>
      <c r="AO593" s="28" t="str">
        <f aca="false">IF($Q593="","",IF(MATCH($Q593,$Q$2:$Q$3000,0)&lt;&gt;ROW()-1,"",COUNT($AO$1:$AO592)+1))</f>
        <v/>
      </c>
    </row>
    <row r="594" customFormat="false" ht="12.75" hidden="false" customHeight="true" outlineLevel="0" collapsed="false">
      <c r="W594" s="24" t="n">
        <f aca="false">IF($F594="",0,IFERROR(IF(ISNUMBER($F594),INT($F594),DATE(VALUE(MID(SUBSTITUTE(LEFT($F594,FIND(" ",$F594&amp;" ")-1),"/",REPT(" ",20)),41,20)),VALUE(LEFT(SUBSTITUTE(LEFT($F594,FIND(" ",$F594&amp;" ")-1),"/",REPT(" ",20)),20)),VALUE(MID(SUBSTITUTE(LEFT($F594,FIND(" ",$F594&amp;" ")-1),"/",REPT(" ",20)),21,20)))),0))</f>
        <v>0</v>
      </c>
      <c r="X594" s="25" t="str">
        <f aca="false">IF(ISNUMBER($N594),$N594*Validation!$B$5,"")</f>
        <v/>
      </c>
      <c r="Y594" s="26" t="str">
        <f aca="false">IF($A594="","",SUBSTITUTE(SUBSTITUTE(SUBSTITUTE(SUBSTITUTE(SUBSTITUTE(SUBSTITUTE(SUBSTITUTE(UPPER(TRIM($A594)),"Á","A"),"É","E"),"Í","I"),"Ó","O"),"Ú","U"),"Ñ","N"),"Ü","U"))</f>
        <v/>
      </c>
      <c r="Z594" s="26" t="str">
        <f aca="false">IF($Y594="","",LEFT($Y594,1)&amp;" "&amp;TRIM(RIGHT(SUBSTITUTE($Y594," ",REPT(" ",50)),50)))</f>
        <v/>
      </c>
      <c r="AA594" s="27" t="str">
        <f aca="false">IF($AF594="","",IF(COUNTIF(Validation!$U$19:$U$178,$AF594)&gt;0,"OK","NO MATCH"))</f>
        <v/>
      </c>
      <c r="AB594" s="27" t="str">
        <f aca="false">IF($W594=0,"",IF(AND($W594&gt;=Validation!$B$3,$W594&lt;=Validation!$C$3),"Yes","No"))</f>
        <v/>
      </c>
      <c r="AC594" s="26" t="str">
        <f aca="false">IF($A594="","",$AF594&amp;"|"&amp;TEXT($W594,"yyyy-mm-dd")&amp;"|"&amp;$J594&amp;"|"&amp;$N594)</f>
        <v/>
      </c>
      <c r="AD594" s="27" t="str">
        <f aca="false">IF($AC594="","",IF(COUNTIF($AC$2:$AC$3000,$AC594)&gt;1,"REVIEW","OK"))</f>
        <v/>
      </c>
      <c r="AE594" s="27" t="str">
        <f aca="false">IF(OR($W594=0,$O594=""),"",IF(IFERROR(IF(ISNUMBER($O594),INT($O594),DATE(VALUE(MID(SUBSTITUTE(LEFT($O594,FIND(" ",$O594&amp;" ")-1),"/",REPT(" ",20)),41,20)),VALUE(LEFT(SUBSTITUTE(LEFT($O594,FIND(" ",$O594&amp;" ")-1),"/",REPT(" ",20)),20)),VALUE(MID(SUBSTITUTE(LEFT($O594,FIND(" ",$O594&amp;" ")-1),"/",REPT(" ",20)),21,20)))),0)&gt;$W594,"Late","Same day"))</f>
        <v/>
      </c>
      <c r="AF594" s="26" t="str">
        <f aca="false">IF($A594="","",IFERROR(INDEX(Validation!$C$193:$C$217,MATCH($A594,Validation!$A$193:$A$217,0)),IF(COUNTIF(Validation!$U$19:$U$178,$Z594)&gt;0,$Z594,IF(COUNTIF(Validation!$S$19:$S$178,$AI594)=1,INDEX(Validation!$U$19:$U$178,MATCH($AI594,Validation!$S$19:$S$178,0)),$Z594))))</f>
        <v/>
      </c>
      <c r="AG594" s="27" t="str">
        <f aca="false">IF(COUNTA($A594:$U594)=0,"",IF($A594="","No name",IF($F594="","No date",IF($W594=0,"Date ilegible",IF(NOT(ISNUMBER($N594)),"Hours no numéricas",IF($AA594="NO MATCH","Person no identificada","OK"))))))</f>
        <v/>
      </c>
      <c r="AH594" s="27" t="str">
        <f aca="false">IF($W594=0,"No date",IF($W594&lt;Validation!$B$3,"Before period",IF($W594&gt;Validation!$C$3,"After period","In period")))</f>
        <v>No date</v>
      </c>
      <c r="AI594" s="26" t="str">
        <f aca="false">IF($Y594="","",TRIM(RIGHT(SUBSTITUTE($Y594," ",REPT(" ",50)),50)))</f>
        <v/>
      </c>
      <c r="AJ594" s="27" t="str">
        <f aca="false">IF($A594="","",IF(NOT(ISERROR(MATCH($A594,Validation!$A$193:$A$217,0))),"Manual mapping",IF(COUNTIF(Validation!$U$19:$U$178,$Z594)&gt;0,"Direct",IF(COUNTIF(Validation!$S$19:$S$178,$AI594)=1,"By surname","Unresolved"))))</f>
        <v/>
      </c>
      <c r="AK594" s="28" t="str">
        <f aca="false">IF($L594="","",IF(MATCH($L594,$L$2:$L$3000,0)&lt;&gt;ROW()-1,"",COUNT($AK$1:$AK593)+1))</f>
        <v/>
      </c>
      <c r="AL594" s="28" t="str">
        <f aca="false">IF($G594="","",IF(MATCH($G594,$G$2:$G$3000,0)&lt;&gt;ROW()-1,"",COUNT($AL$1:$AL593)+1))</f>
        <v/>
      </c>
      <c r="AM594" s="28" t="str">
        <f aca="false">IF($H594="","",IF(MATCH($H594,$H$2:$H$3000,0)&lt;&gt;ROW()-1,"",COUNT($AM$1:$AM593)+1))</f>
        <v/>
      </c>
      <c r="AN594" s="28" t="str">
        <f aca="false">IF($I594="","",IF(MATCH($I594,$I$2:$I$3000,0)&lt;&gt;ROW()-1,"",COUNT($AN$1:$AN593)+1))</f>
        <v/>
      </c>
      <c r="AO594" s="28" t="str">
        <f aca="false">IF($Q594="","",IF(MATCH($Q594,$Q$2:$Q$3000,0)&lt;&gt;ROW()-1,"",COUNT($AO$1:$AO593)+1))</f>
        <v/>
      </c>
    </row>
    <row r="595" customFormat="false" ht="12.75" hidden="false" customHeight="true" outlineLevel="0" collapsed="false">
      <c r="W595" s="24" t="n">
        <f aca="false">IF($F595="",0,IFERROR(IF(ISNUMBER($F595),INT($F595),DATE(VALUE(MID(SUBSTITUTE(LEFT($F595,FIND(" ",$F595&amp;" ")-1),"/",REPT(" ",20)),41,20)),VALUE(LEFT(SUBSTITUTE(LEFT($F595,FIND(" ",$F595&amp;" ")-1),"/",REPT(" ",20)),20)),VALUE(MID(SUBSTITUTE(LEFT($F595,FIND(" ",$F595&amp;" ")-1),"/",REPT(" ",20)),21,20)))),0))</f>
        <v>0</v>
      </c>
      <c r="X595" s="25" t="str">
        <f aca="false">IF(ISNUMBER($N595),$N595*Validation!$B$5,"")</f>
        <v/>
      </c>
      <c r="Y595" s="26" t="str">
        <f aca="false">IF($A595="","",SUBSTITUTE(SUBSTITUTE(SUBSTITUTE(SUBSTITUTE(SUBSTITUTE(SUBSTITUTE(SUBSTITUTE(UPPER(TRIM($A595)),"Á","A"),"É","E"),"Í","I"),"Ó","O"),"Ú","U"),"Ñ","N"),"Ü","U"))</f>
        <v/>
      </c>
      <c r="Z595" s="26" t="str">
        <f aca="false">IF($Y595="","",LEFT($Y595,1)&amp;" "&amp;TRIM(RIGHT(SUBSTITUTE($Y595," ",REPT(" ",50)),50)))</f>
        <v/>
      </c>
      <c r="AA595" s="27" t="str">
        <f aca="false">IF($AF595="","",IF(COUNTIF(Validation!$U$19:$U$178,$AF595)&gt;0,"OK","NO MATCH"))</f>
        <v/>
      </c>
      <c r="AB595" s="27" t="str">
        <f aca="false">IF($W595=0,"",IF(AND($W595&gt;=Validation!$B$3,$W595&lt;=Validation!$C$3),"Yes","No"))</f>
        <v/>
      </c>
      <c r="AC595" s="26" t="str">
        <f aca="false">IF($A595="","",$AF595&amp;"|"&amp;TEXT($W595,"yyyy-mm-dd")&amp;"|"&amp;$J595&amp;"|"&amp;$N595)</f>
        <v/>
      </c>
      <c r="AD595" s="27" t="str">
        <f aca="false">IF($AC595="","",IF(COUNTIF($AC$2:$AC$3000,$AC595)&gt;1,"REVIEW","OK"))</f>
        <v/>
      </c>
      <c r="AE595" s="27" t="str">
        <f aca="false">IF(OR($W595=0,$O595=""),"",IF(IFERROR(IF(ISNUMBER($O595),INT($O595),DATE(VALUE(MID(SUBSTITUTE(LEFT($O595,FIND(" ",$O595&amp;" ")-1),"/",REPT(" ",20)),41,20)),VALUE(LEFT(SUBSTITUTE(LEFT($O595,FIND(" ",$O595&amp;" ")-1),"/",REPT(" ",20)),20)),VALUE(MID(SUBSTITUTE(LEFT($O595,FIND(" ",$O595&amp;" ")-1),"/",REPT(" ",20)),21,20)))),0)&gt;$W595,"Late","Same day"))</f>
        <v/>
      </c>
      <c r="AF595" s="26" t="str">
        <f aca="false">IF($A595="","",IFERROR(INDEX(Validation!$C$193:$C$217,MATCH($A595,Validation!$A$193:$A$217,0)),IF(COUNTIF(Validation!$U$19:$U$178,$Z595)&gt;0,$Z595,IF(COUNTIF(Validation!$S$19:$S$178,$AI595)=1,INDEX(Validation!$U$19:$U$178,MATCH($AI595,Validation!$S$19:$S$178,0)),$Z595))))</f>
        <v/>
      </c>
      <c r="AG595" s="27" t="str">
        <f aca="false">IF(COUNTA($A595:$U595)=0,"",IF($A595="","No name",IF($F595="","No date",IF($W595=0,"Date ilegible",IF(NOT(ISNUMBER($N595)),"Hours no numéricas",IF($AA595="NO MATCH","Person no identificada","OK"))))))</f>
        <v/>
      </c>
      <c r="AH595" s="27" t="str">
        <f aca="false">IF($W595=0,"No date",IF($W595&lt;Validation!$B$3,"Before period",IF($W595&gt;Validation!$C$3,"After period","In period")))</f>
        <v>No date</v>
      </c>
      <c r="AI595" s="26" t="str">
        <f aca="false">IF($Y595="","",TRIM(RIGHT(SUBSTITUTE($Y595," ",REPT(" ",50)),50)))</f>
        <v/>
      </c>
      <c r="AJ595" s="27" t="str">
        <f aca="false">IF($A595="","",IF(NOT(ISERROR(MATCH($A595,Validation!$A$193:$A$217,0))),"Manual mapping",IF(COUNTIF(Validation!$U$19:$U$178,$Z595)&gt;0,"Direct",IF(COUNTIF(Validation!$S$19:$S$178,$AI595)=1,"By surname","Unresolved"))))</f>
        <v/>
      </c>
      <c r="AK595" s="28" t="str">
        <f aca="false">IF($L595="","",IF(MATCH($L595,$L$2:$L$3000,0)&lt;&gt;ROW()-1,"",COUNT($AK$1:$AK594)+1))</f>
        <v/>
      </c>
      <c r="AL595" s="28" t="str">
        <f aca="false">IF($G595="","",IF(MATCH($G595,$G$2:$G$3000,0)&lt;&gt;ROW()-1,"",COUNT($AL$1:$AL594)+1))</f>
        <v/>
      </c>
      <c r="AM595" s="28" t="str">
        <f aca="false">IF($H595="","",IF(MATCH($H595,$H$2:$H$3000,0)&lt;&gt;ROW()-1,"",COUNT($AM$1:$AM594)+1))</f>
        <v/>
      </c>
      <c r="AN595" s="28" t="str">
        <f aca="false">IF($I595="","",IF(MATCH($I595,$I$2:$I$3000,0)&lt;&gt;ROW()-1,"",COUNT($AN$1:$AN594)+1))</f>
        <v/>
      </c>
      <c r="AO595" s="28" t="str">
        <f aca="false">IF($Q595="","",IF(MATCH($Q595,$Q$2:$Q$3000,0)&lt;&gt;ROW()-1,"",COUNT($AO$1:$AO594)+1))</f>
        <v/>
      </c>
    </row>
    <row r="596" customFormat="false" ht="12.75" hidden="false" customHeight="true" outlineLevel="0" collapsed="false">
      <c r="W596" s="24" t="n">
        <f aca="false">IF($F596="",0,IFERROR(IF(ISNUMBER($F596),INT($F596),DATE(VALUE(MID(SUBSTITUTE(LEFT($F596,FIND(" ",$F596&amp;" ")-1),"/",REPT(" ",20)),41,20)),VALUE(LEFT(SUBSTITUTE(LEFT($F596,FIND(" ",$F596&amp;" ")-1),"/",REPT(" ",20)),20)),VALUE(MID(SUBSTITUTE(LEFT($F596,FIND(" ",$F596&amp;" ")-1),"/",REPT(" ",20)),21,20)))),0))</f>
        <v>0</v>
      </c>
      <c r="X596" s="25" t="str">
        <f aca="false">IF(ISNUMBER($N596),$N596*Validation!$B$5,"")</f>
        <v/>
      </c>
      <c r="Y596" s="26" t="str">
        <f aca="false">IF($A596="","",SUBSTITUTE(SUBSTITUTE(SUBSTITUTE(SUBSTITUTE(SUBSTITUTE(SUBSTITUTE(SUBSTITUTE(UPPER(TRIM($A596)),"Á","A"),"É","E"),"Í","I"),"Ó","O"),"Ú","U"),"Ñ","N"),"Ü","U"))</f>
        <v/>
      </c>
      <c r="Z596" s="26" t="str">
        <f aca="false">IF($Y596="","",LEFT($Y596,1)&amp;" "&amp;TRIM(RIGHT(SUBSTITUTE($Y596," ",REPT(" ",50)),50)))</f>
        <v/>
      </c>
      <c r="AA596" s="27" t="str">
        <f aca="false">IF($AF596="","",IF(COUNTIF(Validation!$U$19:$U$178,$AF596)&gt;0,"OK","NO MATCH"))</f>
        <v/>
      </c>
      <c r="AB596" s="27" t="str">
        <f aca="false">IF($W596=0,"",IF(AND($W596&gt;=Validation!$B$3,$W596&lt;=Validation!$C$3),"Yes","No"))</f>
        <v/>
      </c>
      <c r="AC596" s="26" t="str">
        <f aca="false">IF($A596="","",$AF596&amp;"|"&amp;TEXT($W596,"yyyy-mm-dd")&amp;"|"&amp;$J596&amp;"|"&amp;$N596)</f>
        <v/>
      </c>
      <c r="AD596" s="27" t="str">
        <f aca="false">IF($AC596="","",IF(COUNTIF($AC$2:$AC$3000,$AC596)&gt;1,"REVIEW","OK"))</f>
        <v/>
      </c>
      <c r="AE596" s="27" t="str">
        <f aca="false">IF(OR($W596=0,$O596=""),"",IF(IFERROR(IF(ISNUMBER($O596),INT($O596),DATE(VALUE(MID(SUBSTITUTE(LEFT($O596,FIND(" ",$O596&amp;" ")-1),"/",REPT(" ",20)),41,20)),VALUE(LEFT(SUBSTITUTE(LEFT($O596,FIND(" ",$O596&amp;" ")-1),"/",REPT(" ",20)),20)),VALUE(MID(SUBSTITUTE(LEFT($O596,FIND(" ",$O596&amp;" ")-1),"/",REPT(" ",20)),21,20)))),0)&gt;$W596,"Late","Same day"))</f>
        <v/>
      </c>
      <c r="AF596" s="26" t="str">
        <f aca="false">IF($A596="","",IFERROR(INDEX(Validation!$C$193:$C$217,MATCH($A596,Validation!$A$193:$A$217,0)),IF(COUNTIF(Validation!$U$19:$U$178,$Z596)&gt;0,$Z596,IF(COUNTIF(Validation!$S$19:$S$178,$AI596)=1,INDEX(Validation!$U$19:$U$178,MATCH($AI596,Validation!$S$19:$S$178,0)),$Z596))))</f>
        <v/>
      </c>
      <c r="AG596" s="27" t="str">
        <f aca="false">IF(COUNTA($A596:$U596)=0,"",IF($A596="","No name",IF($F596="","No date",IF($W596=0,"Date ilegible",IF(NOT(ISNUMBER($N596)),"Hours no numéricas",IF($AA596="NO MATCH","Person no identificada","OK"))))))</f>
        <v/>
      </c>
      <c r="AH596" s="27" t="str">
        <f aca="false">IF($W596=0,"No date",IF($W596&lt;Validation!$B$3,"Before period",IF($W596&gt;Validation!$C$3,"After period","In period")))</f>
        <v>No date</v>
      </c>
      <c r="AI596" s="26" t="str">
        <f aca="false">IF($Y596="","",TRIM(RIGHT(SUBSTITUTE($Y596," ",REPT(" ",50)),50)))</f>
        <v/>
      </c>
      <c r="AJ596" s="27" t="str">
        <f aca="false">IF($A596="","",IF(NOT(ISERROR(MATCH($A596,Validation!$A$193:$A$217,0))),"Manual mapping",IF(COUNTIF(Validation!$U$19:$U$178,$Z596)&gt;0,"Direct",IF(COUNTIF(Validation!$S$19:$S$178,$AI596)=1,"By surname","Unresolved"))))</f>
        <v/>
      </c>
      <c r="AK596" s="28" t="str">
        <f aca="false">IF($L596="","",IF(MATCH($L596,$L$2:$L$3000,0)&lt;&gt;ROW()-1,"",COUNT($AK$1:$AK595)+1))</f>
        <v/>
      </c>
      <c r="AL596" s="28" t="str">
        <f aca="false">IF($G596="","",IF(MATCH($G596,$G$2:$G$3000,0)&lt;&gt;ROW()-1,"",COUNT($AL$1:$AL595)+1))</f>
        <v/>
      </c>
      <c r="AM596" s="28" t="str">
        <f aca="false">IF($H596="","",IF(MATCH($H596,$H$2:$H$3000,0)&lt;&gt;ROW()-1,"",COUNT($AM$1:$AM595)+1))</f>
        <v/>
      </c>
      <c r="AN596" s="28" t="str">
        <f aca="false">IF($I596="","",IF(MATCH($I596,$I$2:$I$3000,0)&lt;&gt;ROW()-1,"",COUNT($AN$1:$AN595)+1))</f>
        <v/>
      </c>
      <c r="AO596" s="28" t="str">
        <f aca="false">IF($Q596="","",IF(MATCH($Q596,$Q$2:$Q$3000,0)&lt;&gt;ROW()-1,"",COUNT($AO$1:$AO595)+1))</f>
        <v/>
      </c>
    </row>
    <row r="597" customFormat="false" ht="12.75" hidden="false" customHeight="true" outlineLevel="0" collapsed="false">
      <c r="W597" s="24" t="n">
        <f aca="false">IF($F597="",0,IFERROR(IF(ISNUMBER($F597),INT($F597),DATE(VALUE(MID(SUBSTITUTE(LEFT($F597,FIND(" ",$F597&amp;" ")-1),"/",REPT(" ",20)),41,20)),VALUE(LEFT(SUBSTITUTE(LEFT($F597,FIND(" ",$F597&amp;" ")-1),"/",REPT(" ",20)),20)),VALUE(MID(SUBSTITUTE(LEFT($F597,FIND(" ",$F597&amp;" ")-1),"/",REPT(" ",20)),21,20)))),0))</f>
        <v>0</v>
      </c>
      <c r="X597" s="25" t="str">
        <f aca="false">IF(ISNUMBER($N597),$N597*Validation!$B$5,"")</f>
        <v/>
      </c>
      <c r="Y597" s="26" t="str">
        <f aca="false">IF($A597="","",SUBSTITUTE(SUBSTITUTE(SUBSTITUTE(SUBSTITUTE(SUBSTITUTE(SUBSTITUTE(SUBSTITUTE(UPPER(TRIM($A597)),"Á","A"),"É","E"),"Í","I"),"Ó","O"),"Ú","U"),"Ñ","N"),"Ü","U"))</f>
        <v/>
      </c>
      <c r="Z597" s="26" t="str">
        <f aca="false">IF($Y597="","",LEFT($Y597,1)&amp;" "&amp;TRIM(RIGHT(SUBSTITUTE($Y597," ",REPT(" ",50)),50)))</f>
        <v/>
      </c>
      <c r="AA597" s="27" t="str">
        <f aca="false">IF($AF597="","",IF(COUNTIF(Validation!$U$19:$U$178,$AF597)&gt;0,"OK","NO MATCH"))</f>
        <v/>
      </c>
      <c r="AB597" s="27" t="str">
        <f aca="false">IF($W597=0,"",IF(AND($W597&gt;=Validation!$B$3,$W597&lt;=Validation!$C$3),"Yes","No"))</f>
        <v/>
      </c>
      <c r="AC597" s="26" t="str">
        <f aca="false">IF($A597="","",$AF597&amp;"|"&amp;TEXT($W597,"yyyy-mm-dd")&amp;"|"&amp;$J597&amp;"|"&amp;$N597)</f>
        <v/>
      </c>
      <c r="AD597" s="27" t="str">
        <f aca="false">IF($AC597="","",IF(COUNTIF($AC$2:$AC$3000,$AC597)&gt;1,"REVIEW","OK"))</f>
        <v/>
      </c>
      <c r="AE597" s="27" t="str">
        <f aca="false">IF(OR($W597=0,$O597=""),"",IF(IFERROR(IF(ISNUMBER($O597),INT($O597),DATE(VALUE(MID(SUBSTITUTE(LEFT($O597,FIND(" ",$O597&amp;" ")-1),"/",REPT(" ",20)),41,20)),VALUE(LEFT(SUBSTITUTE(LEFT($O597,FIND(" ",$O597&amp;" ")-1),"/",REPT(" ",20)),20)),VALUE(MID(SUBSTITUTE(LEFT($O597,FIND(" ",$O597&amp;" ")-1),"/",REPT(" ",20)),21,20)))),0)&gt;$W597,"Late","Same day"))</f>
        <v/>
      </c>
      <c r="AF597" s="26" t="str">
        <f aca="false">IF($A597="","",IFERROR(INDEX(Validation!$C$193:$C$217,MATCH($A597,Validation!$A$193:$A$217,0)),IF(COUNTIF(Validation!$U$19:$U$178,$Z597)&gt;0,$Z597,IF(COUNTIF(Validation!$S$19:$S$178,$AI597)=1,INDEX(Validation!$U$19:$U$178,MATCH($AI597,Validation!$S$19:$S$178,0)),$Z597))))</f>
        <v/>
      </c>
      <c r="AG597" s="27" t="str">
        <f aca="false">IF(COUNTA($A597:$U597)=0,"",IF($A597="","No name",IF($F597="","No date",IF($W597=0,"Date ilegible",IF(NOT(ISNUMBER($N597)),"Hours no numéricas",IF($AA597="NO MATCH","Person no identificada","OK"))))))</f>
        <v/>
      </c>
      <c r="AH597" s="27" t="str">
        <f aca="false">IF($W597=0,"No date",IF($W597&lt;Validation!$B$3,"Before period",IF($W597&gt;Validation!$C$3,"After period","In period")))</f>
        <v>No date</v>
      </c>
      <c r="AI597" s="26" t="str">
        <f aca="false">IF($Y597="","",TRIM(RIGHT(SUBSTITUTE($Y597," ",REPT(" ",50)),50)))</f>
        <v/>
      </c>
      <c r="AJ597" s="27" t="str">
        <f aca="false">IF($A597="","",IF(NOT(ISERROR(MATCH($A597,Validation!$A$193:$A$217,0))),"Manual mapping",IF(COUNTIF(Validation!$U$19:$U$178,$Z597)&gt;0,"Direct",IF(COUNTIF(Validation!$S$19:$S$178,$AI597)=1,"By surname","Unresolved"))))</f>
        <v/>
      </c>
      <c r="AK597" s="28" t="str">
        <f aca="false">IF($L597="","",IF(MATCH($L597,$L$2:$L$3000,0)&lt;&gt;ROW()-1,"",COUNT($AK$1:$AK596)+1))</f>
        <v/>
      </c>
      <c r="AL597" s="28" t="str">
        <f aca="false">IF($G597="","",IF(MATCH($G597,$G$2:$G$3000,0)&lt;&gt;ROW()-1,"",COUNT($AL$1:$AL596)+1))</f>
        <v/>
      </c>
      <c r="AM597" s="28" t="str">
        <f aca="false">IF($H597="","",IF(MATCH($H597,$H$2:$H$3000,0)&lt;&gt;ROW()-1,"",COUNT($AM$1:$AM596)+1))</f>
        <v/>
      </c>
      <c r="AN597" s="28" t="str">
        <f aca="false">IF($I597="","",IF(MATCH($I597,$I$2:$I$3000,0)&lt;&gt;ROW()-1,"",COUNT($AN$1:$AN596)+1))</f>
        <v/>
      </c>
      <c r="AO597" s="28" t="str">
        <f aca="false">IF($Q597="","",IF(MATCH($Q597,$Q$2:$Q$3000,0)&lt;&gt;ROW()-1,"",COUNT($AO$1:$AO596)+1))</f>
        <v/>
      </c>
    </row>
    <row r="598" customFormat="false" ht="12.75" hidden="false" customHeight="true" outlineLevel="0" collapsed="false">
      <c r="W598" s="24" t="n">
        <f aca="false">IF($F598="",0,IFERROR(IF(ISNUMBER($F598),INT($F598),DATE(VALUE(MID(SUBSTITUTE(LEFT($F598,FIND(" ",$F598&amp;" ")-1),"/",REPT(" ",20)),41,20)),VALUE(LEFT(SUBSTITUTE(LEFT($F598,FIND(" ",$F598&amp;" ")-1),"/",REPT(" ",20)),20)),VALUE(MID(SUBSTITUTE(LEFT($F598,FIND(" ",$F598&amp;" ")-1),"/",REPT(" ",20)),21,20)))),0))</f>
        <v>0</v>
      </c>
      <c r="X598" s="25" t="str">
        <f aca="false">IF(ISNUMBER($N598),$N598*Validation!$B$5,"")</f>
        <v/>
      </c>
      <c r="Y598" s="26" t="str">
        <f aca="false">IF($A598="","",SUBSTITUTE(SUBSTITUTE(SUBSTITUTE(SUBSTITUTE(SUBSTITUTE(SUBSTITUTE(SUBSTITUTE(UPPER(TRIM($A598)),"Á","A"),"É","E"),"Í","I"),"Ó","O"),"Ú","U"),"Ñ","N"),"Ü","U"))</f>
        <v/>
      </c>
      <c r="Z598" s="26" t="str">
        <f aca="false">IF($Y598="","",LEFT($Y598,1)&amp;" "&amp;TRIM(RIGHT(SUBSTITUTE($Y598," ",REPT(" ",50)),50)))</f>
        <v/>
      </c>
      <c r="AA598" s="27" t="str">
        <f aca="false">IF($AF598="","",IF(COUNTIF(Validation!$U$19:$U$178,$AF598)&gt;0,"OK","NO MATCH"))</f>
        <v/>
      </c>
      <c r="AB598" s="27" t="str">
        <f aca="false">IF($W598=0,"",IF(AND($W598&gt;=Validation!$B$3,$W598&lt;=Validation!$C$3),"Yes","No"))</f>
        <v/>
      </c>
      <c r="AC598" s="26" t="str">
        <f aca="false">IF($A598="","",$AF598&amp;"|"&amp;TEXT($W598,"yyyy-mm-dd")&amp;"|"&amp;$J598&amp;"|"&amp;$N598)</f>
        <v/>
      </c>
      <c r="AD598" s="27" t="str">
        <f aca="false">IF($AC598="","",IF(COUNTIF($AC$2:$AC$3000,$AC598)&gt;1,"REVIEW","OK"))</f>
        <v/>
      </c>
      <c r="AE598" s="27" t="str">
        <f aca="false">IF(OR($W598=0,$O598=""),"",IF(IFERROR(IF(ISNUMBER($O598),INT($O598),DATE(VALUE(MID(SUBSTITUTE(LEFT($O598,FIND(" ",$O598&amp;" ")-1),"/",REPT(" ",20)),41,20)),VALUE(LEFT(SUBSTITUTE(LEFT($O598,FIND(" ",$O598&amp;" ")-1),"/",REPT(" ",20)),20)),VALUE(MID(SUBSTITUTE(LEFT($O598,FIND(" ",$O598&amp;" ")-1),"/",REPT(" ",20)),21,20)))),0)&gt;$W598,"Late","Same day"))</f>
        <v/>
      </c>
      <c r="AF598" s="26" t="str">
        <f aca="false">IF($A598="","",IFERROR(INDEX(Validation!$C$193:$C$217,MATCH($A598,Validation!$A$193:$A$217,0)),IF(COUNTIF(Validation!$U$19:$U$178,$Z598)&gt;0,$Z598,IF(COUNTIF(Validation!$S$19:$S$178,$AI598)=1,INDEX(Validation!$U$19:$U$178,MATCH($AI598,Validation!$S$19:$S$178,0)),$Z598))))</f>
        <v/>
      </c>
      <c r="AG598" s="27" t="str">
        <f aca="false">IF(COUNTA($A598:$U598)=0,"",IF($A598="","No name",IF($F598="","No date",IF($W598=0,"Date ilegible",IF(NOT(ISNUMBER($N598)),"Hours no numéricas",IF($AA598="NO MATCH","Person no identificada","OK"))))))</f>
        <v/>
      </c>
      <c r="AH598" s="27" t="str">
        <f aca="false">IF($W598=0,"No date",IF($W598&lt;Validation!$B$3,"Before period",IF($W598&gt;Validation!$C$3,"After period","In period")))</f>
        <v>No date</v>
      </c>
      <c r="AI598" s="26" t="str">
        <f aca="false">IF($Y598="","",TRIM(RIGHT(SUBSTITUTE($Y598," ",REPT(" ",50)),50)))</f>
        <v/>
      </c>
      <c r="AJ598" s="27" t="str">
        <f aca="false">IF($A598="","",IF(NOT(ISERROR(MATCH($A598,Validation!$A$193:$A$217,0))),"Manual mapping",IF(COUNTIF(Validation!$U$19:$U$178,$Z598)&gt;0,"Direct",IF(COUNTIF(Validation!$S$19:$S$178,$AI598)=1,"By surname","Unresolved"))))</f>
        <v/>
      </c>
      <c r="AK598" s="28" t="str">
        <f aca="false">IF($L598="","",IF(MATCH($L598,$L$2:$L$3000,0)&lt;&gt;ROW()-1,"",COUNT($AK$1:$AK597)+1))</f>
        <v/>
      </c>
      <c r="AL598" s="28" t="str">
        <f aca="false">IF($G598="","",IF(MATCH($G598,$G$2:$G$3000,0)&lt;&gt;ROW()-1,"",COUNT($AL$1:$AL597)+1))</f>
        <v/>
      </c>
      <c r="AM598" s="28" t="str">
        <f aca="false">IF($H598="","",IF(MATCH($H598,$H$2:$H$3000,0)&lt;&gt;ROW()-1,"",COUNT($AM$1:$AM597)+1))</f>
        <v/>
      </c>
      <c r="AN598" s="28" t="str">
        <f aca="false">IF($I598="","",IF(MATCH($I598,$I$2:$I$3000,0)&lt;&gt;ROW()-1,"",COUNT($AN$1:$AN597)+1))</f>
        <v/>
      </c>
      <c r="AO598" s="28" t="str">
        <f aca="false">IF($Q598="","",IF(MATCH($Q598,$Q$2:$Q$3000,0)&lt;&gt;ROW()-1,"",COUNT($AO$1:$AO597)+1))</f>
        <v/>
      </c>
    </row>
    <row r="599" customFormat="false" ht="12.75" hidden="false" customHeight="true" outlineLevel="0" collapsed="false">
      <c r="W599" s="24" t="n">
        <f aca="false">IF($F599="",0,IFERROR(IF(ISNUMBER($F599),INT($F599),DATE(VALUE(MID(SUBSTITUTE(LEFT($F599,FIND(" ",$F599&amp;" ")-1),"/",REPT(" ",20)),41,20)),VALUE(LEFT(SUBSTITUTE(LEFT($F599,FIND(" ",$F599&amp;" ")-1),"/",REPT(" ",20)),20)),VALUE(MID(SUBSTITUTE(LEFT($F599,FIND(" ",$F599&amp;" ")-1),"/",REPT(" ",20)),21,20)))),0))</f>
        <v>0</v>
      </c>
      <c r="X599" s="25" t="str">
        <f aca="false">IF(ISNUMBER($N599),$N599*Validation!$B$5,"")</f>
        <v/>
      </c>
      <c r="Y599" s="26" t="str">
        <f aca="false">IF($A599="","",SUBSTITUTE(SUBSTITUTE(SUBSTITUTE(SUBSTITUTE(SUBSTITUTE(SUBSTITUTE(SUBSTITUTE(UPPER(TRIM($A599)),"Á","A"),"É","E"),"Í","I"),"Ó","O"),"Ú","U"),"Ñ","N"),"Ü","U"))</f>
        <v/>
      </c>
      <c r="Z599" s="26" t="str">
        <f aca="false">IF($Y599="","",LEFT($Y599,1)&amp;" "&amp;TRIM(RIGHT(SUBSTITUTE($Y599," ",REPT(" ",50)),50)))</f>
        <v/>
      </c>
      <c r="AA599" s="27" t="str">
        <f aca="false">IF($AF599="","",IF(COUNTIF(Validation!$U$19:$U$178,$AF599)&gt;0,"OK","NO MATCH"))</f>
        <v/>
      </c>
      <c r="AB599" s="27" t="str">
        <f aca="false">IF($W599=0,"",IF(AND($W599&gt;=Validation!$B$3,$W599&lt;=Validation!$C$3),"Yes","No"))</f>
        <v/>
      </c>
      <c r="AC599" s="26" t="str">
        <f aca="false">IF($A599="","",$AF599&amp;"|"&amp;TEXT($W599,"yyyy-mm-dd")&amp;"|"&amp;$J599&amp;"|"&amp;$N599)</f>
        <v/>
      </c>
      <c r="AD599" s="27" t="str">
        <f aca="false">IF($AC599="","",IF(COUNTIF($AC$2:$AC$3000,$AC599)&gt;1,"REVIEW","OK"))</f>
        <v/>
      </c>
      <c r="AE599" s="27" t="str">
        <f aca="false">IF(OR($W599=0,$O599=""),"",IF(IFERROR(IF(ISNUMBER($O599),INT($O599),DATE(VALUE(MID(SUBSTITUTE(LEFT($O599,FIND(" ",$O599&amp;" ")-1),"/",REPT(" ",20)),41,20)),VALUE(LEFT(SUBSTITUTE(LEFT($O599,FIND(" ",$O599&amp;" ")-1),"/",REPT(" ",20)),20)),VALUE(MID(SUBSTITUTE(LEFT($O599,FIND(" ",$O599&amp;" ")-1),"/",REPT(" ",20)),21,20)))),0)&gt;$W599,"Late","Same day"))</f>
        <v/>
      </c>
      <c r="AF599" s="26" t="str">
        <f aca="false">IF($A599="","",IFERROR(INDEX(Validation!$C$193:$C$217,MATCH($A599,Validation!$A$193:$A$217,0)),IF(COUNTIF(Validation!$U$19:$U$178,$Z599)&gt;0,$Z599,IF(COUNTIF(Validation!$S$19:$S$178,$AI599)=1,INDEX(Validation!$U$19:$U$178,MATCH($AI599,Validation!$S$19:$S$178,0)),$Z599))))</f>
        <v/>
      </c>
      <c r="AG599" s="27" t="str">
        <f aca="false">IF(COUNTA($A599:$U599)=0,"",IF($A599="","No name",IF($F599="","No date",IF($W599=0,"Date ilegible",IF(NOT(ISNUMBER($N599)),"Hours no numéricas",IF($AA599="NO MATCH","Person no identificada","OK"))))))</f>
        <v/>
      </c>
      <c r="AH599" s="27" t="str">
        <f aca="false">IF($W599=0,"No date",IF($W599&lt;Validation!$B$3,"Before period",IF($W599&gt;Validation!$C$3,"After period","In period")))</f>
        <v>No date</v>
      </c>
      <c r="AI599" s="26" t="str">
        <f aca="false">IF($Y599="","",TRIM(RIGHT(SUBSTITUTE($Y599," ",REPT(" ",50)),50)))</f>
        <v/>
      </c>
      <c r="AJ599" s="27" t="str">
        <f aca="false">IF($A599="","",IF(NOT(ISERROR(MATCH($A599,Validation!$A$193:$A$217,0))),"Manual mapping",IF(COUNTIF(Validation!$U$19:$U$178,$Z599)&gt;0,"Direct",IF(COUNTIF(Validation!$S$19:$S$178,$AI599)=1,"By surname","Unresolved"))))</f>
        <v/>
      </c>
      <c r="AK599" s="28" t="str">
        <f aca="false">IF($L599="","",IF(MATCH($L599,$L$2:$L$3000,0)&lt;&gt;ROW()-1,"",COUNT($AK$1:$AK598)+1))</f>
        <v/>
      </c>
      <c r="AL599" s="28" t="str">
        <f aca="false">IF($G599="","",IF(MATCH($G599,$G$2:$G$3000,0)&lt;&gt;ROW()-1,"",COUNT($AL$1:$AL598)+1))</f>
        <v/>
      </c>
      <c r="AM599" s="28" t="str">
        <f aca="false">IF($H599="","",IF(MATCH($H599,$H$2:$H$3000,0)&lt;&gt;ROW()-1,"",COUNT($AM$1:$AM598)+1))</f>
        <v/>
      </c>
      <c r="AN599" s="28" t="str">
        <f aca="false">IF($I599="","",IF(MATCH($I599,$I$2:$I$3000,0)&lt;&gt;ROW()-1,"",COUNT($AN$1:$AN598)+1))</f>
        <v/>
      </c>
      <c r="AO599" s="28" t="str">
        <f aca="false">IF($Q599="","",IF(MATCH($Q599,$Q$2:$Q$3000,0)&lt;&gt;ROW()-1,"",COUNT($AO$1:$AO598)+1))</f>
        <v/>
      </c>
    </row>
    <row r="600" customFormat="false" ht="12.75" hidden="false" customHeight="true" outlineLevel="0" collapsed="false">
      <c r="W600" s="24" t="n">
        <f aca="false">IF($F600="",0,IFERROR(IF(ISNUMBER($F600),INT($F600),DATE(VALUE(MID(SUBSTITUTE(LEFT($F600,FIND(" ",$F600&amp;" ")-1),"/",REPT(" ",20)),41,20)),VALUE(LEFT(SUBSTITUTE(LEFT($F600,FIND(" ",$F600&amp;" ")-1),"/",REPT(" ",20)),20)),VALUE(MID(SUBSTITUTE(LEFT($F600,FIND(" ",$F600&amp;" ")-1),"/",REPT(" ",20)),21,20)))),0))</f>
        <v>0</v>
      </c>
      <c r="X600" s="25" t="str">
        <f aca="false">IF(ISNUMBER($N600),$N600*Validation!$B$5,"")</f>
        <v/>
      </c>
      <c r="Y600" s="26" t="str">
        <f aca="false">IF($A600="","",SUBSTITUTE(SUBSTITUTE(SUBSTITUTE(SUBSTITUTE(SUBSTITUTE(SUBSTITUTE(SUBSTITUTE(UPPER(TRIM($A600)),"Á","A"),"É","E"),"Í","I"),"Ó","O"),"Ú","U"),"Ñ","N"),"Ü","U"))</f>
        <v/>
      </c>
      <c r="Z600" s="26" t="str">
        <f aca="false">IF($Y600="","",LEFT($Y600,1)&amp;" "&amp;TRIM(RIGHT(SUBSTITUTE($Y600," ",REPT(" ",50)),50)))</f>
        <v/>
      </c>
      <c r="AA600" s="27" t="str">
        <f aca="false">IF($AF600="","",IF(COUNTIF(Validation!$U$19:$U$178,$AF600)&gt;0,"OK","NO MATCH"))</f>
        <v/>
      </c>
      <c r="AB600" s="27" t="str">
        <f aca="false">IF($W600=0,"",IF(AND($W600&gt;=Validation!$B$3,$W600&lt;=Validation!$C$3),"Yes","No"))</f>
        <v/>
      </c>
      <c r="AC600" s="26" t="str">
        <f aca="false">IF($A600="","",$AF600&amp;"|"&amp;TEXT($W600,"yyyy-mm-dd")&amp;"|"&amp;$J600&amp;"|"&amp;$N600)</f>
        <v/>
      </c>
      <c r="AD600" s="27" t="str">
        <f aca="false">IF($AC600="","",IF(COUNTIF($AC$2:$AC$3000,$AC600)&gt;1,"REVIEW","OK"))</f>
        <v/>
      </c>
      <c r="AE600" s="27" t="str">
        <f aca="false">IF(OR($W600=0,$O600=""),"",IF(IFERROR(IF(ISNUMBER($O600),INT($O600),DATE(VALUE(MID(SUBSTITUTE(LEFT($O600,FIND(" ",$O600&amp;" ")-1),"/",REPT(" ",20)),41,20)),VALUE(LEFT(SUBSTITUTE(LEFT($O600,FIND(" ",$O600&amp;" ")-1),"/",REPT(" ",20)),20)),VALUE(MID(SUBSTITUTE(LEFT($O600,FIND(" ",$O600&amp;" ")-1),"/",REPT(" ",20)),21,20)))),0)&gt;$W600,"Late","Same day"))</f>
        <v/>
      </c>
      <c r="AF600" s="26" t="str">
        <f aca="false">IF($A600="","",IFERROR(INDEX(Validation!$C$193:$C$217,MATCH($A600,Validation!$A$193:$A$217,0)),IF(COUNTIF(Validation!$U$19:$U$178,$Z600)&gt;0,$Z600,IF(COUNTIF(Validation!$S$19:$S$178,$AI600)=1,INDEX(Validation!$U$19:$U$178,MATCH($AI600,Validation!$S$19:$S$178,0)),$Z600))))</f>
        <v/>
      </c>
      <c r="AG600" s="27" t="str">
        <f aca="false">IF(COUNTA($A600:$U600)=0,"",IF($A600="","No name",IF($F600="","No date",IF($W600=0,"Date ilegible",IF(NOT(ISNUMBER($N600)),"Hours no numéricas",IF($AA600="NO MATCH","Person no identificada","OK"))))))</f>
        <v/>
      </c>
      <c r="AH600" s="27" t="str">
        <f aca="false">IF($W600=0,"No date",IF($W600&lt;Validation!$B$3,"Before period",IF($W600&gt;Validation!$C$3,"After period","In period")))</f>
        <v>No date</v>
      </c>
      <c r="AI600" s="26" t="str">
        <f aca="false">IF($Y600="","",TRIM(RIGHT(SUBSTITUTE($Y600," ",REPT(" ",50)),50)))</f>
        <v/>
      </c>
      <c r="AJ600" s="27" t="str">
        <f aca="false">IF($A600="","",IF(NOT(ISERROR(MATCH($A600,Validation!$A$193:$A$217,0))),"Manual mapping",IF(COUNTIF(Validation!$U$19:$U$178,$Z600)&gt;0,"Direct",IF(COUNTIF(Validation!$S$19:$S$178,$AI600)=1,"By surname","Unresolved"))))</f>
        <v/>
      </c>
      <c r="AK600" s="28" t="str">
        <f aca="false">IF($L600="","",IF(MATCH($L600,$L$2:$L$3000,0)&lt;&gt;ROW()-1,"",COUNT($AK$1:$AK599)+1))</f>
        <v/>
      </c>
      <c r="AL600" s="28" t="str">
        <f aca="false">IF($G600="","",IF(MATCH($G600,$G$2:$G$3000,0)&lt;&gt;ROW()-1,"",COUNT($AL$1:$AL599)+1))</f>
        <v/>
      </c>
      <c r="AM600" s="28" t="str">
        <f aca="false">IF($H600="","",IF(MATCH($H600,$H$2:$H$3000,0)&lt;&gt;ROW()-1,"",COUNT($AM$1:$AM599)+1))</f>
        <v/>
      </c>
      <c r="AN600" s="28" t="str">
        <f aca="false">IF($I600="","",IF(MATCH($I600,$I$2:$I$3000,0)&lt;&gt;ROW()-1,"",COUNT($AN$1:$AN599)+1))</f>
        <v/>
      </c>
      <c r="AO600" s="28" t="str">
        <f aca="false">IF($Q600="","",IF(MATCH($Q600,$Q$2:$Q$3000,0)&lt;&gt;ROW()-1,"",COUNT($AO$1:$AO599)+1))</f>
        <v/>
      </c>
    </row>
    <row r="601" customFormat="false" ht="12.75" hidden="false" customHeight="true" outlineLevel="0" collapsed="false">
      <c r="W601" s="24" t="n">
        <f aca="false">IF($F601="",0,IFERROR(IF(ISNUMBER($F601),INT($F601),DATE(VALUE(MID(SUBSTITUTE(LEFT($F601,FIND(" ",$F601&amp;" ")-1),"/",REPT(" ",20)),41,20)),VALUE(LEFT(SUBSTITUTE(LEFT($F601,FIND(" ",$F601&amp;" ")-1),"/",REPT(" ",20)),20)),VALUE(MID(SUBSTITUTE(LEFT($F601,FIND(" ",$F601&amp;" ")-1),"/",REPT(" ",20)),21,20)))),0))</f>
        <v>0</v>
      </c>
      <c r="X601" s="25" t="str">
        <f aca="false">IF(ISNUMBER($N601),$N601*Validation!$B$5,"")</f>
        <v/>
      </c>
      <c r="Y601" s="26" t="str">
        <f aca="false">IF($A601="","",SUBSTITUTE(SUBSTITUTE(SUBSTITUTE(SUBSTITUTE(SUBSTITUTE(SUBSTITUTE(SUBSTITUTE(UPPER(TRIM($A601)),"Á","A"),"É","E"),"Í","I"),"Ó","O"),"Ú","U"),"Ñ","N"),"Ü","U"))</f>
        <v/>
      </c>
      <c r="Z601" s="26" t="str">
        <f aca="false">IF($Y601="","",LEFT($Y601,1)&amp;" "&amp;TRIM(RIGHT(SUBSTITUTE($Y601," ",REPT(" ",50)),50)))</f>
        <v/>
      </c>
      <c r="AA601" s="27" t="str">
        <f aca="false">IF($AF601="","",IF(COUNTIF(Validation!$U$19:$U$178,$AF601)&gt;0,"OK","NO MATCH"))</f>
        <v/>
      </c>
      <c r="AB601" s="27" t="str">
        <f aca="false">IF($W601=0,"",IF(AND($W601&gt;=Validation!$B$3,$W601&lt;=Validation!$C$3),"Yes","No"))</f>
        <v/>
      </c>
      <c r="AC601" s="26" t="str">
        <f aca="false">IF($A601="","",$AF601&amp;"|"&amp;TEXT($W601,"yyyy-mm-dd")&amp;"|"&amp;$J601&amp;"|"&amp;$N601)</f>
        <v/>
      </c>
      <c r="AD601" s="27" t="str">
        <f aca="false">IF($AC601="","",IF(COUNTIF($AC$2:$AC$3000,$AC601)&gt;1,"REVIEW","OK"))</f>
        <v/>
      </c>
      <c r="AE601" s="27" t="str">
        <f aca="false">IF(OR($W601=0,$O601=""),"",IF(IFERROR(IF(ISNUMBER($O601),INT($O601),DATE(VALUE(MID(SUBSTITUTE(LEFT($O601,FIND(" ",$O601&amp;" ")-1),"/",REPT(" ",20)),41,20)),VALUE(LEFT(SUBSTITUTE(LEFT($O601,FIND(" ",$O601&amp;" ")-1),"/",REPT(" ",20)),20)),VALUE(MID(SUBSTITUTE(LEFT($O601,FIND(" ",$O601&amp;" ")-1),"/",REPT(" ",20)),21,20)))),0)&gt;$W601,"Late","Same day"))</f>
        <v/>
      </c>
      <c r="AF601" s="26" t="str">
        <f aca="false">IF($A601="","",IFERROR(INDEX(Validation!$C$193:$C$217,MATCH($A601,Validation!$A$193:$A$217,0)),IF(COUNTIF(Validation!$U$19:$U$178,$Z601)&gt;0,$Z601,IF(COUNTIF(Validation!$S$19:$S$178,$AI601)=1,INDEX(Validation!$U$19:$U$178,MATCH($AI601,Validation!$S$19:$S$178,0)),$Z601))))</f>
        <v/>
      </c>
      <c r="AG601" s="27" t="str">
        <f aca="false">IF(COUNTA($A601:$U601)=0,"",IF($A601="","No name",IF($F601="","No date",IF($W601=0,"Date ilegible",IF(NOT(ISNUMBER($N601)),"Hours no numéricas",IF($AA601="NO MATCH","Person no identificada","OK"))))))</f>
        <v/>
      </c>
      <c r="AH601" s="27" t="str">
        <f aca="false">IF($W601=0,"No date",IF($W601&lt;Validation!$B$3,"Before period",IF($W601&gt;Validation!$C$3,"After period","In period")))</f>
        <v>No date</v>
      </c>
      <c r="AI601" s="26" t="str">
        <f aca="false">IF($Y601="","",TRIM(RIGHT(SUBSTITUTE($Y601," ",REPT(" ",50)),50)))</f>
        <v/>
      </c>
      <c r="AJ601" s="27" t="str">
        <f aca="false">IF($A601="","",IF(NOT(ISERROR(MATCH($A601,Validation!$A$193:$A$217,0))),"Manual mapping",IF(COUNTIF(Validation!$U$19:$U$178,$Z601)&gt;0,"Direct",IF(COUNTIF(Validation!$S$19:$S$178,$AI601)=1,"By surname","Unresolved"))))</f>
        <v/>
      </c>
      <c r="AK601" s="28" t="str">
        <f aca="false">IF($L601="","",IF(MATCH($L601,$L$2:$L$3000,0)&lt;&gt;ROW()-1,"",COUNT($AK$1:$AK600)+1))</f>
        <v/>
      </c>
      <c r="AL601" s="28" t="str">
        <f aca="false">IF($G601="","",IF(MATCH($G601,$G$2:$G$3000,0)&lt;&gt;ROW()-1,"",COUNT($AL$1:$AL600)+1))</f>
        <v/>
      </c>
      <c r="AM601" s="28" t="str">
        <f aca="false">IF($H601="","",IF(MATCH($H601,$H$2:$H$3000,0)&lt;&gt;ROW()-1,"",COUNT($AM$1:$AM600)+1))</f>
        <v/>
      </c>
      <c r="AN601" s="28" t="str">
        <f aca="false">IF($I601="","",IF(MATCH($I601,$I$2:$I$3000,0)&lt;&gt;ROW()-1,"",COUNT($AN$1:$AN600)+1))</f>
        <v/>
      </c>
      <c r="AO601" s="28" t="str">
        <f aca="false">IF($Q601="","",IF(MATCH($Q601,$Q$2:$Q$3000,0)&lt;&gt;ROW()-1,"",COUNT($AO$1:$AO600)+1))</f>
        <v/>
      </c>
    </row>
    <row r="602" customFormat="false" ht="12.75" hidden="false" customHeight="true" outlineLevel="0" collapsed="false">
      <c r="W602" s="24" t="n">
        <f aca="false">IF($F602="",0,IFERROR(IF(ISNUMBER($F602),INT($F602),DATE(VALUE(MID(SUBSTITUTE(LEFT($F602,FIND(" ",$F602&amp;" ")-1),"/",REPT(" ",20)),41,20)),VALUE(LEFT(SUBSTITUTE(LEFT($F602,FIND(" ",$F602&amp;" ")-1),"/",REPT(" ",20)),20)),VALUE(MID(SUBSTITUTE(LEFT($F602,FIND(" ",$F602&amp;" ")-1),"/",REPT(" ",20)),21,20)))),0))</f>
        <v>0</v>
      </c>
      <c r="X602" s="25" t="str">
        <f aca="false">IF(ISNUMBER($N602),$N602*Validation!$B$5,"")</f>
        <v/>
      </c>
      <c r="Y602" s="26" t="str">
        <f aca="false">IF($A602="","",SUBSTITUTE(SUBSTITUTE(SUBSTITUTE(SUBSTITUTE(SUBSTITUTE(SUBSTITUTE(SUBSTITUTE(UPPER(TRIM($A602)),"Á","A"),"É","E"),"Í","I"),"Ó","O"),"Ú","U"),"Ñ","N"),"Ü","U"))</f>
        <v/>
      </c>
      <c r="Z602" s="26" t="str">
        <f aca="false">IF($Y602="","",LEFT($Y602,1)&amp;" "&amp;TRIM(RIGHT(SUBSTITUTE($Y602," ",REPT(" ",50)),50)))</f>
        <v/>
      </c>
      <c r="AA602" s="27" t="str">
        <f aca="false">IF($AF602="","",IF(COUNTIF(Validation!$U$19:$U$178,$AF602)&gt;0,"OK","NO MATCH"))</f>
        <v/>
      </c>
      <c r="AB602" s="27" t="str">
        <f aca="false">IF($W602=0,"",IF(AND($W602&gt;=Validation!$B$3,$W602&lt;=Validation!$C$3),"Yes","No"))</f>
        <v/>
      </c>
      <c r="AC602" s="26" t="str">
        <f aca="false">IF($A602="","",$AF602&amp;"|"&amp;TEXT($W602,"yyyy-mm-dd")&amp;"|"&amp;$J602&amp;"|"&amp;$N602)</f>
        <v/>
      </c>
      <c r="AD602" s="27" t="str">
        <f aca="false">IF($AC602="","",IF(COUNTIF($AC$2:$AC$3000,$AC602)&gt;1,"REVIEW","OK"))</f>
        <v/>
      </c>
      <c r="AE602" s="27" t="str">
        <f aca="false">IF(OR($W602=0,$O602=""),"",IF(IFERROR(IF(ISNUMBER($O602),INT($O602),DATE(VALUE(MID(SUBSTITUTE(LEFT($O602,FIND(" ",$O602&amp;" ")-1),"/",REPT(" ",20)),41,20)),VALUE(LEFT(SUBSTITUTE(LEFT($O602,FIND(" ",$O602&amp;" ")-1),"/",REPT(" ",20)),20)),VALUE(MID(SUBSTITUTE(LEFT($O602,FIND(" ",$O602&amp;" ")-1),"/",REPT(" ",20)),21,20)))),0)&gt;$W602,"Late","Same day"))</f>
        <v/>
      </c>
      <c r="AF602" s="26" t="str">
        <f aca="false">IF($A602="","",IFERROR(INDEX(Validation!$C$193:$C$217,MATCH($A602,Validation!$A$193:$A$217,0)),IF(COUNTIF(Validation!$U$19:$U$178,$Z602)&gt;0,$Z602,IF(COUNTIF(Validation!$S$19:$S$178,$AI602)=1,INDEX(Validation!$U$19:$U$178,MATCH($AI602,Validation!$S$19:$S$178,0)),$Z602))))</f>
        <v/>
      </c>
      <c r="AG602" s="27" t="str">
        <f aca="false">IF(COUNTA($A602:$U602)=0,"",IF($A602="","No name",IF($F602="","No date",IF($W602=0,"Date ilegible",IF(NOT(ISNUMBER($N602)),"Hours no numéricas",IF($AA602="NO MATCH","Person no identificada","OK"))))))</f>
        <v/>
      </c>
      <c r="AH602" s="27" t="str">
        <f aca="false">IF($W602=0,"No date",IF($W602&lt;Validation!$B$3,"Before period",IF($W602&gt;Validation!$C$3,"After period","In period")))</f>
        <v>No date</v>
      </c>
      <c r="AI602" s="26" t="str">
        <f aca="false">IF($Y602="","",TRIM(RIGHT(SUBSTITUTE($Y602," ",REPT(" ",50)),50)))</f>
        <v/>
      </c>
      <c r="AJ602" s="27" t="str">
        <f aca="false">IF($A602="","",IF(NOT(ISERROR(MATCH($A602,Validation!$A$193:$A$217,0))),"Manual mapping",IF(COUNTIF(Validation!$U$19:$U$178,$Z602)&gt;0,"Direct",IF(COUNTIF(Validation!$S$19:$S$178,$AI602)=1,"By surname","Unresolved"))))</f>
        <v/>
      </c>
      <c r="AK602" s="28" t="str">
        <f aca="false">IF($L602="","",IF(MATCH($L602,$L$2:$L$3000,0)&lt;&gt;ROW()-1,"",COUNT($AK$1:$AK601)+1))</f>
        <v/>
      </c>
      <c r="AL602" s="28" t="str">
        <f aca="false">IF($G602="","",IF(MATCH($G602,$G$2:$G$3000,0)&lt;&gt;ROW()-1,"",COUNT($AL$1:$AL601)+1))</f>
        <v/>
      </c>
      <c r="AM602" s="28" t="str">
        <f aca="false">IF($H602="","",IF(MATCH($H602,$H$2:$H$3000,0)&lt;&gt;ROW()-1,"",COUNT($AM$1:$AM601)+1))</f>
        <v/>
      </c>
      <c r="AN602" s="28" t="str">
        <f aca="false">IF($I602="","",IF(MATCH($I602,$I$2:$I$3000,0)&lt;&gt;ROW()-1,"",COUNT($AN$1:$AN601)+1))</f>
        <v/>
      </c>
      <c r="AO602" s="28" t="str">
        <f aca="false">IF($Q602="","",IF(MATCH($Q602,$Q$2:$Q$3000,0)&lt;&gt;ROW()-1,"",COUNT($AO$1:$AO601)+1))</f>
        <v/>
      </c>
    </row>
    <row r="603" customFormat="false" ht="12.75" hidden="false" customHeight="true" outlineLevel="0" collapsed="false">
      <c r="W603" s="24" t="n">
        <f aca="false">IF($F603="",0,IFERROR(IF(ISNUMBER($F603),INT($F603),DATE(VALUE(MID(SUBSTITUTE(LEFT($F603,FIND(" ",$F603&amp;" ")-1),"/",REPT(" ",20)),41,20)),VALUE(LEFT(SUBSTITUTE(LEFT($F603,FIND(" ",$F603&amp;" ")-1),"/",REPT(" ",20)),20)),VALUE(MID(SUBSTITUTE(LEFT($F603,FIND(" ",$F603&amp;" ")-1),"/",REPT(" ",20)),21,20)))),0))</f>
        <v>0</v>
      </c>
      <c r="X603" s="25" t="str">
        <f aca="false">IF(ISNUMBER($N603),$N603*Validation!$B$5,"")</f>
        <v/>
      </c>
      <c r="Y603" s="26" t="str">
        <f aca="false">IF($A603="","",SUBSTITUTE(SUBSTITUTE(SUBSTITUTE(SUBSTITUTE(SUBSTITUTE(SUBSTITUTE(SUBSTITUTE(UPPER(TRIM($A603)),"Á","A"),"É","E"),"Í","I"),"Ó","O"),"Ú","U"),"Ñ","N"),"Ü","U"))</f>
        <v/>
      </c>
      <c r="Z603" s="26" t="str">
        <f aca="false">IF($Y603="","",LEFT($Y603,1)&amp;" "&amp;TRIM(RIGHT(SUBSTITUTE($Y603," ",REPT(" ",50)),50)))</f>
        <v/>
      </c>
      <c r="AA603" s="27" t="str">
        <f aca="false">IF($AF603="","",IF(COUNTIF(Validation!$U$19:$U$178,$AF603)&gt;0,"OK","NO MATCH"))</f>
        <v/>
      </c>
      <c r="AB603" s="27" t="str">
        <f aca="false">IF($W603=0,"",IF(AND($W603&gt;=Validation!$B$3,$W603&lt;=Validation!$C$3),"Yes","No"))</f>
        <v/>
      </c>
      <c r="AC603" s="26" t="str">
        <f aca="false">IF($A603="","",$AF603&amp;"|"&amp;TEXT($W603,"yyyy-mm-dd")&amp;"|"&amp;$J603&amp;"|"&amp;$N603)</f>
        <v/>
      </c>
      <c r="AD603" s="27" t="str">
        <f aca="false">IF($AC603="","",IF(COUNTIF($AC$2:$AC$3000,$AC603)&gt;1,"REVIEW","OK"))</f>
        <v/>
      </c>
      <c r="AE603" s="27" t="str">
        <f aca="false">IF(OR($W603=0,$O603=""),"",IF(IFERROR(IF(ISNUMBER($O603),INT($O603),DATE(VALUE(MID(SUBSTITUTE(LEFT($O603,FIND(" ",$O603&amp;" ")-1),"/",REPT(" ",20)),41,20)),VALUE(LEFT(SUBSTITUTE(LEFT($O603,FIND(" ",$O603&amp;" ")-1),"/",REPT(" ",20)),20)),VALUE(MID(SUBSTITUTE(LEFT($O603,FIND(" ",$O603&amp;" ")-1),"/",REPT(" ",20)),21,20)))),0)&gt;$W603,"Late","Same day"))</f>
        <v/>
      </c>
      <c r="AF603" s="26" t="str">
        <f aca="false">IF($A603="","",IFERROR(INDEX(Validation!$C$193:$C$217,MATCH($A603,Validation!$A$193:$A$217,0)),IF(COUNTIF(Validation!$U$19:$U$178,$Z603)&gt;0,$Z603,IF(COUNTIF(Validation!$S$19:$S$178,$AI603)=1,INDEX(Validation!$U$19:$U$178,MATCH($AI603,Validation!$S$19:$S$178,0)),$Z603))))</f>
        <v/>
      </c>
      <c r="AG603" s="27" t="str">
        <f aca="false">IF(COUNTA($A603:$U603)=0,"",IF($A603="","No name",IF($F603="","No date",IF($W603=0,"Date ilegible",IF(NOT(ISNUMBER($N603)),"Hours no numéricas",IF($AA603="NO MATCH","Person no identificada","OK"))))))</f>
        <v/>
      </c>
      <c r="AH603" s="27" t="str">
        <f aca="false">IF($W603=0,"No date",IF($W603&lt;Validation!$B$3,"Before period",IF($W603&gt;Validation!$C$3,"After period","In period")))</f>
        <v>No date</v>
      </c>
      <c r="AI603" s="26" t="str">
        <f aca="false">IF($Y603="","",TRIM(RIGHT(SUBSTITUTE($Y603," ",REPT(" ",50)),50)))</f>
        <v/>
      </c>
      <c r="AJ603" s="27" t="str">
        <f aca="false">IF($A603="","",IF(NOT(ISERROR(MATCH($A603,Validation!$A$193:$A$217,0))),"Manual mapping",IF(COUNTIF(Validation!$U$19:$U$178,$Z603)&gt;0,"Direct",IF(COUNTIF(Validation!$S$19:$S$178,$AI603)=1,"By surname","Unresolved"))))</f>
        <v/>
      </c>
      <c r="AK603" s="28" t="str">
        <f aca="false">IF($L603="","",IF(MATCH($L603,$L$2:$L$3000,0)&lt;&gt;ROW()-1,"",COUNT($AK$1:$AK602)+1))</f>
        <v/>
      </c>
      <c r="AL603" s="28" t="str">
        <f aca="false">IF($G603="","",IF(MATCH($G603,$G$2:$G$3000,0)&lt;&gt;ROW()-1,"",COUNT($AL$1:$AL602)+1))</f>
        <v/>
      </c>
      <c r="AM603" s="28" t="str">
        <f aca="false">IF($H603="","",IF(MATCH($H603,$H$2:$H$3000,0)&lt;&gt;ROW()-1,"",COUNT($AM$1:$AM602)+1))</f>
        <v/>
      </c>
      <c r="AN603" s="28" t="str">
        <f aca="false">IF($I603="","",IF(MATCH($I603,$I$2:$I$3000,0)&lt;&gt;ROW()-1,"",COUNT($AN$1:$AN602)+1))</f>
        <v/>
      </c>
      <c r="AO603" s="28" t="str">
        <f aca="false">IF($Q603="","",IF(MATCH($Q603,$Q$2:$Q$3000,0)&lt;&gt;ROW()-1,"",COUNT($AO$1:$AO602)+1))</f>
        <v/>
      </c>
    </row>
    <row r="604" customFormat="false" ht="12.75" hidden="false" customHeight="true" outlineLevel="0" collapsed="false">
      <c r="W604" s="24" t="n">
        <f aca="false">IF($F604="",0,IFERROR(IF(ISNUMBER($F604),INT($F604),DATE(VALUE(MID(SUBSTITUTE(LEFT($F604,FIND(" ",$F604&amp;" ")-1),"/",REPT(" ",20)),41,20)),VALUE(LEFT(SUBSTITUTE(LEFT($F604,FIND(" ",$F604&amp;" ")-1),"/",REPT(" ",20)),20)),VALUE(MID(SUBSTITUTE(LEFT($F604,FIND(" ",$F604&amp;" ")-1),"/",REPT(" ",20)),21,20)))),0))</f>
        <v>0</v>
      </c>
      <c r="X604" s="25" t="str">
        <f aca="false">IF(ISNUMBER($N604),$N604*Validation!$B$5,"")</f>
        <v/>
      </c>
      <c r="Y604" s="26" t="str">
        <f aca="false">IF($A604="","",SUBSTITUTE(SUBSTITUTE(SUBSTITUTE(SUBSTITUTE(SUBSTITUTE(SUBSTITUTE(SUBSTITUTE(UPPER(TRIM($A604)),"Á","A"),"É","E"),"Í","I"),"Ó","O"),"Ú","U"),"Ñ","N"),"Ü","U"))</f>
        <v/>
      </c>
      <c r="Z604" s="26" t="str">
        <f aca="false">IF($Y604="","",LEFT($Y604,1)&amp;" "&amp;TRIM(RIGHT(SUBSTITUTE($Y604," ",REPT(" ",50)),50)))</f>
        <v/>
      </c>
      <c r="AA604" s="27" t="str">
        <f aca="false">IF($AF604="","",IF(COUNTIF(Validation!$U$19:$U$178,$AF604)&gt;0,"OK","NO MATCH"))</f>
        <v/>
      </c>
      <c r="AB604" s="27" t="str">
        <f aca="false">IF($W604=0,"",IF(AND($W604&gt;=Validation!$B$3,$W604&lt;=Validation!$C$3),"Yes","No"))</f>
        <v/>
      </c>
      <c r="AC604" s="26" t="str">
        <f aca="false">IF($A604="","",$AF604&amp;"|"&amp;TEXT($W604,"yyyy-mm-dd")&amp;"|"&amp;$J604&amp;"|"&amp;$N604)</f>
        <v/>
      </c>
      <c r="AD604" s="27" t="str">
        <f aca="false">IF($AC604="","",IF(COUNTIF($AC$2:$AC$3000,$AC604)&gt;1,"REVIEW","OK"))</f>
        <v/>
      </c>
      <c r="AE604" s="27" t="str">
        <f aca="false">IF(OR($W604=0,$O604=""),"",IF(IFERROR(IF(ISNUMBER($O604),INT($O604),DATE(VALUE(MID(SUBSTITUTE(LEFT($O604,FIND(" ",$O604&amp;" ")-1),"/",REPT(" ",20)),41,20)),VALUE(LEFT(SUBSTITUTE(LEFT($O604,FIND(" ",$O604&amp;" ")-1),"/",REPT(" ",20)),20)),VALUE(MID(SUBSTITUTE(LEFT($O604,FIND(" ",$O604&amp;" ")-1),"/",REPT(" ",20)),21,20)))),0)&gt;$W604,"Late","Same day"))</f>
        <v/>
      </c>
      <c r="AF604" s="26" t="str">
        <f aca="false">IF($A604="","",IFERROR(INDEX(Validation!$C$193:$C$217,MATCH($A604,Validation!$A$193:$A$217,0)),IF(COUNTIF(Validation!$U$19:$U$178,$Z604)&gt;0,$Z604,IF(COUNTIF(Validation!$S$19:$S$178,$AI604)=1,INDEX(Validation!$U$19:$U$178,MATCH($AI604,Validation!$S$19:$S$178,0)),$Z604))))</f>
        <v/>
      </c>
      <c r="AG604" s="27" t="str">
        <f aca="false">IF(COUNTA($A604:$U604)=0,"",IF($A604="","No name",IF($F604="","No date",IF($W604=0,"Date ilegible",IF(NOT(ISNUMBER($N604)),"Hours no numéricas",IF($AA604="NO MATCH","Person no identificada","OK"))))))</f>
        <v/>
      </c>
      <c r="AH604" s="27" t="str">
        <f aca="false">IF($W604=0,"No date",IF($W604&lt;Validation!$B$3,"Before period",IF($W604&gt;Validation!$C$3,"After period","In period")))</f>
        <v>No date</v>
      </c>
      <c r="AI604" s="26" t="str">
        <f aca="false">IF($Y604="","",TRIM(RIGHT(SUBSTITUTE($Y604," ",REPT(" ",50)),50)))</f>
        <v/>
      </c>
      <c r="AJ604" s="27" t="str">
        <f aca="false">IF($A604="","",IF(NOT(ISERROR(MATCH($A604,Validation!$A$193:$A$217,0))),"Manual mapping",IF(COUNTIF(Validation!$U$19:$U$178,$Z604)&gt;0,"Direct",IF(COUNTIF(Validation!$S$19:$S$178,$AI604)=1,"By surname","Unresolved"))))</f>
        <v/>
      </c>
      <c r="AK604" s="28" t="str">
        <f aca="false">IF($L604="","",IF(MATCH($L604,$L$2:$L$3000,0)&lt;&gt;ROW()-1,"",COUNT($AK$1:$AK603)+1))</f>
        <v/>
      </c>
      <c r="AL604" s="28" t="str">
        <f aca="false">IF($G604="","",IF(MATCH($G604,$G$2:$G$3000,0)&lt;&gt;ROW()-1,"",COUNT($AL$1:$AL603)+1))</f>
        <v/>
      </c>
      <c r="AM604" s="28" t="str">
        <f aca="false">IF($H604="","",IF(MATCH($H604,$H$2:$H$3000,0)&lt;&gt;ROW()-1,"",COUNT($AM$1:$AM603)+1))</f>
        <v/>
      </c>
      <c r="AN604" s="28" t="str">
        <f aca="false">IF($I604="","",IF(MATCH($I604,$I$2:$I$3000,0)&lt;&gt;ROW()-1,"",COUNT($AN$1:$AN603)+1))</f>
        <v/>
      </c>
      <c r="AO604" s="28" t="str">
        <f aca="false">IF($Q604="","",IF(MATCH($Q604,$Q$2:$Q$3000,0)&lt;&gt;ROW()-1,"",COUNT($AO$1:$AO603)+1))</f>
        <v/>
      </c>
    </row>
    <row r="605" customFormat="false" ht="12.75" hidden="false" customHeight="true" outlineLevel="0" collapsed="false">
      <c r="W605" s="24" t="n">
        <f aca="false">IF($F605="",0,IFERROR(IF(ISNUMBER($F605),INT($F605),DATE(VALUE(MID(SUBSTITUTE(LEFT($F605,FIND(" ",$F605&amp;" ")-1),"/",REPT(" ",20)),41,20)),VALUE(LEFT(SUBSTITUTE(LEFT($F605,FIND(" ",$F605&amp;" ")-1),"/",REPT(" ",20)),20)),VALUE(MID(SUBSTITUTE(LEFT($F605,FIND(" ",$F605&amp;" ")-1),"/",REPT(" ",20)),21,20)))),0))</f>
        <v>0</v>
      </c>
      <c r="X605" s="25" t="str">
        <f aca="false">IF(ISNUMBER($N605),$N605*Validation!$B$5,"")</f>
        <v/>
      </c>
      <c r="Y605" s="26" t="str">
        <f aca="false">IF($A605="","",SUBSTITUTE(SUBSTITUTE(SUBSTITUTE(SUBSTITUTE(SUBSTITUTE(SUBSTITUTE(SUBSTITUTE(UPPER(TRIM($A605)),"Á","A"),"É","E"),"Í","I"),"Ó","O"),"Ú","U"),"Ñ","N"),"Ü","U"))</f>
        <v/>
      </c>
      <c r="Z605" s="26" t="str">
        <f aca="false">IF($Y605="","",LEFT($Y605,1)&amp;" "&amp;TRIM(RIGHT(SUBSTITUTE($Y605," ",REPT(" ",50)),50)))</f>
        <v/>
      </c>
      <c r="AA605" s="27" t="str">
        <f aca="false">IF($AF605="","",IF(COUNTIF(Validation!$U$19:$U$178,$AF605)&gt;0,"OK","NO MATCH"))</f>
        <v/>
      </c>
      <c r="AB605" s="27" t="str">
        <f aca="false">IF($W605=0,"",IF(AND($W605&gt;=Validation!$B$3,$W605&lt;=Validation!$C$3),"Yes","No"))</f>
        <v/>
      </c>
      <c r="AC605" s="26" t="str">
        <f aca="false">IF($A605="","",$AF605&amp;"|"&amp;TEXT($W605,"yyyy-mm-dd")&amp;"|"&amp;$J605&amp;"|"&amp;$N605)</f>
        <v/>
      </c>
      <c r="AD605" s="27" t="str">
        <f aca="false">IF($AC605="","",IF(COUNTIF($AC$2:$AC$3000,$AC605)&gt;1,"REVIEW","OK"))</f>
        <v/>
      </c>
      <c r="AE605" s="27" t="str">
        <f aca="false">IF(OR($W605=0,$O605=""),"",IF(IFERROR(IF(ISNUMBER($O605),INT($O605),DATE(VALUE(MID(SUBSTITUTE(LEFT($O605,FIND(" ",$O605&amp;" ")-1),"/",REPT(" ",20)),41,20)),VALUE(LEFT(SUBSTITUTE(LEFT($O605,FIND(" ",$O605&amp;" ")-1),"/",REPT(" ",20)),20)),VALUE(MID(SUBSTITUTE(LEFT($O605,FIND(" ",$O605&amp;" ")-1),"/",REPT(" ",20)),21,20)))),0)&gt;$W605,"Late","Same day"))</f>
        <v/>
      </c>
      <c r="AF605" s="26" t="str">
        <f aca="false">IF($A605="","",IFERROR(INDEX(Validation!$C$193:$C$217,MATCH($A605,Validation!$A$193:$A$217,0)),IF(COUNTIF(Validation!$U$19:$U$178,$Z605)&gt;0,$Z605,IF(COUNTIF(Validation!$S$19:$S$178,$AI605)=1,INDEX(Validation!$U$19:$U$178,MATCH($AI605,Validation!$S$19:$S$178,0)),$Z605))))</f>
        <v/>
      </c>
      <c r="AG605" s="27" t="str">
        <f aca="false">IF(COUNTA($A605:$U605)=0,"",IF($A605="","No name",IF($F605="","No date",IF($W605=0,"Date ilegible",IF(NOT(ISNUMBER($N605)),"Hours no numéricas",IF($AA605="NO MATCH","Person no identificada","OK"))))))</f>
        <v/>
      </c>
      <c r="AH605" s="27" t="str">
        <f aca="false">IF($W605=0,"No date",IF($W605&lt;Validation!$B$3,"Before period",IF($W605&gt;Validation!$C$3,"After period","In period")))</f>
        <v>No date</v>
      </c>
      <c r="AI605" s="26" t="str">
        <f aca="false">IF($Y605="","",TRIM(RIGHT(SUBSTITUTE($Y605," ",REPT(" ",50)),50)))</f>
        <v/>
      </c>
      <c r="AJ605" s="27" t="str">
        <f aca="false">IF($A605="","",IF(NOT(ISERROR(MATCH($A605,Validation!$A$193:$A$217,0))),"Manual mapping",IF(COUNTIF(Validation!$U$19:$U$178,$Z605)&gt;0,"Direct",IF(COUNTIF(Validation!$S$19:$S$178,$AI605)=1,"By surname","Unresolved"))))</f>
        <v/>
      </c>
      <c r="AK605" s="28" t="str">
        <f aca="false">IF($L605="","",IF(MATCH($L605,$L$2:$L$3000,0)&lt;&gt;ROW()-1,"",COUNT($AK$1:$AK604)+1))</f>
        <v/>
      </c>
      <c r="AL605" s="28" t="str">
        <f aca="false">IF($G605="","",IF(MATCH($G605,$G$2:$G$3000,0)&lt;&gt;ROW()-1,"",COUNT($AL$1:$AL604)+1))</f>
        <v/>
      </c>
      <c r="AM605" s="28" t="str">
        <f aca="false">IF($H605="","",IF(MATCH($H605,$H$2:$H$3000,0)&lt;&gt;ROW()-1,"",COUNT($AM$1:$AM604)+1))</f>
        <v/>
      </c>
      <c r="AN605" s="28" t="str">
        <f aca="false">IF($I605="","",IF(MATCH($I605,$I$2:$I$3000,0)&lt;&gt;ROW()-1,"",COUNT($AN$1:$AN604)+1))</f>
        <v/>
      </c>
      <c r="AO605" s="28" t="str">
        <f aca="false">IF($Q605="","",IF(MATCH($Q605,$Q$2:$Q$3000,0)&lt;&gt;ROW()-1,"",COUNT($AO$1:$AO604)+1))</f>
        <v/>
      </c>
    </row>
    <row r="606" customFormat="false" ht="12.75" hidden="false" customHeight="true" outlineLevel="0" collapsed="false">
      <c r="W606" s="24" t="n">
        <f aca="false">IF($F606="",0,IFERROR(IF(ISNUMBER($F606),INT($F606),DATE(VALUE(MID(SUBSTITUTE(LEFT($F606,FIND(" ",$F606&amp;" ")-1),"/",REPT(" ",20)),41,20)),VALUE(LEFT(SUBSTITUTE(LEFT($F606,FIND(" ",$F606&amp;" ")-1),"/",REPT(" ",20)),20)),VALUE(MID(SUBSTITUTE(LEFT($F606,FIND(" ",$F606&amp;" ")-1),"/",REPT(" ",20)),21,20)))),0))</f>
        <v>0</v>
      </c>
      <c r="X606" s="25" t="str">
        <f aca="false">IF(ISNUMBER($N606),$N606*Validation!$B$5,"")</f>
        <v/>
      </c>
      <c r="Y606" s="26" t="str">
        <f aca="false">IF($A606="","",SUBSTITUTE(SUBSTITUTE(SUBSTITUTE(SUBSTITUTE(SUBSTITUTE(SUBSTITUTE(SUBSTITUTE(UPPER(TRIM($A606)),"Á","A"),"É","E"),"Í","I"),"Ó","O"),"Ú","U"),"Ñ","N"),"Ü","U"))</f>
        <v/>
      </c>
      <c r="Z606" s="26" t="str">
        <f aca="false">IF($Y606="","",LEFT($Y606,1)&amp;" "&amp;TRIM(RIGHT(SUBSTITUTE($Y606," ",REPT(" ",50)),50)))</f>
        <v/>
      </c>
      <c r="AA606" s="27" t="str">
        <f aca="false">IF($AF606="","",IF(COUNTIF(Validation!$U$19:$U$178,$AF606)&gt;0,"OK","NO MATCH"))</f>
        <v/>
      </c>
      <c r="AB606" s="27" t="str">
        <f aca="false">IF($W606=0,"",IF(AND($W606&gt;=Validation!$B$3,$W606&lt;=Validation!$C$3),"Yes","No"))</f>
        <v/>
      </c>
      <c r="AC606" s="26" t="str">
        <f aca="false">IF($A606="","",$AF606&amp;"|"&amp;TEXT($W606,"yyyy-mm-dd")&amp;"|"&amp;$J606&amp;"|"&amp;$N606)</f>
        <v/>
      </c>
      <c r="AD606" s="27" t="str">
        <f aca="false">IF($AC606="","",IF(COUNTIF($AC$2:$AC$3000,$AC606)&gt;1,"REVIEW","OK"))</f>
        <v/>
      </c>
      <c r="AE606" s="27" t="str">
        <f aca="false">IF(OR($W606=0,$O606=""),"",IF(IFERROR(IF(ISNUMBER($O606),INT($O606),DATE(VALUE(MID(SUBSTITUTE(LEFT($O606,FIND(" ",$O606&amp;" ")-1),"/",REPT(" ",20)),41,20)),VALUE(LEFT(SUBSTITUTE(LEFT($O606,FIND(" ",$O606&amp;" ")-1),"/",REPT(" ",20)),20)),VALUE(MID(SUBSTITUTE(LEFT($O606,FIND(" ",$O606&amp;" ")-1),"/",REPT(" ",20)),21,20)))),0)&gt;$W606,"Late","Same day"))</f>
        <v/>
      </c>
      <c r="AF606" s="26" t="str">
        <f aca="false">IF($A606="","",IFERROR(INDEX(Validation!$C$193:$C$217,MATCH($A606,Validation!$A$193:$A$217,0)),IF(COUNTIF(Validation!$U$19:$U$178,$Z606)&gt;0,$Z606,IF(COUNTIF(Validation!$S$19:$S$178,$AI606)=1,INDEX(Validation!$U$19:$U$178,MATCH($AI606,Validation!$S$19:$S$178,0)),$Z606))))</f>
        <v/>
      </c>
      <c r="AG606" s="27" t="str">
        <f aca="false">IF(COUNTA($A606:$U606)=0,"",IF($A606="","No name",IF($F606="","No date",IF($W606=0,"Date ilegible",IF(NOT(ISNUMBER($N606)),"Hours no numéricas",IF($AA606="NO MATCH","Person no identificada","OK"))))))</f>
        <v/>
      </c>
      <c r="AH606" s="27" t="str">
        <f aca="false">IF($W606=0,"No date",IF($W606&lt;Validation!$B$3,"Before period",IF($W606&gt;Validation!$C$3,"After period","In period")))</f>
        <v>No date</v>
      </c>
      <c r="AI606" s="26" t="str">
        <f aca="false">IF($Y606="","",TRIM(RIGHT(SUBSTITUTE($Y606," ",REPT(" ",50)),50)))</f>
        <v/>
      </c>
      <c r="AJ606" s="27" t="str">
        <f aca="false">IF($A606="","",IF(NOT(ISERROR(MATCH($A606,Validation!$A$193:$A$217,0))),"Manual mapping",IF(COUNTIF(Validation!$U$19:$U$178,$Z606)&gt;0,"Direct",IF(COUNTIF(Validation!$S$19:$S$178,$AI606)=1,"By surname","Unresolved"))))</f>
        <v/>
      </c>
      <c r="AK606" s="28" t="str">
        <f aca="false">IF($L606="","",IF(MATCH($L606,$L$2:$L$3000,0)&lt;&gt;ROW()-1,"",COUNT($AK$1:$AK605)+1))</f>
        <v/>
      </c>
      <c r="AL606" s="28" t="str">
        <f aca="false">IF($G606="","",IF(MATCH($G606,$G$2:$G$3000,0)&lt;&gt;ROW()-1,"",COUNT($AL$1:$AL605)+1))</f>
        <v/>
      </c>
      <c r="AM606" s="28" t="str">
        <f aca="false">IF($H606="","",IF(MATCH($H606,$H$2:$H$3000,0)&lt;&gt;ROW()-1,"",COUNT($AM$1:$AM605)+1))</f>
        <v/>
      </c>
      <c r="AN606" s="28" t="str">
        <f aca="false">IF($I606="","",IF(MATCH($I606,$I$2:$I$3000,0)&lt;&gt;ROW()-1,"",COUNT($AN$1:$AN605)+1))</f>
        <v/>
      </c>
      <c r="AO606" s="28" t="str">
        <f aca="false">IF($Q606="","",IF(MATCH($Q606,$Q$2:$Q$3000,0)&lt;&gt;ROW()-1,"",COUNT($AO$1:$AO605)+1))</f>
        <v/>
      </c>
    </row>
    <row r="607" customFormat="false" ht="12.75" hidden="false" customHeight="true" outlineLevel="0" collapsed="false">
      <c r="W607" s="24" t="n">
        <f aca="false">IF($F607="",0,IFERROR(IF(ISNUMBER($F607),INT($F607),DATE(VALUE(MID(SUBSTITUTE(LEFT($F607,FIND(" ",$F607&amp;" ")-1),"/",REPT(" ",20)),41,20)),VALUE(LEFT(SUBSTITUTE(LEFT($F607,FIND(" ",$F607&amp;" ")-1),"/",REPT(" ",20)),20)),VALUE(MID(SUBSTITUTE(LEFT($F607,FIND(" ",$F607&amp;" ")-1),"/",REPT(" ",20)),21,20)))),0))</f>
        <v>0</v>
      </c>
      <c r="X607" s="25" t="str">
        <f aca="false">IF(ISNUMBER($N607),$N607*Validation!$B$5,"")</f>
        <v/>
      </c>
      <c r="Y607" s="26" t="str">
        <f aca="false">IF($A607="","",SUBSTITUTE(SUBSTITUTE(SUBSTITUTE(SUBSTITUTE(SUBSTITUTE(SUBSTITUTE(SUBSTITUTE(UPPER(TRIM($A607)),"Á","A"),"É","E"),"Í","I"),"Ó","O"),"Ú","U"),"Ñ","N"),"Ü","U"))</f>
        <v/>
      </c>
      <c r="Z607" s="26" t="str">
        <f aca="false">IF($Y607="","",LEFT($Y607,1)&amp;" "&amp;TRIM(RIGHT(SUBSTITUTE($Y607," ",REPT(" ",50)),50)))</f>
        <v/>
      </c>
      <c r="AA607" s="27" t="str">
        <f aca="false">IF($AF607="","",IF(COUNTIF(Validation!$U$19:$U$178,$AF607)&gt;0,"OK","NO MATCH"))</f>
        <v/>
      </c>
      <c r="AB607" s="27" t="str">
        <f aca="false">IF($W607=0,"",IF(AND($W607&gt;=Validation!$B$3,$W607&lt;=Validation!$C$3),"Yes","No"))</f>
        <v/>
      </c>
      <c r="AC607" s="26" t="str">
        <f aca="false">IF($A607="","",$AF607&amp;"|"&amp;TEXT($W607,"yyyy-mm-dd")&amp;"|"&amp;$J607&amp;"|"&amp;$N607)</f>
        <v/>
      </c>
      <c r="AD607" s="27" t="str">
        <f aca="false">IF($AC607="","",IF(COUNTIF($AC$2:$AC$3000,$AC607)&gt;1,"REVIEW","OK"))</f>
        <v/>
      </c>
      <c r="AE607" s="27" t="str">
        <f aca="false">IF(OR($W607=0,$O607=""),"",IF(IFERROR(IF(ISNUMBER($O607),INT($O607),DATE(VALUE(MID(SUBSTITUTE(LEFT($O607,FIND(" ",$O607&amp;" ")-1),"/",REPT(" ",20)),41,20)),VALUE(LEFT(SUBSTITUTE(LEFT($O607,FIND(" ",$O607&amp;" ")-1),"/",REPT(" ",20)),20)),VALUE(MID(SUBSTITUTE(LEFT($O607,FIND(" ",$O607&amp;" ")-1),"/",REPT(" ",20)),21,20)))),0)&gt;$W607,"Late","Same day"))</f>
        <v/>
      </c>
      <c r="AF607" s="26" t="str">
        <f aca="false">IF($A607="","",IFERROR(INDEX(Validation!$C$193:$C$217,MATCH($A607,Validation!$A$193:$A$217,0)),IF(COUNTIF(Validation!$U$19:$U$178,$Z607)&gt;0,$Z607,IF(COUNTIF(Validation!$S$19:$S$178,$AI607)=1,INDEX(Validation!$U$19:$U$178,MATCH($AI607,Validation!$S$19:$S$178,0)),$Z607))))</f>
        <v/>
      </c>
      <c r="AG607" s="27" t="str">
        <f aca="false">IF(COUNTA($A607:$U607)=0,"",IF($A607="","No name",IF($F607="","No date",IF($W607=0,"Date ilegible",IF(NOT(ISNUMBER($N607)),"Hours no numéricas",IF($AA607="NO MATCH","Person no identificada","OK"))))))</f>
        <v/>
      </c>
      <c r="AH607" s="27" t="str">
        <f aca="false">IF($W607=0,"No date",IF($W607&lt;Validation!$B$3,"Before period",IF($W607&gt;Validation!$C$3,"After period","In period")))</f>
        <v>No date</v>
      </c>
      <c r="AI607" s="26" t="str">
        <f aca="false">IF($Y607="","",TRIM(RIGHT(SUBSTITUTE($Y607," ",REPT(" ",50)),50)))</f>
        <v/>
      </c>
      <c r="AJ607" s="27" t="str">
        <f aca="false">IF($A607="","",IF(NOT(ISERROR(MATCH($A607,Validation!$A$193:$A$217,0))),"Manual mapping",IF(COUNTIF(Validation!$U$19:$U$178,$Z607)&gt;0,"Direct",IF(COUNTIF(Validation!$S$19:$S$178,$AI607)=1,"By surname","Unresolved"))))</f>
        <v/>
      </c>
      <c r="AK607" s="28" t="str">
        <f aca="false">IF($L607="","",IF(MATCH($L607,$L$2:$L$3000,0)&lt;&gt;ROW()-1,"",COUNT($AK$1:$AK606)+1))</f>
        <v/>
      </c>
      <c r="AL607" s="28" t="str">
        <f aca="false">IF($G607="","",IF(MATCH($G607,$G$2:$G$3000,0)&lt;&gt;ROW()-1,"",COUNT($AL$1:$AL606)+1))</f>
        <v/>
      </c>
      <c r="AM607" s="28" t="str">
        <f aca="false">IF($H607="","",IF(MATCH($H607,$H$2:$H$3000,0)&lt;&gt;ROW()-1,"",COUNT($AM$1:$AM606)+1))</f>
        <v/>
      </c>
      <c r="AN607" s="28" t="str">
        <f aca="false">IF($I607="","",IF(MATCH($I607,$I$2:$I$3000,0)&lt;&gt;ROW()-1,"",COUNT($AN$1:$AN606)+1))</f>
        <v/>
      </c>
      <c r="AO607" s="28" t="str">
        <f aca="false">IF($Q607="","",IF(MATCH($Q607,$Q$2:$Q$3000,0)&lt;&gt;ROW()-1,"",COUNT($AO$1:$AO606)+1))</f>
        <v/>
      </c>
    </row>
    <row r="608" customFormat="false" ht="12.75" hidden="false" customHeight="true" outlineLevel="0" collapsed="false">
      <c r="W608" s="24" t="n">
        <f aca="false">IF($F608="",0,IFERROR(IF(ISNUMBER($F608),INT($F608),DATE(VALUE(MID(SUBSTITUTE(LEFT($F608,FIND(" ",$F608&amp;" ")-1),"/",REPT(" ",20)),41,20)),VALUE(LEFT(SUBSTITUTE(LEFT($F608,FIND(" ",$F608&amp;" ")-1),"/",REPT(" ",20)),20)),VALUE(MID(SUBSTITUTE(LEFT($F608,FIND(" ",$F608&amp;" ")-1),"/",REPT(" ",20)),21,20)))),0))</f>
        <v>0</v>
      </c>
      <c r="X608" s="25" t="str">
        <f aca="false">IF(ISNUMBER($N608),$N608*Validation!$B$5,"")</f>
        <v/>
      </c>
      <c r="Y608" s="26" t="str">
        <f aca="false">IF($A608="","",SUBSTITUTE(SUBSTITUTE(SUBSTITUTE(SUBSTITUTE(SUBSTITUTE(SUBSTITUTE(SUBSTITUTE(UPPER(TRIM($A608)),"Á","A"),"É","E"),"Í","I"),"Ó","O"),"Ú","U"),"Ñ","N"),"Ü","U"))</f>
        <v/>
      </c>
      <c r="Z608" s="26" t="str">
        <f aca="false">IF($Y608="","",LEFT($Y608,1)&amp;" "&amp;TRIM(RIGHT(SUBSTITUTE($Y608," ",REPT(" ",50)),50)))</f>
        <v/>
      </c>
      <c r="AA608" s="27" t="str">
        <f aca="false">IF($AF608="","",IF(COUNTIF(Validation!$U$19:$U$178,$AF608)&gt;0,"OK","NO MATCH"))</f>
        <v/>
      </c>
      <c r="AB608" s="27" t="str">
        <f aca="false">IF($W608=0,"",IF(AND($W608&gt;=Validation!$B$3,$W608&lt;=Validation!$C$3),"Yes","No"))</f>
        <v/>
      </c>
      <c r="AC608" s="26" t="str">
        <f aca="false">IF($A608="","",$AF608&amp;"|"&amp;TEXT($W608,"yyyy-mm-dd")&amp;"|"&amp;$J608&amp;"|"&amp;$N608)</f>
        <v/>
      </c>
      <c r="AD608" s="27" t="str">
        <f aca="false">IF($AC608="","",IF(COUNTIF($AC$2:$AC$3000,$AC608)&gt;1,"REVIEW","OK"))</f>
        <v/>
      </c>
      <c r="AE608" s="27" t="str">
        <f aca="false">IF(OR($W608=0,$O608=""),"",IF(IFERROR(IF(ISNUMBER($O608),INT($O608),DATE(VALUE(MID(SUBSTITUTE(LEFT($O608,FIND(" ",$O608&amp;" ")-1),"/",REPT(" ",20)),41,20)),VALUE(LEFT(SUBSTITUTE(LEFT($O608,FIND(" ",$O608&amp;" ")-1),"/",REPT(" ",20)),20)),VALUE(MID(SUBSTITUTE(LEFT($O608,FIND(" ",$O608&amp;" ")-1),"/",REPT(" ",20)),21,20)))),0)&gt;$W608,"Late","Same day"))</f>
        <v/>
      </c>
      <c r="AF608" s="26" t="str">
        <f aca="false">IF($A608="","",IFERROR(INDEX(Validation!$C$193:$C$217,MATCH($A608,Validation!$A$193:$A$217,0)),IF(COUNTIF(Validation!$U$19:$U$178,$Z608)&gt;0,$Z608,IF(COUNTIF(Validation!$S$19:$S$178,$AI608)=1,INDEX(Validation!$U$19:$U$178,MATCH($AI608,Validation!$S$19:$S$178,0)),$Z608))))</f>
        <v/>
      </c>
      <c r="AG608" s="27" t="str">
        <f aca="false">IF(COUNTA($A608:$U608)=0,"",IF($A608="","No name",IF($F608="","No date",IF($W608=0,"Date ilegible",IF(NOT(ISNUMBER($N608)),"Hours no numéricas",IF($AA608="NO MATCH","Person no identificada","OK"))))))</f>
        <v/>
      </c>
      <c r="AH608" s="27" t="str">
        <f aca="false">IF($W608=0,"No date",IF($W608&lt;Validation!$B$3,"Before period",IF($W608&gt;Validation!$C$3,"After period","In period")))</f>
        <v>No date</v>
      </c>
      <c r="AI608" s="26" t="str">
        <f aca="false">IF($Y608="","",TRIM(RIGHT(SUBSTITUTE($Y608," ",REPT(" ",50)),50)))</f>
        <v/>
      </c>
      <c r="AJ608" s="27" t="str">
        <f aca="false">IF($A608="","",IF(NOT(ISERROR(MATCH($A608,Validation!$A$193:$A$217,0))),"Manual mapping",IF(COUNTIF(Validation!$U$19:$U$178,$Z608)&gt;0,"Direct",IF(COUNTIF(Validation!$S$19:$S$178,$AI608)=1,"By surname","Unresolved"))))</f>
        <v/>
      </c>
      <c r="AK608" s="28" t="str">
        <f aca="false">IF($L608="","",IF(MATCH($L608,$L$2:$L$3000,0)&lt;&gt;ROW()-1,"",COUNT($AK$1:$AK607)+1))</f>
        <v/>
      </c>
      <c r="AL608" s="28" t="str">
        <f aca="false">IF($G608="","",IF(MATCH($G608,$G$2:$G$3000,0)&lt;&gt;ROW()-1,"",COUNT($AL$1:$AL607)+1))</f>
        <v/>
      </c>
      <c r="AM608" s="28" t="str">
        <f aca="false">IF($H608="","",IF(MATCH($H608,$H$2:$H$3000,0)&lt;&gt;ROW()-1,"",COUNT($AM$1:$AM607)+1))</f>
        <v/>
      </c>
      <c r="AN608" s="28" t="str">
        <f aca="false">IF($I608="","",IF(MATCH($I608,$I$2:$I$3000,0)&lt;&gt;ROW()-1,"",COUNT($AN$1:$AN607)+1))</f>
        <v/>
      </c>
      <c r="AO608" s="28" t="str">
        <f aca="false">IF($Q608="","",IF(MATCH($Q608,$Q$2:$Q$3000,0)&lt;&gt;ROW()-1,"",COUNT($AO$1:$AO607)+1))</f>
        <v/>
      </c>
    </row>
    <row r="609" customFormat="false" ht="12.75" hidden="false" customHeight="true" outlineLevel="0" collapsed="false">
      <c r="W609" s="24" t="n">
        <f aca="false">IF($F609="",0,IFERROR(IF(ISNUMBER($F609),INT($F609),DATE(VALUE(MID(SUBSTITUTE(LEFT($F609,FIND(" ",$F609&amp;" ")-1),"/",REPT(" ",20)),41,20)),VALUE(LEFT(SUBSTITUTE(LEFT($F609,FIND(" ",$F609&amp;" ")-1),"/",REPT(" ",20)),20)),VALUE(MID(SUBSTITUTE(LEFT($F609,FIND(" ",$F609&amp;" ")-1),"/",REPT(" ",20)),21,20)))),0))</f>
        <v>0</v>
      </c>
      <c r="X609" s="25" t="str">
        <f aca="false">IF(ISNUMBER($N609),$N609*Validation!$B$5,"")</f>
        <v/>
      </c>
      <c r="Y609" s="26" t="str">
        <f aca="false">IF($A609="","",SUBSTITUTE(SUBSTITUTE(SUBSTITUTE(SUBSTITUTE(SUBSTITUTE(SUBSTITUTE(SUBSTITUTE(UPPER(TRIM($A609)),"Á","A"),"É","E"),"Í","I"),"Ó","O"),"Ú","U"),"Ñ","N"),"Ü","U"))</f>
        <v/>
      </c>
      <c r="Z609" s="26" t="str">
        <f aca="false">IF($Y609="","",LEFT($Y609,1)&amp;" "&amp;TRIM(RIGHT(SUBSTITUTE($Y609," ",REPT(" ",50)),50)))</f>
        <v/>
      </c>
      <c r="AA609" s="27" t="str">
        <f aca="false">IF($AF609="","",IF(COUNTIF(Validation!$U$19:$U$178,$AF609)&gt;0,"OK","NO MATCH"))</f>
        <v/>
      </c>
      <c r="AB609" s="27" t="str">
        <f aca="false">IF($W609=0,"",IF(AND($W609&gt;=Validation!$B$3,$W609&lt;=Validation!$C$3),"Yes","No"))</f>
        <v/>
      </c>
      <c r="AC609" s="26" t="str">
        <f aca="false">IF($A609="","",$AF609&amp;"|"&amp;TEXT($W609,"yyyy-mm-dd")&amp;"|"&amp;$J609&amp;"|"&amp;$N609)</f>
        <v/>
      </c>
      <c r="AD609" s="27" t="str">
        <f aca="false">IF($AC609="","",IF(COUNTIF($AC$2:$AC$3000,$AC609)&gt;1,"REVIEW","OK"))</f>
        <v/>
      </c>
      <c r="AE609" s="27" t="str">
        <f aca="false">IF(OR($W609=0,$O609=""),"",IF(IFERROR(IF(ISNUMBER($O609),INT($O609),DATE(VALUE(MID(SUBSTITUTE(LEFT($O609,FIND(" ",$O609&amp;" ")-1),"/",REPT(" ",20)),41,20)),VALUE(LEFT(SUBSTITUTE(LEFT($O609,FIND(" ",$O609&amp;" ")-1),"/",REPT(" ",20)),20)),VALUE(MID(SUBSTITUTE(LEFT($O609,FIND(" ",$O609&amp;" ")-1),"/",REPT(" ",20)),21,20)))),0)&gt;$W609,"Late","Same day"))</f>
        <v/>
      </c>
      <c r="AF609" s="26" t="str">
        <f aca="false">IF($A609="","",IFERROR(INDEX(Validation!$C$193:$C$217,MATCH($A609,Validation!$A$193:$A$217,0)),IF(COUNTIF(Validation!$U$19:$U$178,$Z609)&gt;0,$Z609,IF(COUNTIF(Validation!$S$19:$S$178,$AI609)=1,INDEX(Validation!$U$19:$U$178,MATCH($AI609,Validation!$S$19:$S$178,0)),$Z609))))</f>
        <v/>
      </c>
      <c r="AG609" s="27" t="str">
        <f aca="false">IF(COUNTA($A609:$U609)=0,"",IF($A609="","No name",IF($F609="","No date",IF($W609=0,"Date ilegible",IF(NOT(ISNUMBER($N609)),"Hours no numéricas",IF($AA609="NO MATCH","Person no identificada","OK"))))))</f>
        <v/>
      </c>
      <c r="AH609" s="27" t="str">
        <f aca="false">IF($W609=0,"No date",IF($W609&lt;Validation!$B$3,"Before period",IF($W609&gt;Validation!$C$3,"After period","In period")))</f>
        <v>No date</v>
      </c>
      <c r="AI609" s="26" t="str">
        <f aca="false">IF($Y609="","",TRIM(RIGHT(SUBSTITUTE($Y609," ",REPT(" ",50)),50)))</f>
        <v/>
      </c>
      <c r="AJ609" s="27" t="str">
        <f aca="false">IF($A609="","",IF(NOT(ISERROR(MATCH($A609,Validation!$A$193:$A$217,0))),"Manual mapping",IF(COUNTIF(Validation!$U$19:$U$178,$Z609)&gt;0,"Direct",IF(COUNTIF(Validation!$S$19:$S$178,$AI609)=1,"By surname","Unresolved"))))</f>
        <v/>
      </c>
      <c r="AK609" s="28" t="str">
        <f aca="false">IF($L609="","",IF(MATCH($L609,$L$2:$L$3000,0)&lt;&gt;ROW()-1,"",COUNT($AK$1:$AK608)+1))</f>
        <v/>
      </c>
      <c r="AL609" s="28" t="str">
        <f aca="false">IF($G609="","",IF(MATCH($G609,$G$2:$G$3000,0)&lt;&gt;ROW()-1,"",COUNT($AL$1:$AL608)+1))</f>
        <v/>
      </c>
      <c r="AM609" s="28" t="str">
        <f aca="false">IF($H609="","",IF(MATCH($H609,$H$2:$H$3000,0)&lt;&gt;ROW()-1,"",COUNT($AM$1:$AM608)+1))</f>
        <v/>
      </c>
      <c r="AN609" s="28" t="str">
        <f aca="false">IF($I609="","",IF(MATCH($I609,$I$2:$I$3000,0)&lt;&gt;ROW()-1,"",COUNT($AN$1:$AN608)+1))</f>
        <v/>
      </c>
      <c r="AO609" s="28" t="str">
        <f aca="false">IF($Q609="","",IF(MATCH($Q609,$Q$2:$Q$3000,0)&lt;&gt;ROW()-1,"",COUNT($AO$1:$AO608)+1))</f>
        <v/>
      </c>
    </row>
    <row r="610" customFormat="false" ht="12.75" hidden="false" customHeight="true" outlineLevel="0" collapsed="false">
      <c r="W610" s="24" t="n">
        <f aca="false">IF($F610="",0,IFERROR(IF(ISNUMBER($F610),INT($F610),DATE(VALUE(MID(SUBSTITUTE(LEFT($F610,FIND(" ",$F610&amp;" ")-1),"/",REPT(" ",20)),41,20)),VALUE(LEFT(SUBSTITUTE(LEFT($F610,FIND(" ",$F610&amp;" ")-1),"/",REPT(" ",20)),20)),VALUE(MID(SUBSTITUTE(LEFT($F610,FIND(" ",$F610&amp;" ")-1),"/",REPT(" ",20)),21,20)))),0))</f>
        <v>0</v>
      </c>
      <c r="X610" s="25" t="str">
        <f aca="false">IF(ISNUMBER($N610),$N610*Validation!$B$5,"")</f>
        <v/>
      </c>
      <c r="Y610" s="26" t="str">
        <f aca="false">IF($A610="","",SUBSTITUTE(SUBSTITUTE(SUBSTITUTE(SUBSTITUTE(SUBSTITUTE(SUBSTITUTE(SUBSTITUTE(UPPER(TRIM($A610)),"Á","A"),"É","E"),"Í","I"),"Ó","O"),"Ú","U"),"Ñ","N"),"Ü","U"))</f>
        <v/>
      </c>
      <c r="Z610" s="26" t="str">
        <f aca="false">IF($Y610="","",LEFT($Y610,1)&amp;" "&amp;TRIM(RIGHT(SUBSTITUTE($Y610," ",REPT(" ",50)),50)))</f>
        <v/>
      </c>
      <c r="AA610" s="27" t="str">
        <f aca="false">IF($AF610="","",IF(COUNTIF(Validation!$U$19:$U$178,$AF610)&gt;0,"OK","NO MATCH"))</f>
        <v/>
      </c>
      <c r="AB610" s="27" t="str">
        <f aca="false">IF($W610=0,"",IF(AND($W610&gt;=Validation!$B$3,$W610&lt;=Validation!$C$3),"Yes","No"))</f>
        <v/>
      </c>
      <c r="AC610" s="26" t="str">
        <f aca="false">IF($A610="","",$AF610&amp;"|"&amp;TEXT($W610,"yyyy-mm-dd")&amp;"|"&amp;$J610&amp;"|"&amp;$N610)</f>
        <v/>
      </c>
      <c r="AD610" s="27" t="str">
        <f aca="false">IF($AC610="","",IF(COUNTIF($AC$2:$AC$3000,$AC610)&gt;1,"REVIEW","OK"))</f>
        <v/>
      </c>
      <c r="AE610" s="27" t="str">
        <f aca="false">IF(OR($W610=0,$O610=""),"",IF(IFERROR(IF(ISNUMBER($O610),INT($O610),DATE(VALUE(MID(SUBSTITUTE(LEFT($O610,FIND(" ",$O610&amp;" ")-1),"/",REPT(" ",20)),41,20)),VALUE(LEFT(SUBSTITUTE(LEFT($O610,FIND(" ",$O610&amp;" ")-1),"/",REPT(" ",20)),20)),VALUE(MID(SUBSTITUTE(LEFT($O610,FIND(" ",$O610&amp;" ")-1),"/",REPT(" ",20)),21,20)))),0)&gt;$W610,"Late","Same day"))</f>
        <v/>
      </c>
      <c r="AF610" s="26" t="str">
        <f aca="false">IF($A610="","",IFERROR(INDEX(Validation!$C$193:$C$217,MATCH($A610,Validation!$A$193:$A$217,0)),IF(COUNTIF(Validation!$U$19:$U$178,$Z610)&gt;0,$Z610,IF(COUNTIF(Validation!$S$19:$S$178,$AI610)=1,INDEX(Validation!$U$19:$U$178,MATCH($AI610,Validation!$S$19:$S$178,0)),$Z610))))</f>
        <v/>
      </c>
      <c r="AG610" s="27" t="str">
        <f aca="false">IF(COUNTA($A610:$U610)=0,"",IF($A610="","No name",IF($F610="","No date",IF($W610=0,"Date ilegible",IF(NOT(ISNUMBER($N610)),"Hours no numéricas",IF($AA610="NO MATCH","Person no identificada","OK"))))))</f>
        <v/>
      </c>
      <c r="AH610" s="27" t="str">
        <f aca="false">IF($W610=0,"No date",IF($W610&lt;Validation!$B$3,"Before period",IF($W610&gt;Validation!$C$3,"After period","In period")))</f>
        <v>No date</v>
      </c>
      <c r="AI610" s="26" t="str">
        <f aca="false">IF($Y610="","",TRIM(RIGHT(SUBSTITUTE($Y610," ",REPT(" ",50)),50)))</f>
        <v/>
      </c>
      <c r="AJ610" s="27" t="str">
        <f aca="false">IF($A610="","",IF(NOT(ISERROR(MATCH($A610,Validation!$A$193:$A$217,0))),"Manual mapping",IF(COUNTIF(Validation!$U$19:$U$178,$Z610)&gt;0,"Direct",IF(COUNTIF(Validation!$S$19:$S$178,$AI610)=1,"By surname","Unresolved"))))</f>
        <v/>
      </c>
      <c r="AK610" s="28" t="str">
        <f aca="false">IF($L610="","",IF(MATCH($L610,$L$2:$L$3000,0)&lt;&gt;ROW()-1,"",COUNT($AK$1:$AK609)+1))</f>
        <v/>
      </c>
      <c r="AL610" s="28" t="str">
        <f aca="false">IF($G610="","",IF(MATCH($G610,$G$2:$G$3000,0)&lt;&gt;ROW()-1,"",COUNT($AL$1:$AL609)+1))</f>
        <v/>
      </c>
      <c r="AM610" s="28" t="str">
        <f aca="false">IF($H610="","",IF(MATCH($H610,$H$2:$H$3000,0)&lt;&gt;ROW()-1,"",COUNT($AM$1:$AM609)+1))</f>
        <v/>
      </c>
      <c r="AN610" s="28" t="str">
        <f aca="false">IF($I610="","",IF(MATCH($I610,$I$2:$I$3000,0)&lt;&gt;ROW()-1,"",COUNT($AN$1:$AN609)+1))</f>
        <v/>
      </c>
      <c r="AO610" s="28" t="str">
        <f aca="false">IF($Q610="","",IF(MATCH($Q610,$Q$2:$Q$3000,0)&lt;&gt;ROW()-1,"",COUNT($AO$1:$AO609)+1))</f>
        <v/>
      </c>
    </row>
    <row r="611" customFormat="false" ht="12.75" hidden="false" customHeight="true" outlineLevel="0" collapsed="false">
      <c r="W611" s="24" t="n">
        <f aca="false">IF($F611="",0,IFERROR(IF(ISNUMBER($F611),INT($F611),DATE(VALUE(MID(SUBSTITUTE(LEFT($F611,FIND(" ",$F611&amp;" ")-1),"/",REPT(" ",20)),41,20)),VALUE(LEFT(SUBSTITUTE(LEFT($F611,FIND(" ",$F611&amp;" ")-1),"/",REPT(" ",20)),20)),VALUE(MID(SUBSTITUTE(LEFT($F611,FIND(" ",$F611&amp;" ")-1),"/",REPT(" ",20)),21,20)))),0))</f>
        <v>0</v>
      </c>
      <c r="X611" s="25" t="str">
        <f aca="false">IF(ISNUMBER($N611),$N611*Validation!$B$5,"")</f>
        <v/>
      </c>
      <c r="Y611" s="26" t="str">
        <f aca="false">IF($A611="","",SUBSTITUTE(SUBSTITUTE(SUBSTITUTE(SUBSTITUTE(SUBSTITUTE(SUBSTITUTE(SUBSTITUTE(UPPER(TRIM($A611)),"Á","A"),"É","E"),"Í","I"),"Ó","O"),"Ú","U"),"Ñ","N"),"Ü","U"))</f>
        <v/>
      </c>
      <c r="Z611" s="26" t="str">
        <f aca="false">IF($Y611="","",LEFT($Y611,1)&amp;" "&amp;TRIM(RIGHT(SUBSTITUTE($Y611," ",REPT(" ",50)),50)))</f>
        <v/>
      </c>
      <c r="AA611" s="27" t="str">
        <f aca="false">IF($AF611="","",IF(COUNTIF(Validation!$U$19:$U$178,$AF611)&gt;0,"OK","NO MATCH"))</f>
        <v/>
      </c>
      <c r="AB611" s="27" t="str">
        <f aca="false">IF($W611=0,"",IF(AND($W611&gt;=Validation!$B$3,$W611&lt;=Validation!$C$3),"Yes","No"))</f>
        <v/>
      </c>
      <c r="AC611" s="26" t="str">
        <f aca="false">IF($A611="","",$AF611&amp;"|"&amp;TEXT($W611,"yyyy-mm-dd")&amp;"|"&amp;$J611&amp;"|"&amp;$N611)</f>
        <v/>
      </c>
      <c r="AD611" s="27" t="str">
        <f aca="false">IF($AC611="","",IF(COUNTIF($AC$2:$AC$3000,$AC611)&gt;1,"REVIEW","OK"))</f>
        <v/>
      </c>
      <c r="AE611" s="27" t="str">
        <f aca="false">IF(OR($W611=0,$O611=""),"",IF(IFERROR(IF(ISNUMBER($O611),INT($O611),DATE(VALUE(MID(SUBSTITUTE(LEFT($O611,FIND(" ",$O611&amp;" ")-1),"/",REPT(" ",20)),41,20)),VALUE(LEFT(SUBSTITUTE(LEFT($O611,FIND(" ",$O611&amp;" ")-1),"/",REPT(" ",20)),20)),VALUE(MID(SUBSTITUTE(LEFT($O611,FIND(" ",$O611&amp;" ")-1),"/",REPT(" ",20)),21,20)))),0)&gt;$W611,"Late","Same day"))</f>
        <v/>
      </c>
      <c r="AF611" s="26" t="str">
        <f aca="false">IF($A611="","",IFERROR(INDEX(Validation!$C$193:$C$217,MATCH($A611,Validation!$A$193:$A$217,0)),IF(COUNTIF(Validation!$U$19:$U$178,$Z611)&gt;0,$Z611,IF(COUNTIF(Validation!$S$19:$S$178,$AI611)=1,INDEX(Validation!$U$19:$U$178,MATCH($AI611,Validation!$S$19:$S$178,0)),$Z611))))</f>
        <v/>
      </c>
      <c r="AG611" s="27" t="str">
        <f aca="false">IF(COUNTA($A611:$U611)=0,"",IF($A611="","No name",IF($F611="","No date",IF($W611=0,"Date ilegible",IF(NOT(ISNUMBER($N611)),"Hours no numéricas",IF($AA611="NO MATCH","Person no identificada","OK"))))))</f>
        <v/>
      </c>
      <c r="AH611" s="27" t="str">
        <f aca="false">IF($W611=0,"No date",IF($W611&lt;Validation!$B$3,"Before period",IF($W611&gt;Validation!$C$3,"After period","In period")))</f>
        <v>No date</v>
      </c>
      <c r="AI611" s="26" t="str">
        <f aca="false">IF($Y611="","",TRIM(RIGHT(SUBSTITUTE($Y611," ",REPT(" ",50)),50)))</f>
        <v/>
      </c>
      <c r="AJ611" s="27" t="str">
        <f aca="false">IF($A611="","",IF(NOT(ISERROR(MATCH($A611,Validation!$A$193:$A$217,0))),"Manual mapping",IF(COUNTIF(Validation!$U$19:$U$178,$Z611)&gt;0,"Direct",IF(COUNTIF(Validation!$S$19:$S$178,$AI611)=1,"By surname","Unresolved"))))</f>
        <v/>
      </c>
      <c r="AK611" s="28" t="str">
        <f aca="false">IF($L611="","",IF(MATCH($L611,$L$2:$L$3000,0)&lt;&gt;ROW()-1,"",COUNT($AK$1:$AK610)+1))</f>
        <v/>
      </c>
      <c r="AL611" s="28" t="str">
        <f aca="false">IF($G611="","",IF(MATCH($G611,$G$2:$G$3000,0)&lt;&gt;ROW()-1,"",COUNT($AL$1:$AL610)+1))</f>
        <v/>
      </c>
      <c r="AM611" s="28" t="str">
        <f aca="false">IF($H611="","",IF(MATCH($H611,$H$2:$H$3000,0)&lt;&gt;ROW()-1,"",COUNT($AM$1:$AM610)+1))</f>
        <v/>
      </c>
      <c r="AN611" s="28" t="str">
        <f aca="false">IF($I611="","",IF(MATCH($I611,$I$2:$I$3000,0)&lt;&gt;ROW()-1,"",COUNT($AN$1:$AN610)+1))</f>
        <v/>
      </c>
      <c r="AO611" s="28" t="str">
        <f aca="false">IF($Q611="","",IF(MATCH($Q611,$Q$2:$Q$3000,0)&lt;&gt;ROW()-1,"",COUNT($AO$1:$AO610)+1))</f>
        <v/>
      </c>
    </row>
    <row r="612" customFormat="false" ht="12.75" hidden="false" customHeight="true" outlineLevel="0" collapsed="false">
      <c r="W612" s="24" t="n">
        <f aca="false">IF($F612="",0,IFERROR(IF(ISNUMBER($F612),INT($F612),DATE(VALUE(MID(SUBSTITUTE(LEFT($F612,FIND(" ",$F612&amp;" ")-1),"/",REPT(" ",20)),41,20)),VALUE(LEFT(SUBSTITUTE(LEFT($F612,FIND(" ",$F612&amp;" ")-1),"/",REPT(" ",20)),20)),VALUE(MID(SUBSTITUTE(LEFT($F612,FIND(" ",$F612&amp;" ")-1),"/",REPT(" ",20)),21,20)))),0))</f>
        <v>0</v>
      </c>
      <c r="X612" s="25" t="str">
        <f aca="false">IF(ISNUMBER($N612),$N612*Validation!$B$5,"")</f>
        <v/>
      </c>
      <c r="Y612" s="26" t="str">
        <f aca="false">IF($A612="","",SUBSTITUTE(SUBSTITUTE(SUBSTITUTE(SUBSTITUTE(SUBSTITUTE(SUBSTITUTE(SUBSTITUTE(UPPER(TRIM($A612)),"Á","A"),"É","E"),"Í","I"),"Ó","O"),"Ú","U"),"Ñ","N"),"Ü","U"))</f>
        <v/>
      </c>
      <c r="Z612" s="26" t="str">
        <f aca="false">IF($Y612="","",LEFT($Y612,1)&amp;" "&amp;TRIM(RIGHT(SUBSTITUTE($Y612," ",REPT(" ",50)),50)))</f>
        <v/>
      </c>
      <c r="AA612" s="27" t="str">
        <f aca="false">IF($AF612="","",IF(COUNTIF(Validation!$U$19:$U$178,$AF612)&gt;0,"OK","NO MATCH"))</f>
        <v/>
      </c>
      <c r="AB612" s="27" t="str">
        <f aca="false">IF($W612=0,"",IF(AND($W612&gt;=Validation!$B$3,$W612&lt;=Validation!$C$3),"Yes","No"))</f>
        <v/>
      </c>
      <c r="AC612" s="26" t="str">
        <f aca="false">IF($A612="","",$AF612&amp;"|"&amp;TEXT($W612,"yyyy-mm-dd")&amp;"|"&amp;$J612&amp;"|"&amp;$N612)</f>
        <v/>
      </c>
      <c r="AD612" s="27" t="str">
        <f aca="false">IF($AC612="","",IF(COUNTIF($AC$2:$AC$3000,$AC612)&gt;1,"REVIEW","OK"))</f>
        <v/>
      </c>
      <c r="AE612" s="27" t="str">
        <f aca="false">IF(OR($W612=0,$O612=""),"",IF(IFERROR(IF(ISNUMBER($O612),INT($O612),DATE(VALUE(MID(SUBSTITUTE(LEFT($O612,FIND(" ",$O612&amp;" ")-1),"/",REPT(" ",20)),41,20)),VALUE(LEFT(SUBSTITUTE(LEFT($O612,FIND(" ",$O612&amp;" ")-1),"/",REPT(" ",20)),20)),VALUE(MID(SUBSTITUTE(LEFT($O612,FIND(" ",$O612&amp;" ")-1),"/",REPT(" ",20)),21,20)))),0)&gt;$W612,"Late","Same day"))</f>
        <v/>
      </c>
      <c r="AF612" s="26" t="str">
        <f aca="false">IF($A612="","",IFERROR(INDEX(Validation!$C$193:$C$217,MATCH($A612,Validation!$A$193:$A$217,0)),IF(COUNTIF(Validation!$U$19:$U$178,$Z612)&gt;0,$Z612,IF(COUNTIF(Validation!$S$19:$S$178,$AI612)=1,INDEX(Validation!$U$19:$U$178,MATCH($AI612,Validation!$S$19:$S$178,0)),$Z612))))</f>
        <v/>
      </c>
      <c r="AG612" s="27" t="str">
        <f aca="false">IF(COUNTA($A612:$U612)=0,"",IF($A612="","No name",IF($F612="","No date",IF($W612=0,"Date ilegible",IF(NOT(ISNUMBER($N612)),"Hours no numéricas",IF($AA612="NO MATCH","Person no identificada","OK"))))))</f>
        <v/>
      </c>
      <c r="AH612" s="27" t="str">
        <f aca="false">IF($W612=0,"No date",IF($W612&lt;Validation!$B$3,"Before period",IF($W612&gt;Validation!$C$3,"After period","In period")))</f>
        <v>No date</v>
      </c>
      <c r="AI612" s="26" t="str">
        <f aca="false">IF($Y612="","",TRIM(RIGHT(SUBSTITUTE($Y612," ",REPT(" ",50)),50)))</f>
        <v/>
      </c>
      <c r="AJ612" s="27" t="str">
        <f aca="false">IF($A612="","",IF(NOT(ISERROR(MATCH($A612,Validation!$A$193:$A$217,0))),"Manual mapping",IF(COUNTIF(Validation!$U$19:$U$178,$Z612)&gt;0,"Direct",IF(COUNTIF(Validation!$S$19:$S$178,$AI612)=1,"By surname","Unresolved"))))</f>
        <v/>
      </c>
      <c r="AK612" s="28" t="str">
        <f aca="false">IF($L612="","",IF(MATCH($L612,$L$2:$L$3000,0)&lt;&gt;ROW()-1,"",COUNT($AK$1:$AK611)+1))</f>
        <v/>
      </c>
      <c r="AL612" s="28" t="str">
        <f aca="false">IF($G612="","",IF(MATCH($G612,$G$2:$G$3000,0)&lt;&gt;ROW()-1,"",COUNT($AL$1:$AL611)+1))</f>
        <v/>
      </c>
      <c r="AM612" s="28" t="str">
        <f aca="false">IF($H612="","",IF(MATCH($H612,$H$2:$H$3000,0)&lt;&gt;ROW()-1,"",COUNT($AM$1:$AM611)+1))</f>
        <v/>
      </c>
      <c r="AN612" s="28" t="str">
        <f aca="false">IF($I612="","",IF(MATCH($I612,$I$2:$I$3000,0)&lt;&gt;ROW()-1,"",COUNT($AN$1:$AN611)+1))</f>
        <v/>
      </c>
      <c r="AO612" s="28" t="str">
        <f aca="false">IF($Q612="","",IF(MATCH($Q612,$Q$2:$Q$3000,0)&lt;&gt;ROW()-1,"",COUNT($AO$1:$AO611)+1))</f>
        <v/>
      </c>
    </row>
    <row r="613" customFormat="false" ht="12.75" hidden="false" customHeight="true" outlineLevel="0" collapsed="false">
      <c r="W613" s="24" t="n">
        <f aca="false">IF($F613="",0,IFERROR(IF(ISNUMBER($F613),INT($F613),DATE(VALUE(MID(SUBSTITUTE(LEFT($F613,FIND(" ",$F613&amp;" ")-1),"/",REPT(" ",20)),41,20)),VALUE(LEFT(SUBSTITUTE(LEFT($F613,FIND(" ",$F613&amp;" ")-1),"/",REPT(" ",20)),20)),VALUE(MID(SUBSTITUTE(LEFT($F613,FIND(" ",$F613&amp;" ")-1),"/",REPT(" ",20)),21,20)))),0))</f>
        <v>0</v>
      </c>
      <c r="X613" s="25" t="str">
        <f aca="false">IF(ISNUMBER($N613),$N613*Validation!$B$5,"")</f>
        <v/>
      </c>
      <c r="Y613" s="26" t="str">
        <f aca="false">IF($A613="","",SUBSTITUTE(SUBSTITUTE(SUBSTITUTE(SUBSTITUTE(SUBSTITUTE(SUBSTITUTE(SUBSTITUTE(UPPER(TRIM($A613)),"Á","A"),"É","E"),"Í","I"),"Ó","O"),"Ú","U"),"Ñ","N"),"Ü","U"))</f>
        <v/>
      </c>
      <c r="Z613" s="26" t="str">
        <f aca="false">IF($Y613="","",LEFT($Y613,1)&amp;" "&amp;TRIM(RIGHT(SUBSTITUTE($Y613," ",REPT(" ",50)),50)))</f>
        <v/>
      </c>
      <c r="AA613" s="27" t="str">
        <f aca="false">IF($AF613="","",IF(COUNTIF(Validation!$U$19:$U$178,$AF613)&gt;0,"OK","NO MATCH"))</f>
        <v/>
      </c>
      <c r="AB613" s="27" t="str">
        <f aca="false">IF($W613=0,"",IF(AND($W613&gt;=Validation!$B$3,$W613&lt;=Validation!$C$3),"Yes","No"))</f>
        <v/>
      </c>
      <c r="AC613" s="26" t="str">
        <f aca="false">IF($A613="","",$AF613&amp;"|"&amp;TEXT($W613,"yyyy-mm-dd")&amp;"|"&amp;$J613&amp;"|"&amp;$N613)</f>
        <v/>
      </c>
      <c r="AD613" s="27" t="str">
        <f aca="false">IF($AC613="","",IF(COUNTIF($AC$2:$AC$3000,$AC613)&gt;1,"REVIEW","OK"))</f>
        <v/>
      </c>
      <c r="AE613" s="27" t="str">
        <f aca="false">IF(OR($W613=0,$O613=""),"",IF(IFERROR(IF(ISNUMBER($O613),INT($O613),DATE(VALUE(MID(SUBSTITUTE(LEFT($O613,FIND(" ",$O613&amp;" ")-1),"/",REPT(" ",20)),41,20)),VALUE(LEFT(SUBSTITUTE(LEFT($O613,FIND(" ",$O613&amp;" ")-1),"/",REPT(" ",20)),20)),VALUE(MID(SUBSTITUTE(LEFT($O613,FIND(" ",$O613&amp;" ")-1),"/",REPT(" ",20)),21,20)))),0)&gt;$W613,"Late","Same day"))</f>
        <v/>
      </c>
      <c r="AF613" s="26" t="str">
        <f aca="false">IF($A613="","",IFERROR(INDEX(Validation!$C$193:$C$217,MATCH($A613,Validation!$A$193:$A$217,0)),IF(COUNTIF(Validation!$U$19:$U$178,$Z613)&gt;0,$Z613,IF(COUNTIF(Validation!$S$19:$S$178,$AI613)=1,INDEX(Validation!$U$19:$U$178,MATCH($AI613,Validation!$S$19:$S$178,0)),$Z613))))</f>
        <v/>
      </c>
      <c r="AG613" s="27" t="str">
        <f aca="false">IF(COUNTA($A613:$U613)=0,"",IF($A613="","No name",IF($F613="","No date",IF($W613=0,"Date ilegible",IF(NOT(ISNUMBER($N613)),"Hours no numéricas",IF($AA613="NO MATCH","Person no identificada","OK"))))))</f>
        <v/>
      </c>
      <c r="AH613" s="27" t="str">
        <f aca="false">IF($W613=0,"No date",IF($W613&lt;Validation!$B$3,"Before period",IF($W613&gt;Validation!$C$3,"After period","In period")))</f>
        <v>No date</v>
      </c>
      <c r="AI613" s="26" t="str">
        <f aca="false">IF($Y613="","",TRIM(RIGHT(SUBSTITUTE($Y613," ",REPT(" ",50)),50)))</f>
        <v/>
      </c>
      <c r="AJ613" s="27" t="str">
        <f aca="false">IF($A613="","",IF(NOT(ISERROR(MATCH($A613,Validation!$A$193:$A$217,0))),"Manual mapping",IF(COUNTIF(Validation!$U$19:$U$178,$Z613)&gt;0,"Direct",IF(COUNTIF(Validation!$S$19:$S$178,$AI613)=1,"By surname","Unresolved"))))</f>
        <v/>
      </c>
      <c r="AK613" s="28" t="str">
        <f aca="false">IF($L613="","",IF(MATCH($L613,$L$2:$L$3000,0)&lt;&gt;ROW()-1,"",COUNT($AK$1:$AK612)+1))</f>
        <v/>
      </c>
      <c r="AL613" s="28" t="str">
        <f aca="false">IF($G613="","",IF(MATCH($G613,$G$2:$G$3000,0)&lt;&gt;ROW()-1,"",COUNT($AL$1:$AL612)+1))</f>
        <v/>
      </c>
      <c r="AM613" s="28" t="str">
        <f aca="false">IF($H613="","",IF(MATCH($H613,$H$2:$H$3000,0)&lt;&gt;ROW()-1,"",COUNT($AM$1:$AM612)+1))</f>
        <v/>
      </c>
      <c r="AN613" s="28" t="str">
        <f aca="false">IF($I613="","",IF(MATCH($I613,$I$2:$I$3000,0)&lt;&gt;ROW()-1,"",COUNT($AN$1:$AN612)+1))</f>
        <v/>
      </c>
      <c r="AO613" s="28" t="str">
        <f aca="false">IF($Q613="","",IF(MATCH($Q613,$Q$2:$Q$3000,0)&lt;&gt;ROW()-1,"",COUNT($AO$1:$AO612)+1))</f>
        <v/>
      </c>
    </row>
    <row r="614" customFormat="false" ht="12.75" hidden="false" customHeight="true" outlineLevel="0" collapsed="false">
      <c r="W614" s="24" t="n">
        <f aca="false">IF($F614="",0,IFERROR(IF(ISNUMBER($F614),INT($F614),DATE(VALUE(MID(SUBSTITUTE(LEFT($F614,FIND(" ",$F614&amp;" ")-1),"/",REPT(" ",20)),41,20)),VALUE(LEFT(SUBSTITUTE(LEFT($F614,FIND(" ",$F614&amp;" ")-1),"/",REPT(" ",20)),20)),VALUE(MID(SUBSTITUTE(LEFT($F614,FIND(" ",$F614&amp;" ")-1),"/",REPT(" ",20)),21,20)))),0))</f>
        <v>0</v>
      </c>
      <c r="X614" s="25" t="str">
        <f aca="false">IF(ISNUMBER($N614),$N614*Validation!$B$5,"")</f>
        <v/>
      </c>
      <c r="Y614" s="26" t="str">
        <f aca="false">IF($A614="","",SUBSTITUTE(SUBSTITUTE(SUBSTITUTE(SUBSTITUTE(SUBSTITUTE(SUBSTITUTE(SUBSTITUTE(UPPER(TRIM($A614)),"Á","A"),"É","E"),"Í","I"),"Ó","O"),"Ú","U"),"Ñ","N"),"Ü","U"))</f>
        <v/>
      </c>
      <c r="Z614" s="26" t="str">
        <f aca="false">IF($Y614="","",LEFT($Y614,1)&amp;" "&amp;TRIM(RIGHT(SUBSTITUTE($Y614," ",REPT(" ",50)),50)))</f>
        <v/>
      </c>
      <c r="AA614" s="27" t="str">
        <f aca="false">IF($AF614="","",IF(COUNTIF(Validation!$U$19:$U$178,$AF614)&gt;0,"OK","NO MATCH"))</f>
        <v/>
      </c>
      <c r="AB614" s="27" t="str">
        <f aca="false">IF($W614=0,"",IF(AND($W614&gt;=Validation!$B$3,$W614&lt;=Validation!$C$3),"Yes","No"))</f>
        <v/>
      </c>
      <c r="AC614" s="26" t="str">
        <f aca="false">IF($A614="","",$AF614&amp;"|"&amp;TEXT($W614,"yyyy-mm-dd")&amp;"|"&amp;$J614&amp;"|"&amp;$N614)</f>
        <v/>
      </c>
      <c r="AD614" s="27" t="str">
        <f aca="false">IF($AC614="","",IF(COUNTIF($AC$2:$AC$3000,$AC614)&gt;1,"REVIEW","OK"))</f>
        <v/>
      </c>
      <c r="AE614" s="27" t="str">
        <f aca="false">IF(OR($W614=0,$O614=""),"",IF(IFERROR(IF(ISNUMBER($O614),INT($O614),DATE(VALUE(MID(SUBSTITUTE(LEFT($O614,FIND(" ",$O614&amp;" ")-1),"/",REPT(" ",20)),41,20)),VALUE(LEFT(SUBSTITUTE(LEFT($O614,FIND(" ",$O614&amp;" ")-1),"/",REPT(" ",20)),20)),VALUE(MID(SUBSTITUTE(LEFT($O614,FIND(" ",$O614&amp;" ")-1),"/",REPT(" ",20)),21,20)))),0)&gt;$W614,"Late","Same day"))</f>
        <v/>
      </c>
      <c r="AF614" s="26" t="str">
        <f aca="false">IF($A614="","",IFERROR(INDEX(Validation!$C$193:$C$217,MATCH($A614,Validation!$A$193:$A$217,0)),IF(COUNTIF(Validation!$U$19:$U$178,$Z614)&gt;0,$Z614,IF(COUNTIF(Validation!$S$19:$S$178,$AI614)=1,INDEX(Validation!$U$19:$U$178,MATCH($AI614,Validation!$S$19:$S$178,0)),$Z614))))</f>
        <v/>
      </c>
      <c r="AG614" s="27" t="str">
        <f aca="false">IF(COUNTA($A614:$U614)=0,"",IF($A614="","No name",IF($F614="","No date",IF($W614=0,"Date ilegible",IF(NOT(ISNUMBER($N614)),"Hours no numéricas",IF($AA614="NO MATCH","Person no identificada","OK"))))))</f>
        <v/>
      </c>
      <c r="AH614" s="27" t="str">
        <f aca="false">IF($W614=0,"No date",IF($W614&lt;Validation!$B$3,"Before period",IF($W614&gt;Validation!$C$3,"After period","In period")))</f>
        <v>No date</v>
      </c>
      <c r="AI614" s="26" t="str">
        <f aca="false">IF($Y614="","",TRIM(RIGHT(SUBSTITUTE($Y614," ",REPT(" ",50)),50)))</f>
        <v/>
      </c>
      <c r="AJ614" s="27" t="str">
        <f aca="false">IF($A614="","",IF(NOT(ISERROR(MATCH($A614,Validation!$A$193:$A$217,0))),"Manual mapping",IF(COUNTIF(Validation!$U$19:$U$178,$Z614)&gt;0,"Direct",IF(COUNTIF(Validation!$S$19:$S$178,$AI614)=1,"By surname","Unresolved"))))</f>
        <v/>
      </c>
      <c r="AK614" s="28" t="str">
        <f aca="false">IF($L614="","",IF(MATCH($L614,$L$2:$L$3000,0)&lt;&gt;ROW()-1,"",COUNT($AK$1:$AK613)+1))</f>
        <v/>
      </c>
      <c r="AL614" s="28" t="str">
        <f aca="false">IF($G614="","",IF(MATCH($G614,$G$2:$G$3000,0)&lt;&gt;ROW()-1,"",COUNT($AL$1:$AL613)+1))</f>
        <v/>
      </c>
      <c r="AM614" s="28" t="str">
        <f aca="false">IF($H614="","",IF(MATCH($H614,$H$2:$H$3000,0)&lt;&gt;ROW()-1,"",COUNT($AM$1:$AM613)+1))</f>
        <v/>
      </c>
      <c r="AN614" s="28" t="str">
        <f aca="false">IF($I614="","",IF(MATCH($I614,$I$2:$I$3000,0)&lt;&gt;ROW()-1,"",COUNT($AN$1:$AN613)+1))</f>
        <v/>
      </c>
      <c r="AO614" s="28" t="str">
        <f aca="false">IF($Q614="","",IF(MATCH($Q614,$Q$2:$Q$3000,0)&lt;&gt;ROW()-1,"",COUNT($AO$1:$AO613)+1))</f>
        <v/>
      </c>
    </row>
    <row r="615" customFormat="false" ht="12.75" hidden="false" customHeight="true" outlineLevel="0" collapsed="false">
      <c r="W615" s="24" t="n">
        <f aca="false">IF($F615="",0,IFERROR(IF(ISNUMBER($F615),INT($F615),DATE(VALUE(MID(SUBSTITUTE(LEFT($F615,FIND(" ",$F615&amp;" ")-1),"/",REPT(" ",20)),41,20)),VALUE(LEFT(SUBSTITUTE(LEFT($F615,FIND(" ",$F615&amp;" ")-1),"/",REPT(" ",20)),20)),VALUE(MID(SUBSTITUTE(LEFT($F615,FIND(" ",$F615&amp;" ")-1),"/",REPT(" ",20)),21,20)))),0))</f>
        <v>0</v>
      </c>
      <c r="X615" s="25" t="str">
        <f aca="false">IF(ISNUMBER($N615),$N615*Validation!$B$5,"")</f>
        <v/>
      </c>
      <c r="Y615" s="26" t="str">
        <f aca="false">IF($A615="","",SUBSTITUTE(SUBSTITUTE(SUBSTITUTE(SUBSTITUTE(SUBSTITUTE(SUBSTITUTE(SUBSTITUTE(UPPER(TRIM($A615)),"Á","A"),"É","E"),"Í","I"),"Ó","O"),"Ú","U"),"Ñ","N"),"Ü","U"))</f>
        <v/>
      </c>
      <c r="Z615" s="26" t="str">
        <f aca="false">IF($Y615="","",LEFT($Y615,1)&amp;" "&amp;TRIM(RIGHT(SUBSTITUTE($Y615," ",REPT(" ",50)),50)))</f>
        <v/>
      </c>
      <c r="AA615" s="27" t="str">
        <f aca="false">IF($AF615="","",IF(COUNTIF(Validation!$U$19:$U$178,$AF615)&gt;0,"OK","NO MATCH"))</f>
        <v/>
      </c>
      <c r="AB615" s="27" t="str">
        <f aca="false">IF($W615=0,"",IF(AND($W615&gt;=Validation!$B$3,$W615&lt;=Validation!$C$3),"Yes","No"))</f>
        <v/>
      </c>
      <c r="AC615" s="26" t="str">
        <f aca="false">IF($A615="","",$AF615&amp;"|"&amp;TEXT($W615,"yyyy-mm-dd")&amp;"|"&amp;$J615&amp;"|"&amp;$N615)</f>
        <v/>
      </c>
      <c r="AD615" s="27" t="str">
        <f aca="false">IF($AC615="","",IF(COUNTIF($AC$2:$AC$3000,$AC615)&gt;1,"REVIEW","OK"))</f>
        <v/>
      </c>
      <c r="AE615" s="27" t="str">
        <f aca="false">IF(OR($W615=0,$O615=""),"",IF(IFERROR(IF(ISNUMBER($O615),INT($O615),DATE(VALUE(MID(SUBSTITUTE(LEFT($O615,FIND(" ",$O615&amp;" ")-1),"/",REPT(" ",20)),41,20)),VALUE(LEFT(SUBSTITUTE(LEFT($O615,FIND(" ",$O615&amp;" ")-1),"/",REPT(" ",20)),20)),VALUE(MID(SUBSTITUTE(LEFT($O615,FIND(" ",$O615&amp;" ")-1),"/",REPT(" ",20)),21,20)))),0)&gt;$W615,"Late","Same day"))</f>
        <v/>
      </c>
      <c r="AF615" s="26" t="str">
        <f aca="false">IF($A615="","",IFERROR(INDEX(Validation!$C$193:$C$217,MATCH($A615,Validation!$A$193:$A$217,0)),IF(COUNTIF(Validation!$U$19:$U$178,$Z615)&gt;0,$Z615,IF(COUNTIF(Validation!$S$19:$S$178,$AI615)=1,INDEX(Validation!$U$19:$U$178,MATCH($AI615,Validation!$S$19:$S$178,0)),$Z615))))</f>
        <v/>
      </c>
      <c r="AG615" s="27" t="str">
        <f aca="false">IF(COUNTA($A615:$U615)=0,"",IF($A615="","No name",IF($F615="","No date",IF($W615=0,"Date ilegible",IF(NOT(ISNUMBER($N615)),"Hours no numéricas",IF($AA615="NO MATCH","Person no identificada","OK"))))))</f>
        <v/>
      </c>
      <c r="AH615" s="27" t="str">
        <f aca="false">IF($W615=0,"No date",IF($W615&lt;Validation!$B$3,"Before period",IF($W615&gt;Validation!$C$3,"After period","In period")))</f>
        <v>No date</v>
      </c>
      <c r="AI615" s="26" t="str">
        <f aca="false">IF($Y615="","",TRIM(RIGHT(SUBSTITUTE($Y615," ",REPT(" ",50)),50)))</f>
        <v/>
      </c>
      <c r="AJ615" s="27" t="str">
        <f aca="false">IF($A615="","",IF(NOT(ISERROR(MATCH($A615,Validation!$A$193:$A$217,0))),"Manual mapping",IF(COUNTIF(Validation!$U$19:$U$178,$Z615)&gt;0,"Direct",IF(COUNTIF(Validation!$S$19:$S$178,$AI615)=1,"By surname","Unresolved"))))</f>
        <v/>
      </c>
      <c r="AK615" s="28" t="str">
        <f aca="false">IF($L615="","",IF(MATCH($L615,$L$2:$L$3000,0)&lt;&gt;ROW()-1,"",COUNT($AK$1:$AK614)+1))</f>
        <v/>
      </c>
      <c r="AL615" s="28" t="str">
        <f aca="false">IF($G615="","",IF(MATCH($G615,$G$2:$G$3000,0)&lt;&gt;ROW()-1,"",COUNT($AL$1:$AL614)+1))</f>
        <v/>
      </c>
      <c r="AM615" s="28" t="str">
        <f aca="false">IF($H615="","",IF(MATCH($H615,$H$2:$H$3000,0)&lt;&gt;ROW()-1,"",COUNT($AM$1:$AM614)+1))</f>
        <v/>
      </c>
      <c r="AN615" s="28" t="str">
        <f aca="false">IF($I615="","",IF(MATCH($I615,$I$2:$I$3000,0)&lt;&gt;ROW()-1,"",COUNT($AN$1:$AN614)+1))</f>
        <v/>
      </c>
      <c r="AO615" s="28" t="str">
        <f aca="false">IF($Q615="","",IF(MATCH($Q615,$Q$2:$Q$3000,0)&lt;&gt;ROW()-1,"",COUNT($AO$1:$AO614)+1))</f>
        <v/>
      </c>
    </row>
    <row r="616" customFormat="false" ht="12.75" hidden="false" customHeight="true" outlineLevel="0" collapsed="false">
      <c r="W616" s="24" t="n">
        <f aca="false">IF($F616="",0,IFERROR(IF(ISNUMBER($F616),INT($F616),DATE(VALUE(MID(SUBSTITUTE(LEFT($F616,FIND(" ",$F616&amp;" ")-1),"/",REPT(" ",20)),41,20)),VALUE(LEFT(SUBSTITUTE(LEFT($F616,FIND(" ",$F616&amp;" ")-1),"/",REPT(" ",20)),20)),VALUE(MID(SUBSTITUTE(LEFT($F616,FIND(" ",$F616&amp;" ")-1),"/",REPT(" ",20)),21,20)))),0))</f>
        <v>0</v>
      </c>
      <c r="X616" s="25" t="str">
        <f aca="false">IF(ISNUMBER($N616),$N616*Validation!$B$5,"")</f>
        <v/>
      </c>
      <c r="Y616" s="26" t="str">
        <f aca="false">IF($A616="","",SUBSTITUTE(SUBSTITUTE(SUBSTITUTE(SUBSTITUTE(SUBSTITUTE(SUBSTITUTE(SUBSTITUTE(UPPER(TRIM($A616)),"Á","A"),"É","E"),"Í","I"),"Ó","O"),"Ú","U"),"Ñ","N"),"Ü","U"))</f>
        <v/>
      </c>
      <c r="Z616" s="26" t="str">
        <f aca="false">IF($Y616="","",LEFT($Y616,1)&amp;" "&amp;TRIM(RIGHT(SUBSTITUTE($Y616," ",REPT(" ",50)),50)))</f>
        <v/>
      </c>
      <c r="AA616" s="27" t="str">
        <f aca="false">IF($AF616="","",IF(COUNTIF(Validation!$U$19:$U$178,$AF616)&gt;0,"OK","NO MATCH"))</f>
        <v/>
      </c>
      <c r="AB616" s="27" t="str">
        <f aca="false">IF($W616=0,"",IF(AND($W616&gt;=Validation!$B$3,$W616&lt;=Validation!$C$3),"Yes","No"))</f>
        <v/>
      </c>
      <c r="AC616" s="26" t="str">
        <f aca="false">IF($A616="","",$AF616&amp;"|"&amp;TEXT($W616,"yyyy-mm-dd")&amp;"|"&amp;$J616&amp;"|"&amp;$N616)</f>
        <v/>
      </c>
      <c r="AD616" s="27" t="str">
        <f aca="false">IF($AC616="","",IF(COUNTIF($AC$2:$AC$3000,$AC616)&gt;1,"REVIEW","OK"))</f>
        <v/>
      </c>
      <c r="AE616" s="27" t="str">
        <f aca="false">IF(OR($W616=0,$O616=""),"",IF(IFERROR(IF(ISNUMBER($O616),INT($O616),DATE(VALUE(MID(SUBSTITUTE(LEFT($O616,FIND(" ",$O616&amp;" ")-1),"/",REPT(" ",20)),41,20)),VALUE(LEFT(SUBSTITUTE(LEFT($O616,FIND(" ",$O616&amp;" ")-1),"/",REPT(" ",20)),20)),VALUE(MID(SUBSTITUTE(LEFT($O616,FIND(" ",$O616&amp;" ")-1),"/",REPT(" ",20)),21,20)))),0)&gt;$W616,"Late","Same day"))</f>
        <v/>
      </c>
      <c r="AF616" s="26" t="str">
        <f aca="false">IF($A616="","",IFERROR(INDEX(Validation!$C$193:$C$217,MATCH($A616,Validation!$A$193:$A$217,0)),IF(COUNTIF(Validation!$U$19:$U$178,$Z616)&gt;0,$Z616,IF(COUNTIF(Validation!$S$19:$S$178,$AI616)=1,INDEX(Validation!$U$19:$U$178,MATCH($AI616,Validation!$S$19:$S$178,0)),$Z616))))</f>
        <v/>
      </c>
      <c r="AG616" s="27" t="str">
        <f aca="false">IF(COUNTA($A616:$U616)=0,"",IF($A616="","No name",IF($F616="","No date",IF($W616=0,"Date ilegible",IF(NOT(ISNUMBER($N616)),"Hours no numéricas",IF($AA616="NO MATCH","Person no identificada","OK"))))))</f>
        <v/>
      </c>
      <c r="AH616" s="27" t="str">
        <f aca="false">IF($W616=0,"No date",IF($W616&lt;Validation!$B$3,"Before period",IF($W616&gt;Validation!$C$3,"After period","In period")))</f>
        <v>No date</v>
      </c>
      <c r="AI616" s="26" t="str">
        <f aca="false">IF($Y616="","",TRIM(RIGHT(SUBSTITUTE($Y616," ",REPT(" ",50)),50)))</f>
        <v/>
      </c>
      <c r="AJ616" s="27" t="str">
        <f aca="false">IF($A616="","",IF(NOT(ISERROR(MATCH($A616,Validation!$A$193:$A$217,0))),"Manual mapping",IF(COUNTIF(Validation!$U$19:$U$178,$Z616)&gt;0,"Direct",IF(COUNTIF(Validation!$S$19:$S$178,$AI616)=1,"By surname","Unresolved"))))</f>
        <v/>
      </c>
      <c r="AK616" s="28" t="str">
        <f aca="false">IF($L616="","",IF(MATCH($L616,$L$2:$L$3000,0)&lt;&gt;ROW()-1,"",COUNT($AK$1:$AK615)+1))</f>
        <v/>
      </c>
      <c r="AL616" s="28" t="str">
        <f aca="false">IF($G616="","",IF(MATCH($G616,$G$2:$G$3000,0)&lt;&gt;ROW()-1,"",COUNT($AL$1:$AL615)+1))</f>
        <v/>
      </c>
      <c r="AM616" s="28" t="str">
        <f aca="false">IF($H616="","",IF(MATCH($H616,$H$2:$H$3000,0)&lt;&gt;ROW()-1,"",COUNT($AM$1:$AM615)+1))</f>
        <v/>
      </c>
      <c r="AN616" s="28" t="str">
        <f aca="false">IF($I616="","",IF(MATCH($I616,$I$2:$I$3000,0)&lt;&gt;ROW()-1,"",COUNT($AN$1:$AN615)+1))</f>
        <v/>
      </c>
      <c r="AO616" s="28" t="str">
        <f aca="false">IF($Q616="","",IF(MATCH($Q616,$Q$2:$Q$3000,0)&lt;&gt;ROW()-1,"",COUNT($AO$1:$AO615)+1))</f>
        <v/>
      </c>
    </row>
    <row r="617" customFormat="false" ht="12.75" hidden="false" customHeight="true" outlineLevel="0" collapsed="false">
      <c r="W617" s="24" t="n">
        <f aca="false">IF($F617="",0,IFERROR(IF(ISNUMBER($F617),INT($F617),DATE(VALUE(MID(SUBSTITUTE(LEFT($F617,FIND(" ",$F617&amp;" ")-1),"/",REPT(" ",20)),41,20)),VALUE(LEFT(SUBSTITUTE(LEFT($F617,FIND(" ",$F617&amp;" ")-1),"/",REPT(" ",20)),20)),VALUE(MID(SUBSTITUTE(LEFT($F617,FIND(" ",$F617&amp;" ")-1),"/",REPT(" ",20)),21,20)))),0))</f>
        <v>0</v>
      </c>
      <c r="X617" s="25" t="str">
        <f aca="false">IF(ISNUMBER($N617),$N617*Validation!$B$5,"")</f>
        <v/>
      </c>
      <c r="Y617" s="26" t="str">
        <f aca="false">IF($A617="","",SUBSTITUTE(SUBSTITUTE(SUBSTITUTE(SUBSTITUTE(SUBSTITUTE(SUBSTITUTE(SUBSTITUTE(UPPER(TRIM($A617)),"Á","A"),"É","E"),"Í","I"),"Ó","O"),"Ú","U"),"Ñ","N"),"Ü","U"))</f>
        <v/>
      </c>
      <c r="Z617" s="26" t="str">
        <f aca="false">IF($Y617="","",LEFT($Y617,1)&amp;" "&amp;TRIM(RIGHT(SUBSTITUTE($Y617," ",REPT(" ",50)),50)))</f>
        <v/>
      </c>
      <c r="AA617" s="27" t="str">
        <f aca="false">IF($AF617="","",IF(COUNTIF(Validation!$U$19:$U$178,$AF617)&gt;0,"OK","NO MATCH"))</f>
        <v/>
      </c>
      <c r="AB617" s="27" t="str">
        <f aca="false">IF($W617=0,"",IF(AND($W617&gt;=Validation!$B$3,$W617&lt;=Validation!$C$3),"Yes","No"))</f>
        <v/>
      </c>
      <c r="AC617" s="26" t="str">
        <f aca="false">IF($A617="","",$AF617&amp;"|"&amp;TEXT($W617,"yyyy-mm-dd")&amp;"|"&amp;$J617&amp;"|"&amp;$N617)</f>
        <v/>
      </c>
      <c r="AD617" s="27" t="str">
        <f aca="false">IF($AC617="","",IF(COUNTIF($AC$2:$AC$3000,$AC617)&gt;1,"REVIEW","OK"))</f>
        <v/>
      </c>
      <c r="AE617" s="27" t="str">
        <f aca="false">IF(OR($W617=0,$O617=""),"",IF(IFERROR(IF(ISNUMBER($O617),INT($O617),DATE(VALUE(MID(SUBSTITUTE(LEFT($O617,FIND(" ",$O617&amp;" ")-1),"/",REPT(" ",20)),41,20)),VALUE(LEFT(SUBSTITUTE(LEFT($O617,FIND(" ",$O617&amp;" ")-1),"/",REPT(" ",20)),20)),VALUE(MID(SUBSTITUTE(LEFT($O617,FIND(" ",$O617&amp;" ")-1),"/",REPT(" ",20)),21,20)))),0)&gt;$W617,"Late","Same day"))</f>
        <v/>
      </c>
      <c r="AF617" s="26" t="str">
        <f aca="false">IF($A617="","",IFERROR(INDEX(Validation!$C$193:$C$217,MATCH($A617,Validation!$A$193:$A$217,0)),IF(COUNTIF(Validation!$U$19:$U$178,$Z617)&gt;0,$Z617,IF(COUNTIF(Validation!$S$19:$S$178,$AI617)=1,INDEX(Validation!$U$19:$U$178,MATCH($AI617,Validation!$S$19:$S$178,0)),$Z617))))</f>
        <v/>
      </c>
      <c r="AG617" s="27" t="str">
        <f aca="false">IF(COUNTA($A617:$U617)=0,"",IF($A617="","No name",IF($F617="","No date",IF($W617=0,"Date ilegible",IF(NOT(ISNUMBER($N617)),"Hours no numéricas",IF($AA617="NO MATCH","Person no identificada","OK"))))))</f>
        <v/>
      </c>
      <c r="AH617" s="27" t="str">
        <f aca="false">IF($W617=0,"No date",IF($W617&lt;Validation!$B$3,"Before period",IF($W617&gt;Validation!$C$3,"After period","In period")))</f>
        <v>No date</v>
      </c>
      <c r="AI617" s="26" t="str">
        <f aca="false">IF($Y617="","",TRIM(RIGHT(SUBSTITUTE($Y617," ",REPT(" ",50)),50)))</f>
        <v/>
      </c>
      <c r="AJ617" s="27" t="str">
        <f aca="false">IF($A617="","",IF(NOT(ISERROR(MATCH($A617,Validation!$A$193:$A$217,0))),"Manual mapping",IF(COUNTIF(Validation!$U$19:$U$178,$Z617)&gt;0,"Direct",IF(COUNTIF(Validation!$S$19:$S$178,$AI617)=1,"By surname","Unresolved"))))</f>
        <v/>
      </c>
      <c r="AK617" s="28" t="str">
        <f aca="false">IF($L617="","",IF(MATCH($L617,$L$2:$L$3000,0)&lt;&gt;ROW()-1,"",COUNT($AK$1:$AK616)+1))</f>
        <v/>
      </c>
      <c r="AL617" s="28" t="str">
        <f aca="false">IF($G617="","",IF(MATCH($G617,$G$2:$G$3000,0)&lt;&gt;ROW()-1,"",COUNT($AL$1:$AL616)+1))</f>
        <v/>
      </c>
      <c r="AM617" s="28" t="str">
        <f aca="false">IF($H617="","",IF(MATCH($H617,$H$2:$H$3000,0)&lt;&gt;ROW()-1,"",COUNT($AM$1:$AM616)+1))</f>
        <v/>
      </c>
      <c r="AN617" s="28" t="str">
        <f aca="false">IF($I617="","",IF(MATCH($I617,$I$2:$I$3000,0)&lt;&gt;ROW()-1,"",COUNT($AN$1:$AN616)+1))</f>
        <v/>
      </c>
      <c r="AO617" s="28" t="str">
        <f aca="false">IF($Q617="","",IF(MATCH($Q617,$Q$2:$Q$3000,0)&lt;&gt;ROW()-1,"",COUNT($AO$1:$AO616)+1))</f>
        <v/>
      </c>
    </row>
    <row r="618" customFormat="false" ht="12.75" hidden="false" customHeight="true" outlineLevel="0" collapsed="false">
      <c r="W618" s="24" t="n">
        <f aca="false">IF($F618="",0,IFERROR(IF(ISNUMBER($F618),INT($F618),DATE(VALUE(MID(SUBSTITUTE(LEFT($F618,FIND(" ",$F618&amp;" ")-1),"/",REPT(" ",20)),41,20)),VALUE(LEFT(SUBSTITUTE(LEFT($F618,FIND(" ",$F618&amp;" ")-1),"/",REPT(" ",20)),20)),VALUE(MID(SUBSTITUTE(LEFT($F618,FIND(" ",$F618&amp;" ")-1),"/",REPT(" ",20)),21,20)))),0))</f>
        <v>0</v>
      </c>
      <c r="X618" s="25" t="str">
        <f aca="false">IF(ISNUMBER($N618),$N618*Validation!$B$5,"")</f>
        <v/>
      </c>
      <c r="Y618" s="26" t="str">
        <f aca="false">IF($A618="","",SUBSTITUTE(SUBSTITUTE(SUBSTITUTE(SUBSTITUTE(SUBSTITUTE(SUBSTITUTE(SUBSTITUTE(UPPER(TRIM($A618)),"Á","A"),"É","E"),"Í","I"),"Ó","O"),"Ú","U"),"Ñ","N"),"Ü","U"))</f>
        <v/>
      </c>
      <c r="Z618" s="26" t="str">
        <f aca="false">IF($Y618="","",LEFT($Y618,1)&amp;" "&amp;TRIM(RIGHT(SUBSTITUTE($Y618," ",REPT(" ",50)),50)))</f>
        <v/>
      </c>
      <c r="AA618" s="27" t="str">
        <f aca="false">IF($AF618="","",IF(COUNTIF(Validation!$U$19:$U$178,$AF618)&gt;0,"OK","NO MATCH"))</f>
        <v/>
      </c>
      <c r="AB618" s="27" t="str">
        <f aca="false">IF($W618=0,"",IF(AND($W618&gt;=Validation!$B$3,$W618&lt;=Validation!$C$3),"Yes","No"))</f>
        <v/>
      </c>
      <c r="AC618" s="26" t="str">
        <f aca="false">IF($A618="","",$AF618&amp;"|"&amp;TEXT($W618,"yyyy-mm-dd")&amp;"|"&amp;$J618&amp;"|"&amp;$N618)</f>
        <v/>
      </c>
      <c r="AD618" s="27" t="str">
        <f aca="false">IF($AC618="","",IF(COUNTIF($AC$2:$AC$3000,$AC618)&gt;1,"REVIEW","OK"))</f>
        <v/>
      </c>
      <c r="AE618" s="27" t="str">
        <f aca="false">IF(OR($W618=0,$O618=""),"",IF(IFERROR(IF(ISNUMBER($O618),INT($O618),DATE(VALUE(MID(SUBSTITUTE(LEFT($O618,FIND(" ",$O618&amp;" ")-1),"/",REPT(" ",20)),41,20)),VALUE(LEFT(SUBSTITUTE(LEFT($O618,FIND(" ",$O618&amp;" ")-1),"/",REPT(" ",20)),20)),VALUE(MID(SUBSTITUTE(LEFT($O618,FIND(" ",$O618&amp;" ")-1),"/",REPT(" ",20)),21,20)))),0)&gt;$W618,"Late","Same day"))</f>
        <v/>
      </c>
      <c r="AF618" s="26" t="str">
        <f aca="false">IF($A618="","",IFERROR(INDEX(Validation!$C$193:$C$217,MATCH($A618,Validation!$A$193:$A$217,0)),IF(COUNTIF(Validation!$U$19:$U$178,$Z618)&gt;0,$Z618,IF(COUNTIF(Validation!$S$19:$S$178,$AI618)=1,INDEX(Validation!$U$19:$U$178,MATCH($AI618,Validation!$S$19:$S$178,0)),$Z618))))</f>
        <v/>
      </c>
      <c r="AG618" s="27" t="str">
        <f aca="false">IF(COUNTA($A618:$U618)=0,"",IF($A618="","No name",IF($F618="","No date",IF($W618=0,"Date ilegible",IF(NOT(ISNUMBER($N618)),"Hours no numéricas",IF($AA618="NO MATCH","Person no identificada","OK"))))))</f>
        <v/>
      </c>
      <c r="AH618" s="27" t="str">
        <f aca="false">IF($W618=0,"No date",IF($W618&lt;Validation!$B$3,"Before period",IF($W618&gt;Validation!$C$3,"After period","In period")))</f>
        <v>No date</v>
      </c>
      <c r="AI618" s="26" t="str">
        <f aca="false">IF($Y618="","",TRIM(RIGHT(SUBSTITUTE($Y618," ",REPT(" ",50)),50)))</f>
        <v/>
      </c>
      <c r="AJ618" s="27" t="str">
        <f aca="false">IF($A618="","",IF(NOT(ISERROR(MATCH($A618,Validation!$A$193:$A$217,0))),"Manual mapping",IF(COUNTIF(Validation!$U$19:$U$178,$Z618)&gt;0,"Direct",IF(COUNTIF(Validation!$S$19:$S$178,$AI618)=1,"By surname","Unresolved"))))</f>
        <v/>
      </c>
      <c r="AK618" s="28" t="str">
        <f aca="false">IF($L618="","",IF(MATCH($L618,$L$2:$L$3000,0)&lt;&gt;ROW()-1,"",COUNT($AK$1:$AK617)+1))</f>
        <v/>
      </c>
      <c r="AL618" s="28" t="str">
        <f aca="false">IF($G618="","",IF(MATCH($G618,$G$2:$G$3000,0)&lt;&gt;ROW()-1,"",COUNT($AL$1:$AL617)+1))</f>
        <v/>
      </c>
      <c r="AM618" s="28" t="str">
        <f aca="false">IF($H618="","",IF(MATCH($H618,$H$2:$H$3000,0)&lt;&gt;ROW()-1,"",COUNT($AM$1:$AM617)+1))</f>
        <v/>
      </c>
      <c r="AN618" s="28" t="str">
        <f aca="false">IF($I618="","",IF(MATCH($I618,$I$2:$I$3000,0)&lt;&gt;ROW()-1,"",COUNT($AN$1:$AN617)+1))</f>
        <v/>
      </c>
      <c r="AO618" s="28" t="str">
        <f aca="false">IF($Q618="","",IF(MATCH($Q618,$Q$2:$Q$3000,0)&lt;&gt;ROW()-1,"",COUNT($AO$1:$AO617)+1))</f>
        <v/>
      </c>
    </row>
    <row r="619" customFormat="false" ht="12.75" hidden="false" customHeight="true" outlineLevel="0" collapsed="false">
      <c r="W619" s="24" t="n">
        <f aca="false">IF($F619="",0,IFERROR(IF(ISNUMBER($F619),INT($F619),DATE(VALUE(MID(SUBSTITUTE(LEFT($F619,FIND(" ",$F619&amp;" ")-1),"/",REPT(" ",20)),41,20)),VALUE(LEFT(SUBSTITUTE(LEFT($F619,FIND(" ",$F619&amp;" ")-1),"/",REPT(" ",20)),20)),VALUE(MID(SUBSTITUTE(LEFT($F619,FIND(" ",$F619&amp;" ")-1),"/",REPT(" ",20)),21,20)))),0))</f>
        <v>0</v>
      </c>
      <c r="X619" s="25" t="str">
        <f aca="false">IF(ISNUMBER($N619),$N619*Validation!$B$5,"")</f>
        <v/>
      </c>
      <c r="Y619" s="26" t="str">
        <f aca="false">IF($A619="","",SUBSTITUTE(SUBSTITUTE(SUBSTITUTE(SUBSTITUTE(SUBSTITUTE(SUBSTITUTE(SUBSTITUTE(UPPER(TRIM($A619)),"Á","A"),"É","E"),"Í","I"),"Ó","O"),"Ú","U"),"Ñ","N"),"Ü","U"))</f>
        <v/>
      </c>
      <c r="Z619" s="26" t="str">
        <f aca="false">IF($Y619="","",LEFT($Y619,1)&amp;" "&amp;TRIM(RIGHT(SUBSTITUTE($Y619," ",REPT(" ",50)),50)))</f>
        <v/>
      </c>
      <c r="AA619" s="27" t="str">
        <f aca="false">IF($AF619="","",IF(COUNTIF(Validation!$U$19:$U$178,$AF619)&gt;0,"OK","NO MATCH"))</f>
        <v/>
      </c>
      <c r="AB619" s="27" t="str">
        <f aca="false">IF($W619=0,"",IF(AND($W619&gt;=Validation!$B$3,$W619&lt;=Validation!$C$3),"Yes","No"))</f>
        <v/>
      </c>
      <c r="AC619" s="26" t="str">
        <f aca="false">IF($A619="","",$AF619&amp;"|"&amp;TEXT($W619,"yyyy-mm-dd")&amp;"|"&amp;$J619&amp;"|"&amp;$N619)</f>
        <v/>
      </c>
      <c r="AD619" s="27" t="str">
        <f aca="false">IF($AC619="","",IF(COUNTIF($AC$2:$AC$3000,$AC619)&gt;1,"REVIEW","OK"))</f>
        <v/>
      </c>
      <c r="AE619" s="27" t="str">
        <f aca="false">IF(OR($W619=0,$O619=""),"",IF(IFERROR(IF(ISNUMBER($O619),INT($O619),DATE(VALUE(MID(SUBSTITUTE(LEFT($O619,FIND(" ",$O619&amp;" ")-1),"/",REPT(" ",20)),41,20)),VALUE(LEFT(SUBSTITUTE(LEFT($O619,FIND(" ",$O619&amp;" ")-1),"/",REPT(" ",20)),20)),VALUE(MID(SUBSTITUTE(LEFT($O619,FIND(" ",$O619&amp;" ")-1),"/",REPT(" ",20)),21,20)))),0)&gt;$W619,"Late","Same day"))</f>
        <v/>
      </c>
      <c r="AF619" s="26" t="str">
        <f aca="false">IF($A619="","",IFERROR(INDEX(Validation!$C$193:$C$217,MATCH($A619,Validation!$A$193:$A$217,0)),IF(COUNTIF(Validation!$U$19:$U$178,$Z619)&gt;0,$Z619,IF(COUNTIF(Validation!$S$19:$S$178,$AI619)=1,INDEX(Validation!$U$19:$U$178,MATCH($AI619,Validation!$S$19:$S$178,0)),$Z619))))</f>
        <v/>
      </c>
      <c r="AG619" s="27" t="str">
        <f aca="false">IF(COUNTA($A619:$U619)=0,"",IF($A619="","No name",IF($F619="","No date",IF($W619=0,"Date ilegible",IF(NOT(ISNUMBER($N619)),"Hours no numéricas",IF($AA619="NO MATCH","Person no identificada","OK"))))))</f>
        <v/>
      </c>
      <c r="AH619" s="27" t="str">
        <f aca="false">IF($W619=0,"No date",IF($W619&lt;Validation!$B$3,"Before period",IF($W619&gt;Validation!$C$3,"After period","In period")))</f>
        <v>No date</v>
      </c>
      <c r="AI619" s="26" t="str">
        <f aca="false">IF($Y619="","",TRIM(RIGHT(SUBSTITUTE($Y619," ",REPT(" ",50)),50)))</f>
        <v/>
      </c>
      <c r="AJ619" s="27" t="str">
        <f aca="false">IF($A619="","",IF(NOT(ISERROR(MATCH($A619,Validation!$A$193:$A$217,0))),"Manual mapping",IF(COUNTIF(Validation!$U$19:$U$178,$Z619)&gt;0,"Direct",IF(COUNTIF(Validation!$S$19:$S$178,$AI619)=1,"By surname","Unresolved"))))</f>
        <v/>
      </c>
      <c r="AK619" s="28" t="str">
        <f aca="false">IF($L619="","",IF(MATCH($L619,$L$2:$L$3000,0)&lt;&gt;ROW()-1,"",COUNT($AK$1:$AK618)+1))</f>
        <v/>
      </c>
      <c r="AL619" s="28" t="str">
        <f aca="false">IF($G619="","",IF(MATCH($G619,$G$2:$G$3000,0)&lt;&gt;ROW()-1,"",COUNT($AL$1:$AL618)+1))</f>
        <v/>
      </c>
      <c r="AM619" s="28" t="str">
        <f aca="false">IF($H619="","",IF(MATCH($H619,$H$2:$H$3000,0)&lt;&gt;ROW()-1,"",COUNT($AM$1:$AM618)+1))</f>
        <v/>
      </c>
      <c r="AN619" s="28" t="str">
        <f aca="false">IF($I619="","",IF(MATCH($I619,$I$2:$I$3000,0)&lt;&gt;ROW()-1,"",COUNT($AN$1:$AN618)+1))</f>
        <v/>
      </c>
      <c r="AO619" s="28" t="str">
        <f aca="false">IF($Q619="","",IF(MATCH($Q619,$Q$2:$Q$3000,0)&lt;&gt;ROW()-1,"",COUNT($AO$1:$AO618)+1))</f>
        <v/>
      </c>
    </row>
    <row r="620" customFormat="false" ht="12.75" hidden="false" customHeight="true" outlineLevel="0" collapsed="false">
      <c r="W620" s="24" t="n">
        <f aca="false">IF($F620="",0,IFERROR(IF(ISNUMBER($F620),INT($F620),DATE(VALUE(MID(SUBSTITUTE(LEFT($F620,FIND(" ",$F620&amp;" ")-1),"/",REPT(" ",20)),41,20)),VALUE(LEFT(SUBSTITUTE(LEFT($F620,FIND(" ",$F620&amp;" ")-1),"/",REPT(" ",20)),20)),VALUE(MID(SUBSTITUTE(LEFT($F620,FIND(" ",$F620&amp;" ")-1),"/",REPT(" ",20)),21,20)))),0))</f>
        <v>0</v>
      </c>
      <c r="X620" s="25" t="str">
        <f aca="false">IF(ISNUMBER($N620),$N620*Validation!$B$5,"")</f>
        <v/>
      </c>
      <c r="Y620" s="26" t="str">
        <f aca="false">IF($A620="","",SUBSTITUTE(SUBSTITUTE(SUBSTITUTE(SUBSTITUTE(SUBSTITUTE(SUBSTITUTE(SUBSTITUTE(UPPER(TRIM($A620)),"Á","A"),"É","E"),"Í","I"),"Ó","O"),"Ú","U"),"Ñ","N"),"Ü","U"))</f>
        <v/>
      </c>
      <c r="Z620" s="26" t="str">
        <f aca="false">IF($Y620="","",LEFT($Y620,1)&amp;" "&amp;TRIM(RIGHT(SUBSTITUTE($Y620," ",REPT(" ",50)),50)))</f>
        <v/>
      </c>
      <c r="AA620" s="27" t="str">
        <f aca="false">IF($AF620="","",IF(COUNTIF(Validation!$U$19:$U$178,$AF620)&gt;0,"OK","NO MATCH"))</f>
        <v/>
      </c>
      <c r="AB620" s="27" t="str">
        <f aca="false">IF($W620=0,"",IF(AND($W620&gt;=Validation!$B$3,$W620&lt;=Validation!$C$3),"Yes","No"))</f>
        <v/>
      </c>
      <c r="AC620" s="26" t="str">
        <f aca="false">IF($A620="","",$AF620&amp;"|"&amp;TEXT($W620,"yyyy-mm-dd")&amp;"|"&amp;$J620&amp;"|"&amp;$N620)</f>
        <v/>
      </c>
      <c r="AD620" s="27" t="str">
        <f aca="false">IF($AC620="","",IF(COUNTIF($AC$2:$AC$3000,$AC620)&gt;1,"REVIEW","OK"))</f>
        <v/>
      </c>
      <c r="AE620" s="27" t="str">
        <f aca="false">IF(OR($W620=0,$O620=""),"",IF(IFERROR(IF(ISNUMBER($O620),INT($O620),DATE(VALUE(MID(SUBSTITUTE(LEFT($O620,FIND(" ",$O620&amp;" ")-1),"/",REPT(" ",20)),41,20)),VALUE(LEFT(SUBSTITUTE(LEFT($O620,FIND(" ",$O620&amp;" ")-1),"/",REPT(" ",20)),20)),VALUE(MID(SUBSTITUTE(LEFT($O620,FIND(" ",$O620&amp;" ")-1),"/",REPT(" ",20)),21,20)))),0)&gt;$W620,"Late","Same day"))</f>
        <v/>
      </c>
      <c r="AF620" s="26" t="str">
        <f aca="false">IF($A620="","",IFERROR(INDEX(Validation!$C$193:$C$217,MATCH($A620,Validation!$A$193:$A$217,0)),IF(COUNTIF(Validation!$U$19:$U$178,$Z620)&gt;0,$Z620,IF(COUNTIF(Validation!$S$19:$S$178,$AI620)=1,INDEX(Validation!$U$19:$U$178,MATCH($AI620,Validation!$S$19:$S$178,0)),$Z620))))</f>
        <v/>
      </c>
      <c r="AG620" s="27" t="str">
        <f aca="false">IF(COUNTA($A620:$U620)=0,"",IF($A620="","No name",IF($F620="","No date",IF($W620=0,"Date ilegible",IF(NOT(ISNUMBER($N620)),"Hours no numéricas",IF($AA620="NO MATCH","Person no identificada","OK"))))))</f>
        <v/>
      </c>
      <c r="AH620" s="27" t="str">
        <f aca="false">IF($W620=0,"No date",IF($W620&lt;Validation!$B$3,"Before period",IF($W620&gt;Validation!$C$3,"After period","In period")))</f>
        <v>No date</v>
      </c>
      <c r="AI620" s="26" t="str">
        <f aca="false">IF($Y620="","",TRIM(RIGHT(SUBSTITUTE($Y620," ",REPT(" ",50)),50)))</f>
        <v/>
      </c>
      <c r="AJ620" s="27" t="str">
        <f aca="false">IF($A620="","",IF(NOT(ISERROR(MATCH($A620,Validation!$A$193:$A$217,0))),"Manual mapping",IF(COUNTIF(Validation!$U$19:$U$178,$Z620)&gt;0,"Direct",IF(COUNTIF(Validation!$S$19:$S$178,$AI620)=1,"By surname","Unresolved"))))</f>
        <v/>
      </c>
      <c r="AK620" s="28" t="str">
        <f aca="false">IF($L620="","",IF(MATCH($L620,$L$2:$L$3000,0)&lt;&gt;ROW()-1,"",COUNT($AK$1:$AK619)+1))</f>
        <v/>
      </c>
      <c r="AL620" s="28" t="str">
        <f aca="false">IF($G620="","",IF(MATCH($G620,$G$2:$G$3000,0)&lt;&gt;ROW()-1,"",COUNT($AL$1:$AL619)+1))</f>
        <v/>
      </c>
      <c r="AM620" s="28" t="str">
        <f aca="false">IF($H620="","",IF(MATCH($H620,$H$2:$H$3000,0)&lt;&gt;ROW()-1,"",COUNT($AM$1:$AM619)+1))</f>
        <v/>
      </c>
      <c r="AN620" s="28" t="str">
        <f aca="false">IF($I620="","",IF(MATCH($I620,$I$2:$I$3000,0)&lt;&gt;ROW()-1,"",COUNT($AN$1:$AN619)+1))</f>
        <v/>
      </c>
      <c r="AO620" s="28" t="str">
        <f aca="false">IF($Q620="","",IF(MATCH($Q620,$Q$2:$Q$3000,0)&lt;&gt;ROW()-1,"",COUNT($AO$1:$AO619)+1))</f>
        <v/>
      </c>
    </row>
    <row r="621" customFormat="false" ht="12.75" hidden="false" customHeight="true" outlineLevel="0" collapsed="false">
      <c r="W621" s="24" t="n">
        <f aca="false">IF($F621="",0,IFERROR(IF(ISNUMBER($F621),INT($F621),DATE(VALUE(MID(SUBSTITUTE(LEFT($F621,FIND(" ",$F621&amp;" ")-1),"/",REPT(" ",20)),41,20)),VALUE(LEFT(SUBSTITUTE(LEFT($F621,FIND(" ",$F621&amp;" ")-1),"/",REPT(" ",20)),20)),VALUE(MID(SUBSTITUTE(LEFT($F621,FIND(" ",$F621&amp;" ")-1),"/",REPT(" ",20)),21,20)))),0))</f>
        <v>0</v>
      </c>
      <c r="X621" s="25" t="str">
        <f aca="false">IF(ISNUMBER($N621),$N621*Validation!$B$5,"")</f>
        <v/>
      </c>
      <c r="Y621" s="26" t="str">
        <f aca="false">IF($A621="","",SUBSTITUTE(SUBSTITUTE(SUBSTITUTE(SUBSTITUTE(SUBSTITUTE(SUBSTITUTE(SUBSTITUTE(UPPER(TRIM($A621)),"Á","A"),"É","E"),"Í","I"),"Ó","O"),"Ú","U"),"Ñ","N"),"Ü","U"))</f>
        <v/>
      </c>
      <c r="Z621" s="26" t="str">
        <f aca="false">IF($Y621="","",LEFT($Y621,1)&amp;" "&amp;TRIM(RIGHT(SUBSTITUTE($Y621," ",REPT(" ",50)),50)))</f>
        <v/>
      </c>
      <c r="AA621" s="27" t="str">
        <f aca="false">IF($AF621="","",IF(COUNTIF(Validation!$U$19:$U$178,$AF621)&gt;0,"OK","NO MATCH"))</f>
        <v/>
      </c>
      <c r="AB621" s="27" t="str">
        <f aca="false">IF($W621=0,"",IF(AND($W621&gt;=Validation!$B$3,$W621&lt;=Validation!$C$3),"Yes","No"))</f>
        <v/>
      </c>
      <c r="AC621" s="26" t="str">
        <f aca="false">IF($A621="","",$AF621&amp;"|"&amp;TEXT($W621,"yyyy-mm-dd")&amp;"|"&amp;$J621&amp;"|"&amp;$N621)</f>
        <v/>
      </c>
      <c r="AD621" s="27" t="str">
        <f aca="false">IF($AC621="","",IF(COUNTIF($AC$2:$AC$3000,$AC621)&gt;1,"REVIEW","OK"))</f>
        <v/>
      </c>
      <c r="AE621" s="27" t="str">
        <f aca="false">IF(OR($W621=0,$O621=""),"",IF(IFERROR(IF(ISNUMBER($O621),INT($O621),DATE(VALUE(MID(SUBSTITUTE(LEFT($O621,FIND(" ",$O621&amp;" ")-1),"/",REPT(" ",20)),41,20)),VALUE(LEFT(SUBSTITUTE(LEFT($O621,FIND(" ",$O621&amp;" ")-1),"/",REPT(" ",20)),20)),VALUE(MID(SUBSTITUTE(LEFT($O621,FIND(" ",$O621&amp;" ")-1),"/",REPT(" ",20)),21,20)))),0)&gt;$W621,"Late","Same day"))</f>
        <v/>
      </c>
      <c r="AF621" s="26" t="str">
        <f aca="false">IF($A621="","",IFERROR(INDEX(Validation!$C$193:$C$217,MATCH($A621,Validation!$A$193:$A$217,0)),IF(COUNTIF(Validation!$U$19:$U$178,$Z621)&gt;0,$Z621,IF(COUNTIF(Validation!$S$19:$S$178,$AI621)=1,INDEX(Validation!$U$19:$U$178,MATCH($AI621,Validation!$S$19:$S$178,0)),$Z621))))</f>
        <v/>
      </c>
      <c r="AG621" s="27" t="str">
        <f aca="false">IF(COUNTA($A621:$U621)=0,"",IF($A621="","No name",IF($F621="","No date",IF($W621=0,"Date ilegible",IF(NOT(ISNUMBER($N621)),"Hours no numéricas",IF($AA621="NO MATCH","Person no identificada","OK"))))))</f>
        <v/>
      </c>
      <c r="AH621" s="27" t="str">
        <f aca="false">IF($W621=0,"No date",IF($W621&lt;Validation!$B$3,"Before period",IF($W621&gt;Validation!$C$3,"After period","In period")))</f>
        <v>No date</v>
      </c>
      <c r="AI621" s="26" t="str">
        <f aca="false">IF($Y621="","",TRIM(RIGHT(SUBSTITUTE($Y621," ",REPT(" ",50)),50)))</f>
        <v/>
      </c>
      <c r="AJ621" s="27" t="str">
        <f aca="false">IF($A621="","",IF(NOT(ISERROR(MATCH($A621,Validation!$A$193:$A$217,0))),"Manual mapping",IF(COUNTIF(Validation!$U$19:$U$178,$Z621)&gt;0,"Direct",IF(COUNTIF(Validation!$S$19:$S$178,$AI621)=1,"By surname","Unresolved"))))</f>
        <v/>
      </c>
      <c r="AK621" s="28" t="str">
        <f aca="false">IF($L621="","",IF(MATCH($L621,$L$2:$L$3000,0)&lt;&gt;ROW()-1,"",COUNT($AK$1:$AK620)+1))</f>
        <v/>
      </c>
      <c r="AL621" s="28" t="str">
        <f aca="false">IF($G621="","",IF(MATCH($G621,$G$2:$G$3000,0)&lt;&gt;ROW()-1,"",COUNT($AL$1:$AL620)+1))</f>
        <v/>
      </c>
      <c r="AM621" s="28" t="str">
        <f aca="false">IF($H621="","",IF(MATCH($H621,$H$2:$H$3000,0)&lt;&gt;ROW()-1,"",COUNT($AM$1:$AM620)+1))</f>
        <v/>
      </c>
      <c r="AN621" s="28" t="str">
        <f aca="false">IF($I621="","",IF(MATCH($I621,$I$2:$I$3000,0)&lt;&gt;ROW()-1,"",COUNT($AN$1:$AN620)+1))</f>
        <v/>
      </c>
      <c r="AO621" s="28" t="str">
        <f aca="false">IF($Q621="","",IF(MATCH($Q621,$Q$2:$Q$3000,0)&lt;&gt;ROW()-1,"",COUNT($AO$1:$AO620)+1))</f>
        <v/>
      </c>
    </row>
    <row r="622" customFormat="false" ht="12.75" hidden="false" customHeight="true" outlineLevel="0" collapsed="false">
      <c r="W622" s="24" t="n">
        <f aca="false">IF($F622="",0,IFERROR(IF(ISNUMBER($F622),INT($F622),DATE(VALUE(MID(SUBSTITUTE(LEFT($F622,FIND(" ",$F622&amp;" ")-1),"/",REPT(" ",20)),41,20)),VALUE(LEFT(SUBSTITUTE(LEFT($F622,FIND(" ",$F622&amp;" ")-1),"/",REPT(" ",20)),20)),VALUE(MID(SUBSTITUTE(LEFT($F622,FIND(" ",$F622&amp;" ")-1),"/",REPT(" ",20)),21,20)))),0))</f>
        <v>0</v>
      </c>
      <c r="X622" s="25" t="str">
        <f aca="false">IF(ISNUMBER($N622),$N622*Validation!$B$5,"")</f>
        <v/>
      </c>
      <c r="Y622" s="26" t="str">
        <f aca="false">IF($A622="","",SUBSTITUTE(SUBSTITUTE(SUBSTITUTE(SUBSTITUTE(SUBSTITUTE(SUBSTITUTE(SUBSTITUTE(UPPER(TRIM($A622)),"Á","A"),"É","E"),"Í","I"),"Ó","O"),"Ú","U"),"Ñ","N"),"Ü","U"))</f>
        <v/>
      </c>
      <c r="Z622" s="26" t="str">
        <f aca="false">IF($Y622="","",LEFT($Y622,1)&amp;" "&amp;TRIM(RIGHT(SUBSTITUTE($Y622," ",REPT(" ",50)),50)))</f>
        <v/>
      </c>
      <c r="AA622" s="27" t="str">
        <f aca="false">IF($AF622="","",IF(COUNTIF(Validation!$U$19:$U$178,$AF622)&gt;0,"OK","NO MATCH"))</f>
        <v/>
      </c>
      <c r="AB622" s="27" t="str">
        <f aca="false">IF($W622=0,"",IF(AND($W622&gt;=Validation!$B$3,$W622&lt;=Validation!$C$3),"Yes","No"))</f>
        <v/>
      </c>
      <c r="AC622" s="26" t="str">
        <f aca="false">IF($A622="","",$AF622&amp;"|"&amp;TEXT($W622,"yyyy-mm-dd")&amp;"|"&amp;$J622&amp;"|"&amp;$N622)</f>
        <v/>
      </c>
      <c r="AD622" s="27" t="str">
        <f aca="false">IF($AC622="","",IF(COUNTIF($AC$2:$AC$3000,$AC622)&gt;1,"REVIEW","OK"))</f>
        <v/>
      </c>
      <c r="AE622" s="27" t="str">
        <f aca="false">IF(OR($W622=0,$O622=""),"",IF(IFERROR(IF(ISNUMBER($O622),INT($O622),DATE(VALUE(MID(SUBSTITUTE(LEFT($O622,FIND(" ",$O622&amp;" ")-1),"/",REPT(" ",20)),41,20)),VALUE(LEFT(SUBSTITUTE(LEFT($O622,FIND(" ",$O622&amp;" ")-1),"/",REPT(" ",20)),20)),VALUE(MID(SUBSTITUTE(LEFT($O622,FIND(" ",$O622&amp;" ")-1),"/",REPT(" ",20)),21,20)))),0)&gt;$W622,"Late","Same day"))</f>
        <v/>
      </c>
      <c r="AF622" s="26" t="str">
        <f aca="false">IF($A622="","",IFERROR(INDEX(Validation!$C$193:$C$217,MATCH($A622,Validation!$A$193:$A$217,0)),IF(COUNTIF(Validation!$U$19:$U$178,$Z622)&gt;0,$Z622,IF(COUNTIF(Validation!$S$19:$S$178,$AI622)=1,INDEX(Validation!$U$19:$U$178,MATCH($AI622,Validation!$S$19:$S$178,0)),$Z622))))</f>
        <v/>
      </c>
      <c r="AG622" s="27" t="str">
        <f aca="false">IF(COUNTA($A622:$U622)=0,"",IF($A622="","No name",IF($F622="","No date",IF($W622=0,"Date ilegible",IF(NOT(ISNUMBER($N622)),"Hours no numéricas",IF($AA622="NO MATCH","Person no identificada","OK"))))))</f>
        <v/>
      </c>
      <c r="AH622" s="27" t="str">
        <f aca="false">IF($W622=0,"No date",IF($W622&lt;Validation!$B$3,"Before period",IF($W622&gt;Validation!$C$3,"After period","In period")))</f>
        <v>No date</v>
      </c>
      <c r="AI622" s="26" t="str">
        <f aca="false">IF($Y622="","",TRIM(RIGHT(SUBSTITUTE($Y622," ",REPT(" ",50)),50)))</f>
        <v/>
      </c>
      <c r="AJ622" s="27" t="str">
        <f aca="false">IF($A622="","",IF(NOT(ISERROR(MATCH($A622,Validation!$A$193:$A$217,0))),"Manual mapping",IF(COUNTIF(Validation!$U$19:$U$178,$Z622)&gt;0,"Direct",IF(COUNTIF(Validation!$S$19:$S$178,$AI622)=1,"By surname","Unresolved"))))</f>
        <v/>
      </c>
      <c r="AK622" s="28" t="str">
        <f aca="false">IF($L622="","",IF(MATCH($L622,$L$2:$L$3000,0)&lt;&gt;ROW()-1,"",COUNT($AK$1:$AK621)+1))</f>
        <v/>
      </c>
      <c r="AL622" s="28" t="str">
        <f aca="false">IF($G622="","",IF(MATCH($G622,$G$2:$G$3000,0)&lt;&gt;ROW()-1,"",COUNT($AL$1:$AL621)+1))</f>
        <v/>
      </c>
      <c r="AM622" s="28" t="str">
        <f aca="false">IF($H622="","",IF(MATCH($H622,$H$2:$H$3000,0)&lt;&gt;ROW()-1,"",COUNT($AM$1:$AM621)+1))</f>
        <v/>
      </c>
      <c r="AN622" s="28" t="str">
        <f aca="false">IF($I622="","",IF(MATCH($I622,$I$2:$I$3000,0)&lt;&gt;ROW()-1,"",COUNT($AN$1:$AN621)+1))</f>
        <v/>
      </c>
      <c r="AO622" s="28" t="str">
        <f aca="false">IF($Q622="","",IF(MATCH($Q622,$Q$2:$Q$3000,0)&lt;&gt;ROW()-1,"",COUNT($AO$1:$AO621)+1))</f>
        <v/>
      </c>
    </row>
    <row r="623" customFormat="false" ht="12.75" hidden="false" customHeight="true" outlineLevel="0" collapsed="false">
      <c r="W623" s="24" t="n">
        <f aca="false">IF($F623="",0,IFERROR(IF(ISNUMBER($F623),INT($F623),DATE(VALUE(MID(SUBSTITUTE(LEFT($F623,FIND(" ",$F623&amp;" ")-1),"/",REPT(" ",20)),41,20)),VALUE(LEFT(SUBSTITUTE(LEFT($F623,FIND(" ",$F623&amp;" ")-1),"/",REPT(" ",20)),20)),VALUE(MID(SUBSTITUTE(LEFT($F623,FIND(" ",$F623&amp;" ")-1),"/",REPT(" ",20)),21,20)))),0))</f>
        <v>0</v>
      </c>
      <c r="X623" s="25" t="str">
        <f aca="false">IF(ISNUMBER($N623),$N623*Validation!$B$5,"")</f>
        <v/>
      </c>
      <c r="Y623" s="26" t="str">
        <f aca="false">IF($A623="","",SUBSTITUTE(SUBSTITUTE(SUBSTITUTE(SUBSTITUTE(SUBSTITUTE(SUBSTITUTE(SUBSTITUTE(UPPER(TRIM($A623)),"Á","A"),"É","E"),"Í","I"),"Ó","O"),"Ú","U"),"Ñ","N"),"Ü","U"))</f>
        <v/>
      </c>
      <c r="Z623" s="26" t="str">
        <f aca="false">IF($Y623="","",LEFT($Y623,1)&amp;" "&amp;TRIM(RIGHT(SUBSTITUTE($Y623," ",REPT(" ",50)),50)))</f>
        <v/>
      </c>
      <c r="AA623" s="27" t="str">
        <f aca="false">IF($AF623="","",IF(COUNTIF(Validation!$U$19:$U$178,$AF623)&gt;0,"OK","NO MATCH"))</f>
        <v/>
      </c>
      <c r="AB623" s="27" t="str">
        <f aca="false">IF($W623=0,"",IF(AND($W623&gt;=Validation!$B$3,$W623&lt;=Validation!$C$3),"Yes","No"))</f>
        <v/>
      </c>
      <c r="AC623" s="26" t="str">
        <f aca="false">IF($A623="","",$AF623&amp;"|"&amp;TEXT($W623,"yyyy-mm-dd")&amp;"|"&amp;$J623&amp;"|"&amp;$N623)</f>
        <v/>
      </c>
      <c r="AD623" s="27" t="str">
        <f aca="false">IF($AC623="","",IF(COUNTIF($AC$2:$AC$3000,$AC623)&gt;1,"REVIEW","OK"))</f>
        <v/>
      </c>
      <c r="AE623" s="27" t="str">
        <f aca="false">IF(OR($W623=0,$O623=""),"",IF(IFERROR(IF(ISNUMBER($O623),INT($O623),DATE(VALUE(MID(SUBSTITUTE(LEFT($O623,FIND(" ",$O623&amp;" ")-1),"/",REPT(" ",20)),41,20)),VALUE(LEFT(SUBSTITUTE(LEFT($O623,FIND(" ",$O623&amp;" ")-1),"/",REPT(" ",20)),20)),VALUE(MID(SUBSTITUTE(LEFT($O623,FIND(" ",$O623&amp;" ")-1),"/",REPT(" ",20)),21,20)))),0)&gt;$W623,"Late","Same day"))</f>
        <v/>
      </c>
      <c r="AF623" s="26" t="str">
        <f aca="false">IF($A623="","",IFERROR(INDEX(Validation!$C$193:$C$217,MATCH($A623,Validation!$A$193:$A$217,0)),IF(COUNTIF(Validation!$U$19:$U$178,$Z623)&gt;0,$Z623,IF(COUNTIF(Validation!$S$19:$S$178,$AI623)=1,INDEX(Validation!$U$19:$U$178,MATCH($AI623,Validation!$S$19:$S$178,0)),$Z623))))</f>
        <v/>
      </c>
      <c r="AG623" s="27" t="str">
        <f aca="false">IF(COUNTA($A623:$U623)=0,"",IF($A623="","No name",IF($F623="","No date",IF($W623=0,"Date ilegible",IF(NOT(ISNUMBER($N623)),"Hours no numéricas",IF($AA623="NO MATCH","Person no identificada","OK"))))))</f>
        <v/>
      </c>
      <c r="AH623" s="27" t="str">
        <f aca="false">IF($W623=0,"No date",IF($W623&lt;Validation!$B$3,"Before period",IF($W623&gt;Validation!$C$3,"After period","In period")))</f>
        <v>No date</v>
      </c>
      <c r="AI623" s="26" t="str">
        <f aca="false">IF($Y623="","",TRIM(RIGHT(SUBSTITUTE($Y623," ",REPT(" ",50)),50)))</f>
        <v/>
      </c>
      <c r="AJ623" s="27" t="str">
        <f aca="false">IF($A623="","",IF(NOT(ISERROR(MATCH($A623,Validation!$A$193:$A$217,0))),"Manual mapping",IF(COUNTIF(Validation!$U$19:$U$178,$Z623)&gt;0,"Direct",IF(COUNTIF(Validation!$S$19:$S$178,$AI623)=1,"By surname","Unresolved"))))</f>
        <v/>
      </c>
      <c r="AK623" s="28" t="str">
        <f aca="false">IF($L623="","",IF(MATCH($L623,$L$2:$L$3000,0)&lt;&gt;ROW()-1,"",COUNT($AK$1:$AK622)+1))</f>
        <v/>
      </c>
      <c r="AL623" s="28" t="str">
        <f aca="false">IF($G623="","",IF(MATCH($G623,$G$2:$G$3000,0)&lt;&gt;ROW()-1,"",COUNT($AL$1:$AL622)+1))</f>
        <v/>
      </c>
      <c r="AM623" s="28" t="str">
        <f aca="false">IF($H623="","",IF(MATCH($H623,$H$2:$H$3000,0)&lt;&gt;ROW()-1,"",COUNT($AM$1:$AM622)+1))</f>
        <v/>
      </c>
      <c r="AN623" s="28" t="str">
        <f aca="false">IF($I623="","",IF(MATCH($I623,$I$2:$I$3000,0)&lt;&gt;ROW()-1,"",COUNT($AN$1:$AN622)+1))</f>
        <v/>
      </c>
      <c r="AO623" s="28" t="str">
        <f aca="false">IF($Q623="","",IF(MATCH($Q623,$Q$2:$Q$3000,0)&lt;&gt;ROW()-1,"",COUNT($AO$1:$AO622)+1))</f>
        <v/>
      </c>
    </row>
    <row r="624" customFormat="false" ht="12.75" hidden="false" customHeight="true" outlineLevel="0" collapsed="false">
      <c r="W624" s="24" t="n">
        <f aca="false">IF($F624="",0,IFERROR(IF(ISNUMBER($F624),INT($F624),DATE(VALUE(MID(SUBSTITUTE(LEFT($F624,FIND(" ",$F624&amp;" ")-1),"/",REPT(" ",20)),41,20)),VALUE(LEFT(SUBSTITUTE(LEFT($F624,FIND(" ",$F624&amp;" ")-1),"/",REPT(" ",20)),20)),VALUE(MID(SUBSTITUTE(LEFT($F624,FIND(" ",$F624&amp;" ")-1),"/",REPT(" ",20)),21,20)))),0))</f>
        <v>0</v>
      </c>
      <c r="X624" s="25" t="str">
        <f aca="false">IF(ISNUMBER($N624),$N624*Validation!$B$5,"")</f>
        <v/>
      </c>
      <c r="Y624" s="26" t="str">
        <f aca="false">IF($A624="","",SUBSTITUTE(SUBSTITUTE(SUBSTITUTE(SUBSTITUTE(SUBSTITUTE(SUBSTITUTE(SUBSTITUTE(UPPER(TRIM($A624)),"Á","A"),"É","E"),"Í","I"),"Ó","O"),"Ú","U"),"Ñ","N"),"Ü","U"))</f>
        <v/>
      </c>
      <c r="Z624" s="26" t="str">
        <f aca="false">IF($Y624="","",LEFT($Y624,1)&amp;" "&amp;TRIM(RIGHT(SUBSTITUTE($Y624," ",REPT(" ",50)),50)))</f>
        <v/>
      </c>
      <c r="AA624" s="27" t="str">
        <f aca="false">IF($AF624="","",IF(COUNTIF(Validation!$U$19:$U$178,$AF624)&gt;0,"OK","NO MATCH"))</f>
        <v/>
      </c>
      <c r="AB624" s="27" t="str">
        <f aca="false">IF($W624=0,"",IF(AND($W624&gt;=Validation!$B$3,$W624&lt;=Validation!$C$3),"Yes","No"))</f>
        <v/>
      </c>
      <c r="AC624" s="26" t="str">
        <f aca="false">IF($A624="","",$AF624&amp;"|"&amp;TEXT($W624,"yyyy-mm-dd")&amp;"|"&amp;$J624&amp;"|"&amp;$N624)</f>
        <v/>
      </c>
      <c r="AD624" s="27" t="str">
        <f aca="false">IF($AC624="","",IF(COUNTIF($AC$2:$AC$3000,$AC624)&gt;1,"REVIEW","OK"))</f>
        <v/>
      </c>
      <c r="AE624" s="27" t="str">
        <f aca="false">IF(OR($W624=0,$O624=""),"",IF(IFERROR(IF(ISNUMBER($O624),INT($O624),DATE(VALUE(MID(SUBSTITUTE(LEFT($O624,FIND(" ",$O624&amp;" ")-1),"/",REPT(" ",20)),41,20)),VALUE(LEFT(SUBSTITUTE(LEFT($O624,FIND(" ",$O624&amp;" ")-1),"/",REPT(" ",20)),20)),VALUE(MID(SUBSTITUTE(LEFT($O624,FIND(" ",$O624&amp;" ")-1),"/",REPT(" ",20)),21,20)))),0)&gt;$W624,"Late","Same day"))</f>
        <v/>
      </c>
      <c r="AF624" s="26" t="str">
        <f aca="false">IF($A624="","",IFERROR(INDEX(Validation!$C$193:$C$217,MATCH($A624,Validation!$A$193:$A$217,0)),IF(COUNTIF(Validation!$U$19:$U$178,$Z624)&gt;0,$Z624,IF(COUNTIF(Validation!$S$19:$S$178,$AI624)=1,INDEX(Validation!$U$19:$U$178,MATCH($AI624,Validation!$S$19:$S$178,0)),$Z624))))</f>
        <v/>
      </c>
      <c r="AG624" s="27" t="str">
        <f aca="false">IF(COUNTA($A624:$U624)=0,"",IF($A624="","No name",IF($F624="","No date",IF($W624=0,"Date ilegible",IF(NOT(ISNUMBER($N624)),"Hours no numéricas",IF($AA624="NO MATCH","Person no identificada","OK"))))))</f>
        <v/>
      </c>
      <c r="AH624" s="27" t="str">
        <f aca="false">IF($W624=0,"No date",IF($W624&lt;Validation!$B$3,"Before period",IF($W624&gt;Validation!$C$3,"After period","In period")))</f>
        <v>No date</v>
      </c>
      <c r="AI624" s="26" t="str">
        <f aca="false">IF($Y624="","",TRIM(RIGHT(SUBSTITUTE($Y624," ",REPT(" ",50)),50)))</f>
        <v/>
      </c>
      <c r="AJ624" s="27" t="str">
        <f aca="false">IF($A624="","",IF(NOT(ISERROR(MATCH($A624,Validation!$A$193:$A$217,0))),"Manual mapping",IF(COUNTIF(Validation!$U$19:$U$178,$Z624)&gt;0,"Direct",IF(COUNTIF(Validation!$S$19:$S$178,$AI624)=1,"By surname","Unresolved"))))</f>
        <v/>
      </c>
      <c r="AK624" s="28" t="str">
        <f aca="false">IF($L624="","",IF(MATCH($L624,$L$2:$L$3000,0)&lt;&gt;ROW()-1,"",COUNT($AK$1:$AK623)+1))</f>
        <v/>
      </c>
      <c r="AL624" s="28" t="str">
        <f aca="false">IF($G624="","",IF(MATCH($G624,$G$2:$G$3000,0)&lt;&gt;ROW()-1,"",COUNT($AL$1:$AL623)+1))</f>
        <v/>
      </c>
      <c r="AM624" s="28" t="str">
        <f aca="false">IF($H624="","",IF(MATCH($H624,$H$2:$H$3000,0)&lt;&gt;ROW()-1,"",COUNT($AM$1:$AM623)+1))</f>
        <v/>
      </c>
      <c r="AN624" s="28" t="str">
        <f aca="false">IF($I624="","",IF(MATCH($I624,$I$2:$I$3000,0)&lt;&gt;ROW()-1,"",COUNT($AN$1:$AN623)+1))</f>
        <v/>
      </c>
      <c r="AO624" s="28" t="str">
        <f aca="false">IF($Q624="","",IF(MATCH($Q624,$Q$2:$Q$3000,0)&lt;&gt;ROW()-1,"",COUNT($AO$1:$AO623)+1))</f>
        <v/>
      </c>
    </row>
    <row r="625" customFormat="false" ht="12.75" hidden="false" customHeight="true" outlineLevel="0" collapsed="false">
      <c r="W625" s="24" t="n">
        <f aca="false">IF($F625="",0,IFERROR(IF(ISNUMBER($F625),INT($F625),DATE(VALUE(MID(SUBSTITUTE(LEFT($F625,FIND(" ",$F625&amp;" ")-1),"/",REPT(" ",20)),41,20)),VALUE(LEFT(SUBSTITUTE(LEFT($F625,FIND(" ",$F625&amp;" ")-1),"/",REPT(" ",20)),20)),VALUE(MID(SUBSTITUTE(LEFT($F625,FIND(" ",$F625&amp;" ")-1),"/",REPT(" ",20)),21,20)))),0))</f>
        <v>0</v>
      </c>
      <c r="X625" s="25" t="str">
        <f aca="false">IF(ISNUMBER($N625),$N625*Validation!$B$5,"")</f>
        <v/>
      </c>
      <c r="Y625" s="26" t="str">
        <f aca="false">IF($A625="","",SUBSTITUTE(SUBSTITUTE(SUBSTITUTE(SUBSTITUTE(SUBSTITUTE(SUBSTITUTE(SUBSTITUTE(UPPER(TRIM($A625)),"Á","A"),"É","E"),"Í","I"),"Ó","O"),"Ú","U"),"Ñ","N"),"Ü","U"))</f>
        <v/>
      </c>
      <c r="Z625" s="26" t="str">
        <f aca="false">IF($Y625="","",LEFT($Y625,1)&amp;" "&amp;TRIM(RIGHT(SUBSTITUTE($Y625," ",REPT(" ",50)),50)))</f>
        <v/>
      </c>
      <c r="AA625" s="27" t="str">
        <f aca="false">IF($AF625="","",IF(COUNTIF(Validation!$U$19:$U$178,$AF625)&gt;0,"OK","NO MATCH"))</f>
        <v/>
      </c>
      <c r="AB625" s="27" t="str">
        <f aca="false">IF($W625=0,"",IF(AND($W625&gt;=Validation!$B$3,$W625&lt;=Validation!$C$3),"Yes","No"))</f>
        <v/>
      </c>
      <c r="AC625" s="26" t="str">
        <f aca="false">IF($A625="","",$AF625&amp;"|"&amp;TEXT($W625,"yyyy-mm-dd")&amp;"|"&amp;$J625&amp;"|"&amp;$N625)</f>
        <v/>
      </c>
      <c r="AD625" s="27" t="str">
        <f aca="false">IF($AC625="","",IF(COUNTIF($AC$2:$AC$3000,$AC625)&gt;1,"REVIEW","OK"))</f>
        <v/>
      </c>
      <c r="AE625" s="27" t="str">
        <f aca="false">IF(OR($W625=0,$O625=""),"",IF(IFERROR(IF(ISNUMBER($O625),INT($O625),DATE(VALUE(MID(SUBSTITUTE(LEFT($O625,FIND(" ",$O625&amp;" ")-1),"/",REPT(" ",20)),41,20)),VALUE(LEFT(SUBSTITUTE(LEFT($O625,FIND(" ",$O625&amp;" ")-1),"/",REPT(" ",20)),20)),VALUE(MID(SUBSTITUTE(LEFT($O625,FIND(" ",$O625&amp;" ")-1),"/",REPT(" ",20)),21,20)))),0)&gt;$W625,"Late","Same day"))</f>
        <v/>
      </c>
      <c r="AF625" s="26" t="str">
        <f aca="false">IF($A625="","",IFERROR(INDEX(Validation!$C$193:$C$217,MATCH($A625,Validation!$A$193:$A$217,0)),IF(COUNTIF(Validation!$U$19:$U$178,$Z625)&gt;0,$Z625,IF(COUNTIF(Validation!$S$19:$S$178,$AI625)=1,INDEX(Validation!$U$19:$U$178,MATCH($AI625,Validation!$S$19:$S$178,0)),$Z625))))</f>
        <v/>
      </c>
      <c r="AG625" s="27" t="str">
        <f aca="false">IF(COUNTA($A625:$U625)=0,"",IF($A625="","No name",IF($F625="","No date",IF($W625=0,"Date ilegible",IF(NOT(ISNUMBER($N625)),"Hours no numéricas",IF($AA625="NO MATCH","Person no identificada","OK"))))))</f>
        <v/>
      </c>
      <c r="AH625" s="27" t="str">
        <f aca="false">IF($W625=0,"No date",IF($W625&lt;Validation!$B$3,"Before period",IF($W625&gt;Validation!$C$3,"After period","In period")))</f>
        <v>No date</v>
      </c>
      <c r="AI625" s="26" t="str">
        <f aca="false">IF($Y625="","",TRIM(RIGHT(SUBSTITUTE($Y625," ",REPT(" ",50)),50)))</f>
        <v/>
      </c>
      <c r="AJ625" s="27" t="str">
        <f aca="false">IF($A625="","",IF(NOT(ISERROR(MATCH($A625,Validation!$A$193:$A$217,0))),"Manual mapping",IF(COUNTIF(Validation!$U$19:$U$178,$Z625)&gt;0,"Direct",IF(COUNTIF(Validation!$S$19:$S$178,$AI625)=1,"By surname","Unresolved"))))</f>
        <v/>
      </c>
      <c r="AK625" s="28" t="str">
        <f aca="false">IF($L625="","",IF(MATCH($L625,$L$2:$L$3000,0)&lt;&gt;ROW()-1,"",COUNT($AK$1:$AK624)+1))</f>
        <v/>
      </c>
      <c r="AL625" s="28" t="str">
        <f aca="false">IF($G625="","",IF(MATCH($G625,$G$2:$G$3000,0)&lt;&gt;ROW()-1,"",COUNT($AL$1:$AL624)+1))</f>
        <v/>
      </c>
      <c r="AM625" s="28" t="str">
        <f aca="false">IF($H625="","",IF(MATCH($H625,$H$2:$H$3000,0)&lt;&gt;ROW()-1,"",COUNT($AM$1:$AM624)+1))</f>
        <v/>
      </c>
      <c r="AN625" s="28" t="str">
        <f aca="false">IF($I625="","",IF(MATCH($I625,$I$2:$I$3000,0)&lt;&gt;ROW()-1,"",COUNT($AN$1:$AN624)+1))</f>
        <v/>
      </c>
      <c r="AO625" s="28" t="str">
        <f aca="false">IF($Q625="","",IF(MATCH($Q625,$Q$2:$Q$3000,0)&lt;&gt;ROW()-1,"",COUNT($AO$1:$AO624)+1))</f>
        <v/>
      </c>
    </row>
    <row r="626" customFormat="false" ht="12.75" hidden="false" customHeight="true" outlineLevel="0" collapsed="false">
      <c r="W626" s="24" t="n">
        <f aca="false">IF($F626="",0,IFERROR(IF(ISNUMBER($F626),INT($F626),DATE(VALUE(MID(SUBSTITUTE(LEFT($F626,FIND(" ",$F626&amp;" ")-1),"/",REPT(" ",20)),41,20)),VALUE(LEFT(SUBSTITUTE(LEFT($F626,FIND(" ",$F626&amp;" ")-1),"/",REPT(" ",20)),20)),VALUE(MID(SUBSTITUTE(LEFT($F626,FIND(" ",$F626&amp;" ")-1),"/",REPT(" ",20)),21,20)))),0))</f>
        <v>0</v>
      </c>
      <c r="X626" s="25" t="str">
        <f aca="false">IF(ISNUMBER($N626),$N626*Validation!$B$5,"")</f>
        <v/>
      </c>
      <c r="Y626" s="26" t="str">
        <f aca="false">IF($A626="","",SUBSTITUTE(SUBSTITUTE(SUBSTITUTE(SUBSTITUTE(SUBSTITUTE(SUBSTITUTE(SUBSTITUTE(UPPER(TRIM($A626)),"Á","A"),"É","E"),"Í","I"),"Ó","O"),"Ú","U"),"Ñ","N"),"Ü","U"))</f>
        <v/>
      </c>
      <c r="Z626" s="26" t="str">
        <f aca="false">IF($Y626="","",LEFT($Y626,1)&amp;" "&amp;TRIM(RIGHT(SUBSTITUTE($Y626," ",REPT(" ",50)),50)))</f>
        <v/>
      </c>
      <c r="AA626" s="27" t="str">
        <f aca="false">IF($AF626="","",IF(COUNTIF(Validation!$U$19:$U$178,$AF626)&gt;0,"OK","NO MATCH"))</f>
        <v/>
      </c>
      <c r="AB626" s="27" t="str">
        <f aca="false">IF($W626=0,"",IF(AND($W626&gt;=Validation!$B$3,$W626&lt;=Validation!$C$3),"Yes","No"))</f>
        <v/>
      </c>
      <c r="AC626" s="26" t="str">
        <f aca="false">IF($A626="","",$AF626&amp;"|"&amp;TEXT($W626,"yyyy-mm-dd")&amp;"|"&amp;$J626&amp;"|"&amp;$N626)</f>
        <v/>
      </c>
      <c r="AD626" s="27" t="str">
        <f aca="false">IF($AC626="","",IF(COUNTIF($AC$2:$AC$3000,$AC626)&gt;1,"REVIEW","OK"))</f>
        <v/>
      </c>
      <c r="AE626" s="27" t="str">
        <f aca="false">IF(OR($W626=0,$O626=""),"",IF(IFERROR(IF(ISNUMBER($O626),INT($O626),DATE(VALUE(MID(SUBSTITUTE(LEFT($O626,FIND(" ",$O626&amp;" ")-1),"/",REPT(" ",20)),41,20)),VALUE(LEFT(SUBSTITUTE(LEFT($O626,FIND(" ",$O626&amp;" ")-1),"/",REPT(" ",20)),20)),VALUE(MID(SUBSTITUTE(LEFT($O626,FIND(" ",$O626&amp;" ")-1),"/",REPT(" ",20)),21,20)))),0)&gt;$W626,"Late","Same day"))</f>
        <v/>
      </c>
      <c r="AF626" s="26" t="str">
        <f aca="false">IF($A626="","",IFERROR(INDEX(Validation!$C$193:$C$217,MATCH($A626,Validation!$A$193:$A$217,0)),IF(COUNTIF(Validation!$U$19:$U$178,$Z626)&gt;0,$Z626,IF(COUNTIF(Validation!$S$19:$S$178,$AI626)=1,INDEX(Validation!$U$19:$U$178,MATCH($AI626,Validation!$S$19:$S$178,0)),$Z626))))</f>
        <v/>
      </c>
      <c r="AG626" s="27" t="str">
        <f aca="false">IF(COUNTA($A626:$U626)=0,"",IF($A626="","No name",IF($F626="","No date",IF($W626=0,"Date ilegible",IF(NOT(ISNUMBER($N626)),"Hours no numéricas",IF($AA626="NO MATCH","Person no identificada","OK"))))))</f>
        <v/>
      </c>
      <c r="AH626" s="27" t="str">
        <f aca="false">IF($W626=0,"No date",IF($W626&lt;Validation!$B$3,"Before period",IF($W626&gt;Validation!$C$3,"After period","In period")))</f>
        <v>No date</v>
      </c>
      <c r="AI626" s="26" t="str">
        <f aca="false">IF($Y626="","",TRIM(RIGHT(SUBSTITUTE($Y626," ",REPT(" ",50)),50)))</f>
        <v/>
      </c>
      <c r="AJ626" s="27" t="str">
        <f aca="false">IF($A626="","",IF(NOT(ISERROR(MATCH($A626,Validation!$A$193:$A$217,0))),"Manual mapping",IF(COUNTIF(Validation!$U$19:$U$178,$Z626)&gt;0,"Direct",IF(COUNTIF(Validation!$S$19:$S$178,$AI626)=1,"By surname","Unresolved"))))</f>
        <v/>
      </c>
      <c r="AK626" s="28" t="str">
        <f aca="false">IF($L626="","",IF(MATCH($L626,$L$2:$L$3000,0)&lt;&gt;ROW()-1,"",COUNT($AK$1:$AK625)+1))</f>
        <v/>
      </c>
      <c r="AL626" s="28" t="str">
        <f aca="false">IF($G626="","",IF(MATCH($G626,$G$2:$G$3000,0)&lt;&gt;ROW()-1,"",COUNT($AL$1:$AL625)+1))</f>
        <v/>
      </c>
      <c r="AM626" s="28" t="str">
        <f aca="false">IF($H626="","",IF(MATCH($H626,$H$2:$H$3000,0)&lt;&gt;ROW()-1,"",COUNT($AM$1:$AM625)+1))</f>
        <v/>
      </c>
      <c r="AN626" s="28" t="str">
        <f aca="false">IF($I626="","",IF(MATCH($I626,$I$2:$I$3000,0)&lt;&gt;ROW()-1,"",COUNT($AN$1:$AN625)+1))</f>
        <v/>
      </c>
      <c r="AO626" s="28" t="str">
        <f aca="false">IF($Q626="","",IF(MATCH($Q626,$Q$2:$Q$3000,0)&lt;&gt;ROW()-1,"",COUNT($AO$1:$AO625)+1))</f>
        <v/>
      </c>
    </row>
    <row r="627" customFormat="false" ht="12.75" hidden="false" customHeight="true" outlineLevel="0" collapsed="false">
      <c r="W627" s="24" t="n">
        <f aca="false">IF($F627="",0,IFERROR(IF(ISNUMBER($F627),INT($F627),DATE(VALUE(MID(SUBSTITUTE(LEFT($F627,FIND(" ",$F627&amp;" ")-1),"/",REPT(" ",20)),41,20)),VALUE(LEFT(SUBSTITUTE(LEFT($F627,FIND(" ",$F627&amp;" ")-1),"/",REPT(" ",20)),20)),VALUE(MID(SUBSTITUTE(LEFT($F627,FIND(" ",$F627&amp;" ")-1),"/",REPT(" ",20)),21,20)))),0))</f>
        <v>0</v>
      </c>
      <c r="X627" s="25" t="str">
        <f aca="false">IF(ISNUMBER($N627),$N627*Validation!$B$5,"")</f>
        <v/>
      </c>
      <c r="Y627" s="26" t="str">
        <f aca="false">IF($A627="","",SUBSTITUTE(SUBSTITUTE(SUBSTITUTE(SUBSTITUTE(SUBSTITUTE(SUBSTITUTE(SUBSTITUTE(UPPER(TRIM($A627)),"Á","A"),"É","E"),"Í","I"),"Ó","O"),"Ú","U"),"Ñ","N"),"Ü","U"))</f>
        <v/>
      </c>
      <c r="Z627" s="26" t="str">
        <f aca="false">IF($Y627="","",LEFT($Y627,1)&amp;" "&amp;TRIM(RIGHT(SUBSTITUTE($Y627," ",REPT(" ",50)),50)))</f>
        <v/>
      </c>
      <c r="AA627" s="27" t="str">
        <f aca="false">IF($AF627="","",IF(COUNTIF(Validation!$U$19:$U$178,$AF627)&gt;0,"OK","NO MATCH"))</f>
        <v/>
      </c>
      <c r="AB627" s="27" t="str">
        <f aca="false">IF($W627=0,"",IF(AND($W627&gt;=Validation!$B$3,$W627&lt;=Validation!$C$3),"Yes","No"))</f>
        <v/>
      </c>
      <c r="AC627" s="26" t="str">
        <f aca="false">IF($A627="","",$AF627&amp;"|"&amp;TEXT($W627,"yyyy-mm-dd")&amp;"|"&amp;$J627&amp;"|"&amp;$N627)</f>
        <v/>
      </c>
      <c r="AD627" s="27" t="str">
        <f aca="false">IF($AC627="","",IF(COUNTIF($AC$2:$AC$3000,$AC627)&gt;1,"REVIEW","OK"))</f>
        <v/>
      </c>
      <c r="AE627" s="27" t="str">
        <f aca="false">IF(OR($W627=0,$O627=""),"",IF(IFERROR(IF(ISNUMBER($O627),INT($O627),DATE(VALUE(MID(SUBSTITUTE(LEFT($O627,FIND(" ",$O627&amp;" ")-1),"/",REPT(" ",20)),41,20)),VALUE(LEFT(SUBSTITUTE(LEFT($O627,FIND(" ",$O627&amp;" ")-1),"/",REPT(" ",20)),20)),VALUE(MID(SUBSTITUTE(LEFT($O627,FIND(" ",$O627&amp;" ")-1),"/",REPT(" ",20)),21,20)))),0)&gt;$W627,"Late","Same day"))</f>
        <v/>
      </c>
      <c r="AF627" s="26" t="str">
        <f aca="false">IF($A627="","",IFERROR(INDEX(Validation!$C$193:$C$217,MATCH($A627,Validation!$A$193:$A$217,0)),IF(COUNTIF(Validation!$U$19:$U$178,$Z627)&gt;0,$Z627,IF(COUNTIF(Validation!$S$19:$S$178,$AI627)=1,INDEX(Validation!$U$19:$U$178,MATCH($AI627,Validation!$S$19:$S$178,0)),$Z627))))</f>
        <v/>
      </c>
      <c r="AG627" s="27" t="str">
        <f aca="false">IF(COUNTA($A627:$U627)=0,"",IF($A627="","No name",IF($F627="","No date",IF($W627=0,"Date ilegible",IF(NOT(ISNUMBER($N627)),"Hours no numéricas",IF($AA627="NO MATCH","Person no identificada","OK"))))))</f>
        <v/>
      </c>
      <c r="AH627" s="27" t="str">
        <f aca="false">IF($W627=0,"No date",IF($W627&lt;Validation!$B$3,"Before period",IF($W627&gt;Validation!$C$3,"After period","In period")))</f>
        <v>No date</v>
      </c>
      <c r="AI627" s="26" t="str">
        <f aca="false">IF($Y627="","",TRIM(RIGHT(SUBSTITUTE($Y627," ",REPT(" ",50)),50)))</f>
        <v/>
      </c>
      <c r="AJ627" s="27" t="str">
        <f aca="false">IF($A627="","",IF(NOT(ISERROR(MATCH($A627,Validation!$A$193:$A$217,0))),"Manual mapping",IF(COUNTIF(Validation!$U$19:$U$178,$Z627)&gt;0,"Direct",IF(COUNTIF(Validation!$S$19:$S$178,$AI627)=1,"By surname","Unresolved"))))</f>
        <v/>
      </c>
      <c r="AK627" s="28" t="str">
        <f aca="false">IF($L627="","",IF(MATCH($L627,$L$2:$L$3000,0)&lt;&gt;ROW()-1,"",COUNT($AK$1:$AK626)+1))</f>
        <v/>
      </c>
      <c r="AL627" s="28" t="str">
        <f aca="false">IF($G627="","",IF(MATCH($G627,$G$2:$G$3000,0)&lt;&gt;ROW()-1,"",COUNT($AL$1:$AL626)+1))</f>
        <v/>
      </c>
      <c r="AM627" s="28" t="str">
        <f aca="false">IF($H627="","",IF(MATCH($H627,$H$2:$H$3000,0)&lt;&gt;ROW()-1,"",COUNT($AM$1:$AM626)+1))</f>
        <v/>
      </c>
      <c r="AN627" s="28" t="str">
        <f aca="false">IF($I627="","",IF(MATCH($I627,$I$2:$I$3000,0)&lt;&gt;ROW()-1,"",COUNT($AN$1:$AN626)+1))</f>
        <v/>
      </c>
      <c r="AO627" s="28" t="str">
        <f aca="false">IF($Q627="","",IF(MATCH($Q627,$Q$2:$Q$3000,0)&lt;&gt;ROW()-1,"",COUNT($AO$1:$AO626)+1))</f>
        <v/>
      </c>
    </row>
    <row r="628" customFormat="false" ht="12.75" hidden="false" customHeight="true" outlineLevel="0" collapsed="false">
      <c r="W628" s="24" t="n">
        <f aca="false">IF($F628="",0,IFERROR(IF(ISNUMBER($F628),INT($F628),DATE(VALUE(MID(SUBSTITUTE(LEFT($F628,FIND(" ",$F628&amp;" ")-1),"/",REPT(" ",20)),41,20)),VALUE(LEFT(SUBSTITUTE(LEFT($F628,FIND(" ",$F628&amp;" ")-1),"/",REPT(" ",20)),20)),VALUE(MID(SUBSTITUTE(LEFT($F628,FIND(" ",$F628&amp;" ")-1),"/",REPT(" ",20)),21,20)))),0))</f>
        <v>0</v>
      </c>
      <c r="X628" s="25" t="str">
        <f aca="false">IF(ISNUMBER($N628),$N628*Validation!$B$5,"")</f>
        <v/>
      </c>
      <c r="Y628" s="26" t="str">
        <f aca="false">IF($A628="","",SUBSTITUTE(SUBSTITUTE(SUBSTITUTE(SUBSTITUTE(SUBSTITUTE(SUBSTITUTE(SUBSTITUTE(UPPER(TRIM($A628)),"Á","A"),"É","E"),"Í","I"),"Ó","O"),"Ú","U"),"Ñ","N"),"Ü","U"))</f>
        <v/>
      </c>
      <c r="Z628" s="26" t="str">
        <f aca="false">IF($Y628="","",LEFT($Y628,1)&amp;" "&amp;TRIM(RIGHT(SUBSTITUTE($Y628," ",REPT(" ",50)),50)))</f>
        <v/>
      </c>
      <c r="AA628" s="27" t="str">
        <f aca="false">IF($AF628="","",IF(COUNTIF(Validation!$U$19:$U$178,$AF628)&gt;0,"OK","NO MATCH"))</f>
        <v/>
      </c>
      <c r="AB628" s="27" t="str">
        <f aca="false">IF($W628=0,"",IF(AND($W628&gt;=Validation!$B$3,$W628&lt;=Validation!$C$3),"Yes","No"))</f>
        <v/>
      </c>
      <c r="AC628" s="26" t="str">
        <f aca="false">IF($A628="","",$AF628&amp;"|"&amp;TEXT($W628,"yyyy-mm-dd")&amp;"|"&amp;$J628&amp;"|"&amp;$N628)</f>
        <v/>
      </c>
      <c r="AD628" s="27" t="str">
        <f aca="false">IF($AC628="","",IF(COUNTIF($AC$2:$AC$3000,$AC628)&gt;1,"REVIEW","OK"))</f>
        <v/>
      </c>
      <c r="AE628" s="27" t="str">
        <f aca="false">IF(OR($W628=0,$O628=""),"",IF(IFERROR(IF(ISNUMBER($O628),INT($O628),DATE(VALUE(MID(SUBSTITUTE(LEFT($O628,FIND(" ",$O628&amp;" ")-1),"/",REPT(" ",20)),41,20)),VALUE(LEFT(SUBSTITUTE(LEFT($O628,FIND(" ",$O628&amp;" ")-1),"/",REPT(" ",20)),20)),VALUE(MID(SUBSTITUTE(LEFT($O628,FIND(" ",$O628&amp;" ")-1),"/",REPT(" ",20)),21,20)))),0)&gt;$W628,"Late","Same day"))</f>
        <v/>
      </c>
      <c r="AF628" s="26" t="str">
        <f aca="false">IF($A628="","",IFERROR(INDEX(Validation!$C$193:$C$217,MATCH($A628,Validation!$A$193:$A$217,0)),IF(COUNTIF(Validation!$U$19:$U$178,$Z628)&gt;0,$Z628,IF(COUNTIF(Validation!$S$19:$S$178,$AI628)=1,INDEX(Validation!$U$19:$U$178,MATCH($AI628,Validation!$S$19:$S$178,0)),$Z628))))</f>
        <v/>
      </c>
      <c r="AG628" s="27" t="str">
        <f aca="false">IF(COUNTA($A628:$U628)=0,"",IF($A628="","No name",IF($F628="","No date",IF($W628=0,"Date ilegible",IF(NOT(ISNUMBER($N628)),"Hours no numéricas",IF($AA628="NO MATCH","Person no identificada","OK"))))))</f>
        <v/>
      </c>
      <c r="AH628" s="27" t="str">
        <f aca="false">IF($W628=0,"No date",IF($W628&lt;Validation!$B$3,"Before period",IF($W628&gt;Validation!$C$3,"After period","In period")))</f>
        <v>No date</v>
      </c>
      <c r="AI628" s="26" t="str">
        <f aca="false">IF($Y628="","",TRIM(RIGHT(SUBSTITUTE($Y628," ",REPT(" ",50)),50)))</f>
        <v/>
      </c>
      <c r="AJ628" s="27" t="str">
        <f aca="false">IF($A628="","",IF(NOT(ISERROR(MATCH($A628,Validation!$A$193:$A$217,0))),"Manual mapping",IF(COUNTIF(Validation!$U$19:$U$178,$Z628)&gt;0,"Direct",IF(COUNTIF(Validation!$S$19:$S$178,$AI628)=1,"By surname","Unresolved"))))</f>
        <v/>
      </c>
      <c r="AK628" s="28" t="str">
        <f aca="false">IF($L628="","",IF(MATCH($L628,$L$2:$L$3000,0)&lt;&gt;ROW()-1,"",COUNT($AK$1:$AK627)+1))</f>
        <v/>
      </c>
      <c r="AL628" s="28" t="str">
        <f aca="false">IF($G628="","",IF(MATCH($G628,$G$2:$G$3000,0)&lt;&gt;ROW()-1,"",COUNT($AL$1:$AL627)+1))</f>
        <v/>
      </c>
      <c r="AM628" s="28" t="str">
        <f aca="false">IF($H628="","",IF(MATCH($H628,$H$2:$H$3000,0)&lt;&gt;ROW()-1,"",COUNT($AM$1:$AM627)+1))</f>
        <v/>
      </c>
      <c r="AN628" s="28" t="str">
        <f aca="false">IF($I628="","",IF(MATCH($I628,$I$2:$I$3000,0)&lt;&gt;ROW()-1,"",COUNT($AN$1:$AN627)+1))</f>
        <v/>
      </c>
      <c r="AO628" s="28" t="str">
        <f aca="false">IF($Q628="","",IF(MATCH($Q628,$Q$2:$Q$3000,0)&lt;&gt;ROW()-1,"",COUNT($AO$1:$AO627)+1))</f>
        <v/>
      </c>
    </row>
    <row r="629" customFormat="false" ht="12.75" hidden="false" customHeight="true" outlineLevel="0" collapsed="false">
      <c r="W629" s="24" t="n">
        <f aca="false">IF($F629="",0,IFERROR(IF(ISNUMBER($F629),INT($F629),DATE(VALUE(MID(SUBSTITUTE(LEFT($F629,FIND(" ",$F629&amp;" ")-1),"/",REPT(" ",20)),41,20)),VALUE(LEFT(SUBSTITUTE(LEFT($F629,FIND(" ",$F629&amp;" ")-1),"/",REPT(" ",20)),20)),VALUE(MID(SUBSTITUTE(LEFT($F629,FIND(" ",$F629&amp;" ")-1),"/",REPT(" ",20)),21,20)))),0))</f>
        <v>0</v>
      </c>
      <c r="X629" s="25" t="str">
        <f aca="false">IF(ISNUMBER($N629),$N629*Validation!$B$5,"")</f>
        <v/>
      </c>
      <c r="Y629" s="26" t="str">
        <f aca="false">IF($A629="","",SUBSTITUTE(SUBSTITUTE(SUBSTITUTE(SUBSTITUTE(SUBSTITUTE(SUBSTITUTE(SUBSTITUTE(UPPER(TRIM($A629)),"Á","A"),"É","E"),"Í","I"),"Ó","O"),"Ú","U"),"Ñ","N"),"Ü","U"))</f>
        <v/>
      </c>
      <c r="Z629" s="26" t="str">
        <f aca="false">IF($Y629="","",LEFT($Y629,1)&amp;" "&amp;TRIM(RIGHT(SUBSTITUTE($Y629," ",REPT(" ",50)),50)))</f>
        <v/>
      </c>
      <c r="AA629" s="27" t="str">
        <f aca="false">IF($AF629="","",IF(COUNTIF(Validation!$U$19:$U$178,$AF629)&gt;0,"OK","NO MATCH"))</f>
        <v/>
      </c>
      <c r="AB629" s="27" t="str">
        <f aca="false">IF($W629=0,"",IF(AND($W629&gt;=Validation!$B$3,$W629&lt;=Validation!$C$3),"Yes","No"))</f>
        <v/>
      </c>
      <c r="AC629" s="26" t="str">
        <f aca="false">IF($A629="","",$AF629&amp;"|"&amp;TEXT($W629,"yyyy-mm-dd")&amp;"|"&amp;$J629&amp;"|"&amp;$N629)</f>
        <v/>
      </c>
      <c r="AD629" s="27" t="str">
        <f aca="false">IF($AC629="","",IF(COUNTIF($AC$2:$AC$3000,$AC629)&gt;1,"REVIEW","OK"))</f>
        <v/>
      </c>
      <c r="AE629" s="27" t="str">
        <f aca="false">IF(OR($W629=0,$O629=""),"",IF(IFERROR(IF(ISNUMBER($O629),INT($O629),DATE(VALUE(MID(SUBSTITUTE(LEFT($O629,FIND(" ",$O629&amp;" ")-1),"/",REPT(" ",20)),41,20)),VALUE(LEFT(SUBSTITUTE(LEFT($O629,FIND(" ",$O629&amp;" ")-1),"/",REPT(" ",20)),20)),VALUE(MID(SUBSTITUTE(LEFT($O629,FIND(" ",$O629&amp;" ")-1),"/",REPT(" ",20)),21,20)))),0)&gt;$W629,"Late","Same day"))</f>
        <v/>
      </c>
      <c r="AF629" s="26" t="str">
        <f aca="false">IF($A629="","",IFERROR(INDEX(Validation!$C$193:$C$217,MATCH($A629,Validation!$A$193:$A$217,0)),IF(COUNTIF(Validation!$U$19:$U$178,$Z629)&gt;0,$Z629,IF(COUNTIF(Validation!$S$19:$S$178,$AI629)=1,INDEX(Validation!$U$19:$U$178,MATCH($AI629,Validation!$S$19:$S$178,0)),$Z629))))</f>
        <v/>
      </c>
      <c r="AG629" s="27" t="str">
        <f aca="false">IF(COUNTA($A629:$U629)=0,"",IF($A629="","No name",IF($F629="","No date",IF($W629=0,"Date ilegible",IF(NOT(ISNUMBER($N629)),"Hours no numéricas",IF($AA629="NO MATCH","Person no identificada","OK"))))))</f>
        <v/>
      </c>
      <c r="AH629" s="27" t="str">
        <f aca="false">IF($W629=0,"No date",IF($W629&lt;Validation!$B$3,"Before period",IF($W629&gt;Validation!$C$3,"After period","In period")))</f>
        <v>No date</v>
      </c>
      <c r="AI629" s="26" t="str">
        <f aca="false">IF($Y629="","",TRIM(RIGHT(SUBSTITUTE($Y629," ",REPT(" ",50)),50)))</f>
        <v/>
      </c>
      <c r="AJ629" s="27" t="str">
        <f aca="false">IF($A629="","",IF(NOT(ISERROR(MATCH($A629,Validation!$A$193:$A$217,0))),"Manual mapping",IF(COUNTIF(Validation!$U$19:$U$178,$Z629)&gt;0,"Direct",IF(COUNTIF(Validation!$S$19:$S$178,$AI629)=1,"By surname","Unresolved"))))</f>
        <v/>
      </c>
      <c r="AK629" s="28" t="str">
        <f aca="false">IF($L629="","",IF(MATCH($L629,$L$2:$L$3000,0)&lt;&gt;ROW()-1,"",COUNT($AK$1:$AK628)+1))</f>
        <v/>
      </c>
      <c r="AL629" s="28" t="str">
        <f aca="false">IF($G629="","",IF(MATCH($G629,$G$2:$G$3000,0)&lt;&gt;ROW()-1,"",COUNT($AL$1:$AL628)+1))</f>
        <v/>
      </c>
      <c r="AM629" s="28" t="str">
        <f aca="false">IF($H629="","",IF(MATCH($H629,$H$2:$H$3000,0)&lt;&gt;ROW()-1,"",COUNT($AM$1:$AM628)+1))</f>
        <v/>
      </c>
      <c r="AN629" s="28" t="str">
        <f aca="false">IF($I629="","",IF(MATCH($I629,$I$2:$I$3000,0)&lt;&gt;ROW()-1,"",COUNT($AN$1:$AN628)+1))</f>
        <v/>
      </c>
      <c r="AO629" s="28" t="str">
        <f aca="false">IF($Q629="","",IF(MATCH($Q629,$Q$2:$Q$3000,0)&lt;&gt;ROW()-1,"",COUNT($AO$1:$AO628)+1))</f>
        <v/>
      </c>
    </row>
    <row r="630" customFormat="false" ht="12.75" hidden="false" customHeight="true" outlineLevel="0" collapsed="false">
      <c r="W630" s="24" t="n">
        <f aca="false">IF($F630="",0,IFERROR(IF(ISNUMBER($F630),INT($F630),DATE(VALUE(MID(SUBSTITUTE(LEFT($F630,FIND(" ",$F630&amp;" ")-1),"/",REPT(" ",20)),41,20)),VALUE(LEFT(SUBSTITUTE(LEFT($F630,FIND(" ",$F630&amp;" ")-1),"/",REPT(" ",20)),20)),VALUE(MID(SUBSTITUTE(LEFT($F630,FIND(" ",$F630&amp;" ")-1),"/",REPT(" ",20)),21,20)))),0))</f>
        <v>0</v>
      </c>
      <c r="X630" s="25" t="str">
        <f aca="false">IF(ISNUMBER($N630),$N630*Validation!$B$5,"")</f>
        <v/>
      </c>
      <c r="Y630" s="26" t="str">
        <f aca="false">IF($A630="","",SUBSTITUTE(SUBSTITUTE(SUBSTITUTE(SUBSTITUTE(SUBSTITUTE(SUBSTITUTE(SUBSTITUTE(UPPER(TRIM($A630)),"Á","A"),"É","E"),"Í","I"),"Ó","O"),"Ú","U"),"Ñ","N"),"Ü","U"))</f>
        <v/>
      </c>
      <c r="Z630" s="26" t="str">
        <f aca="false">IF($Y630="","",LEFT($Y630,1)&amp;" "&amp;TRIM(RIGHT(SUBSTITUTE($Y630," ",REPT(" ",50)),50)))</f>
        <v/>
      </c>
      <c r="AA630" s="27" t="str">
        <f aca="false">IF($AF630="","",IF(COUNTIF(Validation!$U$19:$U$178,$AF630)&gt;0,"OK","NO MATCH"))</f>
        <v/>
      </c>
      <c r="AB630" s="27" t="str">
        <f aca="false">IF($W630=0,"",IF(AND($W630&gt;=Validation!$B$3,$W630&lt;=Validation!$C$3),"Yes","No"))</f>
        <v/>
      </c>
      <c r="AC630" s="26" t="str">
        <f aca="false">IF($A630="","",$AF630&amp;"|"&amp;TEXT($W630,"yyyy-mm-dd")&amp;"|"&amp;$J630&amp;"|"&amp;$N630)</f>
        <v/>
      </c>
      <c r="AD630" s="27" t="str">
        <f aca="false">IF($AC630="","",IF(COUNTIF($AC$2:$AC$3000,$AC630)&gt;1,"REVIEW","OK"))</f>
        <v/>
      </c>
      <c r="AE630" s="27" t="str">
        <f aca="false">IF(OR($W630=0,$O630=""),"",IF(IFERROR(IF(ISNUMBER($O630),INT($O630),DATE(VALUE(MID(SUBSTITUTE(LEFT($O630,FIND(" ",$O630&amp;" ")-1),"/",REPT(" ",20)),41,20)),VALUE(LEFT(SUBSTITUTE(LEFT($O630,FIND(" ",$O630&amp;" ")-1),"/",REPT(" ",20)),20)),VALUE(MID(SUBSTITUTE(LEFT($O630,FIND(" ",$O630&amp;" ")-1),"/",REPT(" ",20)),21,20)))),0)&gt;$W630,"Late","Same day"))</f>
        <v/>
      </c>
      <c r="AF630" s="26" t="str">
        <f aca="false">IF($A630="","",IFERROR(INDEX(Validation!$C$193:$C$217,MATCH($A630,Validation!$A$193:$A$217,0)),IF(COUNTIF(Validation!$U$19:$U$178,$Z630)&gt;0,$Z630,IF(COUNTIF(Validation!$S$19:$S$178,$AI630)=1,INDEX(Validation!$U$19:$U$178,MATCH($AI630,Validation!$S$19:$S$178,0)),$Z630))))</f>
        <v/>
      </c>
      <c r="AG630" s="27" t="str">
        <f aca="false">IF(COUNTA($A630:$U630)=0,"",IF($A630="","No name",IF($F630="","No date",IF($W630=0,"Date ilegible",IF(NOT(ISNUMBER($N630)),"Hours no numéricas",IF($AA630="NO MATCH","Person no identificada","OK"))))))</f>
        <v/>
      </c>
      <c r="AH630" s="27" t="str">
        <f aca="false">IF($W630=0,"No date",IF($W630&lt;Validation!$B$3,"Before period",IF($W630&gt;Validation!$C$3,"After period","In period")))</f>
        <v>No date</v>
      </c>
      <c r="AI630" s="26" t="str">
        <f aca="false">IF($Y630="","",TRIM(RIGHT(SUBSTITUTE($Y630," ",REPT(" ",50)),50)))</f>
        <v/>
      </c>
      <c r="AJ630" s="27" t="str">
        <f aca="false">IF($A630="","",IF(NOT(ISERROR(MATCH($A630,Validation!$A$193:$A$217,0))),"Manual mapping",IF(COUNTIF(Validation!$U$19:$U$178,$Z630)&gt;0,"Direct",IF(COUNTIF(Validation!$S$19:$S$178,$AI630)=1,"By surname","Unresolved"))))</f>
        <v/>
      </c>
      <c r="AK630" s="28" t="str">
        <f aca="false">IF($L630="","",IF(MATCH($L630,$L$2:$L$3000,0)&lt;&gt;ROW()-1,"",COUNT($AK$1:$AK629)+1))</f>
        <v/>
      </c>
      <c r="AL630" s="28" t="str">
        <f aca="false">IF($G630="","",IF(MATCH($G630,$G$2:$G$3000,0)&lt;&gt;ROW()-1,"",COUNT($AL$1:$AL629)+1))</f>
        <v/>
      </c>
      <c r="AM630" s="28" t="str">
        <f aca="false">IF($H630="","",IF(MATCH($H630,$H$2:$H$3000,0)&lt;&gt;ROW()-1,"",COUNT($AM$1:$AM629)+1))</f>
        <v/>
      </c>
      <c r="AN630" s="28" t="str">
        <f aca="false">IF($I630="","",IF(MATCH($I630,$I$2:$I$3000,0)&lt;&gt;ROW()-1,"",COUNT($AN$1:$AN629)+1))</f>
        <v/>
      </c>
      <c r="AO630" s="28" t="str">
        <f aca="false">IF($Q630="","",IF(MATCH($Q630,$Q$2:$Q$3000,0)&lt;&gt;ROW()-1,"",COUNT($AO$1:$AO629)+1))</f>
        <v/>
      </c>
    </row>
    <row r="631" customFormat="false" ht="12.75" hidden="false" customHeight="true" outlineLevel="0" collapsed="false">
      <c r="W631" s="24" t="n">
        <f aca="false">IF($F631="",0,IFERROR(IF(ISNUMBER($F631),INT($F631),DATE(VALUE(MID(SUBSTITUTE(LEFT($F631,FIND(" ",$F631&amp;" ")-1),"/",REPT(" ",20)),41,20)),VALUE(LEFT(SUBSTITUTE(LEFT($F631,FIND(" ",$F631&amp;" ")-1),"/",REPT(" ",20)),20)),VALUE(MID(SUBSTITUTE(LEFT($F631,FIND(" ",$F631&amp;" ")-1),"/",REPT(" ",20)),21,20)))),0))</f>
        <v>0</v>
      </c>
      <c r="X631" s="25" t="str">
        <f aca="false">IF(ISNUMBER($N631),$N631*Validation!$B$5,"")</f>
        <v/>
      </c>
      <c r="Y631" s="26" t="str">
        <f aca="false">IF($A631="","",SUBSTITUTE(SUBSTITUTE(SUBSTITUTE(SUBSTITUTE(SUBSTITUTE(SUBSTITUTE(SUBSTITUTE(UPPER(TRIM($A631)),"Á","A"),"É","E"),"Í","I"),"Ó","O"),"Ú","U"),"Ñ","N"),"Ü","U"))</f>
        <v/>
      </c>
      <c r="Z631" s="26" t="str">
        <f aca="false">IF($Y631="","",LEFT($Y631,1)&amp;" "&amp;TRIM(RIGHT(SUBSTITUTE($Y631," ",REPT(" ",50)),50)))</f>
        <v/>
      </c>
      <c r="AA631" s="27" t="str">
        <f aca="false">IF($AF631="","",IF(COUNTIF(Validation!$U$19:$U$178,$AF631)&gt;0,"OK","NO MATCH"))</f>
        <v/>
      </c>
      <c r="AB631" s="27" t="str">
        <f aca="false">IF($W631=0,"",IF(AND($W631&gt;=Validation!$B$3,$W631&lt;=Validation!$C$3),"Yes","No"))</f>
        <v/>
      </c>
      <c r="AC631" s="26" t="str">
        <f aca="false">IF($A631="","",$AF631&amp;"|"&amp;TEXT($W631,"yyyy-mm-dd")&amp;"|"&amp;$J631&amp;"|"&amp;$N631)</f>
        <v/>
      </c>
      <c r="AD631" s="27" t="str">
        <f aca="false">IF($AC631="","",IF(COUNTIF($AC$2:$AC$3000,$AC631)&gt;1,"REVIEW","OK"))</f>
        <v/>
      </c>
      <c r="AE631" s="27" t="str">
        <f aca="false">IF(OR($W631=0,$O631=""),"",IF(IFERROR(IF(ISNUMBER($O631),INT($O631),DATE(VALUE(MID(SUBSTITUTE(LEFT($O631,FIND(" ",$O631&amp;" ")-1),"/",REPT(" ",20)),41,20)),VALUE(LEFT(SUBSTITUTE(LEFT($O631,FIND(" ",$O631&amp;" ")-1),"/",REPT(" ",20)),20)),VALUE(MID(SUBSTITUTE(LEFT($O631,FIND(" ",$O631&amp;" ")-1),"/",REPT(" ",20)),21,20)))),0)&gt;$W631,"Late","Same day"))</f>
        <v/>
      </c>
      <c r="AF631" s="26" t="str">
        <f aca="false">IF($A631="","",IFERROR(INDEX(Validation!$C$193:$C$217,MATCH($A631,Validation!$A$193:$A$217,0)),IF(COUNTIF(Validation!$U$19:$U$178,$Z631)&gt;0,$Z631,IF(COUNTIF(Validation!$S$19:$S$178,$AI631)=1,INDEX(Validation!$U$19:$U$178,MATCH($AI631,Validation!$S$19:$S$178,0)),$Z631))))</f>
        <v/>
      </c>
      <c r="AG631" s="27" t="str">
        <f aca="false">IF(COUNTA($A631:$U631)=0,"",IF($A631="","No name",IF($F631="","No date",IF($W631=0,"Date ilegible",IF(NOT(ISNUMBER($N631)),"Hours no numéricas",IF($AA631="NO MATCH","Person no identificada","OK"))))))</f>
        <v/>
      </c>
      <c r="AH631" s="27" t="str">
        <f aca="false">IF($W631=0,"No date",IF($W631&lt;Validation!$B$3,"Before period",IF($W631&gt;Validation!$C$3,"After period","In period")))</f>
        <v>No date</v>
      </c>
      <c r="AI631" s="26" t="str">
        <f aca="false">IF($Y631="","",TRIM(RIGHT(SUBSTITUTE($Y631," ",REPT(" ",50)),50)))</f>
        <v/>
      </c>
      <c r="AJ631" s="27" t="str">
        <f aca="false">IF($A631="","",IF(NOT(ISERROR(MATCH($A631,Validation!$A$193:$A$217,0))),"Manual mapping",IF(COUNTIF(Validation!$U$19:$U$178,$Z631)&gt;0,"Direct",IF(COUNTIF(Validation!$S$19:$S$178,$AI631)=1,"By surname","Unresolved"))))</f>
        <v/>
      </c>
      <c r="AK631" s="28" t="str">
        <f aca="false">IF($L631="","",IF(MATCH($L631,$L$2:$L$3000,0)&lt;&gt;ROW()-1,"",COUNT($AK$1:$AK630)+1))</f>
        <v/>
      </c>
      <c r="AL631" s="28" t="str">
        <f aca="false">IF($G631="","",IF(MATCH($G631,$G$2:$G$3000,0)&lt;&gt;ROW()-1,"",COUNT($AL$1:$AL630)+1))</f>
        <v/>
      </c>
      <c r="AM631" s="28" t="str">
        <f aca="false">IF($H631="","",IF(MATCH($H631,$H$2:$H$3000,0)&lt;&gt;ROW()-1,"",COUNT($AM$1:$AM630)+1))</f>
        <v/>
      </c>
      <c r="AN631" s="28" t="str">
        <f aca="false">IF($I631="","",IF(MATCH($I631,$I$2:$I$3000,0)&lt;&gt;ROW()-1,"",COUNT($AN$1:$AN630)+1))</f>
        <v/>
      </c>
      <c r="AO631" s="28" t="str">
        <f aca="false">IF($Q631="","",IF(MATCH($Q631,$Q$2:$Q$3000,0)&lt;&gt;ROW()-1,"",COUNT($AO$1:$AO630)+1))</f>
        <v/>
      </c>
    </row>
    <row r="632" customFormat="false" ht="12.75" hidden="false" customHeight="true" outlineLevel="0" collapsed="false">
      <c r="W632" s="24" t="n">
        <f aca="false">IF($F632="",0,IFERROR(IF(ISNUMBER($F632),INT($F632),DATE(VALUE(MID(SUBSTITUTE(LEFT($F632,FIND(" ",$F632&amp;" ")-1),"/",REPT(" ",20)),41,20)),VALUE(LEFT(SUBSTITUTE(LEFT($F632,FIND(" ",$F632&amp;" ")-1),"/",REPT(" ",20)),20)),VALUE(MID(SUBSTITUTE(LEFT($F632,FIND(" ",$F632&amp;" ")-1),"/",REPT(" ",20)),21,20)))),0))</f>
        <v>0</v>
      </c>
      <c r="X632" s="25" t="str">
        <f aca="false">IF(ISNUMBER($N632),$N632*Validation!$B$5,"")</f>
        <v/>
      </c>
      <c r="Y632" s="26" t="str">
        <f aca="false">IF($A632="","",SUBSTITUTE(SUBSTITUTE(SUBSTITUTE(SUBSTITUTE(SUBSTITUTE(SUBSTITUTE(SUBSTITUTE(UPPER(TRIM($A632)),"Á","A"),"É","E"),"Í","I"),"Ó","O"),"Ú","U"),"Ñ","N"),"Ü","U"))</f>
        <v/>
      </c>
      <c r="Z632" s="26" t="str">
        <f aca="false">IF($Y632="","",LEFT($Y632,1)&amp;" "&amp;TRIM(RIGHT(SUBSTITUTE($Y632," ",REPT(" ",50)),50)))</f>
        <v/>
      </c>
      <c r="AA632" s="27" t="str">
        <f aca="false">IF($AF632="","",IF(COUNTIF(Validation!$U$19:$U$178,$AF632)&gt;0,"OK","NO MATCH"))</f>
        <v/>
      </c>
      <c r="AB632" s="27" t="str">
        <f aca="false">IF($W632=0,"",IF(AND($W632&gt;=Validation!$B$3,$W632&lt;=Validation!$C$3),"Yes","No"))</f>
        <v/>
      </c>
      <c r="AC632" s="26" t="str">
        <f aca="false">IF($A632="","",$AF632&amp;"|"&amp;TEXT($W632,"yyyy-mm-dd")&amp;"|"&amp;$J632&amp;"|"&amp;$N632)</f>
        <v/>
      </c>
      <c r="AD632" s="27" t="str">
        <f aca="false">IF($AC632="","",IF(COUNTIF($AC$2:$AC$3000,$AC632)&gt;1,"REVIEW","OK"))</f>
        <v/>
      </c>
      <c r="AE632" s="27" t="str">
        <f aca="false">IF(OR($W632=0,$O632=""),"",IF(IFERROR(IF(ISNUMBER($O632),INT($O632),DATE(VALUE(MID(SUBSTITUTE(LEFT($O632,FIND(" ",$O632&amp;" ")-1),"/",REPT(" ",20)),41,20)),VALUE(LEFT(SUBSTITUTE(LEFT($O632,FIND(" ",$O632&amp;" ")-1),"/",REPT(" ",20)),20)),VALUE(MID(SUBSTITUTE(LEFT($O632,FIND(" ",$O632&amp;" ")-1),"/",REPT(" ",20)),21,20)))),0)&gt;$W632,"Late","Same day"))</f>
        <v/>
      </c>
      <c r="AF632" s="26" t="str">
        <f aca="false">IF($A632="","",IFERROR(INDEX(Validation!$C$193:$C$217,MATCH($A632,Validation!$A$193:$A$217,0)),IF(COUNTIF(Validation!$U$19:$U$178,$Z632)&gt;0,$Z632,IF(COUNTIF(Validation!$S$19:$S$178,$AI632)=1,INDEX(Validation!$U$19:$U$178,MATCH($AI632,Validation!$S$19:$S$178,0)),$Z632))))</f>
        <v/>
      </c>
      <c r="AG632" s="27" t="str">
        <f aca="false">IF(COUNTA($A632:$U632)=0,"",IF($A632="","No name",IF($F632="","No date",IF($W632=0,"Date ilegible",IF(NOT(ISNUMBER($N632)),"Hours no numéricas",IF($AA632="NO MATCH","Person no identificada","OK"))))))</f>
        <v/>
      </c>
      <c r="AH632" s="27" t="str">
        <f aca="false">IF($W632=0,"No date",IF($W632&lt;Validation!$B$3,"Before period",IF($W632&gt;Validation!$C$3,"After period","In period")))</f>
        <v>No date</v>
      </c>
      <c r="AI632" s="26" t="str">
        <f aca="false">IF($Y632="","",TRIM(RIGHT(SUBSTITUTE($Y632," ",REPT(" ",50)),50)))</f>
        <v/>
      </c>
      <c r="AJ632" s="27" t="str">
        <f aca="false">IF($A632="","",IF(NOT(ISERROR(MATCH($A632,Validation!$A$193:$A$217,0))),"Manual mapping",IF(COUNTIF(Validation!$U$19:$U$178,$Z632)&gt;0,"Direct",IF(COUNTIF(Validation!$S$19:$S$178,$AI632)=1,"By surname","Unresolved"))))</f>
        <v/>
      </c>
      <c r="AK632" s="28" t="str">
        <f aca="false">IF($L632="","",IF(MATCH($L632,$L$2:$L$3000,0)&lt;&gt;ROW()-1,"",COUNT($AK$1:$AK631)+1))</f>
        <v/>
      </c>
      <c r="AL632" s="28" t="str">
        <f aca="false">IF($G632="","",IF(MATCH($G632,$G$2:$G$3000,0)&lt;&gt;ROW()-1,"",COUNT($AL$1:$AL631)+1))</f>
        <v/>
      </c>
      <c r="AM632" s="28" t="str">
        <f aca="false">IF($H632="","",IF(MATCH($H632,$H$2:$H$3000,0)&lt;&gt;ROW()-1,"",COUNT($AM$1:$AM631)+1))</f>
        <v/>
      </c>
      <c r="AN632" s="28" t="str">
        <f aca="false">IF($I632="","",IF(MATCH($I632,$I$2:$I$3000,0)&lt;&gt;ROW()-1,"",COUNT($AN$1:$AN631)+1))</f>
        <v/>
      </c>
      <c r="AO632" s="28" t="str">
        <f aca="false">IF($Q632="","",IF(MATCH($Q632,$Q$2:$Q$3000,0)&lt;&gt;ROW()-1,"",COUNT($AO$1:$AO631)+1))</f>
        <v/>
      </c>
    </row>
    <row r="633" customFormat="false" ht="12.75" hidden="false" customHeight="true" outlineLevel="0" collapsed="false">
      <c r="W633" s="24" t="n">
        <f aca="false">IF($F633="",0,IFERROR(IF(ISNUMBER($F633),INT($F633),DATE(VALUE(MID(SUBSTITUTE(LEFT($F633,FIND(" ",$F633&amp;" ")-1),"/",REPT(" ",20)),41,20)),VALUE(LEFT(SUBSTITUTE(LEFT($F633,FIND(" ",$F633&amp;" ")-1),"/",REPT(" ",20)),20)),VALUE(MID(SUBSTITUTE(LEFT($F633,FIND(" ",$F633&amp;" ")-1),"/",REPT(" ",20)),21,20)))),0))</f>
        <v>0</v>
      </c>
      <c r="X633" s="25" t="str">
        <f aca="false">IF(ISNUMBER($N633),$N633*Validation!$B$5,"")</f>
        <v/>
      </c>
      <c r="Y633" s="26" t="str">
        <f aca="false">IF($A633="","",SUBSTITUTE(SUBSTITUTE(SUBSTITUTE(SUBSTITUTE(SUBSTITUTE(SUBSTITUTE(SUBSTITUTE(UPPER(TRIM($A633)),"Á","A"),"É","E"),"Í","I"),"Ó","O"),"Ú","U"),"Ñ","N"),"Ü","U"))</f>
        <v/>
      </c>
      <c r="Z633" s="26" t="str">
        <f aca="false">IF($Y633="","",LEFT($Y633,1)&amp;" "&amp;TRIM(RIGHT(SUBSTITUTE($Y633," ",REPT(" ",50)),50)))</f>
        <v/>
      </c>
      <c r="AA633" s="27" t="str">
        <f aca="false">IF($AF633="","",IF(COUNTIF(Validation!$U$19:$U$178,$AF633)&gt;0,"OK","NO MATCH"))</f>
        <v/>
      </c>
      <c r="AB633" s="27" t="str">
        <f aca="false">IF($W633=0,"",IF(AND($W633&gt;=Validation!$B$3,$W633&lt;=Validation!$C$3),"Yes","No"))</f>
        <v/>
      </c>
      <c r="AC633" s="26" t="str">
        <f aca="false">IF($A633="","",$AF633&amp;"|"&amp;TEXT($W633,"yyyy-mm-dd")&amp;"|"&amp;$J633&amp;"|"&amp;$N633)</f>
        <v/>
      </c>
      <c r="AD633" s="27" t="str">
        <f aca="false">IF($AC633="","",IF(COUNTIF($AC$2:$AC$3000,$AC633)&gt;1,"REVIEW","OK"))</f>
        <v/>
      </c>
      <c r="AE633" s="27" t="str">
        <f aca="false">IF(OR($W633=0,$O633=""),"",IF(IFERROR(IF(ISNUMBER($O633),INT($O633),DATE(VALUE(MID(SUBSTITUTE(LEFT($O633,FIND(" ",$O633&amp;" ")-1),"/",REPT(" ",20)),41,20)),VALUE(LEFT(SUBSTITUTE(LEFT($O633,FIND(" ",$O633&amp;" ")-1),"/",REPT(" ",20)),20)),VALUE(MID(SUBSTITUTE(LEFT($O633,FIND(" ",$O633&amp;" ")-1),"/",REPT(" ",20)),21,20)))),0)&gt;$W633,"Late","Same day"))</f>
        <v/>
      </c>
      <c r="AF633" s="26" t="str">
        <f aca="false">IF($A633="","",IFERROR(INDEX(Validation!$C$193:$C$217,MATCH($A633,Validation!$A$193:$A$217,0)),IF(COUNTIF(Validation!$U$19:$U$178,$Z633)&gt;0,$Z633,IF(COUNTIF(Validation!$S$19:$S$178,$AI633)=1,INDEX(Validation!$U$19:$U$178,MATCH($AI633,Validation!$S$19:$S$178,0)),$Z633))))</f>
        <v/>
      </c>
      <c r="AG633" s="27" t="str">
        <f aca="false">IF(COUNTA($A633:$U633)=0,"",IF($A633="","No name",IF($F633="","No date",IF($W633=0,"Date ilegible",IF(NOT(ISNUMBER($N633)),"Hours no numéricas",IF($AA633="NO MATCH","Person no identificada","OK"))))))</f>
        <v/>
      </c>
      <c r="AH633" s="27" t="str">
        <f aca="false">IF($W633=0,"No date",IF($W633&lt;Validation!$B$3,"Before period",IF($W633&gt;Validation!$C$3,"After period","In period")))</f>
        <v>No date</v>
      </c>
      <c r="AI633" s="26" t="str">
        <f aca="false">IF($Y633="","",TRIM(RIGHT(SUBSTITUTE($Y633," ",REPT(" ",50)),50)))</f>
        <v/>
      </c>
      <c r="AJ633" s="27" t="str">
        <f aca="false">IF($A633="","",IF(NOT(ISERROR(MATCH($A633,Validation!$A$193:$A$217,0))),"Manual mapping",IF(COUNTIF(Validation!$U$19:$U$178,$Z633)&gt;0,"Direct",IF(COUNTIF(Validation!$S$19:$S$178,$AI633)=1,"By surname","Unresolved"))))</f>
        <v/>
      </c>
      <c r="AK633" s="28" t="str">
        <f aca="false">IF($L633="","",IF(MATCH($L633,$L$2:$L$3000,0)&lt;&gt;ROW()-1,"",COUNT($AK$1:$AK632)+1))</f>
        <v/>
      </c>
      <c r="AL633" s="28" t="str">
        <f aca="false">IF($G633="","",IF(MATCH($G633,$G$2:$G$3000,0)&lt;&gt;ROW()-1,"",COUNT($AL$1:$AL632)+1))</f>
        <v/>
      </c>
      <c r="AM633" s="28" t="str">
        <f aca="false">IF($H633="","",IF(MATCH($H633,$H$2:$H$3000,0)&lt;&gt;ROW()-1,"",COUNT($AM$1:$AM632)+1))</f>
        <v/>
      </c>
      <c r="AN633" s="28" t="str">
        <f aca="false">IF($I633="","",IF(MATCH($I633,$I$2:$I$3000,0)&lt;&gt;ROW()-1,"",COUNT($AN$1:$AN632)+1))</f>
        <v/>
      </c>
      <c r="AO633" s="28" t="str">
        <f aca="false">IF($Q633="","",IF(MATCH($Q633,$Q$2:$Q$3000,0)&lt;&gt;ROW()-1,"",COUNT($AO$1:$AO632)+1))</f>
        <v/>
      </c>
    </row>
    <row r="634" customFormat="false" ht="12.75" hidden="false" customHeight="true" outlineLevel="0" collapsed="false">
      <c r="W634" s="24" t="n">
        <f aca="false">IF($F634="",0,IFERROR(IF(ISNUMBER($F634),INT($F634),DATE(VALUE(MID(SUBSTITUTE(LEFT($F634,FIND(" ",$F634&amp;" ")-1),"/",REPT(" ",20)),41,20)),VALUE(LEFT(SUBSTITUTE(LEFT($F634,FIND(" ",$F634&amp;" ")-1),"/",REPT(" ",20)),20)),VALUE(MID(SUBSTITUTE(LEFT($F634,FIND(" ",$F634&amp;" ")-1),"/",REPT(" ",20)),21,20)))),0))</f>
        <v>0</v>
      </c>
      <c r="X634" s="25" t="str">
        <f aca="false">IF(ISNUMBER($N634),$N634*Validation!$B$5,"")</f>
        <v/>
      </c>
      <c r="Y634" s="26" t="str">
        <f aca="false">IF($A634="","",SUBSTITUTE(SUBSTITUTE(SUBSTITUTE(SUBSTITUTE(SUBSTITUTE(SUBSTITUTE(SUBSTITUTE(UPPER(TRIM($A634)),"Á","A"),"É","E"),"Í","I"),"Ó","O"),"Ú","U"),"Ñ","N"),"Ü","U"))</f>
        <v/>
      </c>
      <c r="Z634" s="26" t="str">
        <f aca="false">IF($Y634="","",LEFT($Y634,1)&amp;" "&amp;TRIM(RIGHT(SUBSTITUTE($Y634," ",REPT(" ",50)),50)))</f>
        <v/>
      </c>
      <c r="AA634" s="27" t="str">
        <f aca="false">IF($AF634="","",IF(COUNTIF(Validation!$U$19:$U$178,$AF634)&gt;0,"OK","NO MATCH"))</f>
        <v/>
      </c>
      <c r="AB634" s="27" t="str">
        <f aca="false">IF($W634=0,"",IF(AND($W634&gt;=Validation!$B$3,$W634&lt;=Validation!$C$3),"Yes","No"))</f>
        <v/>
      </c>
      <c r="AC634" s="26" t="str">
        <f aca="false">IF($A634="","",$AF634&amp;"|"&amp;TEXT($W634,"yyyy-mm-dd")&amp;"|"&amp;$J634&amp;"|"&amp;$N634)</f>
        <v/>
      </c>
      <c r="AD634" s="27" t="str">
        <f aca="false">IF($AC634="","",IF(COUNTIF($AC$2:$AC$3000,$AC634)&gt;1,"REVIEW","OK"))</f>
        <v/>
      </c>
      <c r="AE634" s="27" t="str">
        <f aca="false">IF(OR($W634=0,$O634=""),"",IF(IFERROR(IF(ISNUMBER($O634),INT($O634),DATE(VALUE(MID(SUBSTITUTE(LEFT($O634,FIND(" ",$O634&amp;" ")-1),"/",REPT(" ",20)),41,20)),VALUE(LEFT(SUBSTITUTE(LEFT($O634,FIND(" ",$O634&amp;" ")-1),"/",REPT(" ",20)),20)),VALUE(MID(SUBSTITUTE(LEFT($O634,FIND(" ",$O634&amp;" ")-1),"/",REPT(" ",20)),21,20)))),0)&gt;$W634,"Late","Same day"))</f>
        <v/>
      </c>
      <c r="AF634" s="26" t="str">
        <f aca="false">IF($A634="","",IFERROR(INDEX(Validation!$C$193:$C$217,MATCH($A634,Validation!$A$193:$A$217,0)),IF(COUNTIF(Validation!$U$19:$U$178,$Z634)&gt;0,$Z634,IF(COUNTIF(Validation!$S$19:$S$178,$AI634)=1,INDEX(Validation!$U$19:$U$178,MATCH($AI634,Validation!$S$19:$S$178,0)),$Z634))))</f>
        <v/>
      </c>
      <c r="AG634" s="27" t="str">
        <f aca="false">IF(COUNTA($A634:$U634)=0,"",IF($A634="","No name",IF($F634="","No date",IF($W634=0,"Date ilegible",IF(NOT(ISNUMBER($N634)),"Hours no numéricas",IF($AA634="NO MATCH","Person no identificada","OK"))))))</f>
        <v/>
      </c>
      <c r="AH634" s="27" t="str">
        <f aca="false">IF($W634=0,"No date",IF($W634&lt;Validation!$B$3,"Before period",IF($W634&gt;Validation!$C$3,"After period","In period")))</f>
        <v>No date</v>
      </c>
      <c r="AI634" s="26" t="str">
        <f aca="false">IF($Y634="","",TRIM(RIGHT(SUBSTITUTE($Y634," ",REPT(" ",50)),50)))</f>
        <v/>
      </c>
      <c r="AJ634" s="27" t="str">
        <f aca="false">IF($A634="","",IF(NOT(ISERROR(MATCH($A634,Validation!$A$193:$A$217,0))),"Manual mapping",IF(COUNTIF(Validation!$U$19:$U$178,$Z634)&gt;0,"Direct",IF(COUNTIF(Validation!$S$19:$S$178,$AI634)=1,"By surname","Unresolved"))))</f>
        <v/>
      </c>
      <c r="AK634" s="28" t="str">
        <f aca="false">IF($L634="","",IF(MATCH($L634,$L$2:$L$3000,0)&lt;&gt;ROW()-1,"",COUNT($AK$1:$AK633)+1))</f>
        <v/>
      </c>
      <c r="AL634" s="28" t="str">
        <f aca="false">IF($G634="","",IF(MATCH($G634,$G$2:$G$3000,0)&lt;&gt;ROW()-1,"",COUNT($AL$1:$AL633)+1))</f>
        <v/>
      </c>
      <c r="AM634" s="28" t="str">
        <f aca="false">IF($H634="","",IF(MATCH($H634,$H$2:$H$3000,0)&lt;&gt;ROW()-1,"",COUNT($AM$1:$AM633)+1))</f>
        <v/>
      </c>
      <c r="AN634" s="28" t="str">
        <f aca="false">IF($I634="","",IF(MATCH($I634,$I$2:$I$3000,0)&lt;&gt;ROW()-1,"",COUNT($AN$1:$AN633)+1))</f>
        <v/>
      </c>
      <c r="AO634" s="28" t="str">
        <f aca="false">IF($Q634="","",IF(MATCH($Q634,$Q$2:$Q$3000,0)&lt;&gt;ROW()-1,"",COUNT($AO$1:$AO633)+1))</f>
        <v/>
      </c>
    </row>
    <row r="635" customFormat="false" ht="12.75" hidden="false" customHeight="true" outlineLevel="0" collapsed="false">
      <c r="W635" s="24" t="n">
        <f aca="false">IF($F635="",0,IFERROR(IF(ISNUMBER($F635),INT($F635),DATE(VALUE(MID(SUBSTITUTE(LEFT($F635,FIND(" ",$F635&amp;" ")-1),"/",REPT(" ",20)),41,20)),VALUE(LEFT(SUBSTITUTE(LEFT($F635,FIND(" ",$F635&amp;" ")-1),"/",REPT(" ",20)),20)),VALUE(MID(SUBSTITUTE(LEFT($F635,FIND(" ",$F635&amp;" ")-1),"/",REPT(" ",20)),21,20)))),0))</f>
        <v>0</v>
      </c>
      <c r="X635" s="25" t="str">
        <f aca="false">IF(ISNUMBER($N635),$N635*Validation!$B$5,"")</f>
        <v/>
      </c>
      <c r="Y635" s="26" t="str">
        <f aca="false">IF($A635="","",SUBSTITUTE(SUBSTITUTE(SUBSTITUTE(SUBSTITUTE(SUBSTITUTE(SUBSTITUTE(SUBSTITUTE(UPPER(TRIM($A635)),"Á","A"),"É","E"),"Í","I"),"Ó","O"),"Ú","U"),"Ñ","N"),"Ü","U"))</f>
        <v/>
      </c>
      <c r="Z635" s="26" t="str">
        <f aca="false">IF($Y635="","",LEFT($Y635,1)&amp;" "&amp;TRIM(RIGHT(SUBSTITUTE($Y635," ",REPT(" ",50)),50)))</f>
        <v/>
      </c>
      <c r="AA635" s="27" t="str">
        <f aca="false">IF($AF635="","",IF(COUNTIF(Validation!$U$19:$U$178,$AF635)&gt;0,"OK","NO MATCH"))</f>
        <v/>
      </c>
      <c r="AB635" s="27" t="str">
        <f aca="false">IF($W635=0,"",IF(AND($W635&gt;=Validation!$B$3,$W635&lt;=Validation!$C$3),"Yes","No"))</f>
        <v/>
      </c>
      <c r="AC635" s="26" t="str">
        <f aca="false">IF($A635="","",$AF635&amp;"|"&amp;TEXT($W635,"yyyy-mm-dd")&amp;"|"&amp;$J635&amp;"|"&amp;$N635)</f>
        <v/>
      </c>
      <c r="AD635" s="27" t="str">
        <f aca="false">IF($AC635="","",IF(COUNTIF($AC$2:$AC$3000,$AC635)&gt;1,"REVIEW","OK"))</f>
        <v/>
      </c>
      <c r="AE635" s="27" t="str">
        <f aca="false">IF(OR($W635=0,$O635=""),"",IF(IFERROR(IF(ISNUMBER($O635),INT($O635),DATE(VALUE(MID(SUBSTITUTE(LEFT($O635,FIND(" ",$O635&amp;" ")-1),"/",REPT(" ",20)),41,20)),VALUE(LEFT(SUBSTITUTE(LEFT($O635,FIND(" ",$O635&amp;" ")-1),"/",REPT(" ",20)),20)),VALUE(MID(SUBSTITUTE(LEFT($O635,FIND(" ",$O635&amp;" ")-1),"/",REPT(" ",20)),21,20)))),0)&gt;$W635,"Late","Same day"))</f>
        <v/>
      </c>
      <c r="AF635" s="26" t="str">
        <f aca="false">IF($A635="","",IFERROR(INDEX(Validation!$C$193:$C$217,MATCH($A635,Validation!$A$193:$A$217,0)),IF(COUNTIF(Validation!$U$19:$U$178,$Z635)&gt;0,$Z635,IF(COUNTIF(Validation!$S$19:$S$178,$AI635)=1,INDEX(Validation!$U$19:$U$178,MATCH($AI635,Validation!$S$19:$S$178,0)),$Z635))))</f>
        <v/>
      </c>
      <c r="AG635" s="27" t="str">
        <f aca="false">IF(COUNTA($A635:$U635)=0,"",IF($A635="","No name",IF($F635="","No date",IF($W635=0,"Date ilegible",IF(NOT(ISNUMBER($N635)),"Hours no numéricas",IF($AA635="NO MATCH","Person no identificada","OK"))))))</f>
        <v/>
      </c>
      <c r="AH635" s="27" t="str">
        <f aca="false">IF($W635=0,"No date",IF($W635&lt;Validation!$B$3,"Before period",IF($W635&gt;Validation!$C$3,"After period","In period")))</f>
        <v>No date</v>
      </c>
      <c r="AI635" s="26" t="str">
        <f aca="false">IF($Y635="","",TRIM(RIGHT(SUBSTITUTE($Y635," ",REPT(" ",50)),50)))</f>
        <v/>
      </c>
      <c r="AJ635" s="27" t="str">
        <f aca="false">IF($A635="","",IF(NOT(ISERROR(MATCH($A635,Validation!$A$193:$A$217,0))),"Manual mapping",IF(COUNTIF(Validation!$U$19:$U$178,$Z635)&gt;0,"Direct",IF(COUNTIF(Validation!$S$19:$S$178,$AI635)=1,"By surname","Unresolved"))))</f>
        <v/>
      </c>
      <c r="AK635" s="28" t="str">
        <f aca="false">IF($L635="","",IF(MATCH($L635,$L$2:$L$3000,0)&lt;&gt;ROW()-1,"",COUNT($AK$1:$AK634)+1))</f>
        <v/>
      </c>
      <c r="AL635" s="28" t="str">
        <f aca="false">IF($G635="","",IF(MATCH($G635,$G$2:$G$3000,0)&lt;&gt;ROW()-1,"",COUNT($AL$1:$AL634)+1))</f>
        <v/>
      </c>
      <c r="AM635" s="28" t="str">
        <f aca="false">IF($H635="","",IF(MATCH($H635,$H$2:$H$3000,0)&lt;&gt;ROW()-1,"",COUNT($AM$1:$AM634)+1))</f>
        <v/>
      </c>
      <c r="AN635" s="28" t="str">
        <f aca="false">IF($I635="","",IF(MATCH($I635,$I$2:$I$3000,0)&lt;&gt;ROW()-1,"",COUNT($AN$1:$AN634)+1))</f>
        <v/>
      </c>
      <c r="AO635" s="28" t="str">
        <f aca="false">IF($Q635="","",IF(MATCH($Q635,$Q$2:$Q$3000,0)&lt;&gt;ROW()-1,"",COUNT($AO$1:$AO634)+1))</f>
        <v/>
      </c>
    </row>
    <row r="636" customFormat="false" ht="12.75" hidden="false" customHeight="true" outlineLevel="0" collapsed="false">
      <c r="W636" s="24" t="n">
        <f aca="false">IF($F636="",0,IFERROR(IF(ISNUMBER($F636),INT($F636),DATE(VALUE(MID(SUBSTITUTE(LEFT($F636,FIND(" ",$F636&amp;" ")-1),"/",REPT(" ",20)),41,20)),VALUE(LEFT(SUBSTITUTE(LEFT($F636,FIND(" ",$F636&amp;" ")-1),"/",REPT(" ",20)),20)),VALUE(MID(SUBSTITUTE(LEFT($F636,FIND(" ",$F636&amp;" ")-1),"/",REPT(" ",20)),21,20)))),0))</f>
        <v>0</v>
      </c>
      <c r="X636" s="25" t="str">
        <f aca="false">IF(ISNUMBER($N636),$N636*Validation!$B$5,"")</f>
        <v/>
      </c>
      <c r="Y636" s="26" t="str">
        <f aca="false">IF($A636="","",SUBSTITUTE(SUBSTITUTE(SUBSTITUTE(SUBSTITUTE(SUBSTITUTE(SUBSTITUTE(SUBSTITUTE(UPPER(TRIM($A636)),"Á","A"),"É","E"),"Í","I"),"Ó","O"),"Ú","U"),"Ñ","N"),"Ü","U"))</f>
        <v/>
      </c>
      <c r="Z636" s="26" t="str">
        <f aca="false">IF($Y636="","",LEFT($Y636,1)&amp;" "&amp;TRIM(RIGHT(SUBSTITUTE($Y636," ",REPT(" ",50)),50)))</f>
        <v/>
      </c>
      <c r="AA636" s="27" t="str">
        <f aca="false">IF($AF636="","",IF(COUNTIF(Validation!$U$19:$U$178,$AF636)&gt;0,"OK","NO MATCH"))</f>
        <v/>
      </c>
      <c r="AB636" s="27" t="str">
        <f aca="false">IF($W636=0,"",IF(AND($W636&gt;=Validation!$B$3,$W636&lt;=Validation!$C$3),"Yes","No"))</f>
        <v/>
      </c>
      <c r="AC636" s="26" t="str">
        <f aca="false">IF($A636="","",$AF636&amp;"|"&amp;TEXT($W636,"yyyy-mm-dd")&amp;"|"&amp;$J636&amp;"|"&amp;$N636)</f>
        <v/>
      </c>
      <c r="AD636" s="27" t="str">
        <f aca="false">IF($AC636="","",IF(COUNTIF($AC$2:$AC$3000,$AC636)&gt;1,"REVIEW","OK"))</f>
        <v/>
      </c>
      <c r="AE636" s="27" t="str">
        <f aca="false">IF(OR($W636=0,$O636=""),"",IF(IFERROR(IF(ISNUMBER($O636),INT($O636),DATE(VALUE(MID(SUBSTITUTE(LEFT($O636,FIND(" ",$O636&amp;" ")-1),"/",REPT(" ",20)),41,20)),VALUE(LEFT(SUBSTITUTE(LEFT($O636,FIND(" ",$O636&amp;" ")-1),"/",REPT(" ",20)),20)),VALUE(MID(SUBSTITUTE(LEFT($O636,FIND(" ",$O636&amp;" ")-1),"/",REPT(" ",20)),21,20)))),0)&gt;$W636,"Late","Same day"))</f>
        <v/>
      </c>
      <c r="AF636" s="26" t="str">
        <f aca="false">IF($A636="","",IFERROR(INDEX(Validation!$C$193:$C$217,MATCH($A636,Validation!$A$193:$A$217,0)),IF(COUNTIF(Validation!$U$19:$U$178,$Z636)&gt;0,$Z636,IF(COUNTIF(Validation!$S$19:$S$178,$AI636)=1,INDEX(Validation!$U$19:$U$178,MATCH($AI636,Validation!$S$19:$S$178,0)),$Z636))))</f>
        <v/>
      </c>
      <c r="AG636" s="27" t="str">
        <f aca="false">IF(COUNTA($A636:$U636)=0,"",IF($A636="","No name",IF($F636="","No date",IF($W636=0,"Date ilegible",IF(NOT(ISNUMBER($N636)),"Hours no numéricas",IF($AA636="NO MATCH","Person no identificada","OK"))))))</f>
        <v/>
      </c>
      <c r="AH636" s="27" t="str">
        <f aca="false">IF($W636=0,"No date",IF($W636&lt;Validation!$B$3,"Before period",IF($W636&gt;Validation!$C$3,"After period","In period")))</f>
        <v>No date</v>
      </c>
      <c r="AI636" s="26" t="str">
        <f aca="false">IF($Y636="","",TRIM(RIGHT(SUBSTITUTE($Y636," ",REPT(" ",50)),50)))</f>
        <v/>
      </c>
      <c r="AJ636" s="27" t="str">
        <f aca="false">IF($A636="","",IF(NOT(ISERROR(MATCH($A636,Validation!$A$193:$A$217,0))),"Manual mapping",IF(COUNTIF(Validation!$U$19:$U$178,$Z636)&gt;0,"Direct",IF(COUNTIF(Validation!$S$19:$S$178,$AI636)=1,"By surname","Unresolved"))))</f>
        <v/>
      </c>
      <c r="AK636" s="28" t="str">
        <f aca="false">IF($L636="","",IF(MATCH($L636,$L$2:$L$3000,0)&lt;&gt;ROW()-1,"",COUNT($AK$1:$AK635)+1))</f>
        <v/>
      </c>
      <c r="AL636" s="28" t="str">
        <f aca="false">IF($G636="","",IF(MATCH($G636,$G$2:$G$3000,0)&lt;&gt;ROW()-1,"",COUNT($AL$1:$AL635)+1))</f>
        <v/>
      </c>
      <c r="AM636" s="28" t="str">
        <f aca="false">IF($H636="","",IF(MATCH($H636,$H$2:$H$3000,0)&lt;&gt;ROW()-1,"",COUNT($AM$1:$AM635)+1))</f>
        <v/>
      </c>
      <c r="AN636" s="28" t="str">
        <f aca="false">IF($I636="","",IF(MATCH($I636,$I$2:$I$3000,0)&lt;&gt;ROW()-1,"",COUNT($AN$1:$AN635)+1))</f>
        <v/>
      </c>
      <c r="AO636" s="28" t="str">
        <f aca="false">IF($Q636="","",IF(MATCH($Q636,$Q$2:$Q$3000,0)&lt;&gt;ROW()-1,"",COUNT($AO$1:$AO635)+1))</f>
        <v/>
      </c>
    </row>
    <row r="637" customFormat="false" ht="12.75" hidden="false" customHeight="true" outlineLevel="0" collapsed="false">
      <c r="W637" s="24" t="n">
        <f aca="false">IF($F637="",0,IFERROR(IF(ISNUMBER($F637),INT($F637),DATE(VALUE(MID(SUBSTITUTE(LEFT($F637,FIND(" ",$F637&amp;" ")-1),"/",REPT(" ",20)),41,20)),VALUE(LEFT(SUBSTITUTE(LEFT($F637,FIND(" ",$F637&amp;" ")-1),"/",REPT(" ",20)),20)),VALUE(MID(SUBSTITUTE(LEFT($F637,FIND(" ",$F637&amp;" ")-1),"/",REPT(" ",20)),21,20)))),0))</f>
        <v>0</v>
      </c>
      <c r="X637" s="25" t="str">
        <f aca="false">IF(ISNUMBER($N637),$N637*Validation!$B$5,"")</f>
        <v/>
      </c>
      <c r="Y637" s="26" t="str">
        <f aca="false">IF($A637="","",SUBSTITUTE(SUBSTITUTE(SUBSTITUTE(SUBSTITUTE(SUBSTITUTE(SUBSTITUTE(SUBSTITUTE(UPPER(TRIM($A637)),"Á","A"),"É","E"),"Í","I"),"Ó","O"),"Ú","U"),"Ñ","N"),"Ü","U"))</f>
        <v/>
      </c>
      <c r="Z637" s="26" t="str">
        <f aca="false">IF($Y637="","",LEFT($Y637,1)&amp;" "&amp;TRIM(RIGHT(SUBSTITUTE($Y637," ",REPT(" ",50)),50)))</f>
        <v/>
      </c>
      <c r="AA637" s="27" t="str">
        <f aca="false">IF($AF637="","",IF(COUNTIF(Validation!$U$19:$U$178,$AF637)&gt;0,"OK","NO MATCH"))</f>
        <v/>
      </c>
      <c r="AB637" s="27" t="str">
        <f aca="false">IF($W637=0,"",IF(AND($W637&gt;=Validation!$B$3,$W637&lt;=Validation!$C$3),"Yes","No"))</f>
        <v/>
      </c>
      <c r="AC637" s="26" t="str">
        <f aca="false">IF($A637="","",$AF637&amp;"|"&amp;TEXT($W637,"yyyy-mm-dd")&amp;"|"&amp;$J637&amp;"|"&amp;$N637)</f>
        <v/>
      </c>
      <c r="AD637" s="27" t="str">
        <f aca="false">IF($AC637="","",IF(COUNTIF($AC$2:$AC$3000,$AC637)&gt;1,"REVIEW","OK"))</f>
        <v/>
      </c>
      <c r="AE637" s="27" t="str">
        <f aca="false">IF(OR($W637=0,$O637=""),"",IF(IFERROR(IF(ISNUMBER($O637),INT($O637),DATE(VALUE(MID(SUBSTITUTE(LEFT($O637,FIND(" ",$O637&amp;" ")-1),"/",REPT(" ",20)),41,20)),VALUE(LEFT(SUBSTITUTE(LEFT($O637,FIND(" ",$O637&amp;" ")-1),"/",REPT(" ",20)),20)),VALUE(MID(SUBSTITUTE(LEFT($O637,FIND(" ",$O637&amp;" ")-1),"/",REPT(" ",20)),21,20)))),0)&gt;$W637,"Late","Same day"))</f>
        <v/>
      </c>
      <c r="AF637" s="26" t="str">
        <f aca="false">IF($A637="","",IFERROR(INDEX(Validation!$C$193:$C$217,MATCH($A637,Validation!$A$193:$A$217,0)),IF(COUNTIF(Validation!$U$19:$U$178,$Z637)&gt;0,$Z637,IF(COUNTIF(Validation!$S$19:$S$178,$AI637)=1,INDEX(Validation!$U$19:$U$178,MATCH($AI637,Validation!$S$19:$S$178,0)),$Z637))))</f>
        <v/>
      </c>
      <c r="AG637" s="27" t="str">
        <f aca="false">IF(COUNTA($A637:$U637)=0,"",IF($A637="","No name",IF($F637="","No date",IF($W637=0,"Date ilegible",IF(NOT(ISNUMBER($N637)),"Hours no numéricas",IF($AA637="NO MATCH","Person no identificada","OK"))))))</f>
        <v/>
      </c>
      <c r="AH637" s="27" t="str">
        <f aca="false">IF($W637=0,"No date",IF($W637&lt;Validation!$B$3,"Before period",IF($W637&gt;Validation!$C$3,"After period","In period")))</f>
        <v>No date</v>
      </c>
      <c r="AI637" s="26" t="str">
        <f aca="false">IF($Y637="","",TRIM(RIGHT(SUBSTITUTE($Y637," ",REPT(" ",50)),50)))</f>
        <v/>
      </c>
      <c r="AJ637" s="27" t="str">
        <f aca="false">IF($A637="","",IF(NOT(ISERROR(MATCH($A637,Validation!$A$193:$A$217,0))),"Manual mapping",IF(COUNTIF(Validation!$U$19:$U$178,$Z637)&gt;0,"Direct",IF(COUNTIF(Validation!$S$19:$S$178,$AI637)=1,"By surname","Unresolved"))))</f>
        <v/>
      </c>
      <c r="AK637" s="28" t="str">
        <f aca="false">IF($L637="","",IF(MATCH($L637,$L$2:$L$3000,0)&lt;&gt;ROW()-1,"",COUNT($AK$1:$AK636)+1))</f>
        <v/>
      </c>
      <c r="AL637" s="28" t="str">
        <f aca="false">IF($G637="","",IF(MATCH($G637,$G$2:$G$3000,0)&lt;&gt;ROW()-1,"",COUNT($AL$1:$AL636)+1))</f>
        <v/>
      </c>
      <c r="AM637" s="28" t="str">
        <f aca="false">IF($H637="","",IF(MATCH($H637,$H$2:$H$3000,0)&lt;&gt;ROW()-1,"",COUNT($AM$1:$AM636)+1))</f>
        <v/>
      </c>
      <c r="AN637" s="28" t="str">
        <f aca="false">IF($I637="","",IF(MATCH($I637,$I$2:$I$3000,0)&lt;&gt;ROW()-1,"",COUNT($AN$1:$AN636)+1))</f>
        <v/>
      </c>
      <c r="AO637" s="28" t="str">
        <f aca="false">IF($Q637="","",IF(MATCH($Q637,$Q$2:$Q$3000,0)&lt;&gt;ROW()-1,"",COUNT($AO$1:$AO636)+1))</f>
        <v/>
      </c>
    </row>
    <row r="638" customFormat="false" ht="12.75" hidden="false" customHeight="true" outlineLevel="0" collapsed="false">
      <c r="W638" s="24" t="n">
        <f aca="false">IF($F638="",0,IFERROR(IF(ISNUMBER($F638),INT($F638),DATE(VALUE(MID(SUBSTITUTE(LEFT($F638,FIND(" ",$F638&amp;" ")-1),"/",REPT(" ",20)),41,20)),VALUE(LEFT(SUBSTITUTE(LEFT($F638,FIND(" ",$F638&amp;" ")-1),"/",REPT(" ",20)),20)),VALUE(MID(SUBSTITUTE(LEFT($F638,FIND(" ",$F638&amp;" ")-1),"/",REPT(" ",20)),21,20)))),0))</f>
        <v>0</v>
      </c>
      <c r="X638" s="25" t="str">
        <f aca="false">IF(ISNUMBER($N638),$N638*Validation!$B$5,"")</f>
        <v/>
      </c>
      <c r="Y638" s="26" t="str">
        <f aca="false">IF($A638="","",SUBSTITUTE(SUBSTITUTE(SUBSTITUTE(SUBSTITUTE(SUBSTITUTE(SUBSTITUTE(SUBSTITUTE(UPPER(TRIM($A638)),"Á","A"),"É","E"),"Í","I"),"Ó","O"),"Ú","U"),"Ñ","N"),"Ü","U"))</f>
        <v/>
      </c>
      <c r="Z638" s="26" t="str">
        <f aca="false">IF($Y638="","",LEFT($Y638,1)&amp;" "&amp;TRIM(RIGHT(SUBSTITUTE($Y638," ",REPT(" ",50)),50)))</f>
        <v/>
      </c>
      <c r="AA638" s="27" t="str">
        <f aca="false">IF($AF638="","",IF(COUNTIF(Validation!$U$19:$U$178,$AF638)&gt;0,"OK","NO MATCH"))</f>
        <v/>
      </c>
      <c r="AB638" s="27" t="str">
        <f aca="false">IF($W638=0,"",IF(AND($W638&gt;=Validation!$B$3,$W638&lt;=Validation!$C$3),"Yes","No"))</f>
        <v/>
      </c>
      <c r="AC638" s="26" t="str">
        <f aca="false">IF($A638="","",$AF638&amp;"|"&amp;TEXT($W638,"yyyy-mm-dd")&amp;"|"&amp;$J638&amp;"|"&amp;$N638)</f>
        <v/>
      </c>
      <c r="AD638" s="27" t="str">
        <f aca="false">IF($AC638="","",IF(COUNTIF($AC$2:$AC$3000,$AC638)&gt;1,"REVIEW","OK"))</f>
        <v/>
      </c>
      <c r="AE638" s="27" t="str">
        <f aca="false">IF(OR($W638=0,$O638=""),"",IF(IFERROR(IF(ISNUMBER($O638),INT($O638),DATE(VALUE(MID(SUBSTITUTE(LEFT($O638,FIND(" ",$O638&amp;" ")-1),"/",REPT(" ",20)),41,20)),VALUE(LEFT(SUBSTITUTE(LEFT($O638,FIND(" ",$O638&amp;" ")-1),"/",REPT(" ",20)),20)),VALUE(MID(SUBSTITUTE(LEFT($O638,FIND(" ",$O638&amp;" ")-1),"/",REPT(" ",20)),21,20)))),0)&gt;$W638,"Late","Same day"))</f>
        <v/>
      </c>
      <c r="AF638" s="26" t="str">
        <f aca="false">IF($A638="","",IFERROR(INDEX(Validation!$C$193:$C$217,MATCH($A638,Validation!$A$193:$A$217,0)),IF(COUNTIF(Validation!$U$19:$U$178,$Z638)&gt;0,$Z638,IF(COUNTIF(Validation!$S$19:$S$178,$AI638)=1,INDEX(Validation!$U$19:$U$178,MATCH($AI638,Validation!$S$19:$S$178,0)),$Z638))))</f>
        <v/>
      </c>
      <c r="AG638" s="27" t="str">
        <f aca="false">IF(COUNTA($A638:$U638)=0,"",IF($A638="","No name",IF($F638="","No date",IF($W638=0,"Date ilegible",IF(NOT(ISNUMBER($N638)),"Hours no numéricas",IF($AA638="NO MATCH","Person no identificada","OK"))))))</f>
        <v/>
      </c>
      <c r="AH638" s="27" t="str">
        <f aca="false">IF($W638=0,"No date",IF($W638&lt;Validation!$B$3,"Before period",IF($W638&gt;Validation!$C$3,"After period","In period")))</f>
        <v>No date</v>
      </c>
      <c r="AI638" s="26" t="str">
        <f aca="false">IF($Y638="","",TRIM(RIGHT(SUBSTITUTE($Y638," ",REPT(" ",50)),50)))</f>
        <v/>
      </c>
      <c r="AJ638" s="27" t="str">
        <f aca="false">IF($A638="","",IF(NOT(ISERROR(MATCH($A638,Validation!$A$193:$A$217,0))),"Manual mapping",IF(COUNTIF(Validation!$U$19:$U$178,$Z638)&gt;0,"Direct",IF(COUNTIF(Validation!$S$19:$S$178,$AI638)=1,"By surname","Unresolved"))))</f>
        <v/>
      </c>
      <c r="AK638" s="28" t="str">
        <f aca="false">IF($L638="","",IF(MATCH($L638,$L$2:$L$3000,0)&lt;&gt;ROW()-1,"",COUNT($AK$1:$AK637)+1))</f>
        <v/>
      </c>
      <c r="AL638" s="28" t="str">
        <f aca="false">IF($G638="","",IF(MATCH($G638,$G$2:$G$3000,0)&lt;&gt;ROW()-1,"",COUNT($AL$1:$AL637)+1))</f>
        <v/>
      </c>
      <c r="AM638" s="28" t="str">
        <f aca="false">IF($H638="","",IF(MATCH($H638,$H$2:$H$3000,0)&lt;&gt;ROW()-1,"",COUNT($AM$1:$AM637)+1))</f>
        <v/>
      </c>
      <c r="AN638" s="28" t="str">
        <f aca="false">IF($I638="","",IF(MATCH($I638,$I$2:$I$3000,0)&lt;&gt;ROW()-1,"",COUNT($AN$1:$AN637)+1))</f>
        <v/>
      </c>
      <c r="AO638" s="28" t="str">
        <f aca="false">IF($Q638="","",IF(MATCH($Q638,$Q$2:$Q$3000,0)&lt;&gt;ROW()-1,"",COUNT($AO$1:$AO637)+1))</f>
        <v/>
      </c>
    </row>
    <row r="639" customFormat="false" ht="12.75" hidden="false" customHeight="true" outlineLevel="0" collapsed="false">
      <c r="W639" s="24" t="n">
        <f aca="false">IF($F639="",0,IFERROR(IF(ISNUMBER($F639),INT($F639),DATE(VALUE(MID(SUBSTITUTE(LEFT($F639,FIND(" ",$F639&amp;" ")-1),"/",REPT(" ",20)),41,20)),VALUE(LEFT(SUBSTITUTE(LEFT($F639,FIND(" ",$F639&amp;" ")-1),"/",REPT(" ",20)),20)),VALUE(MID(SUBSTITUTE(LEFT($F639,FIND(" ",$F639&amp;" ")-1),"/",REPT(" ",20)),21,20)))),0))</f>
        <v>0</v>
      </c>
      <c r="X639" s="25" t="str">
        <f aca="false">IF(ISNUMBER($N639),$N639*Validation!$B$5,"")</f>
        <v/>
      </c>
      <c r="Y639" s="26" t="str">
        <f aca="false">IF($A639="","",SUBSTITUTE(SUBSTITUTE(SUBSTITUTE(SUBSTITUTE(SUBSTITUTE(SUBSTITUTE(SUBSTITUTE(UPPER(TRIM($A639)),"Á","A"),"É","E"),"Í","I"),"Ó","O"),"Ú","U"),"Ñ","N"),"Ü","U"))</f>
        <v/>
      </c>
      <c r="Z639" s="26" t="str">
        <f aca="false">IF($Y639="","",LEFT($Y639,1)&amp;" "&amp;TRIM(RIGHT(SUBSTITUTE($Y639," ",REPT(" ",50)),50)))</f>
        <v/>
      </c>
      <c r="AA639" s="27" t="str">
        <f aca="false">IF($AF639="","",IF(COUNTIF(Validation!$U$19:$U$178,$AF639)&gt;0,"OK","NO MATCH"))</f>
        <v/>
      </c>
      <c r="AB639" s="27" t="str">
        <f aca="false">IF($W639=0,"",IF(AND($W639&gt;=Validation!$B$3,$W639&lt;=Validation!$C$3),"Yes","No"))</f>
        <v/>
      </c>
      <c r="AC639" s="26" t="str">
        <f aca="false">IF($A639="","",$AF639&amp;"|"&amp;TEXT($W639,"yyyy-mm-dd")&amp;"|"&amp;$J639&amp;"|"&amp;$N639)</f>
        <v/>
      </c>
      <c r="AD639" s="27" t="str">
        <f aca="false">IF($AC639="","",IF(COUNTIF($AC$2:$AC$3000,$AC639)&gt;1,"REVIEW","OK"))</f>
        <v/>
      </c>
      <c r="AE639" s="27" t="str">
        <f aca="false">IF(OR($W639=0,$O639=""),"",IF(IFERROR(IF(ISNUMBER($O639),INT($O639),DATE(VALUE(MID(SUBSTITUTE(LEFT($O639,FIND(" ",$O639&amp;" ")-1),"/",REPT(" ",20)),41,20)),VALUE(LEFT(SUBSTITUTE(LEFT($O639,FIND(" ",$O639&amp;" ")-1),"/",REPT(" ",20)),20)),VALUE(MID(SUBSTITUTE(LEFT($O639,FIND(" ",$O639&amp;" ")-1),"/",REPT(" ",20)),21,20)))),0)&gt;$W639,"Late","Same day"))</f>
        <v/>
      </c>
      <c r="AF639" s="26" t="str">
        <f aca="false">IF($A639="","",IFERROR(INDEX(Validation!$C$193:$C$217,MATCH($A639,Validation!$A$193:$A$217,0)),IF(COUNTIF(Validation!$U$19:$U$178,$Z639)&gt;0,$Z639,IF(COUNTIF(Validation!$S$19:$S$178,$AI639)=1,INDEX(Validation!$U$19:$U$178,MATCH($AI639,Validation!$S$19:$S$178,0)),$Z639))))</f>
        <v/>
      </c>
      <c r="AG639" s="27" t="str">
        <f aca="false">IF(COUNTA($A639:$U639)=0,"",IF($A639="","No name",IF($F639="","No date",IF($W639=0,"Date ilegible",IF(NOT(ISNUMBER($N639)),"Hours no numéricas",IF($AA639="NO MATCH","Person no identificada","OK"))))))</f>
        <v/>
      </c>
      <c r="AH639" s="27" t="str">
        <f aca="false">IF($W639=0,"No date",IF($W639&lt;Validation!$B$3,"Before period",IF($W639&gt;Validation!$C$3,"After period","In period")))</f>
        <v>No date</v>
      </c>
      <c r="AI639" s="26" t="str">
        <f aca="false">IF($Y639="","",TRIM(RIGHT(SUBSTITUTE($Y639," ",REPT(" ",50)),50)))</f>
        <v/>
      </c>
      <c r="AJ639" s="27" t="str">
        <f aca="false">IF($A639="","",IF(NOT(ISERROR(MATCH($A639,Validation!$A$193:$A$217,0))),"Manual mapping",IF(COUNTIF(Validation!$U$19:$U$178,$Z639)&gt;0,"Direct",IF(COUNTIF(Validation!$S$19:$S$178,$AI639)=1,"By surname","Unresolved"))))</f>
        <v/>
      </c>
      <c r="AK639" s="28" t="str">
        <f aca="false">IF($L639="","",IF(MATCH($L639,$L$2:$L$3000,0)&lt;&gt;ROW()-1,"",COUNT($AK$1:$AK638)+1))</f>
        <v/>
      </c>
      <c r="AL639" s="28" t="str">
        <f aca="false">IF($G639="","",IF(MATCH($G639,$G$2:$G$3000,0)&lt;&gt;ROW()-1,"",COUNT($AL$1:$AL638)+1))</f>
        <v/>
      </c>
      <c r="AM639" s="28" t="str">
        <f aca="false">IF($H639="","",IF(MATCH($H639,$H$2:$H$3000,0)&lt;&gt;ROW()-1,"",COUNT($AM$1:$AM638)+1))</f>
        <v/>
      </c>
      <c r="AN639" s="28" t="str">
        <f aca="false">IF($I639="","",IF(MATCH($I639,$I$2:$I$3000,0)&lt;&gt;ROW()-1,"",COUNT($AN$1:$AN638)+1))</f>
        <v/>
      </c>
      <c r="AO639" s="28" t="str">
        <f aca="false">IF($Q639="","",IF(MATCH($Q639,$Q$2:$Q$3000,0)&lt;&gt;ROW()-1,"",COUNT($AO$1:$AO638)+1))</f>
        <v/>
      </c>
    </row>
    <row r="640" customFormat="false" ht="12.75" hidden="false" customHeight="true" outlineLevel="0" collapsed="false">
      <c r="W640" s="24" t="n">
        <f aca="false">IF($F640="",0,IFERROR(IF(ISNUMBER($F640),INT($F640),DATE(VALUE(MID(SUBSTITUTE(LEFT($F640,FIND(" ",$F640&amp;" ")-1),"/",REPT(" ",20)),41,20)),VALUE(LEFT(SUBSTITUTE(LEFT($F640,FIND(" ",$F640&amp;" ")-1),"/",REPT(" ",20)),20)),VALUE(MID(SUBSTITUTE(LEFT($F640,FIND(" ",$F640&amp;" ")-1),"/",REPT(" ",20)),21,20)))),0))</f>
        <v>0</v>
      </c>
      <c r="X640" s="25" t="str">
        <f aca="false">IF(ISNUMBER($N640),$N640*Validation!$B$5,"")</f>
        <v/>
      </c>
      <c r="Y640" s="26" t="str">
        <f aca="false">IF($A640="","",SUBSTITUTE(SUBSTITUTE(SUBSTITUTE(SUBSTITUTE(SUBSTITUTE(SUBSTITUTE(SUBSTITUTE(UPPER(TRIM($A640)),"Á","A"),"É","E"),"Í","I"),"Ó","O"),"Ú","U"),"Ñ","N"),"Ü","U"))</f>
        <v/>
      </c>
      <c r="Z640" s="26" t="str">
        <f aca="false">IF($Y640="","",LEFT($Y640,1)&amp;" "&amp;TRIM(RIGHT(SUBSTITUTE($Y640," ",REPT(" ",50)),50)))</f>
        <v/>
      </c>
      <c r="AA640" s="27" t="str">
        <f aca="false">IF($AF640="","",IF(COUNTIF(Validation!$U$19:$U$178,$AF640)&gt;0,"OK","NO MATCH"))</f>
        <v/>
      </c>
      <c r="AB640" s="27" t="str">
        <f aca="false">IF($W640=0,"",IF(AND($W640&gt;=Validation!$B$3,$W640&lt;=Validation!$C$3),"Yes","No"))</f>
        <v/>
      </c>
      <c r="AC640" s="26" t="str">
        <f aca="false">IF($A640="","",$AF640&amp;"|"&amp;TEXT($W640,"yyyy-mm-dd")&amp;"|"&amp;$J640&amp;"|"&amp;$N640)</f>
        <v/>
      </c>
      <c r="AD640" s="27" t="str">
        <f aca="false">IF($AC640="","",IF(COUNTIF($AC$2:$AC$3000,$AC640)&gt;1,"REVIEW","OK"))</f>
        <v/>
      </c>
      <c r="AE640" s="27" t="str">
        <f aca="false">IF(OR($W640=0,$O640=""),"",IF(IFERROR(IF(ISNUMBER($O640),INT($O640),DATE(VALUE(MID(SUBSTITUTE(LEFT($O640,FIND(" ",$O640&amp;" ")-1),"/",REPT(" ",20)),41,20)),VALUE(LEFT(SUBSTITUTE(LEFT($O640,FIND(" ",$O640&amp;" ")-1),"/",REPT(" ",20)),20)),VALUE(MID(SUBSTITUTE(LEFT($O640,FIND(" ",$O640&amp;" ")-1),"/",REPT(" ",20)),21,20)))),0)&gt;$W640,"Late","Same day"))</f>
        <v/>
      </c>
      <c r="AF640" s="26" t="str">
        <f aca="false">IF($A640="","",IFERROR(INDEX(Validation!$C$193:$C$217,MATCH($A640,Validation!$A$193:$A$217,0)),IF(COUNTIF(Validation!$U$19:$U$178,$Z640)&gt;0,$Z640,IF(COUNTIF(Validation!$S$19:$S$178,$AI640)=1,INDEX(Validation!$U$19:$U$178,MATCH($AI640,Validation!$S$19:$S$178,0)),$Z640))))</f>
        <v/>
      </c>
      <c r="AG640" s="27" t="str">
        <f aca="false">IF(COUNTA($A640:$U640)=0,"",IF($A640="","No name",IF($F640="","No date",IF($W640=0,"Date ilegible",IF(NOT(ISNUMBER($N640)),"Hours no numéricas",IF($AA640="NO MATCH","Person no identificada","OK"))))))</f>
        <v/>
      </c>
      <c r="AH640" s="27" t="str">
        <f aca="false">IF($W640=0,"No date",IF($W640&lt;Validation!$B$3,"Before period",IF($W640&gt;Validation!$C$3,"After period","In period")))</f>
        <v>No date</v>
      </c>
      <c r="AI640" s="26" t="str">
        <f aca="false">IF($Y640="","",TRIM(RIGHT(SUBSTITUTE($Y640," ",REPT(" ",50)),50)))</f>
        <v/>
      </c>
      <c r="AJ640" s="27" t="str">
        <f aca="false">IF($A640="","",IF(NOT(ISERROR(MATCH($A640,Validation!$A$193:$A$217,0))),"Manual mapping",IF(COUNTIF(Validation!$U$19:$U$178,$Z640)&gt;0,"Direct",IF(COUNTIF(Validation!$S$19:$S$178,$AI640)=1,"By surname","Unresolved"))))</f>
        <v/>
      </c>
      <c r="AK640" s="28" t="str">
        <f aca="false">IF($L640="","",IF(MATCH($L640,$L$2:$L$3000,0)&lt;&gt;ROW()-1,"",COUNT($AK$1:$AK639)+1))</f>
        <v/>
      </c>
      <c r="AL640" s="28" t="str">
        <f aca="false">IF($G640="","",IF(MATCH($G640,$G$2:$G$3000,0)&lt;&gt;ROW()-1,"",COUNT($AL$1:$AL639)+1))</f>
        <v/>
      </c>
      <c r="AM640" s="28" t="str">
        <f aca="false">IF($H640="","",IF(MATCH($H640,$H$2:$H$3000,0)&lt;&gt;ROW()-1,"",COUNT($AM$1:$AM639)+1))</f>
        <v/>
      </c>
      <c r="AN640" s="28" t="str">
        <f aca="false">IF($I640="","",IF(MATCH($I640,$I$2:$I$3000,0)&lt;&gt;ROW()-1,"",COUNT($AN$1:$AN639)+1))</f>
        <v/>
      </c>
      <c r="AO640" s="28" t="str">
        <f aca="false">IF($Q640="","",IF(MATCH($Q640,$Q$2:$Q$3000,0)&lt;&gt;ROW()-1,"",COUNT($AO$1:$AO639)+1))</f>
        <v/>
      </c>
    </row>
    <row r="641" customFormat="false" ht="12.75" hidden="false" customHeight="true" outlineLevel="0" collapsed="false">
      <c r="W641" s="24" t="n">
        <f aca="false">IF($F641="",0,IFERROR(IF(ISNUMBER($F641),INT($F641),DATE(VALUE(MID(SUBSTITUTE(LEFT($F641,FIND(" ",$F641&amp;" ")-1),"/",REPT(" ",20)),41,20)),VALUE(LEFT(SUBSTITUTE(LEFT($F641,FIND(" ",$F641&amp;" ")-1),"/",REPT(" ",20)),20)),VALUE(MID(SUBSTITUTE(LEFT($F641,FIND(" ",$F641&amp;" ")-1),"/",REPT(" ",20)),21,20)))),0))</f>
        <v>0</v>
      </c>
      <c r="X641" s="25" t="str">
        <f aca="false">IF(ISNUMBER($N641),$N641*Validation!$B$5,"")</f>
        <v/>
      </c>
      <c r="Y641" s="26" t="str">
        <f aca="false">IF($A641="","",SUBSTITUTE(SUBSTITUTE(SUBSTITUTE(SUBSTITUTE(SUBSTITUTE(SUBSTITUTE(SUBSTITUTE(UPPER(TRIM($A641)),"Á","A"),"É","E"),"Í","I"),"Ó","O"),"Ú","U"),"Ñ","N"),"Ü","U"))</f>
        <v/>
      </c>
      <c r="Z641" s="26" t="str">
        <f aca="false">IF($Y641="","",LEFT($Y641,1)&amp;" "&amp;TRIM(RIGHT(SUBSTITUTE($Y641," ",REPT(" ",50)),50)))</f>
        <v/>
      </c>
      <c r="AA641" s="27" t="str">
        <f aca="false">IF($AF641="","",IF(COUNTIF(Validation!$U$19:$U$178,$AF641)&gt;0,"OK","NO MATCH"))</f>
        <v/>
      </c>
      <c r="AB641" s="27" t="str">
        <f aca="false">IF($W641=0,"",IF(AND($W641&gt;=Validation!$B$3,$W641&lt;=Validation!$C$3),"Yes","No"))</f>
        <v/>
      </c>
      <c r="AC641" s="26" t="str">
        <f aca="false">IF($A641="","",$AF641&amp;"|"&amp;TEXT($W641,"yyyy-mm-dd")&amp;"|"&amp;$J641&amp;"|"&amp;$N641)</f>
        <v/>
      </c>
      <c r="AD641" s="27" t="str">
        <f aca="false">IF($AC641="","",IF(COUNTIF($AC$2:$AC$3000,$AC641)&gt;1,"REVIEW","OK"))</f>
        <v/>
      </c>
      <c r="AE641" s="27" t="str">
        <f aca="false">IF(OR($W641=0,$O641=""),"",IF(IFERROR(IF(ISNUMBER($O641),INT($O641),DATE(VALUE(MID(SUBSTITUTE(LEFT($O641,FIND(" ",$O641&amp;" ")-1),"/",REPT(" ",20)),41,20)),VALUE(LEFT(SUBSTITUTE(LEFT($O641,FIND(" ",$O641&amp;" ")-1),"/",REPT(" ",20)),20)),VALUE(MID(SUBSTITUTE(LEFT($O641,FIND(" ",$O641&amp;" ")-1),"/",REPT(" ",20)),21,20)))),0)&gt;$W641,"Late","Same day"))</f>
        <v/>
      </c>
      <c r="AF641" s="26" t="str">
        <f aca="false">IF($A641="","",IFERROR(INDEX(Validation!$C$193:$C$217,MATCH($A641,Validation!$A$193:$A$217,0)),IF(COUNTIF(Validation!$U$19:$U$178,$Z641)&gt;0,$Z641,IF(COUNTIF(Validation!$S$19:$S$178,$AI641)=1,INDEX(Validation!$U$19:$U$178,MATCH($AI641,Validation!$S$19:$S$178,0)),$Z641))))</f>
        <v/>
      </c>
      <c r="AG641" s="27" t="str">
        <f aca="false">IF(COUNTA($A641:$U641)=0,"",IF($A641="","No name",IF($F641="","No date",IF($W641=0,"Date ilegible",IF(NOT(ISNUMBER($N641)),"Hours no numéricas",IF($AA641="NO MATCH","Person no identificada","OK"))))))</f>
        <v/>
      </c>
      <c r="AH641" s="27" t="str">
        <f aca="false">IF($W641=0,"No date",IF($W641&lt;Validation!$B$3,"Before period",IF($W641&gt;Validation!$C$3,"After period","In period")))</f>
        <v>No date</v>
      </c>
      <c r="AI641" s="26" t="str">
        <f aca="false">IF($Y641="","",TRIM(RIGHT(SUBSTITUTE($Y641," ",REPT(" ",50)),50)))</f>
        <v/>
      </c>
      <c r="AJ641" s="27" t="str">
        <f aca="false">IF($A641="","",IF(NOT(ISERROR(MATCH($A641,Validation!$A$193:$A$217,0))),"Manual mapping",IF(COUNTIF(Validation!$U$19:$U$178,$Z641)&gt;0,"Direct",IF(COUNTIF(Validation!$S$19:$S$178,$AI641)=1,"By surname","Unresolved"))))</f>
        <v/>
      </c>
      <c r="AK641" s="28" t="str">
        <f aca="false">IF($L641="","",IF(MATCH($L641,$L$2:$L$3000,0)&lt;&gt;ROW()-1,"",COUNT($AK$1:$AK640)+1))</f>
        <v/>
      </c>
      <c r="AL641" s="28" t="str">
        <f aca="false">IF($G641="","",IF(MATCH($G641,$G$2:$G$3000,0)&lt;&gt;ROW()-1,"",COUNT($AL$1:$AL640)+1))</f>
        <v/>
      </c>
      <c r="AM641" s="28" t="str">
        <f aca="false">IF($H641="","",IF(MATCH($H641,$H$2:$H$3000,0)&lt;&gt;ROW()-1,"",COUNT($AM$1:$AM640)+1))</f>
        <v/>
      </c>
      <c r="AN641" s="28" t="str">
        <f aca="false">IF($I641="","",IF(MATCH($I641,$I$2:$I$3000,0)&lt;&gt;ROW()-1,"",COUNT($AN$1:$AN640)+1))</f>
        <v/>
      </c>
      <c r="AO641" s="28" t="str">
        <f aca="false">IF($Q641="","",IF(MATCH($Q641,$Q$2:$Q$3000,0)&lt;&gt;ROW()-1,"",COUNT($AO$1:$AO640)+1))</f>
        <v/>
      </c>
    </row>
    <row r="642" customFormat="false" ht="12.75" hidden="false" customHeight="true" outlineLevel="0" collapsed="false">
      <c r="W642" s="24" t="n">
        <f aca="false">IF($F642="",0,IFERROR(IF(ISNUMBER($F642),INT($F642),DATE(VALUE(MID(SUBSTITUTE(LEFT($F642,FIND(" ",$F642&amp;" ")-1),"/",REPT(" ",20)),41,20)),VALUE(LEFT(SUBSTITUTE(LEFT($F642,FIND(" ",$F642&amp;" ")-1),"/",REPT(" ",20)),20)),VALUE(MID(SUBSTITUTE(LEFT($F642,FIND(" ",$F642&amp;" ")-1),"/",REPT(" ",20)),21,20)))),0))</f>
        <v>0</v>
      </c>
      <c r="X642" s="25" t="str">
        <f aca="false">IF(ISNUMBER($N642),$N642*Validation!$B$5,"")</f>
        <v/>
      </c>
      <c r="Y642" s="26" t="str">
        <f aca="false">IF($A642="","",SUBSTITUTE(SUBSTITUTE(SUBSTITUTE(SUBSTITUTE(SUBSTITUTE(SUBSTITUTE(SUBSTITUTE(UPPER(TRIM($A642)),"Á","A"),"É","E"),"Í","I"),"Ó","O"),"Ú","U"),"Ñ","N"),"Ü","U"))</f>
        <v/>
      </c>
      <c r="Z642" s="26" t="str">
        <f aca="false">IF($Y642="","",LEFT($Y642,1)&amp;" "&amp;TRIM(RIGHT(SUBSTITUTE($Y642," ",REPT(" ",50)),50)))</f>
        <v/>
      </c>
      <c r="AA642" s="27" t="str">
        <f aca="false">IF($AF642="","",IF(COUNTIF(Validation!$U$19:$U$178,$AF642)&gt;0,"OK","NO MATCH"))</f>
        <v/>
      </c>
      <c r="AB642" s="27" t="str">
        <f aca="false">IF($W642=0,"",IF(AND($W642&gt;=Validation!$B$3,$W642&lt;=Validation!$C$3),"Yes","No"))</f>
        <v/>
      </c>
      <c r="AC642" s="26" t="str">
        <f aca="false">IF($A642="","",$AF642&amp;"|"&amp;TEXT($W642,"yyyy-mm-dd")&amp;"|"&amp;$J642&amp;"|"&amp;$N642)</f>
        <v/>
      </c>
      <c r="AD642" s="27" t="str">
        <f aca="false">IF($AC642="","",IF(COUNTIF($AC$2:$AC$3000,$AC642)&gt;1,"REVIEW","OK"))</f>
        <v/>
      </c>
      <c r="AE642" s="27" t="str">
        <f aca="false">IF(OR($W642=0,$O642=""),"",IF(IFERROR(IF(ISNUMBER($O642),INT($O642),DATE(VALUE(MID(SUBSTITUTE(LEFT($O642,FIND(" ",$O642&amp;" ")-1),"/",REPT(" ",20)),41,20)),VALUE(LEFT(SUBSTITUTE(LEFT($O642,FIND(" ",$O642&amp;" ")-1),"/",REPT(" ",20)),20)),VALUE(MID(SUBSTITUTE(LEFT($O642,FIND(" ",$O642&amp;" ")-1),"/",REPT(" ",20)),21,20)))),0)&gt;$W642,"Late","Same day"))</f>
        <v/>
      </c>
      <c r="AF642" s="26" t="str">
        <f aca="false">IF($A642="","",IFERROR(INDEX(Validation!$C$193:$C$217,MATCH($A642,Validation!$A$193:$A$217,0)),IF(COUNTIF(Validation!$U$19:$U$178,$Z642)&gt;0,$Z642,IF(COUNTIF(Validation!$S$19:$S$178,$AI642)=1,INDEX(Validation!$U$19:$U$178,MATCH($AI642,Validation!$S$19:$S$178,0)),$Z642))))</f>
        <v/>
      </c>
      <c r="AG642" s="27" t="str">
        <f aca="false">IF(COUNTA($A642:$U642)=0,"",IF($A642="","No name",IF($F642="","No date",IF($W642=0,"Date ilegible",IF(NOT(ISNUMBER($N642)),"Hours no numéricas",IF($AA642="NO MATCH","Person no identificada","OK"))))))</f>
        <v/>
      </c>
      <c r="AH642" s="27" t="str">
        <f aca="false">IF($W642=0,"No date",IF($W642&lt;Validation!$B$3,"Before period",IF($W642&gt;Validation!$C$3,"After period","In period")))</f>
        <v>No date</v>
      </c>
      <c r="AI642" s="26" t="str">
        <f aca="false">IF($Y642="","",TRIM(RIGHT(SUBSTITUTE($Y642," ",REPT(" ",50)),50)))</f>
        <v/>
      </c>
      <c r="AJ642" s="27" t="str">
        <f aca="false">IF($A642="","",IF(NOT(ISERROR(MATCH($A642,Validation!$A$193:$A$217,0))),"Manual mapping",IF(COUNTIF(Validation!$U$19:$U$178,$Z642)&gt;0,"Direct",IF(COUNTIF(Validation!$S$19:$S$178,$AI642)=1,"By surname","Unresolved"))))</f>
        <v/>
      </c>
      <c r="AK642" s="28" t="str">
        <f aca="false">IF($L642="","",IF(MATCH($L642,$L$2:$L$3000,0)&lt;&gt;ROW()-1,"",COUNT($AK$1:$AK641)+1))</f>
        <v/>
      </c>
      <c r="AL642" s="28" t="str">
        <f aca="false">IF($G642="","",IF(MATCH($G642,$G$2:$G$3000,0)&lt;&gt;ROW()-1,"",COUNT($AL$1:$AL641)+1))</f>
        <v/>
      </c>
      <c r="AM642" s="28" t="str">
        <f aca="false">IF($H642="","",IF(MATCH($H642,$H$2:$H$3000,0)&lt;&gt;ROW()-1,"",COUNT($AM$1:$AM641)+1))</f>
        <v/>
      </c>
      <c r="AN642" s="28" t="str">
        <f aca="false">IF($I642="","",IF(MATCH($I642,$I$2:$I$3000,0)&lt;&gt;ROW()-1,"",COUNT($AN$1:$AN641)+1))</f>
        <v/>
      </c>
      <c r="AO642" s="28" t="str">
        <f aca="false">IF($Q642="","",IF(MATCH($Q642,$Q$2:$Q$3000,0)&lt;&gt;ROW()-1,"",COUNT($AO$1:$AO641)+1))</f>
        <v/>
      </c>
    </row>
    <row r="643" customFormat="false" ht="12.75" hidden="false" customHeight="true" outlineLevel="0" collapsed="false">
      <c r="W643" s="24" t="n">
        <f aca="false">IF($F643="",0,IFERROR(IF(ISNUMBER($F643),INT($F643),DATE(VALUE(MID(SUBSTITUTE(LEFT($F643,FIND(" ",$F643&amp;" ")-1),"/",REPT(" ",20)),41,20)),VALUE(LEFT(SUBSTITUTE(LEFT($F643,FIND(" ",$F643&amp;" ")-1),"/",REPT(" ",20)),20)),VALUE(MID(SUBSTITUTE(LEFT($F643,FIND(" ",$F643&amp;" ")-1),"/",REPT(" ",20)),21,20)))),0))</f>
        <v>0</v>
      </c>
      <c r="X643" s="25" t="str">
        <f aca="false">IF(ISNUMBER($N643),$N643*Validation!$B$5,"")</f>
        <v/>
      </c>
      <c r="Y643" s="26" t="str">
        <f aca="false">IF($A643="","",SUBSTITUTE(SUBSTITUTE(SUBSTITUTE(SUBSTITUTE(SUBSTITUTE(SUBSTITUTE(SUBSTITUTE(UPPER(TRIM($A643)),"Á","A"),"É","E"),"Í","I"),"Ó","O"),"Ú","U"),"Ñ","N"),"Ü","U"))</f>
        <v/>
      </c>
      <c r="Z643" s="26" t="str">
        <f aca="false">IF($Y643="","",LEFT($Y643,1)&amp;" "&amp;TRIM(RIGHT(SUBSTITUTE($Y643," ",REPT(" ",50)),50)))</f>
        <v/>
      </c>
      <c r="AA643" s="27" t="str">
        <f aca="false">IF($AF643="","",IF(COUNTIF(Validation!$U$19:$U$178,$AF643)&gt;0,"OK","NO MATCH"))</f>
        <v/>
      </c>
      <c r="AB643" s="27" t="str">
        <f aca="false">IF($W643=0,"",IF(AND($W643&gt;=Validation!$B$3,$W643&lt;=Validation!$C$3),"Yes","No"))</f>
        <v/>
      </c>
      <c r="AC643" s="26" t="str">
        <f aca="false">IF($A643="","",$AF643&amp;"|"&amp;TEXT($W643,"yyyy-mm-dd")&amp;"|"&amp;$J643&amp;"|"&amp;$N643)</f>
        <v/>
      </c>
      <c r="AD643" s="27" t="str">
        <f aca="false">IF($AC643="","",IF(COUNTIF($AC$2:$AC$3000,$AC643)&gt;1,"REVIEW","OK"))</f>
        <v/>
      </c>
      <c r="AE643" s="27" t="str">
        <f aca="false">IF(OR($W643=0,$O643=""),"",IF(IFERROR(IF(ISNUMBER($O643),INT($O643),DATE(VALUE(MID(SUBSTITUTE(LEFT($O643,FIND(" ",$O643&amp;" ")-1),"/",REPT(" ",20)),41,20)),VALUE(LEFT(SUBSTITUTE(LEFT($O643,FIND(" ",$O643&amp;" ")-1),"/",REPT(" ",20)),20)),VALUE(MID(SUBSTITUTE(LEFT($O643,FIND(" ",$O643&amp;" ")-1),"/",REPT(" ",20)),21,20)))),0)&gt;$W643,"Late","Same day"))</f>
        <v/>
      </c>
      <c r="AF643" s="26" t="str">
        <f aca="false">IF($A643="","",IFERROR(INDEX(Validation!$C$193:$C$217,MATCH($A643,Validation!$A$193:$A$217,0)),IF(COUNTIF(Validation!$U$19:$U$178,$Z643)&gt;0,$Z643,IF(COUNTIF(Validation!$S$19:$S$178,$AI643)=1,INDEX(Validation!$U$19:$U$178,MATCH($AI643,Validation!$S$19:$S$178,0)),$Z643))))</f>
        <v/>
      </c>
      <c r="AG643" s="27" t="str">
        <f aca="false">IF(COUNTA($A643:$U643)=0,"",IF($A643="","No name",IF($F643="","No date",IF($W643=0,"Date ilegible",IF(NOT(ISNUMBER($N643)),"Hours no numéricas",IF($AA643="NO MATCH","Person no identificada","OK"))))))</f>
        <v/>
      </c>
      <c r="AH643" s="27" t="str">
        <f aca="false">IF($W643=0,"No date",IF($W643&lt;Validation!$B$3,"Before period",IF($W643&gt;Validation!$C$3,"After period","In period")))</f>
        <v>No date</v>
      </c>
      <c r="AI643" s="26" t="str">
        <f aca="false">IF($Y643="","",TRIM(RIGHT(SUBSTITUTE($Y643," ",REPT(" ",50)),50)))</f>
        <v/>
      </c>
      <c r="AJ643" s="27" t="str">
        <f aca="false">IF($A643="","",IF(NOT(ISERROR(MATCH($A643,Validation!$A$193:$A$217,0))),"Manual mapping",IF(COUNTIF(Validation!$U$19:$U$178,$Z643)&gt;0,"Direct",IF(COUNTIF(Validation!$S$19:$S$178,$AI643)=1,"By surname","Unresolved"))))</f>
        <v/>
      </c>
      <c r="AK643" s="28" t="str">
        <f aca="false">IF($L643="","",IF(MATCH($L643,$L$2:$L$3000,0)&lt;&gt;ROW()-1,"",COUNT($AK$1:$AK642)+1))</f>
        <v/>
      </c>
      <c r="AL643" s="28" t="str">
        <f aca="false">IF($G643="","",IF(MATCH($G643,$G$2:$G$3000,0)&lt;&gt;ROW()-1,"",COUNT($AL$1:$AL642)+1))</f>
        <v/>
      </c>
      <c r="AM643" s="28" t="str">
        <f aca="false">IF($H643="","",IF(MATCH($H643,$H$2:$H$3000,0)&lt;&gt;ROW()-1,"",COUNT($AM$1:$AM642)+1))</f>
        <v/>
      </c>
      <c r="AN643" s="28" t="str">
        <f aca="false">IF($I643="","",IF(MATCH($I643,$I$2:$I$3000,0)&lt;&gt;ROW()-1,"",COUNT($AN$1:$AN642)+1))</f>
        <v/>
      </c>
      <c r="AO643" s="28" t="str">
        <f aca="false">IF($Q643="","",IF(MATCH($Q643,$Q$2:$Q$3000,0)&lt;&gt;ROW()-1,"",COUNT($AO$1:$AO642)+1))</f>
        <v/>
      </c>
    </row>
    <row r="644" customFormat="false" ht="12.75" hidden="false" customHeight="true" outlineLevel="0" collapsed="false">
      <c r="W644" s="24" t="n">
        <f aca="false">IF($F644="",0,IFERROR(IF(ISNUMBER($F644),INT($F644),DATE(VALUE(MID(SUBSTITUTE(LEFT($F644,FIND(" ",$F644&amp;" ")-1),"/",REPT(" ",20)),41,20)),VALUE(LEFT(SUBSTITUTE(LEFT($F644,FIND(" ",$F644&amp;" ")-1),"/",REPT(" ",20)),20)),VALUE(MID(SUBSTITUTE(LEFT($F644,FIND(" ",$F644&amp;" ")-1),"/",REPT(" ",20)),21,20)))),0))</f>
        <v>0</v>
      </c>
      <c r="X644" s="25" t="str">
        <f aca="false">IF(ISNUMBER($N644),$N644*Validation!$B$5,"")</f>
        <v/>
      </c>
      <c r="Y644" s="26" t="str">
        <f aca="false">IF($A644="","",SUBSTITUTE(SUBSTITUTE(SUBSTITUTE(SUBSTITUTE(SUBSTITUTE(SUBSTITUTE(SUBSTITUTE(UPPER(TRIM($A644)),"Á","A"),"É","E"),"Í","I"),"Ó","O"),"Ú","U"),"Ñ","N"),"Ü","U"))</f>
        <v/>
      </c>
      <c r="Z644" s="26" t="str">
        <f aca="false">IF($Y644="","",LEFT($Y644,1)&amp;" "&amp;TRIM(RIGHT(SUBSTITUTE($Y644," ",REPT(" ",50)),50)))</f>
        <v/>
      </c>
      <c r="AA644" s="27" t="str">
        <f aca="false">IF($AF644="","",IF(COUNTIF(Validation!$U$19:$U$178,$AF644)&gt;0,"OK","NO MATCH"))</f>
        <v/>
      </c>
      <c r="AB644" s="27" t="str">
        <f aca="false">IF($W644=0,"",IF(AND($W644&gt;=Validation!$B$3,$W644&lt;=Validation!$C$3),"Yes","No"))</f>
        <v/>
      </c>
      <c r="AC644" s="26" t="str">
        <f aca="false">IF($A644="","",$AF644&amp;"|"&amp;TEXT($W644,"yyyy-mm-dd")&amp;"|"&amp;$J644&amp;"|"&amp;$N644)</f>
        <v/>
      </c>
      <c r="AD644" s="27" t="str">
        <f aca="false">IF($AC644="","",IF(COUNTIF($AC$2:$AC$3000,$AC644)&gt;1,"REVIEW","OK"))</f>
        <v/>
      </c>
      <c r="AE644" s="27" t="str">
        <f aca="false">IF(OR($W644=0,$O644=""),"",IF(IFERROR(IF(ISNUMBER($O644),INT($O644),DATE(VALUE(MID(SUBSTITUTE(LEFT($O644,FIND(" ",$O644&amp;" ")-1),"/",REPT(" ",20)),41,20)),VALUE(LEFT(SUBSTITUTE(LEFT($O644,FIND(" ",$O644&amp;" ")-1),"/",REPT(" ",20)),20)),VALUE(MID(SUBSTITUTE(LEFT($O644,FIND(" ",$O644&amp;" ")-1),"/",REPT(" ",20)),21,20)))),0)&gt;$W644,"Late","Same day"))</f>
        <v/>
      </c>
      <c r="AF644" s="26" t="str">
        <f aca="false">IF($A644="","",IFERROR(INDEX(Validation!$C$193:$C$217,MATCH($A644,Validation!$A$193:$A$217,0)),IF(COUNTIF(Validation!$U$19:$U$178,$Z644)&gt;0,$Z644,IF(COUNTIF(Validation!$S$19:$S$178,$AI644)=1,INDEX(Validation!$U$19:$U$178,MATCH($AI644,Validation!$S$19:$S$178,0)),$Z644))))</f>
        <v/>
      </c>
      <c r="AG644" s="27" t="str">
        <f aca="false">IF(COUNTA($A644:$U644)=0,"",IF($A644="","No name",IF($F644="","No date",IF($W644=0,"Date ilegible",IF(NOT(ISNUMBER($N644)),"Hours no numéricas",IF($AA644="NO MATCH","Person no identificada","OK"))))))</f>
        <v/>
      </c>
      <c r="AH644" s="27" t="str">
        <f aca="false">IF($W644=0,"No date",IF($W644&lt;Validation!$B$3,"Before period",IF($W644&gt;Validation!$C$3,"After period","In period")))</f>
        <v>No date</v>
      </c>
      <c r="AI644" s="26" t="str">
        <f aca="false">IF($Y644="","",TRIM(RIGHT(SUBSTITUTE($Y644," ",REPT(" ",50)),50)))</f>
        <v/>
      </c>
      <c r="AJ644" s="27" t="str">
        <f aca="false">IF($A644="","",IF(NOT(ISERROR(MATCH($A644,Validation!$A$193:$A$217,0))),"Manual mapping",IF(COUNTIF(Validation!$U$19:$U$178,$Z644)&gt;0,"Direct",IF(COUNTIF(Validation!$S$19:$S$178,$AI644)=1,"By surname","Unresolved"))))</f>
        <v/>
      </c>
      <c r="AK644" s="28" t="str">
        <f aca="false">IF($L644="","",IF(MATCH($L644,$L$2:$L$3000,0)&lt;&gt;ROW()-1,"",COUNT($AK$1:$AK643)+1))</f>
        <v/>
      </c>
      <c r="AL644" s="28" t="str">
        <f aca="false">IF($G644="","",IF(MATCH($G644,$G$2:$G$3000,0)&lt;&gt;ROW()-1,"",COUNT($AL$1:$AL643)+1))</f>
        <v/>
      </c>
      <c r="AM644" s="28" t="str">
        <f aca="false">IF($H644="","",IF(MATCH($H644,$H$2:$H$3000,0)&lt;&gt;ROW()-1,"",COUNT($AM$1:$AM643)+1))</f>
        <v/>
      </c>
      <c r="AN644" s="28" t="str">
        <f aca="false">IF($I644="","",IF(MATCH($I644,$I$2:$I$3000,0)&lt;&gt;ROW()-1,"",COUNT($AN$1:$AN643)+1))</f>
        <v/>
      </c>
      <c r="AO644" s="28" t="str">
        <f aca="false">IF($Q644="","",IF(MATCH($Q644,$Q$2:$Q$3000,0)&lt;&gt;ROW()-1,"",COUNT($AO$1:$AO643)+1))</f>
        <v/>
      </c>
    </row>
    <row r="645" customFormat="false" ht="12.75" hidden="false" customHeight="true" outlineLevel="0" collapsed="false">
      <c r="W645" s="24" t="n">
        <f aca="false">IF($F645="",0,IFERROR(IF(ISNUMBER($F645),INT($F645),DATE(VALUE(MID(SUBSTITUTE(LEFT($F645,FIND(" ",$F645&amp;" ")-1),"/",REPT(" ",20)),41,20)),VALUE(LEFT(SUBSTITUTE(LEFT($F645,FIND(" ",$F645&amp;" ")-1),"/",REPT(" ",20)),20)),VALUE(MID(SUBSTITUTE(LEFT($F645,FIND(" ",$F645&amp;" ")-1),"/",REPT(" ",20)),21,20)))),0))</f>
        <v>0</v>
      </c>
      <c r="X645" s="25" t="str">
        <f aca="false">IF(ISNUMBER($N645),$N645*Validation!$B$5,"")</f>
        <v/>
      </c>
      <c r="Y645" s="26" t="str">
        <f aca="false">IF($A645="","",SUBSTITUTE(SUBSTITUTE(SUBSTITUTE(SUBSTITUTE(SUBSTITUTE(SUBSTITUTE(SUBSTITUTE(UPPER(TRIM($A645)),"Á","A"),"É","E"),"Í","I"),"Ó","O"),"Ú","U"),"Ñ","N"),"Ü","U"))</f>
        <v/>
      </c>
      <c r="Z645" s="26" t="str">
        <f aca="false">IF($Y645="","",LEFT($Y645,1)&amp;" "&amp;TRIM(RIGHT(SUBSTITUTE($Y645," ",REPT(" ",50)),50)))</f>
        <v/>
      </c>
      <c r="AA645" s="27" t="str">
        <f aca="false">IF($AF645="","",IF(COUNTIF(Validation!$U$19:$U$178,$AF645)&gt;0,"OK","NO MATCH"))</f>
        <v/>
      </c>
      <c r="AB645" s="27" t="str">
        <f aca="false">IF($W645=0,"",IF(AND($W645&gt;=Validation!$B$3,$W645&lt;=Validation!$C$3),"Yes","No"))</f>
        <v/>
      </c>
      <c r="AC645" s="26" t="str">
        <f aca="false">IF($A645="","",$AF645&amp;"|"&amp;TEXT($W645,"yyyy-mm-dd")&amp;"|"&amp;$J645&amp;"|"&amp;$N645)</f>
        <v/>
      </c>
      <c r="AD645" s="27" t="str">
        <f aca="false">IF($AC645="","",IF(COUNTIF($AC$2:$AC$3000,$AC645)&gt;1,"REVIEW","OK"))</f>
        <v/>
      </c>
      <c r="AE645" s="27" t="str">
        <f aca="false">IF(OR($W645=0,$O645=""),"",IF(IFERROR(IF(ISNUMBER($O645),INT($O645),DATE(VALUE(MID(SUBSTITUTE(LEFT($O645,FIND(" ",$O645&amp;" ")-1),"/",REPT(" ",20)),41,20)),VALUE(LEFT(SUBSTITUTE(LEFT($O645,FIND(" ",$O645&amp;" ")-1),"/",REPT(" ",20)),20)),VALUE(MID(SUBSTITUTE(LEFT($O645,FIND(" ",$O645&amp;" ")-1),"/",REPT(" ",20)),21,20)))),0)&gt;$W645,"Late","Same day"))</f>
        <v/>
      </c>
      <c r="AF645" s="26" t="str">
        <f aca="false">IF($A645="","",IFERROR(INDEX(Validation!$C$193:$C$217,MATCH($A645,Validation!$A$193:$A$217,0)),IF(COUNTIF(Validation!$U$19:$U$178,$Z645)&gt;0,$Z645,IF(COUNTIF(Validation!$S$19:$S$178,$AI645)=1,INDEX(Validation!$U$19:$U$178,MATCH($AI645,Validation!$S$19:$S$178,0)),$Z645))))</f>
        <v/>
      </c>
      <c r="AG645" s="27" t="str">
        <f aca="false">IF(COUNTA($A645:$U645)=0,"",IF($A645="","No name",IF($F645="","No date",IF($W645=0,"Date ilegible",IF(NOT(ISNUMBER($N645)),"Hours no numéricas",IF($AA645="NO MATCH","Person no identificada","OK"))))))</f>
        <v/>
      </c>
      <c r="AH645" s="27" t="str">
        <f aca="false">IF($W645=0,"No date",IF($W645&lt;Validation!$B$3,"Before period",IF($W645&gt;Validation!$C$3,"After period","In period")))</f>
        <v>No date</v>
      </c>
      <c r="AI645" s="26" t="str">
        <f aca="false">IF($Y645="","",TRIM(RIGHT(SUBSTITUTE($Y645," ",REPT(" ",50)),50)))</f>
        <v/>
      </c>
      <c r="AJ645" s="27" t="str">
        <f aca="false">IF($A645="","",IF(NOT(ISERROR(MATCH($A645,Validation!$A$193:$A$217,0))),"Manual mapping",IF(COUNTIF(Validation!$U$19:$U$178,$Z645)&gt;0,"Direct",IF(COUNTIF(Validation!$S$19:$S$178,$AI645)=1,"By surname","Unresolved"))))</f>
        <v/>
      </c>
      <c r="AK645" s="28" t="str">
        <f aca="false">IF($L645="","",IF(MATCH($L645,$L$2:$L$3000,0)&lt;&gt;ROW()-1,"",COUNT($AK$1:$AK644)+1))</f>
        <v/>
      </c>
      <c r="AL645" s="28" t="str">
        <f aca="false">IF($G645="","",IF(MATCH($G645,$G$2:$G$3000,0)&lt;&gt;ROW()-1,"",COUNT($AL$1:$AL644)+1))</f>
        <v/>
      </c>
      <c r="AM645" s="28" t="str">
        <f aca="false">IF($H645="","",IF(MATCH($H645,$H$2:$H$3000,0)&lt;&gt;ROW()-1,"",COUNT($AM$1:$AM644)+1))</f>
        <v/>
      </c>
      <c r="AN645" s="28" t="str">
        <f aca="false">IF($I645="","",IF(MATCH($I645,$I$2:$I$3000,0)&lt;&gt;ROW()-1,"",COUNT($AN$1:$AN644)+1))</f>
        <v/>
      </c>
      <c r="AO645" s="28" t="str">
        <f aca="false">IF($Q645="","",IF(MATCH($Q645,$Q$2:$Q$3000,0)&lt;&gt;ROW()-1,"",COUNT($AO$1:$AO644)+1))</f>
        <v/>
      </c>
    </row>
    <row r="646" customFormat="false" ht="12.75" hidden="false" customHeight="true" outlineLevel="0" collapsed="false">
      <c r="W646" s="24" t="n">
        <f aca="false">IF($F646="",0,IFERROR(IF(ISNUMBER($F646),INT($F646),DATE(VALUE(MID(SUBSTITUTE(LEFT($F646,FIND(" ",$F646&amp;" ")-1),"/",REPT(" ",20)),41,20)),VALUE(LEFT(SUBSTITUTE(LEFT($F646,FIND(" ",$F646&amp;" ")-1),"/",REPT(" ",20)),20)),VALUE(MID(SUBSTITUTE(LEFT($F646,FIND(" ",$F646&amp;" ")-1),"/",REPT(" ",20)),21,20)))),0))</f>
        <v>0</v>
      </c>
      <c r="X646" s="25" t="str">
        <f aca="false">IF(ISNUMBER($N646),$N646*Validation!$B$5,"")</f>
        <v/>
      </c>
      <c r="Y646" s="26" t="str">
        <f aca="false">IF($A646="","",SUBSTITUTE(SUBSTITUTE(SUBSTITUTE(SUBSTITUTE(SUBSTITUTE(SUBSTITUTE(SUBSTITUTE(UPPER(TRIM($A646)),"Á","A"),"É","E"),"Í","I"),"Ó","O"),"Ú","U"),"Ñ","N"),"Ü","U"))</f>
        <v/>
      </c>
      <c r="Z646" s="26" t="str">
        <f aca="false">IF($Y646="","",LEFT($Y646,1)&amp;" "&amp;TRIM(RIGHT(SUBSTITUTE($Y646," ",REPT(" ",50)),50)))</f>
        <v/>
      </c>
      <c r="AA646" s="27" t="str">
        <f aca="false">IF($AF646="","",IF(COUNTIF(Validation!$U$19:$U$178,$AF646)&gt;0,"OK","NO MATCH"))</f>
        <v/>
      </c>
      <c r="AB646" s="27" t="str">
        <f aca="false">IF($W646=0,"",IF(AND($W646&gt;=Validation!$B$3,$W646&lt;=Validation!$C$3),"Yes","No"))</f>
        <v/>
      </c>
      <c r="AC646" s="26" t="str">
        <f aca="false">IF($A646="","",$AF646&amp;"|"&amp;TEXT($W646,"yyyy-mm-dd")&amp;"|"&amp;$J646&amp;"|"&amp;$N646)</f>
        <v/>
      </c>
      <c r="AD646" s="27" t="str">
        <f aca="false">IF($AC646="","",IF(COUNTIF($AC$2:$AC$3000,$AC646)&gt;1,"REVIEW","OK"))</f>
        <v/>
      </c>
      <c r="AE646" s="27" t="str">
        <f aca="false">IF(OR($W646=0,$O646=""),"",IF(IFERROR(IF(ISNUMBER($O646),INT($O646),DATE(VALUE(MID(SUBSTITUTE(LEFT($O646,FIND(" ",$O646&amp;" ")-1),"/",REPT(" ",20)),41,20)),VALUE(LEFT(SUBSTITUTE(LEFT($O646,FIND(" ",$O646&amp;" ")-1),"/",REPT(" ",20)),20)),VALUE(MID(SUBSTITUTE(LEFT($O646,FIND(" ",$O646&amp;" ")-1),"/",REPT(" ",20)),21,20)))),0)&gt;$W646,"Late","Same day"))</f>
        <v/>
      </c>
      <c r="AF646" s="26" t="str">
        <f aca="false">IF($A646="","",IFERROR(INDEX(Validation!$C$193:$C$217,MATCH($A646,Validation!$A$193:$A$217,0)),IF(COUNTIF(Validation!$U$19:$U$178,$Z646)&gt;0,$Z646,IF(COUNTIF(Validation!$S$19:$S$178,$AI646)=1,INDEX(Validation!$U$19:$U$178,MATCH($AI646,Validation!$S$19:$S$178,0)),$Z646))))</f>
        <v/>
      </c>
      <c r="AG646" s="27" t="str">
        <f aca="false">IF(COUNTA($A646:$U646)=0,"",IF($A646="","No name",IF($F646="","No date",IF($W646=0,"Date ilegible",IF(NOT(ISNUMBER($N646)),"Hours no numéricas",IF($AA646="NO MATCH","Person no identificada","OK"))))))</f>
        <v/>
      </c>
      <c r="AH646" s="27" t="str">
        <f aca="false">IF($W646=0,"No date",IF($W646&lt;Validation!$B$3,"Before period",IF($W646&gt;Validation!$C$3,"After period","In period")))</f>
        <v>No date</v>
      </c>
      <c r="AI646" s="26" t="str">
        <f aca="false">IF($Y646="","",TRIM(RIGHT(SUBSTITUTE($Y646," ",REPT(" ",50)),50)))</f>
        <v/>
      </c>
      <c r="AJ646" s="27" t="str">
        <f aca="false">IF($A646="","",IF(NOT(ISERROR(MATCH($A646,Validation!$A$193:$A$217,0))),"Manual mapping",IF(COUNTIF(Validation!$U$19:$U$178,$Z646)&gt;0,"Direct",IF(COUNTIF(Validation!$S$19:$S$178,$AI646)=1,"By surname","Unresolved"))))</f>
        <v/>
      </c>
      <c r="AK646" s="28" t="str">
        <f aca="false">IF($L646="","",IF(MATCH($L646,$L$2:$L$3000,0)&lt;&gt;ROW()-1,"",COUNT($AK$1:$AK645)+1))</f>
        <v/>
      </c>
      <c r="AL646" s="28" t="str">
        <f aca="false">IF($G646="","",IF(MATCH($G646,$G$2:$G$3000,0)&lt;&gt;ROW()-1,"",COUNT($AL$1:$AL645)+1))</f>
        <v/>
      </c>
      <c r="AM646" s="28" t="str">
        <f aca="false">IF($H646="","",IF(MATCH($H646,$H$2:$H$3000,0)&lt;&gt;ROW()-1,"",COUNT($AM$1:$AM645)+1))</f>
        <v/>
      </c>
      <c r="AN646" s="28" t="str">
        <f aca="false">IF($I646="","",IF(MATCH($I646,$I$2:$I$3000,0)&lt;&gt;ROW()-1,"",COUNT($AN$1:$AN645)+1))</f>
        <v/>
      </c>
      <c r="AO646" s="28" t="str">
        <f aca="false">IF($Q646="","",IF(MATCH($Q646,$Q$2:$Q$3000,0)&lt;&gt;ROW()-1,"",COUNT($AO$1:$AO645)+1))</f>
        <v/>
      </c>
    </row>
    <row r="647" customFormat="false" ht="12.75" hidden="false" customHeight="true" outlineLevel="0" collapsed="false">
      <c r="W647" s="24" t="n">
        <f aca="false">IF($F647="",0,IFERROR(IF(ISNUMBER($F647),INT($F647),DATE(VALUE(MID(SUBSTITUTE(LEFT($F647,FIND(" ",$F647&amp;" ")-1),"/",REPT(" ",20)),41,20)),VALUE(LEFT(SUBSTITUTE(LEFT($F647,FIND(" ",$F647&amp;" ")-1),"/",REPT(" ",20)),20)),VALUE(MID(SUBSTITUTE(LEFT($F647,FIND(" ",$F647&amp;" ")-1),"/",REPT(" ",20)),21,20)))),0))</f>
        <v>0</v>
      </c>
      <c r="X647" s="25" t="str">
        <f aca="false">IF(ISNUMBER($N647),$N647*Validation!$B$5,"")</f>
        <v/>
      </c>
      <c r="Y647" s="26" t="str">
        <f aca="false">IF($A647="","",SUBSTITUTE(SUBSTITUTE(SUBSTITUTE(SUBSTITUTE(SUBSTITUTE(SUBSTITUTE(SUBSTITUTE(UPPER(TRIM($A647)),"Á","A"),"É","E"),"Í","I"),"Ó","O"),"Ú","U"),"Ñ","N"),"Ü","U"))</f>
        <v/>
      </c>
      <c r="Z647" s="26" t="str">
        <f aca="false">IF($Y647="","",LEFT($Y647,1)&amp;" "&amp;TRIM(RIGHT(SUBSTITUTE($Y647," ",REPT(" ",50)),50)))</f>
        <v/>
      </c>
      <c r="AA647" s="27" t="str">
        <f aca="false">IF($AF647="","",IF(COUNTIF(Validation!$U$19:$U$178,$AF647)&gt;0,"OK","NO MATCH"))</f>
        <v/>
      </c>
      <c r="AB647" s="27" t="str">
        <f aca="false">IF($W647=0,"",IF(AND($W647&gt;=Validation!$B$3,$W647&lt;=Validation!$C$3),"Yes","No"))</f>
        <v/>
      </c>
      <c r="AC647" s="26" t="str">
        <f aca="false">IF($A647="","",$AF647&amp;"|"&amp;TEXT($W647,"yyyy-mm-dd")&amp;"|"&amp;$J647&amp;"|"&amp;$N647)</f>
        <v/>
      </c>
      <c r="AD647" s="27" t="str">
        <f aca="false">IF($AC647="","",IF(COUNTIF($AC$2:$AC$3000,$AC647)&gt;1,"REVIEW","OK"))</f>
        <v/>
      </c>
      <c r="AE647" s="27" t="str">
        <f aca="false">IF(OR($W647=0,$O647=""),"",IF(IFERROR(IF(ISNUMBER($O647),INT($O647),DATE(VALUE(MID(SUBSTITUTE(LEFT($O647,FIND(" ",$O647&amp;" ")-1),"/",REPT(" ",20)),41,20)),VALUE(LEFT(SUBSTITUTE(LEFT($O647,FIND(" ",$O647&amp;" ")-1),"/",REPT(" ",20)),20)),VALUE(MID(SUBSTITUTE(LEFT($O647,FIND(" ",$O647&amp;" ")-1),"/",REPT(" ",20)),21,20)))),0)&gt;$W647,"Late","Same day"))</f>
        <v/>
      </c>
      <c r="AF647" s="26" t="str">
        <f aca="false">IF($A647="","",IFERROR(INDEX(Validation!$C$193:$C$217,MATCH($A647,Validation!$A$193:$A$217,0)),IF(COUNTIF(Validation!$U$19:$U$178,$Z647)&gt;0,$Z647,IF(COUNTIF(Validation!$S$19:$S$178,$AI647)=1,INDEX(Validation!$U$19:$U$178,MATCH($AI647,Validation!$S$19:$S$178,0)),$Z647))))</f>
        <v/>
      </c>
      <c r="AG647" s="27" t="str">
        <f aca="false">IF(COUNTA($A647:$U647)=0,"",IF($A647="","No name",IF($F647="","No date",IF($W647=0,"Date ilegible",IF(NOT(ISNUMBER($N647)),"Hours no numéricas",IF($AA647="NO MATCH","Person no identificada","OK"))))))</f>
        <v/>
      </c>
      <c r="AH647" s="27" t="str">
        <f aca="false">IF($W647=0,"No date",IF($W647&lt;Validation!$B$3,"Before period",IF($W647&gt;Validation!$C$3,"After period","In period")))</f>
        <v>No date</v>
      </c>
      <c r="AI647" s="26" t="str">
        <f aca="false">IF($Y647="","",TRIM(RIGHT(SUBSTITUTE($Y647," ",REPT(" ",50)),50)))</f>
        <v/>
      </c>
      <c r="AJ647" s="27" t="str">
        <f aca="false">IF($A647="","",IF(NOT(ISERROR(MATCH($A647,Validation!$A$193:$A$217,0))),"Manual mapping",IF(COUNTIF(Validation!$U$19:$U$178,$Z647)&gt;0,"Direct",IF(COUNTIF(Validation!$S$19:$S$178,$AI647)=1,"By surname","Unresolved"))))</f>
        <v/>
      </c>
      <c r="AK647" s="28" t="str">
        <f aca="false">IF($L647="","",IF(MATCH($L647,$L$2:$L$3000,0)&lt;&gt;ROW()-1,"",COUNT($AK$1:$AK646)+1))</f>
        <v/>
      </c>
      <c r="AL647" s="28" t="str">
        <f aca="false">IF($G647="","",IF(MATCH($G647,$G$2:$G$3000,0)&lt;&gt;ROW()-1,"",COUNT($AL$1:$AL646)+1))</f>
        <v/>
      </c>
      <c r="AM647" s="28" t="str">
        <f aca="false">IF($H647="","",IF(MATCH($H647,$H$2:$H$3000,0)&lt;&gt;ROW()-1,"",COUNT($AM$1:$AM646)+1))</f>
        <v/>
      </c>
      <c r="AN647" s="28" t="str">
        <f aca="false">IF($I647="","",IF(MATCH($I647,$I$2:$I$3000,0)&lt;&gt;ROW()-1,"",COUNT($AN$1:$AN646)+1))</f>
        <v/>
      </c>
      <c r="AO647" s="28" t="str">
        <f aca="false">IF($Q647="","",IF(MATCH($Q647,$Q$2:$Q$3000,0)&lt;&gt;ROW()-1,"",COUNT($AO$1:$AO646)+1))</f>
        <v/>
      </c>
    </row>
    <row r="648" customFormat="false" ht="12.75" hidden="false" customHeight="true" outlineLevel="0" collapsed="false">
      <c r="W648" s="24" t="n">
        <f aca="false">IF($F648="",0,IFERROR(IF(ISNUMBER($F648),INT($F648),DATE(VALUE(MID(SUBSTITUTE(LEFT($F648,FIND(" ",$F648&amp;" ")-1),"/",REPT(" ",20)),41,20)),VALUE(LEFT(SUBSTITUTE(LEFT($F648,FIND(" ",$F648&amp;" ")-1),"/",REPT(" ",20)),20)),VALUE(MID(SUBSTITUTE(LEFT($F648,FIND(" ",$F648&amp;" ")-1),"/",REPT(" ",20)),21,20)))),0))</f>
        <v>0</v>
      </c>
      <c r="X648" s="25" t="str">
        <f aca="false">IF(ISNUMBER($N648),$N648*Validation!$B$5,"")</f>
        <v/>
      </c>
      <c r="Y648" s="26" t="str">
        <f aca="false">IF($A648="","",SUBSTITUTE(SUBSTITUTE(SUBSTITUTE(SUBSTITUTE(SUBSTITUTE(SUBSTITUTE(SUBSTITUTE(UPPER(TRIM($A648)),"Á","A"),"É","E"),"Í","I"),"Ó","O"),"Ú","U"),"Ñ","N"),"Ü","U"))</f>
        <v/>
      </c>
      <c r="Z648" s="26" t="str">
        <f aca="false">IF($Y648="","",LEFT($Y648,1)&amp;" "&amp;TRIM(RIGHT(SUBSTITUTE($Y648," ",REPT(" ",50)),50)))</f>
        <v/>
      </c>
      <c r="AA648" s="27" t="str">
        <f aca="false">IF($AF648="","",IF(COUNTIF(Validation!$U$19:$U$178,$AF648)&gt;0,"OK","NO MATCH"))</f>
        <v/>
      </c>
      <c r="AB648" s="27" t="str">
        <f aca="false">IF($W648=0,"",IF(AND($W648&gt;=Validation!$B$3,$W648&lt;=Validation!$C$3),"Yes","No"))</f>
        <v/>
      </c>
      <c r="AC648" s="26" t="str">
        <f aca="false">IF($A648="","",$AF648&amp;"|"&amp;TEXT($W648,"yyyy-mm-dd")&amp;"|"&amp;$J648&amp;"|"&amp;$N648)</f>
        <v/>
      </c>
      <c r="AD648" s="27" t="str">
        <f aca="false">IF($AC648="","",IF(COUNTIF($AC$2:$AC$3000,$AC648)&gt;1,"REVIEW","OK"))</f>
        <v/>
      </c>
      <c r="AE648" s="27" t="str">
        <f aca="false">IF(OR($W648=0,$O648=""),"",IF(IFERROR(IF(ISNUMBER($O648),INT($O648),DATE(VALUE(MID(SUBSTITUTE(LEFT($O648,FIND(" ",$O648&amp;" ")-1),"/",REPT(" ",20)),41,20)),VALUE(LEFT(SUBSTITUTE(LEFT($O648,FIND(" ",$O648&amp;" ")-1),"/",REPT(" ",20)),20)),VALUE(MID(SUBSTITUTE(LEFT($O648,FIND(" ",$O648&amp;" ")-1),"/",REPT(" ",20)),21,20)))),0)&gt;$W648,"Late","Same day"))</f>
        <v/>
      </c>
      <c r="AF648" s="26" t="str">
        <f aca="false">IF($A648="","",IFERROR(INDEX(Validation!$C$193:$C$217,MATCH($A648,Validation!$A$193:$A$217,0)),IF(COUNTIF(Validation!$U$19:$U$178,$Z648)&gt;0,$Z648,IF(COUNTIF(Validation!$S$19:$S$178,$AI648)=1,INDEX(Validation!$U$19:$U$178,MATCH($AI648,Validation!$S$19:$S$178,0)),$Z648))))</f>
        <v/>
      </c>
      <c r="AG648" s="27" t="str">
        <f aca="false">IF(COUNTA($A648:$U648)=0,"",IF($A648="","No name",IF($F648="","No date",IF($W648=0,"Date ilegible",IF(NOT(ISNUMBER($N648)),"Hours no numéricas",IF($AA648="NO MATCH","Person no identificada","OK"))))))</f>
        <v/>
      </c>
      <c r="AH648" s="27" t="str">
        <f aca="false">IF($W648=0,"No date",IF($W648&lt;Validation!$B$3,"Before period",IF($W648&gt;Validation!$C$3,"After period","In period")))</f>
        <v>No date</v>
      </c>
      <c r="AI648" s="26" t="str">
        <f aca="false">IF($Y648="","",TRIM(RIGHT(SUBSTITUTE($Y648," ",REPT(" ",50)),50)))</f>
        <v/>
      </c>
      <c r="AJ648" s="27" t="str">
        <f aca="false">IF($A648="","",IF(NOT(ISERROR(MATCH($A648,Validation!$A$193:$A$217,0))),"Manual mapping",IF(COUNTIF(Validation!$U$19:$U$178,$Z648)&gt;0,"Direct",IF(COUNTIF(Validation!$S$19:$S$178,$AI648)=1,"By surname","Unresolved"))))</f>
        <v/>
      </c>
      <c r="AK648" s="28" t="str">
        <f aca="false">IF($L648="","",IF(MATCH($L648,$L$2:$L$3000,0)&lt;&gt;ROW()-1,"",COUNT($AK$1:$AK647)+1))</f>
        <v/>
      </c>
      <c r="AL648" s="28" t="str">
        <f aca="false">IF($G648="","",IF(MATCH($G648,$G$2:$G$3000,0)&lt;&gt;ROW()-1,"",COUNT($AL$1:$AL647)+1))</f>
        <v/>
      </c>
      <c r="AM648" s="28" t="str">
        <f aca="false">IF($H648="","",IF(MATCH($H648,$H$2:$H$3000,0)&lt;&gt;ROW()-1,"",COUNT($AM$1:$AM647)+1))</f>
        <v/>
      </c>
      <c r="AN648" s="28" t="str">
        <f aca="false">IF($I648="","",IF(MATCH($I648,$I$2:$I$3000,0)&lt;&gt;ROW()-1,"",COUNT($AN$1:$AN647)+1))</f>
        <v/>
      </c>
      <c r="AO648" s="28" t="str">
        <f aca="false">IF($Q648="","",IF(MATCH($Q648,$Q$2:$Q$3000,0)&lt;&gt;ROW()-1,"",COUNT($AO$1:$AO647)+1))</f>
        <v/>
      </c>
    </row>
    <row r="649" customFormat="false" ht="12.75" hidden="false" customHeight="true" outlineLevel="0" collapsed="false">
      <c r="W649" s="24" t="n">
        <f aca="false">IF($F649="",0,IFERROR(IF(ISNUMBER($F649),INT($F649),DATE(VALUE(MID(SUBSTITUTE(LEFT($F649,FIND(" ",$F649&amp;" ")-1),"/",REPT(" ",20)),41,20)),VALUE(LEFT(SUBSTITUTE(LEFT($F649,FIND(" ",$F649&amp;" ")-1),"/",REPT(" ",20)),20)),VALUE(MID(SUBSTITUTE(LEFT($F649,FIND(" ",$F649&amp;" ")-1),"/",REPT(" ",20)),21,20)))),0))</f>
        <v>0</v>
      </c>
      <c r="X649" s="25" t="str">
        <f aca="false">IF(ISNUMBER($N649),$N649*Validation!$B$5,"")</f>
        <v/>
      </c>
      <c r="Y649" s="26" t="str">
        <f aca="false">IF($A649="","",SUBSTITUTE(SUBSTITUTE(SUBSTITUTE(SUBSTITUTE(SUBSTITUTE(SUBSTITUTE(SUBSTITUTE(UPPER(TRIM($A649)),"Á","A"),"É","E"),"Í","I"),"Ó","O"),"Ú","U"),"Ñ","N"),"Ü","U"))</f>
        <v/>
      </c>
      <c r="Z649" s="26" t="str">
        <f aca="false">IF($Y649="","",LEFT($Y649,1)&amp;" "&amp;TRIM(RIGHT(SUBSTITUTE($Y649," ",REPT(" ",50)),50)))</f>
        <v/>
      </c>
      <c r="AA649" s="27" t="str">
        <f aca="false">IF($AF649="","",IF(COUNTIF(Validation!$U$19:$U$178,$AF649)&gt;0,"OK","NO MATCH"))</f>
        <v/>
      </c>
      <c r="AB649" s="27" t="str">
        <f aca="false">IF($W649=0,"",IF(AND($W649&gt;=Validation!$B$3,$W649&lt;=Validation!$C$3),"Yes","No"))</f>
        <v/>
      </c>
      <c r="AC649" s="26" t="str">
        <f aca="false">IF($A649="","",$AF649&amp;"|"&amp;TEXT($W649,"yyyy-mm-dd")&amp;"|"&amp;$J649&amp;"|"&amp;$N649)</f>
        <v/>
      </c>
      <c r="AD649" s="27" t="str">
        <f aca="false">IF($AC649="","",IF(COUNTIF($AC$2:$AC$3000,$AC649)&gt;1,"REVIEW","OK"))</f>
        <v/>
      </c>
      <c r="AE649" s="27" t="str">
        <f aca="false">IF(OR($W649=0,$O649=""),"",IF(IFERROR(IF(ISNUMBER($O649),INT($O649),DATE(VALUE(MID(SUBSTITUTE(LEFT($O649,FIND(" ",$O649&amp;" ")-1),"/",REPT(" ",20)),41,20)),VALUE(LEFT(SUBSTITUTE(LEFT($O649,FIND(" ",$O649&amp;" ")-1),"/",REPT(" ",20)),20)),VALUE(MID(SUBSTITUTE(LEFT($O649,FIND(" ",$O649&amp;" ")-1),"/",REPT(" ",20)),21,20)))),0)&gt;$W649,"Late","Same day"))</f>
        <v/>
      </c>
      <c r="AF649" s="26" t="str">
        <f aca="false">IF($A649="","",IFERROR(INDEX(Validation!$C$193:$C$217,MATCH($A649,Validation!$A$193:$A$217,0)),IF(COUNTIF(Validation!$U$19:$U$178,$Z649)&gt;0,$Z649,IF(COUNTIF(Validation!$S$19:$S$178,$AI649)=1,INDEX(Validation!$U$19:$U$178,MATCH($AI649,Validation!$S$19:$S$178,0)),$Z649))))</f>
        <v/>
      </c>
      <c r="AG649" s="27" t="str">
        <f aca="false">IF(COUNTA($A649:$U649)=0,"",IF($A649="","No name",IF($F649="","No date",IF($W649=0,"Date ilegible",IF(NOT(ISNUMBER($N649)),"Hours no numéricas",IF($AA649="NO MATCH","Person no identificada","OK"))))))</f>
        <v/>
      </c>
      <c r="AH649" s="27" t="str">
        <f aca="false">IF($W649=0,"No date",IF($W649&lt;Validation!$B$3,"Before period",IF($W649&gt;Validation!$C$3,"After period","In period")))</f>
        <v>No date</v>
      </c>
      <c r="AI649" s="26" t="str">
        <f aca="false">IF($Y649="","",TRIM(RIGHT(SUBSTITUTE($Y649," ",REPT(" ",50)),50)))</f>
        <v/>
      </c>
      <c r="AJ649" s="27" t="str">
        <f aca="false">IF($A649="","",IF(NOT(ISERROR(MATCH($A649,Validation!$A$193:$A$217,0))),"Manual mapping",IF(COUNTIF(Validation!$U$19:$U$178,$Z649)&gt;0,"Direct",IF(COUNTIF(Validation!$S$19:$S$178,$AI649)=1,"By surname","Unresolved"))))</f>
        <v/>
      </c>
      <c r="AK649" s="28" t="str">
        <f aca="false">IF($L649="","",IF(MATCH($L649,$L$2:$L$3000,0)&lt;&gt;ROW()-1,"",COUNT($AK$1:$AK648)+1))</f>
        <v/>
      </c>
      <c r="AL649" s="28" t="str">
        <f aca="false">IF($G649="","",IF(MATCH($G649,$G$2:$G$3000,0)&lt;&gt;ROW()-1,"",COUNT($AL$1:$AL648)+1))</f>
        <v/>
      </c>
      <c r="AM649" s="28" t="str">
        <f aca="false">IF($H649="","",IF(MATCH($H649,$H$2:$H$3000,0)&lt;&gt;ROW()-1,"",COUNT($AM$1:$AM648)+1))</f>
        <v/>
      </c>
      <c r="AN649" s="28" t="str">
        <f aca="false">IF($I649="","",IF(MATCH($I649,$I$2:$I$3000,0)&lt;&gt;ROW()-1,"",COUNT($AN$1:$AN648)+1))</f>
        <v/>
      </c>
      <c r="AO649" s="28" t="str">
        <f aca="false">IF($Q649="","",IF(MATCH($Q649,$Q$2:$Q$3000,0)&lt;&gt;ROW()-1,"",COUNT($AO$1:$AO648)+1))</f>
        <v/>
      </c>
    </row>
    <row r="650" customFormat="false" ht="12.75" hidden="false" customHeight="true" outlineLevel="0" collapsed="false">
      <c r="W650" s="24" t="n">
        <f aca="false">IF($F650="",0,IFERROR(IF(ISNUMBER($F650),INT($F650),DATE(VALUE(MID(SUBSTITUTE(LEFT($F650,FIND(" ",$F650&amp;" ")-1),"/",REPT(" ",20)),41,20)),VALUE(LEFT(SUBSTITUTE(LEFT($F650,FIND(" ",$F650&amp;" ")-1),"/",REPT(" ",20)),20)),VALUE(MID(SUBSTITUTE(LEFT($F650,FIND(" ",$F650&amp;" ")-1),"/",REPT(" ",20)),21,20)))),0))</f>
        <v>0</v>
      </c>
      <c r="X650" s="25" t="str">
        <f aca="false">IF(ISNUMBER($N650),$N650*Validation!$B$5,"")</f>
        <v/>
      </c>
      <c r="Y650" s="26" t="str">
        <f aca="false">IF($A650="","",SUBSTITUTE(SUBSTITUTE(SUBSTITUTE(SUBSTITUTE(SUBSTITUTE(SUBSTITUTE(SUBSTITUTE(UPPER(TRIM($A650)),"Á","A"),"É","E"),"Í","I"),"Ó","O"),"Ú","U"),"Ñ","N"),"Ü","U"))</f>
        <v/>
      </c>
      <c r="Z650" s="26" t="str">
        <f aca="false">IF($Y650="","",LEFT($Y650,1)&amp;" "&amp;TRIM(RIGHT(SUBSTITUTE($Y650," ",REPT(" ",50)),50)))</f>
        <v/>
      </c>
      <c r="AA650" s="27" t="str">
        <f aca="false">IF($AF650="","",IF(COUNTIF(Validation!$U$19:$U$178,$AF650)&gt;0,"OK","NO MATCH"))</f>
        <v/>
      </c>
      <c r="AB650" s="27" t="str">
        <f aca="false">IF($W650=0,"",IF(AND($W650&gt;=Validation!$B$3,$W650&lt;=Validation!$C$3),"Yes","No"))</f>
        <v/>
      </c>
      <c r="AC650" s="26" t="str">
        <f aca="false">IF($A650="","",$AF650&amp;"|"&amp;TEXT($W650,"yyyy-mm-dd")&amp;"|"&amp;$J650&amp;"|"&amp;$N650)</f>
        <v/>
      </c>
      <c r="AD650" s="27" t="str">
        <f aca="false">IF($AC650="","",IF(COUNTIF($AC$2:$AC$3000,$AC650)&gt;1,"REVIEW","OK"))</f>
        <v/>
      </c>
      <c r="AE650" s="27" t="str">
        <f aca="false">IF(OR($W650=0,$O650=""),"",IF(IFERROR(IF(ISNUMBER($O650),INT($O650),DATE(VALUE(MID(SUBSTITUTE(LEFT($O650,FIND(" ",$O650&amp;" ")-1),"/",REPT(" ",20)),41,20)),VALUE(LEFT(SUBSTITUTE(LEFT($O650,FIND(" ",$O650&amp;" ")-1),"/",REPT(" ",20)),20)),VALUE(MID(SUBSTITUTE(LEFT($O650,FIND(" ",$O650&amp;" ")-1),"/",REPT(" ",20)),21,20)))),0)&gt;$W650,"Late","Same day"))</f>
        <v/>
      </c>
      <c r="AF650" s="26" t="str">
        <f aca="false">IF($A650="","",IFERROR(INDEX(Validation!$C$193:$C$217,MATCH($A650,Validation!$A$193:$A$217,0)),IF(COUNTIF(Validation!$U$19:$U$178,$Z650)&gt;0,$Z650,IF(COUNTIF(Validation!$S$19:$S$178,$AI650)=1,INDEX(Validation!$U$19:$U$178,MATCH($AI650,Validation!$S$19:$S$178,0)),$Z650))))</f>
        <v/>
      </c>
      <c r="AG650" s="27" t="str">
        <f aca="false">IF(COUNTA($A650:$U650)=0,"",IF($A650="","No name",IF($F650="","No date",IF($W650=0,"Date ilegible",IF(NOT(ISNUMBER($N650)),"Hours no numéricas",IF($AA650="NO MATCH","Person no identificada","OK"))))))</f>
        <v/>
      </c>
      <c r="AH650" s="27" t="str">
        <f aca="false">IF($W650=0,"No date",IF($W650&lt;Validation!$B$3,"Before period",IF($W650&gt;Validation!$C$3,"After period","In period")))</f>
        <v>No date</v>
      </c>
      <c r="AI650" s="26" t="str">
        <f aca="false">IF($Y650="","",TRIM(RIGHT(SUBSTITUTE($Y650," ",REPT(" ",50)),50)))</f>
        <v/>
      </c>
      <c r="AJ650" s="27" t="str">
        <f aca="false">IF($A650="","",IF(NOT(ISERROR(MATCH($A650,Validation!$A$193:$A$217,0))),"Manual mapping",IF(COUNTIF(Validation!$U$19:$U$178,$Z650)&gt;0,"Direct",IF(COUNTIF(Validation!$S$19:$S$178,$AI650)=1,"By surname","Unresolved"))))</f>
        <v/>
      </c>
      <c r="AK650" s="28" t="str">
        <f aca="false">IF($L650="","",IF(MATCH($L650,$L$2:$L$3000,0)&lt;&gt;ROW()-1,"",COUNT($AK$1:$AK649)+1))</f>
        <v/>
      </c>
      <c r="AL650" s="28" t="str">
        <f aca="false">IF($G650="","",IF(MATCH($G650,$G$2:$G$3000,0)&lt;&gt;ROW()-1,"",COUNT($AL$1:$AL649)+1))</f>
        <v/>
      </c>
      <c r="AM650" s="28" t="str">
        <f aca="false">IF($H650="","",IF(MATCH($H650,$H$2:$H$3000,0)&lt;&gt;ROW()-1,"",COUNT($AM$1:$AM649)+1))</f>
        <v/>
      </c>
      <c r="AN650" s="28" t="str">
        <f aca="false">IF($I650="","",IF(MATCH($I650,$I$2:$I$3000,0)&lt;&gt;ROW()-1,"",COUNT($AN$1:$AN649)+1))</f>
        <v/>
      </c>
      <c r="AO650" s="28" t="str">
        <f aca="false">IF($Q650="","",IF(MATCH($Q650,$Q$2:$Q$3000,0)&lt;&gt;ROW()-1,"",COUNT($AO$1:$AO649)+1))</f>
        <v/>
      </c>
    </row>
    <row r="651" customFormat="false" ht="12.75" hidden="false" customHeight="true" outlineLevel="0" collapsed="false">
      <c r="W651" s="24" t="n">
        <f aca="false">IF($F651="",0,IFERROR(IF(ISNUMBER($F651),INT($F651),DATE(VALUE(MID(SUBSTITUTE(LEFT($F651,FIND(" ",$F651&amp;" ")-1),"/",REPT(" ",20)),41,20)),VALUE(LEFT(SUBSTITUTE(LEFT($F651,FIND(" ",$F651&amp;" ")-1),"/",REPT(" ",20)),20)),VALUE(MID(SUBSTITUTE(LEFT($F651,FIND(" ",$F651&amp;" ")-1),"/",REPT(" ",20)),21,20)))),0))</f>
        <v>0</v>
      </c>
      <c r="X651" s="25" t="str">
        <f aca="false">IF(ISNUMBER($N651),$N651*Validation!$B$5,"")</f>
        <v/>
      </c>
      <c r="Y651" s="26" t="str">
        <f aca="false">IF($A651="","",SUBSTITUTE(SUBSTITUTE(SUBSTITUTE(SUBSTITUTE(SUBSTITUTE(SUBSTITUTE(SUBSTITUTE(UPPER(TRIM($A651)),"Á","A"),"É","E"),"Í","I"),"Ó","O"),"Ú","U"),"Ñ","N"),"Ü","U"))</f>
        <v/>
      </c>
      <c r="Z651" s="26" t="str">
        <f aca="false">IF($Y651="","",LEFT($Y651,1)&amp;" "&amp;TRIM(RIGHT(SUBSTITUTE($Y651," ",REPT(" ",50)),50)))</f>
        <v/>
      </c>
      <c r="AA651" s="27" t="str">
        <f aca="false">IF($AF651="","",IF(COUNTIF(Validation!$U$19:$U$178,$AF651)&gt;0,"OK","NO MATCH"))</f>
        <v/>
      </c>
      <c r="AB651" s="27" t="str">
        <f aca="false">IF($W651=0,"",IF(AND($W651&gt;=Validation!$B$3,$W651&lt;=Validation!$C$3),"Yes","No"))</f>
        <v/>
      </c>
      <c r="AC651" s="26" t="str">
        <f aca="false">IF($A651="","",$AF651&amp;"|"&amp;TEXT($W651,"yyyy-mm-dd")&amp;"|"&amp;$J651&amp;"|"&amp;$N651)</f>
        <v/>
      </c>
      <c r="AD651" s="27" t="str">
        <f aca="false">IF($AC651="","",IF(COUNTIF($AC$2:$AC$3000,$AC651)&gt;1,"REVIEW","OK"))</f>
        <v/>
      </c>
      <c r="AE651" s="27" t="str">
        <f aca="false">IF(OR($W651=0,$O651=""),"",IF(IFERROR(IF(ISNUMBER($O651),INT($O651),DATE(VALUE(MID(SUBSTITUTE(LEFT($O651,FIND(" ",$O651&amp;" ")-1),"/",REPT(" ",20)),41,20)),VALUE(LEFT(SUBSTITUTE(LEFT($O651,FIND(" ",$O651&amp;" ")-1),"/",REPT(" ",20)),20)),VALUE(MID(SUBSTITUTE(LEFT($O651,FIND(" ",$O651&amp;" ")-1),"/",REPT(" ",20)),21,20)))),0)&gt;$W651,"Late","Same day"))</f>
        <v/>
      </c>
      <c r="AF651" s="26" t="str">
        <f aca="false">IF($A651="","",IFERROR(INDEX(Validation!$C$193:$C$217,MATCH($A651,Validation!$A$193:$A$217,0)),IF(COUNTIF(Validation!$U$19:$U$178,$Z651)&gt;0,$Z651,IF(COUNTIF(Validation!$S$19:$S$178,$AI651)=1,INDEX(Validation!$U$19:$U$178,MATCH($AI651,Validation!$S$19:$S$178,0)),$Z651))))</f>
        <v/>
      </c>
      <c r="AG651" s="27" t="str">
        <f aca="false">IF(COUNTA($A651:$U651)=0,"",IF($A651="","No name",IF($F651="","No date",IF($W651=0,"Date ilegible",IF(NOT(ISNUMBER($N651)),"Hours no numéricas",IF($AA651="NO MATCH","Person no identificada","OK"))))))</f>
        <v/>
      </c>
      <c r="AH651" s="27" t="str">
        <f aca="false">IF($W651=0,"No date",IF($W651&lt;Validation!$B$3,"Before period",IF($W651&gt;Validation!$C$3,"After period","In period")))</f>
        <v>No date</v>
      </c>
      <c r="AI651" s="26" t="str">
        <f aca="false">IF($Y651="","",TRIM(RIGHT(SUBSTITUTE($Y651," ",REPT(" ",50)),50)))</f>
        <v/>
      </c>
      <c r="AJ651" s="27" t="str">
        <f aca="false">IF($A651="","",IF(NOT(ISERROR(MATCH($A651,Validation!$A$193:$A$217,0))),"Manual mapping",IF(COUNTIF(Validation!$U$19:$U$178,$Z651)&gt;0,"Direct",IF(COUNTIF(Validation!$S$19:$S$178,$AI651)=1,"By surname","Unresolved"))))</f>
        <v/>
      </c>
      <c r="AK651" s="28" t="str">
        <f aca="false">IF($L651="","",IF(MATCH($L651,$L$2:$L$3000,0)&lt;&gt;ROW()-1,"",COUNT($AK$1:$AK650)+1))</f>
        <v/>
      </c>
      <c r="AL651" s="28" t="str">
        <f aca="false">IF($G651="","",IF(MATCH($G651,$G$2:$G$3000,0)&lt;&gt;ROW()-1,"",COUNT($AL$1:$AL650)+1))</f>
        <v/>
      </c>
      <c r="AM651" s="28" t="str">
        <f aca="false">IF($H651="","",IF(MATCH($H651,$H$2:$H$3000,0)&lt;&gt;ROW()-1,"",COUNT($AM$1:$AM650)+1))</f>
        <v/>
      </c>
      <c r="AN651" s="28" t="str">
        <f aca="false">IF($I651="","",IF(MATCH($I651,$I$2:$I$3000,0)&lt;&gt;ROW()-1,"",COUNT($AN$1:$AN650)+1))</f>
        <v/>
      </c>
      <c r="AO651" s="28" t="str">
        <f aca="false">IF($Q651="","",IF(MATCH($Q651,$Q$2:$Q$3000,0)&lt;&gt;ROW()-1,"",COUNT($AO$1:$AO650)+1))</f>
        <v/>
      </c>
    </row>
    <row r="652" customFormat="false" ht="12.75" hidden="false" customHeight="true" outlineLevel="0" collapsed="false">
      <c r="W652" s="24" t="n">
        <f aca="false">IF($F652="",0,IFERROR(IF(ISNUMBER($F652),INT($F652),DATE(VALUE(MID(SUBSTITUTE(LEFT($F652,FIND(" ",$F652&amp;" ")-1),"/",REPT(" ",20)),41,20)),VALUE(LEFT(SUBSTITUTE(LEFT($F652,FIND(" ",$F652&amp;" ")-1),"/",REPT(" ",20)),20)),VALUE(MID(SUBSTITUTE(LEFT($F652,FIND(" ",$F652&amp;" ")-1),"/",REPT(" ",20)),21,20)))),0))</f>
        <v>0</v>
      </c>
      <c r="X652" s="25" t="str">
        <f aca="false">IF(ISNUMBER($N652),$N652*Validation!$B$5,"")</f>
        <v/>
      </c>
      <c r="Y652" s="26" t="str">
        <f aca="false">IF($A652="","",SUBSTITUTE(SUBSTITUTE(SUBSTITUTE(SUBSTITUTE(SUBSTITUTE(SUBSTITUTE(SUBSTITUTE(UPPER(TRIM($A652)),"Á","A"),"É","E"),"Í","I"),"Ó","O"),"Ú","U"),"Ñ","N"),"Ü","U"))</f>
        <v/>
      </c>
      <c r="Z652" s="26" t="str">
        <f aca="false">IF($Y652="","",LEFT($Y652,1)&amp;" "&amp;TRIM(RIGHT(SUBSTITUTE($Y652," ",REPT(" ",50)),50)))</f>
        <v/>
      </c>
      <c r="AA652" s="27" t="str">
        <f aca="false">IF($AF652="","",IF(COUNTIF(Validation!$U$19:$U$178,$AF652)&gt;0,"OK","NO MATCH"))</f>
        <v/>
      </c>
      <c r="AB652" s="27" t="str">
        <f aca="false">IF($W652=0,"",IF(AND($W652&gt;=Validation!$B$3,$W652&lt;=Validation!$C$3),"Yes","No"))</f>
        <v/>
      </c>
      <c r="AC652" s="26" t="str">
        <f aca="false">IF($A652="","",$AF652&amp;"|"&amp;TEXT($W652,"yyyy-mm-dd")&amp;"|"&amp;$J652&amp;"|"&amp;$N652)</f>
        <v/>
      </c>
      <c r="AD652" s="27" t="str">
        <f aca="false">IF($AC652="","",IF(COUNTIF($AC$2:$AC$3000,$AC652)&gt;1,"REVIEW","OK"))</f>
        <v/>
      </c>
      <c r="AE652" s="27" t="str">
        <f aca="false">IF(OR($W652=0,$O652=""),"",IF(IFERROR(IF(ISNUMBER($O652),INT($O652),DATE(VALUE(MID(SUBSTITUTE(LEFT($O652,FIND(" ",$O652&amp;" ")-1),"/",REPT(" ",20)),41,20)),VALUE(LEFT(SUBSTITUTE(LEFT($O652,FIND(" ",$O652&amp;" ")-1),"/",REPT(" ",20)),20)),VALUE(MID(SUBSTITUTE(LEFT($O652,FIND(" ",$O652&amp;" ")-1),"/",REPT(" ",20)),21,20)))),0)&gt;$W652,"Late","Same day"))</f>
        <v/>
      </c>
      <c r="AF652" s="26" t="str">
        <f aca="false">IF($A652="","",IFERROR(INDEX(Validation!$C$193:$C$217,MATCH($A652,Validation!$A$193:$A$217,0)),IF(COUNTIF(Validation!$U$19:$U$178,$Z652)&gt;0,$Z652,IF(COUNTIF(Validation!$S$19:$S$178,$AI652)=1,INDEX(Validation!$U$19:$U$178,MATCH($AI652,Validation!$S$19:$S$178,0)),$Z652))))</f>
        <v/>
      </c>
      <c r="AG652" s="27" t="str">
        <f aca="false">IF(COUNTA($A652:$U652)=0,"",IF($A652="","No name",IF($F652="","No date",IF($W652=0,"Date ilegible",IF(NOT(ISNUMBER($N652)),"Hours no numéricas",IF($AA652="NO MATCH","Person no identificada","OK"))))))</f>
        <v/>
      </c>
      <c r="AH652" s="27" t="str">
        <f aca="false">IF($W652=0,"No date",IF($W652&lt;Validation!$B$3,"Before period",IF($W652&gt;Validation!$C$3,"After period","In period")))</f>
        <v>No date</v>
      </c>
      <c r="AI652" s="26" t="str">
        <f aca="false">IF($Y652="","",TRIM(RIGHT(SUBSTITUTE($Y652," ",REPT(" ",50)),50)))</f>
        <v/>
      </c>
      <c r="AJ652" s="27" t="str">
        <f aca="false">IF($A652="","",IF(NOT(ISERROR(MATCH($A652,Validation!$A$193:$A$217,0))),"Manual mapping",IF(COUNTIF(Validation!$U$19:$U$178,$Z652)&gt;0,"Direct",IF(COUNTIF(Validation!$S$19:$S$178,$AI652)=1,"By surname","Unresolved"))))</f>
        <v/>
      </c>
      <c r="AK652" s="28" t="str">
        <f aca="false">IF($L652="","",IF(MATCH($L652,$L$2:$L$3000,0)&lt;&gt;ROW()-1,"",COUNT($AK$1:$AK651)+1))</f>
        <v/>
      </c>
      <c r="AL652" s="28" t="str">
        <f aca="false">IF($G652="","",IF(MATCH($G652,$G$2:$G$3000,0)&lt;&gt;ROW()-1,"",COUNT($AL$1:$AL651)+1))</f>
        <v/>
      </c>
      <c r="AM652" s="28" t="str">
        <f aca="false">IF($H652="","",IF(MATCH($H652,$H$2:$H$3000,0)&lt;&gt;ROW()-1,"",COUNT($AM$1:$AM651)+1))</f>
        <v/>
      </c>
      <c r="AN652" s="28" t="str">
        <f aca="false">IF($I652="","",IF(MATCH($I652,$I$2:$I$3000,0)&lt;&gt;ROW()-1,"",COUNT($AN$1:$AN651)+1))</f>
        <v/>
      </c>
      <c r="AO652" s="28" t="str">
        <f aca="false">IF($Q652="","",IF(MATCH($Q652,$Q$2:$Q$3000,0)&lt;&gt;ROW()-1,"",COUNT($AO$1:$AO651)+1))</f>
        <v/>
      </c>
    </row>
    <row r="653" customFormat="false" ht="12.75" hidden="false" customHeight="true" outlineLevel="0" collapsed="false">
      <c r="W653" s="24" t="n">
        <f aca="false">IF($F653="",0,IFERROR(IF(ISNUMBER($F653),INT($F653),DATE(VALUE(MID(SUBSTITUTE(LEFT($F653,FIND(" ",$F653&amp;" ")-1),"/",REPT(" ",20)),41,20)),VALUE(LEFT(SUBSTITUTE(LEFT($F653,FIND(" ",$F653&amp;" ")-1),"/",REPT(" ",20)),20)),VALUE(MID(SUBSTITUTE(LEFT($F653,FIND(" ",$F653&amp;" ")-1),"/",REPT(" ",20)),21,20)))),0))</f>
        <v>0</v>
      </c>
      <c r="X653" s="25" t="str">
        <f aca="false">IF(ISNUMBER($N653),$N653*Validation!$B$5,"")</f>
        <v/>
      </c>
      <c r="Y653" s="26" t="str">
        <f aca="false">IF($A653="","",SUBSTITUTE(SUBSTITUTE(SUBSTITUTE(SUBSTITUTE(SUBSTITUTE(SUBSTITUTE(SUBSTITUTE(UPPER(TRIM($A653)),"Á","A"),"É","E"),"Í","I"),"Ó","O"),"Ú","U"),"Ñ","N"),"Ü","U"))</f>
        <v/>
      </c>
      <c r="Z653" s="26" t="str">
        <f aca="false">IF($Y653="","",LEFT($Y653,1)&amp;" "&amp;TRIM(RIGHT(SUBSTITUTE($Y653," ",REPT(" ",50)),50)))</f>
        <v/>
      </c>
      <c r="AA653" s="27" t="str">
        <f aca="false">IF($AF653="","",IF(COUNTIF(Validation!$U$19:$U$178,$AF653)&gt;0,"OK","NO MATCH"))</f>
        <v/>
      </c>
      <c r="AB653" s="27" t="str">
        <f aca="false">IF($W653=0,"",IF(AND($W653&gt;=Validation!$B$3,$W653&lt;=Validation!$C$3),"Yes","No"))</f>
        <v/>
      </c>
      <c r="AC653" s="26" t="str">
        <f aca="false">IF($A653="","",$AF653&amp;"|"&amp;TEXT($W653,"yyyy-mm-dd")&amp;"|"&amp;$J653&amp;"|"&amp;$N653)</f>
        <v/>
      </c>
      <c r="AD653" s="27" t="str">
        <f aca="false">IF($AC653="","",IF(COUNTIF($AC$2:$AC$3000,$AC653)&gt;1,"REVIEW","OK"))</f>
        <v/>
      </c>
      <c r="AE653" s="27" t="str">
        <f aca="false">IF(OR($W653=0,$O653=""),"",IF(IFERROR(IF(ISNUMBER($O653),INT($O653),DATE(VALUE(MID(SUBSTITUTE(LEFT($O653,FIND(" ",$O653&amp;" ")-1),"/",REPT(" ",20)),41,20)),VALUE(LEFT(SUBSTITUTE(LEFT($O653,FIND(" ",$O653&amp;" ")-1),"/",REPT(" ",20)),20)),VALUE(MID(SUBSTITUTE(LEFT($O653,FIND(" ",$O653&amp;" ")-1),"/",REPT(" ",20)),21,20)))),0)&gt;$W653,"Late","Same day"))</f>
        <v/>
      </c>
      <c r="AF653" s="26" t="str">
        <f aca="false">IF($A653="","",IFERROR(INDEX(Validation!$C$193:$C$217,MATCH($A653,Validation!$A$193:$A$217,0)),IF(COUNTIF(Validation!$U$19:$U$178,$Z653)&gt;0,$Z653,IF(COUNTIF(Validation!$S$19:$S$178,$AI653)=1,INDEX(Validation!$U$19:$U$178,MATCH($AI653,Validation!$S$19:$S$178,0)),$Z653))))</f>
        <v/>
      </c>
      <c r="AG653" s="27" t="str">
        <f aca="false">IF(COUNTA($A653:$U653)=0,"",IF($A653="","No name",IF($F653="","No date",IF($W653=0,"Date ilegible",IF(NOT(ISNUMBER($N653)),"Hours no numéricas",IF($AA653="NO MATCH","Person no identificada","OK"))))))</f>
        <v/>
      </c>
      <c r="AH653" s="27" t="str">
        <f aca="false">IF($W653=0,"No date",IF($W653&lt;Validation!$B$3,"Before period",IF($W653&gt;Validation!$C$3,"After period","In period")))</f>
        <v>No date</v>
      </c>
      <c r="AI653" s="26" t="str">
        <f aca="false">IF($Y653="","",TRIM(RIGHT(SUBSTITUTE($Y653," ",REPT(" ",50)),50)))</f>
        <v/>
      </c>
      <c r="AJ653" s="27" t="str">
        <f aca="false">IF($A653="","",IF(NOT(ISERROR(MATCH($A653,Validation!$A$193:$A$217,0))),"Manual mapping",IF(COUNTIF(Validation!$U$19:$U$178,$Z653)&gt;0,"Direct",IF(COUNTIF(Validation!$S$19:$S$178,$AI653)=1,"By surname","Unresolved"))))</f>
        <v/>
      </c>
      <c r="AK653" s="28" t="str">
        <f aca="false">IF($L653="","",IF(MATCH($L653,$L$2:$L$3000,0)&lt;&gt;ROW()-1,"",COUNT($AK$1:$AK652)+1))</f>
        <v/>
      </c>
      <c r="AL653" s="28" t="str">
        <f aca="false">IF($G653="","",IF(MATCH($G653,$G$2:$G$3000,0)&lt;&gt;ROW()-1,"",COUNT($AL$1:$AL652)+1))</f>
        <v/>
      </c>
      <c r="AM653" s="28" t="str">
        <f aca="false">IF($H653="","",IF(MATCH($H653,$H$2:$H$3000,0)&lt;&gt;ROW()-1,"",COUNT($AM$1:$AM652)+1))</f>
        <v/>
      </c>
      <c r="AN653" s="28" t="str">
        <f aca="false">IF($I653="","",IF(MATCH($I653,$I$2:$I$3000,0)&lt;&gt;ROW()-1,"",COUNT($AN$1:$AN652)+1))</f>
        <v/>
      </c>
      <c r="AO653" s="28" t="str">
        <f aca="false">IF($Q653="","",IF(MATCH($Q653,$Q$2:$Q$3000,0)&lt;&gt;ROW()-1,"",COUNT($AO$1:$AO652)+1))</f>
        <v/>
      </c>
    </row>
    <row r="654" customFormat="false" ht="12.75" hidden="false" customHeight="true" outlineLevel="0" collapsed="false">
      <c r="W654" s="24" t="n">
        <f aca="false">IF($F654="",0,IFERROR(IF(ISNUMBER($F654),INT($F654),DATE(VALUE(MID(SUBSTITUTE(LEFT($F654,FIND(" ",$F654&amp;" ")-1),"/",REPT(" ",20)),41,20)),VALUE(LEFT(SUBSTITUTE(LEFT($F654,FIND(" ",$F654&amp;" ")-1),"/",REPT(" ",20)),20)),VALUE(MID(SUBSTITUTE(LEFT($F654,FIND(" ",$F654&amp;" ")-1),"/",REPT(" ",20)),21,20)))),0))</f>
        <v>0</v>
      </c>
      <c r="X654" s="25" t="str">
        <f aca="false">IF(ISNUMBER($N654),$N654*Validation!$B$5,"")</f>
        <v/>
      </c>
      <c r="Y654" s="26" t="str">
        <f aca="false">IF($A654="","",SUBSTITUTE(SUBSTITUTE(SUBSTITUTE(SUBSTITUTE(SUBSTITUTE(SUBSTITUTE(SUBSTITUTE(UPPER(TRIM($A654)),"Á","A"),"É","E"),"Í","I"),"Ó","O"),"Ú","U"),"Ñ","N"),"Ü","U"))</f>
        <v/>
      </c>
      <c r="Z654" s="26" t="str">
        <f aca="false">IF($Y654="","",LEFT($Y654,1)&amp;" "&amp;TRIM(RIGHT(SUBSTITUTE($Y654," ",REPT(" ",50)),50)))</f>
        <v/>
      </c>
      <c r="AA654" s="27" t="str">
        <f aca="false">IF($AF654="","",IF(COUNTIF(Validation!$U$19:$U$178,$AF654)&gt;0,"OK","NO MATCH"))</f>
        <v/>
      </c>
      <c r="AB654" s="27" t="str">
        <f aca="false">IF($W654=0,"",IF(AND($W654&gt;=Validation!$B$3,$W654&lt;=Validation!$C$3),"Yes","No"))</f>
        <v/>
      </c>
      <c r="AC654" s="26" t="str">
        <f aca="false">IF($A654="","",$AF654&amp;"|"&amp;TEXT($W654,"yyyy-mm-dd")&amp;"|"&amp;$J654&amp;"|"&amp;$N654)</f>
        <v/>
      </c>
      <c r="AD654" s="27" t="str">
        <f aca="false">IF($AC654="","",IF(COUNTIF($AC$2:$AC$3000,$AC654)&gt;1,"REVIEW","OK"))</f>
        <v/>
      </c>
      <c r="AE654" s="27" t="str">
        <f aca="false">IF(OR($W654=0,$O654=""),"",IF(IFERROR(IF(ISNUMBER($O654),INT($O654),DATE(VALUE(MID(SUBSTITUTE(LEFT($O654,FIND(" ",$O654&amp;" ")-1),"/",REPT(" ",20)),41,20)),VALUE(LEFT(SUBSTITUTE(LEFT($O654,FIND(" ",$O654&amp;" ")-1),"/",REPT(" ",20)),20)),VALUE(MID(SUBSTITUTE(LEFT($O654,FIND(" ",$O654&amp;" ")-1),"/",REPT(" ",20)),21,20)))),0)&gt;$W654,"Late","Same day"))</f>
        <v/>
      </c>
      <c r="AF654" s="26" t="str">
        <f aca="false">IF($A654="","",IFERROR(INDEX(Validation!$C$193:$C$217,MATCH($A654,Validation!$A$193:$A$217,0)),IF(COUNTIF(Validation!$U$19:$U$178,$Z654)&gt;0,$Z654,IF(COUNTIF(Validation!$S$19:$S$178,$AI654)=1,INDEX(Validation!$U$19:$U$178,MATCH($AI654,Validation!$S$19:$S$178,0)),$Z654))))</f>
        <v/>
      </c>
      <c r="AG654" s="27" t="str">
        <f aca="false">IF(COUNTA($A654:$U654)=0,"",IF($A654="","No name",IF($F654="","No date",IF($W654=0,"Date ilegible",IF(NOT(ISNUMBER($N654)),"Hours no numéricas",IF($AA654="NO MATCH","Person no identificada","OK"))))))</f>
        <v/>
      </c>
      <c r="AH654" s="27" t="str">
        <f aca="false">IF($W654=0,"No date",IF($W654&lt;Validation!$B$3,"Before period",IF($W654&gt;Validation!$C$3,"After period","In period")))</f>
        <v>No date</v>
      </c>
      <c r="AI654" s="26" t="str">
        <f aca="false">IF($Y654="","",TRIM(RIGHT(SUBSTITUTE($Y654," ",REPT(" ",50)),50)))</f>
        <v/>
      </c>
      <c r="AJ654" s="27" t="str">
        <f aca="false">IF($A654="","",IF(NOT(ISERROR(MATCH($A654,Validation!$A$193:$A$217,0))),"Manual mapping",IF(COUNTIF(Validation!$U$19:$U$178,$Z654)&gt;0,"Direct",IF(COUNTIF(Validation!$S$19:$S$178,$AI654)=1,"By surname","Unresolved"))))</f>
        <v/>
      </c>
      <c r="AK654" s="28" t="str">
        <f aca="false">IF($L654="","",IF(MATCH($L654,$L$2:$L$3000,0)&lt;&gt;ROW()-1,"",COUNT($AK$1:$AK653)+1))</f>
        <v/>
      </c>
      <c r="AL654" s="28" t="str">
        <f aca="false">IF($G654="","",IF(MATCH($G654,$G$2:$G$3000,0)&lt;&gt;ROW()-1,"",COUNT($AL$1:$AL653)+1))</f>
        <v/>
      </c>
      <c r="AM654" s="28" t="str">
        <f aca="false">IF($H654="","",IF(MATCH($H654,$H$2:$H$3000,0)&lt;&gt;ROW()-1,"",COUNT($AM$1:$AM653)+1))</f>
        <v/>
      </c>
      <c r="AN654" s="28" t="str">
        <f aca="false">IF($I654="","",IF(MATCH($I654,$I$2:$I$3000,0)&lt;&gt;ROW()-1,"",COUNT($AN$1:$AN653)+1))</f>
        <v/>
      </c>
      <c r="AO654" s="28" t="str">
        <f aca="false">IF($Q654="","",IF(MATCH($Q654,$Q$2:$Q$3000,0)&lt;&gt;ROW()-1,"",COUNT($AO$1:$AO653)+1))</f>
        <v/>
      </c>
    </row>
    <row r="655" customFormat="false" ht="12.75" hidden="false" customHeight="true" outlineLevel="0" collapsed="false">
      <c r="W655" s="24" t="n">
        <f aca="false">IF($F655="",0,IFERROR(IF(ISNUMBER($F655),INT($F655),DATE(VALUE(MID(SUBSTITUTE(LEFT($F655,FIND(" ",$F655&amp;" ")-1),"/",REPT(" ",20)),41,20)),VALUE(LEFT(SUBSTITUTE(LEFT($F655,FIND(" ",$F655&amp;" ")-1),"/",REPT(" ",20)),20)),VALUE(MID(SUBSTITUTE(LEFT($F655,FIND(" ",$F655&amp;" ")-1),"/",REPT(" ",20)),21,20)))),0))</f>
        <v>0</v>
      </c>
      <c r="X655" s="25" t="str">
        <f aca="false">IF(ISNUMBER($N655),$N655*Validation!$B$5,"")</f>
        <v/>
      </c>
      <c r="Y655" s="26" t="str">
        <f aca="false">IF($A655="","",SUBSTITUTE(SUBSTITUTE(SUBSTITUTE(SUBSTITUTE(SUBSTITUTE(SUBSTITUTE(SUBSTITUTE(UPPER(TRIM($A655)),"Á","A"),"É","E"),"Í","I"),"Ó","O"),"Ú","U"),"Ñ","N"),"Ü","U"))</f>
        <v/>
      </c>
      <c r="Z655" s="26" t="str">
        <f aca="false">IF($Y655="","",LEFT($Y655,1)&amp;" "&amp;TRIM(RIGHT(SUBSTITUTE($Y655," ",REPT(" ",50)),50)))</f>
        <v/>
      </c>
      <c r="AA655" s="27" t="str">
        <f aca="false">IF($AF655="","",IF(COUNTIF(Validation!$U$19:$U$178,$AF655)&gt;0,"OK","NO MATCH"))</f>
        <v/>
      </c>
      <c r="AB655" s="27" t="str">
        <f aca="false">IF($W655=0,"",IF(AND($W655&gt;=Validation!$B$3,$W655&lt;=Validation!$C$3),"Yes","No"))</f>
        <v/>
      </c>
      <c r="AC655" s="26" t="str">
        <f aca="false">IF($A655="","",$AF655&amp;"|"&amp;TEXT($W655,"yyyy-mm-dd")&amp;"|"&amp;$J655&amp;"|"&amp;$N655)</f>
        <v/>
      </c>
      <c r="AD655" s="27" t="str">
        <f aca="false">IF($AC655="","",IF(COUNTIF($AC$2:$AC$3000,$AC655)&gt;1,"REVIEW","OK"))</f>
        <v/>
      </c>
      <c r="AE655" s="27" t="str">
        <f aca="false">IF(OR($W655=0,$O655=""),"",IF(IFERROR(IF(ISNUMBER($O655),INT($O655),DATE(VALUE(MID(SUBSTITUTE(LEFT($O655,FIND(" ",$O655&amp;" ")-1),"/",REPT(" ",20)),41,20)),VALUE(LEFT(SUBSTITUTE(LEFT($O655,FIND(" ",$O655&amp;" ")-1),"/",REPT(" ",20)),20)),VALUE(MID(SUBSTITUTE(LEFT($O655,FIND(" ",$O655&amp;" ")-1),"/",REPT(" ",20)),21,20)))),0)&gt;$W655,"Late","Same day"))</f>
        <v/>
      </c>
      <c r="AF655" s="26" t="str">
        <f aca="false">IF($A655="","",IFERROR(INDEX(Validation!$C$193:$C$217,MATCH($A655,Validation!$A$193:$A$217,0)),IF(COUNTIF(Validation!$U$19:$U$178,$Z655)&gt;0,$Z655,IF(COUNTIF(Validation!$S$19:$S$178,$AI655)=1,INDEX(Validation!$U$19:$U$178,MATCH($AI655,Validation!$S$19:$S$178,0)),$Z655))))</f>
        <v/>
      </c>
      <c r="AG655" s="27" t="str">
        <f aca="false">IF(COUNTA($A655:$U655)=0,"",IF($A655="","No name",IF($F655="","No date",IF($W655=0,"Date ilegible",IF(NOT(ISNUMBER($N655)),"Hours no numéricas",IF($AA655="NO MATCH","Person no identificada","OK"))))))</f>
        <v/>
      </c>
      <c r="AH655" s="27" t="str">
        <f aca="false">IF($W655=0,"No date",IF($W655&lt;Validation!$B$3,"Before period",IF($W655&gt;Validation!$C$3,"After period","In period")))</f>
        <v>No date</v>
      </c>
      <c r="AI655" s="26" t="str">
        <f aca="false">IF($Y655="","",TRIM(RIGHT(SUBSTITUTE($Y655," ",REPT(" ",50)),50)))</f>
        <v/>
      </c>
      <c r="AJ655" s="27" t="str">
        <f aca="false">IF($A655="","",IF(NOT(ISERROR(MATCH($A655,Validation!$A$193:$A$217,0))),"Manual mapping",IF(COUNTIF(Validation!$U$19:$U$178,$Z655)&gt;0,"Direct",IF(COUNTIF(Validation!$S$19:$S$178,$AI655)=1,"By surname","Unresolved"))))</f>
        <v/>
      </c>
      <c r="AK655" s="28" t="str">
        <f aca="false">IF($L655="","",IF(MATCH($L655,$L$2:$L$3000,0)&lt;&gt;ROW()-1,"",COUNT($AK$1:$AK654)+1))</f>
        <v/>
      </c>
      <c r="AL655" s="28" t="str">
        <f aca="false">IF($G655="","",IF(MATCH($G655,$G$2:$G$3000,0)&lt;&gt;ROW()-1,"",COUNT($AL$1:$AL654)+1))</f>
        <v/>
      </c>
      <c r="AM655" s="28" t="str">
        <f aca="false">IF($H655="","",IF(MATCH($H655,$H$2:$H$3000,0)&lt;&gt;ROW()-1,"",COUNT($AM$1:$AM654)+1))</f>
        <v/>
      </c>
      <c r="AN655" s="28" t="str">
        <f aca="false">IF($I655="","",IF(MATCH($I655,$I$2:$I$3000,0)&lt;&gt;ROW()-1,"",COUNT($AN$1:$AN654)+1))</f>
        <v/>
      </c>
      <c r="AO655" s="28" t="str">
        <f aca="false">IF($Q655="","",IF(MATCH($Q655,$Q$2:$Q$3000,0)&lt;&gt;ROW()-1,"",COUNT($AO$1:$AO654)+1))</f>
        <v/>
      </c>
    </row>
    <row r="656" customFormat="false" ht="12.75" hidden="false" customHeight="true" outlineLevel="0" collapsed="false">
      <c r="W656" s="24" t="n">
        <f aca="false">IF($F656="",0,IFERROR(IF(ISNUMBER($F656),INT($F656),DATE(VALUE(MID(SUBSTITUTE(LEFT($F656,FIND(" ",$F656&amp;" ")-1),"/",REPT(" ",20)),41,20)),VALUE(LEFT(SUBSTITUTE(LEFT($F656,FIND(" ",$F656&amp;" ")-1),"/",REPT(" ",20)),20)),VALUE(MID(SUBSTITUTE(LEFT($F656,FIND(" ",$F656&amp;" ")-1),"/",REPT(" ",20)),21,20)))),0))</f>
        <v>0</v>
      </c>
      <c r="X656" s="25" t="str">
        <f aca="false">IF(ISNUMBER($N656),$N656*Validation!$B$5,"")</f>
        <v/>
      </c>
      <c r="Y656" s="26" t="str">
        <f aca="false">IF($A656="","",SUBSTITUTE(SUBSTITUTE(SUBSTITUTE(SUBSTITUTE(SUBSTITUTE(SUBSTITUTE(SUBSTITUTE(UPPER(TRIM($A656)),"Á","A"),"É","E"),"Í","I"),"Ó","O"),"Ú","U"),"Ñ","N"),"Ü","U"))</f>
        <v/>
      </c>
      <c r="Z656" s="26" t="str">
        <f aca="false">IF($Y656="","",LEFT($Y656,1)&amp;" "&amp;TRIM(RIGHT(SUBSTITUTE($Y656," ",REPT(" ",50)),50)))</f>
        <v/>
      </c>
      <c r="AA656" s="27" t="str">
        <f aca="false">IF($AF656="","",IF(COUNTIF(Validation!$U$19:$U$178,$AF656)&gt;0,"OK","NO MATCH"))</f>
        <v/>
      </c>
      <c r="AB656" s="27" t="str">
        <f aca="false">IF($W656=0,"",IF(AND($W656&gt;=Validation!$B$3,$W656&lt;=Validation!$C$3),"Yes","No"))</f>
        <v/>
      </c>
      <c r="AC656" s="26" t="str">
        <f aca="false">IF($A656="","",$AF656&amp;"|"&amp;TEXT($W656,"yyyy-mm-dd")&amp;"|"&amp;$J656&amp;"|"&amp;$N656)</f>
        <v/>
      </c>
      <c r="AD656" s="27" t="str">
        <f aca="false">IF($AC656="","",IF(COUNTIF($AC$2:$AC$3000,$AC656)&gt;1,"REVIEW","OK"))</f>
        <v/>
      </c>
      <c r="AE656" s="27" t="str">
        <f aca="false">IF(OR($W656=0,$O656=""),"",IF(IFERROR(IF(ISNUMBER($O656),INT($O656),DATE(VALUE(MID(SUBSTITUTE(LEFT($O656,FIND(" ",$O656&amp;" ")-1),"/",REPT(" ",20)),41,20)),VALUE(LEFT(SUBSTITUTE(LEFT($O656,FIND(" ",$O656&amp;" ")-1),"/",REPT(" ",20)),20)),VALUE(MID(SUBSTITUTE(LEFT($O656,FIND(" ",$O656&amp;" ")-1),"/",REPT(" ",20)),21,20)))),0)&gt;$W656,"Late","Same day"))</f>
        <v/>
      </c>
      <c r="AF656" s="26" t="str">
        <f aca="false">IF($A656="","",IFERROR(INDEX(Validation!$C$193:$C$217,MATCH($A656,Validation!$A$193:$A$217,0)),IF(COUNTIF(Validation!$U$19:$U$178,$Z656)&gt;0,$Z656,IF(COUNTIF(Validation!$S$19:$S$178,$AI656)=1,INDEX(Validation!$U$19:$U$178,MATCH($AI656,Validation!$S$19:$S$178,0)),$Z656))))</f>
        <v/>
      </c>
      <c r="AG656" s="27" t="str">
        <f aca="false">IF(COUNTA($A656:$U656)=0,"",IF($A656="","No name",IF($F656="","No date",IF($W656=0,"Date ilegible",IF(NOT(ISNUMBER($N656)),"Hours no numéricas",IF($AA656="NO MATCH","Person no identificada","OK"))))))</f>
        <v/>
      </c>
      <c r="AH656" s="27" t="str">
        <f aca="false">IF($W656=0,"No date",IF($W656&lt;Validation!$B$3,"Before period",IF($W656&gt;Validation!$C$3,"After period","In period")))</f>
        <v>No date</v>
      </c>
      <c r="AI656" s="26" t="str">
        <f aca="false">IF($Y656="","",TRIM(RIGHT(SUBSTITUTE($Y656," ",REPT(" ",50)),50)))</f>
        <v/>
      </c>
      <c r="AJ656" s="27" t="str">
        <f aca="false">IF($A656="","",IF(NOT(ISERROR(MATCH($A656,Validation!$A$193:$A$217,0))),"Manual mapping",IF(COUNTIF(Validation!$U$19:$U$178,$Z656)&gt;0,"Direct",IF(COUNTIF(Validation!$S$19:$S$178,$AI656)=1,"By surname","Unresolved"))))</f>
        <v/>
      </c>
      <c r="AK656" s="28" t="str">
        <f aca="false">IF($L656="","",IF(MATCH($L656,$L$2:$L$3000,0)&lt;&gt;ROW()-1,"",COUNT($AK$1:$AK655)+1))</f>
        <v/>
      </c>
      <c r="AL656" s="28" t="str">
        <f aca="false">IF($G656="","",IF(MATCH($G656,$G$2:$G$3000,0)&lt;&gt;ROW()-1,"",COUNT($AL$1:$AL655)+1))</f>
        <v/>
      </c>
      <c r="AM656" s="28" t="str">
        <f aca="false">IF($H656="","",IF(MATCH($H656,$H$2:$H$3000,0)&lt;&gt;ROW()-1,"",COUNT($AM$1:$AM655)+1))</f>
        <v/>
      </c>
      <c r="AN656" s="28" t="str">
        <f aca="false">IF($I656="","",IF(MATCH($I656,$I$2:$I$3000,0)&lt;&gt;ROW()-1,"",COUNT($AN$1:$AN655)+1))</f>
        <v/>
      </c>
      <c r="AO656" s="28" t="str">
        <f aca="false">IF($Q656="","",IF(MATCH($Q656,$Q$2:$Q$3000,0)&lt;&gt;ROW()-1,"",COUNT($AO$1:$AO655)+1))</f>
        <v/>
      </c>
    </row>
    <row r="657" customFormat="false" ht="12.75" hidden="false" customHeight="true" outlineLevel="0" collapsed="false">
      <c r="W657" s="24" t="n">
        <f aca="false">IF($F657="",0,IFERROR(IF(ISNUMBER($F657),INT($F657),DATE(VALUE(MID(SUBSTITUTE(LEFT($F657,FIND(" ",$F657&amp;" ")-1),"/",REPT(" ",20)),41,20)),VALUE(LEFT(SUBSTITUTE(LEFT($F657,FIND(" ",$F657&amp;" ")-1),"/",REPT(" ",20)),20)),VALUE(MID(SUBSTITUTE(LEFT($F657,FIND(" ",$F657&amp;" ")-1),"/",REPT(" ",20)),21,20)))),0))</f>
        <v>0</v>
      </c>
      <c r="X657" s="25" t="str">
        <f aca="false">IF(ISNUMBER($N657),$N657*Validation!$B$5,"")</f>
        <v/>
      </c>
      <c r="Y657" s="26" t="str">
        <f aca="false">IF($A657="","",SUBSTITUTE(SUBSTITUTE(SUBSTITUTE(SUBSTITUTE(SUBSTITUTE(SUBSTITUTE(SUBSTITUTE(UPPER(TRIM($A657)),"Á","A"),"É","E"),"Í","I"),"Ó","O"),"Ú","U"),"Ñ","N"),"Ü","U"))</f>
        <v/>
      </c>
      <c r="Z657" s="26" t="str">
        <f aca="false">IF($Y657="","",LEFT($Y657,1)&amp;" "&amp;TRIM(RIGHT(SUBSTITUTE($Y657," ",REPT(" ",50)),50)))</f>
        <v/>
      </c>
      <c r="AA657" s="27" t="str">
        <f aca="false">IF($AF657="","",IF(COUNTIF(Validation!$U$19:$U$178,$AF657)&gt;0,"OK","NO MATCH"))</f>
        <v/>
      </c>
      <c r="AB657" s="27" t="str">
        <f aca="false">IF($W657=0,"",IF(AND($W657&gt;=Validation!$B$3,$W657&lt;=Validation!$C$3),"Yes","No"))</f>
        <v/>
      </c>
      <c r="AC657" s="26" t="str">
        <f aca="false">IF($A657="","",$AF657&amp;"|"&amp;TEXT($W657,"yyyy-mm-dd")&amp;"|"&amp;$J657&amp;"|"&amp;$N657)</f>
        <v/>
      </c>
      <c r="AD657" s="27" t="str">
        <f aca="false">IF($AC657="","",IF(COUNTIF($AC$2:$AC$3000,$AC657)&gt;1,"REVIEW","OK"))</f>
        <v/>
      </c>
      <c r="AE657" s="27" t="str">
        <f aca="false">IF(OR($W657=0,$O657=""),"",IF(IFERROR(IF(ISNUMBER($O657),INT($O657),DATE(VALUE(MID(SUBSTITUTE(LEFT($O657,FIND(" ",$O657&amp;" ")-1),"/",REPT(" ",20)),41,20)),VALUE(LEFT(SUBSTITUTE(LEFT($O657,FIND(" ",$O657&amp;" ")-1),"/",REPT(" ",20)),20)),VALUE(MID(SUBSTITUTE(LEFT($O657,FIND(" ",$O657&amp;" ")-1),"/",REPT(" ",20)),21,20)))),0)&gt;$W657,"Late","Same day"))</f>
        <v/>
      </c>
      <c r="AF657" s="26" t="str">
        <f aca="false">IF($A657="","",IFERROR(INDEX(Validation!$C$193:$C$217,MATCH($A657,Validation!$A$193:$A$217,0)),IF(COUNTIF(Validation!$U$19:$U$178,$Z657)&gt;0,$Z657,IF(COUNTIF(Validation!$S$19:$S$178,$AI657)=1,INDEX(Validation!$U$19:$U$178,MATCH($AI657,Validation!$S$19:$S$178,0)),$Z657))))</f>
        <v/>
      </c>
      <c r="AG657" s="27" t="str">
        <f aca="false">IF(COUNTA($A657:$U657)=0,"",IF($A657="","No name",IF($F657="","No date",IF($W657=0,"Date ilegible",IF(NOT(ISNUMBER($N657)),"Hours no numéricas",IF($AA657="NO MATCH","Person no identificada","OK"))))))</f>
        <v/>
      </c>
      <c r="AH657" s="27" t="str">
        <f aca="false">IF($W657=0,"No date",IF($W657&lt;Validation!$B$3,"Before period",IF($W657&gt;Validation!$C$3,"After period","In period")))</f>
        <v>No date</v>
      </c>
      <c r="AI657" s="26" t="str">
        <f aca="false">IF($Y657="","",TRIM(RIGHT(SUBSTITUTE($Y657," ",REPT(" ",50)),50)))</f>
        <v/>
      </c>
      <c r="AJ657" s="27" t="str">
        <f aca="false">IF($A657="","",IF(NOT(ISERROR(MATCH($A657,Validation!$A$193:$A$217,0))),"Manual mapping",IF(COUNTIF(Validation!$U$19:$U$178,$Z657)&gt;0,"Direct",IF(COUNTIF(Validation!$S$19:$S$178,$AI657)=1,"By surname","Unresolved"))))</f>
        <v/>
      </c>
      <c r="AK657" s="28" t="str">
        <f aca="false">IF($L657="","",IF(MATCH($L657,$L$2:$L$3000,0)&lt;&gt;ROW()-1,"",COUNT($AK$1:$AK656)+1))</f>
        <v/>
      </c>
      <c r="AL657" s="28" t="str">
        <f aca="false">IF($G657="","",IF(MATCH($G657,$G$2:$G$3000,0)&lt;&gt;ROW()-1,"",COUNT($AL$1:$AL656)+1))</f>
        <v/>
      </c>
      <c r="AM657" s="28" t="str">
        <f aca="false">IF($H657="","",IF(MATCH($H657,$H$2:$H$3000,0)&lt;&gt;ROW()-1,"",COUNT($AM$1:$AM656)+1))</f>
        <v/>
      </c>
      <c r="AN657" s="28" t="str">
        <f aca="false">IF($I657="","",IF(MATCH($I657,$I$2:$I$3000,0)&lt;&gt;ROW()-1,"",COUNT($AN$1:$AN656)+1))</f>
        <v/>
      </c>
      <c r="AO657" s="28" t="str">
        <f aca="false">IF($Q657="","",IF(MATCH($Q657,$Q$2:$Q$3000,0)&lt;&gt;ROW()-1,"",COUNT($AO$1:$AO656)+1))</f>
        <v/>
      </c>
    </row>
    <row r="658" customFormat="false" ht="12.75" hidden="false" customHeight="true" outlineLevel="0" collapsed="false">
      <c r="W658" s="24" t="n">
        <f aca="false">IF($F658="",0,IFERROR(IF(ISNUMBER($F658),INT($F658),DATE(VALUE(MID(SUBSTITUTE(LEFT($F658,FIND(" ",$F658&amp;" ")-1),"/",REPT(" ",20)),41,20)),VALUE(LEFT(SUBSTITUTE(LEFT($F658,FIND(" ",$F658&amp;" ")-1),"/",REPT(" ",20)),20)),VALUE(MID(SUBSTITUTE(LEFT($F658,FIND(" ",$F658&amp;" ")-1),"/",REPT(" ",20)),21,20)))),0))</f>
        <v>0</v>
      </c>
      <c r="X658" s="25" t="str">
        <f aca="false">IF(ISNUMBER($N658),$N658*Validation!$B$5,"")</f>
        <v/>
      </c>
      <c r="Y658" s="26" t="str">
        <f aca="false">IF($A658="","",SUBSTITUTE(SUBSTITUTE(SUBSTITUTE(SUBSTITUTE(SUBSTITUTE(SUBSTITUTE(SUBSTITUTE(UPPER(TRIM($A658)),"Á","A"),"É","E"),"Í","I"),"Ó","O"),"Ú","U"),"Ñ","N"),"Ü","U"))</f>
        <v/>
      </c>
      <c r="Z658" s="26" t="str">
        <f aca="false">IF($Y658="","",LEFT($Y658,1)&amp;" "&amp;TRIM(RIGHT(SUBSTITUTE($Y658," ",REPT(" ",50)),50)))</f>
        <v/>
      </c>
      <c r="AA658" s="27" t="str">
        <f aca="false">IF($AF658="","",IF(COUNTIF(Validation!$U$19:$U$178,$AF658)&gt;0,"OK","NO MATCH"))</f>
        <v/>
      </c>
      <c r="AB658" s="27" t="str">
        <f aca="false">IF($W658=0,"",IF(AND($W658&gt;=Validation!$B$3,$W658&lt;=Validation!$C$3),"Yes","No"))</f>
        <v/>
      </c>
      <c r="AC658" s="26" t="str">
        <f aca="false">IF($A658="","",$AF658&amp;"|"&amp;TEXT($W658,"yyyy-mm-dd")&amp;"|"&amp;$J658&amp;"|"&amp;$N658)</f>
        <v/>
      </c>
      <c r="AD658" s="27" t="str">
        <f aca="false">IF($AC658="","",IF(COUNTIF($AC$2:$AC$3000,$AC658)&gt;1,"REVIEW","OK"))</f>
        <v/>
      </c>
      <c r="AE658" s="27" t="str">
        <f aca="false">IF(OR($W658=0,$O658=""),"",IF(IFERROR(IF(ISNUMBER($O658),INT($O658),DATE(VALUE(MID(SUBSTITUTE(LEFT($O658,FIND(" ",$O658&amp;" ")-1),"/",REPT(" ",20)),41,20)),VALUE(LEFT(SUBSTITUTE(LEFT($O658,FIND(" ",$O658&amp;" ")-1),"/",REPT(" ",20)),20)),VALUE(MID(SUBSTITUTE(LEFT($O658,FIND(" ",$O658&amp;" ")-1),"/",REPT(" ",20)),21,20)))),0)&gt;$W658,"Late","Same day"))</f>
        <v/>
      </c>
      <c r="AF658" s="26" t="str">
        <f aca="false">IF($A658="","",IFERROR(INDEX(Validation!$C$193:$C$217,MATCH($A658,Validation!$A$193:$A$217,0)),IF(COUNTIF(Validation!$U$19:$U$178,$Z658)&gt;0,$Z658,IF(COUNTIF(Validation!$S$19:$S$178,$AI658)=1,INDEX(Validation!$U$19:$U$178,MATCH($AI658,Validation!$S$19:$S$178,0)),$Z658))))</f>
        <v/>
      </c>
      <c r="AG658" s="27" t="str">
        <f aca="false">IF(COUNTA($A658:$U658)=0,"",IF($A658="","No name",IF($F658="","No date",IF($W658=0,"Date ilegible",IF(NOT(ISNUMBER($N658)),"Hours no numéricas",IF($AA658="NO MATCH","Person no identificada","OK"))))))</f>
        <v/>
      </c>
      <c r="AH658" s="27" t="str">
        <f aca="false">IF($W658=0,"No date",IF($W658&lt;Validation!$B$3,"Before period",IF($W658&gt;Validation!$C$3,"After period","In period")))</f>
        <v>No date</v>
      </c>
      <c r="AI658" s="26" t="str">
        <f aca="false">IF($Y658="","",TRIM(RIGHT(SUBSTITUTE($Y658," ",REPT(" ",50)),50)))</f>
        <v/>
      </c>
      <c r="AJ658" s="27" t="str">
        <f aca="false">IF($A658="","",IF(NOT(ISERROR(MATCH($A658,Validation!$A$193:$A$217,0))),"Manual mapping",IF(COUNTIF(Validation!$U$19:$U$178,$Z658)&gt;0,"Direct",IF(COUNTIF(Validation!$S$19:$S$178,$AI658)=1,"By surname","Unresolved"))))</f>
        <v/>
      </c>
      <c r="AK658" s="28" t="str">
        <f aca="false">IF($L658="","",IF(MATCH($L658,$L$2:$L$3000,0)&lt;&gt;ROW()-1,"",COUNT($AK$1:$AK657)+1))</f>
        <v/>
      </c>
      <c r="AL658" s="28" t="str">
        <f aca="false">IF($G658="","",IF(MATCH($G658,$G$2:$G$3000,0)&lt;&gt;ROW()-1,"",COUNT($AL$1:$AL657)+1))</f>
        <v/>
      </c>
      <c r="AM658" s="28" t="str">
        <f aca="false">IF($H658="","",IF(MATCH($H658,$H$2:$H$3000,0)&lt;&gt;ROW()-1,"",COUNT($AM$1:$AM657)+1))</f>
        <v/>
      </c>
      <c r="AN658" s="28" t="str">
        <f aca="false">IF($I658="","",IF(MATCH($I658,$I$2:$I$3000,0)&lt;&gt;ROW()-1,"",COUNT($AN$1:$AN657)+1))</f>
        <v/>
      </c>
      <c r="AO658" s="28" t="str">
        <f aca="false">IF($Q658="","",IF(MATCH($Q658,$Q$2:$Q$3000,0)&lt;&gt;ROW()-1,"",COUNT($AO$1:$AO657)+1))</f>
        <v/>
      </c>
    </row>
    <row r="659" customFormat="false" ht="12.75" hidden="false" customHeight="true" outlineLevel="0" collapsed="false">
      <c r="W659" s="24" t="n">
        <f aca="false">IF($F659="",0,IFERROR(IF(ISNUMBER($F659),INT($F659),DATE(VALUE(MID(SUBSTITUTE(LEFT($F659,FIND(" ",$F659&amp;" ")-1),"/",REPT(" ",20)),41,20)),VALUE(LEFT(SUBSTITUTE(LEFT($F659,FIND(" ",$F659&amp;" ")-1),"/",REPT(" ",20)),20)),VALUE(MID(SUBSTITUTE(LEFT($F659,FIND(" ",$F659&amp;" ")-1),"/",REPT(" ",20)),21,20)))),0))</f>
        <v>0</v>
      </c>
      <c r="X659" s="25" t="str">
        <f aca="false">IF(ISNUMBER($N659),$N659*Validation!$B$5,"")</f>
        <v/>
      </c>
      <c r="Y659" s="26" t="str">
        <f aca="false">IF($A659="","",SUBSTITUTE(SUBSTITUTE(SUBSTITUTE(SUBSTITUTE(SUBSTITUTE(SUBSTITUTE(SUBSTITUTE(UPPER(TRIM($A659)),"Á","A"),"É","E"),"Í","I"),"Ó","O"),"Ú","U"),"Ñ","N"),"Ü","U"))</f>
        <v/>
      </c>
      <c r="Z659" s="26" t="str">
        <f aca="false">IF($Y659="","",LEFT($Y659,1)&amp;" "&amp;TRIM(RIGHT(SUBSTITUTE($Y659," ",REPT(" ",50)),50)))</f>
        <v/>
      </c>
      <c r="AA659" s="27" t="str">
        <f aca="false">IF($AF659="","",IF(COUNTIF(Validation!$U$19:$U$178,$AF659)&gt;0,"OK","NO MATCH"))</f>
        <v/>
      </c>
      <c r="AB659" s="27" t="str">
        <f aca="false">IF($W659=0,"",IF(AND($W659&gt;=Validation!$B$3,$W659&lt;=Validation!$C$3),"Yes","No"))</f>
        <v/>
      </c>
      <c r="AC659" s="26" t="str">
        <f aca="false">IF($A659="","",$AF659&amp;"|"&amp;TEXT($W659,"yyyy-mm-dd")&amp;"|"&amp;$J659&amp;"|"&amp;$N659)</f>
        <v/>
      </c>
      <c r="AD659" s="27" t="str">
        <f aca="false">IF($AC659="","",IF(COUNTIF($AC$2:$AC$3000,$AC659)&gt;1,"REVIEW","OK"))</f>
        <v/>
      </c>
      <c r="AE659" s="27" t="str">
        <f aca="false">IF(OR($W659=0,$O659=""),"",IF(IFERROR(IF(ISNUMBER($O659),INT($O659),DATE(VALUE(MID(SUBSTITUTE(LEFT($O659,FIND(" ",$O659&amp;" ")-1),"/",REPT(" ",20)),41,20)),VALUE(LEFT(SUBSTITUTE(LEFT($O659,FIND(" ",$O659&amp;" ")-1),"/",REPT(" ",20)),20)),VALUE(MID(SUBSTITUTE(LEFT($O659,FIND(" ",$O659&amp;" ")-1),"/",REPT(" ",20)),21,20)))),0)&gt;$W659,"Late","Same day"))</f>
        <v/>
      </c>
      <c r="AF659" s="26" t="str">
        <f aca="false">IF($A659="","",IFERROR(INDEX(Validation!$C$193:$C$217,MATCH($A659,Validation!$A$193:$A$217,0)),IF(COUNTIF(Validation!$U$19:$U$178,$Z659)&gt;0,$Z659,IF(COUNTIF(Validation!$S$19:$S$178,$AI659)=1,INDEX(Validation!$U$19:$U$178,MATCH($AI659,Validation!$S$19:$S$178,0)),$Z659))))</f>
        <v/>
      </c>
      <c r="AG659" s="27" t="str">
        <f aca="false">IF(COUNTA($A659:$U659)=0,"",IF($A659="","No name",IF($F659="","No date",IF($W659=0,"Date ilegible",IF(NOT(ISNUMBER($N659)),"Hours no numéricas",IF($AA659="NO MATCH","Person no identificada","OK"))))))</f>
        <v/>
      </c>
      <c r="AH659" s="27" t="str">
        <f aca="false">IF($W659=0,"No date",IF($W659&lt;Validation!$B$3,"Before period",IF($W659&gt;Validation!$C$3,"After period","In period")))</f>
        <v>No date</v>
      </c>
      <c r="AI659" s="26" t="str">
        <f aca="false">IF($Y659="","",TRIM(RIGHT(SUBSTITUTE($Y659," ",REPT(" ",50)),50)))</f>
        <v/>
      </c>
      <c r="AJ659" s="27" t="str">
        <f aca="false">IF($A659="","",IF(NOT(ISERROR(MATCH($A659,Validation!$A$193:$A$217,0))),"Manual mapping",IF(COUNTIF(Validation!$U$19:$U$178,$Z659)&gt;0,"Direct",IF(COUNTIF(Validation!$S$19:$S$178,$AI659)=1,"By surname","Unresolved"))))</f>
        <v/>
      </c>
      <c r="AK659" s="28" t="str">
        <f aca="false">IF($L659="","",IF(MATCH($L659,$L$2:$L$3000,0)&lt;&gt;ROW()-1,"",COUNT($AK$1:$AK658)+1))</f>
        <v/>
      </c>
      <c r="AL659" s="28" t="str">
        <f aca="false">IF($G659="","",IF(MATCH($G659,$G$2:$G$3000,0)&lt;&gt;ROW()-1,"",COUNT($AL$1:$AL658)+1))</f>
        <v/>
      </c>
      <c r="AM659" s="28" t="str">
        <f aca="false">IF($H659="","",IF(MATCH($H659,$H$2:$H$3000,0)&lt;&gt;ROW()-1,"",COUNT($AM$1:$AM658)+1))</f>
        <v/>
      </c>
      <c r="AN659" s="28" t="str">
        <f aca="false">IF($I659="","",IF(MATCH($I659,$I$2:$I$3000,0)&lt;&gt;ROW()-1,"",COUNT($AN$1:$AN658)+1))</f>
        <v/>
      </c>
      <c r="AO659" s="28" t="str">
        <f aca="false">IF($Q659="","",IF(MATCH($Q659,$Q$2:$Q$3000,0)&lt;&gt;ROW()-1,"",COUNT($AO$1:$AO658)+1))</f>
        <v/>
      </c>
    </row>
    <row r="660" customFormat="false" ht="12.75" hidden="false" customHeight="true" outlineLevel="0" collapsed="false">
      <c r="W660" s="24" t="n">
        <f aca="false">IF($F660="",0,IFERROR(IF(ISNUMBER($F660),INT($F660),DATE(VALUE(MID(SUBSTITUTE(LEFT($F660,FIND(" ",$F660&amp;" ")-1),"/",REPT(" ",20)),41,20)),VALUE(LEFT(SUBSTITUTE(LEFT($F660,FIND(" ",$F660&amp;" ")-1),"/",REPT(" ",20)),20)),VALUE(MID(SUBSTITUTE(LEFT($F660,FIND(" ",$F660&amp;" ")-1),"/",REPT(" ",20)),21,20)))),0))</f>
        <v>0</v>
      </c>
      <c r="X660" s="25" t="str">
        <f aca="false">IF(ISNUMBER($N660),$N660*Validation!$B$5,"")</f>
        <v/>
      </c>
      <c r="Y660" s="26" t="str">
        <f aca="false">IF($A660="","",SUBSTITUTE(SUBSTITUTE(SUBSTITUTE(SUBSTITUTE(SUBSTITUTE(SUBSTITUTE(SUBSTITUTE(UPPER(TRIM($A660)),"Á","A"),"É","E"),"Í","I"),"Ó","O"),"Ú","U"),"Ñ","N"),"Ü","U"))</f>
        <v/>
      </c>
      <c r="Z660" s="26" t="str">
        <f aca="false">IF($Y660="","",LEFT($Y660,1)&amp;" "&amp;TRIM(RIGHT(SUBSTITUTE($Y660," ",REPT(" ",50)),50)))</f>
        <v/>
      </c>
      <c r="AA660" s="27" t="str">
        <f aca="false">IF($AF660="","",IF(COUNTIF(Validation!$U$19:$U$178,$AF660)&gt;0,"OK","NO MATCH"))</f>
        <v/>
      </c>
      <c r="AB660" s="27" t="str">
        <f aca="false">IF($W660=0,"",IF(AND($W660&gt;=Validation!$B$3,$W660&lt;=Validation!$C$3),"Yes","No"))</f>
        <v/>
      </c>
      <c r="AC660" s="26" t="str">
        <f aca="false">IF($A660="","",$AF660&amp;"|"&amp;TEXT($W660,"yyyy-mm-dd")&amp;"|"&amp;$J660&amp;"|"&amp;$N660)</f>
        <v/>
      </c>
      <c r="AD660" s="27" t="str">
        <f aca="false">IF($AC660="","",IF(COUNTIF($AC$2:$AC$3000,$AC660)&gt;1,"REVIEW","OK"))</f>
        <v/>
      </c>
      <c r="AE660" s="27" t="str">
        <f aca="false">IF(OR($W660=0,$O660=""),"",IF(IFERROR(IF(ISNUMBER($O660),INT($O660),DATE(VALUE(MID(SUBSTITUTE(LEFT($O660,FIND(" ",$O660&amp;" ")-1),"/",REPT(" ",20)),41,20)),VALUE(LEFT(SUBSTITUTE(LEFT($O660,FIND(" ",$O660&amp;" ")-1),"/",REPT(" ",20)),20)),VALUE(MID(SUBSTITUTE(LEFT($O660,FIND(" ",$O660&amp;" ")-1),"/",REPT(" ",20)),21,20)))),0)&gt;$W660,"Late","Same day"))</f>
        <v/>
      </c>
      <c r="AF660" s="26" t="str">
        <f aca="false">IF($A660="","",IFERROR(INDEX(Validation!$C$193:$C$217,MATCH($A660,Validation!$A$193:$A$217,0)),IF(COUNTIF(Validation!$U$19:$U$178,$Z660)&gt;0,$Z660,IF(COUNTIF(Validation!$S$19:$S$178,$AI660)=1,INDEX(Validation!$U$19:$U$178,MATCH($AI660,Validation!$S$19:$S$178,0)),$Z660))))</f>
        <v/>
      </c>
      <c r="AG660" s="27" t="str">
        <f aca="false">IF(COUNTA($A660:$U660)=0,"",IF($A660="","No name",IF($F660="","No date",IF($W660=0,"Date ilegible",IF(NOT(ISNUMBER($N660)),"Hours no numéricas",IF($AA660="NO MATCH","Person no identificada","OK"))))))</f>
        <v/>
      </c>
      <c r="AH660" s="27" t="str">
        <f aca="false">IF($W660=0,"No date",IF($W660&lt;Validation!$B$3,"Before period",IF($W660&gt;Validation!$C$3,"After period","In period")))</f>
        <v>No date</v>
      </c>
      <c r="AI660" s="26" t="str">
        <f aca="false">IF($Y660="","",TRIM(RIGHT(SUBSTITUTE($Y660," ",REPT(" ",50)),50)))</f>
        <v/>
      </c>
      <c r="AJ660" s="27" t="str">
        <f aca="false">IF($A660="","",IF(NOT(ISERROR(MATCH($A660,Validation!$A$193:$A$217,0))),"Manual mapping",IF(COUNTIF(Validation!$U$19:$U$178,$Z660)&gt;0,"Direct",IF(COUNTIF(Validation!$S$19:$S$178,$AI660)=1,"By surname","Unresolved"))))</f>
        <v/>
      </c>
      <c r="AK660" s="28" t="str">
        <f aca="false">IF($L660="","",IF(MATCH($L660,$L$2:$L$3000,0)&lt;&gt;ROW()-1,"",COUNT($AK$1:$AK659)+1))</f>
        <v/>
      </c>
      <c r="AL660" s="28" t="str">
        <f aca="false">IF($G660="","",IF(MATCH($G660,$G$2:$G$3000,0)&lt;&gt;ROW()-1,"",COUNT($AL$1:$AL659)+1))</f>
        <v/>
      </c>
      <c r="AM660" s="28" t="str">
        <f aca="false">IF($H660="","",IF(MATCH($H660,$H$2:$H$3000,0)&lt;&gt;ROW()-1,"",COUNT($AM$1:$AM659)+1))</f>
        <v/>
      </c>
      <c r="AN660" s="28" t="str">
        <f aca="false">IF($I660="","",IF(MATCH($I660,$I$2:$I$3000,0)&lt;&gt;ROW()-1,"",COUNT($AN$1:$AN659)+1))</f>
        <v/>
      </c>
      <c r="AO660" s="28" t="str">
        <f aca="false">IF($Q660="","",IF(MATCH($Q660,$Q$2:$Q$3000,0)&lt;&gt;ROW()-1,"",COUNT($AO$1:$AO659)+1))</f>
        <v/>
      </c>
    </row>
    <row r="661" customFormat="false" ht="12.75" hidden="false" customHeight="true" outlineLevel="0" collapsed="false">
      <c r="W661" s="24" t="n">
        <f aca="false">IF($F661="",0,IFERROR(IF(ISNUMBER($F661),INT($F661),DATE(VALUE(MID(SUBSTITUTE(LEFT($F661,FIND(" ",$F661&amp;" ")-1),"/",REPT(" ",20)),41,20)),VALUE(LEFT(SUBSTITUTE(LEFT($F661,FIND(" ",$F661&amp;" ")-1),"/",REPT(" ",20)),20)),VALUE(MID(SUBSTITUTE(LEFT($F661,FIND(" ",$F661&amp;" ")-1),"/",REPT(" ",20)),21,20)))),0))</f>
        <v>0</v>
      </c>
      <c r="X661" s="25" t="str">
        <f aca="false">IF(ISNUMBER($N661),$N661*Validation!$B$5,"")</f>
        <v/>
      </c>
      <c r="Y661" s="26" t="str">
        <f aca="false">IF($A661="","",SUBSTITUTE(SUBSTITUTE(SUBSTITUTE(SUBSTITUTE(SUBSTITUTE(SUBSTITUTE(SUBSTITUTE(UPPER(TRIM($A661)),"Á","A"),"É","E"),"Í","I"),"Ó","O"),"Ú","U"),"Ñ","N"),"Ü","U"))</f>
        <v/>
      </c>
      <c r="Z661" s="26" t="str">
        <f aca="false">IF($Y661="","",LEFT($Y661,1)&amp;" "&amp;TRIM(RIGHT(SUBSTITUTE($Y661," ",REPT(" ",50)),50)))</f>
        <v/>
      </c>
      <c r="AA661" s="27" t="str">
        <f aca="false">IF($AF661="","",IF(COUNTIF(Validation!$U$19:$U$178,$AF661)&gt;0,"OK","NO MATCH"))</f>
        <v/>
      </c>
      <c r="AB661" s="27" t="str">
        <f aca="false">IF($W661=0,"",IF(AND($W661&gt;=Validation!$B$3,$W661&lt;=Validation!$C$3),"Yes","No"))</f>
        <v/>
      </c>
      <c r="AC661" s="26" t="str">
        <f aca="false">IF($A661="","",$AF661&amp;"|"&amp;TEXT($W661,"yyyy-mm-dd")&amp;"|"&amp;$J661&amp;"|"&amp;$N661)</f>
        <v/>
      </c>
      <c r="AD661" s="27" t="str">
        <f aca="false">IF($AC661="","",IF(COUNTIF($AC$2:$AC$3000,$AC661)&gt;1,"REVIEW","OK"))</f>
        <v/>
      </c>
      <c r="AE661" s="27" t="str">
        <f aca="false">IF(OR($W661=0,$O661=""),"",IF(IFERROR(IF(ISNUMBER($O661),INT($O661),DATE(VALUE(MID(SUBSTITUTE(LEFT($O661,FIND(" ",$O661&amp;" ")-1),"/",REPT(" ",20)),41,20)),VALUE(LEFT(SUBSTITUTE(LEFT($O661,FIND(" ",$O661&amp;" ")-1),"/",REPT(" ",20)),20)),VALUE(MID(SUBSTITUTE(LEFT($O661,FIND(" ",$O661&amp;" ")-1),"/",REPT(" ",20)),21,20)))),0)&gt;$W661,"Late","Same day"))</f>
        <v/>
      </c>
      <c r="AF661" s="26" t="str">
        <f aca="false">IF($A661="","",IFERROR(INDEX(Validation!$C$193:$C$217,MATCH($A661,Validation!$A$193:$A$217,0)),IF(COUNTIF(Validation!$U$19:$U$178,$Z661)&gt;0,$Z661,IF(COUNTIF(Validation!$S$19:$S$178,$AI661)=1,INDEX(Validation!$U$19:$U$178,MATCH($AI661,Validation!$S$19:$S$178,0)),$Z661))))</f>
        <v/>
      </c>
      <c r="AG661" s="27" t="str">
        <f aca="false">IF(COUNTA($A661:$U661)=0,"",IF($A661="","No name",IF($F661="","No date",IF($W661=0,"Date ilegible",IF(NOT(ISNUMBER($N661)),"Hours no numéricas",IF($AA661="NO MATCH","Person no identificada","OK"))))))</f>
        <v/>
      </c>
      <c r="AH661" s="27" t="str">
        <f aca="false">IF($W661=0,"No date",IF($W661&lt;Validation!$B$3,"Before period",IF($W661&gt;Validation!$C$3,"After period","In period")))</f>
        <v>No date</v>
      </c>
      <c r="AI661" s="26" t="str">
        <f aca="false">IF($Y661="","",TRIM(RIGHT(SUBSTITUTE($Y661," ",REPT(" ",50)),50)))</f>
        <v/>
      </c>
      <c r="AJ661" s="27" t="str">
        <f aca="false">IF($A661="","",IF(NOT(ISERROR(MATCH($A661,Validation!$A$193:$A$217,0))),"Manual mapping",IF(COUNTIF(Validation!$U$19:$U$178,$Z661)&gt;0,"Direct",IF(COUNTIF(Validation!$S$19:$S$178,$AI661)=1,"By surname","Unresolved"))))</f>
        <v/>
      </c>
      <c r="AK661" s="28" t="str">
        <f aca="false">IF($L661="","",IF(MATCH($L661,$L$2:$L$3000,0)&lt;&gt;ROW()-1,"",COUNT($AK$1:$AK660)+1))</f>
        <v/>
      </c>
      <c r="AL661" s="28" t="str">
        <f aca="false">IF($G661="","",IF(MATCH($G661,$G$2:$G$3000,0)&lt;&gt;ROW()-1,"",COUNT($AL$1:$AL660)+1))</f>
        <v/>
      </c>
      <c r="AM661" s="28" t="str">
        <f aca="false">IF($H661="","",IF(MATCH($H661,$H$2:$H$3000,0)&lt;&gt;ROW()-1,"",COUNT($AM$1:$AM660)+1))</f>
        <v/>
      </c>
      <c r="AN661" s="28" t="str">
        <f aca="false">IF($I661="","",IF(MATCH($I661,$I$2:$I$3000,0)&lt;&gt;ROW()-1,"",COUNT($AN$1:$AN660)+1))</f>
        <v/>
      </c>
      <c r="AO661" s="28" t="str">
        <f aca="false">IF($Q661="","",IF(MATCH($Q661,$Q$2:$Q$3000,0)&lt;&gt;ROW()-1,"",COUNT($AO$1:$AO660)+1))</f>
        <v/>
      </c>
    </row>
    <row r="662" customFormat="false" ht="12.75" hidden="false" customHeight="true" outlineLevel="0" collapsed="false">
      <c r="W662" s="24" t="n">
        <f aca="false">IF($F662="",0,IFERROR(IF(ISNUMBER($F662),INT($F662),DATE(VALUE(MID(SUBSTITUTE(LEFT($F662,FIND(" ",$F662&amp;" ")-1),"/",REPT(" ",20)),41,20)),VALUE(LEFT(SUBSTITUTE(LEFT($F662,FIND(" ",$F662&amp;" ")-1),"/",REPT(" ",20)),20)),VALUE(MID(SUBSTITUTE(LEFT($F662,FIND(" ",$F662&amp;" ")-1),"/",REPT(" ",20)),21,20)))),0))</f>
        <v>0</v>
      </c>
      <c r="X662" s="25" t="str">
        <f aca="false">IF(ISNUMBER($N662),$N662*Validation!$B$5,"")</f>
        <v/>
      </c>
      <c r="Y662" s="26" t="str">
        <f aca="false">IF($A662="","",SUBSTITUTE(SUBSTITUTE(SUBSTITUTE(SUBSTITUTE(SUBSTITUTE(SUBSTITUTE(SUBSTITUTE(UPPER(TRIM($A662)),"Á","A"),"É","E"),"Í","I"),"Ó","O"),"Ú","U"),"Ñ","N"),"Ü","U"))</f>
        <v/>
      </c>
      <c r="Z662" s="26" t="str">
        <f aca="false">IF($Y662="","",LEFT($Y662,1)&amp;" "&amp;TRIM(RIGHT(SUBSTITUTE($Y662," ",REPT(" ",50)),50)))</f>
        <v/>
      </c>
      <c r="AA662" s="27" t="str">
        <f aca="false">IF($AF662="","",IF(COUNTIF(Validation!$U$19:$U$178,$AF662)&gt;0,"OK","NO MATCH"))</f>
        <v/>
      </c>
      <c r="AB662" s="27" t="str">
        <f aca="false">IF($W662=0,"",IF(AND($W662&gt;=Validation!$B$3,$W662&lt;=Validation!$C$3),"Yes","No"))</f>
        <v/>
      </c>
      <c r="AC662" s="26" t="str">
        <f aca="false">IF($A662="","",$AF662&amp;"|"&amp;TEXT($W662,"yyyy-mm-dd")&amp;"|"&amp;$J662&amp;"|"&amp;$N662)</f>
        <v/>
      </c>
      <c r="AD662" s="27" t="str">
        <f aca="false">IF($AC662="","",IF(COUNTIF($AC$2:$AC$3000,$AC662)&gt;1,"REVIEW","OK"))</f>
        <v/>
      </c>
      <c r="AE662" s="27" t="str">
        <f aca="false">IF(OR($W662=0,$O662=""),"",IF(IFERROR(IF(ISNUMBER($O662),INT($O662),DATE(VALUE(MID(SUBSTITUTE(LEFT($O662,FIND(" ",$O662&amp;" ")-1),"/",REPT(" ",20)),41,20)),VALUE(LEFT(SUBSTITUTE(LEFT($O662,FIND(" ",$O662&amp;" ")-1),"/",REPT(" ",20)),20)),VALUE(MID(SUBSTITUTE(LEFT($O662,FIND(" ",$O662&amp;" ")-1),"/",REPT(" ",20)),21,20)))),0)&gt;$W662,"Late","Same day"))</f>
        <v/>
      </c>
      <c r="AF662" s="26" t="str">
        <f aca="false">IF($A662="","",IFERROR(INDEX(Validation!$C$193:$C$217,MATCH($A662,Validation!$A$193:$A$217,0)),IF(COUNTIF(Validation!$U$19:$U$178,$Z662)&gt;0,$Z662,IF(COUNTIF(Validation!$S$19:$S$178,$AI662)=1,INDEX(Validation!$U$19:$U$178,MATCH($AI662,Validation!$S$19:$S$178,0)),$Z662))))</f>
        <v/>
      </c>
      <c r="AG662" s="27" t="str">
        <f aca="false">IF(COUNTA($A662:$U662)=0,"",IF($A662="","No name",IF($F662="","No date",IF($W662=0,"Date ilegible",IF(NOT(ISNUMBER($N662)),"Hours no numéricas",IF($AA662="NO MATCH","Person no identificada","OK"))))))</f>
        <v/>
      </c>
      <c r="AH662" s="27" t="str">
        <f aca="false">IF($W662=0,"No date",IF($W662&lt;Validation!$B$3,"Before period",IF($W662&gt;Validation!$C$3,"After period","In period")))</f>
        <v>No date</v>
      </c>
      <c r="AI662" s="26" t="str">
        <f aca="false">IF($Y662="","",TRIM(RIGHT(SUBSTITUTE($Y662," ",REPT(" ",50)),50)))</f>
        <v/>
      </c>
      <c r="AJ662" s="27" t="str">
        <f aca="false">IF($A662="","",IF(NOT(ISERROR(MATCH($A662,Validation!$A$193:$A$217,0))),"Manual mapping",IF(COUNTIF(Validation!$U$19:$U$178,$Z662)&gt;0,"Direct",IF(COUNTIF(Validation!$S$19:$S$178,$AI662)=1,"By surname","Unresolved"))))</f>
        <v/>
      </c>
      <c r="AK662" s="28" t="str">
        <f aca="false">IF($L662="","",IF(MATCH($L662,$L$2:$L$3000,0)&lt;&gt;ROW()-1,"",COUNT($AK$1:$AK661)+1))</f>
        <v/>
      </c>
      <c r="AL662" s="28" t="str">
        <f aca="false">IF($G662="","",IF(MATCH($G662,$G$2:$G$3000,0)&lt;&gt;ROW()-1,"",COUNT($AL$1:$AL661)+1))</f>
        <v/>
      </c>
      <c r="AM662" s="28" t="str">
        <f aca="false">IF($H662="","",IF(MATCH($H662,$H$2:$H$3000,0)&lt;&gt;ROW()-1,"",COUNT($AM$1:$AM661)+1))</f>
        <v/>
      </c>
      <c r="AN662" s="28" t="str">
        <f aca="false">IF($I662="","",IF(MATCH($I662,$I$2:$I$3000,0)&lt;&gt;ROW()-1,"",COUNT($AN$1:$AN661)+1))</f>
        <v/>
      </c>
      <c r="AO662" s="28" t="str">
        <f aca="false">IF($Q662="","",IF(MATCH($Q662,$Q$2:$Q$3000,0)&lt;&gt;ROW()-1,"",COUNT($AO$1:$AO661)+1))</f>
        <v/>
      </c>
    </row>
    <row r="663" customFormat="false" ht="12.75" hidden="false" customHeight="true" outlineLevel="0" collapsed="false">
      <c r="W663" s="24" t="n">
        <f aca="false">IF($F663="",0,IFERROR(IF(ISNUMBER($F663),INT($F663),DATE(VALUE(MID(SUBSTITUTE(LEFT($F663,FIND(" ",$F663&amp;" ")-1),"/",REPT(" ",20)),41,20)),VALUE(LEFT(SUBSTITUTE(LEFT($F663,FIND(" ",$F663&amp;" ")-1),"/",REPT(" ",20)),20)),VALUE(MID(SUBSTITUTE(LEFT($F663,FIND(" ",$F663&amp;" ")-1),"/",REPT(" ",20)),21,20)))),0))</f>
        <v>0</v>
      </c>
      <c r="X663" s="25" t="str">
        <f aca="false">IF(ISNUMBER($N663),$N663*Validation!$B$5,"")</f>
        <v/>
      </c>
      <c r="Y663" s="26" t="str">
        <f aca="false">IF($A663="","",SUBSTITUTE(SUBSTITUTE(SUBSTITUTE(SUBSTITUTE(SUBSTITUTE(SUBSTITUTE(SUBSTITUTE(UPPER(TRIM($A663)),"Á","A"),"É","E"),"Í","I"),"Ó","O"),"Ú","U"),"Ñ","N"),"Ü","U"))</f>
        <v/>
      </c>
      <c r="Z663" s="26" t="str">
        <f aca="false">IF($Y663="","",LEFT($Y663,1)&amp;" "&amp;TRIM(RIGHT(SUBSTITUTE($Y663," ",REPT(" ",50)),50)))</f>
        <v/>
      </c>
      <c r="AA663" s="27" t="str">
        <f aca="false">IF($AF663="","",IF(COUNTIF(Validation!$U$19:$U$178,$AF663)&gt;0,"OK","NO MATCH"))</f>
        <v/>
      </c>
      <c r="AB663" s="27" t="str">
        <f aca="false">IF($W663=0,"",IF(AND($W663&gt;=Validation!$B$3,$W663&lt;=Validation!$C$3),"Yes","No"))</f>
        <v/>
      </c>
      <c r="AC663" s="26" t="str">
        <f aca="false">IF($A663="","",$AF663&amp;"|"&amp;TEXT($W663,"yyyy-mm-dd")&amp;"|"&amp;$J663&amp;"|"&amp;$N663)</f>
        <v/>
      </c>
      <c r="AD663" s="27" t="str">
        <f aca="false">IF($AC663="","",IF(COUNTIF($AC$2:$AC$3000,$AC663)&gt;1,"REVIEW","OK"))</f>
        <v/>
      </c>
      <c r="AE663" s="27" t="str">
        <f aca="false">IF(OR($W663=0,$O663=""),"",IF(IFERROR(IF(ISNUMBER($O663),INT($O663),DATE(VALUE(MID(SUBSTITUTE(LEFT($O663,FIND(" ",$O663&amp;" ")-1),"/",REPT(" ",20)),41,20)),VALUE(LEFT(SUBSTITUTE(LEFT($O663,FIND(" ",$O663&amp;" ")-1),"/",REPT(" ",20)),20)),VALUE(MID(SUBSTITUTE(LEFT($O663,FIND(" ",$O663&amp;" ")-1),"/",REPT(" ",20)),21,20)))),0)&gt;$W663,"Late","Same day"))</f>
        <v/>
      </c>
      <c r="AF663" s="26" t="str">
        <f aca="false">IF($A663="","",IFERROR(INDEX(Validation!$C$193:$C$217,MATCH($A663,Validation!$A$193:$A$217,0)),IF(COUNTIF(Validation!$U$19:$U$178,$Z663)&gt;0,$Z663,IF(COUNTIF(Validation!$S$19:$S$178,$AI663)=1,INDEX(Validation!$U$19:$U$178,MATCH($AI663,Validation!$S$19:$S$178,0)),$Z663))))</f>
        <v/>
      </c>
      <c r="AG663" s="27" t="str">
        <f aca="false">IF(COUNTA($A663:$U663)=0,"",IF($A663="","No name",IF($F663="","No date",IF($W663=0,"Date ilegible",IF(NOT(ISNUMBER($N663)),"Hours no numéricas",IF($AA663="NO MATCH","Person no identificada","OK"))))))</f>
        <v/>
      </c>
      <c r="AH663" s="27" t="str">
        <f aca="false">IF($W663=0,"No date",IF($W663&lt;Validation!$B$3,"Before period",IF($W663&gt;Validation!$C$3,"After period","In period")))</f>
        <v>No date</v>
      </c>
      <c r="AI663" s="26" t="str">
        <f aca="false">IF($Y663="","",TRIM(RIGHT(SUBSTITUTE($Y663," ",REPT(" ",50)),50)))</f>
        <v/>
      </c>
      <c r="AJ663" s="27" t="str">
        <f aca="false">IF($A663="","",IF(NOT(ISERROR(MATCH($A663,Validation!$A$193:$A$217,0))),"Manual mapping",IF(COUNTIF(Validation!$U$19:$U$178,$Z663)&gt;0,"Direct",IF(COUNTIF(Validation!$S$19:$S$178,$AI663)=1,"By surname","Unresolved"))))</f>
        <v/>
      </c>
      <c r="AK663" s="28" t="str">
        <f aca="false">IF($L663="","",IF(MATCH($L663,$L$2:$L$3000,0)&lt;&gt;ROW()-1,"",COUNT($AK$1:$AK662)+1))</f>
        <v/>
      </c>
      <c r="AL663" s="28" t="str">
        <f aca="false">IF($G663="","",IF(MATCH($G663,$G$2:$G$3000,0)&lt;&gt;ROW()-1,"",COUNT($AL$1:$AL662)+1))</f>
        <v/>
      </c>
      <c r="AM663" s="28" t="str">
        <f aca="false">IF($H663="","",IF(MATCH($H663,$H$2:$H$3000,0)&lt;&gt;ROW()-1,"",COUNT($AM$1:$AM662)+1))</f>
        <v/>
      </c>
      <c r="AN663" s="28" t="str">
        <f aca="false">IF($I663="","",IF(MATCH($I663,$I$2:$I$3000,0)&lt;&gt;ROW()-1,"",COUNT($AN$1:$AN662)+1))</f>
        <v/>
      </c>
      <c r="AO663" s="28" t="str">
        <f aca="false">IF($Q663="","",IF(MATCH($Q663,$Q$2:$Q$3000,0)&lt;&gt;ROW()-1,"",COUNT($AO$1:$AO662)+1))</f>
        <v/>
      </c>
    </row>
    <row r="664" customFormat="false" ht="12.75" hidden="false" customHeight="true" outlineLevel="0" collapsed="false">
      <c r="W664" s="24" t="n">
        <f aca="false">IF($F664="",0,IFERROR(IF(ISNUMBER($F664),INT($F664),DATE(VALUE(MID(SUBSTITUTE(LEFT($F664,FIND(" ",$F664&amp;" ")-1),"/",REPT(" ",20)),41,20)),VALUE(LEFT(SUBSTITUTE(LEFT($F664,FIND(" ",$F664&amp;" ")-1),"/",REPT(" ",20)),20)),VALUE(MID(SUBSTITUTE(LEFT($F664,FIND(" ",$F664&amp;" ")-1),"/",REPT(" ",20)),21,20)))),0))</f>
        <v>0</v>
      </c>
      <c r="X664" s="25" t="str">
        <f aca="false">IF(ISNUMBER($N664),$N664*Validation!$B$5,"")</f>
        <v/>
      </c>
      <c r="Y664" s="26" t="str">
        <f aca="false">IF($A664="","",SUBSTITUTE(SUBSTITUTE(SUBSTITUTE(SUBSTITUTE(SUBSTITUTE(SUBSTITUTE(SUBSTITUTE(UPPER(TRIM($A664)),"Á","A"),"É","E"),"Í","I"),"Ó","O"),"Ú","U"),"Ñ","N"),"Ü","U"))</f>
        <v/>
      </c>
      <c r="Z664" s="26" t="str">
        <f aca="false">IF($Y664="","",LEFT($Y664,1)&amp;" "&amp;TRIM(RIGHT(SUBSTITUTE($Y664," ",REPT(" ",50)),50)))</f>
        <v/>
      </c>
      <c r="AA664" s="27" t="str">
        <f aca="false">IF($AF664="","",IF(COUNTIF(Validation!$U$19:$U$178,$AF664)&gt;0,"OK","NO MATCH"))</f>
        <v/>
      </c>
      <c r="AB664" s="27" t="str">
        <f aca="false">IF($W664=0,"",IF(AND($W664&gt;=Validation!$B$3,$W664&lt;=Validation!$C$3),"Yes","No"))</f>
        <v/>
      </c>
      <c r="AC664" s="26" t="str">
        <f aca="false">IF($A664="","",$AF664&amp;"|"&amp;TEXT($W664,"yyyy-mm-dd")&amp;"|"&amp;$J664&amp;"|"&amp;$N664)</f>
        <v/>
      </c>
      <c r="AD664" s="27" t="str">
        <f aca="false">IF($AC664="","",IF(COUNTIF($AC$2:$AC$3000,$AC664)&gt;1,"REVIEW","OK"))</f>
        <v/>
      </c>
      <c r="AE664" s="27" t="str">
        <f aca="false">IF(OR($W664=0,$O664=""),"",IF(IFERROR(IF(ISNUMBER($O664),INT($O664),DATE(VALUE(MID(SUBSTITUTE(LEFT($O664,FIND(" ",$O664&amp;" ")-1),"/",REPT(" ",20)),41,20)),VALUE(LEFT(SUBSTITUTE(LEFT($O664,FIND(" ",$O664&amp;" ")-1),"/",REPT(" ",20)),20)),VALUE(MID(SUBSTITUTE(LEFT($O664,FIND(" ",$O664&amp;" ")-1),"/",REPT(" ",20)),21,20)))),0)&gt;$W664,"Late","Same day"))</f>
        <v/>
      </c>
      <c r="AF664" s="26" t="str">
        <f aca="false">IF($A664="","",IFERROR(INDEX(Validation!$C$193:$C$217,MATCH($A664,Validation!$A$193:$A$217,0)),IF(COUNTIF(Validation!$U$19:$U$178,$Z664)&gt;0,$Z664,IF(COUNTIF(Validation!$S$19:$S$178,$AI664)=1,INDEX(Validation!$U$19:$U$178,MATCH($AI664,Validation!$S$19:$S$178,0)),$Z664))))</f>
        <v/>
      </c>
      <c r="AG664" s="27" t="str">
        <f aca="false">IF(COUNTA($A664:$U664)=0,"",IF($A664="","No name",IF($F664="","No date",IF($W664=0,"Date ilegible",IF(NOT(ISNUMBER($N664)),"Hours no numéricas",IF($AA664="NO MATCH","Person no identificada","OK"))))))</f>
        <v/>
      </c>
      <c r="AH664" s="27" t="str">
        <f aca="false">IF($W664=0,"No date",IF($W664&lt;Validation!$B$3,"Before period",IF($W664&gt;Validation!$C$3,"After period","In period")))</f>
        <v>No date</v>
      </c>
      <c r="AI664" s="26" t="str">
        <f aca="false">IF($Y664="","",TRIM(RIGHT(SUBSTITUTE($Y664," ",REPT(" ",50)),50)))</f>
        <v/>
      </c>
      <c r="AJ664" s="27" t="str">
        <f aca="false">IF($A664="","",IF(NOT(ISERROR(MATCH($A664,Validation!$A$193:$A$217,0))),"Manual mapping",IF(COUNTIF(Validation!$U$19:$U$178,$Z664)&gt;0,"Direct",IF(COUNTIF(Validation!$S$19:$S$178,$AI664)=1,"By surname","Unresolved"))))</f>
        <v/>
      </c>
      <c r="AK664" s="28" t="str">
        <f aca="false">IF($L664="","",IF(MATCH($L664,$L$2:$L$3000,0)&lt;&gt;ROW()-1,"",COUNT($AK$1:$AK663)+1))</f>
        <v/>
      </c>
      <c r="AL664" s="28" t="str">
        <f aca="false">IF($G664="","",IF(MATCH($G664,$G$2:$G$3000,0)&lt;&gt;ROW()-1,"",COUNT($AL$1:$AL663)+1))</f>
        <v/>
      </c>
      <c r="AM664" s="28" t="str">
        <f aca="false">IF($H664="","",IF(MATCH($H664,$H$2:$H$3000,0)&lt;&gt;ROW()-1,"",COUNT($AM$1:$AM663)+1))</f>
        <v/>
      </c>
      <c r="AN664" s="28" t="str">
        <f aca="false">IF($I664="","",IF(MATCH($I664,$I$2:$I$3000,0)&lt;&gt;ROW()-1,"",COUNT($AN$1:$AN663)+1))</f>
        <v/>
      </c>
      <c r="AO664" s="28" t="str">
        <f aca="false">IF($Q664="","",IF(MATCH($Q664,$Q$2:$Q$3000,0)&lt;&gt;ROW()-1,"",COUNT($AO$1:$AO663)+1))</f>
        <v/>
      </c>
    </row>
    <row r="665" customFormat="false" ht="12.75" hidden="false" customHeight="true" outlineLevel="0" collapsed="false">
      <c r="W665" s="24" t="n">
        <f aca="false">IF($F665="",0,IFERROR(IF(ISNUMBER($F665),INT($F665),DATE(VALUE(MID(SUBSTITUTE(LEFT($F665,FIND(" ",$F665&amp;" ")-1),"/",REPT(" ",20)),41,20)),VALUE(LEFT(SUBSTITUTE(LEFT($F665,FIND(" ",$F665&amp;" ")-1),"/",REPT(" ",20)),20)),VALUE(MID(SUBSTITUTE(LEFT($F665,FIND(" ",$F665&amp;" ")-1),"/",REPT(" ",20)),21,20)))),0))</f>
        <v>0</v>
      </c>
      <c r="X665" s="25" t="str">
        <f aca="false">IF(ISNUMBER($N665),$N665*Validation!$B$5,"")</f>
        <v/>
      </c>
      <c r="Y665" s="26" t="str">
        <f aca="false">IF($A665="","",SUBSTITUTE(SUBSTITUTE(SUBSTITUTE(SUBSTITUTE(SUBSTITUTE(SUBSTITUTE(SUBSTITUTE(UPPER(TRIM($A665)),"Á","A"),"É","E"),"Í","I"),"Ó","O"),"Ú","U"),"Ñ","N"),"Ü","U"))</f>
        <v/>
      </c>
      <c r="Z665" s="26" t="str">
        <f aca="false">IF($Y665="","",LEFT($Y665,1)&amp;" "&amp;TRIM(RIGHT(SUBSTITUTE($Y665," ",REPT(" ",50)),50)))</f>
        <v/>
      </c>
      <c r="AA665" s="27" t="str">
        <f aca="false">IF($AF665="","",IF(COUNTIF(Validation!$U$19:$U$178,$AF665)&gt;0,"OK","NO MATCH"))</f>
        <v/>
      </c>
      <c r="AB665" s="27" t="str">
        <f aca="false">IF($W665=0,"",IF(AND($W665&gt;=Validation!$B$3,$W665&lt;=Validation!$C$3),"Yes","No"))</f>
        <v/>
      </c>
      <c r="AC665" s="26" t="str">
        <f aca="false">IF($A665="","",$AF665&amp;"|"&amp;TEXT($W665,"yyyy-mm-dd")&amp;"|"&amp;$J665&amp;"|"&amp;$N665)</f>
        <v/>
      </c>
      <c r="AD665" s="27" t="str">
        <f aca="false">IF($AC665="","",IF(COUNTIF($AC$2:$AC$3000,$AC665)&gt;1,"REVIEW","OK"))</f>
        <v/>
      </c>
      <c r="AE665" s="27" t="str">
        <f aca="false">IF(OR($W665=0,$O665=""),"",IF(IFERROR(IF(ISNUMBER($O665),INT($O665),DATE(VALUE(MID(SUBSTITUTE(LEFT($O665,FIND(" ",$O665&amp;" ")-1),"/",REPT(" ",20)),41,20)),VALUE(LEFT(SUBSTITUTE(LEFT($O665,FIND(" ",$O665&amp;" ")-1),"/",REPT(" ",20)),20)),VALUE(MID(SUBSTITUTE(LEFT($O665,FIND(" ",$O665&amp;" ")-1),"/",REPT(" ",20)),21,20)))),0)&gt;$W665,"Late","Same day"))</f>
        <v/>
      </c>
      <c r="AF665" s="26" t="str">
        <f aca="false">IF($A665="","",IFERROR(INDEX(Validation!$C$193:$C$217,MATCH($A665,Validation!$A$193:$A$217,0)),IF(COUNTIF(Validation!$U$19:$U$178,$Z665)&gt;0,$Z665,IF(COUNTIF(Validation!$S$19:$S$178,$AI665)=1,INDEX(Validation!$U$19:$U$178,MATCH($AI665,Validation!$S$19:$S$178,0)),$Z665))))</f>
        <v/>
      </c>
      <c r="AG665" s="27" t="str">
        <f aca="false">IF(COUNTA($A665:$U665)=0,"",IF($A665="","No name",IF($F665="","No date",IF($W665=0,"Date ilegible",IF(NOT(ISNUMBER($N665)),"Hours no numéricas",IF($AA665="NO MATCH","Person no identificada","OK"))))))</f>
        <v/>
      </c>
      <c r="AH665" s="27" t="str">
        <f aca="false">IF($W665=0,"No date",IF($W665&lt;Validation!$B$3,"Before period",IF($W665&gt;Validation!$C$3,"After period","In period")))</f>
        <v>No date</v>
      </c>
      <c r="AI665" s="26" t="str">
        <f aca="false">IF($Y665="","",TRIM(RIGHT(SUBSTITUTE($Y665," ",REPT(" ",50)),50)))</f>
        <v/>
      </c>
      <c r="AJ665" s="27" t="str">
        <f aca="false">IF($A665="","",IF(NOT(ISERROR(MATCH($A665,Validation!$A$193:$A$217,0))),"Manual mapping",IF(COUNTIF(Validation!$U$19:$U$178,$Z665)&gt;0,"Direct",IF(COUNTIF(Validation!$S$19:$S$178,$AI665)=1,"By surname","Unresolved"))))</f>
        <v/>
      </c>
      <c r="AK665" s="28" t="str">
        <f aca="false">IF($L665="","",IF(MATCH($L665,$L$2:$L$3000,0)&lt;&gt;ROW()-1,"",COUNT($AK$1:$AK664)+1))</f>
        <v/>
      </c>
      <c r="AL665" s="28" t="str">
        <f aca="false">IF($G665="","",IF(MATCH($G665,$G$2:$G$3000,0)&lt;&gt;ROW()-1,"",COUNT($AL$1:$AL664)+1))</f>
        <v/>
      </c>
      <c r="AM665" s="28" t="str">
        <f aca="false">IF($H665="","",IF(MATCH($H665,$H$2:$H$3000,0)&lt;&gt;ROW()-1,"",COUNT($AM$1:$AM664)+1))</f>
        <v/>
      </c>
      <c r="AN665" s="28" t="str">
        <f aca="false">IF($I665="","",IF(MATCH($I665,$I$2:$I$3000,0)&lt;&gt;ROW()-1,"",COUNT($AN$1:$AN664)+1))</f>
        <v/>
      </c>
      <c r="AO665" s="28" t="str">
        <f aca="false">IF($Q665="","",IF(MATCH($Q665,$Q$2:$Q$3000,0)&lt;&gt;ROW()-1,"",COUNT($AO$1:$AO664)+1))</f>
        <v/>
      </c>
    </row>
    <row r="666" customFormat="false" ht="12.75" hidden="false" customHeight="true" outlineLevel="0" collapsed="false">
      <c r="W666" s="24" t="n">
        <f aca="false">IF($F666="",0,IFERROR(IF(ISNUMBER($F666),INT($F666),DATE(VALUE(MID(SUBSTITUTE(LEFT($F666,FIND(" ",$F666&amp;" ")-1),"/",REPT(" ",20)),41,20)),VALUE(LEFT(SUBSTITUTE(LEFT($F666,FIND(" ",$F666&amp;" ")-1),"/",REPT(" ",20)),20)),VALUE(MID(SUBSTITUTE(LEFT($F666,FIND(" ",$F666&amp;" ")-1),"/",REPT(" ",20)),21,20)))),0))</f>
        <v>0</v>
      </c>
      <c r="X666" s="25" t="str">
        <f aca="false">IF(ISNUMBER($N666),$N666*Validation!$B$5,"")</f>
        <v/>
      </c>
      <c r="Y666" s="26" t="str">
        <f aca="false">IF($A666="","",SUBSTITUTE(SUBSTITUTE(SUBSTITUTE(SUBSTITUTE(SUBSTITUTE(SUBSTITUTE(SUBSTITUTE(UPPER(TRIM($A666)),"Á","A"),"É","E"),"Í","I"),"Ó","O"),"Ú","U"),"Ñ","N"),"Ü","U"))</f>
        <v/>
      </c>
      <c r="Z666" s="26" t="str">
        <f aca="false">IF($Y666="","",LEFT($Y666,1)&amp;" "&amp;TRIM(RIGHT(SUBSTITUTE($Y666," ",REPT(" ",50)),50)))</f>
        <v/>
      </c>
      <c r="AA666" s="27" t="str">
        <f aca="false">IF($AF666="","",IF(COUNTIF(Validation!$U$19:$U$178,$AF666)&gt;0,"OK","NO MATCH"))</f>
        <v/>
      </c>
      <c r="AB666" s="27" t="str">
        <f aca="false">IF($W666=0,"",IF(AND($W666&gt;=Validation!$B$3,$W666&lt;=Validation!$C$3),"Yes","No"))</f>
        <v/>
      </c>
      <c r="AC666" s="26" t="str">
        <f aca="false">IF($A666="","",$AF666&amp;"|"&amp;TEXT($W666,"yyyy-mm-dd")&amp;"|"&amp;$J666&amp;"|"&amp;$N666)</f>
        <v/>
      </c>
      <c r="AD666" s="27" t="str">
        <f aca="false">IF($AC666="","",IF(COUNTIF($AC$2:$AC$3000,$AC666)&gt;1,"REVIEW","OK"))</f>
        <v/>
      </c>
      <c r="AE666" s="27" t="str">
        <f aca="false">IF(OR($W666=0,$O666=""),"",IF(IFERROR(IF(ISNUMBER($O666),INT($O666),DATE(VALUE(MID(SUBSTITUTE(LEFT($O666,FIND(" ",$O666&amp;" ")-1),"/",REPT(" ",20)),41,20)),VALUE(LEFT(SUBSTITUTE(LEFT($O666,FIND(" ",$O666&amp;" ")-1),"/",REPT(" ",20)),20)),VALUE(MID(SUBSTITUTE(LEFT($O666,FIND(" ",$O666&amp;" ")-1),"/",REPT(" ",20)),21,20)))),0)&gt;$W666,"Late","Same day"))</f>
        <v/>
      </c>
      <c r="AF666" s="26" t="str">
        <f aca="false">IF($A666="","",IFERROR(INDEX(Validation!$C$193:$C$217,MATCH($A666,Validation!$A$193:$A$217,0)),IF(COUNTIF(Validation!$U$19:$U$178,$Z666)&gt;0,$Z666,IF(COUNTIF(Validation!$S$19:$S$178,$AI666)=1,INDEX(Validation!$U$19:$U$178,MATCH($AI666,Validation!$S$19:$S$178,0)),$Z666))))</f>
        <v/>
      </c>
      <c r="AG666" s="27" t="str">
        <f aca="false">IF(COUNTA($A666:$U666)=0,"",IF($A666="","No name",IF($F666="","No date",IF($W666=0,"Date ilegible",IF(NOT(ISNUMBER($N666)),"Hours no numéricas",IF($AA666="NO MATCH","Person no identificada","OK"))))))</f>
        <v/>
      </c>
      <c r="AH666" s="27" t="str">
        <f aca="false">IF($W666=0,"No date",IF($W666&lt;Validation!$B$3,"Before period",IF($W666&gt;Validation!$C$3,"After period","In period")))</f>
        <v>No date</v>
      </c>
      <c r="AI666" s="26" t="str">
        <f aca="false">IF($Y666="","",TRIM(RIGHT(SUBSTITUTE($Y666," ",REPT(" ",50)),50)))</f>
        <v/>
      </c>
      <c r="AJ666" s="27" t="str">
        <f aca="false">IF($A666="","",IF(NOT(ISERROR(MATCH($A666,Validation!$A$193:$A$217,0))),"Manual mapping",IF(COUNTIF(Validation!$U$19:$U$178,$Z666)&gt;0,"Direct",IF(COUNTIF(Validation!$S$19:$S$178,$AI666)=1,"By surname","Unresolved"))))</f>
        <v/>
      </c>
      <c r="AK666" s="28" t="str">
        <f aca="false">IF($L666="","",IF(MATCH($L666,$L$2:$L$3000,0)&lt;&gt;ROW()-1,"",COUNT($AK$1:$AK665)+1))</f>
        <v/>
      </c>
      <c r="AL666" s="28" t="str">
        <f aca="false">IF($G666="","",IF(MATCH($G666,$G$2:$G$3000,0)&lt;&gt;ROW()-1,"",COUNT($AL$1:$AL665)+1))</f>
        <v/>
      </c>
      <c r="AM666" s="28" t="str">
        <f aca="false">IF($H666="","",IF(MATCH($H666,$H$2:$H$3000,0)&lt;&gt;ROW()-1,"",COUNT($AM$1:$AM665)+1))</f>
        <v/>
      </c>
      <c r="AN666" s="28" t="str">
        <f aca="false">IF($I666="","",IF(MATCH($I666,$I$2:$I$3000,0)&lt;&gt;ROW()-1,"",COUNT($AN$1:$AN665)+1))</f>
        <v/>
      </c>
      <c r="AO666" s="28" t="str">
        <f aca="false">IF($Q666="","",IF(MATCH($Q666,$Q$2:$Q$3000,0)&lt;&gt;ROW()-1,"",COUNT($AO$1:$AO665)+1))</f>
        <v/>
      </c>
    </row>
    <row r="667" customFormat="false" ht="12.75" hidden="false" customHeight="true" outlineLevel="0" collapsed="false">
      <c r="W667" s="24" t="n">
        <f aca="false">IF($F667="",0,IFERROR(IF(ISNUMBER($F667),INT($F667),DATE(VALUE(MID(SUBSTITUTE(LEFT($F667,FIND(" ",$F667&amp;" ")-1),"/",REPT(" ",20)),41,20)),VALUE(LEFT(SUBSTITUTE(LEFT($F667,FIND(" ",$F667&amp;" ")-1),"/",REPT(" ",20)),20)),VALUE(MID(SUBSTITUTE(LEFT($F667,FIND(" ",$F667&amp;" ")-1),"/",REPT(" ",20)),21,20)))),0))</f>
        <v>0</v>
      </c>
      <c r="X667" s="25" t="str">
        <f aca="false">IF(ISNUMBER($N667),$N667*Validation!$B$5,"")</f>
        <v/>
      </c>
      <c r="Y667" s="26" t="str">
        <f aca="false">IF($A667="","",SUBSTITUTE(SUBSTITUTE(SUBSTITUTE(SUBSTITUTE(SUBSTITUTE(SUBSTITUTE(SUBSTITUTE(UPPER(TRIM($A667)),"Á","A"),"É","E"),"Í","I"),"Ó","O"),"Ú","U"),"Ñ","N"),"Ü","U"))</f>
        <v/>
      </c>
      <c r="Z667" s="26" t="str">
        <f aca="false">IF($Y667="","",LEFT($Y667,1)&amp;" "&amp;TRIM(RIGHT(SUBSTITUTE($Y667," ",REPT(" ",50)),50)))</f>
        <v/>
      </c>
      <c r="AA667" s="27" t="str">
        <f aca="false">IF($AF667="","",IF(COUNTIF(Validation!$U$19:$U$178,$AF667)&gt;0,"OK","NO MATCH"))</f>
        <v/>
      </c>
      <c r="AB667" s="27" t="str">
        <f aca="false">IF($W667=0,"",IF(AND($W667&gt;=Validation!$B$3,$W667&lt;=Validation!$C$3),"Yes","No"))</f>
        <v/>
      </c>
      <c r="AC667" s="26" t="str">
        <f aca="false">IF($A667="","",$AF667&amp;"|"&amp;TEXT($W667,"yyyy-mm-dd")&amp;"|"&amp;$J667&amp;"|"&amp;$N667)</f>
        <v/>
      </c>
      <c r="AD667" s="27" t="str">
        <f aca="false">IF($AC667="","",IF(COUNTIF($AC$2:$AC$3000,$AC667)&gt;1,"REVIEW","OK"))</f>
        <v/>
      </c>
      <c r="AE667" s="27" t="str">
        <f aca="false">IF(OR($W667=0,$O667=""),"",IF(IFERROR(IF(ISNUMBER($O667),INT($O667),DATE(VALUE(MID(SUBSTITUTE(LEFT($O667,FIND(" ",$O667&amp;" ")-1),"/",REPT(" ",20)),41,20)),VALUE(LEFT(SUBSTITUTE(LEFT($O667,FIND(" ",$O667&amp;" ")-1),"/",REPT(" ",20)),20)),VALUE(MID(SUBSTITUTE(LEFT($O667,FIND(" ",$O667&amp;" ")-1),"/",REPT(" ",20)),21,20)))),0)&gt;$W667,"Late","Same day"))</f>
        <v/>
      </c>
      <c r="AF667" s="26" t="str">
        <f aca="false">IF($A667="","",IFERROR(INDEX(Validation!$C$193:$C$217,MATCH($A667,Validation!$A$193:$A$217,0)),IF(COUNTIF(Validation!$U$19:$U$178,$Z667)&gt;0,$Z667,IF(COUNTIF(Validation!$S$19:$S$178,$AI667)=1,INDEX(Validation!$U$19:$U$178,MATCH($AI667,Validation!$S$19:$S$178,0)),$Z667))))</f>
        <v/>
      </c>
      <c r="AG667" s="27" t="str">
        <f aca="false">IF(COUNTA($A667:$U667)=0,"",IF($A667="","No name",IF($F667="","No date",IF($W667=0,"Date ilegible",IF(NOT(ISNUMBER($N667)),"Hours no numéricas",IF($AA667="NO MATCH","Person no identificada","OK"))))))</f>
        <v/>
      </c>
      <c r="AH667" s="27" t="str">
        <f aca="false">IF($W667=0,"No date",IF($W667&lt;Validation!$B$3,"Before period",IF($W667&gt;Validation!$C$3,"After period","In period")))</f>
        <v>No date</v>
      </c>
      <c r="AI667" s="26" t="str">
        <f aca="false">IF($Y667="","",TRIM(RIGHT(SUBSTITUTE($Y667," ",REPT(" ",50)),50)))</f>
        <v/>
      </c>
      <c r="AJ667" s="27" t="str">
        <f aca="false">IF($A667="","",IF(NOT(ISERROR(MATCH($A667,Validation!$A$193:$A$217,0))),"Manual mapping",IF(COUNTIF(Validation!$U$19:$U$178,$Z667)&gt;0,"Direct",IF(COUNTIF(Validation!$S$19:$S$178,$AI667)=1,"By surname","Unresolved"))))</f>
        <v/>
      </c>
      <c r="AK667" s="28" t="str">
        <f aca="false">IF($L667="","",IF(MATCH($L667,$L$2:$L$3000,0)&lt;&gt;ROW()-1,"",COUNT($AK$1:$AK666)+1))</f>
        <v/>
      </c>
      <c r="AL667" s="28" t="str">
        <f aca="false">IF($G667="","",IF(MATCH($G667,$G$2:$G$3000,0)&lt;&gt;ROW()-1,"",COUNT($AL$1:$AL666)+1))</f>
        <v/>
      </c>
      <c r="AM667" s="28" t="str">
        <f aca="false">IF($H667="","",IF(MATCH($H667,$H$2:$H$3000,0)&lt;&gt;ROW()-1,"",COUNT($AM$1:$AM666)+1))</f>
        <v/>
      </c>
      <c r="AN667" s="28" t="str">
        <f aca="false">IF($I667="","",IF(MATCH($I667,$I$2:$I$3000,0)&lt;&gt;ROW()-1,"",COUNT($AN$1:$AN666)+1))</f>
        <v/>
      </c>
      <c r="AO667" s="28" t="str">
        <f aca="false">IF($Q667="","",IF(MATCH($Q667,$Q$2:$Q$3000,0)&lt;&gt;ROW()-1,"",COUNT($AO$1:$AO666)+1))</f>
        <v/>
      </c>
    </row>
    <row r="668" customFormat="false" ht="12.75" hidden="false" customHeight="true" outlineLevel="0" collapsed="false">
      <c r="W668" s="24" t="n">
        <f aca="false">IF($F668="",0,IFERROR(IF(ISNUMBER($F668),INT($F668),DATE(VALUE(MID(SUBSTITUTE(LEFT($F668,FIND(" ",$F668&amp;" ")-1),"/",REPT(" ",20)),41,20)),VALUE(LEFT(SUBSTITUTE(LEFT($F668,FIND(" ",$F668&amp;" ")-1),"/",REPT(" ",20)),20)),VALUE(MID(SUBSTITUTE(LEFT($F668,FIND(" ",$F668&amp;" ")-1),"/",REPT(" ",20)),21,20)))),0))</f>
        <v>0</v>
      </c>
      <c r="X668" s="25" t="str">
        <f aca="false">IF(ISNUMBER($N668),$N668*Validation!$B$5,"")</f>
        <v/>
      </c>
      <c r="Y668" s="26" t="str">
        <f aca="false">IF($A668="","",SUBSTITUTE(SUBSTITUTE(SUBSTITUTE(SUBSTITUTE(SUBSTITUTE(SUBSTITUTE(SUBSTITUTE(UPPER(TRIM($A668)),"Á","A"),"É","E"),"Í","I"),"Ó","O"),"Ú","U"),"Ñ","N"),"Ü","U"))</f>
        <v/>
      </c>
      <c r="Z668" s="26" t="str">
        <f aca="false">IF($Y668="","",LEFT($Y668,1)&amp;" "&amp;TRIM(RIGHT(SUBSTITUTE($Y668," ",REPT(" ",50)),50)))</f>
        <v/>
      </c>
      <c r="AA668" s="27" t="str">
        <f aca="false">IF($AF668="","",IF(COUNTIF(Validation!$U$19:$U$178,$AF668)&gt;0,"OK","NO MATCH"))</f>
        <v/>
      </c>
      <c r="AB668" s="27" t="str">
        <f aca="false">IF($W668=0,"",IF(AND($W668&gt;=Validation!$B$3,$W668&lt;=Validation!$C$3),"Yes","No"))</f>
        <v/>
      </c>
      <c r="AC668" s="26" t="str">
        <f aca="false">IF($A668="","",$AF668&amp;"|"&amp;TEXT($W668,"yyyy-mm-dd")&amp;"|"&amp;$J668&amp;"|"&amp;$N668)</f>
        <v/>
      </c>
      <c r="AD668" s="27" t="str">
        <f aca="false">IF($AC668="","",IF(COUNTIF($AC$2:$AC$3000,$AC668)&gt;1,"REVIEW","OK"))</f>
        <v/>
      </c>
      <c r="AE668" s="27" t="str">
        <f aca="false">IF(OR($W668=0,$O668=""),"",IF(IFERROR(IF(ISNUMBER($O668),INT($O668),DATE(VALUE(MID(SUBSTITUTE(LEFT($O668,FIND(" ",$O668&amp;" ")-1),"/",REPT(" ",20)),41,20)),VALUE(LEFT(SUBSTITUTE(LEFT($O668,FIND(" ",$O668&amp;" ")-1),"/",REPT(" ",20)),20)),VALUE(MID(SUBSTITUTE(LEFT($O668,FIND(" ",$O668&amp;" ")-1),"/",REPT(" ",20)),21,20)))),0)&gt;$W668,"Late","Same day"))</f>
        <v/>
      </c>
      <c r="AF668" s="26" t="str">
        <f aca="false">IF($A668="","",IFERROR(INDEX(Validation!$C$193:$C$217,MATCH($A668,Validation!$A$193:$A$217,0)),IF(COUNTIF(Validation!$U$19:$U$178,$Z668)&gt;0,$Z668,IF(COUNTIF(Validation!$S$19:$S$178,$AI668)=1,INDEX(Validation!$U$19:$U$178,MATCH($AI668,Validation!$S$19:$S$178,0)),$Z668))))</f>
        <v/>
      </c>
      <c r="AG668" s="27" t="str">
        <f aca="false">IF(COUNTA($A668:$U668)=0,"",IF($A668="","No name",IF($F668="","No date",IF($W668=0,"Date ilegible",IF(NOT(ISNUMBER($N668)),"Hours no numéricas",IF($AA668="NO MATCH","Person no identificada","OK"))))))</f>
        <v/>
      </c>
      <c r="AH668" s="27" t="str">
        <f aca="false">IF($W668=0,"No date",IF($W668&lt;Validation!$B$3,"Before period",IF($W668&gt;Validation!$C$3,"After period","In period")))</f>
        <v>No date</v>
      </c>
      <c r="AI668" s="26" t="str">
        <f aca="false">IF($Y668="","",TRIM(RIGHT(SUBSTITUTE($Y668," ",REPT(" ",50)),50)))</f>
        <v/>
      </c>
      <c r="AJ668" s="27" t="str">
        <f aca="false">IF($A668="","",IF(NOT(ISERROR(MATCH($A668,Validation!$A$193:$A$217,0))),"Manual mapping",IF(COUNTIF(Validation!$U$19:$U$178,$Z668)&gt;0,"Direct",IF(COUNTIF(Validation!$S$19:$S$178,$AI668)=1,"By surname","Unresolved"))))</f>
        <v/>
      </c>
      <c r="AK668" s="28" t="str">
        <f aca="false">IF($L668="","",IF(MATCH($L668,$L$2:$L$3000,0)&lt;&gt;ROW()-1,"",COUNT($AK$1:$AK667)+1))</f>
        <v/>
      </c>
      <c r="AL668" s="28" t="str">
        <f aca="false">IF($G668="","",IF(MATCH($G668,$G$2:$G$3000,0)&lt;&gt;ROW()-1,"",COUNT($AL$1:$AL667)+1))</f>
        <v/>
      </c>
      <c r="AM668" s="28" t="str">
        <f aca="false">IF($H668="","",IF(MATCH($H668,$H$2:$H$3000,0)&lt;&gt;ROW()-1,"",COUNT($AM$1:$AM667)+1))</f>
        <v/>
      </c>
      <c r="AN668" s="28" t="str">
        <f aca="false">IF($I668="","",IF(MATCH($I668,$I$2:$I$3000,0)&lt;&gt;ROW()-1,"",COUNT($AN$1:$AN667)+1))</f>
        <v/>
      </c>
      <c r="AO668" s="28" t="str">
        <f aca="false">IF($Q668="","",IF(MATCH($Q668,$Q$2:$Q$3000,0)&lt;&gt;ROW()-1,"",COUNT($AO$1:$AO667)+1))</f>
        <v/>
      </c>
    </row>
    <row r="669" customFormat="false" ht="12.75" hidden="false" customHeight="true" outlineLevel="0" collapsed="false">
      <c r="W669" s="24" t="n">
        <f aca="false">IF($F669="",0,IFERROR(IF(ISNUMBER($F669),INT($F669),DATE(VALUE(MID(SUBSTITUTE(LEFT($F669,FIND(" ",$F669&amp;" ")-1),"/",REPT(" ",20)),41,20)),VALUE(LEFT(SUBSTITUTE(LEFT($F669,FIND(" ",$F669&amp;" ")-1),"/",REPT(" ",20)),20)),VALUE(MID(SUBSTITUTE(LEFT($F669,FIND(" ",$F669&amp;" ")-1),"/",REPT(" ",20)),21,20)))),0))</f>
        <v>0</v>
      </c>
      <c r="X669" s="25" t="str">
        <f aca="false">IF(ISNUMBER($N669),$N669*Validation!$B$5,"")</f>
        <v/>
      </c>
      <c r="Y669" s="26" t="str">
        <f aca="false">IF($A669="","",SUBSTITUTE(SUBSTITUTE(SUBSTITUTE(SUBSTITUTE(SUBSTITUTE(SUBSTITUTE(SUBSTITUTE(UPPER(TRIM($A669)),"Á","A"),"É","E"),"Í","I"),"Ó","O"),"Ú","U"),"Ñ","N"),"Ü","U"))</f>
        <v/>
      </c>
      <c r="Z669" s="26" t="str">
        <f aca="false">IF($Y669="","",LEFT($Y669,1)&amp;" "&amp;TRIM(RIGHT(SUBSTITUTE($Y669," ",REPT(" ",50)),50)))</f>
        <v/>
      </c>
      <c r="AA669" s="27" t="str">
        <f aca="false">IF($AF669="","",IF(COUNTIF(Validation!$U$19:$U$178,$AF669)&gt;0,"OK","NO MATCH"))</f>
        <v/>
      </c>
      <c r="AB669" s="27" t="str">
        <f aca="false">IF($W669=0,"",IF(AND($W669&gt;=Validation!$B$3,$W669&lt;=Validation!$C$3),"Yes","No"))</f>
        <v/>
      </c>
      <c r="AC669" s="26" t="str">
        <f aca="false">IF($A669="","",$AF669&amp;"|"&amp;TEXT($W669,"yyyy-mm-dd")&amp;"|"&amp;$J669&amp;"|"&amp;$N669)</f>
        <v/>
      </c>
      <c r="AD669" s="27" t="str">
        <f aca="false">IF($AC669="","",IF(COUNTIF($AC$2:$AC$3000,$AC669)&gt;1,"REVIEW","OK"))</f>
        <v/>
      </c>
      <c r="AE669" s="27" t="str">
        <f aca="false">IF(OR($W669=0,$O669=""),"",IF(IFERROR(IF(ISNUMBER($O669),INT($O669),DATE(VALUE(MID(SUBSTITUTE(LEFT($O669,FIND(" ",$O669&amp;" ")-1),"/",REPT(" ",20)),41,20)),VALUE(LEFT(SUBSTITUTE(LEFT($O669,FIND(" ",$O669&amp;" ")-1),"/",REPT(" ",20)),20)),VALUE(MID(SUBSTITUTE(LEFT($O669,FIND(" ",$O669&amp;" ")-1),"/",REPT(" ",20)),21,20)))),0)&gt;$W669,"Late","Same day"))</f>
        <v/>
      </c>
      <c r="AF669" s="26" t="str">
        <f aca="false">IF($A669="","",IFERROR(INDEX(Validation!$C$193:$C$217,MATCH($A669,Validation!$A$193:$A$217,0)),IF(COUNTIF(Validation!$U$19:$U$178,$Z669)&gt;0,$Z669,IF(COUNTIF(Validation!$S$19:$S$178,$AI669)=1,INDEX(Validation!$U$19:$U$178,MATCH($AI669,Validation!$S$19:$S$178,0)),$Z669))))</f>
        <v/>
      </c>
      <c r="AG669" s="27" t="str">
        <f aca="false">IF(COUNTA($A669:$U669)=0,"",IF($A669="","No name",IF($F669="","No date",IF($W669=0,"Date ilegible",IF(NOT(ISNUMBER($N669)),"Hours no numéricas",IF($AA669="NO MATCH","Person no identificada","OK"))))))</f>
        <v/>
      </c>
      <c r="AH669" s="27" t="str">
        <f aca="false">IF($W669=0,"No date",IF($W669&lt;Validation!$B$3,"Before period",IF($W669&gt;Validation!$C$3,"After period","In period")))</f>
        <v>No date</v>
      </c>
      <c r="AI669" s="26" t="str">
        <f aca="false">IF($Y669="","",TRIM(RIGHT(SUBSTITUTE($Y669," ",REPT(" ",50)),50)))</f>
        <v/>
      </c>
      <c r="AJ669" s="27" t="str">
        <f aca="false">IF($A669="","",IF(NOT(ISERROR(MATCH($A669,Validation!$A$193:$A$217,0))),"Manual mapping",IF(COUNTIF(Validation!$U$19:$U$178,$Z669)&gt;0,"Direct",IF(COUNTIF(Validation!$S$19:$S$178,$AI669)=1,"By surname","Unresolved"))))</f>
        <v/>
      </c>
      <c r="AK669" s="28" t="str">
        <f aca="false">IF($L669="","",IF(MATCH($L669,$L$2:$L$3000,0)&lt;&gt;ROW()-1,"",COUNT($AK$1:$AK668)+1))</f>
        <v/>
      </c>
      <c r="AL669" s="28" t="str">
        <f aca="false">IF($G669="","",IF(MATCH($G669,$G$2:$G$3000,0)&lt;&gt;ROW()-1,"",COUNT($AL$1:$AL668)+1))</f>
        <v/>
      </c>
      <c r="AM669" s="28" t="str">
        <f aca="false">IF($H669="","",IF(MATCH($H669,$H$2:$H$3000,0)&lt;&gt;ROW()-1,"",COUNT($AM$1:$AM668)+1))</f>
        <v/>
      </c>
      <c r="AN669" s="28" t="str">
        <f aca="false">IF($I669="","",IF(MATCH($I669,$I$2:$I$3000,0)&lt;&gt;ROW()-1,"",COUNT($AN$1:$AN668)+1))</f>
        <v/>
      </c>
      <c r="AO669" s="28" t="str">
        <f aca="false">IF($Q669="","",IF(MATCH($Q669,$Q$2:$Q$3000,0)&lt;&gt;ROW()-1,"",COUNT($AO$1:$AO668)+1))</f>
        <v/>
      </c>
    </row>
    <row r="670" customFormat="false" ht="12.75" hidden="false" customHeight="true" outlineLevel="0" collapsed="false">
      <c r="W670" s="24" t="n">
        <f aca="false">IF($F670="",0,IFERROR(IF(ISNUMBER($F670),INT($F670),DATE(VALUE(MID(SUBSTITUTE(LEFT($F670,FIND(" ",$F670&amp;" ")-1),"/",REPT(" ",20)),41,20)),VALUE(LEFT(SUBSTITUTE(LEFT($F670,FIND(" ",$F670&amp;" ")-1),"/",REPT(" ",20)),20)),VALUE(MID(SUBSTITUTE(LEFT($F670,FIND(" ",$F670&amp;" ")-1),"/",REPT(" ",20)),21,20)))),0))</f>
        <v>0</v>
      </c>
      <c r="X670" s="25" t="str">
        <f aca="false">IF(ISNUMBER($N670),$N670*Validation!$B$5,"")</f>
        <v/>
      </c>
      <c r="Y670" s="26" t="str">
        <f aca="false">IF($A670="","",SUBSTITUTE(SUBSTITUTE(SUBSTITUTE(SUBSTITUTE(SUBSTITUTE(SUBSTITUTE(SUBSTITUTE(UPPER(TRIM($A670)),"Á","A"),"É","E"),"Í","I"),"Ó","O"),"Ú","U"),"Ñ","N"),"Ü","U"))</f>
        <v/>
      </c>
      <c r="Z670" s="26" t="str">
        <f aca="false">IF($Y670="","",LEFT($Y670,1)&amp;" "&amp;TRIM(RIGHT(SUBSTITUTE($Y670," ",REPT(" ",50)),50)))</f>
        <v/>
      </c>
      <c r="AA670" s="27" t="str">
        <f aca="false">IF($AF670="","",IF(COUNTIF(Validation!$U$19:$U$178,$AF670)&gt;0,"OK","NO MATCH"))</f>
        <v/>
      </c>
      <c r="AB670" s="27" t="str">
        <f aca="false">IF($W670=0,"",IF(AND($W670&gt;=Validation!$B$3,$W670&lt;=Validation!$C$3),"Yes","No"))</f>
        <v/>
      </c>
      <c r="AC670" s="26" t="str">
        <f aca="false">IF($A670="","",$AF670&amp;"|"&amp;TEXT($W670,"yyyy-mm-dd")&amp;"|"&amp;$J670&amp;"|"&amp;$N670)</f>
        <v/>
      </c>
      <c r="AD670" s="27" t="str">
        <f aca="false">IF($AC670="","",IF(COUNTIF($AC$2:$AC$3000,$AC670)&gt;1,"REVIEW","OK"))</f>
        <v/>
      </c>
      <c r="AE670" s="27" t="str">
        <f aca="false">IF(OR($W670=0,$O670=""),"",IF(IFERROR(IF(ISNUMBER($O670),INT($O670),DATE(VALUE(MID(SUBSTITUTE(LEFT($O670,FIND(" ",$O670&amp;" ")-1),"/",REPT(" ",20)),41,20)),VALUE(LEFT(SUBSTITUTE(LEFT($O670,FIND(" ",$O670&amp;" ")-1),"/",REPT(" ",20)),20)),VALUE(MID(SUBSTITUTE(LEFT($O670,FIND(" ",$O670&amp;" ")-1),"/",REPT(" ",20)),21,20)))),0)&gt;$W670,"Late","Same day"))</f>
        <v/>
      </c>
      <c r="AF670" s="26" t="str">
        <f aca="false">IF($A670="","",IFERROR(INDEX(Validation!$C$193:$C$217,MATCH($A670,Validation!$A$193:$A$217,0)),IF(COUNTIF(Validation!$U$19:$U$178,$Z670)&gt;0,$Z670,IF(COUNTIF(Validation!$S$19:$S$178,$AI670)=1,INDEX(Validation!$U$19:$U$178,MATCH($AI670,Validation!$S$19:$S$178,0)),$Z670))))</f>
        <v/>
      </c>
      <c r="AG670" s="27" t="str">
        <f aca="false">IF(COUNTA($A670:$U670)=0,"",IF($A670="","No name",IF($F670="","No date",IF($W670=0,"Date ilegible",IF(NOT(ISNUMBER($N670)),"Hours no numéricas",IF($AA670="NO MATCH","Person no identificada","OK"))))))</f>
        <v/>
      </c>
      <c r="AH670" s="27" t="str">
        <f aca="false">IF($W670=0,"No date",IF($W670&lt;Validation!$B$3,"Before period",IF($W670&gt;Validation!$C$3,"After period","In period")))</f>
        <v>No date</v>
      </c>
      <c r="AI670" s="26" t="str">
        <f aca="false">IF($Y670="","",TRIM(RIGHT(SUBSTITUTE($Y670," ",REPT(" ",50)),50)))</f>
        <v/>
      </c>
      <c r="AJ670" s="27" t="str">
        <f aca="false">IF($A670="","",IF(NOT(ISERROR(MATCH($A670,Validation!$A$193:$A$217,0))),"Manual mapping",IF(COUNTIF(Validation!$U$19:$U$178,$Z670)&gt;0,"Direct",IF(COUNTIF(Validation!$S$19:$S$178,$AI670)=1,"By surname","Unresolved"))))</f>
        <v/>
      </c>
      <c r="AK670" s="28" t="str">
        <f aca="false">IF($L670="","",IF(MATCH($L670,$L$2:$L$3000,0)&lt;&gt;ROW()-1,"",COUNT($AK$1:$AK669)+1))</f>
        <v/>
      </c>
      <c r="AL670" s="28" t="str">
        <f aca="false">IF($G670="","",IF(MATCH($G670,$G$2:$G$3000,0)&lt;&gt;ROW()-1,"",COUNT($AL$1:$AL669)+1))</f>
        <v/>
      </c>
      <c r="AM670" s="28" t="str">
        <f aca="false">IF($H670="","",IF(MATCH($H670,$H$2:$H$3000,0)&lt;&gt;ROW()-1,"",COUNT($AM$1:$AM669)+1))</f>
        <v/>
      </c>
      <c r="AN670" s="28" t="str">
        <f aca="false">IF($I670="","",IF(MATCH($I670,$I$2:$I$3000,0)&lt;&gt;ROW()-1,"",COUNT($AN$1:$AN669)+1))</f>
        <v/>
      </c>
      <c r="AO670" s="28" t="str">
        <f aca="false">IF($Q670="","",IF(MATCH($Q670,$Q$2:$Q$3000,0)&lt;&gt;ROW()-1,"",COUNT($AO$1:$AO669)+1))</f>
        <v/>
      </c>
    </row>
    <row r="671" customFormat="false" ht="12.75" hidden="false" customHeight="true" outlineLevel="0" collapsed="false">
      <c r="W671" s="24" t="n">
        <f aca="false">IF($F671="",0,IFERROR(IF(ISNUMBER($F671),INT($F671),DATE(VALUE(MID(SUBSTITUTE(LEFT($F671,FIND(" ",$F671&amp;" ")-1),"/",REPT(" ",20)),41,20)),VALUE(LEFT(SUBSTITUTE(LEFT($F671,FIND(" ",$F671&amp;" ")-1),"/",REPT(" ",20)),20)),VALUE(MID(SUBSTITUTE(LEFT($F671,FIND(" ",$F671&amp;" ")-1),"/",REPT(" ",20)),21,20)))),0))</f>
        <v>0</v>
      </c>
      <c r="X671" s="25" t="str">
        <f aca="false">IF(ISNUMBER($N671),$N671*Validation!$B$5,"")</f>
        <v/>
      </c>
      <c r="Y671" s="26" t="str">
        <f aca="false">IF($A671="","",SUBSTITUTE(SUBSTITUTE(SUBSTITUTE(SUBSTITUTE(SUBSTITUTE(SUBSTITUTE(SUBSTITUTE(UPPER(TRIM($A671)),"Á","A"),"É","E"),"Í","I"),"Ó","O"),"Ú","U"),"Ñ","N"),"Ü","U"))</f>
        <v/>
      </c>
      <c r="Z671" s="26" t="str">
        <f aca="false">IF($Y671="","",LEFT($Y671,1)&amp;" "&amp;TRIM(RIGHT(SUBSTITUTE($Y671," ",REPT(" ",50)),50)))</f>
        <v/>
      </c>
      <c r="AA671" s="27" t="str">
        <f aca="false">IF($AF671="","",IF(COUNTIF(Validation!$U$19:$U$178,$AF671)&gt;0,"OK","NO MATCH"))</f>
        <v/>
      </c>
      <c r="AB671" s="27" t="str">
        <f aca="false">IF($W671=0,"",IF(AND($W671&gt;=Validation!$B$3,$W671&lt;=Validation!$C$3),"Yes","No"))</f>
        <v/>
      </c>
      <c r="AC671" s="26" t="str">
        <f aca="false">IF($A671="","",$AF671&amp;"|"&amp;TEXT($W671,"yyyy-mm-dd")&amp;"|"&amp;$J671&amp;"|"&amp;$N671)</f>
        <v/>
      </c>
      <c r="AD671" s="27" t="str">
        <f aca="false">IF($AC671="","",IF(COUNTIF($AC$2:$AC$3000,$AC671)&gt;1,"REVIEW","OK"))</f>
        <v/>
      </c>
      <c r="AE671" s="27" t="str">
        <f aca="false">IF(OR($W671=0,$O671=""),"",IF(IFERROR(IF(ISNUMBER($O671),INT($O671),DATE(VALUE(MID(SUBSTITUTE(LEFT($O671,FIND(" ",$O671&amp;" ")-1),"/",REPT(" ",20)),41,20)),VALUE(LEFT(SUBSTITUTE(LEFT($O671,FIND(" ",$O671&amp;" ")-1),"/",REPT(" ",20)),20)),VALUE(MID(SUBSTITUTE(LEFT($O671,FIND(" ",$O671&amp;" ")-1),"/",REPT(" ",20)),21,20)))),0)&gt;$W671,"Late","Same day"))</f>
        <v/>
      </c>
      <c r="AF671" s="26" t="str">
        <f aca="false">IF($A671="","",IFERROR(INDEX(Validation!$C$193:$C$217,MATCH($A671,Validation!$A$193:$A$217,0)),IF(COUNTIF(Validation!$U$19:$U$178,$Z671)&gt;0,$Z671,IF(COUNTIF(Validation!$S$19:$S$178,$AI671)=1,INDEX(Validation!$U$19:$U$178,MATCH($AI671,Validation!$S$19:$S$178,0)),$Z671))))</f>
        <v/>
      </c>
      <c r="AG671" s="27" t="str">
        <f aca="false">IF(COUNTA($A671:$U671)=0,"",IF($A671="","No name",IF($F671="","No date",IF($W671=0,"Date ilegible",IF(NOT(ISNUMBER($N671)),"Hours no numéricas",IF($AA671="NO MATCH","Person no identificada","OK"))))))</f>
        <v/>
      </c>
      <c r="AH671" s="27" t="str">
        <f aca="false">IF($W671=0,"No date",IF($W671&lt;Validation!$B$3,"Before period",IF($W671&gt;Validation!$C$3,"After period","In period")))</f>
        <v>No date</v>
      </c>
      <c r="AI671" s="26" t="str">
        <f aca="false">IF($Y671="","",TRIM(RIGHT(SUBSTITUTE($Y671," ",REPT(" ",50)),50)))</f>
        <v/>
      </c>
      <c r="AJ671" s="27" t="str">
        <f aca="false">IF($A671="","",IF(NOT(ISERROR(MATCH($A671,Validation!$A$193:$A$217,0))),"Manual mapping",IF(COUNTIF(Validation!$U$19:$U$178,$Z671)&gt;0,"Direct",IF(COUNTIF(Validation!$S$19:$S$178,$AI671)=1,"By surname","Unresolved"))))</f>
        <v/>
      </c>
      <c r="AK671" s="28" t="str">
        <f aca="false">IF($L671="","",IF(MATCH($L671,$L$2:$L$3000,0)&lt;&gt;ROW()-1,"",COUNT($AK$1:$AK670)+1))</f>
        <v/>
      </c>
      <c r="AL671" s="28" t="str">
        <f aca="false">IF($G671="","",IF(MATCH($G671,$G$2:$G$3000,0)&lt;&gt;ROW()-1,"",COUNT($AL$1:$AL670)+1))</f>
        <v/>
      </c>
      <c r="AM671" s="28" t="str">
        <f aca="false">IF($H671="","",IF(MATCH($H671,$H$2:$H$3000,0)&lt;&gt;ROW()-1,"",COUNT($AM$1:$AM670)+1))</f>
        <v/>
      </c>
      <c r="AN671" s="28" t="str">
        <f aca="false">IF($I671="","",IF(MATCH($I671,$I$2:$I$3000,0)&lt;&gt;ROW()-1,"",COUNT($AN$1:$AN670)+1))</f>
        <v/>
      </c>
      <c r="AO671" s="28" t="str">
        <f aca="false">IF($Q671="","",IF(MATCH($Q671,$Q$2:$Q$3000,0)&lt;&gt;ROW()-1,"",COUNT($AO$1:$AO670)+1))</f>
        <v/>
      </c>
    </row>
    <row r="672" customFormat="false" ht="12.75" hidden="false" customHeight="true" outlineLevel="0" collapsed="false">
      <c r="W672" s="24" t="n">
        <f aca="false">IF($F672="",0,IFERROR(IF(ISNUMBER($F672),INT($F672),DATE(VALUE(MID(SUBSTITUTE(LEFT($F672,FIND(" ",$F672&amp;" ")-1),"/",REPT(" ",20)),41,20)),VALUE(LEFT(SUBSTITUTE(LEFT($F672,FIND(" ",$F672&amp;" ")-1),"/",REPT(" ",20)),20)),VALUE(MID(SUBSTITUTE(LEFT($F672,FIND(" ",$F672&amp;" ")-1),"/",REPT(" ",20)),21,20)))),0))</f>
        <v>0</v>
      </c>
      <c r="X672" s="25" t="str">
        <f aca="false">IF(ISNUMBER($N672),$N672*Validation!$B$5,"")</f>
        <v/>
      </c>
      <c r="Y672" s="26" t="str">
        <f aca="false">IF($A672="","",SUBSTITUTE(SUBSTITUTE(SUBSTITUTE(SUBSTITUTE(SUBSTITUTE(SUBSTITUTE(SUBSTITUTE(UPPER(TRIM($A672)),"Á","A"),"É","E"),"Í","I"),"Ó","O"),"Ú","U"),"Ñ","N"),"Ü","U"))</f>
        <v/>
      </c>
      <c r="Z672" s="26" t="str">
        <f aca="false">IF($Y672="","",LEFT($Y672,1)&amp;" "&amp;TRIM(RIGHT(SUBSTITUTE($Y672," ",REPT(" ",50)),50)))</f>
        <v/>
      </c>
      <c r="AA672" s="27" t="str">
        <f aca="false">IF($AF672="","",IF(COUNTIF(Validation!$U$19:$U$178,$AF672)&gt;0,"OK","NO MATCH"))</f>
        <v/>
      </c>
      <c r="AB672" s="27" t="str">
        <f aca="false">IF($W672=0,"",IF(AND($W672&gt;=Validation!$B$3,$W672&lt;=Validation!$C$3),"Yes","No"))</f>
        <v/>
      </c>
      <c r="AC672" s="26" t="str">
        <f aca="false">IF($A672="","",$AF672&amp;"|"&amp;TEXT($W672,"yyyy-mm-dd")&amp;"|"&amp;$J672&amp;"|"&amp;$N672)</f>
        <v/>
      </c>
      <c r="AD672" s="27" t="str">
        <f aca="false">IF($AC672="","",IF(COUNTIF($AC$2:$AC$3000,$AC672)&gt;1,"REVIEW","OK"))</f>
        <v/>
      </c>
      <c r="AE672" s="27" t="str">
        <f aca="false">IF(OR($W672=0,$O672=""),"",IF(IFERROR(IF(ISNUMBER($O672),INT($O672),DATE(VALUE(MID(SUBSTITUTE(LEFT($O672,FIND(" ",$O672&amp;" ")-1),"/",REPT(" ",20)),41,20)),VALUE(LEFT(SUBSTITUTE(LEFT($O672,FIND(" ",$O672&amp;" ")-1),"/",REPT(" ",20)),20)),VALUE(MID(SUBSTITUTE(LEFT($O672,FIND(" ",$O672&amp;" ")-1),"/",REPT(" ",20)),21,20)))),0)&gt;$W672,"Late","Same day"))</f>
        <v/>
      </c>
      <c r="AF672" s="26" t="str">
        <f aca="false">IF($A672="","",IFERROR(INDEX(Validation!$C$193:$C$217,MATCH($A672,Validation!$A$193:$A$217,0)),IF(COUNTIF(Validation!$U$19:$U$178,$Z672)&gt;0,$Z672,IF(COUNTIF(Validation!$S$19:$S$178,$AI672)=1,INDEX(Validation!$U$19:$U$178,MATCH($AI672,Validation!$S$19:$S$178,0)),$Z672))))</f>
        <v/>
      </c>
      <c r="AG672" s="27" t="str">
        <f aca="false">IF(COUNTA($A672:$U672)=0,"",IF($A672="","No name",IF($F672="","No date",IF($W672=0,"Date ilegible",IF(NOT(ISNUMBER($N672)),"Hours no numéricas",IF($AA672="NO MATCH","Person no identificada","OK"))))))</f>
        <v/>
      </c>
      <c r="AH672" s="27" t="str">
        <f aca="false">IF($W672=0,"No date",IF($W672&lt;Validation!$B$3,"Before period",IF($W672&gt;Validation!$C$3,"After period","In period")))</f>
        <v>No date</v>
      </c>
      <c r="AI672" s="26" t="str">
        <f aca="false">IF($Y672="","",TRIM(RIGHT(SUBSTITUTE($Y672," ",REPT(" ",50)),50)))</f>
        <v/>
      </c>
      <c r="AJ672" s="27" t="str">
        <f aca="false">IF($A672="","",IF(NOT(ISERROR(MATCH($A672,Validation!$A$193:$A$217,0))),"Manual mapping",IF(COUNTIF(Validation!$U$19:$U$178,$Z672)&gt;0,"Direct",IF(COUNTIF(Validation!$S$19:$S$178,$AI672)=1,"By surname","Unresolved"))))</f>
        <v/>
      </c>
      <c r="AK672" s="28" t="str">
        <f aca="false">IF($L672="","",IF(MATCH($L672,$L$2:$L$3000,0)&lt;&gt;ROW()-1,"",COUNT($AK$1:$AK671)+1))</f>
        <v/>
      </c>
      <c r="AL672" s="28" t="str">
        <f aca="false">IF($G672="","",IF(MATCH($G672,$G$2:$G$3000,0)&lt;&gt;ROW()-1,"",COUNT($AL$1:$AL671)+1))</f>
        <v/>
      </c>
      <c r="AM672" s="28" t="str">
        <f aca="false">IF($H672="","",IF(MATCH($H672,$H$2:$H$3000,0)&lt;&gt;ROW()-1,"",COUNT($AM$1:$AM671)+1))</f>
        <v/>
      </c>
      <c r="AN672" s="28" t="str">
        <f aca="false">IF($I672="","",IF(MATCH($I672,$I$2:$I$3000,0)&lt;&gt;ROW()-1,"",COUNT($AN$1:$AN671)+1))</f>
        <v/>
      </c>
      <c r="AO672" s="28" t="str">
        <f aca="false">IF($Q672="","",IF(MATCH($Q672,$Q$2:$Q$3000,0)&lt;&gt;ROW()-1,"",COUNT($AO$1:$AO671)+1))</f>
        <v/>
      </c>
    </row>
    <row r="673" customFormat="false" ht="12.75" hidden="false" customHeight="true" outlineLevel="0" collapsed="false">
      <c r="W673" s="24" t="n">
        <f aca="false">IF($F673="",0,IFERROR(IF(ISNUMBER($F673),INT($F673),DATE(VALUE(MID(SUBSTITUTE(LEFT($F673,FIND(" ",$F673&amp;" ")-1),"/",REPT(" ",20)),41,20)),VALUE(LEFT(SUBSTITUTE(LEFT($F673,FIND(" ",$F673&amp;" ")-1),"/",REPT(" ",20)),20)),VALUE(MID(SUBSTITUTE(LEFT($F673,FIND(" ",$F673&amp;" ")-1),"/",REPT(" ",20)),21,20)))),0))</f>
        <v>0</v>
      </c>
      <c r="X673" s="25" t="str">
        <f aca="false">IF(ISNUMBER($N673),$N673*Validation!$B$5,"")</f>
        <v/>
      </c>
      <c r="Y673" s="26" t="str">
        <f aca="false">IF($A673="","",SUBSTITUTE(SUBSTITUTE(SUBSTITUTE(SUBSTITUTE(SUBSTITUTE(SUBSTITUTE(SUBSTITUTE(UPPER(TRIM($A673)),"Á","A"),"É","E"),"Í","I"),"Ó","O"),"Ú","U"),"Ñ","N"),"Ü","U"))</f>
        <v/>
      </c>
      <c r="Z673" s="26" t="str">
        <f aca="false">IF($Y673="","",LEFT($Y673,1)&amp;" "&amp;TRIM(RIGHT(SUBSTITUTE($Y673," ",REPT(" ",50)),50)))</f>
        <v/>
      </c>
      <c r="AA673" s="27" t="str">
        <f aca="false">IF($AF673="","",IF(COUNTIF(Validation!$U$19:$U$178,$AF673)&gt;0,"OK","NO MATCH"))</f>
        <v/>
      </c>
      <c r="AB673" s="27" t="str">
        <f aca="false">IF($W673=0,"",IF(AND($W673&gt;=Validation!$B$3,$W673&lt;=Validation!$C$3),"Yes","No"))</f>
        <v/>
      </c>
      <c r="AC673" s="26" t="str">
        <f aca="false">IF($A673="","",$AF673&amp;"|"&amp;TEXT($W673,"yyyy-mm-dd")&amp;"|"&amp;$J673&amp;"|"&amp;$N673)</f>
        <v/>
      </c>
      <c r="AD673" s="27" t="str">
        <f aca="false">IF($AC673="","",IF(COUNTIF($AC$2:$AC$3000,$AC673)&gt;1,"REVIEW","OK"))</f>
        <v/>
      </c>
      <c r="AE673" s="27" t="str">
        <f aca="false">IF(OR($W673=0,$O673=""),"",IF(IFERROR(IF(ISNUMBER($O673),INT($O673),DATE(VALUE(MID(SUBSTITUTE(LEFT($O673,FIND(" ",$O673&amp;" ")-1),"/",REPT(" ",20)),41,20)),VALUE(LEFT(SUBSTITUTE(LEFT($O673,FIND(" ",$O673&amp;" ")-1),"/",REPT(" ",20)),20)),VALUE(MID(SUBSTITUTE(LEFT($O673,FIND(" ",$O673&amp;" ")-1),"/",REPT(" ",20)),21,20)))),0)&gt;$W673,"Late","Same day"))</f>
        <v/>
      </c>
      <c r="AF673" s="26" t="str">
        <f aca="false">IF($A673="","",IFERROR(INDEX(Validation!$C$193:$C$217,MATCH($A673,Validation!$A$193:$A$217,0)),IF(COUNTIF(Validation!$U$19:$U$178,$Z673)&gt;0,$Z673,IF(COUNTIF(Validation!$S$19:$S$178,$AI673)=1,INDEX(Validation!$U$19:$U$178,MATCH($AI673,Validation!$S$19:$S$178,0)),$Z673))))</f>
        <v/>
      </c>
      <c r="AG673" s="27" t="str">
        <f aca="false">IF(COUNTA($A673:$U673)=0,"",IF($A673="","No name",IF($F673="","No date",IF($W673=0,"Date ilegible",IF(NOT(ISNUMBER($N673)),"Hours no numéricas",IF($AA673="NO MATCH","Person no identificada","OK"))))))</f>
        <v/>
      </c>
      <c r="AH673" s="27" t="str">
        <f aca="false">IF($W673=0,"No date",IF($W673&lt;Validation!$B$3,"Before period",IF($W673&gt;Validation!$C$3,"After period","In period")))</f>
        <v>No date</v>
      </c>
      <c r="AI673" s="26" t="str">
        <f aca="false">IF($Y673="","",TRIM(RIGHT(SUBSTITUTE($Y673," ",REPT(" ",50)),50)))</f>
        <v/>
      </c>
      <c r="AJ673" s="27" t="str">
        <f aca="false">IF($A673="","",IF(NOT(ISERROR(MATCH($A673,Validation!$A$193:$A$217,0))),"Manual mapping",IF(COUNTIF(Validation!$U$19:$U$178,$Z673)&gt;0,"Direct",IF(COUNTIF(Validation!$S$19:$S$178,$AI673)=1,"By surname","Unresolved"))))</f>
        <v/>
      </c>
      <c r="AK673" s="28" t="str">
        <f aca="false">IF($L673="","",IF(MATCH($L673,$L$2:$L$3000,0)&lt;&gt;ROW()-1,"",COUNT($AK$1:$AK672)+1))</f>
        <v/>
      </c>
      <c r="AL673" s="28" t="str">
        <f aca="false">IF($G673="","",IF(MATCH($G673,$G$2:$G$3000,0)&lt;&gt;ROW()-1,"",COUNT($AL$1:$AL672)+1))</f>
        <v/>
      </c>
      <c r="AM673" s="28" t="str">
        <f aca="false">IF($H673="","",IF(MATCH($H673,$H$2:$H$3000,0)&lt;&gt;ROW()-1,"",COUNT($AM$1:$AM672)+1))</f>
        <v/>
      </c>
      <c r="AN673" s="28" t="str">
        <f aca="false">IF($I673="","",IF(MATCH($I673,$I$2:$I$3000,0)&lt;&gt;ROW()-1,"",COUNT($AN$1:$AN672)+1))</f>
        <v/>
      </c>
      <c r="AO673" s="28" t="str">
        <f aca="false">IF($Q673="","",IF(MATCH($Q673,$Q$2:$Q$3000,0)&lt;&gt;ROW()-1,"",COUNT($AO$1:$AO672)+1))</f>
        <v/>
      </c>
    </row>
    <row r="674" customFormat="false" ht="12.75" hidden="false" customHeight="true" outlineLevel="0" collapsed="false">
      <c r="W674" s="24" t="n">
        <f aca="false">IF($F674="",0,IFERROR(IF(ISNUMBER($F674),INT($F674),DATE(VALUE(MID(SUBSTITUTE(LEFT($F674,FIND(" ",$F674&amp;" ")-1),"/",REPT(" ",20)),41,20)),VALUE(LEFT(SUBSTITUTE(LEFT($F674,FIND(" ",$F674&amp;" ")-1),"/",REPT(" ",20)),20)),VALUE(MID(SUBSTITUTE(LEFT($F674,FIND(" ",$F674&amp;" ")-1),"/",REPT(" ",20)),21,20)))),0))</f>
        <v>0</v>
      </c>
      <c r="X674" s="25" t="str">
        <f aca="false">IF(ISNUMBER($N674),$N674*Validation!$B$5,"")</f>
        <v/>
      </c>
      <c r="Y674" s="26" t="str">
        <f aca="false">IF($A674="","",SUBSTITUTE(SUBSTITUTE(SUBSTITUTE(SUBSTITUTE(SUBSTITUTE(SUBSTITUTE(SUBSTITUTE(UPPER(TRIM($A674)),"Á","A"),"É","E"),"Í","I"),"Ó","O"),"Ú","U"),"Ñ","N"),"Ü","U"))</f>
        <v/>
      </c>
      <c r="Z674" s="26" t="str">
        <f aca="false">IF($Y674="","",LEFT($Y674,1)&amp;" "&amp;TRIM(RIGHT(SUBSTITUTE($Y674," ",REPT(" ",50)),50)))</f>
        <v/>
      </c>
      <c r="AA674" s="27" t="str">
        <f aca="false">IF($AF674="","",IF(COUNTIF(Validation!$U$19:$U$178,$AF674)&gt;0,"OK","NO MATCH"))</f>
        <v/>
      </c>
      <c r="AB674" s="27" t="str">
        <f aca="false">IF($W674=0,"",IF(AND($W674&gt;=Validation!$B$3,$W674&lt;=Validation!$C$3),"Yes","No"))</f>
        <v/>
      </c>
      <c r="AC674" s="26" t="str">
        <f aca="false">IF($A674="","",$AF674&amp;"|"&amp;TEXT($W674,"yyyy-mm-dd")&amp;"|"&amp;$J674&amp;"|"&amp;$N674)</f>
        <v/>
      </c>
      <c r="AD674" s="27" t="str">
        <f aca="false">IF($AC674="","",IF(COUNTIF($AC$2:$AC$3000,$AC674)&gt;1,"REVIEW","OK"))</f>
        <v/>
      </c>
      <c r="AE674" s="27" t="str">
        <f aca="false">IF(OR($W674=0,$O674=""),"",IF(IFERROR(IF(ISNUMBER($O674),INT($O674),DATE(VALUE(MID(SUBSTITUTE(LEFT($O674,FIND(" ",$O674&amp;" ")-1),"/",REPT(" ",20)),41,20)),VALUE(LEFT(SUBSTITUTE(LEFT($O674,FIND(" ",$O674&amp;" ")-1),"/",REPT(" ",20)),20)),VALUE(MID(SUBSTITUTE(LEFT($O674,FIND(" ",$O674&amp;" ")-1),"/",REPT(" ",20)),21,20)))),0)&gt;$W674,"Late","Same day"))</f>
        <v/>
      </c>
      <c r="AF674" s="26" t="str">
        <f aca="false">IF($A674="","",IFERROR(INDEX(Validation!$C$193:$C$217,MATCH($A674,Validation!$A$193:$A$217,0)),IF(COUNTIF(Validation!$U$19:$U$178,$Z674)&gt;0,$Z674,IF(COUNTIF(Validation!$S$19:$S$178,$AI674)=1,INDEX(Validation!$U$19:$U$178,MATCH($AI674,Validation!$S$19:$S$178,0)),$Z674))))</f>
        <v/>
      </c>
      <c r="AG674" s="27" t="str">
        <f aca="false">IF(COUNTA($A674:$U674)=0,"",IF($A674="","No name",IF($F674="","No date",IF($W674=0,"Date ilegible",IF(NOT(ISNUMBER($N674)),"Hours no numéricas",IF($AA674="NO MATCH","Person no identificada","OK"))))))</f>
        <v/>
      </c>
      <c r="AH674" s="27" t="str">
        <f aca="false">IF($W674=0,"No date",IF($W674&lt;Validation!$B$3,"Before period",IF($W674&gt;Validation!$C$3,"After period","In period")))</f>
        <v>No date</v>
      </c>
      <c r="AI674" s="26" t="str">
        <f aca="false">IF($Y674="","",TRIM(RIGHT(SUBSTITUTE($Y674," ",REPT(" ",50)),50)))</f>
        <v/>
      </c>
      <c r="AJ674" s="27" t="str">
        <f aca="false">IF($A674="","",IF(NOT(ISERROR(MATCH($A674,Validation!$A$193:$A$217,0))),"Manual mapping",IF(COUNTIF(Validation!$U$19:$U$178,$Z674)&gt;0,"Direct",IF(COUNTIF(Validation!$S$19:$S$178,$AI674)=1,"By surname","Unresolved"))))</f>
        <v/>
      </c>
      <c r="AK674" s="28" t="str">
        <f aca="false">IF($L674="","",IF(MATCH($L674,$L$2:$L$3000,0)&lt;&gt;ROW()-1,"",COUNT($AK$1:$AK673)+1))</f>
        <v/>
      </c>
      <c r="AL674" s="28" t="str">
        <f aca="false">IF($G674="","",IF(MATCH($G674,$G$2:$G$3000,0)&lt;&gt;ROW()-1,"",COUNT($AL$1:$AL673)+1))</f>
        <v/>
      </c>
      <c r="AM674" s="28" t="str">
        <f aca="false">IF($H674="","",IF(MATCH($H674,$H$2:$H$3000,0)&lt;&gt;ROW()-1,"",COUNT($AM$1:$AM673)+1))</f>
        <v/>
      </c>
      <c r="AN674" s="28" t="str">
        <f aca="false">IF($I674="","",IF(MATCH($I674,$I$2:$I$3000,0)&lt;&gt;ROW()-1,"",COUNT($AN$1:$AN673)+1))</f>
        <v/>
      </c>
      <c r="AO674" s="28" t="str">
        <f aca="false">IF($Q674="","",IF(MATCH($Q674,$Q$2:$Q$3000,0)&lt;&gt;ROW()-1,"",COUNT($AO$1:$AO673)+1))</f>
        <v/>
      </c>
    </row>
    <row r="675" customFormat="false" ht="12.75" hidden="false" customHeight="true" outlineLevel="0" collapsed="false">
      <c r="W675" s="24" t="n">
        <f aca="false">IF($F675="",0,IFERROR(IF(ISNUMBER($F675),INT($F675),DATE(VALUE(MID(SUBSTITUTE(LEFT($F675,FIND(" ",$F675&amp;" ")-1),"/",REPT(" ",20)),41,20)),VALUE(LEFT(SUBSTITUTE(LEFT($F675,FIND(" ",$F675&amp;" ")-1),"/",REPT(" ",20)),20)),VALUE(MID(SUBSTITUTE(LEFT($F675,FIND(" ",$F675&amp;" ")-1),"/",REPT(" ",20)),21,20)))),0))</f>
        <v>0</v>
      </c>
      <c r="X675" s="25" t="str">
        <f aca="false">IF(ISNUMBER($N675),$N675*Validation!$B$5,"")</f>
        <v/>
      </c>
      <c r="Y675" s="26" t="str">
        <f aca="false">IF($A675="","",SUBSTITUTE(SUBSTITUTE(SUBSTITUTE(SUBSTITUTE(SUBSTITUTE(SUBSTITUTE(SUBSTITUTE(UPPER(TRIM($A675)),"Á","A"),"É","E"),"Í","I"),"Ó","O"),"Ú","U"),"Ñ","N"),"Ü","U"))</f>
        <v/>
      </c>
      <c r="Z675" s="26" t="str">
        <f aca="false">IF($Y675="","",LEFT($Y675,1)&amp;" "&amp;TRIM(RIGHT(SUBSTITUTE($Y675," ",REPT(" ",50)),50)))</f>
        <v/>
      </c>
      <c r="AA675" s="27" t="str">
        <f aca="false">IF($AF675="","",IF(COUNTIF(Validation!$U$19:$U$178,$AF675)&gt;0,"OK","NO MATCH"))</f>
        <v/>
      </c>
      <c r="AB675" s="27" t="str">
        <f aca="false">IF($W675=0,"",IF(AND($W675&gt;=Validation!$B$3,$W675&lt;=Validation!$C$3),"Yes","No"))</f>
        <v/>
      </c>
      <c r="AC675" s="26" t="str">
        <f aca="false">IF($A675="","",$AF675&amp;"|"&amp;TEXT($W675,"yyyy-mm-dd")&amp;"|"&amp;$J675&amp;"|"&amp;$N675)</f>
        <v/>
      </c>
      <c r="AD675" s="27" t="str">
        <f aca="false">IF($AC675="","",IF(COUNTIF($AC$2:$AC$3000,$AC675)&gt;1,"REVIEW","OK"))</f>
        <v/>
      </c>
      <c r="AE675" s="27" t="str">
        <f aca="false">IF(OR($W675=0,$O675=""),"",IF(IFERROR(IF(ISNUMBER($O675),INT($O675),DATE(VALUE(MID(SUBSTITUTE(LEFT($O675,FIND(" ",$O675&amp;" ")-1),"/",REPT(" ",20)),41,20)),VALUE(LEFT(SUBSTITUTE(LEFT($O675,FIND(" ",$O675&amp;" ")-1),"/",REPT(" ",20)),20)),VALUE(MID(SUBSTITUTE(LEFT($O675,FIND(" ",$O675&amp;" ")-1),"/",REPT(" ",20)),21,20)))),0)&gt;$W675,"Late","Same day"))</f>
        <v/>
      </c>
      <c r="AF675" s="26" t="str">
        <f aca="false">IF($A675="","",IFERROR(INDEX(Validation!$C$193:$C$217,MATCH($A675,Validation!$A$193:$A$217,0)),IF(COUNTIF(Validation!$U$19:$U$178,$Z675)&gt;0,$Z675,IF(COUNTIF(Validation!$S$19:$S$178,$AI675)=1,INDEX(Validation!$U$19:$U$178,MATCH($AI675,Validation!$S$19:$S$178,0)),$Z675))))</f>
        <v/>
      </c>
      <c r="AG675" s="27" t="str">
        <f aca="false">IF(COUNTA($A675:$U675)=0,"",IF($A675="","No name",IF($F675="","No date",IF($W675=0,"Date ilegible",IF(NOT(ISNUMBER($N675)),"Hours no numéricas",IF($AA675="NO MATCH","Person no identificada","OK"))))))</f>
        <v/>
      </c>
      <c r="AH675" s="27" t="str">
        <f aca="false">IF($W675=0,"No date",IF($W675&lt;Validation!$B$3,"Before period",IF($W675&gt;Validation!$C$3,"After period","In period")))</f>
        <v>No date</v>
      </c>
      <c r="AI675" s="26" t="str">
        <f aca="false">IF($Y675="","",TRIM(RIGHT(SUBSTITUTE($Y675," ",REPT(" ",50)),50)))</f>
        <v/>
      </c>
      <c r="AJ675" s="27" t="str">
        <f aca="false">IF($A675="","",IF(NOT(ISERROR(MATCH($A675,Validation!$A$193:$A$217,0))),"Manual mapping",IF(COUNTIF(Validation!$U$19:$U$178,$Z675)&gt;0,"Direct",IF(COUNTIF(Validation!$S$19:$S$178,$AI675)=1,"By surname","Unresolved"))))</f>
        <v/>
      </c>
      <c r="AK675" s="28" t="str">
        <f aca="false">IF($L675="","",IF(MATCH($L675,$L$2:$L$3000,0)&lt;&gt;ROW()-1,"",COUNT($AK$1:$AK674)+1))</f>
        <v/>
      </c>
      <c r="AL675" s="28" t="str">
        <f aca="false">IF($G675="","",IF(MATCH($G675,$G$2:$G$3000,0)&lt;&gt;ROW()-1,"",COUNT($AL$1:$AL674)+1))</f>
        <v/>
      </c>
      <c r="AM675" s="28" t="str">
        <f aca="false">IF($H675="","",IF(MATCH($H675,$H$2:$H$3000,0)&lt;&gt;ROW()-1,"",COUNT($AM$1:$AM674)+1))</f>
        <v/>
      </c>
      <c r="AN675" s="28" t="str">
        <f aca="false">IF($I675="","",IF(MATCH($I675,$I$2:$I$3000,0)&lt;&gt;ROW()-1,"",COUNT($AN$1:$AN674)+1))</f>
        <v/>
      </c>
      <c r="AO675" s="28" t="str">
        <f aca="false">IF($Q675="","",IF(MATCH($Q675,$Q$2:$Q$3000,0)&lt;&gt;ROW()-1,"",COUNT($AO$1:$AO674)+1))</f>
        <v/>
      </c>
    </row>
    <row r="676" customFormat="false" ht="12.75" hidden="false" customHeight="true" outlineLevel="0" collapsed="false">
      <c r="W676" s="24" t="n">
        <f aca="false">IF($F676="",0,IFERROR(IF(ISNUMBER($F676),INT($F676),DATE(VALUE(MID(SUBSTITUTE(LEFT($F676,FIND(" ",$F676&amp;" ")-1),"/",REPT(" ",20)),41,20)),VALUE(LEFT(SUBSTITUTE(LEFT($F676,FIND(" ",$F676&amp;" ")-1),"/",REPT(" ",20)),20)),VALUE(MID(SUBSTITUTE(LEFT($F676,FIND(" ",$F676&amp;" ")-1),"/",REPT(" ",20)),21,20)))),0))</f>
        <v>0</v>
      </c>
      <c r="X676" s="25" t="str">
        <f aca="false">IF(ISNUMBER($N676),$N676*Validation!$B$5,"")</f>
        <v/>
      </c>
      <c r="Y676" s="26" t="str">
        <f aca="false">IF($A676="","",SUBSTITUTE(SUBSTITUTE(SUBSTITUTE(SUBSTITUTE(SUBSTITUTE(SUBSTITUTE(SUBSTITUTE(UPPER(TRIM($A676)),"Á","A"),"É","E"),"Í","I"),"Ó","O"),"Ú","U"),"Ñ","N"),"Ü","U"))</f>
        <v/>
      </c>
      <c r="Z676" s="26" t="str">
        <f aca="false">IF($Y676="","",LEFT($Y676,1)&amp;" "&amp;TRIM(RIGHT(SUBSTITUTE($Y676," ",REPT(" ",50)),50)))</f>
        <v/>
      </c>
      <c r="AA676" s="27" t="str">
        <f aca="false">IF($AF676="","",IF(COUNTIF(Validation!$U$19:$U$178,$AF676)&gt;0,"OK","NO MATCH"))</f>
        <v/>
      </c>
      <c r="AB676" s="27" t="str">
        <f aca="false">IF($W676=0,"",IF(AND($W676&gt;=Validation!$B$3,$W676&lt;=Validation!$C$3),"Yes","No"))</f>
        <v/>
      </c>
      <c r="AC676" s="26" t="str">
        <f aca="false">IF($A676="","",$AF676&amp;"|"&amp;TEXT($W676,"yyyy-mm-dd")&amp;"|"&amp;$J676&amp;"|"&amp;$N676)</f>
        <v/>
      </c>
      <c r="AD676" s="27" t="str">
        <f aca="false">IF($AC676="","",IF(COUNTIF($AC$2:$AC$3000,$AC676)&gt;1,"REVIEW","OK"))</f>
        <v/>
      </c>
      <c r="AE676" s="27" t="str">
        <f aca="false">IF(OR($W676=0,$O676=""),"",IF(IFERROR(IF(ISNUMBER($O676),INT($O676),DATE(VALUE(MID(SUBSTITUTE(LEFT($O676,FIND(" ",$O676&amp;" ")-1),"/",REPT(" ",20)),41,20)),VALUE(LEFT(SUBSTITUTE(LEFT($O676,FIND(" ",$O676&amp;" ")-1),"/",REPT(" ",20)),20)),VALUE(MID(SUBSTITUTE(LEFT($O676,FIND(" ",$O676&amp;" ")-1),"/",REPT(" ",20)),21,20)))),0)&gt;$W676,"Late","Same day"))</f>
        <v/>
      </c>
      <c r="AF676" s="26" t="str">
        <f aca="false">IF($A676="","",IFERROR(INDEX(Validation!$C$193:$C$217,MATCH($A676,Validation!$A$193:$A$217,0)),IF(COUNTIF(Validation!$U$19:$U$178,$Z676)&gt;0,$Z676,IF(COUNTIF(Validation!$S$19:$S$178,$AI676)=1,INDEX(Validation!$U$19:$U$178,MATCH($AI676,Validation!$S$19:$S$178,0)),$Z676))))</f>
        <v/>
      </c>
      <c r="AG676" s="27" t="str">
        <f aca="false">IF(COUNTA($A676:$U676)=0,"",IF($A676="","No name",IF($F676="","No date",IF($W676=0,"Date ilegible",IF(NOT(ISNUMBER($N676)),"Hours no numéricas",IF($AA676="NO MATCH","Person no identificada","OK"))))))</f>
        <v/>
      </c>
      <c r="AH676" s="27" t="str">
        <f aca="false">IF($W676=0,"No date",IF($W676&lt;Validation!$B$3,"Before period",IF($W676&gt;Validation!$C$3,"After period","In period")))</f>
        <v>No date</v>
      </c>
      <c r="AI676" s="26" t="str">
        <f aca="false">IF($Y676="","",TRIM(RIGHT(SUBSTITUTE($Y676," ",REPT(" ",50)),50)))</f>
        <v/>
      </c>
      <c r="AJ676" s="27" t="str">
        <f aca="false">IF($A676="","",IF(NOT(ISERROR(MATCH($A676,Validation!$A$193:$A$217,0))),"Manual mapping",IF(COUNTIF(Validation!$U$19:$U$178,$Z676)&gt;0,"Direct",IF(COUNTIF(Validation!$S$19:$S$178,$AI676)=1,"By surname","Unresolved"))))</f>
        <v/>
      </c>
      <c r="AK676" s="28" t="str">
        <f aca="false">IF($L676="","",IF(MATCH($L676,$L$2:$L$3000,0)&lt;&gt;ROW()-1,"",COUNT($AK$1:$AK675)+1))</f>
        <v/>
      </c>
      <c r="AL676" s="28" t="str">
        <f aca="false">IF($G676="","",IF(MATCH($G676,$G$2:$G$3000,0)&lt;&gt;ROW()-1,"",COUNT($AL$1:$AL675)+1))</f>
        <v/>
      </c>
      <c r="AM676" s="28" t="str">
        <f aca="false">IF($H676="","",IF(MATCH($H676,$H$2:$H$3000,0)&lt;&gt;ROW()-1,"",COUNT($AM$1:$AM675)+1))</f>
        <v/>
      </c>
      <c r="AN676" s="28" t="str">
        <f aca="false">IF($I676="","",IF(MATCH($I676,$I$2:$I$3000,0)&lt;&gt;ROW()-1,"",COUNT($AN$1:$AN675)+1))</f>
        <v/>
      </c>
      <c r="AO676" s="28" t="str">
        <f aca="false">IF($Q676="","",IF(MATCH($Q676,$Q$2:$Q$3000,0)&lt;&gt;ROW()-1,"",COUNT($AO$1:$AO675)+1))</f>
        <v/>
      </c>
    </row>
    <row r="677" customFormat="false" ht="12.75" hidden="false" customHeight="true" outlineLevel="0" collapsed="false">
      <c r="W677" s="24" t="n">
        <f aca="false">IF($F677="",0,IFERROR(IF(ISNUMBER($F677),INT($F677),DATE(VALUE(MID(SUBSTITUTE(LEFT($F677,FIND(" ",$F677&amp;" ")-1),"/",REPT(" ",20)),41,20)),VALUE(LEFT(SUBSTITUTE(LEFT($F677,FIND(" ",$F677&amp;" ")-1),"/",REPT(" ",20)),20)),VALUE(MID(SUBSTITUTE(LEFT($F677,FIND(" ",$F677&amp;" ")-1),"/",REPT(" ",20)),21,20)))),0))</f>
        <v>0</v>
      </c>
      <c r="X677" s="25" t="str">
        <f aca="false">IF(ISNUMBER($N677),$N677*Validation!$B$5,"")</f>
        <v/>
      </c>
      <c r="Y677" s="26" t="str">
        <f aca="false">IF($A677="","",SUBSTITUTE(SUBSTITUTE(SUBSTITUTE(SUBSTITUTE(SUBSTITUTE(SUBSTITUTE(SUBSTITUTE(UPPER(TRIM($A677)),"Á","A"),"É","E"),"Í","I"),"Ó","O"),"Ú","U"),"Ñ","N"),"Ü","U"))</f>
        <v/>
      </c>
      <c r="Z677" s="26" t="str">
        <f aca="false">IF($Y677="","",LEFT($Y677,1)&amp;" "&amp;TRIM(RIGHT(SUBSTITUTE($Y677," ",REPT(" ",50)),50)))</f>
        <v/>
      </c>
      <c r="AA677" s="27" t="str">
        <f aca="false">IF($AF677="","",IF(COUNTIF(Validation!$U$19:$U$178,$AF677)&gt;0,"OK","NO MATCH"))</f>
        <v/>
      </c>
      <c r="AB677" s="27" t="str">
        <f aca="false">IF($W677=0,"",IF(AND($W677&gt;=Validation!$B$3,$W677&lt;=Validation!$C$3),"Yes","No"))</f>
        <v/>
      </c>
      <c r="AC677" s="26" t="str">
        <f aca="false">IF($A677="","",$AF677&amp;"|"&amp;TEXT($W677,"yyyy-mm-dd")&amp;"|"&amp;$J677&amp;"|"&amp;$N677)</f>
        <v/>
      </c>
      <c r="AD677" s="27" t="str">
        <f aca="false">IF($AC677="","",IF(COUNTIF($AC$2:$AC$3000,$AC677)&gt;1,"REVIEW","OK"))</f>
        <v/>
      </c>
      <c r="AE677" s="27" t="str">
        <f aca="false">IF(OR($W677=0,$O677=""),"",IF(IFERROR(IF(ISNUMBER($O677),INT($O677),DATE(VALUE(MID(SUBSTITUTE(LEFT($O677,FIND(" ",$O677&amp;" ")-1),"/",REPT(" ",20)),41,20)),VALUE(LEFT(SUBSTITUTE(LEFT($O677,FIND(" ",$O677&amp;" ")-1),"/",REPT(" ",20)),20)),VALUE(MID(SUBSTITUTE(LEFT($O677,FIND(" ",$O677&amp;" ")-1),"/",REPT(" ",20)),21,20)))),0)&gt;$W677,"Late","Same day"))</f>
        <v/>
      </c>
      <c r="AF677" s="26" t="str">
        <f aca="false">IF($A677="","",IFERROR(INDEX(Validation!$C$193:$C$217,MATCH($A677,Validation!$A$193:$A$217,0)),IF(COUNTIF(Validation!$U$19:$U$178,$Z677)&gt;0,$Z677,IF(COUNTIF(Validation!$S$19:$S$178,$AI677)=1,INDEX(Validation!$U$19:$U$178,MATCH($AI677,Validation!$S$19:$S$178,0)),$Z677))))</f>
        <v/>
      </c>
      <c r="AG677" s="27" t="str">
        <f aca="false">IF(COUNTA($A677:$U677)=0,"",IF($A677="","No name",IF($F677="","No date",IF($W677=0,"Date ilegible",IF(NOT(ISNUMBER($N677)),"Hours no numéricas",IF($AA677="NO MATCH","Person no identificada","OK"))))))</f>
        <v/>
      </c>
      <c r="AH677" s="27" t="str">
        <f aca="false">IF($W677=0,"No date",IF($W677&lt;Validation!$B$3,"Before period",IF($W677&gt;Validation!$C$3,"After period","In period")))</f>
        <v>No date</v>
      </c>
      <c r="AI677" s="26" t="str">
        <f aca="false">IF($Y677="","",TRIM(RIGHT(SUBSTITUTE($Y677," ",REPT(" ",50)),50)))</f>
        <v/>
      </c>
      <c r="AJ677" s="27" t="str">
        <f aca="false">IF($A677="","",IF(NOT(ISERROR(MATCH($A677,Validation!$A$193:$A$217,0))),"Manual mapping",IF(COUNTIF(Validation!$U$19:$U$178,$Z677)&gt;0,"Direct",IF(COUNTIF(Validation!$S$19:$S$178,$AI677)=1,"By surname","Unresolved"))))</f>
        <v/>
      </c>
      <c r="AK677" s="28" t="str">
        <f aca="false">IF($L677="","",IF(MATCH($L677,$L$2:$L$3000,0)&lt;&gt;ROW()-1,"",COUNT($AK$1:$AK676)+1))</f>
        <v/>
      </c>
      <c r="AL677" s="28" t="str">
        <f aca="false">IF($G677="","",IF(MATCH($G677,$G$2:$G$3000,0)&lt;&gt;ROW()-1,"",COUNT($AL$1:$AL676)+1))</f>
        <v/>
      </c>
      <c r="AM677" s="28" t="str">
        <f aca="false">IF($H677="","",IF(MATCH($H677,$H$2:$H$3000,0)&lt;&gt;ROW()-1,"",COUNT($AM$1:$AM676)+1))</f>
        <v/>
      </c>
      <c r="AN677" s="28" t="str">
        <f aca="false">IF($I677="","",IF(MATCH($I677,$I$2:$I$3000,0)&lt;&gt;ROW()-1,"",COUNT($AN$1:$AN676)+1))</f>
        <v/>
      </c>
      <c r="AO677" s="28" t="str">
        <f aca="false">IF($Q677="","",IF(MATCH($Q677,$Q$2:$Q$3000,0)&lt;&gt;ROW()-1,"",COUNT($AO$1:$AO676)+1))</f>
        <v/>
      </c>
    </row>
    <row r="678" customFormat="false" ht="12.75" hidden="false" customHeight="true" outlineLevel="0" collapsed="false">
      <c r="W678" s="24" t="n">
        <f aca="false">IF($F678="",0,IFERROR(IF(ISNUMBER($F678),INT($F678),DATE(VALUE(MID(SUBSTITUTE(LEFT($F678,FIND(" ",$F678&amp;" ")-1),"/",REPT(" ",20)),41,20)),VALUE(LEFT(SUBSTITUTE(LEFT($F678,FIND(" ",$F678&amp;" ")-1),"/",REPT(" ",20)),20)),VALUE(MID(SUBSTITUTE(LEFT($F678,FIND(" ",$F678&amp;" ")-1),"/",REPT(" ",20)),21,20)))),0))</f>
        <v>0</v>
      </c>
      <c r="X678" s="25" t="str">
        <f aca="false">IF(ISNUMBER($N678),$N678*Validation!$B$5,"")</f>
        <v/>
      </c>
      <c r="Y678" s="26" t="str">
        <f aca="false">IF($A678="","",SUBSTITUTE(SUBSTITUTE(SUBSTITUTE(SUBSTITUTE(SUBSTITUTE(SUBSTITUTE(SUBSTITUTE(UPPER(TRIM($A678)),"Á","A"),"É","E"),"Í","I"),"Ó","O"),"Ú","U"),"Ñ","N"),"Ü","U"))</f>
        <v/>
      </c>
      <c r="Z678" s="26" t="str">
        <f aca="false">IF($Y678="","",LEFT($Y678,1)&amp;" "&amp;TRIM(RIGHT(SUBSTITUTE($Y678," ",REPT(" ",50)),50)))</f>
        <v/>
      </c>
      <c r="AA678" s="27" t="str">
        <f aca="false">IF($AF678="","",IF(COUNTIF(Validation!$U$19:$U$178,$AF678)&gt;0,"OK","NO MATCH"))</f>
        <v/>
      </c>
      <c r="AB678" s="27" t="str">
        <f aca="false">IF($W678=0,"",IF(AND($W678&gt;=Validation!$B$3,$W678&lt;=Validation!$C$3),"Yes","No"))</f>
        <v/>
      </c>
      <c r="AC678" s="26" t="str">
        <f aca="false">IF($A678="","",$AF678&amp;"|"&amp;TEXT($W678,"yyyy-mm-dd")&amp;"|"&amp;$J678&amp;"|"&amp;$N678)</f>
        <v/>
      </c>
      <c r="AD678" s="27" t="str">
        <f aca="false">IF($AC678="","",IF(COUNTIF($AC$2:$AC$3000,$AC678)&gt;1,"REVIEW","OK"))</f>
        <v/>
      </c>
      <c r="AE678" s="27" t="str">
        <f aca="false">IF(OR($W678=0,$O678=""),"",IF(IFERROR(IF(ISNUMBER($O678),INT($O678),DATE(VALUE(MID(SUBSTITUTE(LEFT($O678,FIND(" ",$O678&amp;" ")-1),"/",REPT(" ",20)),41,20)),VALUE(LEFT(SUBSTITUTE(LEFT($O678,FIND(" ",$O678&amp;" ")-1),"/",REPT(" ",20)),20)),VALUE(MID(SUBSTITUTE(LEFT($O678,FIND(" ",$O678&amp;" ")-1),"/",REPT(" ",20)),21,20)))),0)&gt;$W678,"Late","Same day"))</f>
        <v/>
      </c>
      <c r="AF678" s="26" t="str">
        <f aca="false">IF($A678="","",IFERROR(INDEX(Validation!$C$193:$C$217,MATCH($A678,Validation!$A$193:$A$217,0)),IF(COUNTIF(Validation!$U$19:$U$178,$Z678)&gt;0,$Z678,IF(COUNTIF(Validation!$S$19:$S$178,$AI678)=1,INDEX(Validation!$U$19:$U$178,MATCH($AI678,Validation!$S$19:$S$178,0)),$Z678))))</f>
        <v/>
      </c>
      <c r="AG678" s="27" t="str">
        <f aca="false">IF(COUNTA($A678:$U678)=0,"",IF($A678="","No name",IF($F678="","No date",IF($W678=0,"Date ilegible",IF(NOT(ISNUMBER($N678)),"Hours no numéricas",IF($AA678="NO MATCH","Person no identificada","OK"))))))</f>
        <v/>
      </c>
      <c r="AH678" s="27" t="str">
        <f aca="false">IF($W678=0,"No date",IF($W678&lt;Validation!$B$3,"Before period",IF($W678&gt;Validation!$C$3,"After period","In period")))</f>
        <v>No date</v>
      </c>
      <c r="AI678" s="26" t="str">
        <f aca="false">IF($Y678="","",TRIM(RIGHT(SUBSTITUTE($Y678," ",REPT(" ",50)),50)))</f>
        <v/>
      </c>
      <c r="AJ678" s="27" t="str">
        <f aca="false">IF($A678="","",IF(NOT(ISERROR(MATCH($A678,Validation!$A$193:$A$217,0))),"Manual mapping",IF(COUNTIF(Validation!$U$19:$U$178,$Z678)&gt;0,"Direct",IF(COUNTIF(Validation!$S$19:$S$178,$AI678)=1,"By surname","Unresolved"))))</f>
        <v/>
      </c>
      <c r="AK678" s="28" t="str">
        <f aca="false">IF($L678="","",IF(MATCH($L678,$L$2:$L$3000,0)&lt;&gt;ROW()-1,"",COUNT($AK$1:$AK677)+1))</f>
        <v/>
      </c>
      <c r="AL678" s="28" t="str">
        <f aca="false">IF($G678="","",IF(MATCH($G678,$G$2:$G$3000,0)&lt;&gt;ROW()-1,"",COUNT($AL$1:$AL677)+1))</f>
        <v/>
      </c>
      <c r="AM678" s="28" t="str">
        <f aca="false">IF($H678="","",IF(MATCH($H678,$H$2:$H$3000,0)&lt;&gt;ROW()-1,"",COUNT($AM$1:$AM677)+1))</f>
        <v/>
      </c>
      <c r="AN678" s="28" t="str">
        <f aca="false">IF($I678="","",IF(MATCH($I678,$I$2:$I$3000,0)&lt;&gt;ROW()-1,"",COUNT($AN$1:$AN677)+1))</f>
        <v/>
      </c>
      <c r="AO678" s="28" t="str">
        <f aca="false">IF($Q678="","",IF(MATCH($Q678,$Q$2:$Q$3000,0)&lt;&gt;ROW()-1,"",COUNT($AO$1:$AO677)+1))</f>
        <v/>
      </c>
    </row>
    <row r="679" customFormat="false" ht="12.75" hidden="false" customHeight="true" outlineLevel="0" collapsed="false">
      <c r="W679" s="24" t="n">
        <f aca="false">IF($F679="",0,IFERROR(IF(ISNUMBER($F679),INT($F679),DATE(VALUE(MID(SUBSTITUTE(LEFT($F679,FIND(" ",$F679&amp;" ")-1),"/",REPT(" ",20)),41,20)),VALUE(LEFT(SUBSTITUTE(LEFT($F679,FIND(" ",$F679&amp;" ")-1),"/",REPT(" ",20)),20)),VALUE(MID(SUBSTITUTE(LEFT($F679,FIND(" ",$F679&amp;" ")-1),"/",REPT(" ",20)),21,20)))),0))</f>
        <v>0</v>
      </c>
      <c r="X679" s="25" t="str">
        <f aca="false">IF(ISNUMBER($N679),$N679*Validation!$B$5,"")</f>
        <v/>
      </c>
      <c r="Y679" s="26" t="str">
        <f aca="false">IF($A679="","",SUBSTITUTE(SUBSTITUTE(SUBSTITUTE(SUBSTITUTE(SUBSTITUTE(SUBSTITUTE(SUBSTITUTE(UPPER(TRIM($A679)),"Á","A"),"É","E"),"Í","I"),"Ó","O"),"Ú","U"),"Ñ","N"),"Ü","U"))</f>
        <v/>
      </c>
      <c r="Z679" s="26" t="str">
        <f aca="false">IF($Y679="","",LEFT($Y679,1)&amp;" "&amp;TRIM(RIGHT(SUBSTITUTE($Y679," ",REPT(" ",50)),50)))</f>
        <v/>
      </c>
      <c r="AA679" s="27" t="str">
        <f aca="false">IF($AF679="","",IF(COUNTIF(Validation!$U$19:$U$178,$AF679)&gt;0,"OK","NO MATCH"))</f>
        <v/>
      </c>
      <c r="AB679" s="27" t="str">
        <f aca="false">IF($W679=0,"",IF(AND($W679&gt;=Validation!$B$3,$W679&lt;=Validation!$C$3),"Yes","No"))</f>
        <v/>
      </c>
      <c r="AC679" s="26" t="str">
        <f aca="false">IF($A679="","",$AF679&amp;"|"&amp;TEXT($W679,"yyyy-mm-dd")&amp;"|"&amp;$J679&amp;"|"&amp;$N679)</f>
        <v/>
      </c>
      <c r="AD679" s="27" t="str">
        <f aca="false">IF($AC679="","",IF(COUNTIF($AC$2:$AC$3000,$AC679)&gt;1,"REVIEW","OK"))</f>
        <v/>
      </c>
      <c r="AE679" s="27" t="str">
        <f aca="false">IF(OR($W679=0,$O679=""),"",IF(IFERROR(IF(ISNUMBER($O679),INT($O679),DATE(VALUE(MID(SUBSTITUTE(LEFT($O679,FIND(" ",$O679&amp;" ")-1),"/",REPT(" ",20)),41,20)),VALUE(LEFT(SUBSTITUTE(LEFT($O679,FIND(" ",$O679&amp;" ")-1),"/",REPT(" ",20)),20)),VALUE(MID(SUBSTITUTE(LEFT($O679,FIND(" ",$O679&amp;" ")-1),"/",REPT(" ",20)),21,20)))),0)&gt;$W679,"Late","Same day"))</f>
        <v/>
      </c>
      <c r="AF679" s="26" t="str">
        <f aca="false">IF($A679="","",IFERROR(INDEX(Validation!$C$193:$C$217,MATCH($A679,Validation!$A$193:$A$217,0)),IF(COUNTIF(Validation!$U$19:$U$178,$Z679)&gt;0,$Z679,IF(COUNTIF(Validation!$S$19:$S$178,$AI679)=1,INDEX(Validation!$U$19:$U$178,MATCH($AI679,Validation!$S$19:$S$178,0)),$Z679))))</f>
        <v/>
      </c>
      <c r="AG679" s="27" t="str">
        <f aca="false">IF(COUNTA($A679:$U679)=0,"",IF($A679="","No name",IF($F679="","No date",IF($W679=0,"Date ilegible",IF(NOT(ISNUMBER($N679)),"Hours no numéricas",IF($AA679="NO MATCH","Person no identificada","OK"))))))</f>
        <v/>
      </c>
      <c r="AH679" s="27" t="str">
        <f aca="false">IF($W679=0,"No date",IF($W679&lt;Validation!$B$3,"Before period",IF($W679&gt;Validation!$C$3,"After period","In period")))</f>
        <v>No date</v>
      </c>
      <c r="AI679" s="26" t="str">
        <f aca="false">IF($Y679="","",TRIM(RIGHT(SUBSTITUTE($Y679," ",REPT(" ",50)),50)))</f>
        <v/>
      </c>
      <c r="AJ679" s="27" t="str">
        <f aca="false">IF($A679="","",IF(NOT(ISERROR(MATCH($A679,Validation!$A$193:$A$217,0))),"Manual mapping",IF(COUNTIF(Validation!$U$19:$U$178,$Z679)&gt;0,"Direct",IF(COUNTIF(Validation!$S$19:$S$178,$AI679)=1,"By surname","Unresolved"))))</f>
        <v/>
      </c>
      <c r="AK679" s="28" t="str">
        <f aca="false">IF($L679="","",IF(MATCH($L679,$L$2:$L$3000,0)&lt;&gt;ROW()-1,"",COUNT($AK$1:$AK678)+1))</f>
        <v/>
      </c>
      <c r="AL679" s="28" t="str">
        <f aca="false">IF($G679="","",IF(MATCH($G679,$G$2:$G$3000,0)&lt;&gt;ROW()-1,"",COUNT($AL$1:$AL678)+1))</f>
        <v/>
      </c>
      <c r="AM679" s="28" t="str">
        <f aca="false">IF($H679="","",IF(MATCH($H679,$H$2:$H$3000,0)&lt;&gt;ROW()-1,"",COUNT($AM$1:$AM678)+1))</f>
        <v/>
      </c>
      <c r="AN679" s="28" t="str">
        <f aca="false">IF($I679="","",IF(MATCH($I679,$I$2:$I$3000,0)&lt;&gt;ROW()-1,"",COUNT($AN$1:$AN678)+1))</f>
        <v/>
      </c>
      <c r="AO679" s="28" t="str">
        <f aca="false">IF($Q679="","",IF(MATCH($Q679,$Q$2:$Q$3000,0)&lt;&gt;ROW()-1,"",COUNT($AO$1:$AO678)+1))</f>
        <v/>
      </c>
    </row>
    <row r="680" customFormat="false" ht="12.75" hidden="false" customHeight="true" outlineLevel="0" collapsed="false">
      <c r="W680" s="24" t="n">
        <f aca="false">IF($F680="",0,IFERROR(IF(ISNUMBER($F680),INT($F680),DATE(VALUE(MID(SUBSTITUTE(LEFT($F680,FIND(" ",$F680&amp;" ")-1),"/",REPT(" ",20)),41,20)),VALUE(LEFT(SUBSTITUTE(LEFT($F680,FIND(" ",$F680&amp;" ")-1),"/",REPT(" ",20)),20)),VALUE(MID(SUBSTITUTE(LEFT($F680,FIND(" ",$F680&amp;" ")-1),"/",REPT(" ",20)),21,20)))),0))</f>
        <v>0</v>
      </c>
      <c r="X680" s="25" t="str">
        <f aca="false">IF(ISNUMBER($N680),$N680*Validation!$B$5,"")</f>
        <v/>
      </c>
      <c r="Y680" s="26" t="str">
        <f aca="false">IF($A680="","",SUBSTITUTE(SUBSTITUTE(SUBSTITUTE(SUBSTITUTE(SUBSTITUTE(SUBSTITUTE(SUBSTITUTE(UPPER(TRIM($A680)),"Á","A"),"É","E"),"Í","I"),"Ó","O"),"Ú","U"),"Ñ","N"),"Ü","U"))</f>
        <v/>
      </c>
      <c r="Z680" s="26" t="str">
        <f aca="false">IF($Y680="","",LEFT($Y680,1)&amp;" "&amp;TRIM(RIGHT(SUBSTITUTE($Y680," ",REPT(" ",50)),50)))</f>
        <v/>
      </c>
      <c r="AA680" s="27" t="str">
        <f aca="false">IF($AF680="","",IF(COUNTIF(Validation!$U$19:$U$178,$AF680)&gt;0,"OK","NO MATCH"))</f>
        <v/>
      </c>
      <c r="AB680" s="27" t="str">
        <f aca="false">IF($W680=0,"",IF(AND($W680&gt;=Validation!$B$3,$W680&lt;=Validation!$C$3),"Yes","No"))</f>
        <v/>
      </c>
      <c r="AC680" s="26" t="str">
        <f aca="false">IF($A680="","",$AF680&amp;"|"&amp;TEXT($W680,"yyyy-mm-dd")&amp;"|"&amp;$J680&amp;"|"&amp;$N680)</f>
        <v/>
      </c>
      <c r="AD680" s="27" t="str">
        <f aca="false">IF($AC680="","",IF(COUNTIF($AC$2:$AC$3000,$AC680)&gt;1,"REVIEW","OK"))</f>
        <v/>
      </c>
      <c r="AE680" s="27" t="str">
        <f aca="false">IF(OR($W680=0,$O680=""),"",IF(IFERROR(IF(ISNUMBER($O680),INT($O680),DATE(VALUE(MID(SUBSTITUTE(LEFT($O680,FIND(" ",$O680&amp;" ")-1),"/",REPT(" ",20)),41,20)),VALUE(LEFT(SUBSTITUTE(LEFT($O680,FIND(" ",$O680&amp;" ")-1),"/",REPT(" ",20)),20)),VALUE(MID(SUBSTITUTE(LEFT($O680,FIND(" ",$O680&amp;" ")-1),"/",REPT(" ",20)),21,20)))),0)&gt;$W680,"Late","Same day"))</f>
        <v/>
      </c>
      <c r="AF680" s="26" t="str">
        <f aca="false">IF($A680="","",IFERROR(INDEX(Validation!$C$193:$C$217,MATCH($A680,Validation!$A$193:$A$217,0)),IF(COUNTIF(Validation!$U$19:$U$178,$Z680)&gt;0,$Z680,IF(COUNTIF(Validation!$S$19:$S$178,$AI680)=1,INDEX(Validation!$U$19:$U$178,MATCH($AI680,Validation!$S$19:$S$178,0)),$Z680))))</f>
        <v/>
      </c>
      <c r="AG680" s="27" t="str">
        <f aca="false">IF(COUNTA($A680:$U680)=0,"",IF($A680="","No name",IF($F680="","No date",IF($W680=0,"Date ilegible",IF(NOT(ISNUMBER($N680)),"Hours no numéricas",IF($AA680="NO MATCH","Person no identificada","OK"))))))</f>
        <v/>
      </c>
      <c r="AH680" s="27" t="str">
        <f aca="false">IF($W680=0,"No date",IF($W680&lt;Validation!$B$3,"Before period",IF($W680&gt;Validation!$C$3,"After period","In period")))</f>
        <v>No date</v>
      </c>
      <c r="AI680" s="26" t="str">
        <f aca="false">IF($Y680="","",TRIM(RIGHT(SUBSTITUTE($Y680," ",REPT(" ",50)),50)))</f>
        <v/>
      </c>
      <c r="AJ680" s="27" t="str">
        <f aca="false">IF($A680="","",IF(NOT(ISERROR(MATCH($A680,Validation!$A$193:$A$217,0))),"Manual mapping",IF(COUNTIF(Validation!$U$19:$U$178,$Z680)&gt;0,"Direct",IF(COUNTIF(Validation!$S$19:$S$178,$AI680)=1,"By surname","Unresolved"))))</f>
        <v/>
      </c>
      <c r="AK680" s="28" t="str">
        <f aca="false">IF($L680="","",IF(MATCH($L680,$L$2:$L$3000,0)&lt;&gt;ROW()-1,"",COUNT($AK$1:$AK679)+1))</f>
        <v/>
      </c>
      <c r="AL680" s="28" t="str">
        <f aca="false">IF($G680="","",IF(MATCH($G680,$G$2:$G$3000,0)&lt;&gt;ROW()-1,"",COUNT($AL$1:$AL679)+1))</f>
        <v/>
      </c>
      <c r="AM680" s="28" t="str">
        <f aca="false">IF($H680="","",IF(MATCH($H680,$H$2:$H$3000,0)&lt;&gt;ROW()-1,"",COUNT($AM$1:$AM679)+1))</f>
        <v/>
      </c>
      <c r="AN680" s="28" t="str">
        <f aca="false">IF($I680="","",IF(MATCH($I680,$I$2:$I$3000,0)&lt;&gt;ROW()-1,"",COUNT($AN$1:$AN679)+1))</f>
        <v/>
      </c>
      <c r="AO680" s="28" t="str">
        <f aca="false">IF($Q680="","",IF(MATCH($Q680,$Q$2:$Q$3000,0)&lt;&gt;ROW()-1,"",COUNT($AO$1:$AO679)+1))</f>
        <v/>
      </c>
    </row>
    <row r="681" customFormat="false" ht="12.75" hidden="false" customHeight="true" outlineLevel="0" collapsed="false">
      <c r="W681" s="24" t="n">
        <f aca="false">IF($F681="",0,IFERROR(IF(ISNUMBER($F681),INT($F681),DATE(VALUE(MID(SUBSTITUTE(LEFT($F681,FIND(" ",$F681&amp;" ")-1),"/",REPT(" ",20)),41,20)),VALUE(LEFT(SUBSTITUTE(LEFT($F681,FIND(" ",$F681&amp;" ")-1),"/",REPT(" ",20)),20)),VALUE(MID(SUBSTITUTE(LEFT($F681,FIND(" ",$F681&amp;" ")-1),"/",REPT(" ",20)),21,20)))),0))</f>
        <v>0</v>
      </c>
      <c r="X681" s="25" t="str">
        <f aca="false">IF(ISNUMBER($N681),$N681*Validation!$B$5,"")</f>
        <v/>
      </c>
      <c r="Y681" s="26" t="str">
        <f aca="false">IF($A681="","",SUBSTITUTE(SUBSTITUTE(SUBSTITUTE(SUBSTITUTE(SUBSTITUTE(SUBSTITUTE(SUBSTITUTE(UPPER(TRIM($A681)),"Á","A"),"É","E"),"Í","I"),"Ó","O"),"Ú","U"),"Ñ","N"),"Ü","U"))</f>
        <v/>
      </c>
      <c r="Z681" s="26" t="str">
        <f aca="false">IF($Y681="","",LEFT($Y681,1)&amp;" "&amp;TRIM(RIGHT(SUBSTITUTE($Y681," ",REPT(" ",50)),50)))</f>
        <v/>
      </c>
      <c r="AA681" s="27" t="str">
        <f aca="false">IF($AF681="","",IF(COUNTIF(Validation!$U$19:$U$178,$AF681)&gt;0,"OK","NO MATCH"))</f>
        <v/>
      </c>
      <c r="AB681" s="27" t="str">
        <f aca="false">IF($W681=0,"",IF(AND($W681&gt;=Validation!$B$3,$W681&lt;=Validation!$C$3),"Yes","No"))</f>
        <v/>
      </c>
      <c r="AC681" s="26" t="str">
        <f aca="false">IF($A681="","",$AF681&amp;"|"&amp;TEXT($W681,"yyyy-mm-dd")&amp;"|"&amp;$J681&amp;"|"&amp;$N681)</f>
        <v/>
      </c>
      <c r="AD681" s="27" t="str">
        <f aca="false">IF($AC681="","",IF(COUNTIF($AC$2:$AC$3000,$AC681)&gt;1,"REVIEW","OK"))</f>
        <v/>
      </c>
      <c r="AE681" s="27" t="str">
        <f aca="false">IF(OR($W681=0,$O681=""),"",IF(IFERROR(IF(ISNUMBER($O681),INT($O681),DATE(VALUE(MID(SUBSTITUTE(LEFT($O681,FIND(" ",$O681&amp;" ")-1),"/",REPT(" ",20)),41,20)),VALUE(LEFT(SUBSTITUTE(LEFT($O681,FIND(" ",$O681&amp;" ")-1),"/",REPT(" ",20)),20)),VALUE(MID(SUBSTITUTE(LEFT($O681,FIND(" ",$O681&amp;" ")-1),"/",REPT(" ",20)),21,20)))),0)&gt;$W681,"Late","Same day"))</f>
        <v/>
      </c>
      <c r="AF681" s="26" t="str">
        <f aca="false">IF($A681="","",IFERROR(INDEX(Validation!$C$193:$C$217,MATCH($A681,Validation!$A$193:$A$217,0)),IF(COUNTIF(Validation!$U$19:$U$178,$Z681)&gt;0,$Z681,IF(COUNTIF(Validation!$S$19:$S$178,$AI681)=1,INDEX(Validation!$U$19:$U$178,MATCH($AI681,Validation!$S$19:$S$178,0)),$Z681))))</f>
        <v/>
      </c>
      <c r="AG681" s="27" t="str">
        <f aca="false">IF(COUNTA($A681:$U681)=0,"",IF($A681="","No name",IF($F681="","No date",IF($W681=0,"Date ilegible",IF(NOT(ISNUMBER($N681)),"Hours no numéricas",IF($AA681="NO MATCH","Person no identificada","OK"))))))</f>
        <v/>
      </c>
      <c r="AH681" s="27" t="str">
        <f aca="false">IF($W681=0,"No date",IF($W681&lt;Validation!$B$3,"Before period",IF($W681&gt;Validation!$C$3,"After period","In period")))</f>
        <v>No date</v>
      </c>
      <c r="AI681" s="26" t="str">
        <f aca="false">IF($Y681="","",TRIM(RIGHT(SUBSTITUTE($Y681," ",REPT(" ",50)),50)))</f>
        <v/>
      </c>
      <c r="AJ681" s="27" t="str">
        <f aca="false">IF($A681="","",IF(NOT(ISERROR(MATCH($A681,Validation!$A$193:$A$217,0))),"Manual mapping",IF(COUNTIF(Validation!$U$19:$U$178,$Z681)&gt;0,"Direct",IF(COUNTIF(Validation!$S$19:$S$178,$AI681)=1,"By surname","Unresolved"))))</f>
        <v/>
      </c>
      <c r="AK681" s="28" t="str">
        <f aca="false">IF($L681="","",IF(MATCH($L681,$L$2:$L$3000,0)&lt;&gt;ROW()-1,"",COUNT($AK$1:$AK680)+1))</f>
        <v/>
      </c>
      <c r="AL681" s="28" t="str">
        <f aca="false">IF($G681="","",IF(MATCH($G681,$G$2:$G$3000,0)&lt;&gt;ROW()-1,"",COUNT($AL$1:$AL680)+1))</f>
        <v/>
      </c>
      <c r="AM681" s="28" t="str">
        <f aca="false">IF($H681="","",IF(MATCH($H681,$H$2:$H$3000,0)&lt;&gt;ROW()-1,"",COUNT($AM$1:$AM680)+1))</f>
        <v/>
      </c>
      <c r="AN681" s="28" t="str">
        <f aca="false">IF($I681="","",IF(MATCH($I681,$I$2:$I$3000,0)&lt;&gt;ROW()-1,"",COUNT($AN$1:$AN680)+1))</f>
        <v/>
      </c>
      <c r="AO681" s="28" t="str">
        <f aca="false">IF($Q681="","",IF(MATCH($Q681,$Q$2:$Q$3000,0)&lt;&gt;ROW()-1,"",COUNT($AO$1:$AO680)+1))</f>
        <v/>
      </c>
    </row>
    <row r="682" customFormat="false" ht="12.75" hidden="false" customHeight="true" outlineLevel="0" collapsed="false">
      <c r="W682" s="24" t="n">
        <f aca="false">IF($F682="",0,IFERROR(IF(ISNUMBER($F682),INT($F682),DATE(VALUE(MID(SUBSTITUTE(LEFT($F682,FIND(" ",$F682&amp;" ")-1),"/",REPT(" ",20)),41,20)),VALUE(LEFT(SUBSTITUTE(LEFT($F682,FIND(" ",$F682&amp;" ")-1),"/",REPT(" ",20)),20)),VALUE(MID(SUBSTITUTE(LEFT($F682,FIND(" ",$F682&amp;" ")-1),"/",REPT(" ",20)),21,20)))),0))</f>
        <v>0</v>
      </c>
      <c r="X682" s="25" t="str">
        <f aca="false">IF(ISNUMBER($N682),$N682*Validation!$B$5,"")</f>
        <v/>
      </c>
      <c r="Y682" s="26" t="str">
        <f aca="false">IF($A682="","",SUBSTITUTE(SUBSTITUTE(SUBSTITUTE(SUBSTITUTE(SUBSTITUTE(SUBSTITUTE(SUBSTITUTE(UPPER(TRIM($A682)),"Á","A"),"É","E"),"Í","I"),"Ó","O"),"Ú","U"),"Ñ","N"),"Ü","U"))</f>
        <v/>
      </c>
      <c r="Z682" s="26" t="str">
        <f aca="false">IF($Y682="","",LEFT($Y682,1)&amp;" "&amp;TRIM(RIGHT(SUBSTITUTE($Y682," ",REPT(" ",50)),50)))</f>
        <v/>
      </c>
      <c r="AA682" s="27" t="str">
        <f aca="false">IF($AF682="","",IF(COUNTIF(Validation!$U$19:$U$178,$AF682)&gt;0,"OK","NO MATCH"))</f>
        <v/>
      </c>
      <c r="AB682" s="27" t="str">
        <f aca="false">IF($W682=0,"",IF(AND($W682&gt;=Validation!$B$3,$W682&lt;=Validation!$C$3),"Yes","No"))</f>
        <v/>
      </c>
      <c r="AC682" s="26" t="str">
        <f aca="false">IF($A682="","",$AF682&amp;"|"&amp;TEXT($W682,"yyyy-mm-dd")&amp;"|"&amp;$J682&amp;"|"&amp;$N682)</f>
        <v/>
      </c>
      <c r="AD682" s="27" t="str">
        <f aca="false">IF($AC682="","",IF(COUNTIF($AC$2:$AC$3000,$AC682)&gt;1,"REVIEW","OK"))</f>
        <v/>
      </c>
      <c r="AE682" s="27" t="str">
        <f aca="false">IF(OR($W682=0,$O682=""),"",IF(IFERROR(IF(ISNUMBER($O682),INT($O682),DATE(VALUE(MID(SUBSTITUTE(LEFT($O682,FIND(" ",$O682&amp;" ")-1),"/",REPT(" ",20)),41,20)),VALUE(LEFT(SUBSTITUTE(LEFT($O682,FIND(" ",$O682&amp;" ")-1),"/",REPT(" ",20)),20)),VALUE(MID(SUBSTITUTE(LEFT($O682,FIND(" ",$O682&amp;" ")-1),"/",REPT(" ",20)),21,20)))),0)&gt;$W682,"Late","Same day"))</f>
        <v/>
      </c>
      <c r="AF682" s="26" t="str">
        <f aca="false">IF($A682="","",IFERROR(INDEX(Validation!$C$193:$C$217,MATCH($A682,Validation!$A$193:$A$217,0)),IF(COUNTIF(Validation!$U$19:$U$178,$Z682)&gt;0,$Z682,IF(COUNTIF(Validation!$S$19:$S$178,$AI682)=1,INDEX(Validation!$U$19:$U$178,MATCH($AI682,Validation!$S$19:$S$178,0)),$Z682))))</f>
        <v/>
      </c>
      <c r="AG682" s="27" t="str">
        <f aca="false">IF(COUNTA($A682:$U682)=0,"",IF($A682="","No name",IF($F682="","No date",IF($W682=0,"Date ilegible",IF(NOT(ISNUMBER($N682)),"Hours no numéricas",IF($AA682="NO MATCH","Person no identificada","OK"))))))</f>
        <v/>
      </c>
      <c r="AH682" s="27" t="str">
        <f aca="false">IF($W682=0,"No date",IF($W682&lt;Validation!$B$3,"Before period",IF($W682&gt;Validation!$C$3,"After period","In period")))</f>
        <v>No date</v>
      </c>
      <c r="AI682" s="26" t="str">
        <f aca="false">IF($Y682="","",TRIM(RIGHT(SUBSTITUTE($Y682," ",REPT(" ",50)),50)))</f>
        <v/>
      </c>
      <c r="AJ682" s="27" t="str">
        <f aca="false">IF($A682="","",IF(NOT(ISERROR(MATCH($A682,Validation!$A$193:$A$217,0))),"Manual mapping",IF(COUNTIF(Validation!$U$19:$U$178,$Z682)&gt;0,"Direct",IF(COUNTIF(Validation!$S$19:$S$178,$AI682)=1,"By surname","Unresolved"))))</f>
        <v/>
      </c>
      <c r="AK682" s="28" t="str">
        <f aca="false">IF($L682="","",IF(MATCH($L682,$L$2:$L$3000,0)&lt;&gt;ROW()-1,"",COUNT($AK$1:$AK681)+1))</f>
        <v/>
      </c>
      <c r="AL682" s="28" t="str">
        <f aca="false">IF($G682="","",IF(MATCH($G682,$G$2:$G$3000,0)&lt;&gt;ROW()-1,"",COUNT($AL$1:$AL681)+1))</f>
        <v/>
      </c>
      <c r="AM682" s="28" t="str">
        <f aca="false">IF($H682="","",IF(MATCH($H682,$H$2:$H$3000,0)&lt;&gt;ROW()-1,"",COUNT($AM$1:$AM681)+1))</f>
        <v/>
      </c>
      <c r="AN682" s="28" t="str">
        <f aca="false">IF($I682="","",IF(MATCH($I682,$I$2:$I$3000,0)&lt;&gt;ROW()-1,"",COUNT($AN$1:$AN681)+1))</f>
        <v/>
      </c>
      <c r="AO682" s="28" t="str">
        <f aca="false">IF($Q682="","",IF(MATCH($Q682,$Q$2:$Q$3000,0)&lt;&gt;ROW()-1,"",COUNT($AO$1:$AO681)+1))</f>
        <v/>
      </c>
    </row>
    <row r="683" customFormat="false" ht="12.75" hidden="false" customHeight="true" outlineLevel="0" collapsed="false">
      <c r="W683" s="24" t="n">
        <f aca="false">IF($F683="",0,IFERROR(IF(ISNUMBER($F683),INT($F683),DATE(VALUE(MID(SUBSTITUTE(LEFT($F683,FIND(" ",$F683&amp;" ")-1),"/",REPT(" ",20)),41,20)),VALUE(LEFT(SUBSTITUTE(LEFT($F683,FIND(" ",$F683&amp;" ")-1),"/",REPT(" ",20)),20)),VALUE(MID(SUBSTITUTE(LEFT($F683,FIND(" ",$F683&amp;" ")-1),"/",REPT(" ",20)),21,20)))),0))</f>
        <v>0</v>
      </c>
      <c r="X683" s="25" t="str">
        <f aca="false">IF(ISNUMBER($N683),$N683*Validation!$B$5,"")</f>
        <v/>
      </c>
      <c r="Y683" s="26" t="str">
        <f aca="false">IF($A683="","",SUBSTITUTE(SUBSTITUTE(SUBSTITUTE(SUBSTITUTE(SUBSTITUTE(SUBSTITUTE(SUBSTITUTE(UPPER(TRIM($A683)),"Á","A"),"É","E"),"Í","I"),"Ó","O"),"Ú","U"),"Ñ","N"),"Ü","U"))</f>
        <v/>
      </c>
      <c r="Z683" s="26" t="str">
        <f aca="false">IF($Y683="","",LEFT($Y683,1)&amp;" "&amp;TRIM(RIGHT(SUBSTITUTE($Y683," ",REPT(" ",50)),50)))</f>
        <v/>
      </c>
      <c r="AA683" s="27" t="str">
        <f aca="false">IF($AF683="","",IF(COUNTIF(Validation!$U$19:$U$178,$AF683)&gt;0,"OK","NO MATCH"))</f>
        <v/>
      </c>
      <c r="AB683" s="27" t="str">
        <f aca="false">IF($W683=0,"",IF(AND($W683&gt;=Validation!$B$3,$W683&lt;=Validation!$C$3),"Yes","No"))</f>
        <v/>
      </c>
      <c r="AC683" s="26" t="str">
        <f aca="false">IF($A683="","",$AF683&amp;"|"&amp;TEXT($W683,"yyyy-mm-dd")&amp;"|"&amp;$J683&amp;"|"&amp;$N683)</f>
        <v/>
      </c>
      <c r="AD683" s="27" t="str">
        <f aca="false">IF($AC683="","",IF(COUNTIF($AC$2:$AC$3000,$AC683)&gt;1,"REVIEW","OK"))</f>
        <v/>
      </c>
      <c r="AE683" s="27" t="str">
        <f aca="false">IF(OR($W683=0,$O683=""),"",IF(IFERROR(IF(ISNUMBER($O683),INT($O683),DATE(VALUE(MID(SUBSTITUTE(LEFT($O683,FIND(" ",$O683&amp;" ")-1),"/",REPT(" ",20)),41,20)),VALUE(LEFT(SUBSTITUTE(LEFT($O683,FIND(" ",$O683&amp;" ")-1),"/",REPT(" ",20)),20)),VALUE(MID(SUBSTITUTE(LEFT($O683,FIND(" ",$O683&amp;" ")-1),"/",REPT(" ",20)),21,20)))),0)&gt;$W683,"Late","Same day"))</f>
        <v/>
      </c>
      <c r="AF683" s="26" t="str">
        <f aca="false">IF($A683="","",IFERROR(INDEX(Validation!$C$193:$C$217,MATCH($A683,Validation!$A$193:$A$217,0)),IF(COUNTIF(Validation!$U$19:$U$178,$Z683)&gt;0,$Z683,IF(COUNTIF(Validation!$S$19:$S$178,$AI683)=1,INDEX(Validation!$U$19:$U$178,MATCH($AI683,Validation!$S$19:$S$178,0)),$Z683))))</f>
        <v/>
      </c>
      <c r="AG683" s="27" t="str">
        <f aca="false">IF(COUNTA($A683:$U683)=0,"",IF($A683="","No name",IF($F683="","No date",IF($W683=0,"Date ilegible",IF(NOT(ISNUMBER($N683)),"Hours no numéricas",IF($AA683="NO MATCH","Person no identificada","OK"))))))</f>
        <v/>
      </c>
      <c r="AH683" s="27" t="str">
        <f aca="false">IF($W683=0,"No date",IF($W683&lt;Validation!$B$3,"Before period",IF($W683&gt;Validation!$C$3,"After period","In period")))</f>
        <v>No date</v>
      </c>
      <c r="AI683" s="26" t="str">
        <f aca="false">IF($Y683="","",TRIM(RIGHT(SUBSTITUTE($Y683," ",REPT(" ",50)),50)))</f>
        <v/>
      </c>
      <c r="AJ683" s="27" t="str">
        <f aca="false">IF($A683="","",IF(NOT(ISERROR(MATCH($A683,Validation!$A$193:$A$217,0))),"Manual mapping",IF(COUNTIF(Validation!$U$19:$U$178,$Z683)&gt;0,"Direct",IF(COUNTIF(Validation!$S$19:$S$178,$AI683)=1,"By surname","Unresolved"))))</f>
        <v/>
      </c>
      <c r="AK683" s="28" t="str">
        <f aca="false">IF($L683="","",IF(MATCH($L683,$L$2:$L$3000,0)&lt;&gt;ROW()-1,"",COUNT($AK$1:$AK682)+1))</f>
        <v/>
      </c>
      <c r="AL683" s="28" t="str">
        <f aca="false">IF($G683="","",IF(MATCH($G683,$G$2:$G$3000,0)&lt;&gt;ROW()-1,"",COUNT($AL$1:$AL682)+1))</f>
        <v/>
      </c>
      <c r="AM683" s="28" t="str">
        <f aca="false">IF($H683="","",IF(MATCH($H683,$H$2:$H$3000,0)&lt;&gt;ROW()-1,"",COUNT($AM$1:$AM682)+1))</f>
        <v/>
      </c>
      <c r="AN683" s="28" t="str">
        <f aca="false">IF($I683="","",IF(MATCH($I683,$I$2:$I$3000,0)&lt;&gt;ROW()-1,"",COUNT($AN$1:$AN682)+1))</f>
        <v/>
      </c>
      <c r="AO683" s="28" t="str">
        <f aca="false">IF($Q683="","",IF(MATCH($Q683,$Q$2:$Q$3000,0)&lt;&gt;ROW()-1,"",COUNT($AO$1:$AO682)+1))</f>
        <v/>
      </c>
    </row>
    <row r="684" customFormat="false" ht="12.75" hidden="false" customHeight="true" outlineLevel="0" collapsed="false">
      <c r="W684" s="24" t="n">
        <f aca="false">IF($F684="",0,IFERROR(IF(ISNUMBER($F684),INT($F684),DATE(VALUE(MID(SUBSTITUTE(LEFT($F684,FIND(" ",$F684&amp;" ")-1),"/",REPT(" ",20)),41,20)),VALUE(LEFT(SUBSTITUTE(LEFT($F684,FIND(" ",$F684&amp;" ")-1),"/",REPT(" ",20)),20)),VALUE(MID(SUBSTITUTE(LEFT($F684,FIND(" ",$F684&amp;" ")-1),"/",REPT(" ",20)),21,20)))),0))</f>
        <v>0</v>
      </c>
      <c r="X684" s="25" t="str">
        <f aca="false">IF(ISNUMBER($N684),$N684*Validation!$B$5,"")</f>
        <v/>
      </c>
      <c r="Y684" s="26" t="str">
        <f aca="false">IF($A684="","",SUBSTITUTE(SUBSTITUTE(SUBSTITUTE(SUBSTITUTE(SUBSTITUTE(SUBSTITUTE(SUBSTITUTE(UPPER(TRIM($A684)),"Á","A"),"É","E"),"Í","I"),"Ó","O"),"Ú","U"),"Ñ","N"),"Ü","U"))</f>
        <v/>
      </c>
      <c r="Z684" s="26" t="str">
        <f aca="false">IF($Y684="","",LEFT($Y684,1)&amp;" "&amp;TRIM(RIGHT(SUBSTITUTE($Y684," ",REPT(" ",50)),50)))</f>
        <v/>
      </c>
      <c r="AA684" s="27" t="str">
        <f aca="false">IF($AF684="","",IF(COUNTIF(Validation!$U$19:$U$178,$AF684)&gt;0,"OK","NO MATCH"))</f>
        <v/>
      </c>
      <c r="AB684" s="27" t="str">
        <f aca="false">IF($W684=0,"",IF(AND($W684&gt;=Validation!$B$3,$W684&lt;=Validation!$C$3),"Yes","No"))</f>
        <v/>
      </c>
      <c r="AC684" s="26" t="str">
        <f aca="false">IF($A684="","",$AF684&amp;"|"&amp;TEXT($W684,"yyyy-mm-dd")&amp;"|"&amp;$J684&amp;"|"&amp;$N684)</f>
        <v/>
      </c>
      <c r="AD684" s="27" t="str">
        <f aca="false">IF($AC684="","",IF(COUNTIF($AC$2:$AC$3000,$AC684)&gt;1,"REVIEW","OK"))</f>
        <v/>
      </c>
      <c r="AE684" s="27" t="str">
        <f aca="false">IF(OR($W684=0,$O684=""),"",IF(IFERROR(IF(ISNUMBER($O684),INT($O684),DATE(VALUE(MID(SUBSTITUTE(LEFT($O684,FIND(" ",$O684&amp;" ")-1),"/",REPT(" ",20)),41,20)),VALUE(LEFT(SUBSTITUTE(LEFT($O684,FIND(" ",$O684&amp;" ")-1),"/",REPT(" ",20)),20)),VALUE(MID(SUBSTITUTE(LEFT($O684,FIND(" ",$O684&amp;" ")-1),"/",REPT(" ",20)),21,20)))),0)&gt;$W684,"Late","Same day"))</f>
        <v/>
      </c>
      <c r="AF684" s="26" t="str">
        <f aca="false">IF($A684="","",IFERROR(INDEX(Validation!$C$193:$C$217,MATCH($A684,Validation!$A$193:$A$217,0)),IF(COUNTIF(Validation!$U$19:$U$178,$Z684)&gt;0,$Z684,IF(COUNTIF(Validation!$S$19:$S$178,$AI684)=1,INDEX(Validation!$U$19:$U$178,MATCH($AI684,Validation!$S$19:$S$178,0)),$Z684))))</f>
        <v/>
      </c>
      <c r="AG684" s="27" t="str">
        <f aca="false">IF(COUNTA($A684:$U684)=0,"",IF($A684="","No name",IF($F684="","No date",IF($W684=0,"Date ilegible",IF(NOT(ISNUMBER($N684)),"Hours no numéricas",IF($AA684="NO MATCH","Person no identificada","OK"))))))</f>
        <v/>
      </c>
      <c r="AH684" s="27" t="str">
        <f aca="false">IF($W684=0,"No date",IF($W684&lt;Validation!$B$3,"Before period",IF($W684&gt;Validation!$C$3,"After period","In period")))</f>
        <v>No date</v>
      </c>
      <c r="AI684" s="26" t="str">
        <f aca="false">IF($Y684="","",TRIM(RIGHT(SUBSTITUTE($Y684," ",REPT(" ",50)),50)))</f>
        <v/>
      </c>
      <c r="AJ684" s="27" t="str">
        <f aca="false">IF($A684="","",IF(NOT(ISERROR(MATCH($A684,Validation!$A$193:$A$217,0))),"Manual mapping",IF(COUNTIF(Validation!$U$19:$U$178,$Z684)&gt;0,"Direct",IF(COUNTIF(Validation!$S$19:$S$178,$AI684)=1,"By surname","Unresolved"))))</f>
        <v/>
      </c>
      <c r="AK684" s="28" t="str">
        <f aca="false">IF($L684="","",IF(MATCH($L684,$L$2:$L$3000,0)&lt;&gt;ROW()-1,"",COUNT($AK$1:$AK683)+1))</f>
        <v/>
      </c>
      <c r="AL684" s="28" t="str">
        <f aca="false">IF($G684="","",IF(MATCH($G684,$G$2:$G$3000,0)&lt;&gt;ROW()-1,"",COUNT($AL$1:$AL683)+1))</f>
        <v/>
      </c>
      <c r="AM684" s="28" t="str">
        <f aca="false">IF($H684="","",IF(MATCH($H684,$H$2:$H$3000,0)&lt;&gt;ROW()-1,"",COUNT($AM$1:$AM683)+1))</f>
        <v/>
      </c>
      <c r="AN684" s="28" t="str">
        <f aca="false">IF($I684="","",IF(MATCH($I684,$I$2:$I$3000,0)&lt;&gt;ROW()-1,"",COUNT($AN$1:$AN683)+1))</f>
        <v/>
      </c>
      <c r="AO684" s="28" t="str">
        <f aca="false">IF($Q684="","",IF(MATCH($Q684,$Q$2:$Q$3000,0)&lt;&gt;ROW()-1,"",COUNT($AO$1:$AO683)+1))</f>
        <v/>
      </c>
    </row>
    <row r="685" customFormat="false" ht="12.75" hidden="false" customHeight="true" outlineLevel="0" collapsed="false">
      <c r="W685" s="24" t="n">
        <f aca="false">IF($F685="",0,IFERROR(IF(ISNUMBER($F685),INT($F685),DATE(VALUE(MID(SUBSTITUTE(LEFT($F685,FIND(" ",$F685&amp;" ")-1),"/",REPT(" ",20)),41,20)),VALUE(LEFT(SUBSTITUTE(LEFT($F685,FIND(" ",$F685&amp;" ")-1),"/",REPT(" ",20)),20)),VALUE(MID(SUBSTITUTE(LEFT($F685,FIND(" ",$F685&amp;" ")-1),"/",REPT(" ",20)),21,20)))),0))</f>
        <v>0</v>
      </c>
      <c r="X685" s="25" t="str">
        <f aca="false">IF(ISNUMBER($N685),$N685*Validation!$B$5,"")</f>
        <v/>
      </c>
      <c r="Y685" s="26" t="str">
        <f aca="false">IF($A685="","",SUBSTITUTE(SUBSTITUTE(SUBSTITUTE(SUBSTITUTE(SUBSTITUTE(SUBSTITUTE(SUBSTITUTE(UPPER(TRIM($A685)),"Á","A"),"É","E"),"Í","I"),"Ó","O"),"Ú","U"),"Ñ","N"),"Ü","U"))</f>
        <v/>
      </c>
      <c r="Z685" s="26" t="str">
        <f aca="false">IF($Y685="","",LEFT($Y685,1)&amp;" "&amp;TRIM(RIGHT(SUBSTITUTE($Y685," ",REPT(" ",50)),50)))</f>
        <v/>
      </c>
      <c r="AA685" s="27" t="str">
        <f aca="false">IF($AF685="","",IF(COUNTIF(Validation!$U$19:$U$178,$AF685)&gt;0,"OK","NO MATCH"))</f>
        <v/>
      </c>
      <c r="AB685" s="27" t="str">
        <f aca="false">IF($W685=0,"",IF(AND($W685&gt;=Validation!$B$3,$W685&lt;=Validation!$C$3),"Yes","No"))</f>
        <v/>
      </c>
      <c r="AC685" s="26" t="str">
        <f aca="false">IF($A685="","",$AF685&amp;"|"&amp;TEXT($W685,"yyyy-mm-dd")&amp;"|"&amp;$J685&amp;"|"&amp;$N685)</f>
        <v/>
      </c>
      <c r="AD685" s="27" t="str">
        <f aca="false">IF($AC685="","",IF(COUNTIF($AC$2:$AC$3000,$AC685)&gt;1,"REVIEW","OK"))</f>
        <v/>
      </c>
      <c r="AE685" s="27" t="str">
        <f aca="false">IF(OR($W685=0,$O685=""),"",IF(IFERROR(IF(ISNUMBER($O685),INT($O685),DATE(VALUE(MID(SUBSTITUTE(LEFT($O685,FIND(" ",$O685&amp;" ")-1),"/",REPT(" ",20)),41,20)),VALUE(LEFT(SUBSTITUTE(LEFT($O685,FIND(" ",$O685&amp;" ")-1),"/",REPT(" ",20)),20)),VALUE(MID(SUBSTITUTE(LEFT($O685,FIND(" ",$O685&amp;" ")-1),"/",REPT(" ",20)),21,20)))),0)&gt;$W685,"Late","Same day"))</f>
        <v/>
      </c>
      <c r="AF685" s="26" t="str">
        <f aca="false">IF($A685="","",IFERROR(INDEX(Validation!$C$193:$C$217,MATCH($A685,Validation!$A$193:$A$217,0)),IF(COUNTIF(Validation!$U$19:$U$178,$Z685)&gt;0,$Z685,IF(COUNTIF(Validation!$S$19:$S$178,$AI685)=1,INDEX(Validation!$U$19:$U$178,MATCH($AI685,Validation!$S$19:$S$178,0)),$Z685))))</f>
        <v/>
      </c>
      <c r="AG685" s="27" t="str">
        <f aca="false">IF(COUNTA($A685:$U685)=0,"",IF($A685="","No name",IF($F685="","No date",IF($W685=0,"Date ilegible",IF(NOT(ISNUMBER($N685)),"Hours no numéricas",IF($AA685="NO MATCH","Person no identificada","OK"))))))</f>
        <v/>
      </c>
      <c r="AH685" s="27" t="str">
        <f aca="false">IF($W685=0,"No date",IF($W685&lt;Validation!$B$3,"Before period",IF($W685&gt;Validation!$C$3,"After period","In period")))</f>
        <v>No date</v>
      </c>
      <c r="AI685" s="26" t="str">
        <f aca="false">IF($Y685="","",TRIM(RIGHT(SUBSTITUTE($Y685," ",REPT(" ",50)),50)))</f>
        <v/>
      </c>
      <c r="AJ685" s="27" t="str">
        <f aca="false">IF($A685="","",IF(NOT(ISERROR(MATCH($A685,Validation!$A$193:$A$217,0))),"Manual mapping",IF(COUNTIF(Validation!$U$19:$U$178,$Z685)&gt;0,"Direct",IF(COUNTIF(Validation!$S$19:$S$178,$AI685)=1,"By surname","Unresolved"))))</f>
        <v/>
      </c>
      <c r="AK685" s="28" t="str">
        <f aca="false">IF($L685="","",IF(MATCH($L685,$L$2:$L$3000,0)&lt;&gt;ROW()-1,"",COUNT($AK$1:$AK684)+1))</f>
        <v/>
      </c>
      <c r="AL685" s="28" t="str">
        <f aca="false">IF($G685="","",IF(MATCH($G685,$G$2:$G$3000,0)&lt;&gt;ROW()-1,"",COUNT($AL$1:$AL684)+1))</f>
        <v/>
      </c>
      <c r="AM685" s="28" t="str">
        <f aca="false">IF($H685="","",IF(MATCH($H685,$H$2:$H$3000,0)&lt;&gt;ROW()-1,"",COUNT($AM$1:$AM684)+1))</f>
        <v/>
      </c>
      <c r="AN685" s="28" t="str">
        <f aca="false">IF($I685="","",IF(MATCH($I685,$I$2:$I$3000,0)&lt;&gt;ROW()-1,"",COUNT($AN$1:$AN684)+1))</f>
        <v/>
      </c>
      <c r="AO685" s="28" t="str">
        <f aca="false">IF($Q685="","",IF(MATCH($Q685,$Q$2:$Q$3000,0)&lt;&gt;ROW()-1,"",COUNT($AO$1:$AO684)+1))</f>
        <v/>
      </c>
    </row>
    <row r="686" customFormat="false" ht="12.75" hidden="false" customHeight="true" outlineLevel="0" collapsed="false">
      <c r="W686" s="24" t="n">
        <f aca="false">IF($F686="",0,IFERROR(IF(ISNUMBER($F686),INT($F686),DATE(VALUE(MID(SUBSTITUTE(LEFT($F686,FIND(" ",$F686&amp;" ")-1),"/",REPT(" ",20)),41,20)),VALUE(LEFT(SUBSTITUTE(LEFT($F686,FIND(" ",$F686&amp;" ")-1),"/",REPT(" ",20)),20)),VALUE(MID(SUBSTITUTE(LEFT($F686,FIND(" ",$F686&amp;" ")-1),"/",REPT(" ",20)),21,20)))),0))</f>
        <v>0</v>
      </c>
      <c r="X686" s="25" t="str">
        <f aca="false">IF(ISNUMBER($N686),$N686*Validation!$B$5,"")</f>
        <v/>
      </c>
      <c r="Y686" s="26" t="str">
        <f aca="false">IF($A686="","",SUBSTITUTE(SUBSTITUTE(SUBSTITUTE(SUBSTITUTE(SUBSTITUTE(SUBSTITUTE(SUBSTITUTE(UPPER(TRIM($A686)),"Á","A"),"É","E"),"Í","I"),"Ó","O"),"Ú","U"),"Ñ","N"),"Ü","U"))</f>
        <v/>
      </c>
      <c r="Z686" s="26" t="str">
        <f aca="false">IF($Y686="","",LEFT($Y686,1)&amp;" "&amp;TRIM(RIGHT(SUBSTITUTE($Y686," ",REPT(" ",50)),50)))</f>
        <v/>
      </c>
      <c r="AA686" s="27" t="str">
        <f aca="false">IF($AF686="","",IF(COUNTIF(Validation!$U$19:$U$178,$AF686)&gt;0,"OK","NO MATCH"))</f>
        <v/>
      </c>
      <c r="AB686" s="27" t="str">
        <f aca="false">IF($W686=0,"",IF(AND($W686&gt;=Validation!$B$3,$W686&lt;=Validation!$C$3),"Yes","No"))</f>
        <v/>
      </c>
      <c r="AC686" s="26" t="str">
        <f aca="false">IF($A686="","",$AF686&amp;"|"&amp;TEXT($W686,"yyyy-mm-dd")&amp;"|"&amp;$J686&amp;"|"&amp;$N686)</f>
        <v/>
      </c>
      <c r="AD686" s="27" t="str">
        <f aca="false">IF($AC686="","",IF(COUNTIF($AC$2:$AC$3000,$AC686)&gt;1,"REVIEW","OK"))</f>
        <v/>
      </c>
      <c r="AE686" s="27" t="str">
        <f aca="false">IF(OR($W686=0,$O686=""),"",IF(IFERROR(IF(ISNUMBER($O686),INT($O686),DATE(VALUE(MID(SUBSTITUTE(LEFT($O686,FIND(" ",$O686&amp;" ")-1),"/",REPT(" ",20)),41,20)),VALUE(LEFT(SUBSTITUTE(LEFT($O686,FIND(" ",$O686&amp;" ")-1),"/",REPT(" ",20)),20)),VALUE(MID(SUBSTITUTE(LEFT($O686,FIND(" ",$O686&amp;" ")-1),"/",REPT(" ",20)),21,20)))),0)&gt;$W686,"Late","Same day"))</f>
        <v/>
      </c>
      <c r="AF686" s="26" t="str">
        <f aca="false">IF($A686="","",IFERROR(INDEX(Validation!$C$193:$C$217,MATCH($A686,Validation!$A$193:$A$217,0)),IF(COUNTIF(Validation!$U$19:$U$178,$Z686)&gt;0,$Z686,IF(COUNTIF(Validation!$S$19:$S$178,$AI686)=1,INDEX(Validation!$U$19:$U$178,MATCH($AI686,Validation!$S$19:$S$178,0)),$Z686))))</f>
        <v/>
      </c>
      <c r="AG686" s="27" t="str">
        <f aca="false">IF(COUNTA($A686:$U686)=0,"",IF($A686="","No name",IF($F686="","No date",IF($W686=0,"Date ilegible",IF(NOT(ISNUMBER($N686)),"Hours no numéricas",IF($AA686="NO MATCH","Person no identificada","OK"))))))</f>
        <v/>
      </c>
      <c r="AH686" s="27" t="str">
        <f aca="false">IF($W686=0,"No date",IF($W686&lt;Validation!$B$3,"Before period",IF($W686&gt;Validation!$C$3,"After period","In period")))</f>
        <v>No date</v>
      </c>
      <c r="AI686" s="26" t="str">
        <f aca="false">IF($Y686="","",TRIM(RIGHT(SUBSTITUTE($Y686," ",REPT(" ",50)),50)))</f>
        <v/>
      </c>
      <c r="AJ686" s="27" t="str">
        <f aca="false">IF($A686="","",IF(NOT(ISERROR(MATCH($A686,Validation!$A$193:$A$217,0))),"Manual mapping",IF(COUNTIF(Validation!$U$19:$U$178,$Z686)&gt;0,"Direct",IF(COUNTIF(Validation!$S$19:$S$178,$AI686)=1,"By surname","Unresolved"))))</f>
        <v/>
      </c>
      <c r="AK686" s="28" t="str">
        <f aca="false">IF($L686="","",IF(MATCH($L686,$L$2:$L$3000,0)&lt;&gt;ROW()-1,"",COUNT($AK$1:$AK685)+1))</f>
        <v/>
      </c>
      <c r="AL686" s="28" t="str">
        <f aca="false">IF($G686="","",IF(MATCH($G686,$G$2:$G$3000,0)&lt;&gt;ROW()-1,"",COUNT($AL$1:$AL685)+1))</f>
        <v/>
      </c>
      <c r="AM686" s="28" t="str">
        <f aca="false">IF($H686="","",IF(MATCH($H686,$H$2:$H$3000,0)&lt;&gt;ROW()-1,"",COUNT($AM$1:$AM685)+1))</f>
        <v/>
      </c>
      <c r="AN686" s="28" t="str">
        <f aca="false">IF($I686="","",IF(MATCH($I686,$I$2:$I$3000,0)&lt;&gt;ROW()-1,"",COUNT($AN$1:$AN685)+1))</f>
        <v/>
      </c>
      <c r="AO686" s="28" t="str">
        <f aca="false">IF($Q686="","",IF(MATCH($Q686,$Q$2:$Q$3000,0)&lt;&gt;ROW()-1,"",COUNT($AO$1:$AO685)+1))</f>
        <v/>
      </c>
    </row>
    <row r="687" customFormat="false" ht="12.75" hidden="false" customHeight="true" outlineLevel="0" collapsed="false">
      <c r="W687" s="24" t="n">
        <f aca="false">IF($F687="",0,IFERROR(IF(ISNUMBER($F687),INT($F687),DATE(VALUE(MID(SUBSTITUTE(LEFT($F687,FIND(" ",$F687&amp;" ")-1),"/",REPT(" ",20)),41,20)),VALUE(LEFT(SUBSTITUTE(LEFT($F687,FIND(" ",$F687&amp;" ")-1),"/",REPT(" ",20)),20)),VALUE(MID(SUBSTITUTE(LEFT($F687,FIND(" ",$F687&amp;" ")-1),"/",REPT(" ",20)),21,20)))),0))</f>
        <v>0</v>
      </c>
      <c r="X687" s="25" t="str">
        <f aca="false">IF(ISNUMBER($N687),$N687*Validation!$B$5,"")</f>
        <v/>
      </c>
      <c r="Y687" s="26" t="str">
        <f aca="false">IF($A687="","",SUBSTITUTE(SUBSTITUTE(SUBSTITUTE(SUBSTITUTE(SUBSTITUTE(SUBSTITUTE(SUBSTITUTE(UPPER(TRIM($A687)),"Á","A"),"É","E"),"Í","I"),"Ó","O"),"Ú","U"),"Ñ","N"),"Ü","U"))</f>
        <v/>
      </c>
      <c r="Z687" s="26" t="str">
        <f aca="false">IF($Y687="","",LEFT($Y687,1)&amp;" "&amp;TRIM(RIGHT(SUBSTITUTE($Y687," ",REPT(" ",50)),50)))</f>
        <v/>
      </c>
      <c r="AA687" s="27" t="str">
        <f aca="false">IF($AF687="","",IF(COUNTIF(Validation!$U$19:$U$178,$AF687)&gt;0,"OK","NO MATCH"))</f>
        <v/>
      </c>
      <c r="AB687" s="27" t="str">
        <f aca="false">IF($W687=0,"",IF(AND($W687&gt;=Validation!$B$3,$W687&lt;=Validation!$C$3),"Yes","No"))</f>
        <v/>
      </c>
      <c r="AC687" s="26" t="str">
        <f aca="false">IF($A687="","",$AF687&amp;"|"&amp;TEXT($W687,"yyyy-mm-dd")&amp;"|"&amp;$J687&amp;"|"&amp;$N687)</f>
        <v/>
      </c>
      <c r="AD687" s="27" t="str">
        <f aca="false">IF($AC687="","",IF(COUNTIF($AC$2:$AC$3000,$AC687)&gt;1,"REVIEW","OK"))</f>
        <v/>
      </c>
      <c r="AE687" s="27" t="str">
        <f aca="false">IF(OR($W687=0,$O687=""),"",IF(IFERROR(IF(ISNUMBER($O687),INT($O687),DATE(VALUE(MID(SUBSTITUTE(LEFT($O687,FIND(" ",$O687&amp;" ")-1),"/",REPT(" ",20)),41,20)),VALUE(LEFT(SUBSTITUTE(LEFT($O687,FIND(" ",$O687&amp;" ")-1),"/",REPT(" ",20)),20)),VALUE(MID(SUBSTITUTE(LEFT($O687,FIND(" ",$O687&amp;" ")-1),"/",REPT(" ",20)),21,20)))),0)&gt;$W687,"Late","Same day"))</f>
        <v/>
      </c>
      <c r="AF687" s="26" t="str">
        <f aca="false">IF($A687="","",IFERROR(INDEX(Validation!$C$193:$C$217,MATCH($A687,Validation!$A$193:$A$217,0)),IF(COUNTIF(Validation!$U$19:$U$178,$Z687)&gt;0,$Z687,IF(COUNTIF(Validation!$S$19:$S$178,$AI687)=1,INDEX(Validation!$U$19:$U$178,MATCH($AI687,Validation!$S$19:$S$178,0)),$Z687))))</f>
        <v/>
      </c>
      <c r="AG687" s="27" t="str">
        <f aca="false">IF(COUNTA($A687:$U687)=0,"",IF($A687="","No name",IF($F687="","No date",IF($W687=0,"Date ilegible",IF(NOT(ISNUMBER($N687)),"Hours no numéricas",IF($AA687="NO MATCH","Person no identificada","OK"))))))</f>
        <v/>
      </c>
      <c r="AH687" s="27" t="str">
        <f aca="false">IF($W687=0,"No date",IF($W687&lt;Validation!$B$3,"Before period",IF($W687&gt;Validation!$C$3,"After period","In period")))</f>
        <v>No date</v>
      </c>
      <c r="AI687" s="26" t="str">
        <f aca="false">IF($Y687="","",TRIM(RIGHT(SUBSTITUTE($Y687," ",REPT(" ",50)),50)))</f>
        <v/>
      </c>
      <c r="AJ687" s="27" t="str">
        <f aca="false">IF($A687="","",IF(NOT(ISERROR(MATCH($A687,Validation!$A$193:$A$217,0))),"Manual mapping",IF(COUNTIF(Validation!$U$19:$U$178,$Z687)&gt;0,"Direct",IF(COUNTIF(Validation!$S$19:$S$178,$AI687)=1,"By surname","Unresolved"))))</f>
        <v/>
      </c>
      <c r="AK687" s="28" t="str">
        <f aca="false">IF($L687="","",IF(MATCH($L687,$L$2:$L$3000,0)&lt;&gt;ROW()-1,"",COUNT($AK$1:$AK686)+1))</f>
        <v/>
      </c>
      <c r="AL687" s="28" t="str">
        <f aca="false">IF($G687="","",IF(MATCH($G687,$G$2:$G$3000,0)&lt;&gt;ROW()-1,"",COUNT($AL$1:$AL686)+1))</f>
        <v/>
      </c>
      <c r="AM687" s="28" t="str">
        <f aca="false">IF($H687="","",IF(MATCH($H687,$H$2:$H$3000,0)&lt;&gt;ROW()-1,"",COUNT($AM$1:$AM686)+1))</f>
        <v/>
      </c>
      <c r="AN687" s="28" t="str">
        <f aca="false">IF($I687="","",IF(MATCH($I687,$I$2:$I$3000,0)&lt;&gt;ROW()-1,"",COUNT($AN$1:$AN686)+1))</f>
        <v/>
      </c>
      <c r="AO687" s="28" t="str">
        <f aca="false">IF($Q687="","",IF(MATCH($Q687,$Q$2:$Q$3000,0)&lt;&gt;ROW()-1,"",COUNT($AO$1:$AO686)+1))</f>
        <v/>
      </c>
    </row>
    <row r="688" customFormat="false" ht="12.75" hidden="false" customHeight="true" outlineLevel="0" collapsed="false">
      <c r="W688" s="24" t="n">
        <f aca="false">IF($F688="",0,IFERROR(IF(ISNUMBER($F688),INT($F688),DATE(VALUE(MID(SUBSTITUTE(LEFT($F688,FIND(" ",$F688&amp;" ")-1),"/",REPT(" ",20)),41,20)),VALUE(LEFT(SUBSTITUTE(LEFT($F688,FIND(" ",$F688&amp;" ")-1),"/",REPT(" ",20)),20)),VALUE(MID(SUBSTITUTE(LEFT($F688,FIND(" ",$F688&amp;" ")-1),"/",REPT(" ",20)),21,20)))),0))</f>
        <v>0</v>
      </c>
      <c r="X688" s="25" t="str">
        <f aca="false">IF(ISNUMBER($N688),$N688*Validation!$B$5,"")</f>
        <v/>
      </c>
      <c r="Y688" s="26" t="str">
        <f aca="false">IF($A688="","",SUBSTITUTE(SUBSTITUTE(SUBSTITUTE(SUBSTITUTE(SUBSTITUTE(SUBSTITUTE(SUBSTITUTE(UPPER(TRIM($A688)),"Á","A"),"É","E"),"Í","I"),"Ó","O"),"Ú","U"),"Ñ","N"),"Ü","U"))</f>
        <v/>
      </c>
      <c r="Z688" s="26" t="str">
        <f aca="false">IF($Y688="","",LEFT($Y688,1)&amp;" "&amp;TRIM(RIGHT(SUBSTITUTE($Y688," ",REPT(" ",50)),50)))</f>
        <v/>
      </c>
      <c r="AA688" s="27" t="str">
        <f aca="false">IF($AF688="","",IF(COUNTIF(Validation!$U$19:$U$178,$AF688)&gt;0,"OK","NO MATCH"))</f>
        <v/>
      </c>
      <c r="AB688" s="27" t="str">
        <f aca="false">IF($W688=0,"",IF(AND($W688&gt;=Validation!$B$3,$W688&lt;=Validation!$C$3),"Yes","No"))</f>
        <v/>
      </c>
      <c r="AC688" s="26" t="str">
        <f aca="false">IF($A688="","",$AF688&amp;"|"&amp;TEXT($W688,"yyyy-mm-dd")&amp;"|"&amp;$J688&amp;"|"&amp;$N688)</f>
        <v/>
      </c>
      <c r="AD688" s="27" t="str">
        <f aca="false">IF($AC688="","",IF(COUNTIF($AC$2:$AC$3000,$AC688)&gt;1,"REVIEW","OK"))</f>
        <v/>
      </c>
      <c r="AE688" s="27" t="str">
        <f aca="false">IF(OR($W688=0,$O688=""),"",IF(IFERROR(IF(ISNUMBER($O688),INT($O688),DATE(VALUE(MID(SUBSTITUTE(LEFT($O688,FIND(" ",$O688&amp;" ")-1),"/",REPT(" ",20)),41,20)),VALUE(LEFT(SUBSTITUTE(LEFT($O688,FIND(" ",$O688&amp;" ")-1),"/",REPT(" ",20)),20)),VALUE(MID(SUBSTITUTE(LEFT($O688,FIND(" ",$O688&amp;" ")-1),"/",REPT(" ",20)),21,20)))),0)&gt;$W688,"Late","Same day"))</f>
        <v/>
      </c>
      <c r="AF688" s="26" t="str">
        <f aca="false">IF($A688="","",IFERROR(INDEX(Validation!$C$193:$C$217,MATCH($A688,Validation!$A$193:$A$217,0)),IF(COUNTIF(Validation!$U$19:$U$178,$Z688)&gt;0,$Z688,IF(COUNTIF(Validation!$S$19:$S$178,$AI688)=1,INDEX(Validation!$U$19:$U$178,MATCH($AI688,Validation!$S$19:$S$178,0)),$Z688))))</f>
        <v/>
      </c>
      <c r="AG688" s="27" t="str">
        <f aca="false">IF(COUNTA($A688:$U688)=0,"",IF($A688="","No name",IF($F688="","No date",IF($W688=0,"Date ilegible",IF(NOT(ISNUMBER($N688)),"Hours no numéricas",IF($AA688="NO MATCH","Person no identificada","OK"))))))</f>
        <v/>
      </c>
      <c r="AH688" s="27" t="str">
        <f aca="false">IF($W688=0,"No date",IF($W688&lt;Validation!$B$3,"Before period",IF($W688&gt;Validation!$C$3,"After period","In period")))</f>
        <v>No date</v>
      </c>
      <c r="AI688" s="26" t="str">
        <f aca="false">IF($Y688="","",TRIM(RIGHT(SUBSTITUTE($Y688," ",REPT(" ",50)),50)))</f>
        <v/>
      </c>
      <c r="AJ688" s="27" t="str">
        <f aca="false">IF($A688="","",IF(NOT(ISERROR(MATCH($A688,Validation!$A$193:$A$217,0))),"Manual mapping",IF(COUNTIF(Validation!$U$19:$U$178,$Z688)&gt;0,"Direct",IF(COUNTIF(Validation!$S$19:$S$178,$AI688)=1,"By surname","Unresolved"))))</f>
        <v/>
      </c>
      <c r="AK688" s="28" t="str">
        <f aca="false">IF($L688="","",IF(MATCH($L688,$L$2:$L$3000,0)&lt;&gt;ROW()-1,"",COUNT($AK$1:$AK687)+1))</f>
        <v/>
      </c>
      <c r="AL688" s="28" t="str">
        <f aca="false">IF($G688="","",IF(MATCH($G688,$G$2:$G$3000,0)&lt;&gt;ROW()-1,"",COUNT($AL$1:$AL687)+1))</f>
        <v/>
      </c>
      <c r="AM688" s="28" t="str">
        <f aca="false">IF($H688="","",IF(MATCH($H688,$H$2:$H$3000,0)&lt;&gt;ROW()-1,"",COUNT($AM$1:$AM687)+1))</f>
        <v/>
      </c>
      <c r="AN688" s="28" t="str">
        <f aca="false">IF($I688="","",IF(MATCH($I688,$I$2:$I$3000,0)&lt;&gt;ROW()-1,"",COUNT($AN$1:$AN687)+1))</f>
        <v/>
      </c>
      <c r="AO688" s="28" t="str">
        <f aca="false">IF($Q688="","",IF(MATCH($Q688,$Q$2:$Q$3000,0)&lt;&gt;ROW()-1,"",COUNT($AO$1:$AO687)+1))</f>
        <v/>
      </c>
    </row>
    <row r="689" customFormat="false" ht="12.75" hidden="false" customHeight="true" outlineLevel="0" collapsed="false">
      <c r="W689" s="24" t="n">
        <f aca="false">IF($F689="",0,IFERROR(IF(ISNUMBER($F689),INT($F689),DATE(VALUE(MID(SUBSTITUTE(LEFT($F689,FIND(" ",$F689&amp;" ")-1),"/",REPT(" ",20)),41,20)),VALUE(LEFT(SUBSTITUTE(LEFT($F689,FIND(" ",$F689&amp;" ")-1),"/",REPT(" ",20)),20)),VALUE(MID(SUBSTITUTE(LEFT($F689,FIND(" ",$F689&amp;" ")-1),"/",REPT(" ",20)),21,20)))),0))</f>
        <v>0</v>
      </c>
      <c r="X689" s="25" t="str">
        <f aca="false">IF(ISNUMBER($N689),$N689*Validation!$B$5,"")</f>
        <v/>
      </c>
      <c r="Y689" s="26" t="str">
        <f aca="false">IF($A689="","",SUBSTITUTE(SUBSTITUTE(SUBSTITUTE(SUBSTITUTE(SUBSTITUTE(SUBSTITUTE(SUBSTITUTE(UPPER(TRIM($A689)),"Á","A"),"É","E"),"Í","I"),"Ó","O"),"Ú","U"),"Ñ","N"),"Ü","U"))</f>
        <v/>
      </c>
      <c r="Z689" s="26" t="str">
        <f aca="false">IF($Y689="","",LEFT($Y689,1)&amp;" "&amp;TRIM(RIGHT(SUBSTITUTE($Y689," ",REPT(" ",50)),50)))</f>
        <v/>
      </c>
      <c r="AA689" s="27" t="str">
        <f aca="false">IF($AF689="","",IF(COUNTIF(Validation!$U$19:$U$178,$AF689)&gt;0,"OK","NO MATCH"))</f>
        <v/>
      </c>
      <c r="AB689" s="27" t="str">
        <f aca="false">IF($W689=0,"",IF(AND($W689&gt;=Validation!$B$3,$W689&lt;=Validation!$C$3),"Yes","No"))</f>
        <v/>
      </c>
      <c r="AC689" s="26" t="str">
        <f aca="false">IF($A689="","",$AF689&amp;"|"&amp;TEXT($W689,"yyyy-mm-dd")&amp;"|"&amp;$J689&amp;"|"&amp;$N689)</f>
        <v/>
      </c>
      <c r="AD689" s="27" t="str">
        <f aca="false">IF($AC689="","",IF(COUNTIF($AC$2:$AC$3000,$AC689)&gt;1,"REVIEW","OK"))</f>
        <v/>
      </c>
      <c r="AE689" s="27" t="str">
        <f aca="false">IF(OR($W689=0,$O689=""),"",IF(IFERROR(IF(ISNUMBER($O689),INT($O689),DATE(VALUE(MID(SUBSTITUTE(LEFT($O689,FIND(" ",$O689&amp;" ")-1),"/",REPT(" ",20)),41,20)),VALUE(LEFT(SUBSTITUTE(LEFT($O689,FIND(" ",$O689&amp;" ")-1),"/",REPT(" ",20)),20)),VALUE(MID(SUBSTITUTE(LEFT($O689,FIND(" ",$O689&amp;" ")-1),"/",REPT(" ",20)),21,20)))),0)&gt;$W689,"Late","Same day"))</f>
        <v/>
      </c>
      <c r="AF689" s="26" t="str">
        <f aca="false">IF($A689="","",IFERROR(INDEX(Validation!$C$193:$C$217,MATCH($A689,Validation!$A$193:$A$217,0)),IF(COUNTIF(Validation!$U$19:$U$178,$Z689)&gt;0,$Z689,IF(COUNTIF(Validation!$S$19:$S$178,$AI689)=1,INDEX(Validation!$U$19:$U$178,MATCH($AI689,Validation!$S$19:$S$178,0)),$Z689))))</f>
        <v/>
      </c>
      <c r="AG689" s="27" t="str">
        <f aca="false">IF(COUNTA($A689:$U689)=0,"",IF($A689="","No name",IF($F689="","No date",IF($W689=0,"Date ilegible",IF(NOT(ISNUMBER($N689)),"Hours no numéricas",IF($AA689="NO MATCH","Person no identificada","OK"))))))</f>
        <v/>
      </c>
      <c r="AH689" s="27" t="str">
        <f aca="false">IF($W689=0,"No date",IF($W689&lt;Validation!$B$3,"Before period",IF($W689&gt;Validation!$C$3,"After period","In period")))</f>
        <v>No date</v>
      </c>
      <c r="AI689" s="26" t="str">
        <f aca="false">IF($Y689="","",TRIM(RIGHT(SUBSTITUTE($Y689," ",REPT(" ",50)),50)))</f>
        <v/>
      </c>
      <c r="AJ689" s="27" t="str">
        <f aca="false">IF($A689="","",IF(NOT(ISERROR(MATCH($A689,Validation!$A$193:$A$217,0))),"Manual mapping",IF(COUNTIF(Validation!$U$19:$U$178,$Z689)&gt;0,"Direct",IF(COUNTIF(Validation!$S$19:$S$178,$AI689)=1,"By surname","Unresolved"))))</f>
        <v/>
      </c>
      <c r="AK689" s="28" t="str">
        <f aca="false">IF($L689="","",IF(MATCH($L689,$L$2:$L$3000,0)&lt;&gt;ROW()-1,"",COUNT($AK$1:$AK688)+1))</f>
        <v/>
      </c>
      <c r="AL689" s="28" t="str">
        <f aca="false">IF($G689="","",IF(MATCH($G689,$G$2:$G$3000,0)&lt;&gt;ROW()-1,"",COUNT($AL$1:$AL688)+1))</f>
        <v/>
      </c>
      <c r="AM689" s="28" t="str">
        <f aca="false">IF($H689="","",IF(MATCH($H689,$H$2:$H$3000,0)&lt;&gt;ROW()-1,"",COUNT($AM$1:$AM688)+1))</f>
        <v/>
      </c>
      <c r="AN689" s="28" t="str">
        <f aca="false">IF($I689="","",IF(MATCH($I689,$I$2:$I$3000,0)&lt;&gt;ROW()-1,"",COUNT($AN$1:$AN688)+1))</f>
        <v/>
      </c>
      <c r="AO689" s="28" t="str">
        <f aca="false">IF($Q689="","",IF(MATCH($Q689,$Q$2:$Q$3000,0)&lt;&gt;ROW()-1,"",COUNT($AO$1:$AO688)+1))</f>
        <v/>
      </c>
    </row>
    <row r="690" customFormat="false" ht="12.75" hidden="false" customHeight="true" outlineLevel="0" collapsed="false">
      <c r="W690" s="24" t="n">
        <f aca="false">IF($F690="",0,IFERROR(IF(ISNUMBER($F690),INT($F690),DATE(VALUE(MID(SUBSTITUTE(LEFT($F690,FIND(" ",$F690&amp;" ")-1),"/",REPT(" ",20)),41,20)),VALUE(LEFT(SUBSTITUTE(LEFT($F690,FIND(" ",$F690&amp;" ")-1),"/",REPT(" ",20)),20)),VALUE(MID(SUBSTITUTE(LEFT($F690,FIND(" ",$F690&amp;" ")-1),"/",REPT(" ",20)),21,20)))),0))</f>
        <v>0</v>
      </c>
      <c r="X690" s="25" t="str">
        <f aca="false">IF(ISNUMBER($N690),$N690*Validation!$B$5,"")</f>
        <v/>
      </c>
      <c r="Y690" s="26" t="str">
        <f aca="false">IF($A690="","",SUBSTITUTE(SUBSTITUTE(SUBSTITUTE(SUBSTITUTE(SUBSTITUTE(SUBSTITUTE(SUBSTITUTE(UPPER(TRIM($A690)),"Á","A"),"É","E"),"Í","I"),"Ó","O"),"Ú","U"),"Ñ","N"),"Ü","U"))</f>
        <v/>
      </c>
      <c r="Z690" s="26" t="str">
        <f aca="false">IF($Y690="","",LEFT($Y690,1)&amp;" "&amp;TRIM(RIGHT(SUBSTITUTE($Y690," ",REPT(" ",50)),50)))</f>
        <v/>
      </c>
      <c r="AA690" s="27" t="str">
        <f aca="false">IF($AF690="","",IF(COUNTIF(Validation!$U$19:$U$178,$AF690)&gt;0,"OK","NO MATCH"))</f>
        <v/>
      </c>
      <c r="AB690" s="27" t="str">
        <f aca="false">IF($W690=0,"",IF(AND($W690&gt;=Validation!$B$3,$W690&lt;=Validation!$C$3),"Yes","No"))</f>
        <v/>
      </c>
      <c r="AC690" s="26" t="str">
        <f aca="false">IF($A690="","",$AF690&amp;"|"&amp;TEXT($W690,"yyyy-mm-dd")&amp;"|"&amp;$J690&amp;"|"&amp;$N690)</f>
        <v/>
      </c>
      <c r="AD690" s="27" t="str">
        <f aca="false">IF($AC690="","",IF(COUNTIF($AC$2:$AC$3000,$AC690)&gt;1,"REVIEW","OK"))</f>
        <v/>
      </c>
      <c r="AE690" s="27" t="str">
        <f aca="false">IF(OR($W690=0,$O690=""),"",IF(IFERROR(IF(ISNUMBER($O690),INT($O690),DATE(VALUE(MID(SUBSTITUTE(LEFT($O690,FIND(" ",$O690&amp;" ")-1),"/",REPT(" ",20)),41,20)),VALUE(LEFT(SUBSTITUTE(LEFT($O690,FIND(" ",$O690&amp;" ")-1),"/",REPT(" ",20)),20)),VALUE(MID(SUBSTITUTE(LEFT($O690,FIND(" ",$O690&amp;" ")-1),"/",REPT(" ",20)),21,20)))),0)&gt;$W690,"Late","Same day"))</f>
        <v/>
      </c>
      <c r="AF690" s="26" t="str">
        <f aca="false">IF($A690="","",IFERROR(INDEX(Validation!$C$193:$C$217,MATCH($A690,Validation!$A$193:$A$217,0)),IF(COUNTIF(Validation!$U$19:$U$178,$Z690)&gt;0,$Z690,IF(COUNTIF(Validation!$S$19:$S$178,$AI690)=1,INDEX(Validation!$U$19:$U$178,MATCH($AI690,Validation!$S$19:$S$178,0)),$Z690))))</f>
        <v/>
      </c>
      <c r="AG690" s="27" t="str">
        <f aca="false">IF(COUNTA($A690:$U690)=0,"",IF($A690="","No name",IF($F690="","No date",IF($W690=0,"Date ilegible",IF(NOT(ISNUMBER($N690)),"Hours no numéricas",IF($AA690="NO MATCH","Person no identificada","OK"))))))</f>
        <v/>
      </c>
      <c r="AH690" s="27" t="str">
        <f aca="false">IF($W690=0,"No date",IF($W690&lt;Validation!$B$3,"Before period",IF($W690&gt;Validation!$C$3,"After period","In period")))</f>
        <v>No date</v>
      </c>
      <c r="AI690" s="26" t="str">
        <f aca="false">IF($Y690="","",TRIM(RIGHT(SUBSTITUTE($Y690," ",REPT(" ",50)),50)))</f>
        <v/>
      </c>
      <c r="AJ690" s="27" t="str">
        <f aca="false">IF($A690="","",IF(NOT(ISERROR(MATCH($A690,Validation!$A$193:$A$217,0))),"Manual mapping",IF(COUNTIF(Validation!$U$19:$U$178,$Z690)&gt;0,"Direct",IF(COUNTIF(Validation!$S$19:$S$178,$AI690)=1,"By surname","Unresolved"))))</f>
        <v/>
      </c>
      <c r="AK690" s="28" t="str">
        <f aca="false">IF($L690="","",IF(MATCH($L690,$L$2:$L$3000,0)&lt;&gt;ROW()-1,"",COUNT($AK$1:$AK689)+1))</f>
        <v/>
      </c>
      <c r="AL690" s="28" t="str">
        <f aca="false">IF($G690="","",IF(MATCH($G690,$G$2:$G$3000,0)&lt;&gt;ROW()-1,"",COUNT($AL$1:$AL689)+1))</f>
        <v/>
      </c>
      <c r="AM690" s="28" t="str">
        <f aca="false">IF($H690="","",IF(MATCH($H690,$H$2:$H$3000,0)&lt;&gt;ROW()-1,"",COUNT($AM$1:$AM689)+1))</f>
        <v/>
      </c>
      <c r="AN690" s="28" t="str">
        <f aca="false">IF($I690="","",IF(MATCH($I690,$I$2:$I$3000,0)&lt;&gt;ROW()-1,"",COUNT($AN$1:$AN689)+1))</f>
        <v/>
      </c>
      <c r="AO690" s="28" t="str">
        <f aca="false">IF($Q690="","",IF(MATCH($Q690,$Q$2:$Q$3000,0)&lt;&gt;ROW()-1,"",COUNT($AO$1:$AO689)+1))</f>
        <v/>
      </c>
    </row>
    <row r="691" customFormat="false" ht="12.75" hidden="false" customHeight="true" outlineLevel="0" collapsed="false">
      <c r="W691" s="24" t="n">
        <f aca="false">IF($F691="",0,IFERROR(IF(ISNUMBER($F691),INT($F691),DATE(VALUE(MID(SUBSTITUTE(LEFT($F691,FIND(" ",$F691&amp;" ")-1),"/",REPT(" ",20)),41,20)),VALUE(LEFT(SUBSTITUTE(LEFT($F691,FIND(" ",$F691&amp;" ")-1),"/",REPT(" ",20)),20)),VALUE(MID(SUBSTITUTE(LEFT($F691,FIND(" ",$F691&amp;" ")-1),"/",REPT(" ",20)),21,20)))),0))</f>
        <v>0</v>
      </c>
      <c r="X691" s="25" t="str">
        <f aca="false">IF(ISNUMBER($N691),$N691*Validation!$B$5,"")</f>
        <v/>
      </c>
      <c r="Y691" s="26" t="str">
        <f aca="false">IF($A691="","",SUBSTITUTE(SUBSTITUTE(SUBSTITUTE(SUBSTITUTE(SUBSTITUTE(SUBSTITUTE(SUBSTITUTE(UPPER(TRIM($A691)),"Á","A"),"É","E"),"Í","I"),"Ó","O"),"Ú","U"),"Ñ","N"),"Ü","U"))</f>
        <v/>
      </c>
      <c r="Z691" s="26" t="str">
        <f aca="false">IF($Y691="","",LEFT($Y691,1)&amp;" "&amp;TRIM(RIGHT(SUBSTITUTE($Y691," ",REPT(" ",50)),50)))</f>
        <v/>
      </c>
      <c r="AA691" s="27" t="str">
        <f aca="false">IF($AF691="","",IF(COUNTIF(Validation!$U$19:$U$178,$AF691)&gt;0,"OK","NO MATCH"))</f>
        <v/>
      </c>
      <c r="AB691" s="27" t="str">
        <f aca="false">IF($W691=0,"",IF(AND($W691&gt;=Validation!$B$3,$W691&lt;=Validation!$C$3),"Yes","No"))</f>
        <v/>
      </c>
      <c r="AC691" s="26" t="str">
        <f aca="false">IF($A691="","",$AF691&amp;"|"&amp;TEXT($W691,"yyyy-mm-dd")&amp;"|"&amp;$J691&amp;"|"&amp;$N691)</f>
        <v/>
      </c>
      <c r="AD691" s="27" t="str">
        <f aca="false">IF($AC691="","",IF(COUNTIF($AC$2:$AC$3000,$AC691)&gt;1,"REVIEW","OK"))</f>
        <v/>
      </c>
      <c r="AE691" s="27" t="str">
        <f aca="false">IF(OR($W691=0,$O691=""),"",IF(IFERROR(IF(ISNUMBER($O691),INT($O691),DATE(VALUE(MID(SUBSTITUTE(LEFT($O691,FIND(" ",$O691&amp;" ")-1),"/",REPT(" ",20)),41,20)),VALUE(LEFT(SUBSTITUTE(LEFT($O691,FIND(" ",$O691&amp;" ")-1),"/",REPT(" ",20)),20)),VALUE(MID(SUBSTITUTE(LEFT($O691,FIND(" ",$O691&amp;" ")-1),"/",REPT(" ",20)),21,20)))),0)&gt;$W691,"Late","Same day"))</f>
        <v/>
      </c>
      <c r="AF691" s="26" t="str">
        <f aca="false">IF($A691="","",IFERROR(INDEX(Validation!$C$193:$C$217,MATCH($A691,Validation!$A$193:$A$217,0)),IF(COUNTIF(Validation!$U$19:$U$178,$Z691)&gt;0,$Z691,IF(COUNTIF(Validation!$S$19:$S$178,$AI691)=1,INDEX(Validation!$U$19:$U$178,MATCH($AI691,Validation!$S$19:$S$178,0)),$Z691))))</f>
        <v/>
      </c>
      <c r="AG691" s="27" t="str">
        <f aca="false">IF(COUNTA($A691:$U691)=0,"",IF($A691="","No name",IF($F691="","No date",IF($W691=0,"Date ilegible",IF(NOT(ISNUMBER($N691)),"Hours no numéricas",IF($AA691="NO MATCH","Person no identificada","OK"))))))</f>
        <v/>
      </c>
      <c r="AH691" s="27" t="str">
        <f aca="false">IF($W691=0,"No date",IF($W691&lt;Validation!$B$3,"Before period",IF($W691&gt;Validation!$C$3,"After period","In period")))</f>
        <v>No date</v>
      </c>
      <c r="AI691" s="26" t="str">
        <f aca="false">IF($Y691="","",TRIM(RIGHT(SUBSTITUTE($Y691," ",REPT(" ",50)),50)))</f>
        <v/>
      </c>
      <c r="AJ691" s="27" t="str">
        <f aca="false">IF($A691="","",IF(NOT(ISERROR(MATCH($A691,Validation!$A$193:$A$217,0))),"Manual mapping",IF(COUNTIF(Validation!$U$19:$U$178,$Z691)&gt;0,"Direct",IF(COUNTIF(Validation!$S$19:$S$178,$AI691)=1,"By surname","Unresolved"))))</f>
        <v/>
      </c>
      <c r="AK691" s="28" t="str">
        <f aca="false">IF($L691="","",IF(MATCH($L691,$L$2:$L$3000,0)&lt;&gt;ROW()-1,"",COUNT($AK$1:$AK690)+1))</f>
        <v/>
      </c>
      <c r="AL691" s="28" t="str">
        <f aca="false">IF($G691="","",IF(MATCH($G691,$G$2:$G$3000,0)&lt;&gt;ROW()-1,"",COUNT($AL$1:$AL690)+1))</f>
        <v/>
      </c>
      <c r="AM691" s="28" t="str">
        <f aca="false">IF($H691="","",IF(MATCH($H691,$H$2:$H$3000,0)&lt;&gt;ROW()-1,"",COUNT($AM$1:$AM690)+1))</f>
        <v/>
      </c>
      <c r="AN691" s="28" t="str">
        <f aca="false">IF($I691="","",IF(MATCH($I691,$I$2:$I$3000,0)&lt;&gt;ROW()-1,"",COUNT($AN$1:$AN690)+1))</f>
        <v/>
      </c>
      <c r="AO691" s="28" t="str">
        <f aca="false">IF($Q691="","",IF(MATCH($Q691,$Q$2:$Q$3000,0)&lt;&gt;ROW()-1,"",COUNT($AO$1:$AO690)+1))</f>
        <v/>
      </c>
    </row>
    <row r="692" customFormat="false" ht="12.75" hidden="false" customHeight="true" outlineLevel="0" collapsed="false">
      <c r="W692" s="24" t="n">
        <f aca="false">IF($F692="",0,IFERROR(IF(ISNUMBER($F692),INT($F692),DATE(VALUE(MID(SUBSTITUTE(LEFT($F692,FIND(" ",$F692&amp;" ")-1),"/",REPT(" ",20)),41,20)),VALUE(LEFT(SUBSTITUTE(LEFT($F692,FIND(" ",$F692&amp;" ")-1),"/",REPT(" ",20)),20)),VALUE(MID(SUBSTITUTE(LEFT($F692,FIND(" ",$F692&amp;" ")-1),"/",REPT(" ",20)),21,20)))),0))</f>
        <v>0</v>
      </c>
      <c r="X692" s="25" t="str">
        <f aca="false">IF(ISNUMBER($N692),$N692*Validation!$B$5,"")</f>
        <v/>
      </c>
      <c r="Y692" s="26" t="str">
        <f aca="false">IF($A692="","",SUBSTITUTE(SUBSTITUTE(SUBSTITUTE(SUBSTITUTE(SUBSTITUTE(SUBSTITUTE(SUBSTITUTE(UPPER(TRIM($A692)),"Á","A"),"É","E"),"Í","I"),"Ó","O"),"Ú","U"),"Ñ","N"),"Ü","U"))</f>
        <v/>
      </c>
      <c r="Z692" s="26" t="str">
        <f aca="false">IF($Y692="","",LEFT($Y692,1)&amp;" "&amp;TRIM(RIGHT(SUBSTITUTE($Y692," ",REPT(" ",50)),50)))</f>
        <v/>
      </c>
      <c r="AA692" s="27" t="str">
        <f aca="false">IF($AF692="","",IF(COUNTIF(Validation!$U$19:$U$178,$AF692)&gt;0,"OK","NO MATCH"))</f>
        <v/>
      </c>
      <c r="AB692" s="27" t="str">
        <f aca="false">IF($W692=0,"",IF(AND($W692&gt;=Validation!$B$3,$W692&lt;=Validation!$C$3),"Yes","No"))</f>
        <v/>
      </c>
      <c r="AC692" s="26" t="str">
        <f aca="false">IF($A692="","",$AF692&amp;"|"&amp;TEXT($W692,"yyyy-mm-dd")&amp;"|"&amp;$J692&amp;"|"&amp;$N692)</f>
        <v/>
      </c>
      <c r="AD692" s="27" t="str">
        <f aca="false">IF($AC692="","",IF(COUNTIF($AC$2:$AC$3000,$AC692)&gt;1,"REVIEW","OK"))</f>
        <v/>
      </c>
      <c r="AE692" s="27" t="str">
        <f aca="false">IF(OR($W692=0,$O692=""),"",IF(IFERROR(IF(ISNUMBER($O692),INT($O692),DATE(VALUE(MID(SUBSTITUTE(LEFT($O692,FIND(" ",$O692&amp;" ")-1),"/",REPT(" ",20)),41,20)),VALUE(LEFT(SUBSTITUTE(LEFT($O692,FIND(" ",$O692&amp;" ")-1),"/",REPT(" ",20)),20)),VALUE(MID(SUBSTITUTE(LEFT($O692,FIND(" ",$O692&amp;" ")-1),"/",REPT(" ",20)),21,20)))),0)&gt;$W692,"Late","Same day"))</f>
        <v/>
      </c>
      <c r="AF692" s="26" t="str">
        <f aca="false">IF($A692="","",IFERROR(INDEX(Validation!$C$193:$C$217,MATCH($A692,Validation!$A$193:$A$217,0)),IF(COUNTIF(Validation!$U$19:$U$178,$Z692)&gt;0,$Z692,IF(COUNTIF(Validation!$S$19:$S$178,$AI692)=1,INDEX(Validation!$U$19:$U$178,MATCH($AI692,Validation!$S$19:$S$178,0)),$Z692))))</f>
        <v/>
      </c>
      <c r="AG692" s="27" t="str">
        <f aca="false">IF(COUNTA($A692:$U692)=0,"",IF($A692="","No name",IF($F692="","No date",IF($W692=0,"Date ilegible",IF(NOT(ISNUMBER($N692)),"Hours no numéricas",IF($AA692="NO MATCH","Person no identificada","OK"))))))</f>
        <v/>
      </c>
      <c r="AH692" s="27" t="str">
        <f aca="false">IF($W692=0,"No date",IF($W692&lt;Validation!$B$3,"Before period",IF($W692&gt;Validation!$C$3,"After period","In period")))</f>
        <v>No date</v>
      </c>
      <c r="AI692" s="26" t="str">
        <f aca="false">IF($Y692="","",TRIM(RIGHT(SUBSTITUTE($Y692," ",REPT(" ",50)),50)))</f>
        <v/>
      </c>
      <c r="AJ692" s="27" t="str">
        <f aca="false">IF($A692="","",IF(NOT(ISERROR(MATCH($A692,Validation!$A$193:$A$217,0))),"Manual mapping",IF(COUNTIF(Validation!$U$19:$U$178,$Z692)&gt;0,"Direct",IF(COUNTIF(Validation!$S$19:$S$178,$AI692)=1,"By surname","Unresolved"))))</f>
        <v/>
      </c>
      <c r="AK692" s="28" t="str">
        <f aca="false">IF($L692="","",IF(MATCH($L692,$L$2:$L$3000,0)&lt;&gt;ROW()-1,"",COUNT($AK$1:$AK691)+1))</f>
        <v/>
      </c>
      <c r="AL692" s="28" t="str">
        <f aca="false">IF($G692="","",IF(MATCH($G692,$G$2:$G$3000,0)&lt;&gt;ROW()-1,"",COUNT($AL$1:$AL691)+1))</f>
        <v/>
      </c>
      <c r="AM692" s="28" t="str">
        <f aca="false">IF($H692="","",IF(MATCH($H692,$H$2:$H$3000,0)&lt;&gt;ROW()-1,"",COUNT($AM$1:$AM691)+1))</f>
        <v/>
      </c>
      <c r="AN692" s="28" t="str">
        <f aca="false">IF($I692="","",IF(MATCH($I692,$I$2:$I$3000,0)&lt;&gt;ROW()-1,"",COUNT($AN$1:$AN691)+1))</f>
        <v/>
      </c>
      <c r="AO692" s="28" t="str">
        <f aca="false">IF($Q692="","",IF(MATCH($Q692,$Q$2:$Q$3000,0)&lt;&gt;ROW()-1,"",COUNT($AO$1:$AO691)+1))</f>
        <v/>
      </c>
    </row>
    <row r="693" customFormat="false" ht="12.75" hidden="false" customHeight="true" outlineLevel="0" collapsed="false">
      <c r="W693" s="24" t="n">
        <f aca="false">IF($F693="",0,IFERROR(IF(ISNUMBER($F693),INT($F693),DATE(VALUE(MID(SUBSTITUTE(LEFT($F693,FIND(" ",$F693&amp;" ")-1),"/",REPT(" ",20)),41,20)),VALUE(LEFT(SUBSTITUTE(LEFT($F693,FIND(" ",$F693&amp;" ")-1),"/",REPT(" ",20)),20)),VALUE(MID(SUBSTITUTE(LEFT($F693,FIND(" ",$F693&amp;" ")-1),"/",REPT(" ",20)),21,20)))),0))</f>
        <v>0</v>
      </c>
      <c r="X693" s="25" t="str">
        <f aca="false">IF(ISNUMBER($N693),$N693*Validation!$B$5,"")</f>
        <v/>
      </c>
      <c r="Y693" s="26" t="str">
        <f aca="false">IF($A693="","",SUBSTITUTE(SUBSTITUTE(SUBSTITUTE(SUBSTITUTE(SUBSTITUTE(SUBSTITUTE(SUBSTITUTE(UPPER(TRIM($A693)),"Á","A"),"É","E"),"Í","I"),"Ó","O"),"Ú","U"),"Ñ","N"),"Ü","U"))</f>
        <v/>
      </c>
      <c r="Z693" s="26" t="str">
        <f aca="false">IF($Y693="","",LEFT($Y693,1)&amp;" "&amp;TRIM(RIGHT(SUBSTITUTE($Y693," ",REPT(" ",50)),50)))</f>
        <v/>
      </c>
      <c r="AA693" s="27" t="str">
        <f aca="false">IF($AF693="","",IF(COUNTIF(Validation!$U$19:$U$178,$AF693)&gt;0,"OK","NO MATCH"))</f>
        <v/>
      </c>
      <c r="AB693" s="27" t="str">
        <f aca="false">IF($W693=0,"",IF(AND($W693&gt;=Validation!$B$3,$W693&lt;=Validation!$C$3),"Yes","No"))</f>
        <v/>
      </c>
      <c r="AC693" s="26" t="str">
        <f aca="false">IF($A693="","",$AF693&amp;"|"&amp;TEXT($W693,"yyyy-mm-dd")&amp;"|"&amp;$J693&amp;"|"&amp;$N693)</f>
        <v/>
      </c>
      <c r="AD693" s="27" t="str">
        <f aca="false">IF($AC693="","",IF(COUNTIF($AC$2:$AC$3000,$AC693)&gt;1,"REVIEW","OK"))</f>
        <v/>
      </c>
      <c r="AE693" s="27" t="str">
        <f aca="false">IF(OR($W693=0,$O693=""),"",IF(IFERROR(IF(ISNUMBER($O693),INT($O693),DATE(VALUE(MID(SUBSTITUTE(LEFT($O693,FIND(" ",$O693&amp;" ")-1),"/",REPT(" ",20)),41,20)),VALUE(LEFT(SUBSTITUTE(LEFT($O693,FIND(" ",$O693&amp;" ")-1),"/",REPT(" ",20)),20)),VALUE(MID(SUBSTITUTE(LEFT($O693,FIND(" ",$O693&amp;" ")-1),"/",REPT(" ",20)),21,20)))),0)&gt;$W693,"Late","Same day"))</f>
        <v/>
      </c>
      <c r="AF693" s="26" t="str">
        <f aca="false">IF($A693="","",IFERROR(INDEX(Validation!$C$193:$C$217,MATCH($A693,Validation!$A$193:$A$217,0)),IF(COUNTIF(Validation!$U$19:$U$178,$Z693)&gt;0,$Z693,IF(COUNTIF(Validation!$S$19:$S$178,$AI693)=1,INDEX(Validation!$U$19:$U$178,MATCH($AI693,Validation!$S$19:$S$178,0)),$Z693))))</f>
        <v/>
      </c>
      <c r="AG693" s="27" t="str">
        <f aca="false">IF(COUNTA($A693:$U693)=0,"",IF($A693="","No name",IF($F693="","No date",IF($W693=0,"Date ilegible",IF(NOT(ISNUMBER($N693)),"Hours no numéricas",IF($AA693="NO MATCH","Person no identificada","OK"))))))</f>
        <v/>
      </c>
      <c r="AH693" s="27" t="str">
        <f aca="false">IF($W693=0,"No date",IF($W693&lt;Validation!$B$3,"Before period",IF($W693&gt;Validation!$C$3,"After period","In period")))</f>
        <v>No date</v>
      </c>
      <c r="AI693" s="26" t="str">
        <f aca="false">IF($Y693="","",TRIM(RIGHT(SUBSTITUTE($Y693," ",REPT(" ",50)),50)))</f>
        <v/>
      </c>
      <c r="AJ693" s="27" t="str">
        <f aca="false">IF($A693="","",IF(NOT(ISERROR(MATCH($A693,Validation!$A$193:$A$217,0))),"Manual mapping",IF(COUNTIF(Validation!$U$19:$U$178,$Z693)&gt;0,"Direct",IF(COUNTIF(Validation!$S$19:$S$178,$AI693)=1,"By surname","Unresolved"))))</f>
        <v/>
      </c>
      <c r="AK693" s="28" t="str">
        <f aca="false">IF($L693="","",IF(MATCH($L693,$L$2:$L$3000,0)&lt;&gt;ROW()-1,"",COUNT($AK$1:$AK692)+1))</f>
        <v/>
      </c>
      <c r="AL693" s="28" t="str">
        <f aca="false">IF($G693="","",IF(MATCH($G693,$G$2:$G$3000,0)&lt;&gt;ROW()-1,"",COUNT($AL$1:$AL692)+1))</f>
        <v/>
      </c>
      <c r="AM693" s="28" t="str">
        <f aca="false">IF($H693="","",IF(MATCH($H693,$H$2:$H$3000,0)&lt;&gt;ROW()-1,"",COUNT($AM$1:$AM692)+1))</f>
        <v/>
      </c>
      <c r="AN693" s="28" t="str">
        <f aca="false">IF($I693="","",IF(MATCH($I693,$I$2:$I$3000,0)&lt;&gt;ROW()-1,"",COUNT($AN$1:$AN692)+1))</f>
        <v/>
      </c>
      <c r="AO693" s="28" t="str">
        <f aca="false">IF($Q693="","",IF(MATCH($Q693,$Q$2:$Q$3000,0)&lt;&gt;ROW()-1,"",COUNT($AO$1:$AO692)+1))</f>
        <v/>
      </c>
    </row>
    <row r="694" customFormat="false" ht="12.75" hidden="false" customHeight="true" outlineLevel="0" collapsed="false">
      <c r="W694" s="24" t="n">
        <f aca="false">IF($F694="",0,IFERROR(IF(ISNUMBER($F694),INT($F694),DATE(VALUE(MID(SUBSTITUTE(LEFT($F694,FIND(" ",$F694&amp;" ")-1),"/",REPT(" ",20)),41,20)),VALUE(LEFT(SUBSTITUTE(LEFT($F694,FIND(" ",$F694&amp;" ")-1),"/",REPT(" ",20)),20)),VALUE(MID(SUBSTITUTE(LEFT($F694,FIND(" ",$F694&amp;" ")-1),"/",REPT(" ",20)),21,20)))),0))</f>
        <v>0</v>
      </c>
      <c r="X694" s="25" t="str">
        <f aca="false">IF(ISNUMBER($N694),$N694*Validation!$B$5,"")</f>
        <v/>
      </c>
      <c r="Y694" s="26" t="str">
        <f aca="false">IF($A694="","",SUBSTITUTE(SUBSTITUTE(SUBSTITUTE(SUBSTITUTE(SUBSTITUTE(SUBSTITUTE(SUBSTITUTE(UPPER(TRIM($A694)),"Á","A"),"É","E"),"Í","I"),"Ó","O"),"Ú","U"),"Ñ","N"),"Ü","U"))</f>
        <v/>
      </c>
      <c r="Z694" s="26" t="str">
        <f aca="false">IF($Y694="","",LEFT($Y694,1)&amp;" "&amp;TRIM(RIGHT(SUBSTITUTE($Y694," ",REPT(" ",50)),50)))</f>
        <v/>
      </c>
      <c r="AA694" s="27" t="str">
        <f aca="false">IF($AF694="","",IF(COUNTIF(Validation!$U$19:$U$178,$AF694)&gt;0,"OK","NO MATCH"))</f>
        <v/>
      </c>
      <c r="AB694" s="27" t="str">
        <f aca="false">IF($W694=0,"",IF(AND($W694&gt;=Validation!$B$3,$W694&lt;=Validation!$C$3),"Yes","No"))</f>
        <v/>
      </c>
      <c r="AC694" s="26" t="str">
        <f aca="false">IF($A694="","",$AF694&amp;"|"&amp;TEXT($W694,"yyyy-mm-dd")&amp;"|"&amp;$J694&amp;"|"&amp;$N694)</f>
        <v/>
      </c>
      <c r="AD694" s="27" t="str">
        <f aca="false">IF($AC694="","",IF(COUNTIF($AC$2:$AC$3000,$AC694)&gt;1,"REVIEW","OK"))</f>
        <v/>
      </c>
      <c r="AE694" s="27" t="str">
        <f aca="false">IF(OR($W694=0,$O694=""),"",IF(IFERROR(IF(ISNUMBER($O694),INT($O694),DATE(VALUE(MID(SUBSTITUTE(LEFT($O694,FIND(" ",$O694&amp;" ")-1),"/",REPT(" ",20)),41,20)),VALUE(LEFT(SUBSTITUTE(LEFT($O694,FIND(" ",$O694&amp;" ")-1),"/",REPT(" ",20)),20)),VALUE(MID(SUBSTITUTE(LEFT($O694,FIND(" ",$O694&amp;" ")-1),"/",REPT(" ",20)),21,20)))),0)&gt;$W694,"Late","Same day"))</f>
        <v/>
      </c>
      <c r="AF694" s="26" t="str">
        <f aca="false">IF($A694="","",IFERROR(INDEX(Validation!$C$193:$C$217,MATCH($A694,Validation!$A$193:$A$217,0)),IF(COUNTIF(Validation!$U$19:$U$178,$Z694)&gt;0,$Z694,IF(COUNTIF(Validation!$S$19:$S$178,$AI694)=1,INDEX(Validation!$U$19:$U$178,MATCH($AI694,Validation!$S$19:$S$178,0)),$Z694))))</f>
        <v/>
      </c>
      <c r="AG694" s="27" t="str">
        <f aca="false">IF(COUNTA($A694:$U694)=0,"",IF($A694="","No name",IF($F694="","No date",IF($W694=0,"Date ilegible",IF(NOT(ISNUMBER($N694)),"Hours no numéricas",IF($AA694="NO MATCH","Person no identificada","OK"))))))</f>
        <v/>
      </c>
      <c r="AH694" s="27" t="str">
        <f aca="false">IF($W694=0,"No date",IF($W694&lt;Validation!$B$3,"Before period",IF($W694&gt;Validation!$C$3,"After period","In period")))</f>
        <v>No date</v>
      </c>
      <c r="AI694" s="26" t="str">
        <f aca="false">IF($Y694="","",TRIM(RIGHT(SUBSTITUTE($Y694," ",REPT(" ",50)),50)))</f>
        <v/>
      </c>
      <c r="AJ694" s="27" t="str">
        <f aca="false">IF($A694="","",IF(NOT(ISERROR(MATCH($A694,Validation!$A$193:$A$217,0))),"Manual mapping",IF(COUNTIF(Validation!$U$19:$U$178,$Z694)&gt;0,"Direct",IF(COUNTIF(Validation!$S$19:$S$178,$AI694)=1,"By surname","Unresolved"))))</f>
        <v/>
      </c>
      <c r="AK694" s="28" t="str">
        <f aca="false">IF($L694="","",IF(MATCH($L694,$L$2:$L$3000,0)&lt;&gt;ROW()-1,"",COUNT($AK$1:$AK693)+1))</f>
        <v/>
      </c>
      <c r="AL694" s="28" t="str">
        <f aca="false">IF($G694="","",IF(MATCH($G694,$G$2:$G$3000,0)&lt;&gt;ROW()-1,"",COUNT($AL$1:$AL693)+1))</f>
        <v/>
      </c>
      <c r="AM694" s="28" t="str">
        <f aca="false">IF($H694="","",IF(MATCH($H694,$H$2:$H$3000,0)&lt;&gt;ROW()-1,"",COUNT($AM$1:$AM693)+1))</f>
        <v/>
      </c>
      <c r="AN694" s="28" t="str">
        <f aca="false">IF($I694="","",IF(MATCH($I694,$I$2:$I$3000,0)&lt;&gt;ROW()-1,"",COUNT($AN$1:$AN693)+1))</f>
        <v/>
      </c>
      <c r="AO694" s="28" t="str">
        <f aca="false">IF($Q694="","",IF(MATCH($Q694,$Q$2:$Q$3000,0)&lt;&gt;ROW()-1,"",COUNT($AO$1:$AO693)+1))</f>
        <v/>
      </c>
    </row>
    <row r="695" customFormat="false" ht="12.75" hidden="false" customHeight="true" outlineLevel="0" collapsed="false">
      <c r="W695" s="24" t="n">
        <f aca="false">IF($F695="",0,IFERROR(IF(ISNUMBER($F695),INT($F695),DATE(VALUE(MID(SUBSTITUTE(LEFT($F695,FIND(" ",$F695&amp;" ")-1),"/",REPT(" ",20)),41,20)),VALUE(LEFT(SUBSTITUTE(LEFT($F695,FIND(" ",$F695&amp;" ")-1),"/",REPT(" ",20)),20)),VALUE(MID(SUBSTITUTE(LEFT($F695,FIND(" ",$F695&amp;" ")-1),"/",REPT(" ",20)),21,20)))),0))</f>
        <v>0</v>
      </c>
      <c r="X695" s="25" t="str">
        <f aca="false">IF(ISNUMBER($N695),$N695*Validation!$B$5,"")</f>
        <v/>
      </c>
      <c r="Y695" s="26" t="str">
        <f aca="false">IF($A695="","",SUBSTITUTE(SUBSTITUTE(SUBSTITUTE(SUBSTITUTE(SUBSTITUTE(SUBSTITUTE(SUBSTITUTE(UPPER(TRIM($A695)),"Á","A"),"É","E"),"Í","I"),"Ó","O"),"Ú","U"),"Ñ","N"),"Ü","U"))</f>
        <v/>
      </c>
      <c r="Z695" s="26" t="str">
        <f aca="false">IF($Y695="","",LEFT($Y695,1)&amp;" "&amp;TRIM(RIGHT(SUBSTITUTE($Y695," ",REPT(" ",50)),50)))</f>
        <v/>
      </c>
      <c r="AA695" s="27" t="str">
        <f aca="false">IF($AF695="","",IF(COUNTIF(Validation!$U$19:$U$178,$AF695)&gt;0,"OK","NO MATCH"))</f>
        <v/>
      </c>
      <c r="AB695" s="27" t="str">
        <f aca="false">IF($W695=0,"",IF(AND($W695&gt;=Validation!$B$3,$W695&lt;=Validation!$C$3),"Yes","No"))</f>
        <v/>
      </c>
      <c r="AC695" s="26" t="str">
        <f aca="false">IF($A695="","",$AF695&amp;"|"&amp;TEXT($W695,"yyyy-mm-dd")&amp;"|"&amp;$J695&amp;"|"&amp;$N695)</f>
        <v/>
      </c>
      <c r="AD695" s="27" t="str">
        <f aca="false">IF($AC695="","",IF(COUNTIF($AC$2:$AC$3000,$AC695)&gt;1,"REVIEW","OK"))</f>
        <v/>
      </c>
      <c r="AE695" s="27" t="str">
        <f aca="false">IF(OR($W695=0,$O695=""),"",IF(IFERROR(IF(ISNUMBER($O695),INT($O695),DATE(VALUE(MID(SUBSTITUTE(LEFT($O695,FIND(" ",$O695&amp;" ")-1),"/",REPT(" ",20)),41,20)),VALUE(LEFT(SUBSTITUTE(LEFT($O695,FIND(" ",$O695&amp;" ")-1),"/",REPT(" ",20)),20)),VALUE(MID(SUBSTITUTE(LEFT($O695,FIND(" ",$O695&amp;" ")-1),"/",REPT(" ",20)),21,20)))),0)&gt;$W695,"Late","Same day"))</f>
        <v/>
      </c>
      <c r="AF695" s="26" t="str">
        <f aca="false">IF($A695="","",IFERROR(INDEX(Validation!$C$193:$C$217,MATCH($A695,Validation!$A$193:$A$217,0)),IF(COUNTIF(Validation!$U$19:$U$178,$Z695)&gt;0,$Z695,IF(COUNTIF(Validation!$S$19:$S$178,$AI695)=1,INDEX(Validation!$U$19:$U$178,MATCH($AI695,Validation!$S$19:$S$178,0)),$Z695))))</f>
        <v/>
      </c>
      <c r="AG695" s="27" t="str">
        <f aca="false">IF(COUNTA($A695:$U695)=0,"",IF($A695="","No name",IF($F695="","No date",IF($W695=0,"Date ilegible",IF(NOT(ISNUMBER($N695)),"Hours no numéricas",IF($AA695="NO MATCH","Person no identificada","OK"))))))</f>
        <v/>
      </c>
      <c r="AH695" s="27" t="str">
        <f aca="false">IF($W695=0,"No date",IF($W695&lt;Validation!$B$3,"Before period",IF($W695&gt;Validation!$C$3,"After period","In period")))</f>
        <v>No date</v>
      </c>
      <c r="AI695" s="26" t="str">
        <f aca="false">IF($Y695="","",TRIM(RIGHT(SUBSTITUTE($Y695," ",REPT(" ",50)),50)))</f>
        <v/>
      </c>
      <c r="AJ695" s="27" t="str">
        <f aca="false">IF($A695="","",IF(NOT(ISERROR(MATCH($A695,Validation!$A$193:$A$217,0))),"Manual mapping",IF(COUNTIF(Validation!$U$19:$U$178,$Z695)&gt;0,"Direct",IF(COUNTIF(Validation!$S$19:$S$178,$AI695)=1,"By surname","Unresolved"))))</f>
        <v/>
      </c>
      <c r="AK695" s="28" t="str">
        <f aca="false">IF($L695="","",IF(MATCH($L695,$L$2:$L$3000,0)&lt;&gt;ROW()-1,"",COUNT($AK$1:$AK694)+1))</f>
        <v/>
      </c>
      <c r="AL695" s="28" t="str">
        <f aca="false">IF($G695="","",IF(MATCH($G695,$G$2:$G$3000,0)&lt;&gt;ROW()-1,"",COUNT($AL$1:$AL694)+1))</f>
        <v/>
      </c>
      <c r="AM695" s="28" t="str">
        <f aca="false">IF($H695="","",IF(MATCH($H695,$H$2:$H$3000,0)&lt;&gt;ROW()-1,"",COUNT($AM$1:$AM694)+1))</f>
        <v/>
      </c>
      <c r="AN695" s="28" t="str">
        <f aca="false">IF($I695="","",IF(MATCH($I695,$I$2:$I$3000,0)&lt;&gt;ROW()-1,"",COUNT($AN$1:$AN694)+1))</f>
        <v/>
      </c>
      <c r="AO695" s="28" t="str">
        <f aca="false">IF($Q695="","",IF(MATCH($Q695,$Q$2:$Q$3000,0)&lt;&gt;ROW()-1,"",COUNT($AO$1:$AO694)+1))</f>
        <v/>
      </c>
    </row>
    <row r="696" customFormat="false" ht="12.75" hidden="false" customHeight="true" outlineLevel="0" collapsed="false">
      <c r="W696" s="24" t="n">
        <f aca="false">IF($F696="",0,IFERROR(IF(ISNUMBER($F696),INT($F696),DATE(VALUE(MID(SUBSTITUTE(LEFT($F696,FIND(" ",$F696&amp;" ")-1),"/",REPT(" ",20)),41,20)),VALUE(LEFT(SUBSTITUTE(LEFT($F696,FIND(" ",$F696&amp;" ")-1),"/",REPT(" ",20)),20)),VALUE(MID(SUBSTITUTE(LEFT($F696,FIND(" ",$F696&amp;" ")-1),"/",REPT(" ",20)),21,20)))),0))</f>
        <v>0</v>
      </c>
      <c r="X696" s="25" t="str">
        <f aca="false">IF(ISNUMBER($N696),$N696*Validation!$B$5,"")</f>
        <v/>
      </c>
      <c r="Y696" s="26" t="str">
        <f aca="false">IF($A696="","",SUBSTITUTE(SUBSTITUTE(SUBSTITUTE(SUBSTITUTE(SUBSTITUTE(SUBSTITUTE(SUBSTITUTE(UPPER(TRIM($A696)),"Á","A"),"É","E"),"Í","I"),"Ó","O"),"Ú","U"),"Ñ","N"),"Ü","U"))</f>
        <v/>
      </c>
      <c r="Z696" s="26" t="str">
        <f aca="false">IF($Y696="","",LEFT($Y696,1)&amp;" "&amp;TRIM(RIGHT(SUBSTITUTE($Y696," ",REPT(" ",50)),50)))</f>
        <v/>
      </c>
      <c r="AA696" s="27" t="str">
        <f aca="false">IF($AF696="","",IF(COUNTIF(Validation!$U$19:$U$178,$AF696)&gt;0,"OK","NO MATCH"))</f>
        <v/>
      </c>
      <c r="AB696" s="27" t="str">
        <f aca="false">IF($W696=0,"",IF(AND($W696&gt;=Validation!$B$3,$W696&lt;=Validation!$C$3),"Yes","No"))</f>
        <v/>
      </c>
      <c r="AC696" s="26" t="str">
        <f aca="false">IF($A696="","",$AF696&amp;"|"&amp;TEXT($W696,"yyyy-mm-dd")&amp;"|"&amp;$J696&amp;"|"&amp;$N696)</f>
        <v/>
      </c>
      <c r="AD696" s="27" t="str">
        <f aca="false">IF($AC696="","",IF(COUNTIF($AC$2:$AC$3000,$AC696)&gt;1,"REVIEW","OK"))</f>
        <v/>
      </c>
      <c r="AE696" s="27" t="str">
        <f aca="false">IF(OR($W696=0,$O696=""),"",IF(IFERROR(IF(ISNUMBER($O696),INT($O696),DATE(VALUE(MID(SUBSTITUTE(LEFT($O696,FIND(" ",$O696&amp;" ")-1),"/",REPT(" ",20)),41,20)),VALUE(LEFT(SUBSTITUTE(LEFT($O696,FIND(" ",$O696&amp;" ")-1),"/",REPT(" ",20)),20)),VALUE(MID(SUBSTITUTE(LEFT($O696,FIND(" ",$O696&amp;" ")-1),"/",REPT(" ",20)),21,20)))),0)&gt;$W696,"Late","Same day"))</f>
        <v/>
      </c>
      <c r="AF696" s="26" t="str">
        <f aca="false">IF($A696="","",IFERROR(INDEX(Validation!$C$193:$C$217,MATCH($A696,Validation!$A$193:$A$217,0)),IF(COUNTIF(Validation!$U$19:$U$178,$Z696)&gt;0,$Z696,IF(COUNTIF(Validation!$S$19:$S$178,$AI696)=1,INDEX(Validation!$U$19:$U$178,MATCH($AI696,Validation!$S$19:$S$178,0)),$Z696))))</f>
        <v/>
      </c>
      <c r="AG696" s="27" t="str">
        <f aca="false">IF(COUNTA($A696:$U696)=0,"",IF($A696="","No name",IF($F696="","No date",IF($W696=0,"Date ilegible",IF(NOT(ISNUMBER($N696)),"Hours no numéricas",IF($AA696="NO MATCH","Person no identificada","OK"))))))</f>
        <v/>
      </c>
      <c r="AH696" s="27" t="str">
        <f aca="false">IF($W696=0,"No date",IF($W696&lt;Validation!$B$3,"Before period",IF($W696&gt;Validation!$C$3,"After period","In period")))</f>
        <v>No date</v>
      </c>
      <c r="AI696" s="26" t="str">
        <f aca="false">IF($Y696="","",TRIM(RIGHT(SUBSTITUTE($Y696," ",REPT(" ",50)),50)))</f>
        <v/>
      </c>
      <c r="AJ696" s="27" t="str">
        <f aca="false">IF($A696="","",IF(NOT(ISERROR(MATCH($A696,Validation!$A$193:$A$217,0))),"Manual mapping",IF(COUNTIF(Validation!$U$19:$U$178,$Z696)&gt;0,"Direct",IF(COUNTIF(Validation!$S$19:$S$178,$AI696)=1,"By surname","Unresolved"))))</f>
        <v/>
      </c>
      <c r="AK696" s="28" t="str">
        <f aca="false">IF($L696="","",IF(MATCH($L696,$L$2:$L$3000,0)&lt;&gt;ROW()-1,"",COUNT($AK$1:$AK695)+1))</f>
        <v/>
      </c>
      <c r="AL696" s="28" t="str">
        <f aca="false">IF($G696="","",IF(MATCH($G696,$G$2:$G$3000,0)&lt;&gt;ROW()-1,"",COUNT($AL$1:$AL695)+1))</f>
        <v/>
      </c>
      <c r="AM696" s="28" t="str">
        <f aca="false">IF($H696="","",IF(MATCH($H696,$H$2:$H$3000,0)&lt;&gt;ROW()-1,"",COUNT($AM$1:$AM695)+1))</f>
        <v/>
      </c>
      <c r="AN696" s="28" t="str">
        <f aca="false">IF($I696="","",IF(MATCH($I696,$I$2:$I$3000,0)&lt;&gt;ROW()-1,"",COUNT($AN$1:$AN695)+1))</f>
        <v/>
      </c>
      <c r="AO696" s="28" t="str">
        <f aca="false">IF($Q696="","",IF(MATCH($Q696,$Q$2:$Q$3000,0)&lt;&gt;ROW()-1,"",COUNT($AO$1:$AO695)+1))</f>
        <v/>
      </c>
    </row>
    <row r="697" customFormat="false" ht="12.75" hidden="false" customHeight="true" outlineLevel="0" collapsed="false">
      <c r="W697" s="24" t="n">
        <f aca="false">IF($F697="",0,IFERROR(IF(ISNUMBER($F697),INT($F697),DATE(VALUE(MID(SUBSTITUTE(LEFT($F697,FIND(" ",$F697&amp;" ")-1),"/",REPT(" ",20)),41,20)),VALUE(LEFT(SUBSTITUTE(LEFT($F697,FIND(" ",$F697&amp;" ")-1),"/",REPT(" ",20)),20)),VALUE(MID(SUBSTITUTE(LEFT($F697,FIND(" ",$F697&amp;" ")-1),"/",REPT(" ",20)),21,20)))),0))</f>
        <v>0</v>
      </c>
      <c r="X697" s="25" t="str">
        <f aca="false">IF(ISNUMBER($N697),$N697*Validation!$B$5,"")</f>
        <v/>
      </c>
      <c r="Y697" s="26" t="str">
        <f aca="false">IF($A697="","",SUBSTITUTE(SUBSTITUTE(SUBSTITUTE(SUBSTITUTE(SUBSTITUTE(SUBSTITUTE(SUBSTITUTE(UPPER(TRIM($A697)),"Á","A"),"É","E"),"Í","I"),"Ó","O"),"Ú","U"),"Ñ","N"),"Ü","U"))</f>
        <v/>
      </c>
      <c r="Z697" s="26" t="str">
        <f aca="false">IF($Y697="","",LEFT($Y697,1)&amp;" "&amp;TRIM(RIGHT(SUBSTITUTE($Y697," ",REPT(" ",50)),50)))</f>
        <v/>
      </c>
      <c r="AA697" s="27" t="str">
        <f aca="false">IF($AF697="","",IF(COUNTIF(Validation!$U$19:$U$178,$AF697)&gt;0,"OK","NO MATCH"))</f>
        <v/>
      </c>
      <c r="AB697" s="27" t="str">
        <f aca="false">IF($W697=0,"",IF(AND($W697&gt;=Validation!$B$3,$W697&lt;=Validation!$C$3),"Yes","No"))</f>
        <v/>
      </c>
      <c r="AC697" s="26" t="str">
        <f aca="false">IF($A697="","",$AF697&amp;"|"&amp;TEXT($W697,"yyyy-mm-dd")&amp;"|"&amp;$J697&amp;"|"&amp;$N697)</f>
        <v/>
      </c>
      <c r="AD697" s="27" t="str">
        <f aca="false">IF($AC697="","",IF(COUNTIF($AC$2:$AC$3000,$AC697)&gt;1,"REVIEW","OK"))</f>
        <v/>
      </c>
      <c r="AE697" s="27" t="str">
        <f aca="false">IF(OR($W697=0,$O697=""),"",IF(IFERROR(IF(ISNUMBER($O697),INT($O697),DATE(VALUE(MID(SUBSTITUTE(LEFT($O697,FIND(" ",$O697&amp;" ")-1),"/",REPT(" ",20)),41,20)),VALUE(LEFT(SUBSTITUTE(LEFT($O697,FIND(" ",$O697&amp;" ")-1),"/",REPT(" ",20)),20)),VALUE(MID(SUBSTITUTE(LEFT($O697,FIND(" ",$O697&amp;" ")-1),"/",REPT(" ",20)),21,20)))),0)&gt;$W697,"Late","Same day"))</f>
        <v/>
      </c>
      <c r="AF697" s="26" t="str">
        <f aca="false">IF($A697="","",IFERROR(INDEX(Validation!$C$193:$C$217,MATCH($A697,Validation!$A$193:$A$217,0)),IF(COUNTIF(Validation!$U$19:$U$178,$Z697)&gt;0,$Z697,IF(COUNTIF(Validation!$S$19:$S$178,$AI697)=1,INDEX(Validation!$U$19:$U$178,MATCH($AI697,Validation!$S$19:$S$178,0)),$Z697))))</f>
        <v/>
      </c>
      <c r="AG697" s="27" t="str">
        <f aca="false">IF(COUNTA($A697:$U697)=0,"",IF($A697="","No name",IF($F697="","No date",IF($W697=0,"Date ilegible",IF(NOT(ISNUMBER($N697)),"Hours no numéricas",IF($AA697="NO MATCH","Person no identificada","OK"))))))</f>
        <v/>
      </c>
      <c r="AH697" s="27" t="str">
        <f aca="false">IF($W697=0,"No date",IF($W697&lt;Validation!$B$3,"Before period",IF($W697&gt;Validation!$C$3,"After period","In period")))</f>
        <v>No date</v>
      </c>
      <c r="AI697" s="26" t="str">
        <f aca="false">IF($Y697="","",TRIM(RIGHT(SUBSTITUTE($Y697," ",REPT(" ",50)),50)))</f>
        <v/>
      </c>
      <c r="AJ697" s="27" t="str">
        <f aca="false">IF($A697="","",IF(NOT(ISERROR(MATCH($A697,Validation!$A$193:$A$217,0))),"Manual mapping",IF(COUNTIF(Validation!$U$19:$U$178,$Z697)&gt;0,"Direct",IF(COUNTIF(Validation!$S$19:$S$178,$AI697)=1,"By surname","Unresolved"))))</f>
        <v/>
      </c>
      <c r="AK697" s="28" t="str">
        <f aca="false">IF($L697="","",IF(MATCH($L697,$L$2:$L$3000,0)&lt;&gt;ROW()-1,"",COUNT($AK$1:$AK696)+1))</f>
        <v/>
      </c>
      <c r="AL697" s="28" t="str">
        <f aca="false">IF($G697="","",IF(MATCH($G697,$G$2:$G$3000,0)&lt;&gt;ROW()-1,"",COUNT($AL$1:$AL696)+1))</f>
        <v/>
      </c>
      <c r="AM697" s="28" t="str">
        <f aca="false">IF($H697="","",IF(MATCH($H697,$H$2:$H$3000,0)&lt;&gt;ROW()-1,"",COUNT($AM$1:$AM696)+1))</f>
        <v/>
      </c>
      <c r="AN697" s="28" t="str">
        <f aca="false">IF($I697="","",IF(MATCH($I697,$I$2:$I$3000,0)&lt;&gt;ROW()-1,"",COUNT($AN$1:$AN696)+1))</f>
        <v/>
      </c>
      <c r="AO697" s="28" t="str">
        <f aca="false">IF($Q697="","",IF(MATCH($Q697,$Q$2:$Q$3000,0)&lt;&gt;ROW()-1,"",COUNT($AO$1:$AO696)+1))</f>
        <v/>
      </c>
    </row>
    <row r="698" customFormat="false" ht="12.75" hidden="false" customHeight="true" outlineLevel="0" collapsed="false">
      <c r="W698" s="24" t="n">
        <f aca="false">IF($F698="",0,IFERROR(IF(ISNUMBER($F698),INT($F698),DATE(VALUE(MID(SUBSTITUTE(LEFT($F698,FIND(" ",$F698&amp;" ")-1),"/",REPT(" ",20)),41,20)),VALUE(LEFT(SUBSTITUTE(LEFT($F698,FIND(" ",$F698&amp;" ")-1),"/",REPT(" ",20)),20)),VALUE(MID(SUBSTITUTE(LEFT($F698,FIND(" ",$F698&amp;" ")-1),"/",REPT(" ",20)),21,20)))),0))</f>
        <v>0</v>
      </c>
      <c r="X698" s="25" t="str">
        <f aca="false">IF(ISNUMBER($N698),$N698*Validation!$B$5,"")</f>
        <v/>
      </c>
      <c r="Y698" s="26" t="str">
        <f aca="false">IF($A698="","",SUBSTITUTE(SUBSTITUTE(SUBSTITUTE(SUBSTITUTE(SUBSTITUTE(SUBSTITUTE(SUBSTITUTE(UPPER(TRIM($A698)),"Á","A"),"É","E"),"Í","I"),"Ó","O"),"Ú","U"),"Ñ","N"),"Ü","U"))</f>
        <v/>
      </c>
      <c r="Z698" s="26" t="str">
        <f aca="false">IF($Y698="","",LEFT($Y698,1)&amp;" "&amp;TRIM(RIGHT(SUBSTITUTE($Y698," ",REPT(" ",50)),50)))</f>
        <v/>
      </c>
      <c r="AA698" s="27" t="str">
        <f aca="false">IF($AF698="","",IF(COUNTIF(Validation!$U$19:$U$178,$AF698)&gt;0,"OK","NO MATCH"))</f>
        <v/>
      </c>
      <c r="AB698" s="27" t="str">
        <f aca="false">IF($W698=0,"",IF(AND($W698&gt;=Validation!$B$3,$W698&lt;=Validation!$C$3),"Yes","No"))</f>
        <v/>
      </c>
      <c r="AC698" s="26" t="str">
        <f aca="false">IF($A698="","",$AF698&amp;"|"&amp;TEXT($W698,"yyyy-mm-dd")&amp;"|"&amp;$J698&amp;"|"&amp;$N698)</f>
        <v/>
      </c>
      <c r="AD698" s="27" t="str">
        <f aca="false">IF($AC698="","",IF(COUNTIF($AC$2:$AC$3000,$AC698)&gt;1,"REVIEW","OK"))</f>
        <v/>
      </c>
      <c r="AE698" s="27" t="str">
        <f aca="false">IF(OR($W698=0,$O698=""),"",IF(IFERROR(IF(ISNUMBER($O698),INT($O698),DATE(VALUE(MID(SUBSTITUTE(LEFT($O698,FIND(" ",$O698&amp;" ")-1),"/",REPT(" ",20)),41,20)),VALUE(LEFT(SUBSTITUTE(LEFT($O698,FIND(" ",$O698&amp;" ")-1),"/",REPT(" ",20)),20)),VALUE(MID(SUBSTITUTE(LEFT($O698,FIND(" ",$O698&amp;" ")-1),"/",REPT(" ",20)),21,20)))),0)&gt;$W698,"Late","Same day"))</f>
        <v/>
      </c>
      <c r="AF698" s="26" t="str">
        <f aca="false">IF($A698="","",IFERROR(INDEX(Validation!$C$193:$C$217,MATCH($A698,Validation!$A$193:$A$217,0)),IF(COUNTIF(Validation!$U$19:$U$178,$Z698)&gt;0,$Z698,IF(COUNTIF(Validation!$S$19:$S$178,$AI698)=1,INDEX(Validation!$U$19:$U$178,MATCH($AI698,Validation!$S$19:$S$178,0)),$Z698))))</f>
        <v/>
      </c>
      <c r="AG698" s="27" t="str">
        <f aca="false">IF(COUNTA($A698:$U698)=0,"",IF($A698="","No name",IF($F698="","No date",IF($W698=0,"Date ilegible",IF(NOT(ISNUMBER($N698)),"Hours no numéricas",IF($AA698="NO MATCH","Person no identificada","OK"))))))</f>
        <v/>
      </c>
      <c r="AH698" s="27" t="str">
        <f aca="false">IF($W698=0,"No date",IF($W698&lt;Validation!$B$3,"Before period",IF($W698&gt;Validation!$C$3,"After period","In period")))</f>
        <v>No date</v>
      </c>
      <c r="AI698" s="26" t="str">
        <f aca="false">IF($Y698="","",TRIM(RIGHT(SUBSTITUTE($Y698," ",REPT(" ",50)),50)))</f>
        <v/>
      </c>
      <c r="AJ698" s="27" t="str">
        <f aca="false">IF($A698="","",IF(NOT(ISERROR(MATCH($A698,Validation!$A$193:$A$217,0))),"Manual mapping",IF(COUNTIF(Validation!$U$19:$U$178,$Z698)&gt;0,"Direct",IF(COUNTIF(Validation!$S$19:$S$178,$AI698)=1,"By surname","Unresolved"))))</f>
        <v/>
      </c>
      <c r="AK698" s="28" t="str">
        <f aca="false">IF($L698="","",IF(MATCH($L698,$L$2:$L$3000,0)&lt;&gt;ROW()-1,"",COUNT($AK$1:$AK697)+1))</f>
        <v/>
      </c>
      <c r="AL698" s="28" t="str">
        <f aca="false">IF($G698="","",IF(MATCH($G698,$G$2:$G$3000,0)&lt;&gt;ROW()-1,"",COUNT($AL$1:$AL697)+1))</f>
        <v/>
      </c>
      <c r="AM698" s="28" t="str">
        <f aca="false">IF($H698="","",IF(MATCH($H698,$H$2:$H$3000,0)&lt;&gt;ROW()-1,"",COUNT($AM$1:$AM697)+1))</f>
        <v/>
      </c>
      <c r="AN698" s="28" t="str">
        <f aca="false">IF($I698="","",IF(MATCH($I698,$I$2:$I$3000,0)&lt;&gt;ROW()-1,"",COUNT($AN$1:$AN697)+1))</f>
        <v/>
      </c>
      <c r="AO698" s="28" t="str">
        <f aca="false">IF($Q698="","",IF(MATCH($Q698,$Q$2:$Q$3000,0)&lt;&gt;ROW()-1,"",COUNT($AO$1:$AO697)+1))</f>
        <v/>
      </c>
    </row>
    <row r="699" customFormat="false" ht="12.75" hidden="false" customHeight="true" outlineLevel="0" collapsed="false">
      <c r="W699" s="24" t="n">
        <f aca="false">IF($F699="",0,IFERROR(IF(ISNUMBER($F699),INT($F699),DATE(VALUE(MID(SUBSTITUTE(LEFT($F699,FIND(" ",$F699&amp;" ")-1),"/",REPT(" ",20)),41,20)),VALUE(LEFT(SUBSTITUTE(LEFT($F699,FIND(" ",$F699&amp;" ")-1),"/",REPT(" ",20)),20)),VALUE(MID(SUBSTITUTE(LEFT($F699,FIND(" ",$F699&amp;" ")-1),"/",REPT(" ",20)),21,20)))),0))</f>
        <v>0</v>
      </c>
      <c r="X699" s="25" t="str">
        <f aca="false">IF(ISNUMBER($N699),$N699*Validation!$B$5,"")</f>
        <v/>
      </c>
      <c r="Y699" s="26" t="str">
        <f aca="false">IF($A699="","",SUBSTITUTE(SUBSTITUTE(SUBSTITUTE(SUBSTITUTE(SUBSTITUTE(SUBSTITUTE(SUBSTITUTE(UPPER(TRIM($A699)),"Á","A"),"É","E"),"Í","I"),"Ó","O"),"Ú","U"),"Ñ","N"),"Ü","U"))</f>
        <v/>
      </c>
      <c r="Z699" s="26" t="str">
        <f aca="false">IF($Y699="","",LEFT($Y699,1)&amp;" "&amp;TRIM(RIGHT(SUBSTITUTE($Y699," ",REPT(" ",50)),50)))</f>
        <v/>
      </c>
      <c r="AA699" s="27" t="str">
        <f aca="false">IF($AF699="","",IF(COUNTIF(Validation!$U$19:$U$178,$AF699)&gt;0,"OK","NO MATCH"))</f>
        <v/>
      </c>
      <c r="AB699" s="27" t="str">
        <f aca="false">IF($W699=0,"",IF(AND($W699&gt;=Validation!$B$3,$W699&lt;=Validation!$C$3),"Yes","No"))</f>
        <v/>
      </c>
      <c r="AC699" s="26" t="str">
        <f aca="false">IF($A699="","",$AF699&amp;"|"&amp;TEXT($W699,"yyyy-mm-dd")&amp;"|"&amp;$J699&amp;"|"&amp;$N699)</f>
        <v/>
      </c>
      <c r="AD699" s="27" t="str">
        <f aca="false">IF($AC699="","",IF(COUNTIF($AC$2:$AC$3000,$AC699)&gt;1,"REVIEW","OK"))</f>
        <v/>
      </c>
      <c r="AE699" s="27" t="str">
        <f aca="false">IF(OR($W699=0,$O699=""),"",IF(IFERROR(IF(ISNUMBER($O699),INT($O699),DATE(VALUE(MID(SUBSTITUTE(LEFT($O699,FIND(" ",$O699&amp;" ")-1),"/",REPT(" ",20)),41,20)),VALUE(LEFT(SUBSTITUTE(LEFT($O699,FIND(" ",$O699&amp;" ")-1),"/",REPT(" ",20)),20)),VALUE(MID(SUBSTITUTE(LEFT($O699,FIND(" ",$O699&amp;" ")-1),"/",REPT(" ",20)),21,20)))),0)&gt;$W699,"Late","Same day"))</f>
        <v/>
      </c>
      <c r="AF699" s="26" t="str">
        <f aca="false">IF($A699="","",IFERROR(INDEX(Validation!$C$193:$C$217,MATCH($A699,Validation!$A$193:$A$217,0)),IF(COUNTIF(Validation!$U$19:$U$178,$Z699)&gt;0,$Z699,IF(COUNTIF(Validation!$S$19:$S$178,$AI699)=1,INDEX(Validation!$U$19:$U$178,MATCH($AI699,Validation!$S$19:$S$178,0)),$Z699))))</f>
        <v/>
      </c>
      <c r="AG699" s="27" t="str">
        <f aca="false">IF(COUNTA($A699:$U699)=0,"",IF($A699="","No name",IF($F699="","No date",IF($W699=0,"Date ilegible",IF(NOT(ISNUMBER($N699)),"Hours no numéricas",IF($AA699="NO MATCH","Person no identificada","OK"))))))</f>
        <v/>
      </c>
      <c r="AH699" s="27" t="str">
        <f aca="false">IF($W699=0,"No date",IF($W699&lt;Validation!$B$3,"Before period",IF($W699&gt;Validation!$C$3,"After period","In period")))</f>
        <v>No date</v>
      </c>
      <c r="AI699" s="26" t="str">
        <f aca="false">IF($Y699="","",TRIM(RIGHT(SUBSTITUTE($Y699," ",REPT(" ",50)),50)))</f>
        <v/>
      </c>
      <c r="AJ699" s="27" t="str">
        <f aca="false">IF($A699="","",IF(NOT(ISERROR(MATCH($A699,Validation!$A$193:$A$217,0))),"Manual mapping",IF(COUNTIF(Validation!$U$19:$U$178,$Z699)&gt;0,"Direct",IF(COUNTIF(Validation!$S$19:$S$178,$AI699)=1,"By surname","Unresolved"))))</f>
        <v/>
      </c>
      <c r="AK699" s="28" t="str">
        <f aca="false">IF($L699="","",IF(MATCH($L699,$L$2:$L$3000,0)&lt;&gt;ROW()-1,"",COUNT($AK$1:$AK698)+1))</f>
        <v/>
      </c>
      <c r="AL699" s="28" t="str">
        <f aca="false">IF($G699="","",IF(MATCH($G699,$G$2:$G$3000,0)&lt;&gt;ROW()-1,"",COUNT($AL$1:$AL698)+1))</f>
        <v/>
      </c>
      <c r="AM699" s="28" t="str">
        <f aca="false">IF($H699="","",IF(MATCH($H699,$H$2:$H$3000,0)&lt;&gt;ROW()-1,"",COUNT($AM$1:$AM698)+1))</f>
        <v/>
      </c>
      <c r="AN699" s="28" t="str">
        <f aca="false">IF($I699="","",IF(MATCH($I699,$I$2:$I$3000,0)&lt;&gt;ROW()-1,"",COUNT($AN$1:$AN698)+1))</f>
        <v/>
      </c>
      <c r="AO699" s="28" t="str">
        <f aca="false">IF($Q699="","",IF(MATCH($Q699,$Q$2:$Q$3000,0)&lt;&gt;ROW()-1,"",COUNT($AO$1:$AO698)+1))</f>
        <v/>
      </c>
    </row>
    <row r="700" customFormat="false" ht="12.75" hidden="false" customHeight="true" outlineLevel="0" collapsed="false">
      <c r="W700" s="24" t="n">
        <f aca="false">IF($F700="",0,IFERROR(IF(ISNUMBER($F700),INT($F700),DATE(VALUE(MID(SUBSTITUTE(LEFT($F700,FIND(" ",$F700&amp;" ")-1),"/",REPT(" ",20)),41,20)),VALUE(LEFT(SUBSTITUTE(LEFT($F700,FIND(" ",$F700&amp;" ")-1),"/",REPT(" ",20)),20)),VALUE(MID(SUBSTITUTE(LEFT($F700,FIND(" ",$F700&amp;" ")-1),"/",REPT(" ",20)),21,20)))),0))</f>
        <v>0</v>
      </c>
      <c r="X700" s="25" t="str">
        <f aca="false">IF(ISNUMBER($N700),$N700*Validation!$B$5,"")</f>
        <v/>
      </c>
      <c r="Y700" s="26" t="str">
        <f aca="false">IF($A700="","",SUBSTITUTE(SUBSTITUTE(SUBSTITUTE(SUBSTITUTE(SUBSTITUTE(SUBSTITUTE(SUBSTITUTE(UPPER(TRIM($A700)),"Á","A"),"É","E"),"Í","I"),"Ó","O"),"Ú","U"),"Ñ","N"),"Ü","U"))</f>
        <v/>
      </c>
      <c r="Z700" s="26" t="str">
        <f aca="false">IF($Y700="","",LEFT($Y700,1)&amp;" "&amp;TRIM(RIGHT(SUBSTITUTE($Y700," ",REPT(" ",50)),50)))</f>
        <v/>
      </c>
      <c r="AA700" s="27" t="str">
        <f aca="false">IF($AF700="","",IF(COUNTIF(Validation!$U$19:$U$178,$AF700)&gt;0,"OK","NO MATCH"))</f>
        <v/>
      </c>
      <c r="AB700" s="27" t="str">
        <f aca="false">IF($W700=0,"",IF(AND($W700&gt;=Validation!$B$3,$W700&lt;=Validation!$C$3),"Yes","No"))</f>
        <v/>
      </c>
      <c r="AC700" s="26" t="str">
        <f aca="false">IF($A700="","",$AF700&amp;"|"&amp;TEXT($W700,"yyyy-mm-dd")&amp;"|"&amp;$J700&amp;"|"&amp;$N700)</f>
        <v/>
      </c>
      <c r="AD700" s="27" t="str">
        <f aca="false">IF($AC700="","",IF(COUNTIF($AC$2:$AC$3000,$AC700)&gt;1,"REVIEW","OK"))</f>
        <v/>
      </c>
      <c r="AE700" s="27" t="str">
        <f aca="false">IF(OR($W700=0,$O700=""),"",IF(IFERROR(IF(ISNUMBER($O700),INT($O700),DATE(VALUE(MID(SUBSTITUTE(LEFT($O700,FIND(" ",$O700&amp;" ")-1),"/",REPT(" ",20)),41,20)),VALUE(LEFT(SUBSTITUTE(LEFT($O700,FIND(" ",$O700&amp;" ")-1),"/",REPT(" ",20)),20)),VALUE(MID(SUBSTITUTE(LEFT($O700,FIND(" ",$O700&amp;" ")-1),"/",REPT(" ",20)),21,20)))),0)&gt;$W700,"Late","Same day"))</f>
        <v/>
      </c>
      <c r="AF700" s="26" t="str">
        <f aca="false">IF($A700="","",IFERROR(INDEX(Validation!$C$193:$C$217,MATCH($A700,Validation!$A$193:$A$217,0)),IF(COUNTIF(Validation!$U$19:$U$178,$Z700)&gt;0,$Z700,IF(COUNTIF(Validation!$S$19:$S$178,$AI700)=1,INDEX(Validation!$U$19:$U$178,MATCH($AI700,Validation!$S$19:$S$178,0)),$Z700))))</f>
        <v/>
      </c>
      <c r="AG700" s="27" t="str">
        <f aca="false">IF(COUNTA($A700:$U700)=0,"",IF($A700="","No name",IF($F700="","No date",IF($W700=0,"Date ilegible",IF(NOT(ISNUMBER($N700)),"Hours no numéricas",IF($AA700="NO MATCH","Person no identificada","OK"))))))</f>
        <v/>
      </c>
      <c r="AH700" s="27" t="str">
        <f aca="false">IF($W700=0,"No date",IF($W700&lt;Validation!$B$3,"Before period",IF($W700&gt;Validation!$C$3,"After period","In period")))</f>
        <v>No date</v>
      </c>
      <c r="AI700" s="26" t="str">
        <f aca="false">IF($Y700="","",TRIM(RIGHT(SUBSTITUTE($Y700," ",REPT(" ",50)),50)))</f>
        <v/>
      </c>
      <c r="AJ700" s="27" t="str">
        <f aca="false">IF($A700="","",IF(NOT(ISERROR(MATCH($A700,Validation!$A$193:$A$217,0))),"Manual mapping",IF(COUNTIF(Validation!$U$19:$U$178,$Z700)&gt;0,"Direct",IF(COUNTIF(Validation!$S$19:$S$178,$AI700)=1,"By surname","Unresolved"))))</f>
        <v/>
      </c>
      <c r="AK700" s="28" t="str">
        <f aca="false">IF($L700="","",IF(MATCH($L700,$L$2:$L$3000,0)&lt;&gt;ROW()-1,"",COUNT($AK$1:$AK699)+1))</f>
        <v/>
      </c>
      <c r="AL700" s="28" t="str">
        <f aca="false">IF($G700="","",IF(MATCH($G700,$G$2:$G$3000,0)&lt;&gt;ROW()-1,"",COUNT($AL$1:$AL699)+1))</f>
        <v/>
      </c>
      <c r="AM700" s="28" t="str">
        <f aca="false">IF($H700="","",IF(MATCH($H700,$H$2:$H$3000,0)&lt;&gt;ROW()-1,"",COUNT($AM$1:$AM699)+1))</f>
        <v/>
      </c>
      <c r="AN700" s="28" t="str">
        <f aca="false">IF($I700="","",IF(MATCH($I700,$I$2:$I$3000,0)&lt;&gt;ROW()-1,"",COUNT($AN$1:$AN699)+1))</f>
        <v/>
      </c>
      <c r="AO700" s="28" t="str">
        <f aca="false">IF($Q700="","",IF(MATCH($Q700,$Q$2:$Q$3000,0)&lt;&gt;ROW()-1,"",COUNT($AO$1:$AO699)+1))</f>
        <v/>
      </c>
    </row>
    <row r="701" customFormat="false" ht="12.75" hidden="false" customHeight="true" outlineLevel="0" collapsed="false">
      <c r="W701" s="24" t="n">
        <f aca="false">IF($F701="",0,IFERROR(IF(ISNUMBER($F701),INT($F701),DATE(VALUE(MID(SUBSTITUTE(LEFT($F701,FIND(" ",$F701&amp;" ")-1),"/",REPT(" ",20)),41,20)),VALUE(LEFT(SUBSTITUTE(LEFT($F701,FIND(" ",$F701&amp;" ")-1),"/",REPT(" ",20)),20)),VALUE(MID(SUBSTITUTE(LEFT($F701,FIND(" ",$F701&amp;" ")-1),"/",REPT(" ",20)),21,20)))),0))</f>
        <v>0</v>
      </c>
      <c r="X701" s="25" t="str">
        <f aca="false">IF(ISNUMBER($N701),$N701*Validation!$B$5,"")</f>
        <v/>
      </c>
      <c r="Y701" s="26" t="str">
        <f aca="false">IF($A701="","",SUBSTITUTE(SUBSTITUTE(SUBSTITUTE(SUBSTITUTE(SUBSTITUTE(SUBSTITUTE(SUBSTITUTE(UPPER(TRIM($A701)),"Á","A"),"É","E"),"Í","I"),"Ó","O"),"Ú","U"),"Ñ","N"),"Ü","U"))</f>
        <v/>
      </c>
      <c r="Z701" s="26" t="str">
        <f aca="false">IF($Y701="","",LEFT($Y701,1)&amp;" "&amp;TRIM(RIGHT(SUBSTITUTE($Y701," ",REPT(" ",50)),50)))</f>
        <v/>
      </c>
      <c r="AA701" s="27" t="str">
        <f aca="false">IF($AF701="","",IF(COUNTIF(Validation!$U$19:$U$178,$AF701)&gt;0,"OK","NO MATCH"))</f>
        <v/>
      </c>
      <c r="AB701" s="27" t="str">
        <f aca="false">IF($W701=0,"",IF(AND($W701&gt;=Validation!$B$3,$W701&lt;=Validation!$C$3),"Yes","No"))</f>
        <v/>
      </c>
      <c r="AC701" s="26" t="str">
        <f aca="false">IF($A701="","",$AF701&amp;"|"&amp;TEXT($W701,"yyyy-mm-dd")&amp;"|"&amp;$J701&amp;"|"&amp;$N701)</f>
        <v/>
      </c>
      <c r="AD701" s="27" t="str">
        <f aca="false">IF($AC701="","",IF(COUNTIF($AC$2:$AC$3000,$AC701)&gt;1,"REVIEW","OK"))</f>
        <v/>
      </c>
      <c r="AE701" s="27" t="str">
        <f aca="false">IF(OR($W701=0,$O701=""),"",IF(IFERROR(IF(ISNUMBER($O701),INT($O701),DATE(VALUE(MID(SUBSTITUTE(LEFT($O701,FIND(" ",$O701&amp;" ")-1),"/",REPT(" ",20)),41,20)),VALUE(LEFT(SUBSTITUTE(LEFT($O701,FIND(" ",$O701&amp;" ")-1),"/",REPT(" ",20)),20)),VALUE(MID(SUBSTITUTE(LEFT($O701,FIND(" ",$O701&amp;" ")-1),"/",REPT(" ",20)),21,20)))),0)&gt;$W701,"Late","Same day"))</f>
        <v/>
      </c>
      <c r="AF701" s="26" t="str">
        <f aca="false">IF($A701="","",IFERROR(INDEX(Validation!$C$193:$C$217,MATCH($A701,Validation!$A$193:$A$217,0)),IF(COUNTIF(Validation!$U$19:$U$178,$Z701)&gt;0,$Z701,IF(COUNTIF(Validation!$S$19:$S$178,$AI701)=1,INDEX(Validation!$U$19:$U$178,MATCH($AI701,Validation!$S$19:$S$178,0)),$Z701))))</f>
        <v/>
      </c>
      <c r="AG701" s="27" t="str">
        <f aca="false">IF(COUNTA($A701:$U701)=0,"",IF($A701="","No name",IF($F701="","No date",IF($W701=0,"Date ilegible",IF(NOT(ISNUMBER($N701)),"Hours no numéricas",IF($AA701="NO MATCH","Person no identificada","OK"))))))</f>
        <v/>
      </c>
      <c r="AH701" s="27" t="str">
        <f aca="false">IF($W701=0,"No date",IF($W701&lt;Validation!$B$3,"Before period",IF($W701&gt;Validation!$C$3,"After period","In period")))</f>
        <v>No date</v>
      </c>
      <c r="AI701" s="26" t="str">
        <f aca="false">IF($Y701="","",TRIM(RIGHT(SUBSTITUTE($Y701," ",REPT(" ",50)),50)))</f>
        <v/>
      </c>
      <c r="AJ701" s="27" t="str">
        <f aca="false">IF($A701="","",IF(NOT(ISERROR(MATCH($A701,Validation!$A$193:$A$217,0))),"Manual mapping",IF(COUNTIF(Validation!$U$19:$U$178,$Z701)&gt;0,"Direct",IF(COUNTIF(Validation!$S$19:$S$178,$AI701)=1,"By surname","Unresolved"))))</f>
        <v/>
      </c>
      <c r="AK701" s="28" t="str">
        <f aca="false">IF($L701="","",IF(MATCH($L701,$L$2:$L$3000,0)&lt;&gt;ROW()-1,"",COUNT($AK$1:$AK700)+1))</f>
        <v/>
      </c>
      <c r="AL701" s="28" t="str">
        <f aca="false">IF($G701="","",IF(MATCH($G701,$G$2:$G$3000,0)&lt;&gt;ROW()-1,"",COUNT($AL$1:$AL700)+1))</f>
        <v/>
      </c>
      <c r="AM701" s="28" t="str">
        <f aca="false">IF($H701="","",IF(MATCH($H701,$H$2:$H$3000,0)&lt;&gt;ROW()-1,"",COUNT($AM$1:$AM700)+1))</f>
        <v/>
      </c>
      <c r="AN701" s="28" t="str">
        <f aca="false">IF($I701="","",IF(MATCH($I701,$I$2:$I$3000,0)&lt;&gt;ROW()-1,"",COUNT($AN$1:$AN700)+1))</f>
        <v/>
      </c>
      <c r="AO701" s="28" t="str">
        <f aca="false">IF($Q701="","",IF(MATCH($Q701,$Q$2:$Q$3000,0)&lt;&gt;ROW()-1,"",COUNT($AO$1:$AO700)+1))</f>
        <v/>
      </c>
    </row>
    <row r="702" customFormat="false" ht="12.75" hidden="false" customHeight="true" outlineLevel="0" collapsed="false">
      <c r="W702" s="24" t="n">
        <f aca="false">IF($F702="",0,IFERROR(IF(ISNUMBER($F702),INT($F702),DATE(VALUE(MID(SUBSTITUTE(LEFT($F702,FIND(" ",$F702&amp;" ")-1),"/",REPT(" ",20)),41,20)),VALUE(LEFT(SUBSTITUTE(LEFT($F702,FIND(" ",$F702&amp;" ")-1),"/",REPT(" ",20)),20)),VALUE(MID(SUBSTITUTE(LEFT($F702,FIND(" ",$F702&amp;" ")-1),"/",REPT(" ",20)),21,20)))),0))</f>
        <v>0</v>
      </c>
      <c r="X702" s="25" t="str">
        <f aca="false">IF(ISNUMBER($N702),$N702*Validation!$B$5,"")</f>
        <v/>
      </c>
      <c r="Y702" s="26" t="str">
        <f aca="false">IF($A702="","",SUBSTITUTE(SUBSTITUTE(SUBSTITUTE(SUBSTITUTE(SUBSTITUTE(SUBSTITUTE(SUBSTITUTE(UPPER(TRIM($A702)),"Á","A"),"É","E"),"Í","I"),"Ó","O"),"Ú","U"),"Ñ","N"),"Ü","U"))</f>
        <v/>
      </c>
      <c r="Z702" s="26" t="str">
        <f aca="false">IF($Y702="","",LEFT($Y702,1)&amp;" "&amp;TRIM(RIGHT(SUBSTITUTE($Y702," ",REPT(" ",50)),50)))</f>
        <v/>
      </c>
      <c r="AA702" s="27" t="str">
        <f aca="false">IF($AF702="","",IF(COUNTIF(Validation!$U$19:$U$178,$AF702)&gt;0,"OK","NO MATCH"))</f>
        <v/>
      </c>
      <c r="AB702" s="27" t="str">
        <f aca="false">IF($W702=0,"",IF(AND($W702&gt;=Validation!$B$3,$W702&lt;=Validation!$C$3),"Yes","No"))</f>
        <v/>
      </c>
      <c r="AC702" s="26" t="str">
        <f aca="false">IF($A702="","",$AF702&amp;"|"&amp;TEXT($W702,"yyyy-mm-dd")&amp;"|"&amp;$J702&amp;"|"&amp;$N702)</f>
        <v/>
      </c>
      <c r="AD702" s="27" t="str">
        <f aca="false">IF($AC702="","",IF(COUNTIF($AC$2:$AC$3000,$AC702)&gt;1,"REVIEW","OK"))</f>
        <v/>
      </c>
      <c r="AE702" s="27" t="str">
        <f aca="false">IF(OR($W702=0,$O702=""),"",IF(IFERROR(IF(ISNUMBER($O702),INT($O702),DATE(VALUE(MID(SUBSTITUTE(LEFT($O702,FIND(" ",$O702&amp;" ")-1),"/",REPT(" ",20)),41,20)),VALUE(LEFT(SUBSTITUTE(LEFT($O702,FIND(" ",$O702&amp;" ")-1),"/",REPT(" ",20)),20)),VALUE(MID(SUBSTITUTE(LEFT($O702,FIND(" ",$O702&amp;" ")-1),"/",REPT(" ",20)),21,20)))),0)&gt;$W702,"Late","Same day"))</f>
        <v/>
      </c>
      <c r="AF702" s="26" t="str">
        <f aca="false">IF($A702="","",IFERROR(INDEX(Validation!$C$193:$C$217,MATCH($A702,Validation!$A$193:$A$217,0)),IF(COUNTIF(Validation!$U$19:$U$178,$Z702)&gt;0,$Z702,IF(COUNTIF(Validation!$S$19:$S$178,$AI702)=1,INDEX(Validation!$U$19:$U$178,MATCH($AI702,Validation!$S$19:$S$178,0)),$Z702))))</f>
        <v/>
      </c>
      <c r="AG702" s="27" t="str">
        <f aca="false">IF(COUNTA($A702:$U702)=0,"",IF($A702="","No name",IF($F702="","No date",IF($W702=0,"Date ilegible",IF(NOT(ISNUMBER($N702)),"Hours no numéricas",IF($AA702="NO MATCH","Person no identificada","OK"))))))</f>
        <v/>
      </c>
      <c r="AH702" s="27" t="str">
        <f aca="false">IF($W702=0,"No date",IF($W702&lt;Validation!$B$3,"Before period",IF($W702&gt;Validation!$C$3,"After period","In period")))</f>
        <v>No date</v>
      </c>
      <c r="AI702" s="26" t="str">
        <f aca="false">IF($Y702="","",TRIM(RIGHT(SUBSTITUTE($Y702," ",REPT(" ",50)),50)))</f>
        <v/>
      </c>
      <c r="AJ702" s="27" t="str">
        <f aca="false">IF($A702="","",IF(NOT(ISERROR(MATCH($A702,Validation!$A$193:$A$217,0))),"Manual mapping",IF(COUNTIF(Validation!$U$19:$U$178,$Z702)&gt;0,"Direct",IF(COUNTIF(Validation!$S$19:$S$178,$AI702)=1,"By surname","Unresolved"))))</f>
        <v/>
      </c>
      <c r="AK702" s="28" t="str">
        <f aca="false">IF($L702="","",IF(MATCH($L702,$L$2:$L$3000,0)&lt;&gt;ROW()-1,"",COUNT($AK$1:$AK701)+1))</f>
        <v/>
      </c>
      <c r="AL702" s="28" t="str">
        <f aca="false">IF($G702="","",IF(MATCH($G702,$G$2:$G$3000,0)&lt;&gt;ROW()-1,"",COUNT($AL$1:$AL701)+1))</f>
        <v/>
      </c>
      <c r="AM702" s="28" t="str">
        <f aca="false">IF($H702="","",IF(MATCH($H702,$H$2:$H$3000,0)&lt;&gt;ROW()-1,"",COUNT($AM$1:$AM701)+1))</f>
        <v/>
      </c>
      <c r="AN702" s="28" t="str">
        <f aca="false">IF($I702="","",IF(MATCH($I702,$I$2:$I$3000,0)&lt;&gt;ROW()-1,"",COUNT($AN$1:$AN701)+1))</f>
        <v/>
      </c>
      <c r="AO702" s="28" t="str">
        <f aca="false">IF($Q702="","",IF(MATCH($Q702,$Q$2:$Q$3000,0)&lt;&gt;ROW()-1,"",COUNT($AO$1:$AO701)+1))</f>
        <v/>
      </c>
    </row>
    <row r="703" customFormat="false" ht="12.75" hidden="false" customHeight="true" outlineLevel="0" collapsed="false">
      <c r="W703" s="24" t="n">
        <f aca="false">IF($F703="",0,IFERROR(IF(ISNUMBER($F703),INT($F703),DATE(VALUE(MID(SUBSTITUTE(LEFT($F703,FIND(" ",$F703&amp;" ")-1),"/",REPT(" ",20)),41,20)),VALUE(LEFT(SUBSTITUTE(LEFT($F703,FIND(" ",$F703&amp;" ")-1),"/",REPT(" ",20)),20)),VALUE(MID(SUBSTITUTE(LEFT($F703,FIND(" ",$F703&amp;" ")-1),"/",REPT(" ",20)),21,20)))),0))</f>
        <v>0</v>
      </c>
      <c r="X703" s="25" t="str">
        <f aca="false">IF(ISNUMBER($N703),$N703*Validation!$B$5,"")</f>
        <v/>
      </c>
      <c r="Y703" s="26" t="str">
        <f aca="false">IF($A703="","",SUBSTITUTE(SUBSTITUTE(SUBSTITUTE(SUBSTITUTE(SUBSTITUTE(SUBSTITUTE(SUBSTITUTE(UPPER(TRIM($A703)),"Á","A"),"É","E"),"Í","I"),"Ó","O"),"Ú","U"),"Ñ","N"),"Ü","U"))</f>
        <v/>
      </c>
      <c r="Z703" s="26" t="str">
        <f aca="false">IF($Y703="","",LEFT($Y703,1)&amp;" "&amp;TRIM(RIGHT(SUBSTITUTE($Y703," ",REPT(" ",50)),50)))</f>
        <v/>
      </c>
      <c r="AA703" s="27" t="str">
        <f aca="false">IF($AF703="","",IF(COUNTIF(Validation!$U$19:$U$178,$AF703)&gt;0,"OK","NO MATCH"))</f>
        <v/>
      </c>
      <c r="AB703" s="27" t="str">
        <f aca="false">IF($W703=0,"",IF(AND($W703&gt;=Validation!$B$3,$W703&lt;=Validation!$C$3),"Yes","No"))</f>
        <v/>
      </c>
      <c r="AC703" s="26" t="str">
        <f aca="false">IF($A703="","",$AF703&amp;"|"&amp;TEXT($W703,"yyyy-mm-dd")&amp;"|"&amp;$J703&amp;"|"&amp;$N703)</f>
        <v/>
      </c>
      <c r="AD703" s="27" t="str">
        <f aca="false">IF($AC703="","",IF(COUNTIF($AC$2:$AC$3000,$AC703)&gt;1,"REVIEW","OK"))</f>
        <v/>
      </c>
      <c r="AE703" s="27" t="str">
        <f aca="false">IF(OR($W703=0,$O703=""),"",IF(IFERROR(IF(ISNUMBER($O703),INT($O703),DATE(VALUE(MID(SUBSTITUTE(LEFT($O703,FIND(" ",$O703&amp;" ")-1),"/",REPT(" ",20)),41,20)),VALUE(LEFT(SUBSTITUTE(LEFT($O703,FIND(" ",$O703&amp;" ")-1),"/",REPT(" ",20)),20)),VALUE(MID(SUBSTITUTE(LEFT($O703,FIND(" ",$O703&amp;" ")-1),"/",REPT(" ",20)),21,20)))),0)&gt;$W703,"Late","Same day"))</f>
        <v/>
      </c>
      <c r="AF703" s="26" t="str">
        <f aca="false">IF($A703="","",IFERROR(INDEX(Validation!$C$193:$C$217,MATCH($A703,Validation!$A$193:$A$217,0)),IF(COUNTIF(Validation!$U$19:$U$178,$Z703)&gt;0,$Z703,IF(COUNTIF(Validation!$S$19:$S$178,$AI703)=1,INDEX(Validation!$U$19:$U$178,MATCH($AI703,Validation!$S$19:$S$178,0)),$Z703))))</f>
        <v/>
      </c>
      <c r="AG703" s="27" t="str">
        <f aca="false">IF(COUNTA($A703:$U703)=0,"",IF($A703="","No name",IF($F703="","No date",IF($W703=0,"Date ilegible",IF(NOT(ISNUMBER($N703)),"Hours no numéricas",IF($AA703="NO MATCH","Person no identificada","OK"))))))</f>
        <v/>
      </c>
      <c r="AH703" s="27" t="str">
        <f aca="false">IF($W703=0,"No date",IF($W703&lt;Validation!$B$3,"Before period",IF($W703&gt;Validation!$C$3,"After period","In period")))</f>
        <v>No date</v>
      </c>
      <c r="AI703" s="26" t="str">
        <f aca="false">IF($Y703="","",TRIM(RIGHT(SUBSTITUTE($Y703," ",REPT(" ",50)),50)))</f>
        <v/>
      </c>
      <c r="AJ703" s="27" t="str">
        <f aca="false">IF($A703="","",IF(NOT(ISERROR(MATCH($A703,Validation!$A$193:$A$217,0))),"Manual mapping",IF(COUNTIF(Validation!$U$19:$U$178,$Z703)&gt;0,"Direct",IF(COUNTIF(Validation!$S$19:$S$178,$AI703)=1,"By surname","Unresolved"))))</f>
        <v/>
      </c>
      <c r="AK703" s="28" t="str">
        <f aca="false">IF($L703="","",IF(MATCH($L703,$L$2:$L$3000,0)&lt;&gt;ROW()-1,"",COUNT($AK$1:$AK702)+1))</f>
        <v/>
      </c>
      <c r="AL703" s="28" t="str">
        <f aca="false">IF($G703="","",IF(MATCH($G703,$G$2:$G$3000,0)&lt;&gt;ROW()-1,"",COUNT($AL$1:$AL702)+1))</f>
        <v/>
      </c>
      <c r="AM703" s="28" t="str">
        <f aca="false">IF($H703="","",IF(MATCH($H703,$H$2:$H$3000,0)&lt;&gt;ROW()-1,"",COUNT($AM$1:$AM702)+1))</f>
        <v/>
      </c>
      <c r="AN703" s="28" t="str">
        <f aca="false">IF($I703="","",IF(MATCH($I703,$I$2:$I$3000,0)&lt;&gt;ROW()-1,"",COUNT($AN$1:$AN702)+1))</f>
        <v/>
      </c>
      <c r="AO703" s="28" t="str">
        <f aca="false">IF($Q703="","",IF(MATCH($Q703,$Q$2:$Q$3000,0)&lt;&gt;ROW()-1,"",COUNT($AO$1:$AO702)+1))</f>
        <v/>
      </c>
    </row>
    <row r="704" customFormat="false" ht="12.75" hidden="false" customHeight="true" outlineLevel="0" collapsed="false">
      <c r="W704" s="24" t="n">
        <f aca="false">IF($F704="",0,IFERROR(IF(ISNUMBER($F704),INT($F704),DATE(VALUE(MID(SUBSTITUTE(LEFT($F704,FIND(" ",$F704&amp;" ")-1),"/",REPT(" ",20)),41,20)),VALUE(LEFT(SUBSTITUTE(LEFT($F704,FIND(" ",$F704&amp;" ")-1),"/",REPT(" ",20)),20)),VALUE(MID(SUBSTITUTE(LEFT($F704,FIND(" ",$F704&amp;" ")-1),"/",REPT(" ",20)),21,20)))),0))</f>
        <v>0</v>
      </c>
      <c r="X704" s="25" t="str">
        <f aca="false">IF(ISNUMBER($N704),$N704*Validation!$B$5,"")</f>
        <v/>
      </c>
      <c r="Y704" s="26" t="str">
        <f aca="false">IF($A704="","",SUBSTITUTE(SUBSTITUTE(SUBSTITUTE(SUBSTITUTE(SUBSTITUTE(SUBSTITUTE(SUBSTITUTE(UPPER(TRIM($A704)),"Á","A"),"É","E"),"Í","I"),"Ó","O"),"Ú","U"),"Ñ","N"),"Ü","U"))</f>
        <v/>
      </c>
      <c r="Z704" s="26" t="str">
        <f aca="false">IF($Y704="","",LEFT($Y704,1)&amp;" "&amp;TRIM(RIGHT(SUBSTITUTE($Y704," ",REPT(" ",50)),50)))</f>
        <v/>
      </c>
      <c r="AA704" s="27" t="str">
        <f aca="false">IF($AF704="","",IF(COUNTIF(Validation!$U$19:$U$178,$AF704)&gt;0,"OK","NO MATCH"))</f>
        <v/>
      </c>
      <c r="AB704" s="27" t="str">
        <f aca="false">IF($W704=0,"",IF(AND($W704&gt;=Validation!$B$3,$W704&lt;=Validation!$C$3),"Yes","No"))</f>
        <v/>
      </c>
      <c r="AC704" s="26" t="str">
        <f aca="false">IF($A704="","",$AF704&amp;"|"&amp;TEXT($W704,"yyyy-mm-dd")&amp;"|"&amp;$J704&amp;"|"&amp;$N704)</f>
        <v/>
      </c>
      <c r="AD704" s="27" t="str">
        <f aca="false">IF($AC704="","",IF(COUNTIF($AC$2:$AC$3000,$AC704)&gt;1,"REVIEW","OK"))</f>
        <v/>
      </c>
      <c r="AE704" s="27" t="str">
        <f aca="false">IF(OR($W704=0,$O704=""),"",IF(IFERROR(IF(ISNUMBER($O704),INT($O704),DATE(VALUE(MID(SUBSTITUTE(LEFT($O704,FIND(" ",$O704&amp;" ")-1),"/",REPT(" ",20)),41,20)),VALUE(LEFT(SUBSTITUTE(LEFT($O704,FIND(" ",$O704&amp;" ")-1),"/",REPT(" ",20)),20)),VALUE(MID(SUBSTITUTE(LEFT($O704,FIND(" ",$O704&amp;" ")-1),"/",REPT(" ",20)),21,20)))),0)&gt;$W704,"Late","Same day"))</f>
        <v/>
      </c>
      <c r="AF704" s="26" t="str">
        <f aca="false">IF($A704="","",IFERROR(INDEX(Validation!$C$193:$C$217,MATCH($A704,Validation!$A$193:$A$217,0)),IF(COUNTIF(Validation!$U$19:$U$178,$Z704)&gt;0,$Z704,IF(COUNTIF(Validation!$S$19:$S$178,$AI704)=1,INDEX(Validation!$U$19:$U$178,MATCH($AI704,Validation!$S$19:$S$178,0)),$Z704))))</f>
        <v/>
      </c>
      <c r="AG704" s="27" t="str">
        <f aca="false">IF(COUNTA($A704:$U704)=0,"",IF($A704="","No name",IF($F704="","No date",IF($W704=0,"Date ilegible",IF(NOT(ISNUMBER($N704)),"Hours no numéricas",IF($AA704="NO MATCH","Person no identificada","OK"))))))</f>
        <v/>
      </c>
      <c r="AH704" s="27" t="str">
        <f aca="false">IF($W704=0,"No date",IF($W704&lt;Validation!$B$3,"Before period",IF($W704&gt;Validation!$C$3,"After period","In period")))</f>
        <v>No date</v>
      </c>
      <c r="AI704" s="26" t="str">
        <f aca="false">IF($Y704="","",TRIM(RIGHT(SUBSTITUTE($Y704," ",REPT(" ",50)),50)))</f>
        <v/>
      </c>
      <c r="AJ704" s="27" t="str">
        <f aca="false">IF($A704="","",IF(NOT(ISERROR(MATCH($A704,Validation!$A$193:$A$217,0))),"Manual mapping",IF(COUNTIF(Validation!$U$19:$U$178,$Z704)&gt;0,"Direct",IF(COUNTIF(Validation!$S$19:$S$178,$AI704)=1,"By surname","Unresolved"))))</f>
        <v/>
      </c>
      <c r="AK704" s="28" t="str">
        <f aca="false">IF($L704="","",IF(MATCH($L704,$L$2:$L$3000,0)&lt;&gt;ROW()-1,"",COUNT($AK$1:$AK703)+1))</f>
        <v/>
      </c>
      <c r="AL704" s="28" t="str">
        <f aca="false">IF($G704="","",IF(MATCH($G704,$G$2:$G$3000,0)&lt;&gt;ROW()-1,"",COUNT($AL$1:$AL703)+1))</f>
        <v/>
      </c>
      <c r="AM704" s="28" t="str">
        <f aca="false">IF($H704="","",IF(MATCH($H704,$H$2:$H$3000,0)&lt;&gt;ROW()-1,"",COUNT($AM$1:$AM703)+1))</f>
        <v/>
      </c>
      <c r="AN704" s="28" t="str">
        <f aca="false">IF($I704="","",IF(MATCH($I704,$I$2:$I$3000,0)&lt;&gt;ROW()-1,"",COUNT($AN$1:$AN703)+1))</f>
        <v/>
      </c>
      <c r="AO704" s="28" t="str">
        <f aca="false">IF($Q704="","",IF(MATCH($Q704,$Q$2:$Q$3000,0)&lt;&gt;ROW()-1,"",COUNT($AO$1:$AO703)+1))</f>
        <v/>
      </c>
    </row>
    <row r="705" customFormat="false" ht="12.75" hidden="false" customHeight="true" outlineLevel="0" collapsed="false">
      <c r="W705" s="24" t="n">
        <f aca="false">IF($F705="",0,IFERROR(IF(ISNUMBER($F705),INT($F705),DATE(VALUE(MID(SUBSTITUTE(LEFT($F705,FIND(" ",$F705&amp;" ")-1),"/",REPT(" ",20)),41,20)),VALUE(LEFT(SUBSTITUTE(LEFT($F705,FIND(" ",$F705&amp;" ")-1),"/",REPT(" ",20)),20)),VALUE(MID(SUBSTITUTE(LEFT($F705,FIND(" ",$F705&amp;" ")-1),"/",REPT(" ",20)),21,20)))),0))</f>
        <v>0</v>
      </c>
      <c r="X705" s="25" t="str">
        <f aca="false">IF(ISNUMBER($N705),$N705*Validation!$B$5,"")</f>
        <v/>
      </c>
      <c r="Y705" s="26" t="str">
        <f aca="false">IF($A705="","",SUBSTITUTE(SUBSTITUTE(SUBSTITUTE(SUBSTITUTE(SUBSTITUTE(SUBSTITUTE(SUBSTITUTE(UPPER(TRIM($A705)),"Á","A"),"É","E"),"Í","I"),"Ó","O"),"Ú","U"),"Ñ","N"),"Ü","U"))</f>
        <v/>
      </c>
      <c r="Z705" s="26" t="str">
        <f aca="false">IF($Y705="","",LEFT($Y705,1)&amp;" "&amp;TRIM(RIGHT(SUBSTITUTE($Y705," ",REPT(" ",50)),50)))</f>
        <v/>
      </c>
      <c r="AA705" s="27" t="str">
        <f aca="false">IF($AF705="","",IF(COUNTIF(Validation!$U$19:$U$178,$AF705)&gt;0,"OK","NO MATCH"))</f>
        <v/>
      </c>
      <c r="AB705" s="27" t="str">
        <f aca="false">IF($W705=0,"",IF(AND($W705&gt;=Validation!$B$3,$W705&lt;=Validation!$C$3),"Yes","No"))</f>
        <v/>
      </c>
      <c r="AC705" s="26" t="str">
        <f aca="false">IF($A705="","",$AF705&amp;"|"&amp;TEXT($W705,"yyyy-mm-dd")&amp;"|"&amp;$J705&amp;"|"&amp;$N705)</f>
        <v/>
      </c>
      <c r="AD705" s="27" t="str">
        <f aca="false">IF($AC705="","",IF(COUNTIF($AC$2:$AC$3000,$AC705)&gt;1,"REVIEW","OK"))</f>
        <v/>
      </c>
      <c r="AE705" s="27" t="str">
        <f aca="false">IF(OR($W705=0,$O705=""),"",IF(IFERROR(IF(ISNUMBER($O705),INT($O705),DATE(VALUE(MID(SUBSTITUTE(LEFT($O705,FIND(" ",$O705&amp;" ")-1),"/",REPT(" ",20)),41,20)),VALUE(LEFT(SUBSTITUTE(LEFT($O705,FIND(" ",$O705&amp;" ")-1),"/",REPT(" ",20)),20)),VALUE(MID(SUBSTITUTE(LEFT($O705,FIND(" ",$O705&amp;" ")-1),"/",REPT(" ",20)),21,20)))),0)&gt;$W705,"Late","Same day"))</f>
        <v/>
      </c>
      <c r="AF705" s="26" t="str">
        <f aca="false">IF($A705="","",IFERROR(INDEX(Validation!$C$193:$C$217,MATCH($A705,Validation!$A$193:$A$217,0)),IF(COUNTIF(Validation!$U$19:$U$178,$Z705)&gt;0,$Z705,IF(COUNTIF(Validation!$S$19:$S$178,$AI705)=1,INDEX(Validation!$U$19:$U$178,MATCH($AI705,Validation!$S$19:$S$178,0)),$Z705))))</f>
        <v/>
      </c>
      <c r="AG705" s="27" t="str">
        <f aca="false">IF(COUNTA($A705:$U705)=0,"",IF($A705="","No name",IF($F705="","No date",IF($W705=0,"Date ilegible",IF(NOT(ISNUMBER($N705)),"Hours no numéricas",IF($AA705="NO MATCH","Person no identificada","OK"))))))</f>
        <v/>
      </c>
      <c r="AH705" s="27" t="str">
        <f aca="false">IF($W705=0,"No date",IF($W705&lt;Validation!$B$3,"Before period",IF($W705&gt;Validation!$C$3,"After period","In period")))</f>
        <v>No date</v>
      </c>
      <c r="AI705" s="26" t="str">
        <f aca="false">IF($Y705="","",TRIM(RIGHT(SUBSTITUTE($Y705," ",REPT(" ",50)),50)))</f>
        <v/>
      </c>
      <c r="AJ705" s="27" t="str">
        <f aca="false">IF($A705="","",IF(NOT(ISERROR(MATCH($A705,Validation!$A$193:$A$217,0))),"Manual mapping",IF(COUNTIF(Validation!$U$19:$U$178,$Z705)&gt;0,"Direct",IF(COUNTIF(Validation!$S$19:$S$178,$AI705)=1,"By surname","Unresolved"))))</f>
        <v/>
      </c>
      <c r="AK705" s="28" t="str">
        <f aca="false">IF($L705="","",IF(MATCH($L705,$L$2:$L$3000,0)&lt;&gt;ROW()-1,"",COUNT($AK$1:$AK704)+1))</f>
        <v/>
      </c>
      <c r="AL705" s="28" t="str">
        <f aca="false">IF($G705="","",IF(MATCH($G705,$G$2:$G$3000,0)&lt;&gt;ROW()-1,"",COUNT($AL$1:$AL704)+1))</f>
        <v/>
      </c>
      <c r="AM705" s="28" t="str">
        <f aca="false">IF($H705="","",IF(MATCH($H705,$H$2:$H$3000,0)&lt;&gt;ROW()-1,"",COUNT($AM$1:$AM704)+1))</f>
        <v/>
      </c>
      <c r="AN705" s="28" t="str">
        <f aca="false">IF($I705="","",IF(MATCH($I705,$I$2:$I$3000,0)&lt;&gt;ROW()-1,"",COUNT($AN$1:$AN704)+1))</f>
        <v/>
      </c>
      <c r="AO705" s="28" t="str">
        <f aca="false">IF($Q705="","",IF(MATCH($Q705,$Q$2:$Q$3000,0)&lt;&gt;ROW()-1,"",COUNT($AO$1:$AO704)+1))</f>
        <v/>
      </c>
    </row>
    <row r="706" customFormat="false" ht="12.75" hidden="false" customHeight="true" outlineLevel="0" collapsed="false">
      <c r="W706" s="24" t="n">
        <f aca="false">IF($F706="",0,IFERROR(IF(ISNUMBER($F706),INT($F706),DATE(VALUE(MID(SUBSTITUTE(LEFT($F706,FIND(" ",$F706&amp;" ")-1),"/",REPT(" ",20)),41,20)),VALUE(LEFT(SUBSTITUTE(LEFT($F706,FIND(" ",$F706&amp;" ")-1),"/",REPT(" ",20)),20)),VALUE(MID(SUBSTITUTE(LEFT($F706,FIND(" ",$F706&amp;" ")-1),"/",REPT(" ",20)),21,20)))),0))</f>
        <v>0</v>
      </c>
      <c r="X706" s="25" t="str">
        <f aca="false">IF(ISNUMBER($N706),$N706*Validation!$B$5,"")</f>
        <v/>
      </c>
      <c r="Y706" s="26" t="str">
        <f aca="false">IF($A706="","",SUBSTITUTE(SUBSTITUTE(SUBSTITUTE(SUBSTITUTE(SUBSTITUTE(SUBSTITUTE(SUBSTITUTE(UPPER(TRIM($A706)),"Á","A"),"É","E"),"Í","I"),"Ó","O"),"Ú","U"),"Ñ","N"),"Ü","U"))</f>
        <v/>
      </c>
      <c r="Z706" s="26" t="str">
        <f aca="false">IF($Y706="","",LEFT($Y706,1)&amp;" "&amp;TRIM(RIGHT(SUBSTITUTE($Y706," ",REPT(" ",50)),50)))</f>
        <v/>
      </c>
      <c r="AA706" s="27" t="str">
        <f aca="false">IF($AF706="","",IF(COUNTIF(Validation!$U$19:$U$178,$AF706)&gt;0,"OK","NO MATCH"))</f>
        <v/>
      </c>
      <c r="AB706" s="27" t="str">
        <f aca="false">IF($W706=0,"",IF(AND($W706&gt;=Validation!$B$3,$W706&lt;=Validation!$C$3),"Yes","No"))</f>
        <v/>
      </c>
      <c r="AC706" s="26" t="str">
        <f aca="false">IF($A706="","",$AF706&amp;"|"&amp;TEXT($W706,"yyyy-mm-dd")&amp;"|"&amp;$J706&amp;"|"&amp;$N706)</f>
        <v/>
      </c>
      <c r="AD706" s="27" t="str">
        <f aca="false">IF($AC706="","",IF(COUNTIF($AC$2:$AC$3000,$AC706)&gt;1,"REVIEW","OK"))</f>
        <v/>
      </c>
      <c r="AE706" s="27" t="str">
        <f aca="false">IF(OR($W706=0,$O706=""),"",IF(IFERROR(IF(ISNUMBER($O706),INT($O706),DATE(VALUE(MID(SUBSTITUTE(LEFT($O706,FIND(" ",$O706&amp;" ")-1),"/",REPT(" ",20)),41,20)),VALUE(LEFT(SUBSTITUTE(LEFT($O706,FIND(" ",$O706&amp;" ")-1),"/",REPT(" ",20)),20)),VALUE(MID(SUBSTITUTE(LEFT($O706,FIND(" ",$O706&amp;" ")-1),"/",REPT(" ",20)),21,20)))),0)&gt;$W706,"Late","Same day"))</f>
        <v/>
      </c>
      <c r="AF706" s="26" t="str">
        <f aca="false">IF($A706="","",IFERROR(INDEX(Validation!$C$193:$C$217,MATCH($A706,Validation!$A$193:$A$217,0)),IF(COUNTIF(Validation!$U$19:$U$178,$Z706)&gt;0,$Z706,IF(COUNTIF(Validation!$S$19:$S$178,$AI706)=1,INDEX(Validation!$U$19:$U$178,MATCH($AI706,Validation!$S$19:$S$178,0)),$Z706))))</f>
        <v/>
      </c>
      <c r="AG706" s="27" t="str">
        <f aca="false">IF(COUNTA($A706:$U706)=0,"",IF($A706="","No name",IF($F706="","No date",IF($W706=0,"Date ilegible",IF(NOT(ISNUMBER($N706)),"Hours no numéricas",IF($AA706="NO MATCH","Person no identificada","OK"))))))</f>
        <v/>
      </c>
      <c r="AH706" s="27" t="str">
        <f aca="false">IF($W706=0,"No date",IF($W706&lt;Validation!$B$3,"Before period",IF($W706&gt;Validation!$C$3,"After period","In period")))</f>
        <v>No date</v>
      </c>
      <c r="AI706" s="26" t="str">
        <f aca="false">IF($Y706="","",TRIM(RIGHT(SUBSTITUTE($Y706," ",REPT(" ",50)),50)))</f>
        <v/>
      </c>
      <c r="AJ706" s="27" t="str">
        <f aca="false">IF($A706="","",IF(NOT(ISERROR(MATCH($A706,Validation!$A$193:$A$217,0))),"Manual mapping",IF(COUNTIF(Validation!$U$19:$U$178,$Z706)&gt;0,"Direct",IF(COUNTIF(Validation!$S$19:$S$178,$AI706)=1,"By surname","Unresolved"))))</f>
        <v/>
      </c>
      <c r="AK706" s="28" t="str">
        <f aca="false">IF($L706="","",IF(MATCH($L706,$L$2:$L$3000,0)&lt;&gt;ROW()-1,"",COUNT($AK$1:$AK705)+1))</f>
        <v/>
      </c>
      <c r="AL706" s="28" t="str">
        <f aca="false">IF($G706="","",IF(MATCH($G706,$G$2:$G$3000,0)&lt;&gt;ROW()-1,"",COUNT($AL$1:$AL705)+1))</f>
        <v/>
      </c>
      <c r="AM706" s="28" t="str">
        <f aca="false">IF($H706="","",IF(MATCH($H706,$H$2:$H$3000,0)&lt;&gt;ROW()-1,"",COUNT($AM$1:$AM705)+1))</f>
        <v/>
      </c>
      <c r="AN706" s="28" t="str">
        <f aca="false">IF($I706="","",IF(MATCH($I706,$I$2:$I$3000,0)&lt;&gt;ROW()-1,"",COUNT($AN$1:$AN705)+1))</f>
        <v/>
      </c>
      <c r="AO706" s="28" t="str">
        <f aca="false">IF($Q706="","",IF(MATCH($Q706,$Q$2:$Q$3000,0)&lt;&gt;ROW()-1,"",COUNT($AO$1:$AO705)+1))</f>
        <v/>
      </c>
    </row>
    <row r="707" customFormat="false" ht="12.75" hidden="false" customHeight="true" outlineLevel="0" collapsed="false">
      <c r="W707" s="24" t="n">
        <f aca="false">IF($F707="",0,IFERROR(IF(ISNUMBER($F707),INT($F707),DATE(VALUE(MID(SUBSTITUTE(LEFT($F707,FIND(" ",$F707&amp;" ")-1),"/",REPT(" ",20)),41,20)),VALUE(LEFT(SUBSTITUTE(LEFT($F707,FIND(" ",$F707&amp;" ")-1),"/",REPT(" ",20)),20)),VALUE(MID(SUBSTITUTE(LEFT($F707,FIND(" ",$F707&amp;" ")-1),"/",REPT(" ",20)),21,20)))),0))</f>
        <v>0</v>
      </c>
      <c r="X707" s="25" t="str">
        <f aca="false">IF(ISNUMBER($N707),$N707*Validation!$B$5,"")</f>
        <v/>
      </c>
      <c r="Y707" s="26" t="str">
        <f aca="false">IF($A707="","",SUBSTITUTE(SUBSTITUTE(SUBSTITUTE(SUBSTITUTE(SUBSTITUTE(SUBSTITUTE(SUBSTITUTE(UPPER(TRIM($A707)),"Á","A"),"É","E"),"Í","I"),"Ó","O"),"Ú","U"),"Ñ","N"),"Ü","U"))</f>
        <v/>
      </c>
      <c r="Z707" s="26" t="str">
        <f aca="false">IF($Y707="","",LEFT($Y707,1)&amp;" "&amp;TRIM(RIGHT(SUBSTITUTE($Y707," ",REPT(" ",50)),50)))</f>
        <v/>
      </c>
      <c r="AA707" s="27" t="str">
        <f aca="false">IF($AF707="","",IF(COUNTIF(Validation!$U$19:$U$178,$AF707)&gt;0,"OK","NO MATCH"))</f>
        <v/>
      </c>
      <c r="AB707" s="27" t="str">
        <f aca="false">IF($W707=0,"",IF(AND($W707&gt;=Validation!$B$3,$W707&lt;=Validation!$C$3),"Yes","No"))</f>
        <v/>
      </c>
      <c r="AC707" s="26" t="str">
        <f aca="false">IF($A707="","",$AF707&amp;"|"&amp;TEXT($W707,"yyyy-mm-dd")&amp;"|"&amp;$J707&amp;"|"&amp;$N707)</f>
        <v/>
      </c>
      <c r="AD707" s="27" t="str">
        <f aca="false">IF($AC707="","",IF(COUNTIF($AC$2:$AC$3000,$AC707)&gt;1,"REVIEW","OK"))</f>
        <v/>
      </c>
      <c r="AE707" s="27" t="str">
        <f aca="false">IF(OR($W707=0,$O707=""),"",IF(IFERROR(IF(ISNUMBER($O707),INT($O707),DATE(VALUE(MID(SUBSTITUTE(LEFT($O707,FIND(" ",$O707&amp;" ")-1),"/",REPT(" ",20)),41,20)),VALUE(LEFT(SUBSTITUTE(LEFT($O707,FIND(" ",$O707&amp;" ")-1),"/",REPT(" ",20)),20)),VALUE(MID(SUBSTITUTE(LEFT($O707,FIND(" ",$O707&amp;" ")-1),"/",REPT(" ",20)),21,20)))),0)&gt;$W707,"Late","Same day"))</f>
        <v/>
      </c>
      <c r="AF707" s="26" t="str">
        <f aca="false">IF($A707="","",IFERROR(INDEX(Validation!$C$193:$C$217,MATCH($A707,Validation!$A$193:$A$217,0)),IF(COUNTIF(Validation!$U$19:$U$178,$Z707)&gt;0,$Z707,IF(COUNTIF(Validation!$S$19:$S$178,$AI707)=1,INDEX(Validation!$U$19:$U$178,MATCH($AI707,Validation!$S$19:$S$178,0)),$Z707))))</f>
        <v/>
      </c>
      <c r="AG707" s="27" t="str">
        <f aca="false">IF(COUNTA($A707:$U707)=0,"",IF($A707="","No name",IF($F707="","No date",IF($W707=0,"Date ilegible",IF(NOT(ISNUMBER($N707)),"Hours no numéricas",IF($AA707="NO MATCH","Person no identificada","OK"))))))</f>
        <v/>
      </c>
      <c r="AH707" s="27" t="str">
        <f aca="false">IF($W707=0,"No date",IF($W707&lt;Validation!$B$3,"Before period",IF($W707&gt;Validation!$C$3,"After period","In period")))</f>
        <v>No date</v>
      </c>
      <c r="AI707" s="26" t="str">
        <f aca="false">IF($Y707="","",TRIM(RIGHT(SUBSTITUTE($Y707," ",REPT(" ",50)),50)))</f>
        <v/>
      </c>
      <c r="AJ707" s="27" t="str">
        <f aca="false">IF($A707="","",IF(NOT(ISERROR(MATCH($A707,Validation!$A$193:$A$217,0))),"Manual mapping",IF(COUNTIF(Validation!$U$19:$U$178,$Z707)&gt;0,"Direct",IF(COUNTIF(Validation!$S$19:$S$178,$AI707)=1,"By surname","Unresolved"))))</f>
        <v/>
      </c>
      <c r="AK707" s="28" t="str">
        <f aca="false">IF($L707="","",IF(MATCH($L707,$L$2:$L$3000,0)&lt;&gt;ROW()-1,"",COUNT($AK$1:$AK706)+1))</f>
        <v/>
      </c>
      <c r="AL707" s="28" t="str">
        <f aca="false">IF($G707="","",IF(MATCH($G707,$G$2:$G$3000,0)&lt;&gt;ROW()-1,"",COUNT($AL$1:$AL706)+1))</f>
        <v/>
      </c>
      <c r="AM707" s="28" t="str">
        <f aca="false">IF($H707="","",IF(MATCH($H707,$H$2:$H$3000,0)&lt;&gt;ROW()-1,"",COUNT($AM$1:$AM706)+1))</f>
        <v/>
      </c>
      <c r="AN707" s="28" t="str">
        <f aca="false">IF($I707="","",IF(MATCH($I707,$I$2:$I$3000,0)&lt;&gt;ROW()-1,"",COUNT($AN$1:$AN706)+1))</f>
        <v/>
      </c>
      <c r="AO707" s="28" t="str">
        <f aca="false">IF($Q707="","",IF(MATCH($Q707,$Q$2:$Q$3000,0)&lt;&gt;ROW()-1,"",COUNT($AO$1:$AO706)+1))</f>
        <v/>
      </c>
    </row>
    <row r="708" customFormat="false" ht="12.75" hidden="false" customHeight="true" outlineLevel="0" collapsed="false">
      <c r="W708" s="24" t="n">
        <f aca="false">IF($F708="",0,IFERROR(IF(ISNUMBER($F708),INT($F708),DATE(VALUE(MID(SUBSTITUTE(LEFT($F708,FIND(" ",$F708&amp;" ")-1),"/",REPT(" ",20)),41,20)),VALUE(LEFT(SUBSTITUTE(LEFT($F708,FIND(" ",$F708&amp;" ")-1),"/",REPT(" ",20)),20)),VALUE(MID(SUBSTITUTE(LEFT($F708,FIND(" ",$F708&amp;" ")-1),"/",REPT(" ",20)),21,20)))),0))</f>
        <v>0</v>
      </c>
      <c r="X708" s="25" t="str">
        <f aca="false">IF(ISNUMBER($N708),$N708*Validation!$B$5,"")</f>
        <v/>
      </c>
      <c r="Y708" s="26" t="str">
        <f aca="false">IF($A708="","",SUBSTITUTE(SUBSTITUTE(SUBSTITUTE(SUBSTITUTE(SUBSTITUTE(SUBSTITUTE(SUBSTITUTE(UPPER(TRIM($A708)),"Á","A"),"É","E"),"Í","I"),"Ó","O"),"Ú","U"),"Ñ","N"),"Ü","U"))</f>
        <v/>
      </c>
      <c r="Z708" s="26" t="str">
        <f aca="false">IF($Y708="","",LEFT($Y708,1)&amp;" "&amp;TRIM(RIGHT(SUBSTITUTE($Y708," ",REPT(" ",50)),50)))</f>
        <v/>
      </c>
      <c r="AA708" s="27" t="str">
        <f aca="false">IF($AF708="","",IF(COUNTIF(Validation!$U$19:$U$178,$AF708)&gt;0,"OK","NO MATCH"))</f>
        <v/>
      </c>
      <c r="AB708" s="27" t="str">
        <f aca="false">IF($W708=0,"",IF(AND($W708&gt;=Validation!$B$3,$W708&lt;=Validation!$C$3),"Yes","No"))</f>
        <v/>
      </c>
      <c r="AC708" s="26" t="str">
        <f aca="false">IF($A708="","",$AF708&amp;"|"&amp;TEXT($W708,"yyyy-mm-dd")&amp;"|"&amp;$J708&amp;"|"&amp;$N708)</f>
        <v/>
      </c>
      <c r="AD708" s="27" t="str">
        <f aca="false">IF($AC708="","",IF(COUNTIF($AC$2:$AC$3000,$AC708)&gt;1,"REVIEW","OK"))</f>
        <v/>
      </c>
      <c r="AE708" s="27" t="str">
        <f aca="false">IF(OR($W708=0,$O708=""),"",IF(IFERROR(IF(ISNUMBER($O708),INT($O708),DATE(VALUE(MID(SUBSTITUTE(LEFT($O708,FIND(" ",$O708&amp;" ")-1),"/",REPT(" ",20)),41,20)),VALUE(LEFT(SUBSTITUTE(LEFT($O708,FIND(" ",$O708&amp;" ")-1),"/",REPT(" ",20)),20)),VALUE(MID(SUBSTITUTE(LEFT($O708,FIND(" ",$O708&amp;" ")-1),"/",REPT(" ",20)),21,20)))),0)&gt;$W708,"Late","Same day"))</f>
        <v/>
      </c>
      <c r="AF708" s="26" t="str">
        <f aca="false">IF($A708="","",IFERROR(INDEX(Validation!$C$193:$C$217,MATCH($A708,Validation!$A$193:$A$217,0)),IF(COUNTIF(Validation!$U$19:$U$178,$Z708)&gt;0,$Z708,IF(COUNTIF(Validation!$S$19:$S$178,$AI708)=1,INDEX(Validation!$U$19:$U$178,MATCH($AI708,Validation!$S$19:$S$178,0)),$Z708))))</f>
        <v/>
      </c>
      <c r="AG708" s="27" t="str">
        <f aca="false">IF(COUNTA($A708:$U708)=0,"",IF($A708="","No name",IF($F708="","No date",IF($W708=0,"Date ilegible",IF(NOT(ISNUMBER($N708)),"Hours no numéricas",IF($AA708="NO MATCH","Person no identificada","OK"))))))</f>
        <v/>
      </c>
      <c r="AH708" s="27" t="str">
        <f aca="false">IF($W708=0,"No date",IF($W708&lt;Validation!$B$3,"Before period",IF($W708&gt;Validation!$C$3,"After period","In period")))</f>
        <v>No date</v>
      </c>
      <c r="AI708" s="26" t="str">
        <f aca="false">IF($Y708="","",TRIM(RIGHT(SUBSTITUTE($Y708," ",REPT(" ",50)),50)))</f>
        <v/>
      </c>
      <c r="AJ708" s="27" t="str">
        <f aca="false">IF($A708="","",IF(NOT(ISERROR(MATCH($A708,Validation!$A$193:$A$217,0))),"Manual mapping",IF(COUNTIF(Validation!$U$19:$U$178,$Z708)&gt;0,"Direct",IF(COUNTIF(Validation!$S$19:$S$178,$AI708)=1,"By surname","Unresolved"))))</f>
        <v/>
      </c>
      <c r="AK708" s="28" t="str">
        <f aca="false">IF($L708="","",IF(MATCH($L708,$L$2:$L$3000,0)&lt;&gt;ROW()-1,"",COUNT($AK$1:$AK707)+1))</f>
        <v/>
      </c>
      <c r="AL708" s="28" t="str">
        <f aca="false">IF($G708="","",IF(MATCH($G708,$G$2:$G$3000,0)&lt;&gt;ROW()-1,"",COUNT($AL$1:$AL707)+1))</f>
        <v/>
      </c>
      <c r="AM708" s="28" t="str">
        <f aca="false">IF($H708="","",IF(MATCH($H708,$H$2:$H$3000,0)&lt;&gt;ROW()-1,"",COUNT($AM$1:$AM707)+1))</f>
        <v/>
      </c>
      <c r="AN708" s="28" t="str">
        <f aca="false">IF($I708="","",IF(MATCH($I708,$I$2:$I$3000,0)&lt;&gt;ROW()-1,"",COUNT($AN$1:$AN707)+1))</f>
        <v/>
      </c>
      <c r="AO708" s="28" t="str">
        <f aca="false">IF($Q708="","",IF(MATCH($Q708,$Q$2:$Q$3000,0)&lt;&gt;ROW()-1,"",COUNT($AO$1:$AO707)+1))</f>
        <v/>
      </c>
    </row>
    <row r="709" customFormat="false" ht="12.75" hidden="false" customHeight="true" outlineLevel="0" collapsed="false">
      <c r="W709" s="24" t="n">
        <f aca="false">IF($F709="",0,IFERROR(IF(ISNUMBER($F709),INT($F709),DATE(VALUE(MID(SUBSTITUTE(LEFT($F709,FIND(" ",$F709&amp;" ")-1),"/",REPT(" ",20)),41,20)),VALUE(LEFT(SUBSTITUTE(LEFT($F709,FIND(" ",$F709&amp;" ")-1),"/",REPT(" ",20)),20)),VALUE(MID(SUBSTITUTE(LEFT($F709,FIND(" ",$F709&amp;" ")-1),"/",REPT(" ",20)),21,20)))),0))</f>
        <v>0</v>
      </c>
      <c r="X709" s="25" t="str">
        <f aca="false">IF(ISNUMBER($N709),$N709*Validation!$B$5,"")</f>
        <v/>
      </c>
      <c r="Y709" s="26" t="str">
        <f aca="false">IF($A709="","",SUBSTITUTE(SUBSTITUTE(SUBSTITUTE(SUBSTITUTE(SUBSTITUTE(SUBSTITUTE(SUBSTITUTE(UPPER(TRIM($A709)),"Á","A"),"É","E"),"Í","I"),"Ó","O"),"Ú","U"),"Ñ","N"),"Ü","U"))</f>
        <v/>
      </c>
      <c r="Z709" s="26" t="str">
        <f aca="false">IF($Y709="","",LEFT($Y709,1)&amp;" "&amp;TRIM(RIGHT(SUBSTITUTE($Y709," ",REPT(" ",50)),50)))</f>
        <v/>
      </c>
      <c r="AA709" s="27" t="str">
        <f aca="false">IF($AF709="","",IF(COUNTIF(Validation!$U$19:$U$178,$AF709)&gt;0,"OK","NO MATCH"))</f>
        <v/>
      </c>
      <c r="AB709" s="27" t="str">
        <f aca="false">IF($W709=0,"",IF(AND($W709&gt;=Validation!$B$3,$W709&lt;=Validation!$C$3),"Yes","No"))</f>
        <v/>
      </c>
      <c r="AC709" s="26" t="str">
        <f aca="false">IF($A709="","",$AF709&amp;"|"&amp;TEXT($W709,"yyyy-mm-dd")&amp;"|"&amp;$J709&amp;"|"&amp;$N709)</f>
        <v/>
      </c>
      <c r="AD709" s="27" t="str">
        <f aca="false">IF($AC709="","",IF(COUNTIF($AC$2:$AC$3000,$AC709)&gt;1,"REVIEW","OK"))</f>
        <v/>
      </c>
      <c r="AE709" s="27" t="str">
        <f aca="false">IF(OR($W709=0,$O709=""),"",IF(IFERROR(IF(ISNUMBER($O709),INT($O709),DATE(VALUE(MID(SUBSTITUTE(LEFT($O709,FIND(" ",$O709&amp;" ")-1),"/",REPT(" ",20)),41,20)),VALUE(LEFT(SUBSTITUTE(LEFT($O709,FIND(" ",$O709&amp;" ")-1),"/",REPT(" ",20)),20)),VALUE(MID(SUBSTITUTE(LEFT($O709,FIND(" ",$O709&amp;" ")-1),"/",REPT(" ",20)),21,20)))),0)&gt;$W709,"Late","Same day"))</f>
        <v/>
      </c>
      <c r="AF709" s="26" t="str">
        <f aca="false">IF($A709="","",IFERROR(INDEX(Validation!$C$193:$C$217,MATCH($A709,Validation!$A$193:$A$217,0)),IF(COUNTIF(Validation!$U$19:$U$178,$Z709)&gt;0,$Z709,IF(COUNTIF(Validation!$S$19:$S$178,$AI709)=1,INDEX(Validation!$U$19:$U$178,MATCH($AI709,Validation!$S$19:$S$178,0)),$Z709))))</f>
        <v/>
      </c>
      <c r="AG709" s="27" t="str">
        <f aca="false">IF(COUNTA($A709:$U709)=0,"",IF($A709="","No name",IF($F709="","No date",IF($W709=0,"Date ilegible",IF(NOT(ISNUMBER($N709)),"Hours no numéricas",IF($AA709="NO MATCH","Person no identificada","OK"))))))</f>
        <v/>
      </c>
      <c r="AH709" s="27" t="str">
        <f aca="false">IF($W709=0,"No date",IF($W709&lt;Validation!$B$3,"Before period",IF($W709&gt;Validation!$C$3,"After period","In period")))</f>
        <v>No date</v>
      </c>
      <c r="AI709" s="26" t="str">
        <f aca="false">IF($Y709="","",TRIM(RIGHT(SUBSTITUTE($Y709," ",REPT(" ",50)),50)))</f>
        <v/>
      </c>
      <c r="AJ709" s="27" t="str">
        <f aca="false">IF($A709="","",IF(NOT(ISERROR(MATCH($A709,Validation!$A$193:$A$217,0))),"Manual mapping",IF(COUNTIF(Validation!$U$19:$U$178,$Z709)&gt;0,"Direct",IF(COUNTIF(Validation!$S$19:$S$178,$AI709)=1,"By surname","Unresolved"))))</f>
        <v/>
      </c>
      <c r="AK709" s="28" t="str">
        <f aca="false">IF($L709="","",IF(MATCH($L709,$L$2:$L$3000,0)&lt;&gt;ROW()-1,"",COUNT($AK$1:$AK708)+1))</f>
        <v/>
      </c>
      <c r="AL709" s="28" t="str">
        <f aca="false">IF($G709="","",IF(MATCH($G709,$G$2:$G$3000,0)&lt;&gt;ROW()-1,"",COUNT($AL$1:$AL708)+1))</f>
        <v/>
      </c>
      <c r="AM709" s="28" t="str">
        <f aca="false">IF($H709="","",IF(MATCH($H709,$H$2:$H$3000,0)&lt;&gt;ROW()-1,"",COUNT($AM$1:$AM708)+1))</f>
        <v/>
      </c>
      <c r="AN709" s="28" t="str">
        <f aca="false">IF($I709="","",IF(MATCH($I709,$I$2:$I$3000,0)&lt;&gt;ROW()-1,"",COUNT($AN$1:$AN708)+1))</f>
        <v/>
      </c>
      <c r="AO709" s="28" t="str">
        <f aca="false">IF($Q709="","",IF(MATCH($Q709,$Q$2:$Q$3000,0)&lt;&gt;ROW()-1,"",COUNT($AO$1:$AO708)+1))</f>
        <v/>
      </c>
    </row>
    <row r="710" customFormat="false" ht="12.75" hidden="false" customHeight="true" outlineLevel="0" collapsed="false">
      <c r="W710" s="24" t="n">
        <f aca="false">IF($F710="",0,IFERROR(IF(ISNUMBER($F710),INT($F710),DATE(VALUE(MID(SUBSTITUTE(LEFT($F710,FIND(" ",$F710&amp;" ")-1),"/",REPT(" ",20)),41,20)),VALUE(LEFT(SUBSTITUTE(LEFT($F710,FIND(" ",$F710&amp;" ")-1),"/",REPT(" ",20)),20)),VALUE(MID(SUBSTITUTE(LEFT($F710,FIND(" ",$F710&amp;" ")-1),"/",REPT(" ",20)),21,20)))),0))</f>
        <v>0</v>
      </c>
      <c r="X710" s="25" t="str">
        <f aca="false">IF(ISNUMBER($N710),$N710*Validation!$B$5,"")</f>
        <v/>
      </c>
      <c r="Y710" s="26" t="str">
        <f aca="false">IF($A710="","",SUBSTITUTE(SUBSTITUTE(SUBSTITUTE(SUBSTITUTE(SUBSTITUTE(SUBSTITUTE(SUBSTITUTE(UPPER(TRIM($A710)),"Á","A"),"É","E"),"Í","I"),"Ó","O"),"Ú","U"),"Ñ","N"),"Ü","U"))</f>
        <v/>
      </c>
      <c r="Z710" s="26" t="str">
        <f aca="false">IF($Y710="","",LEFT($Y710,1)&amp;" "&amp;TRIM(RIGHT(SUBSTITUTE($Y710," ",REPT(" ",50)),50)))</f>
        <v/>
      </c>
      <c r="AA710" s="27" t="str">
        <f aca="false">IF($AF710="","",IF(COUNTIF(Validation!$U$19:$U$178,$AF710)&gt;0,"OK","NO MATCH"))</f>
        <v/>
      </c>
      <c r="AB710" s="27" t="str">
        <f aca="false">IF($W710=0,"",IF(AND($W710&gt;=Validation!$B$3,$W710&lt;=Validation!$C$3),"Yes","No"))</f>
        <v/>
      </c>
      <c r="AC710" s="26" t="str">
        <f aca="false">IF($A710="","",$AF710&amp;"|"&amp;TEXT($W710,"yyyy-mm-dd")&amp;"|"&amp;$J710&amp;"|"&amp;$N710)</f>
        <v/>
      </c>
      <c r="AD710" s="27" t="str">
        <f aca="false">IF($AC710="","",IF(COUNTIF($AC$2:$AC$3000,$AC710)&gt;1,"REVIEW","OK"))</f>
        <v/>
      </c>
      <c r="AE710" s="27" t="str">
        <f aca="false">IF(OR($W710=0,$O710=""),"",IF(IFERROR(IF(ISNUMBER($O710),INT($O710),DATE(VALUE(MID(SUBSTITUTE(LEFT($O710,FIND(" ",$O710&amp;" ")-1),"/",REPT(" ",20)),41,20)),VALUE(LEFT(SUBSTITUTE(LEFT($O710,FIND(" ",$O710&amp;" ")-1),"/",REPT(" ",20)),20)),VALUE(MID(SUBSTITUTE(LEFT($O710,FIND(" ",$O710&amp;" ")-1),"/",REPT(" ",20)),21,20)))),0)&gt;$W710,"Late","Same day"))</f>
        <v/>
      </c>
      <c r="AF710" s="26" t="str">
        <f aca="false">IF($A710="","",IFERROR(INDEX(Validation!$C$193:$C$217,MATCH($A710,Validation!$A$193:$A$217,0)),IF(COUNTIF(Validation!$U$19:$U$178,$Z710)&gt;0,$Z710,IF(COUNTIF(Validation!$S$19:$S$178,$AI710)=1,INDEX(Validation!$U$19:$U$178,MATCH($AI710,Validation!$S$19:$S$178,0)),$Z710))))</f>
        <v/>
      </c>
      <c r="AG710" s="27" t="str">
        <f aca="false">IF(COUNTA($A710:$U710)=0,"",IF($A710="","No name",IF($F710="","No date",IF($W710=0,"Date ilegible",IF(NOT(ISNUMBER($N710)),"Hours no numéricas",IF($AA710="NO MATCH","Person no identificada","OK"))))))</f>
        <v/>
      </c>
      <c r="AH710" s="27" t="str">
        <f aca="false">IF($W710=0,"No date",IF($W710&lt;Validation!$B$3,"Before period",IF($W710&gt;Validation!$C$3,"After period","In period")))</f>
        <v>No date</v>
      </c>
      <c r="AI710" s="26" t="str">
        <f aca="false">IF($Y710="","",TRIM(RIGHT(SUBSTITUTE($Y710," ",REPT(" ",50)),50)))</f>
        <v/>
      </c>
      <c r="AJ710" s="27" t="str">
        <f aca="false">IF($A710="","",IF(NOT(ISERROR(MATCH($A710,Validation!$A$193:$A$217,0))),"Manual mapping",IF(COUNTIF(Validation!$U$19:$U$178,$Z710)&gt;0,"Direct",IF(COUNTIF(Validation!$S$19:$S$178,$AI710)=1,"By surname","Unresolved"))))</f>
        <v/>
      </c>
      <c r="AK710" s="28" t="str">
        <f aca="false">IF($L710="","",IF(MATCH($L710,$L$2:$L$3000,0)&lt;&gt;ROW()-1,"",COUNT($AK$1:$AK709)+1))</f>
        <v/>
      </c>
      <c r="AL710" s="28" t="str">
        <f aca="false">IF($G710="","",IF(MATCH($G710,$G$2:$G$3000,0)&lt;&gt;ROW()-1,"",COUNT($AL$1:$AL709)+1))</f>
        <v/>
      </c>
      <c r="AM710" s="28" t="str">
        <f aca="false">IF($H710="","",IF(MATCH($H710,$H$2:$H$3000,0)&lt;&gt;ROW()-1,"",COUNT($AM$1:$AM709)+1))</f>
        <v/>
      </c>
      <c r="AN710" s="28" t="str">
        <f aca="false">IF($I710="","",IF(MATCH($I710,$I$2:$I$3000,0)&lt;&gt;ROW()-1,"",COUNT($AN$1:$AN709)+1))</f>
        <v/>
      </c>
      <c r="AO710" s="28" t="str">
        <f aca="false">IF($Q710="","",IF(MATCH($Q710,$Q$2:$Q$3000,0)&lt;&gt;ROW()-1,"",COUNT($AO$1:$AO709)+1))</f>
        <v/>
      </c>
    </row>
    <row r="711" customFormat="false" ht="12.75" hidden="false" customHeight="true" outlineLevel="0" collapsed="false">
      <c r="W711" s="24" t="n">
        <f aca="false">IF($F711="",0,IFERROR(IF(ISNUMBER($F711),INT($F711),DATE(VALUE(MID(SUBSTITUTE(LEFT($F711,FIND(" ",$F711&amp;" ")-1),"/",REPT(" ",20)),41,20)),VALUE(LEFT(SUBSTITUTE(LEFT($F711,FIND(" ",$F711&amp;" ")-1),"/",REPT(" ",20)),20)),VALUE(MID(SUBSTITUTE(LEFT($F711,FIND(" ",$F711&amp;" ")-1),"/",REPT(" ",20)),21,20)))),0))</f>
        <v>0</v>
      </c>
      <c r="X711" s="25" t="str">
        <f aca="false">IF(ISNUMBER($N711),$N711*Validation!$B$5,"")</f>
        <v/>
      </c>
      <c r="Y711" s="26" t="str">
        <f aca="false">IF($A711="","",SUBSTITUTE(SUBSTITUTE(SUBSTITUTE(SUBSTITUTE(SUBSTITUTE(SUBSTITUTE(SUBSTITUTE(UPPER(TRIM($A711)),"Á","A"),"É","E"),"Í","I"),"Ó","O"),"Ú","U"),"Ñ","N"),"Ü","U"))</f>
        <v/>
      </c>
      <c r="Z711" s="26" t="str">
        <f aca="false">IF($Y711="","",LEFT($Y711,1)&amp;" "&amp;TRIM(RIGHT(SUBSTITUTE($Y711," ",REPT(" ",50)),50)))</f>
        <v/>
      </c>
      <c r="AA711" s="27" t="str">
        <f aca="false">IF($AF711="","",IF(COUNTIF(Validation!$U$19:$U$178,$AF711)&gt;0,"OK","NO MATCH"))</f>
        <v/>
      </c>
      <c r="AB711" s="27" t="str">
        <f aca="false">IF($W711=0,"",IF(AND($W711&gt;=Validation!$B$3,$W711&lt;=Validation!$C$3),"Yes","No"))</f>
        <v/>
      </c>
      <c r="AC711" s="26" t="str">
        <f aca="false">IF($A711="","",$AF711&amp;"|"&amp;TEXT($W711,"yyyy-mm-dd")&amp;"|"&amp;$J711&amp;"|"&amp;$N711)</f>
        <v/>
      </c>
      <c r="AD711" s="27" t="str">
        <f aca="false">IF($AC711="","",IF(COUNTIF($AC$2:$AC$3000,$AC711)&gt;1,"REVIEW","OK"))</f>
        <v/>
      </c>
      <c r="AE711" s="27" t="str">
        <f aca="false">IF(OR($W711=0,$O711=""),"",IF(IFERROR(IF(ISNUMBER($O711),INT($O711),DATE(VALUE(MID(SUBSTITUTE(LEFT($O711,FIND(" ",$O711&amp;" ")-1),"/",REPT(" ",20)),41,20)),VALUE(LEFT(SUBSTITUTE(LEFT($O711,FIND(" ",$O711&amp;" ")-1),"/",REPT(" ",20)),20)),VALUE(MID(SUBSTITUTE(LEFT($O711,FIND(" ",$O711&amp;" ")-1),"/",REPT(" ",20)),21,20)))),0)&gt;$W711,"Late","Same day"))</f>
        <v/>
      </c>
      <c r="AF711" s="26" t="str">
        <f aca="false">IF($A711="","",IFERROR(INDEX(Validation!$C$193:$C$217,MATCH($A711,Validation!$A$193:$A$217,0)),IF(COUNTIF(Validation!$U$19:$U$178,$Z711)&gt;0,$Z711,IF(COUNTIF(Validation!$S$19:$S$178,$AI711)=1,INDEX(Validation!$U$19:$U$178,MATCH($AI711,Validation!$S$19:$S$178,0)),$Z711))))</f>
        <v/>
      </c>
      <c r="AG711" s="27" t="str">
        <f aca="false">IF(COUNTA($A711:$U711)=0,"",IF($A711="","No name",IF($F711="","No date",IF($W711=0,"Date ilegible",IF(NOT(ISNUMBER($N711)),"Hours no numéricas",IF($AA711="NO MATCH","Person no identificada","OK"))))))</f>
        <v/>
      </c>
      <c r="AH711" s="27" t="str">
        <f aca="false">IF($W711=0,"No date",IF($W711&lt;Validation!$B$3,"Before period",IF($W711&gt;Validation!$C$3,"After period","In period")))</f>
        <v>No date</v>
      </c>
      <c r="AI711" s="26" t="str">
        <f aca="false">IF($Y711="","",TRIM(RIGHT(SUBSTITUTE($Y711," ",REPT(" ",50)),50)))</f>
        <v/>
      </c>
      <c r="AJ711" s="27" t="str">
        <f aca="false">IF($A711="","",IF(NOT(ISERROR(MATCH($A711,Validation!$A$193:$A$217,0))),"Manual mapping",IF(COUNTIF(Validation!$U$19:$U$178,$Z711)&gt;0,"Direct",IF(COUNTIF(Validation!$S$19:$S$178,$AI711)=1,"By surname","Unresolved"))))</f>
        <v/>
      </c>
      <c r="AK711" s="28" t="str">
        <f aca="false">IF($L711="","",IF(MATCH($L711,$L$2:$L$3000,0)&lt;&gt;ROW()-1,"",COUNT($AK$1:$AK710)+1))</f>
        <v/>
      </c>
      <c r="AL711" s="28" t="str">
        <f aca="false">IF($G711="","",IF(MATCH($G711,$G$2:$G$3000,0)&lt;&gt;ROW()-1,"",COUNT($AL$1:$AL710)+1))</f>
        <v/>
      </c>
      <c r="AM711" s="28" t="str">
        <f aca="false">IF($H711="","",IF(MATCH($H711,$H$2:$H$3000,0)&lt;&gt;ROW()-1,"",COUNT($AM$1:$AM710)+1))</f>
        <v/>
      </c>
      <c r="AN711" s="28" t="str">
        <f aca="false">IF($I711="","",IF(MATCH($I711,$I$2:$I$3000,0)&lt;&gt;ROW()-1,"",COUNT($AN$1:$AN710)+1))</f>
        <v/>
      </c>
      <c r="AO711" s="28" t="str">
        <f aca="false">IF($Q711="","",IF(MATCH($Q711,$Q$2:$Q$3000,0)&lt;&gt;ROW()-1,"",COUNT($AO$1:$AO710)+1))</f>
        <v/>
      </c>
    </row>
    <row r="712" customFormat="false" ht="12.75" hidden="false" customHeight="true" outlineLevel="0" collapsed="false">
      <c r="W712" s="24" t="n">
        <f aca="false">IF($F712="",0,IFERROR(IF(ISNUMBER($F712),INT($F712),DATE(VALUE(MID(SUBSTITUTE(LEFT($F712,FIND(" ",$F712&amp;" ")-1),"/",REPT(" ",20)),41,20)),VALUE(LEFT(SUBSTITUTE(LEFT($F712,FIND(" ",$F712&amp;" ")-1),"/",REPT(" ",20)),20)),VALUE(MID(SUBSTITUTE(LEFT($F712,FIND(" ",$F712&amp;" ")-1),"/",REPT(" ",20)),21,20)))),0))</f>
        <v>0</v>
      </c>
      <c r="X712" s="25" t="str">
        <f aca="false">IF(ISNUMBER($N712),$N712*Validation!$B$5,"")</f>
        <v/>
      </c>
      <c r="Y712" s="26" t="str">
        <f aca="false">IF($A712="","",SUBSTITUTE(SUBSTITUTE(SUBSTITUTE(SUBSTITUTE(SUBSTITUTE(SUBSTITUTE(SUBSTITUTE(UPPER(TRIM($A712)),"Á","A"),"É","E"),"Í","I"),"Ó","O"),"Ú","U"),"Ñ","N"),"Ü","U"))</f>
        <v/>
      </c>
      <c r="Z712" s="26" t="str">
        <f aca="false">IF($Y712="","",LEFT($Y712,1)&amp;" "&amp;TRIM(RIGHT(SUBSTITUTE($Y712," ",REPT(" ",50)),50)))</f>
        <v/>
      </c>
      <c r="AA712" s="27" t="str">
        <f aca="false">IF($AF712="","",IF(COUNTIF(Validation!$U$19:$U$178,$AF712)&gt;0,"OK","NO MATCH"))</f>
        <v/>
      </c>
      <c r="AB712" s="27" t="str">
        <f aca="false">IF($W712=0,"",IF(AND($W712&gt;=Validation!$B$3,$W712&lt;=Validation!$C$3),"Yes","No"))</f>
        <v/>
      </c>
      <c r="AC712" s="26" t="str">
        <f aca="false">IF($A712="","",$AF712&amp;"|"&amp;TEXT($W712,"yyyy-mm-dd")&amp;"|"&amp;$J712&amp;"|"&amp;$N712)</f>
        <v/>
      </c>
      <c r="AD712" s="27" t="str">
        <f aca="false">IF($AC712="","",IF(COUNTIF($AC$2:$AC$3000,$AC712)&gt;1,"REVIEW","OK"))</f>
        <v/>
      </c>
      <c r="AE712" s="27" t="str">
        <f aca="false">IF(OR($W712=0,$O712=""),"",IF(IFERROR(IF(ISNUMBER($O712),INT($O712),DATE(VALUE(MID(SUBSTITUTE(LEFT($O712,FIND(" ",$O712&amp;" ")-1),"/",REPT(" ",20)),41,20)),VALUE(LEFT(SUBSTITUTE(LEFT($O712,FIND(" ",$O712&amp;" ")-1),"/",REPT(" ",20)),20)),VALUE(MID(SUBSTITUTE(LEFT($O712,FIND(" ",$O712&amp;" ")-1),"/",REPT(" ",20)),21,20)))),0)&gt;$W712,"Late","Same day"))</f>
        <v/>
      </c>
      <c r="AF712" s="26" t="str">
        <f aca="false">IF($A712="","",IFERROR(INDEX(Validation!$C$193:$C$217,MATCH($A712,Validation!$A$193:$A$217,0)),IF(COUNTIF(Validation!$U$19:$U$178,$Z712)&gt;0,$Z712,IF(COUNTIF(Validation!$S$19:$S$178,$AI712)=1,INDEX(Validation!$U$19:$U$178,MATCH($AI712,Validation!$S$19:$S$178,0)),$Z712))))</f>
        <v/>
      </c>
      <c r="AG712" s="27" t="str">
        <f aca="false">IF(COUNTA($A712:$U712)=0,"",IF($A712="","No name",IF($F712="","No date",IF($W712=0,"Date ilegible",IF(NOT(ISNUMBER($N712)),"Hours no numéricas",IF($AA712="NO MATCH","Person no identificada","OK"))))))</f>
        <v/>
      </c>
      <c r="AH712" s="27" t="str">
        <f aca="false">IF($W712=0,"No date",IF($W712&lt;Validation!$B$3,"Before period",IF($W712&gt;Validation!$C$3,"After period","In period")))</f>
        <v>No date</v>
      </c>
      <c r="AI712" s="26" t="str">
        <f aca="false">IF($Y712="","",TRIM(RIGHT(SUBSTITUTE($Y712," ",REPT(" ",50)),50)))</f>
        <v/>
      </c>
      <c r="AJ712" s="27" t="str">
        <f aca="false">IF($A712="","",IF(NOT(ISERROR(MATCH($A712,Validation!$A$193:$A$217,0))),"Manual mapping",IF(COUNTIF(Validation!$U$19:$U$178,$Z712)&gt;0,"Direct",IF(COUNTIF(Validation!$S$19:$S$178,$AI712)=1,"By surname","Unresolved"))))</f>
        <v/>
      </c>
      <c r="AK712" s="28" t="str">
        <f aca="false">IF($L712="","",IF(MATCH($L712,$L$2:$L$3000,0)&lt;&gt;ROW()-1,"",COUNT($AK$1:$AK711)+1))</f>
        <v/>
      </c>
      <c r="AL712" s="28" t="str">
        <f aca="false">IF($G712="","",IF(MATCH($G712,$G$2:$G$3000,0)&lt;&gt;ROW()-1,"",COUNT($AL$1:$AL711)+1))</f>
        <v/>
      </c>
      <c r="AM712" s="28" t="str">
        <f aca="false">IF($H712="","",IF(MATCH($H712,$H$2:$H$3000,0)&lt;&gt;ROW()-1,"",COUNT($AM$1:$AM711)+1))</f>
        <v/>
      </c>
      <c r="AN712" s="28" t="str">
        <f aca="false">IF($I712="","",IF(MATCH($I712,$I$2:$I$3000,0)&lt;&gt;ROW()-1,"",COUNT($AN$1:$AN711)+1))</f>
        <v/>
      </c>
      <c r="AO712" s="28" t="str">
        <f aca="false">IF($Q712="","",IF(MATCH($Q712,$Q$2:$Q$3000,0)&lt;&gt;ROW()-1,"",COUNT($AO$1:$AO711)+1))</f>
        <v/>
      </c>
    </row>
    <row r="713" customFormat="false" ht="12.75" hidden="false" customHeight="true" outlineLevel="0" collapsed="false">
      <c r="W713" s="24" t="n">
        <f aca="false">IF($F713="",0,IFERROR(IF(ISNUMBER($F713),INT($F713),DATE(VALUE(MID(SUBSTITUTE(LEFT($F713,FIND(" ",$F713&amp;" ")-1),"/",REPT(" ",20)),41,20)),VALUE(LEFT(SUBSTITUTE(LEFT($F713,FIND(" ",$F713&amp;" ")-1),"/",REPT(" ",20)),20)),VALUE(MID(SUBSTITUTE(LEFT($F713,FIND(" ",$F713&amp;" ")-1),"/",REPT(" ",20)),21,20)))),0))</f>
        <v>0</v>
      </c>
      <c r="X713" s="25" t="str">
        <f aca="false">IF(ISNUMBER($N713),$N713*Validation!$B$5,"")</f>
        <v/>
      </c>
      <c r="Y713" s="26" t="str">
        <f aca="false">IF($A713="","",SUBSTITUTE(SUBSTITUTE(SUBSTITUTE(SUBSTITUTE(SUBSTITUTE(SUBSTITUTE(SUBSTITUTE(UPPER(TRIM($A713)),"Á","A"),"É","E"),"Í","I"),"Ó","O"),"Ú","U"),"Ñ","N"),"Ü","U"))</f>
        <v/>
      </c>
      <c r="Z713" s="26" t="str">
        <f aca="false">IF($Y713="","",LEFT($Y713,1)&amp;" "&amp;TRIM(RIGHT(SUBSTITUTE($Y713," ",REPT(" ",50)),50)))</f>
        <v/>
      </c>
      <c r="AA713" s="27" t="str">
        <f aca="false">IF($AF713="","",IF(COUNTIF(Validation!$U$19:$U$178,$AF713)&gt;0,"OK","NO MATCH"))</f>
        <v/>
      </c>
      <c r="AB713" s="27" t="str">
        <f aca="false">IF($W713=0,"",IF(AND($W713&gt;=Validation!$B$3,$W713&lt;=Validation!$C$3),"Yes","No"))</f>
        <v/>
      </c>
      <c r="AC713" s="26" t="str">
        <f aca="false">IF($A713="","",$AF713&amp;"|"&amp;TEXT($W713,"yyyy-mm-dd")&amp;"|"&amp;$J713&amp;"|"&amp;$N713)</f>
        <v/>
      </c>
      <c r="AD713" s="27" t="str">
        <f aca="false">IF($AC713="","",IF(COUNTIF($AC$2:$AC$3000,$AC713)&gt;1,"REVIEW","OK"))</f>
        <v/>
      </c>
      <c r="AE713" s="27" t="str">
        <f aca="false">IF(OR($W713=0,$O713=""),"",IF(IFERROR(IF(ISNUMBER($O713),INT($O713),DATE(VALUE(MID(SUBSTITUTE(LEFT($O713,FIND(" ",$O713&amp;" ")-1),"/",REPT(" ",20)),41,20)),VALUE(LEFT(SUBSTITUTE(LEFT($O713,FIND(" ",$O713&amp;" ")-1),"/",REPT(" ",20)),20)),VALUE(MID(SUBSTITUTE(LEFT($O713,FIND(" ",$O713&amp;" ")-1),"/",REPT(" ",20)),21,20)))),0)&gt;$W713,"Late","Same day"))</f>
        <v/>
      </c>
      <c r="AF713" s="26" t="str">
        <f aca="false">IF($A713="","",IFERROR(INDEX(Validation!$C$193:$C$217,MATCH($A713,Validation!$A$193:$A$217,0)),IF(COUNTIF(Validation!$U$19:$U$178,$Z713)&gt;0,$Z713,IF(COUNTIF(Validation!$S$19:$S$178,$AI713)=1,INDEX(Validation!$U$19:$U$178,MATCH($AI713,Validation!$S$19:$S$178,0)),$Z713))))</f>
        <v/>
      </c>
      <c r="AG713" s="27" t="str">
        <f aca="false">IF(COUNTA($A713:$U713)=0,"",IF($A713="","No name",IF($F713="","No date",IF($W713=0,"Date ilegible",IF(NOT(ISNUMBER($N713)),"Hours no numéricas",IF($AA713="NO MATCH","Person no identificada","OK"))))))</f>
        <v/>
      </c>
      <c r="AH713" s="27" t="str">
        <f aca="false">IF($W713=0,"No date",IF($W713&lt;Validation!$B$3,"Before period",IF($W713&gt;Validation!$C$3,"After period","In period")))</f>
        <v>No date</v>
      </c>
      <c r="AI713" s="26" t="str">
        <f aca="false">IF($Y713="","",TRIM(RIGHT(SUBSTITUTE($Y713," ",REPT(" ",50)),50)))</f>
        <v/>
      </c>
      <c r="AJ713" s="27" t="str">
        <f aca="false">IF($A713="","",IF(NOT(ISERROR(MATCH($A713,Validation!$A$193:$A$217,0))),"Manual mapping",IF(COUNTIF(Validation!$U$19:$U$178,$Z713)&gt;0,"Direct",IF(COUNTIF(Validation!$S$19:$S$178,$AI713)=1,"By surname","Unresolved"))))</f>
        <v/>
      </c>
      <c r="AK713" s="28" t="str">
        <f aca="false">IF($L713="","",IF(MATCH($L713,$L$2:$L$3000,0)&lt;&gt;ROW()-1,"",COUNT($AK$1:$AK712)+1))</f>
        <v/>
      </c>
      <c r="AL713" s="28" t="str">
        <f aca="false">IF($G713="","",IF(MATCH($G713,$G$2:$G$3000,0)&lt;&gt;ROW()-1,"",COUNT($AL$1:$AL712)+1))</f>
        <v/>
      </c>
      <c r="AM713" s="28" t="str">
        <f aca="false">IF($H713="","",IF(MATCH($H713,$H$2:$H$3000,0)&lt;&gt;ROW()-1,"",COUNT($AM$1:$AM712)+1))</f>
        <v/>
      </c>
      <c r="AN713" s="28" t="str">
        <f aca="false">IF($I713="","",IF(MATCH($I713,$I$2:$I$3000,0)&lt;&gt;ROW()-1,"",COUNT($AN$1:$AN712)+1))</f>
        <v/>
      </c>
      <c r="AO713" s="28" t="str">
        <f aca="false">IF($Q713="","",IF(MATCH($Q713,$Q$2:$Q$3000,0)&lt;&gt;ROW()-1,"",COUNT($AO$1:$AO712)+1))</f>
        <v/>
      </c>
    </row>
    <row r="714" customFormat="false" ht="12.75" hidden="false" customHeight="true" outlineLevel="0" collapsed="false">
      <c r="W714" s="24" t="n">
        <f aca="false">IF($F714="",0,IFERROR(IF(ISNUMBER($F714),INT($F714),DATE(VALUE(MID(SUBSTITUTE(LEFT($F714,FIND(" ",$F714&amp;" ")-1),"/",REPT(" ",20)),41,20)),VALUE(LEFT(SUBSTITUTE(LEFT($F714,FIND(" ",$F714&amp;" ")-1),"/",REPT(" ",20)),20)),VALUE(MID(SUBSTITUTE(LEFT($F714,FIND(" ",$F714&amp;" ")-1),"/",REPT(" ",20)),21,20)))),0))</f>
        <v>0</v>
      </c>
      <c r="X714" s="25" t="str">
        <f aca="false">IF(ISNUMBER($N714),$N714*Validation!$B$5,"")</f>
        <v/>
      </c>
      <c r="Y714" s="26" t="str">
        <f aca="false">IF($A714="","",SUBSTITUTE(SUBSTITUTE(SUBSTITUTE(SUBSTITUTE(SUBSTITUTE(SUBSTITUTE(SUBSTITUTE(UPPER(TRIM($A714)),"Á","A"),"É","E"),"Í","I"),"Ó","O"),"Ú","U"),"Ñ","N"),"Ü","U"))</f>
        <v/>
      </c>
      <c r="Z714" s="26" t="str">
        <f aca="false">IF($Y714="","",LEFT($Y714,1)&amp;" "&amp;TRIM(RIGHT(SUBSTITUTE($Y714," ",REPT(" ",50)),50)))</f>
        <v/>
      </c>
      <c r="AA714" s="27" t="str">
        <f aca="false">IF($AF714="","",IF(COUNTIF(Validation!$U$19:$U$178,$AF714)&gt;0,"OK","NO MATCH"))</f>
        <v/>
      </c>
      <c r="AB714" s="27" t="str">
        <f aca="false">IF($W714=0,"",IF(AND($W714&gt;=Validation!$B$3,$W714&lt;=Validation!$C$3),"Yes","No"))</f>
        <v/>
      </c>
      <c r="AC714" s="26" t="str">
        <f aca="false">IF($A714="","",$AF714&amp;"|"&amp;TEXT($W714,"yyyy-mm-dd")&amp;"|"&amp;$J714&amp;"|"&amp;$N714)</f>
        <v/>
      </c>
      <c r="AD714" s="27" t="str">
        <f aca="false">IF($AC714="","",IF(COUNTIF($AC$2:$AC$3000,$AC714)&gt;1,"REVIEW","OK"))</f>
        <v/>
      </c>
      <c r="AE714" s="27" t="str">
        <f aca="false">IF(OR($W714=0,$O714=""),"",IF(IFERROR(IF(ISNUMBER($O714),INT($O714),DATE(VALUE(MID(SUBSTITUTE(LEFT($O714,FIND(" ",$O714&amp;" ")-1),"/",REPT(" ",20)),41,20)),VALUE(LEFT(SUBSTITUTE(LEFT($O714,FIND(" ",$O714&amp;" ")-1),"/",REPT(" ",20)),20)),VALUE(MID(SUBSTITUTE(LEFT($O714,FIND(" ",$O714&amp;" ")-1),"/",REPT(" ",20)),21,20)))),0)&gt;$W714,"Late","Same day"))</f>
        <v/>
      </c>
      <c r="AF714" s="26" t="str">
        <f aca="false">IF($A714="","",IFERROR(INDEX(Validation!$C$193:$C$217,MATCH($A714,Validation!$A$193:$A$217,0)),IF(COUNTIF(Validation!$U$19:$U$178,$Z714)&gt;0,$Z714,IF(COUNTIF(Validation!$S$19:$S$178,$AI714)=1,INDEX(Validation!$U$19:$U$178,MATCH($AI714,Validation!$S$19:$S$178,0)),$Z714))))</f>
        <v/>
      </c>
      <c r="AG714" s="27" t="str">
        <f aca="false">IF(COUNTA($A714:$U714)=0,"",IF($A714="","No name",IF($F714="","No date",IF($W714=0,"Date ilegible",IF(NOT(ISNUMBER($N714)),"Hours no numéricas",IF($AA714="NO MATCH","Person no identificada","OK"))))))</f>
        <v/>
      </c>
      <c r="AH714" s="27" t="str">
        <f aca="false">IF($W714=0,"No date",IF($W714&lt;Validation!$B$3,"Before period",IF($W714&gt;Validation!$C$3,"After period","In period")))</f>
        <v>No date</v>
      </c>
      <c r="AI714" s="26" t="str">
        <f aca="false">IF($Y714="","",TRIM(RIGHT(SUBSTITUTE($Y714," ",REPT(" ",50)),50)))</f>
        <v/>
      </c>
      <c r="AJ714" s="27" t="str">
        <f aca="false">IF($A714="","",IF(NOT(ISERROR(MATCH($A714,Validation!$A$193:$A$217,0))),"Manual mapping",IF(COUNTIF(Validation!$U$19:$U$178,$Z714)&gt;0,"Direct",IF(COUNTIF(Validation!$S$19:$S$178,$AI714)=1,"By surname","Unresolved"))))</f>
        <v/>
      </c>
      <c r="AK714" s="28" t="str">
        <f aca="false">IF($L714="","",IF(MATCH($L714,$L$2:$L$3000,0)&lt;&gt;ROW()-1,"",COUNT($AK$1:$AK713)+1))</f>
        <v/>
      </c>
      <c r="AL714" s="28" t="str">
        <f aca="false">IF($G714="","",IF(MATCH($G714,$G$2:$G$3000,0)&lt;&gt;ROW()-1,"",COUNT($AL$1:$AL713)+1))</f>
        <v/>
      </c>
      <c r="AM714" s="28" t="str">
        <f aca="false">IF($H714="","",IF(MATCH($H714,$H$2:$H$3000,0)&lt;&gt;ROW()-1,"",COUNT($AM$1:$AM713)+1))</f>
        <v/>
      </c>
      <c r="AN714" s="28" t="str">
        <f aca="false">IF($I714="","",IF(MATCH($I714,$I$2:$I$3000,0)&lt;&gt;ROW()-1,"",COUNT($AN$1:$AN713)+1))</f>
        <v/>
      </c>
      <c r="AO714" s="28" t="str">
        <f aca="false">IF($Q714="","",IF(MATCH($Q714,$Q$2:$Q$3000,0)&lt;&gt;ROW()-1,"",COUNT($AO$1:$AO713)+1))</f>
        <v/>
      </c>
    </row>
    <row r="715" customFormat="false" ht="12.75" hidden="false" customHeight="true" outlineLevel="0" collapsed="false">
      <c r="W715" s="24" t="n">
        <f aca="false">IF($F715="",0,IFERROR(IF(ISNUMBER($F715),INT($F715),DATE(VALUE(MID(SUBSTITUTE(LEFT($F715,FIND(" ",$F715&amp;" ")-1),"/",REPT(" ",20)),41,20)),VALUE(LEFT(SUBSTITUTE(LEFT($F715,FIND(" ",$F715&amp;" ")-1),"/",REPT(" ",20)),20)),VALUE(MID(SUBSTITUTE(LEFT($F715,FIND(" ",$F715&amp;" ")-1),"/",REPT(" ",20)),21,20)))),0))</f>
        <v>0</v>
      </c>
      <c r="X715" s="25" t="str">
        <f aca="false">IF(ISNUMBER($N715),$N715*Validation!$B$5,"")</f>
        <v/>
      </c>
      <c r="Y715" s="26" t="str">
        <f aca="false">IF($A715="","",SUBSTITUTE(SUBSTITUTE(SUBSTITUTE(SUBSTITUTE(SUBSTITUTE(SUBSTITUTE(SUBSTITUTE(UPPER(TRIM($A715)),"Á","A"),"É","E"),"Í","I"),"Ó","O"),"Ú","U"),"Ñ","N"),"Ü","U"))</f>
        <v/>
      </c>
      <c r="Z715" s="26" t="str">
        <f aca="false">IF($Y715="","",LEFT($Y715,1)&amp;" "&amp;TRIM(RIGHT(SUBSTITUTE($Y715," ",REPT(" ",50)),50)))</f>
        <v/>
      </c>
      <c r="AA715" s="27" t="str">
        <f aca="false">IF($AF715="","",IF(COUNTIF(Validation!$U$19:$U$178,$AF715)&gt;0,"OK","NO MATCH"))</f>
        <v/>
      </c>
      <c r="AB715" s="27" t="str">
        <f aca="false">IF($W715=0,"",IF(AND($W715&gt;=Validation!$B$3,$W715&lt;=Validation!$C$3),"Yes","No"))</f>
        <v/>
      </c>
      <c r="AC715" s="26" t="str">
        <f aca="false">IF($A715="","",$AF715&amp;"|"&amp;TEXT($W715,"yyyy-mm-dd")&amp;"|"&amp;$J715&amp;"|"&amp;$N715)</f>
        <v/>
      </c>
      <c r="AD715" s="27" t="str">
        <f aca="false">IF($AC715="","",IF(COUNTIF($AC$2:$AC$3000,$AC715)&gt;1,"REVIEW","OK"))</f>
        <v/>
      </c>
      <c r="AE715" s="27" t="str">
        <f aca="false">IF(OR($W715=0,$O715=""),"",IF(IFERROR(IF(ISNUMBER($O715),INT($O715),DATE(VALUE(MID(SUBSTITUTE(LEFT($O715,FIND(" ",$O715&amp;" ")-1),"/",REPT(" ",20)),41,20)),VALUE(LEFT(SUBSTITUTE(LEFT($O715,FIND(" ",$O715&amp;" ")-1),"/",REPT(" ",20)),20)),VALUE(MID(SUBSTITUTE(LEFT($O715,FIND(" ",$O715&amp;" ")-1),"/",REPT(" ",20)),21,20)))),0)&gt;$W715,"Late","Same day"))</f>
        <v/>
      </c>
      <c r="AF715" s="26" t="str">
        <f aca="false">IF($A715="","",IFERROR(INDEX(Validation!$C$193:$C$217,MATCH($A715,Validation!$A$193:$A$217,0)),IF(COUNTIF(Validation!$U$19:$U$178,$Z715)&gt;0,$Z715,IF(COUNTIF(Validation!$S$19:$S$178,$AI715)=1,INDEX(Validation!$U$19:$U$178,MATCH($AI715,Validation!$S$19:$S$178,0)),$Z715))))</f>
        <v/>
      </c>
      <c r="AG715" s="27" t="str">
        <f aca="false">IF(COUNTA($A715:$U715)=0,"",IF($A715="","No name",IF($F715="","No date",IF($W715=0,"Date ilegible",IF(NOT(ISNUMBER($N715)),"Hours no numéricas",IF($AA715="NO MATCH","Person no identificada","OK"))))))</f>
        <v/>
      </c>
      <c r="AH715" s="27" t="str">
        <f aca="false">IF($W715=0,"No date",IF($W715&lt;Validation!$B$3,"Before period",IF($W715&gt;Validation!$C$3,"After period","In period")))</f>
        <v>No date</v>
      </c>
      <c r="AI715" s="26" t="str">
        <f aca="false">IF($Y715="","",TRIM(RIGHT(SUBSTITUTE($Y715," ",REPT(" ",50)),50)))</f>
        <v/>
      </c>
      <c r="AJ715" s="27" t="str">
        <f aca="false">IF($A715="","",IF(NOT(ISERROR(MATCH($A715,Validation!$A$193:$A$217,0))),"Manual mapping",IF(COUNTIF(Validation!$U$19:$U$178,$Z715)&gt;0,"Direct",IF(COUNTIF(Validation!$S$19:$S$178,$AI715)=1,"By surname","Unresolved"))))</f>
        <v/>
      </c>
      <c r="AK715" s="28" t="str">
        <f aca="false">IF($L715="","",IF(MATCH($L715,$L$2:$L$3000,0)&lt;&gt;ROW()-1,"",COUNT($AK$1:$AK714)+1))</f>
        <v/>
      </c>
      <c r="AL715" s="28" t="str">
        <f aca="false">IF($G715="","",IF(MATCH($G715,$G$2:$G$3000,0)&lt;&gt;ROW()-1,"",COUNT($AL$1:$AL714)+1))</f>
        <v/>
      </c>
      <c r="AM715" s="28" t="str">
        <f aca="false">IF($H715="","",IF(MATCH($H715,$H$2:$H$3000,0)&lt;&gt;ROW()-1,"",COUNT($AM$1:$AM714)+1))</f>
        <v/>
      </c>
      <c r="AN715" s="28" t="str">
        <f aca="false">IF($I715="","",IF(MATCH($I715,$I$2:$I$3000,0)&lt;&gt;ROW()-1,"",COUNT($AN$1:$AN714)+1))</f>
        <v/>
      </c>
      <c r="AO715" s="28" t="str">
        <f aca="false">IF($Q715="","",IF(MATCH($Q715,$Q$2:$Q$3000,0)&lt;&gt;ROW()-1,"",COUNT($AO$1:$AO714)+1))</f>
        <v/>
      </c>
    </row>
    <row r="716" customFormat="false" ht="12.75" hidden="false" customHeight="true" outlineLevel="0" collapsed="false">
      <c r="W716" s="24" t="n">
        <f aca="false">IF($F716="",0,IFERROR(IF(ISNUMBER($F716),INT($F716),DATE(VALUE(MID(SUBSTITUTE(LEFT($F716,FIND(" ",$F716&amp;" ")-1),"/",REPT(" ",20)),41,20)),VALUE(LEFT(SUBSTITUTE(LEFT($F716,FIND(" ",$F716&amp;" ")-1),"/",REPT(" ",20)),20)),VALUE(MID(SUBSTITUTE(LEFT($F716,FIND(" ",$F716&amp;" ")-1),"/",REPT(" ",20)),21,20)))),0))</f>
        <v>0</v>
      </c>
      <c r="X716" s="25" t="str">
        <f aca="false">IF(ISNUMBER($N716),$N716*Validation!$B$5,"")</f>
        <v/>
      </c>
      <c r="Y716" s="26" t="str">
        <f aca="false">IF($A716="","",SUBSTITUTE(SUBSTITUTE(SUBSTITUTE(SUBSTITUTE(SUBSTITUTE(SUBSTITUTE(SUBSTITUTE(UPPER(TRIM($A716)),"Á","A"),"É","E"),"Í","I"),"Ó","O"),"Ú","U"),"Ñ","N"),"Ü","U"))</f>
        <v/>
      </c>
      <c r="Z716" s="26" t="str">
        <f aca="false">IF($Y716="","",LEFT($Y716,1)&amp;" "&amp;TRIM(RIGHT(SUBSTITUTE($Y716," ",REPT(" ",50)),50)))</f>
        <v/>
      </c>
      <c r="AA716" s="27" t="str">
        <f aca="false">IF($AF716="","",IF(COUNTIF(Validation!$U$19:$U$178,$AF716)&gt;0,"OK","NO MATCH"))</f>
        <v/>
      </c>
      <c r="AB716" s="27" t="str">
        <f aca="false">IF($W716=0,"",IF(AND($W716&gt;=Validation!$B$3,$W716&lt;=Validation!$C$3),"Yes","No"))</f>
        <v/>
      </c>
      <c r="AC716" s="26" t="str">
        <f aca="false">IF($A716="","",$AF716&amp;"|"&amp;TEXT($W716,"yyyy-mm-dd")&amp;"|"&amp;$J716&amp;"|"&amp;$N716)</f>
        <v/>
      </c>
      <c r="AD716" s="27" t="str">
        <f aca="false">IF($AC716="","",IF(COUNTIF($AC$2:$AC$3000,$AC716)&gt;1,"REVIEW","OK"))</f>
        <v/>
      </c>
      <c r="AE716" s="27" t="str">
        <f aca="false">IF(OR($W716=0,$O716=""),"",IF(IFERROR(IF(ISNUMBER($O716),INT($O716),DATE(VALUE(MID(SUBSTITUTE(LEFT($O716,FIND(" ",$O716&amp;" ")-1),"/",REPT(" ",20)),41,20)),VALUE(LEFT(SUBSTITUTE(LEFT($O716,FIND(" ",$O716&amp;" ")-1),"/",REPT(" ",20)),20)),VALUE(MID(SUBSTITUTE(LEFT($O716,FIND(" ",$O716&amp;" ")-1),"/",REPT(" ",20)),21,20)))),0)&gt;$W716,"Late","Same day"))</f>
        <v/>
      </c>
      <c r="AF716" s="26" t="str">
        <f aca="false">IF($A716="","",IFERROR(INDEX(Validation!$C$193:$C$217,MATCH($A716,Validation!$A$193:$A$217,0)),IF(COUNTIF(Validation!$U$19:$U$178,$Z716)&gt;0,$Z716,IF(COUNTIF(Validation!$S$19:$S$178,$AI716)=1,INDEX(Validation!$U$19:$U$178,MATCH($AI716,Validation!$S$19:$S$178,0)),$Z716))))</f>
        <v/>
      </c>
      <c r="AG716" s="27" t="str">
        <f aca="false">IF(COUNTA($A716:$U716)=0,"",IF($A716="","No name",IF($F716="","No date",IF($W716=0,"Date ilegible",IF(NOT(ISNUMBER($N716)),"Hours no numéricas",IF($AA716="NO MATCH","Person no identificada","OK"))))))</f>
        <v/>
      </c>
      <c r="AH716" s="27" t="str">
        <f aca="false">IF($W716=0,"No date",IF($W716&lt;Validation!$B$3,"Before period",IF($W716&gt;Validation!$C$3,"After period","In period")))</f>
        <v>No date</v>
      </c>
      <c r="AI716" s="26" t="str">
        <f aca="false">IF($Y716="","",TRIM(RIGHT(SUBSTITUTE($Y716," ",REPT(" ",50)),50)))</f>
        <v/>
      </c>
      <c r="AJ716" s="27" t="str">
        <f aca="false">IF($A716="","",IF(NOT(ISERROR(MATCH($A716,Validation!$A$193:$A$217,0))),"Manual mapping",IF(COUNTIF(Validation!$U$19:$U$178,$Z716)&gt;0,"Direct",IF(COUNTIF(Validation!$S$19:$S$178,$AI716)=1,"By surname","Unresolved"))))</f>
        <v/>
      </c>
      <c r="AK716" s="28" t="str">
        <f aca="false">IF($L716="","",IF(MATCH($L716,$L$2:$L$3000,0)&lt;&gt;ROW()-1,"",COUNT($AK$1:$AK715)+1))</f>
        <v/>
      </c>
      <c r="AL716" s="28" t="str">
        <f aca="false">IF($G716="","",IF(MATCH($G716,$G$2:$G$3000,0)&lt;&gt;ROW()-1,"",COUNT($AL$1:$AL715)+1))</f>
        <v/>
      </c>
      <c r="AM716" s="28" t="str">
        <f aca="false">IF($H716="","",IF(MATCH($H716,$H$2:$H$3000,0)&lt;&gt;ROW()-1,"",COUNT($AM$1:$AM715)+1))</f>
        <v/>
      </c>
      <c r="AN716" s="28" t="str">
        <f aca="false">IF($I716="","",IF(MATCH($I716,$I$2:$I$3000,0)&lt;&gt;ROW()-1,"",COUNT($AN$1:$AN715)+1))</f>
        <v/>
      </c>
      <c r="AO716" s="28" t="str">
        <f aca="false">IF($Q716="","",IF(MATCH($Q716,$Q$2:$Q$3000,0)&lt;&gt;ROW()-1,"",COUNT($AO$1:$AO715)+1))</f>
        <v/>
      </c>
    </row>
    <row r="717" customFormat="false" ht="12.75" hidden="false" customHeight="true" outlineLevel="0" collapsed="false">
      <c r="W717" s="24" t="n">
        <f aca="false">IF($F717="",0,IFERROR(IF(ISNUMBER($F717),INT($F717),DATE(VALUE(MID(SUBSTITUTE(LEFT($F717,FIND(" ",$F717&amp;" ")-1),"/",REPT(" ",20)),41,20)),VALUE(LEFT(SUBSTITUTE(LEFT($F717,FIND(" ",$F717&amp;" ")-1),"/",REPT(" ",20)),20)),VALUE(MID(SUBSTITUTE(LEFT($F717,FIND(" ",$F717&amp;" ")-1),"/",REPT(" ",20)),21,20)))),0))</f>
        <v>0</v>
      </c>
      <c r="X717" s="25" t="str">
        <f aca="false">IF(ISNUMBER($N717),$N717*Validation!$B$5,"")</f>
        <v/>
      </c>
      <c r="Y717" s="26" t="str">
        <f aca="false">IF($A717="","",SUBSTITUTE(SUBSTITUTE(SUBSTITUTE(SUBSTITUTE(SUBSTITUTE(SUBSTITUTE(SUBSTITUTE(UPPER(TRIM($A717)),"Á","A"),"É","E"),"Í","I"),"Ó","O"),"Ú","U"),"Ñ","N"),"Ü","U"))</f>
        <v/>
      </c>
      <c r="Z717" s="26" t="str">
        <f aca="false">IF($Y717="","",LEFT($Y717,1)&amp;" "&amp;TRIM(RIGHT(SUBSTITUTE($Y717," ",REPT(" ",50)),50)))</f>
        <v/>
      </c>
      <c r="AA717" s="27" t="str">
        <f aca="false">IF($AF717="","",IF(COUNTIF(Validation!$U$19:$U$178,$AF717)&gt;0,"OK","NO MATCH"))</f>
        <v/>
      </c>
      <c r="AB717" s="27" t="str">
        <f aca="false">IF($W717=0,"",IF(AND($W717&gt;=Validation!$B$3,$W717&lt;=Validation!$C$3),"Yes","No"))</f>
        <v/>
      </c>
      <c r="AC717" s="26" t="str">
        <f aca="false">IF($A717="","",$AF717&amp;"|"&amp;TEXT($W717,"yyyy-mm-dd")&amp;"|"&amp;$J717&amp;"|"&amp;$N717)</f>
        <v/>
      </c>
      <c r="AD717" s="27" t="str">
        <f aca="false">IF($AC717="","",IF(COUNTIF($AC$2:$AC$3000,$AC717)&gt;1,"REVIEW","OK"))</f>
        <v/>
      </c>
      <c r="AE717" s="27" t="str">
        <f aca="false">IF(OR($W717=0,$O717=""),"",IF(IFERROR(IF(ISNUMBER($O717),INT($O717),DATE(VALUE(MID(SUBSTITUTE(LEFT($O717,FIND(" ",$O717&amp;" ")-1),"/",REPT(" ",20)),41,20)),VALUE(LEFT(SUBSTITUTE(LEFT($O717,FIND(" ",$O717&amp;" ")-1),"/",REPT(" ",20)),20)),VALUE(MID(SUBSTITUTE(LEFT($O717,FIND(" ",$O717&amp;" ")-1),"/",REPT(" ",20)),21,20)))),0)&gt;$W717,"Late","Same day"))</f>
        <v/>
      </c>
      <c r="AF717" s="26" t="str">
        <f aca="false">IF($A717="","",IFERROR(INDEX(Validation!$C$193:$C$217,MATCH($A717,Validation!$A$193:$A$217,0)),IF(COUNTIF(Validation!$U$19:$U$178,$Z717)&gt;0,$Z717,IF(COUNTIF(Validation!$S$19:$S$178,$AI717)=1,INDEX(Validation!$U$19:$U$178,MATCH($AI717,Validation!$S$19:$S$178,0)),$Z717))))</f>
        <v/>
      </c>
      <c r="AG717" s="27" t="str">
        <f aca="false">IF(COUNTA($A717:$U717)=0,"",IF($A717="","No name",IF($F717="","No date",IF($W717=0,"Date ilegible",IF(NOT(ISNUMBER($N717)),"Hours no numéricas",IF($AA717="NO MATCH","Person no identificada","OK"))))))</f>
        <v/>
      </c>
      <c r="AH717" s="27" t="str">
        <f aca="false">IF($W717=0,"No date",IF($W717&lt;Validation!$B$3,"Before period",IF($W717&gt;Validation!$C$3,"After period","In period")))</f>
        <v>No date</v>
      </c>
      <c r="AI717" s="26" t="str">
        <f aca="false">IF($Y717="","",TRIM(RIGHT(SUBSTITUTE($Y717," ",REPT(" ",50)),50)))</f>
        <v/>
      </c>
      <c r="AJ717" s="27" t="str">
        <f aca="false">IF($A717="","",IF(NOT(ISERROR(MATCH($A717,Validation!$A$193:$A$217,0))),"Manual mapping",IF(COUNTIF(Validation!$U$19:$U$178,$Z717)&gt;0,"Direct",IF(COUNTIF(Validation!$S$19:$S$178,$AI717)=1,"By surname","Unresolved"))))</f>
        <v/>
      </c>
      <c r="AK717" s="28" t="str">
        <f aca="false">IF($L717="","",IF(MATCH($L717,$L$2:$L$3000,0)&lt;&gt;ROW()-1,"",COUNT($AK$1:$AK716)+1))</f>
        <v/>
      </c>
      <c r="AL717" s="28" t="str">
        <f aca="false">IF($G717="","",IF(MATCH($G717,$G$2:$G$3000,0)&lt;&gt;ROW()-1,"",COUNT($AL$1:$AL716)+1))</f>
        <v/>
      </c>
      <c r="AM717" s="28" t="str">
        <f aca="false">IF($H717="","",IF(MATCH($H717,$H$2:$H$3000,0)&lt;&gt;ROW()-1,"",COUNT($AM$1:$AM716)+1))</f>
        <v/>
      </c>
      <c r="AN717" s="28" t="str">
        <f aca="false">IF($I717="","",IF(MATCH($I717,$I$2:$I$3000,0)&lt;&gt;ROW()-1,"",COUNT($AN$1:$AN716)+1))</f>
        <v/>
      </c>
      <c r="AO717" s="28" t="str">
        <f aca="false">IF($Q717="","",IF(MATCH($Q717,$Q$2:$Q$3000,0)&lt;&gt;ROW()-1,"",COUNT($AO$1:$AO716)+1))</f>
        <v/>
      </c>
    </row>
    <row r="718" customFormat="false" ht="12.75" hidden="false" customHeight="true" outlineLevel="0" collapsed="false">
      <c r="W718" s="24" t="n">
        <f aca="false">IF($F718="",0,IFERROR(IF(ISNUMBER($F718),INT($F718),DATE(VALUE(MID(SUBSTITUTE(LEFT($F718,FIND(" ",$F718&amp;" ")-1),"/",REPT(" ",20)),41,20)),VALUE(LEFT(SUBSTITUTE(LEFT($F718,FIND(" ",$F718&amp;" ")-1),"/",REPT(" ",20)),20)),VALUE(MID(SUBSTITUTE(LEFT($F718,FIND(" ",$F718&amp;" ")-1),"/",REPT(" ",20)),21,20)))),0))</f>
        <v>0</v>
      </c>
      <c r="X718" s="25" t="str">
        <f aca="false">IF(ISNUMBER($N718),$N718*Validation!$B$5,"")</f>
        <v/>
      </c>
      <c r="Y718" s="26" t="str">
        <f aca="false">IF($A718="","",SUBSTITUTE(SUBSTITUTE(SUBSTITUTE(SUBSTITUTE(SUBSTITUTE(SUBSTITUTE(SUBSTITUTE(UPPER(TRIM($A718)),"Á","A"),"É","E"),"Í","I"),"Ó","O"),"Ú","U"),"Ñ","N"),"Ü","U"))</f>
        <v/>
      </c>
      <c r="Z718" s="26" t="str">
        <f aca="false">IF($Y718="","",LEFT($Y718,1)&amp;" "&amp;TRIM(RIGHT(SUBSTITUTE($Y718," ",REPT(" ",50)),50)))</f>
        <v/>
      </c>
      <c r="AA718" s="27" t="str">
        <f aca="false">IF($AF718="","",IF(COUNTIF(Validation!$U$19:$U$178,$AF718)&gt;0,"OK","NO MATCH"))</f>
        <v/>
      </c>
      <c r="AB718" s="27" t="str">
        <f aca="false">IF($W718=0,"",IF(AND($W718&gt;=Validation!$B$3,$W718&lt;=Validation!$C$3),"Yes","No"))</f>
        <v/>
      </c>
      <c r="AC718" s="26" t="str">
        <f aca="false">IF($A718="","",$AF718&amp;"|"&amp;TEXT($W718,"yyyy-mm-dd")&amp;"|"&amp;$J718&amp;"|"&amp;$N718)</f>
        <v/>
      </c>
      <c r="AD718" s="27" t="str">
        <f aca="false">IF($AC718="","",IF(COUNTIF($AC$2:$AC$3000,$AC718)&gt;1,"REVIEW","OK"))</f>
        <v/>
      </c>
      <c r="AE718" s="27" t="str">
        <f aca="false">IF(OR($W718=0,$O718=""),"",IF(IFERROR(IF(ISNUMBER($O718),INT($O718),DATE(VALUE(MID(SUBSTITUTE(LEFT($O718,FIND(" ",$O718&amp;" ")-1),"/",REPT(" ",20)),41,20)),VALUE(LEFT(SUBSTITUTE(LEFT($O718,FIND(" ",$O718&amp;" ")-1),"/",REPT(" ",20)),20)),VALUE(MID(SUBSTITUTE(LEFT($O718,FIND(" ",$O718&amp;" ")-1),"/",REPT(" ",20)),21,20)))),0)&gt;$W718,"Late","Same day"))</f>
        <v/>
      </c>
      <c r="AF718" s="26" t="str">
        <f aca="false">IF($A718="","",IFERROR(INDEX(Validation!$C$193:$C$217,MATCH($A718,Validation!$A$193:$A$217,0)),IF(COUNTIF(Validation!$U$19:$U$178,$Z718)&gt;0,$Z718,IF(COUNTIF(Validation!$S$19:$S$178,$AI718)=1,INDEX(Validation!$U$19:$U$178,MATCH($AI718,Validation!$S$19:$S$178,0)),$Z718))))</f>
        <v/>
      </c>
      <c r="AG718" s="27" t="str">
        <f aca="false">IF(COUNTA($A718:$U718)=0,"",IF($A718="","No name",IF($F718="","No date",IF($W718=0,"Date ilegible",IF(NOT(ISNUMBER($N718)),"Hours no numéricas",IF($AA718="NO MATCH","Person no identificada","OK"))))))</f>
        <v/>
      </c>
      <c r="AH718" s="27" t="str">
        <f aca="false">IF($W718=0,"No date",IF($W718&lt;Validation!$B$3,"Before period",IF($W718&gt;Validation!$C$3,"After period","In period")))</f>
        <v>No date</v>
      </c>
      <c r="AI718" s="26" t="str">
        <f aca="false">IF($Y718="","",TRIM(RIGHT(SUBSTITUTE($Y718," ",REPT(" ",50)),50)))</f>
        <v/>
      </c>
      <c r="AJ718" s="27" t="str">
        <f aca="false">IF($A718="","",IF(NOT(ISERROR(MATCH($A718,Validation!$A$193:$A$217,0))),"Manual mapping",IF(COUNTIF(Validation!$U$19:$U$178,$Z718)&gt;0,"Direct",IF(COUNTIF(Validation!$S$19:$S$178,$AI718)=1,"By surname","Unresolved"))))</f>
        <v/>
      </c>
      <c r="AK718" s="28" t="str">
        <f aca="false">IF($L718="","",IF(MATCH($L718,$L$2:$L$3000,0)&lt;&gt;ROW()-1,"",COUNT($AK$1:$AK717)+1))</f>
        <v/>
      </c>
      <c r="AL718" s="28" t="str">
        <f aca="false">IF($G718="","",IF(MATCH($G718,$G$2:$G$3000,0)&lt;&gt;ROW()-1,"",COUNT($AL$1:$AL717)+1))</f>
        <v/>
      </c>
      <c r="AM718" s="28" t="str">
        <f aca="false">IF($H718="","",IF(MATCH($H718,$H$2:$H$3000,0)&lt;&gt;ROW()-1,"",COUNT($AM$1:$AM717)+1))</f>
        <v/>
      </c>
      <c r="AN718" s="28" t="str">
        <f aca="false">IF($I718="","",IF(MATCH($I718,$I$2:$I$3000,0)&lt;&gt;ROW()-1,"",COUNT($AN$1:$AN717)+1))</f>
        <v/>
      </c>
      <c r="AO718" s="28" t="str">
        <f aca="false">IF($Q718="","",IF(MATCH($Q718,$Q$2:$Q$3000,0)&lt;&gt;ROW()-1,"",COUNT($AO$1:$AO717)+1))</f>
        <v/>
      </c>
    </row>
    <row r="719" customFormat="false" ht="12.75" hidden="false" customHeight="true" outlineLevel="0" collapsed="false">
      <c r="W719" s="24" t="n">
        <f aca="false">IF($F719="",0,IFERROR(IF(ISNUMBER($F719),INT($F719),DATE(VALUE(MID(SUBSTITUTE(LEFT($F719,FIND(" ",$F719&amp;" ")-1),"/",REPT(" ",20)),41,20)),VALUE(LEFT(SUBSTITUTE(LEFT($F719,FIND(" ",$F719&amp;" ")-1),"/",REPT(" ",20)),20)),VALUE(MID(SUBSTITUTE(LEFT($F719,FIND(" ",$F719&amp;" ")-1),"/",REPT(" ",20)),21,20)))),0))</f>
        <v>0</v>
      </c>
      <c r="X719" s="25" t="str">
        <f aca="false">IF(ISNUMBER($N719),$N719*Validation!$B$5,"")</f>
        <v/>
      </c>
      <c r="Y719" s="26" t="str">
        <f aca="false">IF($A719="","",SUBSTITUTE(SUBSTITUTE(SUBSTITUTE(SUBSTITUTE(SUBSTITUTE(SUBSTITUTE(SUBSTITUTE(UPPER(TRIM($A719)),"Á","A"),"É","E"),"Í","I"),"Ó","O"),"Ú","U"),"Ñ","N"),"Ü","U"))</f>
        <v/>
      </c>
      <c r="Z719" s="26" t="str">
        <f aca="false">IF($Y719="","",LEFT($Y719,1)&amp;" "&amp;TRIM(RIGHT(SUBSTITUTE($Y719," ",REPT(" ",50)),50)))</f>
        <v/>
      </c>
      <c r="AA719" s="27" t="str">
        <f aca="false">IF($AF719="","",IF(COUNTIF(Validation!$U$19:$U$178,$AF719)&gt;0,"OK","NO MATCH"))</f>
        <v/>
      </c>
      <c r="AB719" s="27" t="str">
        <f aca="false">IF($W719=0,"",IF(AND($W719&gt;=Validation!$B$3,$W719&lt;=Validation!$C$3),"Yes","No"))</f>
        <v/>
      </c>
      <c r="AC719" s="26" t="str">
        <f aca="false">IF($A719="","",$AF719&amp;"|"&amp;TEXT($W719,"yyyy-mm-dd")&amp;"|"&amp;$J719&amp;"|"&amp;$N719)</f>
        <v/>
      </c>
      <c r="AD719" s="27" t="str">
        <f aca="false">IF($AC719="","",IF(COUNTIF($AC$2:$AC$3000,$AC719)&gt;1,"REVIEW","OK"))</f>
        <v/>
      </c>
      <c r="AE719" s="27" t="str">
        <f aca="false">IF(OR($W719=0,$O719=""),"",IF(IFERROR(IF(ISNUMBER($O719),INT($O719),DATE(VALUE(MID(SUBSTITUTE(LEFT($O719,FIND(" ",$O719&amp;" ")-1),"/",REPT(" ",20)),41,20)),VALUE(LEFT(SUBSTITUTE(LEFT($O719,FIND(" ",$O719&amp;" ")-1),"/",REPT(" ",20)),20)),VALUE(MID(SUBSTITUTE(LEFT($O719,FIND(" ",$O719&amp;" ")-1),"/",REPT(" ",20)),21,20)))),0)&gt;$W719,"Late","Same day"))</f>
        <v/>
      </c>
      <c r="AF719" s="26" t="str">
        <f aca="false">IF($A719="","",IFERROR(INDEX(Validation!$C$193:$C$217,MATCH($A719,Validation!$A$193:$A$217,0)),IF(COUNTIF(Validation!$U$19:$U$178,$Z719)&gt;0,$Z719,IF(COUNTIF(Validation!$S$19:$S$178,$AI719)=1,INDEX(Validation!$U$19:$U$178,MATCH($AI719,Validation!$S$19:$S$178,0)),$Z719))))</f>
        <v/>
      </c>
      <c r="AG719" s="27" t="str">
        <f aca="false">IF(COUNTA($A719:$U719)=0,"",IF($A719="","No name",IF($F719="","No date",IF($W719=0,"Date ilegible",IF(NOT(ISNUMBER($N719)),"Hours no numéricas",IF($AA719="NO MATCH","Person no identificada","OK"))))))</f>
        <v/>
      </c>
      <c r="AH719" s="27" t="str">
        <f aca="false">IF($W719=0,"No date",IF($W719&lt;Validation!$B$3,"Before period",IF($W719&gt;Validation!$C$3,"After period","In period")))</f>
        <v>No date</v>
      </c>
      <c r="AI719" s="26" t="str">
        <f aca="false">IF($Y719="","",TRIM(RIGHT(SUBSTITUTE($Y719," ",REPT(" ",50)),50)))</f>
        <v/>
      </c>
      <c r="AJ719" s="27" t="str">
        <f aca="false">IF($A719="","",IF(NOT(ISERROR(MATCH($A719,Validation!$A$193:$A$217,0))),"Manual mapping",IF(COUNTIF(Validation!$U$19:$U$178,$Z719)&gt;0,"Direct",IF(COUNTIF(Validation!$S$19:$S$178,$AI719)=1,"By surname","Unresolved"))))</f>
        <v/>
      </c>
      <c r="AK719" s="28" t="str">
        <f aca="false">IF($L719="","",IF(MATCH($L719,$L$2:$L$3000,0)&lt;&gt;ROW()-1,"",COUNT($AK$1:$AK718)+1))</f>
        <v/>
      </c>
      <c r="AL719" s="28" t="str">
        <f aca="false">IF($G719="","",IF(MATCH($G719,$G$2:$G$3000,0)&lt;&gt;ROW()-1,"",COUNT($AL$1:$AL718)+1))</f>
        <v/>
      </c>
      <c r="AM719" s="28" t="str">
        <f aca="false">IF($H719="","",IF(MATCH($H719,$H$2:$H$3000,0)&lt;&gt;ROW()-1,"",COUNT($AM$1:$AM718)+1))</f>
        <v/>
      </c>
      <c r="AN719" s="28" t="str">
        <f aca="false">IF($I719="","",IF(MATCH($I719,$I$2:$I$3000,0)&lt;&gt;ROW()-1,"",COUNT($AN$1:$AN718)+1))</f>
        <v/>
      </c>
      <c r="AO719" s="28" t="str">
        <f aca="false">IF($Q719="","",IF(MATCH($Q719,$Q$2:$Q$3000,0)&lt;&gt;ROW()-1,"",COUNT($AO$1:$AO718)+1))</f>
        <v/>
      </c>
    </row>
    <row r="720" customFormat="false" ht="12.75" hidden="false" customHeight="true" outlineLevel="0" collapsed="false">
      <c r="W720" s="24" t="n">
        <f aca="false">IF($F720="",0,IFERROR(IF(ISNUMBER($F720),INT($F720),DATE(VALUE(MID(SUBSTITUTE(LEFT($F720,FIND(" ",$F720&amp;" ")-1),"/",REPT(" ",20)),41,20)),VALUE(LEFT(SUBSTITUTE(LEFT($F720,FIND(" ",$F720&amp;" ")-1),"/",REPT(" ",20)),20)),VALUE(MID(SUBSTITUTE(LEFT($F720,FIND(" ",$F720&amp;" ")-1),"/",REPT(" ",20)),21,20)))),0))</f>
        <v>0</v>
      </c>
      <c r="X720" s="25" t="str">
        <f aca="false">IF(ISNUMBER($N720),$N720*Validation!$B$5,"")</f>
        <v/>
      </c>
      <c r="Y720" s="26" t="str">
        <f aca="false">IF($A720="","",SUBSTITUTE(SUBSTITUTE(SUBSTITUTE(SUBSTITUTE(SUBSTITUTE(SUBSTITUTE(SUBSTITUTE(UPPER(TRIM($A720)),"Á","A"),"É","E"),"Í","I"),"Ó","O"),"Ú","U"),"Ñ","N"),"Ü","U"))</f>
        <v/>
      </c>
      <c r="Z720" s="26" t="str">
        <f aca="false">IF($Y720="","",LEFT($Y720,1)&amp;" "&amp;TRIM(RIGHT(SUBSTITUTE($Y720," ",REPT(" ",50)),50)))</f>
        <v/>
      </c>
      <c r="AA720" s="27" t="str">
        <f aca="false">IF($AF720="","",IF(COUNTIF(Validation!$U$19:$U$178,$AF720)&gt;0,"OK","NO MATCH"))</f>
        <v/>
      </c>
      <c r="AB720" s="27" t="str">
        <f aca="false">IF($W720=0,"",IF(AND($W720&gt;=Validation!$B$3,$W720&lt;=Validation!$C$3),"Yes","No"))</f>
        <v/>
      </c>
      <c r="AC720" s="26" t="str">
        <f aca="false">IF($A720="","",$AF720&amp;"|"&amp;TEXT($W720,"yyyy-mm-dd")&amp;"|"&amp;$J720&amp;"|"&amp;$N720)</f>
        <v/>
      </c>
      <c r="AD720" s="27" t="str">
        <f aca="false">IF($AC720="","",IF(COUNTIF($AC$2:$AC$3000,$AC720)&gt;1,"REVIEW","OK"))</f>
        <v/>
      </c>
      <c r="AE720" s="27" t="str">
        <f aca="false">IF(OR($W720=0,$O720=""),"",IF(IFERROR(IF(ISNUMBER($O720),INT($O720),DATE(VALUE(MID(SUBSTITUTE(LEFT($O720,FIND(" ",$O720&amp;" ")-1),"/",REPT(" ",20)),41,20)),VALUE(LEFT(SUBSTITUTE(LEFT($O720,FIND(" ",$O720&amp;" ")-1),"/",REPT(" ",20)),20)),VALUE(MID(SUBSTITUTE(LEFT($O720,FIND(" ",$O720&amp;" ")-1),"/",REPT(" ",20)),21,20)))),0)&gt;$W720,"Late","Same day"))</f>
        <v/>
      </c>
      <c r="AF720" s="26" t="str">
        <f aca="false">IF($A720="","",IFERROR(INDEX(Validation!$C$193:$C$217,MATCH($A720,Validation!$A$193:$A$217,0)),IF(COUNTIF(Validation!$U$19:$U$178,$Z720)&gt;0,$Z720,IF(COUNTIF(Validation!$S$19:$S$178,$AI720)=1,INDEX(Validation!$U$19:$U$178,MATCH($AI720,Validation!$S$19:$S$178,0)),$Z720))))</f>
        <v/>
      </c>
      <c r="AG720" s="27" t="str">
        <f aca="false">IF(COUNTA($A720:$U720)=0,"",IF($A720="","No name",IF($F720="","No date",IF($W720=0,"Date ilegible",IF(NOT(ISNUMBER($N720)),"Hours no numéricas",IF($AA720="NO MATCH","Person no identificada","OK"))))))</f>
        <v/>
      </c>
      <c r="AH720" s="27" t="str">
        <f aca="false">IF($W720=0,"No date",IF($W720&lt;Validation!$B$3,"Before period",IF($W720&gt;Validation!$C$3,"After period","In period")))</f>
        <v>No date</v>
      </c>
      <c r="AI720" s="26" t="str">
        <f aca="false">IF($Y720="","",TRIM(RIGHT(SUBSTITUTE($Y720," ",REPT(" ",50)),50)))</f>
        <v/>
      </c>
      <c r="AJ720" s="27" t="str">
        <f aca="false">IF($A720="","",IF(NOT(ISERROR(MATCH($A720,Validation!$A$193:$A$217,0))),"Manual mapping",IF(COUNTIF(Validation!$U$19:$U$178,$Z720)&gt;0,"Direct",IF(COUNTIF(Validation!$S$19:$S$178,$AI720)=1,"By surname","Unresolved"))))</f>
        <v/>
      </c>
      <c r="AK720" s="28" t="str">
        <f aca="false">IF($L720="","",IF(MATCH($L720,$L$2:$L$3000,0)&lt;&gt;ROW()-1,"",COUNT($AK$1:$AK719)+1))</f>
        <v/>
      </c>
      <c r="AL720" s="28" t="str">
        <f aca="false">IF($G720="","",IF(MATCH($G720,$G$2:$G$3000,0)&lt;&gt;ROW()-1,"",COUNT($AL$1:$AL719)+1))</f>
        <v/>
      </c>
      <c r="AM720" s="28" t="str">
        <f aca="false">IF($H720="","",IF(MATCH($H720,$H$2:$H$3000,0)&lt;&gt;ROW()-1,"",COUNT($AM$1:$AM719)+1))</f>
        <v/>
      </c>
      <c r="AN720" s="28" t="str">
        <f aca="false">IF($I720="","",IF(MATCH($I720,$I$2:$I$3000,0)&lt;&gt;ROW()-1,"",COUNT($AN$1:$AN719)+1))</f>
        <v/>
      </c>
      <c r="AO720" s="28" t="str">
        <f aca="false">IF($Q720="","",IF(MATCH($Q720,$Q$2:$Q$3000,0)&lt;&gt;ROW()-1,"",COUNT($AO$1:$AO719)+1))</f>
        <v/>
      </c>
    </row>
    <row r="721" customFormat="false" ht="12.75" hidden="false" customHeight="true" outlineLevel="0" collapsed="false">
      <c r="W721" s="24" t="n">
        <f aca="false">IF($F721="",0,IFERROR(IF(ISNUMBER($F721),INT($F721),DATE(VALUE(MID(SUBSTITUTE(LEFT($F721,FIND(" ",$F721&amp;" ")-1),"/",REPT(" ",20)),41,20)),VALUE(LEFT(SUBSTITUTE(LEFT($F721,FIND(" ",$F721&amp;" ")-1),"/",REPT(" ",20)),20)),VALUE(MID(SUBSTITUTE(LEFT($F721,FIND(" ",$F721&amp;" ")-1),"/",REPT(" ",20)),21,20)))),0))</f>
        <v>0</v>
      </c>
      <c r="X721" s="25" t="str">
        <f aca="false">IF(ISNUMBER($N721),$N721*Validation!$B$5,"")</f>
        <v/>
      </c>
      <c r="Y721" s="26" t="str">
        <f aca="false">IF($A721="","",SUBSTITUTE(SUBSTITUTE(SUBSTITUTE(SUBSTITUTE(SUBSTITUTE(SUBSTITUTE(SUBSTITUTE(UPPER(TRIM($A721)),"Á","A"),"É","E"),"Í","I"),"Ó","O"),"Ú","U"),"Ñ","N"),"Ü","U"))</f>
        <v/>
      </c>
      <c r="Z721" s="26" t="str">
        <f aca="false">IF($Y721="","",LEFT($Y721,1)&amp;" "&amp;TRIM(RIGHT(SUBSTITUTE($Y721," ",REPT(" ",50)),50)))</f>
        <v/>
      </c>
      <c r="AA721" s="27" t="str">
        <f aca="false">IF($AF721="","",IF(COUNTIF(Validation!$U$19:$U$178,$AF721)&gt;0,"OK","NO MATCH"))</f>
        <v/>
      </c>
      <c r="AB721" s="27" t="str">
        <f aca="false">IF($W721=0,"",IF(AND($W721&gt;=Validation!$B$3,$W721&lt;=Validation!$C$3),"Yes","No"))</f>
        <v/>
      </c>
      <c r="AC721" s="26" t="str">
        <f aca="false">IF($A721="","",$AF721&amp;"|"&amp;TEXT($W721,"yyyy-mm-dd")&amp;"|"&amp;$J721&amp;"|"&amp;$N721)</f>
        <v/>
      </c>
      <c r="AD721" s="27" t="str">
        <f aca="false">IF($AC721="","",IF(COUNTIF($AC$2:$AC$3000,$AC721)&gt;1,"REVIEW","OK"))</f>
        <v/>
      </c>
      <c r="AE721" s="27" t="str">
        <f aca="false">IF(OR($W721=0,$O721=""),"",IF(IFERROR(IF(ISNUMBER($O721),INT($O721),DATE(VALUE(MID(SUBSTITUTE(LEFT($O721,FIND(" ",$O721&amp;" ")-1),"/",REPT(" ",20)),41,20)),VALUE(LEFT(SUBSTITUTE(LEFT($O721,FIND(" ",$O721&amp;" ")-1),"/",REPT(" ",20)),20)),VALUE(MID(SUBSTITUTE(LEFT($O721,FIND(" ",$O721&amp;" ")-1),"/",REPT(" ",20)),21,20)))),0)&gt;$W721,"Late","Same day"))</f>
        <v/>
      </c>
      <c r="AF721" s="26" t="str">
        <f aca="false">IF($A721="","",IFERROR(INDEX(Validation!$C$193:$C$217,MATCH($A721,Validation!$A$193:$A$217,0)),IF(COUNTIF(Validation!$U$19:$U$178,$Z721)&gt;0,$Z721,IF(COUNTIF(Validation!$S$19:$S$178,$AI721)=1,INDEX(Validation!$U$19:$U$178,MATCH($AI721,Validation!$S$19:$S$178,0)),$Z721))))</f>
        <v/>
      </c>
      <c r="AG721" s="27" t="str">
        <f aca="false">IF(COUNTA($A721:$U721)=0,"",IF($A721="","No name",IF($F721="","No date",IF($W721=0,"Date ilegible",IF(NOT(ISNUMBER($N721)),"Hours no numéricas",IF($AA721="NO MATCH","Person no identificada","OK"))))))</f>
        <v/>
      </c>
      <c r="AH721" s="27" t="str">
        <f aca="false">IF($W721=0,"No date",IF($W721&lt;Validation!$B$3,"Before period",IF($W721&gt;Validation!$C$3,"After period","In period")))</f>
        <v>No date</v>
      </c>
      <c r="AI721" s="26" t="str">
        <f aca="false">IF($Y721="","",TRIM(RIGHT(SUBSTITUTE($Y721," ",REPT(" ",50)),50)))</f>
        <v/>
      </c>
      <c r="AJ721" s="27" t="str">
        <f aca="false">IF($A721="","",IF(NOT(ISERROR(MATCH($A721,Validation!$A$193:$A$217,0))),"Manual mapping",IF(COUNTIF(Validation!$U$19:$U$178,$Z721)&gt;0,"Direct",IF(COUNTIF(Validation!$S$19:$S$178,$AI721)=1,"By surname","Unresolved"))))</f>
        <v/>
      </c>
      <c r="AK721" s="28" t="str">
        <f aca="false">IF($L721="","",IF(MATCH($L721,$L$2:$L$3000,0)&lt;&gt;ROW()-1,"",COUNT($AK$1:$AK720)+1))</f>
        <v/>
      </c>
      <c r="AL721" s="28" t="str">
        <f aca="false">IF($G721="","",IF(MATCH($G721,$G$2:$G$3000,0)&lt;&gt;ROW()-1,"",COUNT($AL$1:$AL720)+1))</f>
        <v/>
      </c>
      <c r="AM721" s="28" t="str">
        <f aca="false">IF($H721="","",IF(MATCH($H721,$H$2:$H$3000,0)&lt;&gt;ROW()-1,"",COUNT($AM$1:$AM720)+1))</f>
        <v/>
      </c>
      <c r="AN721" s="28" t="str">
        <f aca="false">IF($I721="","",IF(MATCH($I721,$I$2:$I$3000,0)&lt;&gt;ROW()-1,"",COUNT($AN$1:$AN720)+1))</f>
        <v/>
      </c>
      <c r="AO721" s="28" t="str">
        <f aca="false">IF($Q721="","",IF(MATCH($Q721,$Q$2:$Q$3000,0)&lt;&gt;ROW()-1,"",COUNT($AO$1:$AO720)+1))</f>
        <v/>
      </c>
    </row>
    <row r="722" customFormat="false" ht="12.75" hidden="false" customHeight="true" outlineLevel="0" collapsed="false">
      <c r="W722" s="24" t="n">
        <f aca="false">IF($F722="",0,IFERROR(IF(ISNUMBER($F722),INT($F722),DATE(VALUE(MID(SUBSTITUTE(LEFT($F722,FIND(" ",$F722&amp;" ")-1),"/",REPT(" ",20)),41,20)),VALUE(LEFT(SUBSTITUTE(LEFT($F722,FIND(" ",$F722&amp;" ")-1),"/",REPT(" ",20)),20)),VALUE(MID(SUBSTITUTE(LEFT($F722,FIND(" ",$F722&amp;" ")-1),"/",REPT(" ",20)),21,20)))),0))</f>
        <v>0</v>
      </c>
      <c r="X722" s="25" t="str">
        <f aca="false">IF(ISNUMBER($N722),$N722*Validation!$B$5,"")</f>
        <v/>
      </c>
      <c r="Y722" s="26" t="str">
        <f aca="false">IF($A722="","",SUBSTITUTE(SUBSTITUTE(SUBSTITUTE(SUBSTITUTE(SUBSTITUTE(SUBSTITUTE(SUBSTITUTE(UPPER(TRIM($A722)),"Á","A"),"É","E"),"Í","I"),"Ó","O"),"Ú","U"),"Ñ","N"),"Ü","U"))</f>
        <v/>
      </c>
      <c r="Z722" s="26" t="str">
        <f aca="false">IF($Y722="","",LEFT($Y722,1)&amp;" "&amp;TRIM(RIGHT(SUBSTITUTE($Y722," ",REPT(" ",50)),50)))</f>
        <v/>
      </c>
      <c r="AA722" s="27" t="str">
        <f aca="false">IF($AF722="","",IF(COUNTIF(Validation!$U$19:$U$178,$AF722)&gt;0,"OK","NO MATCH"))</f>
        <v/>
      </c>
      <c r="AB722" s="27" t="str">
        <f aca="false">IF($W722=0,"",IF(AND($W722&gt;=Validation!$B$3,$W722&lt;=Validation!$C$3),"Yes","No"))</f>
        <v/>
      </c>
      <c r="AC722" s="26" t="str">
        <f aca="false">IF($A722="","",$AF722&amp;"|"&amp;TEXT($W722,"yyyy-mm-dd")&amp;"|"&amp;$J722&amp;"|"&amp;$N722)</f>
        <v/>
      </c>
      <c r="AD722" s="27" t="str">
        <f aca="false">IF($AC722="","",IF(COUNTIF($AC$2:$AC$3000,$AC722)&gt;1,"REVIEW","OK"))</f>
        <v/>
      </c>
      <c r="AE722" s="27" t="str">
        <f aca="false">IF(OR($W722=0,$O722=""),"",IF(IFERROR(IF(ISNUMBER($O722),INT($O722),DATE(VALUE(MID(SUBSTITUTE(LEFT($O722,FIND(" ",$O722&amp;" ")-1),"/",REPT(" ",20)),41,20)),VALUE(LEFT(SUBSTITUTE(LEFT($O722,FIND(" ",$O722&amp;" ")-1),"/",REPT(" ",20)),20)),VALUE(MID(SUBSTITUTE(LEFT($O722,FIND(" ",$O722&amp;" ")-1),"/",REPT(" ",20)),21,20)))),0)&gt;$W722,"Late","Same day"))</f>
        <v/>
      </c>
      <c r="AF722" s="26" t="str">
        <f aca="false">IF($A722="","",IFERROR(INDEX(Validation!$C$193:$C$217,MATCH($A722,Validation!$A$193:$A$217,0)),IF(COUNTIF(Validation!$U$19:$U$178,$Z722)&gt;0,$Z722,IF(COUNTIF(Validation!$S$19:$S$178,$AI722)=1,INDEX(Validation!$U$19:$U$178,MATCH($AI722,Validation!$S$19:$S$178,0)),$Z722))))</f>
        <v/>
      </c>
      <c r="AG722" s="27" t="str">
        <f aca="false">IF(COUNTA($A722:$U722)=0,"",IF($A722="","No name",IF($F722="","No date",IF($W722=0,"Date ilegible",IF(NOT(ISNUMBER($N722)),"Hours no numéricas",IF($AA722="NO MATCH","Person no identificada","OK"))))))</f>
        <v/>
      </c>
      <c r="AH722" s="27" t="str">
        <f aca="false">IF($W722=0,"No date",IF($W722&lt;Validation!$B$3,"Before period",IF($W722&gt;Validation!$C$3,"After period","In period")))</f>
        <v>No date</v>
      </c>
      <c r="AI722" s="26" t="str">
        <f aca="false">IF($Y722="","",TRIM(RIGHT(SUBSTITUTE($Y722," ",REPT(" ",50)),50)))</f>
        <v/>
      </c>
      <c r="AJ722" s="27" t="str">
        <f aca="false">IF($A722="","",IF(NOT(ISERROR(MATCH($A722,Validation!$A$193:$A$217,0))),"Manual mapping",IF(COUNTIF(Validation!$U$19:$U$178,$Z722)&gt;0,"Direct",IF(COUNTIF(Validation!$S$19:$S$178,$AI722)=1,"By surname","Unresolved"))))</f>
        <v/>
      </c>
      <c r="AK722" s="28" t="str">
        <f aca="false">IF($L722="","",IF(MATCH($L722,$L$2:$L$3000,0)&lt;&gt;ROW()-1,"",COUNT($AK$1:$AK721)+1))</f>
        <v/>
      </c>
      <c r="AL722" s="28" t="str">
        <f aca="false">IF($G722="","",IF(MATCH($G722,$G$2:$G$3000,0)&lt;&gt;ROW()-1,"",COUNT($AL$1:$AL721)+1))</f>
        <v/>
      </c>
      <c r="AM722" s="28" t="str">
        <f aca="false">IF($H722="","",IF(MATCH($H722,$H$2:$H$3000,0)&lt;&gt;ROW()-1,"",COUNT($AM$1:$AM721)+1))</f>
        <v/>
      </c>
      <c r="AN722" s="28" t="str">
        <f aca="false">IF($I722="","",IF(MATCH($I722,$I$2:$I$3000,0)&lt;&gt;ROW()-1,"",COUNT($AN$1:$AN721)+1))</f>
        <v/>
      </c>
      <c r="AO722" s="28" t="str">
        <f aca="false">IF($Q722="","",IF(MATCH($Q722,$Q$2:$Q$3000,0)&lt;&gt;ROW()-1,"",COUNT($AO$1:$AO721)+1))</f>
        <v/>
      </c>
    </row>
    <row r="723" customFormat="false" ht="12.75" hidden="false" customHeight="true" outlineLevel="0" collapsed="false">
      <c r="W723" s="24" t="n">
        <f aca="false">IF($F723="",0,IFERROR(IF(ISNUMBER($F723),INT($F723),DATE(VALUE(MID(SUBSTITUTE(LEFT($F723,FIND(" ",$F723&amp;" ")-1),"/",REPT(" ",20)),41,20)),VALUE(LEFT(SUBSTITUTE(LEFT($F723,FIND(" ",$F723&amp;" ")-1),"/",REPT(" ",20)),20)),VALUE(MID(SUBSTITUTE(LEFT($F723,FIND(" ",$F723&amp;" ")-1),"/",REPT(" ",20)),21,20)))),0))</f>
        <v>0</v>
      </c>
      <c r="X723" s="25" t="str">
        <f aca="false">IF(ISNUMBER($N723),$N723*Validation!$B$5,"")</f>
        <v/>
      </c>
      <c r="Y723" s="26" t="str">
        <f aca="false">IF($A723="","",SUBSTITUTE(SUBSTITUTE(SUBSTITUTE(SUBSTITUTE(SUBSTITUTE(SUBSTITUTE(SUBSTITUTE(UPPER(TRIM($A723)),"Á","A"),"É","E"),"Í","I"),"Ó","O"),"Ú","U"),"Ñ","N"),"Ü","U"))</f>
        <v/>
      </c>
      <c r="Z723" s="26" t="str">
        <f aca="false">IF($Y723="","",LEFT($Y723,1)&amp;" "&amp;TRIM(RIGHT(SUBSTITUTE($Y723," ",REPT(" ",50)),50)))</f>
        <v/>
      </c>
      <c r="AA723" s="27" t="str">
        <f aca="false">IF($AF723="","",IF(COUNTIF(Validation!$U$19:$U$178,$AF723)&gt;0,"OK","NO MATCH"))</f>
        <v/>
      </c>
      <c r="AB723" s="27" t="str">
        <f aca="false">IF($W723=0,"",IF(AND($W723&gt;=Validation!$B$3,$W723&lt;=Validation!$C$3),"Yes","No"))</f>
        <v/>
      </c>
      <c r="AC723" s="26" t="str">
        <f aca="false">IF($A723="","",$AF723&amp;"|"&amp;TEXT($W723,"yyyy-mm-dd")&amp;"|"&amp;$J723&amp;"|"&amp;$N723)</f>
        <v/>
      </c>
      <c r="AD723" s="27" t="str">
        <f aca="false">IF($AC723="","",IF(COUNTIF($AC$2:$AC$3000,$AC723)&gt;1,"REVIEW","OK"))</f>
        <v/>
      </c>
      <c r="AE723" s="27" t="str">
        <f aca="false">IF(OR($W723=0,$O723=""),"",IF(IFERROR(IF(ISNUMBER($O723),INT($O723),DATE(VALUE(MID(SUBSTITUTE(LEFT($O723,FIND(" ",$O723&amp;" ")-1),"/",REPT(" ",20)),41,20)),VALUE(LEFT(SUBSTITUTE(LEFT($O723,FIND(" ",$O723&amp;" ")-1),"/",REPT(" ",20)),20)),VALUE(MID(SUBSTITUTE(LEFT($O723,FIND(" ",$O723&amp;" ")-1),"/",REPT(" ",20)),21,20)))),0)&gt;$W723,"Late","Same day"))</f>
        <v/>
      </c>
      <c r="AF723" s="26" t="str">
        <f aca="false">IF($A723="","",IFERROR(INDEX(Validation!$C$193:$C$217,MATCH($A723,Validation!$A$193:$A$217,0)),IF(COUNTIF(Validation!$U$19:$U$178,$Z723)&gt;0,$Z723,IF(COUNTIF(Validation!$S$19:$S$178,$AI723)=1,INDEX(Validation!$U$19:$U$178,MATCH($AI723,Validation!$S$19:$S$178,0)),$Z723))))</f>
        <v/>
      </c>
      <c r="AG723" s="27" t="str">
        <f aca="false">IF(COUNTA($A723:$U723)=0,"",IF($A723="","No name",IF($F723="","No date",IF($W723=0,"Date ilegible",IF(NOT(ISNUMBER($N723)),"Hours no numéricas",IF($AA723="NO MATCH","Person no identificada","OK"))))))</f>
        <v/>
      </c>
      <c r="AH723" s="27" t="str">
        <f aca="false">IF($W723=0,"No date",IF($W723&lt;Validation!$B$3,"Before period",IF($W723&gt;Validation!$C$3,"After period","In period")))</f>
        <v>No date</v>
      </c>
      <c r="AI723" s="26" t="str">
        <f aca="false">IF($Y723="","",TRIM(RIGHT(SUBSTITUTE($Y723," ",REPT(" ",50)),50)))</f>
        <v/>
      </c>
      <c r="AJ723" s="27" t="str">
        <f aca="false">IF($A723="","",IF(NOT(ISERROR(MATCH($A723,Validation!$A$193:$A$217,0))),"Manual mapping",IF(COUNTIF(Validation!$U$19:$U$178,$Z723)&gt;0,"Direct",IF(COUNTIF(Validation!$S$19:$S$178,$AI723)=1,"By surname","Unresolved"))))</f>
        <v/>
      </c>
      <c r="AK723" s="28" t="str">
        <f aca="false">IF($L723="","",IF(MATCH($L723,$L$2:$L$3000,0)&lt;&gt;ROW()-1,"",COUNT($AK$1:$AK722)+1))</f>
        <v/>
      </c>
      <c r="AL723" s="28" t="str">
        <f aca="false">IF($G723="","",IF(MATCH($G723,$G$2:$G$3000,0)&lt;&gt;ROW()-1,"",COUNT($AL$1:$AL722)+1))</f>
        <v/>
      </c>
      <c r="AM723" s="28" t="str">
        <f aca="false">IF($H723="","",IF(MATCH($H723,$H$2:$H$3000,0)&lt;&gt;ROW()-1,"",COUNT($AM$1:$AM722)+1))</f>
        <v/>
      </c>
      <c r="AN723" s="28" t="str">
        <f aca="false">IF($I723="","",IF(MATCH($I723,$I$2:$I$3000,0)&lt;&gt;ROW()-1,"",COUNT($AN$1:$AN722)+1))</f>
        <v/>
      </c>
      <c r="AO723" s="28" t="str">
        <f aca="false">IF($Q723="","",IF(MATCH($Q723,$Q$2:$Q$3000,0)&lt;&gt;ROW()-1,"",COUNT($AO$1:$AO722)+1))</f>
        <v/>
      </c>
    </row>
    <row r="724" customFormat="false" ht="12.75" hidden="false" customHeight="true" outlineLevel="0" collapsed="false">
      <c r="W724" s="24" t="n">
        <f aca="false">IF($F724="",0,IFERROR(IF(ISNUMBER($F724),INT($F724),DATE(VALUE(MID(SUBSTITUTE(LEFT($F724,FIND(" ",$F724&amp;" ")-1),"/",REPT(" ",20)),41,20)),VALUE(LEFT(SUBSTITUTE(LEFT($F724,FIND(" ",$F724&amp;" ")-1),"/",REPT(" ",20)),20)),VALUE(MID(SUBSTITUTE(LEFT($F724,FIND(" ",$F724&amp;" ")-1),"/",REPT(" ",20)),21,20)))),0))</f>
        <v>0</v>
      </c>
      <c r="X724" s="25" t="str">
        <f aca="false">IF(ISNUMBER($N724),$N724*Validation!$B$5,"")</f>
        <v/>
      </c>
      <c r="Y724" s="26" t="str">
        <f aca="false">IF($A724="","",SUBSTITUTE(SUBSTITUTE(SUBSTITUTE(SUBSTITUTE(SUBSTITUTE(SUBSTITUTE(SUBSTITUTE(UPPER(TRIM($A724)),"Á","A"),"É","E"),"Í","I"),"Ó","O"),"Ú","U"),"Ñ","N"),"Ü","U"))</f>
        <v/>
      </c>
      <c r="Z724" s="26" t="str">
        <f aca="false">IF($Y724="","",LEFT($Y724,1)&amp;" "&amp;TRIM(RIGHT(SUBSTITUTE($Y724," ",REPT(" ",50)),50)))</f>
        <v/>
      </c>
      <c r="AA724" s="27" t="str">
        <f aca="false">IF($AF724="","",IF(COUNTIF(Validation!$U$19:$U$178,$AF724)&gt;0,"OK","NO MATCH"))</f>
        <v/>
      </c>
      <c r="AB724" s="27" t="str">
        <f aca="false">IF($W724=0,"",IF(AND($W724&gt;=Validation!$B$3,$W724&lt;=Validation!$C$3),"Yes","No"))</f>
        <v/>
      </c>
      <c r="AC724" s="26" t="str">
        <f aca="false">IF($A724="","",$AF724&amp;"|"&amp;TEXT($W724,"yyyy-mm-dd")&amp;"|"&amp;$J724&amp;"|"&amp;$N724)</f>
        <v/>
      </c>
      <c r="AD724" s="27" t="str">
        <f aca="false">IF($AC724="","",IF(COUNTIF($AC$2:$AC$3000,$AC724)&gt;1,"REVIEW","OK"))</f>
        <v/>
      </c>
      <c r="AE724" s="27" t="str">
        <f aca="false">IF(OR($W724=0,$O724=""),"",IF(IFERROR(IF(ISNUMBER($O724),INT($O724),DATE(VALUE(MID(SUBSTITUTE(LEFT($O724,FIND(" ",$O724&amp;" ")-1),"/",REPT(" ",20)),41,20)),VALUE(LEFT(SUBSTITUTE(LEFT($O724,FIND(" ",$O724&amp;" ")-1),"/",REPT(" ",20)),20)),VALUE(MID(SUBSTITUTE(LEFT($O724,FIND(" ",$O724&amp;" ")-1),"/",REPT(" ",20)),21,20)))),0)&gt;$W724,"Late","Same day"))</f>
        <v/>
      </c>
      <c r="AF724" s="26" t="str">
        <f aca="false">IF($A724="","",IFERROR(INDEX(Validation!$C$193:$C$217,MATCH($A724,Validation!$A$193:$A$217,0)),IF(COUNTIF(Validation!$U$19:$U$178,$Z724)&gt;0,$Z724,IF(COUNTIF(Validation!$S$19:$S$178,$AI724)=1,INDEX(Validation!$U$19:$U$178,MATCH($AI724,Validation!$S$19:$S$178,0)),$Z724))))</f>
        <v/>
      </c>
      <c r="AG724" s="27" t="str">
        <f aca="false">IF(COUNTA($A724:$U724)=0,"",IF($A724="","No name",IF($F724="","No date",IF($W724=0,"Date ilegible",IF(NOT(ISNUMBER($N724)),"Hours no numéricas",IF($AA724="NO MATCH","Person no identificada","OK"))))))</f>
        <v/>
      </c>
      <c r="AH724" s="27" t="str">
        <f aca="false">IF($W724=0,"No date",IF($W724&lt;Validation!$B$3,"Before period",IF($W724&gt;Validation!$C$3,"After period","In period")))</f>
        <v>No date</v>
      </c>
      <c r="AI724" s="26" t="str">
        <f aca="false">IF($Y724="","",TRIM(RIGHT(SUBSTITUTE($Y724," ",REPT(" ",50)),50)))</f>
        <v/>
      </c>
      <c r="AJ724" s="27" t="str">
        <f aca="false">IF($A724="","",IF(NOT(ISERROR(MATCH($A724,Validation!$A$193:$A$217,0))),"Manual mapping",IF(COUNTIF(Validation!$U$19:$U$178,$Z724)&gt;0,"Direct",IF(COUNTIF(Validation!$S$19:$S$178,$AI724)=1,"By surname","Unresolved"))))</f>
        <v/>
      </c>
      <c r="AK724" s="28" t="str">
        <f aca="false">IF($L724="","",IF(MATCH($L724,$L$2:$L$3000,0)&lt;&gt;ROW()-1,"",COUNT($AK$1:$AK723)+1))</f>
        <v/>
      </c>
      <c r="AL724" s="28" t="str">
        <f aca="false">IF($G724="","",IF(MATCH($G724,$G$2:$G$3000,0)&lt;&gt;ROW()-1,"",COUNT($AL$1:$AL723)+1))</f>
        <v/>
      </c>
      <c r="AM724" s="28" t="str">
        <f aca="false">IF($H724="","",IF(MATCH($H724,$H$2:$H$3000,0)&lt;&gt;ROW()-1,"",COUNT($AM$1:$AM723)+1))</f>
        <v/>
      </c>
      <c r="AN724" s="28" t="str">
        <f aca="false">IF($I724="","",IF(MATCH($I724,$I$2:$I$3000,0)&lt;&gt;ROW()-1,"",COUNT($AN$1:$AN723)+1))</f>
        <v/>
      </c>
      <c r="AO724" s="28" t="str">
        <f aca="false">IF($Q724="","",IF(MATCH($Q724,$Q$2:$Q$3000,0)&lt;&gt;ROW()-1,"",COUNT($AO$1:$AO723)+1))</f>
        <v/>
      </c>
    </row>
    <row r="725" customFormat="false" ht="12.75" hidden="false" customHeight="true" outlineLevel="0" collapsed="false">
      <c r="W725" s="24" t="n">
        <f aca="false">IF($F725="",0,IFERROR(IF(ISNUMBER($F725),INT($F725),DATE(VALUE(MID(SUBSTITUTE(LEFT($F725,FIND(" ",$F725&amp;" ")-1),"/",REPT(" ",20)),41,20)),VALUE(LEFT(SUBSTITUTE(LEFT($F725,FIND(" ",$F725&amp;" ")-1),"/",REPT(" ",20)),20)),VALUE(MID(SUBSTITUTE(LEFT($F725,FIND(" ",$F725&amp;" ")-1),"/",REPT(" ",20)),21,20)))),0))</f>
        <v>0</v>
      </c>
      <c r="X725" s="25" t="str">
        <f aca="false">IF(ISNUMBER($N725),$N725*Validation!$B$5,"")</f>
        <v/>
      </c>
      <c r="Y725" s="26" t="str">
        <f aca="false">IF($A725="","",SUBSTITUTE(SUBSTITUTE(SUBSTITUTE(SUBSTITUTE(SUBSTITUTE(SUBSTITUTE(SUBSTITUTE(UPPER(TRIM($A725)),"Á","A"),"É","E"),"Í","I"),"Ó","O"),"Ú","U"),"Ñ","N"),"Ü","U"))</f>
        <v/>
      </c>
      <c r="Z725" s="26" t="str">
        <f aca="false">IF($Y725="","",LEFT($Y725,1)&amp;" "&amp;TRIM(RIGHT(SUBSTITUTE($Y725," ",REPT(" ",50)),50)))</f>
        <v/>
      </c>
      <c r="AA725" s="27" t="str">
        <f aca="false">IF($AF725="","",IF(COUNTIF(Validation!$U$19:$U$178,$AF725)&gt;0,"OK","NO MATCH"))</f>
        <v/>
      </c>
      <c r="AB725" s="27" t="str">
        <f aca="false">IF($W725=0,"",IF(AND($W725&gt;=Validation!$B$3,$W725&lt;=Validation!$C$3),"Yes","No"))</f>
        <v/>
      </c>
      <c r="AC725" s="26" t="str">
        <f aca="false">IF($A725="","",$AF725&amp;"|"&amp;TEXT($W725,"yyyy-mm-dd")&amp;"|"&amp;$J725&amp;"|"&amp;$N725)</f>
        <v/>
      </c>
      <c r="AD725" s="27" t="str">
        <f aca="false">IF($AC725="","",IF(COUNTIF($AC$2:$AC$3000,$AC725)&gt;1,"REVIEW","OK"))</f>
        <v/>
      </c>
      <c r="AE725" s="27" t="str">
        <f aca="false">IF(OR($W725=0,$O725=""),"",IF(IFERROR(IF(ISNUMBER($O725),INT($O725),DATE(VALUE(MID(SUBSTITUTE(LEFT($O725,FIND(" ",$O725&amp;" ")-1),"/",REPT(" ",20)),41,20)),VALUE(LEFT(SUBSTITUTE(LEFT($O725,FIND(" ",$O725&amp;" ")-1),"/",REPT(" ",20)),20)),VALUE(MID(SUBSTITUTE(LEFT($O725,FIND(" ",$O725&amp;" ")-1),"/",REPT(" ",20)),21,20)))),0)&gt;$W725,"Late","Same day"))</f>
        <v/>
      </c>
      <c r="AF725" s="26" t="str">
        <f aca="false">IF($A725="","",IFERROR(INDEX(Validation!$C$193:$C$217,MATCH($A725,Validation!$A$193:$A$217,0)),IF(COUNTIF(Validation!$U$19:$U$178,$Z725)&gt;0,$Z725,IF(COUNTIF(Validation!$S$19:$S$178,$AI725)=1,INDEX(Validation!$U$19:$U$178,MATCH($AI725,Validation!$S$19:$S$178,0)),$Z725))))</f>
        <v/>
      </c>
      <c r="AG725" s="27" t="str">
        <f aca="false">IF(COUNTA($A725:$U725)=0,"",IF($A725="","No name",IF($F725="","No date",IF($W725=0,"Date ilegible",IF(NOT(ISNUMBER($N725)),"Hours no numéricas",IF($AA725="NO MATCH","Person no identificada","OK"))))))</f>
        <v/>
      </c>
      <c r="AH725" s="27" t="str">
        <f aca="false">IF($W725=0,"No date",IF($W725&lt;Validation!$B$3,"Before period",IF($W725&gt;Validation!$C$3,"After period","In period")))</f>
        <v>No date</v>
      </c>
      <c r="AI725" s="26" t="str">
        <f aca="false">IF($Y725="","",TRIM(RIGHT(SUBSTITUTE($Y725," ",REPT(" ",50)),50)))</f>
        <v/>
      </c>
      <c r="AJ725" s="27" t="str">
        <f aca="false">IF($A725="","",IF(NOT(ISERROR(MATCH($A725,Validation!$A$193:$A$217,0))),"Manual mapping",IF(COUNTIF(Validation!$U$19:$U$178,$Z725)&gt;0,"Direct",IF(COUNTIF(Validation!$S$19:$S$178,$AI725)=1,"By surname","Unresolved"))))</f>
        <v/>
      </c>
      <c r="AK725" s="28" t="str">
        <f aca="false">IF($L725="","",IF(MATCH($L725,$L$2:$L$3000,0)&lt;&gt;ROW()-1,"",COUNT($AK$1:$AK724)+1))</f>
        <v/>
      </c>
      <c r="AL725" s="28" t="str">
        <f aca="false">IF($G725="","",IF(MATCH($G725,$G$2:$G$3000,0)&lt;&gt;ROW()-1,"",COUNT($AL$1:$AL724)+1))</f>
        <v/>
      </c>
      <c r="AM725" s="28" t="str">
        <f aca="false">IF($H725="","",IF(MATCH($H725,$H$2:$H$3000,0)&lt;&gt;ROW()-1,"",COUNT($AM$1:$AM724)+1))</f>
        <v/>
      </c>
      <c r="AN725" s="28" t="str">
        <f aca="false">IF($I725="","",IF(MATCH($I725,$I$2:$I$3000,0)&lt;&gt;ROW()-1,"",COUNT($AN$1:$AN724)+1))</f>
        <v/>
      </c>
      <c r="AO725" s="28" t="str">
        <f aca="false">IF($Q725="","",IF(MATCH($Q725,$Q$2:$Q$3000,0)&lt;&gt;ROW()-1,"",COUNT($AO$1:$AO724)+1))</f>
        <v/>
      </c>
    </row>
    <row r="726" customFormat="false" ht="12.75" hidden="false" customHeight="true" outlineLevel="0" collapsed="false">
      <c r="W726" s="24" t="n">
        <f aca="false">IF($F726="",0,IFERROR(IF(ISNUMBER($F726),INT($F726),DATE(VALUE(MID(SUBSTITUTE(LEFT($F726,FIND(" ",$F726&amp;" ")-1),"/",REPT(" ",20)),41,20)),VALUE(LEFT(SUBSTITUTE(LEFT($F726,FIND(" ",$F726&amp;" ")-1),"/",REPT(" ",20)),20)),VALUE(MID(SUBSTITUTE(LEFT($F726,FIND(" ",$F726&amp;" ")-1),"/",REPT(" ",20)),21,20)))),0))</f>
        <v>0</v>
      </c>
      <c r="X726" s="25" t="str">
        <f aca="false">IF(ISNUMBER($N726),$N726*Validation!$B$5,"")</f>
        <v/>
      </c>
      <c r="Y726" s="26" t="str">
        <f aca="false">IF($A726="","",SUBSTITUTE(SUBSTITUTE(SUBSTITUTE(SUBSTITUTE(SUBSTITUTE(SUBSTITUTE(SUBSTITUTE(UPPER(TRIM($A726)),"Á","A"),"É","E"),"Í","I"),"Ó","O"),"Ú","U"),"Ñ","N"),"Ü","U"))</f>
        <v/>
      </c>
      <c r="Z726" s="26" t="str">
        <f aca="false">IF($Y726="","",LEFT($Y726,1)&amp;" "&amp;TRIM(RIGHT(SUBSTITUTE($Y726," ",REPT(" ",50)),50)))</f>
        <v/>
      </c>
      <c r="AA726" s="27" t="str">
        <f aca="false">IF($AF726="","",IF(COUNTIF(Validation!$U$19:$U$178,$AF726)&gt;0,"OK","NO MATCH"))</f>
        <v/>
      </c>
      <c r="AB726" s="27" t="str">
        <f aca="false">IF($W726=0,"",IF(AND($W726&gt;=Validation!$B$3,$W726&lt;=Validation!$C$3),"Yes","No"))</f>
        <v/>
      </c>
      <c r="AC726" s="26" t="str">
        <f aca="false">IF($A726="","",$AF726&amp;"|"&amp;TEXT($W726,"yyyy-mm-dd")&amp;"|"&amp;$J726&amp;"|"&amp;$N726)</f>
        <v/>
      </c>
      <c r="AD726" s="27" t="str">
        <f aca="false">IF($AC726="","",IF(COUNTIF($AC$2:$AC$3000,$AC726)&gt;1,"REVIEW","OK"))</f>
        <v/>
      </c>
      <c r="AE726" s="27" t="str">
        <f aca="false">IF(OR($W726=0,$O726=""),"",IF(IFERROR(IF(ISNUMBER($O726),INT($O726),DATE(VALUE(MID(SUBSTITUTE(LEFT($O726,FIND(" ",$O726&amp;" ")-1),"/",REPT(" ",20)),41,20)),VALUE(LEFT(SUBSTITUTE(LEFT($O726,FIND(" ",$O726&amp;" ")-1),"/",REPT(" ",20)),20)),VALUE(MID(SUBSTITUTE(LEFT($O726,FIND(" ",$O726&amp;" ")-1),"/",REPT(" ",20)),21,20)))),0)&gt;$W726,"Late","Same day"))</f>
        <v/>
      </c>
      <c r="AF726" s="26" t="str">
        <f aca="false">IF($A726="","",IFERROR(INDEX(Validation!$C$193:$C$217,MATCH($A726,Validation!$A$193:$A$217,0)),IF(COUNTIF(Validation!$U$19:$U$178,$Z726)&gt;0,$Z726,IF(COUNTIF(Validation!$S$19:$S$178,$AI726)=1,INDEX(Validation!$U$19:$U$178,MATCH($AI726,Validation!$S$19:$S$178,0)),$Z726))))</f>
        <v/>
      </c>
      <c r="AG726" s="27" t="str">
        <f aca="false">IF(COUNTA($A726:$U726)=0,"",IF($A726="","No name",IF($F726="","No date",IF($W726=0,"Date ilegible",IF(NOT(ISNUMBER($N726)),"Hours no numéricas",IF($AA726="NO MATCH","Person no identificada","OK"))))))</f>
        <v/>
      </c>
      <c r="AH726" s="27" t="str">
        <f aca="false">IF($W726=0,"No date",IF($W726&lt;Validation!$B$3,"Before period",IF($W726&gt;Validation!$C$3,"After period","In period")))</f>
        <v>No date</v>
      </c>
      <c r="AI726" s="26" t="str">
        <f aca="false">IF($Y726="","",TRIM(RIGHT(SUBSTITUTE($Y726," ",REPT(" ",50)),50)))</f>
        <v/>
      </c>
      <c r="AJ726" s="27" t="str">
        <f aca="false">IF($A726="","",IF(NOT(ISERROR(MATCH($A726,Validation!$A$193:$A$217,0))),"Manual mapping",IF(COUNTIF(Validation!$U$19:$U$178,$Z726)&gt;0,"Direct",IF(COUNTIF(Validation!$S$19:$S$178,$AI726)=1,"By surname","Unresolved"))))</f>
        <v/>
      </c>
      <c r="AK726" s="28" t="str">
        <f aca="false">IF($L726="","",IF(MATCH($L726,$L$2:$L$3000,0)&lt;&gt;ROW()-1,"",COUNT($AK$1:$AK725)+1))</f>
        <v/>
      </c>
      <c r="AL726" s="28" t="str">
        <f aca="false">IF($G726="","",IF(MATCH($G726,$G$2:$G$3000,0)&lt;&gt;ROW()-1,"",COUNT($AL$1:$AL725)+1))</f>
        <v/>
      </c>
      <c r="AM726" s="28" t="str">
        <f aca="false">IF($H726="","",IF(MATCH($H726,$H$2:$H$3000,0)&lt;&gt;ROW()-1,"",COUNT($AM$1:$AM725)+1))</f>
        <v/>
      </c>
      <c r="AN726" s="28" t="str">
        <f aca="false">IF($I726="","",IF(MATCH($I726,$I$2:$I$3000,0)&lt;&gt;ROW()-1,"",COUNT($AN$1:$AN725)+1))</f>
        <v/>
      </c>
      <c r="AO726" s="28" t="str">
        <f aca="false">IF($Q726="","",IF(MATCH($Q726,$Q$2:$Q$3000,0)&lt;&gt;ROW()-1,"",COUNT($AO$1:$AO725)+1))</f>
        <v/>
      </c>
    </row>
    <row r="727" customFormat="false" ht="12.75" hidden="false" customHeight="true" outlineLevel="0" collapsed="false">
      <c r="W727" s="24" t="n">
        <f aca="false">IF($F727="",0,IFERROR(IF(ISNUMBER($F727),INT($F727),DATE(VALUE(MID(SUBSTITUTE(LEFT($F727,FIND(" ",$F727&amp;" ")-1),"/",REPT(" ",20)),41,20)),VALUE(LEFT(SUBSTITUTE(LEFT($F727,FIND(" ",$F727&amp;" ")-1),"/",REPT(" ",20)),20)),VALUE(MID(SUBSTITUTE(LEFT($F727,FIND(" ",$F727&amp;" ")-1),"/",REPT(" ",20)),21,20)))),0))</f>
        <v>0</v>
      </c>
      <c r="X727" s="25" t="str">
        <f aca="false">IF(ISNUMBER($N727),$N727*Validation!$B$5,"")</f>
        <v/>
      </c>
      <c r="Y727" s="26" t="str">
        <f aca="false">IF($A727="","",SUBSTITUTE(SUBSTITUTE(SUBSTITUTE(SUBSTITUTE(SUBSTITUTE(SUBSTITUTE(SUBSTITUTE(UPPER(TRIM($A727)),"Á","A"),"É","E"),"Í","I"),"Ó","O"),"Ú","U"),"Ñ","N"),"Ü","U"))</f>
        <v/>
      </c>
      <c r="Z727" s="26" t="str">
        <f aca="false">IF($Y727="","",LEFT($Y727,1)&amp;" "&amp;TRIM(RIGHT(SUBSTITUTE($Y727," ",REPT(" ",50)),50)))</f>
        <v/>
      </c>
      <c r="AA727" s="27" t="str">
        <f aca="false">IF($AF727="","",IF(COUNTIF(Validation!$U$19:$U$178,$AF727)&gt;0,"OK","NO MATCH"))</f>
        <v/>
      </c>
      <c r="AB727" s="27" t="str">
        <f aca="false">IF($W727=0,"",IF(AND($W727&gt;=Validation!$B$3,$W727&lt;=Validation!$C$3),"Yes","No"))</f>
        <v/>
      </c>
      <c r="AC727" s="26" t="str">
        <f aca="false">IF($A727="","",$AF727&amp;"|"&amp;TEXT($W727,"yyyy-mm-dd")&amp;"|"&amp;$J727&amp;"|"&amp;$N727)</f>
        <v/>
      </c>
      <c r="AD727" s="27" t="str">
        <f aca="false">IF($AC727="","",IF(COUNTIF($AC$2:$AC$3000,$AC727)&gt;1,"REVIEW","OK"))</f>
        <v/>
      </c>
      <c r="AE727" s="27" t="str">
        <f aca="false">IF(OR($W727=0,$O727=""),"",IF(IFERROR(IF(ISNUMBER($O727),INT($O727),DATE(VALUE(MID(SUBSTITUTE(LEFT($O727,FIND(" ",$O727&amp;" ")-1),"/",REPT(" ",20)),41,20)),VALUE(LEFT(SUBSTITUTE(LEFT($O727,FIND(" ",$O727&amp;" ")-1),"/",REPT(" ",20)),20)),VALUE(MID(SUBSTITUTE(LEFT($O727,FIND(" ",$O727&amp;" ")-1),"/",REPT(" ",20)),21,20)))),0)&gt;$W727,"Late","Same day"))</f>
        <v/>
      </c>
      <c r="AF727" s="26" t="str">
        <f aca="false">IF($A727="","",IFERROR(INDEX(Validation!$C$193:$C$217,MATCH($A727,Validation!$A$193:$A$217,0)),IF(COUNTIF(Validation!$U$19:$U$178,$Z727)&gt;0,$Z727,IF(COUNTIF(Validation!$S$19:$S$178,$AI727)=1,INDEX(Validation!$U$19:$U$178,MATCH($AI727,Validation!$S$19:$S$178,0)),$Z727))))</f>
        <v/>
      </c>
      <c r="AG727" s="27" t="str">
        <f aca="false">IF(COUNTA($A727:$U727)=0,"",IF($A727="","No name",IF($F727="","No date",IF($W727=0,"Date ilegible",IF(NOT(ISNUMBER($N727)),"Hours no numéricas",IF($AA727="NO MATCH","Person no identificada","OK"))))))</f>
        <v/>
      </c>
      <c r="AH727" s="27" t="str">
        <f aca="false">IF($W727=0,"No date",IF($W727&lt;Validation!$B$3,"Before period",IF($W727&gt;Validation!$C$3,"After period","In period")))</f>
        <v>No date</v>
      </c>
      <c r="AI727" s="26" t="str">
        <f aca="false">IF($Y727="","",TRIM(RIGHT(SUBSTITUTE($Y727," ",REPT(" ",50)),50)))</f>
        <v/>
      </c>
      <c r="AJ727" s="27" t="str">
        <f aca="false">IF($A727="","",IF(NOT(ISERROR(MATCH($A727,Validation!$A$193:$A$217,0))),"Manual mapping",IF(COUNTIF(Validation!$U$19:$U$178,$Z727)&gt;0,"Direct",IF(COUNTIF(Validation!$S$19:$S$178,$AI727)=1,"By surname","Unresolved"))))</f>
        <v/>
      </c>
      <c r="AK727" s="28" t="str">
        <f aca="false">IF($L727="","",IF(MATCH($L727,$L$2:$L$3000,0)&lt;&gt;ROW()-1,"",COUNT($AK$1:$AK726)+1))</f>
        <v/>
      </c>
      <c r="AL727" s="28" t="str">
        <f aca="false">IF($G727="","",IF(MATCH($G727,$G$2:$G$3000,0)&lt;&gt;ROW()-1,"",COUNT($AL$1:$AL726)+1))</f>
        <v/>
      </c>
      <c r="AM727" s="28" t="str">
        <f aca="false">IF($H727="","",IF(MATCH($H727,$H$2:$H$3000,0)&lt;&gt;ROW()-1,"",COUNT($AM$1:$AM726)+1))</f>
        <v/>
      </c>
      <c r="AN727" s="28" t="str">
        <f aca="false">IF($I727="","",IF(MATCH($I727,$I$2:$I$3000,0)&lt;&gt;ROW()-1,"",COUNT($AN$1:$AN726)+1))</f>
        <v/>
      </c>
      <c r="AO727" s="28" t="str">
        <f aca="false">IF($Q727="","",IF(MATCH($Q727,$Q$2:$Q$3000,0)&lt;&gt;ROW()-1,"",COUNT($AO$1:$AO726)+1))</f>
        <v/>
      </c>
    </row>
    <row r="728" customFormat="false" ht="12.75" hidden="false" customHeight="true" outlineLevel="0" collapsed="false">
      <c r="W728" s="24" t="n">
        <f aca="false">IF($F728="",0,IFERROR(IF(ISNUMBER($F728),INT($F728),DATE(VALUE(MID(SUBSTITUTE(LEFT($F728,FIND(" ",$F728&amp;" ")-1),"/",REPT(" ",20)),41,20)),VALUE(LEFT(SUBSTITUTE(LEFT($F728,FIND(" ",$F728&amp;" ")-1),"/",REPT(" ",20)),20)),VALUE(MID(SUBSTITUTE(LEFT($F728,FIND(" ",$F728&amp;" ")-1),"/",REPT(" ",20)),21,20)))),0))</f>
        <v>0</v>
      </c>
      <c r="X728" s="25" t="str">
        <f aca="false">IF(ISNUMBER($N728),$N728*Validation!$B$5,"")</f>
        <v/>
      </c>
      <c r="Y728" s="26" t="str">
        <f aca="false">IF($A728="","",SUBSTITUTE(SUBSTITUTE(SUBSTITUTE(SUBSTITUTE(SUBSTITUTE(SUBSTITUTE(SUBSTITUTE(UPPER(TRIM($A728)),"Á","A"),"É","E"),"Í","I"),"Ó","O"),"Ú","U"),"Ñ","N"),"Ü","U"))</f>
        <v/>
      </c>
      <c r="Z728" s="26" t="str">
        <f aca="false">IF($Y728="","",LEFT($Y728,1)&amp;" "&amp;TRIM(RIGHT(SUBSTITUTE($Y728," ",REPT(" ",50)),50)))</f>
        <v/>
      </c>
      <c r="AA728" s="27" t="str">
        <f aca="false">IF($AF728="","",IF(COUNTIF(Validation!$U$19:$U$178,$AF728)&gt;0,"OK","NO MATCH"))</f>
        <v/>
      </c>
      <c r="AB728" s="27" t="str">
        <f aca="false">IF($W728=0,"",IF(AND($W728&gt;=Validation!$B$3,$W728&lt;=Validation!$C$3),"Yes","No"))</f>
        <v/>
      </c>
      <c r="AC728" s="26" t="str">
        <f aca="false">IF($A728="","",$AF728&amp;"|"&amp;TEXT($W728,"yyyy-mm-dd")&amp;"|"&amp;$J728&amp;"|"&amp;$N728)</f>
        <v/>
      </c>
      <c r="AD728" s="27" t="str">
        <f aca="false">IF($AC728="","",IF(COUNTIF($AC$2:$AC$3000,$AC728)&gt;1,"REVIEW","OK"))</f>
        <v/>
      </c>
      <c r="AE728" s="27" t="str">
        <f aca="false">IF(OR($W728=0,$O728=""),"",IF(IFERROR(IF(ISNUMBER($O728),INT($O728),DATE(VALUE(MID(SUBSTITUTE(LEFT($O728,FIND(" ",$O728&amp;" ")-1),"/",REPT(" ",20)),41,20)),VALUE(LEFT(SUBSTITUTE(LEFT($O728,FIND(" ",$O728&amp;" ")-1),"/",REPT(" ",20)),20)),VALUE(MID(SUBSTITUTE(LEFT($O728,FIND(" ",$O728&amp;" ")-1),"/",REPT(" ",20)),21,20)))),0)&gt;$W728,"Late","Same day"))</f>
        <v/>
      </c>
      <c r="AF728" s="26" t="str">
        <f aca="false">IF($A728="","",IFERROR(INDEX(Validation!$C$193:$C$217,MATCH($A728,Validation!$A$193:$A$217,0)),IF(COUNTIF(Validation!$U$19:$U$178,$Z728)&gt;0,$Z728,IF(COUNTIF(Validation!$S$19:$S$178,$AI728)=1,INDEX(Validation!$U$19:$U$178,MATCH($AI728,Validation!$S$19:$S$178,0)),$Z728))))</f>
        <v/>
      </c>
      <c r="AG728" s="27" t="str">
        <f aca="false">IF(COUNTA($A728:$U728)=0,"",IF($A728="","No name",IF($F728="","No date",IF($W728=0,"Date ilegible",IF(NOT(ISNUMBER($N728)),"Hours no numéricas",IF($AA728="NO MATCH","Person no identificada","OK"))))))</f>
        <v/>
      </c>
      <c r="AH728" s="27" t="str">
        <f aca="false">IF($W728=0,"No date",IF($W728&lt;Validation!$B$3,"Before period",IF($W728&gt;Validation!$C$3,"After period","In period")))</f>
        <v>No date</v>
      </c>
      <c r="AI728" s="26" t="str">
        <f aca="false">IF($Y728="","",TRIM(RIGHT(SUBSTITUTE($Y728," ",REPT(" ",50)),50)))</f>
        <v/>
      </c>
      <c r="AJ728" s="27" t="str">
        <f aca="false">IF($A728="","",IF(NOT(ISERROR(MATCH($A728,Validation!$A$193:$A$217,0))),"Manual mapping",IF(COUNTIF(Validation!$U$19:$U$178,$Z728)&gt;0,"Direct",IF(COUNTIF(Validation!$S$19:$S$178,$AI728)=1,"By surname","Unresolved"))))</f>
        <v/>
      </c>
      <c r="AK728" s="28" t="str">
        <f aca="false">IF($L728="","",IF(MATCH($L728,$L$2:$L$3000,0)&lt;&gt;ROW()-1,"",COUNT($AK$1:$AK727)+1))</f>
        <v/>
      </c>
      <c r="AL728" s="28" t="str">
        <f aca="false">IF($G728="","",IF(MATCH($G728,$G$2:$G$3000,0)&lt;&gt;ROW()-1,"",COUNT($AL$1:$AL727)+1))</f>
        <v/>
      </c>
      <c r="AM728" s="28" t="str">
        <f aca="false">IF($H728="","",IF(MATCH($H728,$H$2:$H$3000,0)&lt;&gt;ROW()-1,"",COUNT($AM$1:$AM727)+1))</f>
        <v/>
      </c>
      <c r="AN728" s="28" t="str">
        <f aca="false">IF($I728="","",IF(MATCH($I728,$I$2:$I$3000,0)&lt;&gt;ROW()-1,"",COUNT($AN$1:$AN727)+1))</f>
        <v/>
      </c>
      <c r="AO728" s="28" t="str">
        <f aca="false">IF($Q728="","",IF(MATCH($Q728,$Q$2:$Q$3000,0)&lt;&gt;ROW()-1,"",COUNT($AO$1:$AO727)+1))</f>
        <v/>
      </c>
    </row>
    <row r="729" customFormat="false" ht="12.75" hidden="false" customHeight="true" outlineLevel="0" collapsed="false">
      <c r="W729" s="24" t="n">
        <f aca="false">IF($F729="",0,IFERROR(IF(ISNUMBER($F729),INT($F729),DATE(VALUE(MID(SUBSTITUTE(LEFT($F729,FIND(" ",$F729&amp;" ")-1),"/",REPT(" ",20)),41,20)),VALUE(LEFT(SUBSTITUTE(LEFT($F729,FIND(" ",$F729&amp;" ")-1),"/",REPT(" ",20)),20)),VALUE(MID(SUBSTITUTE(LEFT($F729,FIND(" ",$F729&amp;" ")-1),"/",REPT(" ",20)),21,20)))),0))</f>
        <v>0</v>
      </c>
      <c r="X729" s="25" t="str">
        <f aca="false">IF(ISNUMBER($N729),$N729*Validation!$B$5,"")</f>
        <v/>
      </c>
      <c r="Y729" s="26" t="str">
        <f aca="false">IF($A729="","",SUBSTITUTE(SUBSTITUTE(SUBSTITUTE(SUBSTITUTE(SUBSTITUTE(SUBSTITUTE(SUBSTITUTE(UPPER(TRIM($A729)),"Á","A"),"É","E"),"Í","I"),"Ó","O"),"Ú","U"),"Ñ","N"),"Ü","U"))</f>
        <v/>
      </c>
      <c r="Z729" s="26" t="str">
        <f aca="false">IF($Y729="","",LEFT($Y729,1)&amp;" "&amp;TRIM(RIGHT(SUBSTITUTE($Y729," ",REPT(" ",50)),50)))</f>
        <v/>
      </c>
      <c r="AA729" s="27" t="str">
        <f aca="false">IF($AF729="","",IF(COUNTIF(Validation!$U$19:$U$178,$AF729)&gt;0,"OK","NO MATCH"))</f>
        <v/>
      </c>
      <c r="AB729" s="27" t="str">
        <f aca="false">IF($W729=0,"",IF(AND($W729&gt;=Validation!$B$3,$W729&lt;=Validation!$C$3),"Yes","No"))</f>
        <v/>
      </c>
      <c r="AC729" s="26" t="str">
        <f aca="false">IF($A729="","",$AF729&amp;"|"&amp;TEXT($W729,"yyyy-mm-dd")&amp;"|"&amp;$J729&amp;"|"&amp;$N729)</f>
        <v/>
      </c>
      <c r="AD729" s="27" t="str">
        <f aca="false">IF($AC729="","",IF(COUNTIF($AC$2:$AC$3000,$AC729)&gt;1,"REVIEW","OK"))</f>
        <v/>
      </c>
      <c r="AE729" s="27" t="str">
        <f aca="false">IF(OR($W729=0,$O729=""),"",IF(IFERROR(IF(ISNUMBER($O729),INT($O729),DATE(VALUE(MID(SUBSTITUTE(LEFT($O729,FIND(" ",$O729&amp;" ")-1),"/",REPT(" ",20)),41,20)),VALUE(LEFT(SUBSTITUTE(LEFT($O729,FIND(" ",$O729&amp;" ")-1),"/",REPT(" ",20)),20)),VALUE(MID(SUBSTITUTE(LEFT($O729,FIND(" ",$O729&amp;" ")-1),"/",REPT(" ",20)),21,20)))),0)&gt;$W729,"Late","Same day"))</f>
        <v/>
      </c>
      <c r="AF729" s="26" t="str">
        <f aca="false">IF($A729="","",IFERROR(INDEX(Validation!$C$193:$C$217,MATCH($A729,Validation!$A$193:$A$217,0)),IF(COUNTIF(Validation!$U$19:$U$178,$Z729)&gt;0,$Z729,IF(COUNTIF(Validation!$S$19:$S$178,$AI729)=1,INDEX(Validation!$U$19:$U$178,MATCH($AI729,Validation!$S$19:$S$178,0)),$Z729))))</f>
        <v/>
      </c>
      <c r="AG729" s="27" t="str">
        <f aca="false">IF(COUNTA($A729:$U729)=0,"",IF($A729="","No name",IF($F729="","No date",IF($W729=0,"Date ilegible",IF(NOT(ISNUMBER($N729)),"Hours no numéricas",IF($AA729="NO MATCH","Person no identificada","OK"))))))</f>
        <v/>
      </c>
      <c r="AH729" s="27" t="str">
        <f aca="false">IF($W729=0,"No date",IF($W729&lt;Validation!$B$3,"Before period",IF($W729&gt;Validation!$C$3,"After period","In period")))</f>
        <v>No date</v>
      </c>
      <c r="AI729" s="26" t="str">
        <f aca="false">IF($Y729="","",TRIM(RIGHT(SUBSTITUTE($Y729," ",REPT(" ",50)),50)))</f>
        <v/>
      </c>
      <c r="AJ729" s="27" t="str">
        <f aca="false">IF($A729="","",IF(NOT(ISERROR(MATCH($A729,Validation!$A$193:$A$217,0))),"Manual mapping",IF(COUNTIF(Validation!$U$19:$U$178,$Z729)&gt;0,"Direct",IF(COUNTIF(Validation!$S$19:$S$178,$AI729)=1,"By surname","Unresolved"))))</f>
        <v/>
      </c>
      <c r="AK729" s="28" t="str">
        <f aca="false">IF($L729="","",IF(MATCH($L729,$L$2:$L$3000,0)&lt;&gt;ROW()-1,"",COUNT($AK$1:$AK728)+1))</f>
        <v/>
      </c>
      <c r="AL729" s="28" t="str">
        <f aca="false">IF($G729="","",IF(MATCH($G729,$G$2:$G$3000,0)&lt;&gt;ROW()-1,"",COUNT($AL$1:$AL728)+1))</f>
        <v/>
      </c>
      <c r="AM729" s="28" t="str">
        <f aca="false">IF($H729="","",IF(MATCH($H729,$H$2:$H$3000,0)&lt;&gt;ROW()-1,"",COUNT($AM$1:$AM728)+1))</f>
        <v/>
      </c>
      <c r="AN729" s="28" t="str">
        <f aca="false">IF($I729="","",IF(MATCH($I729,$I$2:$I$3000,0)&lt;&gt;ROW()-1,"",COUNT($AN$1:$AN728)+1))</f>
        <v/>
      </c>
      <c r="AO729" s="28" t="str">
        <f aca="false">IF($Q729="","",IF(MATCH($Q729,$Q$2:$Q$3000,0)&lt;&gt;ROW()-1,"",COUNT($AO$1:$AO728)+1))</f>
        <v/>
      </c>
    </row>
    <row r="730" customFormat="false" ht="12.75" hidden="false" customHeight="true" outlineLevel="0" collapsed="false">
      <c r="W730" s="24" t="n">
        <f aca="false">IF($F730="",0,IFERROR(IF(ISNUMBER($F730),INT($F730),DATE(VALUE(MID(SUBSTITUTE(LEFT($F730,FIND(" ",$F730&amp;" ")-1),"/",REPT(" ",20)),41,20)),VALUE(LEFT(SUBSTITUTE(LEFT($F730,FIND(" ",$F730&amp;" ")-1),"/",REPT(" ",20)),20)),VALUE(MID(SUBSTITUTE(LEFT($F730,FIND(" ",$F730&amp;" ")-1),"/",REPT(" ",20)),21,20)))),0))</f>
        <v>0</v>
      </c>
      <c r="X730" s="25" t="str">
        <f aca="false">IF(ISNUMBER($N730),$N730*Validation!$B$5,"")</f>
        <v/>
      </c>
      <c r="Y730" s="26" t="str">
        <f aca="false">IF($A730="","",SUBSTITUTE(SUBSTITUTE(SUBSTITUTE(SUBSTITUTE(SUBSTITUTE(SUBSTITUTE(SUBSTITUTE(UPPER(TRIM($A730)),"Á","A"),"É","E"),"Í","I"),"Ó","O"),"Ú","U"),"Ñ","N"),"Ü","U"))</f>
        <v/>
      </c>
      <c r="Z730" s="26" t="str">
        <f aca="false">IF($Y730="","",LEFT($Y730,1)&amp;" "&amp;TRIM(RIGHT(SUBSTITUTE($Y730," ",REPT(" ",50)),50)))</f>
        <v/>
      </c>
      <c r="AA730" s="27" t="str">
        <f aca="false">IF($AF730="","",IF(COUNTIF(Validation!$U$19:$U$178,$AF730)&gt;0,"OK","NO MATCH"))</f>
        <v/>
      </c>
      <c r="AB730" s="27" t="str">
        <f aca="false">IF($W730=0,"",IF(AND($W730&gt;=Validation!$B$3,$W730&lt;=Validation!$C$3),"Yes","No"))</f>
        <v/>
      </c>
      <c r="AC730" s="26" t="str">
        <f aca="false">IF($A730="","",$AF730&amp;"|"&amp;TEXT($W730,"yyyy-mm-dd")&amp;"|"&amp;$J730&amp;"|"&amp;$N730)</f>
        <v/>
      </c>
      <c r="AD730" s="27" t="str">
        <f aca="false">IF($AC730="","",IF(COUNTIF($AC$2:$AC$3000,$AC730)&gt;1,"REVIEW","OK"))</f>
        <v/>
      </c>
      <c r="AE730" s="27" t="str">
        <f aca="false">IF(OR($W730=0,$O730=""),"",IF(IFERROR(IF(ISNUMBER($O730),INT($O730),DATE(VALUE(MID(SUBSTITUTE(LEFT($O730,FIND(" ",$O730&amp;" ")-1),"/",REPT(" ",20)),41,20)),VALUE(LEFT(SUBSTITUTE(LEFT($O730,FIND(" ",$O730&amp;" ")-1),"/",REPT(" ",20)),20)),VALUE(MID(SUBSTITUTE(LEFT($O730,FIND(" ",$O730&amp;" ")-1),"/",REPT(" ",20)),21,20)))),0)&gt;$W730,"Late","Same day"))</f>
        <v/>
      </c>
      <c r="AF730" s="26" t="str">
        <f aca="false">IF($A730="","",IFERROR(INDEX(Validation!$C$193:$C$217,MATCH($A730,Validation!$A$193:$A$217,0)),IF(COUNTIF(Validation!$U$19:$U$178,$Z730)&gt;0,$Z730,IF(COUNTIF(Validation!$S$19:$S$178,$AI730)=1,INDEX(Validation!$U$19:$U$178,MATCH($AI730,Validation!$S$19:$S$178,0)),$Z730))))</f>
        <v/>
      </c>
      <c r="AG730" s="27" t="str">
        <f aca="false">IF(COUNTA($A730:$U730)=0,"",IF($A730="","No name",IF($F730="","No date",IF($W730=0,"Date ilegible",IF(NOT(ISNUMBER($N730)),"Hours no numéricas",IF($AA730="NO MATCH","Person no identificada","OK"))))))</f>
        <v/>
      </c>
      <c r="AH730" s="27" t="str">
        <f aca="false">IF($W730=0,"No date",IF($W730&lt;Validation!$B$3,"Before period",IF($W730&gt;Validation!$C$3,"After period","In period")))</f>
        <v>No date</v>
      </c>
      <c r="AI730" s="26" t="str">
        <f aca="false">IF($Y730="","",TRIM(RIGHT(SUBSTITUTE($Y730," ",REPT(" ",50)),50)))</f>
        <v/>
      </c>
      <c r="AJ730" s="27" t="str">
        <f aca="false">IF($A730="","",IF(NOT(ISERROR(MATCH($A730,Validation!$A$193:$A$217,0))),"Manual mapping",IF(COUNTIF(Validation!$U$19:$U$178,$Z730)&gt;0,"Direct",IF(COUNTIF(Validation!$S$19:$S$178,$AI730)=1,"By surname","Unresolved"))))</f>
        <v/>
      </c>
      <c r="AK730" s="28" t="str">
        <f aca="false">IF($L730="","",IF(MATCH($L730,$L$2:$L$3000,0)&lt;&gt;ROW()-1,"",COUNT($AK$1:$AK729)+1))</f>
        <v/>
      </c>
      <c r="AL730" s="28" t="str">
        <f aca="false">IF($G730="","",IF(MATCH($G730,$G$2:$G$3000,0)&lt;&gt;ROW()-1,"",COUNT($AL$1:$AL729)+1))</f>
        <v/>
      </c>
      <c r="AM730" s="28" t="str">
        <f aca="false">IF($H730="","",IF(MATCH($H730,$H$2:$H$3000,0)&lt;&gt;ROW()-1,"",COUNT($AM$1:$AM729)+1))</f>
        <v/>
      </c>
      <c r="AN730" s="28" t="str">
        <f aca="false">IF($I730="","",IF(MATCH($I730,$I$2:$I$3000,0)&lt;&gt;ROW()-1,"",COUNT($AN$1:$AN729)+1))</f>
        <v/>
      </c>
      <c r="AO730" s="28" t="str">
        <f aca="false">IF($Q730="","",IF(MATCH($Q730,$Q$2:$Q$3000,0)&lt;&gt;ROW()-1,"",COUNT($AO$1:$AO729)+1))</f>
        <v/>
      </c>
    </row>
    <row r="731" customFormat="false" ht="12.75" hidden="false" customHeight="true" outlineLevel="0" collapsed="false">
      <c r="W731" s="24" t="n">
        <f aca="false">IF($F731="",0,IFERROR(IF(ISNUMBER($F731),INT($F731),DATE(VALUE(MID(SUBSTITUTE(LEFT($F731,FIND(" ",$F731&amp;" ")-1),"/",REPT(" ",20)),41,20)),VALUE(LEFT(SUBSTITUTE(LEFT($F731,FIND(" ",$F731&amp;" ")-1),"/",REPT(" ",20)),20)),VALUE(MID(SUBSTITUTE(LEFT($F731,FIND(" ",$F731&amp;" ")-1),"/",REPT(" ",20)),21,20)))),0))</f>
        <v>0</v>
      </c>
      <c r="X731" s="25" t="str">
        <f aca="false">IF(ISNUMBER($N731),$N731*Validation!$B$5,"")</f>
        <v/>
      </c>
      <c r="Y731" s="26" t="str">
        <f aca="false">IF($A731="","",SUBSTITUTE(SUBSTITUTE(SUBSTITUTE(SUBSTITUTE(SUBSTITUTE(SUBSTITUTE(SUBSTITUTE(UPPER(TRIM($A731)),"Á","A"),"É","E"),"Í","I"),"Ó","O"),"Ú","U"),"Ñ","N"),"Ü","U"))</f>
        <v/>
      </c>
      <c r="Z731" s="26" t="str">
        <f aca="false">IF($Y731="","",LEFT($Y731,1)&amp;" "&amp;TRIM(RIGHT(SUBSTITUTE($Y731," ",REPT(" ",50)),50)))</f>
        <v/>
      </c>
      <c r="AA731" s="27" t="str">
        <f aca="false">IF($AF731="","",IF(COUNTIF(Validation!$U$19:$U$178,$AF731)&gt;0,"OK","NO MATCH"))</f>
        <v/>
      </c>
      <c r="AB731" s="27" t="str">
        <f aca="false">IF($W731=0,"",IF(AND($W731&gt;=Validation!$B$3,$W731&lt;=Validation!$C$3),"Yes","No"))</f>
        <v/>
      </c>
      <c r="AC731" s="26" t="str">
        <f aca="false">IF($A731="","",$AF731&amp;"|"&amp;TEXT($W731,"yyyy-mm-dd")&amp;"|"&amp;$J731&amp;"|"&amp;$N731)</f>
        <v/>
      </c>
      <c r="AD731" s="27" t="str">
        <f aca="false">IF($AC731="","",IF(COUNTIF($AC$2:$AC$3000,$AC731)&gt;1,"REVIEW","OK"))</f>
        <v/>
      </c>
      <c r="AE731" s="27" t="str">
        <f aca="false">IF(OR($W731=0,$O731=""),"",IF(IFERROR(IF(ISNUMBER($O731),INT($O731),DATE(VALUE(MID(SUBSTITUTE(LEFT($O731,FIND(" ",$O731&amp;" ")-1),"/",REPT(" ",20)),41,20)),VALUE(LEFT(SUBSTITUTE(LEFT($O731,FIND(" ",$O731&amp;" ")-1),"/",REPT(" ",20)),20)),VALUE(MID(SUBSTITUTE(LEFT($O731,FIND(" ",$O731&amp;" ")-1),"/",REPT(" ",20)),21,20)))),0)&gt;$W731,"Late","Same day"))</f>
        <v/>
      </c>
      <c r="AF731" s="26" t="str">
        <f aca="false">IF($A731="","",IFERROR(INDEX(Validation!$C$193:$C$217,MATCH($A731,Validation!$A$193:$A$217,0)),IF(COUNTIF(Validation!$U$19:$U$178,$Z731)&gt;0,$Z731,IF(COUNTIF(Validation!$S$19:$S$178,$AI731)=1,INDEX(Validation!$U$19:$U$178,MATCH($AI731,Validation!$S$19:$S$178,0)),$Z731))))</f>
        <v/>
      </c>
      <c r="AG731" s="27" t="str">
        <f aca="false">IF(COUNTA($A731:$U731)=0,"",IF($A731="","No name",IF($F731="","No date",IF($W731=0,"Date ilegible",IF(NOT(ISNUMBER($N731)),"Hours no numéricas",IF($AA731="NO MATCH","Person no identificada","OK"))))))</f>
        <v/>
      </c>
      <c r="AH731" s="27" t="str">
        <f aca="false">IF($W731=0,"No date",IF($W731&lt;Validation!$B$3,"Before period",IF($W731&gt;Validation!$C$3,"After period","In period")))</f>
        <v>No date</v>
      </c>
      <c r="AI731" s="26" t="str">
        <f aca="false">IF($Y731="","",TRIM(RIGHT(SUBSTITUTE($Y731," ",REPT(" ",50)),50)))</f>
        <v/>
      </c>
      <c r="AJ731" s="27" t="str">
        <f aca="false">IF($A731="","",IF(NOT(ISERROR(MATCH($A731,Validation!$A$193:$A$217,0))),"Manual mapping",IF(COUNTIF(Validation!$U$19:$U$178,$Z731)&gt;0,"Direct",IF(COUNTIF(Validation!$S$19:$S$178,$AI731)=1,"By surname","Unresolved"))))</f>
        <v/>
      </c>
      <c r="AK731" s="28" t="str">
        <f aca="false">IF($L731="","",IF(MATCH($L731,$L$2:$L$3000,0)&lt;&gt;ROW()-1,"",COUNT($AK$1:$AK730)+1))</f>
        <v/>
      </c>
      <c r="AL731" s="28" t="str">
        <f aca="false">IF($G731="","",IF(MATCH($G731,$G$2:$G$3000,0)&lt;&gt;ROW()-1,"",COUNT($AL$1:$AL730)+1))</f>
        <v/>
      </c>
      <c r="AM731" s="28" t="str">
        <f aca="false">IF($H731="","",IF(MATCH($H731,$H$2:$H$3000,0)&lt;&gt;ROW()-1,"",COUNT($AM$1:$AM730)+1))</f>
        <v/>
      </c>
      <c r="AN731" s="28" t="str">
        <f aca="false">IF($I731="","",IF(MATCH($I731,$I$2:$I$3000,0)&lt;&gt;ROW()-1,"",COUNT($AN$1:$AN730)+1))</f>
        <v/>
      </c>
      <c r="AO731" s="28" t="str">
        <f aca="false">IF($Q731="","",IF(MATCH($Q731,$Q$2:$Q$3000,0)&lt;&gt;ROW()-1,"",COUNT($AO$1:$AO730)+1))</f>
        <v/>
      </c>
    </row>
    <row r="732" customFormat="false" ht="12.75" hidden="false" customHeight="true" outlineLevel="0" collapsed="false">
      <c r="W732" s="24" t="n">
        <f aca="false">IF($F732="",0,IFERROR(IF(ISNUMBER($F732),INT($F732),DATE(VALUE(MID(SUBSTITUTE(LEFT($F732,FIND(" ",$F732&amp;" ")-1),"/",REPT(" ",20)),41,20)),VALUE(LEFT(SUBSTITUTE(LEFT($F732,FIND(" ",$F732&amp;" ")-1),"/",REPT(" ",20)),20)),VALUE(MID(SUBSTITUTE(LEFT($F732,FIND(" ",$F732&amp;" ")-1),"/",REPT(" ",20)),21,20)))),0))</f>
        <v>0</v>
      </c>
      <c r="X732" s="25" t="str">
        <f aca="false">IF(ISNUMBER($N732),$N732*Validation!$B$5,"")</f>
        <v/>
      </c>
      <c r="Y732" s="26" t="str">
        <f aca="false">IF($A732="","",SUBSTITUTE(SUBSTITUTE(SUBSTITUTE(SUBSTITUTE(SUBSTITUTE(SUBSTITUTE(SUBSTITUTE(UPPER(TRIM($A732)),"Á","A"),"É","E"),"Í","I"),"Ó","O"),"Ú","U"),"Ñ","N"),"Ü","U"))</f>
        <v/>
      </c>
      <c r="Z732" s="26" t="str">
        <f aca="false">IF($Y732="","",LEFT($Y732,1)&amp;" "&amp;TRIM(RIGHT(SUBSTITUTE($Y732," ",REPT(" ",50)),50)))</f>
        <v/>
      </c>
      <c r="AA732" s="27" t="str">
        <f aca="false">IF($AF732="","",IF(COUNTIF(Validation!$U$19:$U$178,$AF732)&gt;0,"OK","NO MATCH"))</f>
        <v/>
      </c>
      <c r="AB732" s="27" t="str">
        <f aca="false">IF($W732=0,"",IF(AND($W732&gt;=Validation!$B$3,$W732&lt;=Validation!$C$3),"Yes","No"))</f>
        <v/>
      </c>
      <c r="AC732" s="26" t="str">
        <f aca="false">IF($A732="","",$AF732&amp;"|"&amp;TEXT($W732,"yyyy-mm-dd")&amp;"|"&amp;$J732&amp;"|"&amp;$N732)</f>
        <v/>
      </c>
      <c r="AD732" s="27" t="str">
        <f aca="false">IF($AC732="","",IF(COUNTIF($AC$2:$AC$3000,$AC732)&gt;1,"REVIEW","OK"))</f>
        <v/>
      </c>
      <c r="AE732" s="27" t="str">
        <f aca="false">IF(OR($W732=0,$O732=""),"",IF(IFERROR(IF(ISNUMBER($O732),INT($O732),DATE(VALUE(MID(SUBSTITUTE(LEFT($O732,FIND(" ",$O732&amp;" ")-1),"/",REPT(" ",20)),41,20)),VALUE(LEFT(SUBSTITUTE(LEFT($O732,FIND(" ",$O732&amp;" ")-1),"/",REPT(" ",20)),20)),VALUE(MID(SUBSTITUTE(LEFT($O732,FIND(" ",$O732&amp;" ")-1),"/",REPT(" ",20)),21,20)))),0)&gt;$W732,"Late","Same day"))</f>
        <v/>
      </c>
      <c r="AF732" s="26" t="str">
        <f aca="false">IF($A732="","",IFERROR(INDEX(Validation!$C$193:$C$217,MATCH($A732,Validation!$A$193:$A$217,0)),IF(COUNTIF(Validation!$U$19:$U$178,$Z732)&gt;0,$Z732,IF(COUNTIF(Validation!$S$19:$S$178,$AI732)=1,INDEX(Validation!$U$19:$U$178,MATCH($AI732,Validation!$S$19:$S$178,0)),$Z732))))</f>
        <v/>
      </c>
      <c r="AG732" s="27" t="str">
        <f aca="false">IF(COUNTA($A732:$U732)=0,"",IF($A732="","No name",IF($F732="","No date",IF($W732=0,"Date ilegible",IF(NOT(ISNUMBER($N732)),"Hours no numéricas",IF($AA732="NO MATCH","Person no identificada","OK"))))))</f>
        <v/>
      </c>
      <c r="AH732" s="27" t="str">
        <f aca="false">IF($W732=0,"No date",IF($W732&lt;Validation!$B$3,"Before period",IF($W732&gt;Validation!$C$3,"After period","In period")))</f>
        <v>No date</v>
      </c>
      <c r="AI732" s="26" t="str">
        <f aca="false">IF($Y732="","",TRIM(RIGHT(SUBSTITUTE($Y732," ",REPT(" ",50)),50)))</f>
        <v/>
      </c>
      <c r="AJ732" s="27" t="str">
        <f aca="false">IF($A732="","",IF(NOT(ISERROR(MATCH($A732,Validation!$A$193:$A$217,0))),"Manual mapping",IF(COUNTIF(Validation!$U$19:$U$178,$Z732)&gt;0,"Direct",IF(COUNTIF(Validation!$S$19:$S$178,$AI732)=1,"By surname","Unresolved"))))</f>
        <v/>
      </c>
      <c r="AK732" s="28" t="str">
        <f aca="false">IF($L732="","",IF(MATCH($L732,$L$2:$L$3000,0)&lt;&gt;ROW()-1,"",COUNT($AK$1:$AK731)+1))</f>
        <v/>
      </c>
      <c r="AL732" s="28" t="str">
        <f aca="false">IF($G732="","",IF(MATCH($G732,$G$2:$G$3000,0)&lt;&gt;ROW()-1,"",COUNT($AL$1:$AL731)+1))</f>
        <v/>
      </c>
      <c r="AM732" s="28" t="str">
        <f aca="false">IF($H732="","",IF(MATCH($H732,$H$2:$H$3000,0)&lt;&gt;ROW()-1,"",COUNT($AM$1:$AM731)+1))</f>
        <v/>
      </c>
      <c r="AN732" s="28" t="str">
        <f aca="false">IF($I732="","",IF(MATCH($I732,$I$2:$I$3000,0)&lt;&gt;ROW()-1,"",COUNT($AN$1:$AN731)+1))</f>
        <v/>
      </c>
      <c r="AO732" s="28" t="str">
        <f aca="false">IF($Q732="","",IF(MATCH($Q732,$Q$2:$Q$3000,0)&lt;&gt;ROW()-1,"",COUNT($AO$1:$AO731)+1))</f>
        <v/>
      </c>
    </row>
    <row r="733" customFormat="false" ht="12.75" hidden="false" customHeight="true" outlineLevel="0" collapsed="false">
      <c r="W733" s="24" t="n">
        <f aca="false">IF($F733="",0,IFERROR(IF(ISNUMBER($F733),INT($F733),DATE(VALUE(MID(SUBSTITUTE(LEFT($F733,FIND(" ",$F733&amp;" ")-1),"/",REPT(" ",20)),41,20)),VALUE(LEFT(SUBSTITUTE(LEFT($F733,FIND(" ",$F733&amp;" ")-1),"/",REPT(" ",20)),20)),VALUE(MID(SUBSTITUTE(LEFT($F733,FIND(" ",$F733&amp;" ")-1),"/",REPT(" ",20)),21,20)))),0))</f>
        <v>0</v>
      </c>
      <c r="X733" s="25" t="str">
        <f aca="false">IF(ISNUMBER($N733),$N733*Validation!$B$5,"")</f>
        <v/>
      </c>
      <c r="Y733" s="26" t="str">
        <f aca="false">IF($A733="","",SUBSTITUTE(SUBSTITUTE(SUBSTITUTE(SUBSTITUTE(SUBSTITUTE(SUBSTITUTE(SUBSTITUTE(UPPER(TRIM($A733)),"Á","A"),"É","E"),"Í","I"),"Ó","O"),"Ú","U"),"Ñ","N"),"Ü","U"))</f>
        <v/>
      </c>
      <c r="Z733" s="26" t="str">
        <f aca="false">IF($Y733="","",LEFT($Y733,1)&amp;" "&amp;TRIM(RIGHT(SUBSTITUTE($Y733," ",REPT(" ",50)),50)))</f>
        <v/>
      </c>
      <c r="AA733" s="27" t="str">
        <f aca="false">IF($AF733="","",IF(COUNTIF(Validation!$U$19:$U$178,$AF733)&gt;0,"OK","NO MATCH"))</f>
        <v/>
      </c>
      <c r="AB733" s="27" t="str">
        <f aca="false">IF($W733=0,"",IF(AND($W733&gt;=Validation!$B$3,$W733&lt;=Validation!$C$3),"Yes","No"))</f>
        <v/>
      </c>
      <c r="AC733" s="26" t="str">
        <f aca="false">IF($A733="","",$AF733&amp;"|"&amp;TEXT($W733,"yyyy-mm-dd")&amp;"|"&amp;$J733&amp;"|"&amp;$N733)</f>
        <v/>
      </c>
      <c r="AD733" s="27" t="str">
        <f aca="false">IF($AC733="","",IF(COUNTIF($AC$2:$AC$3000,$AC733)&gt;1,"REVIEW","OK"))</f>
        <v/>
      </c>
      <c r="AE733" s="27" t="str">
        <f aca="false">IF(OR($W733=0,$O733=""),"",IF(IFERROR(IF(ISNUMBER($O733),INT($O733),DATE(VALUE(MID(SUBSTITUTE(LEFT($O733,FIND(" ",$O733&amp;" ")-1),"/",REPT(" ",20)),41,20)),VALUE(LEFT(SUBSTITUTE(LEFT($O733,FIND(" ",$O733&amp;" ")-1),"/",REPT(" ",20)),20)),VALUE(MID(SUBSTITUTE(LEFT($O733,FIND(" ",$O733&amp;" ")-1),"/",REPT(" ",20)),21,20)))),0)&gt;$W733,"Late","Same day"))</f>
        <v/>
      </c>
      <c r="AF733" s="26" t="str">
        <f aca="false">IF($A733="","",IFERROR(INDEX(Validation!$C$193:$C$217,MATCH($A733,Validation!$A$193:$A$217,0)),IF(COUNTIF(Validation!$U$19:$U$178,$Z733)&gt;0,$Z733,IF(COUNTIF(Validation!$S$19:$S$178,$AI733)=1,INDEX(Validation!$U$19:$U$178,MATCH($AI733,Validation!$S$19:$S$178,0)),$Z733))))</f>
        <v/>
      </c>
      <c r="AG733" s="27" t="str">
        <f aca="false">IF(COUNTA($A733:$U733)=0,"",IF($A733="","No name",IF($F733="","No date",IF($W733=0,"Date ilegible",IF(NOT(ISNUMBER($N733)),"Hours no numéricas",IF($AA733="NO MATCH","Person no identificada","OK"))))))</f>
        <v/>
      </c>
      <c r="AH733" s="27" t="str">
        <f aca="false">IF($W733=0,"No date",IF($W733&lt;Validation!$B$3,"Before period",IF($W733&gt;Validation!$C$3,"After period","In period")))</f>
        <v>No date</v>
      </c>
      <c r="AI733" s="26" t="str">
        <f aca="false">IF($Y733="","",TRIM(RIGHT(SUBSTITUTE($Y733," ",REPT(" ",50)),50)))</f>
        <v/>
      </c>
      <c r="AJ733" s="27" t="str">
        <f aca="false">IF($A733="","",IF(NOT(ISERROR(MATCH($A733,Validation!$A$193:$A$217,0))),"Manual mapping",IF(COUNTIF(Validation!$U$19:$U$178,$Z733)&gt;0,"Direct",IF(COUNTIF(Validation!$S$19:$S$178,$AI733)=1,"By surname","Unresolved"))))</f>
        <v/>
      </c>
      <c r="AK733" s="28" t="str">
        <f aca="false">IF($L733="","",IF(MATCH($L733,$L$2:$L$3000,0)&lt;&gt;ROW()-1,"",COUNT($AK$1:$AK732)+1))</f>
        <v/>
      </c>
      <c r="AL733" s="28" t="str">
        <f aca="false">IF($G733="","",IF(MATCH($G733,$G$2:$G$3000,0)&lt;&gt;ROW()-1,"",COUNT($AL$1:$AL732)+1))</f>
        <v/>
      </c>
      <c r="AM733" s="28" t="str">
        <f aca="false">IF($H733="","",IF(MATCH($H733,$H$2:$H$3000,0)&lt;&gt;ROW()-1,"",COUNT($AM$1:$AM732)+1))</f>
        <v/>
      </c>
      <c r="AN733" s="28" t="str">
        <f aca="false">IF($I733="","",IF(MATCH($I733,$I$2:$I$3000,0)&lt;&gt;ROW()-1,"",COUNT($AN$1:$AN732)+1))</f>
        <v/>
      </c>
      <c r="AO733" s="28" t="str">
        <f aca="false">IF($Q733="","",IF(MATCH($Q733,$Q$2:$Q$3000,0)&lt;&gt;ROW()-1,"",COUNT($AO$1:$AO732)+1))</f>
        <v/>
      </c>
    </row>
    <row r="734" customFormat="false" ht="12.75" hidden="false" customHeight="true" outlineLevel="0" collapsed="false">
      <c r="W734" s="24" t="n">
        <f aca="false">IF($F734="",0,IFERROR(IF(ISNUMBER($F734),INT($F734),DATE(VALUE(MID(SUBSTITUTE(LEFT($F734,FIND(" ",$F734&amp;" ")-1),"/",REPT(" ",20)),41,20)),VALUE(LEFT(SUBSTITUTE(LEFT($F734,FIND(" ",$F734&amp;" ")-1),"/",REPT(" ",20)),20)),VALUE(MID(SUBSTITUTE(LEFT($F734,FIND(" ",$F734&amp;" ")-1),"/",REPT(" ",20)),21,20)))),0))</f>
        <v>0</v>
      </c>
      <c r="X734" s="25" t="str">
        <f aca="false">IF(ISNUMBER($N734),$N734*Validation!$B$5,"")</f>
        <v/>
      </c>
      <c r="Y734" s="26" t="str">
        <f aca="false">IF($A734="","",SUBSTITUTE(SUBSTITUTE(SUBSTITUTE(SUBSTITUTE(SUBSTITUTE(SUBSTITUTE(SUBSTITUTE(UPPER(TRIM($A734)),"Á","A"),"É","E"),"Í","I"),"Ó","O"),"Ú","U"),"Ñ","N"),"Ü","U"))</f>
        <v/>
      </c>
      <c r="Z734" s="26" t="str">
        <f aca="false">IF($Y734="","",LEFT($Y734,1)&amp;" "&amp;TRIM(RIGHT(SUBSTITUTE($Y734," ",REPT(" ",50)),50)))</f>
        <v/>
      </c>
      <c r="AA734" s="27" t="str">
        <f aca="false">IF($AF734="","",IF(COUNTIF(Validation!$U$19:$U$178,$AF734)&gt;0,"OK","NO MATCH"))</f>
        <v/>
      </c>
      <c r="AB734" s="27" t="str">
        <f aca="false">IF($W734=0,"",IF(AND($W734&gt;=Validation!$B$3,$W734&lt;=Validation!$C$3),"Yes","No"))</f>
        <v/>
      </c>
      <c r="AC734" s="26" t="str">
        <f aca="false">IF($A734="","",$AF734&amp;"|"&amp;TEXT($W734,"yyyy-mm-dd")&amp;"|"&amp;$J734&amp;"|"&amp;$N734)</f>
        <v/>
      </c>
      <c r="AD734" s="27" t="str">
        <f aca="false">IF($AC734="","",IF(COUNTIF($AC$2:$AC$3000,$AC734)&gt;1,"REVIEW","OK"))</f>
        <v/>
      </c>
      <c r="AE734" s="27" t="str">
        <f aca="false">IF(OR($W734=0,$O734=""),"",IF(IFERROR(IF(ISNUMBER($O734),INT($O734),DATE(VALUE(MID(SUBSTITUTE(LEFT($O734,FIND(" ",$O734&amp;" ")-1),"/",REPT(" ",20)),41,20)),VALUE(LEFT(SUBSTITUTE(LEFT($O734,FIND(" ",$O734&amp;" ")-1),"/",REPT(" ",20)),20)),VALUE(MID(SUBSTITUTE(LEFT($O734,FIND(" ",$O734&amp;" ")-1),"/",REPT(" ",20)),21,20)))),0)&gt;$W734,"Late","Same day"))</f>
        <v/>
      </c>
      <c r="AF734" s="26" t="str">
        <f aca="false">IF($A734="","",IFERROR(INDEX(Validation!$C$193:$C$217,MATCH($A734,Validation!$A$193:$A$217,0)),IF(COUNTIF(Validation!$U$19:$U$178,$Z734)&gt;0,$Z734,IF(COUNTIF(Validation!$S$19:$S$178,$AI734)=1,INDEX(Validation!$U$19:$U$178,MATCH($AI734,Validation!$S$19:$S$178,0)),$Z734))))</f>
        <v/>
      </c>
      <c r="AG734" s="27" t="str">
        <f aca="false">IF(COUNTA($A734:$U734)=0,"",IF($A734="","No name",IF($F734="","No date",IF($W734=0,"Date ilegible",IF(NOT(ISNUMBER($N734)),"Hours no numéricas",IF($AA734="NO MATCH","Person no identificada","OK"))))))</f>
        <v/>
      </c>
      <c r="AH734" s="27" t="str">
        <f aca="false">IF($W734=0,"No date",IF($W734&lt;Validation!$B$3,"Before period",IF($W734&gt;Validation!$C$3,"After period","In period")))</f>
        <v>No date</v>
      </c>
      <c r="AI734" s="26" t="str">
        <f aca="false">IF($Y734="","",TRIM(RIGHT(SUBSTITUTE($Y734," ",REPT(" ",50)),50)))</f>
        <v/>
      </c>
      <c r="AJ734" s="27" t="str">
        <f aca="false">IF($A734="","",IF(NOT(ISERROR(MATCH($A734,Validation!$A$193:$A$217,0))),"Manual mapping",IF(COUNTIF(Validation!$U$19:$U$178,$Z734)&gt;0,"Direct",IF(COUNTIF(Validation!$S$19:$S$178,$AI734)=1,"By surname","Unresolved"))))</f>
        <v/>
      </c>
      <c r="AK734" s="28" t="str">
        <f aca="false">IF($L734="","",IF(MATCH($L734,$L$2:$L$3000,0)&lt;&gt;ROW()-1,"",COUNT($AK$1:$AK733)+1))</f>
        <v/>
      </c>
      <c r="AL734" s="28" t="str">
        <f aca="false">IF($G734="","",IF(MATCH($G734,$G$2:$G$3000,0)&lt;&gt;ROW()-1,"",COUNT($AL$1:$AL733)+1))</f>
        <v/>
      </c>
      <c r="AM734" s="28" t="str">
        <f aca="false">IF($H734="","",IF(MATCH($H734,$H$2:$H$3000,0)&lt;&gt;ROW()-1,"",COUNT($AM$1:$AM733)+1))</f>
        <v/>
      </c>
      <c r="AN734" s="28" t="str">
        <f aca="false">IF($I734="","",IF(MATCH($I734,$I$2:$I$3000,0)&lt;&gt;ROW()-1,"",COUNT($AN$1:$AN733)+1))</f>
        <v/>
      </c>
      <c r="AO734" s="28" t="str">
        <f aca="false">IF($Q734="","",IF(MATCH($Q734,$Q$2:$Q$3000,0)&lt;&gt;ROW()-1,"",COUNT($AO$1:$AO733)+1))</f>
        <v/>
      </c>
    </row>
    <row r="735" customFormat="false" ht="12.75" hidden="false" customHeight="true" outlineLevel="0" collapsed="false">
      <c r="W735" s="24" t="n">
        <f aca="false">IF($F735="",0,IFERROR(IF(ISNUMBER($F735),INT($F735),DATE(VALUE(MID(SUBSTITUTE(LEFT($F735,FIND(" ",$F735&amp;" ")-1),"/",REPT(" ",20)),41,20)),VALUE(LEFT(SUBSTITUTE(LEFT($F735,FIND(" ",$F735&amp;" ")-1),"/",REPT(" ",20)),20)),VALUE(MID(SUBSTITUTE(LEFT($F735,FIND(" ",$F735&amp;" ")-1),"/",REPT(" ",20)),21,20)))),0))</f>
        <v>0</v>
      </c>
      <c r="X735" s="25" t="str">
        <f aca="false">IF(ISNUMBER($N735),$N735*Validation!$B$5,"")</f>
        <v/>
      </c>
      <c r="Y735" s="26" t="str">
        <f aca="false">IF($A735="","",SUBSTITUTE(SUBSTITUTE(SUBSTITUTE(SUBSTITUTE(SUBSTITUTE(SUBSTITUTE(SUBSTITUTE(UPPER(TRIM($A735)),"Á","A"),"É","E"),"Í","I"),"Ó","O"),"Ú","U"),"Ñ","N"),"Ü","U"))</f>
        <v/>
      </c>
      <c r="Z735" s="26" t="str">
        <f aca="false">IF($Y735="","",LEFT($Y735,1)&amp;" "&amp;TRIM(RIGHT(SUBSTITUTE($Y735," ",REPT(" ",50)),50)))</f>
        <v/>
      </c>
      <c r="AA735" s="27" t="str">
        <f aca="false">IF($AF735="","",IF(COUNTIF(Validation!$U$19:$U$178,$AF735)&gt;0,"OK","NO MATCH"))</f>
        <v/>
      </c>
      <c r="AB735" s="27" t="str">
        <f aca="false">IF($W735=0,"",IF(AND($W735&gt;=Validation!$B$3,$W735&lt;=Validation!$C$3),"Yes","No"))</f>
        <v/>
      </c>
      <c r="AC735" s="26" t="str">
        <f aca="false">IF($A735="","",$AF735&amp;"|"&amp;TEXT($W735,"yyyy-mm-dd")&amp;"|"&amp;$J735&amp;"|"&amp;$N735)</f>
        <v/>
      </c>
      <c r="AD735" s="27" t="str">
        <f aca="false">IF($AC735="","",IF(COUNTIF($AC$2:$AC$3000,$AC735)&gt;1,"REVIEW","OK"))</f>
        <v/>
      </c>
      <c r="AE735" s="27" t="str">
        <f aca="false">IF(OR($W735=0,$O735=""),"",IF(IFERROR(IF(ISNUMBER($O735),INT($O735),DATE(VALUE(MID(SUBSTITUTE(LEFT($O735,FIND(" ",$O735&amp;" ")-1),"/",REPT(" ",20)),41,20)),VALUE(LEFT(SUBSTITUTE(LEFT($O735,FIND(" ",$O735&amp;" ")-1),"/",REPT(" ",20)),20)),VALUE(MID(SUBSTITUTE(LEFT($O735,FIND(" ",$O735&amp;" ")-1),"/",REPT(" ",20)),21,20)))),0)&gt;$W735,"Late","Same day"))</f>
        <v/>
      </c>
      <c r="AF735" s="26" t="str">
        <f aca="false">IF($A735="","",IFERROR(INDEX(Validation!$C$193:$C$217,MATCH($A735,Validation!$A$193:$A$217,0)),IF(COUNTIF(Validation!$U$19:$U$178,$Z735)&gt;0,$Z735,IF(COUNTIF(Validation!$S$19:$S$178,$AI735)=1,INDEX(Validation!$U$19:$U$178,MATCH($AI735,Validation!$S$19:$S$178,0)),$Z735))))</f>
        <v/>
      </c>
      <c r="AG735" s="27" t="str">
        <f aca="false">IF(COUNTA($A735:$U735)=0,"",IF($A735="","No name",IF($F735="","No date",IF($W735=0,"Date ilegible",IF(NOT(ISNUMBER($N735)),"Hours no numéricas",IF($AA735="NO MATCH","Person no identificada","OK"))))))</f>
        <v/>
      </c>
      <c r="AH735" s="27" t="str">
        <f aca="false">IF($W735=0,"No date",IF($W735&lt;Validation!$B$3,"Before period",IF($W735&gt;Validation!$C$3,"After period","In period")))</f>
        <v>No date</v>
      </c>
      <c r="AI735" s="26" t="str">
        <f aca="false">IF($Y735="","",TRIM(RIGHT(SUBSTITUTE($Y735," ",REPT(" ",50)),50)))</f>
        <v/>
      </c>
      <c r="AJ735" s="27" t="str">
        <f aca="false">IF($A735="","",IF(NOT(ISERROR(MATCH($A735,Validation!$A$193:$A$217,0))),"Manual mapping",IF(COUNTIF(Validation!$U$19:$U$178,$Z735)&gt;0,"Direct",IF(COUNTIF(Validation!$S$19:$S$178,$AI735)=1,"By surname","Unresolved"))))</f>
        <v/>
      </c>
      <c r="AK735" s="28" t="str">
        <f aca="false">IF($L735="","",IF(MATCH($L735,$L$2:$L$3000,0)&lt;&gt;ROW()-1,"",COUNT($AK$1:$AK734)+1))</f>
        <v/>
      </c>
      <c r="AL735" s="28" t="str">
        <f aca="false">IF($G735="","",IF(MATCH($G735,$G$2:$G$3000,0)&lt;&gt;ROW()-1,"",COUNT($AL$1:$AL734)+1))</f>
        <v/>
      </c>
      <c r="AM735" s="28" t="str">
        <f aca="false">IF($H735="","",IF(MATCH($H735,$H$2:$H$3000,0)&lt;&gt;ROW()-1,"",COUNT($AM$1:$AM734)+1))</f>
        <v/>
      </c>
      <c r="AN735" s="28" t="str">
        <f aca="false">IF($I735="","",IF(MATCH($I735,$I$2:$I$3000,0)&lt;&gt;ROW()-1,"",COUNT($AN$1:$AN734)+1))</f>
        <v/>
      </c>
      <c r="AO735" s="28" t="str">
        <f aca="false">IF($Q735="","",IF(MATCH($Q735,$Q$2:$Q$3000,0)&lt;&gt;ROW()-1,"",COUNT($AO$1:$AO734)+1))</f>
        <v/>
      </c>
    </row>
    <row r="736" customFormat="false" ht="12.75" hidden="false" customHeight="true" outlineLevel="0" collapsed="false">
      <c r="W736" s="24" t="n">
        <f aca="false">IF($F736="",0,IFERROR(IF(ISNUMBER($F736),INT($F736),DATE(VALUE(MID(SUBSTITUTE(LEFT($F736,FIND(" ",$F736&amp;" ")-1),"/",REPT(" ",20)),41,20)),VALUE(LEFT(SUBSTITUTE(LEFT($F736,FIND(" ",$F736&amp;" ")-1),"/",REPT(" ",20)),20)),VALUE(MID(SUBSTITUTE(LEFT($F736,FIND(" ",$F736&amp;" ")-1),"/",REPT(" ",20)),21,20)))),0))</f>
        <v>0</v>
      </c>
      <c r="X736" s="25" t="str">
        <f aca="false">IF(ISNUMBER($N736),$N736*Validation!$B$5,"")</f>
        <v/>
      </c>
      <c r="Y736" s="26" t="str">
        <f aca="false">IF($A736="","",SUBSTITUTE(SUBSTITUTE(SUBSTITUTE(SUBSTITUTE(SUBSTITUTE(SUBSTITUTE(SUBSTITUTE(UPPER(TRIM($A736)),"Á","A"),"É","E"),"Í","I"),"Ó","O"),"Ú","U"),"Ñ","N"),"Ü","U"))</f>
        <v/>
      </c>
      <c r="Z736" s="26" t="str">
        <f aca="false">IF($Y736="","",LEFT($Y736,1)&amp;" "&amp;TRIM(RIGHT(SUBSTITUTE($Y736," ",REPT(" ",50)),50)))</f>
        <v/>
      </c>
      <c r="AA736" s="27" t="str">
        <f aca="false">IF($AF736="","",IF(COUNTIF(Validation!$U$19:$U$178,$AF736)&gt;0,"OK","NO MATCH"))</f>
        <v/>
      </c>
      <c r="AB736" s="27" t="str">
        <f aca="false">IF($W736=0,"",IF(AND($W736&gt;=Validation!$B$3,$W736&lt;=Validation!$C$3),"Yes","No"))</f>
        <v/>
      </c>
      <c r="AC736" s="26" t="str">
        <f aca="false">IF($A736="","",$AF736&amp;"|"&amp;TEXT($W736,"yyyy-mm-dd")&amp;"|"&amp;$J736&amp;"|"&amp;$N736)</f>
        <v/>
      </c>
      <c r="AD736" s="27" t="str">
        <f aca="false">IF($AC736="","",IF(COUNTIF($AC$2:$AC$3000,$AC736)&gt;1,"REVIEW","OK"))</f>
        <v/>
      </c>
      <c r="AE736" s="27" t="str">
        <f aca="false">IF(OR($W736=0,$O736=""),"",IF(IFERROR(IF(ISNUMBER($O736),INT($O736),DATE(VALUE(MID(SUBSTITUTE(LEFT($O736,FIND(" ",$O736&amp;" ")-1),"/",REPT(" ",20)),41,20)),VALUE(LEFT(SUBSTITUTE(LEFT($O736,FIND(" ",$O736&amp;" ")-1),"/",REPT(" ",20)),20)),VALUE(MID(SUBSTITUTE(LEFT($O736,FIND(" ",$O736&amp;" ")-1),"/",REPT(" ",20)),21,20)))),0)&gt;$W736,"Late","Same day"))</f>
        <v/>
      </c>
      <c r="AF736" s="26" t="str">
        <f aca="false">IF($A736="","",IFERROR(INDEX(Validation!$C$193:$C$217,MATCH($A736,Validation!$A$193:$A$217,0)),IF(COUNTIF(Validation!$U$19:$U$178,$Z736)&gt;0,$Z736,IF(COUNTIF(Validation!$S$19:$S$178,$AI736)=1,INDEX(Validation!$U$19:$U$178,MATCH($AI736,Validation!$S$19:$S$178,0)),$Z736))))</f>
        <v/>
      </c>
      <c r="AG736" s="27" t="str">
        <f aca="false">IF(COUNTA($A736:$U736)=0,"",IF($A736="","No name",IF($F736="","No date",IF($W736=0,"Date ilegible",IF(NOT(ISNUMBER($N736)),"Hours no numéricas",IF($AA736="NO MATCH","Person no identificada","OK"))))))</f>
        <v/>
      </c>
      <c r="AH736" s="27" t="str">
        <f aca="false">IF($W736=0,"No date",IF($W736&lt;Validation!$B$3,"Before period",IF($W736&gt;Validation!$C$3,"After period","In period")))</f>
        <v>No date</v>
      </c>
      <c r="AI736" s="26" t="str">
        <f aca="false">IF($Y736="","",TRIM(RIGHT(SUBSTITUTE($Y736," ",REPT(" ",50)),50)))</f>
        <v/>
      </c>
      <c r="AJ736" s="27" t="str">
        <f aca="false">IF($A736="","",IF(NOT(ISERROR(MATCH($A736,Validation!$A$193:$A$217,0))),"Manual mapping",IF(COUNTIF(Validation!$U$19:$U$178,$Z736)&gt;0,"Direct",IF(COUNTIF(Validation!$S$19:$S$178,$AI736)=1,"By surname","Unresolved"))))</f>
        <v/>
      </c>
      <c r="AK736" s="28" t="str">
        <f aca="false">IF($L736="","",IF(MATCH($L736,$L$2:$L$3000,0)&lt;&gt;ROW()-1,"",COUNT($AK$1:$AK735)+1))</f>
        <v/>
      </c>
      <c r="AL736" s="28" t="str">
        <f aca="false">IF($G736="","",IF(MATCH($G736,$G$2:$G$3000,0)&lt;&gt;ROW()-1,"",COUNT($AL$1:$AL735)+1))</f>
        <v/>
      </c>
      <c r="AM736" s="28" t="str">
        <f aca="false">IF($H736="","",IF(MATCH($H736,$H$2:$H$3000,0)&lt;&gt;ROW()-1,"",COUNT($AM$1:$AM735)+1))</f>
        <v/>
      </c>
      <c r="AN736" s="28" t="str">
        <f aca="false">IF($I736="","",IF(MATCH($I736,$I$2:$I$3000,0)&lt;&gt;ROW()-1,"",COUNT($AN$1:$AN735)+1))</f>
        <v/>
      </c>
      <c r="AO736" s="28" t="str">
        <f aca="false">IF($Q736="","",IF(MATCH($Q736,$Q$2:$Q$3000,0)&lt;&gt;ROW()-1,"",COUNT($AO$1:$AO735)+1))</f>
        <v/>
      </c>
    </row>
    <row r="737" customFormat="false" ht="12.75" hidden="false" customHeight="true" outlineLevel="0" collapsed="false">
      <c r="W737" s="24" t="n">
        <f aca="false">IF($F737="",0,IFERROR(IF(ISNUMBER($F737),INT($F737),DATE(VALUE(MID(SUBSTITUTE(LEFT($F737,FIND(" ",$F737&amp;" ")-1),"/",REPT(" ",20)),41,20)),VALUE(LEFT(SUBSTITUTE(LEFT($F737,FIND(" ",$F737&amp;" ")-1),"/",REPT(" ",20)),20)),VALUE(MID(SUBSTITUTE(LEFT($F737,FIND(" ",$F737&amp;" ")-1),"/",REPT(" ",20)),21,20)))),0))</f>
        <v>0</v>
      </c>
      <c r="X737" s="25" t="str">
        <f aca="false">IF(ISNUMBER($N737),$N737*Validation!$B$5,"")</f>
        <v/>
      </c>
      <c r="Y737" s="26" t="str">
        <f aca="false">IF($A737="","",SUBSTITUTE(SUBSTITUTE(SUBSTITUTE(SUBSTITUTE(SUBSTITUTE(SUBSTITUTE(SUBSTITUTE(UPPER(TRIM($A737)),"Á","A"),"É","E"),"Í","I"),"Ó","O"),"Ú","U"),"Ñ","N"),"Ü","U"))</f>
        <v/>
      </c>
      <c r="Z737" s="26" t="str">
        <f aca="false">IF($Y737="","",LEFT($Y737,1)&amp;" "&amp;TRIM(RIGHT(SUBSTITUTE($Y737," ",REPT(" ",50)),50)))</f>
        <v/>
      </c>
      <c r="AA737" s="27" t="str">
        <f aca="false">IF($AF737="","",IF(COUNTIF(Validation!$U$19:$U$178,$AF737)&gt;0,"OK","NO MATCH"))</f>
        <v/>
      </c>
      <c r="AB737" s="27" t="str">
        <f aca="false">IF($W737=0,"",IF(AND($W737&gt;=Validation!$B$3,$W737&lt;=Validation!$C$3),"Yes","No"))</f>
        <v/>
      </c>
      <c r="AC737" s="26" t="str">
        <f aca="false">IF($A737="","",$AF737&amp;"|"&amp;TEXT($W737,"yyyy-mm-dd")&amp;"|"&amp;$J737&amp;"|"&amp;$N737)</f>
        <v/>
      </c>
      <c r="AD737" s="27" t="str">
        <f aca="false">IF($AC737="","",IF(COUNTIF($AC$2:$AC$3000,$AC737)&gt;1,"REVIEW","OK"))</f>
        <v/>
      </c>
      <c r="AE737" s="27" t="str">
        <f aca="false">IF(OR($W737=0,$O737=""),"",IF(IFERROR(IF(ISNUMBER($O737),INT($O737),DATE(VALUE(MID(SUBSTITUTE(LEFT($O737,FIND(" ",$O737&amp;" ")-1),"/",REPT(" ",20)),41,20)),VALUE(LEFT(SUBSTITUTE(LEFT($O737,FIND(" ",$O737&amp;" ")-1),"/",REPT(" ",20)),20)),VALUE(MID(SUBSTITUTE(LEFT($O737,FIND(" ",$O737&amp;" ")-1),"/",REPT(" ",20)),21,20)))),0)&gt;$W737,"Late","Same day"))</f>
        <v/>
      </c>
      <c r="AF737" s="26" t="str">
        <f aca="false">IF($A737="","",IFERROR(INDEX(Validation!$C$193:$C$217,MATCH($A737,Validation!$A$193:$A$217,0)),IF(COUNTIF(Validation!$U$19:$U$178,$Z737)&gt;0,$Z737,IF(COUNTIF(Validation!$S$19:$S$178,$AI737)=1,INDEX(Validation!$U$19:$U$178,MATCH($AI737,Validation!$S$19:$S$178,0)),$Z737))))</f>
        <v/>
      </c>
      <c r="AG737" s="27" t="str">
        <f aca="false">IF(COUNTA($A737:$U737)=0,"",IF($A737="","No name",IF($F737="","No date",IF($W737=0,"Date ilegible",IF(NOT(ISNUMBER($N737)),"Hours no numéricas",IF($AA737="NO MATCH","Person no identificada","OK"))))))</f>
        <v/>
      </c>
      <c r="AH737" s="27" t="str">
        <f aca="false">IF($W737=0,"No date",IF($W737&lt;Validation!$B$3,"Before period",IF($W737&gt;Validation!$C$3,"After period","In period")))</f>
        <v>No date</v>
      </c>
      <c r="AI737" s="26" t="str">
        <f aca="false">IF($Y737="","",TRIM(RIGHT(SUBSTITUTE($Y737," ",REPT(" ",50)),50)))</f>
        <v/>
      </c>
      <c r="AJ737" s="27" t="str">
        <f aca="false">IF($A737="","",IF(NOT(ISERROR(MATCH($A737,Validation!$A$193:$A$217,0))),"Manual mapping",IF(COUNTIF(Validation!$U$19:$U$178,$Z737)&gt;0,"Direct",IF(COUNTIF(Validation!$S$19:$S$178,$AI737)=1,"By surname","Unresolved"))))</f>
        <v/>
      </c>
      <c r="AK737" s="28" t="str">
        <f aca="false">IF($L737="","",IF(MATCH($L737,$L$2:$L$3000,0)&lt;&gt;ROW()-1,"",COUNT($AK$1:$AK736)+1))</f>
        <v/>
      </c>
      <c r="AL737" s="28" t="str">
        <f aca="false">IF($G737="","",IF(MATCH($G737,$G$2:$G$3000,0)&lt;&gt;ROW()-1,"",COUNT($AL$1:$AL736)+1))</f>
        <v/>
      </c>
      <c r="AM737" s="28" t="str">
        <f aca="false">IF($H737="","",IF(MATCH($H737,$H$2:$H$3000,0)&lt;&gt;ROW()-1,"",COUNT($AM$1:$AM736)+1))</f>
        <v/>
      </c>
      <c r="AN737" s="28" t="str">
        <f aca="false">IF($I737="","",IF(MATCH($I737,$I$2:$I$3000,0)&lt;&gt;ROW()-1,"",COUNT($AN$1:$AN736)+1))</f>
        <v/>
      </c>
      <c r="AO737" s="28" t="str">
        <f aca="false">IF($Q737="","",IF(MATCH($Q737,$Q$2:$Q$3000,0)&lt;&gt;ROW()-1,"",COUNT($AO$1:$AO736)+1))</f>
        <v/>
      </c>
    </row>
    <row r="738" customFormat="false" ht="12.75" hidden="false" customHeight="true" outlineLevel="0" collapsed="false">
      <c r="W738" s="24" t="n">
        <f aca="false">IF($F738="",0,IFERROR(IF(ISNUMBER($F738),INT($F738),DATE(VALUE(MID(SUBSTITUTE(LEFT($F738,FIND(" ",$F738&amp;" ")-1),"/",REPT(" ",20)),41,20)),VALUE(LEFT(SUBSTITUTE(LEFT($F738,FIND(" ",$F738&amp;" ")-1),"/",REPT(" ",20)),20)),VALUE(MID(SUBSTITUTE(LEFT($F738,FIND(" ",$F738&amp;" ")-1),"/",REPT(" ",20)),21,20)))),0))</f>
        <v>0</v>
      </c>
      <c r="X738" s="25" t="str">
        <f aca="false">IF(ISNUMBER($N738),$N738*Validation!$B$5,"")</f>
        <v/>
      </c>
      <c r="Y738" s="26" t="str">
        <f aca="false">IF($A738="","",SUBSTITUTE(SUBSTITUTE(SUBSTITUTE(SUBSTITUTE(SUBSTITUTE(SUBSTITUTE(SUBSTITUTE(UPPER(TRIM($A738)),"Á","A"),"É","E"),"Í","I"),"Ó","O"),"Ú","U"),"Ñ","N"),"Ü","U"))</f>
        <v/>
      </c>
      <c r="Z738" s="26" t="str">
        <f aca="false">IF($Y738="","",LEFT($Y738,1)&amp;" "&amp;TRIM(RIGHT(SUBSTITUTE($Y738," ",REPT(" ",50)),50)))</f>
        <v/>
      </c>
      <c r="AA738" s="27" t="str">
        <f aca="false">IF($AF738="","",IF(COUNTIF(Validation!$U$19:$U$178,$AF738)&gt;0,"OK","NO MATCH"))</f>
        <v/>
      </c>
      <c r="AB738" s="27" t="str">
        <f aca="false">IF($W738=0,"",IF(AND($W738&gt;=Validation!$B$3,$W738&lt;=Validation!$C$3),"Yes","No"))</f>
        <v/>
      </c>
      <c r="AC738" s="26" t="str">
        <f aca="false">IF($A738="","",$AF738&amp;"|"&amp;TEXT($W738,"yyyy-mm-dd")&amp;"|"&amp;$J738&amp;"|"&amp;$N738)</f>
        <v/>
      </c>
      <c r="AD738" s="27" t="str">
        <f aca="false">IF($AC738="","",IF(COUNTIF($AC$2:$AC$3000,$AC738)&gt;1,"REVIEW","OK"))</f>
        <v/>
      </c>
      <c r="AE738" s="27" t="str">
        <f aca="false">IF(OR($W738=0,$O738=""),"",IF(IFERROR(IF(ISNUMBER($O738),INT($O738),DATE(VALUE(MID(SUBSTITUTE(LEFT($O738,FIND(" ",$O738&amp;" ")-1),"/",REPT(" ",20)),41,20)),VALUE(LEFT(SUBSTITUTE(LEFT($O738,FIND(" ",$O738&amp;" ")-1),"/",REPT(" ",20)),20)),VALUE(MID(SUBSTITUTE(LEFT($O738,FIND(" ",$O738&amp;" ")-1),"/",REPT(" ",20)),21,20)))),0)&gt;$W738,"Late","Same day"))</f>
        <v/>
      </c>
      <c r="AF738" s="26" t="str">
        <f aca="false">IF($A738="","",IFERROR(INDEX(Validation!$C$193:$C$217,MATCH($A738,Validation!$A$193:$A$217,0)),IF(COUNTIF(Validation!$U$19:$U$178,$Z738)&gt;0,$Z738,IF(COUNTIF(Validation!$S$19:$S$178,$AI738)=1,INDEX(Validation!$U$19:$U$178,MATCH($AI738,Validation!$S$19:$S$178,0)),$Z738))))</f>
        <v/>
      </c>
      <c r="AG738" s="27" t="str">
        <f aca="false">IF(COUNTA($A738:$U738)=0,"",IF($A738="","No name",IF($F738="","No date",IF($W738=0,"Date ilegible",IF(NOT(ISNUMBER($N738)),"Hours no numéricas",IF($AA738="NO MATCH","Person no identificada","OK"))))))</f>
        <v/>
      </c>
      <c r="AH738" s="27" t="str">
        <f aca="false">IF($W738=0,"No date",IF($W738&lt;Validation!$B$3,"Before period",IF($W738&gt;Validation!$C$3,"After period","In period")))</f>
        <v>No date</v>
      </c>
      <c r="AI738" s="26" t="str">
        <f aca="false">IF($Y738="","",TRIM(RIGHT(SUBSTITUTE($Y738," ",REPT(" ",50)),50)))</f>
        <v/>
      </c>
      <c r="AJ738" s="27" t="str">
        <f aca="false">IF($A738="","",IF(NOT(ISERROR(MATCH($A738,Validation!$A$193:$A$217,0))),"Manual mapping",IF(COUNTIF(Validation!$U$19:$U$178,$Z738)&gt;0,"Direct",IF(COUNTIF(Validation!$S$19:$S$178,$AI738)=1,"By surname","Unresolved"))))</f>
        <v/>
      </c>
      <c r="AK738" s="28" t="str">
        <f aca="false">IF($L738="","",IF(MATCH($L738,$L$2:$L$3000,0)&lt;&gt;ROW()-1,"",COUNT($AK$1:$AK737)+1))</f>
        <v/>
      </c>
      <c r="AL738" s="28" t="str">
        <f aca="false">IF($G738="","",IF(MATCH($G738,$G$2:$G$3000,0)&lt;&gt;ROW()-1,"",COUNT($AL$1:$AL737)+1))</f>
        <v/>
      </c>
      <c r="AM738" s="28" t="str">
        <f aca="false">IF($H738="","",IF(MATCH($H738,$H$2:$H$3000,0)&lt;&gt;ROW()-1,"",COUNT($AM$1:$AM737)+1))</f>
        <v/>
      </c>
      <c r="AN738" s="28" t="str">
        <f aca="false">IF($I738="","",IF(MATCH($I738,$I$2:$I$3000,0)&lt;&gt;ROW()-1,"",COUNT($AN$1:$AN737)+1))</f>
        <v/>
      </c>
      <c r="AO738" s="28" t="str">
        <f aca="false">IF($Q738="","",IF(MATCH($Q738,$Q$2:$Q$3000,0)&lt;&gt;ROW()-1,"",COUNT($AO$1:$AO737)+1))</f>
        <v/>
      </c>
    </row>
    <row r="739" customFormat="false" ht="12.75" hidden="false" customHeight="true" outlineLevel="0" collapsed="false">
      <c r="W739" s="24" t="n">
        <f aca="false">IF($F739="",0,IFERROR(IF(ISNUMBER($F739),INT($F739),DATE(VALUE(MID(SUBSTITUTE(LEFT($F739,FIND(" ",$F739&amp;" ")-1),"/",REPT(" ",20)),41,20)),VALUE(LEFT(SUBSTITUTE(LEFT($F739,FIND(" ",$F739&amp;" ")-1),"/",REPT(" ",20)),20)),VALUE(MID(SUBSTITUTE(LEFT($F739,FIND(" ",$F739&amp;" ")-1),"/",REPT(" ",20)),21,20)))),0))</f>
        <v>0</v>
      </c>
      <c r="X739" s="25" t="str">
        <f aca="false">IF(ISNUMBER($N739),$N739*Validation!$B$5,"")</f>
        <v/>
      </c>
      <c r="Y739" s="26" t="str">
        <f aca="false">IF($A739="","",SUBSTITUTE(SUBSTITUTE(SUBSTITUTE(SUBSTITUTE(SUBSTITUTE(SUBSTITUTE(SUBSTITUTE(UPPER(TRIM($A739)),"Á","A"),"É","E"),"Í","I"),"Ó","O"),"Ú","U"),"Ñ","N"),"Ü","U"))</f>
        <v/>
      </c>
      <c r="Z739" s="26" t="str">
        <f aca="false">IF($Y739="","",LEFT($Y739,1)&amp;" "&amp;TRIM(RIGHT(SUBSTITUTE($Y739," ",REPT(" ",50)),50)))</f>
        <v/>
      </c>
      <c r="AA739" s="27" t="str">
        <f aca="false">IF($AF739="","",IF(COUNTIF(Validation!$U$19:$U$178,$AF739)&gt;0,"OK","NO MATCH"))</f>
        <v/>
      </c>
      <c r="AB739" s="27" t="str">
        <f aca="false">IF($W739=0,"",IF(AND($W739&gt;=Validation!$B$3,$W739&lt;=Validation!$C$3),"Yes","No"))</f>
        <v/>
      </c>
      <c r="AC739" s="26" t="str">
        <f aca="false">IF($A739="","",$AF739&amp;"|"&amp;TEXT($W739,"yyyy-mm-dd")&amp;"|"&amp;$J739&amp;"|"&amp;$N739)</f>
        <v/>
      </c>
      <c r="AD739" s="27" t="str">
        <f aca="false">IF($AC739="","",IF(COUNTIF($AC$2:$AC$3000,$AC739)&gt;1,"REVIEW","OK"))</f>
        <v/>
      </c>
      <c r="AE739" s="27" t="str">
        <f aca="false">IF(OR($W739=0,$O739=""),"",IF(IFERROR(IF(ISNUMBER($O739),INT($O739),DATE(VALUE(MID(SUBSTITUTE(LEFT($O739,FIND(" ",$O739&amp;" ")-1),"/",REPT(" ",20)),41,20)),VALUE(LEFT(SUBSTITUTE(LEFT($O739,FIND(" ",$O739&amp;" ")-1),"/",REPT(" ",20)),20)),VALUE(MID(SUBSTITUTE(LEFT($O739,FIND(" ",$O739&amp;" ")-1),"/",REPT(" ",20)),21,20)))),0)&gt;$W739,"Late","Same day"))</f>
        <v/>
      </c>
      <c r="AF739" s="26" t="str">
        <f aca="false">IF($A739="","",IFERROR(INDEX(Validation!$C$193:$C$217,MATCH($A739,Validation!$A$193:$A$217,0)),IF(COUNTIF(Validation!$U$19:$U$178,$Z739)&gt;0,$Z739,IF(COUNTIF(Validation!$S$19:$S$178,$AI739)=1,INDEX(Validation!$U$19:$U$178,MATCH($AI739,Validation!$S$19:$S$178,0)),$Z739))))</f>
        <v/>
      </c>
      <c r="AG739" s="27" t="str">
        <f aca="false">IF(COUNTA($A739:$U739)=0,"",IF($A739="","No name",IF($F739="","No date",IF($W739=0,"Date ilegible",IF(NOT(ISNUMBER($N739)),"Hours no numéricas",IF($AA739="NO MATCH","Person no identificada","OK"))))))</f>
        <v/>
      </c>
      <c r="AH739" s="27" t="str">
        <f aca="false">IF($W739=0,"No date",IF($W739&lt;Validation!$B$3,"Before period",IF($W739&gt;Validation!$C$3,"After period","In period")))</f>
        <v>No date</v>
      </c>
      <c r="AI739" s="26" t="str">
        <f aca="false">IF($Y739="","",TRIM(RIGHT(SUBSTITUTE($Y739," ",REPT(" ",50)),50)))</f>
        <v/>
      </c>
      <c r="AJ739" s="27" t="str">
        <f aca="false">IF($A739="","",IF(NOT(ISERROR(MATCH($A739,Validation!$A$193:$A$217,0))),"Manual mapping",IF(COUNTIF(Validation!$U$19:$U$178,$Z739)&gt;0,"Direct",IF(COUNTIF(Validation!$S$19:$S$178,$AI739)=1,"By surname","Unresolved"))))</f>
        <v/>
      </c>
      <c r="AK739" s="28" t="str">
        <f aca="false">IF($L739="","",IF(MATCH($L739,$L$2:$L$3000,0)&lt;&gt;ROW()-1,"",COUNT($AK$1:$AK738)+1))</f>
        <v/>
      </c>
      <c r="AL739" s="28" t="str">
        <f aca="false">IF($G739="","",IF(MATCH($G739,$G$2:$G$3000,0)&lt;&gt;ROW()-1,"",COUNT($AL$1:$AL738)+1))</f>
        <v/>
      </c>
      <c r="AM739" s="28" t="str">
        <f aca="false">IF($H739="","",IF(MATCH($H739,$H$2:$H$3000,0)&lt;&gt;ROW()-1,"",COUNT($AM$1:$AM738)+1))</f>
        <v/>
      </c>
      <c r="AN739" s="28" t="str">
        <f aca="false">IF($I739="","",IF(MATCH($I739,$I$2:$I$3000,0)&lt;&gt;ROW()-1,"",COUNT($AN$1:$AN738)+1))</f>
        <v/>
      </c>
      <c r="AO739" s="28" t="str">
        <f aca="false">IF($Q739="","",IF(MATCH($Q739,$Q$2:$Q$3000,0)&lt;&gt;ROW()-1,"",COUNT($AO$1:$AO738)+1))</f>
        <v/>
      </c>
    </row>
    <row r="740" customFormat="false" ht="12.75" hidden="false" customHeight="true" outlineLevel="0" collapsed="false">
      <c r="W740" s="24" t="n">
        <f aca="false">IF($F740="",0,IFERROR(IF(ISNUMBER($F740),INT($F740),DATE(VALUE(MID(SUBSTITUTE(LEFT($F740,FIND(" ",$F740&amp;" ")-1),"/",REPT(" ",20)),41,20)),VALUE(LEFT(SUBSTITUTE(LEFT($F740,FIND(" ",$F740&amp;" ")-1),"/",REPT(" ",20)),20)),VALUE(MID(SUBSTITUTE(LEFT($F740,FIND(" ",$F740&amp;" ")-1),"/",REPT(" ",20)),21,20)))),0))</f>
        <v>0</v>
      </c>
      <c r="X740" s="25" t="str">
        <f aca="false">IF(ISNUMBER($N740),$N740*Validation!$B$5,"")</f>
        <v/>
      </c>
      <c r="Y740" s="26" t="str">
        <f aca="false">IF($A740="","",SUBSTITUTE(SUBSTITUTE(SUBSTITUTE(SUBSTITUTE(SUBSTITUTE(SUBSTITUTE(SUBSTITUTE(UPPER(TRIM($A740)),"Á","A"),"É","E"),"Í","I"),"Ó","O"),"Ú","U"),"Ñ","N"),"Ü","U"))</f>
        <v/>
      </c>
      <c r="Z740" s="26" t="str">
        <f aca="false">IF($Y740="","",LEFT($Y740,1)&amp;" "&amp;TRIM(RIGHT(SUBSTITUTE($Y740," ",REPT(" ",50)),50)))</f>
        <v/>
      </c>
      <c r="AA740" s="27" t="str">
        <f aca="false">IF($AF740="","",IF(COUNTIF(Validation!$U$19:$U$178,$AF740)&gt;0,"OK","NO MATCH"))</f>
        <v/>
      </c>
      <c r="AB740" s="27" t="str">
        <f aca="false">IF($W740=0,"",IF(AND($W740&gt;=Validation!$B$3,$W740&lt;=Validation!$C$3),"Yes","No"))</f>
        <v/>
      </c>
      <c r="AC740" s="26" t="str">
        <f aca="false">IF($A740="","",$AF740&amp;"|"&amp;TEXT($W740,"yyyy-mm-dd")&amp;"|"&amp;$J740&amp;"|"&amp;$N740)</f>
        <v/>
      </c>
      <c r="AD740" s="27" t="str">
        <f aca="false">IF($AC740="","",IF(COUNTIF($AC$2:$AC$3000,$AC740)&gt;1,"REVIEW","OK"))</f>
        <v/>
      </c>
      <c r="AE740" s="27" t="str">
        <f aca="false">IF(OR($W740=0,$O740=""),"",IF(IFERROR(IF(ISNUMBER($O740),INT($O740),DATE(VALUE(MID(SUBSTITUTE(LEFT($O740,FIND(" ",$O740&amp;" ")-1),"/",REPT(" ",20)),41,20)),VALUE(LEFT(SUBSTITUTE(LEFT($O740,FIND(" ",$O740&amp;" ")-1),"/",REPT(" ",20)),20)),VALUE(MID(SUBSTITUTE(LEFT($O740,FIND(" ",$O740&amp;" ")-1),"/",REPT(" ",20)),21,20)))),0)&gt;$W740,"Late","Same day"))</f>
        <v/>
      </c>
      <c r="AF740" s="26" t="str">
        <f aca="false">IF($A740="","",IFERROR(INDEX(Validation!$C$193:$C$217,MATCH($A740,Validation!$A$193:$A$217,0)),IF(COUNTIF(Validation!$U$19:$U$178,$Z740)&gt;0,$Z740,IF(COUNTIF(Validation!$S$19:$S$178,$AI740)=1,INDEX(Validation!$U$19:$U$178,MATCH($AI740,Validation!$S$19:$S$178,0)),$Z740))))</f>
        <v/>
      </c>
      <c r="AG740" s="27" t="str">
        <f aca="false">IF(COUNTA($A740:$U740)=0,"",IF($A740="","No name",IF($F740="","No date",IF($W740=0,"Date ilegible",IF(NOT(ISNUMBER($N740)),"Hours no numéricas",IF($AA740="NO MATCH","Person no identificada","OK"))))))</f>
        <v/>
      </c>
      <c r="AH740" s="27" t="str">
        <f aca="false">IF($W740=0,"No date",IF($W740&lt;Validation!$B$3,"Before period",IF($W740&gt;Validation!$C$3,"After period","In period")))</f>
        <v>No date</v>
      </c>
      <c r="AI740" s="26" t="str">
        <f aca="false">IF($Y740="","",TRIM(RIGHT(SUBSTITUTE($Y740," ",REPT(" ",50)),50)))</f>
        <v/>
      </c>
      <c r="AJ740" s="27" t="str">
        <f aca="false">IF($A740="","",IF(NOT(ISERROR(MATCH($A740,Validation!$A$193:$A$217,0))),"Manual mapping",IF(COUNTIF(Validation!$U$19:$U$178,$Z740)&gt;0,"Direct",IF(COUNTIF(Validation!$S$19:$S$178,$AI740)=1,"By surname","Unresolved"))))</f>
        <v/>
      </c>
      <c r="AK740" s="28" t="str">
        <f aca="false">IF($L740="","",IF(MATCH($L740,$L$2:$L$3000,0)&lt;&gt;ROW()-1,"",COUNT($AK$1:$AK739)+1))</f>
        <v/>
      </c>
      <c r="AL740" s="28" t="str">
        <f aca="false">IF($G740="","",IF(MATCH($G740,$G$2:$G$3000,0)&lt;&gt;ROW()-1,"",COUNT($AL$1:$AL739)+1))</f>
        <v/>
      </c>
      <c r="AM740" s="28" t="str">
        <f aca="false">IF($H740="","",IF(MATCH($H740,$H$2:$H$3000,0)&lt;&gt;ROW()-1,"",COUNT($AM$1:$AM739)+1))</f>
        <v/>
      </c>
      <c r="AN740" s="28" t="str">
        <f aca="false">IF($I740="","",IF(MATCH($I740,$I$2:$I$3000,0)&lt;&gt;ROW()-1,"",COUNT($AN$1:$AN739)+1))</f>
        <v/>
      </c>
      <c r="AO740" s="28" t="str">
        <f aca="false">IF($Q740="","",IF(MATCH($Q740,$Q$2:$Q$3000,0)&lt;&gt;ROW()-1,"",COUNT($AO$1:$AO739)+1))</f>
        <v/>
      </c>
    </row>
    <row r="741" customFormat="false" ht="12.75" hidden="false" customHeight="true" outlineLevel="0" collapsed="false">
      <c r="W741" s="24" t="n">
        <f aca="false">IF($F741="",0,IFERROR(IF(ISNUMBER($F741),INT($F741),DATE(VALUE(MID(SUBSTITUTE(LEFT($F741,FIND(" ",$F741&amp;" ")-1),"/",REPT(" ",20)),41,20)),VALUE(LEFT(SUBSTITUTE(LEFT($F741,FIND(" ",$F741&amp;" ")-1),"/",REPT(" ",20)),20)),VALUE(MID(SUBSTITUTE(LEFT($F741,FIND(" ",$F741&amp;" ")-1),"/",REPT(" ",20)),21,20)))),0))</f>
        <v>0</v>
      </c>
      <c r="X741" s="25" t="str">
        <f aca="false">IF(ISNUMBER($N741),$N741*Validation!$B$5,"")</f>
        <v/>
      </c>
      <c r="Y741" s="26" t="str">
        <f aca="false">IF($A741="","",SUBSTITUTE(SUBSTITUTE(SUBSTITUTE(SUBSTITUTE(SUBSTITUTE(SUBSTITUTE(SUBSTITUTE(UPPER(TRIM($A741)),"Á","A"),"É","E"),"Í","I"),"Ó","O"),"Ú","U"),"Ñ","N"),"Ü","U"))</f>
        <v/>
      </c>
      <c r="Z741" s="26" t="str">
        <f aca="false">IF($Y741="","",LEFT($Y741,1)&amp;" "&amp;TRIM(RIGHT(SUBSTITUTE($Y741," ",REPT(" ",50)),50)))</f>
        <v/>
      </c>
      <c r="AA741" s="27" t="str">
        <f aca="false">IF($AF741="","",IF(COUNTIF(Validation!$U$19:$U$178,$AF741)&gt;0,"OK","NO MATCH"))</f>
        <v/>
      </c>
      <c r="AB741" s="27" t="str">
        <f aca="false">IF($W741=0,"",IF(AND($W741&gt;=Validation!$B$3,$W741&lt;=Validation!$C$3),"Yes","No"))</f>
        <v/>
      </c>
      <c r="AC741" s="26" t="str">
        <f aca="false">IF($A741="","",$AF741&amp;"|"&amp;TEXT($W741,"yyyy-mm-dd")&amp;"|"&amp;$J741&amp;"|"&amp;$N741)</f>
        <v/>
      </c>
      <c r="AD741" s="27" t="str">
        <f aca="false">IF($AC741="","",IF(COUNTIF($AC$2:$AC$3000,$AC741)&gt;1,"REVIEW","OK"))</f>
        <v/>
      </c>
      <c r="AE741" s="27" t="str">
        <f aca="false">IF(OR($W741=0,$O741=""),"",IF(IFERROR(IF(ISNUMBER($O741),INT($O741),DATE(VALUE(MID(SUBSTITUTE(LEFT($O741,FIND(" ",$O741&amp;" ")-1),"/",REPT(" ",20)),41,20)),VALUE(LEFT(SUBSTITUTE(LEFT($O741,FIND(" ",$O741&amp;" ")-1),"/",REPT(" ",20)),20)),VALUE(MID(SUBSTITUTE(LEFT($O741,FIND(" ",$O741&amp;" ")-1),"/",REPT(" ",20)),21,20)))),0)&gt;$W741,"Late","Same day"))</f>
        <v/>
      </c>
      <c r="AF741" s="26" t="str">
        <f aca="false">IF($A741="","",IFERROR(INDEX(Validation!$C$193:$C$217,MATCH($A741,Validation!$A$193:$A$217,0)),IF(COUNTIF(Validation!$U$19:$U$178,$Z741)&gt;0,$Z741,IF(COUNTIF(Validation!$S$19:$S$178,$AI741)=1,INDEX(Validation!$U$19:$U$178,MATCH($AI741,Validation!$S$19:$S$178,0)),$Z741))))</f>
        <v/>
      </c>
      <c r="AG741" s="27" t="str">
        <f aca="false">IF(COUNTA($A741:$U741)=0,"",IF($A741="","No name",IF($F741="","No date",IF($W741=0,"Date ilegible",IF(NOT(ISNUMBER($N741)),"Hours no numéricas",IF($AA741="NO MATCH","Person no identificada","OK"))))))</f>
        <v/>
      </c>
      <c r="AH741" s="27" t="str">
        <f aca="false">IF($W741=0,"No date",IF($W741&lt;Validation!$B$3,"Before period",IF($W741&gt;Validation!$C$3,"After period","In period")))</f>
        <v>No date</v>
      </c>
      <c r="AI741" s="26" t="str">
        <f aca="false">IF($Y741="","",TRIM(RIGHT(SUBSTITUTE($Y741," ",REPT(" ",50)),50)))</f>
        <v/>
      </c>
      <c r="AJ741" s="27" t="str">
        <f aca="false">IF($A741="","",IF(NOT(ISERROR(MATCH($A741,Validation!$A$193:$A$217,0))),"Manual mapping",IF(COUNTIF(Validation!$U$19:$U$178,$Z741)&gt;0,"Direct",IF(COUNTIF(Validation!$S$19:$S$178,$AI741)=1,"By surname","Unresolved"))))</f>
        <v/>
      </c>
      <c r="AK741" s="28" t="str">
        <f aca="false">IF($L741="","",IF(MATCH($L741,$L$2:$L$3000,0)&lt;&gt;ROW()-1,"",COUNT($AK$1:$AK740)+1))</f>
        <v/>
      </c>
      <c r="AL741" s="28" t="str">
        <f aca="false">IF($G741="","",IF(MATCH($G741,$G$2:$G$3000,0)&lt;&gt;ROW()-1,"",COUNT($AL$1:$AL740)+1))</f>
        <v/>
      </c>
      <c r="AM741" s="28" t="str">
        <f aca="false">IF($H741="","",IF(MATCH($H741,$H$2:$H$3000,0)&lt;&gt;ROW()-1,"",COUNT($AM$1:$AM740)+1))</f>
        <v/>
      </c>
      <c r="AN741" s="28" t="str">
        <f aca="false">IF($I741="","",IF(MATCH($I741,$I$2:$I$3000,0)&lt;&gt;ROW()-1,"",COUNT($AN$1:$AN740)+1))</f>
        <v/>
      </c>
      <c r="AO741" s="28" t="str">
        <f aca="false">IF($Q741="","",IF(MATCH($Q741,$Q$2:$Q$3000,0)&lt;&gt;ROW()-1,"",COUNT($AO$1:$AO740)+1))</f>
        <v/>
      </c>
    </row>
    <row r="742" customFormat="false" ht="12.75" hidden="false" customHeight="true" outlineLevel="0" collapsed="false">
      <c r="W742" s="24" t="n">
        <f aca="false">IF($F742="",0,IFERROR(IF(ISNUMBER($F742),INT($F742),DATE(VALUE(MID(SUBSTITUTE(LEFT($F742,FIND(" ",$F742&amp;" ")-1),"/",REPT(" ",20)),41,20)),VALUE(LEFT(SUBSTITUTE(LEFT($F742,FIND(" ",$F742&amp;" ")-1),"/",REPT(" ",20)),20)),VALUE(MID(SUBSTITUTE(LEFT($F742,FIND(" ",$F742&amp;" ")-1),"/",REPT(" ",20)),21,20)))),0))</f>
        <v>0</v>
      </c>
      <c r="X742" s="25" t="str">
        <f aca="false">IF(ISNUMBER($N742),$N742*Validation!$B$5,"")</f>
        <v/>
      </c>
      <c r="Y742" s="26" t="str">
        <f aca="false">IF($A742="","",SUBSTITUTE(SUBSTITUTE(SUBSTITUTE(SUBSTITUTE(SUBSTITUTE(SUBSTITUTE(SUBSTITUTE(UPPER(TRIM($A742)),"Á","A"),"É","E"),"Í","I"),"Ó","O"),"Ú","U"),"Ñ","N"),"Ü","U"))</f>
        <v/>
      </c>
      <c r="Z742" s="26" t="str">
        <f aca="false">IF($Y742="","",LEFT($Y742,1)&amp;" "&amp;TRIM(RIGHT(SUBSTITUTE($Y742," ",REPT(" ",50)),50)))</f>
        <v/>
      </c>
      <c r="AA742" s="27" t="str">
        <f aca="false">IF($AF742="","",IF(COUNTIF(Validation!$U$19:$U$178,$AF742)&gt;0,"OK","NO MATCH"))</f>
        <v/>
      </c>
      <c r="AB742" s="27" t="str">
        <f aca="false">IF($W742=0,"",IF(AND($W742&gt;=Validation!$B$3,$W742&lt;=Validation!$C$3),"Yes","No"))</f>
        <v/>
      </c>
      <c r="AC742" s="26" t="str">
        <f aca="false">IF($A742="","",$AF742&amp;"|"&amp;TEXT($W742,"yyyy-mm-dd")&amp;"|"&amp;$J742&amp;"|"&amp;$N742)</f>
        <v/>
      </c>
      <c r="AD742" s="27" t="str">
        <f aca="false">IF($AC742="","",IF(COUNTIF($AC$2:$AC$3000,$AC742)&gt;1,"REVIEW","OK"))</f>
        <v/>
      </c>
      <c r="AE742" s="27" t="str">
        <f aca="false">IF(OR($W742=0,$O742=""),"",IF(IFERROR(IF(ISNUMBER($O742),INT($O742),DATE(VALUE(MID(SUBSTITUTE(LEFT($O742,FIND(" ",$O742&amp;" ")-1),"/",REPT(" ",20)),41,20)),VALUE(LEFT(SUBSTITUTE(LEFT($O742,FIND(" ",$O742&amp;" ")-1),"/",REPT(" ",20)),20)),VALUE(MID(SUBSTITUTE(LEFT($O742,FIND(" ",$O742&amp;" ")-1),"/",REPT(" ",20)),21,20)))),0)&gt;$W742,"Late","Same day"))</f>
        <v/>
      </c>
      <c r="AF742" s="26" t="str">
        <f aca="false">IF($A742="","",IFERROR(INDEX(Validation!$C$193:$C$217,MATCH($A742,Validation!$A$193:$A$217,0)),IF(COUNTIF(Validation!$U$19:$U$178,$Z742)&gt;0,$Z742,IF(COUNTIF(Validation!$S$19:$S$178,$AI742)=1,INDEX(Validation!$U$19:$U$178,MATCH($AI742,Validation!$S$19:$S$178,0)),$Z742))))</f>
        <v/>
      </c>
      <c r="AG742" s="27" t="str">
        <f aca="false">IF(COUNTA($A742:$U742)=0,"",IF($A742="","No name",IF($F742="","No date",IF($W742=0,"Date ilegible",IF(NOT(ISNUMBER($N742)),"Hours no numéricas",IF($AA742="NO MATCH","Person no identificada","OK"))))))</f>
        <v/>
      </c>
      <c r="AH742" s="27" t="str">
        <f aca="false">IF($W742=0,"No date",IF($W742&lt;Validation!$B$3,"Before period",IF($W742&gt;Validation!$C$3,"After period","In period")))</f>
        <v>No date</v>
      </c>
      <c r="AI742" s="26" t="str">
        <f aca="false">IF($Y742="","",TRIM(RIGHT(SUBSTITUTE($Y742," ",REPT(" ",50)),50)))</f>
        <v/>
      </c>
      <c r="AJ742" s="27" t="str">
        <f aca="false">IF($A742="","",IF(NOT(ISERROR(MATCH($A742,Validation!$A$193:$A$217,0))),"Manual mapping",IF(COUNTIF(Validation!$U$19:$U$178,$Z742)&gt;0,"Direct",IF(COUNTIF(Validation!$S$19:$S$178,$AI742)=1,"By surname","Unresolved"))))</f>
        <v/>
      </c>
      <c r="AK742" s="28" t="str">
        <f aca="false">IF($L742="","",IF(MATCH($L742,$L$2:$L$3000,0)&lt;&gt;ROW()-1,"",COUNT($AK$1:$AK741)+1))</f>
        <v/>
      </c>
      <c r="AL742" s="28" t="str">
        <f aca="false">IF($G742="","",IF(MATCH($G742,$G$2:$G$3000,0)&lt;&gt;ROW()-1,"",COUNT($AL$1:$AL741)+1))</f>
        <v/>
      </c>
      <c r="AM742" s="28" t="str">
        <f aca="false">IF($H742="","",IF(MATCH($H742,$H$2:$H$3000,0)&lt;&gt;ROW()-1,"",COUNT($AM$1:$AM741)+1))</f>
        <v/>
      </c>
      <c r="AN742" s="28" t="str">
        <f aca="false">IF($I742="","",IF(MATCH($I742,$I$2:$I$3000,0)&lt;&gt;ROW()-1,"",COUNT($AN$1:$AN741)+1))</f>
        <v/>
      </c>
      <c r="AO742" s="28" t="str">
        <f aca="false">IF($Q742="","",IF(MATCH($Q742,$Q$2:$Q$3000,0)&lt;&gt;ROW()-1,"",COUNT($AO$1:$AO741)+1))</f>
        <v/>
      </c>
    </row>
    <row r="743" customFormat="false" ht="12.75" hidden="false" customHeight="true" outlineLevel="0" collapsed="false">
      <c r="W743" s="24" t="n">
        <f aca="false">IF($F743="",0,IFERROR(IF(ISNUMBER($F743),INT($F743),DATE(VALUE(MID(SUBSTITUTE(LEFT($F743,FIND(" ",$F743&amp;" ")-1),"/",REPT(" ",20)),41,20)),VALUE(LEFT(SUBSTITUTE(LEFT($F743,FIND(" ",$F743&amp;" ")-1),"/",REPT(" ",20)),20)),VALUE(MID(SUBSTITUTE(LEFT($F743,FIND(" ",$F743&amp;" ")-1),"/",REPT(" ",20)),21,20)))),0))</f>
        <v>0</v>
      </c>
      <c r="X743" s="25" t="str">
        <f aca="false">IF(ISNUMBER($N743),$N743*Validation!$B$5,"")</f>
        <v/>
      </c>
      <c r="Y743" s="26" t="str">
        <f aca="false">IF($A743="","",SUBSTITUTE(SUBSTITUTE(SUBSTITUTE(SUBSTITUTE(SUBSTITUTE(SUBSTITUTE(SUBSTITUTE(UPPER(TRIM($A743)),"Á","A"),"É","E"),"Í","I"),"Ó","O"),"Ú","U"),"Ñ","N"),"Ü","U"))</f>
        <v/>
      </c>
      <c r="Z743" s="26" t="str">
        <f aca="false">IF($Y743="","",LEFT($Y743,1)&amp;" "&amp;TRIM(RIGHT(SUBSTITUTE($Y743," ",REPT(" ",50)),50)))</f>
        <v/>
      </c>
      <c r="AA743" s="27" t="str">
        <f aca="false">IF($AF743="","",IF(COUNTIF(Validation!$U$19:$U$178,$AF743)&gt;0,"OK","NO MATCH"))</f>
        <v/>
      </c>
      <c r="AB743" s="27" t="str">
        <f aca="false">IF($W743=0,"",IF(AND($W743&gt;=Validation!$B$3,$W743&lt;=Validation!$C$3),"Yes","No"))</f>
        <v/>
      </c>
      <c r="AC743" s="26" t="str">
        <f aca="false">IF($A743="","",$AF743&amp;"|"&amp;TEXT($W743,"yyyy-mm-dd")&amp;"|"&amp;$J743&amp;"|"&amp;$N743)</f>
        <v/>
      </c>
      <c r="AD743" s="27" t="str">
        <f aca="false">IF($AC743="","",IF(COUNTIF($AC$2:$AC$3000,$AC743)&gt;1,"REVIEW","OK"))</f>
        <v/>
      </c>
      <c r="AE743" s="27" t="str">
        <f aca="false">IF(OR($W743=0,$O743=""),"",IF(IFERROR(IF(ISNUMBER($O743),INT($O743),DATE(VALUE(MID(SUBSTITUTE(LEFT($O743,FIND(" ",$O743&amp;" ")-1),"/",REPT(" ",20)),41,20)),VALUE(LEFT(SUBSTITUTE(LEFT($O743,FIND(" ",$O743&amp;" ")-1),"/",REPT(" ",20)),20)),VALUE(MID(SUBSTITUTE(LEFT($O743,FIND(" ",$O743&amp;" ")-1),"/",REPT(" ",20)),21,20)))),0)&gt;$W743,"Late","Same day"))</f>
        <v/>
      </c>
      <c r="AF743" s="26" t="str">
        <f aca="false">IF($A743="","",IFERROR(INDEX(Validation!$C$193:$C$217,MATCH($A743,Validation!$A$193:$A$217,0)),IF(COUNTIF(Validation!$U$19:$U$178,$Z743)&gt;0,$Z743,IF(COUNTIF(Validation!$S$19:$S$178,$AI743)=1,INDEX(Validation!$U$19:$U$178,MATCH($AI743,Validation!$S$19:$S$178,0)),$Z743))))</f>
        <v/>
      </c>
      <c r="AG743" s="27" t="str">
        <f aca="false">IF(COUNTA($A743:$U743)=0,"",IF($A743="","No name",IF($F743="","No date",IF($W743=0,"Date ilegible",IF(NOT(ISNUMBER($N743)),"Hours no numéricas",IF($AA743="NO MATCH","Person no identificada","OK"))))))</f>
        <v/>
      </c>
      <c r="AH743" s="27" t="str">
        <f aca="false">IF($W743=0,"No date",IF($W743&lt;Validation!$B$3,"Before period",IF($W743&gt;Validation!$C$3,"After period","In period")))</f>
        <v>No date</v>
      </c>
      <c r="AI743" s="26" t="str">
        <f aca="false">IF($Y743="","",TRIM(RIGHT(SUBSTITUTE($Y743," ",REPT(" ",50)),50)))</f>
        <v/>
      </c>
      <c r="AJ743" s="27" t="str">
        <f aca="false">IF($A743="","",IF(NOT(ISERROR(MATCH($A743,Validation!$A$193:$A$217,0))),"Manual mapping",IF(COUNTIF(Validation!$U$19:$U$178,$Z743)&gt;0,"Direct",IF(COUNTIF(Validation!$S$19:$S$178,$AI743)=1,"By surname","Unresolved"))))</f>
        <v/>
      </c>
      <c r="AK743" s="28" t="str">
        <f aca="false">IF($L743="","",IF(MATCH($L743,$L$2:$L$3000,0)&lt;&gt;ROW()-1,"",COUNT($AK$1:$AK742)+1))</f>
        <v/>
      </c>
      <c r="AL743" s="28" t="str">
        <f aca="false">IF($G743="","",IF(MATCH($G743,$G$2:$G$3000,0)&lt;&gt;ROW()-1,"",COUNT($AL$1:$AL742)+1))</f>
        <v/>
      </c>
      <c r="AM743" s="28" t="str">
        <f aca="false">IF($H743="","",IF(MATCH($H743,$H$2:$H$3000,0)&lt;&gt;ROW()-1,"",COUNT($AM$1:$AM742)+1))</f>
        <v/>
      </c>
      <c r="AN743" s="28" t="str">
        <f aca="false">IF($I743="","",IF(MATCH($I743,$I$2:$I$3000,0)&lt;&gt;ROW()-1,"",COUNT($AN$1:$AN742)+1))</f>
        <v/>
      </c>
      <c r="AO743" s="28" t="str">
        <f aca="false">IF($Q743="","",IF(MATCH($Q743,$Q$2:$Q$3000,0)&lt;&gt;ROW()-1,"",COUNT($AO$1:$AO742)+1))</f>
        <v/>
      </c>
    </row>
    <row r="744" customFormat="false" ht="12.75" hidden="false" customHeight="true" outlineLevel="0" collapsed="false">
      <c r="W744" s="24" t="n">
        <f aca="false">IF($F744="",0,IFERROR(IF(ISNUMBER($F744),INT($F744),DATE(VALUE(MID(SUBSTITUTE(LEFT($F744,FIND(" ",$F744&amp;" ")-1),"/",REPT(" ",20)),41,20)),VALUE(LEFT(SUBSTITUTE(LEFT($F744,FIND(" ",$F744&amp;" ")-1),"/",REPT(" ",20)),20)),VALUE(MID(SUBSTITUTE(LEFT($F744,FIND(" ",$F744&amp;" ")-1),"/",REPT(" ",20)),21,20)))),0))</f>
        <v>0</v>
      </c>
      <c r="X744" s="25" t="str">
        <f aca="false">IF(ISNUMBER($N744),$N744*Validation!$B$5,"")</f>
        <v/>
      </c>
      <c r="Y744" s="26" t="str">
        <f aca="false">IF($A744="","",SUBSTITUTE(SUBSTITUTE(SUBSTITUTE(SUBSTITUTE(SUBSTITUTE(SUBSTITUTE(SUBSTITUTE(UPPER(TRIM($A744)),"Á","A"),"É","E"),"Í","I"),"Ó","O"),"Ú","U"),"Ñ","N"),"Ü","U"))</f>
        <v/>
      </c>
      <c r="Z744" s="26" t="str">
        <f aca="false">IF($Y744="","",LEFT($Y744,1)&amp;" "&amp;TRIM(RIGHT(SUBSTITUTE($Y744," ",REPT(" ",50)),50)))</f>
        <v/>
      </c>
      <c r="AA744" s="27" t="str">
        <f aca="false">IF($AF744="","",IF(COUNTIF(Validation!$U$19:$U$178,$AF744)&gt;0,"OK","NO MATCH"))</f>
        <v/>
      </c>
      <c r="AB744" s="27" t="str">
        <f aca="false">IF($W744=0,"",IF(AND($W744&gt;=Validation!$B$3,$W744&lt;=Validation!$C$3),"Yes","No"))</f>
        <v/>
      </c>
      <c r="AC744" s="26" t="str">
        <f aca="false">IF($A744="","",$AF744&amp;"|"&amp;TEXT($W744,"yyyy-mm-dd")&amp;"|"&amp;$J744&amp;"|"&amp;$N744)</f>
        <v/>
      </c>
      <c r="AD744" s="27" t="str">
        <f aca="false">IF($AC744="","",IF(COUNTIF($AC$2:$AC$3000,$AC744)&gt;1,"REVIEW","OK"))</f>
        <v/>
      </c>
      <c r="AE744" s="27" t="str">
        <f aca="false">IF(OR($W744=0,$O744=""),"",IF(IFERROR(IF(ISNUMBER($O744),INT($O744),DATE(VALUE(MID(SUBSTITUTE(LEFT($O744,FIND(" ",$O744&amp;" ")-1),"/",REPT(" ",20)),41,20)),VALUE(LEFT(SUBSTITUTE(LEFT($O744,FIND(" ",$O744&amp;" ")-1),"/",REPT(" ",20)),20)),VALUE(MID(SUBSTITUTE(LEFT($O744,FIND(" ",$O744&amp;" ")-1),"/",REPT(" ",20)),21,20)))),0)&gt;$W744,"Late","Same day"))</f>
        <v/>
      </c>
      <c r="AF744" s="26" t="str">
        <f aca="false">IF($A744="","",IFERROR(INDEX(Validation!$C$193:$C$217,MATCH($A744,Validation!$A$193:$A$217,0)),IF(COUNTIF(Validation!$U$19:$U$178,$Z744)&gt;0,$Z744,IF(COUNTIF(Validation!$S$19:$S$178,$AI744)=1,INDEX(Validation!$U$19:$U$178,MATCH($AI744,Validation!$S$19:$S$178,0)),$Z744))))</f>
        <v/>
      </c>
      <c r="AG744" s="27" t="str">
        <f aca="false">IF(COUNTA($A744:$U744)=0,"",IF($A744="","No name",IF($F744="","No date",IF($W744=0,"Date ilegible",IF(NOT(ISNUMBER($N744)),"Hours no numéricas",IF($AA744="NO MATCH","Person no identificada","OK"))))))</f>
        <v/>
      </c>
      <c r="AH744" s="27" t="str">
        <f aca="false">IF($W744=0,"No date",IF($W744&lt;Validation!$B$3,"Before period",IF($W744&gt;Validation!$C$3,"After period","In period")))</f>
        <v>No date</v>
      </c>
      <c r="AI744" s="26" t="str">
        <f aca="false">IF($Y744="","",TRIM(RIGHT(SUBSTITUTE($Y744," ",REPT(" ",50)),50)))</f>
        <v/>
      </c>
      <c r="AJ744" s="27" t="str">
        <f aca="false">IF($A744="","",IF(NOT(ISERROR(MATCH($A744,Validation!$A$193:$A$217,0))),"Manual mapping",IF(COUNTIF(Validation!$U$19:$U$178,$Z744)&gt;0,"Direct",IF(COUNTIF(Validation!$S$19:$S$178,$AI744)=1,"By surname","Unresolved"))))</f>
        <v/>
      </c>
      <c r="AK744" s="28" t="str">
        <f aca="false">IF($L744="","",IF(MATCH($L744,$L$2:$L$3000,0)&lt;&gt;ROW()-1,"",COUNT($AK$1:$AK743)+1))</f>
        <v/>
      </c>
      <c r="AL744" s="28" t="str">
        <f aca="false">IF($G744="","",IF(MATCH($G744,$G$2:$G$3000,0)&lt;&gt;ROW()-1,"",COUNT($AL$1:$AL743)+1))</f>
        <v/>
      </c>
      <c r="AM744" s="28" t="str">
        <f aca="false">IF($H744="","",IF(MATCH($H744,$H$2:$H$3000,0)&lt;&gt;ROW()-1,"",COUNT($AM$1:$AM743)+1))</f>
        <v/>
      </c>
      <c r="AN744" s="28" t="str">
        <f aca="false">IF($I744="","",IF(MATCH($I744,$I$2:$I$3000,0)&lt;&gt;ROW()-1,"",COUNT($AN$1:$AN743)+1))</f>
        <v/>
      </c>
      <c r="AO744" s="28" t="str">
        <f aca="false">IF($Q744="","",IF(MATCH($Q744,$Q$2:$Q$3000,0)&lt;&gt;ROW()-1,"",COUNT($AO$1:$AO743)+1))</f>
        <v/>
      </c>
    </row>
    <row r="745" customFormat="false" ht="12.75" hidden="false" customHeight="true" outlineLevel="0" collapsed="false">
      <c r="W745" s="24" t="n">
        <f aca="false">IF($F745="",0,IFERROR(IF(ISNUMBER($F745),INT($F745),DATE(VALUE(MID(SUBSTITUTE(LEFT($F745,FIND(" ",$F745&amp;" ")-1),"/",REPT(" ",20)),41,20)),VALUE(LEFT(SUBSTITUTE(LEFT($F745,FIND(" ",$F745&amp;" ")-1),"/",REPT(" ",20)),20)),VALUE(MID(SUBSTITUTE(LEFT($F745,FIND(" ",$F745&amp;" ")-1),"/",REPT(" ",20)),21,20)))),0))</f>
        <v>0</v>
      </c>
      <c r="X745" s="25" t="str">
        <f aca="false">IF(ISNUMBER($N745),$N745*Validation!$B$5,"")</f>
        <v/>
      </c>
      <c r="Y745" s="26" t="str">
        <f aca="false">IF($A745="","",SUBSTITUTE(SUBSTITUTE(SUBSTITUTE(SUBSTITUTE(SUBSTITUTE(SUBSTITUTE(SUBSTITUTE(UPPER(TRIM($A745)),"Á","A"),"É","E"),"Í","I"),"Ó","O"),"Ú","U"),"Ñ","N"),"Ü","U"))</f>
        <v/>
      </c>
      <c r="Z745" s="26" t="str">
        <f aca="false">IF($Y745="","",LEFT($Y745,1)&amp;" "&amp;TRIM(RIGHT(SUBSTITUTE($Y745," ",REPT(" ",50)),50)))</f>
        <v/>
      </c>
      <c r="AA745" s="27" t="str">
        <f aca="false">IF($AF745="","",IF(COUNTIF(Validation!$U$19:$U$178,$AF745)&gt;0,"OK","NO MATCH"))</f>
        <v/>
      </c>
      <c r="AB745" s="27" t="str">
        <f aca="false">IF($W745=0,"",IF(AND($W745&gt;=Validation!$B$3,$W745&lt;=Validation!$C$3),"Yes","No"))</f>
        <v/>
      </c>
      <c r="AC745" s="26" t="str">
        <f aca="false">IF($A745="","",$AF745&amp;"|"&amp;TEXT($W745,"yyyy-mm-dd")&amp;"|"&amp;$J745&amp;"|"&amp;$N745)</f>
        <v/>
      </c>
      <c r="AD745" s="27" t="str">
        <f aca="false">IF($AC745="","",IF(COUNTIF($AC$2:$AC$3000,$AC745)&gt;1,"REVIEW","OK"))</f>
        <v/>
      </c>
      <c r="AE745" s="27" t="str">
        <f aca="false">IF(OR($W745=0,$O745=""),"",IF(IFERROR(IF(ISNUMBER($O745),INT($O745),DATE(VALUE(MID(SUBSTITUTE(LEFT($O745,FIND(" ",$O745&amp;" ")-1),"/",REPT(" ",20)),41,20)),VALUE(LEFT(SUBSTITUTE(LEFT($O745,FIND(" ",$O745&amp;" ")-1),"/",REPT(" ",20)),20)),VALUE(MID(SUBSTITUTE(LEFT($O745,FIND(" ",$O745&amp;" ")-1),"/",REPT(" ",20)),21,20)))),0)&gt;$W745,"Late","Same day"))</f>
        <v/>
      </c>
      <c r="AF745" s="26" t="str">
        <f aca="false">IF($A745="","",IFERROR(INDEX(Validation!$C$193:$C$217,MATCH($A745,Validation!$A$193:$A$217,0)),IF(COUNTIF(Validation!$U$19:$U$178,$Z745)&gt;0,$Z745,IF(COUNTIF(Validation!$S$19:$S$178,$AI745)=1,INDEX(Validation!$U$19:$U$178,MATCH($AI745,Validation!$S$19:$S$178,0)),$Z745))))</f>
        <v/>
      </c>
      <c r="AG745" s="27" t="str">
        <f aca="false">IF(COUNTA($A745:$U745)=0,"",IF($A745="","No name",IF($F745="","No date",IF($W745=0,"Date ilegible",IF(NOT(ISNUMBER($N745)),"Hours no numéricas",IF($AA745="NO MATCH","Person no identificada","OK"))))))</f>
        <v/>
      </c>
      <c r="AH745" s="27" t="str">
        <f aca="false">IF($W745=0,"No date",IF($W745&lt;Validation!$B$3,"Before period",IF($W745&gt;Validation!$C$3,"After period","In period")))</f>
        <v>No date</v>
      </c>
      <c r="AI745" s="26" t="str">
        <f aca="false">IF($Y745="","",TRIM(RIGHT(SUBSTITUTE($Y745," ",REPT(" ",50)),50)))</f>
        <v/>
      </c>
      <c r="AJ745" s="27" t="str">
        <f aca="false">IF($A745="","",IF(NOT(ISERROR(MATCH($A745,Validation!$A$193:$A$217,0))),"Manual mapping",IF(COUNTIF(Validation!$U$19:$U$178,$Z745)&gt;0,"Direct",IF(COUNTIF(Validation!$S$19:$S$178,$AI745)=1,"By surname","Unresolved"))))</f>
        <v/>
      </c>
      <c r="AK745" s="28" t="str">
        <f aca="false">IF($L745="","",IF(MATCH($L745,$L$2:$L$3000,0)&lt;&gt;ROW()-1,"",COUNT($AK$1:$AK744)+1))</f>
        <v/>
      </c>
      <c r="AL745" s="28" t="str">
        <f aca="false">IF($G745="","",IF(MATCH($G745,$G$2:$G$3000,0)&lt;&gt;ROW()-1,"",COUNT($AL$1:$AL744)+1))</f>
        <v/>
      </c>
      <c r="AM745" s="28" t="str">
        <f aca="false">IF($H745="","",IF(MATCH($H745,$H$2:$H$3000,0)&lt;&gt;ROW()-1,"",COUNT($AM$1:$AM744)+1))</f>
        <v/>
      </c>
      <c r="AN745" s="28" t="str">
        <f aca="false">IF($I745="","",IF(MATCH($I745,$I$2:$I$3000,0)&lt;&gt;ROW()-1,"",COUNT($AN$1:$AN744)+1))</f>
        <v/>
      </c>
      <c r="AO745" s="28" t="str">
        <f aca="false">IF($Q745="","",IF(MATCH($Q745,$Q$2:$Q$3000,0)&lt;&gt;ROW()-1,"",COUNT($AO$1:$AO744)+1))</f>
        <v/>
      </c>
    </row>
    <row r="746" customFormat="false" ht="12.75" hidden="false" customHeight="true" outlineLevel="0" collapsed="false">
      <c r="W746" s="24" t="n">
        <f aca="false">IF($F746="",0,IFERROR(IF(ISNUMBER($F746),INT($F746),DATE(VALUE(MID(SUBSTITUTE(LEFT($F746,FIND(" ",$F746&amp;" ")-1),"/",REPT(" ",20)),41,20)),VALUE(LEFT(SUBSTITUTE(LEFT($F746,FIND(" ",$F746&amp;" ")-1),"/",REPT(" ",20)),20)),VALUE(MID(SUBSTITUTE(LEFT($F746,FIND(" ",$F746&amp;" ")-1),"/",REPT(" ",20)),21,20)))),0))</f>
        <v>0</v>
      </c>
      <c r="X746" s="25" t="str">
        <f aca="false">IF(ISNUMBER($N746),$N746*Validation!$B$5,"")</f>
        <v/>
      </c>
      <c r="Y746" s="26" t="str">
        <f aca="false">IF($A746="","",SUBSTITUTE(SUBSTITUTE(SUBSTITUTE(SUBSTITUTE(SUBSTITUTE(SUBSTITUTE(SUBSTITUTE(UPPER(TRIM($A746)),"Á","A"),"É","E"),"Í","I"),"Ó","O"),"Ú","U"),"Ñ","N"),"Ü","U"))</f>
        <v/>
      </c>
      <c r="Z746" s="26" t="str">
        <f aca="false">IF($Y746="","",LEFT($Y746,1)&amp;" "&amp;TRIM(RIGHT(SUBSTITUTE($Y746," ",REPT(" ",50)),50)))</f>
        <v/>
      </c>
      <c r="AA746" s="27" t="str">
        <f aca="false">IF($AF746="","",IF(COUNTIF(Validation!$U$19:$U$178,$AF746)&gt;0,"OK","NO MATCH"))</f>
        <v/>
      </c>
      <c r="AB746" s="27" t="str">
        <f aca="false">IF($W746=0,"",IF(AND($W746&gt;=Validation!$B$3,$W746&lt;=Validation!$C$3),"Yes","No"))</f>
        <v/>
      </c>
      <c r="AC746" s="26" t="str">
        <f aca="false">IF($A746="","",$AF746&amp;"|"&amp;TEXT($W746,"yyyy-mm-dd")&amp;"|"&amp;$J746&amp;"|"&amp;$N746)</f>
        <v/>
      </c>
      <c r="AD746" s="27" t="str">
        <f aca="false">IF($AC746="","",IF(COUNTIF($AC$2:$AC$3000,$AC746)&gt;1,"REVIEW","OK"))</f>
        <v/>
      </c>
      <c r="AE746" s="27" t="str">
        <f aca="false">IF(OR($W746=0,$O746=""),"",IF(IFERROR(IF(ISNUMBER($O746),INT($O746),DATE(VALUE(MID(SUBSTITUTE(LEFT($O746,FIND(" ",$O746&amp;" ")-1),"/",REPT(" ",20)),41,20)),VALUE(LEFT(SUBSTITUTE(LEFT($O746,FIND(" ",$O746&amp;" ")-1),"/",REPT(" ",20)),20)),VALUE(MID(SUBSTITUTE(LEFT($O746,FIND(" ",$O746&amp;" ")-1),"/",REPT(" ",20)),21,20)))),0)&gt;$W746,"Late","Same day"))</f>
        <v/>
      </c>
      <c r="AF746" s="26" t="str">
        <f aca="false">IF($A746="","",IFERROR(INDEX(Validation!$C$193:$C$217,MATCH($A746,Validation!$A$193:$A$217,0)),IF(COUNTIF(Validation!$U$19:$U$178,$Z746)&gt;0,$Z746,IF(COUNTIF(Validation!$S$19:$S$178,$AI746)=1,INDEX(Validation!$U$19:$U$178,MATCH($AI746,Validation!$S$19:$S$178,0)),$Z746))))</f>
        <v/>
      </c>
      <c r="AG746" s="27" t="str">
        <f aca="false">IF(COUNTA($A746:$U746)=0,"",IF($A746="","No name",IF($F746="","No date",IF($W746=0,"Date ilegible",IF(NOT(ISNUMBER($N746)),"Hours no numéricas",IF($AA746="NO MATCH","Person no identificada","OK"))))))</f>
        <v/>
      </c>
      <c r="AH746" s="27" t="str">
        <f aca="false">IF($W746=0,"No date",IF($W746&lt;Validation!$B$3,"Before period",IF($W746&gt;Validation!$C$3,"After period","In period")))</f>
        <v>No date</v>
      </c>
      <c r="AI746" s="26" t="str">
        <f aca="false">IF($Y746="","",TRIM(RIGHT(SUBSTITUTE($Y746," ",REPT(" ",50)),50)))</f>
        <v/>
      </c>
      <c r="AJ746" s="27" t="str">
        <f aca="false">IF($A746="","",IF(NOT(ISERROR(MATCH($A746,Validation!$A$193:$A$217,0))),"Manual mapping",IF(COUNTIF(Validation!$U$19:$U$178,$Z746)&gt;0,"Direct",IF(COUNTIF(Validation!$S$19:$S$178,$AI746)=1,"By surname","Unresolved"))))</f>
        <v/>
      </c>
      <c r="AK746" s="28" t="str">
        <f aca="false">IF($L746="","",IF(MATCH($L746,$L$2:$L$3000,0)&lt;&gt;ROW()-1,"",COUNT($AK$1:$AK745)+1))</f>
        <v/>
      </c>
      <c r="AL746" s="28" t="str">
        <f aca="false">IF($G746="","",IF(MATCH($G746,$G$2:$G$3000,0)&lt;&gt;ROW()-1,"",COUNT($AL$1:$AL745)+1))</f>
        <v/>
      </c>
      <c r="AM746" s="28" t="str">
        <f aca="false">IF($H746="","",IF(MATCH($H746,$H$2:$H$3000,0)&lt;&gt;ROW()-1,"",COUNT($AM$1:$AM745)+1))</f>
        <v/>
      </c>
      <c r="AN746" s="28" t="str">
        <f aca="false">IF($I746="","",IF(MATCH($I746,$I$2:$I$3000,0)&lt;&gt;ROW()-1,"",COUNT($AN$1:$AN745)+1))</f>
        <v/>
      </c>
      <c r="AO746" s="28" t="str">
        <f aca="false">IF($Q746="","",IF(MATCH($Q746,$Q$2:$Q$3000,0)&lt;&gt;ROW()-1,"",COUNT($AO$1:$AO745)+1))</f>
        <v/>
      </c>
    </row>
    <row r="747" customFormat="false" ht="12.75" hidden="false" customHeight="true" outlineLevel="0" collapsed="false">
      <c r="W747" s="24" t="n">
        <f aca="false">IF($F747="",0,IFERROR(IF(ISNUMBER($F747),INT($F747),DATE(VALUE(MID(SUBSTITUTE(LEFT($F747,FIND(" ",$F747&amp;" ")-1),"/",REPT(" ",20)),41,20)),VALUE(LEFT(SUBSTITUTE(LEFT($F747,FIND(" ",$F747&amp;" ")-1),"/",REPT(" ",20)),20)),VALUE(MID(SUBSTITUTE(LEFT($F747,FIND(" ",$F747&amp;" ")-1),"/",REPT(" ",20)),21,20)))),0))</f>
        <v>0</v>
      </c>
      <c r="X747" s="25" t="str">
        <f aca="false">IF(ISNUMBER($N747),$N747*Validation!$B$5,"")</f>
        <v/>
      </c>
      <c r="Y747" s="26" t="str">
        <f aca="false">IF($A747="","",SUBSTITUTE(SUBSTITUTE(SUBSTITUTE(SUBSTITUTE(SUBSTITUTE(SUBSTITUTE(SUBSTITUTE(UPPER(TRIM($A747)),"Á","A"),"É","E"),"Í","I"),"Ó","O"),"Ú","U"),"Ñ","N"),"Ü","U"))</f>
        <v/>
      </c>
      <c r="Z747" s="26" t="str">
        <f aca="false">IF($Y747="","",LEFT($Y747,1)&amp;" "&amp;TRIM(RIGHT(SUBSTITUTE($Y747," ",REPT(" ",50)),50)))</f>
        <v/>
      </c>
      <c r="AA747" s="27" t="str">
        <f aca="false">IF($AF747="","",IF(COUNTIF(Validation!$U$19:$U$178,$AF747)&gt;0,"OK","NO MATCH"))</f>
        <v/>
      </c>
      <c r="AB747" s="27" t="str">
        <f aca="false">IF($W747=0,"",IF(AND($W747&gt;=Validation!$B$3,$W747&lt;=Validation!$C$3),"Yes","No"))</f>
        <v/>
      </c>
      <c r="AC747" s="26" t="str">
        <f aca="false">IF($A747="","",$AF747&amp;"|"&amp;TEXT($W747,"yyyy-mm-dd")&amp;"|"&amp;$J747&amp;"|"&amp;$N747)</f>
        <v/>
      </c>
      <c r="AD747" s="27" t="str">
        <f aca="false">IF($AC747="","",IF(COUNTIF($AC$2:$AC$3000,$AC747)&gt;1,"REVIEW","OK"))</f>
        <v/>
      </c>
      <c r="AE747" s="27" t="str">
        <f aca="false">IF(OR($W747=0,$O747=""),"",IF(IFERROR(IF(ISNUMBER($O747),INT($O747),DATE(VALUE(MID(SUBSTITUTE(LEFT($O747,FIND(" ",$O747&amp;" ")-1),"/",REPT(" ",20)),41,20)),VALUE(LEFT(SUBSTITUTE(LEFT($O747,FIND(" ",$O747&amp;" ")-1),"/",REPT(" ",20)),20)),VALUE(MID(SUBSTITUTE(LEFT($O747,FIND(" ",$O747&amp;" ")-1),"/",REPT(" ",20)),21,20)))),0)&gt;$W747,"Late","Same day"))</f>
        <v/>
      </c>
      <c r="AF747" s="26" t="str">
        <f aca="false">IF($A747="","",IFERROR(INDEX(Validation!$C$193:$C$217,MATCH($A747,Validation!$A$193:$A$217,0)),IF(COUNTIF(Validation!$U$19:$U$178,$Z747)&gt;0,$Z747,IF(COUNTIF(Validation!$S$19:$S$178,$AI747)=1,INDEX(Validation!$U$19:$U$178,MATCH($AI747,Validation!$S$19:$S$178,0)),$Z747))))</f>
        <v/>
      </c>
      <c r="AG747" s="27" t="str">
        <f aca="false">IF(COUNTA($A747:$U747)=0,"",IF($A747="","No name",IF($F747="","No date",IF($W747=0,"Date ilegible",IF(NOT(ISNUMBER($N747)),"Hours no numéricas",IF($AA747="NO MATCH","Person no identificada","OK"))))))</f>
        <v/>
      </c>
      <c r="AH747" s="27" t="str">
        <f aca="false">IF($W747=0,"No date",IF($W747&lt;Validation!$B$3,"Before period",IF($W747&gt;Validation!$C$3,"After period","In period")))</f>
        <v>No date</v>
      </c>
      <c r="AI747" s="26" t="str">
        <f aca="false">IF($Y747="","",TRIM(RIGHT(SUBSTITUTE($Y747," ",REPT(" ",50)),50)))</f>
        <v/>
      </c>
      <c r="AJ747" s="27" t="str">
        <f aca="false">IF($A747="","",IF(NOT(ISERROR(MATCH($A747,Validation!$A$193:$A$217,0))),"Manual mapping",IF(COUNTIF(Validation!$U$19:$U$178,$Z747)&gt;0,"Direct",IF(COUNTIF(Validation!$S$19:$S$178,$AI747)=1,"By surname","Unresolved"))))</f>
        <v/>
      </c>
      <c r="AK747" s="28" t="str">
        <f aca="false">IF($L747="","",IF(MATCH($L747,$L$2:$L$3000,0)&lt;&gt;ROW()-1,"",COUNT($AK$1:$AK746)+1))</f>
        <v/>
      </c>
      <c r="AL747" s="28" t="str">
        <f aca="false">IF($G747="","",IF(MATCH($G747,$G$2:$G$3000,0)&lt;&gt;ROW()-1,"",COUNT($AL$1:$AL746)+1))</f>
        <v/>
      </c>
      <c r="AM747" s="28" t="str">
        <f aca="false">IF($H747="","",IF(MATCH($H747,$H$2:$H$3000,0)&lt;&gt;ROW()-1,"",COUNT($AM$1:$AM746)+1))</f>
        <v/>
      </c>
      <c r="AN747" s="28" t="str">
        <f aca="false">IF($I747="","",IF(MATCH($I747,$I$2:$I$3000,0)&lt;&gt;ROW()-1,"",COUNT($AN$1:$AN746)+1))</f>
        <v/>
      </c>
      <c r="AO747" s="28" t="str">
        <f aca="false">IF($Q747="","",IF(MATCH($Q747,$Q$2:$Q$3000,0)&lt;&gt;ROW()-1,"",COUNT($AO$1:$AO746)+1))</f>
        <v/>
      </c>
    </row>
    <row r="748" customFormat="false" ht="12.75" hidden="false" customHeight="true" outlineLevel="0" collapsed="false">
      <c r="W748" s="24" t="n">
        <f aca="false">IF($F748="",0,IFERROR(IF(ISNUMBER($F748),INT($F748),DATE(VALUE(MID(SUBSTITUTE(LEFT($F748,FIND(" ",$F748&amp;" ")-1),"/",REPT(" ",20)),41,20)),VALUE(LEFT(SUBSTITUTE(LEFT($F748,FIND(" ",$F748&amp;" ")-1),"/",REPT(" ",20)),20)),VALUE(MID(SUBSTITUTE(LEFT($F748,FIND(" ",$F748&amp;" ")-1),"/",REPT(" ",20)),21,20)))),0))</f>
        <v>0</v>
      </c>
      <c r="X748" s="25" t="str">
        <f aca="false">IF(ISNUMBER($N748),$N748*Validation!$B$5,"")</f>
        <v/>
      </c>
      <c r="Y748" s="26" t="str">
        <f aca="false">IF($A748="","",SUBSTITUTE(SUBSTITUTE(SUBSTITUTE(SUBSTITUTE(SUBSTITUTE(SUBSTITUTE(SUBSTITUTE(UPPER(TRIM($A748)),"Á","A"),"É","E"),"Í","I"),"Ó","O"),"Ú","U"),"Ñ","N"),"Ü","U"))</f>
        <v/>
      </c>
      <c r="Z748" s="26" t="str">
        <f aca="false">IF($Y748="","",LEFT($Y748,1)&amp;" "&amp;TRIM(RIGHT(SUBSTITUTE($Y748," ",REPT(" ",50)),50)))</f>
        <v/>
      </c>
      <c r="AA748" s="27" t="str">
        <f aca="false">IF($AF748="","",IF(COUNTIF(Validation!$U$19:$U$178,$AF748)&gt;0,"OK","NO MATCH"))</f>
        <v/>
      </c>
      <c r="AB748" s="27" t="str">
        <f aca="false">IF($W748=0,"",IF(AND($W748&gt;=Validation!$B$3,$W748&lt;=Validation!$C$3),"Yes","No"))</f>
        <v/>
      </c>
      <c r="AC748" s="26" t="str">
        <f aca="false">IF($A748="","",$AF748&amp;"|"&amp;TEXT($W748,"yyyy-mm-dd")&amp;"|"&amp;$J748&amp;"|"&amp;$N748)</f>
        <v/>
      </c>
      <c r="AD748" s="27" t="str">
        <f aca="false">IF($AC748="","",IF(COUNTIF($AC$2:$AC$3000,$AC748)&gt;1,"REVIEW","OK"))</f>
        <v/>
      </c>
      <c r="AE748" s="27" t="str">
        <f aca="false">IF(OR($W748=0,$O748=""),"",IF(IFERROR(IF(ISNUMBER($O748),INT($O748),DATE(VALUE(MID(SUBSTITUTE(LEFT($O748,FIND(" ",$O748&amp;" ")-1),"/",REPT(" ",20)),41,20)),VALUE(LEFT(SUBSTITUTE(LEFT($O748,FIND(" ",$O748&amp;" ")-1),"/",REPT(" ",20)),20)),VALUE(MID(SUBSTITUTE(LEFT($O748,FIND(" ",$O748&amp;" ")-1),"/",REPT(" ",20)),21,20)))),0)&gt;$W748,"Late","Same day"))</f>
        <v/>
      </c>
      <c r="AF748" s="26" t="str">
        <f aca="false">IF($A748="","",IFERROR(INDEX(Validation!$C$193:$C$217,MATCH($A748,Validation!$A$193:$A$217,0)),IF(COUNTIF(Validation!$U$19:$U$178,$Z748)&gt;0,$Z748,IF(COUNTIF(Validation!$S$19:$S$178,$AI748)=1,INDEX(Validation!$U$19:$U$178,MATCH($AI748,Validation!$S$19:$S$178,0)),$Z748))))</f>
        <v/>
      </c>
      <c r="AG748" s="27" t="str">
        <f aca="false">IF(COUNTA($A748:$U748)=0,"",IF($A748="","No name",IF($F748="","No date",IF($W748=0,"Date ilegible",IF(NOT(ISNUMBER($N748)),"Hours no numéricas",IF($AA748="NO MATCH","Person no identificada","OK"))))))</f>
        <v/>
      </c>
      <c r="AH748" s="27" t="str">
        <f aca="false">IF($W748=0,"No date",IF($W748&lt;Validation!$B$3,"Before period",IF($W748&gt;Validation!$C$3,"After period","In period")))</f>
        <v>No date</v>
      </c>
      <c r="AI748" s="26" t="str">
        <f aca="false">IF($Y748="","",TRIM(RIGHT(SUBSTITUTE($Y748," ",REPT(" ",50)),50)))</f>
        <v/>
      </c>
      <c r="AJ748" s="27" t="str">
        <f aca="false">IF($A748="","",IF(NOT(ISERROR(MATCH($A748,Validation!$A$193:$A$217,0))),"Manual mapping",IF(COUNTIF(Validation!$U$19:$U$178,$Z748)&gt;0,"Direct",IF(COUNTIF(Validation!$S$19:$S$178,$AI748)=1,"By surname","Unresolved"))))</f>
        <v/>
      </c>
      <c r="AK748" s="28" t="str">
        <f aca="false">IF($L748="","",IF(MATCH($L748,$L$2:$L$3000,0)&lt;&gt;ROW()-1,"",COUNT($AK$1:$AK747)+1))</f>
        <v/>
      </c>
      <c r="AL748" s="28" t="str">
        <f aca="false">IF($G748="","",IF(MATCH($G748,$G$2:$G$3000,0)&lt;&gt;ROW()-1,"",COUNT($AL$1:$AL747)+1))</f>
        <v/>
      </c>
      <c r="AM748" s="28" t="str">
        <f aca="false">IF($H748="","",IF(MATCH($H748,$H$2:$H$3000,0)&lt;&gt;ROW()-1,"",COUNT($AM$1:$AM747)+1))</f>
        <v/>
      </c>
      <c r="AN748" s="28" t="str">
        <f aca="false">IF($I748="","",IF(MATCH($I748,$I$2:$I$3000,0)&lt;&gt;ROW()-1,"",COUNT($AN$1:$AN747)+1))</f>
        <v/>
      </c>
      <c r="AO748" s="28" t="str">
        <f aca="false">IF($Q748="","",IF(MATCH($Q748,$Q$2:$Q$3000,0)&lt;&gt;ROW()-1,"",COUNT($AO$1:$AO747)+1))</f>
        <v/>
      </c>
    </row>
    <row r="749" customFormat="false" ht="12.75" hidden="false" customHeight="true" outlineLevel="0" collapsed="false">
      <c r="W749" s="24" t="n">
        <f aca="false">IF($F749="",0,IFERROR(IF(ISNUMBER($F749),INT($F749),DATE(VALUE(MID(SUBSTITUTE(LEFT($F749,FIND(" ",$F749&amp;" ")-1),"/",REPT(" ",20)),41,20)),VALUE(LEFT(SUBSTITUTE(LEFT($F749,FIND(" ",$F749&amp;" ")-1),"/",REPT(" ",20)),20)),VALUE(MID(SUBSTITUTE(LEFT($F749,FIND(" ",$F749&amp;" ")-1),"/",REPT(" ",20)),21,20)))),0))</f>
        <v>0</v>
      </c>
      <c r="X749" s="25" t="str">
        <f aca="false">IF(ISNUMBER($N749),$N749*Validation!$B$5,"")</f>
        <v/>
      </c>
      <c r="Y749" s="26" t="str">
        <f aca="false">IF($A749="","",SUBSTITUTE(SUBSTITUTE(SUBSTITUTE(SUBSTITUTE(SUBSTITUTE(SUBSTITUTE(SUBSTITUTE(UPPER(TRIM($A749)),"Á","A"),"É","E"),"Í","I"),"Ó","O"),"Ú","U"),"Ñ","N"),"Ü","U"))</f>
        <v/>
      </c>
      <c r="Z749" s="26" t="str">
        <f aca="false">IF($Y749="","",LEFT($Y749,1)&amp;" "&amp;TRIM(RIGHT(SUBSTITUTE($Y749," ",REPT(" ",50)),50)))</f>
        <v/>
      </c>
      <c r="AA749" s="27" t="str">
        <f aca="false">IF($AF749="","",IF(COUNTIF(Validation!$U$19:$U$178,$AF749)&gt;0,"OK","NO MATCH"))</f>
        <v/>
      </c>
      <c r="AB749" s="27" t="str">
        <f aca="false">IF($W749=0,"",IF(AND($W749&gt;=Validation!$B$3,$W749&lt;=Validation!$C$3),"Yes","No"))</f>
        <v/>
      </c>
      <c r="AC749" s="26" t="str">
        <f aca="false">IF($A749="","",$AF749&amp;"|"&amp;TEXT($W749,"yyyy-mm-dd")&amp;"|"&amp;$J749&amp;"|"&amp;$N749)</f>
        <v/>
      </c>
      <c r="AD749" s="27" t="str">
        <f aca="false">IF($AC749="","",IF(COUNTIF($AC$2:$AC$3000,$AC749)&gt;1,"REVIEW","OK"))</f>
        <v/>
      </c>
      <c r="AE749" s="27" t="str">
        <f aca="false">IF(OR($W749=0,$O749=""),"",IF(IFERROR(IF(ISNUMBER($O749),INT($O749),DATE(VALUE(MID(SUBSTITUTE(LEFT($O749,FIND(" ",$O749&amp;" ")-1),"/",REPT(" ",20)),41,20)),VALUE(LEFT(SUBSTITUTE(LEFT($O749,FIND(" ",$O749&amp;" ")-1),"/",REPT(" ",20)),20)),VALUE(MID(SUBSTITUTE(LEFT($O749,FIND(" ",$O749&amp;" ")-1),"/",REPT(" ",20)),21,20)))),0)&gt;$W749,"Late","Same day"))</f>
        <v/>
      </c>
      <c r="AF749" s="26" t="str">
        <f aca="false">IF($A749="","",IFERROR(INDEX(Validation!$C$193:$C$217,MATCH($A749,Validation!$A$193:$A$217,0)),IF(COUNTIF(Validation!$U$19:$U$178,$Z749)&gt;0,$Z749,IF(COUNTIF(Validation!$S$19:$S$178,$AI749)=1,INDEX(Validation!$U$19:$U$178,MATCH($AI749,Validation!$S$19:$S$178,0)),$Z749))))</f>
        <v/>
      </c>
      <c r="AG749" s="27" t="str">
        <f aca="false">IF(COUNTA($A749:$U749)=0,"",IF($A749="","No name",IF($F749="","No date",IF($W749=0,"Date ilegible",IF(NOT(ISNUMBER($N749)),"Hours no numéricas",IF($AA749="NO MATCH","Person no identificada","OK"))))))</f>
        <v/>
      </c>
      <c r="AH749" s="27" t="str">
        <f aca="false">IF($W749=0,"No date",IF($W749&lt;Validation!$B$3,"Before period",IF($W749&gt;Validation!$C$3,"After period","In period")))</f>
        <v>No date</v>
      </c>
      <c r="AI749" s="26" t="str">
        <f aca="false">IF($Y749="","",TRIM(RIGHT(SUBSTITUTE($Y749," ",REPT(" ",50)),50)))</f>
        <v/>
      </c>
      <c r="AJ749" s="27" t="str">
        <f aca="false">IF($A749="","",IF(NOT(ISERROR(MATCH($A749,Validation!$A$193:$A$217,0))),"Manual mapping",IF(COUNTIF(Validation!$U$19:$U$178,$Z749)&gt;0,"Direct",IF(COUNTIF(Validation!$S$19:$S$178,$AI749)=1,"By surname","Unresolved"))))</f>
        <v/>
      </c>
      <c r="AK749" s="28" t="str">
        <f aca="false">IF($L749="","",IF(MATCH($L749,$L$2:$L$3000,0)&lt;&gt;ROW()-1,"",COUNT($AK$1:$AK748)+1))</f>
        <v/>
      </c>
      <c r="AL749" s="28" t="str">
        <f aca="false">IF($G749="","",IF(MATCH($G749,$G$2:$G$3000,0)&lt;&gt;ROW()-1,"",COUNT($AL$1:$AL748)+1))</f>
        <v/>
      </c>
      <c r="AM749" s="28" t="str">
        <f aca="false">IF($H749="","",IF(MATCH($H749,$H$2:$H$3000,0)&lt;&gt;ROW()-1,"",COUNT($AM$1:$AM748)+1))</f>
        <v/>
      </c>
      <c r="AN749" s="28" t="str">
        <f aca="false">IF($I749="","",IF(MATCH($I749,$I$2:$I$3000,0)&lt;&gt;ROW()-1,"",COUNT($AN$1:$AN748)+1))</f>
        <v/>
      </c>
      <c r="AO749" s="28" t="str">
        <f aca="false">IF($Q749="","",IF(MATCH($Q749,$Q$2:$Q$3000,0)&lt;&gt;ROW()-1,"",COUNT($AO$1:$AO748)+1))</f>
        <v/>
      </c>
    </row>
    <row r="750" customFormat="false" ht="12.75" hidden="false" customHeight="true" outlineLevel="0" collapsed="false">
      <c r="W750" s="24" t="n">
        <f aca="false">IF($F750="",0,IFERROR(IF(ISNUMBER($F750),INT($F750),DATE(VALUE(MID(SUBSTITUTE(LEFT($F750,FIND(" ",$F750&amp;" ")-1),"/",REPT(" ",20)),41,20)),VALUE(LEFT(SUBSTITUTE(LEFT($F750,FIND(" ",$F750&amp;" ")-1),"/",REPT(" ",20)),20)),VALUE(MID(SUBSTITUTE(LEFT($F750,FIND(" ",$F750&amp;" ")-1),"/",REPT(" ",20)),21,20)))),0))</f>
        <v>0</v>
      </c>
      <c r="X750" s="25" t="str">
        <f aca="false">IF(ISNUMBER($N750),$N750*Validation!$B$5,"")</f>
        <v/>
      </c>
      <c r="Y750" s="26" t="str">
        <f aca="false">IF($A750="","",SUBSTITUTE(SUBSTITUTE(SUBSTITUTE(SUBSTITUTE(SUBSTITUTE(SUBSTITUTE(SUBSTITUTE(UPPER(TRIM($A750)),"Á","A"),"É","E"),"Í","I"),"Ó","O"),"Ú","U"),"Ñ","N"),"Ü","U"))</f>
        <v/>
      </c>
      <c r="Z750" s="26" t="str">
        <f aca="false">IF($Y750="","",LEFT($Y750,1)&amp;" "&amp;TRIM(RIGHT(SUBSTITUTE($Y750," ",REPT(" ",50)),50)))</f>
        <v/>
      </c>
      <c r="AA750" s="27" t="str">
        <f aca="false">IF($AF750="","",IF(COUNTIF(Validation!$U$19:$U$178,$AF750)&gt;0,"OK","NO MATCH"))</f>
        <v/>
      </c>
      <c r="AB750" s="27" t="str">
        <f aca="false">IF($W750=0,"",IF(AND($W750&gt;=Validation!$B$3,$W750&lt;=Validation!$C$3),"Yes","No"))</f>
        <v/>
      </c>
      <c r="AC750" s="26" t="str">
        <f aca="false">IF($A750="","",$AF750&amp;"|"&amp;TEXT($W750,"yyyy-mm-dd")&amp;"|"&amp;$J750&amp;"|"&amp;$N750)</f>
        <v/>
      </c>
      <c r="AD750" s="27" t="str">
        <f aca="false">IF($AC750="","",IF(COUNTIF($AC$2:$AC$3000,$AC750)&gt;1,"REVIEW","OK"))</f>
        <v/>
      </c>
      <c r="AE750" s="27" t="str">
        <f aca="false">IF(OR($W750=0,$O750=""),"",IF(IFERROR(IF(ISNUMBER($O750),INT($O750),DATE(VALUE(MID(SUBSTITUTE(LEFT($O750,FIND(" ",$O750&amp;" ")-1),"/",REPT(" ",20)),41,20)),VALUE(LEFT(SUBSTITUTE(LEFT($O750,FIND(" ",$O750&amp;" ")-1),"/",REPT(" ",20)),20)),VALUE(MID(SUBSTITUTE(LEFT($O750,FIND(" ",$O750&amp;" ")-1),"/",REPT(" ",20)),21,20)))),0)&gt;$W750,"Late","Same day"))</f>
        <v/>
      </c>
      <c r="AF750" s="26" t="str">
        <f aca="false">IF($A750="","",IFERROR(INDEX(Validation!$C$193:$C$217,MATCH($A750,Validation!$A$193:$A$217,0)),IF(COUNTIF(Validation!$U$19:$U$178,$Z750)&gt;0,$Z750,IF(COUNTIF(Validation!$S$19:$S$178,$AI750)=1,INDEX(Validation!$U$19:$U$178,MATCH($AI750,Validation!$S$19:$S$178,0)),$Z750))))</f>
        <v/>
      </c>
      <c r="AG750" s="27" t="str">
        <f aca="false">IF(COUNTA($A750:$U750)=0,"",IF($A750="","No name",IF($F750="","No date",IF($W750=0,"Date ilegible",IF(NOT(ISNUMBER($N750)),"Hours no numéricas",IF($AA750="NO MATCH","Person no identificada","OK"))))))</f>
        <v/>
      </c>
      <c r="AH750" s="27" t="str">
        <f aca="false">IF($W750=0,"No date",IF($W750&lt;Validation!$B$3,"Before period",IF($W750&gt;Validation!$C$3,"After period","In period")))</f>
        <v>No date</v>
      </c>
      <c r="AI750" s="26" t="str">
        <f aca="false">IF($Y750="","",TRIM(RIGHT(SUBSTITUTE($Y750," ",REPT(" ",50)),50)))</f>
        <v/>
      </c>
      <c r="AJ750" s="27" t="str">
        <f aca="false">IF($A750="","",IF(NOT(ISERROR(MATCH($A750,Validation!$A$193:$A$217,0))),"Manual mapping",IF(COUNTIF(Validation!$U$19:$U$178,$Z750)&gt;0,"Direct",IF(COUNTIF(Validation!$S$19:$S$178,$AI750)=1,"By surname","Unresolved"))))</f>
        <v/>
      </c>
      <c r="AK750" s="28" t="str">
        <f aca="false">IF($L750="","",IF(MATCH($L750,$L$2:$L$3000,0)&lt;&gt;ROW()-1,"",COUNT($AK$1:$AK749)+1))</f>
        <v/>
      </c>
      <c r="AL750" s="28" t="str">
        <f aca="false">IF($G750="","",IF(MATCH($G750,$G$2:$G$3000,0)&lt;&gt;ROW()-1,"",COUNT($AL$1:$AL749)+1))</f>
        <v/>
      </c>
      <c r="AM750" s="28" t="str">
        <f aca="false">IF($H750="","",IF(MATCH($H750,$H$2:$H$3000,0)&lt;&gt;ROW()-1,"",COUNT($AM$1:$AM749)+1))</f>
        <v/>
      </c>
      <c r="AN750" s="28" t="str">
        <f aca="false">IF($I750="","",IF(MATCH($I750,$I$2:$I$3000,0)&lt;&gt;ROW()-1,"",COUNT($AN$1:$AN749)+1))</f>
        <v/>
      </c>
      <c r="AO750" s="28" t="str">
        <f aca="false">IF($Q750="","",IF(MATCH($Q750,$Q$2:$Q$3000,0)&lt;&gt;ROW()-1,"",COUNT($AO$1:$AO749)+1))</f>
        <v/>
      </c>
    </row>
    <row r="751" customFormat="false" ht="12.75" hidden="false" customHeight="true" outlineLevel="0" collapsed="false">
      <c r="W751" s="24" t="n">
        <f aca="false">IF($F751="",0,IFERROR(IF(ISNUMBER($F751),INT($F751),DATE(VALUE(MID(SUBSTITUTE(LEFT($F751,FIND(" ",$F751&amp;" ")-1),"/",REPT(" ",20)),41,20)),VALUE(LEFT(SUBSTITUTE(LEFT($F751,FIND(" ",$F751&amp;" ")-1),"/",REPT(" ",20)),20)),VALUE(MID(SUBSTITUTE(LEFT($F751,FIND(" ",$F751&amp;" ")-1),"/",REPT(" ",20)),21,20)))),0))</f>
        <v>0</v>
      </c>
      <c r="X751" s="25" t="str">
        <f aca="false">IF(ISNUMBER($N751),$N751*Validation!$B$5,"")</f>
        <v/>
      </c>
      <c r="Y751" s="26" t="str">
        <f aca="false">IF($A751="","",SUBSTITUTE(SUBSTITUTE(SUBSTITUTE(SUBSTITUTE(SUBSTITUTE(SUBSTITUTE(SUBSTITUTE(UPPER(TRIM($A751)),"Á","A"),"É","E"),"Í","I"),"Ó","O"),"Ú","U"),"Ñ","N"),"Ü","U"))</f>
        <v/>
      </c>
      <c r="Z751" s="26" t="str">
        <f aca="false">IF($Y751="","",LEFT($Y751,1)&amp;" "&amp;TRIM(RIGHT(SUBSTITUTE($Y751," ",REPT(" ",50)),50)))</f>
        <v/>
      </c>
      <c r="AA751" s="27" t="str">
        <f aca="false">IF($AF751="","",IF(COUNTIF(Validation!$U$19:$U$178,$AF751)&gt;0,"OK","NO MATCH"))</f>
        <v/>
      </c>
      <c r="AB751" s="27" t="str">
        <f aca="false">IF($W751=0,"",IF(AND($W751&gt;=Validation!$B$3,$W751&lt;=Validation!$C$3),"Yes","No"))</f>
        <v/>
      </c>
      <c r="AC751" s="26" t="str">
        <f aca="false">IF($A751="","",$AF751&amp;"|"&amp;TEXT($W751,"yyyy-mm-dd")&amp;"|"&amp;$J751&amp;"|"&amp;$N751)</f>
        <v/>
      </c>
      <c r="AD751" s="27" t="str">
        <f aca="false">IF($AC751="","",IF(COUNTIF($AC$2:$AC$3000,$AC751)&gt;1,"REVIEW","OK"))</f>
        <v/>
      </c>
      <c r="AE751" s="27" t="str">
        <f aca="false">IF(OR($W751=0,$O751=""),"",IF(IFERROR(IF(ISNUMBER($O751),INT($O751),DATE(VALUE(MID(SUBSTITUTE(LEFT($O751,FIND(" ",$O751&amp;" ")-1),"/",REPT(" ",20)),41,20)),VALUE(LEFT(SUBSTITUTE(LEFT($O751,FIND(" ",$O751&amp;" ")-1),"/",REPT(" ",20)),20)),VALUE(MID(SUBSTITUTE(LEFT($O751,FIND(" ",$O751&amp;" ")-1),"/",REPT(" ",20)),21,20)))),0)&gt;$W751,"Late","Same day"))</f>
        <v/>
      </c>
      <c r="AF751" s="26" t="str">
        <f aca="false">IF($A751="","",IFERROR(INDEX(Validation!$C$193:$C$217,MATCH($A751,Validation!$A$193:$A$217,0)),IF(COUNTIF(Validation!$U$19:$U$178,$Z751)&gt;0,$Z751,IF(COUNTIF(Validation!$S$19:$S$178,$AI751)=1,INDEX(Validation!$U$19:$U$178,MATCH($AI751,Validation!$S$19:$S$178,0)),$Z751))))</f>
        <v/>
      </c>
      <c r="AG751" s="27" t="str">
        <f aca="false">IF(COUNTA($A751:$U751)=0,"",IF($A751="","No name",IF($F751="","No date",IF($W751=0,"Date ilegible",IF(NOT(ISNUMBER($N751)),"Hours no numéricas",IF($AA751="NO MATCH","Person no identificada","OK"))))))</f>
        <v/>
      </c>
      <c r="AH751" s="27" t="str">
        <f aca="false">IF($W751=0,"No date",IF($W751&lt;Validation!$B$3,"Before period",IF($W751&gt;Validation!$C$3,"After period","In period")))</f>
        <v>No date</v>
      </c>
      <c r="AI751" s="26" t="str">
        <f aca="false">IF($Y751="","",TRIM(RIGHT(SUBSTITUTE($Y751," ",REPT(" ",50)),50)))</f>
        <v/>
      </c>
      <c r="AJ751" s="27" t="str">
        <f aca="false">IF($A751="","",IF(NOT(ISERROR(MATCH($A751,Validation!$A$193:$A$217,0))),"Manual mapping",IF(COUNTIF(Validation!$U$19:$U$178,$Z751)&gt;0,"Direct",IF(COUNTIF(Validation!$S$19:$S$178,$AI751)=1,"By surname","Unresolved"))))</f>
        <v/>
      </c>
      <c r="AK751" s="28" t="str">
        <f aca="false">IF($L751="","",IF(MATCH($L751,$L$2:$L$3000,0)&lt;&gt;ROW()-1,"",COUNT($AK$1:$AK750)+1))</f>
        <v/>
      </c>
      <c r="AL751" s="28" t="str">
        <f aca="false">IF($G751="","",IF(MATCH($G751,$G$2:$G$3000,0)&lt;&gt;ROW()-1,"",COUNT($AL$1:$AL750)+1))</f>
        <v/>
      </c>
      <c r="AM751" s="28" t="str">
        <f aca="false">IF($H751="","",IF(MATCH($H751,$H$2:$H$3000,0)&lt;&gt;ROW()-1,"",COUNT($AM$1:$AM750)+1))</f>
        <v/>
      </c>
      <c r="AN751" s="28" t="str">
        <f aca="false">IF($I751="","",IF(MATCH($I751,$I$2:$I$3000,0)&lt;&gt;ROW()-1,"",COUNT($AN$1:$AN750)+1))</f>
        <v/>
      </c>
      <c r="AO751" s="28" t="str">
        <f aca="false">IF($Q751="","",IF(MATCH($Q751,$Q$2:$Q$3000,0)&lt;&gt;ROW()-1,"",COUNT($AO$1:$AO750)+1))</f>
        <v/>
      </c>
    </row>
    <row r="752" customFormat="false" ht="12.75" hidden="false" customHeight="true" outlineLevel="0" collapsed="false">
      <c r="W752" s="24" t="n">
        <f aca="false">IF($F752="",0,IFERROR(IF(ISNUMBER($F752),INT($F752),DATE(VALUE(MID(SUBSTITUTE(LEFT($F752,FIND(" ",$F752&amp;" ")-1),"/",REPT(" ",20)),41,20)),VALUE(LEFT(SUBSTITUTE(LEFT($F752,FIND(" ",$F752&amp;" ")-1),"/",REPT(" ",20)),20)),VALUE(MID(SUBSTITUTE(LEFT($F752,FIND(" ",$F752&amp;" ")-1),"/",REPT(" ",20)),21,20)))),0))</f>
        <v>0</v>
      </c>
      <c r="X752" s="25" t="str">
        <f aca="false">IF(ISNUMBER($N752),$N752*Validation!$B$5,"")</f>
        <v/>
      </c>
      <c r="Y752" s="26" t="str">
        <f aca="false">IF($A752="","",SUBSTITUTE(SUBSTITUTE(SUBSTITUTE(SUBSTITUTE(SUBSTITUTE(SUBSTITUTE(SUBSTITUTE(UPPER(TRIM($A752)),"Á","A"),"É","E"),"Í","I"),"Ó","O"),"Ú","U"),"Ñ","N"),"Ü","U"))</f>
        <v/>
      </c>
      <c r="Z752" s="26" t="str">
        <f aca="false">IF($Y752="","",LEFT($Y752,1)&amp;" "&amp;TRIM(RIGHT(SUBSTITUTE($Y752," ",REPT(" ",50)),50)))</f>
        <v/>
      </c>
      <c r="AA752" s="27" t="str">
        <f aca="false">IF($AF752="","",IF(COUNTIF(Validation!$U$19:$U$178,$AF752)&gt;0,"OK","NO MATCH"))</f>
        <v/>
      </c>
      <c r="AB752" s="27" t="str">
        <f aca="false">IF($W752=0,"",IF(AND($W752&gt;=Validation!$B$3,$W752&lt;=Validation!$C$3),"Yes","No"))</f>
        <v/>
      </c>
      <c r="AC752" s="26" t="str">
        <f aca="false">IF($A752="","",$AF752&amp;"|"&amp;TEXT($W752,"yyyy-mm-dd")&amp;"|"&amp;$J752&amp;"|"&amp;$N752)</f>
        <v/>
      </c>
      <c r="AD752" s="27" t="str">
        <f aca="false">IF($AC752="","",IF(COUNTIF($AC$2:$AC$3000,$AC752)&gt;1,"REVIEW","OK"))</f>
        <v/>
      </c>
      <c r="AE752" s="27" t="str">
        <f aca="false">IF(OR($W752=0,$O752=""),"",IF(IFERROR(IF(ISNUMBER($O752),INT($O752),DATE(VALUE(MID(SUBSTITUTE(LEFT($O752,FIND(" ",$O752&amp;" ")-1),"/",REPT(" ",20)),41,20)),VALUE(LEFT(SUBSTITUTE(LEFT($O752,FIND(" ",$O752&amp;" ")-1),"/",REPT(" ",20)),20)),VALUE(MID(SUBSTITUTE(LEFT($O752,FIND(" ",$O752&amp;" ")-1),"/",REPT(" ",20)),21,20)))),0)&gt;$W752,"Late","Same day"))</f>
        <v/>
      </c>
      <c r="AF752" s="26" t="str">
        <f aca="false">IF($A752="","",IFERROR(INDEX(Validation!$C$193:$C$217,MATCH($A752,Validation!$A$193:$A$217,0)),IF(COUNTIF(Validation!$U$19:$U$178,$Z752)&gt;0,$Z752,IF(COUNTIF(Validation!$S$19:$S$178,$AI752)=1,INDEX(Validation!$U$19:$U$178,MATCH($AI752,Validation!$S$19:$S$178,0)),$Z752))))</f>
        <v/>
      </c>
      <c r="AG752" s="27" t="str">
        <f aca="false">IF(COUNTA($A752:$U752)=0,"",IF($A752="","No name",IF($F752="","No date",IF($W752=0,"Date ilegible",IF(NOT(ISNUMBER($N752)),"Hours no numéricas",IF($AA752="NO MATCH","Person no identificada","OK"))))))</f>
        <v/>
      </c>
      <c r="AH752" s="27" t="str">
        <f aca="false">IF($W752=0,"No date",IF($W752&lt;Validation!$B$3,"Before period",IF($W752&gt;Validation!$C$3,"After period","In period")))</f>
        <v>No date</v>
      </c>
      <c r="AI752" s="26" t="str">
        <f aca="false">IF($Y752="","",TRIM(RIGHT(SUBSTITUTE($Y752," ",REPT(" ",50)),50)))</f>
        <v/>
      </c>
      <c r="AJ752" s="27" t="str">
        <f aca="false">IF($A752="","",IF(NOT(ISERROR(MATCH($A752,Validation!$A$193:$A$217,0))),"Manual mapping",IF(COUNTIF(Validation!$U$19:$U$178,$Z752)&gt;0,"Direct",IF(COUNTIF(Validation!$S$19:$S$178,$AI752)=1,"By surname","Unresolved"))))</f>
        <v/>
      </c>
      <c r="AK752" s="28" t="str">
        <f aca="false">IF($L752="","",IF(MATCH($L752,$L$2:$L$3000,0)&lt;&gt;ROW()-1,"",COUNT($AK$1:$AK751)+1))</f>
        <v/>
      </c>
      <c r="AL752" s="28" t="str">
        <f aca="false">IF($G752="","",IF(MATCH($G752,$G$2:$G$3000,0)&lt;&gt;ROW()-1,"",COUNT($AL$1:$AL751)+1))</f>
        <v/>
      </c>
      <c r="AM752" s="28" t="str">
        <f aca="false">IF($H752="","",IF(MATCH($H752,$H$2:$H$3000,0)&lt;&gt;ROW()-1,"",COUNT($AM$1:$AM751)+1))</f>
        <v/>
      </c>
      <c r="AN752" s="28" t="str">
        <f aca="false">IF($I752="","",IF(MATCH($I752,$I$2:$I$3000,0)&lt;&gt;ROW()-1,"",COUNT($AN$1:$AN751)+1))</f>
        <v/>
      </c>
      <c r="AO752" s="28" t="str">
        <f aca="false">IF($Q752="","",IF(MATCH($Q752,$Q$2:$Q$3000,0)&lt;&gt;ROW()-1,"",COUNT($AO$1:$AO751)+1))</f>
        <v/>
      </c>
    </row>
    <row r="753" customFormat="false" ht="12.75" hidden="false" customHeight="true" outlineLevel="0" collapsed="false">
      <c r="W753" s="24" t="n">
        <f aca="false">IF($F753="",0,IFERROR(IF(ISNUMBER($F753),INT($F753),DATE(VALUE(MID(SUBSTITUTE(LEFT($F753,FIND(" ",$F753&amp;" ")-1),"/",REPT(" ",20)),41,20)),VALUE(LEFT(SUBSTITUTE(LEFT($F753,FIND(" ",$F753&amp;" ")-1),"/",REPT(" ",20)),20)),VALUE(MID(SUBSTITUTE(LEFT($F753,FIND(" ",$F753&amp;" ")-1),"/",REPT(" ",20)),21,20)))),0))</f>
        <v>0</v>
      </c>
      <c r="X753" s="25" t="str">
        <f aca="false">IF(ISNUMBER($N753),$N753*Validation!$B$5,"")</f>
        <v/>
      </c>
      <c r="Y753" s="26" t="str">
        <f aca="false">IF($A753="","",SUBSTITUTE(SUBSTITUTE(SUBSTITUTE(SUBSTITUTE(SUBSTITUTE(SUBSTITUTE(SUBSTITUTE(UPPER(TRIM($A753)),"Á","A"),"É","E"),"Í","I"),"Ó","O"),"Ú","U"),"Ñ","N"),"Ü","U"))</f>
        <v/>
      </c>
      <c r="Z753" s="26" t="str">
        <f aca="false">IF($Y753="","",LEFT($Y753,1)&amp;" "&amp;TRIM(RIGHT(SUBSTITUTE($Y753," ",REPT(" ",50)),50)))</f>
        <v/>
      </c>
      <c r="AA753" s="27" t="str">
        <f aca="false">IF($AF753="","",IF(COUNTIF(Validation!$U$19:$U$178,$AF753)&gt;0,"OK","NO MATCH"))</f>
        <v/>
      </c>
      <c r="AB753" s="27" t="str">
        <f aca="false">IF($W753=0,"",IF(AND($W753&gt;=Validation!$B$3,$W753&lt;=Validation!$C$3),"Yes","No"))</f>
        <v/>
      </c>
      <c r="AC753" s="26" t="str">
        <f aca="false">IF($A753="","",$AF753&amp;"|"&amp;TEXT($W753,"yyyy-mm-dd")&amp;"|"&amp;$J753&amp;"|"&amp;$N753)</f>
        <v/>
      </c>
      <c r="AD753" s="27" t="str">
        <f aca="false">IF($AC753="","",IF(COUNTIF($AC$2:$AC$3000,$AC753)&gt;1,"REVIEW","OK"))</f>
        <v/>
      </c>
      <c r="AE753" s="27" t="str">
        <f aca="false">IF(OR($W753=0,$O753=""),"",IF(IFERROR(IF(ISNUMBER($O753),INT($O753),DATE(VALUE(MID(SUBSTITUTE(LEFT($O753,FIND(" ",$O753&amp;" ")-1),"/",REPT(" ",20)),41,20)),VALUE(LEFT(SUBSTITUTE(LEFT($O753,FIND(" ",$O753&amp;" ")-1),"/",REPT(" ",20)),20)),VALUE(MID(SUBSTITUTE(LEFT($O753,FIND(" ",$O753&amp;" ")-1),"/",REPT(" ",20)),21,20)))),0)&gt;$W753,"Late","Same day"))</f>
        <v/>
      </c>
      <c r="AF753" s="26" t="str">
        <f aca="false">IF($A753="","",IFERROR(INDEX(Validation!$C$193:$C$217,MATCH($A753,Validation!$A$193:$A$217,0)),IF(COUNTIF(Validation!$U$19:$U$178,$Z753)&gt;0,$Z753,IF(COUNTIF(Validation!$S$19:$S$178,$AI753)=1,INDEX(Validation!$U$19:$U$178,MATCH($AI753,Validation!$S$19:$S$178,0)),$Z753))))</f>
        <v/>
      </c>
      <c r="AG753" s="27" t="str">
        <f aca="false">IF(COUNTA($A753:$U753)=0,"",IF($A753="","No name",IF($F753="","No date",IF($W753=0,"Date ilegible",IF(NOT(ISNUMBER($N753)),"Hours no numéricas",IF($AA753="NO MATCH","Person no identificada","OK"))))))</f>
        <v/>
      </c>
      <c r="AH753" s="27" t="str">
        <f aca="false">IF($W753=0,"No date",IF($W753&lt;Validation!$B$3,"Before period",IF($W753&gt;Validation!$C$3,"After period","In period")))</f>
        <v>No date</v>
      </c>
      <c r="AI753" s="26" t="str">
        <f aca="false">IF($Y753="","",TRIM(RIGHT(SUBSTITUTE($Y753," ",REPT(" ",50)),50)))</f>
        <v/>
      </c>
      <c r="AJ753" s="27" t="str">
        <f aca="false">IF($A753="","",IF(NOT(ISERROR(MATCH($A753,Validation!$A$193:$A$217,0))),"Manual mapping",IF(COUNTIF(Validation!$U$19:$U$178,$Z753)&gt;0,"Direct",IF(COUNTIF(Validation!$S$19:$S$178,$AI753)=1,"By surname","Unresolved"))))</f>
        <v/>
      </c>
      <c r="AK753" s="28" t="str">
        <f aca="false">IF($L753="","",IF(MATCH($L753,$L$2:$L$3000,0)&lt;&gt;ROW()-1,"",COUNT($AK$1:$AK752)+1))</f>
        <v/>
      </c>
      <c r="AL753" s="28" t="str">
        <f aca="false">IF($G753="","",IF(MATCH($G753,$G$2:$G$3000,0)&lt;&gt;ROW()-1,"",COUNT($AL$1:$AL752)+1))</f>
        <v/>
      </c>
      <c r="AM753" s="28" t="str">
        <f aca="false">IF($H753="","",IF(MATCH($H753,$H$2:$H$3000,0)&lt;&gt;ROW()-1,"",COUNT($AM$1:$AM752)+1))</f>
        <v/>
      </c>
      <c r="AN753" s="28" t="str">
        <f aca="false">IF($I753="","",IF(MATCH($I753,$I$2:$I$3000,0)&lt;&gt;ROW()-1,"",COUNT($AN$1:$AN752)+1))</f>
        <v/>
      </c>
      <c r="AO753" s="28" t="str">
        <f aca="false">IF($Q753="","",IF(MATCH($Q753,$Q$2:$Q$3000,0)&lt;&gt;ROW()-1,"",COUNT($AO$1:$AO752)+1))</f>
        <v/>
      </c>
    </row>
    <row r="754" customFormat="false" ht="12.75" hidden="false" customHeight="true" outlineLevel="0" collapsed="false">
      <c r="W754" s="24" t="n">
        <f aca="false">IF($F754="",0,IFERROR(IF(ISNUMBER($F754),INT($F754),DATE(VALUE(MID(SUBSTITUTE(LEFT($F754,FIND(" ",$F754&amp;" ")-1),"/",REPT(" ",20)),41,20)),VALUE(LEFT(SUBSTITUTE(LEFT($F754,FIND(" ",$F754&amp;" ")-1),"/",REPT(" ",20)),20)),VALUE(MID(SUBSTITUTE(LEFT($F754,FIND(" ",$F754&amp;" ")-1),"/",REPT(" ",20)),21,20)))),0))</f>
        <v>0</v>
      </c>
      <c r="X754" s="25" t="str">
        <f aca="false">IF(ISNUMBER($N754),$N754*Validation!$B$5,"")</f>
        <v/>
      </c>
      <c r="Y754" s="26" t="str">
        <f aca="false">IF($A754="","",SUBSTITUTE(SUBSTITUTE(SUBSTITUTE(SUBSTITUTE(SUBSTITUTE(SUBSTITUTE(SUBSTITUTE(UPPER(TRIM($A754)),"Á","A"),"É","E"),"Í","I"),"Ó","O"),"Ú","U"),"Ñ","N"),"Ü","U"))</f>
        <v/>
      </c>
      <c r="Z754" s="26" t="str">
        <f aca="false">IF($Y754="","",LEFT($Y754,1)&amp;" "&amp;TRIM(RIGHT(SUBSTITUTE($Y754," ",REPT(" ",50)),50)))</f>
        <v/>
      </c>
      <c r="AA754" s="27" t="str">
        <f aca="false">IF($AF754="","",IF(COUNTIF(Validation!$U$19:$U$178,$AF754)&gt;0,"OK","NO MATCH"))</f>
        <v/>
      </c>
      <c r="AB754" s="27" t="str">
        <f aca="false">IF($W754=0,"",IF(AND($W754&gt;=Validation!$B$3,$W754&lt;=Validation!$C$3),"Yes","No"))</f>
        <v/>
      </c>
      <c r="AC754" s="26" t="str">
        <f aca="false">IF($A754="","",$AF754&amp;"|"&amp;TEXT($W754,"yyyy-mm-dd")&amp;"|"&amp;$J754&amp;"|"&amp;$N754)</f>
        <v/>
      </c>
      <c r="AD754" s="27" t="str">
        <f aca="false">IF($AC754="","",IF(COUNTIF($AC$2:$AC$3000,$AC754)&gt;1,"REVIEW","OK"))</f>
        <v/>
      </c>
      <c r="AE754" s="27" t="str">
        <f aca="false">IF(OR($W754=0,$O754=""),"",IF(IFERROR(IF(ISNUMBER($O754),INT($O754),DATE(VALUE(MID(SUBSTITUTE(LEFT($O754,FIND(" ",$O754&amp;" ")-1),"/",REPT(" ",20)),41,20)),VALUE(LEFT(SUBSTITUTE(LEFT($O754,FIND(" ",$O754&amp;" ")-1),"/",REPT(" ",20)),20)),VALUE(MID(SUBSTITUTE(LEFT($O754,FIND(" ",$O754&amp;" ")-1),"/",REPT(" ",20)),21,20)))),0)&gt;$W754,"Late","Same day"))</f>
        <v/>
      </c>
      <c r="AF754" s="26" t="str">
        <f aca="false">IF($A754="","",IFERROR(INDEX(Validation!$C$193:$C$217,MATCH($A754,Validation!$A$193:$A$217,0)),IF(COUNTIF(Validation!$U$19:$U$178,$Z754)&gt;0,$Z754,IF(COUNTIF(Validation!$S$19:$S$178,$AI754)=1,INDEX(Validation!$U$19:$U$178,MATCH($AI754,Validation!$S$19:$S$178,0)),$Z754))))</f>
        <v/>
      </c>
      <c r="AG754" s="27" t="str">
        <f aca="false">IF(COUNTA($A754:$U754)=0,"",IF($A754="","No name",IF($F754="","No date",IF($W754=0,"Date ilegible",IF(NOT(ISNUMBER($N754)),"Hours no numéricas",IF($AA754="NO MATCH","Person no identificada","OK"))))))</f>
        <v/>
      </c>
      <c r="AH754" s="27" t="str">
        <f aca="false">IF($W754=0,"No date",IF($W754&lt;Validation!$B$3,"Before period",IF($W754&gt;Validation!$C$3,"After period","In period")))</f>
        <v>No date</v>
      </c>
      <c r="AI754" s="26" t="str">
        <f aca="false">IF($Y754="","",TRIM(RIGHT(SUBSTITUTE($Y754," ",REPT(" ",50)),50)))</f>
        <v/>
      </c>
      <c r="AJ754" s="27" t="str">
        <f aca="false">IF($A754="","",IF(NOT(ISERROR(MATCH($A754,Validation!$A$193:$A$217,0))),"Manual mapping",IF(COUNTIF(Validation!$U$19:$U$178,$Z754)&gt;0,"Direct",IF(COUNTIF(Validation!$S$19:$S$178,$AI754)=1,"By surname","Unresolved"))))</f>
        <v/>
      </c>
      <c r="AK754" s="28" t="str">
        <f aca="false">IF($L754="","",IF(MATCH($L754,$L$2:$L$3000,0)&lt;&gt;ROW()-1,"",COUNT($AK$1:$AK753)+1))</f>
        <v/>
      </c>
      <c r="AL754" s="28" t="str">
        <f aca="false">IF($G754="","",IF(MATCH($G754,$G$2:$G$3000,0)&lt;&gt;ROW()-1,"",COUNT($AL$1:$AL753)+1))</f>
        <v/>
      </c>
      <c r="AM754" s="28" t="str">
        <f aca="false">IF($H754="","",IF(MATCH($H754,$H$2:$H$3000,0)&lt;&gt;ROW()-1,"",COUNT($AM$1:$AM753)+1))</f>
        <v/>
      </c>
      <c r="AN754" s="28" t="str">
        <f aca="false">IF($I754="","",IF(MATCH($I754,$I$2:$I$3000,0)&lt;&gt;ROW()-1,"",COUNT($AN$1:$AN753)+1))</f>
        <v/>
      </c>
      <c r="AO754" s="28" t="str">
        <f aca="false">IF($Q754="","",IF(MATCH($Q754,$Q$2:$Q$3000,0)&lt;&gt;ROW()-1,"",COUNT($AO$1:$AO753)+1))</f>
        <v/>
      </c>
    </row>
    <row r="755" customFormat="false" ht="12.75" hidden="false" customHeight="true" outlineLevel="0" collapsed="false">
      <c r="W755" s="24" t="n">
        <f aca="false">IF($F755="",0,IFERROR(IF(ISNUMBER($F755),INT($F755),DATE(VALUE(MID(SUBSTITUTE(LEFT($F755,FIND(" ",$F755&amp;" ")-1),"/",REPT(" ",20)),41,20)),VALUE(LEFT(SUBSTITUTE(LEFT($F755,FIND(" ",$F755&amp;" ")-1),"/",REPT(" ",20)),20)),VALUE(MID(SUBSTITUTE(LEFT($F755,FIND(" ",$F755&amp;" ")-1),"/",REPT(" ",20)),21,20)))),0))</f>
        <v>0</v>
      </c>
      <c r="X755" s="25" t="str">
        <f aca="false">IF(ISNUMBER($N755),$N755*Validation!$B$5,"")</f>
        <v/>
      </c>
      <c r="Y755" s="26" t="str">
        <f aca="false">IF($A755="","",SUBSTITUTE(SUBSTITUTE(SUBSTITUTE(SUBSTITUTE(SUBSTITUTE(SUBSTITUTE(SUBSTITUTE(UPPER(TRIM($A755)),"Á","A"),"É","E"),"Í","I"),"Ó","O"),"Ú","U"),"Ñ","N"),"Ü","U"))</f>
        <v/>
      </c>
      <c r="Z755" s="26" t="str">
        <f aca="false">IF($Y755="","",LEFT($Y755,1)&amp;" "&amp;TRIM(RIGHT(SUBSTITUTE($Y755," ",REPT(" ",50)),50)))</f>
        <v/>
      </c>
      <c r="AA755" s="27" t="str">
        <f aca="false">IF($AF755="","",IF(COUNTIF(Validation!$U$19:$U$178,$AF755)&gt;0,"OK","NO MATCH"))</f>
        <v/>
      </c>
      <c r="AB755" s="27" t="str">
        <f aca="false">IF($W755=0,"",IF(AND($W755&gt;=Validation!$B$3,$W755&lt;=Validation!$C$3),"Yes","No"))</f>
        <v/>
      </c>
      <c r="AC755" s="26" t="str">
        <f aca="false">IF($A755="","",$AF755&amp;"|"&amp;TEXT($W755,"yyyy-mm-dd")&amp;"|"&amp;$J755&amp;"|"&amp;$N755)</f>
        <v/>
      </c>
      <c r="AD755" s="27" t="str">
        <f aca="false">IF($AC755="","",IF(COUNTIF($AC$2:$AC$3000,$AC755)&gt;1,"REVIEW","OK"))</f>
        <v/>
      </c>
      <c r="AE755" s="27" t="str">
        <f aca="false">IF(OR($W755=0,$O755=""),"",IF(IFERROR(IF(ISNUMBER($O755),INT($O755),DATE(VALUE(MID(SUBSTITUTE(LEFT($O755,FIND(" ",$O755&amp;" ")-1),"/",REPT(" ",20)),41,20)),VALUE(LEFT(SUBSTITUTE(LEFT($O755,FIND(" ",$O755&amp;" ")-1),"/",REPT(" ",20)),20)),VALUE(MID(SUBSTITUTE(LEFT($O755,FIND(" ",$O755&amp;" ")-1),"/",REPT(" ",20)),21,20)))),0)&gt;$W755,"Late","Same day"))</f>
        <v/>
      </c>
      <c r="AF755" s="26" t="str">
        <f aca="false">IF($A755="","",IFERROR(INDEX(Validation!$C$193:$C$217,MATCH($A755,Validation!$A$193:$A$217,0)),IF(COUNTIF(Validation!$U$19:$U$178,$Z755)&gt;0,$Z755,IF(COUNTIF(Validation!$S$19:$S$178,$AI755)=1,INDEX(Validation!$U$19:$U$178,MATCH($AI755,Validation!$S$19:$S$178,0)),$Z755))))</f>
        <v/>
      </c>
      <c r="AG755" s="27" t="str">
        <f aca="false">IF(COUNTA($A755:$U755)=0,"",IF($A755="","No name",IF($F755="","No date",IF($W755=0,"Date ilegible",IF(NOT(ISNUMBER($N755)),"Hours no numéricas",IF($AA755="NO MATCH","Person no identificada","OK"))))))</f>
        <v/>
      </c>
      <c r="AH755" s="27" t="str">
        <f aca="false">IF($W755=0,"No date",IF($W755&lt;Validation!$B$3,"Before period",IF($W755&gt;Validation!$C$3,"After period","In period")))</f>
        <v>No date</v>
      </c>
      <c r="AI755" s="26" t="str">
        <f aca="false">IF($Y755="","",TRIM(RIGHT(SUBSTITUTE($Y755," ",REPT(" ",50)),50)))</f>
        <v/>
      </c>
      <c r="AJ755" s="27" t="str">
        <f aca="false">IF($A755="","",IF(NOT(ISERROR(MATCH($A755,Validation!$A$193:$A$217,0))),"Manual mapping",IF(COUNTIF(Validation!$U$19:$U$178,$Z755)&gt;0,"Direct",IF(COUNTIF(Validation!$S$19:$S$178,$AI755)=1,"By surname","Unresolved"))))</f>
        <v/>
      </c>
      <c r="AK755" s="28" t="str">
        <f aca="false">IF($L755="","",IF(MATCH($L755,$L$2:$L$3000,0)&lt;&gt;ROW()-1,"",COUNT($AK$1:$AK754)+1))</f>
        <v/>
      </c>
      <c r="AL755" s="28" t="str">
        <f aca="false">IF($G755="","",IF(MATCH($G755,$G$2:$G$3000,0)&lt;&gt;ROW()-1,"",COUNT($AL$1:$AL754)+1))</f>
        <v/>
      </c>
      <c r="AM755" s="28" t="str">
        <f aca="false">IF($H755="","",IF(MATCH($H755,$H$2:$H$3000,0)&lt;&gt;ROW()-1,"",COUNT($AM$1:$AM754)+1))</f>
        <v/>
      </c>
      <c r="AN755" s="28" t="str">
        <f aca="false">IF($I755="","",IF(MATCH($I755,$I$2:$I$3000,0)&lt;&gt;ROW()-1,"",COUNT($AN$1:$AN754)+1))</f>
        <v/>
      </c>
      <c r="AO755" s="28" t="str">
        <f aca="false">IF($Q755="","",IF(MATCH($Q755,$Q$2:$Q$3000,0)&lt;&gt;ROW()-1,"",COUNT($AO$1:$AO754)+1))</f>
        <v/>
      </c>
    </row>
    <row r="756" customFormat="false" ht="12.75" hidden="false" customHeight="true" outlineLevel="0" collapsed="false">
      <c r="W756" s="24" t="n">
        <f aca="false">IF($F756="",0,IFERROR(IF(ISNUMBER($F756),INT($F756),DATE(VALUE(MID(SUBSTITUTE(LEFT($F756,FIND(" ",$F756&amp;" ")-1),"/",REPT(" ",20)),41,20)),VALUE(LEFT(SUBSTITUTE(LEFT($F756,FIND(" ",$F756&amp;" ")-1),"/",REPT(" ",20)),20)),VALUE(MID(SUBSTITUTE(LEFT($F756,FIND(" ",$F756&amp;" ")-1),"/",REPT(" ",20)),21,20)))),0))</f>
        <v>0</v>
      </c>
      <c r="X756" s="25" t="str">
        <f aca="false">IF(ISNUMBER($N756),$N756*Validation!$B$5,"")</f>
        <v/>
      </c>
      <c r="Y756" s="26" t="str">
        <f aca="false">IF($A756="","",SUBSTITUTE(SUBSTITUTE(SUBSTITUTE(SUBSTITUTE(SUBSTITUTE(SUBSTITUTE(SUBSTITUTE(UPPER(TRIM($A756)),"Á","A"),"É","E"),"Í","I"),"Ó","O"),"Ú","U"),"Ñ","N"),"Ü","U"))</f>
        <v/>
      </c>
      <c r="Z756" s="26" t="str">
        <f aca="false">IF($Y756="","",LEFT($Y756,1)&amp;" "&amp;TRIM(RIGHT(SUBSTITUTE($Y756," ",REPT(" ",50)),50)))</f>
        <v/>
      </c>
      <c r="AA756" s="27" t="str">
        <f aca="false">IF($AF756="","",IF(COUNTIF(Validation!$U$19:$U$178,$AF756)&gt;0,"OK","NO MATCH"))</f>
        <v/>
      </c>
      <c r="AB756" s="27" t="str">
        <f aca="false">IF($W756=0,"",IF(AND($W756&gt;=Validation!$B$3,$W756&lt;=Validation!$C$3),"Yes","No"))</f>
        <v/>
      </c>
      <c r="AC756" s="26" t="str">
        <f aca="false">IF($A756="","",$AF756&amp;"|"&amp;TEXT($W756,"yyyy-mm-dd")&amp;"|"&amp;$J756&amp;"|"&amp;$N756)</f>
        <v/>
      </c>
      <c r="AD756" s="27" t="str">
        <f aca="false">IF($AC756="","",IF(COUNTIF($AC$2:$AC$3000,$AC756)&gt;1,"REVIEW","OK"))</f>
        <v/>
      </c>
      <c r="AE756" s="27" t="str">
        <f aca="false">IF(OR($W756=0,$O756=""),"",IF(IFERROR(IF(ISNUMBER($O756),INT($O756),DATE(VALUE(MID(SUBSTITUTE(LEFT($O756,FIND(" ",$O756&amp;" ")-1),"/",REPT(" ",20)),41,20)),VALUE(LEFT(SUBSTITUTE(LEFT($O756,FIND(" ",$O756&amp;" ")-1),"/",REPT(" ",20)),20)),VALUE(MID(SUBSTITUTE(LEFT($O756,FIND(" ",$O756&amp;" ")-1),"/",REPT(" ",20)),21,20)))),0)&gt;$W756,"Late","Same day"))</f>
        <v/>
      </c>
      <c r="AF756" s="26" t="str">
        <f aca="false">IF($A756="","",IFERROR(INDEX(Validation!$C$193:$C$217,MATCH($A756,Validation!$A$193:$A$217,0)),IF(COUNTIF(Validation!$U$19:$U$178,$Z756)&gt;0,$Z756,IF(COUNTIF(Validation!$S$19:$S$178,$AI756)=1,INDEX(Validation!$U$19:$U$178,MATCH($AI756,Validation!$S$19:$S$178,0)),$Z756))))</f>
        <v/>
      </c>
      <c r="AG756" s="27" t="str">
        <f aca="false">IF(COUNTA($A756:$U756)=0,"",IF($A756="","No name",IF($F756="","No date",IF($W756=0,"Date ilegible",IF(NOT(ISNUMBER($N756)),"Hours no numéricas",IF($AA756="NO MATCH","Person no identificada","OK"))))))</f>
        <v/>
      </c>
      <c r="AH756" s="27" t="str">
        <f aca="false">IF($W756=0,"No date",IF($W756&lt;Validation!$B$3,"Before period",IF($W756&gt;Validation!$C$3,"After period","In period")))</f>
        <v>No date</v>
      </c>
      <c r="AI756" s="26" t="str">
        <f aca="false">IF($Y756="","",TRIM(RIGHT(SUBSTITUTE($Y756," ",REPT(" ",50)),50)))</f>
        <v/>
      </c>
      <c r="AJ756" s="27" t="str">
        <f aca="false">IF($A756="","",IF(NOT(ISERROR(MATCH($A756,Validation!$A$193:$A$217,0))),"Manual mapping",IF(COUNTIF(Validation!$U$19:$U$178,$Z756)&gt;0,"Direct",IF(COUNTIF(Validation!$S$19:$S$178,$AI756)=1,"By surname","Unresolved"))))</f>
        <v/>
      </c>
      <c r="AK756" s="28" t="str">
        <f aca="false">IF($L756="","",IF(MATCH($L756,$L$2:$L$3000,0)&lt;&gt;ROW()-1,"",COUNT($AK$1:$AK755)+1))</f>
        <v/>
      </c>
      <c r="AL756" s="28" t="str">
        <f aca="false">IF($G756="","",IF(MATCH($G756,$G$2:$G$3000,0)&lt;&gt;ROW()-1,"",COUNT($AL$1:$AL755)+1))</f>
        <v/>
      </c>
      <c r="AM756" s="28" t="str">
        <f aca="false">IF($H756="","",IF(MATCH($H756,$H$2:$H$3000,0)&lt;&gt;ROW()-1,"",COUNT($AM$1:$AM755)+1))</f>
        <v/>
      </c>
      <c r="AN756" s="28" t="str">
        <f aca="false">IF($I756="","",IF(MATCH($I756,$I$2:$I$3000,0)&lt;&gt;ROW()-1,"",COUNT($AN$1:$AN755)+1))</f>
        <v/>
      </c>
      <c r="AO756" s="28" t="str">
        <f aca="false">IF($Q756="","",IF(MATCH($Q756,$Q$2:$Q$3000,0)&lt;&gt;ROW()-1,"",COUNT($AO$1:$AO755)+1))</f>
        <v/>
      </c>
    </row>
    <row r="757" customFormat="false" ht="12.75" hidden="false" customHeight="true" outlineLevel="0" collapsed="false">
      <c r="W757" s="24" t="n">
        <f aca="false">IF($F757="",0,IFERROR(IF(ISNUMBER($F757),INT($F757),DATE(VALUE(MID(SUBSTITUTE(LEFT($F757,FIND(" ",$F757&amp;" ")-1),"/",REPT(" ",20)),41,20)),VALUE(LEFT(SUBSTITUTE(LEFT($F757,FIND(" ",$F757&amp;" ")-1),"/",REPT(" ",20)),20)),VALUE(MID(SUBSTITUTE(LEFT($F757,FIND(" ",$F757&amp;" ")-1),"/",REPT(" ",20)),21,20)))),0))</f>
        <v>0</v>
      </c>
      <c r="X757" s="25" t="str">
        <f aca="false">IF(ISNUMBER($N757),$N757*Validation!$B$5,"")</f>
        <v/>
      </c>
      <c r="Y757" s="26" t="str">
        <f aca="false">IF($A757="","",SUBSTITUTE(SUBSTITUTE(SUBSTITUTE(SUBSTITUTE(SUBSTITUTE(SUBSTITUTE(SUBSTITUTE(UPPER(TRIM($A757)),"Á","A"),"É","E"),"Í","I"),"Ó","O"),"Ú","U"),"Ñ","N"),"Ü","U"))</f>
        <v/>
      </c>
      <c r="Z757" s="26" t="str">
        <f aca="false">IF($Y757="","",LEFT($Y757,1)&amp;" "&amp;TRIM(RIGHT(SUBSTITUTE($Y757," ",REPT(" ",50)),50)))</f>
        <v/>
      </c>
      <c r="AA757" s="27" t="str">
        <f aca="false">IF($AF757="","",IF(COUNTIF(Validation!$U$19:$U$178,$AF757)&gt;0,"OK","NO MATCH"))</f>
        <v/>
      </c>
      <c r="AB757" s="27" t="str">
        <f aca="false">IF($W757=0,"",IF(AND($W757&gt;=Validation!$B$3,$W757&lt;=Validation!$C$3),"Yes","No"))</f>
        <v/>
      </c>
      <c r="AC757" s="26" t="str">
        <f aca="false">IF($A757="","",$AF757&amp;"|"&amp;TEXT($W757,"yyyy-mm-dd")&amp;"|"&amp;$J757&amp;"|"&amp;$N757)</f>
        <v/>
      </c>
      <c r="AD757" s="27" t="str">
        <f aca="false">IF($AC757="","",IF(COUNTIF($AC$2:$AC$3000,$AC757)&gt;1,"REVIEW","OK"))</f>
        <v/>
      </c>
      <c r="AE757" s="27" t="str">
        <f aca="false">IF(OR($W757=0,$O757=""),"",IF(IFERROR(IF(ISNUMBER($O757),INT($O757),DATE(VALUE(MID(SUBSTITUTE(LEFT($O757,FIND(" ",$O757&amp;" ")-1),"/",REPT(" ",20)),41,20)),VALUE(LEFT(SUBSTITUTE(LEFT($O757,FIND(" ",$O757&amp;" ")-1),"/",REPT(" ",20)),20)),VALUE(MID(SUBSTITUTE(LEFT($O757,FIND(" ",$O757&amp;" ")-1),"/",REPT(" ",20)),21,20)))),0)&gt;$W757,"Late","Same day"))</f>
        <v/>
      </c>
      <c r="AF757" s="26" t="str">
        <f aca="false">IF($A757="","",IFERROR(INDEX(Validation!$C$193:$C$217,MATCH($A757,Validation!$A$193:$A$217,0)),IF(COUNTIF(Validation!$U$19:$U$178,$Z757)&gt;0,$Z757,IF(COUNTIF(Validation!$S$19:$S$178,$AI757)=1,INDEX(Validation!$U$19:$U$178,MATCH($AI757,Validation!$S$19:$S$178,0)),$Z757))))</f>
        <v/>
      </c>
      <c r="AG757" s="27" t="str">
        <f aca="false">IF(COUNTA($A757:$U757)=0,"",IF($A757="","No name",IF($F757="","No date",IF($W757=0,"Date ilegible",IF(NOT(ISNUMBER($N757)),"Hours no numéricas",IF($AA757="NO MATCH","Person no identificada","OK"))))))</f>
        <v/>
      </c>
      <c r="AH757" s="27" t="str">
        <f aca="false">IF($W757=0,"No date",IF($W757&lt;Validation!$B$3,"Before period",IF($W757&gt;Validation!$C$3,"After period","In period")))</f>
        <v>No date</v>
      </c>
      <c r="AI757" s="26" t="str">
        <f aca="false">IF($Y757="","",TRIM(RIGHT(SUBSTITUTE($Y757," ",REPT(" ",50)),50)))</f>
        <v/>
      </c>
      <c r="AJ757" s="27" t="str">
        <f aca="false">IF($A757="","",IF(NOT(ISERROR(MATCH($A757,Validation!$A$193:$A$217,0))),"Manual mapping",IF(COUNTIF(Validation!$U$19:$U$178,$Z757)&gt;0,"Direct",IF(COUNTIF(Validation!$S$19:$S$178,$AI757)=1,"By surname","Unresolved"))))</f>
        <v/>
      </c>
      <c r="AK757" s="28" t="str">
        <f aca="false">IF($L757="","",IF(MATCH($L757,$L$2:$L$3000,0)&lt;&gt;ROW()-1,"",COUNT($AK$1:$AK756)+1))</f>
        <v/>
      </c>
      <c r="AL757" s="28" t="str">
        <f aca="false">IF($G757="","",IF(MATCH($G757,$G$2:$G$3000,0)&lt;&gt;ROW()-1,"",COUNT($AL$1:$AL756)+1))</f>
        <v/>
      </c>
      <c r="AM757" s="28" t="str">
        <f aca="false">IF($H757="","",IF(MATCH($H757,$H$2:$H$3000,0)&lt;&gt;ROW()-1,"",COUNT($AM$1:$AM756)+1))</f>
        <v/>
      </c>
      <c r="AN757" s="28" t="str">
        <f aca="false">IF($I757="","",IF(MATCH($I757,$I$2:$I$3000,0)&lt;&gt;ROW()-1,"",COUNT($AN$1:$AN756)+1))</f>
        <v/>
      </c>
      <c r="AO757" s="28" t="str">
        <f aca="false">IF($Q757="","",IF(MATCH($Q757,$Q$2:$Q$3000,0)&lt;&gt;ROW()-1,"",COUNT($AO$1:$AO756)+1))</f>
        <v/>
      </c>
    </row>
    <row r="758" customFormat="false" ht="12.75" hidden="false" customHeight="true" outlineLevel="0" collapsed="false">
      <c r="W758" s="24" t="n">
        <f aca="false">IF($F758="",0,IFERROR(IF(ISNUMBER($F758),INT($F758),DATE(VALUE(MID(SUBSTITUTE(LEFT($F758,FIND(" ",$F758&amp;" ")-1),"/",REPT(" ",20)),41,20)),VALUE(LEFT(SUBSTITUTE(LEFT($F758,FIND(" ",$F758&amp;" ")-1),"/",REPT(" ",20)),20)),VALUE(MID(SUBSTITUTE(LEFT($F758,FIND(" ",$F758&amp;" ")-1),"/",REPT(" ",20)),21,20)))),0))</f>
        <v>0</v>
      </c>
      <c r="X758" s="25" t="str">
        <f aca="false">IF(ISNUMBER($N758),$N758*Validation!$B$5,"")</f>
        <v/>
      </c>
      <c r="Y758" s="26" t="str">
        <f aca="false">IF($A758="","",SUBSTITUTE(SUBSTITUTE(SUBSTITUTE(SUBSTITUTE(SUBSTITUTE(SUBSTITUTE(SUBSTITUTE(UPPER(TRIM($A758)),"Á","A"),"É","E"),"Í","I"),"Ó","O"),"Ú","U"),"Ñ","N"),"Ü","U"))</f>
        <v/>
      </c>
      <c r="Z758" s="26" t="str">
        <f aca="false">IF($Y758="","",LEFT($Y758,1)&amp;" "&amp;TRIM(RIGHT(SUBSTITUTE($Y758," ",REPT(" ",50)),50)))</f>
        <v/>
      </c>
      <c r="AA758" s="27" t="str">
        <f aca="false">IF($AF758="","",IF(COUNTIF(Validation!$U$19:$U$178,$AF758)&gt;0,"OK","NO MATCH"))</f>
        <v/>
      </c>
      <c r="AB758" s="27" t="str">
        <f aca="false">IF($W758=0,"",IF(AND($W758&gt;=Validation!$B$3,$W758&lt;=Validation!$C$3),"Yes","No"))</f>
        <v/>
      </c>
      <c r="AC758" s="26" t="str">
        <f aca="false">IF($A758="","",$AF758&amp;"|"&amp;TEXT($W758,"yyyy-mm-dd")&amp;"|"&amp;$J758&amp;"|"&amp;$N758)</f>
        <v/>
      </c>
      <c r="AD758" s="27" t="str">
        <f aca="false">IF($AC758="","",IF(COUNTIF($AC$2:$AC$3000,$AC758)&gt;1,"REVIEW","OK"))</f>
        <v/>
      </c>
      <c r="AE758" s="27" t="str">
        <f aca="false">IF(OR($W758=0,$O758=""),"",IF(IFERROR(IF(ISNUMBER($O758),INT($O758),DATE(VALUE(MID(SUBSTITUTE(LEFT($O758,FIND(" ",$O758&amp;" ")-1),"/",REPT(" ",20)),41,20)),VALUE(LEFT(SUBSTITUTE(LEFT($O758,FIND(" ",$O758&amp;" ")-1),"/",REPT(" ",20)),20)),VALUE(MID(SUBSTITUTE(LEFT($O758,FIND(" ",$O758&amp;" ")-1),"/",REPT(" ",20)),21,20)))),0)&gt;$W758,"Late","Same day"))</f>
        <v/>
      </c>
      <c r="AF758" s="26" t="str">
        <f aca="false">IF($A758="","",IFERROR(INDEX(Validation!$C$193:$C$217,MATCH($A758,Validation!$A$193:$A$217,0)),IF(COUNTIF(Validation!$U$19:$U$178,$Z758)&gt;0,$Z758,IF(COUNTIF(Validation!$S$19:$S$178,$AI758)=1,INDEX(Validation!$U$19:$U$178,MATCH($AI758,Validation!$S$19:$S$178,0)),$Z758))))</f>
        <v/>
      </c>
      <c r="AG758" s="27" t="str">
        <f aca="false">IF(COUNTA($A758:$U758)=0,"",IF($A758="","No name",IF($F758="","No date",IF($W758=0,"Date ilegible",IF(NOT(ISNUMBER($N758)),"Hours no numéricas",IF($AA758="NO MATCH","Person no identificada","OK"))))))</f>
        <v/>
      </c>
      <c r="AH758" s="27" t="str">
        <f aca="false">IF($W758=0,"No date",IF($W758&lt;Validation!$B$3,"Before period",IF($W758&gt;Validation!$C$3,"After period","In period")))</f>
        <v>No date</v>
      </c>
      <c r="AI758" s="26" t="str">
        <f aca="false">IF($Y758="","",TRIM(RIGHT(SUBSTITUTE($Y758," ",REPT(" ",50)),50)))</f>
        <v/>
      </c>
      <c r="AJ758" s="27" t="str">
        <f aca="false">IF($A758="","",IF(NOT(ISERROR(MATCH($A758,Validation!$A$193:$A$217,0))),"Manual mapping",IF(COUNTIF(Validation!$U$19:$U$178,$Z758)&gt;0,"Direct",IF(COUNTIF(Validation!$S$19:$S$178,$AI758)=1,"By surname","Unresolved"))))</f>
        <v/>
      </c>
      <c r="AK758" s="28" t="str">
        <f aca="false">IF($L758="","",IF(MATCH($L758,$L$2:$L$3000,0)&lt;&gt;ROW()-1,"",COUNT($AK$1:$AK757)+1))</f>
        <v/>
      </c>
      <c r="AL758" s="28" t="str">
        <f aca="false">IF($G758="","",IF(MATCH($G758,$G$2:$G$3000,0)&lt;&gt;ROW()-1,"",COUNT($AL$1:$AL757)+1))</f>
        <v/>
      </c>
      <c r="AM758" s="28" t="str">
        <f aca="false">IF($H758="","",IF(MATCH($H758,$H$2:$H$3000,0)&lt;&gt;ROW()-1,"",COUNT($AM$1:$AM757)+1))</f>
        <v/>
      </c>
      <c r="AN758" s="28" t="str">
        <f aca="false">IF($I758="","",IF(MATCH($I758,$I$2:$I$3000,0)&lt;&gt;ROW()-1,"",COUNT($AN$1:$AN757)+1))</f>
        <v/>
      </c>
      <c r="AO758" s="28" t="str">
        <f aca="false">IF($Q758="","",IF(MATCH($Q758,$Q$2:$Q$3000,0)&lt;&gt;ROW()-1,"",COUNT($AO$1:$AO757)+1))</f>
        <v/>
      </c>
    </row>
    <row r="759" customFormat="false" ht="12.75" hidden="false" customHeight="true" outlineLevel="0" collapsed="false">
      <c r="W759" s="24" t="n">
        <f aca="false">IF($F759="",0,IFERROR(IF(ISNUMBER($F759),INT($F759),DATE(VALUE(MID(SUBSTITUTE(LEFT($F759,FIND(" ",$F759&amp;" ")-1),"/",REPT(" ",20)),41,20)),VALUE(LEFT(SUBSTITUTE(LEFT($F759,FIND(" ",$F759&amp;" ")-1),"/",REPT(" ",20)),20)),VALUE(MID(SUBSTITUTE(LEFT($F759,FIND(" ",$F759&amp;" ")-1),"/",REPT(" ",20)),21,20)))),0))</f>
        <v>0</v>
      </c>
      <c r="X759" s="25" t="str">
        <f aca="false">IF(ISNUMBER($N759),$N759*Validation!$B$5,"")</f>
        <v/>
      </c>
      <c r="Y759" s="26" t="str">
        <f aca="false">IF($A759="","",SUBSTITUTE(SUBSTITUTE(SUBSTITUTE(SUBSTITUTE(SUBSTITUTE(SUBSTITUTE(SUBSTITUTE(UPPER(TRIM($A759)),"Á","A"),"É","E"),"Í","I"),"Ó","O"),"Ú","U"),"Ñ","N"),"Ü","U"))</f>
        <v/>
      </c>
      <c r="Z759" s="26" t="str">
        <f aca="false">IF($Y759="","",LEFT($Y759,1)&amp;" "&amp;TRIM(RIGHT(SUBSTITUTE($Y759," ",REPT(" ",50)),50)))</f>
        <v/>
      </c>
      <c r="AA759" s="27" t="str">
        <f aca="false">IF($AF759="","",IF(COUNTIF(Validation!$U$19:$U$178,$AF759)&gt;0,"OK","NO MATCH"))</f>
        <v/>
      </c>
      <c r="AB759" s="27" t="str">
        <f aca="false">IF($W759=0,"",IF(AND($W759&gt;=Validation!$B$3,$W759&lt;=Validation!$C$3),"Yes","No"))</f>
        <v/>
      </c>
      <c r="AC759" s="26" t="str">
        <f aca="false">IF($A759="","",$AF759&amp;"|"&amp;TEXT($W759,"yyyy-mm-dd")&amp;"|"&amp;$J759&amp;"|"&amp;$N759)</f>
        <v/>
      </c>
      <c r="AD759" s="27" t="str">
        <f aca="false">IF($AC759="","",IF(COUNTIF($AC$2:$AC$3000,$AC759)&gt;1,"REVIEW","OK"))</f>
        <v/>
      </c>
      <c r="AE759" s="27" t="str">
        <f aca="false">IF(OR($W759=0,$O759=""),"",IF(IFERROR(IF(ISNUMBER($O759),INT($O759),DATE(VALUE(MID(SUBSTITUTE(LEFT($O759,FIND(" ",$O759&amp;" ")-1),"/",REPT(" ",20)),41,20)),VALUE(LEFT(SUBSTITUTE(LEFT($O759,FIND(" ",$O759&amp;" ")-1),"/",REPT(" ",20)),20)),VALUE(MID(SUBSTITUTE(LEFT($O759,FIND(" ",$O759&amp;" ")-1),"/",REPT(" ",20)),21,20)))),0)&gt;$W759,"Late","Same day"))</f>
        <v/>
      </c>
      <c r="AF759" s="26" t="str">
        <f aca="false">IF($A759="","",IFERROR(INDEX(Validation!$C$193:$C$217,MATCH($A759,Validation!$A$193:$A$217,0)),IF(COUNTIF(Validation!$U$19:$U$178,$Z759)&gt;0,$Z759,IF(COUNTIF(Validation!$S$19:$S$178,$AI759)=1,INDEX(Validation!$U$19:$U$178,MATCH($AI759,Validation!$S$19:$S$178,0)),$Z759))))</f>
        <v/>
      </c>
      <c r="AG759" s="27" t="str">
        <f aca="false">IF(COUNTA($A759:$U759)=0,"",IF($A759="","No name",IF($F759="","No date",IF($W759=0,"Date ilegible",IF(NOT(ISNUMBER($N759)),"Hours no numéricas",IF($AA759="NO MATCH","Person no identificada","OK"))))))</f>
        <v/>
      </c>
      <c r="AH759" s="27" t="str">
        <f aca="false">IF($W759=0,"No date",IF($W759&lt;Validation!$B$3,"Before period",IF($W759&gt;Validation!$C$3,"After period","In period")))</f>
        <v>No date</v>
      </c>
      <c r="AI759" s="26" t="str">
        <f aca="false">IF($Y759="","",TRIM(RIGHT(SUBSTITUTE($Y759," ",REPT(" ",50)),50)))</f>
        <v/>
      </c>
      <c r="AJ759" s="27" t="str">
        <f aca="false">IF($A759="","",IF(NOT(ISERROR(MATCH($A759,Validation!$A$193:$A$217,0))),"Manual mapping",IF(COUNTIF(Validation!$U$19:$U$178,$Z759)&gt;0,"Direct",IF(COUNTIF(Validation!$S$19:$S$178,$AI759)=1,"By surname","Unresolved"))))</f>
        <v/>
      </c>
      <c r="AK759" s="28" t="str">
        <f aca="false">IF($L759="","",IF(MATCH($L759,$L$2:$L$3000,0)&lt;&gt;ROW()-1,"",COUNT($AK$1:$AK758)+1))</f>
        <v/>
      </c>
      <c r="AL759" s="28" t="str">
        <f aca="false">IF($G759="","",IF(MATCH($G759,$G$2:$G$3000,0)&lt;&gt;ROW()-1,"",COUNT($AL$1:$AL758)+1))</f>
        <v/>
      </c>
      <c r="AM759" s="28" t="str">
        <f aca="false">IF($H759="","",IF(MATCH($H759,$H$2:$H$3000,0)&lt;&gt;ROW()-1,"",COUNT($AM$1:$AM758)+1))</f>
        <v/>
      </c>
      <c r="AN759" s="28" t="str">
        <f aca="false">IF($I759="","",IF(MATCH($I759,$I$2:$I$3000,0)&lt;&gt;ROW()-1,"",COUNT($AN$1:$AN758)+1))</f>
        <v/>
      </c>
      <c r="AO759" s="28" t="str">
        <f aca="false">IF($Q759="","",IF(MATCH($Q759,$Q$2:$Q$3000,0)&lt;&gt;ROW()-1,"",COUNT($AO$1:$AO758)+1))</f>
        <v/>
      </c>
    </row>
    <row r="760" customFormat="false" ht="12.75" hidden="false" customHeight="true" outlineLevel="0" collapsed="false">
      <c r="W760" s="24" t="n">
        <f aca="false">IF($F760="",0,IFERROR(IF(ISNUMBER($F760),INT($F760),DATE(VALUE(MID(SUBSTITUTE(LEFT($F760,FIND(" ",$F760&amp;" ")-1),"/",REPT(" ",20)),41,20)),VALUE(LEFT(SUBSTITUTE(LEFT($F760,FIND(" ",$F760&amp;" ")-1),"/",REPT(" ",20)),20)),VALUE(MID(SUBSTITUTE(LEFT($F760,FIND(" ",$F760&amp;" ")-1),"/",REPT(" ",20)),21,20)))),0))</f>
        <v>0</v>
      </c>
      <c r="X760" s="25" t="str">
        <f aca="false">IF(ISNUMBER($N760),$N760*Validation!$B$5,"")</f>
        <v/>
      </c>
      <c r="Y760" s="26" t="str">
        <f aca="false">IF($A760="","",SUBSTITUTE(SUBSTITUTE(SUBSTITUTE(SUBSTITUTE(SUBSTITUTE(SUBSTITUTE(SUBSTITUTE(UPPER(TRIM($A760)),"Á","A"),"É","E"),"Í","I"),"Ó","O"),"Ú","U"),"Ñ","N"),"Ü","U"))</f>
        <v/>
      </c>
      <c r="Z760" s="26" t="str">
        <f aca="false">IF($Y760="","",LEFT($Y760,1)&amp;" "&amp;TRIM(RIGHT(SUBSTITUTE($Y760," ",REPT(" ",50)),50)))</f>
        <v/>
      </c>
      <c r="AA760" s="27" t="str">
        <f aca="false">IF($AF760="","",IF(COUNTIF(Validation!$U$19:$U$178,$AF760)&gt;0,"OK","NO MATCH"))</f>
        <v/>
      </c>
      <c r="AB760" s="27" t="str">
        <f aca="false">IF($W760=0,"",IF(AND($W760&gt;=Validation!$B$3,$W760&lt;=Validation!$C$3),"Yes","No"))</f>
        <v/>
      </c>
      <c r="AC760" s="26" t="str">
        <f aca="false">IF($A760="","",$AF760&amp;"|"&amp;TEXT($W760,"yyyy-mm-dd")&amp;"|"&amp;$J760&amp;"|"&amp;$N760)</f>
        <v/>
      </c>
      <c r="AD760" s="27" t="str">
        <f aca="false">IF($AC760="","",IF(COUNTIF($AC$2:$AC$3000,$AC760)&gt;1,"REVIEW","OK"))</f>
        <v/>
      </c>
      <c r="AE760" s="27" t="str">
        <f aca="false">IF(OR($W760=0,$O760=""),"",IF(IFERROR(IF(ISNUMBER($O760),INT($O760),DATE(VALUE(MID(SUBSTITUTE(LEFT($O760,FIND(" ",$O760&amp;" ")-1),"/",REPT(" ",20)),41,20)),VALUE(LEFT(SUBSTITUTE(LEFT($O760,FIND(" ",$O760&amp;" ")-1),"/",REPT(" ",20)),20)),VALUE(MID(SUBSTITUTE(LEFT($O760,FIND(" ",$O760&amp;" ")-1),"/",REPT(" ",20)),21,20)))),0)&gt;$W760,"Late","Same day"))</f>
        <v/>
      </c>
      <c r="AF760" s="26" t="str">
        <f aca="false">IF($A760="","",IFERROR(INDEX(Validation!$C$193:$C$217,MATCH($A760,Validation!$A$193:$A$217,0)),IF(COUNTIF(Validation!$U$19:$U$178,$Z760)&gt;0,$Z760,IF(COUNTIF(Validation!$S$19:$S$178,$AI760)=1,INDEX(Validation!$U$19:$U$178,MATCH($AI760,Validation!$S$19:$S$178,0)),$Z760))))</f>
        <v/>
      </c>
      <c r="AG760" s="27" t="str">
        <f aca="false">IF(COUNTA($A760:$U760)=0,"",IF($A760="","No name",IF($F760="","No date",IF($W760=0,"Date ilegible",IF(NOT(ISNUMBER($N760)),"Hours no numéricas",IF($AA760="NO MATCH","Person no identificada","OK"))))))</f>
        <v/>
      </c>
      <c r="AH760" s="27" t="str">
        <f aca="false">IF($W760=0,"No date",IF($W760&lt;Validation!$B$3,"Before period",IF($W760&gt;Validation!$C$3,"After period","In period")))</f>
        <v>No date</v>
      </c>
      <c r="AI760" s="26" t="str">
        <f aca="false">IF($Y760="","",TRIM(RIGHT(SUBSTITUTE($Y760," ",REPT(" ",50)),50)))</f>
        <v/>
      </c>
      <c r="AJ760" s="27" t="str">
        <f aca="false">IF($A760="","",IF(NOT(ISERROR(MATCH($A760,Validation!$A$193:$A$217,0))),"Manual mapping",IF(COUNTIF(Validation!$U$19:$U$178,$Z760)&gt;0,"Direct",IF(COUNTIF(Validation!$S$19:$S$178,$AI760)=1,"By surname","Unresolved"))))</f>
        <v/>
      </c>
      <c r="AK760" s="28" t="str">
        <f aca="false">IF($L760="","",IF(MATCH($L760,$L$2:$L$3000,0)&lt;&gt;ROW()-1,"",COUNT($AK$1:$AK759)+1))</f>
        <v/>
      </c>
      <c r="AL760" s="28" t="str">
        <f aca="false">IF($G760="","",IF(MATCH($G760,$G$2:$G$3000,0)&lt;&gt;ROW()-1,"",COUNT($AL$1:$AL759)+1))</f>
        <v/>
      </c>
      <c r="AM760" s="28" t="str">
        <f aca="false">IF($H760="","",IF(MATCH($H760,$H$2:$H$3000,0)&lt;&gt;ROW()-1,"",COUNT($AM$1:$AM759)+1))</f>
        <v/>
      </c>
      <c r="AN760" s="28" t="str">
        <f aca="false">IF($I760="","",IF(MATCH($I760,$I$2:$I$3000,0)&lt;&gt;ROW()-1,"",COUNT($AN$1:$AN759)+1))</f>
        <v/>
      </c>
      <c r="AO760" s="28" t="str">
        <f aca="false">IF($Q760="","",IF(MATCH($Q760,$Q$2:$Q$3000,0)&lt;&gt;ROW()-1,"",COUNT($AO$1:$AO759)+1))</f>
        <v/>
      </c>
    </row>
    <row r="761" customFormat="false" ht="12.75" hidden="false" customHeight="true" outlineLevel="0" collapsed="false">
      <c r="W761" s="24" t="n">
        <f aca="false">IF($F761="",0,IFERROR(IF(ISNUMBER($F761),INT($F761),DATE(VALUE(MID(SUBSTITUTE(LEFT($F761,FIND(" ",$F761&amp;" ")-1),"/",REPT(" ",20)),41,20)),VALUE(LEFT(SUBSTITUTE(LEFT($F761,FIND(" ",$F761&amp;" ")-1),"/",REPT(" ",20)),20)),VALUE(MID(SUBSTITUTE(LEFT($F761,FIND(" ",$F761&amp;" ")-1),"/",REPT(" ",20)),21,20)))),0))</f>
        <v>0</v>
      </c>
      <c r="X761" s="25" t="str">
        <f aca="false">IF(ISNUMBER($N761),$N761*Validation!$B$5,"")</f>
        <v/>
      </c>
      <c r="Y761" s="26" t="str">
        <f aca="false">IF($A761="","",SUBSTITUTE(SUBSTITUTE(SUBSTITUTE(SUBSTITUTE(SUBSTITUTE(SUBSTITUTE(SUBSTITUTE(UPPER(TRIM($A761)),"Á","A"),"É","E"),"Í","I"),"Ó","O"),"Ú","U"),"Ñ","N"),"Ü","U"))</f>
        <v/>
      </c>
      <c r="Z761" s="26" t="str">
        <f aca="false">IF($Y761="","",LEFT($Y761,1)&amp;" "&amp;TRIM(RIGHT(SUBSTITUTE($Y761," ",REPT(" ",50)),50)))</f>
        <v/>
      </c>
      <c r="AA761" s="27" t="str">
        <f aca="false">IF($AF761="","",IF(COUNTIF(Validation!$U$19:$U$178,$AF761)&gt;0,"OK","NO MATCH"))</f>
        <v/>
      </c>
      <c r="AB761" s="27" t="str">
        <f aca="false">IF($W761=0,"",IF(AND($W761&gt;=Validation!$B$3,$W761&lt;=Validation!$C$3),"Yes","No"))</f>
        <v/>
      </c>
      <c r="AC761" s="26" t="str">
        <f aca="false">IF($A761="","",$AF761&amp;"|"&amp;TEXT($W761,"yyyy-mm-dd")&amp;"|"&amp;$J761&amp;"|"&amp;$N761)</f>
        <v/>
      </c>
      <c r="AD761" s="27" t="str">
        <f aca="false">IF($AC761="","",IF(COUNTIF($AC$2:$AC$3000,$AC761)&gt;1,"REVIEW","OK"))</f>
        <v/>
      </c>
      <c r="AE761" s="27" t="str">
        <f aca="false">IF(OR($W761=0,$O761=""),"",IF(IFERROR(IF(ISNUMBER($O761),INT($O761),DATE(VALUE(MID(SUBSTITUTE(LEFT($O761,FIND(" ",$O761&amp;" ")-1),"/",REPT(" ",20)),41,20)),VALUE(LEFT(SUBSTITUTE(LEFT($O761,FIND(" ",$O761&amp;" ")-1),"/",REPT(" ",20)),20)),VALUE(MID(SUBSTITUTE(LEFT($O761,FIND(" ",$O761&amp;" ")-1),"/",REPT(" ",20)),21,20)))),0)&gt;$W761,"Late","Same day"))</f>
        <v/>
      </c>
      <c r="AF761" s="26" t="str">
        <f aca="false">IF($A761="","",IFERROR(INDEX(Validation!$C$193:$C$217,MATCH($A761,Validation!$A$193:$A$217,0)),IF(COUNTIF(Validation!$U$19:$U$178,$Z761)&gt;0,$Z761,IF(COUNTIF(Validation!$S$19:$S$178,$AI761)=1,INDEX(Validation!$U$19:$U$178,MATCH($AI761,Validation!$S$19:$S$178,0)),$Z761))))</f>
        <v/>
      </c>
      <c r="AG761" s="27" t="str">
        <f aca="false">IF(COUNTA($A761:$U761)=0,"",IF($A761="","No name",IF($F761="","No date",IF($W761=0,"Date ilegible",IF(NOT(ISNUMBER($N761)),"Hours no numéricas",IF($AA761="NO MATCH","Person no identificada","OK"))))))</f>
        <v/>
      </c>
      <c r="AH761" s="27" t="str">
        <f aca="false">IF($W761=0,"No date",IF($W761&lt;Validation!$B$3,"Before period",IF($W761&gt;Validation!$C$3,"After period","In period")))</f>
        <v>No date</v>
      </c>
      <c r="AI761" s="26" t="str">
        <f aca="false">IF($Y761="","",TRIM(RIGHT(SUBSTITUTE($Y761," ",REPT(" ",50)),50)))</f>
        <v/>
      </c>
      <c r="AJ761" s="27" t="str">
        <f aca="false">IF($A761="","",IF(NOT(ISERROR(MATCH($A761,Validation!$A$193:$A$217,0))),"Manual mapping",IF(COUNTIF(Validation!$U$19:$U$178,$Z761)&gt;0,"Direct",IF(COUNTIF(Validation!$S$19:$S$178,$AI761)=1,"By surname","Unresolved"))))</f>
        <v/>
      </c>
      <c r="AK761" s="28" t="str">
        <f aca="false">IF($L761="","",IF(MATCH($L761,$L$2:$L$3000,0)&lt;&gt;ROW()-1,"",COUNT($AK$1:$AK760)+1))</f>
        <v/>
      </c>
      <c r="AL761" s="28" t="str">
        <f aca="false">IF($G761="","",IF(MATCH($G761,$G$2:$G$3000,0)&lt;&gt;ROW()-1,"",COUNT($AL$1:$AL760)+1))</f>
        <v/>
      </c>
      <c r="AM761" s="28" t="str">
        <f aca="false">IF($H761="","",IF(MATCH($H761,$H$2:$H$3000,0)&lt;&gt;ROW()-1,"",COUNT($AM$1:$AM760)+1))</f>
        <v/>
      </c>
      <c r="AN761" s="28" t="str">
        <f aca="false">IF($I761="","",IF(MATCH($I761,$I$2:$I$3000,0)&lt;&gt;ROW()-1,"",COUNT($AN$1:$AN760)+1))</f>
        <v/>
      </c>
      <c r="AO761" s="28" t="str">
        <f aca="false">IF($Q761="","",IF(MATCH($Q761,$Q$2:$Q$3000,0)&lt;&gt;ROW()-1,"",COUNT($AO$1:$AO760)+1))</f>
        <v/>
      </c>
    </row>
    <row r="762" customFormat="false" ht="12.75" hidden="false" customHeight="true" outlineLevel="0" collapsed="false">
      <c r="W762" s="24" t="n">
        <f aca="false">IF($F762="",0,IFERROR(IF(ISNUMBER($F762),INT($F762),DATE(VALUE(MID(SUBSTITUTE(LEFT($F762,FIND(" ",$F762&amp;" ")-1),"/",REPT(" ",20)),41,20)),VALUE(LEFT(SUBSTITUTE(LEFT($F762,FIND(" ",$F762&amp;" ")-1),"/",REPT(" ",20)),20)),VALUE(MID(SUBSTITUTE(LEFT($F762,FIND(" ",$F762&amp;" ")-1),"/",REPT(" ",20)),21,20)))),0))</f>
        <v>0</v>
      </c>
      <c r="X762" s="25" t="str">
        <f aca="false">IF(ISNUMBER($N762),$N762*Validation!$B$5,"")</f>
        <v/>
      </c>
      <c r="Y762" s="26" t="str">
        <f aca="false">IF($A762="","",SUBSTITUTE(SUBSTITUTE(SUBSTITUTE(SUBSTITUTE(SUBSTITUTE(SUBSTITUTE(SUBSTITUTE(UPPER(TRIM($A762)),"Á","A"),"É","E"),"Í","I"),"Ó","O"),"Ú","U"),"Ñ","N"),"Ü","U"))</f>
        <v/>
      </c>
      <c r="Z762" s="26" t="str">
        <f aca="false">IF($Y762="","",LEFT($Y762,1)&amp;" "&amp;TRIM(RIGHT(SUBSTITUTE($Y762," ",REPT(" ",50)),50)))</f>
        <v/>
      </c>
      <c r="AA762" s="27" t="str">
        <f aca="false">IF($AF762="","",IF(COUNTIF(Validation!$U$19:$U$178,$AF762)&gt;0,"OK","NO MATCH"))</f>
        <v/>
      </c>
      <c r="AB762" s="27" t="str">
        <f aca="false">IF($W762=0,"",IF(AND($W762&gt;=Validation!$B$3,$W762&lt;=Validation!$C$3),"Yes","No"))</f>
        <v/>
      </c>
      <c r="AC762" s="26" t="str">
        <f aca="false">IF($A762="","",$AF762&amp;"|"&amp;TEXT($W762,"yyyy-mm-dd")&amp;"|"&amp;$J762&amp;"|"&amp;$N762)</f>
        <v/>
      </c>
      <c r="AD762" s="27" t="str">
        <f aca="false">IF($AC762="","",IF(COUNTIF($AC$2:$AC$3000,$AC762)&gt;1,"REVIEW","OK"))</f>
        <v/>
      </c>
      <c r="AE762" s="27" t="str">
        <f aca="false">IF(OR($W762=0,$O762=""),"",IF(IFERROR(IF(ISNUMBER($O762),INT($O762),DATE(VALUE(MID(SUBSTITUTE(LEFT($O762,FIND(" ",$O762&amp;" ")-1),"/",REPT(" ",20)),41,20)),VALUE(LEFT(SUBSTITUTE(LEFT($O762,FIND(" ",$O762&amp;" ")-1),"/",REPT(" ",20)),20)),VALUE(MID(SUBSTITUTE(LEFT($O762,FIND(" ",$O762&amp;" ")-1),"/",REPT(" ",20)),21,20)))),0)&gt;$W762,"Late","Same day"))</f>
        <v/>
      </c>
      <c r="AF762" s="26" t="str">
        <f aca="false">IF($A762="","",IFERROR(INDEX(Validation!$C$193:$C$217,MATCH($A762,Validation!$A$193:$A$217,0)),IF(COUNTIF(Validation!$U$19:$U$178,$Z762)&gt;0,$Z762,IF(COUNTIF(Validation!$S$19:$S$178,$AI762)=1,INDEX(Validation!$U$19:$U$178,MATCH($AI762,Validation!$S$19:$S$178,0)),$Z762))))</f>
        <v/>
      </c>
      <c r="AG762" s="27" t="str">
        <f aca="false">IF(COUNTA($A762:$U762)=0,"",IF($A762="","No name",IF($F762="","No date",IF($W762=0,"Date ilegible",IF(NOT(ISNUMBER($N762)),"Hours no numéricas",IF($AA762="NO MATCH","Person no identificada","OK"))))))</f>
        <v/>
      </c>
      <c r="AH762" s="27" t="str">
        <f aca="false">IF($W762=0,"No date",IF($W762&lt;Validation!$B$3,"Before period",IF($W762&gt;Validation!$C$3,"After period","In period")))</f>
        <v>No date</v>
      </c>
      <c r="AI762" s="26" t="str">
        <f aca="false">IF($Y762="","",TRIM(RIGHT(SUBSTITUTE($Y762," ",REPT(" ",50)),50)))</f>
        <v/>
      </c>
      <c r="AJ762" s="27" t="str">
        <f aca="false">IF($A762="","",IF(NOT(ISERROR(MATCH($A762,Validation!$A$193:$A$217,0))),"Manual mapping",IF(COUNTIF(Validation!$U$19:$U$178,$Z762)&gt;0,"Direct",IF(COUNTIF(Validation!$S$19:$S$178,$AI762)=1,"By surname","Unresolved"))))</f>
        <v/>
      </c>
      <c r="AK762" s="28" t="str">
        <f aca="false">IF($L762="","",IF(MATCH($L762,$L$2:$L$3000,0)&lt;&gt;ROW()-1,"",COUNT($AK$1:$AK761)+1))</f>
        <v/>
      </c>
      <c r="AL762" s="28" t="str">
        <f aca="false">IF($G762="","",IF(MATCH($G762,$G$2:$G$3000,0)&lt;&gt;ROW()-1,"",COUNT($AL$1:$AL761)+1))</f>
        <v/>
      </c>
      <c r="AM762" s="28" t="str">
        <f aca="false">IF($H762="","",IF(MATCH($H762,$H$2:$H$3000,0)&lt;&gt;ROW()-1,"",COUNT($AM$1:$AM761)+1))</f>
        <v/>
      </c>
      <c r="AN762" s="28" t="str">
        <f aca="false">IF($I762="","",IF(MATCH($I762,$I$2:$I$3000,0)&lt;&gt;ROW()-1,"",COUNT($AN$1:$AN761)+1))</f>
        <v/>
      </c>
      <c r="AO762" s="28" t="str">
        <f aca="false">IF($Q762="","",IF(MATCH($Q762,$Q$2:$Q$3000,0)&lt;&gt;ROW()-1,"",COUNT($AO$1:$AO761)+1))</f>
        <v/>
      </c>
    </row>
    <row r="763" customFormat="false" ht="12.75" hidden="false" customHeight="true" outlineLevel="0" collapsed="false">
      <c r="W763" s="24" t="n">
        <f aca="false">IF($F763="",0,IFERROR(IF(ISNUMBER($F763),INT($F763),DATE(VALUE(MID(SUBSTITUTE(LEFT($F763,FIND(" ",$F763&amp;" ")-1),"/",REPT(" ",20)),41,20)),VALUE(LEFT(SUBSTITUTE(LEFT($F763,FIND(" ",$F763&amp;" ")-1),"/",REPT(" ",20)),20)),VALUE(MID(SUBSTITUTE(LEFT($F763,FIND(" ",$F763&amp;" ")-1),"/",REPT(" ",20)),21,20)))),0))</f>
        <v>0</v>
      </c>
      <c r="X763" s="25" t="str">
        <f aca="false">IF(ISNUMBER($N763),$N763*Validation!$B$5,"")</f>
        <v/>
      </c>
      <c r="Y763" s="26" t="str">
        <f aca="false">IF($A763="","",SUBSTITUTE(SUBSTITUTE(SUBSTITUTE(SUBSTITUTE(SUBSTITUTE(SUBSTITUTE(SUBSTITUTE(UPPER(TRIM($A763)),"Á","A"),"É","E"),"Í","I"),"Ó","O"),"Ú","U"),"Ñ","N"),"Ü","U"))</f>
        <v/>
      </c>
      <c r="Z763" s="26" t="str">
        <f aca="false">IF($Y763="","",LEFT($Y763,1)&amp;" "&amp;TRIM(RIGHT(SUBSTITUTE($Y763," ",REPT(" ",50)),50)))</f>
        <v/>
      </c>
      <c r="AA763" s="27" t="str">
        <f aca="false">IF($AF763="","",IF(COUNTIF(Validation!$U$19:$U$178,$AF763)&gt;0,"OK","NO MATCH"))</f>
        <v/>
      </c>
      <c r="AB763" s="27" t="str">
        <f aca="false">IF($W763=0,"",IF(AND($W763&gt;=Validation!$B$3,$W763&lt;=Validation!$C$3),"Yes","No"))</f>
        <v/>
      </c>
      <c r="AC763" s="26" t="str">
        <f aca="false">IF($A763="","",$AF763&amp;"|"&amp;TEXT($W763,"yyyy-mm-dd")&amp;"|"&amp;$J763&amp;"|"&amp;$N763)</f>
        <v/>
      </c>
      <c r="AD763" s="27" t="str">
        <f aca="false">IF($AC763="","",IF(COUNTIF($AC$2:$AC$3000,$AC763)&gt;1,"REVIEW","OK"))</f>
        <v/>
      </c>
      <c r="AE763" s="27" t="str">
        <f aca="false">IF(OR($W763=0,$O763=""),"",IF(IFERROR(IF(ISNUMBER($O763),INT($O763),DATE(VALUE(MID(SUBSTITUTE(LEFT($O763,FIND(" ",$O763&amp;" ")-1),"/",REPT(" ",20)),41,20)),VALUE(LEFT(SUBSTITUTE(LEFT($O763,FIND(" ",$O763&amp;" ")-1),"/",REPT(" ",20)),20)),VALUE(MID(SUBSTITUTE(LEFT($O763,FIND(" ",$O763&amp;" ")-1),"/",REPT(" ",20)),21,20)))),0)&gt;$W763,"Late","Same day"))</f>
        <v/>
      </c>
      <c r="AF763" s="26" t="str">
        <f aca="false">IF($A763="","",IFERROR(INDEX(Validation!$C$193:$C$217,MATCH($A763,Validation!$A$193:$A$217,0)),IF(COUNTIF(Validation!$U$19:$U$178,$Z763)&gt;0,$Z763,IF(COUNTIF(Validation!$S$19:$S$178,$AI763)=1,INDEX(Validation!$U$19:$U$178,MATCH($AI763,Validation!$S$19:$S$178,0)),$Z763))))</f>
        <v/>
      </c>
      <c r="AG763" s="27" t="str">
        <f aca="false">IF(COUNTA($A763:$U763)=0,"",IF($A763="","No name",IF($F763="","No date",IF($W763=0,"Date ilegible",IF(NOT(ISNUMBER($N763)),"Hours no numéricas",IF($AA763="NO MATCH","Person no identificada","OK"))))))</f>
        <v/>
      </c>
      <c r="AH763" s="27" t="str">
        <f aca="false">IF($W763=0,"No date",IF($W763&lt;Validation!$B$3,"Before period",IF($W763&gt;Validation!$C$3,"After period","In period")))</f>
        <v>No date</v>
      </c>
      <c r="AI763" s="26" t="str">
        <f aca="false">IF($Y763="","",TRIM(RIGHT(SUBSTITUTE($Y763," ",REPT(" ",50)),50)))</f>
        <v/>
      </c>
      <c r="AJ763" s="27" t="str">
        <f aca="false">IF($A763="","",IF(NOT(ISERROR(MATCH($A763,Validation!$A$193:$A$217,0))),"Manual mapping",IF(COUNTIF(Validation!$U$19:$U$178,$Z763)&gt;0,"Direct",IF(COUNTIF(Validation!$S$19:$S$178,$AI763)=1,"By surname","Unresolved"))))</f>
        <v/>
      </c>
      <c r="AK763" s="28" t="str">
        <f aca="false">IF($L763="","",IF(MATCH($L763,$L$2:$L$3000,0)&lt;&gt;ROW()-1,"",COUNT($AK$1:$AK762)+1))</f>
        <v/>
      </c>
      <c r="AL763" s="28" t="str">
        <f aca="false">IF($G763="","",IF(MATCH($G763,$G$2:$G$3000,0)&lt;&gt;ROW()-1,"",COUNT($AL$1:$AL762)+1))</f>
        <v/>
      </c>
      <c r="AM763" s="28" t="str">
        <f aca="false">IF($H763="","",IF(MATCH($H763,$H$2:$H$3000,0)&lt;&gt;ROW()-1,"",COUNT($AM$1:$AM762)+1))</f>
        <v/>
      </c>
      <c r="AN763" s="28" t="str">
        <f aca="false">IF($I763="","",IF(MATCH($I763,$I$2:$I$3000,0)&lt;&gt;ROW()-1,"",COUNT($AN$1:$AN762)+1))</f>
        <v/>
      </c>
      <c r="AO763" s="28" t="str">
        <f aca="false">IF($Q763="","",IF(MATCH($Q763,$Q$2:$Q$3000,0)&lt;&gt;ROW()-1,"",COUNT($AO$1:$AO762)+1))</f>
        <v/>
      </c>
    </row>
    <row r="764" customFormat="false" ht="12.75" hidden="false" customHeight="true" outlineLevel="0" collapsed="false">
      <c r="W764" s="24" t="n">
        <f aca="false">IF($F764="",0,IFERROR(IF(ISNUMBER($F764),INT($F764),DATE(VALUE(MID(SUBSTITUTE(LEFT($F764,FIND(" ",$F764&amp;" ")-1),"/",REPT(" ",20)),41,20)),VALUE(LEFT(SUBSTITUTE(LEFT($F764,FIND(" ",$F764&amp;" ")-1),"/",REPT(" ",20)),20)),VALUE(MID(SUBSTITUTE(LEFT($F764,FIND(" ",$F764&amp;" ")-1),"/",REPT(" ",20)),21,20)))),0))</f>
        <v>0</v>
      </c>
      <c r="X764" s="25" t="str">
        <f aca="false">IF(ISNUMBER($N764),$N764*Validation!$B$5,"")</f>
        <v/>
      </c>
      <c r="Y764" s="26" t="str">
        <f aca="false">IF($A764="","",SUBSTITUTE(SUBSTITUTE(SUBSTITUTE(SUBSTITUTE(SUBSTITUTE(SUBSTITUTE(SUBSTITUTE(UPPER(TRIM($A764)),"Á","A"),"É","E"),"Í","I"),"Ó","O"),"Ú","U"),"Ñ","N"),"Ü","U"))</f>
        <v/>
      </c>
      <c r="Z764" s="26" t="str">
        <f aca="false">IF($Y764="","",LEFT($Y764,1)&amp;" "&amp;TRIM(RIGHT(SUBSTITUTE($Y764," ",REPT(" ",50)),50)))</f>
        <v/>
      </c>
      <c r="AA764" s="27" t="str">
        <f aca="false">IF($AF764="","",IF(COUNTIF(Validation!$U$19:$U$178,$AF764)&gt;0,"OK","NO MATCH"))</f>
        <v/>
      </c>
      <c r="AB764" s="27" t="str">
        <f aca="false">IF($W764=0,"",IF(AND($W764&gt;=Validation!$B$3,$W764&lt;=Validation!$C$3),"Yes","No"))</f>
        <v/>
      </c>
      <c r="AC764" s="26" t="str">
        <f aca="false">IF($A764="","",$AF764&amp;"|"&amp;TEXT($W764,"yyyy-mm-dd")&amp;"|"&amp;$J764&amp;"|"&amp;$N764)</f>
        <v/>
      </c>
      <c r="AD764" s="27" t="str">
        <f aca="false">IF($AC764="","",IF(COUNTIF($AC$2:$AC$3000,$AC764)&gt;1,"REVIEW","OK"))</f>
        <v/>
      </c>
      <c r="AE764" s="27" t="str">
        <f aca="false">IF(OR($W764=0,$O764=""),"",IF(IFERROR(IF(ISNUMBER($O764),INT($O764),DATE(VALUE(MID(SUBSTITUTE(LEFT($O764,FIND(" ",$O764&amp;" ")-1),"/",REPT(" ",20)),41,20)),VALUE(LEFT(SUBSTITUTE(LEFT($O764,FIND(" ",$O764&amp;" ")-1),"/",REPT(" ",20)),20)),VALUE(MID(SUBSTITUTE(LEFT($O764,FIND(" ",$O764&amp;" ")-1),"/",REPT(" ",20)),21,20)))),0)&gt;$W764,"Late","Same day"))</f>
        <v/>
      </c>
      <c r="AF764" s="26" t="str">
        <f aca="false">IF($A764="","",IFERROR(INDEX(Validation!$C$193:$C$217,MATCH($A764,Validation!$A$193:$A$217,0)),IF(COUNTIF(Validation!$U$19:$U$178,$Z764)&gt;0,$Z764,IF(COUNTIF(Validation!$S$19:$S$178,$AI764)=1,INDEX(Validation!$U$19:$U$178,MATCH($AI764,Validation!$S$19:$S$178,0)),$Z764))))</f>
        <v/>
      </c>
      <c r="AG764" s="27" t="str">
        <f aca="false">IF(COUNTA($A764:$U764)=0,"",IF($A764="","No name",IF($F764="","No date",IF($W764=0,"Date ilegible",IF(NOT(ISNUMBER($N764)),"Hours no numéricas",IF($AA764="NO MATCH","Person no identificada","OK"))))))</f>
        <v/>
      </c>
      <c r="AH764" s="27" t="str">
        <f aca="false">IF($W764=0,"No date",IF($W764&lt;Validation!$B$3,"Before period",IF($W764&gt;Validation!$C$3,"After period","In period")))</f>
        <v>No date</v>
      </c>
      <c r="AI764" s="26" t="str">
        <f aca="false">IF($Y764="","",TRIM(RIGHT(SUBSTITUTE($Y764," ",REPT(" ",50)),50)))</f>
        <v/>
      </c>
      <c r="AJ764" s="27" t="str">
        <f aca="false">IF($A764="","",IF(NOT(ISERROR(MATCH($A764,Validation!$A$193:$A$217,0))),"Manual mapping",IF(COUNTIF(Validation!$U$19:$U$178,$Z764)&gt;0,"Direct",IF(COUNTIF(Validation!$S$19:$S$178,$AI764)=1,"By surname","Unresolved"))))</f>
        <v/>
      </c>
      <c r="AK764" s="28" t="str">
        <f aca="false">IF($L764="","",IF(MATCH($L764,$L$2:$L$3000,0)&lt;&gt;ROW()-1,"",COUNT($AK$1:$AK763)+1))</f>
        <v/>
      </c>
      <c r="AL764" s="28" t="str">
        <f aca="false">IF($G764="","",IF(MATCH($G764,$G$2:$G$3000,0)&lt;&gt;ROW()-1,"",COUNT($AL$1:$AL763)+1))</f>
        <v/>
      </c>
      <c r="AM764" s="28" t="str">
        <f aca="false">IF($H764="","",IF(MATCH($H764,$H$2:$H$3000,0)&lt;&gt;ROW()-1,"",COUNT($AM$1:$AM763)+1))</f>
        <v/>
      </c>
      <c r="AN764" s="28" t="str">
        <f aca="false">IF($I764="","",IF(MATCH($I764,$I$2:$I$3000,0)&lt;&gt;ROW()-1,"",COUNT($AN$1:$AN763)+1))</f>
        <v/>
      </c>
      <c r="AO764" s="28" t="str">
        <f aca="false">IF($Q764="","",IF(MATCH($Q764,$Q$2:$Q$3000,0)&lt;&gt;ROW()-1,"",COUNT($AO$1:$AO763)+1))</f>
        <v/>
      </c>
    </row>
    <row r="765" customFormat="false" ht="12.75" hidden="false" customHeight="true" outlineLevel="0" collapsed="false">
      <c r="W765" s="24" t="n">
        <f aca="false">IF($F765="",0,IFERROR(IF(ISNUMBER($F765),INT($F765),DATE(VALUE(MID(SUBSTITUTE(LEFT($F765,FIND(" ",$F765&amp;" ")-1),"/",REPT(" ",20)),41,20)),VALUE(LEFT(SUBSTITUTE(LEFT($F765,FIND(" ",$F765&amp;" ")-1),"/",REPT(" ",20)),20)),VALUE(MID(SUBSTITUTE(LEFT($F765,FIND(" ",$F765&amp;" ")-1),"/",REPT(" ",20)),21,20)))),0))</f>
        <v>0</v>
      </c>
      <c r="X765" s="25" t="str">
        <f aca="false">IF(ISNUMBER($N765),$N765*Validation!$B$5,"")</f>
        <v/>
      </c>
      <c r="Y765" s="26" t="str">
        <f aca="false">IF($A765="","",SUBSTITUTE(SUBSTITUTE(SUBSTITUTE(SUBSTITUTE(SUBSTITUTE(SUBSTITUTE(SUBSTITUTE(UPPER(TRIM($A765)),"Á","A"),"É","E"),"Í","I"),"Ó","O"),"Ú","U"),"Ñ","N"),"Ü","U"))</f>
        <v/>
      </c>
      <c r="Z765" s="26" t="str">
        <f aca="false">IF($Y765="","",LEFT($Y765,1)&amp;" "&amp;TRIM(RIGHT(SUBSTITUTE($Y765," ",REPT(" ",50)),50)))</f>
        <v/>
      </c>
      <c r="AA765" s="27" t="str">
        <f aca="false">IF($AF765="","",IF(COUNTIF(Validation!$U$19:$U$178,$AF765)&gt;0,"OK","NO MATCH"))</f>
        <v/>
      </c>
      <c r="AB765" s="27" t="str">
        <f aca="false">IF($W765=0,"",IF(AND($W765&gt;=Validation!$B$3,$W765&lt;=Validation!$C$3),"Yes","No"))</f>
        <v/>
      </c>
      <c r="AC765" s="26" t="str">
        <f aca="false">IF($A765="","",$AF765&amp;"|"&amp;TEXT($W765,"yyyy-mm-dd")&amp;"|"&amp;$J765&amp;"|"&amp;$N765)</f>
        <v/>
      </c>
      <c r="AD765" s="27" t="str">
        <f aca="false">IF($AC765="","",IF(COUNTIF($AC$2:$AC$3000,$AC765)&gt;1,"REVIEW","OK"))</f>
        <v/>
      </c>
      <c r="AE765" s="27" t="str">
        <f aca="false">IF(OR($W765=0,$O765=""),"",IF(IFERROR(IF(ISNUMBER($O765),INT($O765),DATE(VALUE(MID(SUBSTITUTE(LEFT($O765,FIND(" ",$O765&amp;" ")-1),"/",REPT(" ",20)),41,20)),VALUE(LEFT(SUBSTITUTE(LEFT($O765,FIND(" ",$O765&amp;" ")-1),"/",REPT(" ",20)),20)),VALUE(MID(SUBSTITUTE(LEFT($O765,FIND(" ",$O765&amp;" ")-1),"/",REPT(" ",20)),21,20)))),0)&gt;$W765,"Late","Same day"))</f>
        <v/>
      </c>
      <c r="AF765" s="26" t="str">
        <f aca="false">IF($A765="","",IFERROR(INDEX(Validation!$C$193:$C$217,MATCH($A765,Validation!$A$193:$A$217,0)),IF(COUNTIF(Validation!$U$19:$U$178,$Z765)&gt;0,$Z765,IF(COUNTIF(Validation!$S$19:$S$178,$AI765)=1,INDEX(Validation!$U$19:$U$178,MATCH($AI765,Validation!$S$19:$S$178,0)),$Z765))))</f>
        <v/>
      </c>
      <c r="AG765" s="27" t="str">
        <f aca="false">IF(COUNTA($A765:$U765)=0,"",IF($A765="","No name",IF($F765="","No date",IF($W765=0,"Date ilegible",IF(NOT(ISNUMBER($N765)),"Hours no numéricas",IF($AA765="NO MATCH","Person no identificada","OK"))))))</f>
        <v/>
      </c>
      <c r="AH765" s="27" t="str">
        <f aca="false">IF($W765=0,"No date",IF($W765&lt;Validation!$B$3,"Before period",IF($W765&gt;Validation!$C$3,"After period","In period")))</f>
        <v>No date</v>
      </c>
      <c r="AI765" s="26" t="str">
        <f aca="false">IF($Y765="","",TRIM(RIGHT(SUBSTITUTE($Y765," ",REPT(" ",50)),50)))</f>
        <v/>
      </c>
      <c r="AJ765" s="27" t="str">
        <f aca="false">IF($A765="","",IF(NOT(ISERROR(MATCH($A765,Validation!$A$193:$A$217,0))),"Manual mapping",IF(COUNTIF(Validation!$U$19:$U$178,$Z765)&gt;0,"Direct",IF(COUNTIF(Validation!$S$19:$S$178,$AI765)=1,"By surname","Unresolved"))))</f>
        <v/>
      </c>
      <c r="AK765" s="28" t="str">
        <f aca="false">IF($L765="","",IF(MATCH($L765,$L$2:$L$3000,0)&lt;&gt;ROW()-1,"",COUNT($AK$1:$AK764)+1))</f>
        <v/>
      </c>
      <c r="AL765" s="28" t="str">
        <f aca="false">IF($G765="","",IF(MATCH($G765,$G$2:$G$3000,0)&lt;&gt;ROW()-1,"",COUNT($AL$1:$AL764)+1))</f>
        <v/>
      </c>
      <c r="AM765" s="28" t="str">
        <f aca="false">IF($H765="","",IF(MATCH($H765,$H$2:$H$3000,0)&lt;&gt;ROW()-1,"",COUNT($AM$1:$AM764)+1))</f>
        <v/>
      </c>
      <c r="AN765" s="28" t="str">
        <f aca="false">IF($I765="","",IF(MATCH($I765,$I$2:$I$3000,0)&lt;&gt;ROW()-1,"",COUNT($AN$1:$AN764)+1))</f>
        <v/>
      </c>
      <c r="AO765" s="28" t="str">
        <f aca="false">IF($Q765="","",IF(MATCH($Q765,$Q$2:$Q$3000,0)&lt;&gt;ROW()-1,"",COUNT($AO$1:$AO764)+1))</f>
        <v/>
      </c>
    </row>
    <row r="766" customFormat="false" ht="12.75" hidden="false" customHeight="true" outlineLevel="0" collapsed="false">
      <c r="W766" s="24" t="n">
        <f aca="false">IF($F766="",0,IFERROR(IF(ISNUMBER($F766),INT($F766),DATE(VALUE(MID(SUBSTITUTE(LEFT($F766,FIND(" ",$F766&amp;" ")-1),"/",REPT(" ",20)),41,20)),VALUE(LEFT(SUBSTITUTE(LEFT($F766,FIND(" ",$F766&amp;" ")-1),"/",REPT(" ",20)),20)),VALUE(MID(SUBSTITUTE(LEFT($F766,FIND(" ",$F766&amp;" ")-1),"/",REPT(" ",20)),21,20)))),0))</f>
        <v>0</v>
      </c>
      <c r="X766" s="25" t="str">
        <f aca="false">IF(ISNUMBER($N766),$N766*Validation!$B$5,"")</f>
        <v/>
      </c>
      <c r="Y766" s="26" t="str">
        <f aca="false">IF($A766="","",SUBSTITUTE(SUBSTITUTE(SUBSTITUTE(SUBSTITUTE(SUBSTITUTE(SUBSTITUTE(SUBSTITUTE(UPPER(TRIM($A766)),"Á","A"),"É","E"),"Í","I"),"Ó","O"),"Ú","U"),"Ñ","N"),"Ü","U"))</f>
        <v/>
      </c>
      <c r="Z766" s="26" t="str">
        <f aca="false">IF($Y766="","",LEFT($Y766,1)&amp;" "&amp;TRIM(RIGHT(SUBSTITUTE($Y766," ",REPT(" ",50)),50)))</f>
        <v/>
      </c>
      <c r="AA766" s="27" t="str">
        <f aca="false">IF($AF766="","",IF(COUNTIF(Validation!$U$19:$U$178,$AF766)&gt;0,"OK","NO MATCH"))</f>
        <v/>
      </c>
      <c r="AB766" s="27" t="str">
        <f aca="false">IF($W766=0,"",IF(AND($W766&gt;=Validation!$B$3,$W766&lt;=Validation!$C$3),"Yes","No"))</f>
        <v/>
      </c>
      <c r="AC766" s="26" t="str">
        <f aca="false">IF($A766="","",$AF766&amp;"|"&amp;TEXT($W766,"yyyy-mm-dd")&amp;"|"&amp;$J766&amp;"|"&amp;$N766)</f>
        <v/>
      </c>
      <c r="AD766" s="27" t="str">
        <f aca="false">IF($AC766="","",IF(COUNTIF($AC$2:$AC$3000,$AC766)&gt;1,"REVIEW","OK"))</f>
        <v/>
      </c>
      <c r="AE766" s="27" t="str">
        <f aca="false">IF(OR($W766=0,$O766=""),"",IF(IFERROR(IF(ISNUMBER($O766),INT($O766),DATE(VALUE(MID(SUBSTITUTE(LEFT($O766,FIND(" ",$O766&amp;" ")-1),"/",REPT(" ",20)),41,20)),VALUE(LEFT(SUBSTITUTE(LEFT($O766,FIND(" ",$O766&amp;" ")-1),"/",REPT(" ",20)),20)),VALUE(MID(SUBSTITUTE(LEFT($O766,FIND(" ",$O766&amp;" ")-1),"/",REPT(" ",20)),21,20)))),0)&gt;$W766,"Late","Same day"))</f>
        <v/>
      </c>
      <c r="AF766" s="26" t="str">
        <f aca="false">IF($A766="","",IFERROR(INDEX(Validation!$C$193:$C$217,MATCH($A766,Validation!$A$193:$A$217,0)),IF(COUNTIF(Validation!$U$19:$U$178,$Z766)&gt;0,$Z766,IF(COUNTIF(Validation!$S$19:$S$178,$AI766)=1,INDEX(Validation!$U$19:$U$178,MATCH($AI766,Validation!$S$19:$S$178,0)),$Z766))))</f>
        <v/>
      </c>
      <c r="AG766" s="27" t="str">
        <f aca="false">IF(COUNTA($A766:$U766)=0,"",IF($A766="","No name",IF($F766="","No date",IF($W766=0,"Date ilegible",IF(NOT(ISNUMBER($N766)),"Hours no numéricas",IF($AA766="NO MATCH","Person no identificada","OK"))))))</f>
        <v/>
      </c>
      <c r="AH766" s="27" t="str">
        <f aca="false">IF($W766=0,"No date",IF($W766&lt;Validation!$B$3,"Before period",IF($W766&gt;Validation!$C$3,"After period","In period")))</f>
        <v>No date</v>
      </c>
      <c r="AI766" s="26" t="str">
        <f aca="false">IF($Y766="","",TRIM(RIGHT(SUBSTITUTE($Y766," ",REPT(" ",50)),50)))</f>
        <v/>
      </c>
      <c r="AJ766" s="27" t="str">
        <f aca="false">IF($A766="","",IF(NOT(ISERROR(MATCH($A766,Validation!$A$193:$A$217,0))),"Manual mapping",IF(COUNTIF(Validation!$U$19:$U$178,$Z766)&gt;0,"Direct",IF(COUNTIF(Validation!$S$19:$S$178,$AI766)=1,"By surname","Unresolved"))))</f>
        <v/>
      </c>
      <c r="AK766" s="28" t="str">
        <f aca="false">IF($L766="","",IF(MATCH($L766,$L$2:$L$3000,0)&lt;&gt;ROW()-1,"",COUNT($AK$1:$AK765)+1))</f>
        <v/>
      </c>
      <c r="AL766" s="28" t="str">
        <f aca="false">IF($G766="","",IF(MATCH($G766,$G$2:$G$3000,0)&lt;&gt;ROW()-1,"",COUNT($AL$1:$AL765)+1))</f>
        <v/>
      </c>
      <c r="AM766" s="28" t="str">
        <f aca="false">IF($H766="","",IF(MATCH($H766,$H$2:$H$3000,0)&lt;&gt;ROW()-1,"",COUNT($AM$1:$AM765)+1))</f>
        <v/>
      </c>
      <c r="AN766" s="28" t="str">
        <f aca="false">IF($I766="","",IF(MATCH($I766,$I$2:$I$3000,0)&lt;&gt;ROW()-1,"",COUNT($AN$1:$AN765)+1))</f>
        <v/>
      </c>
      <c r="AO766" s="28" t="str">
        <f aca="false">IF($Q766="","",IF(MATCH($Q766,$Q$2:$Q$3000,0)&lt;&gt;ROW()-1,"",COUNT($AO$1:$AO765)+1))</f>
        <v/>
      </c>
    </row>
    <row r="767" customFormat="false" ht="12.75" hidden="false" customHeight="true" outlineLevel="0" collapsed="false">
      <c r="W767" s="24" t="n">
        <f aca="false">IF($F767="",0,IFERROR(IF(ISNUMBER($F767),INT($F767),DATE(VALUE(MID(SUBSTITUTE(LEFT($F767,FIND(" ",$F767&amp;" ")-1),"/",REPT(" ",20)),41,20)),VALUE(LEFT(SUBSTITUTE(LEFT($F767,FIND(" ",$F767&amp;" ")-1),"/",REPT(" ",20)),20)),VALUE(MID(SUBSTITUTE(LEFT($F767,FIND(" ",$F767&amp;" ")-1),"/",REPT(" ",20)),21,20)))),0))</f>
        <v>0</v>
      </c>
      <c r="X767" s="25" t="str">
        <f aca="false">IF(ISNUMBER($N767),$N767*Validation!$B$5,"")</f>
        <v/>
      </c>
      <c r="Y767" s="26" t="str">
        <f aca="false">IF($A767="","",SUBSTITUTE(SUBSTITUTE(SUBSTITUTE(SUBSTITUTE(SUBSTITUTE(SUBSTITUTE(SUBSTITUTE(UPPER(TRIM($A767)),"Á","A"),"É","E"),"Í","I"),"Ó","O"),"Ú","U"),"Ñ","N"),"Ü","U"))</f>
        <v/>
      </c>
      <c r="Z767" s="26" t="str">
        <f aca="false">IF($Y767="","",LEFT($Y767,1)&amp;" "&amp;TRIM(RIGHT(SUBSTITUTE($Y767," ",REPT(" ",50)),50)))</f>
        <v/>
      </c>
      <c r="AA767" s="27" t="str">
        <f aca="false">IF($AF767="","",IF(COUNTIF(Validation!$U$19:$U$178,$AF767)&gt;0,"OK","NO MATCH"))</f>
        <v/>
      </c>
      <c r="AB767" s="27" t="str">
        <f aca="false">IF($W767=0,"",IF(AND($W767&gt;=Validation!$B$3,$W767&lt;=Validation!$C$3),"Yes","No"))</f>
        <v/>
      </c>
      <c r="AC767" s="26" t="str">
        <f aca="false">IF($A767="","",$AF767&amp;"|"&amp;TEXT($W767,"yyyy-mm-dd")&amp;"|"&amp;$J767&amp;"|"&amp;$N767)</f>
        <v/>
      </c>
      <c r="AD767" s="27" t="str">
        <f aca="false">IF($AC767="","",IF(COUNTIF($AC$2:$AC$3000,$AC767)&gt;1,"REVIEW","OK"))</f>
        <v/>
      </c>
      <c r="AE767" s="27" t="str">
        <f aca="false">IF(OR($W767=0,$O767=""),"",IF(IFERROR(IF(ISNUMBER($O767),INT($O767),DATE(VALUE(MID(SUBSTITUTE(LEFT($O767,FIND(" ",$O767&amp;" ")-1),"/",REPT(" ",20)),41,20)),VALUE(LEFT(SUBSTITUTE(LEFT($O767,FIND(" ",$O767&amp;" ")-1),"/",REPT(" ",20)),20)),VALUE(MID(SUBSTITUTE(LEFT($O767,FIND(" ",$O767&amp;" ")-1),"/",REPT(" ",20)),21,20)))),0)&gt;$W767,"Late","Same day"))</f>
        <v/>
      </c>
      <c r="AF767" s="26" t="str">
        <f aca="false">IF($A767="","",IFERROR(INDEX(Validation!$C$193:$C$217,MATCH($A767,Validation!$A$193:$A$217,0)),IF(COUNTIF(Validation!$U$19:$U$178,$Z767)&gt;0,$Z767,IF(COUNTIF(Validation!$S$19:$S$178,$AI767)=1,INDEX(Validation!$U$19:$U$178,MATCH($AI767,Validation!$S$19:$S$178,0)),$Z767))))</f>
        <v/>
      </c>
      <c r="AG767" s="27" t="str">
        <f aca="false">IF(COUNTA($A767:$U767)=0,"",IF($A767="","No name",IF($F767="","No date",IF($W767=0,"Date ilegible",IF(NOT(ISNUMBER($N767)),"Hours no numéricas",IF($AA767="NO MATCH","Person no identificada","OK"))))))</f>
        <v/>
      </c>
      <c r="AH767" s="27" t="str">
        <f aca="false">IF($W767=0,"No date",IF($W767&lt;Validation!$B$3,"Before period",IF($W767&gt;Validation!$C$3,"After period","In period")))</f>
        <v>No date</v>
      </c>
      <c r="AI767" s="26" t="str">
        <f aca="false">IF($Y767="","",TRIM(RIGHT(SUBSTITUTE($Y767," ",REPT(" ",50)),50)))</f>
        <v/>
      </c>
      <c r="AJ767" s="27" t="str">
        <f aca="false">IF($A767="","",IF(NOT(ISERROR(MATCH($A767,Validation!$A$193:$A$217,0))),"Manual mapping",IF(COUNTIF(Validation!$U$19:$U$178,$Z767)&gt;0,"Direct",IF(COUNTIF(Validation!$S$19:$S$178,$AI767)=1,"By surname","Unresolved"))))</f>
        <v/>
      </c>
      <c r="AK767" s="28" t="str">
        <f aca="false">IF($L767="","",IF(MATCH($L767,$L$2:$L$3000,0)&lt;&gt;ROW()-1,"",COUNT($AK$1:$AK766)+1))</f>
        <v/>
      </c>
      <c r="AL767" s="28" t="str">
        <f aca="false">IF($G767="","",IF(MATCH($G767,$G$2:$G$3000,0)&lt;&gt;ROW()-1,"",COUNT($AL$1:$AL766)+1))</f>
        <v/>
      </c>
      <c r="AM767" s="28" t="str">
        <f aca="false">IF($H767="","",IF(MATCH($H767,$H$2:$H$3000,0)&lt;&gt;ROW()-1,"",COUNT($AM$1:$AM766)+1))</f>
        <v/>
      </c>
      <c r="AN767" s="28" t="str">
        <f aca="false">IF($I767="","",IF(MATCH($I767,$I$2:$I$3000,0)&lt;&gt;ROW()-1,"",COUNT($AN$1:$AN766)+1))</f>
        <v/>
      </c>
      <c r="AO767" s="28" t="str">
        <f aca="false">IF($Q767="","",IF(MATCH($Q767,$Q$2:$Q$3000,0)&lt;&gt;ROW()-1,"",COUNT($AO$1:$AO766)+1))</f>
        <v/>
      </c>
    </row>
    <row r="768" customFormat="false" ht="12.75" hidden="false" customHeight="true" outlineLevel="0" collapsed="false">
      <c r="W768" s="24" t="n">
        <f aca="false">IF($F768="",0,IFERROR(IF(ISNUMBER($F768),INT($F768),DATE(VALUE(MID(SUBSTITUTE(LEFT($F768,FIND(" ",$F768&amp;" ")-1),"/",REPT(" ",20)),41,20)),VALUE(LEFT(SUBSTITUTE(LEFT($F768,FIND(" ",$F768&amp;" ")-1),"/",REPT(" ",20)),20)),VALUE(MID(SUBSTITUTE(LEFT($F768,FIND(" ",$F768&amp;" ")-1),"/",REPT(" ",20)),21,20)))),0))</f>
        <v>0</v>
      </c>
      <c r="X768" s="25" t="str">
        <f aca="false">IF(ISNUMBER($N768),$N768*Validation!$B$5,"")</f>
        <v/>
      </c>
      <c r="Y768" s="26" t="str">
        <f aca="false">IF($A768="","",SUBSTITUTE(SUBSTITUTE(SUBSTITUTE(SUBSTITUTE(SUBSTITUTE(SUBSTITUTE(SUBSTITUTE(UPPER(TRIM($A768)),"Á","A"),"É","E"),"Í","I"),"Ó","O"),"Ú","U"),"Ñ","N"),"Ü","U"))</f>
        <v/>
      </c>
      <c r="Z768" s="26" t="str">
        <f aca="false">IF($Y768="","",LEFT($Y768,1)&amp;" "&amp;TRIM(RIGHT(SUBSTITUTE($Y768," ",REPT(" ",50)),50)))</f>
        <v/>
      </c>
      <c r="AA768" s="27" t="str">
        <f aca="false">IF($AF768="","",IF(COUNTIF(Validation!$U$19:$U$178,$AF768)&gt;0,"OK","NO MATCH"))</f>
        <v/>
      </c>
      <c r="AB768" s="27" t="str">
        <f aca="false">IF($W768=0,"",IF(AND($W768&gt;=Validation!$B$3,$W768&lt;=Validation!$C$3),"Yes","No"))</f>
        <v/>
      </c>
      <c r="AC768" s="26" t="str">
        <f aca="false">IF($A768="","",$AF768&amp;"|"&amp;TEXT($W768,"yyyy-mm-dd")&amp;"|"&amp;$J768&amp;"|"&amp;$N768)</f>
        <v/>
      </c>
      <c r="AD768" s="27" t="str">
        <f aca="false">IF($AC768="","",IF(COUNTIF($AC$2:$AC$3000,$AC768)&gt;1,"REVIEW","OK"))</f>
        <v/>
      </c>
      <c r="AE768" s="27" t="str">
        <f aca="false">IF(OR($W768=0,$O768=""),"",IF(IFERROR(IF(ISNUMBER($O768),INT($O768),DATE(VALUE(MID(SUBSTITUTE(LEFT($O768,FIND(" ",$O768&amp;" ")-1),"/",REPT(" ",20)),41,20)),VALUE(LEFT(SUBSTITUTE(LEFT($O768,FIND(" ",$O768&amp;" ")-1),"/",REPT(" ",20)),20)),VALUE(MID(SUBSTITUTE(LEFT($O768,FIND(" ",$O768&amp;" ")-1),"/",REPT(" ",20)),21,20)))),0)&gt;$W768,"Late","Same day"))</f>
        <v/>
      </c>
      <c r="AF768" s="26" t="str">
        <f aca="false">IF($A768="","",IFERROR(INDEX(Validation!$C$193:$C$217,MATCH($A768,Validation!$A$193:$A$217,0)),IF(COUNTIF(Validation!$U$19:$U$178,$Z768)&gt;0,$Z768,IF(COUNTIF(Validation!$S$19:$S$178,$AI768)=1,INDEX(Validation!$U$19:$U$178,MATCH($AI768,Validation!$S$19:$S$178,0)),$Z768))))</f>
        <v/>
      </c>
      <c r="AG768" s="27" t="str">
        <f aca="false">IF(COUNTA($A768:$U768)=0,"",IF($A768="","No name",IF($F768="","No date",IF($W768=0,"Date ilegible",IF(NOT(ISNUMBER($N768)),"Hours no numéricas",IF($AA768="NO MATCH","Person no identificada","OK"))))))</f>
        <v/>
      </c>
      <c r="AH768" s="27" t="str">
        <f aca="false">IF($W768=0,"No date",IF($W768&lt;Validation!$B$3,"Before period",IF($W768&gt;Validation!$C$3,"After period","In period")))</f>
        <v>No date</v>
      </c>
      <c r="AI768" s="26" t="str">
        <f aca="false">IF($Y768="","",TRIM(RIGHT(SUBSTITUTE($Y768," ",REPT(" ",50)),50)))</f>
        <v/>
      </c>
      <c r="AJ768" s="27" t="str">
        <f aca="false">IF($A768="","",IF(NOT(ISERROR(MATCH($A768,Validation!$A$193:$A$217,0))),"Manual mapping",IF(COUNTIF(Validation!$U$19:$U$178,$Z768)&gt;0,"Direct",IF(COUNTIF(Validation!$S$19:$S$178,$AI768)=1,"By surname","Unresolved"))))</f>
        <v/>
      </c>
      <c r="AK768" s="28" t="str">
        <f aca="false">IF($L768="","",IF(MATCH($L768,$L$2:$L$3000,0)&lt;&gt;ROW()-1,"",COUNT($AK$1:$AK767)+1))</f>
        <v/>
      </c>
      <c r="AL768" s="28" t="str">
        <f aca="false">IF($G768="","",IF(MATCH($G768,$G$2:$G$3000,0)&lt;&gt;ROW()-1,"",COUNT($AL$1:$AL767)+1))</f>
        <v/>
      </c>
      <c r="AM768" s="28" t="str">
        <f aca="false">IF($H768="","",IF(MATCH($H768,$H$2:$H$3000,0)&lt;&gt;ROW()-1,"",COUNT($AM$1:$AM767)+1))</f>
        <v/>
      </c>
      <c r="AN768" s="28" t="str">
        <f aca="false">IF($I768="","",IF(MATCH($I768,$I$2:$I$3000,0)&lt;&gt;ROW()-1,"",COUNT($AN$1:$AN767)+1))</f>
        <v/>
      </c>
      <c r="AO768" s="28" t="str">
        <f aca="false">IF($Q768="","",IF(MATCH($Q768,$Q$2:$Q$3000,0)&lt;&gt;ROW()-1,"",COUNT($AO$1:$AO767)+1))</f>
        <v/>
      </c>
    </row>
    <row r="769" customFormat="false" ht="12.75" hidden="false" customHeight="true" outlineLevel="0" collapsed="false">
      <c r="W769" s="24" t="n">
        <f aca="false">IF($F769="",0,IFERROR(IF(ISNUMBER($F769),INT($F769),DATE(VALUE(MID(SUBSTITUTE(LEFT($F769,FIND(" ",$F769&amp;" ")-1),"/",REPT(" ",20)),41,20)),VALUE(LEFT(SUBSTITUTE(LEFT($F769,FIND(" ",$F769&amp;" ")-1),"/",REPT(" ",20)),20)),VALUE(MID(SUBSTITUTE(LEFT($F769,FIND(" ",$F769&amp;" ")-1),"/",REPT(" ",20)),21,20)))),0))</f>
        <v>0</v>
      </c>
      <c r="X769" s="25" t="str">
        <f aca="false">IF(ISNUMBER($N769),$N769*Validation!$B$5,"")</f>
        <v/>
      </c>
      <c r="Y769" s="26" t="str">
        <f aca="false">IF($A769="","",SUBSTITUTE(SUBSTITUTE(SUBSTITUTE(SUBSTITUTE(SUBSTITUTE(SUBSTITUTE(SUBSTITUTE(UPPER(TRIM($A769)),"Á","A"),"É","E"),"Í","I"),"Ó","O"),"Ú","U"),"Ñ","N"),"Ü","U"))</f>
        <v/>
      </c>
      <c r="Z769" s="26" t="str">
        <f aca="false">IF($Y769="","",LEFT($Y769,1)&amp;" "&amp;TRIM(RIGHT(SUBSTITUTE($Y769," ",REPT(" ",50)),50)))</f>
        <v/>
      </c>
      <c r="AA769" s="27" t="str">
        <f aca="false">IF($AF769="","",IF(COUNTIF(Validation!$U$19:$U$178,$AF769)&gt;0,"OK","NO MATCH"))</f>
        <v/>
      </c>
      <c r="AB769" s="27" t="str">
        <f aca="false">IF($W769=0,"",IF(AND($W769&gt;=Validation!$B$3,$W769&lt;=Validation!$C$3),"Yes","No"))</f>
        <v/>
      </c>
      <c r="AC769" s="26" t="str">
        <f aca="false">IF($A769="","",$AF769&amp;"|"&amp;TEXT($W769,"yyyy-mm-dd")&amp;"|"&amp;$J769&amp;"|"&amp;$N769)</f>
        <v/>
      </c>
      <c r="AD769" s="27" t="str">
        <f aca="false">IF($AC769="","",IF(COUNTIF($AC$2:$AC$3000,$AC769)&gt;1,"REVIEW","OK"))</f>
        <v/>
      </c>
      <c r="AE769" s="27" t="str">
        <f aca="false">IF(OR($W769=0,$O769=""),"",IF(IFERROR(IF(ISNUMBER($O769),INT($O769),DATE(VALUE(MID(SUBSTITUTE(LEFT($O769,FIND(" ",$O769&amp;" ")-1),"/",REPT(" ",20)),41,20)),VALUE(LEFT(SUBSTITUTE(LEFT($O769,FIND(" ",$O769&amp;" ")-1),"/",REPT(" ",20)),20)),VALUE(MID(SUBSTITUTE(LEFT($O769,FIND(" ",$O769&amp;" ")-1),"/",REPT(" ",20)),21,20)))),0)&gt;$W769,"Late","Same day"))</f>
        <v/>
      </c>
      <c r="AF769" s="26" t="str">
        <f aca="false">IF($A769="","",IFERROR(INDEX(Validation!$C$193:$C$217,MATCH($A769,Validation!$A$193:$A$217,0)),IF(COUNTIF(Validation!$U$19:$U$178,$Z769)&gt;0,$Z769,IF(COUNTIF(Validation!$S$19:$S$178,$AI769)=1,INDEX(Validation!$U$19:$U$178,MATCH($AI769,Validation!$S$19:$S$178,0)),$Z769))))</f>
        <v/>
      </c>
      <c r="AG769" s="27" t="str">
        <f aca="false">IF(COUNTA($A769:$U769)=0,"",IF($A769="","No name",IF($F769="","No date",IF($W769=0,"Date ilegible",IF(NOT(ISNUMBER($N769)),"Hours no numéricas",IF($AA769="NO MATCH","Person no identificada","OK"))))))</f>
        <v/>
      </c>
      <c r="AH769" s="27" t="str">
        <f aca="false">IF($W769=0,"No date",IF($W769&lt;Validation!$B$3,"Before period",IF($W769&gt;Validation!$C$3,"After period","In period")))</f>
        <v>No date</v>
      </c>
      <c r="AI769" s="26" t="str">
        <f aca="false">IF($Y769="","",TRIM(RIGHT(SUBSTITUTE($Y769," ",REPT(" ",50)),50)))</f>
        <v/>
      </c>
      <c r="AJ769" s="27" t="str">
        <f aca="false">IF($A769="","",IF(NOT(ISERROR(MATCH($A769,Validation!$A$193:$A$217,0))),"Manual mapping",IF(COUNTIF(Validation!$U$19:$U$178,$Z769)&gt;0,"Direct",IF(COUNTIF(Validation!$S$19:$S$178,$AI769)=1,"By surname","Unresolved"))))</f>
        <v/>
      </c>
      <c r="AK769" s="28" t="str">
        <f aca="false">IF($L769="","",IF(MATCH($L769,$L$2:$L$3000,0)&lt;&gt;ROW()-1,"",COUNT($AK$1:$AK768)+1))</f>
        <v/>
      </c>
      <c r="AL769" s="28" t="str">
        <f aca="false">IF($G769="","",IF(MATCH($G769,$G$2:$G$3000,0)&lt;&gt;ROW()-1,"",COUNT($AL$1:$AL768)+1))</f>
        <v/>
      </c>
      <c r="AM769" s="28" t="str">
        <f aca="false">IF($H769="","",IF(MATCH($H769,$H$2:$H$3000,0)&lt;&gt;ROW()-1,"",COUNT($AM$1:$AM768)+1))</f>
        <v/>
      </c>
      <c r="AN769" s="28" t="str">
        <f aca="false">IF($I769="","",IF(MATCH($I769,$I$2:$I$3000,0)&lt;&gt;ROW()-1,"",COUNT($AN$1:$AN768)+1))</f>
        <v/>
      </c>
      <c r="AO769" s="28" t="str">
        <f aca="false">IF($Q769="","",IF(MATCH($Q769,$Q$2:$Q$3000,0)&lt;&gt;ROW()-1,"",COUNT($AO$1:$AO768)+1))</f>
        <v/>
      </c>
    </row>
    <row r="770" customFormat="false" ht="12.75" hidden="false" customHeight="true" outlineLevel="0" collapsed="false">
      <c r="W770" s="24" t="n">
        <f aca="false">IF($F770="",0,IFERROR(IF(ISNUMBER($F770),INT($F770),DATE(VALUE(MID(SUBSTITUTE(LEFT($F770,FIND(" ",$F770&amp;" ")-1),"/",REPT(" ",20)),41,20)),VALUE(LEFT(SUBSTITUTE(LEFT($F770,FIND(" ",$F770&amp;" ")-1),"/",REPT(" ",20)),20)),VALUE(MID(SUBSTITUTE(LEFT($F770,FIND(" ",$F770&amp;" ")-1),"/",REPT(" ",20)),21,20)))),0))</f>
        <v>0</v>
      </c>
      <c r="X770" s="25" t="str">
        <f aca="false">IF(ISNUMBER($N770),$N770*Validation!$B$5,"")</f>
        <v/>
      </c>
      <c r="Y770" s="26" t="str">
        <f aca="false">IF($A770="","",SUBSTITUTE(SUBSTITUTE(SUBSTITUTE(SUBSTITUTE(SUBSTITUTE(SUBSTITUTE(SUBSTITUTE(UPPER(TRIM($A770)),"Á","A"),"É","E"),"Í","I"),"Ó","O"),"Ú","U"),"Ñ","N"),"Ü","U"))</f>
        <v/>
      </c>
      <c r="Z770" s="26" t="str">
        <f aca="false">IF($Y770="","",LEFT($Y770,1)&amp;" "&amp;TRIM(RIGHT(SUBSTITUTE($Y770," ",REPT(" ",50)),50)))</f>
        <v/>
      </c>
      <c r="AA770" s="27" t="str">
        <f aca="false">IF($AF770="","",IF(COUNTIF(Validation!$U$19:$U$178,$AF770)&gt;0,"OK","NO MATCH"))</f>
        <v/>
      </c>
      <c r="AB770" s="27" t="str">
        <f aca="false">IF($W770=0,"",IF(AND($W770&gt;=Validation!$B$3,$W770&lt;=Validation!$C$3),"Yes","No"))</f>
        <v/>
      </c>
      <c r="AC770" s="26" t="str">
        <f aca="false">IF($A770="","",$AF770&amp;"|"&amp;TEXT($W770,"yyyy-mm-dd")&amp;"|"&amp;$J770&amp;"|"&amp;$N770)</f>
        <v/>
      </c>
      <c r="AD770" s="27" t="str">
        <f aca="false">IF($AC770="","",IF(COUNTIF($AC$2:$AC$3000,$AC770)&gt;1,"REVIEW","OK"))</f>
        <v/>
      </c>
      <c r="AE770" s="27" t="str">
        <f aca="false">IF(OR($W770=0,$O770=""),"",IF(IFERROR(IF(ISNUMBER($O770),INT($O770),DATE(VALUE(MID(SUBSTITUTE(LEFT($O770,FIND(" ",$O770&amp;" ")-1),"/",REPT(" ",20)),41,20)),VALUE(LEFT(SUBSTITUTE(LEFT($O770,FIND(" ",$O770&amp;" ")-1),"/",REPT(" ",20)),20)),VALUE(MID(SUBSTITUTE(LEFT($O770,FIND(" ",$O770&amp;" ")-1),"/",REPT(" ",20)),21,20)))),0)&gt;$W770,"Late","Same day"))</f>
        <v/>
      </c>
      <c r="AF770" s="26" t="str">
        <f aca="false">IF($A770="","",IFERROR(INDEX(Validation!$C$193:$C$217,MATCH($A770,Validation!$A$193:$A$217,0)),IF(COUNTIF(Validation!$U$19:$U$178,$Z770)&gt;0,$Z770,IF(COUNTIF(Validation!$S$19:$S$178,$AI770)=1,INDEX(Validation!$U$19:$U$178,MATCH($AI770,Validation!$S$19:$S$178,0)),$Z770))))</f>
        <v/>
      </c>
      <c r="AG770" s="27" t="str">
        <f aca="false">IF(COUNTA($A770:$U770)=0,"",IF($A770="","No name",IF($F770="","No date",IF($W770=0,"Date ilegible",IF(NOT(ISNUMBER($N770)),"Hours no numéricas",IF($AA770="NO MATCH","Person no identificada","OK"))))))</f>
        <v/>
      </c>
      <c r="AH770" s="27" t="str">
        <f aca="false">IF($W770=0,"No date",IF($W770&lt;Validation!$B$3,"Before period",IF($W770&gt;Validation!$C$3,"After period","In period")))</f>
        <v>No date</v>
      </c>
      <c r="AI770" s="26" t="str">
        <f aca="false">IF($Y770="","",TRIM(RIGHT(SUBSTITUTE($Y770," ",REPT(" ",50)),50)))</f>
        <v/>
      </c>
      <c r="AJ770" s="27" t="str">
        <f aca="false">IF($A770="","",IF(NOT(ISERROR(MATCH($A770,Validation!$A$193:$A$217,0))),"Manual mapping",IF(COUNTIF(Validation!$U$19:$U$178,$Z770)&gt;0,"Direct",IF(COUNTIF(Validation!$S$19:$S$178,$AI770)=1,"By surname","Unresolved"))))</f>
        <v/>
      </c>
      <c r="AK770" s="28" t="str">
        <f aca="false">IF($L770="","",IF(MATCH($L770,$L$2:$L$3000,0)&lt;&gt;ROW()-1,"",COUNT($AK$1:$AK769)+1))</f>
        <v/>
      </c>
      <c r="AL770" s="28" t="str">
        <f aca="false">IF($G770="","",IF(MATCH($G770,$G$2:$G$3000,0)&lt;&gt;ROW()-1,"",COUNT($AL$1:$AL769)+1))</f>
        <v/>
      </c>
      <c r="AM770" s="28" t="str">
        <f aca="false">IF($H770="","",IF(MATCH($H770,$H$2:$H$3000,0)&lt;&gt;ROW()-1,"",COUNT($AM$1:$AM769)+1))</f>
        <v/>
      </c>
      <c r="AN770" s="28" t="str">
        <f aca="false">IF($I770="","",IF(MATCH($I770,$I$2:$I$3000,0)&lt;&gt;ROW()-1,"",COUNT($AN$1:$AN769)+1))</f>
        <v/>
      </c>
      <c r="AO770" s="28" t="str">
        <f aca="false">IF($Q770="","",IF(MATCH($Q770,$Q$2:$Q$3000,0)&lt;&gt;ROW()-1,"",COUNT($AO$1:$AO769)+1))</f>
        <v/>
      </c>
    </row>
    <row r="771" customFormat="false" ht="12.75" hidden="false" customHeight="true" outlineLevel="0" collapsed="false">
      <c r="W771" s="24" t="n">
        <f aca="false">IF($F771="",0,IFERROR(IF(ISNUMBER($F771),INT($F771),DATE(VALUE(MID(SUBSTITUTE(LEFT($F771,FIND(" ",$F771&amp;" ")-1),"/",REPT(" ",20)),41,20)),VALUE(LEFT(SUBSTITUTE(LEFT($F771,FIND(" ",$F771&amp;" ")-1),"/",REPT(" ",20)),20)),VALUE(MID(SUBSTITUTE(LEFT($F771,FIND(" ",$F771&amp;" ")-1),"/",REPT(" ",20)),21,20)))),0))</f>
        <v>0</v>
      </c>
      <c r="X771" s="25" t="str">
        <f aca="false">IF(ISNUMBER($N771),$N771*Validation!$B$5,"")</f>
        <v/>
      </c>
      <c r="Y771" s="26" t="str">
        <f aca="false">IF($A771="","",SUBSTITUTE(SUBSTITUTE(SUBSTITUTE(SUBSTITUTE(SUBSTITUTE(SUBSTITUTE(SUBSTITUTE(UPPER(TRIM($A771)),"Á","A"),"É","E"),"Í","I"),"Ó","O"),"Ú","U"),"Ñ","N"),"Ü","U"))</f>
        <v/>
      </c>
      <c r="Z771" s="26" t="str">
        <f aca="false">IF($Y771="","",LEFT($Y771,1)&amp;" "&amp;TRIM(RIGHT(SUBSTITUTE($Y771," ",REPT(" ",50)),50)))</f>
        <v/>
      </c>
      <c r="AA771" s="27" t="str">
        <f aca="false">IF($AF771="","",IF(COUNTIF(Validation!$U$19:$U$178,$AF771)&gt;0,"OK","NO MATCH"))</f>
        <v/>
      </c>
      <c r="AB771" s="27" t="str">
        <f aca="false">IF($W771=0,"",IF(AND($W771&gt;=Validation!$B$3,$W771&lt;=Validation!$C$3),"Yes","No"))</f>
        <v/>
      </c>
      <c r="AC771" s="26" t="str">
        <f aca="false">IF($A771="","",$AF771&amp;"|"&amp;TEXT($W771,"yyyy-mm-dd")&amp;"|"&amp;$J771&amp;"|"&amp;$N771)</f>
        <v/>
      </c>
      <c r="AD771" s="27" t="str">
        <f aca="false">IF($AC771="","",IF(COUNTIF($AC$2:$AC$3000,$AC771)&gt;1,"REVIEW","OK"))</f>
        <v/>
      </c>
      <c r="AE771" s="27" t="str">
        <f aca="false">IF(OR($W771=0,$O771=""),"",IF(IFERROR(IF(ISNUMBER($O771),INT($O771),DATE(VALUE(MID(SUBSTITUTE(LEFT($O771,FIND(" ",$O771&amp;" ")-1),"/",REPT(" ",20)),41,20)),VALUE(LEFT(SUBSTITUTE(LEFT($O771,FIND(" ",$O771&amp;" ")-1),"/",REPT(" ",20)),20)),VALUE(MID(SUBSTITUTE(LEFT($O771,FIND(" ",$O771&amp;" ")-1),"/",REPT(" ",20)),21,20)))),0)&gt;$W771,"Late","Same day"))</f>
        <v/>
      </c>
      <c r="AF771" s="26" t="str">
        <f aca="false">IF($A771="","",IFERROR(INDEX(Validation!$C$193:$C$217,MATCH($A771,Validation!$A$193:$A$217,0)),IF(COUNTIF(Validation!$U$19:$U$178,$Z771)&gt;0,$Z771,IF(COUNTIF(Validation!$S$19:$S$178,$AI771)=1,INDEX(Validation!$U$19:$U$178,MATCH($AI771,Validation!$S$19:$S$178,0)),$Z771))))</f>
        <v/>
      </c>
      <c r="AG771" s="27" t="str">
        <f aca="false">IF(COUNTA($A771:$U771)=0,"",IF($A771="","No name",IF($F771="","No date",IF($W771=0,"Date ilegible",IF(NOT(ISNUMBER($N771)),"Hours no numéricas",IF($AA771="NO MATCH","Person no identificada","OK"))))))</f>
        <v/>
      </c>
      <c r="AH771" s="27" t="str">
        <f aca="false">IF($W771=0,"No date",IF($W771&lt;Validation!$B$3,"Before period",IF($W771&gt;Validation!$C$3,"After period","In period")))</f>
        <v>No date</v>
      </c>
      <c r="AI771" s="26" t="str">
        <f aca="false">IF($Y771="","",TRIM(RIGHT(SUBSTITUTE($Y771," ",REPT(" ",50)),50)))</f>
        <v/>
      </c>
      <c r="AJ771" s="27" t="str">
        <f aca="false">IF($A771="","",IF(NOT(ISERROR(MATCH($A771,Validation!$A$193:$A$217,0))),"Manual mapping",IF(COUNTIF(Validation!$U$19:$U$178,$Z771)&gt;0,"Direct",IF(COUNTIF(Validation!$S$19:$S$178,$AI771)=1,"By surname","Unresolved"))))</f>
        <v/>
      </c>
      <c r="AK771" s="28" t="str">
        <f aca="false">IF($L771="","",IF(MATCH($L771,$L$2:$L$3000,0)&lt;&gt;ROW()-1,"",COUNT($AK$1:$AK770)+1))</f>
        <v/>
      </c>
      <c r="AL771" s="28" t="str">
        <f aca="false">IF($G771="","",IF(MATCH($G771,$G$2:$G$3000,0)&lt;&gt;ROW()-1,"",COUNT($AL$1:$AL770)+1))</f>
        <v/>
      </c>
      <c r="AM771" s="28" t="str">
        <f aca="false">IF($H771="","",IF(MATCH($H771,$H$2:$H$3000,0)&lt;&gt;ROW()-1,"",COUNT($AM$1:$AM770)+1))</f>
        <v/>
      </c>
      <c r="AN771" s="28" t="str">
        <f aca="false">IF($I771="","",IF(MATCH($I771,$I$2:$I$3000,0)&lt;&gt;ROW()-1,"",COUNT($AN$1:$AN770)+1))</f>
        <v/>
      </c>
      <c r="AO771" s="28" t="str">
        <f aca="false">IF($Q771="","",IF(MATCH($Q771,$Q$2:$Q$3000,0)&lt;&gt;ROW()-1,"",COUNT($AO$1:$AO770)+1))</f>
        <v/>
      </c>
    </row>
    <row r="772" customFormat="false" ht="12.75" hidden="false" customHeight="true" outlineLevel="0" collapsed="false">
      <c r="W772" s="24" t="n">
        <f aca="false">IF($F772="",0,IFERROR(IF(ISNUMBER($F772),INT($F772),DATE(VALUE(MID(SUBSTITUTE(LEFT($F772,FIND(" ",$F772&amp;" ")-1),"/",REPT(" ",20)),41,20)),VALUE(LEFT(SUBSTITUTE(LEFT($F772,FIND(" ",$F772&amp;" ")-1),"/",REPT(" ",20)),20)),VALUE(MID(SUBSTITUTE(LEFT($F772,FIND(" ",$F772&amp;" ")-1),"/",REPT(" ",20)),21,20)))),0))</f>
        <v>0</v>
      </c>
      <c r="X772" s="25" t="str">
        <f aca="false">IF(ISNUMBER($N772),$N772*Validation!$B$5,"")</f>
        <v/>
      </c>
      <c r="Y772" s="26" t="str">
        <f aca="false">IF($A772="","",SUBSTITUTE(SUBSTITUTE(SUBSTITUTE(SUBSTITUTE(SUBSTITUTE(SUBSTITUTE(SUBSTITUTE(UPPER(TRIM($A772)),"Á","A"),"É","E"),"Í","I"),"Ó","O"),"Ú","U"),"Ñ","N"),"Ü","U"))</f>
        <v/>
      </c>
      <c r="Z772" s="26" t="str">
        <f aca="false">IF($Y772="","",LEFT($Y772,1)&amp;" "&amp;TRIM(RIGHT(SUBSTITUTE($Y772," ",REPT(" ",50)),50)))</f>
        <v/>
      </c>
      <c r="AA772" s="27" t="str">
        <f aca="false">IF($AF772="","",IF(COUNTIF(Validation!$U$19:$U$178,$AF772)&gt;0,"OK","NO MATCH"))</f>
        <v/>
      </c>
      <c r="AB772" s="27" t="str">
        <f aca="false">IF($W772=0,"",IF(AND($W772&gt;=Validation!$B$3,$W772&lt;=Validation!$C$3),"Yes","No"))</f>
        <v/>
      </c>
      <c r="AC772" s="26" t="str">
        <f aca="false">IF($A772="","",$AF772&amp;"|"&amp;TEXT($W772,"yyyy-mm-dd")&amp;"|"&amp;$J772&amp;"|"&amp;$N772)</f>
        <v/>
      </c>
      <c r="AD772" s="27" t="str">
        <f aca="false">IF($AC772="","",IF(COUNTIF($AC$2:$AC$3000,$AC772)&gt;1,"REVIEW","OK"))</f>
        <v/>
      </c>
      <c r="AE772" s="27" t="str">
        <f aca="false">IF(OR($W772=0,$O772=""),"",IF(IFERROR(IF(ISNUMBER($O772),INT($O772),DATE(VALUE(MID(SUBSTITUTE(LEFT($O772,FIND(" ",$O772&amp;" ")-1),"/",REPT(" ",20)),41,20)),VALUE(LEFT(SUBSTITUTE(LEFT($O772,FIND(" ",$O772&amp;" ")-1),"/",REPT(" ",20)),20)),VALUE(MID(SUBSTITUTE(LEFT($O772,FIND(" ",$O772&amp;" ")-1),"/",REPT(" ",20)),21,20)))),0)&gt;$W772,"Late","Same day"))</f>
        <v/>
      </c>
      <c r="AF772" s="26" t="str">
        <f aca="false">IF($A772="","",IFERROR(INDEX(Validation!$C$193:$C$217,MATCH($A772,Validation!$A$193:$A$217,0)),IF(COUNTIF(Validation!$U$19:$U$178,$Z772)&gt;0,$Z772,IF(COUNTIF(Validation!$S$19:$S$178,$AI772)=1,INDEX(Validation!$U$19:$U$178,MATCH($AI772,Validation!$S$19:$S$178,0)),$Z772))))</f>
        <v/>
      </c>
      <c r="AG772" s="27" t="str">
        <f aca="false">IF(COUNTA($A772:$U772)=0,"",IF($A772="","No name",IF($F772="","No date",IF($W772=0,"Date ilegible",IF(NOT(ISNUMBER($N772)),"Hours no numéricas",IF($AA772="NO MATCH","Person no identificada","OK"))))))</f>
        <v/>
      </c>
      <c r="AH772" s="27" t="str">
        <f aca="false">IF($W772=0,"No date",IF($W772&lt;Validation!$B$3,"Before period",IF($W772&gt;Validation!$C$3,"After period","In period")))</f>
        <v>No date</v>
      </c>
      <c r="AI772" s="26" t="str">
        <f aca="false">IF($Y772="","",TRIM(RIGHT(SUBSTITUTE($Y772," ",REPT(" ",50)),50)))</f>
        <v/>
      </c>
      <c r="AJ772" s="27" t="str">
        <f aca="false">IF($A772="","",IF(NOT(ISERROR(MATCH($A772,Validation!$A$193:$A$217,0))),"Manual mapping",IF(COUNTIF(Validation!$U$19:$U$178,$Z772)&gt;0,"Direct",IF(COUNTIF(Validation!$S$19:$S$178,$AI772)=1,"By surname","Unresolved"))))</f>
        <v/>
      </c>
      <c r="AK772" s="28" t="str">
        <f aca="false">IF($L772="","",IF(MATCH($L772,$L$2:$L$3000,0)&lt;&gt;ROW()-1,"",COUNT($AK$1:$AK771)+1))</f>
        <v/>
      </c>
      <c r="AL772" s="28" t="str">
        <f aca="false">IF($G772="","",IF(MATCH($G772,$G$2:$G$3000,0)&lt;&gt;ROW()-1,"",COUNT($AL$1:$AL771)+1))</f>
        <v/>
      </c>
      <c r="AM772" s="28" t="str">
        <f aca="false">IF($H772="","",IF(MATCH($H772,$H$2:$H$3000,0)&lt;&gt;ROW()-1,"",COUNT($AM$1:$AM771)+1))</f>
        <v/>
      </c>
      <c r="AN772" s="28" t="str">
        <f aca="false">IF($I772="","",IF(MATCH($I772,$I$2:$I$3000,0)&lt;&gt;ROW()-1,"",COUNT($AN$1:$AN771)+1))</f>
        <v/>
      </c>
      <c r="AO772" s="28" t="str">
        <f aca="false">IF($Q772="","",IF(MATCH($Q772,$Q$2:$Q$3000,0)&lt;&gt;ROW()-1,"",COUNT($AO$1:$AO771)+1))</f>
        <v/>
      </c>
    </row>
    <row r="773" customFormat="false" ht="12.75" hidden="false" customHeight="true" outlineLevel="0" collapsed="false">
      <c r="W773" s="24" t="n">
        <f aca="false">IF($F773="",0,IFERROR(IF(ISNUMBER($F773),INT($F773),DATE(VALUE(MID(SUBSTITUTE(LEFT($F773,FIND(" ",$F773&amp;" ")-1),"/",REPT(" ",20)),41,20)),VALUE(LEFT(SUBSTITUTE(LEFT($F773,FIND(" ",$F773&amp;" ")-1),"/",REPT(" ",20)),20)),VALUE(MID(SUBSTITUTE(LEFT($F773,FIND(" ",$F773&amp;" ")-1),"/",REPT(" ",20)),21,20)))),0))</f>
        <v>0</v>
      </c>
      <c r="X773" s="25" t="str">
        <f aca="false">IF(ISNUMBER($N773),$N773*Validation!$B$5,"")</f>
        <v/>
      </c>
      <c r="Y773" s="26" t="str">
        <f aca="false">IF($A773="","",SUBSTITUTE(SUBSTITUTE(SUBSTITUTE(SUBSTITUTE(SUBSTITUTE(SUBSTITUTE(SUBSTITUTE(UPPER(TRIM($A773)),"Á","A"),"É","E"),"Í","I"),"Ó","O"),"Ú","U"),"Ñ","N"),"Ü","U"))</f>
        <v/>
      </c>
      <c r="Z773" s="26" t="str">
        <f aca="false">IF($Y773="","",LEFT($Y773,1)&amp;" "&amp;TRIM(RIGHT(SUBSTITUTE($Y773," ",REPT(" ",50)),50)))</f>
        <v/>
      </c>
      <c r="AA773" s="27" t="str">
        <f aca="false">IF($AF773="","",IF(COUNTIF(Validation!$U$19:$U$178,$AF773)&gt;0,"OK","NO MATCH"))</f>
        <v/>
      </c>
      <c r="AB773" s="27" t="str">
        <f aca="false">IF($W773=0,"",IF(AND($W773&gt;=Validation!$B$3,$W773&lt;=Validation!$C$3),"Yes","No"))</f>
        <v/>
      </c>
      <c r="AC773" s="26" t="str">
        <f aca="false">IF($A773="","",$AF773&amp;"|"&amp;TEXT($W773,"yyyy-mm-dd")&amp;"|"&amp;$J773&amp;"|"&amp;$N773)</f>
        <v/>
      </c>
      <c r="AD773" s="27" t="str">
        <f aca="false">IF($AC773="","",IF(COUNTIF($AC$2:$AC$3000,$AC773)&gt;1,"REVIEW","OK"))</f>
        <v/>
      </c>
      <c r="AE773" s="27" t="str">
        <f aca="false">IF(OR($W773=0,$O773=""),"",IF(IFERROR(IF(ISNUMBER($O773),INT($O773),DATE(VALUE(MID(SUBSTITUTE(LEFT($O773,FIND(" ",$O773&amp;" ")-1),"/",REPT(" ",20)),41,20)),VALUE(LEFT(SUBSTITUTE(LEFT($O773,FIND(" ",$O773&amp;" ")-1),"/",REPT(" ",20)),20)),VALUE(MID(SUBSTITUTE(LEFT($O773,FIND(" ",$O773&amp;" ")-1),"/",REPT(" ",20)),21,20)))),0)&gt;$W773,"Late","Same day"))</f>
        <v/>
      </c>
      <c r="AF773" s="26" t="str">
        <f aca="false">IF($A773="","",IFERROR(INDEX(Validation!$C$193:$C$217,MATCH($A773,Validation!$A$193:$A$217,0)),IF(COUNTIF(Validation!$U$19:$U$178,$Z773)&gt;0,$Z773,IF(COUNTIF(Validation!$S$19:$S$178,$AI773)=1,INDEX(Validation!$U$19:$U$178,MATCH($AI773,Validation!$S$19:$S$178,0)),$Z773))))</f>
        <v/>
      </c>
      <c r="AG773" s="27" t="str">
        <f aca="false">IF(COUNTA($A773:$U773)=0,"",IF($A773="","No name",IF($F773="","No date",IF($W773=0,"Date ilegible",IF(NOT(ISNUMBER($N773)),"Hours no numéricas",IF($AA773="NO MATCH","Person no identificada","OK"))))))</f>
        <v/>
      </c>
      <c r="AH773" s="27" t="str">
        <f aca="false">IF($W773=0,"No date",IF($W773&lt;Validation!$B$3,"Before period",IF($W773&gt;Validation!$C$3,"After period","In period")))</f>
        <v>No date</v>
      </c>
      <c r="AI773" s="26" t="str">
        <f aca="false">IF($Y773="","",TRIM(RIGHT(SUBSTITUTE($Y773," ",REPT(" ",50)),50)))</f>
        <v/>
      </c>
      <c r="AJ773" s="27" t="str">
        <f aca="false">IF($A773="","",IF(NOT(ISERROR(MATCH($A773,Validation!$A$193:$A$217,0))),"Manual mapping",IF(COUNTIF(Validation!$U$19:$U$178,$Z773)&gt;0,"Direct",IF(COUNTIF(Validation!$S$19:$S$178,$AI773)=1,"By surname","Unresolved"))))</f>
        <v/>
      </c>
      <c r="AK773" s="28" t="str">
        <f aca="false">IF($L773="","",IF(MATCH($L773,$L$2:$L$3000,0)&lt;&gt;ROW()-1,"",COUNT($AK$1:$AK772)+1))</f>
        <v/>
      </c>
      <c r="AL773" s="28" t="str">
        <f aca="false">IF($G773="","",IF(MATCH($G773,$G$2:$G$3000,0)&lt;&gt;ROW()-1,"",COUNT($AL$1:$AL772)+1))</f>
        <v/>
      </c>
      <c r="AM773" s="28" t="str">
        <f aca="false">IF($H773="","",IF(MATCH($H773,$H$2:$H$3000,0)&lt;&gt;ROW()-1,"",COUNT($AM$1:$AM772)+1))</f>
        <v/>
      </c>
      <c r="AN773" s="28" t="str">
        <f aca="false">IF($I773="","",IF(MATCH($I773,$I$2:$I$3000,0)&lt;&gt;ROW()-1,"",COUNT($AN$1:$AN772)+1))</f>
        <v/>
      </c>
      <c r="AO773" s="28" t="str">
        <f aca="false">IF($Q773="","",IF(MATCH($Q773,$Q$2:$Q$3000,0)&lt;&gt;ROW()-1,"",COUNT($AO$1:$AO772)+1))</f>
        <v/>
      </c>
    </row>
    <row r="774" customFormat="false" ht="12.75" hidden="false" customHeight="true" outlineLevel="0" collapsed="false">
      <c r="W774" s="24" t="n">
        <f aca="false">IF($F774="",0,IFERROR(IF(ISNUMBER($F774),INT($F774),DATE(VALUE(MID(SUBSTITUTE(LEFT($F774,FIND(" ",$F774&amp;" ")-1),"/",REPT(" ",20)),41,20)),VALUE(LEFT(SUBSTITUTE(LEFT($F774,FIND(" ",$F774&amp;" ")-1),"/",REPT(" ",20)),20)),VALUE(MID(SUBSTITUTE(LEFT($F774,FIND(" ",$F774&amp;" ")-1),"/",REPT(" ",20)),21,20)))),0))</f>
        <v>0</v>
      </c>
      <c r="X774" s="25" t="str">
        <f aca="false">IF(ISNUMBER($N774),$N774*Validation!$B$5,"")</f>
        <v/>
      </c>
      <c r="Y774" s="26" t="str">
        <f aca="false">IF($A774="","",SUBSTITUTE(SUBSTITUTE(SUBSTITUTE(SUBSTITUTE(SUBSTITUTE(SUBSTITUTE(SUBSTITUTE(UPPER(TRIM($A774)),"Á","A"),"É","E"),"Í","I"),"Ó","O"),"Ú","U"),"Ñ","N"),"Ü","U"))</f>
        <v/>
      </c>
      <c r="Z774" s="26" t="str">
        <f aca="false">IF($Y774="","",LEFT($Y774,1)&amp;" "&amp;TRIM(RIGHT(SUBSTITUTE($Y774," ",REPT(" ",50)),50)))</f>
        <v/>
      </c>
      <c r="AA774" s="27" t="str">
        <f aca="false">IF($AF774="","",IF(COUNTIF(Validation!$U$19:$U$178,$AF774)&gt;0,"OK","NO MATCH"))</f>
        <v/>
      </c>
      <c r="AB774" s="27" t="str">
        <f aca="false">IF($W774=0,"",IF(AND($W774&gt;=Validation!$B$3,$W774&lt;=Validation!$C$3),"Yes","No"))</f>
        <v/>
      </c>
      <c r="AC774" s="26" t="str">
        <f aca="false">IF($A774="","",$AF774&amp;"|"&amp;TEXT($W774,"yyyy-mm-dd")&amp;"|"&amp;$J774&amp;"|"&amp;$N774)</f>
        <v/>
      </c>
      <c r="AD774" s="27" t="str">
        <f aca="false">IF($AC774="","",IF(COUNTIF($AC$2:$AC$3000,$AC774)&gt;1,"REVIEW","OK"))</f>
        <v/>
      </c>
      <c r="AE774" s="27" t="str">
        <f aca="false">IF(OR($W774=0,$O774=""),"",IF(IFERROR(IF(ISNUMBER($O774),INT($O774),DATE(VALUE(MID(SUBSTITUTE(LEFT($O774,FIND(" ",$O774&amp;" ")-1),"/",REPT(" ",20)),41,20)),VALUE(LEFT(SUBSTITUTE(LEFT($O774,FIND(" ",$O774&amp;" ")-1),"/",REPT(" ",20)),20)),VALUE(MID(SUBSTITUTE(LEFT($O774,FIND(" ",$O774&amp;" ")-1),"/",REPT(" ",20)),21,20)))),0)&gt;$W774,"Late","Same day"))</f>
        <v/>
      </c>
      <c r="AF774" s="26" t="str">
        <f aca="false">IF($A774="","",IFERROR(INDEX(Validation!$C$193:$C$217,MATCH($A774,Validation!$A$193:$A$217,0)),IF(COUNTIF(Validation!$U$19:$U$178,$Z774)&gt;0,$Z774,IF(COUNTIF(Validation!$S$19:$S$178,$AI774)=1,INDEX(Validation!$U$19:$U$178,MATCH($AI774,Validation!$S$19:$S$178,0)),$Z774))))</f>
        <v/>
      </c>
      <c r="AG774" s="27" t="str">
        <f aca="false">IF(COUNTA($A774:$U774)=0,"",IF($A774="","No name",IF($F774="","No date",IF($W774=0,"Date ilegible",IF(NOT(ISNUMBER($N774)),"Hours no numéricas",IF($AA774="NO MATCH","Person no identificada","OK"))))))</f>
        <v/>
      </c>
      <c r="AH774" s="27" t="str">
        <f aca="false">IF($W774=0,"No date",IF($W774&lt;Validation!$B$3,"Before period",IF($W774&gt;Validation!$C$3,"After period","In period")))</f>
        <v>No date</v>
      </c>
      <c r="AI774" s="26" t="str">
        <f aca="false">IF($Y774="","",TRIM(RIGHT(SUBSTITUTE($Y774," ",REPT(" ",50)),50)))</f>
        <v/>
      </c>
      <c r="AJ774" s="27" t="str">
        <f aca="false">IF($A774="","",IF(NOT(ISERROR(MATCH($A774,Validation!$A$193:$A$217,0))),"Manual mapping",IF(COUNTIF(Validation!$U$19:$U$178,$Z774)&gt;0,"Direct",IF(COUNTIF(Validation!$S$19:$S$178,$AI774)=1,"By surname","Unresolved"))))</f>
        <v/>
      </c>
      <c r="AK774" s="28" t="str">
        <f aca="false">IF($L774="","",IF(MATCH($L774,$L$2:$L$3000,0)&lt;&gt;ROW()-1,"",COUNT($AK$1:$AK773)+1))</f>
        <v/>
      </c>
      <c r="AL774" s="28" t="str">
        <f aca="false">IF($G774="","",IF(MATCH($G774,$G$2:$G$3000,0)&lt;&gt;ROW()-1,"",COUNT($AL$1:$AL773)+1))</f>
        <v/>
      </c>
      <c r="AM774" s="28" t="str">
        <f aca="false">IF($H774="","",IF(MATCH($H774,$H$2:$H$3000,0)&lt;&gt;ROW()-1,"",COUNT($AM$1:$AM773)+1))</f>
        <v/>
      </c>
      <c r="AN774" s="28" t="str">
        <f aca="false">IF($I774="","",IF(MATCH($I774,$I$2:$I$3000,0)&lt;&gt;ROW()-1,"",COUNT($AN$1:$AN773)+1))</f>
        <v/>
      </c>
      <c r="AO774" s="28" t="str">
        <f aca="false">IF($Q774="","",IF(MATCH($Q774,$Q$2:$Q$3000,0)&lt;&gt;ROW()-1,"",COUNT($AO$1:$AO773)+1))</f>
        <v/>
      </c>
    </row>
    <row r="775" customFormat="false" ht="12.75" hidden="false" customHeight="true" outlineLevel="0" collapsed="false">
      <c r="W775" s="24" t="n">
        <f aca="false">IF($F775="",0,IFERROR(IF(ISNUMBER($F775),INT($F775),DATE(VALUE(MID(SUBSTITUTE(LEFT($F775,FIND(" ",$F775&amp;" ")-1),"/",REPT(" ",20)),41,20)),VALUE(LEFT(SUBSTITUTE(LEFT($F775,FIND(" ",$F775&amp;" ")-1),"/",REPT(" ",20)),20)),VALUE(MID(SUBSTITUTE(LEFT($F775,FIND(" ",$F775&amp;" ")-1),"/",REPT(" ",20)),21,20)))),0))</f>
        <v>0</v>
      </c>
      <c r="X775" s="25" t="str">
        <f aca="false">IF(ISNUMBER($N775),$N775*Validation!$B$5,"")</f>
        <v/>
      </c>
      <c r="Y775" s="26" t="str">
        <f aca="false">IF($A775="","",SUBSTITUTE(SUBSTITUTE(SUBSTITUTE(SUBSTITUTE(SUBSTITUTE(SUBSTITUTE(SUBSTITUTE(UPPER(TRIM($A775)),"Á","A"),"É","E"),"Í","I"),"Ó","O"),"Ú","U"),"Ñ","N"),"Ü","U"))</f>
        <v/>
      </c>
      <c r="Z775" s="26" t="str">
        <f aca="false">IF($Y775="","",LEFT($Y775,1)&amp;" "&amp;TRIM(RIGHT(SUBSTITUTE($Y775," ",REPT(" ",50)),50)))</f>
        <v/>
      </c>
      <c r="AA775" s="27" t="str">
        <f aca="false">IF($AF775="","",IF(COUNTIF(Validation!$U$19:$U$178,$AF775)&gt;0,"OK","NO MATCH"))</f>
        <v/>
      </c>
      <c r="AB775" s="27" t="str">
        <f aca="false">IF($W775=0,"",IF(AND($W775&gt;=Validation!$B$3,$W775&lt;=Validation!$C$3),"Yes","No"))</f>
        <v/>
      </c>
      <c r="AC775" s="26" t="str">
        <f aca="false">IF($A775="","",$AF775&amp;"|"&amp;TEXT($W775,"yyyy-mm-dd")&amp;"|"&amp;$J775&amp;"|"&amp;$N775)</f>
        <v/>
      </c>
      <c r="AD775" s="27" t="str">
        <f aca="false">IF($AC775="","",IF(COUNTIF($AC$2:$AC$3000,$AC775)&gt;1,"REVIEW","OK"))</f>
        <v/>
      </c>
      <c r="AE775" s="27" t="str">
        <f aca="false">IF(OR($W775=0,$O775=""),"",IF(IFERROR(IF(ISNUMBER($O775),INT($O775),DATE(VALUE(MID(SUBSTITUTE(LEFT($O775,FIND(" ",$O775&amp;" ")-1),"/",REPT(" ",20)),41,20)),VALUE(LEFT(SUBSTITUTE(LEFT($O775,FIND(" ",$O775&amp;" ")-1),"/",REPT(" ",20)),20)),VALUE(MID(SUBSTITUTE(LEFT($O775,FIND(" ",$O775&amp;" ")-1),"/",REPT(" ",20)),21,20)))),0)&gt;$W775,"Late","Same day"))</f>
        <v/>
      </c>
      <c r="AF775" s="26" t="str">
        <f aca="false">IF($A775="","",IFERROR(INDEX(Validation!$C$193:$C$217,MATCH($A775,Validation!$A$193:$A$217,0)),IF(COUNTIF(Validation!$U$19:$U$178,$Z775)&gt;0,$Z775,IF(COUNTIF(Validation!$S$19:$S$178,$AI775)=1,INDEX(Validation!$U$19:$U$178,MATCH($AI775,Validation!$S$19:$S$178,0)),$Z775))))</f>
        <v/>
      </c>
      <c r="AG775" s="27" t="str">
        <f aca="false">IF(COUNTA($A775:$U775)=0,"",IF($A775="","No name",IF($F775="","No date",IF($W775=0,"Date ilegible",IF(NOT(ISNUMBER($N775)),"Hours no numéricas",IF($AA775="NO MATCH","Person no identificada","OK"))))))</f>
        <v/>
      </c>
      <c r="AH775" s="27" t="str">
        <f aca="false">IF($W775=0,"No date",IF($W775&lt;Validation!$B$3,"Before period",IF($W775&gt;Validation!$C$3,"After period","In period")))</f>
        <v>No date</v>
      </c>
      <c r="AI775" s="26" t="str">
        <f aca="false">IF($Y775="","",TRIM(RIGHT(SUBSTITUTE($Y775," ",REPT(" ",50)),50)))</f>
        <v/>
      </c>
      <c r="AJ775" s="27" t="str">
        <f aca="false">IF($A775="","",IF(NOT(ISERROR(MATCH($A775,Validation!$A$193:$A$217,0))),"Manual mapping",IF(COUNTIF(Validation!$U$19:$U$178,$Z775)&gt;0,"Direct",IF(COUNTIF(Validation!$S$19:$S$178,$AI775)=1,"By surname","Unresolved"))))</f>
        <v/>
      </c>
      <c r="AK775" s="28" t="str">
        <f aca="false">IF($L775="","",IF(MATCH($L775,$L$2:$L$3000,0)&lt;&gt;ROW()-1,"",COUNT($AK$1:$AK774)+1))</f>
        <v/>
      </c>
      <c r="AL775" s="28" t="str">
        <f aca="false">IF($G775="","",IF(MATCH($G775,$G$2:$G$3000,0)&lt;&gt;ROW()-1,"",COUNT($AL$1:$AL774)+1))</f>
        <v/>
      </c>
      <c r="AM775" s="28" t="str">
        <f aca="false">IF($H775="","",IF(MATCH($H775,$H$2:$H$3000,0)&lt;&gt;ROW()-1,"",COUNT($AM$1:$AM774)+1))</f>
        <v/>
      </c>
      <c r="AN775" s="28" t="str">
        <f aca="false">IF($I775="","",IF(MATCH($I775,$I$2:$I$3000,0)&lt;&gt;ROW()-1,"",COUNT($AN$1:$AN774)+1))</f>
        <v/>
      </c>
      <c r="AO775" s="28" t="str">
        <f aca="false">IF($Q775="","",IF(MATCH($Q775,$Q$2:$Q$3000,0)&lt;&gt;ROW()-1,"",COUNT($AO$1:$AO774)+1))</f>
        <v/>
      </c>
    </row>
    <row r="776" customFormat="false" ht="12.75" hidden="false" customHeight="true" outlineLevel="0" collapsed="false">
      <c r="W776" s="24" t="n">
        <f aca="false">IF($F776="",0,IFERROR(IF(ISNUMBER($F776),INT($F776),DATE(VALUE(MID(SUBSTITUTE(LEFT($F776,FIND(" ",$F776&amp;" ")-1),"/",REPT(" ",20)),41,20)),VALUE(LEFT(SUBSTITUTE(LEFT($F776,FIND(" ",$F776&amp;" ")-1),"/",REPT(" ",20)),20)),VALUE(MID(SUBSTITUTE(LEFT($F776,FIND(" ",$F776&amp;" ")-1),"/",REPT(" ",20)),21,20)))),0))</f>
        <v>0</v>
      </c>
      <c r="X776" s="25" t="str">
        <f aca="false">IF(ISNUMBER($N776),$N776*Validation!$B$5,"")</f>
        <v/>
      </c>
      <c r="Y776" s="26" t="str">
        <f aca="false">IF($A776="","",SUBSTITUTE(SUBSTITUTE(SUBSTITUTE(SUBSTITUTE(SUBSTITUTE(SUBSTITUTE(SUBSTITUTE(UPPER(TRIM($A776)),"Á","A"),"É","E"),"Í","I"),"Ó","O"),"Ú","U"),"Ñ","N"),"Ü","U"))</f>
        <v/>
      </c>
      <c r="Z776" s="26" t="str">
        <f aca="false">IF($Y776="","",LEFT($Y776,1)&amp;" "&amp;TRIM(RIGHT(SUBSTITUTE($Y776," ",REPT(" ",50)),50)))</f>
        <v/>
      </c>
      <c r="AA776" s="27" t="str">
        <f aca="false">IF($AF776="","",IF(COUNTIF(Validation!$U$19:$U$178,$AF776)&gt;0,"OK","NO MATCH"))</f>
        <v/>
      </c>
      <c r="AB776" s="27" t="str">
        <f aca="false">IF($W776=0,"",IF(AND($W776&gt;=Validation!$B$3,$W776&lt;=Validation!$C$3),"Yes","No"))</f>
        <v/>
      </c>
      <c r="AC776" s="26" t="str">
        <f aca="false">IF($A776="","",$AF776&amp;"|"&amp;TEXT($W776,"yyyy-mm-dd")&amp;"|"&amp;$J776&amp;"|"&amp;$N776)</f>
        <v/>
      </c>
      <c r="AD776" s="27" t="str">
        <f aca="false">IF($AC776="","",IF(COUNTIF($AC$2:$AC$3000,$AC776)&gt;1,"REVIEW","OK"))</f>
        <v/>
      </c>
      <c r="AE776" s="27" t="str">
        <f aca="false">IF(OR($W776=0,$O776=""),"",IF(IFERROR(IF(ISNUMBER($O776),INT($O776),DATE(VALUE(MID(SUBSTITUTE(LEFT($O776,FIND(" ",$O776&amp;" ")-1),"/",REPT(" ",20)),41,20)),VALUE(LEFT(SUBSTITUTE(LEFT($O776,FIND(" ",$O776&amp;" ")-1),"/",REPT(" ",20)),20)),VALUE(MID(SUBSTITUTE(LEFT($O776,FIND(" ",$O776&amp;" ")-1),"/",REPT(" ",20)),21,20)))),0)&gt;$W776,"Late","Same day"))</f>
        <v/>
      </c>
      <c r="AF776" s="26" t="str">
        <f aca="false">IF($A776="","",IFERROR(INDEX(Validation!$C$193:$C$217,MATCH($A776,Validation!$A$193:$A$217,0)),IF(COUNTIF(Validation!$U$19:$U$178,$Z776)&gt;0,$Z776,IF(COUNTIF(Validation!$S$19:$S$178,$AI776)=1,INDEX(Validation!$U$19:$U$178,MATCH($AI776,Validation!$S$19:$S$178,0)),$Z776))))</f>
        <v/>
      </c>
      <c r="AG776" s="27" t="str">
        <f aca="false">IF(COUNTA($A776:$U776)=0,"",IF($A776="","No name",IF($F776="","No date",IF($W776=0,"Date ilegible",IF(NOT(ISNUMBER($N776)),"Hours no numéricas",IF($AA776="NO MATCH","Person no identificada","OK"))))))</f>
        <v/>
      </c>
      <c r="AH776" s="27" t="str">
        <f aca="false">IF($W776=0,"No date",IF($W776&lt;Validation!$B$3,"Before period",IF($W776&gt;Validation!$C$3,"After period","In period")))</f>
        <v>No date</v>
      </c>
      <c r="AI776" s="26" t="str">
        <f aca="false">IF($Y776="","",TRIM(RIGHT(SUBSTITUTE($Y776," ",REPT(" ",50)),50)))</f>
        <v/>
      </c>
      <c r="AJ776" s="27" t="str">
        <f aca="false">IF($A776="","",IF(NOT(ISERROR(MATCH($A776,Validation!$A$193:$A$217,0))),"Manual mapping",IF(COUNTIF(Validation!$U$19:$U$178,$Z776)&gt;0,"Direct",IF(COUNTIF(Validation!$S$19:$S$178,$AI776)=1,"By surname","Unresolved"))))</f>
        <v/>
      </c>
      <c r="AK776" s="28" t="str">
        <f aca="false">IF($L776="","",IF(MATCH($L776,$L$2:$L$3000,0)&lt;&gt;ROW()-1,"",COUNT($AK$1:$AK775)+1))</f>
        <v/>
      </c>
      <c r="AL776" s="28" t="str">
        <f aca="false">IF($G776="","",IF(MATCH($G776,$G$2:$G$3000,0)&lt;&gt;ROW()-1,"",COUNT($AL$1:$AL775)+1))</f>
        <v/>
      </c>
      <c r="AM776" s="28" t="str">
        <f aca="false">IF($H776="","",IF(MATCH($H776,$H$2:$H$3000,0)&lt;&gt;ROW()-1,"",COUNT($AM$1:$AM775)+1))</f>
        <v/>
      </c>
      <c r="AN776" s="28" t="str">
        <f aca="false">IF($I776="","",IF(MATCH($I776,$I$2:$I$3000,0)&lt;&gt;ROW()-1,"",COUNT($AN$1:$AN775)+1))</f>
        <v/>
      </c>
      <c r="AO776" s="28" t="str">
        <f aca="false">IF($Q776="","",IF(MATCH($Q776,$Q$2:$Q$3000,0)&lt;&gt;ROW()-1,"",COUNT($AO$1:$AO775)+1))</f>
        <v/>
      </c>
    </row>
    <row r="777" customFormat="false" ht="12.75" hidden="false" customHeight="true" outlineLevel="0" collapsed="false">
      <c r="W777" s="24" t="n">
        <f aca="false">IF($F777="",0,IFERROR(IF(ISNUMBER($F777),INT($F777),DATE(VALUE(MID(SUBSTITUTE(LEFT($F777,FIND(" ",$F777&amp;" ")-1),"/",REPT(" ",20)),41,20)),VALUE(LEFT(SUBSTITUTE(LEFT($F777,FIND(" ",$F777&amp;" ")-1),"/",REPT(" ",20)),20)),VALUE(MID(SUBSTITUTE(LEFT($F777,FIND(" ",$F777&amp;" ")-1),"/",REPT(" ",20)),21,20)))),0))</f>
        <v>0</v>
      </c>
      <c r="X777" s="25" t="str">
        <f aca="false">IF(ISNUMBER($N777),$N777*Validation!$B$5,"")</f>
        <v/>
      </c>
      <c r="Y777" s="26" t="str">
        <f aca="false">IF($A777="","",SUBSTITUTE(SUBSTITUTE(SUBSTITUTE(SUBSTITUTE(SUBSTITUTE(SUBSTITUTE(SUBSTITUTE(UPPER(TRIM($A777)),"Á","A"),"É","E"),"Í","I"),"Ó","O"),"Ú","U"),"Ñ","N"),"Ü","U"))</f>
        <v/>
      </c>
      <c r="Z777" s="26" t="str">
        <f aca="false">IF($Y777="","",LEFT($Y777,1)&amp;" "&amp;TRIM(RIGHT(SUBSTITUTE($Y777," ",REPT(" ",50)),50)))</f>
        <v/>
      </c>
      <c r="AA777" s="27" t="str">
        <f aca="false">IF($AF777="","",IF(COUNTIF(Validation!$U$19:$U$178,$AF777)&gt;0,"OK","NO MATCH"))</f>
        <v/>
      </c>
      <c r="AB777" s="27" t="str">
        <f aca="false">IF($W777=0,"",IF(AND($W777&gt;=Validation!$B$3,$W777&lt;=Validation!$C$3),"Yes","No"))</f>
        <v/>
      </c>
      <c r="AC777" s="26" t="str">
        <f aca="false">IF($A777="","",$AF777&amp;"|"&amp;TEXT($W777,"yyyy-mm-dd")&amp;"|"&amp;$J777&amp;"|"&amp;$N777)</f>
        <v/>
      </c>
      <c r="AD777" s="27" t="str">
        <f aca="false">IF($AC777="","",IF(COUNTIF($AC$2:$AC$3000,$AC777)&gt;1,"REVIEW","OK"))</f>
        <v/>
      </c>
      <c r="AE777" s="27" t="str">
        <f aca="false">IF(OR($W777=0,$O777=""),"",IF(IFERROR(IF(ISNUMBER($O777),INT($O777),DATE(VALUE(MID(SUBSTITUTE(LEFT($O777,FIND(" ",$O777&amp;" ")-1),"/",REPT(" ",20)),41,20)),VALUE(LEFT(SUBSTITUTE(LEFT($O777,FIND(" ",$O777&amp;" ")-1),"/",REPT(" ",20)),20)),VALUE(MID(SUBSTITUTE(LEFT($O777,FIND(" ",$O777&amp;" ")-1),"/",REPT(" ",20)),21,20)))),0)&gt;$W777,"Late","Same day"))</f>
        <v/>
      </c>
      <c r="AF777" s="26" t="str">
        <f aca="false">IF($A777="","",IFERROR(INDEX(Validation!$C$193:$C$217,MATCH($A777,Validation!$A$193:$A$217,0)),IF(COUNTIF(Validation!$U$19:$U$178,$Z777)&gt;0,$Z777,IF(COUNTIF(Validation!$S$19:$S$178,$AI777)=1,INDEX(Validation!$U$19:$U$178,MATCH($AI777,Validation!$S$19:$S$178,0)),$Z777))))</f>
        <v/>
      </c>
      <c r="AG777" s="27" t="str">
        <f aca="false">IF(COUNTA($A777:$U777)=0,"",IF($A777="","No name",IF($F777="","No date",IF($W777=0,"Date ilegible",IF(NOT(ISNUMBER($N777)),"Hours no numéricas",IF($AA777="NO MATCH","Person no identificada","OK"))))))</f>
        <v/>
      </c>
      <c r="AH777" s="27" t="str">
        <f aca="false">IF($W777=0,"No date",IF($W777&lt;Validation!$B$3,"Before period",IF($W777&gt;Validation!$C$3,"After period","In period")))</f>
        <v>No date</v>
      </c>
      <c r="AI777" s="26" t="str">
        <f aca="false">IF($Y777="","",TRIM(RIGHT(SUBSTITUTE($Y777," ",REPT(" ",50)),50)))</f>
        <v/>
      </c>
      <c r="AJ777" s="27" t="str">
        <f aca="false">IF($A777="","",IF(NOT(ISERROR(MATCH($A777,Validation!$A$193:$A$217,0))),"Manual mapping",IF(COUNTIF(Validation!$U$19:$U$178,$Z777)&gt;0,"Direct",IF(COUNTIF(Validation!$S$19:$S$178,$AI777)=1,"By surname","Unresolved"))))</f>
        <v/>
      </c>
      <c r="AK777" s="28" t="str">
        <f aca="false">IF($L777="","",IF(MATCH($L777,$L$2:$L$3000,0)&lt;&gt;ROW()-1,"",COUNT($AK$1:$AK776)+1))</f>
        <v/>
      </c>
      <c r="AL777" s="28" t="str">
        <f aca="false">IF($G777="","",IF(MATCH($G777,$G$2:$G$3000,0)&lt;&gt;ROW()-1,"",COUNT($AL$1:$AL776)+1))</f>
        <v/>
      </c>
      <c r="AM777" s="28" t="str">
        <f aca="false">IF($H777="","",IF(MATCH($H777,$H$2:$H$3000,0)&lt;&gt;ROW()-1,"",COUNT($AM$1:$AM776)+1))</f>
        <v/>
      </c>
      <c r="AN777" s="28" t="str">
        <f aca="false">IF($I777="","",IF(MATCH($I777,$I$2:$I$3000,0)&lt;&gt;ROW()-1,"",COUNT($AN$1:$AN776)+1))</f>
        <v/>
      </c>
      <c r="AO777" s="28" t="str">
        <f aca="false">IF($Q777="","",IF(MATCH($Q777,$Q$2:$Q$3000,0)&lt;&gt;ROW()-1,"",COUNT($AO$1:$AO776)+1))</f>
        <v/>
      </c>
    </row>
    <row r="778" customFormat="false" ht="12.75" hidden="false" customHeight="true" outlineLevel="0" collapsed="false">
      <c r="W778" s="24" t="n">
        <f aca="false">IF($F778="",0,IFERROR(IF(ISNUMBER($F778),INT($F778),DATE(VALUE(MID(SUBSTITUTE(LEFT($F778,FIND(" ",$F778&amp;" ")-1),"/",REPT(" ",20)),41,20)),VALUE(LEFT(SUBSTITUTE(LEFT($F778,FIND(" ",$F778&amp;" ")-1),"/",REPT(" ",20)),20)),VALUE(MID(SUBSTITUTE(LEFT($F778,FIND(" ",$F778&amp;" ")-1),"/",REPT(" ",20)),21,20)))),0))</f>
        <v>0</v>
      </c>
      <c r="X778" s="25" t="str">
        <f aca="false">IF(ISNUMBER($N778),$N778*Validation!$B$5,"")</f>
        <v/>
      </c>
      <c r="Y778" s="26" t="str">
        <f aca="false">IF($A778="","",SUBSTITUTE(SUBSTITUTE(SUBSTITUTE(SUBSTITUTE(SUBSTITUTE(SUBSTITUTE(SUBSTITUTE(UPPER(TRIM($A778)),"Á","A"),"É","E"),"Í","I"),"Ó","O"),"Ú","U"),"Ñ","N"),"Ü","U"))</f>
        <v/>
      </c>
      <c r="Z778" s="26" t="str">
        <f aca="false">IF($Y778="","",LEFT($Y778,1)&amp;" "&amp;TRIM(RIGHT(SUBSTITUTE($Y778," ",REPT(" ",50)),50)))</f>
        <v/>
      </c>
      <c r="AA778" s="27" t="str">
        <f aca="false">IF($AF778="","",IF(COUNTIF(Validation!$U$19:$U$178,$AF778)&gt;0,"OK","NO MATCH"))</f>
        <v/>
      </c>
      <c r="AB778" s="27" t="str">
        <f aca="false">IF($W778=0,"",IF(AND($W778&gt;=Validation!$B$3,$W778&lt;=Validation!$C$3),"Yes","No"))</f>
        <v/>
      </c>
      <c r="AC778" s="26" t="str">
        <f aca="false">IF($A778="","",$AF778&amp;"|"&amp;TEXT($W778,"yyyy-mm-dd")&amp;"|"&amp;$J778&amp;"|"&amp;$N778)</f>
        <v/>
      </c>
      <c r="AD778" s="27" t="str">
        <f aca="false">IF($AC778="","",IF(COUNTIF($AC$2:$AC$3000,$AC778)&gt;1,"REVIEW","OK"))</f>
        <v/>
      </c>
      <c r="AE778" s="27" t="str">
        <f aca="false">IF(OR($W778=0,$O778=""),"",IF(IFERROR(IF(ISNUMBER($O778),INT($O778),DATE(VALUE(MID(SUBSTITUTE(LEFT($O778,FIND(" ",$O778&amp;" ")-1),"/",REPT(" ",20)),41,20)),VALUE(LEFT(SUBSTITUTE(LEFT($O778,FIND(" ",$O778&amp;" ")-1),"/",REPT(" ",20)),20)),VALUE(MID(SUBSTITUTE(LEFT($O778,FIND(" ",$O778&amp;" ")-1),"/",REPT(" ",20)),21,20)))),0)&gt;$W778,"Late","Same day"))</f>
        <v/>
      </c>
      <c r="AF778" s="26" t="str">
        <f aca="false">IF($A778="","",IFERROR(INDEX(Validation!$C$193:$C$217,MATCH($A778,Validation!$A$193:$A$217,0)),IF(COUNTIF(Validation!$U$19:$U$178,$Z778)&gt;0,$Z778,IF(COUNTIF(Validation!$S$19:$S$178,$AI778)=1,INDEX(Validation!$U$19:$U$178,MATCH($AI778,Validation!$S$19:$S$178,0)),$Z778))))</f>
        <v/>
      </c>
      <c r="AG778" s="27" t="str">
        <f aca="false">IF(COUNTA($A778:$U778)=0,"",IF($A778="","No name",IF($F778="","No date",IF($W778=0,"Date ilegible",IF(NOT(ISNUMBER($N778)),"Hours no numéricas",IF($AA778="NO MATCH","Person no identificada","OK"))))))</f>
        <v/>
      </c>
      <c r="AH778" s="27" t="str">
        <f aca="false">IF($W778=0,"No date",IF($W778&lt;Validation!$B$3,"Before period",IF($W778&gt;Validation!$C$3,"After period","In period")))</f>
        <v>No date</v>
      </c>
      <c r="AI778" s="26" t="str">
        <f aca="false">IF($Y778="","",TRIM(RIGHT(SUBSTITUTE($Y778," ",REPT(" ",50)),50)))</f>
        <v/>
      </c>
      <c r="AJ778" s="27" t="str">
        <f aca="false">IF($A778="","",IF(NOT(ISERROR(MATCH($A778,Validation!$A$193:$A$217,0))),"Manual mapping",IF(COUNTIF(Validation!$U$19:$U$178,$Z778)&gt;0,"Direct",IF(COUNTIF(Validation!$S$19:$S$178,$AI778)=1,"By surname","Unresolved"))))</f>
        <v/>
      </c>
      <c r="AK778" s="28" t="str">
        <f aca="false">IF($L778="","",IF(MATCH($L778,$L$2:$L$3000,0)&lt;&gt;ROW()-1,"",COUNT($AK$1:$AK777)+1))</f>
        <v/>
      </c>
      <c r="AL778" s="28" t="str">
        <f aca="false">IF($G778="","",IF(MATCH($G778,$G$2:$G$3000,0)&lt;&gt;ROW()-1,"",COUNT($AL$1:$AL777)+1))</f>
        <v/>
      </c>
      <c r="AM778" s="28" t="str">
        <f aca="false">IF($H778="","",IF(MATCH($H778,$H$2:$H$3000,0)&lt;&gt;ROW()-1,"",COUNT($AM$1:$AM777)+1))</f>
        <v/>
      </c>
      <c r="AN778" s="28" t="str">
        <f aca="false">IF($I778="","",IF(MATCH($I778,$I$2:$I$3000,0)&lt;&gt;ROW()-1,"",COUNT($AN$1:$AN777)+1))</f>
        <v/>
      </c>
      <c r="AO778" s="28" t="str">
        <f aca="false">IF($Q778="","",IF(MATCH($Q778,$Q$2:$Q$3000,0)&lt;&gt;ROW()-1,"",COUNT($AO$1:$AO777)+1))</f>
        <v/>
      </c>
    </row>
    <row r="779" customFormat="false" ht="12.75" hidden="false" customHeight="true" outlineLevel="0" collapsed="false">
      <c r="W779" s="24" t="n">
        <f aca="false">IF($F779="",0,IFERROR(IF(ISNUMBER($F779),INT($F779),DATE(VALUE(MID(SUBSTITUTE(LEFT($F779,FIND(" ",$F779&amp;" ")-1),"/",REPT(" ",20)),41,20)),VALUE(LEFT(SUBSTITUTE(LEFT($F779,FIND(" ",$F779&amp;" ")-1),"/",REPT(" ",20)),20)),VALUE(MID(SUBSTITUTE(LEFT($F779,FIND(" ",$F779&amp;" ")-1),"/",REPT(" ",20)),21,20)))),0))</f>
        <v>0</v>
      </c>
      <c r="X779" s="25" t="str">
        <f aca="false">IF(ISNUMBER($N779),$N779*Validation!$B$5,"")</f>
        <v/>
      </c>
      <c r="Y779" s="26" t="str">
        <f aca="false">IF($A779="","",SUBSTITUTE(SUBSTITUTE(SUBSTITUTE(SUBSTITUTE(SUBSTITUTE(SUBSTITUTE(SUBSTITUTE(UPPER(TRIM($A779)),"Á","A"),"É","E"),"Í","I"),"Ó","O"),"Ú","U"),"Ñ","N"),"Ü","U"))</f>
        <v/>
      </c>
      <c r="Z779" s="26" t="str">
        <f aca="false">IF($Y779="","",LEFT($Y779,1)&amp;" "&amp;TRIM(RIGHT(SUBSTITUTE($Y779," ",REPT(" ",50)),50)))</f>
        <v/>
      </c>
      <c r="AA779" s="27" t="str">
        <f aca="false">IF($AF779="","",IF(COUNTIF(Validation!$U$19:$U$178,$AF779)&gt;0,"OK","NO MATCH"))</f>
        <v/>
      </c>
      <c r="AB779" s="27" t="str">
        <f aca="false">IF($W779=0,"",IF(AND($W779&gt;=Validation!$B$3,$W779&lt;=Validation!$C$3),"Yes","No"))</f>
        <v/>
      </c>
      <c r="AC779" s="26" t="str">
        <f aca="false">IF($A779="","",$AF779&amp;"|"&amp;TEXT($W779,"yyyy-mm-dd")&amp;"|"&amp;$J779&amp;"|"&amp;$N779)</f>
        <v/>
      </c>
      <c r="AD779" s="27" t="str">
        <f aca="false">IF($AC779="","",IF(COUNTIF($AC$2:$AC$3000,$AC779)&gt;1,"REVIEW","OK"))</f>
        <v/>
      </c>
      <c r="AE779" s="27" t="str">
        <f aca="false">IF(OR($W779=0,$O779=""),"",IF(IFERROR(IF(ISNUMBER($O779),INT($O779),DATE(VALUE(MID(SUBSTITUTE(LEFT($O779,FIND(" ",$O779&amp;" ")-1),"/",REPT(" ",20)),41,20)),VALUE(LEFT(SUBSTITUTE(LEFT($O779,FIND(" ",$O779&amp;" ")-1),"/",REPT(" ",20)),20)),VALUE(MID(SUBSTITUTE(LEFT($O779,FIND(" ",$O779&amp;" ")-1),"/",REPT(" ",20)),21,20)))),0)&gt;$W779,"Late","Same day"))</f>
        <v/>
      </c>
      <c r="AF779" s="26" t="str">
        <f aca="false">IF($A779="","",IFERROR(INDEX(Validation!$C$193:$C$217,MATCH($A779,Validation!$A$193:$A$217,0)),IF(COUNTIF(Validation!$U$19:$U$178,$Z779)&gt;0,$Z779,IF(COUNTIF(Validation!$S$19:$S$178,$AI779)=1,INDEX(Validation!$U$19:$U$178,MATCH($AI779,Validation!$S$19:$S$178,0)),$Z779))))</f>
        <v/>
      </c>
      <c r="AG779" s="27" t="str">
        <f aca="false">IF(COUNTA($A779:$U779)=0,"",IF($A779="","No name",IF($F779="","No date",IF($W779=0,"Date ilegible",IF(NOT(ISNUMBER($N779)),"Hours no numéricas",IF($AA779="NO MATCH","Person no identificada","OK"))))))</f>
        <v/>
      </c>
      <c r="AH779" s="27" t="str">
        <f aca="false">IF($W779=0,"No date",IF($W779&lt;Validation!$B$3,"Before period",IF($W779&gt;Validation!$C$3,"After period","In period")))</f>
        <v>No date</v>
      </c>
      <c r="AI779" s="26" t="str">
        <f aca="false">IF($Y779="","",TRIM(RIGHT(SUBSTITUTE($Y779," ",REPT(" ",50)),50)))</f>
        <v/>
      </c>
      <c r="AJ779" s="27" t="str">
        <f aca="false">IF($A779="","",IF(NOT(ISERROR(MATCH($A779,Validation!$A$193:$A$217,0))),"Manual mapping",IF(COUNTIF(Validation!$U$19:$U$178,$Z779)&gt;0,"Direct",IF(COUNTIF(Validation!$S$19:$S$178,$AI779)=1,"By surname","Unresolved"))))</f>
        <v/>
      </c>
      <c r="AK779" s="28" t="str">
        <f aca="false">IF($L779="","",IF(MATCH($L779,$L$2:$L$3000,0)&lt;&gt;ROW()-1,"",COUNT($AK$1:$AK778)+1))</f>
        <v/>
      </c>
      <c r="AL779" s="28" t="str">
        <f aca="false">IF($G779="","",IF(MATCH($G779,$G$2:$G$3000,0)&lt;&gt;ROW()-1,"",COUNT($AL$1:$AL778)+1))</f>
        <v/>
      </c>
      <c r="AM779" s="28" t="str">
        <f aca="false">IF($H779="","",IF(MATCH($H779,$H$2:$H$3000,0)&lt;&gt;ROW()-1,"",COUNT($AM$1:$AM778)+1))</f>
        <v/>
      </c>
      <c r="AN779" s="28" t="str">
        <f aca="false">IF($I779="","",IF(MATCH($I779,$I$2:$I$3000,0)&lt;&gt;ROW()-1,"",COUNT($AN$1:$AN778)+1))</f>
        <v/>
      </c>
      <c r="AO779" s="28" t="str">
        <f aca="false">IF($Q779="","",IF(MATCH($Q779,$Q$2:$Q$3000,0)&lt;&gt;ROW()-1,"",COUNT($AO$1:$AO778)+1))</f>
        <v/>
      </c>
    </row>
    <row r="780" customFormat="false" ht="12.75" hidden="false" customHeight="true" outlineLevel="0" collapsed="false">
      <c r="W780" s="24" t="n">
        <f aca="false">IF($F780="",0,IFERROR(IF(ISNUMBER($F780),INT($F780),DATE(VALUE(MID(SUBSTITUTE(LEFT($F780,FIND(" ",$F780&amp;" ")-1),"/",REPT(" ",20)),41,20)),VALUE(LEFT(SUBSTITUTE(LEFT($F780,FIND(" ",$F780&amp;" ")-1),"/",REPT(" ",20)),20)),VALUE(MID(SUBSTITUTE(LEFT($F780,FIND(" ",$F780&amp;" ")-1),"/",REPT(" ",20)),21,20)))),0))</f>
        <v>0</v>
      </c>
      <c r="X780" s="25" t="str">
        <f aca="false">IF(ISNUMBER($N780),$N780*Validation!$B$5,"")</f>
        <v/>
      </c>
      <c r="Y780" s="26" t="str">
        <f aca="false">IF($A780="","",SUBSTITUTE(SUBSTITUTE(SUBSTITUTE(SUBSTITUTE(SUBSTITUTE(SUBSTITUTE(SUBSTITUTE(UPPER(TRIM($A780)),"Á","A"),"É","E"),"Í","I"),"Ó","O"),"Ú","U"),"Ñ","N"),"Ü","U"))</f>
        <v/>
      </c>
      <c r="Z780" s="26" t="str">
        <f aca="false">IF($Y780="","",LEFT($Y780,1)&amp;" "&amp;TRIM(RIGHT(SUBSTITUTE($Y780," ",REPT(" ",50)),50)))</f>
        <v/>
      </c>
      <c r="AA780" s="27" t="str">
        <f aca="false">IF($AF780="","",IF(COUNTIF(Validation!$U$19:$U$178,$AF780)&gt;0,"OK","NO MATCH"))</f>
        <v/>
      </c>
      <c r="AB780" s="27" t="str">
        <f aca="false">IF($W780=0,"",IF(AND($W780&gt;=Validation!$B$3,$W780&lt;=Validation!$C$3),"Yes","No"))</f>
        <v/>
      </c>
      <c r="AC780" s="26" t="str">
        <f aca="false">IF($A780="","",$AF780&amp;"|"&amp;TEXT($W780,"yyyy-mm-dd")&amp;"|"&amp;$J780&amp;"|"&amp;$N780)</f>
        <v/>
      </c>
      <c r="AD780" s="27" t="str">
        <f aca="false">IF($AC780="","",IF(COUNTIF($AC$2:$AC$3000,$AC780)&gt;1,"REVIEW","OK"))</f>
        <v/>
      </c>
      <c r="AE780" s="27" t="str">
        <f aca="false">IF(OR($W780=0,$O780=""),"",IF(IFERROR(IF(ISNUMBER($O780),INT($O780),DATE(VALUE(MID(SUBSTITUTE(LEFT($O780,FIND(" ",$O780&amp;" ")-1),"/",REPT(" ",20)),41,20)),VALUE(LEFT(SUBSTITUTE(LEFT($O780,FIND(" ",$O780&amp;" ")-1),"/",REPT(" ",20)),20)),VALUE(MID(SUBSTITUTE(LEFT($O780,FIND(" ",$O780&amp;" ")-1),"/",REPT(" ",20)),21,20)))),0)&gt;$W780,"Late","Same day"))</f>
        <v/>
      </c>
      <c r="AF780" s="26" t="str">
        <f aca="false">IF($A780="","",IFERROR(INDEX(Validation!$C$193:$C$217,MATCH($A780,Validation!$A$193:$A$217,0)),IF(COUNTIF(Validation!$U$19:$U$178,$Z780)&gt;0,$Z780,IF(COUNTIF(Validation!$S$19:$S$178,$AI780)=1,INDEX(Validation!$U$19:$U$178,MATCH($AI780,Validation!$S$19:$S$178,0)),$Z780))))</f>
        <v/>
      </c>
      <c r="AG780" s="27" t="str">
        <f aca="false">IF(COUNTA($A780:$U780)=0,"",IF($A780="","No name",IF($F780="","No date",IF($W780=0,"Date ilegible",IF(NOT(ISNUMBER($N780)),"Hours no numéricas",IF($AA780="NO MATCH","Person no identificada","OK"))))))</f>
        <v/>
      </c>
      <c r="AH780" s="27" t="str">
        <f aca="false">IF($W780=0,"No date",IF($W780&lt;Validation!$B$3,"Before period",IF($W780&gt;Validation!$C$3,"After period","In period")))</f>
        <v>No date</v>
      </c>
      <c r="AI780" s="26" t="str">
        <f aca="false">IF($Y780="","",TRIM(RIGHT(SUBSTITUTE($Y780," ",REPT(" ",50)),50)))</f>
        <v/>
      </c>
      <c r="AJ780" s="27" t="str">
        <f aca="false">IF($A780="","",IF(NOT(ISERROR(MATCH($A780,Validation!$A$193:$A$217,0))),"Manual mapping",IF(COUNTIF(Validation!$U$19:$U$178,$Z780)&gt;0,"Direct",IF(COUNTIF(Validation!$S$19:$S$178,$AI780)=1,"By surname","Unresolved"))))</f>
        <v/>
      </c>
      <c r="AK780" s="28" t="str">
        <f aca="false">IF($L780="","",IF(MATCH($L780,$L$2:$L$3000,0)&lt;&gt;ROW()-1,"",COUNT($AK$1:$AK779)+1))</f>
        <v/>
      </c>
      <c r="AL780" s="28" t="str">
        <f aca="false">IF($G780="","",IF(MATCH($G780,$G$2:$G$3000,0)&lt;&gt;ROW()-1,"",COUNT($AL$1:$AL779)+1))</f>
        <v/>
      </c>
      <c r="AM780" s="28" t="str">
        <f aca="false">IF($H780="","",IF(MATCH($H780,$H$2:$H$3000,0)&lt;&gt;ROW()-1,"",COUNT($AM$1:$AM779)+1))</f>
        <v/>
      </c>
      <c r="AN780" s="28" t="str">
        <f aca="false">IF($I780="","",IF(MATCH($I780,$I$2:$I$3000,0)&lt;&gt;ROW()-1,"",COUNT($AN$1:$AN779)+1))</f>
        <v/>
      </c>
      <c r="AO780" s="28" t="str">
        <f aca="false">IF($Q780="","",IF(MATCH($Q780,$Q$2:$Q$3000,0)&lt;&gt;ROW()-1,"",COUNT($AO$1:$AO779)+1))</f>
        <v/>
      </c>
    </row>
    <row r="781" customFormat="false" ht="12.75" hidden="false" customHeight="true" outlineLevel="0" collapsed="false">
      <c r="W781" s="24" t="n">
        <f aca="false">IF($F781="",0,IFERROR(IF(ISNUMBER($F781),INT($F781),DATE(VALUE(MID(SUBSTITUTE(LEFT($F781,FIND(" ",$F781&amp;" ")-1),"/",REPT(" ",20)),41,20)),VALUE(LEFT(SUBSTITUTE(LEFT($F781,FIND(" ",$F781&amp;" ")-1),"/",REPT(" ",20)),20)),VALUE(MID(SUBSTITUTE(LEFT($F781,FIND(" ",$F781&amp;" ")-1),"/",REPT(" ",20)),21,20)))),0))</f>
        <v>0</v>
      </c>
      <c r="X781" s="25" t="str">
        <f aca="false">IF(ISNUMBER($N781),$N781*Validation!$B$5,"")</f>
        <v/>
      </c>
      <c r="Y781" s="26" t="str">
        <f aca="false">IF($A781="","",SUBSTITUTE(SUBSTITUTE(SUBSTITUTE(SUBSTITUTE(SUBSTITUTE(SUBSTITUTE(SUBSTITUTE(UPPER(TRIM($A781)),"Á","A"),"É","E"),"Í","I"),"Ó","O"),"Ú","U"),"Ñ","N"),"Ü","U"))</f>
        <v/>
      </c>
      <c r="Z781" s="26" t="str">
        <f aca="false">IF($Y781="","",LEFT($Y781,1)&amp;" "&amp;TRIM(RIGHT(SUBSTITUTE($Y781," ",REPT(" ",50)),50)))</f>
        <v/>
      </c>
      <c r="AA781" s="27" t="str">
        <f aca="false">IF($AF781="","",IF(COUNTIF(Validation!$U$19:$U$178,$AF781)&gt;0,"OK","NO MATCH"))</f>
        <v/>
      </c>
      <c r="AB781" s="27" t="str">
        <f aca="false">IF($W781=0,"",IF(AND($W781&gt;=Validation!$B$3,$W781&lt;=Validation!$C$3),"Yes","No"))</f>
        <v/>
      </c>
      <c r="AC781" s="26" t="str">
        <f aca="false">IF($A781="","",$AF781&amp;"|"&amp;TEXT($W781,"yyyy-mm-dd")&amp;"|"&amp;$J781&amp;"|"&amp;$N781)</f>
        <v/>
      </c>
      <c r="AD781" s="27" t="str">
        <f aca="false">IF($AC781="","",IF(COUNTIF($AC$2:$AC$3000,$AC781)&gt;1,"REVIEW","OK"))</f>
        <v/>
      </c>
      <c r="AE781" s="27" t="str">
        <f aca="false">IF(OR($W781=0,$O781=""),"",IF(IFERROR(IF(ISNUMBER($O781),INT($O781),DATE(VALUE(MID(SUBSTITUTE(LEFT($O781,FIND(" ",$O781&amp;" ")-1),"/",REPT(" ",20)),41,20)),VALUE(LEFT(SUBSTITUTE(LEFT($O781,FIND(" ",$O781&amp;" ")-1),"/",REPT(" ",20)),20)),VALUE(MID(SUBSTITUTE(LEFT($O781,FIND(" ",$O781&amp;" ")-1),"/",REPT(" ",20)),21,20)))),0)&gt;$W781,"Late","Same day"))</f>
        <v/>
      </c>
      <c r="AF781" s="26" t="str">
        <f aca="false">IF($A781="","",IFERROR(INDEX(Validation!$C$193:$C$217,MATCH($A781,Validation!$A$193:$A$217,0)),IF(COUNTIF(Validation!$U$19:$U$178,$Z781)&gt;0,$Z781,IF(COUNTIF(Validation!$S$19:$S$178,$AI781)=1,INDEX(Validation!$U$19:$U$178,MATCH($AI781,Validation!$S$19:$S$178,0)),$Z781))))</f>
        <v/>
      </c>
      <c r="AG781" s="27" t="str">
        <f aca="false">IF(COUNTA($A781:$U781)=0,"",IF($A781="","No name",IF($F781="","No date",IF($W781=0,"Date ilegible",IF(NOT(ISNUMBER($N781)),"Hours no numéricas",IF($AA781="NO MATCH","Person no identificada","OK"))))))</f>
        <v/>
      </c>
      <c r="AH781" s="27" t="str">
        <f aca="false">IF($W781=0,"No date",IF($W781&lt;Validation!$B$3,"Before period",IF($W781&gt;Validation!$C$3,"After period","In period")))</f>
        <v>No date</v>
      </c>
      <c r="AI781" s="26" t="str">
        <f aca="false">IF($Y781="","",TRIM(RIGHT(SUBSTITUTE($Y781," ",REPT(" ",50)),50)))</f>
        <v/>
      </c>
      <c r="AJ781" s="27" t="str">
        <f aca="false">IF($A781="","",IF(NOT(ISERROR(MATCH($A781,Validation!$A$193:$A$217,0))),"Manual mapping",IF(COUNTIF(Validation!$U$19:$U$178,$Z781)&gt;0,"Direct",IF(COUNTIF(Validation!$S$19:$S$178,$AI781)=1,"By surname","Unresolved"))))</f>
        <v/>
      </c>
      <c r="AK781" s="28" t="str">
        <f aca="false">IF($L781="","",IF(MATCH($L781,$L$2:$L$3000,0)&lt;&gt;ROW()-1,"",COUNT($AK$1:$AK780)+1))</f>
        <v/>
      </c>
      <c r="AL781" s="28" t="str">
        <f aca="false">IF($G781="","",IF(MATCH($G781,$G$2:$G$3000,0)&lt;&gt;ROW()-1,"",COUNT($AL$1:$AL780)+1))</f>
        <v/>
      </c>
      <c r="AM781" s="28" t="str">
        <f aca="false">IF($H781="","",IF(MATCH($H781,$H$2:$H$3000,0)&lt;&gt;ROW()-1,"",COUNT($AM$1:$AM780)+1))</f>
        <v/>
      </c>
      <c r="AN781" s="28" t="str">
        <f aca="false">IF($I781="","",IF(MATCH($I781,$I$2:$I$3000,0)&lt;&gt;ROW()-1,"",COUNT($AN$1:$AN780)+1))</f>
        <v/>
      </c>
      <c r="AO781" s="28" t="str">
        <f aca="false">IF($Q781="","",IF(MATCH($Q781,$Q$2:$Q$3000,0)&lt;&gt;ROW()-1,"",COUNT($AO$1:$AO780)+1))</f>
        <v/>
      </c>
    </row>
    <row r="782" customFormat="false" ht="12.75" hidden="false" customHeight="true" outlineLevel="0" collapsed="false">
      <c r="W782" s="24" t="n">
        <f aca="false">IF($F782="",0,IFERROR(IF(ISNUMBER($F782),INT($F782),DATE(VALUE(MID(SUBSTITUTE(LEFT($F782,FIND(" ",$F782&amp;" ")-1),"/",REPT(" ",20)),41,20)),VALUE(LEFT(SUBSTITUTE(LEFT($F782,FIND(" ",$F782&amp;" ")-1),"/",REPT(" ",20)),20)),VALUE(MID(SUBSTITUTE(LEFT($F782,FIND(" ",$F782&amp;" ")-1),"/",REPT(" ",20)),21,20)))),0))</f>
        <v>0</v>
      </c>
      <c r="X782" s="25" t="str">
        <f aca="false">IF(ISNUMBER($N782),$N782*Validation!$B$5,"")</f>
        <v/>
      </c>
      <c r="Y782" s="26" t="str">
        <f aca="false">IF($A782="","",SUBSTITUTE(SUBSTITUTE(SUBSTITUTE(SUBSTITUTE(SUBSTITUTE(SUBSTITUTE(SUBSTITUTE(UPPER(TRIM($A782)),"Á","A"),"É","E"),"Í","I"),"Ó","O"),"Ú","U"),"Ñ","N"),"Ü","U"))</f>
        <v/>
      </c>
      <c r="Z782" s="26" t="str">
        <f aca="false">IF($Y782="","",LEFT($Y782,1)&amp;" "&amp;TRIM(RIGHT(SUBSTITUTE($Y782," ",REPT(" ",50)),50)))</f>
        <v/>
      </c>
      <c r="AA782" s="27" t="str">
        <f aca="false">IF($AF782="","",IF(COUNTIF(Validation!$U$19:$U$178,$AF782)&gt;0,"OK","NO MATCH"))</f>
        <v/>
      </c>
      <c r="AB782" s="27" t="str">
        <f aca="false">IF($W782=0,"",IF(AND($W782&gt;=Validation!$B$3,$W782&lt;=Validation!$C$3),"Yes","No"))</f>
        <v/>
      </c>
      <c r="AC782" s="26" t="str">
        <f aca="false">IF($A782="","",$AF782&amp;"|"&amp;TEXT($W782,"yyyy-mm-dd")&amp;"|"&amp;$J782&amp;"|"&amp;$N782)</f>
        <v/>
      </c>
      <c r="AD782" s="27" t="str">
        <f aca="false">IF($AC782="","",IF(COUNTIF($AC$2:$AC$3000,$AC782)&gt;1,"REVIEW","OK"))</f>
        <v/>
      </c>
      <c r="AE782" s="27" t="str">
        <f aca="false">IF(OR($W782=0,$O782=""),"",IF(IFERROR(IF(ISNUMBER($O782),INT($O782),DATE(VALUE(MID(SUBSTITUTE(LEFT($O782,FIND(" ",$O782&amp;" ")-1),"/",REPT(" ",20)),41,20)),VALUE(LEFT(SUBSTITUTE(LEFT($O782,FIND(" ",$O782&amp;" ")-1),"/",REPT(" ",20)),20)),VALUE(MID(SUBSTITUTE(LEFT($O782,FIND(" ",$O782&amp;" ")-1),"/",REPT(" ",20)),21,20)))),0)&gt;$W782,"Late","Same day"))</f>
        <v/>
      </c>
      <c r="AF782" s="26" t="str">
        <f aca="false">IF($A782="","",IFERROR(INDEX(Validation!$C$193:$C$217,MATCH($A782,Validation!$A$193:$A$217,0)),IF(COUNTIF(Validation!$U$19:$U$178,$Z782)&gt;0,$Z782,IF(COUNTIF(Validation!$S$19:$S$178,$AI782)=1,INDEX(Validation!$U$19:$U$178,MATCH($AI782,Validation!$S$19:$S$178,0)),$Z782))))</f>
        <v/>
      </c>
      <c r="AG782" s="27" t="str">
        <f aca="false">IF(COUNTA($A782:$U782)=0,"",IF($A782="","No name",IF($F782="","No date",IF($W782=0,"Date ilegible",IF(NOT(ISNUMBER($N782)),"Hours no numéricas",IF($AA782="NO MATCH","Person no identificada","OK"))))))</f>
        <v/>
      </c>
      <c r="AH782" s="27" t="str">
        <f aca="false">IF($W782=0,"No date",IF($W782&lt;Validation!$B$3,"Before period",IF($W782&gt;Validation!$C$3,"After period","In period")))</f>
        <v>No date</v>
      </c>
      <c r="AI782" s="26" t="str">
        <f aca="false">IF($Y782="","",TRIM(RIGHT(SUBSTITUTE($Y782," ",REPT(" ",50)),50)))</f>
        <v/>
      </c>
      <c r="AJ782" s="27" t="str">
        <f aca="false">IF($A782="","",IF(NOT(ISERROR(MATCH($A782,Validation!$A$193:$A$217,0))),"Manual mapping",IF(COUNTIF(Validation!$U$19:$U$178,$Z782)&gt;0,"Direct",IF(COUNTIF(Validation!$S$19:$S$178,$AI782)=1,"By surname","Unresolved"))))</f>
        <v/>
      </c>
      <c r="AK782" s="28" t="str">
        <f aca="false">IF($L782="","",IF(MATCH($L782,$L$2:$L$3000,0)&lt;&gt;ROW()-1,"",COUNT($AK$1:$AK781)+1))</f>
        <v/>
      </c>
      <c r="AL782" s="28" t="str">
        <f aca="false">IF($G782="","",IF(MATCH($G782,$G$2:$G$3000,0)&lt;&gt;ROW()-1,"",COUNT($AL$1:$AL781)+1))</f>
        <v/>
      </c>
      <c r="AM782" s="28" t="str">
        <f aca="false">IF($H782="","",IF(MATCH($H782,$H$2:$H$3000,0)&lt;&gt;ROW()-1,"",COUNT($AM$1:$AM781)+1))</f>
        <v/>
      </c>
      <c r="AN782" s="28" t="str">
        <f aca="false">IF($I782="","",IF(MATCH($I782,$I$2:$I$3000,0)&lt;&gt;ROW()-1,"",COUNT($AN$1:$AN781)+1))</f>
        <v/>
      </c>
      <c r="AO782" s="28" t="str">
        <f aca="false">IF($Q782="","",IF(MATCH($Q782,$Q$2:$Q$3000,0)&lt;&gt;ROW()-1,"",COUNT($AO$1:$AO781)+1))</f>
        <v/>
      </c>
    </row>
    <row r="783" customFormat="false" ht="12.75" hidden="false" customHeight="true" outlineLevel="0" collapsed="false">
      <c r="W783" s="24" t="n">
        <f aca="false">IF($F783="",0,IFERROR(IF(ISNUMBER($F783),INT($F783),DATE(VALUE(MID(SUBSTITUTE(LEFT($F783,FIND(" ",$F783&amp;" ")-1),"/",REPT(" ",20)),41,20)),VALUE(LEFT(SUBSTITUTE(LEFT($F783,FIND(" ",$F783&amp;" ")-1),"/",REPT(" ",20)),20)),VALUE(MID(SUBSTITUTE(LEFT($F783,FIND(" ",$F783&amp;" ")-1),"/",REPT(" ",20)),21,20)))),0))</f>
        <v>0</v>
      </c>
      <c r="X783" s="25" t="str">
        <f aca="false">IF(ISNUMBER($N783),$N783*Validation!$B$5,"")</f>
        <v/>
      </c>
      <c r="Y783" s="26" t="str">
        <f aca="false">IF($A783="","",SUBSTITUTE(SUBSTITUTE(SUBSTITUTE(SUBSTITUTE(SUBSTITUTE(SUBSTITUTE(SUBSTITUTE(UPPER(TRIM($A783)),"Á","A"),"É","E"),"Í","I"),"Ó","O"),"Ú","U"),"Ñ","N"),"Ü","U"))</f>
        <v/>
      </c>
      <c r="Z783" s="26" t="str">
        <f aca="false">IF($Y783="","",LEFT($Y783,1)&amp;" "&amp;TRIM(RIGHT(SUBSTITUTE($Y783," ",REPT(" ",50)),50)))</f>
        <v/>
      </c>
      <c r="AA783" s="27" t="str">
        <f aca="false">IF($AF783="","",IF(COUNTIF(Validation!$U$19:$U$178,$AF783)&gt;0,"OK","NO MATCH"))</f>
        <v/>
      </c>
      <c r="AB783" s="27" t="str">
        <f aca="false">IF($W783=0,"",IF(AND($W783&gt;=Validation!$B$3,$W783&lt;=Validation!$C$3),"Yes","No"))</f>
        <v/>
      </c>
      <c r="AC783" s="26" t="str">
        <f aca="false">IF($A783="","",$AF783&amp;"|"&amp;TEXT($W783,"yyyy-mm-dd")&amp;"|"&amp;$J783&amp;"|"&amp;$N783)</f>
        <v/>
      </c>
      <c r="AD783" s="27" t="str">
        <f aca="false">IF($AC783="","",IF(COUNTIF($AC$2:$AC$3000,$AC783)&gt;1,"REVIEW","OK"))</f>
        <v/>
      </c>
      <c r="AE783" s="27" t="str">
        <f aca="false">IF(OR($W783=0,$O783=""),"",IF(IFERROR(IF(ISNUMBER($O783),INT($O783),DATE(VALUE(MID(SUBSTITUTE(LEFT($O783,FIND(" ",$O783&amp;" ")-1),"/",REPT(" ",20)),41,20)),VALUE(LEFT(SUBSTITUTE(LEFT($O783,FIND(" ",$O783&amp;" ")-1),"/",REPT(" ",20)),20)),VALUE(MID(SUBSTITUTE(LEFT($O783,FIND(" ",$O783&amp;" ")-1),"/",REPT(" ",20)),21,20)))),0)&gt;$W783,"Late","Same day"))</f>
        <v/>
      </c>
      <c r="AF783" s="26" t="str">
        <f aca="false">IF($A783="","",IFERROR(INDEX(Validation!$C$193:$C$217,MATCH($A783,Validation!$A$193:$A$217,0)),IF(COUNTIF(Validation!$U$19:$U$178,$Z783)&gt;0,$Z783,IF(COUNTIF(Validation!$S$19:$S$178,$AI783)=1,INDEX(Validation!$U$19:$U$178,MATCH($AI783,Validation!$S$19:$S$178,0)),$Z783))))</f>
        <v/>
      </c>
      <c r="AG783" s="27" t="str">
        <f aca="false">IF(COUNTA($A783:$U783)=0,"",IF($A783="","No name",IF($F783="","No date",IF($W783=0,"Date ilegible",IF(NOT(ISNUMBER($N783)),"Hours no numéricas",IF($AA783="NO MATCH","Person no identificada","OK"))))))</f>
        <v/>
      </c>
      <c r="AH783" s="27" t="str">
        <f aca="false">IF($W783=0,"No date",IF($W783&lt;Validation!$B$3,"Before period",IF($W783&gt;Validation!$C$3,"After period","In period")))</f>
        <v>No date</v>
      </c>
      <c r="AI783" s="26" t="str">
        <f aca="false">IF($Y783="","",TRIM(RIGHT(SUBSTITUTE($Y783," ",REPT(" ",50)),50)))</f>
        <v/>
      </c>
      <c r="AJ783" s="27" t="str">
        <f aca="false">IF($A783="","",IF(NOT(ISERROR(MATCH($A783,Validation!$A$193:$A$217,0))),"Manual mapping",IF(COUNTIF(Validation!$U$19:$U$178,$Z783)&gt;0,"Direct",IF(COUNTIF(Validation!$S$19:$S$178,$AI783)=1,"By surname","Unresolved"))))</f>
        <v/>
      </c>
      <c r="AK783" s="28" t="str">
        <f aca="false">IF($L783="","",IF(MATCH($L783,$L$2:$L$3000,0)&lt;&gt;ROW()-1,"",COUNT($AK$1:$AK782)+1))</f>
        <v/>
      </c>
      <c r="AL783" s="28" t="str">
        <f aca="false">IF($G783="","",IF(MATCH($G783,$G$2:$G$3000,0)&lt;&gt;ROW()-1,"",COUNT($AL$1:$AL782)+1))</f>
        <v/>
      </c>
      <c r="AM783" s="28" t="str">
        <f aca="false">IF($H783="","",IF(MATCH($H783,$H$2:$H$3000,0)&lt;&gt;ROW()-1,"",COUNT($AM$1:$AM782)+1))</f>
        <v/>
      </c>
      <c r="AN783" s="28" t="str">
        <f aca="false">IF($I783="","",IF(MATCH($I783,$I$2:$I$3000,0)&lt;&gt;ROW()-1,"",COUNT($AN$1:$AN782)+1))</f>
        <v/>
      </c>
      <c r="AO783" s="28" t="str">
        <f aca="false">IF($Q783="","",IF(MATCH($Q783,$Q$2:$Q$3000,0)&lt;&gt;ROW()-1,"",COUNT($AO$1:$AO782)+1))</f>
        <v/>
      </c>
    </row>
    <row r="784" customFormat="false" ht="12.75" hidden="false" customHeight="true" outlineLevel="0" collapsed="false">
      <c r="W784" s="24" t="n">
        <f aca="false">IF($F784="",0,IFERROR(IF(ISNUMBER($F784),INT($F784),DATE(VALUE(MID(SUBSTITUTE(LEFT($F784,FIND(" ",$F784&amp;" ")-1),"/",REPT(" ",20)),41,20)),VALUE(LEFT(SUBSTITUTE(LEFT($F784,FIND(" ",$F784&amp;" ")-1),"/",REPT(" ",20)),20)),VALUE(MID(SUBSTITUTE(LEFT($F784,FIND(" ",$F784&amp;" ")-1),"/",REPT(" ",20)),21,20)))),0))</f>
        <v>0</v>
      </c>
      <c r="X784" s="25" t="str">
        <f aca="false">IF(ISNUMBER($N784),$N784*Validation!$B$5,"")</f>
        <v/>
      </c>
      <c r="Y784" s="26" t="str">
        <f aca="false">IF($A784="","",SUBSTITUTE(SUBSTITUTE(SUBSTITUTE(SUBSTITUTE(SUBSTITUTE(SUBSTITUTE(SUBSTITUTE(UPPER(TRIM($A784)),"Á","A"),"É","E"),"Í","I"),"Ó","O"),"Ú","U"),"Ñ","N"),"Ü","U"))</f>
        <v/>
      </c>
      <c r="Z784" s="26" t="str">
        <f aca="false">IF($Y784="","",LEFT($Y784,1)&amp;" "&amp;TRIM(RIGHT(SUBSTITUTE($Y784," ",REPT(" ",50)),50)))</f>
        <v/>
      </c>
      <c r="AA784" s="27" t="str">
        <f aca="false">IF($AF784="","",IF(COUNTIF(Validation!$U$19:$U$178,$AF784)&gt;0,"OK","NO MATCH"))</f>
        <v/>
      </c>
      <c r="AB784" s="27" t="str">
        <f aca="false">IF($W784=0,"",IF(AND($W784&gt;=Validation!$B$3,$W784&lt;=Validation!$C$3),"Yes","No"))</f>
        <v/>
      </c>
      <c r="AC784" s="26" t="str">
        <f aca="false">IF($A784="","",$AF784&amp;"|"&amp;TEXT($W784,"yyyy-mm-dd")&amp;"|"&amp;$J784&amp;"|"&amp;$N784)</f>
        <v/>
      </c>
      <c r="AD784" s="27" t="str">
        <f aca="false">IF($AC784="","",IF(COUNTIF($AC$2:$AC$3000,$AC784)&gt;1,"REVIEW","OK"))</f>
        <v/>
      </c>
      <c r="AE784" s="27" t="str">
        <f aca="false">IF(OR($W784=0,$O784=""),"",IF(IFERROR(IF(ISNUMBER($O784),INT($O784),DATE(VALUE(MID(SUBSTITUTE(LEFT($O784,FIND(" ",$O784&amp;" ")-1),"/",REPT(" ",20)),41,20)),VALUE(LEFT(SUBSTITUTE(LEFT($O784,FIND(" ",$O784&amp;" ")-1),"/",REPT(" ",20)),20)),VALUE(MID(SUBSTITUTE(LEFT($O784,FIND(" ",$O784&amp;" ")-1),"/",REPT(" ",20)),21,20)))),0)&gt;$W784,"Late","Same day"))</f>
        <v/>
      </c>
      <c r="AF784" s="26" t="str">
        <f aca="false">IF($A784="","",IFERROR(INDEX(Validation!$C$193:$C$217,MATCH($A784,Validation!$A$193:$A$217,0)),IF(COUNTIF(Validation!$U$19:$U$178,$Z784)&gt;0,$Z784,IF(COUNTIF(Validation!$S$19:$S$178,$AI784)=1,INDEX(Validation!$U$19:$U$178,MATCH($AI784,Validation!$S$19:$S$178,0)),$Z784))))</f>
        <v/>
      </c>
      <c r="AG784" s="27" t="str">
        <f aca="false">IF(COUNTA($A784:$U784)=0,"",IF($A784="","No name",IF($F784="","No date",IF($W784=0,"Date ilegible",IF(NOT(ISNUMBER($N784)),"Hours no numéricas",IF($AA784="NO MATCH","Person no identificada","OK"))))))</f>
        <v/>
      </c>
      <c r="AH784" s="27" t="str">
        <f aca="false">IF($W784=0,"No date",IF($W784&lt;Validation!$B$3,"Before period",IF($W784&gt;Validation!$C$3,"After period","In period")))</f>
        <v>No date</v>
      </c>
      <c r="AI784" s="26" t="str">
        <f aca="false">IF($Y784="","",TRIM(RIGHT(SUBSTITUTE($Y784," ",REPT(" ",50)),50)))</f>
        <v/>
      </c>
      <c r="AJ784" s="27" t="str">
        <f aca="false">IF($A784="","",IF(NOT(ISERROR(MATCH($A784,Validation!$A$193:$A$217,0))),"Manual mapping",IF(COUNTIF(Validation!$U$19:$U$178,$Z784)&gt;0,"Direct",IF(COUNTIF(Validation!$S$19:$S$178,$AI784)=1,"By surname","Unresolved"))))</f>
        <v/>
      </c>
      <c r="AK784" s="28" t="str">
        <f aca="false">IF($L784="","",IF(MATCH($L784,$L$2:$L$3000,0)&lt;&gt;ROW()-1,"",COUNT($AK$1:$AK783)+1))</f>
        <v/>
      </c>
      <c r="AL784" s="28" t="str">
        <f aca="false">IF($G784="","",IF(MATCH($G784,$G$2:$G$3000,0)&lt;&gt;ROW()-1,"",COUNT($AL$1:$AL783)+1))</f>
        <v/>
      </c>
      <c r="AM784" s="28" t="str">
        <f aca="false">IF($H784="","",IF(MATCH($H784,$H$2:$H$3000,0)&lt;&gt;ROW()-1,"",COUNT($AM$1:$AM783)+1))</f>
        <v/>
      </c>
      <c r="AN784" s="28" t="str">
        <f aca="false">IF($I784="","",IF(MATCH($I784,$I$2:$I$3000,0)&lt;&gt;ROW()-1,"",COUNT($AN$1:$AN783)+1))</f>
        <v/>
      </c>
      <c r="AO784" s="28" t="str">
        <f aca="false">IF($Q784="","",IF(MATCH($Q784,$Q$2:$Q$3000,0)&lt;&gt;ROW()-1,"",COUNT($AO$1:$AO783)+1))</f>
        <v/>
      </c>
    </row>
    <row r="785" customFormat="false" ht="12.75" hidden="false" customHeight="true" outlineLevel="0" collapsed="false">
      <c r="W785" s="24" t="n">
        <f aca="false">IF($F785="",0,IFERROR(IF(ISNUMBER($F785),INT($F785),DATE(VALUE(MID(SUBSTITUTE(LEFT($F785,FIND(" ",$F785&amp;" ")-1),"/",REPT(" ",20)),41,20)),VALUE(LEFT(SUBSTITUTE(LEFT($F785,FIND(" ",$F785&amp;" ")-1),"/",REPT(" ",20)),20)),VALUE(MID(SUBSTITUTE(LEFT($F785,FIND(" ",$F785&amp;" ")-1),"/",REPT(" ",20)),21,20)))),0))</f>
        <v>0</v>
      </c>
      <c r="X785" s="25" t="str">
        <f aca="false">IF(ISNUMBER($N785),$N785*Validation!$B$5,"")</f>
        <v/>
      </c>
      <c r="Y785" s="26" t="str">
        <f aca="false">IF($A785="","",SUBSTITUTE(SUBSTITUTE(SUBSTITUTE(SUBSTITUTE(SUBSTITUTE(SUBSTITUTE(SUBSTITUTE(UPPER(TRIM($A785)),"Á","A"),"É","E"),"Í","I"),"Ó","O"),"Ú","U"),"Ñ","N"),"Ü","U"))</f>
        <v/>
      </c>
      <c r="Z785" s="26" t="str">
        <f aca="false">IF($Y785="","",LEFT($Y785,1)&amp;" "&amp;TRIM(RIGHT(SUBSTITUTE($Y785," ",REPT(" ",50)),50)))</f>
        <v/>
      </c>
      <c r="AA785" s="27" t="str">
        <f aca="false">IF($AF785="","",IF(COUNTIF(Validation!$U$19:$U$178,$AF785)&gt;0,"OK","NO MATCH"))</f>
        <v/>
      </c>
      <c r="AB785" s="27" t="str">
        <f aca="false">IF($W785=0,"",IF(AND($W785&gt;=Validation!$B$3,$W785&lt;=Validation!$C$3),"Yes","No"))</f>
        <v/>
      </c>
      <c r="AC785" s="26" t="str">
        <f aca="false">IF($A785="","",$AF785&amp;"|"&amp;TEXT($W785,"yyyy-mm-dd")&amp;"|"&amp;$J785&amp;"|"&amp;$N785)</f>
        <v/>
      </c>
      <c r="AD785" s="27" t="str">
        <f aca="false">IF($AC785="","",IF(COUNTIF($AC$2:$AC$3000,$AC785)&gt;1,"REVIEW","OK"))</f>
        <v/>
      </c>
      <c r="AE785" s="27" t="str">
        <f aca="false">IF(OR($W785=0,$O785=""),"",IF(IFERROR(IF(ISNUMBER($O785),INT($O785),DATE(VALUE(MID(SUBSTITUTE(LEFT($O785,FIND(" ",$O785&amp;" ")-1),"/",REPT(" ",20)),41,20)),VALUE(LEFT(SUBSTITUTE(LEFT($O785,FIND(" ",$O785&amp;" ")-1),"/",REPT(" ",20)),20)),VALUE(MID(SUBSTITUTE(LEFT($O785,FIND(" ",$O785&amp;" ")-1),"/",REPT(" ",20)),21,20)))),0)&gt;$W785,"Late","Same day"))</f>
        <v/>
      </c>
      <c r="AF785" s="26" t="str">
        <f aca="false">IF($A785="","",IFERROR(INDEX(Validation!$C$193:$C$217,MATCH($A785,Validation!$A$193:$A$217,0)),IF(COUNTIF(Validation!$U$19:$U$178,$Z785)&gt;0,$Z785,IF(COUNTIF(Validation!$S$19:$S$178,$AI785)=1,INDEX(Validation!$U$19:$U$178,MATCH($AI785,Validation!$S$19:$S$178,0)),$Z785))))</f>
        <v/>
      </c>
      <c r="AG785" s="27" t="str">
        <f aca="false">IF(COUNTA($A785:$U785)=0,"",IF($A785="","No name",IF($F785="","No date",IF($W785=0,"Date ilegible",IF(NOT(ISNUMBER($N785)),"Hours no numéricas",IF($AA785="NO MATCH","Person no identificada","OK"))))))</f>
        <v/>
      </c>
      <c r="AH785" s="27" t="str">
        <f aca="false">IF($W785=0,"No date",IF($W785&lt;Validation!$B$3,"Before period",IF($W785&gt;Validation!$C$3,"After period","In period")))</f>
        <v>No date</v>
      </c>
      <c r="AI785" s="26" t="str">
        <f aca="false">IF($Y785="","",TRIM(RIGHT(SUBSTITUTE($Y785," ",REPT(" ",50)),50)))</f>
        <v/>
      </c>
      <c r="AJ785" s="27" t="str">
        <f aca="false">IF($A785="","",IF(NOT(ISERROR(MATCH($A785,Validation!$A$193:$A$217,0))),"Manual mapping",IF(COUNTIF(Validation!$U$19:$U$178,$Z785)&gt;0,"Direct",IF(COUNTIF(Validation!$S$19:$S$178,$AI785)=1,"By surname","Unresolved"))))</f>
        <v/>
      </c>
      <c r="AK785" s="28" t="str">
        <f aca="false">IF($L785="","",IF(MATCH($L785,$L$2:$L$3000,0)&lt;&gt;ROW()-1,"",COUNT($AK$1:$AK784)+1))</f>
        <v/>
      </c>
      <c r="AL785" s="28" t="str">
        <f aca="false">IF($G785="","",IF(MATCH($G785,$G$2:$G$3000,0)&lt;&gt;ROW()-1,"",COUNT($AL$1:$AL784)+1))</f>
        <v/>
      </c>
      <c r="AM785" s="28" t="str">
        <f aca="false">IF($H785="","",IF(MATCH($H785,$H$2:$H$3000,0)&lt;&gt;ROW()-1,"",COUNT($AM$1:$AM784)+1))</f>
        <v/>
      </c>
      <c r="AN785" s="28" t="str">
        <f aca="false">IF($I785="","",IF(MATCH($I785,$I$2:$I$3000,0)&lt;&gt;ROW()-1,"",COUNT($AN$1:$AN784)+1))</f>
        <v/>
      </c>
      <c r="AO785" s="28" t="str">
        <f aca="false">IF($Q785="","",IF(MATCH($Q785,$Q$2:$Q$3000,0)&lt;&gt;ROW()-1,"",COUNT($AO$1:$AO784)+1))</f>
        <v/>
      </c>
    </row>
    <row r="786" customFormat="false" ht="12.75" hidden="false" customHeight="true" outlineLevel="0" collapsed="false">
      <c r="W786" s="24" t="n">
        <f aca="false">IF($F786="",0,IFERROR(IF(ISNUMBER($F786),INT($F786),DATE(VALUE(MID(SUBSTITUTE(LEFT($F786,FIND(" ",$F786&amp;" ")-1),"/",REPT(" ",20)),41,20)),VALUE(LEFT(SUBSTITUTE(LEFT($F786,FIND(" ",$F786&amp;" ")-1),"/",REPT(" ",20)),20)),VALUE(MID(SUBSTITUTE(LEFT($F786,FIND(" ",$F786&amp;" ")-1),"/",REPT(" ",20)),21,20)))),0))</f>
        <v>0</v>
      </c>
      <c r="X786" s="25" t="str">
        <f aca="false">IF(ISNUMBER($N786),$N786*Validation!$B$5,"")</f>
        <v/>
      </c>
      <c r="Y786" s="26" t="str">
        <f aca="false">IF($A786="","",SUBSTITUTE(SUBSTITUTE(SUBSTITUTE(SUBSTITUTE(SUBSTITUTE(SUBSTITUTE(SUBSTITUTE(UPPER(TRIM($A786)),"Á","A"),"É","E"),"Í","I"),"Ó","O"),"Ú","U"),"Ñ","N"),"Ü","U"))</f>
        <v/>
      </c>
      <c r="Z786" s="26" t="str">
        <f aca="false">IF($Y786="","",LEFT($Y786,1)&amp;" "&amp;TRIM(RIGHT(SUBSTITUTE($Y786," ",REPT(" ",50)),50)))</f>
        <v/>
      </c>
      <c r="AA786" s="27" t="str">
        <f aca="false">IF($AF786="","",IF(COUNTIF(Validation!$U$19:$U$178,$AF786)&gt;0,"OK","NO MATCH"))</f>
        <v/>
      </c>
      <c r="AB786" s="27" t="str">
        <f aca="false">IF($W786=0,"",IF(AND($W786&gt;=Validation!$B$3,$W786&lt;=Validation!$C$3),"Yes","No"))</f>
        <v/>
      </c>
      <c r="AC786" s="26" t="str">
        <f aca="false">IF($A786="","",$AF786&amp;"|"&amp;TEXT($W786,"yyyy-mm-dd")&amp;"|"&amp;$J786&amp;"|"&amp;$N786)</f>
        <v/>
      </c>
      <c r="AD786" s="27" t="str">
        <f aca="false">IF($AC786="","",IF(COUNTIF($AC$2:$AC$3000,$AC786)&gt;1,"REVIEW","OK"))</f>
        <v/>
      </c>
      <c r="AE786" s="27" t="str">
        <f aca="false">IF(OR($W786=0,$O786=""),"",IF(IFERROR(IF(ISNUMBER($O786),INT($O786),DATE(VALUE(MID(SUBSTITUTE(LEFT($O786,FIND(" ",$O786&amp;" ")-1),"/",REPT(" ",20)),41,20)),VALUE(LEFT(SUBSTITUTE(LEFT($O786,FIND(" ",$O786&amp;" ")-1),"/",REPT(" ",20)),20)),VALUE(MID(SUBSTITUTE(LEFT($O786,FIND(" ",$O786&amp;" ")-1),"/",REPT(" ",20)),21,20)))),0)&gt;$W786,"Late","Same day"))</f>
        <v/>
      </c>
      <c r="AF786" s="26" t="str">
        <f aca="false">IF($A786="","",IFERROR(INDEX(Validation!$C$193:$C$217,MATCH($A786,Validation!$A$193:$A$217,0)),IF(COUNTIF(Validation!$U$19:$U$178,$Z786)&gt;0,$Z786,IF(COUNTIF(Validation!$S$19:$S$178,$AI786)=1,INDEX(Validation!$U$19:$U$178,MATCH($AI786,Validation!$S$19:$S$178,0)),$Z786))))</f>
        <v/>
      </c>
      <c r="AG786" s="27" t="str">
        <f aca="false">IF(COUNTA($A786:$U786)=0,"",IF($A786="","No name",IF($F786="","No date",IF($W786=0,"Date ilegible",IF(NOT(ISNUMBER($N786)),"Hours no numéricas",IF($AA786="NO MATCH","Person no identificada","OK"))))))</f>
        <v/>
      </c>
      <c r="AH786" s="27" t="str">
        <f aca="false">IF($W786=0,"No date",IF($W786&lt;Validation!$B$3,"Before period",IF($W786&gt;Validation!$C$3,"After period","In period")))</f>
        <v>No date</v>
      </c>
      <c r="AI786" s="26" t="str">
        <f aca="false">IF($Y786="","",TRIM(RIGHT(SUBSTITUTE($Y786," ",REPT(" ",50)),50)))</f>
        <v/>
      </c>
      <c r="AJ786" s="27" t="str">
        <f aca="false">IF($A786="","",IF(NOT(ISERROR(MATCH($A786,Validation!$A$193:$A$217,0))),"Manual mapping",IF(COUNTIF(Validation!$U$19:$U$178,$Z786)&gt;0,"Direct",IF(COUNTIF(Validation!$S$19:$S$178,$AI786)=1,"By surname","Unresolved"))))</f>
        <v/>
      </c>
      <c r="AK786" s="28" t="str">
        <f aca="false">IF($L786="","",IF(MATCH($L786,$L$2:$L$3000,0)&lt;&gt;ROW()-1,"",COUNT($AK$1:$AK785)+1))</f>
        <v/>
      </c>
      <c r="AL786" s="28" t="str">
        <f aca="false">IF($G786="","",IF(MATCH($G786,$G$2:$G$3000,0)&lt;&gt;ROW()-1,"",COUNT($AL$1:$AL785)+1))</f>
        <v/>
      </c>
      <c r="AM786" s="28" t="str">
        <f aca="false">IF($H786="","",IF(MATCH($H786,$H$2:$H$3000,0)&lt;&gt;ROW()-1,"",COUNT($AM$1:$AM785)+1))</f>
        <v/>
      </c>
      <c r="AN786" s="28" t="str">
        <f aca="false">IF($I786="","",IF(MATCH($I786,$I$2:$I$3000,0)&lt;&gt;ROW()-1,"",COUNT($AN$1:$AN785)+1))</f>
        <v/>
      </c>
      <c r="AO786" s="28" t="str">
        <f aca="false">IF($Q786="","",IF(MATCH($Q786,$Q$2:$Q$3000,0)&lt;&gt;ROW()-1,"",COUNT($AO$1:$AO785)+1))</f>
        <v/>
      </c>
    </row>
    <row r="787" customFormat="false" ht="12.75" hidden="false" customHeight="true" outlineLevel="0" collapsed="false">
      <c r="W787" s="24" t="n">
        <f aca="false">IF($F787="",0,IFERROR(IF(ISNUMBER($F787),INT($F787),DATE(VALUE(MID(SUBSTITUTE(LEFT($F787,FIND(" ",$F787&amp;" ")-1),"/",REPT(" ",20)),41,20)),VALUE(LEFT(SUBSTITUTE(LEFT($F787,FIND(" ",$F787&amp;" ")-1),"/",REPT(" ",20)),20)),VALUE(MID(SUBSTITUTE(LEFT($F787,FIND(" ",$F787&amp;" ")-1),"/",REPT(" ",20)),21,20)))),0))</f>
        <v>0</v>
      </c>
      <c r="X787" s="25" t="str">
        <f aca="false">IF(ISNUMBER($N787),$N787*Validation!$B$5,"")</f>
        <v/>
      </c>
      <c r="Y787" s="26" t="str">
        <f aca="false">IF($A787="","",SUBSTITUTE(SUBSTITUTE(SUBSTITUTE(SUBSTITUTE(SUBSTITUTE(SUBSTITUTE(SUBSTITUTE(UPPER(TRIM($A787)),"Á","A"),"É","E"),"Í","I"),"Ó","O"),"Ú","U"),"Ñ","N"),"Ü","U"))</f>
        <v/>
      </c>
      <c r="Z787" s="26" t="str">
        <f aca="false">IF($Y787="","",LEFT($Y787,1)&amp;" "&amp;TRIM(RIGHT(SUBSTITUTE($Y787," ",REPT(" ",50)),50)))</f>
        <v/>
      </c>
      <c r="AA787" s="27" t="str">
        <f aca="false">IF($AF787="","",IF(COUNTIF(Validation!$U$19:$U$178,$AF787)&gt;0,"OK","NO MATCH"))</f>
        <v/>
      </c>
      <c r="AB787" s="27" t="str">
        <f aca="false">IF($W787=0,"",IF(AND($W787&gt;=Validation!$B$3,$W787&lt;=Validation!$C$3),"Yes","No"))</f>
        <v/>
      </c>
      <c r="AC787" s="26" t="str">
        <f aca="false">IF($A787="","",$AF787&amp;"|"&amp;TEXT($W787,"yyyy-mm-dd")&amp;"|"&amp;$J787&amp;"|"&amp;$N787)</f>
        <v/>
      </c>
      <c r="AD787" s="27" t="str">
        <f aca="false">IF($AC787="","",IF(COUNTIF($AC$2:$AC$3000,$AC787)&gt;1,"REVIEW","OK"))</f>
        <v/>
      </c>
      <c r="AE787" s="27" t="str">
        <f aca="false">IF(OR($W787=0,$O787=""),"",IF(IFERROR(IF(ISNUMBER($O787),INT($O787),DATE(VALUE(MID(SUBSTITUTE(LEFT($O787,FIND(" ",$O787&amp;" ")-1),"/",REPT(" ",20)),41,20)),VALUE(LEFT(SUBSTITUTE(LEFT($O787,FIND(" ",$O787&amp;" ")-1),"/",REPT(" ",20)),20)),VALUE(MID(SUBSTITUTE(LEFT($O787,FIND(" ",$O787&amp;" ")-1),"/",REPT(" ",20)),21,20)))),0)&gt;$W787,"Late","Same day"))</f>
        <v/>
      </c>
      <c r="AF787" s="26" t="str">
        <f aca="false">IF($A787="","",IFERROR(INDEX(Validation!$C$193:$C$217,MATCH($A787,Validation!$A$193:$A$217,0)),IF(COUNTIF(Validation!$U$19:$U$178,$Z787)&gt;0,$Z787,IF(COUNTIF(Validation!$S$19:$S$178,$AI787)=1,INDEX(Validation!$U$19:$U$178,MATCH($AI787,Validation!$S$19:$S$178,0)),$Z787))))</f>
        <v/>
      </c>
      <c r="AG787" s="27" t="str">
        <f aca="false">IF(COUNTA($A787:$U787)=0,"",IF($A787="","No name",IF($F787="","No date",IF($W787=0,"Date ilegible",IF(NOT(ISNUMBER($N787)),"Hours no numéricas",IF($AA787="NO MATCH","Person no identificada","OK"))))))</f>
        <v/>
      </c>
      <c r="AH787" s="27" t="str">
        <f aca="false">IF($W787=0,"No date",IF($W787&lt;Validation!$B$3,"Before period",IF($W787&gt;Validation!$C$3,"After period","In period")))</f>
        <v>No date</v>
      </c>
      <c r="AI787" s="26" t="str">
        <f aca="false">IF($Y787="","",TRIM(RIGHT(SUBSTITUTE($Y787," ",REPT(" ",50)),50)))</f>
        <v/>
      </c>
      <c r="AJ787" s="27" t="str">
        <f aca="false">IF($A787="","",IF(NOT(ISERROR(MATCH($A787,Validation!$A$193:$A$217,0))),"Manual mapping",IF(COUNTIF(Validation!$U$19:$U$178,$Z787)&gt;0,"Direct",IF(COUNTIF(Validation!$S$19:$S$178,$AI787)=1,"By surname","Unresolved"))))</f>
        <v/>
      </c>
      <c r="AK787" s="28" t="str">
        <f aca="false">IF($L787="","",IF(MATCH($L787,$L$2:$L$3000,0)&lt;&gt;ROW()-1,"",COUNT($AK$1:$AK786)+1))</f>
        <v/>
      </c>
      <c r="AL787" s="28" t="str">
        <f aca="false">IF($G787="","",IF(MATCH($G787,$G$2:$G$3000,0)&lt;&gt;ROW()-1,"",COUNT($AL$1:$AL786)+1))</f>
        <v/>
      </c>
      <c r="AM787" s="28" t="str">
        <f aca="false">IF($H787="","",IF(MATCH($H787,$H$2:$H$3000,0)&lt;&gt;ROW()-1,"",COUNT($AM$1:$AM786)+1))</f>
        <v/>
      </c>
      <c r="AN787" s="28" t="str">
        <f aca="false">IF($I787="","",IF(MATCH($I787,$I$2:$I$3000,0)&lt;&gt;ROW()-1,"",COUNT($AN$1:$AN786)+1))</f>
        <v/>
      </c>
      <c r="AO787" s="28" t="str">
        <f aca="false">IF($Q787="","",IF(MATCH($Q787,$Q$2:$Q$3000,0)&lt;&gt;ROW()-1,"",COUNT($AO$1:$AO786)+1))</f>
        <v/>
      </c>
    </row>
    <row r="788" customFormat="false" ht="12.75" hidden="false" customHeight="true" outlineLevel="0" collapsed="false">
      <c r="W788" s="24" t="n">
        <f aca="false">IF($F788="",0,IFERROR(IF(ISNUMBER($F788),INT($F788),DATE(VALUE(MID(SUBSTITUTE(LEFT($F788,FIND(" ",$F788&amp;" ")-1),"/",REPT(" ",20)),41,20)),VALUE(LEFT(SUBSTITUTE(LEFT($F788,FIND(" ",$F788&amp;" ")-1),"/",REPT(" ",20)),20)),VALUE(MID(SUBSTITUTE(LEFT($F788,FIND(" ",$F788&amp;" ")-1),"/",REPT(" ",20)),21,20)))),0))</f>
        <v>0</v>
      </c>
      <c r="X788" s="25" t="str">
        <f aca="false">IF(ISNUMBER($N788),$N788*Validation!$B$5,"")</f>
        <v/>
      </c>
      <c r="Y788" s="26" t="str">
        <f aca="false">IF($A788="","",SUBSTITUTE(SUBSTITUTE(SUBSTITUTE(SUBSTITUTE(SUBSTITUTE(SUBSTITUTE(SUBSTITUTE(UPPER(TRIM($A788)),"Á","A"),"É","E"),"Í","I"),"Ó","O"),"Ú","U"),"Ñ","N"),"Ü","U"))</f>
        <v/>
      </c>
      <c r="Z788" s="26" t="str">
        <f aca="false">IF($Y788="","",LEFT($Y788,1)&amp;" "&amp;TRIM(RIGHT(SUBSTITUTE($Y788," ",REPT(" ",50)),50)))</f>
        <v/>
      </c>
      <c r="AA788" s="27" t="str">
        <f aca="false">IF($AF788="","",IF(COUNTIF(Validation!$U$19:$U$178,$AF788)&gt;0,"OK","NO MATCH"))</f>
        <v/>
      </c>
      <c r="AB788" s="27" t="str">
        <f aca="false">IF($W788=0,"",IF(AND($W788&gt;=Validation!$B$3,$W788&lt;=Validation!$C$3),"Yes","No"))</f>
        <v/>
      </c>
      <c r="AC788" s="26" t="str">
        <f aca="false">IF($A788="","",$AF788&amp;"|"&amp;TEXT($W788,"yyyy-mm-dd")&amp;"|"&amp;$J788&amp;"|"&amp;$N788)</f>
        <v/>
      </c>
      <c r="AD788" s="27" t="str">
        <f aca="false">IF($AC788="","",IF(COUNTIF($AC$2:$AC$3000,$AC788)&gt;1,"REVIEW","OK"))</f>
        <v/>
      </c>
      <c r="AE788" s="27" t="str">
        <f aca="false">IF(OR($W788=0,$O788=""),"",IF(IFERROR(IF(ISNUMBER($O788),INT($O788),DATE(VALUE(MID(SUBSTITUTE(LEFT($O788,FIND(" ",$O788&amp;" ")-1),"/",REPT(" ",20)),41,20)),VALUE(LEFT(SUBSTITUTE(LEFT($O788,FIND(" ",$O788&amp;" ")-1),"/",REPT(" ",20)),20)),VALUE(MID(SUBSTITUTE(LEFT($O788,FIND(" ",$O788&amp;" ")-1),"/",REPT(" ",20)),21,20)))),0)&gt;$W788,"Late","Same day"))</f>
        <v/>
      </c>
      <c r="AF788" s="26" t="str">
        <f aca="false">IF($A788="","",IFERROR(INDEX(Validation!$C$193:$C$217,MATCH($A788,Validation!$A$193:$A$217,0)),IF(COUNTIF(Validation!$U$19:$U$178,$Z788)&gt;0,$Z788,IF(COUNTIF(Validation!$S$19:$S$178,$AI788)=1,INDEX(Validation!$U$19:$U$178,MATCH($AI788,Validation!$S$19:$S$178,0)),$Z788))))</f>
        <v/>
      </c>
      <c r="AG788" s="27" t="str">
        <f aca="false">IF(COUNTA($A788:$U788)=0,"",IF($A788="","No name",IF($F788="","No date",IF($W788=0,"Date ilegible",IF(NOT(ISNUMBER($N788)),"Hours no numéricas",IF($AA788="NO MATCH","Person no identificada","OK"))))))</f>
        <v/>
      </c>
      <c r="AH788" s="27" t="str">
        <f aca="false">IF($W788=0,"No date",IF($W788&lt;Validation!$B$3,"Before period",IF($W788&gt;Validation!$C$3,"After period","In period")))</f>
        <v>No date</v>
      </c>
      <c r="AI788" s="26" t="str">
        <f aca="false">IF($Y788="","",TRIM(RIGHT(SUBSTITUTE($Y788," ",REPT(" ",50)),50)))</f>
        <v/>
      </c>
      <c r="AJ788" s="27" t="str">
        <f aca="false">IF($A788="","",IF(NOT(ISERROR(MATCH($A788,Validation!$A$193:$A$217,0))),"Manual mapping",IF(COUNTIF(Validation!$U$19:$U$178,$Z788)&gt;0,"Direct",IF(COUNTIF(Validation!$S$19:$S$178,$AI788)=1,"By surname","Unresolved"))))</f>
        <v/>
      </c>
      <c r="AK788" s="28" t="str">
        <f aca="false">IF($L788="","",IF(MATCH($L788,$L$2:$L$3000,0)&lt;&gt;ROW()-1,"",COUNT($AK$1:$AK787)+1))</f>
        <v/>
      </c>
      <c r="AL788" s="28" t="str">
        <f aca="false">IF($G788="","",IF(MATCH($G788,$G$2:$G$3000,0)&lt;&gt;ROW()-1,"",COUNT($AL$1:$AL787)+1))</f>
        <v/>
      </c>
      <c r="AM788" s="28" t="str">
        <f aca="false">IF($H788="","",IF(MATCH($H788,$H$2:$H$3000,0)&lt;&gt;ROW()-1,"",COUNT($AM$1:$AM787)+1))</f>
        <v/>
      </c>
      <c r="AN788" s="28" t="str">
        <f aca="false">IF($I788="","",IF(MATCH($I788,$I$2:$I$3000,0)&lt;&gt;ROW()-1,"",COUNT($AN$1:$AN787)+1))</f>
        <v/>
      </c>
      <c r="AO788" s="28" t="str">
        <f aca="false">IF($Q788="","",IF(MATCH($Q788,$Q$2:$Q$3000,0)&lt;&gt;ROW()-1,"",COUNT($AO$1:$AO787)+1))</f>
        <v/>
      </c>
    </row>
    <row r="789" customFormat="false" ht="12.75" hidden="false" customHeight="true" outlineLevel="0" collapsed="false">
      <c r="W789" s="24" t="n">
        <f aca="false">IF($F789="",0,IFERROR(IF(ISNUMBER($F789),INT($F789),DATE(VALUE(MID(SUBSTITUTE(LEFT($F789,FIND(" ",$F789&amp;" ")-1),"/",REPT(" ",20)),41,20)),VALUE(LEFT(SUBSTITUTE(LEFT($F789,FIND(" ",$F789&amp;" ")-1),"/",REPT(" ",20)),20)),VALUE(MID(SUBSTITUTE(LEFT($F789,FIND(" ",$F789&amp;" ")-1),"/",REPT(" ",20)),21,20)))),0))</f>
        <v>0</v>
      </c>
      <c r="X789" s="25" t="str">
        <f aca="false">IF(ISNUMBER($N789),$N789*Validation!$B$5,"")</f>
        <v/>
      </c>
      <c r="Y789" s="26" t="str">
        <f aca="false">IF($A789="","",SUBSTITUTE(SUBSTITUTE(SUBSTITUTE(SUBSTITUTE(SUBSTITUTE(SUBSTITUTE(SUBSTITUTE(UPPER(TRIM($A789)),"Á","A"),"É","E"),"Í","I"),"Ó","O"),"Ú","U"),"Ñ","N"),"Ü","U"))</f>
        <v/>
      </c>
      <c r="Z789" s="26" t="str">
        <f aca="false">IF($Y789="","",LEFT($Y789,1)&amp;" "&amp;TRIM(RIGHT(SUBSTITUTE($Y789," ",REPT(" ",50)),50)))</f>
        <v/>
      </c>
      <c r="AA789" s="27" t="str">
        <f aca="false">IF($AF789="","",IF(COUNTIF(Validation!$U$19:$U$178,$AF789)&gt;0,"OK","NO MATCH"))</f>
        <v/>
      </c>
      <c r="AB789" s="27" t="str">
        <f aca="false">IF($W789=0,"",IF(AND($W789&gt;=Validation!$B$3,$W789&lt;=Validation!$C$3),"Yes","No"))</f>
        <v/>
      </c>
      <c r="AC789" s="26" t="str">
        <f aca="false">IF($A789="","",$AF789&amp;"|"&amp;TEXT($W789,"yyyy-mm-dd")&amp;"|"&amp;$J789&amp;"|"&amp;$N789)</f>
        <v/>
      </c>
      <c r="AD789" s="27" t="str">
        <f aca="false">IF($AC789="","",IF(COUNTIF($AC$2:$AC$3000,$AC789)&gt;1,"REVIEW","OK"))</f>
        <v/>
      </c>
      <c r="AE789" s="27" t="str">
        <f aca="false">IF(OR($W789=0,$O789=""),"",IF(IFERROR(IF(ISNUMBER($O789),INT($O789),DATE(VALUE(MID(SUBSTITUTE(LEFT($O789,FIND(" ",$O789&amp;" ")-1),"/",REPT(" ",20)),41,20)),VALUE(LEFT(SUBSTITUTE(LEFT($O789,FIND(" ",$O789&amp;" ")-1),"/",REPT(" ",20)),20)),VALUE(MID(SUBSTITUTE(LEFT($O789,FIND(" ",$O789&amp;" ")-1),"/",REPT(" ",20)),21,20)))),0)&gt;$W789,"Late","Same day"))</f>
        <v/>
      </c>
      <c r="AF789" s="26" t="str">
        <f aca="false">IF($A789="","",IFERROR(INDEX(Validation!$C$193:$C$217,MATCH($A789,Validation!$A$193:$A$217,0)),IF(COUNTIF(Validation!$U$19:$U$178,$Z789)&gt;0,$Z789,IF(COUNTIF(Validation!$S$19:$S$178,$AI789)=1,INDEX(Validation!$U$19:$U$178,MATCH($AI789,Validation!$S$19:$S$178,0)),$Z789))))</f>
        <v/>
      </c>
      <c r="AG789" s="27" t="str">
        <f aca="false">IF(COUNTA($A789:$U789)=0,"",IF($A789="","No name",IF($F789="","No date",IF($W789=0,"Date ilegible",IF(NOT(ISNUMBER($N789)),"Hours no numéricas",IF($AA789="NO MATCH","Person no identificada","OK"))))))</f>
        <v/>
      </c>
      <c r="AH789" s="27" t="str">
        <f aca="false">IF($W789=0,"No date",IF($W789&lt;Validation!$B$3,"Before period",IF($W789&gt;Validation!$C$3,"After period","In period")))</f>
        <v>No date</v>
      </c>
      <c r="AI789" s="26" t="str">
        <f aca="false">IF($Y789="","",TRIM(RIGHT(SUBSTITUTE($Y789," ",REPT(" ",50)),50)))</f>
        <v/>
      </c>
      <c r="AJ789" s="27" t="str">
        <f aca="false">IF($A789="","",IF(NOT(ISERROR(MATCH($A789,Validation!$A$193:$A$217,0))),"Manual mapping",IF(COUNTIF(Validation!$U$19:$U$178,$Z789)&gt;0,"Direct",IF(COUNTIF(Validation!$S$19:$S$178,$AI789)=1,"By surname","Unresolved"))))</f>
        <v/>
      </c>
      <c r="AK789" s="28" t="str">
        <f aca="false">IF($L789="","",IF(MATCH($L789,$L$2:$L$3000,0)&lt;&gt;ROW()-1,"",COUNT($AK$1:$AK788)+1))</f>
        <v/>
      </c>
      <c r="AL789" s="28" t="str">
        <f aca="false">IF($G789="","",IF(MATCH($G789,$G$2:$G$3000,0)&lt;&gt;ROW()-1,"",COUNT($AL$1:$AL788)+1))</f>
        <v/>
      </c>
      <c r="AM789" s="28" t="str">
        <f aca="false">IF($H789="","",IF(MATCH($H789,$H$2:$H$3000,0)&lt;&gt;ROW()-1,"",COUNT($AM$1:$AM788)+1))</f>
        <v/>
      </c>
      <c r="AN789" s="28" t="str">
        <f aca="false">IF($I789="","",IF(MATCH($I789,$I$2:$I$3000,0)&lt;&gt;ROW()-1,"",COUNT($AN$1:$AN788)+1))</f>
        <v/>
      </c>
      <c r="AO789" s="28" t="str">
        <f aca="false">IF($Q789="","",IF(MATCH($Q789,$Q$2:$Q$3000,0)&lt;&gt;ROW()-1,"",COUNT($AO$1:$AO788)+1))</f>
        <v/>
      </c>
    </row>
    <row r="790" customFormat="false" ht="12.75" hidden="false" customHeight="true" outlineLevel="0" collapsed="false">
      <c r="W790" s="24" t="n">
        <f aca="false">IF($F790="",0,IFERROR(IF(ISNUMBER($F790),INT($F790),DATE(VALUE(MID(SUBSTITUTE(LEFT($F790,FIND(" ",$F790&amp;" ")-1),"/",REPT(" ",20)),41,20)),VALUE(LEFT(SUBSTITUTE(LEFT($F790,FIND(" ",$F790&amp;" ")-1),"/",REPT(" ",20)),20)),VALUE(MID(SUBSTITUTE(LEFT($F790,FIND(" ",$F790&amp;" ")-1),"/",REPT(" ",20)),21,20)))),0))</f>
        <v>0</v>
      </c>
      <c r="X790" s="25" t="str">
        <f aca="false">IF(ISNUMBER($N790),$N790*Validation!$B$5,"")</f>
        <v/>
      </c>
      <c r="Y790" s="26" t="str">
        <f aca="false">IF($A790="","",SUBSTITUTE(SUBSTITUTE(SUBSTITUTE(SUBSTITUTE(SUBSTITUTE(SUBSTITUTE(SUBSTITUTE(UPPER(TRIM($A790)),"Á","A"),"É","E"),"Í","I"),"Ó","O"),"Ú","U"),"Ñ","N"),"Ü","U"))</f>
        <v/>
      </c>
      <c r="Z790" s="26" t="str">
        <f aca="false">IF($Y790="","",LEFT($Y790,1)&amp;" "&amp;TRIM(RIGHT(SUBSTITUTE($Y790," ",REPT(" ",50)),50)))</f>
        <v/>
      </c>
      <c r="AA790" s="27" t="str">
        <f aca="false">IF($AF790="","",IF(COUNTIF(Validation!$U$19:$U$178,$AF790)&gt;0,"OK","NO MATCH"))</f>
        <v/>
      </c>
      <c r="AB790" s="27" t="str">
        <f aca="false">IF($W790=0,"",IF(AND($W790&gt;=Validation!$B$3,$W790&lt;=Validation!$C$3),"Yes","No"))</f>
        <v/>
      </c>
      <c r="AC790" s="26" t="str">
        <f aca="false">IF($A790="","",$AF790&amp;"|"&amp;TEXT($W790,"yyyy-mm-dd")&amp;"|"&amp;$J790&amp;"|"&amp;$N790)</f>
        <v/>
      </c>
      <c r="AD790" s="27" t="str">
        <f aca="false">IF($AC790="","",IF(COUNTIF($AC$2:$AC$3000,$AC790)&gt;1,"REVIEW","OK"))</f>
        <v/>
      </c>
      <c r="AE790" s="27" t="str">
        <f aca="false">IF(OR($W790=0,$O790=""),"",IF(IFERROR(IF(ISNUMBER($O790),INT($O790),DATE(VALUE(MID(SUBSTITUTE(LEFT($O790,FIND(" ",$O790&amp;" ")-1),"/",REPT(" ",20)),41,20)),VALUE(LEFT(SUBSTITUTE(LEFT($O790,FIND(" ",$O790&amp;" ")-1),"/",REPT(" ",20)),20)),VALUE(MID(SUBSTITUTE(LEFT($O790,FIND(" ",$O790&amp;" ")-1),"/",REPT(" ",20)),21,20)))),0)&gt;$W790,"Late","Same day"))</f>
        <v/>
      </c>
      <c r="AF790" s="26" t="str">
        <f aca="false">IF($A790="","",IFERROR(INDEX(Validation!$C$193:$C$217,MATCH($A790,Validation!$A$193:$A$217,0)),IF(COUNTIF(Validation!$U$19:$U$178,$Z790)&gt;0,$Z790,IF(COUNTIF(Validation!$S$19:$S$178,$AI790)=1,INDEX(Validation!$U$19:$U$178,MATCH($AI790,Validation!$S$19:$S$178,0)),$Z790))))</f>
        <v/>
      </c>
      <c r="AG790" s="27" t="str">
        <f aca="false">IF(COUNTA($A790:$U790)=0,"",IF($A790="","No name",IF($F790="","No date",IF($W790=0,"Date ilegible",IF(NOT(ISNUMBER($N790)),"Hours no numéricas",IF($AA790="NO MATCH","Person no identificada","OK"))))))</f>
        <v/>
      </c>
      <c r="AH790" s="27" t="str">
        <f aca="false">IF($W790=0,"No date",IF($W790&lt;Validation!$B$3,"Before period",IF($W790&gt;Validation!$C$3,"After period","In period")))</f>
        <v>No date</v>
      </c>
      <c r="AI790" s="26" t="str">
        <f aca="false">IF($Y790="","",TRIM(RIGHT(SUBSTITUTE($Y790," ",REPT(" ",50)),50)))</f>
        <v/>
      </c>
      <c r="AJ790" s="27" t="str">
        <f aca="false">IF($A790="","",IF(NOT(ISERROR(MATCH($A790,Validation!$A$193:$A$217,0))),"Manual mapping",IF(COUNTIF(Validation!$U$19:$U$178,$Z790)&gt;0,"Direct",IF(COUNTIF(Validation!$S$19:$S$178,$AI790)=1,"By surname","Unresolved"))))</f>
        <v/>
      </c>
      <c r="AK790" s="28" t="str">
        <f aca="false">IF($L790="","",IF(MATCH($L790,$L$2:$L$3000,0)&lt;&gt;ROW()-1,"",COUNT($AK$1:$AK789)+1))</f>
        <v/>
      </c>
      <c r="AL790" s="28" t="str">
        <f aca="false">IF($G790="","",IF(MATCH($G790,$G$2:$G$3000,0)&lt;&gt;ROW()-1,"",COUNT($AL$1:$AL789)+1))</f>
        <v/>
      </c>
      <c r="AM790" s="28" t="str">
        <f aca="false">IF($H790="","",IF(MATCH($H790,$H$2:$H$3000,0)&lt;&gt;ROW()-1,"",COUNT($AM$1:$AM789)+1))</f>
        <v/>
      </c>
      <c r="AN790" s="28" t="str">
        <f aca="false">IF($I790="","",IF(MATCH($I790,$I$2:$I$3000,0)&lt;&gt;ROW()-1,"",COUNT($AN$1:$AN789)+1))</f>
        <v/>
      </c>
      <c r="AO790" s="28" t="str">
        <f aca="false">IF($Q790="","",IF(MATCH($Q790,$Q$2:$Q$3000,0)&lt;&gt;ROW()-1,"",COUNT($AO$1:$AO789)+1))</f>
        <v/>
      </c>
    </row>
    <row r="791" customFormat="false" ht="12.75" hidden="false" customHeight="true" outlineLevel="0" collapsed="false">
      <c r="W791" s="24" t="n">
        <f aca="false">IF($F791="",0,IFERROR(IF(ISNUMBER($F791),INT($F791),DATE(VALUE(MID(SUBSTITUTE(LEFT($F791,FIND(" ",$F791&amp;" ")-1),"/",REPT(" ",20)),41,20)),VALUE(LEFT(SUBSTITUTE(LEFT($F791,FIND(" ",$F791&amp;" ")-1),"/",REPT(" ",20)),20)),VALUE(MID(SUBSTITUTE(LEFT($F791,FIND(" ",$F791&amp;" ")-1),"/",REPT(" ",20)),21,20)))),0))</f>
        <v>0</v>
      </c>
      <c r="X791" s="25" t="str">
        <f aca="false">IF(ISNUMBER($N791),$N791*Validation!$B$5,"")</f>
        <v/>
      </c>
      <c r="Y791" s="26" t="str">
        <f aca="false">IF($A791="","",SUBSTITUTE(SUBSTITUTE(SUBSTITUTE(SUBSTITUTE(SUBSTITUTE(SUBSTITUTE(SUBSTITUTE(UPPER(TRIM($A791)),"Á","A"),"É","E"),"Í","I"),"Ó","O"),"Ú","U"),"Ñ","N"),"Ü","U"))</f>
        <v/>
      </c>
      <c r="Z791" s="26" t="str">
        <f aca="false">IF($Y791="","",LEFT($Y791,1)&amp;" "&amp;TRIM(RIGHT(SUBSTITUTE($Y791," ",REPT(" ",50)),50)))</f>
        <v/>
      </c>
      <c r="AA791" s="27" t="str">
        <f aca="false">IF($AF791="","",IF(COUNTIF(Validation!$U$19:$U$178,$AF791)&gt;0,"OK","NO MATCH"))</f>
        <v/>
      </c>
      <c r="AB791" s="27" t="str">
        <f aca="false">IF($W791=0,"",IF(AND($W791&gt;=Validation!$B$3,$W791&lt;=Validation!$C$3),"Yes","No"))</f>
        <v/>
      </c>
      <c r="AC791" s="26" t="str">
        <f aca="false">IF($A791="","",$AF791&amp;"|"&amp;TEXT($W791,"yyyy-mm-dd")&amp;"|"&amp;$J791&amp;"|"&amp;$N791)</f>
        <v/>
      </c>
      <c r="AD791" s="27" t="str">
        <f aca="false">IF($AC791="","",IF(COUNTIF($AC$2:$AC$3000,$AC791)&gt;1,"REVIEW","OK"))</f>
        <v/>
      </c>
      <c r="AE791" s="27" t="str">
        <f aca="false">IF(OR($W791=0,$O791=""),"",IF(IFERROR(IF(ISNUMBER($O791),INT($O791),DATE(VALUE(MID(SUBSTITUTE(LEFT($O791,FIND(" ",$O791&amp;" ")-1),"/",REPT(" ",20)),41,20)),VALUE(LEFT(SUBSTITUTE(LEFT($O791,FIND(" ",$O791&amp;" ")-1),"/",REPT(" ",20)),20)),VALUE(MID(SUBSTITUTE(LEFT($O791,FIND(" ",$O791&amp;" ")-1),"/",REPT(" ",20)),21,20)))),0)&gt;$W791,"Late","Same day"))</f>
        <v/>
      </c>
      <c r="AF791" s="26" t="str">
        <f aca="false">IF($A791="","",IFERROR(INDEX(Validation!$C$193:$C$217,MATCH($A791,Validation!$A$193:$A$217,0)),IF(COUNTIF(Validation!$U$19:$U$178,$Z791)&gt;0,$Z791,IF(COUNTIF(Validation!$S$19:$S$178,$AI791)=1,INDEX(Validation!$U$19:$U$178,MATCH($AI791,Validation!$S$19:$S$178,0)),$Z791))))</f>
        <v/>
      </c>
      <c r="AG791" s="27" t="str">
        <f aca="false">IF(COUNTA($A791:$U791)=0,"",IF($A791="","No name",IF($F791="","No date",IF($W791=0,"Date ilegible",IF(NOT(ISNUMBER($N791)),"Hours no numéricas",IF($AA791="NO MATCH","Person no identificada","OK"))))))</f>
        <v/>
      </c>
      <c r="AH791" s="27" t="str">
        <f aca="false">IF($W791=0,"No date",IF($W791&lt;Validation!$B$3,"Before period",IF($W791&gt;Validation!$C$3,"After period","In period")))</f>
        <v>No date</v>
      </c>
      <c r="AI791" s="26" t="str">
        <f aca="false">IF($Y791="","",TRIM(RIGHT(SUBSTITUTE($Y791," ",REPT(" ",50)),50)))</f>
        <v/>
      </c>
      <c r="AJ791" s="27" t="str">
        <f aca="false">IF($A791="","",IF(NOT(ISERROR(MATCH($A791,Validation!$A$193:$A$217,0))),"Manual mapping",IF(COUNTIF(Validation!$U$19:$U$178,$Z791)&gt;0,"Direct",IF(COUNTIF(Validation!$S$19:$S$178,$AI791)=1,"By surname","Unresolved"))))</f>
        <v/>
      </c>
      <c r="AK791" s="28" t="str">
        <f aca="false">IF($L791="","",IF(MATCH($L791,$L$2:$L$3000,0)&lt;&gt;ROW()-1,"",COUNT($AK$1:$AK790)+1))</f>
        <v/>
      </c>
      <c r="AL791" s="28" t="str">
        <f aca="false">IF($G791="","",IF(MATCH($G791,$G$2:$G$3000,0)&lt;&gt;ROW()-1,"",COUNT($AL$1:$AL790)+1))</f>
        <v/>
      </c>
      <c r="AM791" s="28" t="str">
        <f aca="false">IF($H791="","",IF(MATCH($H791,$H$2:$H$3000,0)&lt;&gt;ROW()-1,"",COUNT($AM$1:$AM790)+1))</f>
        <v/>
      </c>
      <c r="AN791" s="28" t="str">
        <f aca="false">IF($I791="","",IF(MATCH($I791,$I$2:$I$3000,0)&lt;&gt;ROW()-1,"",COUNT($AN$1:$AN790)+1))</f>
        <v/>
      </c>
      <c r="AO791" s="28" t="str">
        <f aca="false">IF($Q791="","",IF(MATCH($Q791,$Q$2:$Q$3000,0)&lt;&gt;ROW()-1,"",COUNT($AO$1:$AO790)+1))</f>
        <v/>
      </c>
    </row>
    <row r="792" customFormat="false" ht="12.75" hidden="false" customHeight="true" outlineLevel="0" collapsed="false">
      <c r="W792" s="24" t="n">
        <f aca="false">IF($F792="",0,IFERROR(IF(ISNUMBER($F792),INT($F792),DATE(VALUE(MID(SUBSTITUTE(LEFT($F792,FIND(" ",$F792&amp;" ")-1),"/",REPT(" ",20)),41,20)),VALUE(LEFT(SUBSTITUTE(LEFT($F792,FIND(" ",$F792&amp;" ")-1),"/",REPT(" ",20)),20)),VALUE(MID(SUBSTITUTE(LEFT($F792,FIND(" ",$F792&amp;" ")-1),"/",REPT(" ",20)),21,20)))),0))</f>
        <v>0</v>
      </c>
      <c r="X792" s="25" t="str">
        <f aca="false">IF(ISNUMBER($N792),$N792*Validation!$B$5,"")</f>
        <v/>
      </c>
      <c r="Y792" s="26" t="str">
        <f aca="false">IF($A792="","",SUBSTITUTE(SUBSTITUTE(SUBSTITUTE(SUBSTITUTE(SUBSTITUTE(SUBSTITUTE(SUBSTITUTE(UPPER(TRIM($A792)),"Á","A"),"É","E"),"Í","I"),"Ó","O"),"Ú","U"),"Ñ","N"),"Ü","U"))</f>
        <v/>
      </c>
      <c r="Z792" s="26" t="str">
        <f aca="false">IF($Y792="","",LEFT($Y792,1)&amp;" "&amp;TRIM(RIGHT(SUBSTITUTE($Y792," ",REPT(" ",50)),50)))</f>
        <v/>
      </c>
      <c r="AA792" s="27" t="str">
        <f aca="false">IF($AF792="","",IF(COUNTIF(Validation!$U$19:$U$178,$AF792)&gt;0,"OK","NO MATCH"))</f>
        <v/>
      </c>
      <c r="AB792" s="27" t="str">
        <f aca="false">IF($W792=0,"",IF(AND($W792&gt;=Validation!$B$3,$W792&lt;=Validation!$C$3),"Yes","No"))</f>
        <v/>
      </c>
      <c r="AC792" s="26" t="str">
        <f aca="false">IF($A792="","",$AF792&amp;"|"&amp;TEXT($W792,"yyyy-mm-dd")&amp;"|"&amp;$J792&amp;"|"&amp;$N792)</f>
        <v/>
      </c>
      <c r="AD792" s="27" t="str">
        <f aca="false">IF($AC792="","",IF(COUNTIF($AC$2:$AC$3000,$AC792)&gt;1,"REVIEW","OK"))</f>
        <v/>
      </c>
      <c r="AE792" s="27" t="str">
        <f aca="false">IF(OR($W792=0,$O792=""),"",IF(IFERROR(IF(ISNUMBER($O792),INT($O792),DATE(VALUE(MID(SUBSTITUTE(LEFT($O792,FIND(" ",$O792&amp;" ")-1),"/",REPT(" ",20)),41,20)),VALUE(LEFT(SUBSTITUTE(LEFT($O792,FIND(" ",$O792&amp;" ")-1),"/",REPT(" ",20)),20)),VALUE(MID(SUBSTITUTE(LEFT($O792,FIND(" ",$O792&amp;" ")-1),"/",REPT(" ",20)),21,20)))),0)&gt;$W792,"Late","Same day"))</f>
        <v/>
      </c>
      <c r="AF792" s="26" t="str">
        <f aca="false">IF($A792="","",IFERROR(INDEX(Validation!$C$193:$C$217,MATCH($A792,Validation!$A$193:$A$217,0)),IF(COUNTIF(Validation!$U$19:$U$178,$Z792)&gt;0,$Z792,IF(COUNTIF(Validation!$S$19:$S$178,$AI792)=1,INDEX(Validation!$U$19:$U$178,MATCH($AI792,Validation!$S$19:$S$178,0)),$Z792))))</f>
        <v/>
      </c>
      <c r="AG792" s="27" t="str">
        <f aca="false">IF(COUNTA($A792:$U792)=0,"",IF($A792="","No name",IF($F792="","No date",IF($W792=0,"Date ilegible",IF(NOT(ISNUMBER($N792)),"Hours no numéricas",IF($AA792="NO MATCH","Person no identificada","OK"))))))</f>
        <v/>
      </c>
      <c r="AH792" s="27" t="str">
        <f aca="false">IF($W792=0,"No date",IF($W792&lt;Validation!$B$3,"Before period",IF($W792&gt;Validation!$C$3,"After period","In period")))</f>
        <v>No date</v>
      </c>
      <c r="AI792" s="26" t="str">
        <f aca="false">IF($Y792="","",TRIM(RIGHT(SUBSTITUTE($Y792," ",REPT(" ",50)),50)))</f>
        <v/>
      </c>
      <c r="AJ792" s="27" t="str">
        <f aca="false">IF($A792="","",IF(NOT(ISERROR(MATCH($A792,Validation!$A$193:$A$217,0))),"Manual mapping",IF(COUNTIF(Validation!$U$19:$U$178,$Z792)&gt;0,"Direct",IF(COUNTIF(Validation!$S$19:$S$178,$AI792)=1,"By surname","Unresolved"))))</f>
        <v/>
      </c>
      <c r="AK792" s="28" t="str">
        <f aca="false">IF($L792="","",IF(MATCH($L792,$L$2:$L$3000,0)&lt;&gt;ROW()-1,"",COUNT($AK$1:$AK791)+1))</f>
        <v/>
      </c>
      <c r="AL792" s="28" t="str">
        <f aca="false">IF($G792="","",IF(MATCH($G792,$G$2:$G$3000,0)&lt;&gt;ROW()-1,"",COUNT($AL$1:$AL791)+1))</f>
        <v/>
      </c>
      <c r="AM792" s="28" t="str">
        <f aca="false">IF($H792="","",IF(MATCH($H792,$H$2:$H$3000,0)&lt;&gt;ROW()-1,"",COUNT($AM$1:$AM791)+1))</f>
        <v/>
      </c>
      <c r="AN792" s="28" t="str">
        <f aca="false">IF($I792="","",IF(MATCH($I792,$I$2:$I$3000,0)&lt;&gt;ROW()-1,"",COUNT($AN$1:$AN791)+1))</f>
        <v/>
      </c>
      <c r="AO792" s="28" t="str">
        <f aca="false">IF($Q792="","",IF(MATCH($Q792,$Q$2:$Q$3000,0)&lt;&gt;ROW()-1,"",COUNT($AO$1:$AO791)+1))</f>
        <v/>
      </c>
    </row>
    <row r="793" customFormat="false" ht="12.75" hidden="false" customHeight="true" outlineLevel="0" collapsed="false">
      <c r="W793" s="24" t="n">
        <f aca="false">IF($F793="",0,IFERROR(IF(ISNUMBER($F793),INT($F793),DATE(VALUE(MID(SUBSTITUTE(LEFT($F793,FIND(" ",$F793&amp;" ")-1),"/",REPT(" ",20)),41,20)),VALUE(LEFT(SUBSTITUTE(LEFT($F793,FIND(" ",$F793&amp;" ")-1),"/",REPT(" ",20)),20)),VALUE(MID(SUBSTITUTE(LEFT($F793,FIND(" ",$F793&amp;" ")-1),"/",REPT(" ",20)),21,20)))),0))</f>
        <v>0</v>
      </c>
      <c r="X793" s="25" t="str">
        <f aca="false">IF(ISNUMBER($N793),$N793*Validation!$B$5,"")</f>
        <v/>
      </c>
      <c r="Y793" s="26" t="str">
        <f aca="false">IF($A793="","",SUBSTITUTE(SUBSTITUTE(SUBSTITUTE(SUBSTITUTE(SUBSTITUTE(SUBSTITUTE(SUBSTITUTE(UPPER(TRIM($A793)),"Á","A"),"É","E"),"Í","I"),"Ó","O"),"Ú","U"),"Ñ","N"),"Ü","U"))</f>
        <v/>
      </c>
      <c r="Z793" s="26" t="str">
        <f aca="false">IF($Y793="","",LEFT($Y793,1)&amp;" "&amp;TRIM(RIGHT(SUBSTITUTE($Y793," ",REPT(" ",50)),50)))</f>
        <v/>
      </c>
      <c r="AA793" s="27" t="str">
        <f aca="false">IF($AF793="","",IF(COUNTIF(Validation!$U$19:$U$178,$AF793)&gt;0,"OK","NO MATCH"))</f>
        <v/>
      </c>
      <c r="AB793" s="27" t="str">
        <f aca="false">IF($W793=0,"",IF(AND($W793&gt;=Validation!$B$3,$W793&lt;=Validation!$C$3),"Yes","No"))</f>
        <v/>
      </c>
      <c r="AC793" s="26" t="str">
        <f aca="false">IF($A793="","",$AF793&amp;"|"&amp;TEXT($W793,"yyyy-mm-dd")&amp;"|"&amp;$J793&amp;"|"&amp;$N793)</f>
        <v/>
      </c>
      <c r="AD793" s="27" t="str">
        <f aca="false">IF($AC793="","",IF(COUNTIF($AC$2:$AC$3000,$AC793)&gt;1,"REVIEW","OK"))</f>
        <v/>
      </c>
      <c r="AE793" s="27" t="str">
        <f aca="false">IF(OR($W793=0,$O793=""),"",IF(IFERROR(IF(ISNUMBER($O793),INT($O793),DATE(VALUE(MID(SUBSTITUTE(LEFT($O793,FIND(" ",$O793&amp;" ")-1),"/",REPT(" ",20)),41,20)),VALUE(LEFT(SUBSTITUTE(LEFT($O793,FIND(" ",$O793&amp;" ")-1),"/",REPT(" ",20)),20)),VALUE(MID(SUBSTITUTE(LEFT($O793,FIND(" ",$O793&amp;" ")-1),"/",REPT(" ",20)),21,20)))),0)&gt;$W793,"Late","Same day"))</f>
        <v/>
      </c>
      <c r="AF793" s="26" t="str">
        <f aca="false">IF($A793="","",IFERROR(INDEX(Validation!$C$193:$C$217,MATCH($A793,Validation!$A$193:$A$217,0)),IF(COUNTIF(Validation!$U$19:$U$178,$Z793)&gt;0,$Z793,IF(COUNTIF(Validation!$S$19:$S$178,$AI793)=1,INDEX(Validation!$U$19:$U$178,MATCH($AI793,Validation!$S$19:$S$178,0)),$Z793))))</f>
        <v/>
      </c>
      <c r="AG793" s="27" t="str">
        <f aca="false">IF(COUNTA($A793:$U793)=0,"",IF($A793="","No name",IF($F793="","No date",IF($W793=0,"Date ilegible",IF(NOT(ISNUMBER($N793)),"Hours no numéricas",IF($AA793="NO MATCH","Person no identificada","OK"))))))</f>
        <v/>
      </c>
      <c r="AH793" s="27" t="str">
        <f aca="false">IF($W793=0,"No date",IF($W793&lt;Validation!$B$3,"Before period",IF($W793&gt;Validation!$C$3,"After period","In period")))</f>
        <v>No date</v>
      </c>
      <c r="AI793" s="26" t="str">
        <f aca="false">IF($Y793="","",TRIM(RIGHT(SUBSTITUTE($Y793," ",REPT(" ",50)),50)))</f>
        <v/>
      </c>
      <c r="AJ793" s="27" t="str">
        <f aca="false">IF($A793="","",IF(NOT(ISERROR(MATCH($A793,Validation!$A$193:$A$217,0))),"Manual mapping",IF(COUNTIF(Validation!$U$19:$U$178,$Z793)&gt;0,"Direct",IF(COUNTIF(Validation!$S$19:$S$178,$AI793)=1,"By surname","Unresolved"))))</f>
        <v/>
      </c>
      <c r="AK793" s="28" t="str">
        <f aca="false">IF($L793="","",IF(MATCH($L793,$L$2:$L$3000,0)&lt;&gt;ROW()-1,"",COUNT($AK$1:$AK792)+1))</f>
        <v/>
      </c>
      <c r="AL793" s="28" t="str">
        <f aca="false">IF($G793="","",IF(MATCH($G793,$G$2:$G$3000,0)&lt;&gt;ROW()-1,"",COUNT($AL$1:$AL792)+1))</f>
        <v/>
      </c>
      <c r="AM793" s="28" t="str">
        <f aca="false">IF($H793="","",IF(MATCH($H793,$H$2:$H$3000,0)&lt;&gt;ROW()-1,"",COUNT($AM$1:$AM792)+1))</f>
        <v/>
      </c>
      <c r="AN793" s="28" t="str">
        <f aca="false">IF($I793="","",IF(MATCH($I793,$I$2:$I$3000,0)&lt;&gt;ROW()-1,"",COUNT($AN$1:$AN792)+1))</f>
        <v/>
      </c>
      <c r="AO793" s="28" t="str">
        <f aca="false">IF($Q793="","",IF(MATCH($Q793,$Q$2:$Q$3000,0)&lt;&gt;ROW()-1,"",COUNT($AO$1:$AO792)+1))</f>
        <v/>
      </c>
    </row>
    <row r="794" customFormat="false" ht="12.75" hidden="false" customHeight="true" outlineLevel="0" collapsed="false">
      <c r="W794" s="24" t="n">
        <f aca="false">IF($F794="",0,IFERROR(IF(ISNUMBER($F794),INT($F794),DATE(VALUE(MID(SUBSTITUTE(LEFT($F794,FIND(" ",$F794&amp;" ")-1),"/",REPT(" ",20)),41,20)),VALUE(LEFT(SUBSTITUTE(LEFT($F794,FIND(" ",$F794&amp;" ")-1),"/",REPT(" ",20)),20)),VALUE(MID(SUBSTITUTE(LEFT($F794,FIND(" ",$F794&amp;" ")-1),"/",REPT(" ",20)),21,20)))),0))</f>
        <v>0</v>
      </c>
      <c r="X794" s="25" t="str">
        <f aca="false">IF(ISNUMBER($N794),$N794*Validation!$B$5,"")</f>
        <v/>
      </c>
      <c r="Y794" s="26" t="str">
        <f aca="false">IF($A794="","",SUBSTITUTE(SUBSTITUTE(SUBSTITUTE(SUBSTITUTE(SUBSTITUTE(SUBSTITUTE(SUBSTITUTE(UPPER(TRIM($A794)),"Á","A"),"É","E"),"Í","I"),"Ó","O"),"Ú","U"),"Ñ","N"),"Ü","U"))</f>
        <v/>
      </c>
      <c r="Z794" s="26" t="str">
        <f aca="false">IF($Y794="","",LEFT($Y794,1)&amp;" "&amp;TRIM(RIGHT(SUBSTITUTE($Y794," ",REPT(" ",50)),50)))</f>
        <v/>
      </c>
      <c r="AA794" s="27" t="str">
        <f aca="false">IF($AF794="","",IF(COUNTIF(Validation!$U$19:$U$178,$AF794)&gt;0,"OK","NO MATCH"))</f>
        <v/>
      </c>
      <c r="AB794" s="27" t="str">
        <f aca="false">IF($W794=0,"",IF(AND($W794&gt;=Validation!$B$3,$W794&lt;=Validation!$C$3),"Yes","No"))</f>
        <v/>
      </c>
      <c r="AC794" s="26" t="str">
        <f aca="false">IF($A794="","",$AF794&amp;"|"&amp;TEXT($W794,"yyyy-mm-dd")&amp;"|"&amp;$J794&amp;"|"&amp;$N794)</f>
        <v/>
      </c>
      <c r="AD794" s="27" t="str">
        <f aca="false">IF($AC794="","",IF(COUNTIF($AC$2:$AC$3000,$AC794)&gt;1,"REVIEW","OK"))</f>
        <v/>
      </c>
      <c r="AE794" s="27" t="str">
        <f aca="false">IF(OR($W794=0,$O794=""),"",IF(IFERROR(IF(ISNUMBER($O794),INT($O794),DATE(VALUE(MID(SUBSTITUTE(LEFT($O794,FIND(" ",$O794&amp;" ")-1),"/",REPT(" ",20)),41,20)),VALUE(LEFT(SUBSTITUTE(LEFT($O794,FIND(" ",$O794&amp;" ")-1),"/",REPT(" ",20)),20)),VALUE(MID(SUBSTITUTE(LEFT($O794,FIND(" ",$O794&amp;" ")-1),"/",REPT(" ",20)),21,20)))),0)&gt;$W794,"Late","Same day"))</f>
        <v/>
      </c>
      <c r="AF794" s="26" t="str">
        <f aca="false">IF($A794="","",IFERROR(INDEX(Validation!$C$193:$C$217,MATCH($A794,Validation!$A$193:$A$217,0)),IF(COUNTIF(Validation!$U$19:$U$178,$Z794)&gt;0,$Z794,IF(COUNTIF(Validation!$S$19:$S$178,$AI794)=1,INDEX(Validation!$U$19:$U$178,MATCH($AI794,Validation!$S$19:$S$178,0)),$Z794))))</f>
        <v/>
      </c>
      <c r="AG794" s="27" t="str">
        <f aca="false">IF(COUNTA($A794:$U794)=0,"",IF($A794="","No name",IF($F794="","No date",IF($W794=0,"Date ilegible",IF(NOT(ISNUMBER($N794)),"Hours no numéricas",IF($AA794="NO MATCH","Person no identificada","OK"))))))</f>
        <v/>
      </c>
      <c r="AH794" s="27" t="str">
        <f aca="false">IF($W794=0,"No date",IF($W794&lt;Validation!$B$3,"Before period",IF($W794&gt;Validation!$C$3,"After period","In period")))</f>
        <v>No date</v>
      </c>
      <c r="AI794" s="26" t="str">
        <f aca="false">IF($Y794="","",TRIM(RIGHT(SUBSTITUTE($Y794," ",REPT(" ",50)),50)))</f>
        <v/>
      </c>
      <c r="AJ794" s="27" t="str">
        <f aca="false">IF($A794="","",IF(NOT(ISERROR(MATCH($A794,Validation!$A$193:$A$217,0))),"Manual mapping",IF(COUNTIF(Validation!$U$19:$U$178,$Z794)&gt;0,"Direct",IF(COUNTIF(Validation!$S$19:$S$178,$AI794)=1,"By surname","Unresolved"))))</f>
        <v/>
      </c>
      <c r="AK794" s="28" t="str">
        <f aca="false">IF($L794="","",IF(MATCH($L794,$L$2:$L$3000,0)&lt;&gt;ROW()-1,"",COUNT($AK$1:$AK793)+1))</f>
        <v/>
      </c>
      <c r="AL794" s="28" t="str">
        <f aca="false">IF($G794="","",IF(MATCH($G794,$G$2:$G$3000,0)&lt;&gt;ROW()-1,"",COUNT($AL$1:$AL793)+1))</f>
        <v/>
      </c>
      <c r="AM794" s="28" t="str">
        <f aca="false">IF($H794="","",IF(MATCH($H794,$H$2:$H$3000,0)&lt;&gt;ROW()-1,"",COUNT($AM$1:$AM793)+1))</f>
        <v/>
      </c>
      <c r="AN794" s="28" t="str">
        <f aca="false">IF($I794="","",IF(MATCH($I794,$I$2:$I$3000,0)&lt;&gt;ROW()-1,"",COUNT($AN$1:$AN793)+1))</f>
        <v/>
      </c>
      <c r="AO794" s="28" t="str">
        <f aca="false">IF($Q794="","",IF(MATCH($Q794,$Q$2:$Q$3000,0)&lt;&gt;ROW()-1,"",COUNT($AO$1:$AO793)+1))</f>
        <v/>
      </c>
    </row>
    <row r="795" customFormat="false" ht="12.75" hidden="false" customHeight="true" outlineLevel="0" collapsed="false">
      <c r="W795" s="24" t="n">
        <f aca="false">IF($F795="",0,IFERROR(IF(ISNUMBER($F795),INT($F795),DATE(VALUE(MID(SUBSTITUTE(LEFT($F795,FIND(" ",$F795&amp;" ")-1),"/",REPT(" ",20)),41,20)),VALUE(LEFT(SUBSTITUTE(LEFT($F795,FIND(" ",$F795&amp;" ")-1),"/",REPT(" ",20)),20)),VALUE(MID(SUBSTITUTE(LEFT($F795,FIND(" ",$F795&amp;" ")-1),"/",REPT(" ",20)),21,20)))),0))</f>
        <v>0</v>
      </c>
      <c r="X795" s="25" t="str">
        <f aca="false">IF(ISNUMBER($N795),$N795*Validation!$B$5,"")</f>
        <v/>
      </c>
      <c r="Y795" s="26" t="str">
        <f aca="false">IF($A795="","",SUBSTITUTE(SUBSTITUTE(SUBSTITUTE(SUBSTITUTE(SUBSTITUTE(SUBSTITUTE(SUBSTITUTE(UPPER(TRIM($A795)),"Á","A"),"É","E"),"Í","I"),"Ó","O"),"Ú","U"),"Ñ","N"),"Ü","U"))</f>
        <v/>
      </c>
      <c r="Z795" s="26" t="str">
        <f aca="false">IF($Y795="","",LEFT($Y795,1)&amp;" "&amp;TRIM(RIGHT(SUBSTITUTE($Y795," ",REPT(" ",50)),50)))</f>
        <v/>
      </c>
      <c r="AA795" s="27" t="str">
        <f aca="false">IF($AF795="","",IF(COUNTIF(Validation!$U$19:$U$178,$AF795)&gt;0,"OK","NO MATCH"))</f>
        <v/>
      </c>
      <c r="AB795" s="27" t="str">
        <f aca="false">IF($W795=0,"",IF(AND($W795&gt;=Validation!$B$3,$W795&lt;=Validation!$C$3),"Yes","No"))</f>
        <v/>
      </c>
      <c r="AC795" s="26" t="str">
        <f aca="false">IF($A795="","",$AF795&amp;"|"&amp;TEXT($W795,"yyyy-mm-dd")&amp;"|"&amp;$J795&amp;"|"&amp;$N795)</f>
        <v/>
      </c>
      <c r="AD795" s="27" t="str">
        <f aca="false">IF($AC795="","",IF(COUNTIF($AC$2:$AC$3000,$AC795)&gt;1,"REVIEW","OK"))</f>
        <v/>
      </c>
      <c r="AE795" s="27" t="str">
        <f aca="false">IF(OR($W795=0,$O795=""),"",IF(IFERROR(IF(ISNUMBER($O795),INT($O795),DATE(VALUE(MID(SUBSTITUTE(LEFT($O795,FIND(" ",$O795&amp;" ")-1),"/",REPT(" ",20)),41,20)),VALUE(LEFT(SUBSTITUTE(LEFT($O795,FIND(" ",$O795&amp;" ")-1),"/",REPT(" ",20)),20)),VALUE(MID(SUBSTITUTE(LEFT($O795,FIND(" ",$O795&amp;" ")-1),"/",REPT(" ",20)),21,20)))),0)&gt;$W795,"Late","Same day"))</f>
        <v/>
      </c>
      <c r="AF795" s="26" t="str">
        <f aca="false">IF($A795="","",IFERROR(INDEX(Validation!$C$193:$C$217,MATCH($A795,Validation!$A$193:$A$217,0)),IF(COUNTIF(Validation!$U$19:$U$178,$Z795)&gt;0,$Z795,IF(COUNTIF(Validation!$S$19:$S$178,$AI795)=1,INDEX(Validation!$U$19:$U$178,MATCH($AI795,Validation!$S$19:$S$178,0)),$Z795))))</f>
        <v/>
      </c>
      <c r="AG795" s="27" t="str">
        <f aca="false">IF(COUNTA($A795:$U795)=0,"",IF($A795="","No name",IF($F795="","No date",IF($W795=0,"Date ilegible",IF(NOT(ISNUMBER($N795)),"Hours no numéricas",IF($AA795="NO MATCH","Person no identificada","OK"))))))</f>
        <v/>
      </c>
      <c r="AH795" s="27" t="str">
        <f aca="false">IF($W795=0,"No date",IF($W795&lt;Validation!$B$3,"Before period",IF($W795&gt;Validation!$C$3,"After period","In period")))</f>
        <v>No date</v>
      </c>
      <c r="AI795" s="26" t="str">
        <f aca="false">IF($Y795="","",TRIM(RIGHT(SUBSTITUTE($Y795," ",REPT(" ",50)),50)))</f>
        <v/>
      </c>
      <c r="AJ795" s="27" t="str">
        <f aca="false">IF($A795="","",IF(NOT(ISERROR(MATCH($A795,Validation!$A$193:$A$217,0))),"Manual mapping",IF(COUNTIF(Validation!$U$19:$U$178,$Z795)&gt;0,"Direct",IF(COUNTIF(Validation!$S$19:$S$178,$AI795)=1,"By surname","Unresolved"))))</f>
        <v/>
      </c>
      <c r="AK795" s="28" t="str">
        <f aca="false">IF($L795="","",IF(MATCH($L795,$L$2:$L$3000,0)&lt;&gt;ROW()-1,"",COUNT($AK$1:$AK794)+1))</f>
        <v/>
      </c>
      <c r="AL795" s="28" t="str">
        <f aca="false">IF($G795="","",IF(MATCH($G795,$G$2:$G$3000,0)&lt;&gt;ROW()-1,"",COUNT($AL$1:$AL794)+1))</f>
        <v/>
      </c>
      <c r="AM795" s="28" t="str">
        <f aca="false">IF($H795="","",IF(MATCH($H795,$H$2:$H$3000,0)&lt;&gt;ROW()-1,"",COUNT($AM$1:$AM794)+1))</f>
        <v/>
      </c>
      <c r="AN795" s="28" t="str">
        <f aca="false">IF($I795="","",IF(MATCH($I795,$I$2:$I$3000,0)&lt;&gt;ROW()-1,"",COUNT($AN$1:$AN794)+1))</f>
        <v/>
      </c>
      <c r="AO795" s="28" t="str">
        <f aca="false">IF($Q795="","",IF(MATCH($Q795,$Q$2:$Q$3000,0)&lt;&gt;ROW()-1,"",COUNT($AO$1:$AO794)+1))</f>
        <v/>
      </c>
    </row>
    <row r="796" customFormat="false" ht="12.75" hidden="false" customHeight="true" outlineLevel="0" collapsed="false">
      <c r="W796" s="24" t="n">
        <f aca="false">IF($F796="",0,IFERROR(IF(ISNUMBER($F796),INT($F796),DATE(VALUE(MID(SUBSTITUTE(LEFT($F796,FIND(" ",$F796&amp;" ")-1),"/",REPT(" ",20)),41,20)),VALUE(LEFT(SUBSTITUTE(LEFT($F796,FIND(" ",$F796&amp;" ")-1),"/",REPT(" ",20)),20)),VALUE(MID(SUBSTITUTE(LEFT($F796,FIND(" ",$F796&amp;" ")-1),"/",REPT(" ",20)),21,20)))),0))</f>
        <v>0</v>
      </c>
      <c r="X796" s="25" t="str">
        <f aca="false">IF(ISNUMBER($N796),$N796*Validation!$B$5,"")</f>
        <v/>
      </c>
      <c r="Y796" s="26" t="str">
        <f aca="false">IF($A796="","",SUBSTITUTE(SUBSTITUTE(SUBSTITUTE(SUBSTITUTE(SUBSTITUTE(SUBSTITUTE(SUBSTITUTE(UPPER(TRIM($A796)),"Á","A"),"É","E"),"Í","I"),"Ó","O"),"Ú","U"),"Ñ","N"),"Ü","U"))</f>
        <v/>
      </c>
      <c r="Z796" s="26" t="str">
        <f aca="false">IF($Y796="","",LEFT($Y796,1)&amp;" "&amp;TRIM(RIGHT(SUBSTITUTE($Y796," ",REPT(" ",50)),50)))</f>
        <v/>
      </c>
      <c r="AA796" s="27" t="str">
        <f aca="false">IF($AF796="","",IF(COUNTIF(Validation!$U$19:$U$178,$AF796)&gt;0,"OK","NO MATCH"))</f>
        <v/>
      </c>
      <c r="AB796" s="27" t="str">
        <f aca="false">IF($W796=0,"",IF(AND($W796&gt;=Validation!$B$3,$W796&lt;=Validation!$C$3),"Yes","No"))</f>
        <v/>
      </c>
      <c r="AC796" s="26" t="str">
        <f aca="false">IF($A796="","",$AF796&amp;"|"&amp;TEXT($W796,"yyyy-mm-dd")&amp;"|"&amp;$J796&amp;"|"&amp;$N796)</f>
        <v/>
      </c>
      <c r="AD796" s="27" t="str">
        <f aca="false">IF($AC796="","",IF(COUNTIF($AC$2:$AC$3000,$AC796)&gt;1,"REVIEW","OK"))</f>
        <v/>
      </c>
      <c r="AE796" s="27" t="str">
        <f aca="false">IF(OR($W796=0,$O796=""),"",IF(IFERROR(IF(ISNUMBER($O796),INT($O796),DATE(VALUE(MID(SUBSTITUTE(LEFT($O796,FIND(" ",$O796&amp;" ")-1),"/",REPT(" ",20)),41,20)),VALUE(LEFT(SUBSTITUTE(LEFT($O796,FIND(" ",$O796&amp;" ")-1),"/",REPT(" ",20)),20)),VALUE(MID(SUBSTITUTE(LEFT($O796,FIND(" ",$O796&amp;" ")-1),"/",REPT(" ",20)),21,20)))),0)&gt;$W796,"Late","Same day"))</f>
        <v/>
      </c>
      <c r="AF796" s="26" t="str">
        <f aca="false">IF($A796="","",IFERROR(INDEX(Validation!$C$193:$C$217,MATCH($A796,Validation!$A$193:$A$217,0)),IF(COUNTIF(Validation!$U$19:$U$178,$Z796)&gt;0,$Z796,IF(COUNTIF(Validation!$S$19:$S$178,$AI796)=1,INDEX(Validation!$U$19:$U$178,MATCH($AI796,Validation!$S$19:$S$178,0)),$Z796))))</f>
        <v/>
      </c>
      <c r="AG796" s="27" t="str">
        <f aca="false">IF(COUNTA($A796:$U796)=0,"",IF($A796="","No name",IF($F796="","No date",IF($W796=0,"Date ilegible",IF(NOT(ISNUMBER($N796)),"Hours no numéricas",IF($AA796="NO MATCH","Person no identificada","OK"))))))</f>
        <v/>
      </c>
      <c r="AH796" s="27" t="str">
        <f aca="false">IF($W796=0,"No date",IF($W796&lt;Validation!$B$3,"Before period",IF($W796&gt;Validation!$C$3,"After period","In period")))</f>
        <v>No date</v>
      </c>
      <c r="AI796" s="26" t="str">
        <f aca="false">IF($Y796="","",TRIM(RIGHT(SUBSTITUTE($Y796," ",REPT(" ",50)),50)))</f>
        <v/>
      </c>
      <c r="AJ796" s="27" t="str">
        <f aca="false">IF($A796="","",IF(NOT(ISERROR(MATCH($A796,Validation!$A$193:$A$217,0))),"Manual mapping",IF(COUNTIF(Validation!$U$19:$U$178,$Z796)&gt;0,"Direct",IF(COUNTIF(Validation!$S$19:$S$178,$AI796)=1,"By surname","Unresolved"))))</f>
        <v/>
      </c>
      <c r="AK796" s="28" t="str">
        <f aca="false">IF($L796="","",IF(MATCH($L796,$L$2:$L$3000,0)&lt;&gt;ROW()-1,"",COUNT($AK$1:$AK795)+1))</f>
        <v/>
      </c>
      <c r="AL796" s="28" t="str">
        <f aca="false">IF($G796="","",IF(MATCH($G796,$G$2:$G$3000,0)&lt;&gt;ROW()-1,"",COUNT($AL$1:$AL795)+1))</f>
        <v/>
      </c>
      <c r="AM796" s="28" t="str">
        <f aca="false">IF($H796="","",IF(MATCH($H796,$H$2:$H$3000,0)&lt;&gt;ROW()-1,"",COUNT($AM$1:$AM795)+1))</f>
        <v/>
      </c>
      <c r="AN796" s="28" t="str">
        <f aca="false">IF($I796="","",IF(MATCH($I796,$I$2:$I$3000,0)&lt;&gt;ROW()-1,"",COUNT($AN$1:$AN795)+1))</f>
        <v/>
      </c>
      <c r="AO796" s="28" t="str">
        <f aca="false">IF($Q796="","",IF(MATCH($Q796,$Q$2:$Q$3000,0)&lt;&gt;ROW()-1,"",COUNT($AO$1:$AO795)+1))</f>
        <v/>
      </c>
    </row>
    <row r="797" customFormat="false" ht="12.75" hidden="false" customHeight="true" outlineLevel="0" collapsed="false">
      <c r="W797" s="24" t="n">
        <f aca="false">IF($F797="",0,IFERROR(IF(ISNUMBER($F797),INT($F797),DATE(VALUE(MID(SUBSTITUTE(LEFT($F797,FIND(" ",$F797&amp;" ")-1),"/",REPT(" ",20)),41,20)),VALUE(LEFT(SUBSTITUTE(LEFT($F797,FIND(" ",$F797&amp;" ")-1),"/",REPT(" ",20)),20)),VALUE(MID(SUBSTITUTE(LEFT($F797,FIND(" ",$F797&amp;" ")-1),"/",REPT(" ",20)),21,20)))),0))</f>
        <v>0</v>
      </c>
      <c r="X797" s="25" t="str">
        <f aca="false">IF(ISNUMBER($N797),$N797*Validation!$B$5,"")</f>
        <v/>
      </c>
      <c r="Y797" s="26" t="str">
        <f aca="false">IF($A797="","",SUBSTITUTE(SUBSTITUTE(SUBSTITUTE(SUBSTITUTE(SUBSTITUTE(SUBSTITUTE(SUBSTITUTE(UPPER(TRIM($A797)),"Á","A"),"É","E"),"Í","I"),"Ó","O"),"Ú","U"),"Ñ","N"),"Ü","U"))</f>
        <v/>
      </c>
      <c r="Z797" s="26" t="str">
        <f aca="false">IF($Y797="","",LEFT($Y797,1)&amp;" "&amp;TRIM(RIGHT(SUBSTITUTE($Y797," ",REPT(" ",50)),50)))</f>
        <v/>
      </c>
      <c r="AA797" s="27" t="str">
        <f aca="false">IF($AF797="","",IF(COUNTIF(Validation!$U$19:$U$178,$AF797)&gt;0,"OK","NO MATCH"))</f>
        <v/>
      </c>
      <c r="AB797" s="27" t="str">
        <f aca="false">IF($W797=0,"",IF(AND($W797&gt;=Validation!$B$3,$W797&lt;=Validation!$C$3),"Yes","No"))</f>
        <v/>
      </c>
      <c r="AC797" s="26" t="str">
        <f aca="false">IF($A797="","",$AF797&amp;"|"&amp;TEXT($W797,"yyyy-mm-dd")&amp;"|"&amp;$J797&amp;"|"&amp;$N797)</f>
        <v/>
      </c>
      <c r="AD797" s="27" t="str">
        <f aca="false">IF($AC797="","",IF(COUNTIF($AC$2:$AC$3000,$AC797)&gt;1,"REVIEW","OK"))</f>
        <v/>
      </c>
      <c r="AE797" s="27" t="str">
        <f aca="false">IF(OR($W797=0,$O797=""),"",IF(IFERROR(IF(ISNUMBER($O797),INT($O797),DATE(VALUE(MID(SUBSTITUTE(LEFT($O797,FIND(" ",$O797&amp;" ")-1),"/",REPT(" ",20)),41,20)),VALUE(LEFT(SUBSTITUTE(LEFT($O797,FIND(" ",$O797&amp;" ")-1),"/",REPT(" ",20)),20)),VALUE(MID(SUBSTITUTE(LEFT($O797,FIND(" ",$O797&amp;" ")-1),"/",REPT(" ",20)),21,20)))),0)&gt;$W797,"Late","Same day"))</f>
        <v/>
      </c>
      <c r="AF797" s="26" t="str">
        <f aca="false">IF($A797="","",IFERROR(INDEX(Validation!$C$193:$C$217,MATCH($A797,Validation!$A$193:$A$217,0)),IF(COUNTIF(Validation!$U$19:$U$178,$Z797)&gt;0,$Z797,IF(COUNTIF(Validation!$S$19:$S$178,$AI797)=1,INDEX(Validation!$U$19:$U$178,MATCH($AI797,Validation!$S$19:$S$178,0)),$Z797))))</f>
        <v/>
      </c>
      <c r="AG797" s="27" t="str">
        <f aca="false">IF(COUNTA($A797:$U797)=0,"",IF($A797="","No name",IF($F797="","No date",IF($W797=0,"Date ilegible",IF(NOT(ISNUMBER($N797)),"Hours no numéricas",IF($AA797="NO MATCH","Person no identificada","OK"))))))</f>
        <v/>
      </c>
      <c r="AH797" s="27" t="str">
        <f aca="false">IF($W797=0,"No date",IF($W797&lt;Validation!$B$3,"Before period",IF($W797&gt;Validation!$C$3,"After period","In period")))</f>
        <v>No date</v>
      </c>
      <c r="AI797" s="26" t="str">
        <f aca="false">IF($Y797="","",TRIM(RIGHT(SUBSTITUTE($Y797," ",REPT(" ",50)),50)))</f>
        <v/>
      </c>
      <c r="AJ797" s="27" t="str">
        <f aca="false">IF($A797="","",IF(NOT(ISERROR(MATCH($A797,Validation!$A$193:$A$217,0))),"Manual mapping",IF(COUNTIF(Validation!$U$19:$U$178,$Z797)&gt;0,"Direct",IF(COUNTIF(Validation!$S$19:$S$178,$AI797)=1,"By surname","Unresolved"))))</f>
        <v/>
      </c>
      <c r="AK797" s="28" t="str">
        <f aca="false">IF($L797="","",IF(MATCH($L797,$L$2:$L$3000,0)&lt;&gt;ROW()-1,"",COUNT($AK$1:$AK796)+1))</f>
        <v/>
      </c>
      <c r="AL797" s="28" t="str">
        <f aca="false">IF($G797="","",IF(MATCH($G797,$G$2:$G$3000,0)&lt;&gt;ROW()-1,"",COUNT($AL$1:$AL796)+1))</f>
        <v/>
      </c>
      <c r="AM797" s="28" t="str">
        <f aca="false">IF($H797="","",IF(MATCH($H797,$H$2:$H$3000,0)&lt;&gt;ROW()-1,"",COUNT($AM$1:$AM796)+1))</f>
        <v/>
      </c>
      <c r="AN797" s="28" t="str">
        <f aca="false">IF($I797="","",IF(MATCH($I797,$I$2:$I$3000,0)&lt;&gt;ROW()-1,"",COUNT($AN$1:$AN796)+1))</f>
        <v/>
      </c>
      <c r="AO797" s="28" t="str">
        <f aca="false">IF($Q797="","",IF(MATCH($Q797,$Q$2:$Q$3000,0)&lt;&gt;ROW()-1,"",COUNT($AO$1:$AO796)+1))</f>
        <v/>
      </c>
    </row>
    <row r="798" customFormat="false" ht="12.75" hidden="false" customHeight="true" outlineLevel="0" collapsed="false">
      <c r="W798" s="24" t="n">
        <f aca="false">IF($F798="",0,IFERROR(IF(ISNUMBER($F798),INT($F798),DATE(VALUE(MID(SUBSTITUTE(LEFT($F798,FIND(" ",$F798&amp;" ")-1),"/",REPT(" ",20)),41,20)),VALUE(LEFT(SUBSTITUTE(LEFT($F798,FIND(" ",$F798&amp;" ")-1),"/",REPT(" ",20)),20)),VALUE(MID(SUBSTITUTE(LEFT($F798,FIND(" ",$F798&amp;" ")-1),"/",REPT(" ",20)),21,20)))),0))</f>
        <v>0</v>
      </c>
      <c r="X798" s="25" t="str">
        <f aca="false">IF(ISNUMBER($N798),$N798*Validation!$B$5,"")</f>
        <v/>
      </c>
      <c r="Y798" s="26" t="str">
        <f aca="false">IF($A798="","",SUBSTITUTE(SUBSTITUTE(SUBSTITUTE(SUBSTITUTE(SUBSTITUTE(SUBSTITUTE(SUBSTITUTE(UPPER(TRIM($A798)),"Á","A"),"É","E"),"Í","I"),"Ó","O"),"Ú","U"),"Ñ","N"),"Ü","U"))</f>
        <v/>
      </c>
      <c r="Z798" s="26" t="str">
        <f aca="false">IF($Y798="","",LEFT($Y798,1)&amp;" "&amp;TRIM(RIGHT(SUBSTITUTE($Y798," ",REPT(" ",50)),50)))</f>
        <v/>
      </c>
      <c r="AA798" s="27" t="str">
        <f aca="false">IF($AF798="","",IF(COUNTIF(Validation!$U$19:$U$178,$AF798)&gt;0,"OK","NO MATCH"))</f>
        <v/>
      </c>
      <c r="AB798" s="27" t="str">
        <f aca="false">IF($W798=0,"",IF(AND($W798&gt;=Validation!$B$3,$W798&lt;=Validation!$C$3),"Yes","No"))</f>
        <v/>
      </c>
      <c r="AC798" s="26" t="str">
        <f aca="false">IF($A798="","",$AF798&amp;"|"&amp;TEXT($W798,"yyyy-mm-dd")&amp;"|"&amp;$J798&amp;"|"&amp;$N798)</f>
        <v/>
      </c>
      <c r="AD798" s="27" t="str">
        <f aca="false">IF($AC798="","",IF(COUNTIF($AC$2:$AC$3000,$AC798)&gt;1,"REVIEW","OK"))</f>
        <v/>
      </c>
      <c r="AE798" s="27" t="str">
        <f aca="false">IF(OR($W798=0,$O798=""),"",IF(IFERROR(IF(ISNUMBER($O798),INT($O798),DATE(VALUE(MID(SUBSTITUTE(LEFT($O798,FIND(" ",$O798&amp;" ")-1),"/",REPT(" ",20)),41,20)),VALUE(LEFT(SUBSTITUTE(LEFT($O798,FIND(" ",$O798&amp;" ")-1),"/",REPT(" ",20)),20)),VALUE(MID(SUBSTITUTE(LEFT($O798,FIND(" ",$O798&amp;" ")-1),"/",REPT(" ",20)),21,20)))),0)&gt;$W798,"Late","Same day"))</f>
        <v/>
      </c>
      <c r="AF798" s="26" t="str">
        <f aca="false">IF($A798="","",IFERROR(INDEX(Validation!$C$193:$C$217,MATCH($A798,Validation!$A$193:$A$217,0)),IF(COUNTIF(Validation!$U$19:$U$178,$Z798)&gt;0,$Z798,IF(COUNTIF(Validation!$S$19:$S$178,$AI798)=1,INDEX(Validation!$U$19:$U$178,MATCH($AI798,Validation!$S$19:$S$178,0)),$Z798))))</f>
        <v/>
      </c>
      <c r="AG798" s="27" t="str">
        <f aca="false">IF(COUNTA($A798:$U798)=0,"",IF($A798="","No name",IF($F798="","No date",IF($W798=0,"Date ilegible",IF(NOT(ISNUMBER($N798)),"Hours no numéricas",IF($AA798="NO MATCH","Person no identificada","OK"))))))</f>
        <v/>
      </c>
      <c r="AH798" s="27" t="str">
        <f aca="false">IF($W798=0,"No date",IF($W798&lt;Validation!$B$3,"Before period",IF($W798&gt;Validation!$C$3,"After period","In period")))</f>
        <v>No date</v>
      </c>
      <c r="AI798" s="26" t="str">
        <f aca="false">IF($Y798="","",TRIM(RIGHT(SUBSTITUTE($Y798," ",REPT(" ",50)),50)))</f>
        <v/>
      </c>
      <c r="AJ798" s="27" t="str">
        <f aca="false">IF($A798="","",IF(NOT(ISERROR(MATCH($A798,Validation!$A$193:$A$217,0))),"Manual mapping",IF(COUNTIF(Validation!$U$19:$U$178,$Z798)&gt;0,"Direct",IF(COUNTIF(Validation!$S$19:$S$178,$AI798)=1,"By surname","Unresolved"))))</f>
        <v/>
      </c>
      <c r="AK798" s="28" t="str">
        <f aca="false">IF($L798="","",IF(MATCH($L798,$L$2:$L$3000,0)&lt;&gt;ROW()-1,"",COUNT($AK$1:$AK797)+1))</f>
        <v/>
      </c>
      <c r="AL798" s="28" t="str">
        <f aca="false">IF($G798="","",IF(MATCH($G798,$G$2:$G$3000,0)&lt;&gt;ROW()-1,"",COUNT($AL$1:$AL797)+1))</f>
        <v/>
      </c>
      <c r="AM798" s="28" t="str">
        <f aca="false">IF($H798="","",IF(MATCH($H798,$H$2:$H$3000,0)&lt;&gt;ROW()-1,"",COUNT($AM$1:$AM797)+1))</f>
        <v/>
      </c>
      <c r="AN798" s="28" t="str">
        <f aca="false">IF($I798="","",IF(MATCH($I798,$I$2:$I$3000,0)&lt;&gt;ROW()-1,"",COUNT($AN$1:$AN797)+1))</f>
        <v/>
      </c>
      <c r="AO798" s="28" t="str">
        <f aca="false">IF($Q798="","",IF(MATCH($Q798,$Q$2:$Q$3000,0)&lt;&gt;ROW()-1,"",COUNT($AO$1:$AO797)+1))</f>
        <v/>
      </c>
    </row>
    <row r="799" customFormat="false" ht="12.75" hidden="false" customHeight="true" outlineLevel="0" collapsed="false">
      <c r="W799" s="24" t="n">
        <f aca="false">IF($F799="",0,IFERROR(IF(ISNUMBER($F799),INT($F799),DATE(VALUE(MID(SUBSTITUTE(LEFT($F799,FIND(" ",$F799&amp;" ")-1),"/",REPT(" ",20)),41,20)),VALUE(LEFT(SUBSTITUTE(LEFT($F799,FIND(" ",$F799&amp;" ")-1),"/",REPT(" ",20)),20)),VALUE(MID(SUBSTITUTE(LEFT($F799,FIND(" ",$F799&amp;" ")-1),"/",REPT(" ",20)),21,20)))),0))</f>
        <v>0</v>
      </c>
      <c r="X799" s="25" t="str">
        <f aca="false">IF(ISNUMBER($N799),$N799*Validation!$B$5,"")</f>
        <v/>
      </c>
      <c r="Y799" s="26" t="str">
        <f aca="false">IF($A799="","",SUBSTITUTE(SUBSTITUTE(SUBSTITUTE(SUBSTITUTE(SUBSTITUTE(SUBSTITUTE(SUBSTITUTE(UPPER(TRIM($A799)),"Á","A"),"É","E"),"Í","I"),"Ó","O"),"Ú","U"),"Ñ","N"),"Ü","U"))</f>
        <v/>
      </c>
      <c r="Z799" s="26" t="str">
        <f aca="false">IF($Y799="","",LEFT($Y799,1)&amp;" "&amp;TRIM(RIGHT(SUBSTITUTE($Y799," ",REPT(" ",50)),50)))</f>
        <v/>
      </c>
      <c r="AA799" s="27" t="str">
        <f aca="false">IF($AF799="","",IF(COUNTIF(Validation!$U$19:$U$178,$AF799)&gt;0,"OK","NO MATCH"))</f>
        <v/>
      </c>
      <c r="AB799" s="27" t="str">
        <f aca="false">IF($W799=0,"",IF(AND($W799&gt;=Validation!$B$3,$W799&lt;=Validation!$C$3),"Yes","No"))</f>
        <v/>
      </c>
      <c r="AC799" s="26" t="str">
        <f aca="false">IF($A799="","",$AF799&amp;"|"&amp;TEXT($W799,"yyyy-mm-dd")&amp;"|"&amp;$J799&amp;"|"&amp;$N799)</f>
        <v/>
      </c>
      <c r="AD799" s="27" t="str">
        <f aca="false">IF($AC799="","",IF(COUNTIF($AC$2:$AC$3000,$AC799)&gt;1,"REVIEW","OK"))</f>
        <v/>
      </c>
      <c r="AE799" s="27" t="str">
        <f aca="false">IF(OR($W799=0,$O799=""),"",IF(IFERROR(IF(ISNUMBER($O799),INT($O799),DATE(VALUE(MID(SUBSTITUTE(LEFT($O799,FIND(" ",$O799&amp;" ")-1),"/",REPT(" ",20)),41,20)),VALUE(LEFT(SUBSTITUTE(LEFT($O799,FIND(" ",$O799&amp;" ")-1),"/",REPT(" ",20)),20)),VALUE(MID(SUBSTITUTE(LEFT($O799,FIND(" ",$O799&amp;" ")-1),"/",REPT(" ",20)),21,20)))),0)&gt;$W799,"Late","Same day"))</f>
        <v/>
      </c>
      <c r="AF799" s="26" t="str">
        <f aca="false">IF($A799="","",IFERROR(INDEX(Validation!$C$193:$C$217,MATCH($A799,Validation!$A$193:$A$217,0)),IF(COUNTIF(Validation!$U$19:$U$178,$Z799)&gt;0,$Z799,IF(COUNTIF(Validation!$S$19:$S$178,$AI799)=1,INDEX(Validation!$U$19:$U$178,MATCH($AI799,Validation!$S$19:$S$178,0)),$Z799))))</f>
        <v/>
      </c>
      <c r="AG799" s="27" t="str">
        <f aca="false">IF(COUNTA($A799:$U799)=0,"",IF($A799="","No name",IF($F799="","No date",IF($W799=0,"Date ilegible",IF(NOT(ISNUMBER($N799)),"Hours no numéricas",IF($AA799="NO MATCH","Person no identificada","OK"))))))</f>
        <v/>
      </c>
      <c r="AH799" s="27" t="str">
        <f aca="false">IF($W799=0,"No date",IF($W799&lt;Validation!$B$3,"Before period",IF($W799&gt;Validation!$C$3,"After period","In period")))</f>
        <v>No date</v>
      </c>
      <c r="AI799" s="26" t="str">
        <f aca="false">IF($Y799="","",TRIM(RIGHT(SUBSTITUTE($Y799," ",REPT(" ",50)),50)))</f>
        <v/>
      </c>
      <c r="AJ799" s="27" t="str">
        <f aca="false">IF($A799="","",IF(NOT(ISERROR(MATCH($A799,Validation!$A$193:$A$217,0))),"Manual mapping",IF(COUNTIF(Validation!$U$19:$U$178,$Z799)&gt;0,"Direct",IF(COUNTIF(Validation!$S$19:$S$178,$AI799)=1,"By surname","Unresolved"))))</f>
        <v/>
      </c>
      <c r="AK799" s="28" t="str">
        <f aca="false">IF($L799="","",IF(MATCH($L799,$L$2:$L$3000,0)&lt;&gt;ROW()-1,"",COUNT($AK$1:$AK798)+1))</f>
        <v/>
      </c>
      <c r="AL799" s="28" t="str">
        <f aca="false">IF($G799="","",IF(MATCH($G799,$G$2:$G$3000,0)&lt;&gt;ROW()-1,"",COUNT($AL$1:$AL798)+1))</f>
        <v/>
      </c>
      <c r="AM799" s="28" t="str">
        <f aca="false">IF($H799="","",IF(MATCH($H799,$H$2:$H$3000,0)&lt;&gt;ROW()-1,"",COUNT($AM$1:$AM798)+1))</f>
        <v/>
      </c>
      <c r="AN799" s="28" t="str">
        <f aca="false">IF($I799="","",IF(MATCH($I799,$I$2:$I$3000,0)&lt;&gt;ROW()-1,"",COUNT($AN$1:$AN798)+1))</f>
        <v/>
      </c>
      <c r="AO799" s="28" t="str">
        <f aca="false">IF($Q799="","",IF(MATCH($Q799,$Q$2:$Q$3000,0)&lt;&gt;ROW()-1,"",COUNT($AO$1:$AO798)+1))</f>
        <v/>
      </c>
    </row>
    <row r="800" customFormat="false" ht="12.75" hidden="false" customHeight="true" outlineLevel="0" collapsed="false">
      <c r="W800" s="24" t="n">
        <f aca="false">IF($F800="",0,IFERROR(IF(ISNUMBER($F800),INT($F800),DATE(VALUE(MID(SUBSTITUTE(LEFT($F800,FIND(" ",$F800&amp;" ")-1),"/",REPT(" ",20)),41,20)),VALUE(LEFT(SUBSTITUTE(LEFT($F800,FIND(" ",$F800&amp;" ")-1),"/",REPT(" ",20)),20)),VALUE(MID(SUBSTITUTE(LEFT($F800,FIND(" ",$F800&amp;" ")-1),"/",REPT(" ",20)),21,20)))),0))</f>
        <v>0</v>
      </c>
      <c r="X800" s="25" t="str">
        <f aca="false">IF(ISNUMBER($N800),$N800*Validation!$B$5,"")</f>
        <v/>
      </c>
      <c r="Y800" s="26" t="str">
        <f aca="false">IF($A800="","",SUBSTITUTE(SUBSTITUTE(SUBSTITUTE(SUBSTITUTE(SUBSTITUTE(SUBSTITUTE(SUBSTITUTE(UPPER(TRIM($A800)),"Á","A"),"É","E"),"Í","I"),"Ó","O"),"Ú","U"),"Ñ","N"),"Ü","U"))</f>
        <v/>
      </c>
      <c r="Z800" s="26" t="str">
        <f aca="false">IF($Y800="","",LEFT($Y800,1)&amp;" "&amp;TRIM(RIGHT(SUBSTITUTE($Y800," ",REPT(" ",50)),50)))</f>
        <v/>
      </c>
      <c r="AA800" s="27" t="str">
        <f aca="false">IF($AF800="","",IF(COUNTIF(Validation!$U$19:$U$178,$AF800)&gt;0,"OK","NO MATCH"))</f>
        <v/>
      </c>
      <c r="AB800" s="27" t="str">
        <f aca="false">IF($W800=0,"",IF(AND($W800&gt;=Validation!$B$3,$W800&lt;=Validation!$C$3),"Yes","No"))</f>
        <v/>
      </c>
      <c r="AC800" s="26" t="str">
        <f aca="false">IF($A800="","",$AF800&amp;"|"&amp;TEXT($W800,"yyyy-mm-dd")&amp;"|"&amp;$J800&amp;"|"&amp;$N800)</f>
        <v/>
      </c>
      <c r="AD800" s="27" t="str">
        <f aca="false">IF($AC800="","",IF(COUNTIF($AC$2:$AC$3000,$AC800)&gt;1,"REVIEW","OK"))</f>
        <v/>
      </c>
      <c r="AE800" s="27" t="str">
        <f aca="false">IF(OR($W800=0,$O800=""),"",IF(IFERROR(IF(ISNUMBER($O800),INT($O800),DATE(VALUE(MID(SUBSTITUTE(LEFT($O800,FIND(" ",$O800&amp;" ")-1),"/",REPT(" ",20)),41,20)),VALUE(LEFT(SUBSTITUTE(LEFT($O800,FIND(" ",$O800&amp;" ")-1),"/",REPT(" ",20)),20)),VALUE(MID(SUBSTITUTE(LEFT($O800,FIND(" ",$O800&amp;" ")-1),"/",REPT(" ",20)),21,20)))),0)&gt;$W800,"Late","Same day"))</f>
        <v/>
      </c>
      <c r="AF800" s="26" t="str">
        <f aca="false">IF($A800="","",IFERROR(INDEX(Validation!$C$193:$C$217,MATCH($A800,Validation!$A$193:$A$217,0)),IF(COUNTIF(Validation!$U$19:$U$178,$Z800)&gt;0,$Z800,IF(COUNTIF(Validation!$S$19:$S$178,$AI800)=1,INDEX(Validation!$U$19:$U$178,MATCH($AI800,Validation!$S$19:$S$178,0)),$Z800))))</f>
        <v/>
      </c>
      <c r="AG800" s="27" t="str">
        <f aca="false">IF(COUNTA($A800:$U800)=0,"",IF($A800="","No name",IF($F800="","No date",IF($W800=0,"Date ilegible",IF(NOT(ISNUMBER($N800)),"Hours no numéricas",IF($AA800="NO MATCH","Person no identificada","OK"))))))</f>
        <v/>
      </c>
      <c r="AH800" s="27" t="str">
        <f aca="false">IF($W800=0,"No date",IF($W800&lt;Validation!$B$3,"Before period",IF($W800&gt;Validation!$C$3,"After period","In period")))</f>
        <v>No date</v>
      </c>
      <c r="AI800" s="26" t="str">
        <f aca="false">IF($Y800="","",TRIM(RIGHT(SUBSTITUTE($Y800," ",REPT(" ",50)),50)))</f>
        <v/>
      </c>
      <c r="AJ800" s="27" t="str">
        <f aca="false">IF($A800="","",IF(NOT(ISERROR(MATCH($A800,Validation!$A$193:$A$217,0))),"Manual mapping",IF(COUNTIF(Validation!$U$19:$U$178,$Z800)&gt;0,"Direct",IF(COUNTIF(Validation!$S$19:$S$178,$AI800)=1,"By surname","Unresolved"))))</f>
        <v/>
      </c>
      <c r="AK800" s="28" t="str">
        <f aca="false">IF($L800="","",IF(MATCH($L800,$L$2:$L$3000,0)&lt;&gt;ROW()-1,"",COUNT($AK$1:$AK799)+1))</f>
        <v/>
      </c>
      <c r="AL800" s="28" t="str">
        <f aca="false">IF($G800="","",IF(MATCH($G800,$G$2:$G$3000,0)&lt;&gt;ROW()-1,"",COUNT($AL$1:$AL799)+1))</f>
        <v/>
      </c>
      <c r="AM800" s="28" t="str">
        <f aca="false">IF($H800="","",IF(MATCH($H800,$H$2:$H$3000,0)&lt;&gt;ROW()-1,"",COUNT($AM$1:$AM799)+1))</f>
        <v/>
      </c>
      <c r="AN800" s="28" t="str">
        <f aca="false">IF($I800="","",IF(MATCH($I800,$I$2:$I$3000,0)&lt;&gt;ROW()-1,"",COUNT($AN$1:$AN799)+1))</f>
        <v/>
      </c>
      <c r="AO800" s="28" t="str">
        <f aca="false">IF($Q800="","",IF(MATCH($Q800,$Q$2:$Q$3000,0)&lt;&gt;ROW()-1,"",COUNT($AO$1:$AO799)+1))</f>
        <v/>
      </c>
    </row>
    <row r="801" customFormat="false" ht="12.75" hidden="false" customHeight="true" outlineLevel="0" collapsed="false">
      <c r="W801" s="24" t="n">
        <f aca="false">IF($F801="",0,IFERROR(IF(ISNUMBER($F801),INT($F801),DATE(VALUE(MID(SUBSTITUTE(LEFT($F801,FIND(" ",$F801&amp;" ")-1),"/",REPT(" ",20)),41,20)),VALUE(LEFT(SUBSTITUTE(LEFT($F801,FIND(" ",$F801&amp;" ")-1),"/",REPT(" ",20)),20)),VALUE(MID(SUBSTITUTE(LEFT($F801,FIND(" ",$F801&amp;" ")-1),"/",REPT(" ",20)),21,20)))),0))</f>
        <v>0</v>
      </c>
      <c r="X801" s="25" t="str">
        <f aca="false">IF(ISNUMBER($N801),$N801*Validation!$B$5,"")</f>
        <v/>
      </c>
      <c r="Y801" s="26" t="str">
        <f aca="false">IF($A801="","",SUBSTITUTE(SUBSTITUTE(SUBSTITUTE(SUBSTITUTE(SUBSTITUTE(SUBSTITUTE(SUBSTITUTE(UPPER(TRIM($A801)),"Á","A"),"É","E"),"Í","I"),"Ó","O"),"Ú","U"),"Ñ","N"),"Ü","U"))</f>
        <v/>
      </c>
      <c r="Z801" s="26" t="str">
        <f aca="false">IF($Y801="","",LEFT($Y801,1)&amp;" "&amp;TRIM(RIGHT(SUBSTITUTE($Y801," ",REPT(" ",50)),50)))</f>
        <v/>
      </c>
      <c r="AA801" s="27" t="str">
        <f aca="false">IF($AF801="","",IF(COUNTIF(Validation!$U$19:$U$178,$AF801)&gt;0,"OK","NO MATCH"))</f>
        <v/>
      </c>
      <c r="AB801" s="27" t="str">
        <f aca="false">IF($W801=0,"",IF(AND($W801&gt;=Validation!$B$3,$W801&lt;=Validation!$C$3),"Yes","No"))</f>
        <v/>
      </c>
      <c r="AC801" s="26" t="str">
        <f aca="false">IF($A801="","",$AF801&amp;"|"&amp;TEXT($W801,"yyyy-mm-dd")&amp;"|"&amp;$J801&amp;"|"&amp;$N801)</f>
        <v/>
      </c>
      <c r="AD801" s="27" t="str">
        <f aca="false">IF($AC801="","",IF(COUNTIF($AC$2:$AC$3000,$AC801)&gt;1,"REVIEW","OK"))</f>
        <v/>
      </c>
      <c r="AE801" s="27" t="str">
        <f aca="false">IF(OR($W801=0,$O801=""),"",IF(IFERROR(IF(ISNUMBER($O801),INT($O801),DATE(VALUE(MID(SUBSTITUTE(LEFT($O801,FIND(" ",$O801&amp;" ")-1),"/",REPT(" ",20)),41,20)),VALUE(LEFT(SUBSTITUTE(LEFT($O801,FIND(" ",$O801&amp;" ")-1),"/",REPT(" ",20)),20)),VALUE(MID(SUBSTITUTE(LEFT($O801,FIND(" ",$O801&amp;" ")-1),"/",REPT(" ",20)),21,20)))),0)&gt;$W801,"Late","Same day"))</f>
        <v/>
      </c>
      <c r="AF801" s="26" t="str">
        <f aca="false">IF($A801="","",IFERROR(INDEX(Validation!$C$193:$C$217,MATCH($A801,Validation!$A$193:$A$217,0)),IF(COUNTIF(Validation!$U$19:$U$178,$Z801)&gt;0,$Z801,IF(COUNTIF(Validation!$S$19:$S$178,$AI801)=1,INDEX(Validation!$U$19:$U$178,MATCH($AI801,Validation!$S$19:$S$178,0)),$Z801))))</f>
        <v/>
      </c>
      <c r="AG801" s="27" t="str">
        <f aca="false">IF(COUNTA($A801:$U801)=0,"",IF($A801="","No name",IF($F801="","No date",IF($W801=0,"Date ilegible",IF(NOT(ISNUMBER($N801)),"Hours no numéricas",IF($AA801="NO MATCH","Person no identificada","OK"))))))</f>
        <v/>
      </c>
      <c r="AH801" s="27" t="str">
        <f aca="false">IF($W801=0,"No date",IF($W801&lt;Validation!$B$3,"Before period",IF($W801&gt;Validation!$C$3,"After period","In period")))</f>
        <v>No date</v>
      </c>
      <c r="AI801" s="26" t="str">
        <f aca="false">IF($Y801="","",TRIM(RIGHT(SUBSTITUTE($Y801," ",REPT(" ",50)),50)))</f>
        <v/>
      </c>
      <c r="AJ801" s="27" t="str">
        <f aca="false">IF($A801="","",IF(NOT(ISERROR(MATCH($A801,Validation!$A$193:$A$217,0))),"Manual mapping",IF(COUNTIF(Validation!$U$19:$U$178,$Z801)&gt;0,"Direct",IF(COUNTIF(Validation!$S$19:$S$178,$AI801)=1,"By surname","Unresolved"))))</f>
        <v/>
      </c>
      <c r="AK801" s="28" t="str">
        <f aca="false">IF($L801="","",IF(MATCH($L801,$L$2:$L$3000,0)&lt;&gt;ROW()-1,"",COUNT($AK$1:$AK800)+1))</f>
        <v/>
      </c>
      <c r="AL801" s="28" t="str">
        <f aca="false">IF($G801="","",IF(MATCH($G801,$G$2:$G$3000,0)&lt;&gt;ROW()-1,"",COUNT($AL$1:$AL800)+1))</f>
        <v/>
      </c>
      <c r="AM801" s="28" t="str">
        <f aca="false">IF($H801="","",IF(MATCH($H801,$H$2:$H$3000,0)&lt;&gt;ROW()-1,"",COUNT($AM$1:$AM800)+1))</f>
        <v/>
      </c>
      <c r="AN801" s="28" t="str">
        <f aca="false">IF($I801="","",IF(MATCH($I801,$I$2:$I$3000,0)&lt;&gt;ROW()-1,"",COUNT($AN$1:$AN800)+1))</f>
        <v/>
      </c>
      <c r="AO801" s="28" t="str">
        <f aca="false">IF($Q801="","",IF(MATCH($Q801,$Q$2:$Q$3000,0)&lt;&gt;ROW()-1,"",COUNT($AO$1:$AO800)+1))</f>
        <v/>
      </c>
    </row>
    <row r="802" customFormat="false" ht="12.75" hidden="false" customHeight="true" outlineLevel="0" collapsed="false">
      <c r="W802" s="24" t="n">
        <f aca="false">IF($F802="",0,IFERROR(IF(ISNUMBER($F802),INT($F802),DATE(VALUE(MID(SUBSTITUTE(LEFT($F802,FIND(" ",$F802&amp;" ")-1),"/",REPT(" ",20)),41,20)),VALUE(LEFT(SUBSTITUTE(LEFT($F802,FIND(" ",$F802&amp;" ")-1),"/",REPT(" ",20)),20)),VALUE(MID(SUBSTITUTE(LEFT($F802,FIND(" ",$F802&amp;" ")-1),"/",REPT(" ",20)),21,20)))),0))</f>
        <v>0</v>
      </c>
      <c r="X802" s="25" t="str">
        <f aca="false">IF(ISNUMBER($N802),$N802*Validation!$B$5,"")</f>
        <v/>
      </c>
      <c r="Y802" s="26" t="str">
        <f aca="false">IF($A802="","",SUBSTITUTE(SUBSTITUTE(SUBSTITUTE(SUBSTITUTE(SUBSTITUTE(SUBSTITUTE(SUBSTITUTE(UPPER(TRIM($A802)),"Á","A"),"É","E"),"Í","I"),"Ó","O"),"Ú","U"),"Ñ","N"),"Ü","U"))</f>
        <v/>
      </c>
      <c r="Z802" s="26" t="str">
        <f aca="false">IF($Y802="","",LEFT($Y802,1)&amp;" "&amp;TRIM(RIGHT(SUBSTITUTE($Y802," ",REPT(" ",50)),50)))</f>
        <v/>
      </c>
      <c r="AA802" s="27" t="str">
        <f aca="false">IF($AF802="","",IF(COUNTIF(Validation!$U$19:$U$178,$AF802)&gt;0,"OK","NO MATCH"))</f>
        <v/>
      </c>
      <c r="AB802" s="27" t="str">
        <f aca="false">IF($W802=0,"",IF(AND($W802&gt;=Validation!$B$3,$W802&lt;=Validation!$C$3),"Yes","No"))</f>
        <v/>
      </c>
      <c r="AC802" s="26" t="str">
        <f aca="false">IF($A802="","",$AF802&amp;"|"&amp;TEXT($W802,"yyyy-mm-dd")&amp;"|"&amp;$J802&amp;"|"&amp;$N802)</f>
        <v/>
      </c>
      <c r="AD802" s="27" t="str">
        <f aca="false">IF($AC802="","",IF(COUNTIF($AC$2:$AC$3000,$AC802)&gt;1,"REVIEW","OK"))</f>
        <v/>
      </c>
      <c r="AE802" s="27" t="str">
        <f aca="false">IF(OR($W802=0,$O802=""),"",IF(IFERROR(IF(ISNUMBER($O802),INT($O802),DATE(VALUE(MID(SUBSTITUTE(LEFT($O802,FIND(" ",$O802&amp;" ")-1),"/",REPT(" ",20)),41,20)),VALUE(LEFT(SUBSTITUTE(LEFT($O802,FIND(" ",$O802&amp;" ")-1),"/",REPT(" ",20)),20)),VALUE(MID(SUBSTITUTE(LEFT($O802,FIND(" ",$O802&amp;" ")-1),"/",REPT(" ",20)),21,20)))),0)&gt;$W802,"Late","Same day"))</f>
        <v/>
      </c>
      <c r="AF802" s="26" t="str">
        <f aca="false">IF($A802="","",IFERROR(INDEX(Validation!$C$193:$C$217,MATCH($A802,Validation!$A$193:$A$217,0)),IF(COUNTIF(Validation!$U$19:$U$178,$Z802)&gt;0,$Z802,IF(COUNTIF(Validation!$S$19:$S$178,$AI802)=1,INDEX(Validation!$U$19:$U$178,MATCH($AI802,Validation!$S$19:$S$178,0)),$Z802))))</f>
        <v/>
      </c>
      <c r="AG802" s="27" t="str">
        <f aca="false">IF(COUNTA($A802:$U802)=0,"",IF($A802="","No name",IF($F802="","No date",IF($W802=0,"Date ilegible",IF(NOT(ISNUMBER($N802)),"Hours no numéricas",IF($AA802="NO MATCH","Person no identificada","OK"))))))</f>
        <v/>
      </c>
      <c r="AH802" s="27" t="str">
        <f aca="false">IF($W802=0,"No date",IF($W802&lt;Validation!$B$3,"Before period",IF($W802&gt;Validation!$C$3,"After period","In period")))</f>
        <v>No date</v>
      </c>
      <c r="AI802" s="26" t="str">
        <f aca="false">IF($Y802="","",TRIM(RIGHT(SUBSTITUTE($Y802," ",REPT(" ",50)),50)))</f>
        <v/>
      </c>
      <c r="AJ802" s="27" t="str">
        <f aca="false">IF($A802="","",IF(NOT(ISERROR(MATCH($A802,Validation!$A$193:$A$217,0))),"Manual mapping",IF(COUNTIF(Validation!$U$19:$U$178,$Z802)&gt;0,"Direct",IF(COUNTIF(Validation!$S$19:$S$178,$AI802)=1,"By surname","Unresolved"))))</f>
        <v/>
      </c>
      <c r="AK802" s="28" t="str">
        <f aca="false">IF($L802="","",IF(MATCH($L802,$L$2:$L$3000,0)&lt;&gt;ROW()-1,"",COUNT($AK$1:$AK801)+1))</f>
        <v/>
      </c>
      <c r="AL802" s="28" t="str">
        <f aca="false">IF($G802="","",IF(MATCH($G802,$G$2:$G$3000,0)&lt;&gt;ROW()-1,"",COUNT($AL$1:$AL801)+1))</f>
        <v/>
      </c>
      <c r="AM802" s="28" t="str">
        <f aca="false">IF($H802="","",IF(MATCH($H802,$H$2:$H$3000,0)&lt;&gt;ROW()-1,"",COUNT($AM$1:$AM801)+1))</f>
        <v/>
      </c>
      <c r="AN802" s="28" t="str">
        <f aca="false">IF($I802="","",IF(MATCH($I802,$I$2:$I$3000,0)&lt;&gt;ROW()-1,"",COUNT($AN$1:$AN801)+1))</f>
        <v/>
      </c>
      <c r="AO802" s="28" t="str">
        <f aca="false">IF($Q802="","",IF(MATCH($Q802,$Q$2:$Q$3000,0)&lt;&gt;ROW()-1,"",COUNT($AO$1:$AO801)+1))</f>
        <v/>
      </c>
    </row>
    <row r="803" customFormat="false" ht="12.75" hidden="false" customHeight="true" outlineLevel="0" collapsed="false">
      <c r="W803" s="24" t="n">
        <f aca="false">IF($F803="",0,IFERROR(IF(ISNUMBER($F803),INT($F803),DATE(VALUE(MID(SUBSTITUTE(LEFT($F803,FIND(" ",$F803&amp;" ")-1),"/",REPT(" ",20)),41,20)),VALUE(LEFT(SUBSTITUTE(LEFT($F803,FIND(" ",$F803&amp;" ")-1),"/",REPT(" ",20)),20)),VALUE(MID(SUBSTITUTE(LEFT($F803,FIND(" ",$F803&amp;" ")-1),"/",REPT(" ",20)),21,20)))),0))</f>
        <v>0</v>
      </c>
      <c r="X803" s="25" t="str">
        <f aca="false">IF(ISNUMBER($N803),$N803*Validation!$B$5,"")</f>
        <v/>
      </c>
      <c r="Y803" s="26" t="str">
        <f aca="false">IF($A803="","",SUBSTITUTE(SUBSTITUTE(SUBSTITUTE(SUBSTITUTE(SUBSTITUTE(SUBSTITUTE(SUBSTITUTE(UPPER(TRIM($A803)),"Á","A"),"É","E"),"Í","I"),"Ó","O"),"Ú","U"),"Ñ","N"),"Ü","U"))</f>
        <v/>
      </c>
      <c r="Z803" s="26" t="str">
        <f aca="false">IF($Y803="","",LEFT($Y803,1)&amp;" "&amp;TRIM(RIGHT(SUBSTITUTE($Y803," ",REPT(" ",50)),50)))</f>
        <v/>
      </c>
      <c r="AA803" s="27" t="str">
        <f aca="false">IF($AF803="","",IF(COUNTIF(Validation!$U$19:$U$178,$AF803)&gt;0,"OK","NO MATCH"))</f>
        <v/>
      </c>
      <c r="AB803" s="27" t="str">
        <f aca="false">IF($W803=0,"",IF(AND($W803&gt;=Validation!$B$3,$W803&lt;=Validation!$C$3),"Yes","No"))</f>
        <v/>
      </c>
      <c r="AC803" s="26" t="str">
        <f aca="false">IF($A803="","",$AF803&amp;"|"&amp;TEXT($W803,"yyyy-mm-dd")&amp;"|"&amp;$J803&amp;"|"&amp;$N803)</f>
        <v/>
      </c>
      <c r="AD803" s="27" t="str">
        <f aca="false">IF($AC803="","",IF(COUNTIF($AC$2:$AC$3000,$AC803)&gt;1,"REVIEW","OK"))</f>
        <v/>
      </c>
      <c r="AE803" s="27" t="str">
        <f aca="false">IF(OR($W803=0,$O803=""),"",IF(IFERROR(IF(ISNUMBER($O803),INT($O803),DATE(VALUE(MID(SUBSTITUTE(LEFT($O803,FIND(" ",$O803&amp;" ")-1),"/",REPT(" ",20)),41,20)),VALUE(LEFT(SUBSTITUTE(LEFT($O803,FIND(" ",$O803&amp;" ")-1),"/",REPT(" ",20)),20)),VALUE(MID(SUBSTITUTE(LEFT($O803,FIND(" ",$O803&amp;" ")-1),"/",REPT(" ",20)),21,20)))),0)&gt;$W803,"Late","Same day"))</f>
        <v/>
      </c>
      <c r="AF803" s="26" t="str">
        <f aca="false">IF($A803="","",IFERROR(INDEX(Validation!$C$193:$C$217,MATCH($A803,Validation!$A$193:$A$217,0)),IF(COUNTIF(Validation!$U$19:$U$178,$Z803)&gt;0,$Z803,IF(COUNTIF(Validation!$S$19:$S$178,$AI803)=1,INDEX(Validation!$U$19:$U$178,MATCH($AI803,Validation!$S$19:$S$178,0)),$Z803))))</f>
        <v/>
      </c>
      <c r="AG803" s="27" t="str">
        <f aca="false">IF(COUNTA($A803:$U803)=0,"",IF($A803="","No name",IF($F803="","No date",IF($W803=0,"Date ilegible",IF(NOT(ISNUMBER($N803)),"Hours no numéricas",IF($AA803="NO MATCH","Person no identificada","OK"))))))</f>
        <v/>
      </c>
      <c r="AH803" s="27" t="str">
        <f aca="false">IF($W803=0,"No date",IF($W803&lt;Validation!$B$3,"Before period",IF($W803&gt;Validation!$C$3,"After period","In period")))</f>
        <v>No date</v>
      </c>
      <c r="AI803" s="26" t="str">
        <f aca="false">IF($Y803="","",TRIM(RIGHT(SUBSTITUTE($Y803," ",REPT(" ",50)),50)))</f>
        <v/>
      </c>
      <c r="AJ803" s="27" t="str">
        <f aca="false">IF($A803="","",IF(NOT(ISERROR(MATCH($A803,Validation!$A$193:$A$217,0))),"Manual mapping",IF(COUNTIF(Validation!$U$19:$U$178,$Z803)&gt;0,"Direct",IF(COUNTIF(Validation!$S$19:$S$178,$AI803)=1,"By surname","Unresolved"))))</f>
        <v/>
      </c>
      <c r="AK803" s="28" t="str">
        <f aca="false">IF($L803="","",IF(MATCH($L803,$L$2:$L$3000,0)&lt;&gt;ROW()-1,"",COUNT($AK$1:$AK802)+1))</f>
        <v/>
      </c>
      <c r="AL803" s="28" t="str">
        <f aca="false">IF($G803="","",IF(MATCH($G803,$G$2:$G$3000,0)&lt;&gt;ROW()-1,"",COUNT($AL$1:$AL802)+1))</f>
        <v/>
      </c>
      <c r="AM803" s="28" t="str">
        <f aca="false">IF($H803="","",IF(MATCH($H803,$H$2:$H$3000,0)&lt;&gt;ROW()-1,"",COUNT($AM$1:$AM802)+1))</f>
        <v/>
      </c>
      <c r="AN803" s="28" t="str">
        <f aca="false">IF($I803="","",IF(MATCH($I803,$I$2:$I$3000,0)&lt;&gt;ROW()-1,"",COUNT($AN$1:$AN802)+1))</f>
        <v/>
      </c>
      <c r="AO803" s="28" t="str">
        <f aca="false">IF($Q803="","",IF(MATCH($Q803,$Q$2:$Q$3000,0)&lt;&gt;ROW()-1,"",COUNT($AO$1:$AO802)+1))</f>
        <v/>
      </c>
    </row>
    <row r="804" customFormat="false" ht="12.75" hidden="false" customHeight="true" outlineLevel="0" collapsed="false">
      <c r="W804" s="24" t="n">
        <f aca="false">IF($F804="",0,IFERROR(IF(ISNUMBER($F804),INT($F804),DATE(VALUE(MID(SUBSTITUTE(LEFT($F804,FIND(" ",$F804&amp;" ")-1),"/",REPT(" ",20)),41,20)),VALUE(LEFT(SUBSTITUTE(LEFT($F804,FIND(" ",$F804&amp;" ")-1),"/",REPT(" ",20)),20)),VALUE(MID(SUBSTITUTE(LEFT($F804,FIND(" ",$F804&amp;" ")-1),"/",REPT(" ",20)),21,20)))),0))</f>
        <v>0</v>
      </c>
      <c r="X804" s="25" t="str">
        <f aca="false">IF(ISNUMBER($N804),$N804*Validation!$B$5,"")</f>
        <v/>
      </c>
      <c r="Y804" s="26" t="str">
        <f aca="false">IF($A804="","",SUBSTITUTE(SUBSTITUTE(SUBSTITUTE(SUBSTITUTE(SUBSTITUTE(SUBSTITUTE(SUBSTITUTE(UPPER(TRIM($A804)),"Á","A"),"É","E"),"Í","I"),"Ó","O"),"Ú","U"),"Ñ","N"),"Ü","U"))</f>
        <v/>
      </c>
      <c r="Z804" s="26" t="str">
        <f aca="false">IF($Y804="","",LEFT($Y804,1)&amp;" "&amp;TRIM(RIGHT(SUBSTITUTE($Y804," ",REPT(" ",50)),50)))</f>
        <v/>
      </c>
      <c r="AA804" s="27" t="str">
        <f aca="false">IF($AF804="","",IF(COUNTIF(Validation!$U$19:$U$178,$AF804)&gt;0,"OK","NO MATCH"))</f>
        <v/>
      </c>
      <c r="AB804" s="27" t="str">
        <f aca="false">IF($W804=0,"",IF(AND($W804&gt;=Validation!$B$3,$W804&lt;=Validation!$C$3),"Yes","No"))</f>
        <v/>
      </c>
      <c r="AC804" s="26" t="str">
        <f aca="false">IF($A804="","",$AF804&amp;"|"&amp;TEXT($W804,"yyyy-mm-dd")&amp;"|"&amp;$J804&amp;"|"&amp;$N804)</f>
        <v/>
      </c>
      <c r="AD804" s="27" t="str">
        <f aca="false">IF($AC804="","",IF(COUNTIF($AC$2:$AC$3000,$AC804)&gt;1,"REVIEW","OK"))</f>
        <v/>
      </c>
      <c r="AE804" s="27" t="str">
        <f aca="false">IF(OR($W804=0,$O804=""),"",IF(IFERROR(IF(ISNUMBER($O804),INT($O804),DATE(VALUE(MID(SUBSTITUTE(LEFT($O804,FIND(" ",$O804&amp;" ")-1),"/",REPT(" ",20)),41,20)),VALUE(LEFT(SUBSTITUTE(LEFT($O804,FIND(" ",$O804&amp;" ")-1),"/",REPT(" ",20)),20)),VALUE(MID(SUBSTITUTE(LEFT($O804,FIND(" ",$O804&amp;" ")-1),"/",REPT(" ",20)),21,20)))),0)&gt;$W804,"Late","Same day"))</f>
        <v/>
      </c>
      <c r="AF804" s="26" t="str">
        <f aca="false">IF($A804="","",IFERROR(INDEX(Validation!$C$193:$C$217,MATCH($A804,Validation!$A$193:$A$217,0)),IF(COUNTIF(Validation!$U$19:$U$178,$Z804)&gt;0,$Z804,IF(COUNTIF(Validation!$S$19:$S$178,$AI804)=1,INDEX(Validation!$U$19:$U$178,MATCH($AI804,Validation!$S$19:$S$178,0)),$Z804))))</f>
        <v/>
      </c>
      <c r="AG804" s="27" t="str">
        <f aca="false">IF(COUNTA($A804:$U804)=0,"",IF($A804="","No name",IF($F804="","No date",IF($W804=0,"Date ilegible",IF(NOT(ISNUMBER($N804)),"Hours no numéricas",IF($AA804="NO MATCH","Person no identificada","OK"))))))</f>
        <v/>
      </c>
      <c r="AH804" s="27" t="str">
        <f aca="false">IF($W804=0,"No date",IF($W804&lt;Validation!$B$3,"Before period",IF($W804&gt;Validation!$C$3,"After period","In period")))</f>
        <v>No date</v>
      </c>
      <c r="AI804" s="26" t="str">
        <f aca="false">IF($Y804="","",TRIM(RIGHT(SUBSTITUTE($Y804," ",REPT(" ",50)),50)))</f>
        <v/>
      </c>
      <c r="AJ804" s="27" t="str">
        <f aca="false">IF($A804="","",IF(NOT(ISERROR(MATCH($A804,Validation!$A$193:$A$217,0))),"Manual mapping",IF(COUNTIF(Validation!$U$19:$U$178,$Z804)&gt;0,"Direct",IF(COUNTIF(Validation!$S$19:$S$178,$AI804)=1,"By surname","Unresolved"))))</f>
        <v/>
      </c>
      <c r="AK804" s="28" t="str">
        <f aca="false">IF($L804="","",IF(MATCH($L804,$L$2:$L$3000,0)&lt;&gt;ROW()-1,"",COUNT($AK$1:$AK803)+1))</f>
        <v/>
      </c>
      <c r="AL804" s="28" t="str">
        <f aca="false">IF($G804="","",IF(MATCH($G804,$G$2:$G$3000,0)&lt;&gt;ROW()-1,"",COUNT($AL$1:$AL803)+1))</f>
        <v/>
      </c>
      <c r="AM804" s="28" t="str">
        <f aca="false">IF($H804="","",IF(MATCH($H804,$H$2:$H$3000,0)&lt;&gt;ROW()-1,"",COUNT($AM$1:$AM803)+1))</f>
        <v/>
      </c>
      <c r="AN804" s="28" t="str">
        <f aca="false">IF($I804="","",IF(MATCH($I804,$I$2:$I$3000,0)&lt;&gt;ROW()-1,"",COUNT($AN$1:$AN803)+1))</f>
        <v/>
      </c>
      <c r="AO804" s="28" t="str">
        <f aca="false">IF($Q804="","",IF(MATCH($Q804,$Q$2:$Q$3000,0)&lt;&gt;ROW()-1,"",COUNT($AO$1:$AO803)+1))</f>
        <v/>
      </c>
    </row>
    <row r="805" customFormat="false" ht="12.75" hidden="false" customHeight="true" outlineLevel="0" collapsed="false">
      <c r="W805" s="24" t="n">
        <f aca="false">IF($F805="",0,IFERROR(IF(ISNUMBER($F805),INT($F805),DATE(VALUE(MID(SUBSTITUTE(LEFT($F805,FIND(" ",$F805&amp;" ")-1),"/",REPT(" ",20)),41,20)),VALUE(LEFT(SUBSTITUTE(LEFT($F805,FIND(" ",$F805&amp;" ")-1),"/",REPT(" ",20)),20)),VALUE(MID(SUBSTITUTE(LEFT($F805,FIND(" ",$F805&amp;" ")-1),"/",REPT(" ",20)),21,20)))),0))</f>
        <v>0</v>
      </c>
      <c r="X805" s="25" t="str">
        <f aca="false">IF(ISNUMBER($N805),$N805*Validation!$B$5,"")</f>
        <v/>
      </c>
      <c r="Y805" s="26" t="str">
        <f aca="false">IF($A805="","",SUBSTITUTE(SUBSTITUTE(SUBSTITUTE(SUBSTITUTE(SUBSTITUTE(SUBSTITUTE(SUBSTITUTE(UPPER(TRIM($A805)),"Á","A"),"É","E"),"Í","I"),"Ó","O"),"Ú","U"),"Ñ","N"),"Ü","U"))</f>
        <v/>
      </c>
      <c r="Z805" s="26" t="str">
        <f aca="false">IF($Y805="","",LEFT($Y805,1)&amp;" "&amp;TRIM(RIGHT(SUBSTITUTE($Y805," ",REPT(" ",50)),50)))</f>
        <v/>
      </c>
      <c r="AA805" s="27" t="str">
        <f aca="false">IF($AF805="","",IF(COUNTIF(Validation!$U$19:$U$178,$AF805)&gt;0,"OK","NO MATCH"))</f>
        <v/>
      </c>
      <c r="AB805" s="27" t="str">
        <f aca="false">IF($W805=0,"",IF(AND($W805&gt;=Validation!$B$3,$W805&lt;=Validation!$C$3),"Yes","No"))</f>
        <v/>
      </c>
      <c r="AC805" s="26" t="str">
        <f aca="false">IF($A805="","",$AF805&amp;"|"&amp;TEXT($W805,"yyyy-mm-dd")&amp;"|"&amp;$J805&amp;"|"&amp;$N805)</f>
        <v/>
      </c>
      <c r="AD805" s="27" t="str">
        <f aca="false">IF($AC805="","",IF(COUNTIF($AC$2:$AC$3000,$AC805)&gt;1,"REVIEW","OK"))</f>
        <v/>
      </c>
      <c r="AE805" s="27" t="str">
        <f aca="false">IF(OR($W805=0,$O805=""),"",IF(IFERROR(IF(ISNUMBER($O805),INT($O805),DATE(VALUE(MID(SUBSTITUTE(LEFT($O805,FIND(" ",$O805&amp;" ")-1),"/",REPT(" ",20)),41,20)),VALUE(LEFT(SUBSTITUTE(LEFT($O805,FIND(" ",$O805&amp;" ")-1),"/",REPT(" ",20)),20)),VALUE(MID(SUBSTITUTE(LEFT($O805,FIND(" ",$O805&amp;" ")-1),"/",REPT(" ",20)),21,20)))),0)&gt;$W805,"Late","Same day"))</f>
        <v/>
      </c>
      <c r="AF805" s="26" t="str">
        <f aca="false">IF($A805="","",IFERROR(INDEX(Validation!$C$193:$C$217,MATCH($A805,Validation!$A$193:$A$217,0)),IF(COUNTIF(Validation!$U$19:$U$178,$Z805)&gt;0,$Z805,IF(COUNTIF(Validation!$S$19:$S$178,$AI805)=1,INDEX(Validation!$U$19:$U$178,MATCH($AI805,Validation!$S$19:$S$178,0)),$Z805))))</f>
        <v/>
      </c>
      <c r="AG805" s="27" t="str">
        <f aca="false">IF(COUNTA($A805:$U805)=0,"",IF($A805="","No name",IF($F805="","No date",IF($W805=0,"Date ilegible",IF(NOT(ISNUMBER($N805)),"Hours no numéricas",IF($AA805="NO MATCH","Person no identificada","OK"))))))</f>
        <v/>
      </c>
      <c r="AH805" s="27" t="str">
        <f aca="false">IF($W805=0,"No date",IF($W805&lt;Validation!$B$3,"Before period",IF($W805&gt;Validation!$C$3,"After period","In period")))</f>
        <v>No date</v>
      </c>
      <c r="AI805" s="26" t="str">
        <f aca="false">IF($Y805="","",TRIM(RIGHT(SUBSTITUTE($Y805," ",REPT(" ",50)),50)))</f>
        <v/>
      </c>
      <c r="AJ805" s="27" t="str">
        <f aca="false">IF($A805="","",IF(NOT(ISERROR(MATCH($A805,Validation!$A$193:$A$217,0))),"Manual mapping",IF(COUNTIF(Validation!$U$19:$U$178,$Z805)&gt;0,"Direct",IF(COUNTIF(Validation!$S$19:$S$178,$AI805)=1,"By surname","Unresolved"))))</f>
        <v/>
      </c>
      <c r="AK805" s="28" t="str">
        <f aca="false">IF($L805="","",IF(MATCH($L805,$L$2:$L$3000,0)&lt;&gt;ROW()-1,"",COUNT($AK$1:$AK804)+1))</f>
        <v/>
      </c>
      <c r="AL805" s="28" t="str">
        <f aca="false">IF($G805="","",IF(MATCH($G805,$G$2:$G$3000,0)&lt;&gt;ROW()-1,"",COUNT($AL$1:$AL804)+1))</f>
        <v/>
      </c>
      <c r="AM805" s="28" t="str">
        <f aca="false">IF($H805="","",IF(MATCH($H805,$H$2:$H$3000,0)&lt;&gt;ROW()-1,"",COUNT($AM$1:$AM804)+1))</f>
        <v/>
      </c>
      <c r="AN805" s="28" t="str">
        <f aca="false">IF($I805="","",IF(MATCH($I805,$I$2:$I$3000,0)&lt;&gt;ROW()-1,"",COUNT($AN$1:$AN804)+1))</f>
        <v/>
      </c>
      <c r="AO805" s="28" t="str">
        <f aca="false">IF($Q805="","",IF(MATCH($Q805,$Q$2:$Q$3000,0)&lt;&gt;ROW()-1,"",COUNT($AO$1:$AO804)+1))</f>
        <v/>
      </c>
    </row>
    <row r="806" customFormat="false" ht="12.75" hidden="false" customHeight="true" outlineLevel="0" collapsed="false">
      <c r="W806" s="24" t="n">
        <f aca="false">IF($F806="",0,IFERROR(IF(ISNUMBER($F806),INT($F806),DATE(VALUE(MID(SUBSTITUTE(LEFT($F806,FIND(" ",$F806&amp;" ")-1),"/",REPT(" ",20)),41,20)),VALUE(LEFT(SUBSTITUTE(LEFT($F806,FIND(" ",$F806&amp;" ")-1),"/",REPT(" ",20)),20)),VALUE(MID(SUBSTITUTE(LEFT($F806,FIND(" ",$F806&amp;" ")-1),"/",REPT(" ",20)),21,20)))),0))</f>
        <v>0</v>
      </c>
      <c r="X806" s="25" t="str">
        <f aca="false">IF(ISNUMBER($N806),$N806*Validation!$B$5,"")</f>
        <v/>
      </c>
      <c r="Y806" s="26" t="str">
        <f aca="false">IF($A806="","",SUBSTITUTE(SUBSTITUTE(SUBSTITUTE(SUBSTITUTE(SUBSTITUTE(SUBSTITUTE(SUBSTITUTE(UPPER(TRIM($A806)),"Á","A"),"É","E"),"Í","I"),"Ó","O"),"Ú","U"),"Ñ","N"),"Ü","U"))</f>
        <v/>
      </c>
      <c r="Z806" s="26" t="str">
        <f aca="false">IF($Y806="","",LEFT($Y806,1)&amp;" "&amp;TRIM(RIGHT(SUBSTITUTE($Y806," ",REPT(" ",50)),50)))</f>
        <v/>
      </c>
      <c r="AA806" s="27" t="str">
        <f aca="false">IF($AF806="","",IF(COUNTIF(Validation!$U$19:$U$178,$AF806)&gt;0,"OK","NO MATCH"))</f>
        <v/>
      </c>
      <c r="AB806" s="27" t="str">
        <f aca="false">IF($W806=0,"",IF(AND($W806&gt;=Validation!$B$3,$W806&lt;=Validation!$C$3),"Yes","No"))</f>
        <v/>
      </c>
      <c r="AC806" s="26" t="str">
        <f aca="false">IF($A806="","",$AF806&amp;"|"&amp;TEXT($W806,"yyyy-mm-dd")&amp;"|"&amp;$J806&amp;"|"&amp;$N806)</f>
        <v/>
      </c>
      <c r="AD806" s="27" t="str">
        <f aca="false">IF($AC806="","",IF(COUNTIF($AC$2:$AC$3000,$AC806)&gt;1,"REVIEW","OK"))</f>
        <v/>
      </c>
      <c r="AE806" s="27" t="str">
        <f aca="false">IF(OR($W806=0,$O806=""),"",IF(IFERROR(IF(ISNUMBER($O806),INT($O806),DATE(VALUE(MID(SUBSTITUTE(LEFT($O806,FIND(" ",$O806&amp;" ")-1),"/",REPT(" ",20)),41,20)),VALUE(LEFT(SUBSTITUTE(LEFT($O806,FIND(" ",$O806&amp;" ")-1),"/",REPT(" ",20)),20)),VALUE(MID(SUBSTITUTE(LEFT($O806,FIND(" ",$O806&amp;" ")-1),"/",REPT(" ",20)),21,20)))),0)&gt;$W806,"Late","Same day"))</f>
        <v/>
      </c>
      <c r="AF806" s="26" t="str">
        <f aca="false">IF($A806="","",IFERROR(INDEX(Validation!$C$193:$C$217,MATCH($A806,Validation!$A$193:$A$217,0)),IF(COUNTIF(Validation!$U$19:$U$178,$Z806)&gt;0,$Z806,IF(COUNTIF(Validation!$S$19:$S$178,$AI806)=1,INDEX(Validation!$U$19:$U$178,MATCH($AI806,Validation!$S$19:$S$178,0)),$Z806))))</f>
        <v/>
      </c>
      <c r="AG806" s="27" t="str">
        <f aca="false">IF(COUNTA($A806:$U806)=0,"",IF($A806="","No name",IF($F806="","No date",IF($W806=0,"Date ilegible",IF(NOT(ISNUMBER($N806)),"Hours no numéricas",IF($AA806="NO MATCH","Person no identificada","OK"))))))</f>
        <v/>
      </c>
      <c r="AH806" s="27" t="str">
        <f aca="false">IF($W806=0,"No date",IF($W806&lt;Validation!$B$3,"Before period",IF($W806&gt;Validation!$C$3,"After period","In period")))</f>
        <v>No date</v>
      </c>
      <c r="AI806" s="26" t="str">
        <f aca="false">IF($Y806="","",TRIM(RIGHT(SUBSTITUTE($Y806," ",REPT(" ",50)),50)))</f>
        <v/>
      </c>
      <c r="AJ806" s="27" t="str">
        <f aca="false">IF($A806="","",IF(NOT(ISERROR(MATCH($A806,Validation!$A$193:$A$217,0))),"Manual mapping",IF(COUNTIF(Validation!$U$19:$U$178,$Z806)&gt;0,"Direct",IF(COUNTIF(Validation!$S$19:$S$178,$AI806)=1,"By surname","Unresolved"))))</f>
        <v/>
      </c>
      <c r="AK806" s="28" t="str">
        <f aca="false">IF($L806="","",IF(MATCH($L806,$L$2:$L$3000,0)&lt;&gt;ROW()-1,"",COUNT($AK$1:$AK805)+1))</f>
        <v/>
      </c>
      <c r="AL806" s="28" t="str">
        <f aca="false">IF($G806="","",IF(MATCH($G806,$G$2:$G$3000,0)&lt;&gt;ROW()-1,"",COUNT($AL$1:$AL805)+1))</f>
        <v/>
      </c>
      <c r="AM806" s="28" t="str">
        <f aca="false">IF($H806="","",IF(MATCH($H806,$H$2:$H$3000,0)&lt;&gt;ROW()-1,"",COUNT($AM$1:$AM805)+1))</f>
        <v/>
      </c>
      <c r="AN806" s="28" t="str">
        <f aca="false">IF($I806="","",IF(MATCH($I806,$I$2:$I$3000,0)&lt;&gt;ROW()-1,"",COUNT($AN$1:$AN805)+1))</f>
        <v/>
      </c>
      <c r="AO806" s="28" t="str">
        <f aca="false">IF($Q806="","",IF(MATCH($Q806,$Q$2:$Q$3000,0)&lt;&gt;ROW()-1,"",COUNT($AO$1:$AO805)+1))</f>
        <v/>
      </c>
    </row>
    <row r="807" customFormat="false" ht="12.75" hidden="false" customHeight="true" outlineLevel="0" collapsed="false">
      <c r="W807" s="24" t="n">
        <f aca="false">IF($F807="",0,IFERROR(IF(ISNUMBER($F807),INT($F807),DATE(VALUE(MID(SUBSTITUTE(LEFT($F807,FIND(" ",$F807&amp;" ")-1),"/",REPT(" ",20)),41,20)),VALUE(LEFT(SUBSTITUTE(LEFT($F807,FIND(" ",$F807&amp;" ")-1),"/",REPT(" ",20)),20)),VALUE(MID(SUBSTITUTE(LEFT($F807,FIND(" ",$F807&amp;" ")-1),"/",REPT(" ",20)),21,20)))),0))</f>
        <v>0</v>
      </c>
      <c r="X807" s="25" t="str">
        <f aca="false">IF(ISNUMBER($N807),$N807*Validation!$B$5,"")</f>
        <v/>
      </c>
      <c r="Y807" s="26" t="str">
        <f aca="false">IF($A807="","",SUBSTITUTE(SUBSTITUTE(SUBSTITUTE(SUBSTITUTE(SUBSTITUTE(SUBSTITUTE(SUBSTITUTE(UPPER(TRIM($A807)),"Á","A"),"É","E"),"Í","I"),"Ó","O"),"Ú","U"),"Ñ","N"),"Ü","U"))</f>
        <v/>
      </c>
      <c r="Z807" s="26" t="str">
        <f aca="false">IF($Y807="","",LEFT($Y807,1)&amp;" "&amp;TRIM(RIGHT(SUBSTITUTE($Y807," ",REPT(" ",50)),50)))</f>
        <v/>
      </c>
      <c r="AA807" s="27" t="str">
        <f aca="false">IF($AF807="","",IF(COUNTIF(Validation!$U$19:$U$178,$AF807)&gt;0,"OK","NO MATCH"))</f>
        <v/>
      </c>
      <c r="AB807" s="27" t="str">
        <f aca="false">IF($W807=0,"",IF(AND($W807&gt;=Validation!$B$3,$W807&lt;=Validation!$C$3),"Yes","No"))</f>
        <v/>
      </c>
      <c r="AC807" s="26" t="str">
        <f aca="false">IF($A807="","",$AF807&amp;"|"&amp;TEXT($W807,"yyyy-mm-dd")&amp;"|"&amp;$J807&amp;"|"&amp;$N807)</f>
        <v/>
      </c>
      <c r="AD807" s="27" t="str">
        <f aca="false">IF($AC807="","",IF(COUNTIF($AC$2:$AC$3000,$AC807)&gt;1,"REVIEW","OK"))</f>
        <v/>
      </c>
      <c r="AE807" s="27" t="str">
        <f aca="false">IF(OR($W807=0,$O807=""),"",IF(IFERROR(IF(ISNUMBER($O807),INT($O807),DATE(VALUE(MID(SUBSTITUTE(LEFT($O807,FIND(" ",$O807&amp;" ")-1),"/",REPT(" ",20)),41,20)),VALUE(LEFT(SUBSTITUTE(LEFT($O807,FIND(" ",$O807&amp;" ")-1),"/",REPT(" ",20)),20)),VALUE(MID(SUBSTITUTE(LEFT($O807,FIND(" ",$O807&amp;" ")-1),"/",REPT(" ",20)),21,20)))),0)&gt;$W807,"Late","Same day"))</f>
        <v/>
      </c>
      <c r="AF807" s="26" t="str">
        <f aca="false">IF($A807="","",IFERROR(INDEX(Validation!$C$193:$C$217,MATCH($A807,Validation!$A$193:$A$217,0)),IF(COUNTIF(Validation!$U$19:$U$178,$Z807)&gt;0,$Z807,IF(COUNTIF(Validation!$S$19:$S$178,$AI807)=1,INDEX(Validation!$U$19:$U$178,MATCH($AI807,Validation!$S$19:$S$178,0)),$Z807))))</f>
        <v/>
      </c>
      <c r="AG807" s="27" t="str">
        <f aca="false">IF(COUNTA($A807:$U807)=0,"",IF($A807="","No name",IF($F807="","No date",IF($W807=0,"Date ilegible",IF(NOT(ISNUMBER($N807)),"Hours no numéricas",IF($AA807="NO MATCH","Person no identificada","OK"))))))</f>
        <v/>
      </c>
      <c r="AH807" s="27" t="str">
        <f aca="false">IF($W807=0,"No date",IF($W807&lt;Validation!$B$3,"Before period",IF($W807&gt;Validation!$C$3,"After period","In period")))</f>
        <v>No date</v>
      </c>
      <c r="AI807" s="26" t="str">
        <f aca="false">IF($Y807="","",TRIM(RIGHT(SUBSTITUTE($Y807," ",REPT(" ",50)),50)))</f>
        <v/>
      </c>
      <c r="AJ807" s="27" t="str">
        <f aca="false">IF($A807="","",IF(NOT(ISERROR(MATCH($A807,Validation!$A$193:$A$217,0))),"Manual mapping",IF(COUNTIF(Validation!$U$19:$U$178,$Z807)&gt;0,"Direct",IF(COUNTIF(Validation!$S$19:$S$178,$AI807)=1,"By surname","Unresolved"))))</f>
        <v/>
      </c>
      <c r="AK807" s="28" t="str">
        <f aca="false">IF($L807="","",IF(MATCH($L807,$L$2:$L$3000,0)&lt;&gt;ROW()-1,"",COUNT($AK$1:$AK806)+1))</f>
        <v/>
      </c>
      <c r="AL807" s="28" t="str">
        <f aca="false">IF($G807="","",IF(MATCH($G807,$G$2:$G$3000,0)&lt;&gt;ROW()-1,"",COUNT($AL$1:$AL806)+1))</f>
        <v/>
      </c>
      <c r="AM807" s="28" t="str">
        <f aca="false">IF($H807="","",IF(MATCH($H807,$H$2:$H$3000,0)&lt;&gt;ROW()-1,"",COUNT($AM$1:$AM806)+1))</f>
        <v/>
      </c>
      <c r="AN807" s="28" t="str">
        <f aca="false">IF($I807="","",IF(MATCH($I807,$I$2:$I$3000,0)&lt;&gt;ROW()-1,"",COUNT($AN$1:$AN806)+1))</f>
        <v/>
      </c>
      <c r="AO807" s="28" t="str">
        <f aca="false">IF($Q807="","",IF(MATCH($Q807,$Q$2:$Q$3000,0)&lt;&gt;ROW()-1,"",COUNT($AO$1:$AO806)+1))</f>
        <v/>
      </c>
    </row>
    <row r="808" customFormat="false" ht="12.75" hidden="false" customHeight="true" outlineLevel="0" collapsed="false">
      <c r="W808" s="24" t="n">
        <f aca="false">IF($F808="",0,IFERROR(IF(ISNUMBER($F808),INT($F808),DATE(VALUE(MID(SUBSTITUTE(LEFT($F808,FIND(" ",$F808&amp;" ")-1),"/",REPT(" ",20)),41,20)),VALUE(LEFT(SUBSTITUTE(LEFT($F808,FIND(" ",$F808&amp;" ")-1),"/",REPT(" ",20)),20)),VALUE(MID(SUBSTITUTE(LEFT($F808,FIND(" ",$F808&amp;" ")-1),"/",REPT(" ",20)),21,20)))),0))</f>
        <v>0</v>
      </c>
      <c r="X808" s="25" t="str">
        <f aca="false">IF(ISNUMBER($N808),$N808*Validation!$B$5,"")</f>
        <v/>
      </c>
      <c r="Y808" s="26" t="str">
        <f aca="false">IF($A808="","",SUBSTITUTE(SUBSTITUTE(SUBSTITUTE(SUBSTITUTE(SUBSTITUTE(SUBSTITUTE(SUBSTITUTE(UPPER(TRIM($A808)),"Á","A"),"É","E"),"Í","I"),"Ó","O"),"Ú","U"),"Ñ","N"),"Ü","U"))</f>
        <v/>
      </c>
      <c r="Z808" s="26" t="str">
        <f aca="false">IF($Y808="","",LEFT($Y808,1)&amp;" "&amp;TRIM(RIGHT(SUBSTITUTE($Y808," ",REPT(" ",50)),50)))</f>
        <v/>
      </c>
      <c r="AA808" s="27" t="str">
        <f aca="false">IF($AF808="","",IF(COUNTIF(Validation!$U$19:$U$178,$AF808)&gt;0,"OK","NO MATCH"))</f>
        <v/>
      </c>
      <c r="AB808" s="27" t="str">
        <f aca="false">IF($W808=0,"",IF(AND($W808&gt;=Validation!$B$3,$W808&lt;=Validation!$C$3),"Yes","No"))</f>
        <v/>
      </c>
      <c r="AC808" s="26" t="str">
        <f aca="false">IF($A808="","",$AF808&amp;"|"&amp;TEXT($W808,"yyyy-mm-dd")&amp;"|"&amp;$J808&amp;"|"&amp;$N808)</f>
        <v/>
      </c>
      <c r="AD808" s="27" t="str">
        <f aca="false">IF($AC808="","",IF(COUNTIF($AC$2:$AC$3000,$AC808)&gt;1,"REVIEW","OK"))</f>
        <v/>
      </c>
      <c r="AE808" s="27" t="str">
        <f aca="false">IF(OR($W808=0,$O808=""),"",IF(IFERROR(IF(ISNUMBER($O808),INT($O808),DATE(VALUE(MID(SUBSTITUTE(LEFT($O808,FIND(" ",$O808&amp;" ")-1),"/",REPT(" ",20)),41,20)),VALUE(LEFT(SUBSTITUTE(LEFT($O808,FIND(" ",$O808&amp;" ")-1),"/",REPT(" ",20)),20)),VALUE(MID(SUBSTITUTE(LEFT($O808,FIND(" ",$O808&amp;" ")-1),"/",REPT(" ",20)),21,20)))),0)&gt;$W808,"Late","Same day"))</f>
        <v/>
      </c>
      <c r="AF808" s="26" t="str">
        <f aca="false">IF($A808="","",IFERROR(INDEX(Validation!$C$193:$C$217,MATCH($A808,Validation!$A$193:$A$217,0)),IF(COUNTIF(Validation!$U$19:$U$178,$Z808)&gt;0,$Z808,IF(COUNTIF(Validation!$S$19:$S$178,$AI808)=1,INDEX(Validation!$U$19:$U$178,MATCH($AI808,Validation!$S$19:$S$178,0)),$Z808))))</f>
        <v/>
      </c>
      <c r="AG808" s="27" t="str">
        <f aca="false">IF(COUNTA($A808:$U808)=0,"",IF($A808="","No name",IF($F808="","No date",IF($W808=0,"Date ilegible",IF(NOT(ISNUMBER($N808)),"Hours no numéricas",IF($AA808="NO MATCH","Person no identificada","OK"))))))</f>
        <v/>
      </c>
      <c r="AH808" s="27" t="str">
        <f aca="false">IF($W808=0,"No date",IF($W808&lt;Validation!$B$3,"Before period",IF($W808&gt;Validation!$C$3,"After period","In period")))</f>
        <v>No date</v>
      </c>
      <c r="AI808" s="26" t="str">
        <f aca="false">IF($Y808="","",TRIM(RIGHT(SUBSTITUTE($Y808," ",REPT(" ",50)),50)))</f>
        <v/>
      </c>
      <c r="AJ808" s="27" t="str">
        <f aca="false">IF($A808="","",IF(NOT(ISERROR(MATCH($A808,Validation!$A$193:$A$217,0))),"Manual mapping",IF(COUNTIF(Validation!$U$19:$U$178,$Z808)&gt;0,"Direct",IF(COUNTIF(Validation!$S$19:$S$178,$AI808)=1,"By surname","Unresolved"))))</f>
        <v/>
      </c>
      <c r="AK808" s="28" t="str">
        <f aca="false">IF($L808="","",IF(MATCH($L808,$L$2:$L$3000,0)&lt;&gt;ROW()-1,"",COUNT($AK$1:$AK807)+1))</f>
        <v/>
      </c>
      <c r="AL808" s="28" t="str">
        <f aca="false">IF($G808="","",IF(MATCH($G808,$G$2:$G$3000,0)&lt;&gt;ROW()-1,"",COUNT($AL$1:$AL807)+1))</f>
        <v/>
      </c>
      <c r="AM808" s="28" t="str">
        <f aca="false">IF($H808="","",IF(MATCH($H808,$H$2:$H$3000,0)&lt;&gt;ROW()-1,"",COUNT($AM$1:$AM807)+1))</f>
        <v/>
      </c>
      <c r="AN808" s="28" t="str">
        <f aca="false">IF($I808="","",IF(MATCH($I808,$I$2:$I$3000,0)&lt;&gt;ROW()-1,"",COUNT($AN$1:$AN807)+1))</f>
        <v/>
      </c>
      <c r="AO808" s="28" t="str">
        <f aca="false">IF($Q808="","",IF(MATCH($Q808,$Q$2:$Q$3000,0)&lt;&gt;ROW()-1,"",COUNT($AO$1:$AO807)+1))</f>
        <v/>
      </c>
    </row>
    <row r="809" customFormat="false" ht="12.75" hidden="false" customHeight="true" outlineLevel="0" collapsed="false">
      <c r="W809" s="24" t="n">
        <f aca="false">IF($F809="",0,IFERROR(IF(ISNUMBER($F809),INT($F809),DATE(VALUE(MID(SUBSTITUTE(LEFT($F809,FIND(" ",$F809&amp;" ")-1),"/",REPT(" ",20)),41,20)),VALUE(LEFT(SUBSTITUTE(LEFT($F809,FIND(" ",$F809&amp;" ")-1),"/",REPT(" ",20)),20)),VALUE(MID(SUBSTITUTE(LEFT($F809,FIND(" ",$F809&amp;" ")-1),"/",REPT(" ",20)),21,20)))),0))</f>
        <v>0</v>
      </c>
      <c r="X809" s="25" t="str">
        <f aca="false">IF(ISNUMBER($N809),$N809*Validation!$B$5,"")</f>
        <v/>
      </c>
      <c r="Y809" s="26" t="str">
        <f aca="false">IF($A809="","",SUBSTITUTE(SUBSTITUTE(SUBSTITUTE(SUBSTITUTE(SUBSTITUTE(SUBSTITUTE(SUBSTITUTE(UPPER(TRIM($A809)),"Á","A"),"É","E"),"Í","I"),"Ó","O"),"Ú","U"),"Ñ","N"),"Ü","U"))</f>
        <v/>
      </c>
      <c r="Z809" s="26" t="str">
        <f aca="false">IF($Y809="","",LEFT($Y809,1)&amp;" "&amp;TRIM(RIGHT(SUBSTITUTE($Y809," ",REPT(" ",50)),50)))</f>
        <v/>
      </c>
      <c r="AA809" s="27" t="str">
        <f aca="false">IF($AF809="","",IF(COUNTIF(Validation!$U$19:$U$178,$AF809)&gt;0,"OK","NO MATCH"))</f>
        <v/>
      </c>
      <c r="AB809" s="27" t="str">
        <f aca="false">IF($W809=0,"",IF(AND($W809&gt;=Validation!$B$3,$W809&lt;=Validation!$C$3),"Yes","No"))</f>
        <v/>
      </c>
      <c r="AC809" s="26" t="str">
        <f aca="false">IF($A809="","",$AF809&amp;"|"&amp;TEXT($W809,"yyyy-mm-dd")&amp;"|"&amp;$J809&amp;"|"&amp;$N809)</f>
        <v/>
      </c>
      <c r="AD809" s="27" t="str">
        <f aca="false">IF($AC809="","",IF(COUNTIF($AC$2:$AC$3000,$AC809)&gt;1,"REVIEW","OK"))</f>
        <v/>
      </c>
      <c r="AE809" s="27" t="str">
        <f aca="false">IF(OR($W809=0,$O809=""),"",IF(IFERROR(IF(ISNUMBER($O809),INT($O809),DATE(VALUE(MID(SUBSTITUTE(LEFT($O809,FIND(" ",$O809&amp;" ")-1),"/",REPT(" ",20)),41,20)),VALUE(LEFT(SUBSTITUTE(LEFT($O809,FIND(" ",$O809&amp;" ")-1),"/",REPT(" ",20)),20)),VALUE(MID(SUBSTITUTE(LEFT($O809,FIND(" ",$O809&amp;" ")-1),"/",REPT(" ",20)),21,20)))),0)&gt;$W809,"Late","Same day"))</f>
        <v/>
      </c>
      <c r="AF809" s="26" t="str">
        <f aca="false">IF($A809="","",IFERROR(INDEX(Validation!$C$193:$C$217,MATCH($A809,Validation!$A$193:$A$217,0)),IF(COUNTIF(Validation!$U$19:$U$178,$Z809)&gt;0,$Z809,IF(COUNTIF(Validation!$S$19:$S$178,$AI809)=1,INDEX(Validation!$U$19:$U$178,MATCH($AI809,Validation!$S$19:$S$178,0)),$Z809))))</f>
        <v/>
      </c>
      <c r="AG809" s="27" t="str">
        <f aca="false">IF(COUNTA($A809:$U809)=0,"",IF($A809="","No name",IF($F809="","No date",IF($W809=0,"Date ilegible",IF(NOT(ISNUMBER($N809)),"Hours no numéricas",IF($AA809="NO MATCH","Person no identificada","OK"))))))</f>
        <v/>
      </c>
      <c r="AH809" s="27" t="str">
        <f aca="false">IF($W809=0,"No date",IF($W809&lt;Validation!$B$3,"Before period",IF($W809&gt;Validation!$C$3,"After period","In period")))</f>
        <v>No date</v>
      </c>
      <c r="AI809" s="26" t="str">
        <f aca="false">IF($Y809="","",TRIM(RIGHT(SUBSTITUTE($Y809," ",REPT(" ",50)),50)))</f>
        <v/>
      </c>
      <c r="AJ809" s="27" t="str">
        <f aca="false">IF($A809="","",IF(NOT(ISERROR(MATCH($A809,Validation!$A$193:$A$217,0))),"Manual mapping",IF(COUNTIF(Validation!$U$19:$U$178,$Z809)&gt;0,"Direct",IF(COUNTIF(Validation!$S$19:$S$178,$AI809)=1,"By surname","Unresolved"))))</f>
        <v/>
      </c>
      <c r="AK809" s="28" t="str">
        <f aca="false">IF($L809="","",IF(MATCH($L809,$L$2:$L$3000,0)&lt;&gt;ROW()-1,"",COUNT($AK$1:$AK808)+1))</f>
        <v/>
      </c>
      <c r="AL809" s="28" t="str">
        <f aca="false">IF($G809="","",IF(MATCH($G809,$G$2:$G$3000,0)&lt;&gt;ROW()-1,"",COUNT($AL$1:$AL808)+1))</f>
        <v/>
      </c>
      <c r="AM809" s="28" t="str">
        <f aca="false">IF($H809="","",IF(MATCH($H809,$H$2:$H$3000,0)&lt;&gt;ROW()-1,"",COUNT($AM$1:$AM808)+1))</f>
        <v/>
      </c>
      <c r="AN809" s="28" t="str">
        <f aca="false">IF($I809="","",IF(MATCH($I809,$I$2:$I$3000,0)&lt;&gt;ROW()-1,"",COUNT($AN$1:$AN808)+1))</f>
        <v/>
      </c>
      <c r="AO809" s="28" t="str">
        <f aca="false">IF($Q809="","",IF(MATCH($Q809,$Q$2:$Q$3000,0)&lt;&gt;ROW()-1,"",COUNT($AO$1:$AO808)+1))</f>
        <v/>
      </c>
    </row>
    <row r="810" customFormat="false" ht="12.75" hidden="false" customHeight="true" outlineLevel="0" collapsed="false">
      <c r="W810" s="24" t="n">
        <f aca="false">IF($F810="",0,IFERROR(IF(ISNUMBER($F810),INT($F810),DATE(VALUE(MID(SUBSTITUTE(LEFT($F810,FIND(" ",$F810&amp;" ")-1),"/",REPT(" ",20)),41,20)),VALUE(LEFT(SUBSTITUTE(LEFT($F810,FIND(" ",$F810&amp;" ")-1),"/",REPT(" ",20)),20)),VALUE(MID(SUBSTITUTE(LEFT($F810,FIND(" ",$F810&amp;" ")-1),"/",REPT(" ",20)),21,20)))),0))</f>
        <v>0</v>
      </c>
      <c r="X810" s="25" t="str">
        <f aca="false">IF(ISNUMBER($N810),$N810*Validation!$B$5,"")</f>
        <v/>
      </c>
      <c r="Y810" s="26" t="str">
        <f aca="false">IF($A810="","",SUBSTITUTE(SUBSTITUTE(SUBSTITUTE(SUBSTITUTE(SUBSTITUTE(SUBSTITUTE(SUBSTITUTE(UPPER(TRIM($A810)),"Á","A"),"É","E"),"Í","I"),"Ó","O"),"Ú","U"),"Ñ","N"),"Ü","U"))</f>
        <v/>
      </c>
      <c r="Z810" s="26" t="str">
        <f aca="false">IF($Y810="","",LEFT($Y810,1)&amp;" "&amp;TRIM(RIGHT(SUBSTITUTE($Y810," ",REPT(" ",50)),50)))</f>
        <v/>
      </c>
      <c r="AA810" s="27" t="str">
        <f aca="false">IF($AF810="","",IF(COUNTIF(Validation!$U$19:$U$178,$AF810)&gt;0,"OK","NO MATCH"))</f>
        <v/>
      </c>
      <c r="AB810" s="27" t="str">
        <f aca="false">IF($W810=0,"",IF(AND($W810&gt;=Validation!$B$3,$W810&lt;=Validation!$C$3),"Yes","No"))</f>
        <v/>
      </c>
      <c r="AC810" s="26" t="str">
        <f aca="false">IF($A810="","",$AF810&amp;"|"&amp;TEXT($W810,"yyyy-mm-dd")&amp;"|"&amp;$J810&amp;"|"&amp;$N810)</f>
        <v/>
      </c>
      <c r="AD810" s="27" t="str">
        <f aca="false">IF($AC810="","",IF(COUNTIF($AC$2:$AC$3000,$AC810)&gt;1,"REVIEW","OK"))</f>
        <v/>
      </c>
      <c r="AE810" s="27" t="str">
        <f aca="false">IF(OR($W810=0,$O810=""),"",IF(IFERROR(IF(ISNUMBER($O810),INT($O810),DATE(VALUE(MID(SUBSTITUTE(LEFT($O810,FIND(" ",$O810&amp;" ")-1),"/",REPT(" ",20)),41,20)),VALUE(LEFT(SUBSTITUTE(LEFT($O810,FIND(" ",$O810&amp;" ")-1),"/",REPT(" ",20)),20)),VALUE(MID(SUBSTITUTE(LEFT($O810,FIND(" ",$O810&amp;" ")-1),"/",REPT(" ",20)),21,20)))),0)&gt;$W810,"Late","Same day"))</f>
        <v/>
      </c>
      <c r="AF810" s="26" t="str">
        <f aca="false">IF($A810="","",IFERROR(INDEX(Validation!$C$193:$C$217,MATCH($A810,Validation!$A$193:$A$217,0)),IF(COUNTIF(Validation!$U$19:$U$178,$Z810)&gt;0,$Z810,IF(COUNTIF(Validation!$S$19:$S$178,$AI810)=1,INDEX(Validation!$U$19:$U$178,MATCH($AI810,Validation!$S$19:$S$178,0)),$Z810))))</f>
        <v/>
      </c>
      <c r="AG810" s="27" t="str">
        <f aca="false">IF(COUNTA($A810:$U810)=0,"",IF($A810="","No name",IF($F810="","No date",IF($W810=0,"Date ilegible",IF(NOT(ISNUMBER($N810)),"Hours no numéricas",IF($AA810="NO MATCH","Person no identificada","OK"))))))</f>
        <v/>
      </c>
      <c r="AH810" s="27" t="str">
        <f aca="false">IF($W810=0,"No date",IF($W810&lt;Validation!$B$3,"Before period",IF($W810&gt;Validation!$C$3,"After period","In period")))</f>
        <v>No date</v>
      </c>
      <c r="AI810" s="26" t="str">
        <f aca="false">IF($Y810="","",TRIM(RIGHT(SUBSTITUTE($Y810," ",REPT(" ",50)),50)))</f>
        <v/>
      </c>
      <c r="AJ810" s="27" t="str">
        <f aca="false">IF($A810="","",IF(NOT(ISERROR(MATCH($A810,Validation!$A$193:$A$217,0))),"Manual mapping",IF(COUNTIF(Validation!$U$19:$U$178,$Z810)&gt;0,"Direct",IF(COUNTIF(Validation!$S$19:$S$178,$AI810)=1,"By surname","Unresolved"))))</f>
        <v/>
      </c>
      <c r="AK810" s="28" t="str">
        <f aca="false">IF($L810="","",IF(MATCH($L810,$L$2:$L$3000,0)&lt;&gt;ROW()-1,"",COUNT($AK$1:$AK809)+1))</f>
        <v/>
      </c>
      <c r="AL810" s="28" t="str">
        <f aca="false">IF($G810="","",IF(MATCH($G810,$G$2:$G$3000,0)&lt;&gt;ROW()-1,"",COUNT($AL$1:$AL809)+1))</f>
        <v/>
      </c>
      <c r="AM810" s="28" t="str">
        <f aca="false">IF($H810="","",IF(MATCH($H810,$H$2:$H$3000,0)&lt;&gt;ROW()-1,"",COUNT($AM$1:$AM809)+1))</f>
        <v/>
      </c>
      <c r="AN810" s="28" t="str">
        <f aca="false">IF($I810="","",IF(MATCH($I810,$I$2:$I$3000,0)&lt;&gt;ROW()-1,"",COUNT($AN$1:$AN809)+1))</f>
        <v/>
      </c>
      <c r="AO810" s="28" t="str">
        <f aca="false">IF($Q810="","",IF(MATCH($Q810,$Q$2:$Q$3000,0)&lt;&gt;ROW()-1,"",COUNT($AO$1:$AO809)+1))</f>
        <v/>
      </c>
    </row>
    <row r="811" customFormat="false" ht="12.75" hidden="false" customHeight="true" outlineLevel="0" collapsed="false">
      <c r="W811" s="24" t="n">
        <f aca="false">IF($F811="",0,IFERROR(IF(ISNUMBER($F811),INT($F811),DATE(VALUE(MID(SUBSTITUTE(LEFT($F811,FIND(" ",$F811&amp;" ")-1),"/",REPT(" ",20)),41,20)),VALUE(LEFT(SUBSTITUTE(LEFT($F811,FIND(" ",$F811&amp;" ")-1),"/",REPT(" ",20)),20)),VALUE(MID(SUBSTITUTE(LEFT($F811,FIND(" ",$F811&amp;" ")-1),"/",REPT(" ",20)),21,20)))),0))</f>
        <v>0</v>
      </c>
      <c r="X811" s="25" t="str">
        <f aca="false">IF(ISNUMBER($N811),$N811*Validation!$B$5,"")</f>
        <v/>
      </c>
      <c r="Y811" s="26" t="str">
        <f aca="false">IF($A811="","",SUBSTITUTE(SUBSTITUTE(SUBSTITUTE(SUBSTITUTE(SUBSTITUTE(SUBSTITUTE(SUBSTITUTE(UPPER(TRIM($A811)),"Á","A"),"É","E"),"Í","I"),"Ó","O"),"Ú","U"),"Ñ","N"),"Ü","U"))</f>
        <v/>
      </c>
      <c r="Z811" s="26" t="str">
        <f aca="false">IF($Y811="","",LEFT($Y811,1)&amp;" "&amp;TRIM(RIGHT(SUBSTITUTE($Y811," ",REPT(" ",50)),50)))</f>
        <v/>
      </c>
      <c r="AA811" s="27" t="str">
        <f aca="false">IF($AF811="","",IF(COUNTIF(Validation!$U$19:$U$178,$AF811)&gt;0,"OK","NO MATCH"))</f>
        <v/>
      </c>
      <c r="AB811" s="27" t="str">
        <f aca="false">IF($W811=0,"",IF(AND($W811&gt;=Validation!$B$3,$W811&lt;=Validation!$C$3),"Yes","No"))</f>
        <v/>
      </c>
      <c r="AC811" s="26" t="str">
        <f aca="false">IF($A811="","",$AF811&amp;"|"&amp;TEXT($W811,"yyyy-mm-dd")&amp;"|"&amp;$J811&amp;"|"&amp;$N811)</f>
        <v/>
      </c>
      <c r="AD811" s="27" t="str">
        <f aca="false">IF($AC811="","",IF(COUNTIF($AC$2:$AC$3000,$AC811)&gt;1,"REVIEW","OK"))</f>
        <v/>
      </c>
      <c r="AE811" s="27" t="str">
        <f aca="false">IF(OR($W811=0,$O811=""),"",IF(IFERROR(IF(ISNUMBER($O811),INT($O811),DATE(VALUE(MID(SUBSTITUTE(LEFT($O811,FIND(" ",$O811&amp;" ")-1),"/",REPT(" ",20)),41,20)),VALUE(LEFT(SUBSTITUTE(LEFT($O811,FIND(" ",$O811&amp;" ")-1),"/",REPT(" ",20)),20)),VALUE(MID(SUBSTITUTE(LEFT($O811,FIND(" ",$O811&amp;" ")-1),"/",REPT(" ",20)),21,20)))),0)&gt;$W811,"Late","Same day"))</f>
        <v/>
      </c>
      <c r="AF811" s="26" t="str">
        <f aca="false">IF($A811="","",IFERROR(INDEX(Validation!$C$193:$C$217,MATCH($A811,Validation!$A$193:$A$217,0)),IF(COUNTIF(Validation!$U$19:$U$178,$Z811)&gt;0,$Z811,IF(COUNTIF(Validation!$S$19:$S$178,$AI811)=1,INDEX(Validation!$U$19:$U$178,MATCH($AI811,Validation!$S$19:$S$178,0)),$Z811))))</f>
        <v/>
      </c>
      <c r="AG811" s="27" t="str">
        <f aca="false">IF(COUNTA($A811:$U811)=0,"",IF($A811="","No name",IF($F811="","No date",IF($W811=0,"Date ilegible",IF(NOT(ISNUMBER($N811)),"Hours no numéricas",IF($AA811="NO MATCH","Person no identificada","OK"))))))</f>
        <v/>
      </c>
      <c r="AH811" s="27" t="str">
        <f aca="false">IF($W811=0,"No date",IF($W811&lt;Validation!$B$3,"Before period",IF($W811&gt;Validation!$C$3,"After period","In period")))</f>
        <v>No date</v>
      </c>
      <c r="AI811" s="26" t="str">
        <f aca="false">IF($Y811="","",TRIM(RIGHT(SUBSTITUTE($Y811," ",REPT(" ",50)),50)))</f>
        <v/>
      </c>
      <c r="AJ811" s="27" t="str">
        <f aca="false">IF($A811="","",IF(NOT(ISERROR(MATCH($A811,Validation!$A$193:$A$217,0))),"Manual mapping",IF(COUNTIF(Validation!$U$19:$U$178,$Z811)&gt;0,"Direct",IF(COUNTIF(Validation!$S$19:$S$178,$AI811)=1,"By surname","Unresolved"))))</f>
        <v/>
      </c>
      <c r="AK811" s="28" t="str">
        <f aca="false">IF($L811="","",IF(MATCH($L811,$L$2:$L$3000,0)&lt;&gt;ROW()-1,"",COUNT($AK$1:$AK810)+1))</f>
        <v/>
      </c>
      <c r="AL811" s="28" t="str">
        <f aca="false">IF($G811="","",IF(MATCH($G811,$G$2:$G$3000,0)&lt;&gt;ROW()-1,"",COUNT($AL$1:$AL810)+1))</f>
        <v/>
      </c>
      <c r="AM811" s="28" t="str">
        <f aca="false">IF($H811="","",IF(MATCH($H811,$H$2:$H$3000,0)&lt;&gt;ROW()-1,"",COUNT($AM$1:$AM810)+1))</f>
        <v/>
      </c>
      <c r="AN811" s="28" t="str">
        <f aca="false">IF($I811="","",IF(MATCH($I811,$I$2:$I$3000,0)&lt;&gt;ROW()-1,"",COUNT($AN$1:$AN810)+1))</f>
        <v/>
      </c>
      <c r="AO811" s="28" t="str">
        <f aca="false">IF($Q811="","",IF(MATCH($Q811,$Q$2:$Q$3000,0)&lt;&gt;ROW()-1,"",COUNT($AO$1:$AO810)+1))</f>
        <v/>
      </c>
    </row>
    <row r="812" customFormat="false" ht="12.75" hidden="false" customHeight="true" outlineLevel="0" collapsed="false">
      <c r="W812" s="24" t="n">
        <f aca="false">IF($F812="",0,IFERROR(IF(ISNUMBER($F812),INT($F812),DATE(VALUE(MID(SUBSTITUTE(LEFT($F812,FIND(" ",$F812&amp;" ")-1),"/",REPT(" ",20)),41,20)),VALUE(LEFT(SUBSTITUTE(LEFT($F812,FIND(" ",$F812&amp;" ")-1),"/",REPT(" ",20)),20)),VALUE(MID(SUBSTITUTE(LEFT($F812,FIND(" ",$F812&amp;" ")-1),"/",REPT(" ",20)),21,20)))),0))</f>
        <v>0</v>
      </c>
      <c r="X812" s="25" t="str">
        <f aca="false">IF(ISNUMBER($N812),$N812*Validation!$B$5,"")</f>
        <v/>
      </c>
      <c r="Y812" s="26" t="str">
        <f aca="false">IF($A812="","",SUBSTITUTE(SUBSTITUTE(SUBSTITUTE(SUBSTITUTE(SUBSTITUTE(SUBSTITUTE(SUBSTITUTE(UPPER(TRIM($A812)),"Á","A"),"É","E"),"Í","I"),"Ó","O"),"Ú","U"),"Ñ","N"),"Ü","U"))</f>
        <v/>
      </c>
      <c r="Z812" s="26" t="str">
        <f aca="false">IF($Y812="","",LEFT($Y812,1)&amp;" "&amp;TRIM(RIGHT(SUBSTITUTE($Y812," ",REPT(" ",50)),50)))</f>
        <v/>
      </c>
      <c r="AA812" s="27" t="str">
        <f aca="false">IF($AF812="","",IF(COUNTIF(Validation!$U$19:$U$178,$AF812)&gt;0,"OK","NO MATCH"))</f>
        <v/>
      </c>
      <c r="AB812" s="27" t="str">
        <f aca="false">IF($W812=0,"",IF(AND($W812&gt;=Validation!$B$3,$W812&lt;=Validation!$C$3),"Yes","No"))</f>
        <v/>
      </c>
      <c r="AC812" s="26" t="str">
        <f aca="false">IF($A812="","",$AF812&amp;"|"&amp;TEXT($W812,"yyyy-mm-dd")&amp;"|"&amp;$J812&amp;"|"&amp;$N812)</f>
        <v/>
      </c>
      <c r="AD812" s="27" t="str">
        <f aca="false">IF($AC812="","",IF(COUNTIF($AC$2:$AC$3000,$AC812)&gt;1,"REVIEW","OK"))</f>
        <v/>
      </c>
      <c r="AE812" s="27" t="str">
        <f aca="false">IF(OR($W812=0,$O812=""),"",IF(IFERROR(IF(ISNUMBER($O812),INT($O812),DATE(VALUE(MID(SUBSTITUTE(LEFT($O812,FIND(" ",$O812&amp;" ")-1),"/",REPT(" ",20)),41,20)),VALUE(LEFT(SUBSTITUTE(LEFT($O812,FIND(" ",$O812&amp;" ")-1),"/",REPT(" ",20)),20)),VALUE(MID(SUBSTITUTE(LEFT($O812,FIND(" ",$O812&amp;" ")-1),"/",REPT(" ",20)),21,20)))),0)&gt;$W812,"Late","Same day"))</f>
        <v/>
      </c>
      <c r="AF812" s="26" t="str">
        <f aca="false">IF($A812="","",IFERROR(INDEX(Validation!$C$193:$C$217,MATCH($A812,Validation!$A$193:$A$217,0)),IF(COUNTIF(Validation!$U$19:$U$178,$Z812)&gt;0,$Z812,IF(COUNTIF(Validation!$S$19:$S$178,$AI812)=1,INDEX(Validation!$U$19:$U$178,MATCH($AI812,Validation!$S$19:$S$178,0)),$Z812))))</f>
        <v/>
      </c>
      <c r="AG812" s="27" t="str">
        <f aca="false">IF(COUNTA($A812:$U812)=0,"",IF($A812="","No name",IF($F812="","No date",IF($W812=0,"Date ilegible",IF(NOT(ISNUMBER($N812)),"Hours no numéricas",IF($AA812="NO MATCH","Person no identificada","OK"))))))</f>
        <v/>
      </c>
      <c r="AH812" s="27" t="str">
        <f aca="false">IF($W812=0,"No date",IF($W812&lt;Validation!$B$3,"Before period",IF($W812&gt;Validation!$C$3,"After period","In period")))</f>
        <v>No date</v>
      </c>
      <c r="AI812" s="26" t="str">
        <f aca="false">IF($Y812="","",TRIM(RIGHT(SUBSTITUTE($Y812," ",REPT(" ",50)),50)))</f>
        <v/>
      </c>
      <c r="AJ812" s="27" t="str">
        <f aca="false">IF($A812="","",IF(NOT(ISERROR(MATCH($A812,Validation!$A$193:$A$217,0))),"Manual mapping",IF(COUNTIF(Validation!$U$19:$U$178,$Z812)&gt;0,"Direct",IF(COUNTIF(Validation!$S$19:$S$178,$AI812)=1,"By surname","Unresolved"))))</f>
        <v/>
      </c>
      <c r="AK812" s="28" t="str">
        <f aca="false">IF($L812="","",IF(MATCH($L812,$L$2:$L$3000,0)&lt;&gt;ROW()-1,"",COUNT($AK$1:$AK811)+1))</f>
        <v/>
      </c>
      <c r="AL812" s="28" t="str">
        <f aca="false">IF($G812="","",IF(MATCH($G812,$G$2:$G$3000,0)&lt;&gt;ROW()-1,"",COUNT($AL$1:$AL811)+1))</f>
        <v/>
      </c>
      <c r="AM812" s="28" t="str">
        <f aca="false">IF($H812="","",IF(MATCH($H812,$H$2:$H$3000,0)&lt;&gt;ROW()-1,"",COUNT($AM$1:$AM811)+1))</f>
        <v/>
      </c>
      <c r="AN812" s="28" t="str">
        <f aca="false">IF($I812="","",IF(MATCH($I812,$I$2:$I$3000,0)&lt;&gt;ROW()-1,"",COUNT($AN$1:$AN811)+1))</f>
        <v/>
      </c>
      <c r="AO812" s="28" t="str">
        <f aca="false">IF($Q812="","",IF(MATCH($Q812,$Q$2:$Q$3000,0)&lt;&gt;ROW()-1,"",COUNT($AO$1:$AO811)+1))</f>
        <v/>
      </c>
    </row>
    <row r="813" customFormat="false" ht="12.75" hidden="false" customHeight="true" outlineLevel="0" collapsed="false">
      <c r="W813" s="24" t="n">
        <f aca="false">IF($F813="",0,IFERROR(IF(ISNUMBER($F813),INT($F813),DATE(VALUE(MID(SUBSTITUTE(LEFT($F813,FIND(" ",$F813&amp;" ")-1),"/",REPT(" ",20)),41,20)),VALUE(LEFT(SUBSTITUTE(LEFT($F813,FIND(" ",$F813&amp;" ")-1),"/",REPT(" ",20)),20)),VALUE(MID(SUBSTITUTE(LEFT($F813,FIND(" ",$F813&amp;" ")-1),"/",REPT(" ",20)),21,20)))),0))</f>
        <v>0</v>
      </c>
      <c r="X813" s="25" t="str">
        <f aca="false">IF(ISNUMBER($N813),$N813*Validation!$B$5,"")</f>
        <v/>
      </c>
      <c r="Y813" s="26" t="str">
        <f aca="false">IF($A813="","",SUBSTITUTE(SUBSTITUTE(SUBSTITUTE(SUBSTITUTE(SUBSTITUTE(SUBSTITUTE(SUBSTITUTE(UPPER(TRIM($A813)),"Á","A"),"É","E"),"Í","I"),"Ó","O"),"Ú","U"),"Ñ","N"),"Ü","U"))</f>
        <v/>
      </c>
      <c r="Z813" s="26" t="str">
        <f aca="false">IF($Y813="","",LEFT($Y813,1)&amp;" "&amp;TRIM(RIGHT(SUBSTITUTE($Y813," ",REPT(" ",50)),50)))</f>
        <v/>
      </c>
      <c r="AA813" s="27" t="str">
        <f aca="false">IF($AF813="","",IF(COUNTIF(Validation!$U$19:$U$178,$AF813)&gt;0,"OK","NO MATCH"))</f>
        <v/>
      </c>
      <c r="AB813" s="27" t="str">
        <f aca="false">IF($W813=0,"",IF(AND($W813&gt;=Validation!$B$3,$W813&lt;=Validation!$C$3),"Yes","No"))</f>
        <v/>
      </c>
      <c r="AC813" s="26" t="str">
        <f aca="false">IF($A813="","",$AF813&amp;"|"&amp;TEXT($W813,"yyyy-mm-dd")&amp;"|"&amp;$J813&amp;"|"&amp;$N813)</f>
        <v/>
      </c>
      <c r="AD813" s="27" t="str">
        <f aca="false">IF($AC813="","",IF(COUNTIF($AC$2:$AC$3000,$AC813)&gt;1,"REVIEW","OK"))</f>
        <v/>
      </c>
      <c r="AE813" s="27" t="str">
        <f aca="false">IF(OR($W813=0,$O813=""),"",IF(IFERROR(IF(ISNUMBER($O813),INT($O813),DATE(VALUE(MID(SUBSTITUTE(LEFT($O813,FIND(" ",$O813&amp;" ")-1),"/",REPT(" ",20)),41,20)),VALUE(LEFT(SUBSTITUTE(LEFT($O813,FIND(" ",$O813&amp;" ")-1),"/",REPT(" ",20)),20)),VALUE(MID(SUBSTITUTE(LEFT($O813,FIND(" ",$O813&amp;" ")-1),"/",REPT(" ",20)),21,20)))),0)&gt;$W813,"Late","Same day"))</f>
        <v/>
      </c>
      <c r="AF813" s="26" t="str">
        <f aca="false">IF($A813="","",IFERROR(INDEX(Validation!$C$193:$C$217,MATCH($A813,Validation!$A$193:$A$217,0)),IF(COUNTIF(Validation!$U$19:$U$178,$Z813)&gt;0,$Z813,IF(COUNTIF(Validation!$S$19:$S$178,$AI813)=1,INDEX(Validation!$U$19:$U$178,MATCH($AI813,Validation!$S$19:$S$178,0)),$Z813))))</f>
        <v/>
      </c>
      <c r="AG813" s="27" t="str">
        <f aca="false">IF(COUNTA($A813:$U813)=0,"",IF($A813="","No name",IF($F813="","No date",IF($W813=0,"Date ilegible",IF(NOT(ISNUMBER($N813)),"Hours no numéricas",IF($AA813="NO MATCH","Person no identificada","OK"))))))</f>
        <v/>
      </c>
      <c r="AH813" s="27" t="str">
        <f aca="false">IF($W813=0,"No date",IF($W813&lt;Validation!$B$3,"Before period",IF($W813&gt;Validation!$C$3,"After period","In period")))</f>
        <v>No date</v>
      </c>
      <c r="AI813" s="26" t="str">
        <f aca="false">IF($Y813="","",TRIM(RIGHT(SUBSTITUTE($Y813," ",REPT(" ",50)),50)))</f>
        <v/>
      </c>
      <c r="AJ813" s="27" t="str">
        <f aca="false">IF($A813="","",IF(NOT(ISERROR(MATCH($A813,Validation!$A$193:$A$217,0))),"Manual mapping",IF(COUNTIF(Validation!$U$19:$U$178,$Z813)&gt;0,"Direct",IF(COUNTIF(Validation!$S$19:$S$178,$AI813)=1,"By surname","Unresolved"))))</f>
        <v/>
      </c>
      <c r="AK813" s="28" t="str">
        <f aca="false">IF($L813="","",IF(MATCH($L813,$L$2:$L$3000,0)&lt;&gt;ROW()-1,"",COUNT($AK$1:$AK812)+1))</f>
        <v/>
      </c>
      <c r="AL813" s="28" t="str">
        <f aca="false">IF($G813="","",IF(MATCH($G813,$G$2:$G$3000,0)&lt;&gt;ROW()-1,"",COUNT($AL$1:$AL812)+1))</f>
        <v/>
      </c>
      <c r="AM813" s="28" t="str">
        <f aca="false">IF($H813="","",IF(MATCH($H813,$H$2:$H$3000,0)&lt;&gt;ROW()-1,"",COUNT($AM$1:$AM812)+1))</f>
        <v/>
      </c>
      <c r="AN813" s="28" t="str">
        <f aca="false">IF($I813="","",IF(MATCH($I813,$I$2:$I$3000,0)&lt;&gt;ROW()-1,"",COUNT($AN$1:$AN812)+1))</f>
        <v/>
      </c>
      <c r="AO813" s="28" t="str">
        <f aca="false">IF($Q813="","",IF(MATCH($Q813,$Q$2:$Q$3000,0)&lt;&gt;ROW()-1,"",COUNT($AO$1:$AO812)+1))</f>
        <v/>
      </c>
    </row>
    <row r="814" customFormat="false" ht="12.75" hidden="false" customHeight="true" outlineLevel="0" collapsed="false">
      <c r="W814" s="24" t="n">
        <f aca="false">IF($F814="",0,IFERROR(IF(ISNUMBER($F814),INT($F814),DATE(VALUE(MID(SUBSTITUTE(LEFT($F814,FIND(" ",$F814&amp;" ")-1),"/",REPT(" ",20)),41,20)),VALUE(LEFT(SUBSTITUTE(LEFT($F814,FIND(" ",$F814&amp;" ")-1),"/",REPT(" ",20)),20)),VALUE(MID(SUBSTITUTE(LEFT($F814,FIND(" ",$F814&amp;" ")-1),"/",REPT(" ",20)),21,20)))),0))</f>
        <v>0</v>
      </c>
      <c r="X814" s="25" t="str">
        <f aca="false">IF(ISNUMBER($N814),$N814*Validation!$B$5,"")</f>
        <v/>
      </c>
      <c r="Y814" s="26" t="str">
        <f aca="false">IF($A814="","",SUBSTITUTE(SUBSTITUTE(SUBSTITUTE(SUBSTITUTE(SUBSTITUTE(SUBSTITUTE(SUBSTITUTE(UPPER(TRIM($A814)),"Á","A"),"É","E"),"Í","I"),"Ó","O"),"Ú","U"),"Ñ","N"),"Ü","U"))</f>
        <v/>
      </c>
      <c r="Z814" s="26" t="str">
        <f aca="false">IF($Y814="","",LEFT($Y814,1)&amp;" "&amp;TRIM(RIGHT(SUBSTITUTE($Y814," ",REPT(" ",50)),50)))</f>
        <v/>
      </c>
      <c r="AA814" s="27" t="str">
        <f aca="false">IF($AF814="","",IF(COUNTIF(Validation!$U$19:$U$178,$AF814)&gt;0,"OK","NO MATCH"))</f>
        <v/>
      </c>
      <c r="AB814" s="27" t="str">
        <f aca="false">IF($W814=0,"",IF(AND($W814&gt;=Validation!$B$3,$W814&lt;=Validation!$C$3),"Yes","No"))</f>
        <v/>
      </c>
      <c r="AC814" s="26" t="str">
        <f aca="false">IF($A814="","",$AF814&amp;"|"&amp;TEXT($W814,"yyyy-mm-dd")&amp;"|"&amp;$J814&amp;"|"&amp;$N814)</f>
        <v/>
      </c>
      <c r="AD814" s="27" t="str">
        <f aca="false">IF($AC814="","",IF(COUNTIF($AC$2:$AC$3000,$AC814)&gt;1,"REVIEW","OK"))</f>
        <v/>
      </c>
      <c r="AE814" s="27" t="str">
        <f aca="false">IF(OR($W814=0,$O814=""),"",IF(IFERROR(IF(ISNUMBER($O814),INT($O814),DATE(VALUE(MID(SUBSTITUTE(LEFT($O814,FIND(" ",$O814&amp;" ")-1),"/",REPT(" ",20)),41,20)),VALUE(LEFT(SUBSTITUTE(LEFT($O814,FIND(" ",$O814&amp;" ")-1),"/",REPT(" ",20)),20)),VALUE(MID(SUBSTITUTE(LEFT($O814,FIND(" ",$O814&amp;" ")-1),"/",REPT(" ",20)),21,20)))),0)&gt;$W814,"Late","Same day"))</f>
        <v/>
      </c>
      <c r="AF814" s="26" t="str">
        <f aca="false">IF($A814="","",IFERROR(INDEX(Validation!$C$193:$C$217,MATCH($A814,Validation!$A$193:$A$217,0)),IF(COUNTIF(Validation!$U$19:$U$178,$Z814)&gt;0,$Z814,IF(COUNTIF(Validation!$S$19:$S$178,$AI814)=1,INDEX(Validation!$U$19:$U$178,MATCH($AI814,Validation!$S$19:$S$178,0)),$Z814))))</f>
        <v/>
      </c>
      <c r="AG814" s="27" t="str">
        <f aca="false">IF(COUNTA($A814:$U814)=0,"",IF($A814="","No name",IF($F814="","No date",IF($W814=0,"Date ilegible",IF(NOT(ISNUMBER($N814)),"Hours no numéricas",IF($AA814="NO MATCH","Person no identificada","OK"))))))</f>
        <v/>
      </c>
      <c r="AH814" s="27" t="str">
        <f aca="false">IF($W814=0,"No date",IF($W814&lt;Validation!$B$3,"Before period",IF($W814&gt;Validation!$C$3,"After period","In period")))</f>
        <v>No date</v>
      </c>
      <c r="AI814" s="26" t="str">
        <f aca="false">IF($Y814="","",TRIM(RIGHT(SUBSTITUTE($Y814," ",REPT(" ",50)),50)))</f>
        <v/>
      </c>
      <c r="AJ814" s="27" t="str">
        <f aca="false">IF($A814="","",IF(NOT(ISERROR(MATCH($A814,Validation!$A$193:$A$217,0))),"Manual mapping",IF(COUNTIF(Validation!$U$19:$U$178,$Z814)&gt;0,"Direct",IF(COUNTIF(Validation!$S$19:$S$178,$AI814)=1,"By surname","Unresolved"))))</f>
        <v/>
      </c>
      <c r="AK814" s="28" t="str">
        <f aca="false">IF($L814="","",IF(MATCH($L814,$L$2:$L$3000,0)&lt;&gt;ROW()-1,"",COUNT($AK$1:$AK813)+1))</f>
        <v/>
      </c>
      <c r="AL814" s="28" t="str">
        <f aca="false">IF($G814="","",IF(MATCH($G814,$G$2:$G$3000,0)&lt;&gt;ROW()-1,"",COUNT($AL$1:$AL813)+1))</f>
        <v/>
      </c>
      <c r="AM814" s="28" t="str">
        <f aca="false">IF($H814="","",IF(MATCH($H814,$H$2:$H$3000,0)&lt;&gt;ROW()-1,"",COUNT($AM$1:$AM813)+1))</f>
        <v/>
      </c>
      <c r="AN814" s="28" t="str">
        <f aca="false">IF($I814="","",IF(MATCH($I814,$I$2:$I$3000,0)&lt;&gt;ROW()-1,"",COUNT($AN$1:$AN813)+1))</f>
        <v/>
      </c>
      <c r="AO814" s="28" t="str">
        <f aca="false">IF($Q814="","",IF(MATCH($Q814,$Q$2:$Q$3000,0)&lt;&gt;ROW()-1,"",COUNT($AO$1:$AO813)+1))</f>
        <v/>
      </c>
    </row>
    <row r="815" customFormat="false" ht="12.75" hidden="false" customHeight="true" outlineLevel="0" collapsed="false">
      <c r="W815" s="24" t="n">
        <f aca="false">IF($F815="",0,IFERROR(IF(ISNUMBER($F815),INT($F815),DATE(VALUE(MID(SUBSTITUTE(LEFT($F815,FIND(" ",$F815&amp;" ")-1),"/",REPT(" ",20)),41,20)),VALUE(LEFT(SUBSTITUTE(LEFT($F815,FIND(" ",$F815&amp;" ")-1),"/",REPT(" ",20)),20)),VALUE(MID(SUBSTITUTE(LEFT($F815,FIND(" ",$F815&amp;" ")-1),"/",REPT(" ",20)),21,20)))),0))</f>
        <v>0</v>
      </c>
      <c r="X815" s="25" t="str">
        <f aca="false">IF(ISNUMBER($N815),$N815*Validation!$B$5,"")</f>
        <v/>
      </c>
      <c r="Y815" s="26" t="str">
        <f aca="false">IF($A815="","",SUBSTITUTE(SUBSTITUTE(SUBSTITUTE(SUBSTITUTE(SUBSTITUTE(SUBSTITUTE(SUBSTITUTE(UPPER(TRIM($A815)),"Á","A"),"É","E"),"Í","I"),"Ó","O"),"Ú","U"),"Ñ","N"),"Ü","U"))</f>
        <v/>
      </c>
      <c r="Z815" s="26" t="str">
        <f aca="false">IF($Y815="","",LEFT($Y815,1)&amp;" "&amp;TRIM(RIGHT(SUBSTITUTE($Y815," ",REPT(" ",50)),50)))</f>
        <v/>
      </c>
      <c r="AA815" s="27" t="str">
        <f aca="false">IF($AF815="","",IF(COUNTIF(Validation!$U$19:$U$178,$AF815)&gt;0,"OK","NO MATCH"))</f>
        <v/>
      </c>
      <c r="AB815" s="27" t="str">
        <f aca="false">IF($W815=0,"",IF(AND($W815&gt;=Validation!$B$3,$W815&lt;=Validation!$C$3),"Yes","No"))</f>
        <v/>
      </c>
      <c r="AC815" s="26" t="str">
        <f aca="false">IF($A815="","",$AF815&amp;"|"&amp;TEXT($W815,"yyyy-mm-dd")&amp;"|"&amp;$J815&amp;"|"&amp;$N815)</f>
        <v/>
      </c>
      <c r="AD815" s="27" t="str">
        <f aca="false">IF($AC815="","",IF(COUNTIF($AC$2:$AC$3000,$AC815)&gt;1,"REVIEW","OK"))</f>
        <v/>
      </c>
      <c r="AE815" s="27" t="str">
        <f aca="false">IF(OR($W815=0,$O815=""),"",IF(IFERROR(IF(ISNUMBER($O815),INT($O815),DATE(VALUE(MID(SUBSTITUTE(LEFT($O815,FIND(" ",$O815&amp;" ")-1),"/",REPT(" ",20)),41,20)),VALUE(LEFT(SUBSTITUTE(LEFT($O815,FIND(" ",$O815&amp;" ")-1),"/",REPT(" ",20)),20)),VALUE(MID(SUBSTITUTE(LEFT($O815,FIND(" ",$O815&amp;" ")-1),"/",REPT(" ",20)),21,20)))),0)&gt;$W815,"Late","Same day"))</f>
        <v/>
      </c>
      <c r="AF815" s="26" t="str">
        <f aca="false">IF($A815="","",IFERROR(INDEX(Validation!$C$193:$C$217,MATCH($A815,Validation!$A$193:$A$217,0)),IF(COUNTIF(Validation!$U$19:$U$178,$Z815)&gt;0,$Z815,IF(COUNTIF(Validation!$S$19:$S$178,$AI815)=1,INDEX(Validation!$U$19:$U$178,MATCH($AI815,Validation!$S$19:$S$178,0)),$Z815))))</f>
        <v/>
      </c>
      <c r="AG815" s="27" t="str">
        <f aca="false">IF(COUNTA($A815:$U815)=0,"",IF($A815="","No name",IF($F815="","No date",IF($W815=0,"Date ilegible",IF(NOT(ISNUMBER($N815)),"Hours no numéricas",IF($AA815="NO MATCH","Person no identificada","OK"))))))</f>
        <v/>
      </c>
      <c r="AH815" s="27" t="str">
        <f aca="false">IF($W815=0,"No date",IF($W815&lt;Validation!$B$3,"Before period",IF($W815&gt;Validation!$C$3,"After period","In period")))</f>
        <v>No date</v>
      </c>
      <c r="AI815" s="26" t="str">
        <f aca="false">IF($Y815="","",TRIM(RIGHT(SUBSTITUTE($Y815," ",REPT(" ",50)),50)))</f>
        <v/>
      </c>
      <c r="AJ815" s="27" t="str">
        <f aca="false">IF($A815="","",IF(NOT(ISERROR(MATCH($A815,Validation!$A$193:$A$217,0))),"Manual mapping",IF(COUNTIF(Validation!$U$19:$U$178,$Z815)&gt;0,"Direct",IF(COUNTIF(Validation!$S$19:$S$178,$AI815)=1,"By surname","Unresolved"))))</f>
        <v/>
      </c>
      <c r="AK815" s="28" t="str">
        <f aca="false">IF($L815="","",IF(MATCH($L815,$L$2:$L$3000,0)&lt;&gt;ROW()-1,"",COUNT($AK$1:$AK814)+1))</f>
        <v/>
      </c>
      <c r="AL815" s="28" t="str">
        <f aca="false">IF($G815="","",IF(MATCH($G815,$G$2:$G$3000,0)&lt;&gt;ROW()-1,"",COUNT($AL$1:$AL814)+1))</f>
        <v/>
      </c>
      <c r="AM815" s="28" t="str">
        <f aca="false">IF($H815="","",IF(MATCH($H815,$H$2:$H$3000,0)&lt;&gt;ROW()-1,"",COUNT($AM$1:$AM814)+1))</f>
        <v/>
      </c>
      <c r="AN815" s="28" t="str">
        <f aca="false">IF($I815="","",IF(MATCH($I815,$I$2:$I$3000,0)&lt;&gt;ROW()-1,"",COUNT($AN$1:$AN814)+1))</f>
        <v/>
      </c>
      <c r="AO815" s="28" t="str">
        <f aca="false">IF($Q815="","",IF(MATCH($Q815,$Q$2:$Q$3000,0)&lt;&gt;ROW()-1,"",COUNT($AO$1:$AO814)+1))</f>
        <v/>
      </c>
    </row>
    <row r="816" customFormat="false" ht="12.75" hidden="false" customHeight="true" outlineLevel="0" collapsed="false">
      <c r="W816" s="24" t="n">
        <f aca="false">IF($F816="",0,IFERROR(IF(ISNUMBER($F816),INT($F816),DATE(VALUE(MID(SUBSTITUTE(LEFT($F816,FIND(" ",$F816&amp;" ")-1),"/",REPT(" ",20)),41,20)),VALUE(LEFT(SUBSTITUTE(LEFT($F816,FIND(" ",$F816&amp;" ")-1),"/",REPT(" ",20)),20)),VALUE(MID(SUBSTITUTE(LEFT($F816,FIND(" ",$F816&amp;" ")-1),"/",REPT(" ",20)),21,20)))),0))</f>
        <v>0</v>
      </c>
      <c r="X816" s="25" t="str">
        <f aca="false">IF(ISNUMBER($N816),$N816*Validation!$B$5,"")</f>
        <v/>
      </c>
      <c r="Y816" s="26" t="str">
        <f aca="false">IF($A816="","",SUBSTITUTE(SUBSTITUTE(SUBSTITUTE(SUBSTITUTE(SUBSTITUTE(SUBSTITUTE(SUBSTITUTE(UPPER(TRIM($A816)),"Á","A"),"É","E"),"Í","I"),"Ó","O"),"Ú","U"),"Ñ","N"),"Ü","U"))</f>
        <v/>
      </c>
      <c r="Z816" s="26" t="str">
        <f aca="false">IF($Y816="","",LEFT($Y816,1)&amp;" "&amp;TRIM(RIGHT(SUBSTITUTE($Y816," ",REPT(" ",50)),50)))</f>
        <v/>
      </c>
      <c r="AA816" s="27" t="str">
        <f aca="false">IF($AF816="","",IF(COUNTIF(Validation!$U$19:$U$178,$AF816)&gt;0,"OK","NO MATCH"))</f>
        <v/>
      </c>
      <c r="AB816" s="27" t="str">
        <f aca="false">IF($W816=0,"",IF(AND($W816&gt;=Validation!$B$3,$W816&lt;=Validation!$C$3),"Yes","No"))</f>
        <v/>
      </c>
      <c r="AC816" s="26" t="str">
        <f aca="false">IF($A816="","",$AF816&amp;"|"&amp;TEXT($W816,"yyyy-mm-dd")&amp;"|"&amp;$J816&amp;"|"&amp;$N816)</f>
        <v/>
      </c>
      <c r="AD816" s="27" t="str">
        <f aca="false">IF($AC816="","",IF(COUNTIF($AC$2:$AC$3000,$AC816)&gt;1,"REVIEW","OK"))</f>
        <v/>
      </c>
      <c r="AE816" s="27" t="str">
        <f aca="false">IF(OR($W816=0,$O816=""),"",IF(IFERROR(IF(ISNUMBER($O816),INT($O816),DATE(VALUE(MID(SUBSTITUTE(LEFT($O816,FIND(" ",$O816&amp;" ")-1),"/",REPT(" ",20)),41,20)),VALUE(LEFT(SUBSTITUTE(LEFT($O816,FIND(" ",$O816&amp;" ")-1),"/",REPT(" ",20)),20)),VALUE(MID(SUBSTITUTE(LEFT($O816,FIND(" ",$O816&amp;" ")-1),"/",REPT(" ",20)),21,20)))),0)&gt;$W816,"Late","Same day"))</f>
        <v/>
      </c>
      <c r="AF816" s="26" t="str">
        <f aca="false">IF($A816="","",IFERROR(INDEX(Validation!$C$193:$C$217,MATCH($A816,Validation!$A$193:$A$217,0)),IF(COUNTIF(Validation!$U$19:$U$178,$Z816)&gt;0,$Z816,IF(COUNTIF(Validation!$S$19:$S$178,$AI816)=1,INDEX(Validation!$U$19:$U$178,MATCH($AI816,Validation!$S$19:$S$178,0)),$Z816))))</f>
        <v/>
      </c>
      <c r="AG816" s="27" t="str">
        <f aca="false">IF(COUNTA($A816:$U816)=0,"",IF($A816="","No name",IF($F816="","No date",IF($W816=0,"Date ilegible",IF(NOT(ISNUMBER($N816)),"Hours no numéricas",IF($AA816="NO MATCH","Person no identificada","OK"))))))</f>
        <v/>
      </c>
      <c r="AH816" s="27" t="str">
        <f aca="false">IF($W816=0,"No date",IF($W816&lt;Validation!$B$3,"Before period",IF($W816&gt;Validation!$C$3,"After period","In period")))</f>
        <v>No date</v>
      </c>
      <c r="AI816" s="26" t="str">
        <f aca="false">IF($Y816="","",TRIM(RIGHT(SUBSTITUTE($Y816," ",REPT(" ",50)),50)))</f>
        <v/>
      </c>
      <c r="AJ816" s="27" t="str">
        <f aca="false">IF($A816="","",IF(NOT(ISERROR(MATCH($A816,Validation!$A$193:$A$217,0))),"Manual mapping",IF(COUNTIF(Validation!$U$19:$U$178,$Z816)&gt;0,"Direct",IF(COUNTIF(Validation!$S$19:$S$178,$AI816)=1,"By surname","Unresolved"))))</f>
        <v/>
      </c>
      <c r="AK816" s="28" t="str">
        <f aca="false">IF($L816="","",IF(MATCH($L816,$L$2:$L$3000,0)&lt;&gt;ROW()-1,"",COUNT($AK$1:$AK815)+1))</f>
        <v/>
      </c>
      <c r="AL816" s="28" t="str">
        <f aca="false">IF($G816="","",IF(MATCH($G816,$G$2:$G$3000,0)&lt;&gt;ROW()-1,"",COUNT($AL$1:$AL815)+1))</f>
        <v/>
      </c>
      <c r="AM816" s="28" t="str">
        <f aca="false">IF($H816="","",IF(MATCH($H816,$H$2:$H$3000,0)&lt;&gt;ROW()-1,"",COUNT($AM$1:$AM815)+1))</f>
        <v/>
      </c>
      <c r="AN816" s="28" t="str">
        <f aca="false">IF($I816="","",IF(MATCH($I816,$I$2:$I$3000,0)&lt;&gt;ROW()-1,"",COUNT($AN$1:$AN815)+1))</f>
        <v/>
      </c>
      <c r="AO816" s="28" t="str">
        <f aca="false">IF($Q816="","",IF(MATCH($Q816,$Q$2:$Q$3000,0)&lt;&gt;ROW()-1,"",COUNT($AO$1:$AO815)+1))</f>
        <v/>
      </c>
    </row>
    <row r="817" customFormat="false" ht="12.75" hidden="false" customHeight="true" outlineLevel="0" collapsed="false">
      <c r="W817" s="24" t="n">
        <f aca="false">IF($F817="",0,IFERROR(IF(ISNUMBER($F817),INT($F817),DATE(VALUE(MID(SUBSTITUTE(LEFT($F817,FIND(" ",$F817&amp;" ")-1),"/",REPT(" ",20)),41,20)),VALUE(LEFT(SUBSTITUTE(LEFT($F817,FIND(" ",$F817&amp;" ")-1),"/",REPT(" ",20)),20)),VALUE(MID(SUBSTITUTE(LEFT($F817,FIND(" ",$F817&amp;" ")-1),"/",REPT(" ",20)),21,20)))),0))</f>
        <v>0</v>
      </c>
      <c r="X817" s="25" t="str">
        <f aca="false">IF(ISNUMBER($N817),$N817*Validation!$B$5,"")</f>
        <v/>
      </c>
      <c r="Y817" s="26" t="str">
        <f aca="false">IF($A817="","",SUBSTITUTE(SUBSTITUTE(SUBSTITUTE(SUBSTITUTE(SUBSTITUTE(SUBSTITUTE(SUBSTITUTE(UPPER(TRIM($A817)),"Á","A"),"É","E"),"Í","I"),"Ó","O"),"Ú","U"),"Ñ","N"),"Ü","U"))</f>
        <v/>
      </c>
      <c r="Z817" s="26" t="str">
        <f aca="false">IF($Y817="","",LEFT($Y817,1)&amp;" "&amp;TRIM(RIGHT(SUBSTITUTE($Y817," ",REPT(" ",50)),50)))</f>
        <v/>
      </c>
      <c r="AA817" s="27" t="str">
        <f aca="false">IF($AF817="","",IF(COUNTIF(Validation!$U$19:$U$178,$AF817)&gt;0,"OK","NO MATCH"))</f>
        <v/>
      </c>
      <c r="AB817" s="27" t="str">
        <f aca="false">IF($W817=0,"",IF(AND($W817&gt;=Validation!$B$3,$W817&lt;=Validation!$C$3),"Yes","No"))</f>
        <v/>
      </c>
      <c r="AC817" s="26" t="str">
        <f aca="false">IF($A817="","",$AF817&amp;"|"&amp;TEXT($W817,"yyyy-mm-dd")&amp;"|"&amp;$J817&amp;"|"&amp;$N817)</f>
        <v/>
      </c>
      <c r="AD817" s="27" t="str">
        <f aca="false">IF($AC817="","",IF(COUNTIF($AC$2:$AC$3000,$AC817)&gt;1,"REVIEW","OK"))</f>
        <v/>
      </c>
      <c r="AE817" s="27" t="str">
        <f aca="false">IF(OR($W817=0,$O817=""),"",IF(IFERROR(IF(ISNUMBER($O817),INT($O817),DATE(VALUE(MID(SUBSTITUTE(LEFT($O817,FIND(" ",$O817&amp;" ")-1),"/",REPT(" ",20)),41,20)),VALUE(LEFT(SUBSTITUTE(LEFT($O817,FIND(" ",$O817&amp;" ")-1),"/",REPT(" ",20)),20)),VALUE(MID(SUBSTITUTE(LEFT($O817,FIND(" ",$O817&amp;" ")-1),"/",REPT(" ",20)),21,20)))),0)&gt;$W817,"Late","Same day"))</f>
        <v/>
      </c>
      <c r="AF817" s="26" t="str">
        <f aca="false">IF($A817="","",IFERROR(INDEX(Validation!$C$193:$C$217,MATCH($A817,Validation!$A$193:$A$217,0)),IF(COUNTIF(Validation!$U$19:$U$178,$Z817)&gt;0,$Z817,IF(COUNTIF(Validation!$S$19:$S$178,$AI817)=1,INDEX(Validation!$U$19:$U$178,MATCH($AI817,Validation!$S$19:$S$178,0)),$Z817))))</f>
        <v/>
      </c>
      <c r="AG817" s="27" t="str">
        <f aca="false">IF(COUNTA($A817:$U817)=0,"",IF($A817="","No name",IF($F817="","No date",IF($W817=0,"Date ilegible",IF(NOT(ISNUMBER($N817)),"Hours no numéricas",IF($AA817="NO MATCH","Person no identificada","OK"))))))</f>
        <v/>
      </c>
      <c r="AH817" s="27" t="str">
        <f aca="false">IF($W817=0,"No date",IF($W817&lt;Validation!$B$3,"Before period",IF($W817&gt;Validation!$C$3,"After period","In period")))</f>
        <v>No date</v>
      </c>
      <c r="AI817" s="26" t="str">
        <f aca="false">IF($Y817="","",TRIM(RIGHT(SUBSTITUTE($Y817," ",REPT(" ",50)),50)))</f>
        <v/>
      </c>
      <c r="AJ817" s="27" t="str">
        <f aca="false">IF($A817="","",IF(NOT(ISERROR(MATCH($A817,Validation!$A$193:$A$217,0))),"Manual mapping",IF(COUNTIF(Validation!$U$19:$U$178,$Z817)&gt;0,"Direct",IF(COUNTIF(Validation!$S$19:$S$178,$AI817)=1,"By surname","Unresolved"))))</f>
        <v/>
      </c>
      <c r="AK817" s="28" t="str">
        <f aca="false">IF($L817="","",IF(MATCH($L817,$L$2:$L$3000,0)&lt;&gt;ROW()-1,"",COUNT($AK$1:$AK816)+1))</f>
        <v/>
      </c>
      <c r="AL817" s="28" t="str">
        <f aca="false">IF($G817="","",IF(MATCH($G817,$G$2:$G$3000,0)&lt;&gt;ROW()-1,"",COUNT($AL$1:$AL816)+1))</f>
        <v/>
      </c>
      <c r="AM817" s="28" t="str">
        <f aca="false">IF($H817="","",IF(MATCH($H817,$H$2:$H$3000,0)&lt;&gt;ROW()-1,"",COUNT($AM$1:$AM816)+1))</f>
        <v/>
      </c>
      <c r="AN817" s="28" t="str">
        <f aca="false">IF($I817="","",IF(MATCH($I817,$I$2:$I$3000,0)&lt;&gt;ROW()-1,"",COUNT($AN$1:$AN816)+1))</f>
        <v/>
      </c>
      <c r="AO817" s="28" t="str">
        <f aca="false">IF($Q817="","",IF(MATCH($Q817,$Q$2:$Q$3000,0)&lt;&gt;ROW()-1,"",COUNT($AO$1:$AO816)+1))</f>
        <v/>
      </c>
    </row>
    <row r="818" customFormat="false" ht="12.75" hidden="false" customHeight="true" outlineLevel="0" collapsed="false">
      <c r="W818" s="24" t="n">
        <f aca="false">IF($F818="",0,IFERROR(IF(ISNUMBER($F818),INT($F818),DATE(VALUE(MID(SUBSTITUTE(LEFT($F818,FIND(" ",$F818&amp;" ")-1),"/",REPT(" ",20)),41,20)),VALUE(LEFT(SUBSTITUTE(LEFT($F818,FIND(" ",$F818&amp;" ")-1),"/",REPT(" ",20)),20)),VALUE(MID(SUBSTITUTE(LEFT($F818,FIND(" ",$F818&amp;" ")-1),"/",REPT(" ",20)),21,20)))),0))</f>
        <v>0</v>
      </c>
      <c r="X818" s="25" t="str">
        <f aca="false">IF(ISNUMBER($N818),$N818*Validation!$B$5,"")</f>
        <v/>
      </c>
      <c r="Y818" s="26" t="str">
        <f aca="false">IF($A818="","",SUBSTITUTE(SUBSTITUTE(SUBSTITUTE(SUBSTITUTE(SUBSTITUTE(SUBSTITUTE(SUBSTITUTE(UPPER(TRIM($A818)),"Á","A"),"É","E"),"Í","I"),"Ó","O"),"Ú","U"),"Ñ","N"),"Ü","U"))</f>
        <v/>
      </c>
      <c r="Z818" s="26" t="str">
        <f aca="false">IF($Y818="","",LEFT($Y818,1)&amp;" "&amp;TRIM(RIGHT(SUBSTITUTE($Y818," ",REPT(" ",50)),50)))</f>
        <v/>
      </c>
      <c r="AA818" s="27" t="str">
        <f aca="false">IF($AF818="","",IF(COUNTIF(Validation!$U$19:$U$178,$AF818)&gt;0,"OK","NO MATCH"))</f>
        <v/>
      </c>
      <c r="AB818" s="27" t="str">
        <f aca="false">IF($W818=0,"",IF(AND($W818&gt;=Validation!$B$3,$W818&lt;=Validation!$C$3),"Yes","No"))</f>
        <v/>
      </c>
      <c r="AC818" s="26" t="str">
        <f aca="false">IF($A818="","",$AF818&amp;"|"&amp;TEXT($W818,"yyyy-mm-dd")&amp;"|"&amp;$J818&amp;"|"&amp;$N818)</f>
        <v/>
      </c>
      <c r="AD818" s="27" t="str">
        <f aca="false">IF($AC818="","",IF(COUNTIF($AC$2:$AC$3000,$AC818)&gt;1,"REVIEW","OK"))</f>
        <v/>
      </c>
      <c r="AE818" s="27" t="str">
        <f aca="false">IF(OR($W818=0,$O818=""),"",IF(IFERROR(IF(ISNUMBER($O818),INT($O818),DATE(VALUE(MID(SUBSTITUTE(LEFT($O818,FIND(" ",$O818&amp;" ")-1),"/",REPT(" ",20)),41,20)),VALUE(LEFT(SUBSTITUTE(LEFT($O818,FIND(" ",$O818&amp;" ")-1),"/",REPT(" ",20)),20)),VALUE(MID(SUBSTITUTE(LEFT($O818,FIND(" ",$O818&amp;" ")-1),"/",REPT(" ",20)),21,20)))),0)&gt;$W818,"Late","Same day"))</f>
        <v/>
      </c>
      <c r="AF818" s="26" t="str">
        <f aca="false">IF($A818="","",IFERROR(INDEX(Validation!$C$193:$C$217,MATCH($A818,Validation!$A$193:$A$217,0)),IF(COUNTIF(Validation!$U$19:$U$178,$Z818)&gt;0,$Z818,IF(COUNTIF(Validation!$S$19:$S$178,$AI818)=1,INDEX(Validation!$U$19:$U$178,MATCH($AI818,Validation!$S$19:$S$178,0)),$Z818))))</f>
        <v/>
      </c>
      <c r="AG818" s="27" t="str">
        <f aca="false">IF(COUNTA($A818:$U818)=0,"",IF($A818="","No name",IF($F818="","No date",IF($W818=0,"Date ilegible",IF(NOT(ISNUMBER($N818)),"Hours no numéricas",IF($AA818="NO MATCH","Person no identificada","OK"))))))</f>
        <v/>
      </c>
      <c r="AH818" s="27" t="str">
        <f aca="false">IF($W818=0,"No date",IF($W818&lt;Validation!$B$3,"Before period",IF($W818&gt;Validation!$C$3,"After period","In period")))</f>
        <v>No date</v>
      </c>
      <c r="AI818" s="26" t="str">
        <f aca="false">IF($Y818="","",TRIM(RIGHT(SUBSTITUTE($Y818," ",REPT(" ",50)),50)))</f>
        <v/>
      </c>
      <c r="AJ818" s="27" t="str">
        <f aca="false">IF($A818="","",IF(NOT(ISERROR(MATCH($A818,Validation!$A$193:$A$217,0))),"Manual mapping",IF(COUNTIF(Validation!$U$19:$U$178,$Z818)&gt;0,"Direct",IF(COUNTIF(Validation!$S$19:$S$178,$AI818)=1,"By surname","Unresolved"))))</f>
        <v/>
      </c>
      <c r="AK818" s="28" t="str">
        <f aca="false">IF($L818="","",IF(MATCH($L818,$L$2:$L$3000,0)&lt;&gt;ROW()-1,"",COUNT($AK$1:$AK817)+1))</f>
        <v/>
      </c>
      <c r="AL818" s="28" t="str">
        <f aca="false">IF($G818="","",IF(MATCH($G818,$G$2:$G$3000,0)&lt;&gt;ROW()-1,"",COUNT($AL$1:$AL817)+1))</f>
        <v/>
      </c>
      <c r="AM818" s="28" t="str">
        <f aca="false">IF($H818="","",IF(MATCH($H818,$H$2:$H$3000,0)&lt;&gt;ROW()-1,"",COUNT($AM$1:$AM817)+1))</f>
        <v/>
      </c>
      <c r="AN818" s="28" t="str">
        <f aca="false">IF($I818="","",IF(MATCH($I818,$I$2:$I$3000,0)&lt;&gt;ROW()-1,"",COUNT($AN$1:$AN817)+1))</f>
        <v/>
      </c>
      <c r="AO818" s="28" t="str">
        <f aca="false">IF($Q818="","",IF(MATCH($Q818,$Q$2:$Q$3000,0)&lt;&gt;ROW()-1,"",COUNT($AO$1:$AO817)+1))</f>
        <v/>
      </c>
    </row>
    <row r="819" customFormat="false" ht="12.75" hidden="false" customHeight="true" outlineLevel="0" collapsed="false">
      <c r="W819" s="24" t="n">
        <f aca="false">IF($F819="",0,IFERROR(IF(ISNUMBER($F819),INT($F819),DATE(VALUE(MID(SUBSTITUTE(LEFT($F819,FIND(" ",$F819&amp;" ")-1),"/",REPT(" ",20)),41,20)),VALUE(LEFT(SUBSTITUTE(LEFT($F819,FIND(" ",$F819&amp;" ")-1),"/",REPT(" ",20)),20)),VALUE(MID(SUBSTITUTE(LEFT($F819,FIND(" ",$F819&amp;" ")-1),"/",REPT(" ",20)),21,20)))),0))</f>
        <v>0</v>
      </c>
      <c r="X819" s="25" t="str">
        <f aca="false">IF(ISNUMBER($N819),$N819*Validation!$B$5,"")</f>
        <v/>
      </c>
      <c r="Y819" s="26" t="str">
        <f aca="false">IF($A819="","",SUBSTITUTE(SUBSTITUTE(SUBSTITUTE(SUBSTITUTE(SUBSTITUTE(SUBSTITUTE(SUBSTITUTE(UPPER(TRIM($A819)),"Á","A"),"É","E"),"Í","I"),"Ó","O"),"Ú","U"),"Ñ","N"),"Ü","U"))</f>
        <v/>
      </c>
      <c r="Z819" s="26" t="str">
        <f aca="false">IF($Y819="","",LEFT($Y819,1)&amp;" "&amp;TRIM(RIGHT(SUBSTITUTE($Y819," ",REPT(" ",50)),50)))</f>
        <v/>
      </c>
      <c r="AA819" s="27" t="str">
        <f aca="false">IF($AF819="","",IF(COUNTIF(Validation!$U$19:$U$178,$AF819)&gt;0,"OK","NO MATCH"))</f>
        <v/>
      </c>
      <c r="AB819" s="27" t="str">
        <f aca="false">IF($W819=0,"",IF(AND($W819&gt;=Validation!$B$3,$W819&lt;=Validation!$C$3),"Yes","No"))</f>
        <v/>
      </c>
      <c r="AC819" s="26" t="str">
        <f aca="false">IF($A819="","",$AF819&amp;"|"&amp;TEXT($W819,"yyyy-mm-dd")&amp;"|"&amp;$J819&amp;"|"&amp;$N819)</f>
        <v/>
      </c>
      <c r="AD819" s="27" t="str">
        <f aca="false">IF($AC819="","",IF(COUNTIF($AC$2:$AC$3000,$AC819)&gt;1,"REVIEW","OK"))</f>
        <v/>
      </c>
      <c r="AE819" s="27" t="str">
        <f aca="false">IF(OR($W819=0,$O819=""),"",IF(IFERROR(IF(ISNUMBER($O819),INT($O819),DATE(VALUE(MID(SUBSTITUTE(LEFT($O819,FIND(" ",$O819&amp;" ")-1),"/",REPT(" ",20)),41,20)),VALUE(LEFT(SUBSTITUTE(LEFT($O819,FIND(" ",$O819&amp;" ")-1),"/",REPT(" ",20)),20)),VALUE(MID(SUBSTITUTE(LEFT($O819,FIND(" ",$O819&amp;" ")-1),"/",REPT(" ",20)),21,20)))),0)&gt;$W819,"Late","Same day"))</f>
        <v/>
      </c>
      <c r="AF819" s="26" t="str">
        <f aca="false">IF($A819="","",IFERROR(INDEX(Validation!$C$193:$C$217,MATCH($A819,Validation!$A$193:$A$217,0)),IF(COUNTIF(Validation!$U$19:$U$178,$Z819)&gt;0,$Z819,IF(COUNTIF(Validation!$S$19:$S$178,$AI819)=1,INDEX(Validation!$U$19:$U$178,MATCH($AI819,Validation!$S$19:$S$178,0)),$Z819))))</f>
        <v/>
      </c>
      <c r="AG819" s="27" t="str">
        <f aca="false">IF(COUNTA($A819:$U819)=0,"",IF($A819="","No name",IF($F819="","No date",IF($W819=0,"Date ilegible",IF(NOT(ISNUMBER($N819)),"Hours no numéricas",IF($AA819="NO MATCH","Person no identificada","OK"))))))</f>
        <v/>
      </c>
      <c r="AH819" s="27" t="str">
        <f aca="false">IF($W819=0,"No date",IF($W819&lt;Validation!$B$3,"Before period",IF($W819&gt;Validation!$C$3,"After period","In period")))</f>
        <v>No date</v>
      </c>
      <c r="AI819" s="26" t="str">
        <f aca="false">IF($Y819="","",TRIM(RIGHT(SUBSTITUTE($Y819," ",REPT(" ",50)),50)))</f>
        <v/>
      </c>
      <c r="AJ819" s="27" t="str">
        <f aca="false">IF($A819="","",IF(NOT(ISERROR(MATCH($A819,Validation!$A$193:$A$217,0))),"Manual mapping",IF(COUNTIF(Validation!$U$19:$U$178,$Z819)&gt;0,"Direct",IF(COUNTIF(Validation!$S$19:$S$178,$AI819)=1,"By surname","Unresolved"))))</f>
        <v/>
      </c>
      <c r="AK819" s="28" t="str">
        <f aca="false">IF($L819="","",IF(MATCH($L819,$L$2:$L$3000,0)&lt;&gt;ROW()-1,"",COUNT($AK$1:$AK818)+1))</f>
        <v/>
      </c>
      <c r="AL819" s="28" t="str">
        <f aca="false">IF($G819="","",IF(MATCH($G819,$G$2:$G$3000,0)&lt;&gt;ROW()-1,"",COUNT($AL$1:$AL818)+1))</f>
        <v/>
      </c>
      <c r="AM819" s="28" t="str">
        <f aca="false">IF($H819="","",IF(MATCH($H819,$H$2:$H$3000,0)&lt;&gt;ROW()-1,"",COUNT($AM$1:$AM818)+1))</f>
        <v/>
      </c>
      <c r="AN819" s="28" t="str">
        <f aca="false">IF($I819="","",IF(MATCH($I819,$I$2:$I$3000,0)&lt;&gt;ROW()-1,"",COUNT($AN$1:$AN818)+1))</f>
        <v/>
      </c>
      <c r="AO819" s="28" t="str">
        <f aca="false">IF($Q819="","",IF(MATCH($Q819,$Q$2:$Q$3000,0)&lt;&gt;ROW()-1,"",COUNT($AO$1:$AO818)+1))</f>
        <v/>
      </c>
    </row>
    <row r="820" customFormat="false" ht="12.75" hidden="false" customHeight="true" outlineLevel="0" collapsed="false">
      <c r="W820" s="24" t="n">
        <f aca="false">IF($F820="",0,IFERROR(IF(ISNUMBER($F820),INT($F820),DATE(VALUE(MID(SUBSTITUTE(LEFT($F820,FIND(" ",$F820&amp;" ")-1),"/",REPT(" ",20)),41,20)),VALUE(LEFT(SUBSTITUTE(LEFT($F820,FIND(" ",$F820&amp;" ")-1),"/",REPT(" ",20)),20)),VALUE(MID(SUBSTITUTE(LEFT($F820,FIND(" ",$F820&amp;" ")-1),"/",REPT(" ",20)),21,20)))),0))</f>
        <v>0</v>
      </c>
      <c r="X820" s="25" t="str">
        <f aca="false">IF(ISNUMBER($N820),$N820*Validation!$B$5,"")</f>
        <v/>
      </c>
      <c r="Y820" s="26" t="str">
        <f aca="false">IF($A820="","",SUBSTITUTE(SUBSTITUTE(SUBSTITUTE(SUBSTITUTE(SUBSTITUTE(SUBSTITUTE(SUBSTITUTE(UPPER(TRIM($A820)),"Á","A"),"É","E"),"Í","I"),"Ó","O"),"Ú","U"),"Ñ","N"),"Ü","U"))</f>
        <v/>
      </c>
      <c r="Z820" s="26" t="str">
        <f aca="false">IF($Y820="","",LEFT($Y820,1)&amp;" "&amp;TRIM(RIGHT(SUBSTITUTE($Y820," ",REPT(" ",50)),50)))</f>
        <v/>
      </c>
      <c r="AA820" s="27" t="str">
        <f aca="false">IF($AF820="","",IF(COUNTIF(Validation!$U$19:$U$178,$AF820)&gt;0,"OK","NO MATCH"))</f>
        <v/>
      </c>
      <c r="AB820" s="27" t="str">
        <f aca="false">IF($W820=0,"",IF(AND($W820&gt;=Validation!$B$3,$W820&lt;=Validation!$C$3),"Yes","No"))</f>
        <v/>
      </c>
      <c r="AC820" s="26" t="str">
        <f aca="false">IF($A820="","",$AF820&amp;"|"&amp;TEXT($W820,"yyyy-mm-dd")&amp;"|"&amp;$J820&amp;"|"&amp;$N820)</f>
        <v/>
      </c>
      <c r="AD820" s="27" t="str">
        <f aca="false">IF($AC820="","",IF(COUNTIF($AC$2:$AC$3000,$AC820)&gt;1,"REVIEW","OK"))</f>
        <v/>
      </c>
      <c r="AE820" s="27" t="str">
        <f aca="false">IF(OR($W820=0,$O820=""),"",IF(IFERROR(IF(ISNUMBER($O820),INT($O820),DATE(VALUE(MID(SUBSTITUTE(LEFT($O820,FIND(" ",$O820&amp;" ")-1),"/",REPT(" ",20)),41,20)),VALUE(LEFT(SUBSTITUTE(LEFT($O820,FIND(" ",$O820&amp;" ")-1),"/",REPT(" ",20)),20)),VALUE(MID(SUBSTITUTE(LEFT($O820,FIND(" ",$O820&amp;" ")-1),"/",REPT(" ",20)),21,20)))),0)&gt;$W820,"Late","Same day"))</f>
        <v/>
      </c>
      <c r="AF820" s="26" t="str">
        <f aca="false">IF($A820="","",IFERROR(INDEX(Validation!$C$193:$C$217,MATCH($A820,Validation!$A$193:$A$217,0)),IF(COUNTIF(Validation!$U$19:$U$178,$Z820)&gt;0,$Z820,IF(COUNTIF(Validation!$S$19:$S$178,$AI820)=1,INDEX(Validation!$U$19:$U$178,MATCH($AI820,Validation!$S$19:$S$178,0)),$Z820))))</f>
        <v/>
      </c>
      <c r="AG820" s="27" t="str">
        <f aca="false">IF(COUNTA($A820:$U820)=0,"",IF($A820="","No name",IF($F820="","No date",IF($W820=0,"Date ilegible",IF(NOT(ISNUMBER($N820)),"Hours no numéricas",IF($AA820="NO MATCH","Person no identificada","OK"))))))</f>
        <v/>
      </c>
      <c r="AH820" s="27" t="str">
        <f aca="false">IF($W820=0,"No date",IF($W820&lt;Validation!$B$3,"Before period",IF($W820&gt;Validation!$C$3,"After period","In period")))</f>
        <v>No date</v>
      </c>
      <c r="AI820" s="26" t="str">
        <f aca="false">IF($Y820="","",TRIM(RIGHT(SUBSTITUTE($Y820," ",REPT(" ",50)),50)))</f>
        <v/>
      </c>
      <c r="AJ820" s="27" t="str">
        <f aca="false">IF($A820="","",IF(NOT(ISERROR(MATCH($A820,Validation!$A$193:$A$217,0))),"Manual mapping",IF(COUNTIF(Validation!$U$19:$U$178,$Z820)&gt;0,"Direct",IF(COUNTIF(Validation!$S$19:$S$178,$AI820)=1,"By surname","Unresolved"))))</f>
        <v/>
      </c>
      <c r="AK820" s="28" t="str">
        <f aca="false">IF($L820="","",IF(MATCH($L820,$L$2:$L$3000,0)&lt;&gt;ROW()-1,"",COUNT($AK$1:$AK819)+1))</f>
        <v/>
      </c>
      <c r="AL820" s="28" t="str">
        <f aca="false">IF($G820="","",IF(MATCH($G820,$G$2:$G$3000,0)&lt;&gt;ROW()-1,"",COUNT($AL$1:$AL819)+1))</f>
        <v/>
      </c>
      <c r="AM820" s="28" t="str">
        <f aca="false">IF($H820="","",IF(MATCH($H820,$H$2:$H$3000,0)&lt;&gt;ROW()-1,"",COUNT($AM$1:$AM819)+1))</f>
        <v/>
      </c>
      <c r="AN820" s="28" t="str">
        <f aca="false">IF($I820="","",IF(MATCH($I820,$I$2:$I$3000,0)&lt;&gt;ROW()-1,"",COUNT($AN$1:$AN819)+1))</f>
        <v/>
      </c>
      <c r="AO820" s="28" t="str">
        <f aca="false">IF($Q820="","",IF(MATCH($Q820,$Q$2:$Q$3000,0)&lt;&gt;ROW()-1,"",COUNT($AO$1:$AO819)+1))</f>
        <v/>
      </c>
    </row>
    <row r="821" customFormat="false" ht="12.75" hidden="false" customHeight="true" outlineLevel="0" collapsed="false">
      <c r="W821" s="24" t="n">
        <f aca="false">IF($F821="",0,IFERROR(IF(ISNUMBER($F821),INT($F821),DATE(VALUE(MID(SUBSTITUTE(LEFT($F821,FIND(" ",$F821&amp;" ")-1),"/",REPT(" ",20)),41,20)),VALUE(LEFT(SUBSTITUTE(LEFT($F821,FIND(" ",$F821&amp;" ")-1),"/",REPT(" ",20)),20)),VALUE(MID(SUBSTITUTE(LEFT($F821,FIND(" ",$F821&amp;" ")-1),"/",REPT(" ",20)),21,20)))),0))</f>
        <v>0</v>
      </c>
      <c r="X821" s="25" t="str">
        <f aca="false">IF(ISNUMBER($N821),$N821*Validation!$B$5,"")</f>
        <v/>
      </c>
      <c r="Y821" s="26" t="str">
        <f aca="false">IF($A821="","",SUBSTITUTE(SUBSTITUTE(SUBSTITUTE(SUBSTITUTE(SUBSTITUTE(SUBSTITUTE(SUBSTITUTE(UPPER(TRIM($A821)),"Á","A"),"É","E"),"Í","I"),"Ó","O"),"Ú","U"),"Ñ","N"),"Ü","U"))</f>
        <v/>
      </c>
      <c r="Z821" s="26" t="str">
        <f aca="false">IF($Y821="","",LEFT($Y821,1)&amp;" "&amp;TRIM(RIGHT(SUBSTITUTE($Y821," ",REPT(" ",50)),50)))</f>
        <v/>
      </c>
      <c r="AA821" s="27" t="str">
        <f aca="false">IF($AF821="","",IF(COUNTIF(Validation!$U$19:$U$178,$AF821)&gt;0,"OK","NO MATCH"))</f>
        <v/>
      </c>
      <c r="AB821" s="27" t="str">
        <f aca="false">IF($W821=0,"",IF(AND($W821&gt;=Validation!$B$3,$W821&lt;=Validation!$C$3),"Yes","No"))</f>
        <v/>
      </c>
      <c r="AC821" s="26" t="str">
        <f aca="false">IF($A821="","",$AF821&amp;"|"&amp;TEXT($W821,"yyyy-mm-dd")&amp;"|"&amp;$J821&amp;"|"&amp;$N821)</f>
        <v/>
      </c>
      <c r="AD821" s="27" t="str">
        <f aca="false">IF($AC821="","",IF(COUNTIF($AC$2:$AC$3000,$AC821)&gt;1,"REVIEW","OK"))</f>
        <v/>
      </c>
      <c r="AE821" s="27" t="str">
        <f aca="false">IF(OR($W821=0,$O821=""),"",IF(IFERROR(IF(ISNUMBER($O821),INT($O821),DATE(VALUE(MID(SUBSTITUTE(LEFT($O821,FIND(" ",$O821&amp;" ")-1),"/",REPT(" ",20)),41,20)),VALUE(LEFT(SUBSTITUTE(LEFT($O821,FIND(" ",$O821&amp;" ")-1),"/",REPT(" ",20)),20)),VALUE(MID(SUBSTITUTE(LEFT($O821,FIND(" ",$O821&amp;" ")-1),"/",REPT(" ",20)),21,20)))),0)&gt;$W821,"Late","Same day"))</f>
        <v/>
      </c>
      <c r="AF821" s="26" t="str">
        <f aca="false">IF($A821="","",IFERROR(INDEX(Validation!$C$193:$C$217,MATCH($A821,Validation!$A$193:$A$217,0)),IF(COUNTIF(Validation!$U$19:$U$178,$Z821)&gt;0,$Z821,IF(COUNTIF(Validation!$S$19:$S$178,$AI821)=1,INDEX(Validation!$U$19:$U$178,MATCH($AI821,Validation!$S$19:$S$178,0)),$Z821))))</f>
        <v/>
      </c>
      <c r="AG821" s="27" t="str">
        <f aca="false">IF(COUNTA($A821:$U821)=0,"",IF($A821="","No name",IF($F821="","No date",IF($W821=0,"Date ilegible",IF(NOT(ISNUMBER($N821)),"Hours no numéricas",IF($AA821="NO MATCH","Person no identificada","OK"))))))</f>
        <v/>
      </c>
      <c r="AH821" s="27" t="str">
        <f aca="false">IF($W821=0,"No date",IF($W821&lt;Validation!$B$3,"Before period",IF($W821&gt;Validation!$C$3,"After period","In period")))</f>
        <v>No date</v>
      </c>
      <c r="AI821" s="26" t="str">
        <f aca="false">IF($Y821="","",TRIM(RIGHT(SUBSTITUTE($Y821," ",REPT(" ",50)),50)))</f>
        <v/>
      </c>
      <c r="AJ821" s="27" t="str">
        <f aca="false">IF($A821="","",IF(NOT(ISERROR(MATCH($A821,Validation!$A$193:$A$217,0))),"Manual mapping",IF(COUNTIF(Validation!$U$19:$U$178,$Z821)&gt;0,"Direct",IF(COUNTIF(Validation!$S$19:$S$178,$AI821)=1,"By surname","Unresolved"))))</f>
        <v/>
      </c>
      <c r="AK821" s="28" t="str">
        <f aca="false">IF($L821="","",IF(MATCH($L821,$L$2:$L$3000,0)&lt;&gt;ROW()-1,"",COUNT($AK$1:$AK820)+1))</f>
        <v/>
      </c>
      <c r="AL821" s="28" t="str">
        <f aca="false">IF($G821="","",IF(MATCH($G821,$G$2:$G$3000,0)&lt;&gt;ROW()-1,"",COUNT($AL$1:$AL820)+1))</f>
        <v/>
      </c>
      <c r="AM821" s="28" t="str">
        <f aca="false">IF($H821="","",IF(MATCH($H821,$H$2:$H$3000,0)&lt;&gt;ROW()-1,"",COUNT($AM$1:$AM820)+1))</f>
        <v/>
      </c>
      <c r="AN821" s="28" t="str">
        <f aca="false">IF($I821="","",IF(MATCH($I821,$I$2:$I$3000,0)&lt;&gt;ROW()-1,"",COUNT($AN$1:$AN820)+1))</f>
        <v/>
      </c>
      <c r="AO821" s="28" t="str">
        <f aca="false">IF($Q821="","",IF(MATCH($Q821,$Q$2:$Q$3000,0)&lt;&gt;ROW()-1,"",COUNT($AO$1:$AO820)+1))</f>
        <v/>
      </c>
    </row>
    <row r="822" customFormat="false" ht="12.75" hidden="false" customHeight="true" outlineLevel="0" collapsed="false">
      <c r="W822" s="24" t="n">
        <f aca="false">IF($F822="",0,IFERROR(IF(ISNUMBER($F822),INT($F822),DATE(VALUE(MID(SUBSTITUTE(LEFT($F822,FIND(" ",$F822&amp;" ")-1),"/",REPT(" ",20)),41,20)),VALUE(LEFT(SUBSTITUTE(LEFT($F822,FIND(" ",$F822&amp;" ")-1),"/",REPT(" ",20)),20)),VALUE(MID(SUBSTITUTE(LEFT($F822,FIND(" ",$F822&amp;" ")-1),"/",REPT(" ",20)),21,20)))),0))</f>
        <v>0</v>
      </c>
      <c r="X822" s="25" t="str">
        <f aca="false">IF(ISNUMBER($N822),$N822*Validation!$B$5,"")</f>
        <v/>
      </c>
      <c r="Y822" s="26" t="str">
        <f aca="false">IF($A822="","",SUBSTITUTE(SUBSTITUTE(SUBSTITUTE(SUBSTITUTE(SUBSTITUTE(SUBSTITUTE(SUBSTITUTE(UPPER(TRIM($A822)),"Á","A"),"É","E"),"Í","I"),"Ó","O"),"Ú","U"),"Ñ","N"),"Ü","U"))</f>
        <v/>
      </c>
      <c r="Z822" s="26" t="str">
        <f aca="false">IF($Y822="","",LEFT($Y822,1)&amp;" "&amp;TRIM(RIGHT(SUBSTITUTE($Y822," ",REPT(" ",50)),50)))</f>
        <v/>
      </c>
      <c r="AA822" s="27" t="str">
        <f aca="false">IF($AF822="","",IF(COUNTIF(Validation!$U$19:$U$178,$AF822)&gt;0,"OK","NO MATCH"))</f>
        <v/>
      </c>
      <c r="AB822" s="27" t="str">
        <f aca="false">IF($W822=0,"",IF(AND($W822&gt;=Validation!$B$3,$W822&lt;=Validation!$C$3),"Yes","No"))</f>
        <v/>
      </c>
      <c r="AC822" s="26" t="str">
        <f aca="false">IF($A822="","",$AF822&amp;"|"&amp;TEXT($W822,"yyyy-mm-dd")&amp;"|"&amp;$J822&amp;"|"&amp;$N822)</f>
        <v/>
      </c>
      <c r="AD822" s="27" t="str">
        <f aca="false">IF($AC822="","",IF(COUNTIF($AC$2:$AC$3000,$AC822)&gt;1,"REVIEW","OK"))</f>
        <v/>
      </c>
      <c r="AE822" s="27" t="str">
        <f aca="false">IF(OR($W822=0,$O822=""),"",IF(IFERROR(IF(ISNUMBER($O822),INT($O822),DATE(VALUE(MID(SUBSTITUTE(LEFT($O822,FIND(" ",$O822&amp;" ")-1),"/",REPT(" ",20)),41,20)),VALUE(LEFT(SUBSTITUTE(LEFT($O822,FIND(" ",$O822&amp;" ")-1),"/",REPT(" ",20)),20)),VALUE(MID(SUBSTITUTE(LEFT($O822,FIND(" ",$O822&amp;" ")-1),"/",REPT(" ",20)),21,20)))),0)&gt;$W822,"Late","Same day"))</f>
        <v/>
      </c>
      <c r="AF822" s="26" t="str">
        <f aca="false">IF($A822="","",IFERROR(INDEX(Validation!$C$193:$C$217,MATCH($A822,Validation!$A$193:$A$217,0)),IF(COUNTIF(Validation!$U$19:$U$178,$Z822)&gt;0,$Z822,IF(COUNTIF(Validation!$S$19:$S$178,$AI822)=1,INDEX(Validation!$U$19:$U$178,MATCH($AI822,Validation!$S$19:$S$178,0)),$Z822))))</f>
        <v/>
      </c>
      <c r="AG822" s="27" t="str">
        <f aca="false">IF(COUNTA($A822:$U822)=0,"",IF($A822="","No name",IF($F822="","No date",IF($W822=0,"Date ilegible",IF(NOT(ISNUMBER($N822)),"Hours no numéricas",IF($AA822="NO MATCH","Person no identificada","OK"))))))</f>
        <v/>
      </c>
      <c r="AH822" s="27" t="str">
        <f aca="false">IF($W822=0,"No date",IF($W822&lt;Validation!$B$3,"Before period",IF($W822&gt;Validation!$C$3,"After period","In period")))</f>
        <v>No date</v>
      </c>
      <c r="AI822" s="26" t="str">
        <f aca="false">IF($Y822="","",TRIM(RIGHT(SUBSTITUTE($Y822," ",REPT(" ",50)),50)))</f>
        <v/>
      </c>
      <c r="AJ822" s="27" t="str">
        <f aca="false">IF($A822="","",IF(NOT(ISERROR(MATCH($A822,Validation!$A$193:$A$217,0))),"Manual mapping",IF(COUNTIF(Validation!$U$19:$U$178,$Z822)&gt;0,"Direct",IF(COUNTIF(Validation!$S$19:$S$178,$AI822)=1,"By surname","Unresolved"))))</f>
        <v/>
      </c>
      <c r="AK822" s="28" t="str">
        <f aca="false">IF($L822="","",IF(MATCH($L822,$L$2:$L$3000,0)&lt;&gt;ROW()-1,"",COUNT($AK$1:$AK821)+1))</f>
        <v/>
      </c>
      <c r="AL822" s="28" t="str">
        <f aca="false">IF($G822="","",IF(MATCH($G822,$G$2:$G$3000,0)&lt;&gt;ROW()-1,"",COUNT($AL$1:$AL821)+1))</f>
        <v/>
      </c>
      <c r="AM822" s="28" t="str">
        <f aca="false">IF($H822="","",IF(MATCH($H822,$H$2:$H$3000,0)&lt;&gt;ROW()-1,"",COUNT($AM$1:$AM821)+1))</f>
        <v/>
      </c>
      <c r="AN822" s="28" t="str">
        <f aca="false">IF($I822="","",IF(MATCH($I822,$I$2:$I$3000,0)&lt;&gt;ROW()-1,"",COUNT($AN$1:$AN821)+1))</f>
        <v/>
      </c>
      <c r="AO822" s="28" t="str">
        <f aca="false">IF($Q822="","",IF(MATCH($Q822,$Q$2:$Q$3000,0)&lt;&gt;ROW()-1,"",COUNT($AO$1:$AO821)+1))</f>
        <v/>
      </c>
    </row>
    <row r="823" customFormat="false" ht="12.75" hidden="false" customHeight="true" outlineLevel="0" collapsed="false">
      <c r="W823" s="24" t="n">
        <f aca="false">IF($F823="",0,IFERROR(IF(ISNUMBER($F823),INT($F823),DATE(VALUE(MID(SUBSTITUTE(LEFT($F823,FIND(" ",$F823&amp;" ")-1),"/",REPT(" ",20)),41,20)),VALUE(LEFT(SUBSTITUTE(LEFT($F823,FIND(" ",$F823&amp;" ")-1),"/",REPT(" ",20)),20)),VALUE(MID(SUBSTITUTE(LEFT($F823,FIND(" ",$F823&amp;" ")-1),"/",REPT(" ",20)),21,20)))),0))</f>
        <v>0</v>
      </c>
      <c r="X823" s="25" t="str">
        <f aca="false">IF(ISNUMBER($N823),$N823*Validation!$B$5,"")</f>
        <v/>
      </c>
      <c r="Y823" s="26" t="str">
        <f aca="false">IF($A823="","",SUBSTITUTE(SUBSTITUTE(SUBSTITUTE(SUBSTITUTE(SUBSTITUTE(SUBSTITUTE(SUBSTITUTE(UPPER(TRIM($A823)),"Á","A"),"É","E"),"Í","I"),"Ó","O"),"Ú","U"),"Ñ","N"),"Ü","U"))</f>
        <v/>
      </c>
      <c r="Z823" s="26" t="str">
        <f aca="false">IF($Y823="","",LEFT($Y823,1)&amp;" "&amp;TRIM(RIGHT(SUBSTITUTE($Y823," ",REPT(" ",50)),50)))</f>
        <v/>
      </c>
      <c r="AA823" s="27" t="str">
        <f aca="false">IF($AF823="","",IF(COUNTIF(Validation!$U$19:$U$178,$AF823)&gt;0,"OK","NO MATCH"))</f>
        <v/>
      </c>
      <c r="AB823" s="27" t="str">
        <f aca="false">IF($W823=0,"",IF(AND($W823&gt;=Validation!$B$3,$W823&lt;=Validation!$C$3),"Yes","No"))</f>
        <v/>
      </c>
      <c r="AC823" s="26" t="str">
        <f aca="false">IF($A823="","",$AF823&amp;"|"&amp;TEXT($W823,"yyyy-mm-dd")&amp;"|"&amp;$J823&amp;"|"&amp;$N823)</f>
        <v/>
      </c>
      <c r="AD823" s="27" t="str">
        <f aca="false">IF($AC823="","",IF(COUNTIF($AC$2:$AC$3000,$AC823)&gt;1,"REVIEW","OK"))</f>
        <v/>
      </c>
      <c r="AE823" s="27" t="str">
        <f aca="false">IF(OR($W823=0,$O823=""),"",IF(IFERROR(IF(ISNUMBER($O823),INT($O823),DATE(VALUE(MID(SUBSTITUTE(LEFT($O823,FIND(" ",$O823&amp;" ")-1),"/",REPT(" ",20)),41,20)),VALUE(LEFT(SUBSTITUTE(LEFT($O823,FIND(" ",$O823&amp;" ")-1),"/",REPT(" ",20)),20)),VALUE(MID(SUBSTITUTE(LEFT($O823,FIND(" ",$O823&amp;" ")-1),"/",REPT(" ",20)),21,20)))),0)&gt;$W823,"Late","Same day"))</f>
        <v/>
      </c>
      <c r="AF823" s="26" t="str">
        <f aca="false">IF($A823="","",IFERROR(INDEX(Validation!$C$193:$C$217,MATCH($A823,Validation!$A$193:$A$217,0)),IF(COUNTIF(Validation!$U$19:$U$178,$Z823)&gt;0,$Z823,IF(COUNTIF(Validation!$S$19:$S$178,$AI823)=1,INDEX(Validation!$U$19:$U$178,MATCH($AI823,Validation!$S$19:$S$178,0)),$Z823))))</f>
        <v/>
      </c>
      <c r="AG823" s="27" t="str">
        <f aca="false">IF(COUNTA($A823:$U823)=0,"",IF($A823="","No name",IF($F823="","No date",IF($W823=0,"Date ilegible",IF(NOT(ISNUMBER($N823)),"Hours no numéricas",IF($AA823="NO MATCH","Person no identificada","OK"))))))</f>
        <v/>
      </c>
      <c r="AH823" s="27" t="str">
        <f aca="false">IF($W823=0,"No date",IF($W823&lt;Validation!$B$3,"Before period",IF($W823&gt;Validation!$C$3,"After period","In period")))</f>
        <v>No date</v>
      </c>
      <c r="AI823" s="26" t="str">
        <f aca="false">IF($Y823="","",TRIM(RIGHT(SUBSTITUTE($Y823," ",REPT(" ",50)),50)))</f>
        <v/>
      </c>
      <c r="AJ823" s="27" t="str">
        <f aca="false">IF($A823="","",IF(NOT(ISERROR(MATCH($A823,Validation!$A$193:$A$217,0))),"Manual mapping",IF(COUNTIF(Validation!$U$19:$U$178,$Z823)&gt;0,"Direct",IF(COUNTIF(Validation!$S$19:$S$178,$AI823)=1,"By surname","Unresolved"))))</f>
        <v/>
      </c>
      <c r="AK823" s="28" t="str">
        <f aca="false">IF($L823="","",IF(MATCH($L823,$L$2:$L$3000,0)&lt;&gt;ROW()-1,"",COUNT($AK$1:$AK822)+1))</f>
        <v/>
      </c>
      <c r="AL823" s="28" t="str">
        <f aca="false">IF($G823="","",IF(MATCH($G823,$G$2:$G$3000,0)&lt;&gt;ROW()-1,"",COUNT($AL$1:$AL822)+1))</f>
        <v/>
      </c>
      <c r="AM823" s="28" t="str">
        <f aca="false">IF($H823="","",IF(MATCH($H823,$H$2:$H$3000,0)&lt;&gt;ROW()-1,"",COUNT($AM$1:$AM822)+1))</f>
        <v/>
      </c>
      <c r="AN823" s="28" t="str">
        <f aca="false">IF($I823="","",IF(MATCH($I823,$I$2:$I$3000,0)&lt;&gt;ROW()-1,"",COUNT($AN$1:$AN822)+1))</f>
        <v/>
      </c>
      <c r="AO823" s="28" t="str">
        <f aca="false">IF($Q823="","",IF(MATCH($Q823,$Q$2:$Q$3000,0)&lt;&gt;ROW()-1,"",COUNT($AO$1:$AO822)+1))</f>
        <v/>
      </c>
    </row>
    <row r="824" customFormat="false" ht="12.75" hidden="false" customHeight="true" outlineLevel="0" collapsed="false">
      <c r="W824" s="24" t="n">
        <f aca="false">IF($F824="",0,IFERROR(IF(ISNUMBER($F824),INT($F824),DATE(VALUE(MID(SUBSTITUTE(LEFT($F824,FIND(" ",$F824&amp;" ")-1),"/",REPT(" ",20)),41,20)),VALUE(LEFT(SUBSTITUTE(LEFT($F824,FIND(" ",$F824&amp;" ")-1),"/",REPT(" ",20)),20)),VALUE(MID(SUBSTITUTE(LEFT($F824,FIND(" ",$F824&amp;" ")-1),"/",REPT(" ",20)),21,20)))),0))</f>
        <v>0</v>
      </c>
      <c r="X824" s="25" t="str">
        <f aca="false">IF(ISNUMBER($N824),$N824*Validation!$B$5,"")</f>
        <v/>
      </c>
      <c r="Y824" s="26" t="str">
        <f aca="false">IF($A824="","",SUBSTITUTE(SUBSTITUTE(SUBSTITUTE(SUBSTITUTE(SUBSTITUTE(SUBSTITUTE(SUBSTITUTE(UPPER(TRIM($A824)),"Á","A"),"É","E"),"Í","I"),"Ó","O"),"Ú","U"),"Ñ","N"),"Ü","U"))</f>
        <v/>
      </c>
      <c r="Z824" s="26" t="str">
        <f aca="false">IF($Y824="","",LEFT($Y824,1)&amp;" "&amp;TRIM(RIGHT(SUBSTITUTE($Y824," ",REPT(" ",50)),50)))</f>
        <v/>
      </c>
      <c r="AA824" s="27" t="str">
        <f aca="false">IF($AF824="","",IF(COUNTIF(Validation!$U$19:$U$178,$AF824)&gt;0,"OK","NO MATCH"))</f>
        <v/>
      </c>
      <c r="AB824" s="27" t="str">
        <f aca="false">IF($W824=0,"",IF(AND($W824&gt;=Validation!$B$3,$W824&lt;=Validation!$C$3),"Yes","No"))</f>
        <v/>
      </c>
      <c r="AC824" s="26" t="str">
        <f aca="false">IF($A824="","",$AF824&amp;"|"&amp;TEXT($W824,"yyyy-mm-dd")&amp;"|"&amp;$J824&amp;"|"&amp;$N824)</f>
        <v/>
      </c>
      <c r="AD824" s="27" t="str">
        <f aca="false">IF($AC824="","",IF(COUNTIF($AC$2:$AC$3000,$AC824)&gt;1,"REVIEW","OK"))</f>
        <v/>
      </c>
      <c r="AE824" s="27" t="str">
        <f aca="false">IF(OR($W824=0,$O824=""),"",IF(IFERROR(IF(ISNUMBER($O824),INT($O824),DATE(VALUE(MID(SUBSTITUTE(LEFT($O824,FIND(" ",$O824&amp;" ")-1),"/",REPT(" ",20)),41,20)),VALUE(LEFT(SUBSTITUTE(LEFT($O824,FIND(" ",$O824&amp;" ")-1),"/",REPT(" ",20)),20)),VALUE(MID(SUBSTITUTE(LEFT($O824,FIND(" ",$O824&amp;" ")-1),"/",REPT(" ",20)),21,20)))),0)&gt;$W824,"Late","Same day"))</f>
        <v/>
      </c>
      <c r="AF824" s="26" t="str">
        <f aca="false">IF($A824="","",IFERROR(INDEX(Validation!$C$193:$C$217,MATCH($A824,Validation!$A$193:$A$217,0)),IF(COUNTIF(Validation!$U$19:$U$178,$Z824)&gt;0,$Z824,IF(COUNTIF(Validation!$S$19:$S$178,$AI824)=1,INDEX(Validation!$U$19:$U$178,MATCH($AI824,Validation!$S$19:$S$178,0)),$Z824))))</f>
        <v/>
      </c>
      <c r="AG824" s="27" t="str">
        <f aca="false">IF(COUNTA($A824:$U824)=0,"",IF($A824="","No name",IF($F824="","No date",IF($W824=0,"Date ilegible",IF(NOT(ISNUMBER($N824)),"Hours no numéricas",IF($AA824="NO MATCH","Person no identificada","OK"))))))</f>
        <v/>
      </c>
      <c r="AH824" s="27" t="str">
        <f aca="false">IF($W824=0,"No date",IF($W824&lt;Validation!$B$3,"Before period",IF($W824&gt;Validation!$C$3,"After period","In period")))</f>
        <v>No date</v>
      </c>
      <c r="AI824" s="26" t="str">
        <f aca="false">IF($Y824="","",TRIM(RIGHT(SUBSTITUTE($Y824," ",REPT(" ",50)),50)))</f>
        <v/>
      </c>
      <c r="AJ824" s="27" t="str">
        <f aca="false">IF($A824="","",IF(NOT(ISERROR(MATCH($A824,Validation!$A$193:$A$217,0))),"Manual mapping",IF(COUNTIF(Validation!$U$19:$U$178,$Z824)&gt;0,"Direct",IF(COUNTIF(Validation!$S$19:$S$178,$AI824)=1,"By surname","Unresolved"))))</f>
        <v/>
      </c>
      <c r="AK824" s="28" t="str">
        <f aca="false">IF($L824="","",IF(MATCH($L824,$L$2:$L$3000,0)&lt;&gt;ROW()-1,"",COUNT($AK$1:$AK823)+1))</f>
        <v/>
      </c>
      <c r="AL824" s="28" t="str">
        <f aca="false">IF($G824="","",IF(MATCH($G824,$G$2:$G$3000,0)&lt;&gt;ROW()-1,"",COUNT($AL$1:$AL823)+1))</f>
        <v/>
      </c>
      <c r="AM824" s="28" t="str">
        <f aca="false">IF($H824="","",IF(MATCH($H824,$H$2:$H$3000,0)&lt;&gt;ROW()-1,"",COUNT($AM$1:$AM823)+1))</f>
        <v/>
      </c>
      <c r="AN824" s="28" t="str">
        <f aca="false">IF($I824="","",IF(MATCH($I824,$I$2:$I$3000,0)&lt;&gt;ROW()-1,"",COUNT($AN$1:$AN823)+1))</f>
        <v/>
      </c>
      <c r="AO824" s="28" t="str">
        <f aca="false">IF($Q824="","",IF(MATCH($Q824,$Q$2:$Q$3000,0)&lt;&gt;ROW()-1,"",COUNT($AO$1:$AO823)+1))</f>
        <v/>
      </c>
    </row>
    <row r="825" customFormat="false" ht="12.75" hidden="false" customHeight="true" outlineLevel="0" collapsed="false">
      <c r="W825" s="24" t="n">
        <f aca="false">IF($F825="",0,IFERROR(IF(ISNUMBER($F825),INT($F825),DATE(VALUE(MID(SUBSTITUTE(LEFT($F825,FIND(" ",$F825&amp;" ")-1),"/",REPT(" ",20)),41,20)),VALUE(LEFT(SUBSTITUTE(LEFT($F825,FIND(" ",$F825&amp;" ")-1),"/",REPT(" ",20)),20)),VALUE(MID(SUBSTITUTE(LEFT($F825,FIND(" ",$F825&amp;" ")-1),"/",REPT(" ",20)),21,20)))),0))</f>
        <v>0</v>
      </c>
      <c r="X825" s="25" t="str">
        <f aca="false">IF(ISNUMBER($N825),$N825*Validation!$B$5,"")</f>
        <v/>
      </c>
      <c r="Y825" s="26" t="str">
        <f aca="false">IF($A825="","",SUBSTITUTE(SUBSTITUTE(SUBSTITUTE(SUBSTITUTE(SUBSTITUTE(SUBSTITUTE(SUBSTITUTE(UPPER(TRIM($A825)),"Á","A"),"É","E"),"Í","I"),"Ó","O"),"Ú","U"),"Ñ","N"),"Ü","U"))</f>
        <v/>
      </c>
      <c r="Z825" s="26" t="str">
        <f aca="false">IF($Y825="","",LEFT($Y825,1)&amp;" "&amp;TRIM(RIGHT(SUBSTITUTE($Y825," ",REPT(" ",50)),50)))</f>
        <v/>
      </c>
      <c r="AA825" s="27" t="str">
        <f aca="false">IF($AF825="","",IF(COUNTIF(Validation!$U$19:$U$178,$AF825)&gt;0,"OK","NO MATCH"))</f>
        <v/>
      </c>
      <c r="AB825" s="27" t="str">
        <f aca="false">IF($W825=0,"",IF(AND($W825&gt;=Validation!$B$3,$W825&lt;=Validation!$C$3),"Yes","No"))</f>
        <v/>
      </c>
      <c r="AC825" s="26" t="str">
        <f aca="false">IF($A825="","",$AF825&amp;"|"&amp;TEXT($W825,"yyyy-mm-dd")&amp;"|"&amp;$J825&amp;"|"&amp;$N825)</f>
        <v/>
      </c>
      <c r="AD825" s="27" t="str">
        <f aca="false">IF($AC825="","",IF(COUNTIF($AC$2:$AC$3000,$AC825)&gt;1,"REVIEW","OK"))</f>
        <v/>
      </c>
      <c r="AE825" s="27" t="str">
        <f aca="false">IF(OR($W825=0,$O825=""),"",IF(IFERROR(IF(ISNUMBER($O825),INT($O825),DATE(VALUE(MID(SUBSTITUTE(LEFT($O825,FIND(" ",$O825&amp;" ")-1),"/",REPT(" ",20)),41,20)),VALUE(LEFT(SUBSTITUTE(LEFT($O825,FIND(" ",$O825&amp;" ")-1),"/",REPT(" ",20)),20)),VALUE(MID(SUBSTITUTE(LEFT($O825,FIND(" ",$O825&amp;" ")-1),"/",REPT(" ",20)),21,20)))),0)&gt;$W825,"Late","Same day"))</f>
        <v/>
      </c>
      <c r="AF825" s="26" t="str">
        <f aca="false">IF($A825="","",IFERROR(INDEX(Validation!$C$193:$C$217,MATCH($A825,Validation!$A$193:$A$217,0)),IF(COUNTIF(Validation!$U$19:$U$178,$Z825)&gt;0,$Z825,IF(COUNTIF(Validation!$S$19:$S$178,$AI825)=1,INDEX(Validation!$U$19:$U$178,MATCH($AI825,Validation!$S$19:$S$178,0)),$Z825))))</f>
        <v/>
      </c>
      <c r="AG825" s="27" t="str">
        <f aca="false">IF(COUNTA($A825:$U825)=0,"",IF($A825="","No name",IF($F825="","No date",IF($W825=0,"Date ilegible",IF(NOT(ISNUMBER($N825)),"Hours no numéricas",IF($AA825="NO MATCH","Person no identificada","OK"))))))</f>
        <v/>
      </c>
      <c r="AH825" s="27" t="str">
        <f aca="false">IF($W825=0,"No date",IF($W825&lt;Validation!$B$3,"Before period",IF($W825&gt;Validation!$C$3,"After period","In period")))</f>
        <v>No date</v>
      </c>
      <c r="AI825" s="26" t="str">
        <f aca="false">IF($Y825="","",TRIM(RIGHT(SUBSTITUTE($Y825," ",REPT(" ",50)),50)))</f>
        <v/>
      </c>
      <c r="AJ825" s="27" t="str">
        <f aca="false">IF($A825="","",IF(NOT(ISERROR(MATCH($A825,Validation!$A$193:$A$217,0))),"Manual mapping",IF(COUNTIF(Validation!$U$19:$U$178,$Z825)&gt;0,"Direct",IF(COUNTIF(Validation!$S$19:$S$178,$AI825)=1,"By surname","Unresolved"))))</f>
        <v/>
      </c>
      <c r="AK825" s="28" t="str">
        <f aca="false">IF($L825="","",IF(MATCH($L825,$L$2:$L$3000,0)&lt;&gt;ROW()-1,"",COUNT($AK$1:$AK824)+1))</f>
        <v/>
      </c>
      <c r="AL825" s="28" t="str">
        <f aca="false">IF($G825="","",IF(MATCH($G825,$G$2:$G$3000,0)&lt;&gt;ROW()-1,"",COUNT($AL$1:$AL824)+1))</f>
        <v/>
      </c>
      <c r="AM825" s="28" t="str">
        <f aca="false">IF($H825="","",IF(MATCH($H825,$H$2:$H$3000,0)&lt;&gt;ROW()-1,"",COUNT($AM$1:$AM824)+1))</f>
        <v/>
      </c>
      <c r="AN825" s="28" t="str">
        <f aca="false">IF($I825="","",IF(MATCH($I825,$I$2:$I$3000,0)&lt;&gt;ROW()-1,"",COUNT($AN$1:$AN824)+1))</f>
        <v/>
      </c>
      <c r="AO825" s="28" t="str">
        <f aca="false">IF($Q825="","",IF(MATCH($Q825,$Q$2:$Q$3000,0)&lt;&gt;ROW()-1,"",COUNT($AO$1:$AO824)+1))</f>
        <v/>
      </c>
    </row>
    <row r="826" customFormat="false" ht="12.75" hidden="false" customHeight="true" outlineLevel="0" collapsed="false">
      <c r="W826" s="24" t="n">
        <f aca="false">IF($F826="",0,IFERROR(IF(ISNUMBER($F826),INT($F826),DATE(VALUE(MID(SUBSTITUTE(LEFT($F826,FIND(" ",$F826&amp;" ")-1),"/",REPT(" ",20)),41,20)),VALUE(LEFT(SUBSTITUTE(LEFT($F826,FIND(" ",$F826&amp;" ")-1),"/",REPT(" ",20)),20)),VALUE(MID(SUBSTITUTE(LEFT($F826,FIND(" ",$F826&amp;" ")-1),"/",REPT(" ",20)),21,20)))),0))</f>
        <v>0</v>
      </c>
      <c r="X826" s="25" t="str">
        <f aca="false">IF(ISNUMBER($N826),$N826*Validation!$B$5,"")</f>
        <v/>
      </c>
      <c r="Y826" s="26" t="str">
        <f aca="false">IF($A826="","",SUBSTITUTE(SUBSTITUTE(SUBSTITUTE(SUBSTITUTE(SUBSTITUTE(SUBSTITUTE(SUBSTITUTE(UPPER(TRIM($A826)),"Á","A"),"É","E"),"Í","I"),"Ó","O"),"Ú","U"),"Ñ","N"),"Ü","U"))</f>
        <v/>
      </c>
      <c r="Z826" s="26" t="str">
        <f aca="false">IF($Y826="","",LEFT($Y826,1)&amp;" "&amp;TRIM(RIGHT(SUBSTITUTE($Y826," ",REPT(" ",50)),50)))</f>
        <v/>
      </c>
      <c r="AA826" s="27" t="str">
        <f aca="false">IF($AF826="","",IF(COUNTIF(Validation!$U$19:$U$178,$AF826)&gt;0,"OK","NO MATCH"))</f>
        <v/>
      </c>
      <c r="AB826" s="27" t="str">
        <f aca="false">IF($W826=0,"",IF(AND($W826&gt;=Validation!$B$3,$W826&lt;=Validation!$C$3),"Yes","No"))</f>
        <v/>
      </c>
      <c r="AC826" s="26" t="str">
        <f aca="false">IF($A826="","",$AF826&amp;"|"&amp;TEXT($W826,"yyyy-mm-dd")&amp;"|"&amp;$J826&amp;"|"&amp;$N826)</f>
        <v/>
      </c>
      <c r="AD826" s="27" t="str">
        <f aca="false">IF($AC826="","",IF(COUNTIF($AC$2:$AC$3000,$AC826)&gt;1,"REVIEW","OK"))</f>
        <v/>
      </c>
      <c r="AE826" s="27" t="str">
        <f aca="false">IF(OR($W826=0,$O826=""),"",IF(IFERROR(IF(ISNUMBER($O826),INT($O826),DATE(VALUE(MID(SUBSTITUTE(LEFT($O826,FIND(" ",$O826&amp;" ")-1),"/",REPT(" ",20)),41,20)),VALUE(LEFT(SUBSTITUTE(LEFT($O826,FIND(" ",$O826&amp;" ")-1),"/",REPT(" ",20)),20)),VALUE(MID(SUBSTITUTE(LEFT($O826,FIND(" ",$O826&amp;" ")-1),"/",REPT(" ",20)),21,20)))),0)&gt;$W826,"Late","Same day"))</f>
        <v/>
      </c>
      <c r="AF826" s="26" t="str">
        <f aca="false">IF($A826="","",IFERROR(INDEX(Validation!$C$193:$C$217,MATCH($A826,Validation!$A$193:$A$217,0)),IF(COUNTIF(Validation!$U$19:$U$178,$Z826)&gt;0,$Z826,IF(COUNTIF(Validation!$S$19:$S$178,$AI826)=1,INDEX(Validation!$U$19:$U$178,MATCH($AI826,Validation!$S$19:$S$178,0)),$Z826))))</f>
        <v/>
      </c>
      <c r="AG826" s="27" t="str">
        <f aca="false">IF(COUNTA($A826:$U826)=0,"",IF($A826="","No name",IF($F826="","No date",IF($W826=0,"Date ilegible",IF(NOT(ISNUMBER($N826)),"Hours no numéricas",IF($AA826="NO MATCH","Person no identificada","OK"))))))</f>
        <v/>
      </c>
      <c r="AH826" s="27" t="str">
        <f aca="false">IF($W826=0,"No date",IF($W826&lt;Validation!$B$3,"Before period",IF($W826&gt;Validation!$C$3,"After period","In period")))</f>
        <v>No date</v>
      </c>
      <c r="AI826" s="26" t="str">
        <f aca="false">IF($Y826="","",TRIM(RIGHT(SUBSTITUTE($Y826," ",REPT(" ",50)),50)))</f>
        <v/>
      </c>
      <c r="AJ826" s="27" t="str">
        <f aca="false">IF($A826="","",IF(NOT(ISERROR(MATCH($A826,Validation!$A$193:$A$217,0))),"Manual mapping",IF(COUNTIF(Validation!$U$19:$U$178,$Z826)&gt;0,"Direct",IF(COUNTIF(Validation!$S$19:$S$178,$AI826)=1,"By surname","Unresolved"))))</f>
        <v/>
      </c>
      <c r="AK826" s="28" t="str">
        <f aca="false">IF($L826="","",IF(MATCH($L826,$L$2:$L$3000,0)&lt;&gt;ROW()-1,"",COUNT($AK$1:$AK825)+1))</f>
        <v/>
      </c>
      <c r="AL826" s="28" t="str">
        <f aca="false">IF($G826="","",IF(MATCH($G826,$G$2:$G$3000,0)&lt;&gt;ROW()-1,"",COUNT($AL$1:$AL825)+1))</f>
        <v/>
      </c>
      <c r="AM826" s="28" t="str">
        <f aca="false">IF($H826="","",IF(MATCH($H826,$H$2:$H$3000,0)&lt;&gt;ROW()-1,"",COUNT($AM$1:$AM825)+1))</f>
        <v/>
      </c>
      <c r="AN826" s="28" t="str">
        <f aca="false">IF($I826="","",IF(MATCH($I826,$I$2:$I$3000,0)&lt;&gt;ROW()-1,"",COUNT($AN$1:$AN825)+1))</f>
        <v/>
      </c>
      <c r="AO826" s="28" t="str">
        <f aca="false">IF($Q826="","",IF(MATCH($Q826,$Q$2:$Q$3000,0)&lt;&gt;ROW()-1,"",COUNT($AO$1:$AO825)+1))</f>
        <v/>
      </c>
    </row>
    <row r="827" customFormat="false" ht="12.75" hidden="false" customHeight="true" outlineLevel="0" collapsed="false">
      <c r="W827" s="24" t="n">
        <f aca="false">IF($F827="",0,IFERROR(IF(ISNUMBER($F827),INT($F827),DATE(VALUE(MID(SUBSTITUTE(LEFT($F827,FIND(" ",$F827&amp;" ")-1),"/",REPT(" ",20)),41,20)),VALUE(LEFT(SUBSTITUTE(LEFT($F827,FIND(" ",$F827&amp;" ")-1),"/",REPT(" ",20)),20)),VALUE(MID(SUBSTITUTE(LEFT($F827,FIND(" ",$F827&amp;" ")-1),"/",REPT(" ",20)),21,20)))),0))</f>
        <v>0</v>
      </c>
      <c r="X827" s="25" t="str">
        <f aca="false">IF(ISNUMBER($N827),$N827*Validation!$B$5,"")</f>
        <v/>
      </c>
      <c r="Y827" s="26" t="str">
        <f aca="false">IF($A827="","",SUBSTITUTE(SUBSTITUTE(SUBSTITUTE(SUBSTITUTE(SUBSTITUTE(SUBSTITUTE(SUBSTITUTE(UPPER(TRIM($A827)),"Á","A"),"É","E"),"Í","I"),"Ó","O"),"Ú","U"),"Ñ","N"),"Ü","U"))</f>
        <v/>
      </c>
      <c r="Z827" s="26" t="str">
        <f aca="false">IF($Y827="","",LEFT($Y827,1)&amp;" "&amp;TRIM(RIGHT(SUBSTITUTE($Y827," ",REPT(" ",50)),50)))</f>
        <v/>
      </c>
      <c r="AA827" s="27" t="str">
        <f aca="false">IF($AF827="","",IF(COUNTIF(Validation!$U$19:$U$178,$AF827)&gt;0,"OK","NO MATCH"))</f>
        <v/>
      </c>
      <c r="AB827" s="27" t="str">
        <f aca="false">IF($W827=0,"",IF(AND($W827&gt;=Validation!$B$3,$W827&lt;=Validation!$C$3),"Yes","No"))</f>
        <v/>
      </c>
      <c r="AC827" s="26" t="str">
        <f aca="false">IF($A827="","",$AF827&amp;"|"&amp;TEXT($W827,"yyyy-mm-dd")&amp;"|"&amp;$J827&amp;"|"&amp;$N827)</f>
        <v/>
      </c>
      <c r="AD827" s="27" t="str">
        <f aca="false">IF($AC827="","",IF(COUNTIF($AC$2:$AC$3000,$AC827)&gt;1,"REVIEW","OK"))</f>
        <v/>
      </c>
      <c r="AE827" s="27" t="str">
        <f aca="false">IF(OR($W827=0,$O827=""),"",IF(IFERROR(IF(ISNUMBER($O827),INT($O827),DATE(VALUE(MID(SUBSTITUTE(LEFT($O827,FIND(" ",$O827&amp;" ")-1),"/",REPT(" ",20)),41,20)),VALUE(LEFT(SUBSTITUTE(LEFT($O827,FIND(" ",$O827&amp;" ")-1),"/",REPT(" ",20)),20)),VALUE(MID(SUBSTITUTE(LEFT($O827,FIND(" ",$O827&amp;" ")-1),"/",REPT(" ",20)),21,20)))),0)&gt;$W827,"Late","Same day"))</f>
        <v/>
      </c>
      <c r="AF827" s="26" t="str">
        <f aca="false">IF($A827="","",IFERROR(INDEX(Validation!$C$193:$C$217,MATCH($A827,Validation!$A$193:$A$217,0)),IF(COUNTIF(Validation!$U$19:$U$178,$Z827)&gt;0,$Z827,IF(COUNTIF(Validation!$S$19:$S$178,$AI827)=1,INDEX(Validation!$U$19:$U$178,MATCH($AI827,Validation!$S$19:$S$178,0)),$Z827))))</f>
        <v/>
      </c>
      <c r="AG827" s="27" t="str">
        <f aca="false">IF(COUNTA($A827:$U827)=0,"",IF($A827="","No name",IF($F827="","No date",IF($W827=0,"Date ilegible",IF(NOT(ISNUMBER($N827)),"Hours no numéricas",IF($AA827="NO MATCH","Person no identificada","OK"))))))</f>
        <v/>
      </c>
      <c r="AH827" s="27" t="str">
        <f aca="false">IF($W827=0,"No date",IF($W827&lt;Validation!$B$3,"Before period",IF($W827&gt;Validation!$C$3,"After period","In period")))</f>
        <v>No date</v>
      </c>
      <c r="AI827" s="26" t="str">
        <f aca="false">IF($Y827="","",TRIM(RIGHT(SUBSTITUTE($Y827," ",REPT(" ",50)),50)))</f>
        <v/>
      </c>
      <c r="AJ827" s="27" t="str">
        <f aca="false">IF($A827="","",IF(NOT(ISERROR(MATCH($A827,Validation!$A$193:$A$217,0))),"Manual mapping",IF(COUNTIF(Validation!$U$19:$U$178,$Z827)&gt;0,"Direct",IF(COUNTIF(Validation!$S$19:$S$178,$AI827)=1,"By surname","Unresolved"))))</f>
        <v/>
      </c>
      <c r="AK827" s="28" t="str">
        <f aca="false">IF($L827="","",IF(MATCH($L827,$L$2:$L$3000,0)&lt;&gt;ROW()-1,"",COUNT($AK$1:$AK826)+1))</f>
        <v/>
      </c>
      <c r="AL827" s="28" t="str">
        <f aca="false">IF($G827="","",IF(MATCH($G827,$G$2:$G$3000,0)&lt;&gt;ROW()-1,"",COUNT($AL$1:$AL826)+1))</f>
        <v/>
      </c>
      <c r="AM827" s="28" t="str">
        <f aca="false">IF($H827="","",IF(MATCH($H827,$H$2:$H$3000,0)&lt;&gt;ROW()-1,"",COUNT($AM$1:$AM826)+1))</f>
        <v/>
      </c>
      <c r="AN827" s="28" t="str">
        <f aca="false">IF($I827="","",IF(MATCH($I827,$I$2:$I$3000,0)&lt;&gt;ROW()-1,"",COUNT($AN$1:$AN826)+1))</f>
        <v/>
      </c>
      <c r="AO827" s="28" t="str">
        <f aca="false">IF($Q827="","",IF(MATCH($Q827,$Q$2:$Q$3000,0)&lt;&gt;ROW()-1,"",COUNT($AO$1:$AO826)+1))</f>
        <v/>
      </c>
    </row>
    <row r="828" customFormat="false" ht="12.75" hidden="false" customHeight="true" outlineLevel="0" collapsed="false">
      <c r="W828" s="24" t="n">
        <f aca="false">IF($F828="",0,IFERROR(IF(ISNUMBER($F828),INT($F828),DATE(VALUE(MID(SUBSTITUTE(LEFT($F828,FIND(" ",$F828&amp;" ")-1),"/",REPT(" ",20)),41,20)),VALUE(LEFT(SUBSTITUTE(LEFT($F828,FIND(" ",$F828&amp;" ")-1),"/",REPT(" ",20)),20)),VALUE(MID(SUBSTITUTE(LEFT($F828,FIND(" ",$F828&amp;" ")-1),"/",REPT(" ",20)),21,20)))),0))</f>
        <v>0</v>
      </c>
      <c r="X828" s="25" t="str">
        <f aca="false">IF(ISNUMBER($N828),$N828*Validation!$B$5,"")</f>
        <v/>
      </c>
      <c r="Y828" s="26" t="str">
        <f aca="false">IF($A828="","",SUBSTITUTE(SUBSTITUTE(SUBSTITUTE(SUBSTITUTE(SUBSTITUTE(SUBSTITUTE(SUBSTITUTE(UPPER(TRIM($A828)),"Á","A"),"É","E"),"Í","I"),"Ó","O"),"Ú","U"),"Ñ","N"),"Ü","U"))</f>
        <v/>
      </c>
      <c r="Z828" s="26" t="str">
        <f aca="false">IF($Y828="","",LEFT($Y828,1)&amp;" "&amp;TRIM(RIGHT(SUBSTITUTE($Y828," ",REPT(" ",50)),50)))</f>
        <v/>
      </c>
      <c r="AA828" s="27" t="str">
        <f aca="false">IF($AF828="","",IF(COUNTIF(Validation!$U$19:$U$178,$AF828)&gt;0,"OK","NO MATCH"))</f>
        <v/>
      </c>
      <c r="AB828" s="27" t="str">
        <f aca="false">IF($W828=0,"",IF(AND($W828&gt;=Validation!$B$3,$W828&lt;=Validation!$C$3),"Yes","No"))</f>
        <v/>
      </c>
      <c r="AC828" s="26" t="str">
        <f aca="false">IF($A828="","",$AF828&amp;"|"&amp;TEXT($W828,"yyyy-mm-dd")&amp;"|"&amp;$J828&amp;"|"&amp;$N828)</f>
        <v/>
      </c>
      <c r="AD828" s="27" t="str">
        <f aca="false">IF($AC828="","",IF(COUNTIF($AC$2:$AC$3000,$AC828)&gt;1,"REVIEW","OK"))</f>
        <v/>
      </c>
      <c r="AE828" s="27" t="str">
        <f aca="false">IF(OR($W828=0,$O828=""),"",IF(IFERROR(IF(ISNUMBER($O828),INT($O828),DATE(VALUE(MID(SUBSTITUTE(LEFT($O828,FIND(" ",$O828&amp;" ")-1),"/",REPT(" ",20)),41,20)),VALUE(LEFT(SUBSTITUTE(LEFT($O828,FIND(" ",$O828&amp;" ")-1),"/",REPT(" ",20)),20)),VALUE(MID(SUBSTITUTE(LEFT($O828,FIND(" ",$O828&amp;" ")-1),"/",REPT(" ",20)),21,20)))),0)&gt;$W828,"Late","Same day"))</f>
        <v/>
      </c>
      <c r="AF828" s="26" t="str">
        <f aca="false">IF($A828="","",IFERROR(INDEX(Validation!$C$193:$C$217,MATCH($A828,Validation!$A$193:$A$217,0)),IF(COUNTIF(Validation!$U$19:$U$178,$Z828)&gt;0,$Z828,IF(COUNTIF(Validation!$S$19:$S$178,$AI828)=1,INDEX(Validation!$U$19:$U$178,MATCH($AI828,Validation!$S$19:$S$178,0)),$Z828))))</f>
        <v/>
      </c>
      <c r="AG828" s="27" t="str">
        <f aca="false">IF(COUNTA($A828:$U828)=0,"",IF($A828="","No name",IF($F828="","No date",IF($W828=0,"Date ilegible",IF(NOT(ISNUMBER($N828)),"Hours no numéricas",IF($AA828="NO MATCH","Person no identificada","OK"))))))</f>
        <v/>
      </c>
      <c r="AH828" s="27" t="str">
        <f aca="false">IF($W828=0,"No date",IF($W828&lt;Validation!$B$3,"Before period",IF($W828&gt;Validation!$C$3,"After period","In period")))</f>
        <v>No date</v>
      </c>
      <c r="AI828" s="26" t="str">
        <f aca="false">IF($Y828="","",TRIM(RIGHT(SUBSTITUTE($Y828," ",REPT(" ",50)),50)))</f>
        <v/>
      </c>
      <c r="AJ828" s="27" t="str">
        <f aca="false">IF($A828="","",IF(NOT(ISERROR(MATCH($A828,Validation!$A$193:$A$217,0))),"Manual mapping",IF(COUNTIF(Validation!$U$19:$U$178,$Z828)&gt;0,"Direct",IF(COUNTIF(Validation!$S$19:$S$178,$AI828)=1,"By surname","Unresolved"))))</f>
        <v/>
      </c>
      <c r="AK828" s="28" t="str">
        <f aca="false">IF($L828="","",IF(MATCH($L828,$L$2:$L$3000,0)&lt;&gt;ROW()-1,"",COUNT($AK$1:$AK827)+1))</f>
        <v/>
      </c>
      <c r="AL828" s="28" t="str">
        <f aca="false">IF($G828="","",IF(MATCH($G828,$G$2:$G$3000,0)&lt;&gt;ROW()-1,"",COUNT($AL$1:$AL827)+1))</f>
        <v/>
      </c>
      <c r="AM828" s="28" t="str">
        <f aca="false">IF($H828="","",IF(MATCH($H828,$H$2:$H$3000,0)&lt;&gt;ROW()-1,"",COUNT($AM$1:$AM827)+1))</f>
        <v/>
      </c>
      <c r="AN828" s="28" t="str">
        <f aca="false">IF($I828="","",IF(MATCH($I828,$I$2:$I$3000,0)&lt;&gt;ROW()-1,"",COUNT($AN$1:$AN827)+1))</f>
        <v/>
      </c>
      <c r="AO828" s="28" t="str">
        <f aca="false">IF($Q828="","",IF(MATCH($Q828,$Q$2:$Q$3000,0)&lt;&gt;ROW()-1,"",COUNT($AO$1:$AO827)+1))</f>
        <v/>
      </c>
    </row>
    <row r="829" customFormat="false" ht="12.75" hidden="false" customHeight="true" outlineLevel="0" collapsed="false">
      <c r="W829" s="24" t="n">
        <f aca="false">IF($F829="",0,IFERROR(IF(ISNUMBER($F829),INT($F829),DATE(VALUE(MID(SUBSTITUTE(LEFT($F829,FIND(" ",$F829&amp;" ")-1),"/",REPT(" ",20)),41,20)),VALUE(LEFT(SUBSTITUTE(LEFT($F829,FIND(" ",$F829&amp;" ")-1),"/",REPT(" ",20)),20)),VALUE(MID(SUBSTITUTE(LEFT($F829,FIND(" ",$F829&amp;" ")-1),"/",REPT(" ",20)),21,20)))),0))</f>
        <v>0</v>
      </c>
      <c r="X829" s="25" t="str">
        <f aca="false">IF(ISNUMBER($N829),$N829*Validation!$B$5,"")</f>
        <v/>
      </c>
      <c r="Y829" s="26" t="str">
        <f aca="false">IF($A829="","",SUBSTITUTE(SUBSTITUTE(SUBSTITUTE(SUBSTITUTE(SUBSTITUTE(SUBSTITUTE(SUBSTITUTE(UPPER(TRIM($A829)),"Á","A"),"É","E"),"Í","I"),"Ó","O"),"Ú","U"),"Ñ","N"),"Ü","U"))</f>
        <v/>
      </c>
      <c r="Z829" s="26" t="str">
        <f aca="false">IF($Y829="","",LEFT($Y829,1)&amp;" "&amp;TRIM(RIGHT(SUBSTITUTE($Y829," ",REPT(" ",50)),50)))</f>
        <v/>
      </c>
      <c r="AA829" s="27" t="str">
        <f aca="false">IF($AF829="","",IF(COUNTIF(Validation!$U$19:$U$178,$AF829)&gt;0,"OK","NO MATCH"))</f>
        <v/>
      </c>
      <c r="AB829" s="27" t="str">
        <f aca="false">IF($W829=0,"",IF(AND($W829&gt;=Validation!$B$3,$W829&lt;=Validation!$C$3),"Yes","No"))</f>
        <v/>
      </c>
      <c r="AC829" s="26" t="str">
        <f aca="false">IF($A829="","",$AF829&amp;"|"&amp;TEXT($W829,"yyyy-mm-dd")&amp;"|"&amp;$J829&amp;"|"&amp;$N829)</f>
        <v/>
      </c>
      <c r="AD829" s="27" t="str">
        <f aca="false">IF($AC829="","",IF(COUNTIF($AC$2:$AC$3000,$AC829)&gt;1,"REVIEW","OK"))</f>
        <v/>
      </c>
      <c r="AE829" s="27" t="str">
        <f aca="false">IF(OR($W829=0,$O829=""),"",IF(IFERROR(IF(ISNUMBER($O829),INT($O829),DATE(VALUE(MID(SUBSTITUTE(LEFT($O829,FIND(" ",$O829&amp;" ")-1),"/",REPT(" ",20)),41,20)),VALUE(LEFT(SUBSTITUTE(LEFT($O829,FIND(" ",$O829&amp;" ")-1),"/",REPT(" ",20)),20)),VALUE(MID(SUBSTITUTE(LEFT($O829,FIND(" ",$O829&amp;" ")-1),"/",REPT(" ",20)),21,20)))),0)&gt;$W829,"Late","Same day"))</f>
        <v/>
      </c>
      <c r="AF829" s="26" t="str">
        <f aca="false">IF($A829="","",IFERROR(INDEX(Validation!$C$193:$C$217,MATCH($A829,Validation!$A$193:$A$217,0)),IF(COUNTIF(Validation!$U$19:$U$178,$Z829)&gt;0,$Z829,IF(COUNTIF(Validation!$S$19:$S$178,$AI829)=1,INDEX(Validation!$U$19:$U$178,MATCH($AI829,Validation!$S$19:$S$178,0)),$Z829))))</f>
        <v/>
      </c>
      <c r="AG829" s="27" t="str">
        <f aca="false">IF(COUNTA($A829:$U829)=0,"",IF($A829="","No name",IF($F829="","No date",IF($W829=0,"Date ilegible",IF(NOT(ISNUMBER($N829)),"Hours no numéricas",IF($AA829="NO MATCH","Person no identificada","OK"))))))</f>
        <v/>
      </c>
      <c r="AH829" s="27" t="str">
        <f aca="false">IF($W829=0,"No date",IF($W829&lt;Validation!$B$3,"Before period",IF($W829&gt;Validation!$C$3,"After period","In period")))</f>
        <v>No date</v>
      </c>
      <c r="AI829" s="26" t="str">
        <f aca="false">IF($Y829="","",TRIM(RIGHT(SUBSTITUTE($Y829," ",REPT(" ",50)),50)))</f>
        <v/>
      </c>
      <c r="AJ829" s="27" t="str">
        <f aca="false">IF($A829="","",IF(NOT(ISERROR(MATCH($A829,Validation!$A$193:$A$217,0))),"Manual mapping",IF(COUNTIF(Validation!$U$19:$U$178,$Z829)&gt;0,"Direct",IF(COUNTIF(Validation!$S$19:$S$178,$AI829)=1,"By surname","Unresolved"))))</f>
        <v/>
      </c>
      <c r="AK829" s="28" t="str">
        <f aca="false">IF($L829="","",IF(MATCH($L829,$L$2:$L$3000,0)&lt;&gt;ROW()-1,"",COUNT($AK$1:$AK828)+1))</f>
        <v/>
      </c>
      <c r="AL829" s="28" t="str">
        <f aca="false">IF($G829="","",IF(MATCH($G829,$G$2:$G$3000,0)&lt;&gt;ROW()-1,"",COUNT($AL$1:$AL828)+1))</f>
        <v/>
      </c>
      <c r="AM829" s="28" t="str">
        <f aca="false">IF($H829="","",IF(MATCH($H829,$H$2:$H$3000,0)&lt;&gt;ROW()-1,"",COUNT($AM$1:$AM828)+1))</f>
        <v/>
      </c>
      <c r="AN829" s="28" t="str">
        <f aca="false">IF($I829="","",IF(MATCH($I829,$I$2:$I$3000,0)&lt;&gt;ROW()-1,"",COUNT($AN$1:$AN828)+1))</f>
        <v/>
      </c>
      <c r="AO829" s="28" t="str">
        <f aca="false">IF($Q829="","",IF(MATCH($Q829,$Q$2:$Q$3000,0)&lt;&gt;ROW()-1,"",COUNT($AO$1:$AO828)+1))</f>
        <v/>
      </c>
    </row>
    <row r="830" customFormat="false" ht="12.75" hidden="false" customHeight="true" outlineLevel="0" collapsed="false">
      <c r="W830" s="24" t="n">
        <f aca="false">IF($F830="",0,IFERROR(IF(ISNUMBER($F830),INT($F830),DATE(VALUE(MID(SUBSTITUTE(LEFT($F830,FIND(" ",$F830&amp;" ")-1),"/",REPT(" ",20)),41,20)),VALUE(LEFT(SUBSTITUTE(LEFT($F830,FIND(" ",$F830&amp;" ")-1),"/",REPT(" ",20)),20)),VALUE(MID(SUBSTITUTE(LEFT($F830,FIND(" ",$F830&amp;" ")-1),"/",REPT(" ",20)),21,20)))),0))</f>
        <v>0</v>
      </c>
      <c r="X830" s="25" t="str">
        <f aca="false">IF(ISNUMBER($N830),$N830*Validation!$B$5,"")</f>
        <v/>
      </c>
      <c r="Y830" s="26" t="str">
        <f aca="false">IF($A830="","",SUBSTITUTE(SUBSTITUTE(SUBSTITUTE(SUBSTITUTE(SUBSTITUTE(SUBSTITUTE(SUBSTITUTE(UPPER(TRIM($A830)),"Á","A"),"É","E"),"Í","I"),"Ó","O"),"Ú","U"),"Ñ","N"),"Ü","U"))</f>
        <v/>
      </c>
      <c r="Z830" s="26" t="str">
        <f aca="false">IF($Y830="","",LEFT($Y830,1)&amp;" "&amp;TRIM(RIGHT(SUBSTITUTE($Y830," ",REPT(" ",50)),50)))</f>
        <v/>
      </c>
      <c r="AA830" s="27" t="str">
        <f aca="false">IF($AF830="","",IF(COUNTIF(Validation!$U$19:$U$178,$AF830)&gt;0,"OK","NO MATCH"))</f>
        <v/>
      </c>
      <c r="AB830" s="27" t="str">
        <f aca="false">IF($W830=0,"",IF(AND($W830&gt;=Validation!$B$3,$W830&lt;=Validation!$C$3),"Yes","No"))</f>
        <v/>
      </c>
      <c r="AC830" s="26" t="str">
        <f aca="false">IF($A830="","",$AF830&amp;"|"&amp;TEXT($W830,"yyyy-mm-dd")&amp;"|"&amp;$J830&amp;"|"&amp;$N830)</f>
        <v/>
      </c>
      <c r="AD830" s="27" t="str">
        <f aca="false">IF($AC830="","",IF(COUNTIF($AC$2:$AC$3000,$AC830)&gt;1,"REVIEW","OK"))</f>
        <v/>
      </c>
      <c r="AE830" s="27" t="str">
        <f aca="false">IF(OR($W830=0,$O830=""),"",IF(IFERROR(IF(ISNUMBER($O830),INT($O830),DATE(VALUE(MID(SUBSTITUTE(LEFT($O830,FIND(" ",$O830&amp;" ")-1),"/",REPT(" ",20)),41,20)),VALUE(LEFT(SUBSTITUTE(LEFT($O830,FIND(" ",$O830&amp;" ")-1),"/",REPT(" ",20)),20)),VALUE(MID(SUBSTITUTE(LEFT($O830,FIND(" ",$O830&amp;" ")-1),"/",REPT(" ",20)),21,20)))),0)&gt;$W830,"Late","Same day"))</f>
        <v/>
      </c>
      <c r="AF830" s="26" t="str">
        <f aca="false">IF($A830="","",IFERROR(INDEX(Validation!$C$193:$C$217,MATCH($A830,Validation!$A$193:$A$217,0)),IF(COUNTIF(Validation!$U$19:$U$178,$Z830)&gt;0,$Z830,IF(COUNTIF(Validation!$S$19:$S$178,$AI830)=1,INDEX(Validation!$U$19:$U$178,MATCH($AI830,Validation!$S$19:$S$178,0)),$Z830))))</f>
        <v/>
      </c>
      <c r="AG830" s="27" t="str">
        <f aca="false">IF(COUNTA($A830:$U830)=0,"",IF($A830="","No name",IF($F830="","No date",IF($W830=0,"Date ilegible",IF(NOT(ISNUMBER($N830)),"Hours no numéricas",IF($AA830="NO MATCH","Person no identificada","OK"))))))</f>
        <v/>
      </c>
      <c r="AH830" s="27" t="str">
        <f aca="false">IF($W830=0,"No date",IF($W830&lt;Validation!$B$3,"Before period",IF($W830&gt;Validation!$C$3,"After period","In period")))</f>
        <v>No date</v>
      </c>
      <c r="AI830" s="26" t="str">
        <f aca="false">IF($Y830="","",TRIM(RIGHT(SUBSTITUTE($Y830," ",REPT(" ",50)),50)))</f>
        <v/>
      </c>
      <c r="AJ830" s="27" t="str">
        <f aca="false">IF($A830="","",IF(NOT(ISERROR(MATCH($A830,Validation!$A$193:$A$217,0))),"Manual mapping",IF(COUNTIF(Validation!$U$19:$U$178,$Z830)&gt;0,"Direct",IF(COUNTIF(Validation!$S$19:$S$178,$AI830)=1,"By surname","Unresolved"))))</f>
        <v/>
      </c>
      <c r="AK830" s="28" t="str">
        <f aca="false">IF($L830="","",IF(MATCH($L830,$L$2:$L$3000,0)&lt;&gt;ROW()-1,"",COUNT($AK$1:$AK829)+1))</f>
        <v/>
      </c>
      <c r="AL830" s="28" t="str">
        <f aca="false">IF($G830="","",IF(MATCH($G830,$G$2:$G$3000,0)&lt;&gt;ROW()-1,"",COUNT($AL$1:$AL829)+1))</f>
        <v/>
      </c>
      <c r="AM830" s="28" t="str">
        <f aca="false">IF($H830="","",IF(MATCH($H830,$H$2:$H$3000,0)&lt;&gt;ROW()-1,"",COUNT($AM$1:$AM829)+1))</f>
        <v/>
      </c>
      <c r="AN830" s="28" t="str">
        <f aca="false">IF($I830="","",IF(MATCH($I830,$I$2:$I$3000,0)&lt;&gt;ROW()-1,"",COUNT($AN$1:$AN829)+1))</f>
        <v/>
      </c>
      <c r="AO830" s="28" t="str">
        <f aca="false">IF($Q830="","",IF(MATCH($Q830,$Q$2:$Q$3000,0)&lt;&gt;ROW()-1,"",COUNT($AO$1:$AO829)+1))</f>
        <v/>
      </c>
    </row>
    <row r="831" customFormat="false" ht="12.75" hidden="false" customHeight="true" outlineLevel="0" collapsed="false">
      <c r="W831" s="24" t="n">
        <f aca="false">IF($F831="",0,IFERROR(IF(ISNUMBER($F831),INT($F831),DATE(VALUE(MID(SUBSTITUTE(LEFT($F831,FIND(" ",$F831&amp;" ")-1),"/",REPT(" ",20)),41,20)),VALUE(LEFT(SUBSTITUTE(LEFT($F831,FIND(" ",$F831&amp;" ")-1),"/",REPT(" ",20)),20)),VALUE(MID(SUBSTITUTE(LEFT($F831,FIND(" ",$F831&amp;" ")-1),"/",REPT(" ",20)),21,20)))),0))</f>
        <v>0</v>
      </c>
      <c r="X831" s="25" t="str">
        <f aca="false">IF(ISNUMBER($N831),$N831*Validation!$B$5,"")</f>
        <v/>
      </c>
      <c r="Y831" s="26" t="str">
        <f aca="false">IF($A831="","",SUBSTITUTE(SUBSTITUTE(SUBSTITUTE(SUBSTITUTE(SUBSTITUTE(SUBSTITUTE(SUBSTITUTE(UPPER(TRIM($A831)),"Á","A"),"É","E"),"Í","I"),"Ó","O"),"Ú","U"),"Ñ","N"),"Ü","U"))</f>
        <v/>
      </c>
      <c r="Z831" s="26" t="str">
        <f aca="false">IF($Y831="","",LEFT($Y831,1)&amp;" "&amp;TRIM(RIGHT(SUBSTITUTE($Y831," ",REPT(" ",50)),50)))</f>
        <v/>
      </c>
      <c r="AA831" s="27" t="str">
        <f aca="false">IF($AF831="","",IF(COUNTIF(Validation!$U$19:$U$178,$AF831)&gt;0,"OK","NO MATCH"))</f>
        <v/>
      </c>
      <c r="AB831" s="27" t="str">
        <f aca="false">IF($W831=0,"",IF(AND($W831&gt;=Validation!$B$3,$W831&lt;=Validation!$C$3),"Yes","No"))</f>
        <v/>
      </c>
      <c r="AC831" s="26" t="str">
        <f aca="false">IF($A831="","",$AF831&amp;"|"&amp;TEXT($W831,"yyyy-mm-dd")&amp;"|"&amp;$J831&amp;"|"&amp;$N831)</f>
        <v/>
      </c>
      <c r="AD831" s="27" t="str">
        <f aca="false">IF($AC831="","",IF(COUNTIF($AC$2:$AC$3000,$AC831)&gt;1,"REVIEW","OK"))</f>
        <v/>
      </c>
      <c r="AE831" s="27" t="str">
        <f aca="false">IF(OR($W831=0,$O831=""),"",IF(IFERROR(IF(ISNUMBER($O831),INT($O831),DATE(VALUE(MID(SUBSTITUTE(LEFT($O831,FIND(" ",$O831&amp;" ")-1),"/",REPT(" ",20)),41,20)),VALUE(LEFT(SUBSTITUTE(LEFT($O831,FIND(" ",$O831&amp;" ")-1),"/",REPT(" ",20)),20)),VALUE(MID(SUBSTITUTE(LEFT($O831,FIND(" ",$O831&amp;" ")-1),"/",REPT(" ",20)),21,20)))),0)&gt;$W831,"Late","Same day"))</f>
        <v/>
      </c>
      <c r="AF831" s="26" t="str">
        <f aca="false">IF($A831="","",IFERROR(INDEX(Validation!$C$193:$C$217,MATCH($A831,Validation!$A$193:$A$217,0)),IF(COUNTIF(Validation!$U$19:$U$178,$Z831)&gt;0,$Z831,IF(COUNTIF(Validation!$S$19:$S$178,$AI831)=1,INDEX(Validation!$U$19:$U$178,MATCH($AI831,Validation!$S$19:$S$178,0)),$Z831))))</f>
        <v/>
      </c>
      <c r="AG831" s="27" t="str">
        <f aca="false">IF(COUNTA($A831:$U831)=0,"",IF($A831="","No name",IF($F831="","No date",IF($W831=0,"Date ilegible",IF(NOT(ISNUMBER($N831)),"Hours no numéricas",IF($AA831="NO MATCH","Person no identificada","OK"))))))</f>
        <v/>
      </c>
      <c r="AH831" s="27" t="str">
        <f aca="false">IF($W831=0,"No date",IF($W831&lt;Validation!$B$3,"Before period",IF($W831&gt;Validation!$C$3,"After period","In period")))</f>
        <v>No date</v>
      </c>
      <c r="AI831" s="26" t="str">
        <f aca="false">IF($Y831="","",TRIM(RIGHT(SUBSTITUTE($Y831," ",REPT(" ",50)),50)))</f>
        <v/>
      </c>
      <c r="AJ831" s="27" t="str">
        <f aca="false">IF($A831="","",IF(NOT(ISERROR(MATCH($A831,Validation!$A$193:$A$217,0))),"Manual mapping",IF(COUNTIF(Validation!$U$19:$U$178,$Z831)&gt;0,"Direct",IF(COUNTIF(Validation!$S$19:$S$178,$AI831)=1,"By surname","Unresolved"))))</f>
        <v/>
      </c>
      <c r="AK831" s="28" t="str">
        <f aca="false">IF($L831="","",IF(MATCH($L831,$L$2:$L$3000,0)&lt;&gt;ROW()-1,"",COUNT($AK$1:$AK830)+1))</f>
        <v/>
      </c>
      <c r="AL831" s="28" t="str">
        <f aca="false">IF($G831="","",IF(MATCH($G831,$G$2:$G$3000,0)&lt;&gt;ROW()-1,"",COUNT($AL$1:$AL830)+1))</f>
        <v/>
      </c>
      <c r="AM831" s="28" t="str">
        <f aca="false">IF($H831="","",IF(MATCH($H831,$H$2:$H$3000,0)&lt;&gt;ROW()-1,"",COUNT($AM$1:$AM830)+1))</f>
        <v/>
      </c>
      <c r="AN831" s="28" t="str">
        <f aca="false">IF($I831="","",IF(MATCH($I831,$I$2:$I$3000,0)&lt;&gt;ROW()-1,"",COUNT($AN$1:$AN830)+1))</f>
        <v/>
      </c>
      <c r="AO831" s="28" t="str">
        <f aca="false">IF($Q831="","",IF(MATCH($Q831,$Q$2:$Q$3000,0)&lt;&gt;ROW()-1,"",COUNT($AO$1:$AO830)+1))</f>
        <v/>
      </c>
    </row>
    <row r="832" customFormat="false" ht="12.75" hidden="false" customHeight="true" outlineLevel="0" collapsed="false">
      <c r="W832" s="24" t="n">
        <f aca="false">IF($F832="",0,IFERROR(IF(ISNUMBER($F832),INT($F832),DATE(VALUE(MID(SUBSTITUTE(LEFT($F832,FIND(" ",$F832&amp;" ")-1),"/",REPT(" ",20)),41,20)),VALUE(LEFT(SUBSTITUTE(LEFT($F832,FIND(" ",$F832&amp;" ")-1),"/",REPT(" ",20)),20)),VALUE(MID(SUBSTITUTE(LEFT($F832,FIND(" ",$F832&amp;" ")-1),"/",REPT(" ",20)),21,20)))),0))</f>
        <v>0</v>
      </c>
      <c r="X832" s="25" t="str">
        <f aca="false">IF(ISNUMBER($N832),$N832*Validation!$B$5,"")</f>
        <v/>
      </c>
      <c r="Y832" s="26" t="str">
        <f aca="false">IF($A832="","",SUBSTITUTE(SUBSTITUTE(SUBSTITUTE(SUBSTITUTE(SUBSTITUTE(SUBSTITUTE(SUBSTITUTE(UPPER(TRIM($A832)),"Á","A"),"É","E"),"Í","I"),"Ó","O"),"Ú","U"),"Ñ","N"),"Ü","U"))</f>
        <v/>
      </c>
      <c r="Z832" s="26" t="str">
        <f aca="false">IF($Y832="","",LEFT($Y832,1)&amp;" "&amp;TRIM(RIGHT(SUBSTITUTE($Y832," ",REPT(" ",50)),50)))</f>
        <v/>
      </c>
      <c r="AA832" s="27" t="str">
        <f aca="false">IF($AF832="","",IF(COUNTIF(Validation!$U$19:$U$178,$AF832)&gt;0,"OK","NO MATCH"))</f>
        <v/>
      </c>
      <c r="AB832" s="27" t="str">
        <f aca="false">IF($W832=0,"",IF(AND($W832&gt;=Validation!$B$3,$W832&lt;=Validation!$C$3),"Yes","No"))</f>
        <v/>
      </c>
      <c r="AC832" s="26" t="str">
        <f aca="false">IF($A832="","",$AF832&amp;"|"&amp;TEXT($W832,"yyyy-mm-dd")&amp;"|"&amp;$J832&amp;"|"&amp;$N832)</f>
        <v/>
      </c>
      <c r="AD832" s="27" t="str">
        <f aca="false">IF($AC832="","",IF(COUNTIF($AC$2:$AC$3000,$AC832)&gt;1,"REVIEW","OK"))</f>
        <v/>
      </c>
      <c r="AE832" s="27" t="str">
        <f aca="false">IF(OR($W832=0,$O832=""),"",IF(IFERROR(IF(ISNUMBER($O832),INT($O832),DATE(VALUE(MID(SUBSTITUTE(LEFT($O832,FIND(" ",$O832&amp;" ")-1),"/",REPT(" ",20)),41,20)),VALUE(LEFT(SUBSTITUTE(LEFT($O832,FIND(" ",$O832&amp;" ")-1),"/",REPT(" ",20)),20)),VALUE(MID(SUBSTITUTE(LEFT($O832,FIND(" ",$O832&amp;" ")-1),"/",REPT(" ",20)),21,20)))),0)&gt;$W832,"Late","Same day"))</f>
        <v/>
      </c>
      <c r="AF832" s="26" t="str">
        <f aca="false">IF($A832="","",IFERROR(INDEX(Validation!$C$193:$C$217,MATCH($A832,Validation!$A$193:$A$217,0)),IF(COUNTIF(Validation!$U$19:$U$178,$Z832)&gt;0,$Z832,IF(COUNTIF(Validation!$S$19:$S$178,$AI832)=1,INDEX(Validation!$U$19:$U$178,MATCH($AI832,Validation!$S$19:$S$178,0)),$Z832))))</f>
        <v/>
      </c>
      <c r="AG832" s="27" t="str">
        <f aca="false">IF(COUNTA($A832:$U832)=0,"",IF($A832="","No name",IF($F832="","No date",IF($W832=0,"Date ilegible",IF(NOT(ISNUMBER($N832)),"Hours no numéricas",IF($AA832="NO MATCH","Person no identificada","OK"))))))</f>
        <v/>
      </c>
      <c r="AH832" s="27" t="str">
        <f aca="false">IF($W832=0,"No date",IF($W832&lt;Validation!$B$3,"Before period",IF($W832&gt;Validation!$C$3,"After period","In period")))</f>
        <v>No date</v>
      </c>
      <c r="AI832" s="26" t="str">
        <f aca="false">IF($Y832="","",TRIM(RIGHT(SUBSTITUTE($Y832," ",REPT(" ",50)),50)))</f>
        <v/>
      </c>
      <c r="AJ832" s="27" t="str">
        <f aca="false">IF($A832="","",IF(NOT(ISERROR(MATCH($A832,Validation!$A$193:$A$217,0))),"Manual mapping",IF(COUNTIF(Validation!$U$19:$U$178,$Z832)&gt;0,"Direct",IF(COUNTIF(Validation!$S$19:$S$178,$AI832)=1,"By surname","Unresolved"))))</f>
        <v/>
      </c>
      <c r="AK832" s="28" t="str">
        <f aca="false">IF($L832="","",IF(MATCH($L832,$L$2:$L$3000,0)&lt;&gt;ROW()-1,"",COUNT($AK$1:$AK831)+1))</f>
        <v/>
      </c>
      <c r="AL832" s="28" t="str">
        <f aca="false">IF($G832="","",IF(MATCH($G832,$G$2:$G$3000,0)&lt;&gt;ROW()-1,"",COUNT($AL$1:$AL831)+1))</f>
        <v/>
      </c>
      <c r="AM832" s="28" t="str">
        <f aca="false">IF($H832="","",IF(MATCH($H832,$H$2:$H$3000,0)&lt;&gt;ROW()-1,"",COUNT($AM$1:$AM831)+1))</f>
        <v/>
      </c>
      <c r="AN832" s="28" t="str">
        <f aca="false">IF($I832="","",IF(MATCH($I832,$I$2:$I$3000,0)&lt;&gt;ROW()-1,"",COUNT($AN$1:$AN831)+1))</f>
        <v/>
      </c>
      <c r="AO832" s="28" t="str">
        <f aca="false">IF($Q832="","",IF(MATCH($Q832,$Q$2:$Q$3000,0)&lt;&gt;ROW()-1,"",COUNT($AO$1:$AO831)+1))</f>
        <v/>
      </c>
    </row>
    <row r="833" customFormat="false" ht="12.75" hidden="false" customHeight="true" outlineLevel="0" collapsed="false">
      <c r="W833" s="24" t="n">
        <f aca="false">IF($F833="",0,IFERROR(IF(ISNUMBER($F833),INT($F833),DATE(VALUE(MID(SUBSTITUTE(LEFT($F833,FIND(" ",$F833&amp;" ")-1),"/",REPT(" ",20)),41,20)),VALUE(LEFT(SUBSTITUTE(LEFT($F833,FIND(" ",$F833&amp;" ")-1),"/",REPT(" ",20)),20)),VALUE(MID(SUBSTITUTE(LEFT($F833,FIND(" ",$F833&amp;" ")-1),"/",REPT(" ",20)),21,20)))),0))</f>
        <v>0</v>
      </c>
      <c r="X833" s="25" t="str">
        <f aca="false">IF(ISNUMBER($N833),$N833*Validation!$B$5,"")</f>
        <v/>
      </c>
      <c r="Y833" s="26" t="str">
        <f aca="false">IF($A833="","",SUBSTITUTE(SUBSTITUTE(SUBSTITUTE(SUBSTITUTE(SUBSTITUTE(SUBSTITUTE(SUBSTITUTE(UPPER(TRIM($A833)),"Á","A"),"É","E"),"Í","I"),"Ó","O"),"Ú","U"),"Ñ","N"),"Ü","U"))</f>
        <v/>
      </c>
      <c r="Z833" s="26" t="str">
        <f aca="false">IF($Y833="","",LEFT($Y833,1)&amp;" "&amp;TRIM(RIGHT(SUBSTITUTE($Y833," ",REPT(" ",50)),50)))</f>
        <v/>
      </c>
      <c r="AA833" s="27" t="str">
        <f aca="false">IF($AF833="","",IF(COUNTIF(Validation!$U$19:$U$178,$AF833)&gt;0,"OK","NO MATCH"))</f>
        <v/>
      </c>
      <c r="AB833" s="27" t="str">
        <f aca="false">IF($W833=0,"",IF(AND($W833&gt;=Validation!$B$3,$W833&lt;=Validation!$C$3),"Yes","No"))</f>
        <v/>
      </c>
      <c r="AC833" s="26" t="str">
        <f aca="false">IF($A833="","",$AF833&amp;"|"&amp;TEXT($W833,"yyyy-mm-dd")&amp;"|"&amp;$J833&amp;"|"&amp;$N833)</f>
        <v/>
      </c>
      <c r="AD833" s="27" t="str">
        <f aca="false">IF($AC833="","",IF(COUNTIF($AC$2:$AC$3000,$AC833)&gt;1,"REVIEW","OK"))</f>
        <v/>
      </c>
      <c r="AE833" s="27" t="str">
        <f aca="false">IF(OR($W833=0,$O833=""),"",IF(IFERROR(IF(ISNUMBER($O833),INT($O833),DATE(VALUE(MID(SUBSTITUTE(LEFT($O833,FIND(" ",$O833&amp;" ")-1),"/",REPT(" ",20)),41,20)),VALUE(LEFT(SUBSTITUTE(LEFT($O833,FIND(" ",$O833&amp;" ")-1),"/",REPT(" ",20)),20)),VALUE(MID(SUBSTITUTE(LEFT($O833,FIND(" ",$O833&amp;" ")-1),"/",REPT(" ",20)),21,20)))),0)&gt;$W833,"Late","Same day"))</f>
        <v/>
      </c>
      <c r="AF833" s="26" t="str">
        <f aca="false">IF($A833="","",IFERROR(INDEX(Validation!$C$193:$C$217,MATCH($A833,Validation!$A$193:$A$217,0)),IF(COUNTIF(Validation!$U$19:$U$178,$Z833)&gt;0,$Z833,IF(COUNTIF(Validation!$S$19:$S$178,$AI833)=1,INDEX(Validation!$U$19:$U$178,MATCH($AI833,Validation!$S$19:$S$178,0)),$Z833))))</f>
        <v/>
      </c>
      <c r="AG833" s="27" t="str">
        <f aca="false">IF(COUNTA($A833:$U833)=0,"",IF($A833="","No name",IF($F833="","No date",IF($W833=0,"Date ilegible",IF(NOT(ISNUMBER($N833)),"Hours no numéricas",IF($AA833="NO MATCH","Person no identificada","OK"))))))</f>
        <v/>
      </c>
      <c r="AH833" s="27" t="str">
        <f aca="false">IF($W833=0,"No date",IF($W833&lt;Validation!$B$3,"Before period",IF($W833&gt;Validation!$C$3,"After period","In period")))</f>
        <v>No date</v>
      </c>
      <c r="AI833" s="26" t="str">
        <f aca="false">IF($Y833="","",TRIM(RIGHT(SUBSTITUTE($Y833," ",REPT(" ",50)),50)))</f>
        <v/>
      </c>
      <c r="AJ833" s="27" t="str">
        <f aca="false">IF($A833="","",IF(NOT(ISERROR(MATCH($A833,Validation!$A$193:$A$217,0))),"Manual mapping",IF(COUNTIF(Validation!$U$19:$U$178,$Z833)&gt;0,"Direct",IF(COUNTIF(Validation!$S$19:$S$178,$AI833)=1,"By surname","Unresolved"))))</f>
        <v/>
      </c>
      <c r="AK833" s="28" t="str">
        <f aca="false">IF($L833="","",IF(MATCH($L833,$L$2:$L$3000,0)&lt;&gt;ROW()-1,"",COUNT($AK$1:$AK832)+1))</f>
        <v/>
      </c>
      <c r="AL833" s="28" t="str">
        <f aca="false">IF($G833="","",IF(MATCH($G833,$G$2:$G$3000,0)&lt;&gt;ROW()-1,"",COUNT($AL$1:$AL832)+1))</f>
        <v/>
      </c>
      <c r="AM833" s="28" t="str">
        <f aca="false">IF($H833="","",IF(MATCH($H833,$H$2:$H$3000,0)&lt;&gt;ROW()-1,"",COUNT($AM$1:$AM832)+1))</f>
        <v/>
      </c>
      <c r="AN833" s="28" t="str">
        <f aca="false">IF($I833="","",IF(MATCH($I833,$I$2:$I$3000,0)&lt;&gt;ROW()-1,"",COUNT($AN$1:$AN832)+1))</f>
        <v/>
      </c>
      <c r="AO833" s="28" t="str">
        <f aca="false">IF($Q833="","",IF(MATCH($Q833,$Q$2:$Q$3000,0)&lt;&gt;ROW()-1,"",COUNT($AO$1:$AO832)+1))</f>
        <v/>
      </c>
    </row>
    <row r="834" customFormat="false" ht="12.75" hidden="false" customHeight="true" outlineLevel="0" collapsed="false">
      <c r="W834" s="24" t="n">
        <f aca="false">IF($F834="",0,IFERROR(IF(ISNUMBER($F834),INT($F834),DATE(VALUE(MID(SUBSTITUTE(LEFT($F834,FIND(" ",$F834&amp;" ")-1),"/",REPT(" ",20)),41,20)),VALUE(LEFT(SUBSTITUTE(LEFT($F834,FIND(" ",$F834&amp;" ")-1),"/",REPT(" ",20)),20)),VALUE(MID(SUBSTITUTE(LEFT($F834,FIND(" ",$F834&amp;" ")-1),"/",REPT(" ",20)),21,20)))),0))</f>
        <v>0</v>
      </c>
      <c r="X834" s="25" t="str">
        <f aca="false">IF(ISNUMBER($N834),$N834*Validation!$B$5,"")</f>
        <v/>
      </c>
      <c r="Y834" s="26" t="str">
        <f aca="false">IF($A834="","",SUBSTITUTE(SUBSTITUTE(SUBSTITUTE(SUBSTITUTE(SUBSTITUTE(SUBSTITUTE(SUBSTITUTE(UPPER(TRIM($A834)),"Á","A"),"É","E"),"Í","I"),"Ó","O"),"Ú","U"),"Ñ","N"),"Ü","U"))</f>
        <v/>
      </c>
      <c r="Z834" s="26" t="str">
        <f aca="false">IF($Y834="","",LEFT($Y834,1)&amp;" "&amp;TRIM(RIGHT(SUBSTITUTE($Y834," ",REPT(" ",50)),50)))</f>
        <v/>
      </c>
      <c r="AA834" s="27" t="str">
        <f aca="false">IF($AF834="","",IF(COUNTIF(Validation!$U$19:$U$178,$AF834)&gt;0,"OK","NO MATCH"))</f>
        <v/>
      </c>
      <c r="AB834" s="27" t="str">
        <f aca="false">IF($W834=0,"",IF(AND($W834&gt;=Validation!$B$3,$W834&lt;=Validation!$C$3),"Yes","No"))</f>
        <v/>
      </c>
      <c r="AC834" s="26" t="str">
        <f aca="false">IF($A834="","",$AF834&amp;"|"&amp;TEXT($W834,"yyyy-mm-dd")&amp;"|"&amp;$J834&amp;"|"&amp;$N834)</f>
        <v/>
      </c>
      <c r="AD834" s="27" t="str">
        <f aca="false">IF($AC834="","",IF(COUNTIF($AC$2:$AC$3000,$AC834)&gt;1,"REVIEW","OK"))</f>
        <v/>
      </c>
      <c r="AE834" s="27" t="str">
        <f aca="false">IF(OR($W834=0,$O834=""),"",IF(IFERROR(IF(ISNUMBER($O834),INT($O834),DATE(VALUE(MID(SUBSTITUTE(LEFT($O834,FIND(" ",$O834&amp;" ")-1),"/",REPT(" ",20)),41,20)),VALUE(LEFT(SUBSTITUTE(LEFT($O834,FIND(" ",$O834&amp;" ")-1),"/",REPT(" ",20)),20)),VALUE(MID(SUBSTITUTE(LEFT($O834,FIND(" ",$O834&amp;" ")-1),"/",REPT(" ",20)),21,20)))),0)&gt;$W834,"Late","Same day"))</f>
        <v/>
      </c>
      <c r="AF834" s="26" t="str">
        <f aca="false">IF($A834="","",IFERROR(INDEX(Validation!$C$193:$C$217,MATCH($A834,Validation!$A$193:$A$217,0)),IF(COUNTIF(Validation!$U$19:$U$178,$Z834)&gt;0,$Z834,IF(COUNTIF(Validation!$S$19:$S$178,$AI834)=1,INDEX(Validation!$U$19:$U$178,MATCH($AI834,Validation!$S$19:$S$178,0)),$Z834))))</f>
        <v/>
      </c>
      <c r="AG834" s="27" t="str">
        <f aca="false">IF(COUNTA($A834:$U834)=0,"",IF($A834="","No name",IF($F834="","No date",IF($W834=0,"Date ilegible",IF(NOT(ISNUMBER($N834)),"Hours no numéricas",IF($AA834="NO MATCH","Person no identificada","OK"))))))</f>
        <v/>
      </c>
      <c r="AH834" s="27" t="str">
        <f aca="false">IF($W834=0,"No date",IF($W834&lt;Validation!$B$3,"Before period",IF($W834&gt;Validation!$C$3,"After period","In period")))</f>
        <v>No date</v>
      </c>
      <c r="AI834" s="26" t="str">
        <f aca="false">IF($Y834="","",TRIM(RIGHT(SUBSTITUTE($Y834," ",REPT(" ",50)),50)))</f>
        <v/>
      </c>
      <c r="AJ834" s="27" t="str">
        <f aca="false">IF($A834="","",IF(NOT(ISERROR(MATCH($A834,Validation!$A$193:$A$217,0))),"Manual mapping",IF(COUNTIF(Validation!$U$19:$U$178,$Z834)&gt;0,"Direct",IF(COUNTIF(Validation!$S$19:$S$178,$AI834)=1,"By surname","Unresolved"))))</f>
        <v/>
      </c>
      <c r="AK834" s="28" t="str">
        <f aca="false">IF($L834="","",IF(MATCH($L834,$L$2:$L$3000,0)&lt;&gt;ROW()-1,"",COUNT($AK$1:$AK833)+1))</f>
        <v/>
      </c>
      <c r="AL834" s="28" t="str">
        <f aca="false">IF($G834="","",IF(MATCH($G834,$G$2:$G$3000,0)&lt;&gt;ROW()-1,"",COUNT($AL$1:$AL833)+1))</f>
        <v/>
      </c>
      <c r="AM834" s="28" t="str">
        <f aca="false">IF($H834="","",IF(MATCH($H834,$H$2:$H$3000,0)&lt;&gt;ROW()-1,"",COUNT($AM$1:$AM833)+1))</f>
        <v/>
      </c>
      <c r="AN834" s="28" t="str">
        <f aca="false">IF($I834="","",IF(MATCH($I834,$I$2:$I$3000,0)&lt;&gt;ROW()-1,"",COUNT($AN$1:$AN833)+1))</f>
        <v/>
      </c>
      <c r="AO834" s="28" t="str">
        <f aca="false">IF($Q834="","",IF(MATCH($Q834,$Q$2:$Q$3000,0)&lt;&gt;ROW()-1,"",COUNT($AO$1:$AO833)+1))</f>
        <v/>
      </c>
    </row>
    <row r="835" customFormat="false" ht="12.75" hidden="false" customHeight="true" outlineLevel="0" collapsed="false">
      <c r="W835" s="24" t="n">
        <f aca="false">IF($F835="",0,IFERROR(IF(ISNUMBER($F835),INT($F835),DATE(VALUE(MID(SUBSTITUTE(LEFT($F835,FIND(" ",$F835&amp;" ")-1),"/",REPT(" ",20)),41,20)),VALUE(LEFT(SUBSTITUTE(LEFT($F835,FIND(" ",$F835&amp;" ")-1),"/",REPT(" ",20)),20)),VALUE(MID(SUBSTITUTE(LEFT($F835,FIND(" ",$F835&amp;" ")-1),"/",REPT(" ",20)),21,20)))),0))</f>
        <v>0</v>
      </c>
      <c r="X835" s="25" t="str">
        <f aca="false">IF(ISNUMBER($N835),$N835*Validation!$B$5,"")</f>
        <v/>
      </c>
      <c r="Y835" s="26" t="str">
        <f aca="false">IF($A835="","",SUBSTITUTE(SUBSTITUTE(SUBSTITUTE(SUBSTITUTE(SUBSTITUTE(SUBSTITUTE(SUBSTITUTE(UPPER(TRIM($A835)),"Á","A"),"É","E"),"Í","I"),"Ó","O"),"Ú","U"),"Ñ","N"),"Ü","U"))</f>
        <v/>
      </c>
      <c r="Z835" s="26" t="str">
        <f aca="false">IF($Y835="","",LEFT($Y835,1)&amp;" "&amp;TRIM(RIGHT(SUBSTITUTE($Y835," ",REPT(" ",50)),50)))</f>
        <v/>
      </c>
      <c r="AA835" s="27" t="str">
        <f aca="false">IF($AF835="","",IF(COUNTIF(Validation!$U$19:$U$178,$AF835)&gt;0,"OK","NO MATCH"))</f>
        <v/>
      </c>
      <c r="AB835" s="27" t="str">
        <f aca="false">IF($W835=0,"",IF(AND($W835&gt;=Validation!$B$3,$W835&lt;=Validation!$C$3),"Yes","No"))</f>
        <v/>
      </c>
      <c r="AC835" s="26" t="str">
        <f aca="false">IF($A835="","",$AF835&amp;"|"&amp;TEXT($W835,"yyyy-mm-dd")&amp;"|"&amp;$J835&amp;"|"&amp;$N835)</f>
        <v/>
      </c>
      <c r="AD835" s="27" t="str">
        <f aca="false">IF($AC835="","",IF(COUNTIF($AC$2:$AC$3000,$AC835)&gt;1,"REVIEW","OK"))</f>
        <v/>
      </c>
      <c r="AE835" s="27" t="str">
        <f aca="false">IF(OR($W835=0,$O835=""),"",IF(IFERROR(IF(ISNUMBER($O835),INT($O835),DATE(VALUE(MID(SUBSTITUTE(LEFT($O835,FIND(" ",$O835&amp;" ")-1),"/",REPT(" ",20)),41,20)),VALUE(LEFT(SUBSTITUTE(LEFT($O835,FIND(" ",$O835&amp;" ")-1),"/",REPT(" ",20)),20)),VALUE(MID(SUBSTITUTE(LEFT($O835,FIND(" ",$O835&amp;" ")-1),"/",REPT(" ",20)),21,20)))),0)&gt;$W835,"Late","Same day"))</f>
        <v/>
      </c>
      <c r="AF835" s="26" t="str">
        <f aca="false">IF($A835="","",IFERROR(INDEX(Validation!$C$193:$C$217,MATCH($A835,Validation!$A$193:$A$217,0)),IF(COUNTIF(Validation!$U$19:$U$178,$Z835)&gt;0,$Z835,IF(COUNTIF(Validation!$S$19:$S$178,$AI835)=1,INDEX(Validation!$U$19:$U$178,MATCH($AI835,Validation!$S$19:$S$178,0)),$Z835))))</f>
        <v/>
      </c>
      <c r="AG835" s="27" t="str">
        <f aca="false">IF(COUNTA($A835:$U835)=0,"",IF($A835="","No name",IF($F835="","No date",IF($W835=0,"Date ilegible",IF(NOT(ISNUMBER($N835)),"Hours no numéricas",IF($AA835="NO MATCH","Person no identificada","OK"))))))</f>
        <v/>
      </c>
      <c r="AH835" s="27" t="str">
        <f aca="false">IF($W835=0,"No date",IF($W835&lt;Validation!$B$3,"Before period",IF($W835&gt;Validation!$C$3,"After period","In period")))</f>
        <v>No date</v>
      </c>
      <c r="AI835" s="26" t="str">
        <f aca="false">IF($Y835="","",TRIM(RIGHT(SUBSTITUTE($Y835," ",REPT(" ",50)),50)))</f>
        <v/>
      </c>
      <c r="AJ835" s="27" t="str">
        <f aca="false">IF($A835="","",IF(NOT(ISERROR(MATCH($A835,Validation!$A$193:$A$217,0))),"Manual mapping",IF(COUNTIF(Validation!$U$19:$U$178,$Z835)&gt;0,"Direct",IF(COUNTIF(Validation!$S$19:$S$178,$AI835)=1,"By surname","Unresolved"))))</f>
        <v/>
      </c>
      <c r="AK835" s="28" t="str">
        <f aca="false">IF($L835="","",IF(MATCH($L835,$L$2:$L$3000,0)&lt;&gt;ROW()-1,"",COUNT($AK$1:$AK834)+1))</f>
        <v/>
      </c>
      <c r="AL835" s="28" t="str">
        <f aca="false">IF($G835="","",IF(MATCH($G835,$G$2:$G$3000,0)&lt;&gt;ROW()-1,"",COUNT($AL$1:$AL834)+1))</f>
        <v/>
      </c>
      <c r="AM835" s="28" t="str">
        <f aca="false">IF($H835="","",IF(MATCH($H835,$H$2:$H$3000,0)&lt;&gt;ROW()-1,"",COUNT($AM$1:$AM834)+1))</f>
        <v/>
      </c>
      <c r="AN835" s="28" t="str">
        <f aca="false">IF($I835="","",IF(MATCH($I835,$I$2:$I$3000,0)&lt;&gt;ROW()-1,"",COUNT($AN$1:$AN834)+1))</f>
        <v/>
      </c>
      <c r="AO835" s="28" t="str">
        <f aca="false">IF($Q835="","",IF(MATCH($Q835,$Q$2:$Q$3000,0)&lt;&gt;ROW()-1,"",COUNT($AO$1:$AO834)+1))</f>
        <v/>
      </c>
    </row>
    <row r="836" customFormat="false" ht="12.75" hidden="false" customHeight="true" outlineLevel="0" collapsed="false">
      <c r="W836" s="24" t="n">
        <f aca="false">IF($F836="",0,IFERROR(IF(ISNUMBER($F836),INT($F836),DATE(VALUE(MID(SUBSTITUTE(LEFT($F836,FIND(" ",$F836&amp;" ")-1),"/",REPT(" ",20)),41,20)),VALUE(LEFT(SUBSTITUTE(LEFT($F836,FIND(" ",$F836&amp;" ")-1),"/",REPT(" ",20)),20)),VALUE(MID(SUBSTITUTE(LEFT($F836,FIND(" ",$F836&amp;" ")-1),"/",REPT(" ",20)),21,20)))),0))</f>
        <v>0</v>
      </c>
      <c r="X836" s="25" t="str">
        <f aca="false">IF(ISNUMBER($N836),$N836*Validation!$B$5,"")</f>
        <v/>
      </c>
      <c r="Y836" s="26" t="str">
        <f aca="false">IF($A836="","",SUBSTITUTE(SUBSTITUTE(SUBSTITUTE(SUBSTITUTE(SUBSTITUTE(SUBSTITUTE(SUBSTITUTE(UPPER(TRIM($A836)),"Á","A"),"É","E"),"Í","I"),"Ó","O"),"Ú","U"),"Ñ","N"),"Ü","U"))</f>
        <v/>
      </c>
      <c r="Z836" s="26" t="str">
        <f aca="false">IF($Y836="","",LEFT($Y836,1)&amp;" "&amp;TRIM(RIGHT(SUBSTITUTE($Y836," ",REPT(" ",50)),50)))</f>
        <v/>
      </c>
      <c r="AA836" s="27" t="str">
        <f aca="false">IF($AF836="","",IF(COUNTIF(Validation!$U$19:$U$178,$AF836)&gt;0,"OK","NO MATCH"))</f>
        <v/>
      </c>
      <c r="AB836" s="27" t="str">
        <f aca="false">IF($W836=0,"",IF(AND($W836&gt;=Validation!$B$3,$W836&lt;=Validation!$C$3),"Yes","No"))</f>
        <v/>
      </c>
      <c r="AC836" s="26" t="str">
        <f aca="false">IF($A836="","",$AF836&amp;"|"&amp;TEXT($W836,"yyyy-mm-dd")&amp;"|"&amp;$J836&amp;"|"&amp;$N836)</f>
        <v/>
      </c>
      <c r="AD836" s="27" t="str">
        <f aca="false">IF($AC836="","",IF(COUNTIF($AC$2:$AC$3000,$AC836)&gt;1,"REVIEW","OK"))</f>
        <v/>
      </c>
      <c r="AE836" s="27" t="str">
        <f aca="false">IF(OR($W836=0,$O836=""),"",IF(IFERROR(IF(ISNUMBER($O836),INT($O836),DATE(VALUE(MID(SUBSTITUTE(LEFT($O836,FIND(" ",$O836&amp;" ")-1),"/",REPT(" ",20)),41,20)),VALUE(LEFT(SUBSTITUTE(LEFT($O836,FIND(" ",$O836&amp;" ")-1),"/",REPT(" ",20)),20)),VALUE(MID(SUBSTITUTE(LEFT($O836,FIND(" ",$O836&amp;" ")-1),"/",REPT(" ",20)),21,20)))),0)&gt;$W836,"Late","Same day"))</f>
        <v/>
      </c>
      <c r="AF836" s="26" t="str">
        <f aca="false">IF($A836="","",IFERROR(INDEX(Validation!$C$193:$C$217,MATCH($A836,Validation!$A$193:$A$217,0)),IF(COUNTIF(Validation!$U$19:$U$178,$Z836)&gt;0,$Z836,IF(COUNTIF(Validation!$S$19:$S$178,$AI836)=1,INDEX(Validation!$U$19:$U$178,MATCH($AI836,Validation!$S$19:$S$178,0)),$Z836))))</f>
        <v/>
      </c>
      <c r="AG836" s="27" t="str">
        <f aca="false">IF(COUNTA($A836:$U836)=0,"",IF($A836="","No name",IF($F836="","No date",IF($W836=0,"Date ilegible",IF(NOT(ISNUMBER($N836)),"Hours no numéricas",IF($AA836="NO MATCH","Person no identificada","OK"))))))</f>
        <v/>
      </c>
      <c r="AH836" s="27" t="str">
        <f aca="false">IF($W836=0,"No date",IF($W836&lt;Validation!$B$3,"Before period",IF($W836&gt;Validation!$C$3,"After period","In period")))</f>
        <v>No date</v>
      </c>
      <c r="AI836" s="26" t="str">
        <f aca="false">IF($Y836="","",TRIM(RIGHT(SUBSTITUTE($Y836," ",REPT(" ",50)),50)))</f>
        <v/>
      </c>
      <c r="AJ836" s="27" t="str">
        <f aca="false">IF($A836="","",IF(NOT(ISERROR(MATCH($A836,Validation!$A$193:$A$217,0))),"Manual mapping",IF(COUNTIF(Validation!$U$19:$U$178,$Z836)&gt;0,"Direct",IF(COUNTIF(Validation!$S$19:$S$178,$AI836)=1,"By surname","Unresolved"))))</f>
        <v/>
      </c>
      <c r="AK836" s="28" t="str">
        <f aca="false">IF($L836="","",IF(MATCH($L836,$L$2:$L$3000,0)&lt;&gt;ROW()-1,"",COUNT($AK$1:$AK835)+1))</f>
        <v/>
      </c>
      <c r="AL836" s="28" t="str">
        <f aca="false">IF($G836="","",IF(MATCH($G836,$G$2:$G$3000,0)&lt;&gt;ROW()-1,"",COUNT($AL$1:$AL835)+1))</f>
        <v/>
      </c>
      <c r="AM836" s="28" t="str">
        <f aca="false">IF($H836="","",IF(MATCH($H836,$H$2:$H$3000,0)&lt;&gt;ROW()-1,"",COUNT($AM$1:$AM835)+1))</f>
        <v/>
      </c>
      <c r="AN836" s="28" t="str">
        <f aca="false">IF($I836="","",IF(MATCH($I836,$I$2:$I$3000,0)&lt;&gt;ROW()-1,"",COUNT($AN$1:$AN835)+1))</f>
        <v/>
      </c>
      <c r="AO836" s="28" t="str">
        <f aca="false">IF($Q836="","",IF(MATCH($Q836,$Q$2:$Q$3000,0)&lt;&gt;ROW()-1,"",COUNT($AO$1:$AO835)+1))</f>
        <v/>
      </c>
    </row>
    <row r="837" customFormat="false" ht="12.75" hidden="false" customHeight="true" outlineLevel="0" collapsed="false">
      <c r="W837" s="24" t="n">
        <f aca="false">IF($F837="",0,IFERROR(IF(ISNUMBER($F837),INT($F837),DATE(VALUE(MID(SUBSTITUTE(LEFT($F837,FIND(" ",$F837&amp;" ")-1),"/",REPT(" ",20)),41,20)),VALUE(LEFT(SUBSTITUTE(LEFT($F837,FIND(" ",$F837&amp;" ")-1),"/",REPT(" ",20)),20)),VALUE(MID(SUBSTITUTE(LEFT($F837,FIND(" ",$F837&amp;" ")-1),"/",REPT(" ",20)),21,20)))),0))</f>
        <v>0</v>
      </c>
      <c r="X837" s="25" t="str">
        <f aca="false">IF(ISNUMBER($N837),$N837*Validation!$B$5,"")</f>
        <v/>
      </c>
      <c r="Y837" s="26" t="str">
        <f aca="false">IF($A837="","",SUBSTITUTE(SUBSTITUTE(SUBSTITUTE(SUBSTITUTE(SUBSTITUTE(SUBSTITUTE(SUBSTITUTE(UPPER(TRIM($A837)),"Á","A"),"É","E"),"Í","I"),"Ó","O"),"Ú","U"),"Ñ","N"),"Ü","U"))</f>
        <v/>
      </c>
      <c r="Z837" s="26" t="str">
        <f aca="false">IF($Y837="","",LEFT($Y837,1)&amp;" "&amp;TRIM(RIGHT(SUBSTITUTE($Y837," ",REPT(" ",50)),50)))</f>
        <v/>
      </c>
      <c r="AA837" s="27" t="str">
        <f aca="false">IF($AF837="","",IF(COUNTIF(Validation!$U$19:$U$178,$AF837)&gt;0,"OK","NO MATCH"))</f>
        <v/>
      </c>
      <c r="AB837" s="27" t="str">
        <f aca="false">IF($W837=0,"",IF(AND($W837&gt;=Validation!$B$3,$W837&lt;=Validation!$C$3),"Yes","No"))</f>
        <v/>
      </c>
      <c r="AC837" s="26" t="str">
        <f aca="false">IF($A837="","",$AF837&amp;"|"&amp;TEXT($W837,"yyyy-mm-dd")&amp;"|"&amp;$J837&amp;"|"&amp;$N837)</f>
        <v/>
      </c>
      <c r="AD837" s="27" t="str">
        <f aca="false">IF($AC837="","",IF(COUNTIF($AC$2:$AC$3000,$AC837)&gt;1,"REVIEW","OK"))</f>
        <v/>
      </c>
      <c r="AE837" s="27" t="str">
        <f aca="false">IF(OR($W837=0,$O837=""),"",IF(IFERROR(IF(ISNUMBER($O837),INT($O837),DATE(VALUE(MID(SUBSTITUTE(LEFT($O837,FIND(" ",$O837&amp;" ")-1),"/",REPT(" ",20)),41,20)),VALUE(LEFT(SUBSTITUTE(LEFT($O837,FIND(" ",$O837&amp;" ")-1),"/",REPT(" ",20)),20)),VALUE(MID(SUBSTITUTE(LEFT($O837,FIND(" ",$O837&amp;" ")-1),"/",REPT(" ",20)),21,20)))),0)&gt;$W837,"Late","Same day"))</f>
        <v/>
      </c>
      <c r="AF837" s="26" t="str">
        <f aca="false">IF($A837="","",IFERROR(INDEX(Validation!$C$193:$C$217,MATCH($A837,Validation!$A$193:$A$217,0)),IF(COUNTIF(Validation!$U$19:$U$178,$Z837)&gt;0,$Z837,IF(COUNTIF(Validation!$S$19:$S$178,$AI837)=1,INDEX(Validation!$U$19:$U$178,MATCH($AI837,Validation!$S$19:$S$178,0)),$Z837))))</f>
        <v/>
      </c>
      <c r="AG837" s="27" t="str">
        <f aca="false">IF(COUNTA($A837:$U837)=0,"",IF($A837="","No name",IF($F837="","No date",IF($W837=0,"Date ilegible",IF(NOT(ISNUMBER($N837)),"Hours no numéricas",IF($AA837="NO MATCH","Person no identificada","OK"))))))</f>
        <v/>
      </c>
      <c r="AH837" s="27" t="str">
        <f aca="false">IF($W837=0,"No date",IF($W837&lt;Validation!$B$3,"Before period",IF($W837&gt;Validation!$C$3,"After period","In period")))</f>
        <v>No date</v>
      </c>
      <c r="AI837" s="26" t="str">
        <f aca="false">IF($Y837="","",TRIM(RIGHT(SUBSTITUTE($Y837," ",REPT(" ",50)),50)))</f>
        <v/>
      </c>
      <c r="AJ837" s="27" t="str">
        <f aca="false">IF($A837="","",IF(NOT(ISERROR(MATCH($A837,Validation!$A$193:$A$217,0))),"Manual mapping",IF(COUNTIF(Validation!$U$19:$U$178,$Z837)&gt;0,"Direct",IF(COUNTIF(Validation!$S$19:$S$178,$AI837)=1,"By surname","Unresolved"))))</f>
        <v/>
      </c>
      <c r="AK837" s="28" t="str">
        <f aca="false">IF($L837="","",IF(MATCH($L837,$L$2:$L$3000,0)&lt;&gt;ROW()-1,"",COUNT($AK$1:$AK836)+1))</f>
        <v/>
      </c>
      <c r="AL837" s="28" t="str">
        <f aca="false">IF($G837="","",IF(MATCH($G837,$G$2:$G$3000,0)&lt;&gt;ROW()-1,"",COUNT($AL$1:$AL836)+1))</f>
        <v/>
      </c>
      <c r="AM837" s="28" t="str">
        <f aca="false">IF($H837="","",IF(MATCH($H837,$H$2:$H$3000,0)&lt;&gt;ROW()-1,"",COUNT($AM$1:$AM836)+1))</f>
        <v/>
      </c>
      <c r="AN837" s="28" t="str">
        <f aca="false">IF($I837="","",IF(MATCH($I837,$I$2:$I$3000,0)&lt;&gt;ROW()-1,"",COUNT($AN$1:$AN836)+1))</f>
        <v/>
      </c>
      <c r="AO837" s="28" t="str">
        <f aca="false">IF($Q837="","",IF(MATCH($Q837,$Q$2:$Q$3000,0)&lt;&gt;ROW()-1,"",COUNT($AO$1:$AO836)+1))</f>
        <v/>
      </c>
    </row>
    <row r="838" customFormat="false" ht="12.75" hidden="false" customHeight="true" outlineLevel="0" collapsed="false">
      <c r="W838" s="24" t="n">
        <f aca="false">IF($F838="",0,IFERROR(IF(ISNUMBER($F838),INT($F838),DATE(VALUE(MID(SUBSTITUTE(LEFT($F838,FIND(" ",$F838&amp;" ")-1),"/",REPT(" ",20)),41,20)),VALUE(LEFT(SUBSTITUTE(LEFT($F838,FIND(" ",$F838&amp;" ")-1),"/",REPT(" ",20)),20)),VALUE(MID(SUBSTITUTE(LEFT($F838,FIND(" ",$F838&amp;" ")-1),"/",REPT(" ",20)),21,20)))),0))</f>
        <v>0</v>
      </c>
      <c r="X838" s="25" t="str">
        <f aca="false">IF(ISNUMBER($N838),$N838*Validation!$B$5,"")</f>
        <v/>
      </c>
      <c r="Y838" s="26" t="str">
        <f aca="false">IF($A838="","",SUBSTITUTE(SUBSTITUTE(SUBSTITUTE(SUBSTITUTE(SUBSTITUTE(SUBSTITUTE(SUBSTITUTE(UPPER(TRIM($A838)),"Á","A"),"É","E"),"Í","I"),"Ó","O"),"Ú","U"),"Ñ","N"),"Ü","U"))</f>
        <v/>
      </c>
      <c r="Z838" s="26" t="str">
        <f aca="false">IF($Y838="","",LEFT($Y838,1)&amp;" "&amp;TRIM(RIGHT(SUBSTITUTE($Y838," ",REPT(" ",50)),50)))</f>
        <v/>
      </c>
      <c r="AA838" s="27" t="str">
        <f aca="false">IF($AF838="","",IF(COUNTIF(Validation!$U$19:$U$178,$AF838)&gt;0,"OK","NO MATCH"))</f>
        <v/>
      </c>
      <c r="AB838" s="27" t="str">
        <f aca="false">IF($W838=0,"",IF(AND($W838&gt;=Validation!$B$3,$W838&lt;=Validation!$C$3),"Yes","No"))</f>
        <v/>
      </c>
      <c r="AC838" s="26" t="str">
        <f aca="false">IF($A838="","",$AF838&amp;"|"&amp;TEXT($W838,"yyyy-mm-dd")&amp;"|"&amp;$J838&amp;"|"&amp;$N838)</f>
        <v/>
      </c>
      <c r="AD838" s="27" t="str">
        <f aca="false">IF($AC838="","",IF(COUNTIF($AC$2:$AC$3000,$AC838)&gt;1,"REVIEW","OK"))</f>
        <v/>
      </c>
      <c r="AE838" s="27" t="str">
        <f aca="false">IF(OR($W838=0,$O838=""),"",IF(IFERROR(IF(ISNUMBER($O838),INT($O838),DATE(VALUE(MID(SUBSTITUTE(LEFT($O838,FIND(" ",$O838&amp;" ")-1),"/",REPT(" ",20)),41,20)),VALUE(LEFT(SUBSTITUTE(LEFT($O838,FIND(" ",$O838&amp;" ")-1),"/",REPT(" ",20)),20)),VALUE(MID(SUBSTITUTE(LEFT($O838,FIND(" ",$O838&amp;" ")-1),"/",REPT(" ",20)),21,20)))),0)&gt;$W838,"Late","Same day"))</f>
        <v/>
      </c>
      <c r="AF838" s="26" t="str">
        <f aca="false">IF($A838="","",IFERROR(INDEX(Validation!$C$193:$C$217,MATCH($A838,Validation!$A$193:$A$217,0)),IF(COUNTIF(Validation!$U$19:$U$178,$Z838)&gt;0,$Z838,IF(COUNTIF(Validation!$S$19:$S$178,$AI838)=1,INDEX(Validation!$U$19:$U$178,MATCH($AI838,Validation!$S$19:$S$178,0)),$Z838))))</f>
        <v/>
      </c>
      <c r="AG838" s="27" t="str">
        <f aca="false">IF(COUNTA($A838:$U838)=0,"",IF($A838="","No name",IF($F838="","No date",IF($W838=0,"Date ilegible",IF(NOT(ISNUMBER($N838)),"Hours no numéricas",IF($AA838="NO MATCH","Person no identificada","OK"))))))</f>
        <v/>
      </c>
      <c r="AH838" s="27" t="str">
        <f aca="false">IF($W838=0,"No date",IF($W838&lt;Validation!$B$3,"Before period",IF($W838&gt;Validation!$C$3,"After period","In period")))</f>
        <v>No date</v>
      </c>
      <c r="AI838" s="26" t="str">
        <f aca="false">IF($Y838="","",TRIM(RIGHT(SUBSTITUTE($Y838," ",REPT(" ",50)),50)))</f>
        <v/>
      </c>
      <c r="AJ838" s="27" t="str">
        <f aca="false">IF($A838="","",IF(NOT(ISERROR(MATCH($A838,Validation!$A$193:$A$217,0))),"Manual mapping",IF(COUNTIF(Validation!$U$19:$U$178,$Z838)&gt;0,"Direct",IF(COUNTIF(Validation!$S$19:$S$178,$AI838)=1,"By surname","Unresolved"))))</f>
        <v/>
      </c>
      <c r="AK838" s="28" t="str">
        <f aca="false">IF($L838="","",IF(MATCH($L838,$L$2:$L$3000,0)&lt;&gt;ROW()-1,"",COUNT($AK$1:$AK837)+1))</f>
        <v/>
      </c>
      <c r="AL838" s="28" t="str">
        <f aca="false">IF($G838="","",IF(MATCH($G838,$G$2:$G$3000,0)&lt;&gt;ROW()-1,"",COUNT($AL$1:$AL837)+1))</f>
        <v/>
      </c>
      <c r="AM838" s="28" t="str">
        <f aca="false">IF($H838="","",IF(MATCH($H838,$H$2:$H$3000,0)&lt;&gt;ROW()-1,"",COUNT($AM$1:$AM837)+1))</f>
        <v/>
      </c>
      <c r="AN838" s="28" t="str">
        <f aca="false">IF($I838="","",IF(MATCH($I838,$I$2:$I$3000,0)&lt;&gt;ROW()-1,"",COUNT($AN$1:$AN837)+1))</f>
        <v/>
      </c>
      <c r="AO838" s="28" t="str">
        <f aca="false">IF($Q838="","",IF(MATCH($Q838,$Q$2:$Q$3000,0)&lt;&gt;ROW()-1,"",COUNT($AO$1:$AO837)+1))</f>
        <v/>
      </c>
    </row>
    <row r="839" customFormat="false" ht="12.75" hidden="false" customHeight="true" outlineLevel="0" collapsed="false">
      <c r="W839" s="24" t="n">
        <f aca="false">IF($F839="",0,IFERROR(IF(ISNUMBER($F839),INT($F839),DATE(VALUE(MID(SUBSTITUTE(LEFT($F839,FIND(" ",$F839&amp;" ")-1),"/",REPT(" ",20)),41,20)),VALUE(LEFT(SUBSTITUTE(LEFT($F839,FIND(" ",$F839&amp;" ")-1),"/",REPT(" ",20)),20)),VALUE(MID(SUBSTITUTE(LEFT($F839,FIND(" ",$F839&amp;" ")-1),"/",REPT(" ",20)),21,20)))),0))</f>
        <v>0</v>
      </c>
      <c r="X839" s="25" t="str">
        <f aca="false">IF(ISNUMBER($N839),$N839*Validation!$B$5,"")</f>
        <v/>
      </c>
      <c r="Y839" s="26" t="str">
        <f aca="false">IF($A839="","",SUBSTITUTE(SUBSTITUTE(SUBSTITUTE(SUBSTITUTE(SUBSTITUTE(SUBSTITUTE(SUBSTITUTE(UPPER(TRIM($A839)),"Á","A"),"É","E"),"Í","I"),"Ó","O"),"Ú","U"),"Ñ","N"),"Ü","U"))</f>
        <v/>
      </c>
      <c r="Z839" s="26" t="str">
        <f aca="false">IF($Y839="","",LEFT($Y839,1)&amp;" "&amp;TRIM(RIGHT(SUBSTITUTE($Y839," ",REPT(" ",50)),50)))</f>
        <v/>
      </c>
      <c r="AA839" s="27" t="str">
        <f aca="false">IF($AF839="","",IF(COUNTIF(Validation!$U$19:$U$178,$AF839)&gt;0,"OK","NO MATCH"))</f>
        <v/>
      </c>
      <c r="AB839" s="27" t="str">
        <f aca="false">IF($W839=0,"",IF(AND($W839&gt;=Validation!$B$3,$W839&lt;=Validation!$C$3),"Yes","No"))</f>
        <v/>
      </c>
      <c r="AC839" s="26" t="str">
        <f aca="false">IF($A839="","",$AF839&amp;"|"&amp;TEXT($W839,"yyyy-mm-dd")&amp;"|"&amp;$J839&amp;"|"&amp;$N839)</f>
        <v/>
      </c>
      <c r="AD839" s="27" t="str">
        <f aca="false">IF($AC839="","",IF(COUNTIF($AC$2:$AC$3000,$AC839)&gt;1,"REVIEW","OK"))</f>
        <v/>
      </c>
      <c r="AE839" s="27" t="str">
        <f aca="false">IF(OR($W839=0,$O839=""),"",IF(IFERROR(IF(ISNUMBER($O839),INT($O839),DATE(VALUE(MID(SUBSTITUTE(LEFT($O839,FIND(" ",$O839&amp;" ")-1),"/",REPT(" ",20)),41,20)),VALUE(LEFT(SUBSTITUTE(LEFT($O839,FIND(" ",$O839&amp;" ")-1),"/",REPT(" ",20)),20)),VALUE(MID(SUBSTITUTE(LEFT($O839,FIND(" ",$O839&amp;" ")-1),"/",REPT(" ",20)),21,20)))),0)&gt;$W839,"Late","Same day"))</f>
        <v/>
      </c>
      <c r="AF839" s="26" t="str">
        <f aca="false">IF($A839="","",IFERROR(INDEX(Validation!$C$193:$C$217,MATCH($A839,Validation!$A$193:$A$217,0)),IF(COUNTIF(Validation!$U$19:$U$178,$Z839)&gt;0,$Z839,IF(COUNTIF(Validation!$S$19:$S$178,$AI839)=1,INDEX(Validation!$U$19:$U$178,MATCH($AI839,Validation!$S$19:$S$178,0)),$Z839))))</f>
        <v/>
      </c>
      <c r="AG839" s="27" t="str">
        <f aca="false">IF(COUNTA($A839:$U839)=0,"",IF($A839="","No name",IF($F839="","No date",IF($W839=0,"Date ilegible",IF(NOT(ISNUMBER($N839)),"Hours no numéricas",IF($AA839="NO MATCH","Person no identificada","OK"))))))</f>
        <v/>
      </c>
      <c r="AH839" s="27" t="str">
        <f aca="false">IF($W839=0,"No date",IF($W839&lt;Validation!$B$3,"Before period",IF($W839&gt;Validation!$C$3,"After period","In period")))</f>
        <v>No date</v>
      </c>
      <c r="AI839" s="26" t="str">
        <f aca="false">IF($Y839="","",TRIM(RIGHT(SUBSTITUTE($Y839," ",REPT(" ",50)),50)))</f>
        <v/>
      </c>
      <c r="AJ839" s="27" t="str">
        <f aca="false">IF($A839="","",IF(NOT(ISERROR(MATCH($A839,Validation!$A$193:$A$217,0))),"Manual mapping",IF(COUNTIF(Validation!$U$19:$U$178,$Z839)&gt;0,"Direct",IF(COUNTIF(Validation!$S$19:$S$178,$AI839)=1,"By surname","Unresolved"))))</f>
        <v/>
      </c>
      <c r="AK839" s="28" t="str">
        <f aca="false">IF($L839="","",IF(MATCH($L839,$L$2:$L$3000,0)&lt;&gt;ROW()-1,"",COUNT($AK$1:$AK838)+1))</f>
        <v/>
      </c>
      <c r="AL839" s="28" t="str">
        <f aca="false">IF($G839="","",IF(MATCH($G839,$G$2:$G$3000,0)&lt;&gt;ROW()-1,"",COUNT($AL$1:$AL838)+1))</f>
        <v/>
      </c>
      <c r="AM839" s="28" t="str">
        <f aca="false">IF($H839="","",IF(MATCH($H839,$H$2:$H$3000,0)&lt;&gt;ROW()-1,"",COUNT($AM$1:$AM838)+1))</f>
        <v/>
      </c>
      <c r="AN839" s="28" t="str">
        <f aca="false">IF($I839="","",IF(MATCH($I839,$I$2:$I$3000,0)&lt;&gt;ROW()-1,"",COUNT($AN$1:$AN838)+1))</f>
        <v/>
      </c>
      <c r="AO839" s="28" t="str">
        <f aca="false">IF($Q839="","",IF(MATCH($Q839,$Q$2:$Q$3000,0)&lt;&gt;ROW()-1,"",COUNT($AO$1:$AO838)+1))</f>
        <v/>
      </c>
    </row>
    <row r="840" customFormat="false" ht="12.75" hidden="false" customHeight="true" outlineLevel="0" collapsed="false">
      <c r="W840" s="24" t="n">
        <f aca="false">IF($F840="",0,IFERROR(IF(ISNUMBER($F840),INT($F840),DATE(VALUE(MID(SUBSTITUTE(LEFT($F840,FIND(" ",$F840&amp;" ")-1),"/",REPT(" ",20)),41,20)),VALUE(LEFT(SUBSTITUTE(LEFT($F840,FIND(" ",$F840&amp;" ")-1),"/",REPT(" ",20)),20)),VALUE(MID(SUBSTITUTE(LEFT($F840,FIND(" ",$F840&amp;" ")-1),"/",REPT(" ",20)),21,20)))),0))</f>
        <v>0</v>
      </c>
      <c r="X840" s="25" t="str">
        <f aca="false">IF(ISNUMBER($N840),$N840*Validation!$B$5,"")</f>
        <v/>
      </c>
      <c r="Y840" s="26" t="str">
        <f aca="false">IF($A840="","",SUBSTITUTE(SUBSTITUTE(SUBSTITUTE(SUBSTITUTE(SUBSTITUTE(SUBSTITUTE(SUBSTITUTE(UPPER(TRIM($A840)),"Á","A"),"É","E"),"Í","I"),"Ó","O"),"Ú","U"),"Ñ","N"),"Ü","U"))</f>
        <v/>
      </c>
      <c r="Z840" s="26" t="str">
        <f aca="false">IF($Y840="","",LEFT($Y840,1)&amp;" "&amp;TRIM(RIGHT(SUBSTITUTE($Y840," ",REPT(" ",50)),50)))</f>
        <v/>
      </c>
      <c r="AA840" s="27" t="str">
        <f aca="false">IF($AF840="","",IF(COUNTIF(Validation!$U$19:$U$178,$AF840)&gt;0,"OK","NO MATCH"))</f>
        <v/>
      </c>
      <c r="AB840" s="27" t="str">
        <f aca="false">IF($W840=0,"",IF(AND($W840&gt;=Validation!$B$3,$W840&lt;=Validation!$C$3),"Yes","No"))</f>
        <v/>
      </c>
      <c r="AC840" s="26" t="str">
        <f aca="false">IF($A840="","",$AF840&amp;"|"&amp;TEXT($W840,"yyyy-mm-dd")&amp;"|"&amp;$J840&amp;"|"&amp;$N840)</f>
        <v/>
      </c>
      <c r="AD840" s="27" t="str">
        <f aca="false">IF($AC840="","",IF(COUNTIF($AC$2:$AC$3000,$AC840)&gt;1,"REVIEW","OK"))</f>
        <v/>
      </c>
      <c r="AE840" s="27" t="str">
        <f aca="false">IF(OR($W840=0,$O840=""),"",IF(IFERROR(IF(ISNUMBER($O840),INT($O840),DATE(VALUE(MID(SUBSTITUTE(LEFT($O840,FIND(" ",$O840&amp;" ")-1),"/",REPT(" ",20)),41,20)),VALUE(LEFT(SUBSTITUTE(LEFT($O840,FIND(" ",$O840&amp;" ")-1),"/",REPT(" ",20)),20)),VALUE(MID(SUBSTITUTE(LEFT($O840,FIND(" ",$O840&amp;" ")-1),"/",REPT(" ",20)),21,20)))),0)&gt;$W840,"Late","Same day"))</f>
        <v/>
      </c>
      <c r="AF840" s="26" t="str">
        <f aca="false">IF($A840="","",IFERROR(INDEX(Validation!$C$193:$C$217,MATCH($A840,Validation!$A$193:$A$217,0)),IF(COUNTIF(Validation!$U$19:$U$178,$Z840)&gt;0,$Z840,IF(COUNTIF(Validation!$S$19:$S$178,$AI840)=1,INDEX(Validation!$U$19:$U$178,MATCH($AI840,Validation!$S$19:$S$178,0)),$Z840))))</f>
        <v/>
      </c>
      <c r="AG840" s="27" t="str">
        <f aca="false">IF(COUNTA($A840:$U840)=0,"",IF($A840="","No name",IF($F840="","No date",IF($W840=0,"Date ilegible",IF(NOT(ISNUMBER($N840)),"Hours no numéricas",IF($AA840="NO MATCH","Person no identificada","OK"))))))</f>
        <v/>
      </c>
      <c r="AH840" s="27" t="str">
        <f aca="false">IF($W840=0,"No date",IF($W840&lt;Validation!$B$3,"Before period",IF($W840&gt;Validation!$C$3,"After period","In period")))</f>
        <v>No date</v>
      </c>
      <c r="AI840" s="26" t="str">
        <f aca="false">IF($Y840="","",TRIM(RIGHT(SUBSTITUTE($Y840," ",REPT(" ",50)),50)))</f>
        <v/>
      </c>
      <c r="AJ840" s="27" t="str">
        <f aca="false">IF($A840="","",IF(NOT(ISERROR(MATCH($A840,Validation!$A$193:$A$217,0))),"Manual mapping",IF(COUNTIF(Validation!$U$19:$U$178,$Z840)&gt;0,"Direct",IF(COUNTIF(Validation!$S$19:$S$178,$AI840)=1,"By surname","Unresolved"))))</f>
        <v/>
      </c>
      <c r="AK840" s="28" t="str">
        <f aca="false">IF($L840="","",IF(MATCH($L840,$L$2:$L$3000,0)&lt;&gt;ROW()-1,"",COUNT($AK$1:$AK839)+1))</f>
        <v/>
      </c>
      <c r="AL840" s="28" t="str">
        <f aca="false">IF($G840="","",IF(MATCH($G840,$G$2:$G$3000,0)&lt;&gt;ROW()-1,"",COUNT($AL$1:$AL839)+1))</f>
        <v/>
      </c>
      <c r="AM840" s="28" t="str">
        <f aca="false">IF($H840="","",IF(MATCH($H840,$H$2:$H$3000,0)&lt;&gt;ROW()-1,"",COUNT($AM$1:$AM839)+1))</f>
        <v/>
      </c>
      <c r="AN840" s="28" t="str">
        <f aca="false">IF($I840="","",IF(MATCH($I840,$I$2:$I$3000,0)&lt;&gt;ROW()-1,"",COUNT($AN$1:$AN839)+1))</f>
        <v/>
      </c>
      <c r="AO840" s="28" t="str">
        <f aca="false">IF($Q840="","",IF(MATCH($Q840,$Q$2:$Q$3000,0)&lt;&gt;ROW()-1,"",COUNT($AO$1:$AO839)+1))</f>
        <v/>
      </c>
    </row>
    <row r="841" customFormat="false" ht="12.75" hidden="false" customHeight="true" outlineLevel="0" collapsed="false">
      <c r="W841" s="24" t="n">
        <f aca="false">IF($F841="",0,IFERROR(IF(ISNUMBER($F841),INT($F841),DATE(VALUE(MID(SUBSTITUTE(LEFT($F841,FIND(" ",$F841&amp;" ")-1),"/",REPT(" ",20)),41,20)),VALUE(LEFT(SUBSTITUTE(LEFT($F841,FIND(" ",$F841&amp;" ")-1),"/",REPT(" ",20)),20)),VALUE(MID(SUBSTITUTE(LEFT($F841,FIND(" ",$F841&amp;" ")-1),"/",REPT(" ",20)),21,20)))),0))</f>
        <v>0</v>
      </c>
      <c r="X841" s="25" t="str">
        <f aca="false">IF(ISNUMBER($N841),$N841*Validation!$B$5,"")</f>
        <v/>
      </c>
      <c r="Y841" s="26" t="str">
        <f aca="false">IF($A841="","",SUBSTITUTE(SUBSTITUTE(SUBSTITUTE(SUBSTITUTE(SUBSTITUTE(SUBSTITUTE(SUBSTITUTE(UPPER(TRIM($A841)),"Á","A"),"É","E"),"Í","I"),"Ó","O"),"Ú","U"),"Ñ","N"),"Ü","U"))</f>
        <v/>
      </c>
      <c r="Z841" s="26" t="str">
        <f aca="false">IF($Y841="","",LEFT($Y841,1)&amp;" "&amp;TRIM(RIGHT(SUBSTITUTE($Y841," ",REPT(" ",50)),50)))</f>
        <v/>
      </c>
      <c r="AA841" s="27" t="str">
        <f aca="false">IF($AF841="","",IF(COUNTIF(Validation!$U$19:$U$178,$AF841)&gt;0,"OK","NO MATCH"))</f>
        <v/>
      </c>
      <c r="AB841" s="27" t="str">
        <f aca="false">IF($W841=0,"",IF(AND($W841&gt;=Validation!$B$3,$W841&lt;=Validation!$C$3),"Yes","No"))</f>
        <v/>
      </c>
      <c r="AC841" s="26" t="str">
        <f aca="false">IF($A841="","",$AF841&amp;"|"&amp;TEXT($W841,"yyyy-mm-dd")&amp;"|"&amp;$J841&amp;"|"&amp;$N841)</f>
        <v/>
      </c>
      <c r="AD841" s="27" t="str">
        <f aca="false">IF($AC841="","",IF(COUNTIF($AC$2:$AC$3000,$AC841)&gt;1,"REVIEW","OK"))</f>
        <v/>
      </c>
      <c r="AE841" s="27" t="str">
        <f aca="false">IF(OR($W841=0,$O841=""),"",IF(IFERROR(IF(ISNUMBER($O841),INT($O841),DATE(VALUE(MID(SUBSTITUTE(LEFT($O841,FIND(" ",$O841&amp;" ")-1),"/",REPT(" ",20)),41,20)),VALUE(LEFT(SUBSTITUTE(LEFT($O841,FIND(" ",$O841&amp;" ")-1),"/",REPT(" ",20)),20)),VALUE(MID(SUBSTITUTE(LEFT($O841,FIND(" ",$O841&amp;" ")-1),"/",REPT(" ",20)),21,20)))),0)&gt;$W841,"Late","Same day"))</f>
        <v/>
      </c>
      <c r="AF841" s="26" t="str">
        <f aca="false">IF($A841="","",IFERROR(INDEX(Validation!$C$193:$C$217,MATCH($A841,Validation!$A$193:$A$217,0)),IF(COUNTIF(Validation!$U$19:$U$178,$Z841)&gt;0,$Z841,IF(COUNTIF(Validation!$S$19:$S$178,$AI841)=1,INDEX(Validation!$U$19:$U$178,MATCH($AI841,Validation!$S$19:$S$178,0)),$Z841))))</f>
        <v/>
      </c>
      <c r="AG841" s="27" t="str">
        <f aca="false">IF(COUNTA($A841:$U841)=0,"",IF($A841="","No name",IF($F841="","No date",IF($W841=0,"Date ilegible",IF(NOT(ISNUMBER($N841)),"Hours no numéricas",IF($AA841="NO MATCH","Person no identificada","OK"))))))</f>
        <v/>
      </c>
      <c r="AH841" s="27" t="str">
        <f aca="false">IF($W841=0,"No date",IF($W841&lt;Validation!$B$3,"Before period",IF($W841&gt;Validation!$C$3,"After period","In period")))</f>
        <v>No date</v>
      </c>
      <c r="AI841" s="26" t="str">
        <f aca="false">IF($Y841="","",TRIM(RIGHT(SUBSTITUTE($Y841," ",REPT(" ",50)),50)))</f>
        <v/>
      </c>
      <c r="AJ841" s="27" t="str">
        <f aca="false">IF($A841="","",IF(NOT(ISERROR(MATCH($A841,Validation!$A$193:$A$217,0))),"Manual mapping",IF(COUNTIF(Validation!$U$19:$U$178,$Z841)&gt;0,"Direct",IF(COUNTIF(Validation!$S$19:$S$178,$AI841)=1,"By surname","Unresolved"))))</f>
        <v/>
      </c>
      <c r="AK841" s="28" t="str">
        <f aca="false">IF($L841="","",IF(MATCH($L841,$L$2:$L$3000,0)&lt;&gt;ROW()-1,"",COUNT($AK$1:$AK840)+1))</f>
        <v/>
      </c>
      <c r="AL841" s="28" t="str">
        <f aca="false">IF($G841="","",IF(MATCH($G841,$G$2:$G$3000,0)&lt;&gt;ROW()-1,"",COUNT($AL$1:$AL840)+1))</f>
        <v/>
      </c>
      <c r="AM841" s="28" t="str">
        <f aca="false">IF($H841="","",IF(MATCH($H841,$H$2:$H$3000,0)&lt;&gt;ROW()-1,"",COUNT($AM$1:$AM840)+1))</f>
        <v/>
      </c>
      <c r="AN841" s="28" t="str">
        <f aca="false">IF($I841="","",IF(MATCH($I841,$I$2:$I$3000,0)&lt;&gt;ROW()-1,"",COUNT($AN$1:$AN840)+1))</f>
        <v/>
      </c>
      <c r="AO841" s="28" t="str">
        <f aca="false">IF($Q841="","",IF(MATCH($Q841,$Q$2:$Q$3000,0)&lt;&gt;ROW()-1,"",COUNT($AO$1:$AO840)+1))</f>
        <v/>
      </c>
    </row>
    <row r="842" customFormat="false" ht="12.75" hidden="false" customHeight="true" outlineLevel="0" collapsed="false">
      <c r="W842" s="24" t="n">
        <f aca="false">IF($F842="",0,IFERROR(IF(ISNUMBER($F842),INT($F842),DATE(VALUE(MID(SUBSTITUTE(LEFT($F842,FIND(" ",$F842&amp;" ")-1),"/",REPT(" ",20)),41,20)),VALUE(LEFT(SUBSTITUTE(LEFT($F842,FIND(" ",$F842&amp;" ")-1),"/",REPT(" ",20)),20)),VALUE(MID(SUBSTITUTE(LEFT($F842,FIND(" ",$F842&amp;" ")-1),"/",REPT(" ",20)),21,20)))),0))</f>
        <v>0</v>
      </c>
      <c r="X842" s="25" t="str">
        <f aca="false">IF(ISNUMBER($N842),$N842*Validation!$B$5,"")</f>
        <v/>
      </c>
      <c r="Y842" s="26" t="str">
        <f aca="false">IF($A842="","",SUBSTITUTE(SUBSTITUTE(SUBSTITUTE(SUBSTITUTE(SUBSTITUTE(SUBSTITUTE(SUBSTITUTE(UPPER(TRIM($A842)),"Á","A"),"É","E"),"Í","I"),"Ó","O"),"Ú","U"),"Ñ","N"),"Ü","U"))</f>
        <v/>
      </c>
      <c r="Z842" s="26" t="str">
        <f aca="false">IF($Y842="","",LEFT($Y842,1)&amp;" "&amp;TRIM(RIGHT(SUBSTITUTE($Y842," ",REPT(" ",50)),50)))</f>
        <v/>
      </c>
      <c r="AA842" s="27" t="str">
        <f aca="false">IF($AF842="","",IF(COUNTIF(Validation!$U$19:$U$178,$AF842)&gt;0,"OK","NO MATCH"))</f>
        <v/>
      </c>
      <c r="AB842" s="27" t="str">
        <f aca="false">IF($W842=0,"",IF(AND($W842&gt;=Validation!$B$3,$W842&lt;=Validation!$C$3),"Yes","No"))</f>
        <v/>
      </c>
      <c r="AC842" s="26" t="str">
        <f aca="false">IF($A842="","",$AF842&amp;"|"&amp;TEXT($W842,"yyyy-mm-dd")&amp;"|"&amp;$J842&amp;"|"&amp;$N842)</f>
        <v/>
      </c>
      <c r="AD842" s="27" t="str">
        <f aca="false">IF($AC842="","",IF(COUNTIF($AC$2:$AC$3000,$AC842)&gt;1,"REVIEW","OK"))</f>
        <v/>
      </c>
      <c r="AE842" s="27" t="str">
        <f aca="false">IF(OR($W842=0,$O842=""),"",IF(IFERROR(IF(ISNUMBER($O842),INT($O842),DATE(VALUE(MID(SUBSTITUTE(LEFT($O842,FIND(" ",$O842&amp;" ")-1),"/",REPT(" ",20)),41,20)),VALUE(LEFT(SUBSTITUTE(LEFT($O842,FIND(" ",$O842&amp;" ")-1),"/",REPT(" ",20)),20)),VALUE(MID(SUBSTITUTE(LEFT($O842,FIND(" ",$O842&amp;" ")-1),"/",REPT(" ",20)),21,20)))),0)&gt;$W842,"Late","Same day"))</f>
        <v/>
      </c>
      <c r="AF842" s="26" t="str">
        <f aca="false">IF($A842="","",IFERROR(INDEX(Validation!$C$193:$C$217,MATCH($A842,Validation!$A$193:$A$217,0)),IF(COUNTIF(Validation!$U$19:$U$178,$Z842)&gt;0,$Z842,IF(COUNTIF(Validation!$S$19:$S$178,$AI842)=1,INDEX(Validation!$U$19:$U$178,MATCH($AI842,Validation!$S$19:$S$178,0)),$Z842))))</f>
        <v/>
      </c>
      <c r="AG842" s="27" t="str">
        <f aca="false">IF(COUNTA($A842:$U842)=0,"",IF($A842="","No name",IF($F842="","No date",IF($W842=0,"Date ilegible",IF(NOT(ISNUMBER($N842)),"Hours no numéricas",IF($AA842="NO MATCH","Person no identificada","OK"))))))</f>
        <v/>
      </c>
      <c r="AH842" s="27" t="str">
        <f aca="false">IF($W842=0,"No date",IF($W842&lt;Validation!$B$3,"Before period",IF($W842&gt;Validation!$C$3,"After period","In period")))</f>
        <v>No date</v>
      </c>
      <c r="AI842" s="26" t="str">
        <f aca="false">IF($Y842="","",TRIM(RIGHT(SUBSTITUTE($Y842," ",REPT(" ",50)),50)))</f>
        <v/>
      </c>
      <c r="AJ842" s="27" t="str">
        <f aca="false">IF($A842="","",IF(NOT(ISERROR(MATCH($A842,Validation!$A$193:$A$217,0))),"Manual mapping",IF(COUNTIF(Validation!$U$19:$U$178,$Z842)&gt;0,"Direct",IF(COUNTIF(Validation!$S$19:$S$178,$AI842)=1,"By surname","Unresolved"))))</f>
        <v/>
      </c>
      <c r="AK842" s="28" t="str">
        <f aca="false">IF($L842="","",IF(MATCH($L842,$L$2:$L$3000,0)&lt;&gt;ROW()-1,"",COUNT($AK$1:$AK841)+1))</f>
        <v/>
      </c>
      <c r="AL842" s="28" t="str">
        <f aca="false">IF($G842="","",IF(MATCH($G842,$G$2:$G$3000,0)&lt;&gt;ROW()-1,"",COUNT($AL$1:$AL841)+1))</f>
        <v/>
      </c>
      <c r="AM842" s="28" t="str">
        <f aca="false">IF($H842="","",IF(MATCH($H842,$H$2:$H$3000,0)&lt;&gt;ROW()-1,"",COUNT($AM$1:$AM841)+1))</f>
        <v/>
      </c>
      <c r="AN842" s="28" t="str">
        <f aca="false">IF($I842="","",IF(MATCH($I842,$I$2:$I$3000,0)&lt;&gt;ROW()-1,"",COUNT($AN$1:$AN841)+1))</f>
        <v/>
      </c>
      <c r="AO842" s="28" t="str">
        <f aca="false">IF($Q842="","",IF(MATCH($Q842,$Q$2:$Q$3000,0)&lt;&gt;ROW()-1,"",COUNT($AO$1:$AO841)+1))</f>
        <v/>
      </c>
    </row>
    <row r="843" customFormat="false" ht="12.75" hidden="false" customHeight="true" outlineLevel="0" collapsed="false">
      <c r="W843" s="24" t="n">
        <f aca="false">IF($F843="",0,IFERROR(IF(ISNUMBER($F843),INT($F843),DATE(VALUE(MID(SUBSTITUTE(LEFT($F843,FIND(" ",$F843&amp;" ")-1),"/",REPT(" ",20)),41,20)),VALUE(LEFT(SUBSTITUTE(LEFT($F843,FIND(" ",$F843&amp;" ")-1),"/",REPT(" ",20)),20)),VALUE(MID(SUBSTITUTE(LEFT($F843,FIND(" ",$F843&amp;" ")-1),"/",REPT(" ",20)),21,20)))),0))</f>
        <v>0</v>
      </c>
      <c r="X843" s="25" t="str">
        <f aca="false">IF(ISNUMBER($N843),$N843*Validation!$B$5,"")</f>
        <v/>
      </c>
      <c r="Y843" s="26" t="str">
        <f aca="false">IF($A843="","",SUBSTITUTE(SUBSTITUTE(SUBSTITUTE(SUBSTITUTE(SUBSTITUTE(SUBSTITUTE(SUBSTITUTE(UPPER(TRIM($A843)),"Á","A"),"É","E"),"Í","I"),"Ó","O"),"Ú","U"),"Ñ","N"),"Ü","U"))</f>
        <v/>
      </c>
      <c r="Z843" s="26" t="str">
        <f aca="false">IF($Y843="","",LEFT($Y843,1)&amp;" "&amp;TRIM(RIGHT(SUBSTITUTE($Y843," ",REPT(" ",50)),50)))</f>
        <v/>
      </c>
      <c r="AA843" s="27" t="str">
        <f aca="false">IF($AF843="","",IF(COUNTIF(Validation!$U$19:$U$178,$AF843)&gt;0,"OK","NO MATCH"))</f>
        <v/>
      </c>
      <c r="AB843" s="27" t="str">
        <f aca="false">IF($W843=0,"",IF(AND($W843&gt;=Validation!$B$3,$W843&lt;=Validation!$C$3),"Yes","No"))</f>
        <v/>
      </c>
      <c r="AC843" s="26" t="str">
        <f aca="false">IF($A843="","",$AF843&amp;"|"&amp;TEXT($W843,"yyyy-mm-dd")&amp;"|"&amp;$J843&amp;"|"&amp;$N843)</f>
        <v/>
      </c>
      <c r="AD843" s="27" t="str">
        <f aca="false">IF($AC843="","",IF(COUNTIF($AC$2:$AC$3000,$AC843)&gt;1,"REVIEW","OK"))</f>
        <v/>
      </c>
      <c r="AE843" s="27" t="str">
        <f aca="false">IF(OR($W843=0,$O843=""),"",IF(IFERROR(IF(ISNUMBER($O843),INT($O843),DATE(VALUE(MID(SUBSTITUTE(LEFT($O843,FIND(" ",$O843&amp;" ")-1),"/",REPT(" ",20)),41,20)),VALUE(LEFT(SUBSTITUTE(LEFT($O843,FIND(" ",$O843&amp;" ")-1),"/",REPT(" ",20)),20)),VALUE(MID(SUBSTITUTE(LEFT($O843,FIND(" ",$O843&amp;" ")-1),"/",REPT(" ",20)),21,20)))),0)&gt;$W843,"Late","Same day"))</f>
        <v/>
      </c>
      <c r="AF843" s="26" t="str">
        <f aca="false">IF($A843="","",IFERROR(INDEX(Validation!$C$193:$C$217,MATCH($A843,Validation!$A$193:$A$217,0)),IF(COUNTIF(Validation!$U$19:$U$178,$Z843)&gt;0,$Z843,IF(COUNTIF(Validation!$S$19:$S$178,$AI843)=1,INDEX(Validation!$U$19:$U$178,MATCH($AI843,Validation!$S$19:$S$178,0)),$Z843))))</f>
        <v/>
      </c>
      <c r="AG843" s="27" t="str">
        <f aca="false">IF(COUNTA($A843:$U843)=0,"",IF($A843="","No name",IF($F843="","No date",IF($W843=0,"Date ilegible",IF(NOT(ISNUMBER($N843)),"Hours no numéricas",IF($AA843="NO MATCH","Person no identificada","OK"))))))</f>
        <v/>
      </c>
      <c r="AH843" s="27" t="str">
        <f aca="false">IF($W843=0,"No date",IF($W843&lt;Validation!$B$3,"Before period",IF($W843&gt;Validation!$C$3,"After period","In period")))</f>
        <v>No date</v>
      </c>
      <c r="AI843" s="26" t="str">
        <f aca="false">IF($Y843="","",TRIM(RIGHT(SUBSTITUTE($Y843," ",REPT(" ",50)),50)))</f>
        <v/>
      </c>
      <c r="AJ843" s="27" t="str">
        <f aca="false">IF($A843="","",IF(NOT(ISERROR(MATCH($A843,Validation!$A$193:$A$217,0))),"Manual mapping",IF(COUNTIF(Validation!$U$19:$U$178,$Z843)&gt;0,"Direct",IF(COUNTIF(Validation!$S$19:$S$178,$AI843)=1,"By surname","Unresolved"))))</f>
        <v/>
      </c>
      <c r="AK843" s="28" t="str">
        <f aca="false">IF($L843="","",IF(MATCH($L843,$L$2:$L$3000,0)&lt;&gt;ROW()-1,"",COUNT($AK$1:$AK842)+1))</f>
        <v/>
      </c>
      <c r="AL843" s="28" t="str">
        <f aca="false">IF($G843="","",IF(MATCH($G843,$G$2:$G$3000,0)&lt;&gt;ROW()-1,"",COUNT($AL$1:$AL842)+1))</f>
        <v/>
      </c>
      <c r="AM843" s="28" t="str">
        <f aca="false">IF($H843="","",IF(MATCH($H843,$H$2:$H$3000,0)&lt;&gt;ROW()-1,"",COUNT($AM$1:$AM842)+1))</f>
        <v/>
      </c>
      <c r="AN843" s="28" t="str">
        <f aca="false">IF($I843="","",IF(MATCH($I843,$I$2:$I$3000,0)&lt;&gt;ROW()-1,"",COUNT($AN$1:$AN842)+1))</f>
        <v/>
      </c>
      <c r="AO843" s="28" t="str">
        <f aca="false">IF($Q843="","",IF(MATCH($Q843,$Q$2:$Q$3000,0)&lt;&gt;ROW()-1,"",COUNT($AO$1:$AO842)+1))</f>
        <v/>
      </c>
    </row>
    <row r="844" customFormat="false" ht="12.75" hidden="false" customHeight="true" outlineLevel="0" collapsed="false">
      <c r="W844" s="24" t="n">
        <f aca="false">IF($F844="",0,IFERROR(IF(ISNUMBER($F844),INT($F844),DATE(VALUE(MID(SUBSTITUTE(LEFT($F844,FIND(" ",$F844&amp;" ")-1),"/",REPT(" ",20)),41,20)),VALUE(LEFT(SUBSTITUTE(LEFT($F844,FIND(" ",$F844&amp;" ")-1),"/",REPT(" ",20)),20)),VALUE(MID(SUBSTITUTE(LEFT($F844,FIND(" ",$F844&amp;" ")-1),"/",REPT(" ",20)),21,20)))),0))</f>
        <v>0</v>
      </c>
      <c r="X844" s="25" t="str">
        <f aca="false">IF(ISNUMBER($N844),$N844*Validation!$B$5,"")</f>
        <v/>
      </c>
      <c r="Y844" s="26" t="str">
        <f aca="false">IF($A844="","",SUBSTITUTE(SUBSTITUTE(SUBSTITUTE(SUBSTITUTE(SUBSTITUTE(SUBSTITUTE(SUBSTITUTE(UPPER(TRIM($A844)),"Á","A"),"É","E"),"Í","I"),"Ó","O"),"Ú","U"),"Ñ","N"),"Ü","U"))</f>
        <v/>
      </c>
      <c r="Z844" s="26" t="str">
        <f aca="false">IF($Y844="","",LEFT($Y844,1)&amp;" "&amp;TRIM(RIGHT(SUBSTITUTE($Y844," ",REPT(" ",50)),50)))</f>
        <v/>
      </c>
      <c r="AA844" s="27" t="str">
        <f aca="false">IF($AF844="","",IF(COUNTIF(Validation!$U$19:$U$178,$AF844)&gt;0,"OK","NO MATCH"))</f>
        <v/>
      </c>
      <c r="AB844" s="27" t="str">
        <f aca="false">IF($W844=0,"",IF(AND($W844&gt;=Validation!$B$3,$W844&lt;=Validation!$C$3),"Yes","No"))</f>
        <v/>
      </c>
      <c r="AC844" s="26" t="str">
        <f aca="false">IF($A844="","",$AF844&amp;"|"&amp;TEXT($W844,"yyyy-mm-dd")&amp;"|"&amp;$J844&amp;"|"&amp;$N844)</f>
        <v/>
      </c>
      <c r="AD844" s="27" t="str">
        <f aca="false">IF($AC844="","",IF(COUNTIF($AC$2:$AC$3000,$AC844)&gt;1,"REVIEW","OK"))</f>
        <v/>
      </c>
      <c r="AE844" s="27" t="str">
        <f aca="false">IF(OR($W844=0,$O844=""),"",IF(IFERROR(IF(ISNUMBER($O844),INT($O844),DATE(VALUE(MID(SUBSTITUTE(LEFT($O844,FIND(" ",$O844&amp;" ")-1),"/",REPT(" ",20)),41,20)),VALUE(LEFT(SUBSTITUTE(LEFT($O844,FIND(" ",$O844&amp;" ")-1),"/",REPT(" ",20)),20)),VALUE(MID(SUBSTITUTE(LEFT($O844,FIND(" ",$O844&amp;" ")-1),"/",REPT(" ",20)),21,20)))),0)&gt;$W844,"Late","Same day"))</f>
        <v/>
      </c>
      <c r="AF844" s="26" t="str">
        <f aca="false">IF($A844="","",IFERROR(INDEX(Validation!$C$193:$C$217,MATCH($A844,Validation!$A$193:$A$217,0)),IF(COUNTIF(Validation!$U$19:$U$178,$Z844)&gt;0,$Z844,IF(COUNTIF(Validation!$S$19:$S$178,$AI844)=1,INDEX(Validation!$U$19:$U$178,MATCH($AI844,Validation!$S$19:$S$178,0)),$Z844))))</f>
        <v/>
      </c>
      <c r="AG844" s="27" t="str">
        <f aca="false">IF(COUNTA($A844:$U844)=0,"",IF($A844="","No name",IF($F844="","No date",IF($W844=0,"Date ilegible",IF(NOT(ISNUMBER($N844)),"Hours no numéricas",IF($AA844="NO MATCH","Person no identificada","OK"))))))</f>
        <v/>
      </c>
      <c r="AH844" s="27" t="str">
        <f aca="false">IF($W844=0,"No date",IF($W844&lt;Validation!$B$3,"Before period",IF($W844&gt;Validation!$C$3,"After period","In period")))</f>
        <v>No date</v>
      </c>
      <c r="AI844" s="26" t="str">
        <f aca="false">IF($Y844="","",TRIM(RIGHT(SUBSTITUTE($Y844," ",REPT(" ",50)),50)))</f>
        <v/>
      </c>
      <c r="AJ844" s="27" t="str">
        <f aca="false">IF($A844="","",IF(NOT(ISERROR(MATCH($A844,Validation!$A$193:$A$217,0))),"Manual mapping",IF(COUNTIF(Validation!$U$19:$U$178,$Z844)&gt;0,"Direct",IF(COUNTIF(Validation!$S$19:$S$178,$AI844)=1,"By surname","Unresolved"))))</f>
        <v/>
      </c>
      <c r="AK844" s="28" t="str">
        <f aca="false">IF($L844="","",IF(MATCH($L844,$L$2:$L$3000,0)&lt;&gt;ROW()-1,"",COUNT($AK$1:$AK843)+1))</f>
        <v/>
      </c>
      <c r="AL844" s="28" t="str">
        <f aca="false">IF($G844="","",IF(MATCH($G844,$G$2:$G$3000,0)&lt;&gt;ROW()-1,"",COUNT($AL$1:$AL843)+1))</f>
        <v/>
      </c>
      <c r="AM844" s="28" t="str">
        <f aca="false">IF($H844="","",IF(MATCH($H844,$H$2:$H$3000,0)&lt;&gt;ROW()-1,"",COUNT($AM$1:$AM843)+1))</f>
        <v/>
      </c>
      <c r="AN844" s="28" t="str">
        <f aca="false">IF($I844="","",IF(MATCH($I844,$I$2:$I$3000,0)&lt;&gt;ROW()-1,"",COUNT($AN$1:$AN843)+1))</f>
        <v/>
      </c>
      <c r="AO844" s="28" t="str">
        <f aca="false">IF($Q844="","",IF(MATCH($Q844,$Q$2:$Q$3000,0)&lt;&gt;ROW()-1,"",COUNT($AO$1:$AO843)+1))</f>
        <v/>
      </c>
    </row>
    <row r="845" customFormat="false" ht="12.75" hidden="false" customHeight="true" outlineLevel="0" collapsed="false">
      <c r="W845" s="24" t="n">
        <f aca="false">IF($F845="",0,IFERROR(IF(ISNUMBER($F845),INT($F845),DATE(VALUE(MID(SUBSTITUTE(LEFT($F845,FIND(" ",$F845&amp;" ")-1),"/",REPT(" ",20)),41,20)),VALUE(LEFT(SUBSTITUTE(LEFT($F845,FIND(" ",$F845&amp;" ")-1),"/",REPT(" ",20)),20)),VALUE(MID(SUBSTITUTE(LEFT($F845,FIND(" ",$F845&amp;" ")-1),"/",REPT(" ",20)),21,20)))),0))</f>
        <v>0</v>
      </c>
      <c r="X845" s="25" t="str">
        <f aca="false">IF(ISNUMBER($N845),$N845*Validation!$B$5,"")</f>
        <v/>
      </c>
      <c r="Y845" s="26" t="str">
        <f aca="false">IF($A845="","",SUBSTITUTE(SUBSTITUTE(SUBSTITUTE(SUBSTITUTE(SUBSTITUTE(SUBSTITUTE(SUBSTITUTE(UPPER(TRIM($A845)),"Á","A"),"É","E"),"Í","I"),"Ó","O"),"Ú","U"),"Ñ","N"),"Ü","U"))</f>
        <v/>
      </c>
      <c r="Z845" s="26" t="str">
        <f aca="false">IF($Y845="","",LEFT($Y845,1)&amp;" "&amp;TRIM(RIGHT(SUBSTITUTE($Y845," ",REPT(" ",50)),50)))</f>
        <v/>
      </c>
      <c r="AA845" s="27" t="str">
        <f aca="false">IF($AF845="","",IF(COUNTIF(Validation!$U$19:$U$178,$AF845)&gt;0,"OK","NO MATCH"))</f>
        <v/>
      </c>
      <c r="AB845" s="27" t="str">
        <f aca="false">IF($W845=0,"",IF(AND($W845&gt;=Validation!$B$3,$W845&lt;=Validation!$C$3),"Yes","No"))</f>
        <v/>
      </c>
      <c r="AC845" s="26" t="str">
        <f aca="false">IF($A845="","",$AF845&amp;"|"&amp;TEXT($W845,"yyyy-mm-dd")&amp;"|"&amp;$J845&amp;"|"&amp;$N845)</f>
        <v/>
      </c>
      <c r="AD845" s="27" t="str">
        <f aca="false">IF($AC845="","",IF(COUNTIF($AC$2:$AC$3000,$AC845)&gt;1,"REVIEW","OK"))</f>
        <v/>
      </c>
      <c r="AE845" s="27" t="str">
        <f aca="false">IF(OR($W845=0,$O845=""),"",IF(IFERROR(IF(ISNUMBER($O845),INT($O845),DATE(VALUE(MID(SUBSTITUTE(LEFT($O845,FIND(" ",$O845&amp;" ")-1),"/",REPT(" ",20)),41,20)),VALUE(LEFT(SUBSTITUTE(LEFT($O845,FIND(" ",$O845&amp;" ")-1),"/",REPT(" ",20)),20)),VALUE(MID(SUBSTITUTE(LEFT($O845,FIND(" ",$O845&amp;" ")-1),"/",REPT(" ",20)),21,20)))),0)&gt;$W845,"Late","Same day"))</f>
        <v/>
      </c>
      <c r="AF845" s="26" t="str">
        <f aca="false">IF($A845="","",IFERROR(INDEX(Validation!$C$193:$C$217,MATCH($A845,Validation!$A$193:$A$217,0)),IF(COUNTIF(Validation!$U$19:$U$178,$Z845)&gt;0,$Z845,IF(COUNTIF(Validation!$S$19:$S$178,$AI845)=1,INDEX(Validation!$U$19:$U$178,MATCH($AI845,Validation!$S$19:$S$178,0)),$Z845))))</f>
        <v/>
      </c>
      <c r="AG845" s="27" t="str">
        <f aca="false">IF(COUNTA($A845:$U845)=0,"",IF($A845="","No name",IF($F845="","No date",IF($W845=0,"Date ilegible",IF(NOT(ISNUMBER($N845)),"Hours no numéricas",IF($AA845="NO MATCH","Person no identificada","OK"))))))</f>
        <v/>
      </c>
      <c r="AH845" s="27" t="str">
        <f aca="false">IF($W845=0,"No date",IF($W845&lt;Validation!$B$3,"Before period",IF($W845&gt;Validation!$C$3,"After period","In period")))</f>
        <v>No date</v>
      </c>
      <c r="AI845" s="26" t="str">
        <f aca="false">IF($Y845="","",TRIM(RIGHT(SUBSTITUTE($Y845," ",REPT(" ",50)),50)))</f>
        <v/>
      </c>
      <c r="AJ845" s="27" t="str">
        <f aca="false">IF($A845="","",IF(NOT(ISERROR(MATCH($A845,Validation!$A$193:$A$217,0))),"Manual mapping",IF(COUNTIF(Validation!$U$19:$U$178,$Z845)&gt;0,"Direct",IF(COUNTIF(Validation!$S$19:$S$178,$AI845)=1,"By surname","Unresolved"))))</f>
        <v/>
      </c>
      <c r="AK845" s="28" t="str">
        <f aca="false">IF($L845="","",IF(MATCH($L845,$L$2:$L$3000,0)&lt;&gt;ROW()-1,"",COUNT($AK$1:$AK844)+1))</f>
        <v/>
      </c>
      <c r="AL845" s="28" t="str">
        <f aca="false">IF($G845="","",IF(MATCH($G845,$G$2:$G$3000,0)&lt;&gt;ROW()-1,"",COUNT($AL$1:$AL844)+1))</f>
        <v/>
      </c>
      <c r="AM845" s="28" t="str">
        <f aca="false">IF($H845="","",IF(MATCH($H845,$H$2:$H$3000,0)&lt;&gt;ROW()-1,"",COUNT($AM$1:$AM844)+1))</f>
        <v/>
      </c>
      <c r="AN845" s="28" t="str">
        <f aca="false">IF($I845="","",IF(MATCH($I845,$I$2:$I$3000,0)&lt;&gt;ROW()-1,"",COUNT($AN$1:$AN844)+1))</f>
        <v/>
      </c>
      <c r="AO845" s="28" t="str">
        <f aca="false">IF($Q845="","",IF(MATCH($Q845,$Q$2:$Q$3000,0)&lt;&gt;ROW()-1,"",COUNT($AO$1:$AO844)+1))</f>
        <v/>
      </c>
    </row>
    <row r="846" customFormat="false" ht="12.75" hidden="false" customHeight="true" outlineLevel="0" collapsed="false">
      <c r="W846" s="24" t="n">
        <f aca="false">IF($F846="",0,IFERROR(IF(ISNUMBER($F846),INT($F846),DATE(VALUE(MID(SUBSTITUTE(LEFT($F846,FIND(" ",$F846&amp;" ")-1),"/",REPT(" ",20)),41,20)),VALUE(LEFT(SUBSTITUTE(LEFT($F846,FIND(" ",$F846&amp;" ")-1),"/",REPT(" ",20)),20)),VALUE(MID(SUBSTITUTE(LEFT($F846,FIND(" ",$F846&amp;" ")-1),"/",REPT(" ",20)),21,20)))),0))</f>
        <v>0</v>
      </c>
      <c r="X846" s="25" t="str">
        <f aca="false">IF(ISNUMBER($N846),$N846*Validation!$B$5,"")</f>
        <v/>
      </c>
      <c r="Y846" s="26" t="str">
        <f aca="false">IF($A846="","",SUBSTITUTE(SUBSTITUTE(SUBSTITUTE(SUBSTITUTE(SUBSTITUTE(SUBSTITUTE(SUBSTITUTE(UPPER(TRIM($A846)),"Á","A"),"É","E"),"Í","I"),"Ó","O"),"Ú","U"),"Ñ","N"),"Ü","U"))</f>
        <v/>
      </c>
      <c r="Z846" s="26" t="str">
        <f aca="false">IF($Y846="","",LEFT($Y846,1)&amp;" "&amp;TRIM(RIGHT(SUBSTITUTE($Y846," ",REPT(" ",50)),50)))</f>
        <v/>
      </c>
      <c r="AA846" s="27" t="str">
        <f aca="false">IF($AF846="","",IF(COUNTIF(Validation!$U$19:$U$178,$AF846)&gt;0,"OK","NO MATCH"))</f>
        <v/>
      </c>
      <c r="AB846" s="27" t="str">
        <f aca="false">IF($W846=0,"",IF(AND($W846&gt;=Validation!$B$3,$W846&lt;=Validation!$C$3),"Yes","No"))</f>
        <v/>
      </c>
      <c r="AC846" s="26" t="str">
        <f aca="false">IF($A846="","",$AF846&amp;"|"&amp;TEXT($W846,"yyyy-mm-dd")&amp;"|"&amp;$J846&amp;"|"&amp;$N846)</f>
        <v/>
      </c>
      <c r="AD846" s="27" t="str">
        <f aca="false">IF($AC846="","",IF(COUNTIF($AC$2:$AC$3000,$AC846)&gt;1,"REVIEW","OK"))</f>
        <v/>
      </c>
      <c r="AE846" s="27" t="str">
        <f aca="false">IF(OR($W846=0,$O846=""),"",IF(IFERROR(IF(ISNUMBER($O846),INT($O846),DATE(VALUE(MID(SUBSTITUTE(LEFT($O846,FIND(" ",$O846&amp;" ")-1),"/",REPT(" ",20)),41,20)),VALUE(LEFT(SUBSTITUTE(LEFT($O846,FIND(" ",$O846&amp;" ")-1),"/",REPT(" ",20)),20)),VALUE(MID(SUBSTITUTE(LEFT($O846,FIND(" ",$O846&amp;" ")-1),"/",REPT(" ",20)),21,20)))),0)&gt;$W846,"Late","Same day"))</f>
        <v/>
      </c>
      <c r="AF846" s="26" t="str">
        <f aca="false">IF($A846="","",IFERROR(INDEX(Validation!$C$193:$C$217,MATCH($A846,Validation!$A$193:$A$217,0)),IF(COUNTIF(Validation!$U$19:$U$178,$Z846)&gt;0,$Z846,IF(COUNTIF(Validation!$S$19:$S$178,$AI846)=1,INDEX(Validation!$U$19:$U$178,MATCH($AI846,Validation!$S$19:$S$178,0)),$Z846))))</f>
        <v/>
      </c>
      <c r="AG846" s="27" t="str">
        <f aca="false">IF(COUNTA($A846:$U846)=0,"",IF($A846="","No name",IF($F846="","No date",IF($W846=0,"Date ilegible",IF(NOT(ISNUMBER($N846)),"Hours no numéricas",IF($AA846="NO MATCH","Person no identificada","OK"))))))</f>
        <v/>
      </c>
      <c r="AH846" s="27" t="str">
        <f aca="false">IF($W846=0,"No date",IF($W846&lt;Validation!$B$3,"Before period",IF($W846&gt;Validation!$C$3,"After period","In period")))</f>
        <v>No date</v>
      </c>
      <c r="AI846" s="26" t="str">
        <f aca="false">IF($Y846="","",TRIM(RIGHT(SUBSTITUTE($Y846," ",REPT(" ",50)),50)))</f>
        <v/>
      </c>
      <c r="AJ846" s="27" t="str">
        <f aca="false">IF($A846="","",IF(NOT(ISERROR(MATCH($A846,Validation!$A$193:$A$217,0))),"Manual mapping",IF(COUNTIF(Validation!$U$19:$U$178,$Z846)&gt;0,"Direct",IF(COUNTIF(Validation!$S$19:$S$178,$AI846)=1,"By surname","Unresolved"))))</f>
        <v/>
      </c>
      <c r="AK846" s="28" t="str">
        <f aca="false">IF($L846="","",IF(MATCH($L846,$L$2:$L$3000,0)&lt;&gt;ROW()-1,"",COUNT($AK$1:$AK845)+1))</f>
        <v/>
      </c>
      <c r="AL846" s="28" t="str">
        <f aca="false">IF($G846="","",IF(MATCH($G846,$G$2:$G$3000,0)&lt;&gt;ROW()-1,"",COUNT($AL$1:$AL845)+1))</f>
        <v/>
      </c>
      <c r="AM846" s="28" t="str">
        <f aca="false">IF($H846="","",IF(MATCH($H846,$H$2:$H$3000,0)&lt;&gt;ROW()-1,"",COUNT($AM$1:$AM845)+1))</f>
        <v/>
      </c>
      <c r="AN846" s="28" t="str">
        <f aca="false">IF($I846="","",IF(MATCH($I846,$I$2:$I$3000,0)&lt;&gt;ROW()-1,"",COUNT($AN$1:$AN845)+1))</f>
        <v/>
      </c>
      <c r="AO846" s="28" t="str">
        <f aca="false">IF($Q846="","",IF(MATCH($Q846,$Q$2:$Q$3000,0)&lt;&gt;ROW()-1,"",COUNT($AO$1:$AO845)+1))</f>
        <v/>
      </c>
    </row>
    <row r="847" customFormat="false" ht="12.75" hidden="false" customHeight="true" outlineLevel="0" collapsed="false">
      <c r="W847" s="24" t="n">
        <f aca="false">IF($F847="",0,IFERROR(IF(ISNUMBER($F847),INT($F847),DATE(VALUE(MID(SUBSTITUTE(LEFT($F847,FIND(" ",$F847&amp;" ")-1),"/",REPT(" ",20)),41,20)),VALUE(LEFT(SUBSTITUTE(LEFT($F847,FIND(" ",$F847&amp;" ")-1),"/",REPT(" ",20)),20)),VALUE(MID(SUBSTITUTE(LEFT($F847,FIND(" ",$F847&amp;" ")-1),"/",REPT(" ",20)),21,20)))),0))</f>
        <v>0</v>
      </c>
      <c r="X847" s="25" t="str">
        <f aca="false">IF(ISNUMBER($N847),$N847*Validation!$B$5,"")</f>
        <v/>
      </c>
      <c r="Y847" s="26" t="str">
        <f aca="false">IF($A847="","",SUBSTITUTE(SUBSTITUTE(SUBSTITUTE(SUBSTITUTE(SUBSTITUTE(SUBSTITUTE(SUBSTITUTE(UPPER(TRIM($A847)),"Á","A"),"É","E"),"Í","I"),"Ó","O"),"Ú","U"),"Ñ","N"),"Ü","U"))</f>
        <v/>
      </c>
      <c r="Z847" s="26" t="str">
        <f aca="false">IF($Y847="","",LEFT($Y847,1)&amp;" "&amp;TRIM(RIGHT(SUBSTITUTE($Y847," ",REPT(" ",50)),50)))</f>
        <v/>
      </c>
      <c r="AA847" s="27" t="str">
        <f aca="false">IF($AF847="","",IF(COUNTIF(Validation!$U$19:$U$178,$AF847)&gt;0,"OK","NO MATCH"))</f>
        <v/>
      </c>
      <c r="AB847" s="27" t="str">
        <f aca="false">IF($W847=0,"",IF(AND($W847&gt;=Validation!$B$3,$W847&lt;=Validation!$C$3),"Yes","No"))</f>
        <v/>
      </c>
      <c r="AC847" s="26" t="str">
        <f aca="false">IF($A847="","",$AF847&amp;"|"&amp;TEXT($W847,"yyyy-mm-dd")&amp;"|"&amp;$J847&amp;"|"&amp;$N847)</f>
        <v/>
      </c>
      <c r="AD847" s="27" t="str">
        <f aca="false">IF($AC847="","",IF(COUNTIF($AC$2:$AC$3000,$AC847)&gt;1,"REVIEW","OK"))</f>
        <v/>
      </c>
      <c r="AE847" s="27" t="str">
        <f aca="false">IF(OR($W847=0,$O847=""),"",IF(IFERROR(IF(ISNUMBER($O847),INT($O847),DATE(VALUE(MID(SUBSTITUTE(LEFT($O847,FIND(" ",$O847&amp;" ")-1),"/",REPT(" ",20)),41,20)),VALUE(LEFT(SUBSTITUTE(LEFT($O847,FIND(" ",$O847&amp;" ")-1),"/",REPT(" ",20)),20)),VALUE(MID(SUBSTITUTE(LEFT($O847,FIND(" ",$O847&amp;" ")-1),"/",REPT(" ",20)),21,20)))),0)&gt;$W847,"Late","Same day"))</f>
        <v/>
      </c>
      <c r="AF847" s="26" t="str">
        <f aca="false">IF($A847="","",IFERROR(INDEX(Validation!$C$193:$C$217,MATCH($A847,Validation!$A$193:$A$217,0)),IF(COUNTIF(Validation!$U$19:$U$178,$Z847)&gt;0,$Z847,IF(COUNTIF(Validation!$S$19:$S$178,$AI847)=1,INDEX(Validation!$U$19:$U$178,MATCH($AI847,Validation!$S$19:$S$178,0)),$Z847))))</f>
        <v/>
      </c>
      <c r="AG847" s="27" t="str">
        <f aca="false">IF(COUNTA($A847:$U847)=0,"",IF($A847="","No name",IF($F847="","No date",IF($W847=0,"Date ilegible",IF(NOT(ISNUMBER($N847)),"Hours no numéricas",IF($AA847="NO MATCH","Person no identificada","OK"))))))</f>
        <v/>
      </c>
      <c r="AH847" s="27" t="str">
        <f aca="false">IF($W847=0,"No date",IF($W847&lt;Validation!$B$3,"Before period",IF($W847&gt;Validation!$C$3,"After period","In period")))</f>
        <v>No date</v>
      </c>
      <c r="AI847" s="26" t="str">
        <f aca="false">IF($Y847="","",TRIM(RIGHT(SUBSTITUTE($Y847," ",REPT(" ",50)),50)))</f>
        <v/>
      </c>
      <c r="AJ847" s="27" t="str">
        <f aca="false">IF($A847="","",IF(NOT(ISERROR(MATCH($A847,Validation!$A$193:$A$217,0))),"Manual mapping",IF(COUNTIF(Validation!$U$19:$U$178,$Z847)&gt;0,"Direct",IF(COUNTIF(Validation!$S$19:$S$178,$AI847)=1,"By surname","Unresolved"))))</f>
        <v/>
      </c>
      <c r="AK847" s="28" t="str">
        <f aca="false">IF($L847="","",IF(MATCH($L847,$L$2:$L$3000,0)&lt;&gt;ROW()-1,"",COUNT($AK$1:$AK846)+1))</f>
        <v/>
      </c>
      <c r="AL847" s="28" t="str">
        <f aca="false">IF($G847="","",IF(MATCH($G847,$G$2:$G$3000,0)&lt;&gt;ROW()-1,"",COUNT($AL$1:$AL846)+1))</f>
        <v/>
      </c>
      <c r="AM847" s="28" t="str">
        <f aca="false">IF($H847="","",IF(MATCH($H847,$H$2:$H$3000,0)&lt;&gt;ROW()-1,"",COUNT($AM$1:$AM846)+1))</f>
        <v/>
      </c>
      <c r="AN847" s="28" t="str">
        <f aca="false">IF($I847="","",IF(MATCH($I847,$I$2:$I$3000,0)&lt;&gt;ROW()-1,"",COUNT($AN$1:$AN846)+1))</f>
        <v/>
      </c>
      <c r="AO847" s="28" t="str">
        <f aca="false">IF($Q847="","",IF(MATCH($Q847,$Q$2:$Q$3000,0)&lt;&gt;ROW()-1,"",COUNT($AO$1:$AO846)+1))</f>
        <v/>
      </c>
    </row>
    <row r="848" customFormat="false" ht="12.75" hidden="false" customHeight="true" outlineLevel="0" collapsed="false">
      <c r="W848" s="24" t="n">
        <f aca="false">IF($F848="",0,IFERROR(IF(ISNUMBER($F848),INT($F848),DATE(VALUE(MID(SUBSTITUTE(LEFT($F848,FIND(" ",$F848&amp;" ")-1),"/",REPT(" ",20)),41,20)),VALUE(LEFT(SUBSTITUTE(LEFT($F848,FIND(" ",$F848&amp;" ")-1),"/",REPT(" ",20)),20)),VALUE(MID(SUBSTITUTE(LEFT($F848,FIND(" ",$F848&amp;" ")-1),"/",REPT(" ",20)),21,20)))),0))</f>
        <v>0</v>
      </c>
      <c r="X848" s="25" t="str">
        <f aca="false">IF(ISNUMBER($N848),$N848*Validation!$B$5,"")</f>
        <v/>
      </c>
      <c r="Y848" s="26" t="str">
        <f aca="false">IF($A848="","",SUBSTITUTE(SUBSTITUTE(SUBSTITUTE(SUBSTITUTE(SUBSTITUTE(SUBSTITUTE(SUBSTITUTE(UPPER(TRIM($A848)),"Á","A"),"É","E"),"Í","I"),"Ó","O"),"Ú","U"),"Ñ","N"),"Ü","U"))</f>
        <v/>
      </c>
      <c r="Z848" s="26" t="str">
        <f aca="false">IF($Y848="","",LEFT($Y848,1)&amp;" "&amp;TRIM(RIGHT(SUBSTITUTE($Y848," ",REPT(" ",50)),50)))</f>
        <v/>
      </c>
      <c r="AA848" s="27" t="str">
        <f aca="false">IF($AF848="","",IF(COUNTIF(Validation!$U$19:$U$178,$AF848)&gt;0,"OK","NO MATCH"))</f>
        <v/>
      </c>
      <c r="AB848" s="27" t="str">
        <f aca="false">IF($W848=0,"",IF(AND($W848&gt;=Validation!$B$3,$W848&lt;=Validation!$C$3),"Yes","No"))</f>
        <v/>
      </c>
      <c r="AC848" s="26" t="str">
        <f aca="false">IF($A848="","",$AF848&amp;"|"&amp;TEXT($W848,"yyyy-mm-dd")&amp;"|"&amp;$J848&amp;"|"&amp;$N848)</f>
        <v/>
      </c>
      <c r="AD848" s="27" t="str">
        <f aca="false">IF($AC848="","",IF(COUNTIF($AC$2:$AC$3000,$AC848)&gt;1,"REVIEW","OK"))</f>
        <v/>
      </c>
      <c r="AE848" s="27" t="str">
        <f aca="false">IF(OR($W848=0,$O848=""),"",IF(IFERROR(IF(ISNUMBER($O848),INT($O848),DATE(VALUE(MID(SUBSTITUTE(LEFT($O848,FIND(" ",$O848&amp;" ")-1),"/",REPT(" ",20)),41,20)),VALUE(LEFT(SUBSTITUTE(LEFT($O848,FIND(" ",$O848&amp;" ")-1),"/",REPT(" ",20)),20)),VALUE(MID(SUBSTITUTE(LEFT($O848,FIND(" ",$O848&amp;" ")-1),"/",REPT(" ",20)),21,20)))),0)&gt;$W848,"Late","Same day"))</f>
        <v/>
      </c>
      <c r="AF848" s="26" t="str">
        <f aca="false">IF($A848="","",IFERROR(INDEX(Validation!$C$193:$C$217,MATCH($A848,Validation!$A$193:$A$217,0)),IF(COUNTIF(Validation!$U$19:$U$178,$Z848)&gt;0,$Z848,IF(COUNTIF(Validation!$S$19:$S$178,$AI848)=1,INDEX(Validation!$U$19:$U$178,MATCH($AI848,Validation!$S$19:$S$178,0)),$Z848))))</f>
        <v/>
      </c>
      <c r="AG848" s="27" t="str">
        <f aca="false">IF(COUNTA($A848:$U848)=0,"",IF($A848="","No name",IF($F848="","No date",IF($W848=0,"Date ilegible",IF(NOT(ISNUMBER($N848)),"Hours no numéricas",IF($AA848="NO MATCH","Person no identificada","OK"))))))</f>
        <v/>
      </c>
      <c r="AH848" s="27" t="str">
        <f aca="false">IF($W848=0,"No date",IF($W848&lt;Validation!$B$3,"Before period",IF($W848&gt;Validation!$C$3,"After period","In period")))</f>
        <v>No date</v>
      </c>
      <c r="AI848" s="26" t="str">
        <f aca="false">IF($Y848="","",TRIM(RIGHT(SUBSTITUTE($Y848," ",REPT(" ",50)),50)))</f>
        <v/>
      </c>
      <c r="AJ848" s="27" t="str">
        <f aca="false">IF($A848="","",IF(NOT(ISERROR(MATCH($A848,Validation!$A$193:$A$217,0))),"Manual mapping",IF(COUNTIF(Validation!$U$19:$U$178,$Z848)&gt;0,"Direct",IF(COUNTIF(Validation!$S$19:$S$178,$AI848)=1,"By surname","Unresolved"))))</f>
        <v/>
      </c>
      <c r="AK848" s="28" t="str">
        <f aca="false">IF($L848="","",IF(MATCH($L848,$L$2:$L$3000,0)&lt;&gt;ROW()-1,"",COUNT($AK$1:$AK847)+1))</f>
        <v/>
      </c>
      <c r="AL848" s="28" t="str">
        <f aca="false">IF($G848="","",IF(MATCH($G848,$G$2:$G$3000,0)&lt;&gt;ROW()-1,"",COUNT($AL$1:$AL847)+1))</f>
        <v/>
      </c>
      <c r="AM848" s="28" t="str">
        <f aca="false">IF($H848="","",IF(MATCH($H848,$H$2:$H$3000,0)&lt;&gt;ROW()-1,"",COUNT($AM$1:$AM847)+1))</f>
        <v/>
      </c>
      <c r="AN848" s="28" t="str">
        <f aca="false">IF($I848="","",IF(MATCH($I848,$I$2:$I$3000,0)&lt;&gt;ROW()-1,"",COUNT($AN$1:$AN847)+1))</f>
        <v/>
      </c>
      <c r="AO848" s="28" t="str">
        <f aca="false">IF($Q848="","",IF(MATCH($Q848,$Q$2:$Q$3000,0)&lt;&gt;ROW()-1,"",COUNT($AO$1:$AO847)+1))</f>
        <v/>
      </c>
    </row>
    <row r="849" customFormat="false" ht="12.75" hidden="false" customHeight="true" outlineLevel="0" collapsed="false">
      <c r="W849" s="24" t="n">
        <f aca="false">IF($F849="",0,IFERROR(IF(ISNUMBER($F849),INT($F849),DATE(VALUE(MID(SUBSTITUTE(LEFT($F849,FIND(" ",$F849&amp;" ")-1),"/",REPT(" ",20)),41,20)),VALUE(LEFT(SUBSTITUTE(LEFT($F849,FIND(" ",$F849&amp;" ")-1),"/",REPT(" ",20)),20)),VALUE(MID(SUBSTITUTE(LEFT($F849,FIND(" ",$F849&amp;" ")-1),"/",REPT(" ",20)),21,20)))),0))</f>
        <v>0</v>
      </c>
      <c r="X849" s="25" t="str">
        <f aca="false">IF(ISNUMBER($N849),$N849*Validation!$B$5,"")</f>
        <v/>
      </c>
      <c r="Y849" s="26" t="str">
        <f aca="false">IF($A849="","",SUBSTITUTE(SUBSTITUTE(SUBSTITUTE(SUBSTITUTE(SUBSTITUTE(SUBSTITUTE(SUBSTITUTE(UPPER(TRIM($A849)),"Á","A"),"É","E"),"Í","I"),"Ó","O"),"Ú","U"),"Ñ","N"),"Ü","U"))</f>
        <v/>
      </c>
      <c r="Z849" s="26" t="str">
        <f aca="false">IF($Y849="","",LEFT($Y849,1)&amp;" "&amp;TRIM(RIGHT(SUBSTITUTE($Y849," ",REPT(" ",50)),50)))</f>
        <v/>
      </c>
      <c r="AA849" s="27" t="str">
        <f aca="false">IF($AF849="","",IF(COUNTIF(Validation!$U$19:$U$178,$AF849)&gt;0,"OK","NO MATCH"))</f>
        <v/>
      </c>
      <c r="AB849" s="27" t="str">
        <f aca="false">IF($W849=0,"",IF(AND($W849&gt;=Validation!$B$3,$W849&lt;=Validation!$C$3),"Yes","No"))</f>
        <v/>
      </c>
      <c r="AC849" s="26" t="str">
        <f aca="false">IF($A849="","",$AF849&amp;"|"&amp;TEXT($W849,"yyyy-mm-dd")&amp;"|"&amp;$J849&amp;"|"&amp;$N849)</f>
        <v/>
      </c>
      <c r="AD849" s="27" t="str">
        <f aca="false">IF($AC849="","",IF(COUNTIF($AC$2:$AC$3000,$AC849)&gt;1,"REVIEW","OK"))</f>
        <v/>
      </c>
      <c r="AE849" s="27" t="str">
        <f aca="false">IF(OR($W849=0,$O849=""),"",IF(IFERROR(IF(ISNUMBER($O849),INT($O849),DATE(VALUE(MID(SUBSTITUTE(LEFT($O849,FIND(" ",$O849&amp;" ")-1),"/",REPT(" ",20)),41,20)),VALUE(LEFT(SUBSTITUTE(LEFT($O849,FIND(" ",$O849&amp;" ")-1),"/",REPT(" ",20)),20)),VALUE(MID(SUBSTITUTE(LEFT($O849,FIND(" ",$O849&amp;" ")-1),"/",REPT(" ",20)),21,20)))),0)&gt;$W849,"Late","Same day"))</f>
        <v/>
      </c>
      <c r="AF849" s="26" t="str">
        <f aca="false">IF($A849="","",IFERROR(INDEX(Validation!$C$193:$C$217,MATCH($A849,Validation!$A$193:$A$217,0)),IF(COUNTIF(Validation!$U$19:$U$178,$Z849)&gt;0,$Z849,IF(COUNTIF(Validation!$S$19:$S$178,$AI849)=1,INDEX(Validation!$U$19:$U$178,MATCH($AI849,Validation!$S$19:$S$178,0)),$Z849))))</f>
        <v/>
      </c>
      <c r="AG849" s="27" t="str">
        <f aca="false">IF(COUNTA($A849:$U849)=0,"",IF($A849="","No name",IF($F849="","No date",IF($W849=0,"Date ilegible",IF(NOT(ISNUMBER($N849)),"Hours no numéricas",IF($AA849="NO MATCH","Person no identificada","OK"))))))</f>
        <v/>
      </c>
      <c r="AH849" s="27" t="str">
        <f aca="false">IF($W849=0,"No date",IF($W849&lt;Validation!$B$3,"Before period",IF($W849&gt;Validation!$C$3,"After period","In period")))</f>
        <v>No date</v>
      </c>
      <c r="AI849" s="26" t="str">
        <f aca="false">IF($Y849="","",TRIM(RIGHT(SUBSTITUTE($Y849," ",REPT(" ",50)),50)))</f>
        <v/>
      </c>
      <c r="AJ849" s="27" t="str">
        <f aca="false">IF($A849="","",IF(NOT(ISERROR(MATCH($A849,Validation!$A$193:$A$217,0))),"Manual mapping",IF(COUNTIF(Validation!$U$19:$U$178,$Z849)&gt;0,"Direct",IF(COUNTIF(Validation!$S$19:$S$178,$AI849)=1,"By surname","Unresolved"))))</f>
        <v/>
      </c>
      <c r="AK849" s="28" t="str">
        <f aca="false">IF($L849="","",IF(MATCH($L849,$L$2:$L$3000,0)&lt;&gt;ROW()-1,"",COUNT($AK$1:$AK848)+1))</f>
        <v/>
      </c>
      <c r="AL849" s="28" t="str">
        <f aca="false">IF($G849="","",IF(MATCH($G849,$G$2:$G$3000,0)&lt;&gt;ROW()-1,"",COUNT($AL$1:$AL848)+1))</f>
        <v/>
      </c>
      <c r="AM849" s="28" t="str">
        <f aca="false">IF($H849="","",IF(MATCH($H849,$H$2:$H$3000,0)&lt;&gt;ROW()-1,"",COUNT($AM$1:$AM848)+1))</f>
        <v/>
      </c>
      <c r="AN849" s="28" t="str">
        <f aca="false">IF($I849="","",IF(MATCH($I849,$I$2:$I$3000,0)&lt;&gt;ROW()-1,"",COUNT($AN$1:$AN848)+1))</f>
        <v/>
      </c>
      <c r="AO849" s="28" t="str">
        <f aca="false">IF($Q849="","",IF(MATCH($Q849,$Q$2:$Q$3000,0)&lt;&gt;ROW()-1,"",COUNT($AO$1:$AO848)+1))</f>
        <v/>
      </c>
    </row>
    <row r="850" customFormat="false" ht="12.75" hidden="false" customHeight="true" outlineLevel="0" collapsed="false">
      <c r="W850" s="24" t="n">
        <f aca="false">IF($F850="",0,IFERROR(IF(ISNUMBER($F850),INT($F850),DATE(VALUE(MID(SUBSTITUTE(LEFT($F850,FIND(" ",$F850&amp;" ")-1),"/",REPT(" ",20)),41,20)),VALUE(LEFT(SUBSTITUTE(LEFT($F850,FIND(" ",$F850&amp;" ")-1),"/",REPT(" ",20)),20)),VALUE(MID(SUBSTITUTE(LEFT($F850,FIND(" ",$F850&amp;" ")-1),"/",REPT(" ",20)),21,20)))),0))</f>
        <v>0</v>
      </c>
      <c r="X850" s="25" t="str">
        <f aca="false">IF(ISNUMBER($N850),$N850*Validation!$B$5,"")</f>
        <v/>
      </c>
      <c r="Y850" s="26" t="str">
        <f aca="false">IF($A850="","",SUBSTITUTE(SUBSTITUTE(SUBSTITUTE(SUBSTITUTE(SUBSTITUTE(SUBSTITUTE(SUBSTITUTE(UPPER(TRIM($A850)),"Á","A"),"É","E"),"Í","I"),"Ó","O"),"Ú","U"),"Ñ","N"),"Ü","U"))</f>
        <v/>
      </c>
      <c r="Z850" s="26" t="str">
        <f aca="false">IF($Y850="","",LEFT($Y850,1)&amp;" "&amp;TRIM(RIGHT(SUBSTITUTE($Y850," ",REPT(" ",50)),50)))</f>
        <v/>
      </c>
      <c r="AA850" s="27" t="str">
        <f aca="false">IF($AF850="","",IF(COUNTIF(Validation!$U$19:$U$178,$AF850)&gt;0,"OK","NO MATCH"))</f>
        <v/>
      </c>
      <c r="AB850" s="27" t="str">
        <f aca="false">IF($W850=0,"",IF(AND($W850&gt;=Validation!$B$3,$W850&lt;=Validation!$C$3),"Yes","No"))</f>
        <v/>
      </c>
      <c r="AC850" s="26" t="str">
        <f aca="false">IF($A850="","",$AF850&amp;"|"&amp;TEXT($W850,"yyyy-mm-dd")&amp;"|"&amp;$J850&amp;"|"&amp;$N850)</f>
        <v/>
      </c>
      <c r="AD850" s="27" t="str">
        <f aca="false">IF($AC850="","",IF(COUNTIF($AC$2:$AC$3000,$AC850)&gt;1,"REVIEW","OK"))</f>
        <v/>
      </c>
      <c r="AE850" s="27" t="str">
        <f aca="false">IF(OR($W850=0,$O850=""),"",IF(IFERROR(IF(ISNUMBER($O850),INT($O850),DATE(VALUE(MID(SUBSTITUTE(LEFT($O850,FIND(" ",$O850&amp;" ")-1),"/",REPT(" ",20)),41,20)),VALUE(LEFT(SUBSTITUTE(LEFT($O850,FIND(" ",$O850&amp;" ")-1),"/",REPT(" ",20)),20)),VALUE(MID(SUBSTITUTE(LEFT($O850,FIND(" ",$O850&amp;" ")-1),"/",REPT(" ",20)),21,20)))),0)&gt;$W850,"Late","Same day"))</f>
        <v/>
      </c>
      <c r="AF850" s="26" t="str">
        <f aca="false">IF($A850="","",IFERROR(INDEX(Validation!$C$193:$C$217,MATCH($A850,Validation!$A$193:$A$217,0)),IF(COUNTIF(Validation!$U$19:$U$178,$Z850)&gt;0,$Z850,IF(COUNTIF(Validation!$S$19:$S$178,$AI850)=1,INDEX(Validation!$U$19:$U$178,MATCH($AI850,Validation!$S$19:$S$178,0)),$Z850))))</f>
        <v/>
      </c>
      <c r="AG850" s="27" t="str">
        <f aca="false">IF(COUNTA($A850:$U850)=0,"",IF($A850="","No name",IF($F850="","No date",IF($W850=0,"Date ilegible",IF(NOT(ISNUMBER($N850)),"Hours no numéricas",IF($AA850="NO MATCH","Person no identificada","OK"))))))</f>
        <v/>
      </c>
      <c r="AH850" s="27" t="str">
        <f aca="false">IF($W850=0,"No date",IF($W850&lt;Validation!$B$3,"Before period",IF($W850&gt;Validation!$C$3,"After period","In period")))</f>
        <v>No date</v>
      </c>
      <c r="AI850" s="26" t="str">
        <f aca="false">IF($Y850="","",TRIM(RIGHT(SUBSTITUTE($Y850," ",REPT(" ",50)),50)))</f>
        <v/>
      </c>
      <c r="AJ850" s="27" t="str">
        <f aca="false">IF($A850="","",IF(NOT(ISERROR(MATCH($A850,Validation!$A$193:$A$217,0))),"Manual mapping",IF(COUNTIF(Validation!$U$19:$U$178,$Z850)&gt;0,"Direct",IF(COUNTIF(Validation!$S$19:$S$178,$AI850)=1,"By surname","Unresolved"))))</f>
        <v/>
      </c>
      <c r="AK850" s="28" t="str">
        <f aca="false">IF($L850="","",IF(MATCH($L850,$L$2:$L$3000,0)&lt;&gt;ROW()-1,"",COUNT($AK$1:$AK849)+1))</f>
        <v/>
      </c>
      <c r="AL850" s="28" t="str">
        <f aca="false">IF($G850="","",IF(MATCH($G850,$G$2:$G$3000,0)&lt;&gt;ROW()-1,"",COUNT($AL$1:$AL849)+1))</f>
        <v/>
      </c>
      <c r="AM850" s="28" t="str">
        <f aca="false">IF($H850="","",IF(MATCH($H850,$H$2:$H$3000,0)&lt;&gt;ROW()-1,"",COUNT($AM$1:$AM849)+1))</f>
        <v/>
      </c>
      <c r="AN850" s="28" t="str">
        <f aca="false">IF($I850="","",IF(MATCH($I850,$I$2:$I$3000,0)&lt;&gt;ROW()-1,"",COUNT($AN$1:$AN849)+1))</f>
        <v/>
      </c>
      <c r="AO850" s="28" t="str">
        <f aca="false">IF($Q850="","",IF(MATCH($Q850,$Q$2:$Q$3000,0)&lt;&gt;ROW()-1,"",COUNT($AO$1:$AO849)+1))</f>
        <v/>
      </c>
    </row>
    <row r="851" customFormat="false" ht="12.75" hidden="false" customHeight="true" outlineLevel="0" collapsed="false">
      <c r="W851" s="24" t="n">
        <f aca="false">IF($F851="",0,IFERROR(IF(ISNUMBER($F851),INT($F851),DATE(VALUE(MID(SUBSTITUTE(LEFT($F851,FIND(" ",$F851&amp;" ")-1),"/",REPT(" ",20)),41,20)),VALUE(LEFT(SUBSTITUTE(LEFT($F851,FIND(" ",$F851&amp;" ")-1),"/",REPT(" ",20)),20)),VALUE(MID(SUBSTITUTE(LEFT($F851,FIND(" ",$F851&amp;" ")-1),"/",REPT(" ",20)),21,20)))),0))</f>
        <v>0</v>
      </c>
      <c r="X851" s="25" t="str">
        <f aca="false">IF(ISNUMBER($N851),$N851*Validation!$B$5,"")</f>
        <v/>
      </c>
      <c r="Y851" s="26" t="str">
        <f aca="false">IF($A851="","",SUBSTITUTE(SUBSTITUTE(SUBSTITUTE(SUBSTITUTE(SUBSTITUTE(SUBSTITUTE(SUBSTITUTE(UPPER(TRIM($A851)),"Á","A"),"É","E"),"Í","I"),"Ó","O"),"Ú","U"),"Ñ","N"),"Ü","U"))</f>
        <v/>
      </c>
      <c r="Z851" s="26" t="str">
        <f aca="false">IF($Y851="","",LEFT($Y851,1)&amp;" "&amp;TRIM(RIGHT(SUBSTITUTE($Y851," ",REPT(" ",50)),50)))</f>
        <v/>
      </c>
      <c r="AA851" s="27" t="str">
        <f aca="false">IF($AF851="","",IF(COUNTIF(Validation!$U$19:$U$178,$AF851)&gt;0,"OK","NO MATCH"))</f>
        <v/>
      </c>
      <c r="AB851" s="27" t="str">
        <f aca="false">IF($W851=0,"",IF(AND($W851&gt;=Validation!$B$3,$W851&lt;=Validation!$C$3),"Yes","No"))</f>
        <v/>
      </c>
      <c r="AC851" s="26" t="str">
        <f aca="false">IF($A851="","",$AF851&amp;"|"&amp;TEXT($W851,"yyyy-mm-dd")&amp;"|"&amp;$J851&amp;"|"&amp;$N851)</f>
        <v/>
      </c>
      <c r="AD851" s="27" t="str">
        <f aca="false">IF($AC851="","",IF(COUNTIF($AC$2:$AC$3000,$AC851)&gt;1,"REVIEW","OK"))</f>
        <v/>
      </c>
      <c r="AE851" s="27" t="str">
        <f aca="false">IF(OR($W851=0,$O851=""),"",IF(IFERROR(IF(ISNUMBER($O851),INT($O851),DATE(VALUE(MID(SUBSTITUTE(LEFT($O851,FIND(" ",$O851&amp;" ")-1),"/",REPT(" ",20)),41,20)),VALUE(LEFT(SUBSTITUTE(LEFT($O851,FIND(" ",$O851&amp;" ")-1),"/",REPT(" ",20)),20)),VALUE(MID(SUBSTITUTE(LEFT($O851,FIND(" ",$O851&amp;" ")-1),"/",REPT(" ",20)),21,20)))),0)&gt;$W851,"Late","Same day"))</f>
        <v/>
      </c>
      <c r="AF851" s="26" t="str">
        <f aca="false">IF($A851="","",IFERROR(INDEX(Validation!$C$193:$C$217,MATCH($A851,Validation!$A$193:$A$217,0)),IF(COUNTIF(Validation!$U$19:$U$178,$Z851)&gt;0,$Z851,IF(COUNTIF(Validation!$S$19:$S$178,$AI851)=1,INDEX(Validation!$U$19:$U$178,MATCH($AI851,Validation!$S$19:$S$178,0)),$Z851))))</f>
        <v/>
      </c>
      <c r="AG851" s="27" t="str">
        <f aca="false">IF(COUNTA($A851:$U851)=0,"",IF($A851="","No name",IF($F851="","No date",IF($W851=0,"Date ilegible",IF(NOT(ISNUMBER($N851)),"Hours no numéricas",IF($AA851="NO MATCH","Person no identificada","OK"))))))</f>
        <v/>
      </c>
      <c r="AH851" s="27" t="str">
        <f aca="false">IF($W851=0,"No date",IF($W851&lt;Validation!$B$3,"Before period",IF($W851&gt;Validation!$C$3,"After period","In period")))</f>
        <v>No date</v>
      </c>
      <c r="AI851" s="26" t="str">
        <f aca="false">IF($Y851="","",TRIM(RIGHT(SUBSTITUTE($Y851," ",REPT(" ",50)),50)))</f>
        <v/>
      </c>
      <c r="AJ851" s="27" t="str">
        <f aca="false">IF($A851="","",IF(NOT(ISERROR(MATCH($A851,Validation!$A$193:$A$217,0))),"Manual mapping",IF(COUNTIF(Validation!$U$19:$U$178,$Z851)&gt;0,"Direct",IF(COUNTIF(Validation!$S$19:$S$178,$AI851)=1,"By surname","Unresolved"))))</f>
        <v/>
      </c>
      <c r="AK851" s="28" t="str">
        <f aca="false">IF($L851="","",IF(MATCH($L851,$L$2:$L$3000,0)&lt;&gt;ROW()-1,"",COUNT($AK$1:$AK850)+1))</f>
        <v/>
      </c>
      <c r="AL851" s="28" t="str">
        <f aca="false">IF($G851="","",IF(MATCH($G851,$G$2:$G$3000,0)&lt;&gt;ROW()-1,"",COUNT($AL$1:$AL850)+1))</f>
        <v/>
      </c>
      <c r="AM851" s="28" t="str">
        <f aca="false">IF($H851="","",IF(MATCH($H851,$H$2:$H$3000,0)&lt;&gt;ROW()-1,"",COUNT($AM$1:$AM850)+1))</f>
        <v/>
      </c>
      <c r="AN851" s="28" t="str">
        <f aca="false">IF($I851="","",IF(MATCH($I851,$I$2:$I$3000,0)&lt;&gt;ROW()-1,"",COUNT($AN$1:$AN850)+1))</f>
        <v/>
      </c>
      <c r="AO851" s="28" t="str">
        <f aca="false">IF($Q851="","",IF(MATCH($Q851,$Q$2:$Q$3000,0)&lt;&gt;ROW()-1,"",COUNT($AO$1:$AO850)+1))</f>
        <v/>
      </c>
    </row>
    <row r="852" customFormat="false" ht="12.75" hidden="false" customHeight="true" outlineLevel="0" collapsed="false">
      <c r="W852" s="24" t="n">
        <f aca="false">IF($F852="",0,IFERROR(IF(ISNUMBER($F852),INT($F852),DATE(VALUE(MID(SUBSTITUTE(LEFT($F852,FIND(" ",$F852&amp;" ")-1),"/",REPT(" ",20)),41,20)),VALUE(LEFT(SUBSTITUTE(LEFT($F852,FIND(" ",$F852&amp;" ")-1),"/",REPT(" ",20)),20)),VALUE(MID(SUBSTITUTE(LEFT($F852,FIND(" ",$F852&amp;" ")-1),"/",REPT(" ",20)),21,20)))),0))</f>
        <v>0</v>
      </c>
      <c r="X852" s="25" t="str">
        <f aca="false">IF(ISNUMBER($N852),$N852*Validation!$B$5,"")</f>
        <v/>
      </c>
      <c r="Y852" s="26" t="str">
        <f aca="false">IF($A852="","",SUBSTITUTE(SUBSTITUTE(SUBSTITUTE(SUBSTITUTE(SUBSTITUTE(SUBSTITUTE(SUBSTITUTE(UPPER(TRIM($A852)),"Á","A"),"É","E"),"Í","I"),"Ó","O"),"Ú","U"),"Ñ","N"),"Ü","U"))</f>
        <v/>
      </c>
      <c r="Z852" s="26" t="str">
        <f aca="false">IF($Y852="","",LEFT($Y852,1)&amp;" "&amp;TRIM(RIGHT(SUBSTITUTE($Y852," ",REPT(" ",50)),50)))</f>
        <v/>
      </c>
      <c r="AA852" s="27" t="str">
        <f aca="false">IF($AF852="","",IF(COUNTIF(Validation!$U$19:$U$178,$AF852)&gt;0,"OK","NO MATCH"))</f>
        <v/>
      </c>
      <c r="AB852" s="27" t="str">
        <f aca="false">IF($W852=0,"",IF(AND($W852&gt;=Validation!$B$3,$W852&lt;=Validation!$C$3),"Yes","No"))</f>
        <v/>
      </c>
      <c r="AC852" s="26" t="str">
        <f aca="false">IF($A852="","",$AF852&amp;"|"&amp;TEXT($W852,"yyyy-mm-dd")&amp;"|"&amp;$J852&amp;"|"&amp;$N852)</f>
        <v/>
      </c>
      <c r="AD852" s="27" t="str">
        <f aca="false">IF($AC852="","",IF(COUNTIF($AC$2:$AC$3000,$AC852)&gt;1,"REVIEW","OK"))</f>
        <v/>
      </c>
      <c r="AE852" s="27" t="str">
        <f aca="false">IF(OR($W852=0,$O852=""),"",IF(IFERROR(IF(ISNUMBER($O852),INT($O852),DATE(VALUE(MID(SUBSTITUTE(LEFT($O852,FIND(" ",$O852&amp;" ")-1),"/",REPT(" ",20)),41,20)),VALUE(LEFT(SUBSTITUTE(LEFT($O852,FIND(" ",$O852&amp;" ")-1),"/",REPT(" ",20)),20)),VALUE(MID(SUBSTITUTE(LEFT($O852,FIND(" ",$O852&amp;" ")-1),"/",REPT(" ",20)),21,20)))),0)&gt;$W852,"Late","Same day"))</f>
        <v/>
      </c>
      <c r="AF852" s="26" t="str">
        <f aca="false">IF($A852="","",IFERROR(INDEX(Validation!$C$193:$C$217,MATCH($A852,Validation!$A$193:$A$217,0)),IF(COUNTIF(Validation!$U$19:$U$178,$Z852)&gt;0,$Z852,IF(COUNTIF(Validation!$S$19:$S$178,$AI852)=1,INDEX(Validation!$U$19:$U$178,MATCH($AI852,Validation!$S$19:$S$178,0)),$Z852))))</f>
        <v/>
      </c>
      <c r="AG852" s="27" t="str">
        <f aca="false">IF(COUNTA($A852:$U852)=0,"",IF($A852="","No name",IF($F852="","No date",IF($W852=0,"Date ilegible",IF(NOT(ISNUMBER($N852)),"Hours no numéricas",IF($AA852="NO MATCH","Person no identificada","OK"))))))</f>
        <v/>
      </c>
      <c r="AH852" s="27" t="str">
        <f aca="false">IF($W852=0,"No date",IF($W852&lt;Validation!$B$3,"Before period",IF($W852&gt;Validation!$C$3,"After period","In period")))</f>
        <v>No date</v>
      </c>
      <c r="AI852" s="26" t="str">
        <f aca="false">IF($Y852="","",TRIM(RIGHT(SUBSTITUTE($Y852," ",REPT(" ",50)),50)))</f>
        <v/>
      </c>
      <c r="AJ852" s="27" t="str">
        <f aca="false">IF($A852="","",IF(NOT(ISERROR(MATCH($A852,Validation!$A$193:$A$217,0))),"Manual mapping",IF(COUNTIF(Validation!$U$19:$U$178,$Z852)&gt;0,"Direct",IF(COUNTIF(Validation!$S$19:$S$178,$AI852)=1,"By surname","Unresolved"))))</f>
        <v/>
      </c>
      <c r="AK852" s="28" t="str">
        <f aca="false">IF($L852="","",IF(MATCH($L852,$L$2:$L$3000,0)&lt;&gt;ROW()-1,"",COUNT($AK$1:$AK851)+1))</f>
        <v/>
      </c>
      <c r="AL852" s="28" t="str">
        <f aca="false">IF($G852="","",IF(MATCH($G852,$G$2:$G$3000,0)&lt;&gt;ROW()-1,"",COUNT($AL$1:$AL851)+1))</f>
        <v/>
      </c>
      <c r="AM852" s="28" t="str">
        <f aca="false">IF($H852="","",IF(MATCH($H852,$H$2:$H$3000,0)&lt;&gt;ROW()-1,"",COUNT($AM$1:$AM851)+1))</f>
        <v/>
      </c>
      <c r="AN852" s="28" t="str">
        <f aca="false">IF($I852="","",IF(MATCH($I852,$I$2:$I$3000,0)&lt;&gt;ROW()-1,"",COUNT($AN$1:$AN851)+1))</f>
        <v/>
      </c>
      <c r="AO852" s="28" t="str">
        <f aca="false">IF($Q852="","",IF(MATCH($Q852,$Q$2:$Q$3000,0)&lt;&gt;ROW()-1,"",COUNT($AO$1:$AO851)+1))</f>
        <v/>
      </c>
    </row>
    <row r="853" customFormat="false" ht="12.75" hidden="false" customHeight="true" outlineLevel="0" collapsed="false">
      <c r="W853" s="24" t="n">
        <f aca="false">IF($F853="",0,IFERROR(IF(ISNUMBER($F853),INT($F853),DATE(VALUE(MID(SUBSTITUTE(LEFT($F853,FIND(" ",$F853&amp;" ")-1),"/",REPT(" ",20)),41,20)),VALUE(LEFT(SUBSTITUTE(LEFT($F853,FIND(" ",$F853&amp;" ")-1),"/",REPT(" ",20)),20)),VALUE(MID(SUBSTITUTE(LEFT($F853,FIND(" ",$F853&amp;" ")-1),"/",REPT(" ",20)),21,20)))),0))</f>
        <v>0</v>
      </c>
      <c r="X853" s="25" t="str">
        <f aca="false">IF(ISNUMBER($N853),$N853*Validation!$B$5,"")</f>
        <v/>
      </c>
      <c r="Y853" s="26" t="str">
        <f aca="false">IF($A853="","",SUBSTITUTE(SUBSTITUTE(SUBSTITUTE(SUBSTITUTE(SUBSTITUTE(SUBSTITUTE(SUBSTITUTE(UPPER(TRIM($A853)),"Á","A"),"É","E"),"Í","I"),"Ó","O"),"Ú","U"),"Ñ","N"),"Ü","U"))</f>
        <v/>
      </c>
      <c r="Z853" s="26" t="str">
        <f aca="false">IF($Y853="","",LEFT($Y853,1)&amp;" "&amp;TRIM(RIGHT(SUBSTITUTE($Y853," ",REPT(" ",50)),50)))</f>
        <v/>
      </c>
      <c r="AA853" s="27" t="str">
        <f aca="false">IF($AF853="","",IF(COUNTIF(Validation!$U$19:$U$178,$AF853)&gt;0,"OK","NO MATCH"))</f>
        <v/>
      </c>
      <c r="AB853" s="27" t="str">
        <f aca="false">IF($W853=0,"",IF(AND($W853&gt;=Validation!$B$3,$W853&lt;=Validation!$C$3),"Yes","No"))</f>
        <v/>
      </c>
      <c r="AC853" s="26" t="str">
        <f aca="false">IF($A853="","",$AF853&amp;"|"&amp;TEXT($W853,"yyyy-mm-dd")&amp;"|"&amp;$J853&amp;"|"&amp;$N853)</f>
        <v/>
      </c>
      <c r="AD853" s="27" t="str">
        <f aca="false">IF($AC853="","",IF(COUNTIF($AC$2:$AC$3000,$AC853)&gt;1,"REVIEW","OK"))</f>
        <v/>
      </c>
      <c r="AE853" s="27" t="str">
        <f aca="false">IF(OR($W853=0,$O853=""),"",IF(IFERROR(IF(ISNUMBER($O853),INT($O853),DATE(VALUE(MID(SUBSTITUTE(LEFT($O853,FIND(" ",$O853&amp;" ")-1),"/",REPT(" ",20)),41,20)),VALUE(LEFT(SUBSTITUTE(LEFT($O853,FIND(" ",$O853&amp;" ")-1),"/",REPT(" ",20)),20)),VALUE(MID(SUBSTITUTE(LEFT($O853,FIND(" ",$O853&amp;" ")-1),"/",REPT(" ",20)),21,20)))),0)&gt;$W853,"Late","Same day"))</f>
        <v/>
      </c>
      <c r="AF853" s="26" t="str">
        <f aca="false">IF($A853="","",IFERROR(INDEX(Validation!$C$193:$C$217,MATCH($A853,Validation!$A$193:$A$217,0)),IF(COUNTIF(Validation!$U$19:$U$178,$Z853)&gt;0,$Z853,IF(COUNTIF(Validation!$S$19:$S$178,$AI853)=1,INDEX(Validation!$U$19:$U$178,MATCH($AI853,Validation!$S$19:$S$178,0)),$Z853))))</f>
        <v/>
      </c>
      <c r="AG853" s="27" t="str">
        <f aca="false">IF(COUNTA($A853:$U853)=0,"",IF($A853="","No name",IF($F853="","No date",IF($W853=0,"Date ilegible",IF(NOT(ISNUMBER($N853)),"Hours no numéricas",IF($AA853="NO MATCH","Person no identificada","OK"))))))</f>
        <v/>
      </c>
      <c r="AH853" s="27" t="str">
        <f aca="false">IF($W853=0,"No date",IF($W853&lt;Validation!$B$3,"Before period",IF($W853&gt;Validation!$C$3,"After period","In period")))</f>
        <v>No date</v>
      </c>
      <c r="AI853" s="26" t="str">
        <f aca="false">IF($Y853="","",TRIM(RIGHT(SUBSTITUTE($Y853," ",REPT(" ",50)),50)))</f>
        <v/>
      </c>
      <c r="AJ853" s="27" t="str">
        <f aca="false">IF($A853="","",IF(NOT(ISERROR(MATCH($A853,Validation!$A$193:$A$217,0))),"Manual mapping",IF(COUNTIF(Validation!$U$19:$U$178,$Z853)&gt;0,"Direct",IF(COUNTIF(Validation!$S$19:$S$178,$AI853)=1,"By surname","Unresolved"))))</f>
        <v/>
      </c>
      <c r="AK853" s="28" t="str">
        <f aca="false">IF($L853="","",IF(MATCH($L853,$L$2:$L$3000,0)&lt;&gt;ROW()-1,"",COUNT($AK$1:$AK852)+1))</f>
        <v/>
      </c>
      <c r="AL853" s="28" t="str">
        <f aca="false">IF($G853="","",IF(MATCH($G853,$G$2:$G$3000,0)&lt;&gt;ROW()-1,"",COUNT($AL$1:$AL852)+1))</f>
        <v/>
      </c>
      <c r="AM853" s="28" t="str">
        <f aca="false">IF($H853="","",IF(MATCH($H853,$H$2:$H$3000,0)&lt;&gt;ROW()-1,"",COUNT($AM$1:$AM852)+1))</f>
        <v/>
      </c>
      <c r="AN853" s="28" t="str">
        <f aca="false">IF($I853="","",IF(MATCH($I853,$I$2:$I$3000,0)&lt;&gt;ROW()-1,"",COUNT($AN$1:$AN852)+1))</f>
        <v/>
      </c>
      <c r="AO853" s="28" t="str">
        <f aca="false">IF($Q853="","",IF(MATCH($Q853,$Q$2:$Q$3000,0)&lt;&gt;ROW()-1,"",COUNT($AO$1:$AO852)+1))</f>
        <v/>
      </c>
    </row>
    <row r="854" customFormat="false" ht="12.75" hidden="false" customHeight="true" outlineLevel="0" collapsed="false">
      <c r="W854" s="24" t="n">
        <f aca="false">IF($F854="",0,IFERROR(IF(ISNUMBER($F854),INT($F854),DATE(VALUE(MID(SUBSTITUTE(LEFT($F854,FIND(" ",$F854&amp;" ")-1),"/",REPT(" ",20)),41,20)),VALUE(LEFT(SUBSTITUTE(LEFT($F854,FIND(" ",$F854&amp;" ")-1),"/",REPT(" ",20)),20)),VALUE(MID(SUBSTITUTE(LEFT($F854,FIND(" ",$F854&amp;" ")-1),"/",REPT(" ",20)),21,20)))),0))</f>
        <v>0</v>
      </c>
      <c r="X854" s="25" t="str">
        <f aca="false">IF(ISNUMBER($N854),$N854*Validation!$B$5,"")</f>
        <v/>
      </c>
      <c r="Y854" s="26" t="str">
        <f aca="false">IF($A854="","",SUBSTITUTE(SUBSTITUTE(SUBSTITUTE(SUBSTITUTE(SUBSTITUTE(SUBSTITUTE(SUBSTITUTE(UPPER(TRIM($A854)),"Á","A"),"É","E"),"Í","I"),"Ó","O"),"Ú","U"),"Ñ","N"),"Ü","U"))</f>
        <v/>
      </c>
      <c r="Z854" s="26" t="str">
        <f aca="false">IF($Y854="","",LEFT($Y854,1)&amp;" "&amp;TRIM(RIGHT(SUBSTITUTE($Y854," ",REPT(" ",50)),50)))</f>
        <v/>
      </c>
      <c r="AA854" s="27" t="str">
        <f aca="false">IF($AF854="","",IF(COUNTIF(Validation!$U$19:$U$178,$AF854)&gt;0,"OK","NO MATCH"))</f>
        <v/>
      </c>
      <c r="AB854" s="27" t="str">
        <f aca="false">IF($W854=0,"",IF(AND($W854&gt;=Validation!$B$3,$W854&lt;=Validation!$C$3),"Yes","No"))</f>
        <v/>
      </c>
      <c r="AC854" s="26" t="str">
        <f aca="false">IF($A854="","",$AF854&amp;"|"&amp;TEXT($W854,"yyyy-mm-dd")&amp;"|"&amp;$J854&amp;"|"&amp;$N854)</f>
        <v/>
      </c>
      <c r="AD854" s="27" t="str">
        <f aca="false">IF($AC854="","",IF(COUNTIF($AC$2:$AC$3000,$AC854)&gt;1,"REVIEW","OK"))</f>
        <v/>
      </c>
      <c r="AE854" s="27" t="str">
        <f aca="false">IF(OR($W854=0,$O854=""),"",IF(IFERROR(IF(ISNUMBER($O854),INT($O854),DATE(VALUE(MID(SUBSTITUTE(LEFT($O854,FIND(" ",$O854&amp;" ")-1),"/",REPT(" ",20)),41,20)),VALUE(LEFT(SUBSTITUTE(LEFT($O854,FIND(" ",$O854&amp;" ")-1),"/",REPT(" ",20)),20)),VALUE(MID(SUBSTITUTE(LEFT($O854,FIND(" ",$O854&amp;" ")-1),"/",REPT(" ",20)),21,20)))),0)&gt;$W854,"Late","Same day"))</f>
        <v/>
      </c>
      <c r="AF854" s="26" t="str">
        <f aca="false">IF($A854="","",IFERROR(INDEX(Validation!$C$193:$C$217,MATCH($A854,Validation!$A$193:$A$217,0)),IF(COUNTIF(Validation!$U$19:$U$178,$Z854)&gt;0,$Z854,IF(COUNTIF(Validation!$S$19:$S$178,$AI854)=1,INDEX(Validation!$U$19:$U$178,MATCH($AI854,Validation!$S$19:$S$178,0)),$Z854))))</f>
        <v/>
      </c>
      <c r="AG854" s="27" t="str">
        <f aca="false">IF(COUNTA($A854:$U854)=0,"",IF($A854="","No name",IF($F854="","No date",IF($W854=0,"Date ilegible",IF(NOT(ISNUMBER($N854)),"Hours no numéricas",IF($AA854="NO MATCH","Person no identificada","OK"))))))</f>
        <v/>
      </c>
      <c r="AH854" s="27" t="str">
        <f aca="false">IF($W854=0,"No date",IF($W854&lt;Validation!$B$3,"Before period",IF($W854&gt;Validation!$C$3,"After period","In period")))</f>
        <v>No date</v>
      </c>
      <c r="AI854" s="26" t="str">
        <f aca="false">IF($Y854="","",TRIM(RIGHT(SUBSTITUTE($Y854," ",REPT(" ",50)),50)))</f>
        <v/>
      </c>
      <c r="AJ854" s="27" t="str">
        <f aca="false">IF($A854="","",IF(NOT(ISERROR(MATCH($A854,Validation!$A$193:$A$217,0))),"Manual mapping",IF(COUNTIF(Validation!$U$19:$U$178,$Z854)&gt;0,"Direct",IF(COUNTIF(Validation!$S$19:$S$178,$AI854)=1,"By surname","Unresolved"))))</f>
        <v/>
      </c>
      <c r="AK854" s="28" t="str">
        <f aca="false">IF($L854="","",IF(MATCH($L854,$L$2:$L$3000,0)&lt;&gt;ROW()-1,"",COUNT($AK$1:$AK853)+1))</f>
        <v/>
      </c>
      <c r="AL854" s="28" t="str">
        <f aca="false">IF($G854="","",IF(MATCH($G854,$G$2:$G$3000,0)&lt;&gt;ROW()-1,"",COUNT($AL$1:$AL853)+1))</f>
        <v/>
      </c>
      <c r="AM854" s="28" t="str">
        <f aca="false">IF($H854="","",IF(MATCH($H854,$H$2:$H$3000,0)&lt;&gt;ROW()-1,"",COUNT($AM$1:$AM853)+1))</f>
        <v/>
      </c>
      <c r="AN854" s="28" t="str">
        <f aca="false">IF($I854="","",IF(MATCH($I854,$I$2:$I$3000,0)&lt;&gt;ROW()-1,"",COUNT($AN$1:$AN853)+1))</f>
        <v/>
      </c>
      <c r="AO854" s="28" t="str">
        <f aca="false">IF($Q854="","",IF(MATCH($Q854,$Q$2:$Q$3000,0)&lt;&gt;ROW()-1,"",COUNT($AO$1:$AO853)+1))</f>
        <v/>
      </c>
    </row>
    <row r="855" customFormat="false" ht="12.75" hidden="false" customHeight="true" outlineLevel="0" collapsed="false">
      <c r="W855" s="24" t="n">
        <f aca="false">IF($F855="",0,IFERROR(IF(ISNUMBER($F855),INT($F855),DATE(VALUE(MID(SUBSTITUTE(LEFT($F855,FIND(" ",$F855&amp;" ")-1),"/",REPT(" ",20)),41,20)),VALUE(LEFT(SUBSTITUTE(LEFT($F855,FIND(" ",$F855&amp;" ")-1),"/",REPT(" ",20)),20)),VALUE(MID(SUBSTITUTE(LEFT($F855,FIND(" ",$F855&amp;" ")-1),"/",REPT(" ",20)),21,20)))),0))</f>
        <v>0</v>
      </c>
      <c r="X855" s="25" t="str">
        <f aca="false">IF(ISNUMBER($N855),$N855*Validation!$B$5,"")</f>
        <v/>
      </c>
      <c r="Y855" s="26" t="str">
        <f aca="false">IF($A855="","",SUBSTITUTE(SUBSTITUTE(SUBSTITUTE(SUBSTITUTE(SUBSTITUTE(SUBSTITUTE(SUBSTITUTE(UPPER(TRIM($A855)),"Á","A"),"É","E"),"Í","I"),"Ó","O"),"Ú","U"),"Ñ","N"),"Ü","U"))</f>
        <v/>
      </c>
      <c r="Z855" s="26" t="str">
        <f aca="false">IF($Y855="","",LEFT($Y855,1)&amp;" "&amp;TRIM(RIGHT(SUBSTITUTE($Y855," ",REPT(" ",50)),50)))</f>
        <v/>
      </c>
      <c r="AA855" s="27" t="str">
        <f aca="false">IF($AF855="","",IF(COUNTIF(Validation!$U$19:$U$178,$AF855)&gt;0,"OK","NO MATCH"))</f>
        <v/>
      </c>
      <c r="AB855" s="27" t="str">
        <f aca="false">IF($W855=0,"",IF(AND($W855&gt;=Validation!$B$3,$W855&lt;=Validation!$C$3),"Yes","No"))</f>
        <v/>
      </c>
      <c r="AC855" s="26" t="str">
        <f aca="false">IF($A855="","",$AF855&amp;"|"&amp;TEXT($W855,"yyyy-mm-dd")&amp;"|"&amp;$J855&amp;"|"&amp;$N855)</f>
        <v/>
      </c>
      <c r="AD855" s="27" t="str">
        <f aca="false">IF($AC855="","",IF(COUNTIF($AC$2:$AC$3000,$AC855)&gt;1,"REVIEW","OK"))</f>
        <v/>
      </c>
      <c r="AE855" s="27" t="str">
        <f aca="false">IF(OR($W855=0,$O855=""),"",IF(IFERROR(IF(ISNUMBER($O855),INT($O855),DATE(VALUE(MID(SUBSTITUTE(LEFT($O855,FIND(" ",$O855&amp;" ")-1),"/",REPT(" ",20)),41,20)),VALUE(LEFT(SUBSTITUTE(LEFT($O855,FIND(" ",$O855&amp;" ")-1),"/",REPT(" ",20)),20)),VALUE(MID(SUBSTITUTE(LEFT($O855,FIND(" ",$O855&amp;" ")-1),"/",REPT(" ",20)),21,20)))),0)&gt;$W855,"Late","Same day"))</f>
        <v/>
      </c>
      <c r="AF855" s="26" t="str">
        <f aca="false">IF($A855="","",IFERROR(INDEX(Validation!$C$193:$C$217,MATCH($A855,Validation!$A$193:$A$217,0)),IF(COUNTIF(Validation!$U$19:$U$178,$Z855)&gt;0,$Z855,IF(COUNTIF(Validation!$S$19:$S$178,$AI855)=1,INDEX(Validation!$U$19:$U$178,MATCH($AI855,Validation!$S$19:$S$178,0)),$Z855))))</f>
        <v/>
      </c>
      <c r="AG855" s="27" t="str">
        <f aca="false">IF(COUNTA($A855:$U855)=0,"",IF($A855="","No name",IF($F855="","No date",IF($W855=0,"Date ilegible",IF(NOT(ISNUMBER($N855)),"Hours no numéricas",IF($AA855="NO MATCH","Person no identificada","OK"))))))</f>
        <v/>
      </c>
      <c r="AH855" s="27" t="str">
        <f aca="false">IF($W855=0,"No date",IF($W855&lt;Validation!$B$3,"Before period",IF($W855&gt;Validation!$C$3,"After period","In period")))</f>
        <v>No date</v>
      </c>
      <c r="AI855" s="26" t="str">
        <f aca="false">IF($Y855="","",TRIM(RIGHT(SUBSTITUTE($Y855," ",REPT(" ",50)),50)))</f>
        <v/>
      </c>
      <c r="AJ855" s="27" t="str">
        <f aca="false">IF($A855="","",IF(NOT(ISERROR(MATCH($A855,Validation!$A$193:$A$217,0))),"Manual mapping",IF(COUNTIF(Validation!$U$19:$U$178,$Z855)&gt;0,"Direct",IF(COUNTIF(Validation!$S$19:$S$178,$AI855)=1,"By surname","Unresolved"))))</f>
        <v/>
      </c>
      <c r="AK855" s="28" t="str">
        <f aca="false">IF($L855="","",IF(MATCH($L855,$L$2:$L$3000,0)&lt;&gt;ROW()-1,"",COUNT($AK$1:$AK854)+1))</f>
        <v/>
      </c>
      <c r="AL855" s="28" t="str">
        <f aca="false">IF($G855="","",IF(MATCH($G855,$G$2:$G$3000,0)&lt;&gt;ROW()-1,"",COUNT($AL$1:$AL854)+1))</f>
        <v/>
      </c>
      <c r="AM855" s="28" t="str">
        <f aca="false">IF($H855="","",IF(MATCH($H855,$H$2:$H$3000,0)&lt;&gt;ROW()-1,"",COUNT($AM$1:$AM854)+1))</f>
        <v/>
      </c>
      <c r="AN855" s="28" t="str">
        <f aca="false">IF($I855="","",IF(MATCH($I855,$I$2:$I$3000,0)&lt;&gt;ROW()-1,"",COUNT($AN$1:$AN854)+1))</f>
        <v/>
      </c>
      <c r="AO855" s="28" t="str">
        <f aca="false">IF($Q855="","",IF(MATCH($Q855,$Q$2:$Q$3000,0)&lt;&gt;ROW()-1,"",COUNT($AO$1:$AO854)+1))</f>
        <v/>
      </c>
    </row>
    <row r="856" customFormat="false" ht="12.75" hidden="false" customHeight="true" outlineLevel="0" collapsed="false">
      <c r="W856" s="24" t="n">
        <f aca="false">IF($F856="",0,IFERROR(IF(ISNUMBER($F856),INT($F856),DATE(VALUE(MID(SUBSTITUTE(LEFT($F856,FIND(" ",$F856&amp;" ")-1),"/",REPT(" ",20)),41,20)),VALUE(LEFT(SUBSTITUTE(LEFT($F856,FIND(" ",$F856&amp;" ")-1),"/",REPT(" ",20)),20)),VALUE(MID(SUBSTITUTE(LEFT($F856,FIND(" ",$F856&amp;" ")-1),"/",REPT(" ",20)),21,20)))),0))</f>
        <v>0</v>
      </c>
      <c r="X856" s="25" t="str">
        <f aca="false">IF(ISNUMBER($N856),$N856*Validation!$B$5,"")</f>
        <v/>
      </c>
      <c r="Y856" s="26" t="str">
        <f aca="false">IF($A856="","",SUBSTITUTE(SUBSTITUTE(SUBSTITUTE(SUBSTITUTE(SUBSTITUTE(SUBSTITUTE(SUBSTITUTE(UPPER(TRIM($A856)),"Á","A"),"É","E"),"Í","I"),"Ó","O"),"Ú","U"),"Ñ","N"),"Ü","U"))</f>
        <v/>
      </c>
      <c r="Z856" s="26" t="str">
        <f aca="false">IF($Y856="","",LEFT($Y856,1)&amp;" "&amp;TRIM(RIGHT(SUBSTITUTE($Y856," ",REPT(" ",50)),50)))</f>
        <v/>
      </c>
      <c r="AA856" s="27" t="str">
        <f aca="false">IF($AF856="","",IF(COUNTIF(Validation!$U$19:$U$178,$AF856)&gt;0,"OK","NO MATCH"))</f>
        <v/>
      </c>
      <c r="AB856" s="27" t="str">
        <f aca="false">IF($W856=0,"",IF(AND($W856&gt;=Validation!$B$3,$W856&lt;=Validation!$C$3),"Yes","No"))</f>
        <v/>
      </c>
      <c r="AC856" s="26" t="str">
        <f aca="false">IF($A856="","",$AF856&amp;"|"&amp;TEXT($W856,"yyyy-mm-dd")&amp;"|"&amp;$J856&amp;"|"&amp;$N856)</f>
        <v/>
      </c>
      <c r="AD856" s="27" t="str">
        <f aca="false">IF($AC856="","",IF(COUNTIF($AC$2:$AC$3000,$AC856)&gt;1,"REVIEW","OK"))</f>
        <v/>
      </c>
      <c r="AE856" s="27" t="str">
        <f aca="false">IF(OR($W856=0,$O856=""),"",IF(IFERROR(IF(ISNUMBER($O856),INT($O856),DATE(VALUE(MID(SUBSTITUTE(LEFT($O856,FIND(" ",$O856&amp;" ")-1),"/",REPT(" ",20)),41,20)),VALUE(LEFT(SUBSTITUTE(LEFT($O856,FIND(" ",$O856&amp;" ")-1),"/",REPT(" ",20)),20)),VALUE(MID(SUBSTITUTE(LEFT($O856,FIND(" ",$O856&amp;" ")-1),"/",REPT(" ",20)),21,20)))),0)&gt;$W856,"Late","Same day"))</f>
        <v/>
      </c>
      <c r="AF856" s="26" t="str">
        <f aca="false">IF($A856="","",IFERROR(INDEX(Validation!$C$193:$C$217,MATCH($A856,Validation!$A$193:$A$217,0)),IF(COUNTIF(Validation!$U$19:$U$178,$Z856)&gt;0,$Z856,IF(COUNTIF(Validation!$S$19:$S$178,$AI856)=1,INDEX(Validation!$U$19:$U$178,MATCH($AI856,Validation!$S$19:$S$178,0)),$Z856))))</f>
        <v/>
      </c>
      <c r="AG856" s="27" t="str">
        <f aca="false">IF(COUNTA($A856:$U856)=0,"",IF($A856="","No name",IF($F856="","No date",IF($W856=0,"Date ilegible",IF(NOT(ISNUMBER($N856)),"Hours no numéricas",IF($AA856="NO MATCH","Person no identificada","OK"))))))</f>
        <v/>
      </c>
      <c r="AH856" s="27" t="str">
        <f aca="false">IF($W856=0,"No date",IF($W856&lt;Validation!$B$3,"Before period",IF($W856&gt;Validation!$C$3,"After period","In period")))</f>
        <v>No date</v>
      </c>
      <c r="AI856" s="26" t="str">
        <f aca="false">IF($Y856="","",TRIM(RIGHT(SUBSTITUTE($Y856," ",REPT(" ",50)),50)))</f>
        <v/>
      </c>
      <c r="AJ856" s="27" t="str">
        <f aca="false">IF($A856="","",IF(NOT(ISERROR(MATCH($A856,Validation!$A$193:$A$217,0))),"Manual mapping",IF(COUNTIF(Validation!$U$19:$U$178,$Z856)&gt;0,"Direct",IF(COUNTIF(Validation!$S$19:$S$178,$AI856)=1,"By surname","Unresolved"))))</f>
        <v/>
      </c>
      <c r="AK856" s="28" t="str">
        <f aca="false">IF($L856="","",IF(MATCH($L856,$L$2:$L$3000,0)&lt;&gt;ROW()-1,"",COUNT($AK$1:$AK855)+1))</f>
        <v/>
      </c>
      <c r="AL856" s="28" t="str">
        <f aca="false">IF($G856="","",IF(MATCH($G856,$G$2:$G$3000,0)&lt;&gt;ROW()-1,"",COUNT($AL$1:$AL855)+1))</f>
        <v/>
      </c>
      <c r="AM856" s="28" t="str">
        <f aca="false">IF($H856="","",IF(MATCH($H856,$H$2:$H$3000,0)&lt;&gt;ROW()-1,"",COUNT($AM$1:$AM855)+1))</f>
        <v/>
      </c>
      <c r="AN856" s="28" t="str">
        <f aca="false">IF($I856="","",IF(MATCH($I856,$I$2:$I$3000,0)&lt;&gt;ROW()-1,"",COUNT($AN$1:$AN855)+1))</f>
        <v/>
      </c>
      <c r="AO856" s="28" t="str">
        <f aca="false">IF($Q856="","",IF(MATCH($Q856,$Q$2:$Q$3000,0)&lt;&gt;ROW()-1,"",COUNT($AO$1:$AO855)+1))</f>
        <v/>
      </c>
    </row>
    <row r="857" customFormat="false" ht="12.75" hidden="false" customHeight="true" outlineLevel="0" collapsed="false">
      <c r="W857" s="24" t="n">
        <f aca="false">IF($F857="",0,IFERROR(IF(ISNUMBER($F857),INT($F857),DATE(VALUE(MID(SUBSTITUTE(LEFT($F857,FIND(" ",$F857&amp;" ")-1),"/",REPT(" ",20)),41,20)),VALUE(LEFT(SUBSTITUTE(LEFT($F857,FIND(" ",$F857&amp;" ")-1),"/",REPT(" ",20)),20)),VALUE(MID(SUBSTITUTE(LEFT($F857,FIND(" ",$F857&amp;" ")-1),"/",REPT(" ",20)),21,20)))),0))</f>
        <v>0</v>
      </c>
      <c r="X857" s="25" t="str">
        <f aca="false">IF(ISNUMBER($N857),$N857*Validation!$B$5,"")</f>
        <v/>
      </c>
      <c r="Y857" s="26" t="str">
        <f aca="false">IF($A857="","",SUBSTITUTE(SUBSTITUTE(SUBSTITUTE(SUBSTITUTE(SUBSTITUTE(SUBSTITUTE(SUBSTITUTE(UPPER(TRIM($A857)),"Á","A"),"É","E"),"Í","I"),"Ó","O"),"Ú","U"),"Ñ","N"),"Ü","U"))</f>
        <v/>
      </c>
      <c r="Z857" s="26" t="str">
        <f aca="false">IF($Y857="","",LEFT($Y857,1)&amp;" "&amp;TRIM(RIGHT(SUBSTITUTE($Y857," ",REPT(" ",50)),50)))</f>
        <v/>
      </c>
      <c r="AA857" s="27" t="str">
        <f aca="false">IF($AF857="","",IF(COUNTIF(Validation!$U$19:$U$178,$AF857)&gt;0,"OK","NO MATCH"))</f>
        <v/>
      </c>
      <c r="AB857" s="27" t="str">
        <f aca="false">IF($W857=0,"",IF(AND($W857&gt;=Validation!$B$3,$W857&lt;=Validation!$C$3),"Yes","No"))</f>
        <v/>
      </c>
      <c r="AC857" s="26" t="str">
        <f aca="false">IF($A857="","",$AF857&amp;"|"&amp;TEXT($W857,"yyyy-mm-dd")&amp;"|"&amp;$J857&amp;"|"&amp;$N857)</f>
        <v/>
      </c>
      <c r="AD857" s="27" t="str">
        <f aca="false">IF($AC857="","",IF(COUNTIF($AC$2:$AC$3000,$AC857)&gt;1,"REVIEW","OK"))</f>
        <v/>
      </c>
      <c r="AE857" s="27" t="str">
        <f aca="false">IF(OR($W857=0,$O857=""),"",IF(IFERROR(IF(ISNUMBER($O857),INT($O857),DATE(VALUE(MID(SUBSTITUTE(LEFT($O857,FIND(" ",$O857&amp;" ")-1),"/",REPT(" ",20)),41,20)),VALUE(LEFT(SUBSTITUTE(LEFT($O857,FIND(" ",$O857&amp;" ")-1),"/",REPT(" ",20)),20)),VALUE(MID(SUBSTITUTE(LEFT($O857,FIND(" ",$O857&amp;" ")-1),"/",REPT(" ",20)),21,20)))),0)&gt;$W857,"Late","Same day"))</f>
        <v/>
      </c>
      <c r="AF857" s="26" t="str">
        <f aca="false">IF($A857="","",IFERROR(INDEX(Validation!$C$193:$C$217,MATCH($A857,Validation!$A$193:$A$217,0)),IF(COUNTIF(Validation!$U$19:$U$178,$Z857)&gt;0,$Z857,IF(COUNTIF(Validation!$S$19:$S$178,$AI857)=1,INDEX(Validation!$U$19:$U$178,MATCH($AI857,Validation!$S$19:$S$178,0)),$Z857))))</f>
        <v/>
      </c>
      <c r="AG857" s="27" t="str">
        <f aca="false">IF(COUNTA($A857:$U857)=0,"",IF($A857="","No name",IF($F857="","No date",IF($W857=0,"Date ilegible",IF(NOT(ISNUMBER($N857)),"Hours no numéricas",IF($AA857="NO MATCH","Person no identificada","OK"))))))</f>
        <v/>
      </c>
      <c r="AH857" s="27" t="str">
        <f aca="false">IF($W857=0,"No date",IF($W857&lt;Validation!$B$3,"Before period",IF($W857&gt;Validation!$C$3,"After period","In period")))</f>
        <v>No date</v>
      </c>
      <c r="AI857" s="26" t="str">
        <f aca="false">IF($Y857="","",TRIM(RIGHT(SUBSTITUTE($Y857," ",REPT(" ",50)),50)))</f>
        <v/>
      </c>
      <c r="AJ857" s="27" t="str">
        <f aca="false">IF($A857="","",IF(NOT(ISERROR(MATCH($A857,Validation!$A$193:$A$217,0))),"Manual mapping",IF(COUNTIF(Validation!$U$19:$U$178,$Z857)&gt;0,"Direct",IF(COUNTIF(Validation!$S$19:$S$178,$AI857)=1,"By surname","Unresolved"))))</f>
        <v/>
      </c>
      <c r="AK857" s="28" t="str">
        <f aca="false">IF($L857="","",IF(MATCH($L857,$L$2:$L$3000,0)&lt;&gt;ROW()-1,"",COUNT($AK$1:$AK856)+1))</f>
        <v/>
      </c>
      <c r="AL857" s="28" t="str">
        <f aca="false">IF($G857="","",IF(MATCH($G857,$G$2:$G$3000,0)&lt;&gt;ROW()-1,"",COUNT($AL$1:$AL856)+1))</f>
        <v/>
      </c>
      <c r="AM857" s="28" t="str">
        <f aca="false">IF($H857="","",IF(MATCH($H857,$H$2:$H$3000,0)&lt;&gt;ROW()-1,"",COUNT($AM$1:$AM856)+1))</f>
        <v/>
      </c>
      <c r="AN857" s="28" t="str">
        <f aca="false">IF($I857="","",IF(MATCH($I857,$I$2:$I$3000,0)&lt;&gt;ROW()-1,"",COUNT($AN$1:$AN856)+1))</f>
        <v/>
      </c>
      <c r="AO857" s="28" t="str">
        <f aca="false">IF($Q857="","",IF(MATCH($Q857,$Q$2:$Q$3000,0)&lt;&gt;ROW()-1,"",COUNT($AO$1:$AO856)+1))</f>
        <v/>
      </c>
    </row>
    <row r="858" customFormat="false" ht="12.75" hidden="false" customHeight="true" outlineLevel="0" collapsed="false">
      <c r="W858" s="24" t="n">
        <f aca="false">IF($F858="",0,IFERROR(IF(ISNUMBER($F858),INT($F858),DATE(VALUE(MID(SUBSTITUTE(LEFT($F858,FIND(" ",$F858&amp;" ")-1),"/",REPT(" ",20)),41,20)),VALUE(LEFT(SUBSTITUTE(LEFT($F858,FIND(" ",$F858&amp;" ")-1),"/",REPT(" ",20)),20)),VALUE(MID(SUBSTITUTE(LEFT($F858,FIND(" ",$F858&amp;" ")-1),"/",REPT(" ",20)),21,20)))),0))</f>
        <v>0</v>
      </c>
      <c r="X858" s="25" t="str">
        <f aca="false">IF(ISNUMBER($N858),$N858*Validation!$B$5,"")</f>
        <v/>
      </c>
      <c r="Y858" s="26" t="str">
        <f aca="false">IF($A858="","",SUBSTITUTE(SUBSTITUTE(SUBSTITUTE(SUBSTITUTE(SUBSTITUTE(SUBSTITUTE(SUBSTITUTE(UPPER(TRIM($A858)),"Á","A"),"É","E"),"Í","I"),"Ó","O"),"Ú","U"),"Ñ","N"),"Ü","U"))</f>
        <v/>
      </c>
      <c r="Z858" s="26" t="str">
        <f aca="false">IF($Y858="","",LEFT($Y858,1)&amp;" "&amp;TRIM(RIGHT(SUBSTITUTE($Y858," ",REPT(" ",50)),50)))</f>
        <v/>
      </c>
      <c r="AA858" s="27" t="str">
        <f aca="false">IF($AF858="","",IF(COUNTIF(Validation!$U$19:$U$178,$AF858)&gt;0,"OK","NO MATCH"))</f>
        <v/>
      </c>
      <c r="AB858" s="27" t="str">
        <f aca="false">IF($W858=0,"",IF(AND($W858&gt;=Validation!$B$3,$W858&lt;=Validation!$C$3),"Yes","No"))</f>
        <v/>
      </c>
      <c r="AC858" s="26" t="str">
        <f aca="false">IF($A858="","",$AF858&amp;"|"&amp;TEXT($W858,"yyyy-mm-dd")&amp;"|"&amp;$J858&amp;"|"&amp;$N858)</f>
        <v/>
      </c>
      <c r="AD858" s="27" t="str">
        <f aca="false">IF($AC858="","",IF(COUNTIF($AC$2:$AC$3000,$AC858)&gt;1,"REVIEW","OK"))</f>
        <v/>
      </c>
      <c r="AE858" s="27" t="str">
        <f aca="false">IF(OR($W858=0,$O858=""),"",IF(IFERROR(IF(ISNUMBER($O858),INT($O858),DATE(VALUE(MID(SUBSTITUTE(LEFT($O858,FIND(" ",$O858&amp;" ")-1),"/",REPT(" ",20)),41,20)),VALUE(LEFT(SUBSTITUTE(LEFT($O858,FIND(" ",$O858&amp;" ")-1),"/",REPT(" ",20)),20)),VALUE(MID(SUBSTITUTE(LEFT($O858,FIND(" ",$O858&amp;" ")-1),"/",REPT(" ",20)),21,20)))),0)&gt;$W858,"Late","Same day"))</f>
        <v/>
      </c>
      <c r="AF858" s="26" t="str">
        <f aca="false">IF($A858="","",IFERROR(INDEX(Validation!$C$193:$C$217,MATCH($A858,Validation!$A$193:$A$217,0)),IF(COUNTIF(Validation!$U$19:$U$178,$Z858)&gt;0,$Z858,IF(COUNTIF(Validation!$S$19:$S$178,$AI858)=1,INDEX(Validation!$U$19:$U$178,MATCH($AI858,Validation!$S$19:$S$178,0)),$Z858))))</f>
        <v/>
      </c>
      <c r="AG858" s="27" t="str">
        <f aca="false">IF(COUNTA($A858:$U858)=0,"",IF($A858="","No name",IF($F858="","No date",IF($W858=0,"Date ilegible",IF(NOT(ISNUMBER($N858)),"Hours no numéricas",IF($AA858="NO MATCH","Person no identificada","OK"))))))</f>
        <v/>
      </c>
      <c r="AH858" s="27" t="str">
        <f aca="false">IF($W858=0,"No date",IF($W858&lt;Validation!$B$3,"Before period",IF($W858&gt;Validation!$C$3,"After period","In period")))</f>
        <v>No date</v>
      </c>
      <c r="AI858" s="26" t="str">
        <f aca="false">IF($Y858="","",TRIM(RIGHT(SUBSTITUTE($Y858," ",REPT(" ",50)),50)))</f>
        <v/>
      </c>
      <c r="AJ858" s="27" t="str">
        <f aca="false">IF($A858="","",IF(NOT(ISERROR(MATCH($A858,Validation!$A$193:$A$217,0))),"Manual mapping",IF(COUNTIF(Validation!$U$19:$U$178,$Z858)&gt;0,"Direct",IF(COUNTIF(Validation!$S$19:$S$178,$AI858)=1,"By surname","Unresolved"))))</f>
        <v/>
      </c>
      <c r="AK858" s="28" t="str">
        <f aca="false">IF($L858="","",IF(MATCH($L858,$L$2:$L$3000,0)&lt;&gt;ROW()-1,"",COUNT($AK$1:$AK857)+1))</f>
        <v/>
      </c>
      <c r="AL858" s="28" t="str">
        <f aca="false">IF($G858="","",IF(MATCH($G858,$G$2:$G$3000,0)&lt;&gt;ROW()-1,"",COUNT($AL$1:$AL857)+1))</f>
        <v/>
      </c>
      <c r="AM858" s="28" t="str">
        <f aca="false">IF($H858="","",IF(MATCH($H858,$H$2:$H$3000,0)&lt;&gt;ROW()-1,"",COUNT($AM$1:$AM857)+1))</f>
        <v/>
      </c>
      <c r="AN858" s="28" t="str">
        <f aca="false">IF($I858="","",IF(MATCH($I858,$I$2:$I$3000,0)&lt;&gt;ROW()-1,"",COUNT($AN$1:$AN857)+1))</f>
        <v/>
      </c>
      <c r="AO858" s="28" t="str">
        <f aca="false">IF($Q858="","",IF(MATCH($Q858,$Q$2:$Q$3000,0)&lt;&gt;ROW()-1,"",COUNT($AO$1:$AO857)+1))</f>
        <v/>
      </c>
    </row>
    <row r="859" customFormat="false" ht="12.75" hidden="false" customHeight="true" outlineLevel="0" collapsed="false">
      <c r="W859" s="24" t="n">
        <f aca="false">IF($F859="",0,IFERROR(IF(ISNUMBER($F859),INT($F859),DATE(VALUE(MID(SUBSTITUTE(LEFT($F859,FIND(" ",$F859&amp;" ")-1),"/",REPT(" ",20)),41,20)),VALUE(LEFT(SUBSTITUTE(LEFT($F859,FIND(" ",$F859&amp;" ")-1),"/",REPT(" ",20)),20)),VALUE(MID(SUBSTITUTE(LEFT($F859,FIND(" ",$F859&amp;" ")-1),"/",REPT(" ",20)),21,20)))),0))</f>
        <v>0</v>
      </c>
      <c r="X859" s="25" t="str">
        <f aca="false">IF(ISNUMBER($N859),$N859*Validation!$B$5,"")</f>
        <v/>
      </c>
      <c r="Y859" s="26" t="str">
        <f aca="false">IF($A859="","",SUBSTITUTE(SUBSTITUTE(SUBSTITUTE(SUBSTITUTE(SUBSTITUTE(SUBSTITUTE(SUBSTITUTE(UPPER(TRIM($A859)),"Á","A"),"É","E"),"Í","I"),"Ó","O"),"Ú","U"),"Ñ","N"),"Ü","U"))</f>
        <v/>
      </c>
      <c r="Z859" s="26" t="str">
        <f aca="false">IF($Y859="","",LEFT($Y859,1)&amp;" "&amp;TRIM(RIGHT(SUBSTITUTE($Y859," ",REPT(" ",50)),50)))</f>
        <v/>
      </c>
      <c r="AA859" s="27" t="str">
        <f aca="false">IF($AF859="","",IF(COUNTIF(Validation!$U$19:$U$178,$AF859)&gt;0,"OK","NO MATCH"))</f>
        <v/>
      </c>
      <c r="AB859" s="27" t="str">
        <f aca="false">IF($W859=0,"",IF(AND($W859&gt;=Validation!$B$3,$W859&lt;=Validation!$C$3),"Yes","No"))</f>
        <v/>
      </c>
      <c r="AC859" s="26" t="str">
        <f aca="false">IF($A859="","",$AF859&amp;"|"&amp;TEXT($W859,"yyyy-mm-dd")&amp;"|"&amp;$J859&amp;"|"&amp;$N859)</f>
        <v/>
      </c>
      <c r="AD859" s="27" t="str">
        <f aca="false">IF($AC859="","",IF(COUNTIF($AC$2:$AC$3000,$AC859)&gt;1,"REVIEW","OK"))</f>
        <v/>
      </c>
      <c r="AE859" s="27" t="str">
        <f aca="false">IF(OR($W859=0,$O859=""),"",IF(IFERROR(IF(ISNUMBER($O859),INT($O859),DATE(VALUE(MID(SUBSTITUTE(LEFT($O859,FIND(" ",$O859&amp;" ")-1),"/",REPT(" ",20)),41,20)),VALUE(LEFT(SUBSTITUTE(LEFT($O859,FIND(" ",$O859&amp;" ")-1),"/",REPT(" ",20)),20)),VALUE(MID(SUBSTITUTE(LEFT($O859,FIND(" ",$O859&amp;" ")-1),"/",REPT(" ",20)),21,20)))),0)&gt;$W859,"Late","Same day"))</f>
        <v/>
      </c>
      <c r="AF859" s="26" t="str">
        <f aca="false">IF($A859="","",IFERROR(INDEX(Validation!$C$193:$C$217,MATCH($A859,Validation!$A$193:$A$217,0)),IF(COUNTIF(Validation!$U$19:$U$178,$Z859)&gt;0,$Z859,IF(COUNTIF(Validation!$S$19:$S$178,$AI859)=1,INDEX(Validation!$U$19:$U$178,MATCH($AI859,Validation!$S$19:$S$178,0)),$Z859))))</f>
        <v/>
      </c>
      <c r="AG859" s="27" t="str">
        <f aca="false">IF(COUNTA($A859:$U859)=0,"",IF($A859="","No name",IF($F859="","No date",IF($W859=0,"Date ilegible",IF(NOT(ISNUMBER($N859)),"Hours no numéricas",IF($AA859="NO MATCH","Person no identificada","OK"))))))</f>
        <v/>
      </c>
      <c r="AH859" s="27" t="str">
        <f aca="false">IF($W859=0,"No date",IF($W859&lt;Validation!$B$3,"Before period",IF($W859&gt;Validation!$C$3,"After period","In period")))</f>
        <v>No date</v>
      </c>
      <c r="AI859" s="26" t="str">
        <f aca="false">IF($Y859="","",TRIM(RIGHT(SUBSTITUTE($Y859," ",REPT(" ",50)),50)))</f>
        <v/>
      </c>
      <c r="AJ859" s="27" t="str">
        <f aca="false">IF($A859="","",IF(NOT(ISERROR(MATCH($A859,Validation!$A$193:$A$217,0))),"Manual mapping",IF(COUNTIF(Validation!$U$19:$U$178,$Z859)&gt;0,"Direct",IF(COUNTIF(Validation!$S$19:$S$178,$AI859)=1,"By surname","Unresolved"))))</f>
        <v/>
      </c>
      <c r="AK859" s="28" t="str">
        <f aca="false">IF($L859="","",IF(MATCH($L859,$L$2:$L$3000,0)&lt;&gt;ROW()-1,"",COUNT($AK$1:$AK858)+1))</f>
        <v/>
      </c>
      <c r="AL859" s="28" t="str">
        <f aca="false">IF($G859="","",IF(MATCH($G859,$G$2:$G$3000,0)&lt;&gt;ROW()-1,"",COUNT($AL$1:$AL858)+1))</f>
        <v/>
      </c>
      <c r="AM859" s="28" t="str">
        <f aca="false">IF($H859="","",IF(MATCH($H859,$H$2:$H$3000,0)&lt;&gt;ROW()-1,"",COUNT($AM$1:$AM858)+1))</f>
        <v/>
      </c>
      <c r="AN859" s="28" t="str">
        <f aca="false">IF($I859="","",IF(MATCH($I859,$I$2:$I$3000,0)&lt;&gt;ROW()-1,"",COUNT($AN$1:$AN858)+1))</f>
        <v/>
      </c>
      <c r="AO859" s="28" t="str">
        <f aca="false">IF($Q859="","",IF(MATCH($Q859,$Q$2:$Q$3000,0)&lt;&gt;ROW()-1,"",COUNT($AO$1:$AO858)+1))</f>
        <v/>
      </c>
    </row>
    <row r="860" customFormat="false" ht="12.75" hidden="false" customHeight="true" outlineLevel="0" collapsed="false">
      <c r="W860" s="24" t="n">
        <f aca="false">IF($F860="",0,IFERROR(IF(ISNUMBER($F860),INT($F860),DATE(VALUE(MID(SUBSTITUTE(LEFT($F860,FIND(" ",$F860&amp;" ")-1),"/",REPT(" ",20)),41,20)),VALUE(LEFT(SUBSTITUTE(LEFT($F860,FIND(" ",$F860&amp;" ")-1),"/",REPT(" ",20)),20)),VALUE(MID(SUBSTITUTE(LEFT($F860,FIND(" ",$F860&amp;" ")-1),"/",REPT(" ",20)),21,20)))),0))</f>
        <v>0</v>
      </c>
      <c r="X860" s="25" t="str">
        <f aca="false">IF(ISNUMBER($N860),$N860*Validation!$B$5,"")</f>
        <v/>
      </c>
      <c r="Y860" s="26" t="str">
        <f aca="false">IF($A860="","",SUBSTITUTE(SUBSTITUTE(SUBSTITUTE(SUBSTITUTE(SUBSTITUTE(SUBSTITUTE(SUBSTITUTE(UPPER(TRIM($A860)),"Á","A"),"É","E"),"Í","I"),"Ó","O"),"Ú","U"),"Ñ","N"),"Ü","U"))</f>
        <v/>
      </c>
      <c r="Z860" s="26" t="str">
        <f aca="false">IF($Y860="","",LEFT($Y860,1)&amp;" "&amp;TRIM(RIGHT(SUBSTITUTE($Y860," ",REPT(" ",50)),50)))</f>
        <v/>
      </c>
      <c r="AA860" s="27" t="str">
        <f aca="false">IF($AF860="","",IF(COUNTIF(Validation!$U$19:$U$178,$AF860)&gt;0,"OK","NO MATCH"))</f>
        <v/>
      </c>
      <c r="AB860" s="27" t="str">
        <f aca="false">IF($W860=0,"",IF(AND($W860&gt;=Validation!$B$3,$W860&lt;=Validation!$C$3),"Yes","No"))</f>
        <v/>
      </c>
      <c r="AC860" s="26" t="str">
        <f aca="false">IF($A860="","",$AF860&amp;"|"&amp;TEXT($W860,"yyyy-mm-dd")&amp;"|"&amp;$J860&amp;"|"&amp;$N860)</f>
        <v/>
      </c>
      <c r="AD860" s="27" t="str">
        <f aca="false">IF($AC860="","",IF(COUNTIF($AC$2:$AC$3000,$AC860)&gt;1,"REVIEW","OK"))</f>
        <v/>
      </c>
      <c r="AE860" s="27" t="str">
        <f aca="false">IF(OR($W860=0,$O860=""),"",IF(IFERROR(IF(ISNUMBER($O860),INT($O860),DATE(VALUE(MID(SUBSTITUTE(LEFT($O860,FIND(" ",$O860&amp;" ")-1),"/",REPT(" ",20)),41,20)),VALUE(LEFT(SUBSTITUTE(LEFT($O860,FIND(" ",$O860&amp;" ")-1),"/",REPT(" ",20)),20)),VALUE(MID(SUBSTITUTE(LEFT($O860,FIND(" ",$O860&amp;" ")-1),"/",REPT(" ",20)),21,20)))),0)&gt;$W860,"Late","Same day"))</f>
        <v/>
      </c>
      <c r="AF860" s="26" t="str">
        <f aca="false">IF($A860="","",IFERROR(INDEX(Validation!$C$193:$C$217,MATCH($A860,Validation!$A$193:$A$217,0)),IF(COUNTIF(Validation!$U$19:$U$178,$Z860)&gt;0,$Z860,IF(COUNTIF(Validation!$S$19:$S$178,$AI860)=1,INDEX(Validation!$U$19:$U$178,MATCH($AI860,Validation!$S$19:$S$178,0)),$Z860))))</f>
        <v/>
      </c>
      <c r="AG860" s="27" t="str">
        <f aca="false">IF(COUNTA($A860:$U860)=0,"",IF($A860="","No name",IF($F860="","No date",IF($W860=0,"Date ilegible",IF(NOT(ISNUMBER($N860)),"Hours no numéricas",IF($AA860="NO MATCH","Person no identificada","OK"))))))</f>
        <v/>
      </c>
      <c r="AH860" s="27" t="str">
        <f aca="false">IF($W860=0,"No date",IF($W860&lt;Validation!$B$3,"Before period",IF($W860&gt;Validation!$C$3,"After period","In period")))</f>
        <v>No date</v>
      </c>
      <c r="AI860" s="26" t="str">
        <f aca="false">IF($Y860="","",TRIM(RIGHT(SUBSTITUTE($Y860," ",REPT(" ",50)),50)))</f>
        <v/>
      </c>
      <c r="AJ860" s="27" t="str">
        <f aca="false">IF($A860="","",IF(NOT(ISERROR(MATCH($A860,Validation!$A$193:$A$217,0))),"Manual mapping",IF(COUNTIF(Validation!$U$19:$U$178,$Z860)&gt;0,"Direct",IF(COUNTIF(Validation!$S$19:$S$178,$AI860)=1,"By surname","Unresolved"))))</f>
        <v/>
      </c>
      <c r="AK860" s="28" t="str">
        <f aca="false">IF($L860="","",IF(MATCH($L860,$L$2:$L$3000,0)&lt;&gt;ROW()-1,"",COUNT($AK$1:$AK859)+1))</f>
        <v/>
      </c>
      <c r="AL860" s="28" t="str">
        <f aca="false">IF($G860="","",IF(MATCH($G860,$G$2:$G$3000,0)&lt;&gt;ROW()-1,"",COUNT($AL$1:$AL859)+1))</f>
        <v/>
      </c>
      <c r="AM860" s="28" t="str">
        <f aca="false">IF($H860="","",IF(MATCH($H860,$H$2:$H$3000,0)&lt;&gt;ROW()-1,"",COUNT($AM$1:$AM859)+1))</f>
        <v/>
      </c>
      <c r="AN860" s="28" t="str">
        <f aca="false">IF($I860="","",IF(MATCH($I860,$I$2:$I$3000,0)&lt;&gt;ROW()-1,"",COUNT($AN$1:$AN859)+1))</f>
        <v/>
      </c>
      <c r="AO860" s="28" t="str">
        <f aca="false">IF($Q860="","",IF(MATCH($Q860,$Q$2:$Q$3000,0)&lt;&gt;ROW()-1,"",COUNT($AO$1:$AO859)+1))</f>
        <v/>
      </c>
    </row>
    <row r="861" customFormat="false" ht="12.75" hidden="false" customHeight="true" outlineLevel="0" collapsed="false">
      <c r="W861" s="24" t="n">
        <f aca="false">IF($F861="",0,IFERROR(IF(ISNUMBER($F861),INT($F861),DATE(VALUE(MID(SUBSTITUTE(LEFT($F861,FIND(" ",$F861&amp;" ")-1),"/",REPT(" ",20)),41,20)),VALUE(LEFT(SUBSTITUTE(LEFT($F861,FIND(" ",$F861&amp;" ")-1),"/",REPT(" ",20)),20)),VALUE(MID(SUBSTITUTE(LEFT($F861,FIND(" ",$F861&amp;" ")-1),"/",REPT(" ",20)),21,20)))),0))</f>
        <v>0</v>
      </c>
      <c r="X861" s="25" t="str">
        <f aca="false">IF(ISNUMBER($N861),$N861*Validation!$B$5,"")</f>
        <v/>
      </c>
      <c r="Y861" s="26" t="str">
        <f aca="false">IF($A861="","",SUBSTITUTE(SUBSTITUTE(SUBSTITUTE(SUBSTITUTE(SUBSTITUTE(SUBSTITUTE(SUBSTITUTE(UPPER(TRIM($A861)),"Á","A"),"É","E"),"Í","I"),"Ó","O"),"Ú","U"),"Ñ","N"),"Ü","U"))</f>
        <v/>
      </c>
      <c r="Z861" s="26" t="str">
        <f aca="false">IF($Y861="","",LEFT($Y861,1)&amp;" "&amp;TRIM(RIGHT(SUBSTITUTE($Y861," ",REPT(" ",50)),50)))</f>
        <v/>
      </c>
      <c r="AA861" s="27" t="str">
        <f aca="false">IF($AF861="","",IF(COUNTIF(Validation!$U$19:$U$178,$AF861)&gt;0,"OK","NO MATCH"))</f>
        <v/>
      </c>
      <c r="AB861" s="27" t="str">
        <f aca="false">IF($W861=0,"",IF(AND($W861&gt;=Validation!$B$3,$W861&lt;=Validation!$C$3),"Yes","No"))</f>
        <v/>
      </c>
      <c r="AC861" s="26" t="str">
        <f aca="false">IF($A861="","",$AF861&amp;"|"&amp;TEXT($W861,"yyyy-mm-dd")&amp;"|"&amp;$J861&amp;"|"&amp;$N861)</f>
        <v/>
      </c>
      <c r="AD861" s="27" t="str">
        <f aca="false">IF($AC861="","",IF(COUNTIF($AC$2:$AC$3000,$AC861)&gt;1,"REVIEW","OK"))</f>
        <v/>
      </c>
      <c r="AE861" s="27" t="str">
        <f aca="false">IF(OR($W861=0,$O861=""),"",IF(IFERROR(IF(ISNUMBER($O861),INT($O861),DATE(VALUE(MID(SUBSTITUTE(LEFT($O861,FIND(" ",$O861&amp;" ")-1),"/",REPT(" ",20)),41,20)),VALUE(LEFT(SUBSTITUTE(LEFT($O861,FIND(" ",$O861&amp;" ")-1),"/",REPT(" ",20)),20)),VALUE(MID(SUBSTITUTE(LEFT($O861,FIND(" ",$O861&amp;" ")-1),"/",REPT(" ",20)),21,20)))),0)&gt;$W861,"Late","Same day"))</f>
        <v/>
      </c>
      <c r="AF861" s="26" t="str">
        <f aca="false">IF($A861="","",IFERROR(INDEX(Validation!$C$193:$C$217,MATCH($A861,Validation!$A$193:$A$217,0)),IF(COUNTIF(Validation!$U$19:$U$178,$Z861)&gt;0,$Z861,IF(COUNTIF(Validation!$S$19:$S$178,$AI861)=1,INDEX(Validation!$U$19:$U$178,MATCH($AI861,Validation!$S$19:$S$178,0)),$Z861))))</f>
        <v/>
      </c>
      <c r="AG861" s="27" t="str">
        <f aca="false">IF(COUNTA($A861:$U861)=0,"",IF($A861="","No name",IF($F861="","No date",IF($W861=0,"Date ilegible",IF(NOT(ISNUMBER($N861)),"Hours no numéricas",IF($AA861="NO MATCH","Person no identificada","OK"))))))</f>
        <v/>
      </c>
      <c r="AH861" s="27" t="str">
        <f aca="false">IF($W861=0,"No date",IF($W861&lt;Validation!$B$3,"Before period",IF($W861&gt;Validation!$C$3,"After period","In period")))</f>
        <v>No date</v>
      </c>
      <c r="AI861" s="26" t="str">
        <f aca="false">IF($Y861="","",TRIM(RIGHT(SUBSTITUTE($Y861," ",REPT(" ",50)),50)))</f>
        <v/>
      </c>
      <c r="AJ861" s="27" t="str">
        <f aca="false">IF($A861="","",IF(NOT(ISERROR(MATCH($A861,Validation!$A$193:$A$217,0))),"Manual mapping",IF(COUNTIF(Validation!$U$19:$U$178,$Z861)&gt;0,"Direct",IF(COUNTIF(Validation!$S$19:$S$178,$AI861)=1,"By surname","Unresolved"))))</f>
        <v/>
      </c>
      <c r="AK861" s="28" t="str">
        <f aca="false">IF($L861="","",IF(MATCH($L861,$L$2:$L$3000,0)&lt;&gt;ROW()-1,"",COUNT($AK$1:$AK860)+1))</f>
        <v/>
      </c>
      <c r="AL861" s="28" t="str">
        <f aca="false">IF($G861="","",IF(MATCH($G861,$G$2:$G$3000,0)&lt;&gt;ROW()-1,"",COUNT($AL$1:$AL860)+1))</f>
        <v/>
      </c>
      <c r="AM861" s="28" t="str">
        <f aca="false">IF($H861="","",IF(MATCH($H861,$H$2:$H$3000,0)&lt;&gt;ROW()-1,"",COUNT($AM$1:$AM860)+1))</f>
        <v/>
      </c>
      <c r="AN861" s="28" t="str">
        <f aca="false">IF($I861="","",IF(MATCH($I861,$I$2:$I$3000,0)&lt;&gt;ROW()-1,"",COUNT($AN$1:$AN860)+1))</f>
        <v/>
      </c>
      <c r="AO861" s="28" t="str">
        <f aca="false">IF($Q861="","",IF(MATCH($Q861,$Q$2:$Q$3000,0)&lt;&gt;ROW()-1,"",COUNT($AO$1:$AO860)+1))</f>
        <v/>
      </c>
    </row>
    <row r="862" customFormat="false" ht="12.75" hidden="false" customHeight="true" outlineLevel="0" collapsed="false">
      <c r="W862" s="24" t="n">
        <f aca="false">IF($F862="",0,IFERROR(IF(ISNUMBER($F862),INT($F862),DATE(VALUE(MID(SUBSTITUTE(LEFT($F862,FIND(" ",$F862&amp;" ")-1),"/",REPT(" ",20)),41,20)),VALUE(LEFT(SUBSTITUTE(LEFT($F862,FIND(" ",$F862&amp;" ")-1),"/",REPT(" ",20)),20)),VALUE(MID(SUBSTITUTE(LEFT($F862,FIND(" ",$F862&amp;" ")-1),"/",REPT(" ",20)),21,20)))),0))</f>
        <v>0</v>
      </c>
      <c r="X862" s="25" t="str">
        <f aca="false">IF(ISNUMBER($N862),$N862*Validation!$B$5,"")</f>
        <v/>
      </c>
      <c r="Y862" s="26" t="str">
        <f aca="false">IF($A862="","",SUBSTITUTE(SUBSTITUTE(SUBSTITUTE(SUBSTITUTE(SUBSTITUTE(SUBSTITUTE(SUBSTITUTE(UPPER(TRIM($A862)),"Á","A"),"É","E"),"Í","I"),"Ó","O"),"Ú","U"),"Ñ","N"),"Ü","U"))</f>
        <v/>
      </c>
      <c r="Z862" s="26" t="str">
        <f aca="false">IF($Y862="","",LEFT($Y862,1)&amp;" "&amp;TRIM(RIGHT(SUBSTITUTE($Y862," ",REPT(" ",50)),50)))</f>
        <v/>
      </c>
      <c r="AA862" s="27" t="str">
        <f aca="false">IF($AF862="","",IF(COUNTIF(Validation!$U$19:$U$178,$AF862)&gt;0,"OK","NO MATCH"))</f>
        <v/>
      </c>
      <c r="AB862" s="27" t="str">
        <f aca="false">IF($W862=0,"",IF(AND($W862&gt;=Validation!$B$3,$W862&lt;=Validation!$C$3),"Yes","No"))</f>
        <v/>
      </c>
      <c r="AC862" s="26" t="str">
        <f aca="false">IF($A862="","",$AF862&amp;"|"&amp;TEXT($W862,"yyyy-mm-dd")&amp;"|"&amp;$J862&amp;"|"&amp;$N862)</f>
        <v/>
      </c>
      <c r="AD862" s="27" t="str">
        <f aca="false">IF($AC862="","",IF(COUNTIF($AC$2:$AC$3000,$AC862)&gt;1,"REVIEW","OK"))</f>
        <v/>
      </c>
      <c r="AE862" s="27" t="str">
        <f aca="false">IF(OR($W862=0,$O862=""),"",IF(IFERROR(IF(ISNUMBER($O862),INT($O862),DATE(VALUE(MID(SUBSTITUTE(LEFT($O862,FIND(" ",$O862&amp;" ")-1),"/",REPT(" ",20)),41,20)),VALUE(LEFT(SUBSTITUTE(LEFT($O862,FIND(" ",$O862&amp;" ")-1),"/",REPT(" ",20)),20)),VALUE(MID(SUBSTITUTE(LEFT($O862,FIND(" ",$O862&amp;" ")-1),"/",REPT(" ",20)),21,20)))),0)&gt;$W862,"Late","Same day"))</f>
        <v/>
      </c>
      <c r="AF862" s="26" t="str">
        <f aca="false">IF($A862="","",IFERROR(INDEX(Validation!$C$193:$C$217,MATCH($A862,Validation!$A$193:$A$217,0)),IF(COUNTIF(Validation!$U$19:$U$178,$Z862)&gt;0,$Z862,IF(COUNTIF(Validation!$S$19:$S$178,$AI862)=1,INDEX(Validation!$U$19:$U$178,MATCH($AI862,Validation!$S$19:$S$178,0)),$Z862))))</f>
        <v/>
      </c>
      <c r="AG862" s="27" t="str">
        <f aca="false">IF(COUNTA($A862:$U862)=0,"",IF($A862="","No name",IF($F862="","No date",IF($W862=0,"Date ilegible",IF(NOT(ISNUMBER($N862)),"Hours no numéricas",IF($AA862="NO MATCH","Person no identificada","OK"))))))</f>
        <v/>
      </c>
      <c r="AH862" s="27" t="str">
        <f aca="false">IF($W862=0,"No date",IF($W862&lt;Validation!$B$3,"Before period",IF($W862&gt;Validation!$C$3,"After period","In period")))</f>
        <v>No date</v>
      </c>
      <c r="AI862" s="26" t="str">
        <f aca="false">IF($Y862="","",TRIM(RIGHT(SUBSTITUTE($Y862," ",REPT(" ",50)),50)))</f>
        <v/>
      </c>
      <c r="AJ862" s="27" t="str">
        <f aca="false">IF($A862="","",IF(NOT(ISERROR(MATCH($A862,Validation!$A$193:$A$217,0))),"Manual mapping",IF(COUNTIF(Validation!$U$19:$U$178,$Z862)&gt;0,"Direct",IF(COUNTIF(Validation!$S$19:$S$178,$AI862)=1,"By surname","Unresolved"))))</f>
        <v/>
      </c>
      <c r="AK862" s="28" t="str">
        <f aca="false">IF($L862="","",IF(MATCH($L862,$L$2:$L$3000,0)&lt;&gt;ROW()-1,"",COUNT($AK$1:$AK861)+1))</f>
        <v/>
      </c>
      <c r="AL862" s="28" t="str">
        <f aca="false">IF($G862="","",IF(MATCH($G862,$G$2:$G$3000,0)&lt;&gt;ROW()-1,"",COUNT($AL$1:$AL861)+1))</f>
        <v/>
      </c>
      <c r="AM862" s="28" t="str">
        <f aca="false">IF($H862="","",IF(MATCH($H862,$H$2:$H$3000,0)&lt;&gt;ROW()-1,"",COUNT($AM$1:$AM861)+1))</f>
        <v/>
      </c>
      <c r="AN862" s="28" t="str">
        <f aca="false">IF($I862="","",IF(MATCH($I862,$I$2:$I$3000,0)&lt;&gt;ROW()-1,"",COUNT($AN$1:$AN861)+1))</f>
        <v/>
      </c>
      <c r="AO862" s="28" t="str">
        <f aca="false">IF($Q862="","",IF(MATCH($Q862,$Q$2:$Q$3000,0)&lt;&gt;ROW()-1,"",COUNT($AO$1:$AO861)+1))</f>
        <v/>
      </c>
    </row>
    <row r="863" customFormat="false" ht="12.75" hidden="false" customHeight="true" outlineLevel="0" collapsed="false">
      <c r="W863" s="24" t="n">
        <f aca="false">IF($F863="",0,IFERROR(IF(ISNUMBER($F863),INT($F863),DATE(VALUE(MID(SUBSTITUTE(LEFT($F863,FIND(" ",$F863&amp;" ")-1),"/",REPT(" ",20)),41,20)),VALUE(LEFT(SUBSTITUTE(LEFT($F863,FIND(" ",$F863&amp;" ")-1),"/",REPT(" ",20)),20)),VALUE(MID(SUBSTITUTE(LEFT($F863,FIND(" ",$F863&amp;" ")-1),"/",REPT(" ",20)),21,20)))),0))</f>
        <v>0</v>
      </c>
      <c r="X863" s="25" t="str">
        <f aca="false">IF(ISNUMBER($N863),$N863*Validation!$B$5,"")</f>
        <v/>
      </c>
      <c r="Y863" s="26" t="str">
        <f aca="false">IF($A863="","",SUBSTITUTE(SUBSTITUTE(SUBSTITUTE(SUBSTITUTE(SUBSTITUTE(SUBSTITUTE(SUBSTITUTE(UPPER(TRIM($A863)),"Á","A"),"É","E"),"Í","I"),"Ó","O"),"Ú","U"),"Ñ","N"),"Ü","U"))</f>
        <v/>
      </c>
      <c r="Z863" s="26" t="str">
        <f aca="false">IF($Y863="","",LEFT($Y863,1)&amp;" "&amp;TRIM(RIGHT(SUBSTITUTE($Y863," ",REPT(" ",50)),50)))</f>
        <v/>
      </c>
      <c r="AA863" s="27" t="str">
        <f aca="false">IF($AF863="","",IF(COUNTIF(Validation!$U$19:$U$178,$AF863)&gt;0,"OK","NO MATCH"))</f>
        <v/>
      </c>
      <c r="AB863" s="27" t="str">
        <f aca="false">IF($W863=0,"",IF(AND($W863&gt;=Validation!$B$3,$W863&lt;=Validation!$C$3),"Yes","No"))</f>
        <v/>
      </c>
      <c r="AC863" s="26" t="str">
        <f aca="false">IF($A863="","",$AF863&amp;"|"&amp;TEXT($W863,"yyyy-mm-dd")&amp;"|"&amp;$J863&amp;"|"&amp;$N863)</f>
        <v/>
      </c>
      <c r="AD863" s="27" t="str">
        <f aca="false">IF($AC863="","",IF(COUNTIF($AC$2:$AC$3000,$AC863)&gt;1,"REVIEW","OK"))</f>
        <v/>
      </c>
      <c r="AE863" s="27" t="str">
        <f aca="false">IF(OR($W863=0,$O863=""),"",IF(IFERROR(IF(ISNUMBER($O863),INT($O863),DATE(VALUE(MID(SUBSTITUTE(LEFT($O863,FIND(" ",$O863&amp;" ")-1),"/",REPT(" ",20)),41,20)),VALUE(LEFT(SUBSTITUTE(LEFT($O863,FIND(" ",$O863&amp;" ")-1),"/",REPT(" ",20)),20)),VALUE(MID(SUBSTITUTE(LEFT($O863,FIND(" ",$O863&amp;" ")-1),"/",REPT(" ",20)),21,20)))),0)&gt;$W863,"Late","Same day"))</f>
        <v/>
      </c>
      <c r="AF863" s="26" t="str">
        <f aca="false">IF($A863="","",IFERROR(INDEX(Validation!$C$193:$C$217,MATCH($A863,Validation!$A$193:$A$217,0)),IF(COUNTIF(Validation!$U$19:$U$178,$Z863)&gt;0,$Z863,IF(COUNTIF(Validation!$S$19:$S$178,$AI863)=1,INDEX(Validation!$U$19:$U$178,MATCH($AI863,Validation!$S$19:$S$178,0)),$Z863))))</f>
        <v/>
      </c>
      <c r="AG863" s="27" t="str">
        <f aca="false">IF(COUNTA($A863:$U863)=0,"",IF($A863="","No name",IF($F863="","No date",IF($W863=0,"Date ilegible",IF(NOT(ISNUMBER($N863)),"Hours no numéricas",IF($AA863="NO MATCH","Person no identificada","OK"))))))</f>
        <v/>
      </c>
      <c r="AH863" s="27" t="str">
        <f aca="false">IF($W863=0,"No date",IF($W863&lt;Validation!$B$3,"Before period",IF($W863&gt;Validation!$C$3,"After period","In period")))</f>
        <v>No date</v>
      </c>
      <c r="AI863" s="26" t="str">
        <f aca="false">IF($Y863="","",TRIM(RIGHT(SUBSTITUTE($Y863," ",REPT(" ",50)),50)))</f>
        <v/>
      </c>
      <c r="AJ863" s="27" t="str">
        <f aca="false">IF($A863="","",IF(NOT(ISERROR(MATCH($A863,Validation!$A$193:$A$217,0))),"Manual mapping",IF(COUNTIF(Validation!$U$19:$U$178,$Z863)&gt;0,"Direct",IF(COUNTIF(Validation!$S$19:$S$178,$AI863)=1,"By surname","Unresolved"))))</f>
        <v/>
      </c>
      <c r="AK863" s="28" t="str">
        <f aca="false">IF($L863="","",IF(MATCH($L863,$L$2:$L$3000,0)&lt;&gt;ROW()-1,"",COUNT($AK$1:$AK862)+1))</f>
        <v/>
      </c>
      <c r="AL863" s="28" t="str">
        <f aca="false">IF($G863="","",IF(MATCH($G863,$G$2:$G$3000,0)&lt;&gt;ROW()-1,"",COUNT($AL$1:$AL862)+1))</f>
        <v/>
      </c>
      <c r="AM863" s="28" t="str">
        <f aca="false">IF($H863="","",IF(MATCH($H863,$H$2:$H$3000,0)&lt;&gt;ROW()-1,"",COUNT($AM$1:$AM862)+1))</f>
        <v/>
      </c>
      <c r="AN863" s="28" t="str">
        <f aca="false">IF($I863="","",IF(MATCH($I863,$I$2:$I$3000,0)&lt;&gt;ROW()-1,"",COUNT($AN$1:$AN862)+1))</f>
        <v/>
      </c>
      <c r="AO863" s="28" t="str">
        <f aca="false">IF($Q863="","",IF(MATCH($Q863,$Q$2:$Q$3000,0)&lt;&gt;ROW()-1,"",COUNT($AO$1:$AO862)+1))</f>
        <v/>
      </c>
    </row>
    <row r="864" customFormat="false" ht="12.75" hidden="false" customHeight="true" outlineLevel="0" collapsed="false">
      <c r="W864" s="24" t="n">
        <f aca="false">IF($F864="",0,IFERROR(IF(ISNUMBER($F864),INT($F864),DATE(VALUE(MID(SUBSTITUTE(LEFT($F864,FIND(" ",$F864&amp;" ")-1),"/",REPT(" ",20)),41,20)),VALUE(LEFT(SUBSTITUTE(LEFT($F864,FIND(" ",$F864&amp;" ")-1),"/",REPT(" ",20)),20)),VALUE(MID(SUBSTITUTE(LEFT($F864,FIND(" ",$F864&amp;" ")-1),"/",REPT(" ",20)),21,20)))),0))</f>
        <v>0</v>
      </c>
      <c r="X864" s="25" t="str">
        <f aca="false">IF(ISNUMBER($N864),$N864*Validation!$B$5,"")</f>
        <v/>
      </c>
      <c r="Y864" s="26" t="str">
        <f aca="false">IF($A864="","",SUBSTITUTE(SUBSTITUTE(SUBSTITUTE(SUBSTITUTE(SUBSTITUTE(SUBSTITUTE(SUBSTITUTE(UPPER(TRIM($A864)),"Á","A"),"É","E"),"Í","I"),"Ó","O"),"Ú","U"),"Ñ","N"),"Ü","U"))</f>
        <v/>
      </c>
      <c r="Z864" s="26" t="str">
        <f aca="false">IF($Y864="","",LEFT($Y864,1)&amp;" "&amp;TRIM(RIGHT(SUBSTITUTE($Y864," ",REPT(" ",50)),50)))</f>
        <v/>
      </c>
      <c r="AA864" s="27" t="str">
        <f aca="false">IF($AF864="","",IF(COUNTIF(Validation!$U$19:$U$178,$AF864)&gt;0,"OK","NO MATCH"))</f>
        <v/>
      </c>
      <c r="AB864" s="27" t="str">
        <f aca="false">IF($W864=0,"",IF(AND($W864&gt;=Validation!$B$3,$W864&lt;=Validation!$C$3),"Yes","No"))</f>
        <v/>
      </c>
      <c r="AC864" s="26" t="str">
        <f aca="false">IF($A864="","",$AF864&amp;"|"&amp;TEXT($W864,"yyyy-mm-dd")&amp;"|"&amp;$J864&amp;"|"&amp;$N864)</f>
        <v/>
      </c>
      <c r="AD864" s="27" t="str">
        <f aca="false">IF($AC864="","",IF(COUNTIF($AC$2:$AC$3000,$AC864)&gt;1,"REVIEW","OK"))</f>
        <v/>
      </c>
      <c r="AE864" s="27" t="str">
        <f aca="false">IF(OR($W864=0,$O864=""),"",IF(IFERROR(IF(ISNUMBER($O864),INT($O864),DATE(VALUE(MID(SUBSTITUTE(LEFT($O864,FIND(" ",$O864&amp;" ")-1),"/",REPT(" ",20)),41,20)),VALUE(LEFT(SUBSTITUTE(LEFT($O864,FIND(" ",$O864&amp;" ")-1),"/",REPT(" ",20)),20)),VALUE(MID(SUBSTITUTE(LEFT($O864,FIND(" ",$O864&amp;" ")-1),"/",REPT(" ",20)),21,20)))),0)&gt;$W864,"Late","Same day"))</f>
        <v/>
      </c>
      <c r="AF864" s="26" t="str">
        <f aca="false">IF($A864="","",IFERROR(INDEX(Validation!$C$193:$C$217,MATCH($A864,Validation!$A$193:$A$217,0)),IF(COUNTIF(Validation!$U$19:$U$178,$Z864)&gt;0,$Z864,IF(COUNTIF(Validation!$S$19:$S$178,$AI864)=1,INDEX(Validation!$U$19:$U$178,MATCH($AI864,Validation!$S$19:$S$178,0)),$Z864))))</f>
        <v/>
      </c>
      <c r="AG864" s="27" t="str">
        <f aca="false">IF(COUNTA($A864:$U864)=0,"",IF($A864="","No name",IF($F864="","No date",IF($W864=0,"Date ilegible",IF(NOT(ISNUMBER($N864)),"Hours no numéricas",IF($AA864="NO MATCH","Person no identificada","OK"))))))</f>
        <v/>
      </c>
      <c r="AH864" s="27" t="str">
        <f aca="false">IF($W864=0,"No date",IF($W864&lt;Validation!$B$3,"Before period",IF($W864&gt;Validation!$C$3,"After period","In period")))</f>
        <v>No date</v>
      </c>
      <c r="AI864" s="26" t="str">
        <f aca="false">IF($Y864="","",TRIM(RIGHT(SUBSTITUTE($Y864," ",REPT(" ",50)),50)))</f>
        <v/>
      </c>
      <c r="AJ864" s="27" t="str">
        <f aca="false">IF($A864="","",IF(NOT(ISERROR(MATCH($A864,Validation!$A$193:$A$217,0))),"Manual mapping",IF(COUNTIF(Validation!$U$19:$U$178,$Z864)&gt;0,"Direct",IF(COUNTIF(Validation!$S$19:$S$178,$AI864)=1,"By surname","Unresolved"))))</f>
        <v/>
      </c>
      <c r="AK864" s="28" t="str">
        <f aca="false">IF($L864="","",IF(MATCH($L864,$L$2:$L$3000,0)&lt;&gt;ROW()-1,"",COUNT($AK$1:$AK863)+1))</f>
        <v/>
      </c>
      <c r="AL864" s="28" t="str">
        <f aca="false">IF($G864="","",IF(MATCH($G864,$G$2:$G$3000,0)&lt;&gt;ROW()-1,"",COUNT($AL$1:$AL863)+1))</f>
        <v/>
      </c>
      <c r="AM864" s="28" t="str">
        <f aca="false">IF($H864="","",IF(MATCH($H864,$H$2:$H$3000,0)&lt;&gt;ROW()-1,"",COUNT($AM$1:$AM863)+1))</f>
        <v/>
      </c>
      <c r="AN864" s="28" t="str">
        <f aca="false">IF($I864="","",IF(MATCH($I864,$I$2:$I$3000,0)&lt;&gt;ROW()-1,"",COUNT($AN$1:$AN863)+1))</f>
        <v/>
      </c>
      <c r="AO864" s="28" t="str">
        <f aca="false">IF($Q864="","",IF(MATCH($Q864,$Q$2:$Q$3000,0)&lt;&gt;ROW()-1,"",COUNT($AO$1:$AO863)+1))</f>
        <v/>
      </c>
    </row>
    <row r="865" customFormat="false" ht="12.75" hidden="false" customHeight="true" outlineLevel="0" collapsed="false">
      <c r="W865" s="24" t="n">
        <f aca="false">IF($F865="",0,IFERROR(IF(ISNUMBER($F865),INT($F865),DATE(VALUE(MID(SUBSTITUTE(LEFT($F865,FIND(" ",$F865&amp;" ")-1),"/",REPT(" ",20)),41,20)),VALUE(LEFT(SUBSTITUTE(LEFT($F865,FIND(" ",$F865&amp;" ")-1),"/",REPT(" ",20)),20)),VALUE(MID(SUBSTITUTE(LEFT($F865,FIND(" ",$F865&amp;" ")-1),"/",REPT(" ",20)),21,20)))),0))</f>
        <v>0</v>
      </c>
      <c r="X865" s="25" t="str">
        <f aca="false">IF(ISNUMBER($N865),$N865*Validation!$B$5,"")</f>
        <v/>
      </c>
      <c r="Y865" s="26" t="str">
        <f aca="false">IF($A865="","",SUBSTITUTE(SUBSTITUTE(SUBSTITUTE(SUBSTITUTE(SUBSTITUTE(SUBSTITUTE(SUBSTITUTE(UPPER(TRIM($A865)),"Á","A"),"É","E"),"Í","I"),"Ó","O"),"Ú","U"),"Ñ","N"),"Ü","U"))</f>
        <v/>
      </c>
      <c r="Z865" s="26" t="str">
        <f aca="false">IF($Y865="","",LEFT($Y865,1)&amp;" "&amp;TRIM(RIGHT(SUBSTITUTE($Y865," ",REPT(" ",50)),50)))</f>
        <v/>
      </c>
      <c r="AA865" s="27" t="str">
        <f aca="false">IF($AF865="","",IF(COUNTIF(Validation!$U$19:$U$178,$AF865)&gt;0,"OK","NO MATCH"))</f>
        <v/>
      </c>
      <c r="AB865" s="27" t="str">
        <f aca="false">IF($W865=0,"",IF(AND($W865&gt;=Validation!$B$3,$W865&lt;=Validation!$C$3),"Yes","No"))</f>
        <v/>
      </c>
      <c r="AC865" s="26" t="str">
        <f aca="false">IF($A865="","",$AF865&amp;"|"&amp;TEXT($W865,"yyyy-mm-dd")&amp;"|"&amp;$J865&amp;"|"&amp;$N865)</f>
        <v/>
      </c>
      <c r="AD865" s="27" t="str">
        <f aca="false">IF($AC865="","",IF(COUNTIF($AC$2:$AC$3000,$AC865)&gt;1,"REVIEW","OK"))</f>
        <v/>
      </c>
      <c r="AE865" s="27" t="str">
        <f aca="false">IF(OR($W865=0,$O865=""),"",IF(IFERROR(IF(ISNUMBER($O865),INT($O865),DATE(VALUE(MID(SUBSTITUTE(LEFT($O865,FIND(" ",$O865&amp;" ")-1),"/",REPT(" ",20)),41,20)),VALUE(LEFT(SUBSTITUTE(LEFT($O865,FIND(" ",$O865&amp;" ")-1),"/",REPT(" ",20)),20)),VALUE(MID(SUBSTITUTE(LEFT($O865,FIND(" ",$O865&amp;" ")-1),"/",REPT(" ",20)),21,20)))),0)&gt;$W865,"Late","Same day"))</f>
        <v/>
      </c>
      <c r="AF865" s="26" t="str">
        <f aca="false">IF($A865="","",IFERROR(INDEX(Validation!$C$193:$C$217,MATCH($A865,Validation!$A$193:$A$217,0)),IF(COUNTIF(Validation!$U$19:$U$178,$Z865)&gt;0,$Z865,IF(COUNTIF(Validation!$S$19:$S$178,$AI865)=1,INDEX(Validation!$U$19:$U$178,MATCH($AI865,Validation!$S$19:$S$178,0)),$Z865))))</f>
        <v/>
      </c>
      <c r="AG865" s="27" t="str">
        <f aca="false">IF(COUNTA($A865:$U865)=0,"",IF($A865="","No name",IF($F865="","No date",IF($W865=0,"Date ilegible",IF(NOT(ISNUMBER($N865)),"Hours no numéricas",IF($AA865="NO MATCH","Person no identificada","OK"))))))</f>
        <v/>
      </c>
      <c r="AH865" s="27" t="str">
        <f aca="false">IF($W865=0,"No date",IF($W865&lt;Validation!$B$3,"Before period",IF($W865&gt;Validation!$C$3,"After period","In period")))</f>
        <v>No date</v>
      </c>
      <c r="AI865" s="26" t="str">
        <f aca="false">IF($Y865="","",TRIM(RIGHT(SUBSTITUTE($Y865," ",REPT(" ",50)),50)))</f>
        <v/>
      </c>
      <c r="AJ865" s="27" t="str">
        <f aca="false">IF($A865="","",IF(NOT(ISERROR(MATCH($A865,Validation!$A$193:$A$217,0))),"Manual mapping",IF(COUNTIF(Validation!$U$19:$U$178,$Z865)&gt;0,"Direct",IF(COUNTIF(Validation!$S$19:$S$178,$AI865)=1,"By surname","Unresolved"))))</f>
        <v/>
      </c>
      <c r="AK865" s="28" t="str">
        <f aca="false">IF($L865="","",IF(MATCH($L865,$L$2:$L$3000,0)&lt;&gt;ROW()-1,"",COUNT($AK$1:$AK864)+1))</f>
        <v/>
      </c>
      <c r="AL865" s="28" t="str">
        <f aca="false">IF($G865="","",IF(MATCH($G865,$G$2:$G$3000,0)&lt;&gt;ROW()-1,"",COUNT($AL$1:$AL864)+1))</f>
        <v/>
      </c>
      <c r="AM865" s="28" t="str">
        <f aca="false">IF($H865="","",IF(MATCH($H865,$H$2:$H$3000,0)&lt;&gt;ROW()-1,"",COUNT($AM$1:$AM864)+1))</f>
        <v/>
      </c>
      <c r="AN865" s="28" t="str">
        <f aca="false">IF($I865="","",IF(MATCH($I865,$I$2:$I$3000,0)&lt;&gt;ROW()-1,"",COUNT($AN$1:$AN864)+1))</f>
        <v/>
      </c>
      <c r="AO865" s="28" t="str">
        <f aca="false">IF($Q865="","",IF(MATCH($Q865,$Q$2:$Q$3000,0)&lt;&gt;ROW()-1,"",COUNT($AO$1:$AO864)+1))</f>
        <v/>
      </c>
    </row>
    <row r="866" customFormat="false" ht="12.75" hidden="false" customHeight="true" outlineLevel="0" collapsed="false">
      <c r="W866" s="24" t="n">
        <f aca="false">IF($F866="",0,IFERROR(IF(ISNUMBER($F866),INT($F866),DATE(VALUE(MID(SUBSTITUTE(LEFT($F866,FIND(" ",$F866&amp;" ")-1),"/",REPT(" ",20)),41,20)),VALUE(LEFT(SUBSTITUTE(LEFT($F866,FIND(" ",$F866&amp;" ")-1),"/",REPT(" ",20)),20)),VALUE(MID(SUBSTITUTE(LEFT($F866,FIND(" ",$F866&amp;" ")-1),"/",REPT(" ",20)),21,20)))),0))</f>
        <v>0</v>
      </c>
      <c r="X866" s="25" t="str">
        <f aca="false">IF(ISNUMBER($N866),$N866*Validation!$B$5,"")</f>
        <v/>
      </c>
      <c r="Y866" s="26" t="str">
        <f aca="false">IF($A866="","",SUBSTITUTE(SUBSTITUTE(SUBSTITUTE(SUBSTITUTE(SUBSTITUTE(SUBSTITUTE(SUBSTITUTE(UPPER(TRIM($A866)),"Á","A"),"É","E"),"Í","I"),"Ó","O"),"Ú","U"),"Ñ","N"),"Ü","U"))</f>
        <v/>
      </c>
      <c r="Z866" s="26" t="str">
        <f aca="false">IF($Y866="","",LEFT($Y866,1)&amp;" "&amp;TRIM(RIGHT(SUBSTITUTE($Y866," ",REPT(" ",50)),50)))</f>
        <v/>
      </c>
      <c r="AA866" s="27" t="str">
        <f aca="false">IF($AF866="","",IF(COUNTIF(Validation!$U$19:$U$178,$AF866)&gt;0,"OK","NO MATCH"))</f>
        <v/>
      </c>
      <c r="AB866" s="27" t="str">
        <f aca="false">IF($W866=0,"",IF(AND($W866&gt;=Validation!$B$3,$W866&lt;=Validation!$C$3),"Yes","No"))</f>
        <v/>
      </c>
      <c r="AC866" s="26" t="str">
        <f aca="false">IF($A866="","",$AF866&amp;"|"&amp;TEXT($W866,"yyyy-mm-dd")&amp;"|"&amp;$J866&amp;"|"&amp;$N866)</f>
        <v/>
      </c>
      <c r="AD866" s="27" t="str">
        <f aca="false">IF($AC866="","",IF(COUNTIF($AC$2:$AC$3000,$AC866)&gt;1,"REVIEW","OK"))</f>
        <v/>
      </c>
      <c r="AE866" s="27" t="str">
        <f aca="false">IF(OR($W866=0,$O866=""),"",IF(IFERROR(IF(ISNUMBER($O866),INT($O866),DATE(VALUE(MID(SUBSTITUTE(LEFT($O866,FIND(" ",$O866&amp;" ")-1),"/",REPT(" ",20)),41,20)),VALUE(LEFT(SUBSTITUTE(LEFT($O866,FIND(" ",$O866&amp;" ")-1),"/",REPT(" ",20)),20)),VALUE(MID(SUBSTITUTE(LEFT($O866,FIND(" ",$O866&amp;" ")-1),"/",REPT(" ",20)),21,20)))),0)&gt;$W866,"Late","Same day"))</f>
        <v/>
      </c>
      <c r="AF866" s="26" t="str">
        <f aca="false">IF($A866="","",IFERROR(INDEX(Validation!$C$193:$C$217,MATCH($A866,Validation!$A$193:$A$217,0)),IF(COUNTIF(Validation!$U$19:$U$178,$Z866)&gt;0,$Z866,IF(COUNTIF(Validation!$S$19:$S$178,$AI866)=1,INDEX(Validation!$U$19:$U$178,MATCH($AI866,Validation!$S$19:$S$178,0)),$Z866))))</f>
        <v/>
      </c>
      <c r="AG866" s="27" t="str">
        <f aca="false">IF(COUNTA($A866:$U866)=0,"",IF($A866="","No name",IF($F866="","No date",IF($W866=0,"Date ilegible",IF(NOT(ISNUMBER($N866)),"Hours no numéricas",IF($AA866="NO MATCH","Person no identificada","OK"))))))</f>
        <v/>
      </c>
      <c r="AH866" s="27" t="str">
        <f aca="false">IF($W866=0,"No date",IF($W866&lt;Validation!$B$3,"Before period",IF($W866&gt;Validation!$C$3,"After period","In period")))</f>
        <v>No date</v>
      </c>
      <c r="AI866" s="26" t="str">
        <f aca="false">IF($Y866="","",TRIM(RIGHT(SUBSTITUTE($Y866," ",REPT(" ",50)),50)))</f>
        <v/>
      </c>
      <c r="AJ866" s="27" t="str">
        <f aca="false">IF($A866="","",IF(NOT(ISERROR(MATCH($A866,Validation!$A$193:$A$217,0))),"Manual mapping",IF(COUNTIF(Validation!$U$19:$U$178,$Z866)&gt;0,"Direct",IF(COUNTIF(Validation!$S$19:$S$178,$AI866)=1,"By surname","Unresolved"))))</f>
        <v/>
      </c>
      <c r="AK866" s="28" t="str">
        <f aca="false">IF($L866="","",IF(MATCH($L866,$L$2:$L$3000,0)&lt;&gt;ROW()-1,"",COUNT($AK$1:$AK865)+1))</f>
        <v/>
      </c>
      <c r="AL866" s="28" t="str">
        <f aca="false">IF($G866="","",IF(MATCH($G866,$G$2:$G$3000,0)&lt;&gt;ROW()-1,"",COUNT($AL$1:$AL865)+1))</f>
        <v/>
      </c>
      <c r="AM866" s="28" t="str">
        <f aca="false">IF($H866="","",IF(MATCH($H866,$H$2:$H$3000,0)&lt;&gt;ROW()-1,"",COUNT($AM$1:$AM865)+1))</f>
        <v/>
      </c>
      <c r="AN866" s="28" t="str">
        <f aca="false">IF($I866="","",IF(MATCH($I866,$I$2:$I$3000,0)&lt;&gt;ROW()-1,"",COUNT($AN$1:$AN865)+1))</f>
        <v/>
      </c>
      <c r="AO866" s="28" t="str">
        <f aca="false">IF($Q866="","",IF(MATCH($Q866,$Q$2:$Q$3000,0)&lt;&gt;ROW()-1,"",COUNT($AO$1:$AO865)+1))</f>
        <v/>
      </c>
    </row>
    <row r="867" customFormat="false" ht="12.75" hidden="false" customHeight="true" outlineLevel="0" collapsed="false">
      <c r="W867" s="24" t="n">
        <f aca="false">IF($F867="",0,IFERROR(IF(ISNUMBER($F867),INT($F867),DATE(VALUE(MID(SUBSTITUTE(LEFT($F867,FIND(" ",$F867&amp;" ")-1),"/",REPT(" ",20)),41,20)),VALUE(LEFT(SUBSTITUTE(LEFT($F867,FIND(" ",$F867&amp;" ")-1),"/",REPT(" ",20)),20)),VALUE(MID(SUBSTITUTE(LEFT($F867,FIND(" ",$F867&amp;" ")-1),"/",REPT(" ",20)),21,20)))),0))</f>
        <v>0</v>
      </c>
      <c r="X867" s="25" t="str">
        <f aca="false">IF(ISNUMBER($N867),$N867*Validation!$B$5,"")</f>
        <v/>
      </c>
      <c r="Y867" s="26" t="str">
        <f aca="false">IF($A867="","",SUBSTITUTE(SUBSTITUTE(SUBSTITUTE(SUBSTITUTE(SUBSTITUTE(SUBSTITUTE(SUBSTITUTE(UPPER(TRIM($A867)),"Á","A"),"É","E"),"Í","I"),"Ó","O"),"Ú","U"),"Ñ","N"),"Ü","U"))</f>
        <v/>
      </c>
      <c r="Z867" s="26" t="str">
        <f aca="false">IF($Y867="","",LEFT($Y867,1)&amp;" "&amp;TRIM(RIGHT(SUBSTITUTE($Y867," ",REPT(" ",50)),50)))</f>
        <v/>
      </c>
      <c r="AA867" s="27" t="str">
        <f aca="false">IF($AF867="","",IF(COUNTIF(Validation!$U$19:$U$178,$AF867)&gt;0,"OK","NO MATCH"))</f>
        <v/>
      </c>
      <c r="AB867" s="27" t="str">
        <f aca="false">IF($W867=0,"",IF(AND($W867&gt;=Validation!$B$3,$W867&lt;=Validation!$C$3),"Yes","No"))</f>
        <v/>
      </c>
      <c r="AC867" s="26" t="str">
        <f aca="false">IF($A867="","",$AF867&amp;"|"&amp;TEXT($W867,"yyyy-mm-dd")&amp;"|"&amp;$J867&amp;"|"&amp;$N867)</f>
        <v/>
      </c>
      <c r="AD867" s="27" t="str">
        <f aca="false">IF($AC867="","",IF(COUNTIF($AC$2:$AC$3000,$AC867)&gt;1,"REVIEW","OK"))</f>
        <v/>
      </c>
      <c r="AE867" s="27" t="str">
        <f aca="false">IF(OR($W867=0,$O867=""),"",IF(IFERROR(IF(ISNUMBER($O867),INT($O867),DATE(VALUE(MID(SUBSTITUTE(LEFT($O867,FIND(" ",$O867&amp;" ")-1),"/",REPT(" ",20)),41,20)),VALUE(LEFT(SUBSTITUTE(LEFT($O867,FIND(" ",$O867&amp;" ")-1),"/",REPT(" ",20)),20)),VALUE(MID(SUBSTITUTE(LEFT($O867,FIND(" ",$O867&amp;" ")-1),"/",REPT(" ",20)),21,20)))),0)&gt;$W867,"Late","Same day"))</f>
        <v/>
      </c>
      <c r="AF867" s="26" t="str">
        <f aca="false">IF($A867="","",IFERROR(INDEX(Validation!$C$193:$C$217,MATCH($A867,Validation!$A$193:$A$217,0)),IF(COUNTIF(Validation!$U$19:$U$178,$Z867)&gt;0,$Z867,IF(COUNTIF(Validation!$S$19:$S$178,$AI867)=1,INDEX(Validation!$U$19:$U$178,MATCH($AI867,Validation!$S$19:$S$178,0)),$Z867))))</f>
        <v/>
      </c>
      <c r="AG867" s="27" t="str">
        <f aca="false">IF(COUNTA($A867:$U867)=0,"",IF($A867="","No name",IF($F867="","No date",IF($W867=0,"Date ilegible",IF(NOT(ISNUMBER($N867)),"Hours no numéricas",IF($AA867="NO MATCH","Person no identificada","OK"))))))</f>
        <v/>
      </c>
      <c r="AH867" s="27" t="str">
        <f aca="false">IF($W867=0,"No date",IF($W867&lt;Validation!$B$3,"Before period",IF($W867&gt;Validation!$C$3,"After period","In period")))</f>
        <v>No date</v>
      </c>
      <c r="AI867" s="26" t="str">
        <f aca="false">IF($Y867="","",TRIM(RIGHT(SUBSTITUTE($Y867," ",REPT(" ",50)),50)))</f>
        <v/>
      </c>
      <c r="AJ867" s="27" t="str">
        <f aca="false">IF($A867="","",IF(NOT(ISERROR(MATCH($A867,Validation!$A$193:$A$217,0))),"Manual mapping",IF(COUNTIF(Validation!$U$19:$U$178,$Z867)&gt;0,"Direct",IF(COUNTIF(Validation!$S$19:$S$178,$AI867)=1,"By surname","Unresolved"))))</f>
        <v/>
      </c>
      <c r="AK867" s="28" t="str">
        <f aca="false">IF($L867="","",IF(MATCH($L867,$L$2:$L$3000,0)&lt;&gt;ROW()-1,"",COUNT($AK$1:$AK866)+1))</f>
        <v/>
      </c>
      <c r="AL867" s="28" t="str">
        <f aca="false">IF($G867="","",IF(MATCH($G867,$G$2:$G$3000,0)&lt;&gt;ROW()-1,"",COUNT($AL$1:$AL866)+1))</f>
        <v/>
      </c>
      <c r="AM867" s="28" t="str">
        <f aca="false">IF($H867="","",IF(MATCH($H867,$H$2:$H$3000,0)&lt;&gt;ROW()-1,"",COUNT($AM$1:$AM866)+1))</f>
        <v/>
      </c>
      <c r="AN867" s="28" t="str">
        <f aca="false">IF($I867="","",IF(MATCH($I867,$I$2:$I$3000,0)&lt;&gt;ROW()-1,"",COUNT($AN$1:$AN866)+1))</f>
        <v/>
      </c>
      <c r="AO867" s="28" t="str">
        <f aca="false">IF($Q867="","",IF(MATCH($Q867,$Q$2:$Q$3000,0)&lt;&gt;ROW()-1,"",COUNT($AO$1:$AO866)+1))</f>
        <v/>
      </c>
    </row>
    <row r="868" customFormat="false" ht="12.75" hidden="false" customHeight="true" outlineLevel="0" collapsed="false">
      <c r="W868" s="24" t="n">
        <f aca="false">IF($F868="",0,IFERROR(IF(ISNUMBER($F868),INT($F868),DATE(VALUE(MID(SUBSTITUTE(LEFT($F868,FIND(" ",$F868&amp;" ")-1),"/",REPT(" ",20)),41,20)),VALUE(LEFT(SUBSTITUTE(LEFT($F868,FIND(" ",$F868&amp;" ")-1),"/",REPT(" ",20)),20)),VALUE(MID(SUBSTITUTE(LEFT($F868,FIND(" ",$F868&amp;" ")-1),"/",REPT(" ",20)),21,20)))),0))</f>
        <v>0</v>
      </c>
      <c r="X868" s="25" t="str">
        <f aca="false">IF(ISNUMBER($N868),$N868*Validation!$B$5,"")</f>
        <v/>
      </c>
      <c r="Y868" s="26" t="str">
        <f aca="false">IF($A868="","",SUBSTITUTE(SUBSTITUTE(SUBSTITUTE(SUBSTITUTE(SUBSTITUTE(SUBSTITUTE(SUBSTITUTE(UPPER(TRIM($A868)),"Á","A"),"É","E"),"Í","I"),"Ó","O"),"Ú","U"),"Ñ","N"),"Ü","U"))</f>
        <v/>
      </c>
      <c r="Z868" s="26" t="str">
        <f aca="false">IF($Y868="","",LEFT($Y868,1)&amp;" "&amp;TRIM(RIGHT(SUBSTITUTE($Y868," ",REPT(" ",50)),50)))</f>
        <v/>
      </c>
      <c r="AA868" s="27" t="str">
        <f aca="false">IF($AF868="","",IF(COUNTIF(Validation!$U$19:$U$178,$AF868)&gt;0,"OK","NO MATCH"))</f>
        <v/>
      </c>
      <c r="AB868" s="27" t="str">
        <f aca="false">IF($W868=0,"",IF(AND($W868&gt;=Validation!$B$3,$W868&lt;=Validation!$C$3),"Yes","No"))</f>
        <v/>
      </c>
      <c r="AC868" s="26" t="str">
        <f aca="false">IF($A868="","",$AF868&amp;"|"&amp;TEXT($W868,"yyyy-mm-dd")&amp;"|"&amp;$J868&amp;"|"&amp;$N868)</f>
        <v/>
      </c>
      <c r="AD868" s="27" t="str">
        <f aca="false">IF($AC868="","",IF(COUNTIF($AC$2:$AC$3000,$AC868)&gt;1,"REVIEW","OK"))</f>
        <v/>
      </c>
      <c r="AE868" s="27" t="str">
        <f aca="false">IF(OR($W868=0,$O868=""),"",IF(IFERROR(IF(ISNUMBER($O868),INT($O868),DATE(VALUE(MID(SUBSTITUTE(LEFT($O868,FIND(" ",$O868&amp;" ")-1),"/",REPT(" ",20)),41,20)),VALUE(LEFT(SUBSTITUTE(LEFT($O868,FIND(" ",$O868&amp;" ")-1),"/",REPT(" ",20)),20)),VALUE(MID(SUBSTITUTE(LEFT($O868,FIND(" ",$O868&amp;" ")-1),"/",REPT(" ",20)),21,20)))),0)&gt;$W868,"Late","Same day"))</f>
        <v/>
      </c>
      <c r="AF868" s="26" t="str">
        <f aca="false">IF($A868="","",IFERROR(INDEX(Validation!$C$193:$C$217,MATCH($A868,Validation!$A$193:$A$217,0)),IF(COUNTIF(Validation!$U$19:$U$178,$Z868)&gt;0,$Z868,IF(COUNTIF(Validation!$S$19:$S$178,$AI868)=1,INDEX(Validation!$U$19:$U$178,MATCH($AI868,Validation!$S$19:$S$178,0)),$Z868))))</f>
        <v/>
      </c>
      <c r="AG868" s="27" t="str">
        <f aca="false">IF(COUNTA($A868:$U868)=0,"",IF($A868="","No name",IF($F868="","No date",IF($W868=0,"Date ilegible",IF(NOT(ISNUMBER($N868)),"Hours no numéricas",IF($AA868="NO MATCH","Person no identificada","OK"))))))</f>
        <v/>
      </c>
      <c r="AH868" s="27" t="str">
        <f aca="false">IF($W868=0,"No date",IF($W868&lt;Validation!$B$3,"Before period",IF($W868&gt;Validation!$C$3,"After period","In period")))</f>
        <v>No date</v>
      </c>
      <c r="AI868" s="26" t="str">
        <f aca="false">IF($Y868="","",TRIM(RIGHT(SUBSTITUTE($Y868," ",REPT(" ",50)),50)))</f>
        <v/>
      </c>
      <c r="AJ868" s="27" t="str">
        <f aca="false">IF($A868="","",IF(NOT(ISERROR(MATCH($A868,Validation!$A$193:$A$217,0))),"Manual mapping",IF(COUNTIF(Validation!$U$19:$U$178,$Z868)&gt;0,"Direct",IF(COUNTIF(Validation!$S$19:$S$178,$AI868)=1,"By surname","Unresolved"))))</f>
        <v/>
      </c>
      <c r="AK868" s="28" t="str">
        <f aca="false">IF($L868="","",IF(MATCH($L868,$L$2:$L$3000,0)&lt;&gt;ROW()-1,"",COUNT($AK$1:$AK867)+1))</f>
        <v/>
      </c>
      <c r="AL868" s="28" t="str">
        <f aca="false">IF($G868="","",IF(MATCH($G868,$G$2:$G$3000,0)&lt;&gt;ROW()-1,"",COUNT($AL$1:$AL867)+1))</f>
        <v/>
      </c>
      <c r="AM868" s="28" t="str">
        <f aca="false">IF($H868="","",IF(MATCH($H868,$H$2:$H$3000,0)&lt;&gt;ROW()-1,"",COUNT($AM$1:$AM867)+1))</f>
        <v/>
      </c>
      <c r="AN868" s="28" t="str">
        <f aca="false">IF($I868="","",IF(MATCH($I868,$I$2:$I$3000,0)&lt;&gt;ROW()-1,"",COUNT($AN$1:$AN867)+1))</f>
        <v/>
      </c>
      <c r="AO868" s="28" t="str">
        <f aca="false">IF($Q868="","",IF(MATCH($Q868,$Q$2:$Q$3000,0)&lt;&gt;ROW()-1,"",COUNT($AO$1:$AO867)+1))</f>
        <v/>
      </c>
    </row>
    <row r="869" customFormat="false" ht="12.75" hidden="false" customHeight="true" outlineLevel="0" collapsed="false">
      <c r="W869" s="24" t="n">
        <f aca="false">IF($F869="",0,IFERROR(IF(ISNUMBER($F869),INT($F869),DATE(VALUE(MID(SUBSTITUTE(LEFT($F869,FIND(" ",$F869&amp;" ")-1),"/",REPT(" ",20)),41,20)),VALUE(LEFT(SUBSTITUTE(LEFT($F869,FIND(" ",$F869&amp;" ")-1),"/",REPT(" ",20)),20)),VALUE(MID(SUBSTITUTE(LEFT($F869,FIND(" ",$F869&amp;" ")-1),"/",REPT(" ",20)),21,20)))),0))</f>
        <v>0</v>
      </c>
      <c r="X869" s="25" t="str">
        <f aca="false">IF(ISNUMBER($N869),$N869*Validation!$B$5,"")</f>
        <v/>
      </c>
      <c r="Y869" s="26" t="str">
        <f aca="false">IF($A869="","",SUBSTITUTE(SUBSTITUTE(SUBSTITUTE(SUBSTITUTE(SUBSTITUTE(SUBSTITUTE(SUBSTITUTE(UPPER(TRIM($A869)),"Á","A"),"É","E"),"Í","I"),"Ó","O"),"Ú","U"),"Ñ","N"),"Ü","U"))</f>
        <v/>
      </c>
      <c r="Z869" s="26" t="str">
        <f aca="false">IF($Y869="","",LEFT($Y869,1)&amp;" "&amp;TRIM(RIGHT(SUBSTITUTE($Y869," ",REPT(" ",50)),50)))</f>
        <v/>
      </c>
      <c r="AA869" s="27" t="str">
        <f aca="false">IF($AF869="","",IF(COUNTIF(Validation!$U$19:$U$178,$AF869)&gt;0,"OK","NO MATCH"))</f>
        <v/>
      </c>
      <c r="AB869" s="27" t="str">
        <f aca="false">IF($W869=0,"",IF(AND($W869&gt;=Validation!$B$3,$W869&lt;=Validation!$C$3),"Yes","No"))</f>
        <v/>
      </c>
      <c r="AC869" s="26" t="str">
        <f aca="false">IF($A869="","",$AF869&amp;"|"&amp;TEXT($W869,"yyyy-mm-dd")&amp;"|"&amp;$J869&amp;"|"&amp;$N869)</f>
        <v/>
      </c>
      <c r="AD869" s="27" t="str">
        <f aca="false">IF($AC869="","",IF(COUNTIF($AC$2:$AC$3000,$AC869)&gt;1,"REVIEW","OK"))</f>
        <v/>
      </c>
      <c r="AE869" s="27" t="str">
        <f aca="false">IF(OR($W869=0,$O869=""),"",IF(IFERROR(IF(ISNUMBER($O869),INT($O869),DATE(VALUE(MID(SUBSTITUTE(LEFT($O869,FIND(" ",$O869&amp;" ")-1),"/",REPT(" ",20)),41,20)),VALUE(LEFT(SUBSTITUTE(LEFT($O869,FIND(" ",$O869&amp;" ")-1),"/",REPT(" ",20)),20)),VALUE(MID(SUBSTITUTE(LEFT($O869,FIND(" ",$O869&amp;" ")-1),"/",REPT(" ",20)),21,20)))),0)&gt;$W869,"Late","Same day"))</f>
        <v/>
      </c>
      <c r="AF869" s="26" t="str">
        <f aca="false">IF($A869="","",IFERROR(INDEX(Validation!$C$193:$C$217,MATCH($A869,Validation!$A$193:$A$217,0)),IF(COUNTIF(Validation!$U$19:$U$178,$Z869)&gt;0,$Z869,IF(COUNTIF(Validation!$S$19:$S$178,$AI869)=1,INDEX(Validation!$U$19:$U$178,MATCH($AI869,Validation!$S$19:$S$178,0)),$Z869))))</f>
        <v/>
      </c>
      <c r="AG869" s="27" t="str">
        <f aca="false">IF(COUNTA($A869:$U869)=0,"",IF($A869="","No name",IF($F869="","No date",IF($W869=0,"Date ilegible",IF(NOT(ISNUMBER($N869)),"Hours no numéricas",IF($AA869="NO MATCH","Person no identificada","OK"))))))</f>
        <v/>
      </c>
      <c r="AH869" s="27" t="str">
        <f aca="false">IF($W869=0,"No date",IF($W869&lt;Validation!$B$3,"Before period",IF($W869&gt;Validation!$C$3,"After period","In period")))</f>
        <v>No date</v>
      </c>
      <c r="AI869" s="26" t="str">
        <f aca="false">IF($Y869="","",TRIM(RIGHT(SUBSTITUTE($Y869," ",REPT(" ",50)),50)))</f>
        <v/>
      </c>
      <c r="AJ869" s="27" t="str">
        <f aca="false">IF($A869="","",IF(NOT(ISERROR(MATCH($A869,Validation!$A$193:$A$217,0))),"Manual mapping",IF(COUNTIF(Validation!$U$19:$U$178,$Z869)&gt;0,"Direct",IF(COUNTIF(Validation!$S$19:$S$178,$AI869)=1,"By surname","Unresolved"))))</f>
        <v/>
      </c>
      <c r="AK869" s="28" t="str">
        <f aca="false">IF($L869="","",IF(MATCH($L869,$L$2:$L$3000,0)&lt;&gt;ROW()-1,"",COUNT($AK$1:$AK868)+1))</f>
        <v/>
      </c>
      <c r="AL869" s="28" t="str">
        <f aca="false">IF($G869="","",IF(MATCH($G869,$G$2:$G$3000,0)&lt;&gt;ROW()-1,"",COUNT($AL$1:$AL868)+1))</f>
        <v/>
      </c>
      <c r="AM869" s="28" t="str">
        <f aca="false">IF($H869="","",IF(MATCH($H869,$H$2:$H$3000,0)&lt;&gt;ROW()-1,"",COUNT($AM$1:$AM868)+1))</f>
        <v/>
      </c>
      <c r="AN869" s="28" t="str">
        <f aca="false">IF($I869="","",IF(MATCH($I869,$I$2:$I$3000,0)&lt;&gt;ROW()-1,"",COUNT($AN$1:$AN868)+1))</f>
        <v/>
      </c>
      <c r="AO869" s="28" t="str">
        <f aca="false">IF($Q869="","",IF(MATCH($Q869,$Q$2:$Q$3000,0)&lt;&gt;ROW()-1,"",COUNT($AO$1:$AO868)+1))</f>
        <v/>
      </c>
    </row>
    <row r="870" customFormat="false" ht="12.75" hidden="false" customHeight="true" outlineLevel="0" collapsed="false">
      <c r="W870" s="24" t="n">
        <f aca="false">IF($F870="",0,IFERROR(IF(ISNUMBER($F870),INT($F870),DATE(VALUE(MID(SUBSTITUTE(LEFT($F870,FIND(" ",$F870&amp;" ")-1),"/",REPT(" ",20)),41,20)),VALUE(LEFT(SUBSTITUTE(LEFT($F870,FIND(" ",$F870&amp;" ")-1),"/",REPT(" ",20)),20)),VALUE(MID(SUBSTITUTE(LEFT($F870,FIND(" ",$F870&amp;" ")-1),"/",REPT(" ",20)),21,20)))),0))</f>
        <v>0</v>
      </c>
      <c r="X870" s="25" t="str">
        <f aca="false">IF(ISNUMBER($N870),$N870*Validation!$B$5,"")</f>
        <v/>
      </c>
      <c r="Y870" s="26" t="str">
        <f aca="false">IF($A870="","",SUBSTITUTE(SUBSTITUTE(SUBSTITUTE(SUBSTITUTE(SUBSTITUTE(SUBSTITUTE(SUBSTITUTE(UPPER(TRIM($A870)),"Á","A"),"É","E"),"Í","I"),"Ó","O"),"Ú","U"),"Ñ","N"),"Ü","U"))</f>
        <v/>
      </c>
      <c r="Z870" s="26" t="str">
        <f aca="false">IF($Y870="","",LEFT($Y870,1)&amp;" "&amp;TRIM(RIGHT(SUBSTITUTE($Y870," ",REPT(" ",50)),50)))</f>
        <v/>
      </c>
      <c r="AA870" s="27" t="str">
        <f aca="false">IF($AF870="","",IF(COUNTIF(Validation!$U$19:$U$178,$AF870)&gt;0,"OK","NO MATCH"))</f>
        <v/>
      </c>
      <c r="AB870" s="27" t="str">
        <f aca="false">IF($W870=0,"",IF(AND($W870&gt;=Validation!$B$3,$W870&lt;=Validation!$C$3),"Yes","No"))</f>
        <v/>
      </c>
      <c r="AC870" s="26" t="str">
        <f aca="false">IF($A870="","",$AF870&amp;"|"&amp;TEXT($W870,"yyyy-mm-dd")&amp;"|"&amp;$J870&amp;"|"&amp;$N870)</f>
        <v/>
      </c>
      <c r="AD870" s="27" t="str">
        <f aca="false">IF($AC870="","",IF(COUNTIF($AC$2:$AC$3000,$AC870)&gt;1,"REVIEW","OK"))</f>
        <v/>
      </c>
      <c r="AE870" s="27" t="str">
        <f aca="false">IF(OR($W870=0,$O870=""),"",IF(IFERROR(IF(ISNUMBER($O870),INT($O870),DATE(VALUE(MID(SUBSTITUTE(LEFT($O870,FIND(" ",$O870&amp;" ")-1),"/",REPT(" ",20)),41,20)),VALUE(LEFT(SUBSTITUTE(LEFT($O870,FIND(" ",$O870&amp;" ")-1),"/",REPT(" ",20)),20)),VALUE(MID(SUBSTITUTE(LEFT($O870,FIND(" ",$O870&amp;" ")-1),"/",REPT(" ",20)),21,20)))),0)&gt;$W870,"Late","Same day"))</f>
        <v/>
      </c>
      <c r="AF870" s="26" t="str">
        <f aca="false">IF($A870="","",IFERROR(INDEX(Validation!$C$193:$C$217,MATCH($A870,Validation!$A$193:$A$217,0)),IF(COUNTIF(Validation!$U$19:$U$178,$Z870)&gt;0,$Z870,IF(COUNTIF(Validation!$S$19:$S$178,$AI870)=1,INDEX(Validation!$U$19:$U$178,MATCH($AI870,Validation!$S$19:$S$178,0)),$Z870))))</f>
        <v/>
      </c>
      <c r="AG870" s="27" t="str">
        <f aca="false">IF(COUNTA($A870:$U870)=0,"",IF($A870="","No name",IF($F870="","No date",IF($W870=0,"Date ilegible",IF(NOT(ISNUMBER($N870)),"Hours no numéricas",IF($AA870="NO MATCH","Person no identificada","OK"))))))</f>
        <v/>
      </c>
      <c r="AH870" s="27" t="str">
        <f aca="false">IF($W870=0,"No date",IF($W870&lt;Validation!$B$3,"Before period",IF($W870&gt;Validation!$C$3,"After period","In period")))</f>
        <v>No date</v>
      </c>
      <c r="AI870" s="26" t="str">
        <f aca="false">IF($Y870="","",TRIM(RIGHT(SUBSTITUTE($Y870," ",REPT(" ",50)),50)))</f>
        <v/>
      </c>
      <c r="AJ870" s="27" t="str">
        <f aca="false">IF($A870="","",IF(NOT(ISERROR(MATCH($A870,Validation!$A$193:$A$217,0))),"Manual mapping",IF(COUNTIF(Validation!$U$19:$U$178,$Z870)&gt;0,"Direct",IF(COUNTIF(Validation!$S$19:$S$178,$AI870)=1,"By surname","Unresolved"))))</f>
        <v/>
      </c>
      <c r="AK870" s="28" t="str">
        <f aca="false">IF($L870="","",IF(MATCH($L870,$L$2:$L$3000,0)&lt;&gt;ROW()-1,"",COUNT($AK$1:$AK869)+1))</f>
        <v/>
      </c>
      <c r="AL870" s="28" t="str">
        <f aca="false">IF($G870="","",IF(MATCH($G870,$G$2:$G$3000,0)&lt;&gt;ROW()-1,"",COUNT($AL$1:$AL869)+1))</f>
        <v/>
      </c>
      <c r="AM870" s="28" t="str">
        <f aca="false">IF($H870="","",IF(MATCH($H870,$H$2:$H$3000,0)&lt;&gt;ROW()-1,"",COUNT($AM$1:$AM869)+1))</f>
        <v/>
      </c>
      <c r="AN870" s="28" t="str">
        <f aca="false">IF($I870="","",IF(MATCH($I870,$I$2:$I$3000,0)&lt;&gt;ROW()-1,"",COUNT($AN$1:$AN869)+1))</f>
        <v/>
      </c>
      <c r="AO870" s="28" t="str">
        <f aca="false">IF($Q870="","",IF(MATCH($Q870,$Q$2:$Q$3000,0)&lt;&gt;ROW()-1,"",COUNT($AO$1:$AO869)+1))</f>
        <v/>
      </c>
    </row>
    <row r="871" customFormat="false" ht="12.75" hidden="false" customHeight="true" outlineLevel="0" collapsed="false">
      <c r="W871" s="24" t="n">
        <f aca="false">IF($F871="",0,IFERROR(IF(ISNUMBER($F871),INT($F871),DATE(VALUE(MID(SUBSTITUTE(LEFT($F871,FIND(" ",$F871&amp;" ")-1),"/",REPT(" ",20)),41,20)),VALUE(LEFT(SUBSTITUTE(LEFT($F871,FIND(" ",$F871&amp;" ")-1),"/",REPT(" ",20)),20)),VALUE(MID(SUBSTITUTE(LEFT($F871,FIND(" ",$F871&amp;" ")-1),"/",REPT(" ",20)),21,20)))),0))</f>
        <v>0</v>
      </c>
      <c r="X871" s="25" t="str">
        <f aca="false">IF(ISNUMBER($N871),$N871*Validation!$B$5,"")</f>
        <v/>
      </c>
      <c r="Y871" s="26" t="str">
        <f aca="false">IF($A871="","",SUBSTITUTE(SUBSTITUTE(SUBSTITUTE(SUBSTITUTE(SUBSTITUTE(SUBSTITUTE(SUBSTITUTE(UPPER(TRIM($A871)),"Á","A"),"É","E"),"Í","I"),"Ó","O"),"Ú","U"),"Ñ","N"),"Ü","U"))</f>
        <v/>
      </c>
      <c r="Z871" s="26" t="str">
        <f aca="false">IF($Y871="","",LEFT($Y871,1)&amp;" "&amp;TRIM(RIGHT(SUBSTITUTE($Y871," ",REPT(" ",50)),50)))</f>
        <v/>
      </c>
      <c r="AA871" s="27" t="str">
        <f aca="false">IF($AF871="","",IF(COUNTIF(Validation!$U$19:$U$178,$AF871)&gt;0,"OK","NO MATCH"))</f>
        <v/>
      </c>
      <c r="AB871" s="27" t="str">
        <f aca="false">IF($W871=0,"",IF(AND($W871&gt;=Validation!$B$3,$W871&lt;=Validation!$C$3),"Yes","No"))</f>
        <v/>
      </c>
      <c r="AC871" s="26" t="str">
        <f aca="false">IF($A871="","",$AF871&amp;"|"&amp;TEXT($W871,"yyyy-mm-dd")&amp;"|"&amp;$J871&amp;"|"&amp;$N871)</f>
        <v/>
      </c>
      <c r="AD871" s="27" t="str">
        <f aca="false">IF($AC871="","",IF(COUNTIF($AC$2:$AC$3000,$AC871)&gt;1,"REVIEW","OK"))</f>
        <v/>
      </c>
      <c r="AE871" s="27" t="str">
        <f aca="false">IF(OR($W871=0,$O871=""),"",IF(IFERROR(IF(ISNUMBER($O871),INT($O871),DATE(VALUE(MID(SUBSTITUTE(LEFT($O871,FIND(" ",$O871&amp;" ")-1),"/",REPT(" ",20)),41,20)),VALUE(LEFT(SUBSTITUTE(LEFT($O871,FIND(" ",$O871&amp;" ")-1),"/",REPT(" ",20)),20)),VALUE(MID(SUBSTITUTE(LEFT($O871,FIND(" ",$O871&amp;" ")-1),"/",REPT(" ",20)),21,20)))),0)&gt;$W871,"Late","Same day"))</f>
        <v/>
      </c>
      <c r="AF871" s="26" t="str">
        <f aca="false">IF($A871="","",IFERROR(INDEX(Validation!$C$193:$C$217,MATCH($A871,Validation!$A$193:$A$217,0)),IF(COUNTIF(Validation!$U$19:$U$178,$Z871)&gt;0,$Z871,IF(COUNTIF(Validation!$S$19:$S$178,$AI871)=1,INDEX(Validation!$U$19:$U$178,MATCH($AI871,Validation!$S$19:$S$178,0)),$Z871))))</f>
        <v/>
      </c>
      <c r="AG871" s="27" t="str">
        <f aca="false">IF(COUNTA($A871:$U871)=0,"",IF($A871="","No name",IF($F871="","No date",IF($W871=0,"Date ilegible",IF(NOT(ISNUMBER($N871)),"Hours no numéricas",IF($AA871="NO MATCH","Person no identificada","OK"))))))</f>
        <v/>
      </c>
      <c r="AH871" s="27" t="str">
        <f aca="false">IF($W871=0,"No date",IF($W871&lt;Validation!$B$3,"Before period",IF($W871&gt;Validation!$C$3,"After period","In period")))</f>
        <v>No date</v>
      </c>
      <c r="AI871" s="26" t="str">
        <f aca="false">IF($Y871="","",TRIM(RIGHT(SUBSTITUTE($Y871," ",REPT(" ",50)),50)))</f>
        <v/>
      </c>
      <c r="AJ871" s="27" t="str">
        <f aca="false">IF($A871="","",IF(NOT(ISERROR(MATCH($A871,Validation!$A$193:$A$217,0))),"Manual mapping",IF(COUNTIF(Validation!$U$19:$U$178,$Z871)&gt;0,"Direct",IF(COUNTIF(Validation!$S$19:$S$178,$AI871)=1,"By surname","Unresolved"))))</f>
        <v/>
      </c>
      <c r="AK871" s="28" t="str">
        <f aca="false">IF($L871="","",IF(MATCH($L871,$L$2:$L$3000,0)&lt;&gt;ROW()-1,"",COUNT($AK$1:$AK870)+1))</f>
        <v/>
      </c>
      <c r="AL871" s="28" t="str">
        <f aca="false">IF($G871="","",IF(MATCH($G871,$G$2:$G$3000,0)&lt;&gt;ROW()-1,"",COUNT($AL$1:$AL870)+1))</f>
        <v/>
      </c>
      <c r="AM871" s="28" t="str">
        <f aca="false">IF($H871="","",IF(MATCH($H871,$H$2:$H$3000,0)&lt;&gt;ROW()-1,"",COUNT($AM$1:$AM870)+1))</f>
        <v/>
      </c>
      <c r="AN871" s="28" t="str">
        <f aca="false">IF($I871="","",IF(MATCH($I871,$I$2:$I$3000,0)&lt;&gt;ROW()-1,"",COUNT($AN$1:$AN870)+1))</f>
        <v/>
      </c>
      <c r="AO871" s="28" t="str">
        <f aca="false">IF($Q871="","",IF(MATCH($Q871,$Q$2:$Q$3000,0)&lt;&gt;ROW()-1,"",COUNT($AO$1:$AO870)+1))</f>
        <v/>
      </c>
    </row>
    <row r="872" customFormat="false" ht="12.75" hidden="false" customHeight="true" outlineLevel="0" collapsed="false">
      <c r="W872" s="24" t="n">
        <f aca="false">IF($F872="",0,IFERROR(IF(ISNUMBER($F872),INT($F872),DATE(VALUE(MID(SUBSTITUTE(LEFT($F872,FIND(" ",$F872&amp;" ")-1),"/",REPT(" ",20)),41,20)),VALUE(LEFT(SUBSTITUTE(LEFT($F872,FIND(" ",$F872&amp;" ")-1),"/",REPT(" ",20)),20)),VALUE(MID(SUBSTITUTE(LEFT($F872,FIND(" ",$F872&amp;" ")-1),"/",REPT(" ",20)),21,20)))),0))</f>
        <v>0</v>
      </c>
      <c r="X872" s="25" t="str">
        <f aca="false">IF(ISNUMBER($N872),$N872*Validation!$B$5,"")</f>
        <v/>
      </c>
      <c r="Y872" s="26" t="str">
        <f aca="false">IF($A872="","",SUBSTITUTE(SUBSTITUTE(SUBSTITUTE(SUBSTITUTE(SUBSTITUTE(SUBSTITUTE(SUBSTITUTE(UPPER(TRIM($A872)),"Á","A"),"É","E"),"Í","I"),"Ó","O"),"Ú","U"),"Ñ","N"),"Ü","U"))</f>
        <v/>
      </c>
      <c r="Z872" s="26" t="str">
        <f aca="false">IF($Y872="","",LEFT($Y872,1)&amp;" "&amp;TRIM(RIGHT(SUBSTITUTE($Y872," ",REPT(" ",50)),50)))</f>
        <v/>
      </c>
      <c r="AA872" s="27" t="str">
        <f aca="false">IF($AF872="","",IF(COUNTIF(Validation!$U$19:$U$178,$AF872)&gt;0,"OK","NO MATCH"))</f>
        <v/>
      </c>
      <c r="AB872" s="27" t="str">
        <f aca="false">IF($W872=0,"",IF(AND($W872&gt;=Validation!$B$3,$W872&lt;=Validation!$C$3),"Yes","No"))</f>
        <v/>
      </c>
      <c r="AC872" s="26" t="str">
        <f aca="false">IF($A872="","",$AF872&amp;"|"&amp;TEXT($W872,"yyyy-mm-dd")&amp;"|"&amp;$J872&amp;"|"&amp;$N872)</f>
        <v/>
      </c>
      <c r="AD872" s="27" t="str">
        <f aca="false">IF($AC872="","",IF(COUNTIF($AC$2:$AC$3000,$AC872)&gt;1,"REVIEW","OK"))</f>
        <v/>
      </c>
      <c r="AE872" s="27" t="str">
        <f aca="false">IF(OR($W872=0,$O872=""),"",IF(IFERROR(IF(ISNUMBER($O872),INT($O872),DATE(VALUE(MID(SUBSTITUTE(LEFT($O872,FIND(" ",$O872&amp;" ")-1),"/",REPT(" ",20)),41,20)),VALUE(LEFT(SUBSTITUTE(LEFT($O872,FIND(" ",$O872&amp;" ")-1),"/",REPT(" ",20)),20)),VALUE(MID(SUBSTITUTE(LEFT($O872,FIND(" ",$O872&amp;" ")-1),"/",REPT(" ",20)),21,20)))),0)&gt;$W872,"Late","Same day"))</f>
        <v/>
      </c>
      <c r="AF872" s="26" t="str">
        <f aca="false">IF($A872="","",IFERROR(INDEX(Validation!$C$193:$C$217,MATCH($A872,Validation!$A$193:$A$217,0)),IF(COUNTIF(Validation!$U$19:$U$178,$Z872)&gt;0,$Z872,IF(COUNTIF(Validation!$S$19:$S$178,$AI872)=1,INDEX(Validation!$U$19:$U$178,MATCH($AI872,Validation!$S$19:$S$178,0)),$Z872))))</f>
        <v/>
      </c>
      <c r="AG872" s="27" t="str">
        <f aca="false">IF(COUNTA($A872:$U872)=0,"",IF($A872="","No name",IF($F872="","No date",IF($W872=0,"Date ilegible",IF(NOT(ISNUMBER($N872)),"Hours no numéricas",IF($AA872="NO MATCH","Person no identificada","OK"))))))</f>
        <v/>
      </c>
      <c r="AH872" s="27" t="str">
        <f aca="false">IF($W872=0,"No date",IF($W872&lt;Validation!$B$3,"Before period",IF($W872&gt;Validation!$C$3,"After period","In period")))</f>
        <v>No date</v>
      </c>
      <c r="AI872" s="26" t="str">
        <f aca="false">IF($Y872="","",TRIM(RIGHT(SUBSTITUTE($Y872," ",REPT(" ",50)),50)))</f>
        <v/>
      </c>
      <c r="AJ872" s="27" t="str">
        <f aca="false">IF($A872="","",IF(NOT(ISERROR(MATCH($A872,Validation!$A$193:$A$217,0))),"Manual mapping",IF(COUNTIF(Validation!$U$19:$U$178,$Z872)&gt;0,"Direct",IF(COUNTIF(Validation!$S$19:$S$178,$AI872)=1,"By surname","Unresolved"))))</f>
        <v/>
      </c>
      <c r="AK872" s="28" t="str">
        <f aca="false">IF($L872="","",IF(MATCH($L872,$L$2:$L$3000,0)&lt;&gt;ROW()-1,"",COUNT($AK$1:$AK871)+1))</f>
        <v/>
      </c>
      <c r="AL872" s="28" t="str">
        <f aca="false">IF($G872="","",IF(MATCH($G872,$G$2:$G$3000,0)&lt;&gt;ROW()-1,"",COUNT($AL$1:$AL871)+1))</f>
        <v/>
      </c>
      <c r="AM872" s="28" t="str">
        <f aca="false">IF($H872="","",IF(MATCH($H872,$H$2:$H$3000,0)&lt;&gt;ROW()-1,"",COUNT($AM$1:$AM871)+1))</f>
        <v/>
      </c>
      <c r="AN872" s="28" t="str">
        <f aca="false">IF($I872="","",IF(MATCH($I872,$I$2:$I$3000,0)&lt;&gt;ROW()-1,"",COUNT($AN$1:$AN871)+1))</f>
        <v/>
      </c>
      <c r="AO872" s="28" t="str">
        <f aca="false">IF($Q872="","",IF(MATCH($Q872,$Q$2:$Q$3000,0)&lt;&gt;ROW()-1,"",COUNT($AO$1:$AO871)+1))</f>
        <v/>
      </c>
    </row>
    <row r="873" customFormat="false" ht="12.75" hidden="false" customHeight="true" outlineLevel="0" collapsed="false">
      <c r="W873" s="24" t="n">
        <f aca="false">IF($F873="",0,IFERROR(IF(ISNUMBER($F873),INT($F873),DATE(VALUE(MID(SUBSTITUTE(LEFT($F873,FIND(" ",$F873&amp;" ")-1),"/",REPT(" ",20)),41,20)),VALUE(LEFT(SUBSTITUTE(LEFT($F873,FIND(" ",$F873&amp;" ")-1),"/",REPT(" ",20)),20)),VALUE(MID(SUBSTITUTE(LEFT($F873,FIND(" ",$F873&amp;" ")-1),"/",REPT(" ",20)),21,20)))),0))</f>
        <v>0</v>
      </c>
      <c r="X873" s="25" t="str">
        <f aca="false">IF(ISNUMBER($N873),$N873*Validation!$B$5,"")</f>
        <v/>
      </c>
      <c r="Y873" s="26" t="str">
        <f aca="false">IF($A873="","",SUBSTITUTE(SUBSTITUTE(SUBSTITUTE(SUBSTITUTE(SUBSTITUTE(SUBSTITUTE(SUBSTITUTE(UPPER(TRIM($A873)),"Á","A"),"É","E"),"Í","I"),"Ó","O"),"Ú","U"),"Ñ","N"),"Ü","U"))</f>
        <v/>
      </c>
      <c r="Z873" s="26" t="str">
        <f aca="false">IF($Y873="","",LEFT($Y873,1)&amp;" "&amp;TRIM(RIGHT(SUBSTITUTE($Y873," ",REPT(" ",50)),50)))</f>
        <v/>
      </c>
      <c r="AA873" s="27" t="str">
        <f aca="false">IF($AF873="","",IF(COUNTIF(Validation!$U$19:$U$178,$AF873)&gt;0,"OK","NO MATCH"))</f>
        <v/>
      </c>
      <c r="AB873" s="27" t="str">
        <f aca="false">IF($W873=0,"",IF(AND($W873&gt;=Validation!$B$3,$W873&lt;=Validation!$C$3),"Yes","No"))</f>
        <v/>
      </c>
      <c r="AC873" s="26" t="str">
        <f aca="false">IF($A873="","",$AF873&amp;"|"&amp;TEXT($W873,"yyyy-mm-dd")&amp;"|"&amp;$J873&amp;"|"&amp;$N873)</f>
        <v/>
      </c>
      <c r="AD873" s="27" t="str">
        <f aca="false">IF($AC873="","",IF(COUNTIF($AC$2:$AC$3000,$AC873)&gt;1,"REVIEW","OK"))</f>
        <v/>
      </c>
      <c r="AE873" s="27" t="str">
        <f aca="false">IF(OR($W873=0,$O873=""),"",IF(IFERROR(IF(ISNUMBER($O873),INT($O873),DATE(VALUE(MID(SUBSTITUTE(LEFT($O873,FIND(" ",$O873&amp;" ")-1),"/",REPT(" ",20)),41,20)),VALUE(LEFT(SUBSTITUTE(LEFT($O873,FIND(" ",$O873&amp;" ")-1),"/",REPT(" ",20)),20)),VALUE(MID(SUBSTITUTE(LEFT($O873,FIND(" ",$O873&amp;" ")-1),"/",REPT(" ",20)),21,20)))),0)&gt;$W873,"Late","Same day"))</f>
        <v/>
      </c>
      <c r="AF873" s="26" t="str">
        <f aca="false">IF($A873="","",IFERROR(INDEX(Validation!$C$193:$C$217,MATCH($A873,Validation!$A$193:$A$217,0)),IF(COUNTIF(Validation!$U$19:$U$178,$Z873)&gt;0,$Z873,IF(COUNTIF(Validation!$S$19:$S$178,$AI873)=1,INDEX(Validation!$U$19:$U$178,MATCH($AI873,Validation!$S$19:$S$178,0)),$Z873))))</f>
        <v/>
      </c>
      <c r="AG873" s="27" t="str">
        <f aca="false">IF(COUNTA($A873:$U873)=0,"",IF($A873="","No name",IF($F873="","No date",IF($W873=0,"Date ilegible",IF(NOT(ISNUMBER($N873)),"Hours no numéricas",IF($AA873="NO MATCH","Person no identificada","OK"))))))</f>
        <v/>
      </c>
      <c r="AH873" s="27" t="str">
        <f aca="false">IF($W873=0,"No date",IF($W873&lt;Validation!$B$3,"Before period",IF($W873&gt;Validation!$C$3,"After period","In period")))</f>
        <v>No date</v>
      </c>
      <c r="AI873" s="26" t="str">
        <f aca="false">IF($Y873="","",TRIM(RIGHT(SUBSTITUTE($Y873," ",REPT(" ",50)),50)))</f>
        <v/>
      </c>
      <c r="AJ873" s="27" t="str">
        <f aca="false">IF($A873="","",IF(NOT(ISERROR(MATCH($A873,Validation!$A$193:$A$217,0))),"Manual mapping",IF(COUNTIF(Validation!$U$19:$U$178,$Z873)&gt;0,"Direct",IF(COUNTIF(Validation!$S$19:$S$178,$AI873)=1,"By surname","Unresolved"))))</f>
        <v/>
      </c>
      <c r="AK873" s="28" t="str">
        <f aca="false">IF($L873="","",IF(MATCH($L873,$L$2:$L$3000,0)&lt;&gt;ROW()-1,"",COUNT($AK$1:$AK872)+1))</f>
        <v/>
      </c>
      <c r="AL873" s="28" t="str">
        <f aca="false">IF($G873="","",IF(MATCH($G873,$G$2:$G$3000,0)&lt;&gt;ROW()-1,"",COUNT($AL$1:$AL872)+1))</f>
        <v/>
      </c>
      <c r="AM873" s="28" t="str">
        <f aca="false">IF($H873="","",IF(MATCH($H873,$H$2:$H$3000,0)&lt;&gt;ROW()-1,"",COUNT($AM$1:$AM872)+1))</f>
        <v/>
      </c>
      <c r="AN873" s="28" t="str">
        <f aca="false">IF($I873="","",IF(MATCH($I873,$I$2:$I$3000,0)&lt;&gt;ROW()-1,"",COUNT($AN$1:$AN872)+1))</f>
        <v/>
      </c>
      <c r="AO873" s="28" t="str">
        <f aca="false">IF($Q873="","",IF(MATCH($Q873,$Q$2:$Q$3000,0)&lt;&gt;ROW()-1,"",COUNT($AO$1:$AO872)+1))</f>
        <v/>
      </c>
    </row>
    <row r="874" customFormat="false" ht="12.75" hidden="false" customHeight="true" outlineLevel="0" collapsed="false">
      <c r="W874" s="24" t="n">
        <f aca="false">IF($F874="",0,IFERROR(IF(ISNUMBER($F874),INT($F874),DATE(VALUE(MID(SUBSTITUTE(LEFT($F874,FIND(" ",$F874&amp;" ")-1),"/",REPT(" ",20)),41,20)),VALUE(LEFT(SUBSTITUTE(LEFT($F874,FIND(" ",$F874&amp;" ")-1),"/",REPT(" ",20)),20)),VALUE(MID(SUBSTITUTE(LEFT($F874,FIND(" ",$F874&amp;" ")-1),"/",REPT(" ",20)),21,20)))),0))</f>
        <v>0</v>
      </c>
      <c r="X874" s="25" t="str">
        <f aca="false">IF(ISNUMBER($N874),$N874*Validation!$B$5,"")</f>
        <v/>
      </c>
      <c r="Y874" s="26" t="str">
        <f aca="false">IF($A874="","",SUBSTITUTE(SUBSTITUTE(SUBSTITUTE(SUBSTITUTE(SUBSTITUTE(SUBSTITUTE(SUBSTITUTE(UPPER(TRIM($A874)),"Á","A"),"É","E"),"Í","I"),"Ó","O"),"Ú","U"),"Ñ","N"),"Ü","U"))</f>
        <v/>
      </c>
      <c r="Z874" s="26" t="str">
        <f aca="false">IF($Y874="","",LEFT($Y874,1)&amp;" "&amp;TRIM(RIGHT(SUBSTITUTE($Y874," ",REPT(" ",50)),50)))</f>
        <v/>
      </c>
      <c r="AA874" s="27" t="str">
        <f aca="false">IF($AF874="","",IF(COUNTIF(Validation!$U$19:$U$178,$AF874)&gt;0,"OK","NO MATCH"))</f>
        <v/>
      </c>
      <c r="AB874" s="27" t="str">
        <f aca="false">IF($W874=0,"",IF(AND($W874&gt;=Validation!$B$3,$W874&lt;=Validation!$C$3),"Yes","No"))</f>
        <v/>
      </c>
      <c r="AC874" s="26" t="str">
        <f aca="false">IF($A874="","",$AF874&amp;"|"&amp;TEXT($W874,"yyyy-mm-dd")&amp;"|"&amp;$J874&amp;"|"&amp;$N874)</f>
        <v/>
      </c>
      <c r="AD874" s="27" t="str">
        <f aca="false">IF($AC874="","",IF(COUNTIF($AC$2:$AC$3000,$AC874)&gt;1,"REVIEW","OK"))</f>
        <v/>
      </c>
      <c r="AE874" s="27" t="str">
        <f aca="false">IF(OR($W874=0,$O874=""),"",IF(IFERROR(IF(ISNUMBER($O874),INT($O874),DATE(VALUE(MID(SUBSTITUTE(LEFT($O874,FIND(" ",$O874&amp;" ")-1),"/",REPT(" ",20)),41,20)),VALUE(LEFT(SUBSTITUTE(LEFT($O874,FIND(" ",$O874&amp;" ")-1),"/",REPT(" ",20)),20)),VALUE(MID(SUBSTITUTE(LEFT($O874,FIND(" ",$O874&amp;" ")-1),"/",REPT(" ",20)),21,20)))),0)&gt;$W874,"Late","Same day"))</f>
        <v/>
      </c>
      <c r="AF874" s="26" t="str">
        <f aca="false">IF($A874="","",IFERROR(INDEX(Validation!$C$193:$C$217,MATCH($A874,Validation!$A$193:$A$217,0)),IF(COUNTIF(Validation!$U$19:$U$178,$Z874)&gt;0,$Z874,IF(COUNTIF(Validation!$S$19:$S$178,$AI874)=1,INDEX(Validation!$U$19:$U$178,MATCH($AI874,Validation!$S$19:$S$178,0)),$Z874))))</f>
        <v/>
      </c>
      <c r="AG874" s="27" t="str">
        <f aca="false">IF(COUNTA($A874:$U874)=0,"",IF($A874="","No name",IF($F874="","No date",IF($W874=0,"Date ilegible",IF(NOT(ISNUMBER($N874)),"Hours no numéricas",IF($AA874="NO MATCH","Person no identificada","OK"))))))</f>
        <v/>
      </c>
      <c r="AH874" s="27" t="str">
        <f aca="false">IF($W874=0,"No date",IF($W874&lt;Validation!$B$3,"Before period",IF($W874&gt;Validation!$C$3,"After period","In period")))</f>
        <v>No date</v>
      </c>
      <c r="AI874" s="26" t="str">
        <f aca="false">IF($Y874="","",TRIM(RIGHT(SUBSTITUTE($Y874," ",REPT(" ",50)),50)))</f>
        <v/>
      </c>
      <c r="AJ874" s="27" t="str">
        <f aca="false">IF($A874="","",IF(NOT(ISERROR(MATCH($A874,Validation!$A$193:$A$217,0))),"Manual mapping",IF(COUNTIF(Validation!$U$19:$U$178,$Z874)&gt;0,"Direct",IF(COUNTIF(Validation!$S$19:$S$178,$AI874)=1,"By surname","Unresolved"))))</f>
        <v/>
      </c>
      <c r="AK874" s="28" t="str">
        <f aca="false">IF($L874="","",IF(MATCH($L874,$L$2:$L$3000,0)&lt;&gt;ROW()-1,"",COUNT($AK$1:$AK873)+1))</f>
        <v/>
      </c>
      <c r="AL874" s="28" t="str">
        <f aca="false">IF($G874="","",IF(MATCH($G874,$G$2:$G$3000,0)&lt;&gt;ROW()-1,"",COUNT($AL$1:$AL873)+1))</f>
        <v/>
      </c>
      <c r="AM874" s="28" t="str">
        <f aca="false">IF($H874="","",IF(MATCH($H874,$H$2:$H$3000,0)&lt;&gt;ROW()-1,"",COUNT($AM$1:$AM873)+1))</f>
        <v/>
      </c>
      <c r="AN874" s="28" t="str">
        <f aca="false">IF($I874="","",IF(MATCH($I874,$I$2:$I$3000,0)&lt;&gt;ROW()-1,"",COUNT($AN$1:$AN873)+1))</f>
        <v/>
      </c>
      <c r="AO874" s="28" t="str">
        <f aca="false">IF($Q874="","",IF(MATCH($Q874,$Q$2:$Q$3000,0)&lt;&gt;ROW()-1,"",COUNT($AO$1:$AO873)+1))</f>
        <v/>
      </c>
    </row>
    <row r="875" customFormat="false" ht="12.75" hidden="false" customHeight="true" outlineLevel="0" collapsed="false">
      <c r="W875" s="24" t="n">
        <f aca="false">IF($F875="",0,IFERROR(IF(ISNUMBER($F875),INT($F875),DATE(VALUE(MID(SUBSTITUTE(LEFT($F875,FIND(" ",$F875&amp;" ")-1),"/",REPT(" ",20)),41,20)),VALUE(LEFT(SUBSTITUTE(LEFT($F875,FIND(" ",$F875&amp;" ")-1),"/",REPT(" ",20)),20)),VALUE(MID(SUBSTITUTE(LEFT($F875,FIND(" ",$F875&amp;" ")-1),"/",REPT(" ",20)),21,20)))),0))</f>
        <v>0</v>
      </c>
      <c r="X875" s="25" t="str">
        <f aca="false">IF(ISNUMBER($N875),$N875*Validation!$B$5,"")</f>
        <v/>
      </c>
      <c r="Y875" s="26" t="str">
        <f aca="false">IF($A875="","",SUBSTITUTE(SUBSTITUTE(SUBSTITUTE(SUBSTITUTE(SUBSTITUTE(SUBSTITUTE(SUBSTITUTE(UPPER(TRIM($A875)),"Á","A"),"É","E"),"Í","I"),"Ó","O"),"Ú","U"),"Ñ","N"),"Ü","U"))</f>
        <v/>
      </c>
      <c r="Z875" s="26" t="str">
        <f aca="false">IF($Y875="","",LEFT($Y875,1)&amp;" "&amp;TRIM(RIGHT(SUBSTITUTE($Y875," ",REPT(" ",50)),50)))</f>
        <v/>
      </c>
      <c r="AA875" s="27" t="str">
        <f aca="false">IF($AF875="","",IF(COUNTIF(Validation!$U$19:$U$178,$AF875)&gt;0,"OK","NO MATCH"))</f>
        <v/>
      </c>
      <c r="AB875" s="27" t="str">
        <f aca="false">IF($W875=0,"",IF(AND($W875&gt;=Validation!$B$3,$W875&lt;=Validation!$C$3),"Yes","No"))</f>
        <v/>
      </c>
      <c r="AC875" s="26" t="str">
        <f aca="false">IF($A875="","",$AF875&amp;"|"&amp;TEXT($W875,"yyyy-mm-dd")&amp;"|"&amp;$J875&amp;"|"&amp;$N875)</f>
        <v/>
      </c>
      <c r="AD875" s="27" t="str">
        <f aca="false">IF($AC875="","",IF(COUNTIF($AC$2:$AC$3000,$AC875)&gt;1,"REVIEW","OK"))</f>
        <v/>
      </c>
      <c r="AE875" s="27" t="str">
        <f aca="false">IF(OR($W875=0,$O875=""),"",IF(IFERROR(IF(ISNUMBER($O875),INT($O875),DATE(VALUE(MID(SUBSTITUTE(LEFT($O875,FIND(" ",$O875&amp;" ")-1),"/",REPT(" ",20)),41,20)),VALUE(LEFT(SUBSTITUTE(LEFT($O875,FIND(" ",$O875&amp;" ")-1),"/",REPT(" ",20)),20)),VALUE(MID(SUBSTITUTE(LEFT($O875,FIND(" ",$O875&amp;" ")-1),"/",REPT(" ",20)),21,20)))),0)&gt;$W875,"Late","Same day"))</f>
        <v/>
      </c>
      <c r="AF875" s="26" t="str">
        <f aca="false">IF($A875="","",IFERROR(INDEX(Validation!$C$193:$C$217,MATCH($A875,Validation!$A$193:$A$217,0)),IF(COUNTIF(Validation!$U$19:$U$178,$Z875)&gt;0,$Z875,IF(COUNTIF(Validation!$S$19:$S$178,$AI875)=1,INDEX(Validation!$U$19:$U$178,MATCH($AI875,Validation!$S$19:$S$178,0)),$Z875))))</f>
        <v/>
      </c>
      <c r="AG875" s="27" t="str">
        <f aca="false">IF(COUNTA($A875:$U875)=0,"",IF($A875="","No name",IF($F875="","No date",IF($W875=0,"Date ilegible",IF(NOT(ISNUMBER($N875)),"Hours no numéricas",IF($AA875="NO MATCH","Person no identificada","OK"))))))</f>
        <v/>
      </c>
      <c r="AH875" s="27" t="str">
        <f aca="false">IF($W875=0,"No date",IF($W875&lt;Validation!$B$3,"Before period",IF($W875&gt;Validation!$C$3,"After period","In period")))</f>
        <v>No date</v>
      </c>
      <c r="AI875" s="26" t="str">
        <f aca="false">IF($Y875="","",TRIM(RIGHT(SUBSTITUTE($Y875," ",REPT(" ",50)),50)))</f>
        <v/>
      </c>
      <c r="AJ875" s="27" t="str">
        <f aca="false">IF($A875="","",IF(NOT(ISERROR(MATCH($A875,Validation!$A$193:$A$217,0))),"Manual mapping",IF(COUNTIF(Validation!$U$19:$U$178,$Z875)&gt;0,"Direct",IF(COUNTIF(Validation!$S$19:$S$178,$AI875)=1,"By surname","Unresolved"))))</f>
        <v/>
      </c>
      <c r="AK875" s="28" t="str">
        <f aca="false">IF($L875="","",IF(MATCH($L875,$L$2:$L$3000,0)&lt;&gt;ROW()-1,"",COUNT($AK$1:$AK874)+1))</f>
        <v/>
      </c>
      <c r="AL875" s="28" t="str">
        <f aca="false">IF($G875="","",IF(MATCH($G875,$G$2:$G$3000,0)&lt;&gt;ROW()-1,"",COUNT($AL$1:$AL874)+1))</f>
        <v/>
      </c>
      <c r="AM875" s="28" t="str">
        <f aca="false">IF($H875="","",IF(MATCH($H875,$H$2:$H$3000,0)&lt;&gt;ROW()-1,"",COUNT($AM$1:$AM874)+1))</f>
        <v/>
      </c>
      <c r="AN875" s="28" t="str">
        <f aca="false">IF($I875="","",IF(MATCH($I875,$I$2:$I$3000,0)&lt;&gt;ROW()-1,"",COUNT($AN$1:$AN874)+1))</f>
        <v/>
      </c>
      <c r="AO875" s="28" t="str">
        <f aca="false">IF($Q875="","",IF(MATCH($Q875,$Q$2:$Q$3000,0)&lt;&gt;ROW()-1,"",COUNT($AO$1:$AO874)+1))</f>
        <v/>
      </c>
    </row>
    <row r="876" customFormat="false" ht="12.75" hidden="false" customHeight="true" outlineLevel="0" collapsed="false">
      <c r="W876" s="24" t="n">
        <f aca="false">IF($F876="",0,IFERROR(IF(ISNUMBER($F876),INT($F876),DATE(VALUE(MID(SUBSTITUTE(LEFT($F876,FIND(" ",$F876&amp;" ")-1),"/",REPT(" ",20)),41,20)),VALUE(LEFT(SUBSTITUTE(LEFT($F876,FIND(" ",$F876&amp;" ")-1),"/",REPT(" ",20)),20)),VALUE(MID(SUBSTITUTE(LEFT($F876,FIND(" ",$F876&amp;" ")-1),"/",REPT(" ",20)),21,20)))),0))</f>
        <v>0</v>
      </c>
      <c r="X876" s="25" t="str">
        <f aca="false">IF(ISNUMBER($N876),$N876*Validation!$B$5,"")</f>
        <v/>
      </c>
      <c r="Y876" s="26" t="str">
        <f aca="false">IF($A876="","",SUBSTITUTE(SUBSTITUTE(SUBSTITUTE(SUBSTITUTE(SUBSTITUTE(SUBSTITUTE(SUBSTITUTE(UPPER(TRIM($A876)),"Á","A"),"É","E"),"Í","I"),"Ó","O"),"Ú","U"),"Ñ","N"),"Ü","U"))</f>
        <v/>
      </c>
      <c r="Z876" s="26" t="str">
        <f aca="false">IF($Y876="","",LEFT($Y876,1)&amp;" "&amp;TRIM(RIGHT(SUBSTITUTE($Y876," ",REPT(" ",50)),50)))</f>
        <v/>
      </c>
      <c r="AA876" s="27" t="str">
        <f aca="false">IF($AF876="","",IF(COUNTIF(Validation!$U$19:$U$178,$AF876)&gt;0,"OK","NO MATCH"))</f>
        <v/>
      </c>
      <c r="AB876" s="27" t="str">
        <f aca="false">IF($W876=0,"",IF(AND($W876&gt;=Validation!$B$3,$W876&lt;=Validation!$C$3),"Yes","No"))</f>
        <v/>
      </c>
      <c r="AC876" s="26" t="str">
        <f aca="false">IF($A876="","",$AF876&amp;"|"&amp;TEXT($W876,"yyyy-mm-dd")&amp;"|"&amp;$J876&amp;"|"&amp;$N876)</f>
        <v/>
      </c>
      <c r="AD876" s="27" t="str">
        <f aca="false">IF($AC876="","",IF(COUNTIF($AC$2:$AC$3000,$AC876)&gt;1,"REVIEW","OK"))</f>
        <v/>
      </c>
      <c r="AE876" s="27" t="str">
        <f aca="false">IF(OR($W876=0,$O876=""),"",IF(IFERROR(IF(ISNUMBER($O876),INT($O876),DATE(VALUE(MID(SUBSTITUTE(LEFT($O876,FIND(" ",$O876&amp;" ")-1),"/",REPT(" ",20)),41,20)),VALUE(LEFT(SUBSTITUTE(LEFT($O876,FIND(" ",$O876&amp;" ")-1),"/",REPT(" ",20)),20)),VALUE(MID(SUBSTITUTE(LEFT($O876,FIND(" ",$O876&amp;" ")-1),"/",REPT(" ",20)),21,20)))),0)&gt;$W876,"Late","Same day"))</f>
        <v/>
      </c>
      <c r="AF876" s="26" t="str">
        <f aca="false">IF($A876="","",IFERROR(INDEX(Validation!$C$193:$C$217,MATCH($A876,Validation!$A$193:$A$217,0)),IF(COUNTIF(Validation!$U$19:$U$178,$Z876)&gt;0,$Z876,IF(COUNTIF(Validation!$S$19:$S$178,$AI876)=1,INDEX(Validation!$U$19:$U$178,MATCH($AI876,Validation!$S$19:$S$178,0)),$Z876))))</f>
        <v/>
      </c>
      <c r="AG876" s="27" t="str">
        <f aca="false">IF(COUNTA($A876:$U876)=0,"",IF($A876="","No name",IF($F876="","No date",IF($W876=0,"Date ilegible",IF(NOT(ISNUMBER($N876)),"Hours no numéricas",IF($AA876="NO MATCH","Person no identificada","OK"))))))</f>
        <v/>
      </c>
      <c r="AH876" s="27" t="str">
        <f aca="false">IF($W876=0,"No date",IF($W876&lt;Validation!$B$3,"Before period",IF($W876&gt;Validation!$C$3,"After period","In period")))</f>
        <v>No date</v>
      </c>
      <c r="AI876" s="26" t="str">
        <f aca="false">IF($Y876="","",TRIM(RIGHT(SUBSTITUTE($Y876," ",REPT(" ",50)),50)))</f>
        <v/>
      </c>
      <c r="AJ876" s="27" t="str">
        <f aca="false">IF($A876="","",IF(NOT(ISERROR(MATCH($A876,Validation!$A$193:$A$217,0))),"Manual mapping",IF(COUNTIF(Validation!$U$19:$U$178,$Z876)&gt;0,"Direct",IF(COUNTIF(Validation!$S$19:$S$178,$AI876)=1,"By surname","Unresolved"))))</f>
        <v/>
      </c>
      <c r="AK876" s="28" t="str">
        <f aca="false">IF($L876="","",IF(MATCH($L876,$L$2:$L$3000,0)&lt;&gt;ROW()-1,"",COUNT($AK$1:$AK875)+1))</f>
        <v/>
      </c>
      <c r="AL876" s="28" t="str">
        <f aca="false">IF($G876="","",IF(MATCH($G876,$G$2:$G$3000,0)&lt;&gt;ROW()-1,"",COUNT($AL$1:$AL875)+1))</f>
        <v/>
      </c>
      <c r="AM876" s="28" t="str">
        <f aca="false">IF($H876="","",IF(MATCH($H876,$H$2:$H$3000,0)&lt;&gt;ROW()-1,"",COUNT($AM$1:$AM875)+1))</f>
        <v/>
      </c>
      <c r="AN876" s="28" t="str">
        <f aca="false">IF($I876="","",IF(MATCH($I876,$I$2:$I$3000,0)&lt;&gt;ROW()-1,"",COUNT($AN$1:$AN875)+1))</f>
        <v/>
      </c>
      <c r="AO876" s="28" t="str">
        <f aca="false">IF($Q876="","",IF(MATCH($Q876,$Q$2:$Q$3000,0)&lt;&gt;ROW()-1,"",COUNT($AO$1:$AO875)+1))</f>
        <v/>
      </c>
    </row>
    <row r="877" customFormat="false" ht="12.75" hidden="false" customHeight="true" outlineLevel="0" collapsed="false">
      <c r="W877" s="24" t="n">
        <f aca="false">IF($F877="",0,IFERROR(IF(ISNUMBER($F877),INT($F877),DATE(VALUE(MID(SUBSTITUTE(LEFT($F877,FIND(" ",$F877&amp;" ")-1),"/",REPT(" ",20)),41,20)),VALUE(LEFT(SUBSTITUTE(LEFT($F877,FIND(" ",$F877&amp;" ")-1),"/",REPT(" ",20)),20)),VALUE(MID(SUBSTITUTE(LEFT($F877,FIND(" ",$F877&amp;" ")-1),"/",REPT(" ",20)),21,20)))),0))</f>
        <v>0</v>
      </c>
      <c r="X877" s="25" t="str">
        <f aca="false">IF(ISNUMBER($N877),$N877*Validation!$B$5,"")</f>
        <v/>
      </c>
      <c r="Y877" s="26" t="str">
        <f aca="false">IF($A877="","",SUBSTITUTE(SUBSTITUTE(SUBSTITUTE(SUBSTITUTE(SUBSTITUTE(SUBSTITUTE(SUBSTITUTE(UPPER(TRIM($A877)),"Á","A"),"É","E"),"Í","I"),"Ó","O"),"Ú","U"),"Ñ","N"),"Ü","U"))</f>
        <v/>
      </c>
      <c r="Z877" s="26" t="str">
        <f aca="false">IF($Y877="","",LEFT($Y877,1)&amp;" "&amp;TRIM(RIGHT(SUBSTITUTE($Y877," ",REPT(" ",50)),50)))</f>
        <v/>
      </c>
      <c r="AA877" s="27" t="str">
        <f aca="false">IF($AF877="","",IF(COUNTIF(Validation!$U$19:$U$178,$AF877)&gt;0,"OK","NO MATCH"))</f>
        <v/>
      </c>
      <c r="AB877" s="27" t="str">
        <f aca="false">IF($W877=0,"",IF(AND($W877&gt;=Validation!$B$3,$W877&lt;=Validation!$C$3),"Yes","No"))</f>
        <v/>
      </c>
      <c r="AC877" s="26" t="str">
        <f aca="false">IF($A877="","",$AF877&amp;"|"&amp;TEXT($W877,"yyyy-mm-dd")&amp;"|"&amp;$J877&amp;"|"&amp;$N877)</f>
        <v/>
      </c>
      <c r="AD877" s="27" t="str">
        <f aca="false">IF($AC877="","",IF(COUNTIF($AC$2:$AC$3000,$AC877)&gt;1,"REVIEW","OK"))</f>
        <v/>
      </c>
      <c r="AE877" s="27" t="str">
        <f aca="false">IF(OR($W877=0,$O877=""),"",IF(IFERROR(IF(ISNUMBER($O877),INT($O877),DATE(VALUE(MID(SUBSTITUTE(LEFT($O877,FIND(" ",$O877&amp;" ")-1),"/",REPT(" ",20)),41,20)),VALUE(LEFT(SUBSTITUTE(LEFT($O877,FIND(" ",$O877&amp;" ")-1),"/",REPT(" ",20)),20)),VALUE(MID(SUBSTITUTE(LEFT($O877,FIND(" ",$O877&amp;" ")-1),"/",REPT(" ",20)),21,20)))),0)&gt;$W877,"Late","Same day"))</f>
        <v/>
      </c>
      <c r="AF877" s="26" t="str">
        <f aca="false">IF($A877="","",IFERROR(INDEX(Validation!$C$193:$C$217,MATCH($A877,Validation!$A$193:$A$217,0)),IF(COUNTIF(Validation!$U$19:$U$178,$Z877)&gt;0,$Z877,IF(COUNTIF(Validation!$S$19:$S$178,$AI877)=1,INDEX(Validation!$U$19:$U$178,MATCH($AI877,Validation!$S$19:$S$178,0)),$Z877))))</f>
        <v/>
      </c>
      <c r="AG877" s="27" t="str">
        <f aca="false">IF(COUNTA($A877:$U877)=0,"",IF($A877="","No name",IF($F877="","No date",IF($W877=0,"Date ilegible",IF(NOT(ISNUMBER($N877)),"Hours no numéricas",IF($AA877="NO MATCH","Person no identificada","OK"))))))</f>
        <v/>
      </c>
      <c r="AH877" s="27" t="str">
        <f aca="false">IF($W877=0,"No date",IF($W877&lt;Validation!$B$3,"Before period",IF($W877&gt;Validation!$C$3,"After period","In period")))</f>
        <v>No date</v>
      </c>
      <c r="AI877" s="26" t="str">
        <f aca="false">IF($Y877="","",TRIM(RIGHT(SUBSTITUTE($Y877," ",REPT(" ",50)),50)))</f>
        <v/>
      </c>
      <c r="AJ877" s="27" t="str">
        <f aca="false">IF($A877="","",IF(NOT(ISERROR(MATCH($A877,Validation!$A$193:$A$217,0))),"Manual mapping",IF(COUNTIF(Validation!$U$19:$U$178,$Z877)&gt;0,"Direct",IF(COUNTIF(Validation!$S$19:$S$178,$AI877)=1,"By surname","Unresolved"))))</f>
        <v/>
      </c>
      <c r="AK877" s="28" t="str">
        <f aca="false">IF($L877="","",IF(MATCH($L877,$L$2:$L$3000,0)&lt;&gt;ROW()-1,"",COUNT($AK$1:$AK876)+1))</f>
        <v/>
      </c>
      <c r="AL877" s="28" t="str">
        <f aca="false">IF($G877="","",IF(MATCH($G877,$G$2:$G$3000,0)&lt;&gt;ROW()-1,"",COUNT($AL$1:$AL876)+1))</f>
        <v/>
      </c>
      <c r="AM877" s="28" t="str">
        <f aca="false">IF($H877="","",IF(MATCH($H877,$H$2:$H$3000,0)&lt;&gt;ROW()-1,"",COUNT($AM$1:$AM876)+1))</f>
        <v/>
      </c>
      <c r="AN877" s="28" t="str">
        <f aca="false">IF($I877="","",IF(MATCH($I877,$I$2:$I$3000,0)&lt;&gt;ROW()-1,"",COUNT($AN$1:$AN876)+1))</f>
        <v/>
      </c>
      <c r="AO877" s="28" t="str">
        <f aca="false">IF($Q877="","",IF(MATCH($Q877,$Q$2:$Q$3000,0)&lt;&gt;ROW()-1,"",COUNT($AO$1:$AO876)+1))</f>
        <v/>
      </c>
    </row>
    <row r="878" customFormat="false" ht="12.75" hidden="false" customHeight="true" outlineLevel="0" collapsed="false">
      <c r="W878" s="24" t="n">
        <f aca="false">IF($F878="",0,IFERROR(IF(ISNUMBER($F878),INT($F878),DATE(VALUE(MID(SUBSTITUTE(LEFT($F878,FIND(" ",$F878&amp;" ")-1),"/",REPT(" ",20)),41,20)),VALUE(LEFT(SUBSTITUTE(LEFT($F878,FIND(" ",$F878&amp;" ")-1),"/",REPT(" ",20)),20)),VALUE(MID(SUBSTITUTE(LEFT($F878,FIND(" ",$F878&amp;" ")-1),"/",REPT(" ",20)),21,20)))),0))</f>
        <v>0</v>
      </c>
      <c r="X878" s="25" t="str">
        <f aca="false">IF(ISNUMBER($N878),$N878*Validation!$B$5,"")</f>
        <v/>
      </c>
      <c r="Y878" s="26" t="str">
        <f aca="false">IF($A878="","",SUBSTITUTE(SUBSTITUTE(SUBSTITUTE(SUBSTITUTE(SUBSTITUTE(SUBSTITUTE(SUBSTITUTE(UPPER(TRIM($A878)),"Á","A"),"É","E"),"Í","I"),"Ó","O"),"Ú","U"),"Ñ","N"),"Ü","U"))</f>
        <v/>
      </c>
      <c r="Z878" s="26" t="str">
        <f aca="false">IF($Y878="","",LEFT($Y878,1)&amp;" "&amp;TRIM(RIGHT(SUBSTITUTE($Y878," ",REPT(" ",50)),50)))</f>
        <v/>
      </c>
      <c r="AA878" s="27" t="str">
        <f aca="false">IF($AF878="","",IF(COUNTIF(Validation!$U$19:$U$178,$AF878)&gt;0,"OK","NO MATCH"))</f>
        <v/>
      </c>
      <c r="AB878" s="27" t="str">
        <f aca="false">IF($W878=0,"",IF(AND($W878&gt;=Validation!$B$3,$W878&lt;=Validation!$C$3),"Yes","No"))</f>
        <v/>
      </c>
      <c r="AC878" s="26" t="str">
        <f aca="false">IF($A878="","",$AF878&amp;"|"&amp;TEXT($W878,"yyyy-mm-dd")&amp;"|"&amp;$J878&amp;"|"&amp;$N878)</f>
        <v/>
      </c>
      <c r="AD878" s="27" t="str">
        <f aca="false">IF($AC878="","",IF(COUNTIF($AC$2:$AC$3000,$AC878)&gt;1,"REVIEW","OK"))</f>
        <v/>
      </c>
      <c r="AE878" s="27" t="str">
        <f aca="false">IF(OR($W878=0,$O878=""),"",IF(IFERROR(IF(ISNUMBER($O878),INT($O878),DATE(VALUE(MID(SUBSTITUTE(LEFT($O878,FIND(" ",$O878&amp;" ")-1),"/",REPT(" ",20)),41,20)),VALUE(LEFT(SUBSTITUTE(LEFT($O878,FIND(" ",$O878&amp;" ")-1),"/",REPT(" ",20)),20)),VALUE(MID(SUBSTITUTE(LEFT($O878,FIND(" ",$O878&amp;" ")-1),"/",REPT(" ",20)),21,20)))),0)&gt;$W878,"Late","Same day"))</f>
        <v/>
      </c>
      <c r="AF878" s="26" t="str">
        <f aca="false">IF($A878="","",IFERROR(INDEX(Validation!$C$193:$C$217,MATCH($A878,Validation!$A$193:$A$217,0)),IF(COUNTIF(Validation!$U$19:$U$178,$Z878)&gt;0,$Z878,IF(COUNTIF(Validation!$S$19:$S$178,$AI878)=1,INDEX(Validation!$U$19:$U$178,MATCH($AI878,Validation!$S$19:$S$178,0)),$Z878))))</f>
        <v/>
      </c>
      <c r="AG878" s="27" t="str">
        <f aca="false">IF(COUNTA($A878:$U878)=0,"",IF($A878="","No name",IF($F878="","No date",IF($W878=0,"Date ilegible",IF(NOT(ISNUMBER($N878)),"Hours no numéricas",IF($AA878="NO MATCH","Person no identificada","OK"))))))</f>
        <v/>
      </c>
      <c r="AH878" s="27" t="str">
        <f aca="false">IF($W878=0,"No date",IF($W878&lt;Validation!$B$3,"Before period",IF($W878&gt;Validation!$C$3,"After period","In period")))</f>
        <v>No date</v>
      </c>
      <c r="AI878" s="26" t="str">
        <f aca="false">IF($Y878="","",TRIM(RIGHT(SUBSTITUTE($Y878," ",REPT(" ",50)),50)))</f>
        <v/>
      </c>
      <c r="AJ878" s="27" t="str">
        <f aca="false">IF($A878="","",IF(NOT(ISERROR(MATCH($A878,Validation!$A$193:$A$217,0))),"Manual mapping",IF(COUNTIF(Validation!$U$19:$U$178,$Z878)&gt;0,"Direct",IF(COUNTIF(Validation!$S$19:$S$178,$AI878)=1,"By surname","Unresolved"))))</f>
        <v/>
      </c>
      <c r="AK878" s="28" t="str">
        <f aca="false">IF($L878="","",IF(MATCH($L878,$L$2:$L$3000,0)&lt;&gt;ROW()-1,"",COUNT($AK$1:$AK877)+1))</f>
        <v/>
      </c>
      <c r="AL878" s="28" t="str">
        <f aca="false">IF($G878="","",IF(MATCH($G878,$G$2:$G$3000,0)&lt;&gt;ROW()-1,"",COUNT($AL$1:$AL877)+1))</f>
        <v/>
      </c>
      <c r="AM878" s="28" t="str">
        <f aca="false">IF($H878="","",IF(MATCH($H878,$H$2:$H$3000,0)&lt;&gt;ROW()-1,"",COUNT($AM$1:$AM877)+1))</f>
        <v/>
      </c>
      <c r="AN878" s="28" t="str">
        <f aca="false">IF($I878="","",IF(MATCH($I878,$I$2:$I$3000,0)&lt;&gt;ROW()-1,"",COUNT($AN$1:$AN877)+1))</f>
        <v/>
      </c>
      <c r="AO878" s="28" t="str">
        <f aca="false">IF($Q878="","",IF(MATCH($Q878,$Q$2:$Q$3000,0)&lt;&gt;ROW()-1,"",COUNT($AO$1:$AO877)+1))</f>
        <v/>
      </c>
    </row>
    <row r="879" customFormat="false" ht="12.75" hidden="false" customHeight="true" outlineLevel="0" collapsed="false">
      <c r="W879" s="24" t="n">
        <f aca="false">IF($F879="",0,IFERROR(IF(ISNUMBER($F879),INT($F879),DATE(VALUE(MID(SUBSTITUTE(LEFT($F879,FIND(" ",$F879&amp;" ")-1),"/",REPT(" ",20)),41,20)),VALUE(LEFT(SUBSTITUTE(LEFT($F879,FIND(" ",$F879&amp;" ")-1),"/",REPT(" ",20)),20)),VALUE(MID(SUBSTITUTE(LEFT($F879,FIND(" ",$F879&amp;" ")-1),"/",REPT(" ",20)),21,20)))),0))</f>
        <v>0</v>
      </c>
      <c r="X879" s="25" t="str">
        <f aca="false">IF(ISNUMBER($N879),$N879*Validation!$B$5,"")</f>
        <v/>
      </c>
      <c r="Y879" s="26" t="str">
        <f aca="false">IF($A879="","",SUBSTITUTE(SUBSTITUTE(SUBSTITUTE(SUBSTITUTE(SUBSTITUTE(SUBSTITUTE(SUBSTITUTE(UPPER(TRIM($A879)),"Á","A"),"É","E"),"Í","I"),"Ó","O"),"Ú","U"),"Ñ","N"),"Ü","U"))</f>
        <v/>
      </c>
      <c r="Z879" s="26" t="str">
        <f aca="false">IF($Y879="","",LEFT($Y879,1)&amp;" "&amp;TRIM(RIGHT(SUBSTITUTE($Y879," ",REPT(" ",50)),50)))</f>
        <v/>
      </c>
      <c r="AA879" s="27" t="str">
        <f aca="false">IF($AF879="","",IF(COUNTIF(Validation!$U$19:$U$178,$AF879)&gt;0,"OK","NO MATCH"))</f>
        <v/>
      </c>
      <c r="AB879" s="27" t="str">
        <f aca="false">IF($W879=0,"",IF(AND($W879&gt;=Validation!$B$3,$W879&lt;=Validation!$C$3),"Yes","No"))</f>
        <v/>
      </c>
      <c r="AC879" s="26" t="str">
        <f aca="false">IF($A879="","",$AF879&amp;"|"&amp;TEXT($W879,"yyyy-mm-dd")&amp;"|"&amp;$J879&amp;"|"&amp;$N879)</f>
        <v/>
      </c>
      <c r="AD879" s="27" t="str">
        <f aca="false">IF($AC879="","",IF(COUNTIF($AC$2:$AC$3000,$AC879)&gt;1,"REVIEW","OK"))</f>
        <v/>
      </c>
      <c r="AE879" s="27" t="str">
        <f aca="false">IF(OR($W879=0,$O879=""),"",IF(IFERROR(IF(ISNUMBER($O879),INT($O879),DATE(VALUE(MID(SUBSTITUTE(LEFT($O879,FIND(" ",$O879&amp;" ")-1),"/",REPT(" ",20)),41,20)),VALUE(LEFT(SUBSTITUTE(LEFT($O879,FIND(" ",$O879&amp;" ")-1),"/",REPT(" ",20)),20)),VALUE(MID(SUBSTITUTE(LEFT($O879,FIND(" ",$O879&amp;" ")-1),"/",REPT(" ",20)),21,20)))),0)&gt;$W879,"Late","Same day"))</f>
        <v/>
      </c>
      <c r="AF879" s="26" t="str">
        <f aca="false">IF($A879="","",IFERROR(INDEX(Validation!$C$193:$C$217,MATCH($A879,Validation!$A$193:$A$217,0)),IF(COUNTIF(Validation!$U$19:$U$178,$Z879)&gt;0,$Z879,IF(COUNTIF(Validation!$S$19:$S$178,$AI879)=1,INDEX(Validation!$U$19:$U$178,MATCH($AI879,Validation!$S$19:$S$178,0)),$Z879))))</f>
        <v/>
      </c>
      <c r="AG879" s="27" t="str">
        <f aca="false">IF(COUNTA($A879:$U879)=0,"",IF($A879="","No name",IF($F879="","No date",IF($W879=0,"Date ilegible",IF(NOT(ISNUMBER($N879)),"Hours no numéricas",IF($AA879="NO MATCH","Person no identificada","OK"))))))</f>
        <v/>
      </c>
      <c r="AH879" s="27" t="str">
        <f aca="false">IF($W879=0,"No date",IF($W879&lt;Validation!$B$3,"Before period",IF($W879&gt;Validation!$C$3,"After period","In period")))</f>
        <v>No date</v>
      </c>
      <c r="AI879" s="26" t="str">
        <f aca="false">IF($Y879="","",TRIM(RIGHT(SUBSTITUTE($Y879," ",REPT(" ",50)),50)))</f>
        <v/>
      </c>
      <c r="AJ879" s="27" t="str">
        <f aca="false">IF($A879="","",IF(NOT(ISERROR(MATCH($A879,Validation!$A$193:$A$217,0))),"Manual mapping",IF(COUNTIF(Validation!$U$19:$U$178,$Z879)&gt;0,"Direct",IF(COUNTIF(Validation!$S$19:$S$178,$AI879)=1,"By surname","Unresolved"))))</f>
        <v/>
      </c>
      <c r="AK879" s="28" t="str">
        <f aca="false">IF($L879="","",IF(MATCH($L879,$L$2:$L$3000,0)&lt;&gt;ROW()-1,"",COUNT($AK$1:$AK878)+1))</f>
        <v/>
      </c>
      <c r="AL879" s="28" t="str">
        <f aca="false">IF($G879="","",IF(MATCH($G879,$G$2:$G$3000,0)&lt;&gt;ROW()-1,"",COUNT($AL$1:$AL878)+1))</f>
        <v/>
      </c>
      <c r="AM879" s="28" t="str">
        <f aca="false">IF($H879="","",IF(MATCH($H879,$H$2:$H$3000,0)&lt;&gt;ROW()-1,"",COUNT($AM$1:$AM878)+1))</f>
        <v/>
      </c>
      <c r="AN879" s="28" t="str">
        <f aca="false">IF($I879="","",IF(MATCH($I879,$I$2:$I$3000,0)&lt;&gt;ROW()-1,"",COUNT($AN$1:$AN878)+1))</f>
        <v/>
      </c>
      <c r="AO879" s="28" t="str">
        <f aca="false">IF($Q879="","",IF(MATCH($Q879,$Q$2:$Q$3000,0)&lt;&gt;ROW()-1,"",COUNT($AO$1:$AO878)+1))</f>
        <v/>
      </c>
    </row>
    <row r="880" customFormat="false" ht="12.75" hidden="false" customHeight="true" outlineLevel="0" collapsed="false">
      <c r="W880" s="24" t="n">
        <f aca="false">IF($F880="",0,IFERROR(IF(ISNUMBER($F880),INT($F880),DATE(VALUE(MID(SUBSTITUTE(LEFT($F880,FIND(" ",$F880&amp;" ")-1),"/",REPT(" ",20)),41,20)),VALUE(LEFT(SUBSTITUTE(LEFT($F880,FIND(" ",$F880&amp;" ")-1),"/",REPT(" ",20)),20)),VALUE(MID(SUBSTITUTE(LEFT($F880,FIND(" ",$F880&amp;" ")-1),"/",REPT(" ",20)),21,20)))),0))</f>
        <v>0</v>
      </c>
      <c r="X880" s="25" t="str">
        <f aca="false">IF(ISNUMBER($N880),$N880*Validation!$B$5,"")</f>
        <v/>
      </c>
      <c r="Y880" s="26" t="str">
        <f aca="false">IF($A880="","",SUBSTITUTE(SUBSTITUTE(SUBSTITUTE(SUBSTITUTE(SUBSTITUTE(SUBSTITUTE(SUBSTITUTE(UPPER(TRIM($A880)),"Á","A"),"É","E"),"Í","I"),"Ó","O"),"Ú","U"),"Ñ","N"),"Ü","U"))</f>
        <v/>
      </c>
      <c r="Z880" s="26" t="str">
        <f aca="false">IF($Y880="","",LEFT($Y880,1)&amp;" "&amp;TRIM(RIGHT(SUBSTITUTE($Y880," ",REPT(" ",50)),50)))</f>
        <v/>
      </c>
      <c r="AA880" s="27" t="str">
        <f aca="false">IF($AF880="","",IF(COUNTIF(Validation!$U$19:$U$178,$AF880)&gt;0,"OK","NO MATCH"))</f>
        <v/>
      </c>
      <c r="AB880" s="27" t="str">
        <f aca="false">IF($W880=0,"",IF(AND($W880&gt;=Validation!$B$3,$W880&lt;=Validation!$C$3),"Yes","No"))</f>
        <v/>
      </c>
      <c r="AC880" s="26" t="str">
        <f aca="false">IF($A880="","",$AF880&amp;"|"&amp;TEXT($W880,"yyyy-mm-dd")&amp;"|"&amp;$J880&amp;"|"&amp;$N880)</f>
        <v/>
      </c>
      <c r="AD880" s="27" t="str">
        <f aca="false">IF($AC880="","",IF(COUNTIF($AC$2:$AC$3000,$AC880)&gt;1,"REVIEW","OK"))</f>
        <v/>
      </c>
      <c r="AE880" s="27" t="str">
        <f aca="false">IF(OR($W880=0,$O880=""),"",IF(IFERROR(IF(ISNUMBER($O880),INT($O880),DATE(VALUE(MID(SUBSTITUTE(LEFT($O880,FIND(" ",$O880&amp;" ")-1),"/",REPT(" ",20)),41,20)),VALUE(LEFT(SUBSTITUTE(LEFT($O880,FIND(" ",$O880&amp;" ")-1),"/",REPT(" ",20)),20)),VALUE(MID(SUBSTITUTE(LEFT($O880,FIND(" ",$O880&amp;" ")-1),"/",REPT(" ",20)),21,20)))),0)&gt;$W880,"Late","Same day"))</f>
        <v/>
      </c>
      <c r="AF880" s="26" t="str">
        <f aca="false">IF($A880="","",IFERROR(INDEX(Validation!$C$193:$C$217,MATCH($A880,Validation!$A$193:$A$217,0)),IF(COUNTIF(Validation!$U$19:$U$178,$Z880)&gt;0,$Z880,IF(COUNTIF(Validation!$S$19:$S$178,$AI880)=1,INDEX(Validation!$U$19:$U$178,MATCH($AI880,Validation!$S$19:$S$178,0)),$Z880))))</f>
        <v/>
      </c>
      <c r="AG880" s="27" t="str">
        <f aca="false">IF(COUNTA($A880:$U880)=0,"",IF($A880="","No name",IF($F880="","No date",IF($W880=0,"Date ilegible",IF(NOT(ISNUMBER($N880)),"Hours no numéricas",IF($AA880="NO MATCH","Person no identificada","OK"))))))</f>
        <v/>
      </c>
      <c r="AH880" s="27" t="str">
        <f aca="false">IF($W880=0,"No date",IF($W880&lt;Validation!$B$3,"Before period",IF($W880&gt;Validation!$C$3,"After period","In period")))</f>
        <v>No date</v>
      </c>
      <c r="AI880" s="26" t="str">
        <f aca="false">IF($Y880="","",TRIM(RIGHT(SUBSTITUTE($Y880," ",REPT(" ",50)),50)))</f>
        <v/>
      </c>
      <c r="AJ880" s="27" t="str">
        <f aca="false">IF($A880="","",IF(NOT(ISERROR(MATCH($A880,Validation!$A$193:$A$217,0))),"Manual mapping",IF(COUNTIF(Validation!$U$19:$U$178,$Z880)&gt;0,"Direct",IF(COUNTIF(Validation!$S$19:$S$178,$AI880)=1,"By surname","Unresolved"))))</f>
        <v/>
      </c>
      <c r="AK880" s="28" t="str">
        <f aca="false">IF($L880="","",IF(MATCH($L880,$L$2:$L$3000,0)&lt;&gt;ROW()-1,"",COUNT($AK$1:$AK879)+1))</f>
        <v/>
      </c>
      <c r="AL880" s="28" t="str">
        <f aca="false">IF($G880="","",IF(MATCH($G880,$G$2:$G$3000,0)&lt;&gt;ROW()-1,"",COUNT($AL$1:$AL879)+1))</f>
        <v/>
      </c>
      <c r="AM880" s="28" t="str">
        <f aca="false">IF($H880="","",IF(MATCH($H880,$H$2:$H$3000,0)&lt;&gt;ROW()-1,"",COUNT($AM$1:$AM879)+1))</f>
        <v/>
      </c>
      <c r="AN880" s="28" t="str">
        <f aca="false">IF($I880="","",IF(MATCH($I880,$I$2:$I$3000,0)&lt;&gt;ROW()-1,"",COUNT($AN$1:$AN879)+1))</f>
        <v/>
      </c>
      <c r="AO880" s="28" t="str">
        <f aca="false">IF($Q880="","",IF(MATCH($Q880,$Q$2:$Q$3000,0)&lt;&gt;ROW()-1,"",COUNT($AO$1:$AO879)+1))</f>
        <v/>
      </c>
    </row>
    <row r="881" customFormat="false" ht="12.75" hidden="false" customHeight="true" outlineLevel="0" collapsed="false">
      <c r="W881" s="24" t="n">
        <f aca="false">IF($F881="",0,IFERROR(IF(ISNUMBER($F881),INT($F881),DATE(VALUE(MID(SUBSTITUTE(LEFT($F881,FIND(" ",$F881&amp;" ")-1),"/",REPT(" ",20)),41,20)),VALUE(LEFT(SUBSTITUTE(LEFT($F881,FIND(" ",$F881&amp;" ")-1),"/",REPT(" ",20)),20)),VALUE(MID(SUBSTITUTE(LEFT($F881,FIND(" ",$F881&amp;" ")-1),"/",REPT(" ",20)),21,20)))),0))</f>
        <v>0</v>
      </c>
      <c r="X881" s="25" t="str">
        <f aca="false">IF(ISNUMBER($N881),$N881*Validation!$B$5,"")</f>
        <v/>
      </c>
      <c r="Y881" s="26" t="str">
        <f aca="false">IF($A881="","",SUBSTITUTE(SUBSTITUTE(SUBSTITUTE(SUBSTITUTE(SUBSTITUTE(SUBSTITUTE(SUBSTITUTE(UPPER(TRIM($A881)),"Á","A"),"É","E"),"Í","I"),"Ó","O"),"Ú","U"),"Ñ","N"),"Ü","U"))</f>
        <v/>
      </c>
      <c r="Z881" s="26" t="str">
        <f aca="false">IF($Y881="","",LEFT($Y881,1)&amp;" "&amp;TRIM(RIGHT(SUBSTITUTE($Y881," ",REPT(" ",50)),50)))</f>
        <v/>
      </c>
      <c r="AA881" s="27" t="str">
        <f aca="false">IF($AF881="","",IF(COUNTIF(Validation!$U$19:$U$178,$AF881)&gt;0,"OK","NO MATCH"))</f>
        <v/>
      </c>
      <c r="AB881" s="27" t="str">
        <f aca="false">IF($W881=0,"",IF(AND($W881&gt;=Validation!$B$3,$W881&lt;=Validation!$C$3),"Yes","No"))</f>
        <v/>
      </c>
      <c r="AC881" s="26" t="str">
        <f aca="false">IF($A881="","",$AF881&amp;"|"&amp;TEXT($W881,"yyyy-mm-dd")&amp;"|"&amp;$J881&amp;"|"&amp;$N881)</f>
        <v/>
      </c>
      <c r="AD881" s="27" t="str">
        <f aca="false">IF($AC881="","",IF(COUNTIF($AC$2:$AC$3000,$AC881)&gt;1,"REVIEW","OK"))</f>
        <v/>
      </c>
      <c r="AE881" s="27" t="str">
        <f aca="false">IF(OR($W881=0,$O881=""),"",IF(IFERROR(IF(ISNUMBER($O881),INT($O881),DATE(VALUE(MID(SUBSTITUTE(LEFT($O881,FIND(" ",$O881&amp;" ")-1),"/",REPT(" ",20)),41,20)),VALUE(LEFT(SUBSTITUTE(LEFT($O881,FIND(" ",$O881&amp;" ")-1),"/",REPT(" ",20)),20)),VALUE(MID(SUBSTITUTE(LEFT($O881,FIND(" ",$O881&amp;" ")-1),"/",REPT(" ",20)),21,20)))),0)&gt;$W881,"Late","Same day"))</f>
        <v/>
      </c>
      <c r="AF881" s="26" t="str">
        <f aca="false">IF($A881="","",IFERROR(INDEX(Validation!$C$193:$C$217,MATCH($A881,Validation!$A$193:$A$217,0)),IF(COUNTIF(Validation!$U$19:$U$178,$Z881)&gt;0,$Z881,IF(COUNTIF(Validation!$S$19:$S$178,$AI881)=1,INDEX(Validation!$U$19:$U$178,MATCH($AI881,Validation!$S$19:$S$178,0)),$Z881))))</f>
        <v/>
      </c>
      <c r="AG881" s="27" t="str">
        <f aca="false">IF(COUNTA($A881:$U881)=0,"",IF($A881="","No name",IF($F881="","No date",IF($W881=0,"Date ilegible",IF(NOT(ISNUMBER($N881)),"Hours no numéricas",IF($AA881="NO MATCH","Person no identificada","OK"))))))</f>
        <v/>
      </c>
      <c r="AH881" s="27" t="str">
        <f aca="false">IF($W881=0,"No date",IF($W881&lt;Validation!$B$3,"Before period",IF($W881&gt;Validation!$C$3,"After period","In period")))</f>
        <v>No date</v>
      </c>
      <c r="AI881" s="26" t="str">
        <f aca="false">IF($Y881="","",TRIM(RIGHT(SUBSTITUTE($Y881," ",REPT(" ",50)),50)))</f>
        <v/>
      </c>
      <c r="AJ881" s="27" t="str">
        <f aca="false">IF($A881="","",IF(NOT(ISERROR(MATCH($A881,Validation!$A$193:$A$217,0))),"Manual mapping",IF(COUNTIF(Validation!$U$19:$U$178,$Z881)&gt;0,"Direct",IF(COUNTIF(Validation!$S$19:$S$178,$AI881)=1,"By surname","Unresolved"))))</f>
        <v/>
      </c>
      <c r="AK881" s="28" t="str">
        <f aca="false">IF($L881="","",IF(MATCH($L881,$L$2:$L$3000,0)&lt;&gt;ROW()-1,"",COUNT($AK$1:$AK880)+1))</f>
        <v/>
      </c>
      <c r="AL881" s="28" t="str">
        <f aca="false">IF($G881="","",IF(MATCH($G881,$G$2:$G$3000,0)&lt;&gt;ROW()-1,"",COUNT($AL$1:$AL880)+1))</f>
        <v/>
      </c>
      <c r="AM881" s="28" t="str">
        <f aca="false">IF($H881="","",IF(MATCH($H881,$H$2:$H$3000,0)&lt;&gt;ROW()-1,"",COUNT($AM$1:$AM880)+1))</f>
        <v/>
      </c>
      <c r="AN881" s="28" t="str">
        <f aca="false">IF($I881="","",IF(MATCH($I881,$I$2:$I$3000,0)&lt;&gt;ROW()-1,"",COUNT($AN$1:$AN880)+1))</f>
        <v/>
      </c>
      <c r="AO881" s="28" t="str">
        <f aca="false">IF($Q881="","",IF(MATCH($Q881,$Q$2:$Q$3000,0)&lt;&gt;ROW()-1,"",COUNT($AO$1:$AO880)+1))</f>
        <v/>
      </c>
    </row>
    <row r="882" customFormat="false" ht="12.75" hidden="false" customHeight="true" outlineLevel="0" collapsed="false">
      <c r="W882" s="24" t="n">
        <f aca="false">IF($F882="",0,IFERROR(IF(ISNUMBER($F882),INT($F882),DATE(VALUE(MID(SUBSTITUTE(LEFT($F882,FIND(" ",$F882&amp;" ")-1),"/",REPT(" ",20)),41,20)),VALUE(LEFT(SUBSTITUTE(LEFT($F882,FIND(" ",$F882&amp;" ")-1),"/",REPT(" ",20)),20)),VALUE(MID(SUBSTITUTE(LEFT($F882,FIND(" ",$F882&amp;" ")-1),"/",REPT(" ",20)),21,20)))),0))</f>
        <v>0</v>
      </c>
      <c r="X882" s="25" t="str">
        <f aca="false">IF(ISNUMBER($N882),$N882*Validation!$B$5,"")</f>
        <v/>
      </c>
      <c r="Y882" s="26" t="str">
        <f aca="false">IF($A882="","",SUBSTITUTE(SUBSTITUTE(SUBSTITUTE(SUBSTITUTE(SUBSTITUTE(SUBSTITUTE(SUBSTITUTE(UPPER(TRIM($A882)),"Á","A"),"É","E"),"Í","I"),"Ó","O"),"Ú","U"),"Ñ","N"),"Ü","U"))</f>
        <v/>
      </c>
      <c r="Z882" s="26" t="str">
        <f aca="false">IF($Y882="","",LEFT($Y882,1)&amp;" "&amp;TRIM(RIGHT(SUBSTITUTE($Y882," ",REPT(" ",50)),50)))</f>
        <v/>
      </c>
      <c r="AA882" s="27" t="str">
        <f aca="false">IF($AF882="","",IF(COUNTIF(Validation!$U$19:$U$178,$AF882)&gt;0,"OK","NO MATCH"))</f>
        <v/>
      </c>
      <c r="AB882" s="27" t="str">
        <f aca="false">IF($W882=0,"",IF(AND($W882&gt;=Validation!$B$3,$W882&lt;=Validation!$C$3),"Yes","No"))</f>
        <v/>
      </c>
      <c r="AC882" s="26" t="str">
        <f aca="false">IF($A882="","",$AF882&amp;"|"&amp;TEXT($W882,"yyyy-mm-dd")&amp;"|"&amp;$J882&amp;"|"&amp;$N882)</f>
        <v/>
      </c>
      <c r="AD882" s="27" t="str">
        <f aca="false">IF($AC882="","",IF(COUNTIF($AC$2:$AC$3000,$AC882)&gt;1,"REVIEW","OK"))</f>
        <v/>
      </c>
      <c r="AE882" s="27" t="str">
        <f aca="false">IF(OR($W882=0,$O882=""),"",IF(IFERROR(IF(ISNUMBER($O882),INT($O882),DATE(VALUE(MID(SUBSTITUTE(LEFT($O882,FIND(" ",$O882&amp;" ")-1),"/",REPT(" ",20)),41,20)),VALUE(LEFT(SUBSTITUTE(LEFT($O882,FIND(" ",$O882&amp;" ")-1),"/",REPT(" ",20)),20)),VALUE(MID(SUBSTITUTE(LEFT($O882,FIND(" ",$O882&amp;" ")-1),"/",REPT(" ",20)),21,20)))),0)&gt;$W882,"Late","Same day"))</f>
        <v/>
      </c>
      <c r="AF882" s="26" t="str">
        <f aca="false">IF($A882="","",IFERROR(INDEX(Validation!$C$193:$C$217,MATCH($A882,Validation!$A$193:$A$217,0)),IF(COUNTIF(Validation!$U$19:$U$178,$Z882)&gt;0,$Z882,IF(COUNTIF(Validation!$S$19:$S$178,$AI882)=1,INDEX(Validation!$U$19:$U$178,MATCH($AI882,Validation!$S$19:$S$178,0)),$Z882))))</f>
        <v/>
      </c>
      <c r="AG882" s="27" t="str">
        <f aca="false">IF(COUNTA($A882:$U882)=0,"",IF($A882="","No name",IF($F882="","No date",IF($W882=0,"Date ilegible",IF(NOT(ISNUMBER($N882)),"Hours no numéricas",IF($AA882="NO MATCH","Person no identificada","OK"))))))</f>
        <v/>
      </c>
      <c r="AH882" s="27" t="str">
        <f aca="false">IF($W882=0,"No date",IF($W882&lt;Validation!$B$3,"Before period",IF($W882&gt;Validation!$C$3,"After period","In period")))</f>
        <v>No date</v>
      </c>
      <c r="AI882" s="26" t="str">
        <f aca="false">IF($Y882="","",TRIM(RIGHT(SUBSTITUTE($Y882," ",REPT(" ",50)),50)))</f>
        <v/>
      </c>
      <c r="AJ882" s="27" t="str">
        <f aca="false">IF($A882="","",IF(NOT(ISERROR(MATCH($A882,Validation!$A$193:$A$217,0))),"Manual mapping",IF(COUNTIF(Validation!$U$19:$U$178,$Z882)&gt;0,"Direct",IF(COUNTIF(Validation!$S$19:$S$178,$AI882)=1,"By surname","Unresolved"))))</f>
        <v/>
      </c>
      <c r="AK882" s="28" t="str">
        <f aca="false">IF($L882="","",IF(MATCH($L882,$L$2:$L$3000,0)&lt;&gt;ROW()-1,"",COUNT($AK$1:$AK881)+1))</f>
        <v/>
      </c>
      <c r="AL882" s="28" t="str">
        <f aca="false">IF($G882="","",IF(MATCH($G882,$G$2:$G$3000,0)&lt;&gt;ROW()-1,"",COUNT($AL$1:$AL881)+1))</f>
        <v/>
      </c>
      <c r="AM882" s="28" t="str">
        <f aca="false">IF($H882="","",IF(MATCH($H882,$H$2:$H$3000,0)&lt;&gt;ROW()-1,"",COUNT($AM$1:$AM881)+1))</f>
        <v/>
      </c>
      <c r="AN882" s="28" t="str">
        <f aca="false">IF($I882="","",IF(MATCH($I882,$I$2:$I$3000,0)&lt;&gt;ROW()-1,"",COUNT($AN$1:$AN881)+1))</f>
        <v/>
      </c>
      <c r="AO882" s="28" t="str">
        <f aca="false">IF($Q882="","",IF(MATCH($Q882,$Q$2:$Q$3000,0)&lt;&gt;ROW()-1,"",COUNT($AO$1:$AO881)+1))</f>
        <v/>
      </c>
    </row>
    <row r="883" customFormat="false" ht="12.75" hidden="false" customHeight="true" outlineLevel="0" collapsed="false">
      <c r="W883" s="24" t="n">
        <f aca="false">IF($F883="",0,IFERROR(IF(ISNUMBER($F883),INT($F883),DATE(VALUE(MID(SUBSTITUTE(LEFT($F883,FIND(" ",$F883&amp;" ")-1),"/",REPT(" ",20)),41,20)),VALUE(LEFT(SUBSTITUTE(LEFT($F883,FIND(" ",$F883&amp;" ")-1),"/",REPT(" ",20)),20)),VALUE(MID(SUBSTITUTE(LEFT($F883,FIND(" ",$F883&amp;" ")-1),"/",REPT(" ",20)),21,20)))),0))</f>
        <v>0</v>
      </c>
      <c r="X883" s="25" t="str">
        <f aca="false">IF(ISNUMBER($N883),$N883*Validation!$B$5,"")</f>
        <v/>
      </c>
      <c r="Y883" s="26" t="str">
        <f aca="false">IF($A883="","",SUBSTITUTE(SUBSTITUTE(SUBSTITUTE(SUBSTITUTE(SUBSTITUTE(SUBSTITUTE(SUBSTITUTE(UPPER(TRIM($A883)),"Á","A"),"É","E"),"Í","I"),"Ó","O"),"Ú","U"),"Ñ","N"),"Ü","U"))</f>
        <v/>
      </c>
      <c r="Z883" s="26" t="str">
        <f aca="false">IF($Y883="","",LEFT($Y883,1)&amp;" "&amp;TRIM(RIGHT(SUBSTITUTE($Y883," ",REPT(" ",50)),50)))</f>
        <v/>
      </c>
      <c r="AA883" s="27" t="str">
        <f aca="false">IF($AF883="","",IF(COUNTIF(Validation!$U$19:$U$178,$AF883)&gt;0,"OK","NO MATCH"))</f>
        <v/>
      </c>
      <c r="AB883" s="27" t="str">
        <f aca="false">IF($W883=0,"",IF(AND($W883&gt;=Validation!$B$3,$W883&lt;=Validation!$C$3),"Yes","No"))</f>
        <v/>
      </c>
      <c r="AC883" s="26" t="str">
        <f aca="false">IF($A883="","",$AF883&amp;"|"&amp;TEXT($W883,"yyyy-mm-dd")&amp;"|"&amp;$J883&amp;"|"&amp;$N883)</f>
        <v/>
      </c>
      <c r="AD883" s="27" t="str">
        <f aca="false">IF($AC883="","",IF(COUNTIF($AC$2:$AC$3000,$AC883)&gt;1,"REVIEW","OK"))</f>
        <v/>
      </c>
      <c r="AE883" s="27" t="str">
        <f aca="false">IF(OR($W883=0,$O883=""),"",IF(IFERROR(IF(ISNUMBER($O883),INT($O883),DATE(VALUE(MID(SUBSTITUTE(LEFT($O883,FIND(" ",$O883&amp;" ")-1),"/",REPT(" ",20)),41,20)),VALUE(LEFT(SUBSTITUTE(LEFT($O883,FIND(" ",$O883&amp;" ")-1),"/",REPT(" ",20)),20)),VALUE(MID(SUBSTITUTE(LEFT($O883,FIND(" ",$O883&amp;" ")-1),"/",REPT(" ",20)),21,20)))),0)&gt;$W883,"Late","Same day"))</f>
        <v/>
      </c>
      <c r="AF883" s="26" t="str">
        <f aca="false">IF($A883="","",IFERROR(INDEX(Validation!$C$193:$C$217,MATCH($A883,Validation!$A$193:$A$217,0)),IF(COUNTIF(Validation!$U$19:$U$178,$Z883)&gt;0,$Z883,IF(COUNTIF(Validation!$S$19:$S$178,$AI883)=1,INDEX(Validation!$U$19:$U$178,MATCH($AI883,Validation!$S$19:$S$178,0)),$Z883))))</f>
        <v/>
      </c>
      <c r="AG883" s="27" t="str">
        <f aca="false">IF(COUNTA($A883:$U883)=0,"",IF($A883="","No name",IF($F883="","No date",IF($W883=0,"Date ilegible",IF(NOT(ISNUMBER($N883)),"Hours no numéricas",IF($AA883="NO MATCH","Person no identificada","OK"))))))</f>
        <v/>
      </c>
      <c r="AH883" s="27" t="str">
        <f aca="false">IF($W883=0,"No date",IF($W883&lt;Validation!$B$3,"Before period",IF($W883&gt;Validation!$C$3,"After period","In period")))</f>
        <v>No date</v>
      </c>
      <c r="AI883" s="26" t="str">
        <f aca="false">IF($Y883="","",TRIM(RIGHT(SUBSTITUTE($Y883," ",REPT(" ",50)),50)))</f>
        <v/>
      </c>
      <c r="AJ883" s="27" t="str">
        <f aca="false">IF($A883="","",IF(NOT(ISERROR(MATCH($A883,Validation!$A$193:$A$217,0))),"Manual mapping",IF(COUNTIF(Validation!$U$19:$U$178,$Z883)&gt;0,"Direct",IF(COUNTIF(Validation!$S$19:$S$178,$AI883)=1,"By surname","Unresolved"))))</f>
        <v/>
      </c>
      <c r="AK883" s="28" t="str">
        <f aca="false">IF($L883="","",IF(MATCH($L883,$L$2:$L$3000,0)&lt;&gt;ROW()-1,"",COUNT($AK$1:$AK882)+1))</f>
        <v/>
      </c>
      <c r="AL883" s="28" t="str">
        <f aca="false">IF($G883="","",IF(MATCH($G883,$G$2:$G$3000,0)&lt;&gt;ROW()-1,"",COUNT($AL$1:$AL882)+1))</f>
        <v/>
      </c>
      <c r="AM883" s="28" t="str">
        <f aca="false">IF($H883="","",IF(MATCH($H883,$H$2:$H$3000,0)&lt;&gt;ROW()-1,"",COUNT($AM$1:$AM882)+1))</f>
        <v/>
      </c>
      <c r="AN883" s="28" t="str">
        <f aca="false">IF($I883="","",IF(MATCH($I883,$I$2:$I$3000,0)&lt;&gt;ROW()-1,"",COUNT($AN$1:$AN882)+1))</f>
        <v/>
      </c>
      <c r="AO883" s="28" t="str">
        <f aca="false">IF($Q883="","",IF(MATCH($Q883,$Q$2:$Q$3000,0)&lt;&gt;ROW()-1,"",COUNT($AO$1:$AO882)+1))</f>
        <v/>
      </c>
    </row>
    <row r="884" customFormat="false" ht="12.75" hidden="false" customHeight="true" outlineLevel="0" collapsed="false">
      <c r="W884" s="24" t="n">
        <f aca="false">IF($F884="",0,IFERROR(IF(ISNUMBER($F884),INT($F884),DATE(VALUE(MID(SUBSTITUTE(LEFT($F884,FIND(" ",$F884&amp;" ")-1),"/",REPT(" ",20)),41,20)),VALUE(LEFT(SUBSTITUTE(LEFT($F884,FIND(" ",$F884&amp;" ")-1),"/",REPT(" ",20)),20)),VALUE(MID(SUBSTITUTE(LEFT($F884,FIND(" ",$F884&amp;" ")-1),"/",REPT(" ",20)),21,20)))),0))</f>
        <v>0</v>
      </c>
      <c r="X884" s="25" t="str">
        <f aca="false">IF(ISNUMBER($N884),$N884*Validation!$B$5,"")</f>
        <v/>
      </c>
      <c r="Y884" s="26" t="str">
        <f aca="false">IF($A884="","",SUBSTITUTE(SUBSTITUTE(SUBSTITUTE(SUBSTITUTE(SUBSTITUTE(SUBSTITUTE(SUBSTITUTE(UPPER(TRIM($A884)),"Á","A"),"É","E"),"Í","I"),"Ó","O"),"Ú","U"),"Ñ","N"),"Ü","U"))</f>
        <v/>
      </c>
      <c r="Z884" s="26" t="str">
        <f aca="false">IF($Y884="","",LEFT($Y884,1)&amp;" "&amp;TRIM(RIGHT(SUBSTITUTE($Y884," ",REPT(" ",50)),50)))</f>
        <v/>
      </c>
      <c r="AA884" s="27" t="str">
        <f aca="false">IF($AF884="","",IF(COUNTIF(Validation!$U$19:$U$178,$AF884)&gt;0,"OK","NO MATCH"))</f>
        <v/>
      </c>
      <c r="AB884" s="27" t="str">
        <f aca="false">IF($W884=0,"",IF(AND($W884&gt;=Validation!$B$3,$W884&lt;=Validation!$C$3),"Yes","No"))</f>
        <v/>
      </c>
      <c r="AC884" s="26" t="str">
        <f aca="false">IF($A884="","",$AF884&amp;"|"&amp;TEXT($W884,"yyyy-mm-dd")&amp;"|"&amp;$J884&amp;"|"&amp;$N884)</f>
        <v/>
      </c>
      <c r="AD884" s="27" t="str">
        <f aca="false">IF($AC884="","",IF(COUNTIF($AC$2:$AC$3000,$AC884)&gt;1,"REVIEW","OK"))</f>
        <v/>
      </c>
      <c r="AE884" s="27" t="str">
        <f aca="false">IF(OR($W884=0,$O884=""),"",IF(IFERROR(IF(ISNUMBER($O884),INT($O884),DATE(VALUE(MID(SUBSTITUTE(LEFT($O884,FIND(" ",$O884&amp;" ")-1),"/",REPT(" ",20)),41,20)),VALUE(LEFT(SUBSTITUTE(LEFT($O884,FIND(" ",$O884&amp;" ")-1),"/",REPT(" ",20)),20)),VALUE(MID(SUBSTITUTE(LEFT($O884,FIND(" ",$O884&amp;" ")-1),"/",REPT(" ",20)),21,20)))),0)&gt;$W884,"Late","Same day"))</f>
        <v/>
      </c>
      <c r="AF884" s="26" t="str">
        <f aca="false">IF($A884="","",IFERROR(INDEX(Validation!$C$193:$C$217,MATCH($A884,Validation!$A$193:$A$217,0)),IF(COUNTIF(Validation!$U$19:$U$178,$Z884)&gt;0,$Z884,IF(COUNTIF(Validation!$S$19:$S$178,$AI884)=1,INDEX(Validation!$U$19:$U$178,MATCH($AI884,Validation!$S$19:$S$178,0)),$Z884))))</f>
        <v/>
      </c>
      <c r="AG884" s="27" t="str">
        <f aca="false">IF(COUNTA($A884:$U884)=0,"",IF($A884="","No name",IF($F884="","No date",IF($W884=0,"Date ilegible",IF(NOT(ISNUMBER($N884)),"Hours no numéricas",IF($AA884="NO MATCH","Person no identificada","OK"))))))</f>
        <v/>
      </c>
      <c r="AH884" s="27" t="str">
        <f aca="false">IF($W884=0,"No date",IF($W884&lt;Validation!$B$3,"Before period",IF($W884&gt;Validation!$C$3,"After period","In period")))</f>
        <v>No date</v>
      </c>
      <c r="AI884" s="26" t="str">
        <f aca="false">IF($Y884="","",TRIM(RIGHT(SUBSTITUTE($Y884," ",REPT(" ",50)),50)))</f>
        <v/>
      </c>
      <c r="AJ884" s="27" t="str">
        <f aca="false">IF($A884="","",IF(NOT(ISERROR(MATCH($A884,Validation!$A$193:$A$217,0))),"Manual mapping",IF(COUNTIF(Validation!$U$19:$U$178,$Z884)&gt;0,"Direct",IF(COUNTIF(Validation!$S$19:$S$178,$AI884)=1,"By surname","Unresolved"))))</f>
        <v/>
      </c>
      <c r="AK884" s="28" t="str">
        <f aca="false">IF($L884="","",IF(MATCH($L884,$L$2:$L$3000,0)&lt;&gt;ROW()-1,"",COUNT($AK$1:$AK883)+1))</f>
        <v/>
      </c>
      <c r="AL884" s="28" t="str">
        <f aca="false">IF($G884="","",IF(MATCH($G884,$G$2:$G$3000,0)&lt;&gt;ROW()-1,"",COUNT($AL$1:$AL883)+1))</f>
        <v/>
      </c>
      <c r="AM884" s="28" t="str">
        <f aca="false">IF($H884="","",IF(MATCH($H884,$H$2:$H$3000,0)&lt;&gt;ROW()-1,"",COUNT($AM$1:$AM883)+1))</f>
        <v/>
      </c>
      <c r="AN884" s="28" t="str">
        <f aca="false">IF($I884="","",IF(MATCH($I884,$I$2:$I$3000,0)&lt;&gt;ROW()-1,"",COUNT($AN$1:$AN883)+1))</f>
        <v/>
      </c>
      <c r="AO884" s="28" t="str">
        <f aca="false">IF($Q884="","",IF(MATCH($Q884,$Q$2:$Q$3000,0)&lt;&gt;ROW()-1,"",COUNT($AO$1:$AO883)+1))</f>
        <v/>
      </c>
    </row>
    <row r="885" customFormat="false" ht="12.75" hidden="false" customHeight="true" outlineLevel="0" collapsed="false">
      <c r="W885" s="24" t="n">
        <f aca="false">IF($F885="",0,IFERROR(IF(ISNUMBER($F885),INT($F885),DATE(VALUE(MID(SUBSTITUTE(LEFT($F885,FIND(" ",$F885&amp;" ")-1),"/",REPT(" ",20)),41,20)),VALUE(LEFT(SUBSTITUTE(LEFT($F885,FIND(" ",$F885&amp;" ")-1),"/",REPT(" ",20)),20)),VALUE(MID(SUBSTITUTE(LEFT($F885,FIND(" ",$F885&amp;" ")-1),"/",REPT(" ",20)),21,20)))),0))</f>
        <v>0</v>
      </c>
      <c r="X885" s="25" t="str">
        <f aca="false">IF(ISNUMBER($N885),$N885*Validation!$B$5,"")</f>
        <v/>
      </c>
      <c r="Y885" s="26" t="str">
        <f aca="false">IF($A885="","",SUBSTITUTE(SUBSTITUTE(SUBSTITUTE(SUBSTITUTE(SUBSTITUTE(SUBSTITUTE(SUBSTITUTE(UPPER(TRIM($A885)),"Á","A"),"É","E"),"Í","I"),"Ó","O"),"Ú","U"),"Ñ","N"),"Ü","U"))</f>
        <v/>
      </c>
      <c r="Z885" s="26" t="str">
        <f aca="false">IF($Y885="","",LEFT($Y885,1)&amp;" "&amp;TRIM(RIGHT(SUBSTITUTE($Y885," ",REPT(" ",50)),50)))</f>
        <v/>
      </c>
      <c r="AA885" s="27" t="str">
        <f aca="false">IF($AF885="","",IF(COUNTIF(Validation!$U$19:$U$178,$AF885)&gt;0,"OK","NO MATCH"))</f>
        <v/>
      </c>
      <c r="AB885" s="27" t="str">
        <f aca="false">IF($W885=0,"",IF(AND($W885&gt;=Validation!$B$3,$W885&lt;=Validation!$C$3),"Yes","No"))</f>
        <v/>
      </c>
      <c r="AC885" s="26" t="str">
        <f aca="false">IF($A885="","",$AF885&amp;"|"&amp;TEXT($W885,"yyyy-mm-dd")&amp;"|"&amp;$J885&amp;"|"&amp;$N885)</f>
        <v/>
      </c>
      <c r="AD885" s="27" t="str">
        <f aca="false">IF($AC885="","",IF(COUNTIF($AC$2:$AC$3000,$AC885)&gt;1,"REVIEW","OK"))</f>
        <v/>
      </c>
      <c r="AE885" s="27" t="str">
        <f aca="false">IF(OR($W885=0,$O885=""),"",IF(IFERROR(IF(ISNUMBER($O885),INT($O885),DATE(VALUE(MID(SUBSTITUTE(LEFT($O885,FIND(" ",$O885&amp;" ")-1),"/",REPT(" ",20)),41,20)),VALUE(LEFT(SUBSTITUTE(LEFT($O885,FIND(" ",$O885&amp;" ")-1),"/",REPT(" ",20)),20)),VALUE(MID(SUBSTITUTE(LEFT($O885,FIND(" ",$O885&amp;" ")-1),"/",REPT(" ",20)),21,20)))),0)&gt;$W885,"Late","Same day"))</f>
        <v/>
      </c>
      <c r="AF885" s="26" t="str">
        <f aca="false">IF($A885="","",IFERROR(INDEX(Validation!$C$193:$C$217,MATCH($A885,Validation!$A$193:$A$217,0)),IF(COUNTIF(Validation!$U$19:$U$178,$Z885)&gt;0,$Z885,IF(COUNTIF(Validation!$S$19:$S$178,$AI885)=1,INDEX(Validation!$U$19:$U$178,MATCH($AI885,Validation!$S$19:$S$178,0)),$Z885))))</f>
        <v/>
      </c>
      <c r="AG885" s="27" t="str">
        <f aca="false">IF(COUNTA($A885:$U885)=0,"",IF($A885="","No name",IF($F885="","No date",IF($W885=0,"Date ilegible",IF(NOT(ISNUMBER($N885)),"Hours no numéricas",IF($AA885="NO MATCH","Person no identificada","OK"))))))</f>
        <v/>
      </c>
      <c r="AH885" s="27" t="str">
        <f aca="false">IF($W885=0,"No date",IF($W885&lt;Validation!$B$3,"Before period",IF($W885&gt;Validation!$C$3,"After period","In period")))</f>
        <v>No date</v>
      </c>
      <c r="AI885" s="26" t="str">
        <f aca="false">IF($Y885="","",TRIM(RIGHT(SUBSTITUTE($Y885," ",REPT(" ",50)),50)))</f>
        <v/>
      </c>
      <c r="AJ885" s="27" t="str">
        <f aca="false">IF($A885="","",IF(NOT(ISERROR(MATCH($A885,Validation!$A$193:$A$217,0))),"Manual mapping",IF(COUNTIF(Validation!$U$19:$U$178,$Z885)&gt;0,"Direct",IF(COUNTIF(Validation!$S$19:$S$178,$AI885)=1,"By surname","Unresolved"))))</f>
        <v/>
      </c>
      <c r="AK885" s="28" t="str">
        <f aca="false">IF($L885="","",IF(MATCH($L885,$L$2:$L$3000,0)&lt;&gt;ROW()-1,"",COUNT($AK$1:$AK884)+1))</f>
        <v/>
      </c>
      <c r="AL885" s="28" t="str">
        <f aca="false">IF($G885="","",IF(MATCH($G885,$G$2:$G$3000,0)&lt;&gt;ROW()-1,"",COUNT($AL$1:$AL884)+1))</f>
        <v/>
      </c>
      <c r="AM885" s="28" t="str">
        <f aca="false">IF($H885="","",IF(MATCH($H885,$H$2:$H$3000,0)&lt;&gt;ROW()-1,"",COUNT($AM$1:$AM884)+1))</f>
        <v/>
      </c>
      <c r="AN885" s="28" t="str">
        <f aca="false">IF($I885="","",IF(MATCH($I885,$I$2:$I$3000,0)&lt;&gt;ROW()-1,"",COUNT($AN$1:$AN884)+1))</f>
        <v/>
      </c>
      <c r="AO885" s="28" t="str">
        <f aca="false">IF($Q885="","",IF(MATCH($Q885,$Q$2:$Q$3000,0)&lt;&gt;ROW()-1,"",COUNT($AO$1:$AO884)+1))</f>
        <v/>
      </c>
    </row>
    <row r="886" customFormat="false" ht="12.75" hidden="false" customHeight="true" outlineLevel="0" collapsed="false">
      <c r="W886" s="24" t="n">
        <f aca="false">IF($F886="",0,IFERROR(IF(ISNUMBER($F886),INT($F886),DATE(VALUE(MID(SUBSTITUTE(LEFT($F886,FIND(" ",$F886&amp;" ")-1),"/",REPT(" ",20)),41,20)),VALUE(LEFT(SUBSTITUTE(LEFT($F886,FIND(" ",$F886&amp;" ")-1),"/",REPT(" ",20)),20)),VALUE(MID(SUBSTITUTE(LEFT($F886,FIND(" ",$F886&amp;" ")-1),"/",REPT(" ",20)),21,20)))),0))</f>
        <v>0</v>
      </c>
      <c r="X886" s="25" t="str">
        <f aca="false">IF(ISNUMBER($N886),$N886*Validation!$B$5,"")</f>
        <v/>
      </c>
      <c r="Y886" s="26" t="str">
        <f aca="false">IF($A886="","",SUBSTITUTE(SUBSTITUTE(SUBSTITUTE(SUBSTITUTE(SUBSTITUTE(SUBSTITUTE(SUBSTITUTE(UPPER(TRIM($A886)),"Á","A"),"É","E"),"Í","I"),"Ó","O"),"Ú","U"),"Ñ","N"),"Ü","U"))</f>
        <v/>
      </c>
      <c r="Z886" s="26" t="str">
        <f aca="false">IF($Y886="","",LEFT($Y886,1)&amp;" "&amp;TRIM(RIGHT(SUBSTITUTE($Y886," ",REPT(" ",50)),50)))</f>
        <v/>
      </c>
      <c r="AA886" s="27" t="str">
        <f aca="false">IF($AF886="","",IF(COUNTIF(Validation!$U$19:$U$178,$AF886)&gt;0,"OK","NO MATCH"))</f>
        <v/>
      </c>
      <c r="AB886" s="27" t="str">
        <f aca="false">IF($W886=0,"",IF(AND($W886&gt;=Validation!$B$3,$W886&lt;=Validation!$C$3),"Yes","No"))</f>
        <v/>
      </c>
      <c r="AC886" s="26" t="str">
        <f aca="false">IF($A886="","",$AF886&amp;"|"&amp;TEXT($W886,"yyyy-mm-dd")&amp;"|"&amp;$J886&amp;"|"&amp;$N886)</f>
        <v/>
      </c>
      <c r="AD886" s="27" t="str">
        <f aca="false">IF($AC886="","",IF(COUNTIF($AC$2:$AC$3000,$AC886)&gt;1,"REVIEW","OK"))</f>
        <v/>
      </c>
      <c r="AE886" s="27" t="str">
        <f aca="false">IF(OR($W886=0,$O886=""),"",IF(IFERROR(IF(ISNUMBER($O886),INT($O886),DATE(VALUE(MID(SUBSTITUTE(LEFT($O886,FIND(" ",$O886&amp;" ")-1),"/",REPT(" ",20)),41,20)),VALUE(LEFT(SUBSTITUTE(LEFT($O886,FIND(" ",$O886&amp;" ")-1),"/",REPT(" ",20)),20)),VALUE(MID(SUBSTITUTE(LEFT($O886,FIND(" ",$O886&amp;" ")-1),"/",REPT(" ",20)),21,20)))),0)&gt;$W886,"Late","Same day"))</f>
        <v/>
      </c>
      <c r="AF886" s="26" t="str">
        <f aca="false">IF($A886="","",IFERROR(INDEX(Validation!$C$193:$C$217,MATCH($A886,Validation!$A$193:$A$217,0)),IF(COUNTIF(Validation!$U$19:$U$178,$Z886)&gt;0,$Z886,IF(COUNTIF(Validation!$S$19:$S$178,$AI886)=1,INDEX(Validation!$U$19:$U$178,MATCH($AI886,Validation!$S$19:$S$178,0)),$Z886))))</f>
        <v/>
      </c>
      <c r="AG886" s="27" t="str">
        <f aca="false">IF(COUNTA($A886:$U886)=0,"",IF($A886="","No name",IF($F886="","No date",IF($W886=0,"Date ilegible",IF(NOT(ISNUMBER($N886)),"Hours no numéricas",IF($AA886="NO MATCH","Person no identificada","OK"))))))</f>
        <v/>
      </c>
      <c r="AH886" s="27" t="str">
        <f aca="false">IF($W886=0,"No date",IF($W886&lt;Validation!$B$3,"Before period",IF($W886&gt;Validation!$C$3,"After period","In period")))</f>
        <v>No date</v>
      </c>
      <c r="AI886" s="26" t="str">
        <f aca="false">IF($Y886="","",TRIM(RIGHT(SUBSTITUTE($Y886," ",REPT(" ",50)),50)))</f>
        <v/>
      </c>
      <c r="AJ886" s="27" t="str">
        <f aca="false">IF($A886="","",IF(NOT(ISERROR(MATCH($A886,Validation!$A$193:$A$217,0))),"Manual mapping",IF(COUNTIF(Validation!$U$19:$U$178,$Z886)&gt;0,"Direct",IF(COUNTIF(Validation!$S$19:$S$178,$AI886)=1,"By surname","Unresolved"))))</f>
        <v/>
      </c>
      <c r="AK886" s="28" t="str">
        <f aca="false">IF($L886="","",IF(MATCH($L886,$L$2:$L$3000,0)&lt;&gt;ROW()-1,"",COUNT($AK$1:$AK885)+1))</f>
        <v/>
      </c>
      <c r="AL886" s="28" t="str">
        <f aca="false">IF($G886="","",IF(MATCH($G886,$G$2:$G$3000,0)&lt;&gt;ROW()-1,"",COUNT($AL$1:$AL885)+1))</f>
        <v/>
      </c>
      <c r="AM886" s="28" t="str">
        <f aca="false">IF($H886="","",IF(MATCH($H886,$H$2:$H$3000,0)&lt;&gt;ROW()-1,"",COUNT($AM$1:$AM885)+1))</f>
        <v/>
      </c>
      <c r="AN886" s="28" t="str">
        <f aca="false">IF($I886="","",IF(MATCH($I886,$I$2:$I$3000,0)&lt;&gt;ROW()-1,"",COUNT($AN$1:$AN885)+1))</f>
        <v/>
      </c>
      <c r="AO886" s="28" t="str">
        <f aca="false">IF($Q886="","",IF(MATCH($Q886,$Q$2:$Q$3000,0)&lt;&gt;ROW()-1,"",COUNT($AO$1:$AO885)+1))</f>
        <v/>
      </c>
    </row>
    <row r="887" customFormat="false" ht="12.75" hidden="false" customHeight="true" outlineLevel="0" collapsed="false">
      <c r="W887" s="24" t="n">
        <f aca="false">IF($F887="",0,IFERROR(IF(ISNUMBER($F887),INT($F887),DATE(VALUE(MID(SUBSTITUTE(LEFT($F887,FIND(" ",$F887&amp;" ")-1),"/",REPT(" ",20)),41,20)),VALUE(LEFT(SUBSTITUTE(LEFT($F887,FIND(" ",$F887&amp;" ")-1),"/",REPT(" ",20)),20)),VALUE(MID(SUBSTITUTE(LEFT($F887,FIND(" ",$F887&amp;" ")-1),"/",REPT(" ",20)),21,20)))),0))</f>
        <v>0</v>
      </c>
      <c r="X887" s="25" t="str">
        <f aca="false">IF(ISNUMBER($N887),$N887*Validation!$B$5,"")</f>
        <v/>
      </c>
      <c r="Y887" s="26" t="str">
        <f aca="false">IF($A887="","",SUBSTITUTE(SUBSTITUTE(SUBSTITUTE(SUBSTITUTE(SUBSTITUTE(SUBSTITUTE(SUBSTITUTE(UPPER(TRIM($A887)),"Á","A"),"É","E"),"Í","I"),"Ó","O"),"Ú","U"),"Ñ","N"),"Ü","U"))</f>
        <v/>
      </c>
      <c r="Z887" s="26" t="str">
        <f aca="false">IF($Y887="","",LEFT($Y887,1)&amp;" "&amp;TRIM(RIGHT(SUBSTITUTE($Y887," ",REPT(" ",50)),50)))</f>
        <v/>
      </c>
      <c r="AA887" s="27" t="str">
        <f aca="false">IF($AF887="","",IF(COUNTIF(Validation!$U$19:$U$178,$AF887)&gt;0,"OK","NO MATCH"))</f>
        <v/>
      </c>
      <c r="AB887" s="27" t="str">
        <f aca="false">IF($W887=0,"",IF(AND($W887&gt;=Validation!$B$3,$W887&lt;=Validation!$C$3),"Yes","No"))</f>
        <v/>
      </c>
      <c r="AC887" s="26" t="str">
        <f aca="false">IF($A887="","",$AF887&amp;"|"&amp;TEXT($W887,"yyyy-mm-dd")&amp;"|"&amp;$J887&amp;"|"&amp;$N887)</f>
        <v/>
      </c>
      <c r="AD887" s="27" t="str">
        <f aca="false">IF($AC887="","",IF(COUNTIF($AC$2:$AC$3000,$AC887)&gt;1,"REVIEW","OK"))</f>
        <v/>
      </c>
      <c r="AE887" s="27" t="str">
        <f aca="false">IF(OR($W887=0,$O887=""),"",IF(IFERROR(IF(ISNUMBER($O887),INT($O887),DATE(VALUE(MID(SUBSTITUTE(LEFT($O887,FIND(" ",$O887&amp;" ")-1),"/",REPT(" ",20)),41,20)),VALUE(LEFT(SUBSTITUTE(LEFT($O887,FIND(" ",$O887&amp;" ")-1),"/",REPT(" ",20)),20)),VALUE(MID(SUBSTITUTE(LEFT($O887,FIND(" ",$O887&amp;" ")-1),"/",REPT(" ",20)),21,20)))),0)&gt;$W887,"Late","Same day"))</f>
        <v/>
      </c>
      <c r="AF887" s="26" t="str">
        <f aca="false">IF($A887="","",IFERROR(INDEX(Validation!$C$193:$C$217,MATCH($A887,Validation!$A$193:$A$217,0)),IF(COUNTIF(Validation!$U$19:$U$178,$Z887)&gt;0,$Z887,IF(COUNTIF(Validation!$S$19:$S$178,$AI887)=1,INDEX(Validation!$U$19:$U$178,MATCH($AI887,Validation!$S$19:$S$178,0)),$Z887))))</f>
        <v/>
      </c>
      <c r="AG887" s="27" t="str">
        <f aca="false">IF(COUNTA($A887:$U887)=0,"",IF($A887="","No name",IF($F887="","No date",IF($W887=0,"Date ilegible",IF(NOT(ISNUMBER($N887)),"Hours no numéricas",IF($AA887="NO MATCH","Person no identificada","OK"))))))</f>
        <v/>
      </c>
      <c r="AH887" s="27" t="str">
        <f aca="false">IF($W887=0,"No date",IF($W887&lt;Validation!$B$3,"Before period",IF($W887&gt;Validation!$C$3,"After period","In period")))</f>
        <v>No date</v>
      </c>
      <c r="AI887" s="26" t="str">
        <f aca="false">IF($Y887="","",TRIM(RIGHT(SUBSTITUTE($Y887," ",REPT(" ",50)),50)))</f>
        <v/>
      </c>
      <c r="AJ887" s="27" t="str">
        <f aca="false">IF($A887="","",IF(NOT(ISERROR(MATCH($A887,Validation!$A$193:$A$217,0))),"Manual mapping",IF(COUNTIF(Validation!$U$19:$U$178,$Z887)&gt;0,"Direct",IF(COUNTIF(Validation!$S$19:$S$178,$AI887)=1,"By surname","Unresolved"))))</f>
        <v/>
      </c>
      <c r="AK887" s="28" t="str">
        <f aca="false">IF($L887="","",IF(MATCH($L887,$L$2:$L$3000,0)&lt;&gt;ROW()-1,"",COUNT($AK$1:$AK886)+1))</f>
        <v/>
      </c>
      <c r="AL887" s="28" t="str">
        <f aca="false">IF($G887="","",IF(MATCH($G887,$G$2:$G$3000,0)&lt;&gt;ROW()-1,"",COUNT($AL$1:$AL886)+1))</f>
        <v/>
      </c>
      <c r="AM887" s="28" t="str">
        <f aca="false">IF($H887="","",IF(MATCH($H887,$H$2:$H$3000,0)&lt;&gt;ROW()-1,"",COUNT($AM$1:$AM886)+1))</f>
        <v/>
      </c>
      <c r="AN887" s="28" t="str">
        <f aca="false">IF($I887="","",IF(MATCH($I887,$I$2:$I$3000,0)&lt;&gt;ROW()-1,"",COUNT($AN$1:$AN886)+1))</f>
        <v/>
      </c>
      <c r="AO887" s="28" t="str">
        <f aca="false">IF($Q887="","",IF(MATCH($Q887,$Q$2:$Q$3000,0)&lt;&gt;ROW()-1,"",COUNT($AO$1:$AO886)+1))</f>
        <v/>
      </c>
    </row>
    <row r="888" customFormat="false" ht="12.75" hidden="false" customHeight="true" outlineLevel="0" collapsed="false">
      <c r="W888" s="24" t="n">
        <f aca="false">IF($F888="",0,IFERROR(IF(ISNUMBER($F888),INT($F888),DATE(VALUE(MID(SUBSTITUTE(LEFT($F888,FIND(" ",$F888&amp;" ")-1),"/",REPT(" ",20)),41,20)),VALUE(LEFT(SUBSTITUTE(LEFT($F888,FIND(" ",$F888&amp;" ")-1),"/",REPT(" ",20)),20)),VALUE(MID(SUBSTITUTE(LEFT($F888,FIND(" ",$F888&amp;" ")-1),"/",REPT(" ",20)),21,20)))),0))</f>
        <v>0</v>
      </c>
      <c r="X888" s="25" t="str">
        <f aca="false">IF(ISNUMBER($N888),$N888*Validation!$B$5,"")</f>
        <v/>
      </c>
      <c r="Y888" s="26" t="str">
        <f aca="false">IF($A888="","",SUBSTITUTE(SUBSTITUTE(SUBSTITUTE(SUBSTITUTE(SUBSTITUTE(SUBSTITUTE(SUBSTITUTE(UPPER(TRIM($A888)),"Á","A"),"É","E"),"Í","I"),"Ó","O"),"Ú","U"),"Ñ","N"),"Ü","U"))</f>
        <v/>
      </c>
      <c r="Z888" s="26" t="str">
        <f aca="false">IF($Y888="","",LEFT($Y888,1)&amp;" "&amp;TRIM(RIGHT(SUBSTITUTE($Y888," ",REPT(" ",50)),50)))</f>
        <v/>
      </c>
      <c r="AA888" s="27" t="str">
        <f aca="false">IF($AF888="","",IF(COUNTIF(Validation!$U$19:$U$178,$AF888)&gt;0,"OK","NO MATCH"))</f>
        <v/>
      </c>
      <c r="AB888" s="27" t="str">
        <f aca="false">IF($W888=0,"",IF(AND($W888&gt;=Validation!$B$3,$W888&lt;=Validation!$C$3),"Yes","No"))</f>
        <v/>
      </c>
      <c r="AC888" s="26" t="str">
        <f aca="false">IF($A888="","",$AF888&amp;"|"&amp;TEXT($W888,"yyyy-mm-dd")&amp;"|"&amp;$J888&amp;"|"&amp;$N888)</f>
        <v/>
      </c>
      <c r="AD888" s="27" t="str">
        <f aca="false">IF($AC888="","",IF(COUNTIF($AC$2:$AC$3000,$AC888)&gt;1,"REVIEW","OK"))</f>
        <v/>
      </c>
      <c r="AE888" s="27" t="str">
        <f aca="false">IF(OR($W888=0,$O888=""),"",IF(IFERROR(IF(ISNUMBER($O888),INT($O888),DATE(VALUE(MID(SUBSTITUTE(LEFT($O888,FIND(" ",$O888&amp;" ")-1),"/",REPT(" ",20)),41,20)),VALUE(LEFT(SUBSTITUTE(LEFT($O888,FIND(" ",$O888&amp;" ")-1),"/",REPT(" ",20)),20)),VALUE(MID(SUBSTITUTE(LEFT($O888,FIND(" ",$O888&amp;" ")-1),"/",REPT(" ",20)),21,20)))),0)&gt;$W888,"Late","Same day"))</f>
        <v/>
      </c>
      <c r="AF888" s="26" t="str">
        <f aca="false">IF($A888="","",IFERROR(INDEX(Validation!$C$193:$C$217,MATCH($A888,Validation!$A$193:$A$217,0)),IF(COUNTIF(Validation!$U$19:$U$178,$Z888)&gt;0,$Z888,IF(COUNTIF(Validation!$S$19:$S$178,$AI888)=1,INDEX(Validation!$U$19:$U$178,MATCH($AI888,Validation!$S$19:$S$178,0)),$Z888))))</f>
        <v/>
      </c>
      <c r="AG888" s="27" t="str">
        <f aca="false">IF(COUNTA($A888:$U888)=0,"",IF($A888="","No name",IF($F888="","No date",IF($W888=0,"Date ilegible",IF(NOT(ISNUMBER($N888)),"Hours no numéricas",IF($AA888="NO MATCH","Person no identificada","OK"))))))</f>
        <v/>
      </c>
      <c r="AH888" s="27" t="str">
        <f aca="false">IF($W888=0,"No date",IF($W888&lt;Validation!$B$3,"Before period",IF($W888&gt;Validation!$C$3,"After period","In period")))</f>
        <v>No date</v>
      </c>
      <c r="AI888" s="26" t="str">
        <f aca="false">IF($Y888="","",TRIM(RIGHT(SUBSTITUTE($Y888," ",REPT(" ",50)),50)))</f>
        <v/>
      </c>
      <c r="AJ888" s="27" t="str">
        <f aca="false">IF($A888="","",IF(NOT(ISERROR(MATCH($A888,Validation!$A$193:$A$217,0))),"Manual mapping",IF(COUNTIF(Validation!$U$19:$U$178,$Z888)&gt;0,"Direct",IF(COUNTIF(Validation!$S$19:$S$178,$AI888)=1,"By surname","Unresolved"))))</f>
        <v/>
      </c>
      <c r="AK888" s="28" t="str">
        <f aca="false">IF($L888="","",IF(MATCH($L888,$L$2:$L$3000,0)&lt;&gt;ROW()-1,"",COUNT($AK$1:$AK887)+1))</f>
        <v/>
      </c>
      <c r="AL888" s="28" t="str">
        <f aca="false">IF($G888="","",IF(MATCH($G888,$G$2:$G$3000,0)&lt;&gt;ROW()-1,"",COUNT($AL$1:$AL887)+1))</f>
        <v/>
      </c>
      <c r="AM888" s="28" t="str">
        <f aca="false">IF($H888="","",IF(MATCH($H888,$H$2:$H$3000,0)&lt;&gt;ROW()-1,"",COUNT($AM$1:$AM887)+1))</f>
        <v/>
      </c>
      <c r="AN888" s="28" t="str">
        <f aca="false">IF($I888="","",IF(MATCH($I888,$I$2:$I$3000,0)&lt;&gt;ROW()-1,"",COUNT($AN$1:$AN887)+1))</f>
        <v/>
      </c>
      <c r="AO888" s="28" t="str">
        <f aca="false">IF($Q888="","",IF(MATCH($Q888,$Q$2:$Q$3000,0)&lt;&gt;ROW()-1,"",COUNT($AO$1:$AO887)+1))</f>
        <v/>
      </c>
    </row>
    <row r="889" customFormat="false" ht="12.75" hidden="false" customHeight="true" outlineLevel="0" collapsed="false">
      <c r="W889" s="24" t="n">
        <f aca="false">IF($F889="",0,IFERROR(IF(ISNUMBER($F889),INT($F889),DATE(VALUE(MID(SUBSTITUTE(LEFT($F889,FIND(" ",$F889&amp;" ")-1),"/",REPT(" ",20)),41,20)),VALUE(LEFT(SUBSTITUTE(LEFT($F889,FIND(" ",$F889&amp;" ")-1),"/",REPT(" ",20)),20)),VALUE(MID(SUBSTITUTE(LEFT($F889,FIND(" ",$F889&amp;" ")-1),"/",REPT(" ",20)),21,20)))),0))</f>
        <v>0</v>
      </c>
      <c r="X889" s="25" t="str">
        <f aca="false">IF(ISNUMBER($N889),$N889*Validation!$B$5,"")</f>
        <v/>
      </c>
      <c r="Y889" s="26" t="str">
        <f aca="false">IF($A889="","",SUBSTITUTE(SUBSTITUTE(SUBSTITUTE(SUBSTITUTE(SUBSTITUTE(SUBSTITUTE(SUBSTITUTE(UPPER(TRIM($A889)),"Á","A"),"É","E"),"Í","I"),"Ó","O"),"Ú","U"),"Ñ","N"),"Ü","U"))</f>
        <v/>
      </c>
      <c r="Z889" s="26" t="str">
        <f aca="false">IF($Y889="","",LEFT($Y889,1)&amp;" "&amp;TRIM(RIGHT(SUBSTITUTE($Y889," ",REPT(" ",50)),50)))</f>
        <v/>
      </c>
      <c r="AA889" s="27" t="str">
        <f aca="false">IF($AF889="","",IF(COUNTIF(Validation!$U$19:$U$178,$AF889)&gt;0,"OK","NO MATCH"))</f>
        <v/>
      </c>
      <c r="AB889" s="27" t="str">
        <f aca="false">IF($W889=0,"",IF(AND($W889&gt;=Validation!$B$3,$W889&lt;=Validation!$C$3),"Yes","No"))</f>
        <v/>
      </c>
      <c r="AC889" s="26" t="str">
        <f aca="false">IF($A889="","",$AF889&amp;"|"&amp;TEXT($W889,"yyyy-mm-dd")&amp;"|"&amp;$J889&amp;"|"&amp;$N889)</f>
        <v/>
      </c>
      <c r="AD889" s="27" t="str">
        <f aca="false">IF($AC889="","",IF(COUNTIF($AC$2:$AC$3000,$AC889)&gt;1,"REVIEW","OK"))</f>
        <v/>
      </c>
      <c r="AE889" s="27" t="str">
        <f aca="false">IF(OR($W889=0,$O889=""),"",IF(IFERROR(IF(ISNUMBER($O889),INT($O889),DATE(VALUE(MID(SUBSTITUTE(LEFT($O889,FIND(" ",$O889&amp;" ")-1),"/",REPT(" ",20)),41,20)),VALUE(LEFT(SUBSTITUTE(LEFT($O889,FIND(" ",$O889&amp;" ")-1),"/",REPT(" ",20)),20)),VALUE(MID(SUBSTITUTE(LEFT($O889,FIND(" ",$O889&amp;" ")-1),"/",REPT(" ",20)),21,20)))),0)&gt;$W889,"Late","Same day"))</f>
        <v/>
      </c>
      <c r="AF889" s="26" t="str">
        <f aca="false">IF($A889="","",IFERROR(INDEX(Validation!$C$193:$C$217,MATCH($A889,Validation!$A$193:$A$217,0)),IF(COUNTIF(Validation!$U$19:$U$178,$Z889)&gt;0,$Z889,IF(COUNTIF(Validation!$S$19:$S$178,$AI889)=1,INDEX(Validation!$U$19:$U$178,MATCH($AI889,Validation!$S$19:$S$178,0)),$Z889))))</f>
        <v/>
      </c>
      <c r="AG889" s="27" t="str">
        <f aca="false">IF(COUNTA($A889:$U889)=0,"",IF($A889="","No name",IF($F889="","No date",IF($W889=0,"Date ilegible",IF(NOT(ISNUMBER($N889)),"Hours no numéricas",IF($AA889="NO MATCH","Person no identificada","OK"))))))</f>
        <v/>
      </c>
      <c r="AH889" s="27" t="str">
        <f aca="false">IF($W889=0,"No date",IF($W889&lt;Validation!$B$3,"Before period",IF($W889&gt;Validation!$C$3,"After period","In period")))</f>
        <v>No date</v>
      </c>
      <c r="AI889" s="26" t="str">
        <f aca="false">IF($Y889="","",TRIM(RIGHT(SUBSTITUTE($Y889," ",REPT(" ",50)),50)))</f>
        <v/>
      </c>
      <c r="AJ889" s="27" t="str">
        <f aca="false">IF($A889="","",IF(NOT(ISERROR(MATCH($A889,Validation!$A$193:$A$217,0))),"Manual mapping",IF(COUNTIF(Validation!$U$19:$U$178,$Z889)&gt;0,"Direct",IF(COUNTIF(Validation!$S$19:$S$178,$AI889)=1,"By surname","Unresolved"))))</f>
        <v/>
      </c>
      <c r="AK889" s="28" t="str">
        <f aca="false">IF($L889="","",IF(MATCH($L889,$L$2:$L$3000,0)&lt;&gt;ROW()-1,"",COUNT($AK$1:$AK888)+1))</f>
        <v/>
      </c>
      <c r="AL889" s="28" t="str">
        <f aca="false">IF($G889="","",IF(MATCH($G889,$G$2:$G$3000,0)&lt;&gt;ROW()-1,"",COUNT($AL$1:$AL888)+1))</f>
        <v/>
      </c>
      <c r="AM889" s="28" t="str">
        <f aca="false">IF($H889="","",IF(MATCH($H889,$H$2:$H$3000,0)&lt;&gt;ROW()-1,"",COUNT($AM$1:$AM888)+1))</f>
        <v/>
      </c>
      <c r="AN889" s="28" t="str">
        <f aca="false">IF($I889="","",IF(MATCH($I889,$I$2:$I$3000,0)&lt;&gt;ROW()-1,"",COUNT($AN$1:$AN888)+1))</f>
        <v/>
      </c>
      <c r="AO889" s="28" t="str">
        <f aca="false">IF($Q889="","",IF(MATCH($Q889,$Q$2:$Q$3000,0)&lt;&gt;ROW()-1,"",COUNT($AO$1:$AO888)+1))</f>
        <v/>
      </c>
    </row>
    <row r="890" customFormat="false" ht="12.75" hidden="false" customHeight="true" outlineLevel="0" collapsed="false">
      <c r="W890" s="24" t="n">
        <f aca="false">IF($F890="",0,IFERROR(IF(ISNUMBER($F890),INT($F890),DATE(VALUE(MID(SUBSTITUTE(LEFT($F890,FIND(" ",$F890&amp;" ")-1),"/",REPT(" ",20)),41,20)),VALUE(LEFT(SUBSTITUTE(LEFT($F890,FIND(" ",$F890&amp;" ")-1),"/",REPT(" ",20)),20)),VALUE(MID(SUBSTITUTE(LEFT($F890,FIND(" ",$F890&amp;" ")-1),"/",REPT(" ",20)),21,20)))),0))</f>
        <v>0</v>
      </c>
      <c r="X890" s="25" t="str">
        <f aca="false">IF(ISNUMBER($N890),$N890*Validation!$B$5,"")</f>
        <v/>
      </c>
      <c r="Y890" s="26" t="str">
        <f aca="false">IF($A890="","",SUBSTITUTE(SUBSTITUTE(SUBSTITUTE(SUBSTITUTE(SUBSTITUTE(SUBSTITUTE(SUBSTITUTE(UPPER(TRIM($A890)),"Á","A"),"É","E"),"Í","I"),"Ó","O"),"Ú","U"),"Ñ","N"),"Ü","U"))</f>
        <v/>
      </c>
      <c r="Z890" s="26" t="str">
        <f aca="false">IF($Y890="","",LEFT($Y890,1)&amp;" "&amp;TRIM(RIGHT(SUBSTITUTE($Y890," ",REPT(" ",50)),50)))</f>
        <v/>
      </c>
      <c r="AA890" s="27" t="str">
        <f aca="false">IF($AF890="","",IF(COUNTIF(Validation!$U$19:$U$178,$AF890)&gt;0,"OK","NO MATCH"))</f>
        <v/>
      </c>
      <c r="AB890" s="27" t="str">
        <f aca="false">IF($W890=0,"",IF(AND($W890&gt;=Validation!$B$3,$W890&lt;=Validation!$C$3),"Yes","No"))</f>
        <v/>
      </c>
      <c r="AC890" s="26" t="str">
        <f aca="false">IF($A890="","",$AF890&amp;"|"&amp;TEXT($W890,"yyyy-mm-dd")&amp;"|"&amp;$J890&amp;"|"&amp;$N890)</f>
        <v/>
      </c>
      <c r="AD890" s="27" t="str">
        <f aca="false">IF($AC890="","",IF(COUNTIF($AC$2:$AC$3000,$AC890)&gt;1,"REVIEW","OK"))</f>
        <v/>
      </c>
      <c r="AE890" s="27" t="str">
        <f aca="false">IF(OR($W890=0,$O890=""),"",IF(IFERROR(IF(ISNUMBER($O890),INT($O890),DATE(VALUE(MID(SUBSTITUTE(LEFT($O890,FIND(" ",$O890&amp;" ")-1),"/",REPT(" ",20)),41,20)),VALUE(LEFT(SUBSTITUTE(LEFT($O890,FIND(" ",$O890&amp;" ")-1),"/",REPT(" ",20)),20)),VALUE(MID(SUBSTITUTE(LEFT($O890,FIND(" ",$O890&amp;" ")-1),"/",REPT(" ",20)),21,20)))),0)&gt;$W890,"Late","Same day"))</f>
        <v/>
      </c>
      <c r="AF890" s="26" t="str">
        <f aca="false">IF($A890="","",IFERROR(INDEX(Validation!$C$193:$C$217,MATCH($A890,Validation!$A$193:$A$217,0)),IF(COUNTIF(Validation!$U$19:$U$178,$Z890)&gt;0,$Z890,IF(COUNTIF(Validation!$S$19:$S$178,$AI890)=1,INDEX(Validation!$U$19:$U$178,MATCH($AI890,Validation!$S$19:$S$178,0)),$Z890))))</f>
        <v/>
      </c>
      <c r="AG890" s="27" t="str">
        <f aca="false">IF(COUNTA($A890:$U890)=0,"",IF($A890="","No name",IF($F890="","No date",IF($W890=0,"Date ilegible",IF(NOT(ISNUMBER($N890)),"Hours no numéricas",IF($AA890="NO MATCH","Person no identificada","OK"))))))</f>
        <v/>
      </c>
      <c r="AH890" s="27" t="str">
        <f aca="false">IF($W890=0,"No date",IF($W890&lt;Validation!$B$3,"Before period",IF($W890&gt;Validation!$C$3,"After period","In period")))</f>
        <v>No date</v>
      </c>
      <c r="AI890" s="26" t="str">
        <f aca="false">IF($Y890="","",TRIM(RIGHT(SUBSTITUTE($Y890," ",REPT(" ",50)),50)))</f>
        <v/>
      </c>
      <c r="AJ890" s="27" t="str">
        <f aca="false">IF($A890="","",IF(NOT(ISERROR(MATCH($A890,Validation!$A$193:$A$217,0))),"Manual mapping",IF(COUNTIF(Validation!$U$19:$U$178,$Z890)&gt;0,"Direct",IF(COUNTIF(Validation!$S$19:$S$178,$AI890)=1,"By surname","Unresolved"))))</f>
        <v/>
      </c>
      <c r="AK890" s="28" t="str">
        <f aca="false">IF($L890="","",IF(MATCH($L890,$L$2:$L$3000,0)&lt;&gt;ROW()-1,"",COUNT($AK$1:$AK889)+1))</f>
        <v/>
      </c>
      <c r="AL890" s="28" t="str">
        <f aca="false">IF($G890="","",IF(MATCH($G890,$G$2:$G$3000,0)&lt;&gt;ROW()-1,"",COUNT($AL$1:$AL889)+1))</f>
        <v/>
      </c>
      <c r="AM890" s="28" t="str">
        <f aca="false">IF($H890="","",IF(MATCH($H890,$H$2:$H$3000,0)&lt;&gt;ROW()-1,"",COUNT($AM$1:$AM889)+1))</f>
        <v/>
      </c>
      <c r="AN890" s="28" t="str">
        <f aca="false">IF($I890="","",IF(MATCH($I890,$I$2:$I$3000,0)&lt;&gt;ROW()-1,"",COUNT($AN$1:$AN889)+1))</f>
        <v/>
      </c>
      <c r="AO890" s="28" t="str">
        <f aca="false">IF($Q890="","",IF(MATCH($Q890,$Q$2:$Q$3000,0)&lt;&gt;ROW()-1,"",COUNT($AO$1:$AO889)+1))</f>
        <v/>
      </c>
    </row>
    <row r="891" customFormat="false" ht="12.75" hidden="false" customHeight="true" outlineLevel="0" collapsed="false">
      <c r="W891" s="24" t="n">
        <f aca="false">IF($F891="",0,IFERROR(IF(ISNUMBER($F891),INT($F891),DATE(VALUE(MID(SUBSTITUTE(LEFT($F891,FIND(" ",$F891&amp;" ")-1),"/",REPT(" ",20)),41,20)),VALUE(LEFT(SUBSTITUTE(LEFT($F891,FIND(" ",$F891&amp;" ")-1),"/",REPT(" ",20)),20)),VALUE(MID(SUBSTITUTE(LEFT($F891,FIND(" ",$F891&amp;" ")-1),"/",REPT(" ",20)),21,20)))),0))</f>
        <v>0</v>
      </c>
      <c r="X891" s="25" t="str">
        <f aca="false">IF(ISNUMBER($N891),$N891*Validation!$B$5,"")</f>
        <v/>
      </c>
      <c r="Y891" s="26" t="str">
        <f aca="false">IF($A891="","",SUBSTITUTE(SUBSTITUTE(SUBSTITUTE(SUBSTITUTE(SUBSTITUTE(SUBSTITUTE(SUBSTITUTE(UPPER(TRIM($A891)),"Á","A"),"É","E"),"Í","I"),"Ó","O"),"Ú","U"),"Ñ","N"),"Ü","U"))</f>
        <v/>
      </c>
      <c r="Z891" s="26" t="str">
        <f aca="false">IF($Y891="","",LEFT($Y891,1)&amp;" "&amp;TRIM(RIGHT(SUBSTITUTE($Y891," ",REPT(" ",50)),50)))</f>
        <v/>
      </c>
      <c r="AA891" s="27" t="str">
        <f aca="false">IF($AF891="","",IF(COUNTIF(Validation!$U$19:$U$178,$AF891)&gt;0,"OK","NO MATCH"))</f>
        <v/>
      </c>
      <c r="AB891" s="27" t="str">
        <f aca="false">IF($W891=0,"",IF(AND($W891&gt;=Validation!$B$3,$W891&lt;=Validation!$C$3),"Yes","No"))</f>
        <v/>
      </c>
      <c r="AC891" s="26" t="str">
        <f aca="false">IF($A891="","",$AF891&amp;"|"&amp;TEXT($W891,"yyyy-mm-dd")&amp;"|"&amp;$J891&amp;"|"&amp;$N891)</f>
        <v/>
      </c>
      <c r="AD891" s="27" t="str">
        <f aca="false">IF($AC891="","",IF(COUNTIF($AC$2:$AC$3000,$AC891)&gt;1,"REVIEW","OK"))</f>
        <v/>
      </c>
      <c r="AE891" s="27" t="str">
        <f aca="false">IF(OR($W891=0,$O891=""),"",IF(IFERROR(IF(ISNUMBER($O891),INT($O891),DATE(VALUE(MID(SUBSTITUTE(LEFT($O891,FIND(" ",$O891&amp;" ")-1),"/",REPT(" ",20)),41,20)),VALUE(LEFT(SUBSTITUTE(LEFT($O891,FIND(" ",$O891&amp;" ")-1),"/",REPT(" ",20)),20)),VALUE(MID(SUBSTITUTE(LEFT($O891,FIND(" ",$O891&amp;" ")-1),"/",REPT(" ",20)),21,20)))),0)&gt;$W891,"Late","Same day"))</f>
        <v/>
      </c>
      <c r="AF891" s="26" t="str">
        <f aca="false">IF($A891="","",IFERROR(INDEX(Validation!$C$193:$C$217,MATCH($A891,Validation!$A$193:$A$217,0)),IF(COUNTIF(Validation!$U$19:$U$178,$Z891)&gt;0,$Z891,IF(COUNTIF(Validation!$S$19:$S$178,$AI891)=1,INDEX(Validation!$U$19:$U$178,MATCH($AI891,Validation!$S$19:$S$178,0)),$Z891))))</f>
        <v/>
      </c>
      <c r="AG891" s="27" t="str">
        <f aca="false">IF(COUNTA($A891:$U891)=0,"",IF($A891="","No name",IF($F891="","No date",IF($W891=0,"Date ilegible",IF(NOT(ISNUMBER($N891)),"Hours no numéricas",IF($AA891="NO MATCH","Person no identificada","OK"))))))</f>
        <v/>
      </c>
      <c r="AH891" s="27" t="str">
        <f aca="false">IF($W891=0,"No date",IF($W891&lt;Validation!$B$3,"Before period",IF($W891&gt;Validation!$C$3,"After period","In period")))</f>
        <v>No date</v>
      </c>
      <c r="AI891" s="26" t="str">
        <f aca="false">IF($Y891="","",TRIM(RIGHT(SUBSTITUTE($Y891," ",REPT(" ",50)),50)))</f>
        <v/>
      </c>
      <c r="AJ891" s="27" t="str">
        <f aca="false">IF($A891="","",IF(NOT(ISERROR(MATCH($A891,Validation!$A$193:$A$217,0))),"Manual mapping",IF(COUNTIF(Validation!$U$19:$U$178,$Z891)&gt;0,"Direct",IF(COUNTIF(Validation!$S$19:$S$178,$AI891)=1,"By surname","Unresolved"))))</f>
        <v/>
      </c>
      <c r="AK891" s="28" t="str">
        <f aca="false">IF($L891="","",IF(MATCH($L891,$L$2:$L$3000,0)&lt;&gt;ROW()-1,"",COUNT($AK$1:$AK890)+1))</f>
        <v/>
      </c>
      <c r="AL891" s="28" t="str">
        <f aca="false">IF($G891="","",IF(MATCH($G891,$G$2:$G$3000,0)&lt;&gt;ROW()-1,"",COUNT($AL$1:$AL890)+1))</f>
        <v/>
      </c>
      <c r="AM891" s="28" t="str">
        <f aca="false">IF($H891="","",IF(MATCH($H891,$H$2:$H$3000,0)&lt;&gt;ROW()-1,"",COUNT($AM$1:$AM890)+1))</f>
        <v/>
      </c>
      <c r="AN891" s="28" t="str">
        <f aca="false">IF($I891="","",IF(MATCH($I891,$I$2:$I$3000,0)&lt;&gt;ROW()-1,"",COUNT($AN$1:$AN890)+1))</f>
        <v/>
      </c>
      <c r="AO891" s="28" t="str">
        <f aca="false">IF($Q891="","",IF(MATCH($Q891,$Q$2:$Q$3000,0)&lt;&gt;ROW()-1,"",COUNT($AO$1:$AO890)+1))</f>
        <v/>
      </c>
    </row>
    <row r="892" customFormat="false" ht="12.75" hidden="false" customHeight="true" outlineLevel="0" collapsed="false">
      <c r="W892" s="24" t="n">
        <f aca="false">IF($F892="",0,IFERROR(IF(ISNUMBER($F892),INT($F892),DATE(VALUE(MID(SUBSTITUTE(LEFT($F892,FIND(" ",$F892&amp;" ")-1),"/",REPT(" ",20)),41,20)),VALUE(LEFT(SUBSTITUTE(LEFT($F892,FIND(" ",$F892&amp;" ")-1),"/",REPT(" ",20)),20)),VALUE(MID(SUBSTITUTE(LEFT($F892,FIND(" ",$F892&amp;" ")-1),"/",REPT(" ",20)),21,20)))),0))</f>
        <v>0</v>
      </c>
      <c r="X892" s="25" t="str">
        <f aca="false">IF(ISNUMBER($N892),$N892*Validation!$B$5,"")</f>
        <v/>
      </c>
      <c r="Y892" s="26" t="str">
        <f aca="false">IF($A892="","",SUBSTITUTE(SUBSTITUTE(SUBSTITUTE(SUBSTITUTE(SUBSTITUTE(SUBSTITUTE(SUBSTITUTE(UPPER(TRIM($A892)),"Á","A"),"É","E"),"Í","I"),"Ó","O"),"Ú","U"),"Ñ","N"),"Ü","U"))</f>
        <v/>
      </c>
      <c r="Z892" s="26" t="str">
        <f aca="false">IF($Y892="","",LEFT($Y892,1)&amp;" "&amp;TRIM(RIGHT(SUBSTITUTE($Y892," ",REPT(" ",50)),50)))</f>
        <v/>
      </c>
      <c r="AA892" s="27" t="str">
        <f aca="false">IF($AF892="","",IF(COUNTIF(Validation!$U$19:$U$178,$AF892)&gt;0,"OK","NO MATCH"))</f>
        <v/>
      </c>
      <c r="AB892" s="27" t="str">
        <f aca="false">IF($W892=0,"",IF(AND($W892&gt;=Validation!$B$3,$W892&lt;=Validation!$C$3),"Yes","No"))</f>
        <v/>
      </c>
      <c r="AC892" s="26" t="str">
        <f aca="false">IF($A892="","",$AF892&amp;"|"&amp;TEXT($W892,"yyyy-mm-dd")&amp;"|"&amp;$J892&amp;"|"&amp;$N892)</f>
        <v/>
      </c>
      <c r="AD892" s="27" t="str">
        <f aca="false">IF($AC892="","",IF(COUNTIF($AC$2:$AC$3000,$AC892)&gt;1,"REVIEW","OK"))</f>
        <v/>
      </c>
      <c r="AE892" s="27" t="str">
        <f aca="false">IF(OR($W892=0,$O892=""),"",IF(IFERROR(IF(ISNUMBER($O892),INT($O892),DATE(VALUE(MID(SUBSTITUTE(LEFT($O892,FIND(" ",$O892&amp;" ")-1),"/",REPT(" ",20)),41,20)),VALUE(LEFT(SUBSTITUTE(LEFT($O892,FIND(" ",$O892&amp;" ")-1),"/",REPT(" ",20)),20)),VALUE(MID(SUBSTITUTE(LEFT($O892,FIND(" ",$O892&amp;" ")-1),"/",REPT(" ",20)),21,20)))),0)&gt;$W892,"Late","Same day"))</f>
        <v/>
      </c>
      <c r="AF892" s="26" t="str">
        <f aca="false">IF($A892="","",IFERROR(INDEX(Validation!$C$193:$C$217,MATCH($A892,Validation!$A$193:$A$217,0)),IF(COUNTIF(Validation!$U$19:$U$178,$Z892)&gt;0,$Z892,IF(COUNTIF(Validation!$S$19:$S$178,$AI892)=1,INDEX(Validation!$U$19:$U$178,MATCH($AI892,Validation!$S$19:$S$178,0)),$Z892))))</f>
        <v/>
      </c>
      <c r="AG892" s="27" t="str">
        <f aca="false">IF(COUNTA($A892:$U892)=0,"",IF($A892="","No name",IF($F892="","No date",IF($W892=0,"Date ilegible",IF(NOT(ISNUMBER($N892)),"Hours no numéricas",IF($AA892="NO MATCH","Person no identificada","OK"))))))</f>
        <v/>
      </c>
      <c r="AH892" s="27" t="str">
        <f aca="false">IF($W892=0,"No date",IF($W892&lt;Validation!$B$3,"Before period",IF($W892&gt;Validation!$C$3,"After period","In period")))</f>
        <v>No date</v>
      </c>
      <c r="AI892" s="26" t="str">
        <f aca="false">IF($Y892="","",TRIM(RIGHT(SUBSTITUTE($Y892," ",REPT(" ",50)),50)))</f>
        <v/>
      </c>
      <c r="AJ892" s="27" t="str">
        <f aca="false">IF($A892="","",IF(NOT(ISERROR(MATCH($A892,Validation!$A$193:$A$217,0))),"Manual mapping",IF(COUNTIF(Validation!$U$19:$U$178,$Z892)&gt;0,"Direct",IF(COUNTIF(Validation!$S$19:$S$178,$AI892)=1,"By surname","Unresolved"))))</f>
        <v/>
      </c>
      <c r="AK892" s="28" t="str">
        <f aca="false">IF($L892="","",IF(MATCH($L892,$L$2:$L$3000,0)&lt;&gt;ROW()-1,"",COUNT($AK$1:$AK891)+1))</f>
        <v/>
      </c>
      <c r="AL892" s="28" t="str">
        <f aca="false">IF($G892="","",IF(MATCH($G892,$G$2:$G$3000,0)&lt;&gt;ROW()-1,"",COUNT($AL$1:$AL891)+1))</f>
        <v/>
      </c>
      <c r="AM892" s="28" t="str">
        <f aca="false">IF($H892="","",IF(MATCH($H892,$H$2:$H$3000,0)&lt;&gt;ROW()-1,"",COUNT($AM$1:$AM891)+1))</f>
        <v/>
      </c>
      <c r="AN892" s="28" t="str">
        <f aca="false">IF($I892="","",IF(MATCH($I892,$I$2:$I$3000,0)&lt;&gt;ROW()-1,"",COUNT($AN$1:$AN891)+1))</f>
        <v/>
      </c>
      <c r="AO892" s="28" t="str">
        <f aca="false">IF($Q892="","",IF(MATCH($Q892,$Q$2:$Q$3000,0)&lt;&gt;ROW()-1,"",COUNT($AO$1:$AO891)+1))</f>
        <v/>
      </c>
    </row>
    <row r="893" customFormat="false" ht="12.75" hidden="false" customHeight="true" outlineLevel="0" collapsed="false">
      <c r="W893" s="24" t="n">
        <f aca="false">IF($F893="",0,IFERROR(IF(ISNUMBER($F893),INT($F893),DATE(VALUE(MID(SUBSTITUTE(LEFT($F893,FIND(" ",$F893&amp;" ")-1),"/",REPT(" ",20)),41,20)),VALUE(LEFT(SUBSTITUTE(LEFT($F893,FIND(" ",$F893&amp;" ")-1),"/",REPT(" ",20)),20)),VALUE(MID(SUBSTITUTE(LEFT($F893,FIND(" ",$F893&amp;" ")-1),"/",REPT(" ",20)),21,20)))),0))</f>
        <v>0</v>
      </c>
      <c r="X893" s="25" t="str">
        <f aca="false">IF(ISNUMBER($N893),$N893*Validation!$B$5,"")</f>
        <v/>
      </c>
      <c r="Y893" s="26" t="str">
        <f aca="false">IF($A893="","",SUBSTITUTE(SUBSTITUTE(SUBSTITUTE(SUBSTITUTE(SUBSTITUTE(SUBSTITUTE(SUBSTITUTE(UPPER(TRIM($A893)),"Á","A"),"É","E"),"Í","I"),"Ó","O"),"Ú","U"),"Ñ","N"),"Ü","U"))</f>
        <v/>
      </c>
      <c r="Z893" s="26" t="str">
        <f aca="false">IF($Y893="","",LEFT($Y893,1)&amp;" "&amp;TRIM(RIGHT(SUBSTITUTE($Y893," ",REPT(" ",50)),50)))</f>
        <v/>
      </c>
      <c r="AA893" s="27" t="str">
        <f aca="false">IF($AF893="","",IF(COUNTIF(Validation!$U$19:$U$178,$AF893)&gt;0,"OK","NO MATCH"))</f>
        <v/>
      </c>
      <c r="AB893" s="27" t="str">
        <f aca="false">IF($W893=0,"",IF(AND($W893&gt;=Validation!$B$3,$W893&lt;=Validation!$C$3),"Yes","No"))</f>
        <v/>
      </c>
      <c r="AC893" s="26" t="str">
        <f aca="false">IF($A893="","",$AF893&amp;"|"&amp;TEXT($W893,"yyyy-mm-dd")&amp;"|"&amp;$J893&amp;"|"&amp;$N893)</f>
        <v/>
      </c>
      <c r="AD893" s="27" t="str">
        <f aca="false">IF($AC893="","",IF(COUNTIF($AC$2:$AC$3000,$AC893)&gt;1,"REVIEW","OK"))</f>
        <v/>
      </c>
      <c r="AE893" s="27" t="str">
        <f aca="false">IF(OR($W893=0,$O893=""),"",IF(IFERROR(IF(ISNUMBER($O893),INT($O893),DATE(VALUE(MID(SUBSTITUTE(LEFT($O893,FIND(" ",$O893&amp;" ")-1),"/",REPT(" ",20)),41,20)),VALUE(LEFT(SUBSTITUTE(LEFT($O893,FIND(" ",$O893&amp;" ")-1),"/",REPT(" ",20)),20)),VALUE(MID(SUBSTITUTE(LEFT($O893,FIND(" ",$O893&amp;" ")-1),"/",REPT(" ",20)),21,20)))),0)&gt;$W893,"Late","Same day"))</f>
        <v/>
      </c>
      <c r="AF893" s="26" t="str">
        <f aca="false">IF($A893="","",IFERROR(INDEX(Validation!$C$193:$C$217,MATCH($A893,Validation!$A$193:$A$217,0)),IF(COUNTIF(Validation!$U$19:$U$178,$Z893)&gt;0,$Z893,IF(COUNTIF(Validation!$S$19:$S$178,$AI893)=1,INDEX(Validation!$U$19:$U$178,MATCH($AI893,Validation!$S$19:$S$178,0)),$Z893))))</f>
        <v/>
      </c>
      <c r="AG893" s="27" t="str">
        <f aca="false">IF(COUNTA($A893:$U893)=0,"",IF($A893="","No name",IF($F893="","No date",IF($W893=0,"Date ilegible",IF(NOT(ISNUMBER($N893)),"Hours no numéricas",IF($AA893="NO MATCH","Person no identificada","OK"))))))</f>
        <v/>
      </c>
      <c r="AH893" s="27" t="str">
        <f aca="false">IF($W893=0,"No date",IF($W893&lt;Validation!$B$3,"Before period",IF($W893&gt;Validation!$C$3,"After period","In period")))</f>
        <v>No date</v>
      </c>
      <c r="AI893" s="26" t="str">
        <f aca="false">IF($Y893="","",TRIM(RIGHT(SUBSTITUTE($Y893," ",REPT(" ",50)),50)))</f>
        <v/>
      </c>
      <c r="AJ893" s="27" t="str">
        <f aca="false">IF($A893="","",IF(NOT(ISERROR(MATCH($A893,Validation!$A$193:$A$217,0))),"Manual mapping",IF(COUNTIF(Validation!$U$19:$U$178,$Z893)&gt;0,"Direct",IF(COUNTIF(Validation!$S$19:$S$178,$AI893)=1,"By surname","Unresolved"))))</f>
        <v/>
      </c>
      <c r="AK893" s="28" t="str">
        <f aca="false">IF($L893="","",IF(MATCH($L893,$L$2:$L$3000,0)&lt;&gt;ROW()-1,"",COUNT($AK$1:$AK892)+1))</f>
        <v/>
      </c>
      <c r="AL893" s="28" t="str">
        <f aca="false">IF($G893="","",IF(MATCH($G893,$G$2:$G$3000,0)&lt;&gt;ROW()-1,"",COUNT($AL$1:$AL892)+1))</f>
        <v/>
      </c>
      <c r="AM893" s="28" t="str">
        <f aca="false">IF($H893="","",IF(MATCH($H893,$H$2:$H$3000,0)&lt;&gt;ROW()-1,"",COUNT($AM$1:$AM892)+1))</f>
        <v/>
      </c>
      <c r="AN893" s="28" t="str">
        <f aca="false">IF($I893="","",IF(MATCH($I893,$I$2:$I$3000,0)&lt;&gt;ROW()-1,"",COUNT($AN$1:$AN892)+1))</f>
        <v/>
      </c>
      <c r="AO893" s="28" t="str">
        <f aca="false">IF($Q893="","",IF(MATCH($Q893,$Q$2:$Q$3000,0)&lt;&gt;ROW()-1,"",COUNT($AO$1:$AO892)+1))</f>
        <v/>
      </c>
    </row>
    <row r="894" customFormat="false" ht="12.75" hidden="false" customHeight="true" outlineLevel="0" collapsed="false">
      <c r="W894" s="24" t="n">
        <f aca="false">IF($F894="",0,IFERROR(IF(ISNUMBER($F894),INT($F894),DATE(VALUE(MID(SUBSTITUTE(LEFT($F894,FIND(" ",$F894&amp;" ")-1),"/",REPT(" ",20)),41,20)),VALUE(LEFT(SUBSTITUTE(LEFT($F894,FIND(" ",$F894&amp;" ")-1),"/",REPT(" ",20)),20)),VALUE(MID(SUBSTITUTE(LEFT($F894,FIND(" ",$F894&amp;" ")-1),"/",REPT(" ",20)),21,20)))),0))</f>
        <v>0</v>
      </c>
      <c r="X894" s="25" t="str">
        <f aca="false">IF(ISNUMBER($N894),$N894*Validation!$B$5,"")</f>
        <v/>
      </c>
      <c r="Y894" s="26" t="str">
        <f aca="false">IF($A894="","",SUBSTITUTE(SUBSTITUTE(SUBSTITUTE(SUBSTITUTE(SUBSTITUTE(SUBSTITUTE(SUBSTITUTE(UPPER(TRIM($A894)),"Á","A"),"É","E"),"Í","I"),"Ó","O"),"Ú","U"),"Ñ","N"),"Ü","U"))</f>
        <v/>
      </c>
      <c r="Z894" s="26" t="str">
        <f aca="false">IF($Y894="","",LEFT($Y894,1)&amp;" "&amp;TRIM(RIGHT(SUBSTITUTE($Y894," ",REPT(" ",50)),50)))</f>
        <v/>
      </c>
      <c r="AA894" s="27" t="str">
        <f aca="false">IF($AF894="","",IF(COUNTIF(Validation!$U$19:$U$178,$AF894)&gt;0,"OK","NO MATCH"))</f>
        <v/>
      </c>
      <c r="AB894" s="27" t="str">
        <f aca="false">IF($W894=0,"",IF(AND($W894&gt;=Validation!$B$3,$W894&lt;=Validation!$C$3),"Yes","No"))</f>
        <v/>
      </c>
      <c r="AC894" s="26" t="str">
        <f aca="false">IF($A894="","",$AF894&amp;"|"&amp;TEXT($W894,"yyyy-mm-dd")&amp;"|"&amp;$J894&amp;"|"&amp;$N894)</f>
        <v/>
      </c>
      <c r="AD894" s="27" t="str">
        <f aca="false">IF($AC894="","",IF(COUNTIF($AC$2:$AC$3000,$AC894)&gt;1,"REVIEW","OK"))</f>
        <v/>
      </c>
      <c r="AE894" s="27" t="str">
        <f aca="false">IF(OR($W894=0,$O894=""),"",IF(IFERROR(IF(ISNUMBER($O894),INT($O894),DATE(VALUE(MID(SUBSTITUTE(LEFT($O894,FIND(" ",$O894&amp;" ")-1),"/",REPT(" ",20)),41,20)),VALUE(LEFT(SUBSTITUTE(LEFT($O894,FIND(" ",$O894&amp;" ")-1),"/",REPT(" ",20)),20)),VALUE(MID(SUBSTITUTE(LEFT($O894,FIND(" ",$O894&amp;" ")-1),"/",REPT(" ",20)),21,20)))),0)&gt;$W894,"Late","Same day"))</f>
        <v/>
      </c>
      <c r="AF894" s="26" t="str">
        <f aca="false">IF($A894="","",IFERROR(INDEX(Validation!$C$193:$C$217,MATCH($A894,Validation!$A$193:$A$217,0)),IF(COUNTIF(Validation!$U$19:$U$178,$Z894)&gt;0,$Z894,IF(COUNTIF(Validation!$S$19:$S$178,$AI894)=1,INDEX(Validation!$U$19:$U$178,MATCH($AI894,Validation!$S$19:$S$178,0)),$Z894))))</f>
        <v/>
      </c>
      <c r="AG894" s="27" t="str">
        <f aca="false">IF(COUNTA($A894:$U894)=0,"",IF($A894="","No name",IF($F894="","No date",IF($W894=0,"Date ilegible",IF(NOT(ISNUMBER($N894)),"Hours no numéricas",IF($AA894="NO MATCH","Person no identificada","OK"))))))</f>
        <v/>
      </c>
      <c r="AH894" s="27" t="str">
        <f aca="false">IF($W894=0,"No date",IF($W894&lt;Validation!$B$3,"Before period",IF($W894&gt;Validation!$C$3,"After period","In period")))</f>
        <v>No date</v>
      </c>
      <c r="AI894" s="26" t="str">
        <f aca="false">IF($Y894="","",TRIM(RIGHT(SUBSTITUTE($Y894," ",REPT(" ",50)),50)))</f>
        <v/>
      </c>
      <c r="AJ894" s="27" t="str">
        <f aca="false">IF($A894="","",IF(NOT(ISERROR(MATCH($A894,Validation!$A$193:$A$217,0))),"Manual mapping",IF(COUNTIF(Validation!$U$19:$U$178,$Z894)&gt;0,"Direct",IF(COUNTIF(Validation!$S$19:$S$178,$AI894)=1,"By surname","Unresolved"))))</f>
        <v/>
      </c>
      <c r="AK894" s="28" t="str">
        <f aca="false">IF($L894="","",IF(MATCH($L894,$L$2:$L$3000,0)&lt;&gt;ROW()-1,"",COUNT($AK$1:$AK893)+1))</f>
        <v/>
      </c>
      <c r="AL894" s="28" t="str">
        <f aca="false">IF($G894="","",IF(MATCH($G894,$G$2:$G$3000,0)&lt;&gt;ROW()-1,"",COUNT($AL$1:$AL893)+1))</f>
        <v/>
      </c>
      <c r="AM894" s="28" t="str">
        <f aca="false">IF($H894="","",IF(MATCH($H894,$H$2:$H$3000,0)&lt;&gt;ROW()-1,"",COUNT($AM$1:$AM893)+1))</f>
        <v/>
      </c>
      <c r="AN894" s="28" t="str">
        <f aca="false">IF($I894="","",IF(MATCH($I894,$I$2:$I$3000,0)&lt;&gt;ROW()-1,"",COUNT($AN$1:$AN893)+1))</f>
        <v/>
      </c>
      <c r="AO894" s="28" t="str">
        <f aca="false">IF($Q894="","",IF(MATCH($Q894,$Q$2:$Q$3000,0)&lt;&gt;ROW()-1,"",COUNT($AO$1:$AO893)+1))</f>
        <v/>
      </c>
    </row>
    <row r="895" customFormat="false" ht="12.75" hidden="false" customHeight="true" outlineLevel="0" collapsed="false">
      <c r="W895" s="24" t="n">
        <f aca="false">IF($F895="",0,IFERROR(IF(ISNUMBER($F895),INT($F895),DATE(VALUE(MID(SUBSTITUTE(LEFT($F895,FIND(" ",$F895&amp;" ")-1),"/",REPT(" ",20)),41,20)),VALUE(LEFT(SUBSTITUTE(LEFT($F895,FIND(" ",$F895&amp;" ")-1),"/",REPT(" ",20)),20)),VALUE(MID(SUBSTITUTE(LEFT($F895,FIND(" ",$F895&amp;" ")-1),"/",REPT(" ",20)),21,20)))),0))</f>
        <v>0</v>
      </c>
      <c r="X895" s="25" t="str">
        <f aca="false">IF(ISNUMBER($N895),$N895*Validation!$B$5,"")</f>
        <v/>
      </c>
      <c r="Y895" s="26" t="str">
        <f aca="false">IF($A895="","",SUBSTITUTE(SUBSTITUTE(SUBSTITUTE(SUBSTITUTE(SUBSTITUTE(SUBSTITUTE(SUBSTITUTE(UPPER(TRIM($A895)),"Á","A"),"É","E"),"Í","I"),"Ó","O"),"Ú","U"),"Ñ","N"),"Ü","U"))</f>
        <v/>
      </c>
      <c r="Z895" s="26" t="str">
        <f aca="false">IF($Y895="","",LEFT($Y895,1)&amp;" "&amp;TRIM(RIGHT(SUBSTITUTE($Y895," ",REPT(" ",50)),50)))</f>
        <v/>
      </c>
      <c r="AA895" s="27" t="str">
        <f aca="false">IF($AF895="","",IF(COUNTIF(Validation!$U$19:$U$178,$AF895)&gt;0,"OK","NO MATCH"))</f>
        <v/>
      </c>
      <c r="AB895" s="27" t="str">
        <f aca="false">IF($W895=0,"",IF(AND($W895&gt;=Validation!$B$3,$W895&lt;=Validation!$C$3),"Yes","No"))</f>
        <v/>
      </c>
      <c r="AC895" s="26" t="str">
        <f aca="false">IF($A895="","",$AF895&amp;"|"&amp;TEXT($W895,"yyyy-mm-dd")&amp;"|"&amp;$J895&amp;"|"&amp;$N895)</f>
        <v/>
      </c>
      <c r="AD895" s="27" t="str">
        <f aca="false">IF($AC895="","",IF(COUNTIF($AC$2:$AC$3000,$AC895)&gt;1,"REVIEW","OK"))</f>
        <v/>
      </c>
      <c r="AE895" s="27" t="str">
        <f aca="false">IF(OR($W895=0,$O895=""),"",IF(IFERROR(IF(ISNUMBER($O895),INT($O895),DATE(VALUE(MID(SUBSTITUTE(LEFT($O895,FIND(" ",$O895&amp;" ")-1),"/",REPT(" ",20)),41,20)),VALUE(LEFT(SUBSTITUTE(LEFT($O895,FIND(" ",$O895&amp;" ")-1),"/",REPT(" ",20)),20)),VALUE(MID(SUBSTITUTE(LEFT($O895,FIND(" ",$O895&amp;" ")-1),"/",REPT(" ",20)),21,20)))),0)&gt;$W895,"Late","Same day"))</f>
        <v/>
      </c>
      <c r="AF895" s="26" t="str">
        <f aca="false">IF($A895="","",IFERROR(INDEX(Validation!$C$193:$C$217,MATCH($A895,Validation!$A$193:$A$217,0)),IF(COUNTIF(Validation!$U$19:$U$178,$Z895)&gt;0,$Z895,IF(COUNTIF(Validation!$S$19:$S$178,$AI895)=1,INDEX(Validation!$U$19:$U$178,MATCH($AI895,Validation!$S$19:$S$178,0)),$Z895))))</f>
        <v/>
      </c>
      <c r="AG895" s="27" t="str">
        <f aca="false">IF(COUNTA($A895:$U895)=0,"",IF($A895="","No name",IF($F895="","No date",IF($W895=0,"Date ilegible",IF(NOT(ISNUMBER($N895)),"Hours no numéricas",IF($AA895="NO MATCH","Person no identificada","OK"))))))</f>
        <v/>
      </c>
      <c r="AH895" s="27" t="str">
        <f aca="false">IF($W895=0,"No date",IF($W895&lt;Validation!$B$3,"Before period",IF($W895&gt;Validation!$C$3,"After period","In period")))</f>
        <v>No date</v>
      </c>
      <c r="AI895" s="26" t="str">
        <f aca="false">IF($Y895="","",TRIM(RIGHT(SUBSTITUTE($Y895," ",REPT(" ",50)),50)))</f>
        <v/>
      </c>
      <c r="AJ895" s="27" t="str">
        <f aca="false">IF($A895="","",IF(NOT(ISERROR(MATCH($A895,Validation!$A$193:$A$217,0))),"Manual mapping",IF(COUNTIF(Validation!$U$19:$U$178,$Z895)&gt;0,"Direct",IF(COUNTIF(Validation!$S$19:$S$178,$AI895)=1,"By surname","Unresolved"))))</f>
        <v/>
      </c>
      <c r="AK895" s="28" t="str">
        <f aca="false">IF($L895="","",IF(MATCH($L895,$L$2:$L$3000,0)&lt;&gt;ROW()-1,"",COUNT($AK$1:$AK894)+1))</f>
        <v/>
      </c>
      <c r="AL895" s="28" t="str">
        <f aca="false">IF($G895="","",IF(MATCH($G895,$G$2:$G$3000,0)&lt;&gt;ROW()-1,"",COUNT($AL$1:$AL894)+1))</f>
        <v/>
      </c>
      <c r="AM895" s="28" t="str">
        <f aca="false">IF($H895="","",IF(MATCH($H895,$H$2:$H$3000,0)&lt;&gt;ROW()-1,"",COUNT($AM$1:$AM894)+1))</f>
        <v/>
      </c>
      <c r="AN895" s="28" t="str">
        <f aca="false">IF($I895="","",IF(MATCH($I895,$I$2:$I$3000,0)&lt;&gt;ROW()-1,"",COUNT($AN$1:$AN894)+1))</f>
        <v/>
      </c>
      <c r="AO895" s="28" t="str">
        <f aca="false">IF($Q895="","",IF(MATCH($Q895,$Q$2:$Q$3000,0)&lt;&gt;ROW()-1,"",COUNT($AO$1:$AO894)+1))</f>
        <v/>
      </c>
    </row>
    <row r="896" customFormat="false" ht="12.75" hidden="false" customHeight="true" outlineLevel="0" collapsed="false">
      <c r="W896" s="24" t="n">
        <f aca="false">IF($F896="",0,IFERROR(IF(ISNUMBER($F896),INT($F896),DATE(VALUE(MID(SUBSTITUTE(LEFT($F896,FIND(" ",$F896&amp;" ")-1),"/",REPT(" ",20)),41,20)),VALUE(LEFT(SUBSTITUTE(LEFT($F896,FIND(" ",$F896&amp;" ")-1),"/",REPT(" ",20)),20)),VALUE(MID(SUBSTITUTE(LEFT($F896,FIND(" ",$F896&amp;" ")-1),"/",REPT(" ",20)),21,20)))),0))</f>
        <v>0</v>
      </c>
      <c r="X896" s="25" t="str">
        <f aca="false">IF(ISNUMBER($N896),$N896*Validation!$B$5,"")</f>
        <v/>
      </c>
      <c r="Y896" s="26" t="str">
        <f aca="false">IF($A896="","",SUBSTITUTE(SUBSTITUTE(SUBSTITUTE(SUBSTITUTE(SUBSTITUTE(SUBSTITUTE(SUBSTITUTE(UPPER(TRIM($A896)),"Á","A"),"É","E"),"Í","I"),"Ó","O"),"Ú","U"),"Ñ","N"),"Ü","U"))</f>
        <v/>
      </c>
      <c r="Z896" s="26" t="str">
        <f aca="false">IF($Y896="","",LEFT($Y896,1)&amp;" "&amp;TRIM(RIGHT(SUBSTITUTE($Y896," ",REPT(" ",50)),50)))</f>
        <v/>
      </c>
      <c r="AA896" s="27" t="str">
        <f aca="false">IF($AF896="","",IF(COUNTIF(Validation!$U$19:$U$178,$AF896)&gt;0,"OK","NO MATCH"))</f>
        <v/>
      </c>
      <c r="AB896" s="27" t="str">
        <f aca="false">IF($W896=0,"",IF(AND($W896&gt;=Validation!$B$3,$W896&lt;=Validation!$C$3),"Yes","No"))</f>
        <v/>
      </c>
      <c r="AC896" s="26" t="str">
        <f aca="false">IF($A896="","",$AF896&amp;"|"&amp;TEXT($W896,"yyyy-mm-dd")&amp;"|"&amp;$J896&amp;"|"&amp;$N896)</f>
        <v/>
      </c>
      <c r="AD896" s="27" t="str">
        <f aca="false">IF($AC896="","",IF(COUNTIF($AC$2:$AC$3000,$AC896)&gt;1,"REVIEW","OK"))</f>
        <v/>
      </c>
      <c r="AE896" s="27" t="str">
        <f aca="false">IF(OR($W896=0,$O896=""),"",IF(IFERROR(IF(ISNUMBER($O896),INT($O896),DATE(VALUE(MID(SUBSTITUTE(LEFT($O896,FIND(" ",$O896&amp;" ")-1),"/",REPT(" ",20)),41,20)),VALUE(LEFT(SUBSTITUTE(LEFT($O896,FIND(" ",$O896&amp;" ")-1),"/",REPT(" ",20)),20)),VALUE(MID(SUBSTITUTE(LEFT($O896,FIND(" ",$O896&amp;" ")-1),"/",REPT(" ",20)),21,20)))),0)&gt;$W896,"Late","Same day"))</f>
        <v/>
      </c>
      <c r="AF896" s="26" t="str">
        <f aca="false">IF($A896="","",IFERROR(INDEX(Validation!$C$193:$C$217,MATCH($A896,Validation!$A$193:$A$217,0)),IF(COUNTIF(Validation!$U$19:$U$178,$Z896)&gt;0,$Z896,IF(COUNTIF(Validation!$S$19:$S$178,$AI896)=1,INDEX(Validation!$U$19:$U$178,MATCH($AI896,Validation!$S$19:$S$178,0)),$Z896))))</f>
        <v/>
      </c>
      <c r="AG896" s="27" t="str">
        <f aca="false">IF(COUNTA($A896:$U896)=0,"",IF($A896="","No name",IF($F896="","No date",IF($W896=0,"Date ilegible",IF(NOT(ISNUMBER($N896)),"Hours no numéricas",IF($AA896="NO MATCH","Person no identificada","OK"))))))</f>
        <v/>
      </c>
      <c r="AH896" s="27" t="str">
        <f aca="false">IF($W896=0,"No date",IF($W896&lt;Validation!$B$3,"Before period",IF($W896&gt;Validation!$C$3,"After period","In period")))</f>
        <v>No date</v>
      </c>
      <c r="AI896" s="26" t="str">
        <f aca="false">IF($Y896="","",TRIM(RIGHT(SUBSTITUTE($Y896," ",REPT(" ",50)),50)))</f>
        <v/>
      </c>
      <c r="AJ896" s="27" t="str">
        <f aca="false">IF($A896="","",IF(NOT(ISERROR(MATCH($A896,Validation!$A$193:$A$217,0))),"Manual mapping",IF(COUNTIF(Validation!$U$19:$U$178,$Z896)&gt;0,"Direct",IF(COUNTIF(Validation!$S$19:$S$178,$AI896)=1,"By surname","Unresolved"))))</f>
        <v/>
      </c>
      <c r="AK896" s="28" t="str">
        <f aca="false">IF($L896="","",IF(MATCH($L896,$L$2:$L$3000,0)&lt;&gt;ROW()-1,"",COUNT($AK$1:$AK895)+1))</f>
        <v/>
      </c>
      <c r="AL896" s="28" t="str">
        <f aca="false">IF($G896="","",IF(MATCH($G896,$G$2:$G$3000,0)&lt;&gt;ROW()-1,"",COUNT($AL$1:$AL895)+1))</f>
        <v/>
      </c>
      <c r="AM896" s="28" t="str">
        <f aca="false">IF($H896="","",IF(MATCH($H896,$H$2:$H$3000,0)&lt;&gt;ROW()-1,"",COUNT($AM$1:$AM895)+1))</f>
        <v/>
      </c>
      <c r="AN896" s="28" t="str">
        <f aca="false">IF($I896="","",IF(MATCH($I896,$I$2:$I$3000,0)&lt;&gt;ROW()-1,"",COUNT($AN$1:$AN895)+1))</f>
        <v/>
      </c>
      <c r="AO896" s="28" t="str">
        <f aca="false">IF($Q896="","",IF(MATCH($Q896,$Q$2:$Q$3000,0)&lt;&gt;ROW()-1,"",COUNT($AO$1:$AO895)+1))</f>
        <v/>
      </c>
    </row>
    <row r="897" customFormat="false" ht="12.75" hidden="false" customHeight="true" outlineLevel="0" collapsed="false">
      <c r="W897" s="24" t="n">
        <f aca="false">IF($F897="",0,IFERROR(IF(ISNUMBER($F897),INT($F897),DATE(VALUE(MID(SUBSTITUTE(LEFT($F897,FIND(" ",$F897&amp;" ")-1),"/",REPT(" ",20)),41,20)),VALUE(LEFT(SUBSTITUTE(LEFT($F897,FIND(" ",$F897&amp;" ")-1),"/",REPT(" ",20)),20)),VALUE(MID(SUBSTITUTE(LEFT($F897,FIND(" ",$F897&amp;" ")-1),"/",REPT(" ",20)),21,20)))),0))</f>
        <v>0</v>
      </c>
      <c r="X897" s="25" t="str">
        <f aca="false">IF(ISNUMBER($N897),$N897*Validation!$B$5,"")</f>
        <v/>
      </c>
      <c r="Y897" s="26" t="str">
        <f aca="false">IF($A897="","",SUBSTITUTE(SUBSTITUTE(SUBSTITUTE(SUBSTITUTE(SUBSTITUTE(SUBSTITUTE(SUBSTITUTE(UPPER(TRIM($A897)),"Á","A"),"É","E"),"Í","I"),"Ó","O"),"Ú","U"),"Ñ","N"),"Ü","U"))</f>
        <v/>
      </c>
      <c r="Z897" s="26" t="str">
        <f aca="false">IF($Y897="","",LEFT($Y897,1)&amp;" "&amp;TRIM(RIGHT(SUBSTITUTE($Y897," ",REPT(" ",50)),50)))</f>
        <v/>
      </c>
      <c r="AA897" s="27" t="str">
        <f aca="false">IF($AF897="","",IF(COUNTIF(Validation!$U$19:$U$178,$AF897)&gt;0,"OK","NO MATCH"))</f>
        <v/>
      </c>
      <c r="AB897" s="27" t="str">
        <f aca="false">IF($W897=0,"",IF(AND($W897&gt;=Validation!$B$3,$W897&lt;=Validation!$C$3),"Yes","No"))</f>
        <v/>
      </c>
      <c r="AC897" s="26" t="str">
        <f aca="false">IF($A897="","",$AF897&amp;"|"&amp;TEXT($W897,"yyyy-mm-dd")&amp;"|"&amp;$J897&amp;"|"&amp;$N897)</f>
        <v/>
      </c>
      <c r="AD897" s="27" t="str">
        <f aca="false">IF($AC897="","",IF(COUNTIF($AC$2:$AC$3000,$AC897)&gt;1,"REVIEW","OK"))</f>
        <v/>
      </c>
      <c r="AE897" s="27" t="str">
        <f aca="false">IF(OR($W897=0,$O897=""),"",IF(IFERROR(IF(ISNUMBER($O897),INT($O897),DATE(VALUE(MID(SUBSTITUTE(LEFT($O897,FIND(" ",$O897&amp;" ")-1),"/",REPT(" ",20)),41,20)),VALUE(LEFT(SUBSTITUTE(LEFT($O897,FIND(" ",$O897&amp;" ")-1),"/",REPT(" ",20)),20)),VALUE(MID(SUBSTITUTE(LEFT($O897,FIND(" ",$O897&amp;" ")-1),"/",REPT(" ",20)),21,20)))),0)&gt;$W897,"Late","Same day"))</f>
        <v/>
      </c>
      <c r="AF897" s="26" t="str">
        <f aca="false">IF($A897="","",IFERROR(INDEX(Validation!$C$193:$C$217,MATCH($A897,Validation!$A$193:$A$217,0)),IF(COUNTIF(Validation!$U$19:$U$178,$Z897)&gt;0,$Z897,IF(COUNTIF(Validation!$S$19:$S$178,$AI897)=1,INDEX(Validation!$U$19:$U$178,MATCH($AI897,Validation!$S$19:$S$178,0)),$Z897))))</f>
        <v/>
      </c>
      <c r="AG897" s="27" t="str">
        <f aca="false">IF(COUNTA($A897:$U897)=0,"",IF($A897="","No name",IF($F897="","No date",IF($W897=0,"Date ilegible",IF(NOT(ISNUMBER($N897)),"Hours no numéricas",IF($AA897="NO MATCH","Person no identificada","OK"))))))</f>
        <v/>
      </c>
      <c r="AH897" s="27" t="str">
        <f aca="false">IF($W897=0,"No date",IF($W897&lt;Validation!$B$3,"Before period",IF($W897&gt;Validation!$C$3,"After period","In period")))</f>
        <v>No date</v>
      </c>
      <c r="AI897" s="26" t="str">
        <f aca="false">IF($Y897="","",TRIM(RIGHT(SUBSTITUTE($Y897," ",REPT(" ",50)),50)))</f>
        <v/>
      </c>
      <c r="AJ897" s="27" t="str">
        <f aca="false">IF($A897="","",IF(NOT(ISERROR(MATCH($A897,Validation!$A$193:$A$217,0))),"Manual mapping",IF(COUNTIF(Validation!$U$19:$U$178,$Z897)&gt;0,"Direct",IF(COUNTIF(Validation!$S$19:$S$178,$AI897)=1,"By surname","Unresolved"))))</f>
        <v/>
      </c>
      <c r="AK897" s="28" t="str">
        <f aca="false">IF($L897="","",IF(MATCH($L897,$L$2:$L$3000,0)&lt;&gt;ROW()-1,"",COUNT($AK$1:$AK896)+1))</f>
        <v/>
      </c>
      <c r="AL897" s="28" t="str">
        <f aca="false">IF($G897="","",IF(MATCH($G897,$G$2:$G$3000,0)&lt;&gt;ROW()-1,"",COUNT($AL$1:$AL896)+1))</f>
        <v/>
      </c>
      <c r="AM897" s="28" t="str">
        <f aca="false">IF($H897="","",IF(MATCH($H897,$H$2:$H$3000,0)&lt;&gt;ROW()-1,"",COUNT($AM$1:$AM896)+1))</f>
        <v/>
      </c>
      <c r="AN897" s="28" t="str">
        <f aca="false">IF($I897="","",IF(MATCH($I897,$I$2:$I$3000,0)&lt;&gt;ROW()-1,"",COUNT($AN$1:$AN896)+1))</f>
        <v/>
      </c>
      <c r="AO897" s="28" t="str">
        <f aca="false">IF($Q897="","",IF(MATCH($Q897,$Q$2:$Q$3000,0)&lt;&gt;ROW()-1,"",COUNT($AO$1:$AO896)+1))</f>
        <v/>
      </c>
    </row>
    <row r="898" customFormat="false" ht="12.75" hidden="false" customHeight="true" outlineLevel="0" collapsed="false">
      <c r="W898" s="24" t="n">
        <f aca="false">IF($F898="",0,IFERROR(IF(ISNUMBER($F898),INT($F898),DATE(VALUE(MID(SUBSTITUTE(LEFT($F898,FIND(" ",$F898&amp;" ")-1),"/",REPT(" ",20)),41,20)),VALUE(LEFT(SUBSTITUTE(LEFT($F898,FIND(" ",$F898&amp;" ")-1),"/",REPT(" ",20)),20)),VALUE(MID(SUBSTITUTE(LEFT($F898,FIND(" ",$F898&amp;" ")-1),"/",REPT(" ",20)),21,20)))),0))</f>
        <v>0</v>
      </c>
      <c r="X898" s="25" t="str">
        <f aca="false">IF(ISNUMBER($N898),$N898*Validation!$B$5,"")</f>
        <v/>
      </c>
      <c r="Y898" s="26" t="str">
        <f aca="false">IF($A898="","",SUBSTITUTE(SUBSTITUTE(SUBSTITUTE(SUBSTITUTE(SUBSTITUTE(SUBSTITUTE(SUBSTITUTE(UPPER(TRIM($A898)),"Á","A"),"É","E"),"Í","I"),"Ó","O"),"Ú","U"),"Ñ","N"),"Ü","U"))</f>
        <v/>
      </c>
      <c r="Z898" s="26" t="str">
        <f aca="false">IF($Y898="","",LEFT($Y898,1)&amp;" "&amp;TRIM(RIGHT(SUBSTITUTE($Y898," ",REPT(" ",50)),50)))</f>
        <v/>
      </c>
      <c r="AA898" s="27" t="str">
        <f aca="false">IF($AF898="","",IF(COUNTIF(Validation!$U$19:$U$178,$AF898)&gt;0,"OK","NO MATCH"))</f>
        <v/>
      </c>
      <c r="AB898" s="27" t="str">
        <f aca="false">IF($W898=0,"",IF(AND($W898&gt;=Validation!$B$3,$W898&lt;=Validation!$C$3),"Yes","No"))</f>
        <v/>
      </c>
      <c r="AC898" s="26" t="str">
        <f aca="false">IF($A898="","",$AF898&amp;"|"&amp;TEXT($W898,"yyyy-mm-dd")&amp;"|"&amp;$J898&amp;"|"&amp;$N898)</f>
        <v/>
      </c>
      <c r="AD898" s="27" t="str">
        <f aca="false">IF($AC898="","",IF(COUNTIF($AC$2:$AC$3000,$AC898)&gt;1,"REVIEW","OK"))</f>
        <v/>
      </c>
      <c r="AE898" s="27" t="str">
        <f aca="false">IF(OR($W898=0,$O898=""),"",IF(IFERROR(IF(ISNUMBER($O898),INT($O898),DATE(VALUE(MID(SUBSTITUTE(LEFT($O898,FIND(" ",$O898&amp;" ")-1),"/",REPT(" ",20)),41,20)),VALUE(LEFT(SUBSTITUTE(LEFT($O898,FIND(" ",$O898&amp;" ")-1),"/",REPT(" ",20)),20)),VALUE(MID(SUBSTITUTE(LEFT($O898,FIND(" ",$O898&amp;" ")-1),"/",REPT(" ",20)),21,20)))),0)&gt;$W898,"Late","Same day"))</f>
        <v/>
      </c>
      <c r="AF898" s="26" t="str">
        <f aca="false">IF($A898="","",IFERROR(INDEX(Validation!$C$193:$C$217,MATCH($A898,Validation!$A$193:$A$217,0)),IF(COUNTIF(Validation!$U$19:$U$178,$Z898)&gt;0,$Z898,IF(COUNTIF(Validation!$S$19:$S$178,$AI898)=1,INDEX(Validation!$U$19:$U$178,MATCH($AI898,Validation!$S$19:$S$178,0)),$Z898))))</f>
        <v/>
      </c>
      <c r="AG898" s="27" t="str">
        <f aca="false">IF(COUNTA($A898:$U898)=0,"",IF($A898="","No name",IF($F898="","No date",IF($W898=0,"Date ilegible",IF(NOT(ISNUMBER($N898)),"Hours no numéricas",IF($AA898="NO MATCH","Person no identificada","OK"))))))</f>
        <v/>
      </c>
      <c r="AH898" s="27" t="str">
        <f aca="false">IF($W898=0,"No date",IF($W898&lt;Validation!$B$3,"Before period",IF($W898&gt;Validation!$C$3,"After period","In period")))</f>
        <v>No date</v>
      </c>
      <c r="AI898" s="26" t="str">
        <f aca="false">IF($Y898="","",TRIM(RIGHT(SUBSTITUTE($Y898," ",REPT(" ",50)),50)))</f>
        <v/>
      </c>
      <c r="AJ898" s="27" t="str">
        <f aca="false">IF($A898="","",IF(NOT(ISERROR(MATCH($A898,Validation!$A$193:$A$217,0))),"Manual mapping",IF(COUNTIF(Validation!$U$19:$U$178,$Z898)&gt;0,"Direct",IF(COUNTIF(Validation!$S$19:$S$178,$AI898)=1,"By surname","Unresolved"))))</f>
        <v/>
      </c>
      <c r="AK898" s="28" t="str">
        <f aca="false">IF($L898="","",IF(MATCH($L898,$L$2:$L$3000,0)&lt;&gt;ROW()-1,"",COUNT($AK$1:$AK897)+1))</f>
        <v/>
      </c>
      <c r="AL898" s="28" t="str">
        <f aca="false">IF($G898="","",IF(MATCH($G898,$G$2:$G$3000,0)&lt;&gt;ROW()-1,"",COUNT($AL$1:$AL897)+1))</f>
        <v/>
      </c>
      <c r="AM898" s="28" t="str">
        <f aca="false">IF($H898="","",IF(MATCH($H898,$H$2:$H$3000,0)&lt;&gt;ROW()-1,"",COUNT($AM$1:$AM897)+1))</f>
        <v/>
      </c>
      <c r="AN898" s="28" t="str">
        <f aca="false">IF($I898="","",IF(MATCH($I898,$I$2:$I$3000,0)&lt;&gt;ROW()-1,"",COUNT($AN$1:$AN897)+1))</f>
        <v/>
      </c>
      <c r="AO898" s="28" t="str">
        <f aca="false">IF($Q898="","",IF(MATCH($Q898,$Q$2:$Q$3000,0)&lt;&gt;ROW()-1,"",COUNT($AO$1:$AO897)+1))</f>
        <v/>
      </c>
    </row>
    <row r="899" customFormat="false" ht="12.75" hidden="false" customHeight="true" outlineLevel="0" collapsed="false">
      <c r="W899" s="24" t="n">
        <f aca="false">IF($F899="",0,IFERROR(IF(ISNUMBER($F899),INT($F899),DATE(VALUE(MID(SUBSTITUTE(LEFT($F899,FIND(" ",$F899&amp;" ")-1),"/",REPT(" ",20)),41,20)),VALUE(LEFT(SUBSTITUTE(LEFT($F899,FIND(" ",$F899&amp;" ")-1),"/",REPT(" ",20)),20)),VALUE(MID(SUBSTITUTE(LEFT($F899,FIND(" ",$F899&amp;" ")-1),"/",REPT(" ",20)),21,20)))),0))</f>
        <v>0</v>
      </c>
      <c r="X899" s="25" t="str">
        <f aca="false">IF(ISNUMBER($N899),$N899*Validation!$B$5,"")</f>
        <v/>
      </c>
      <c r="Y899" s="26" t="str">
        <f aca="false">IF($A899="","",SUBSTITUTE(SUBSTITUTE(SUBSTITUTE(SUBSTITUTE(SUBSTITUTE(SUBSTITUTE(SUBSTITUTE(UPPER(TRIM($A899)),"Á","A"),"É","E"),"Í","I"),"Ó","O"),"Ú","U"),"Ñ","N"),"Ü","U"))</f>
        <v/>
      </c>
      <c r="Z899" s="26" t="str">
        <f aca="false">IF($Y899="","",LEFT($Y899,1)&amp;" "&amp;TRIM(RIGHT(SUBSTITUTE($Y899," ",REPT(" ",50)),50)))</f>
        <v/>
      </c>
      <c r="AA899" s="27" t="str">
        <f aca="false">IF($AF899="","",IF(COUNTIF(Validation!$U$19:$U$178,$AF899)&gt;0,"OK","NO MATCH"))</f>
        <v/>
      </c>
      <c r="AB899" s="27" t="str">
        <f aca="false">IF($W899=0,"",IF(AND($W899&gt;=Validation!$B$3,$W899&lt;=Validation!$C$3),"Yes","No"))</f>
        <v/>
      </c>
      <c r="AC899" s="26" t="str">
        <f aca="false">IF($A899="","",$AF899&amp;"|"&amp;TEXT($W899,"yyyy-mm-dd")&amp;"|"&amp;$J899&amp;"|"&amp;$N899)</f>
        <v/>
      </c>
      <c r="AD899" s="27" t="str">
        <f aca="false">IF($AC899="","",IF(COUNTIF($AC$2:$AC$3000,$AC899)&gt;1,"REVIEW","OK"))</f>
        <v/>
      </c>
      <c r="AE899" s="27" t="str">
        <f aca="false">IF(OR($W899=0,$O899=""),"",IF(IFERROR(IF(ISNUMBER($O899),INT($O899),DATE(VALUE(MID(SUBSTITUTE(LEFT($O899,FIND(" ",$O899&amp;" ")-1),"/",REPT(" ",20)),41,20)),VALUE(LEFT(SUBSTITUTE(LEFT($O899,FIND(" ",$O899&amp;" ")-1),"/",REPT(" ",20)),20)),VALUE(MID(SUBSTITUTE(LEFT($O899,FIND(" ",$O899&amp;" ")-1),"/",REPT(" ",20)),21,20)))),0)&gt;$W899,"Late","Same day"))</f>
        <v/>
      </c>
      <c r="AF899" s="26" t="str">
        <f aca="false">IF($A899="","",IFERROR(INDEX(Validation!$C$193:$C$217,MATCH($A899,Validation!$A$193:$A$217,0)),IF(COUNTIF(Validation!$U$19:$U$178,$Z899)&gt;0,$Z899,IF(COUNTIF(Validation!$S$19:$S$178,$AI899)=1,INDEX(Validation!$U$19:$U$178,MATCH($AI899,Validation!$S$19:$S$178,0)),$Z899))))</f>
        <v/>
      </c>
      <c r="AG899" s="27" t="str">
        <f aca="false">IF(COUNTA($A899:$U899)=0,"",IF($A899="","No name",IF($F899="","No date",IF($W899=0,"Date ilegible",IF(NOT(ISNUMBER($N899)),"Hours no numéricas",IF($AA899="NO MATCH","Person no identificada","OK"))))))</f>
        <v/>
      </c>
      <c r="AH899" s="27" t="str">
        <f aca="false">IF($W899=0,"No date",IF($W899&lt;Validation!$B$3,"Before period",IF($W899&gt;Validation!$C$3,"After period","In period")))</f>
        <v>No date</v>
      </c>
      <c r="AI899" s="26" t="str">
        <f aca="false">IF($Y899="","",TRIM(RIGHT(SUBSTITUTE($Y899," ",REPT(" ",50)),50)))</f>
        <v/>
      </c>
      <c r="AJ899" s="27" t="str">
        <f aca="false">IF($A899="","",IF(NOT(ISERROR(MATCH($A899,Validation!$A$193:$A$217,0))),"Manual mapping",IF(COUNTIF(Validation!$U$19:$U$178,$Z899)&gt;0,"Direct",IF(COUNTIF(Validation!$S$19:$S$178,$AI899)=1,"By surname","Unresolved"))))</f>
        <v/>
      </c>
      <c r="AK899" s="28" t="str">
        <f aca="false">IF($L899="","",IF(MATCH($L899,$L$2:$L$3000,0)&lt;&gt;ROW()-1,"",COUNT($AK$1:$AK898)+1))</f>
        <v/>
      </c>
      <c r="AL899" s="28" t="str">
        <f aca="false">IF($G899="","",IF(MATCH($G899,$G$2:$G$3000,0)&lt;&gt;ROW()-1,"",COUNT($AL$1:$AL898)+1))</f>
        <v/>
      </c>
      <c r="AM899" s="28" t="str">
        <f aca="false">IF($H899="","",IF(MATCH($H899,$H$2:$H$3000,0)&lt;&gt;ROW()-1,"",COUNT($AM$1:$AM898)+1))</f>
        <v/>
      </c>
      <c r="AN899" s="28" t="str">
        <f aca="false">IF($I899="","",IF(MATCH($I899,$I$2:$I$3000,0)&lt;&gt;ROW()-1,"",COUNT($AN$1:$AN898)+1))</f>
        <v/>
      </c>
      <c r="AO899" s="28" t="str">
        <f aca="false">IF($Q899="","",IF(MATCH($Q899,$Q$2:$Q$3000,0)&lt;&gt;ROW()-1,"",COUNT($AO$1:$AO898)+1))</f>
        <v/>
      </c>
    </row>
    <row r="900" customFormat="false" ht="12.75" hidden="false" customHeight="true" outlineLevel="0" collapsed="false">
      <c r="W900" s="24" t="n">
        <f aca="false">IF($F900="",0,IFERROR(IF(ISNUMBER($F900),INT($F900),DATE(VALUE(MID(SUBSTITUTE(LEFT($F900,FIND(" ",$F900&amp;" ")-1),"/",REPT(" ",20)),41,20)),VALUE(LEFT(SUBSTITUTE(LEFT($F900,FIND(" ",$F900&amp;" ")-1),"/",REPT(" ",20)),20)),VALUE(MID(SUBSTITUTE(LEFT($F900,FIND(" ",$F900&amp;" ")-1),"/",REPT(" ",20)),21,20)))),0))</f>
        <v>0</v>
      </c>
      <c r="X900" s="25" t="str">
        <f aca="false">IF(ISNUMBER($N900),$N900*Validation!$B$5,"")</f>
        <v/>
      </c>
      <c r="Y900" s="26" t="str">
        <f aca="false">IF($A900="","",SUBSTITUTE(SUBSTITUTE(SUBSTITUTE(SUBSTITUTE(SUBSTITUTE(SUBSTITUTE(SUBSTITUTE(UPPER(TRIM($A900)),"Á","A"),"É","E"),"Í","I"),"Ó","O"),"Ú","U"),"Ñ","N"),"Ü","U"))</f>
        <v/>
      </c>
      <c r="Z900" s="26" t="str">
        <f aca="false">IF($Y900="","",LEFT($Y900,1)&amp;" "&amp;TRIM(RIGHT(SUBSTITUTE($Y900," ",REPT(" ",50)),50)))</f>
        <v/>
      </c>
      <c r="AA900" s="27" t="str">
        <f aca="false">IF($AF900="","",IF(COUNTIF(Validation!$U$19:$U$178,$AF900)&gt;0,"OK","NO MATCH"))</f>
        <v/>
      </c>
      <c r="AB900" s="27" t="str">
        <f aca="false">IF($W900=0,"",IF(AND($W900&gt;=Validation!$B$3,$W900&lt;=Validation!$C$3),"Yes","No"))</f>
        <v/>
      </c>
      <c r="AC900" s="26" t="str">
        <f aca="false">IF($A900="","",$AF900&amp;"|"&amp;TEXT($W900,"yyyy-mm-dd")&amp;"|"&amp;$J900&amp;"|"&amp;$N900)</f>
        <v/>
      </c>
      <c r="AD900" s="27" t="str">
        <f aca="false">IF($AC900="","",IF(COUNTIF($AC$2:$AC$3000,$AC900)&gt;1,"REVIEW","OK"))</f>
        <v/>
      </c>
      <c r="AE900" s="27" t="str">
        <f aca="false">IF(OR($W900=0,$O900=""),"",IF(IFERROR(IF(ISNUMBER($O900),INT($O900),DATE(VALUE(MID(SUBSTITUTE(LEFT($O900,FIND(" ",$O900&amp;" ")-1),"/",REPT(" ",20)),41,20)),VALUE(LEFT(SUBSTITUTE(LEFT($O900,FIND(" ",$O900&amp;" ")-1),"/",REPT(" ",20)),20)),VALUE(MID(SUBSTITUTE(LEFT($O900,FIND(" ",$O900&amp;" ")-1),"/",REPT(" ",20)),21,20)))),0)&gt;$W900,"Late","Same day"))</f>
        <v/>
      </c>
      <c r="AF900" s="26" t="str">
        <f aca="false">IF($A900="","",IFERROR(INDEX(Validation!$C$193:$C$217,MATCH($A900,Validation!$A$193:$A$217,0)),IF(COUNTIF(Validation!$U$19:$U$178,$Z900)&gt;0,$Z900,IF(COUNTIF(Validation!$S$19:$S$178,$AI900)=1,INDEX(Validation!$U$19:$U$178,MATCH($AI900,Validation!$S$19:$S$178,0)),$Z900))))</f>
        <v/>
      </c>
      <c r="AG900" s="27" t="str">
        <f aca="false">IF(COUNTA($A900:$U900)=0,"",IF($A900="","No name",IF($F900="","No date",IF($W900=0,"Date ilegible",IF(NOT(ISNUMBER($N900)),"Hours no numéricas",IF($AA900="NO MATCH","Person no identificada","OK"))))))</f>
        <v/>
      </c>
      <c r="AH900" s="27" t="str">
        <f aca="false">IF($W900=0,"No date",IF($W900&lt;Validation!$B$3,"Before period",IF($W900&gt;Validation!$C$3,"After period","In period")))</f>
        <v>No date</v>
      </c>
      <c r="AI900" s="26" t="str">
        <f aca="false">IF($Y900="","",TRIM(RIGHT(SUBSTITUTE($Y900," ",REPT(" ",50)),50)))</f>
        <v/>
      </c>
      <c r="AJ900" s="27" t="str">
        <f aca="false">IF($A900="","",IF(NOT(ISERROR(MATCH($A900,Validation!$A$193:$A$217,0))),"Manual mapping",IF(COUNTIF(Validation!$U$19:$U$178,$Z900)&gt;0,"Direct",IF(COUNTIF(Validation!$S$19:$S$178,$AI900)=1,"By surname","Unresolved"))))</f>
        <v/>
      </c>
      <c r="AK900" s="28" t="str">
        <f aca="false">IF($L900="","",IF(MATCH($L900,$L$2:$L$3000,0)&lt;&gt;ROW()-1,"",COUNT($AK$1:$AK899)+1))</f>
        <v/>
      </c>
      <c r="AL900" s="28" t="str">
        <f aca="false">IF($G900="","",IF(MATCH($G900,$G$2:$G$3000,0)&lt;&gt;ROW()-1,"",COUNT($AL$1:$AL899)+1))</f>
        <v/>
      </c>
      <c r="AM900" s="28" t="str">
        <f aca="false">IF($H900="","",IF(MATCH($H900,$H$2:$H$3000,0)&lt;&gt;ROW()-1,"",COUNT($AM$1:$AM899)+1))</f>
        <v/>
      </c>
      <c r="AN900" s="28" t="str">
        <f aca="false">IF($I900="","",IF(MATCH($I900,$I$2:$I$3000,0)&lt;&gt;ROW()-1,"",COUNT($AN$1:$AN899)+1))</f>
        <v/>
      </c>
      <c r="AO900" s="28" t="str">
        <f aca="false">IF($Q900="","",IF(MATCH($Q900,$Q$2:$Q$3000,0)&lt;&gt;ROW()-1,"",COUNT($AO$1:$AO899)+1))</f>
        <v/>
      </c>
    </row>
    <row r="901" customFormat="false" ht="12.75" hidden="false" customHeight="true" outlineLevel="0" collapsed="false">
      <c r="W901" s="24" t="n">
        <f aca="false">IF($F901="",0,IFERROR(IF(ISNUMBER($F901),INT($F901),DATE(VALUE(MID(SUBSTITUTE(LEFT($F901,FIND(" ",$F901&amp;" ")-1),"/",REPT(" ",20)),41,20)),VALUE(LEFT(SUBSTITUTE(LEFT($F901,FIND(" ",$F901&amp;" ")-1),"/",REPT(" ",20)),20)),VALUE(MID(SUBSTITUTE(LEFT($F901,FIND(" ",$F901&amp;" ")-1),"/",REPT(" ",20)),21,20)))),0))</f>
        <v>0</v>
      </c>
      <c r="X901" s="25" t="str">
        <f aca="false">IF(ISNUMBER($N901),$N901*Validation!$B$5,"")</f>
        <v/>
      </c>
      <c r="Y901" s="26" t="str">
        <f aca="false">IF($A901="","",SUBSTITUTE(SUBSTITUTE(SUBSTITUTE(SUBSTITUTE(SUBSTITUTE(SUBSTITUTE(SUBSTITUTE(UPPER(TRIM($A901)),"Á","A"),"É","E"),"Í","I"),"Ó","O"),"Ú","U"),"Ñ","N"),"Ü","U"))</f>
        <v/>
      </c>
      <c r="Z901" s="26" t="str">
        <f aca="false">IF($Y901="","",LEFT($Y901,1)&amp;" "&amp;TRIM(RIGHT(SUBSTITUTE($Y901," ",REPT(" ",50)),50)))</f>
        <v/>
      </c>
      <c r="AA901" s="27" t="str">
        <f aca="false">IF($AF901="","",IF(COUNTIF(Validation!$U$19:$U$178,$AF901)&gt;0,"OK","NO MATCH"))</f>
        <v/>
      </c>
      <c r="AB901" s="27" t="str">
        <f aca="false">IF($W901=0,"",IF(AND($W901&gt;=Validation!$B$3,$W901&lt;=Validation!$C$3),"Yes","No"))</f>
        <v/>
      </c>
      <c r="AC901" s="26" t="str">
        <f aca="false">IF($A901="","",$AF901&amp;"|"&amp;TEXT($W901,"yyyy-mm-dd")&amp;"|"&amp;$J901&amp;"|"&amp;$N901)</f>
        <v/>
      </c>
      <c r="AD901" s="27" t="str">
        <f aca="false">IF($AC901="","",IF(COUNTIF($AC$2:$AC$3000,$AC901)&gt;1,"REVIEW","OK"))</f>
        <v/>
      </c>
      <c r="AE901" s="27" t="str">
        <f aca="false">IF(OR($W901=0,$O901=""),"",IF(IFERROR(IF(ISNUMBER($O901),INT($O901),DATE(VALUE(MID(SUBSTITUTE(LEFT($O901,FIND(" ",$O901&amp;" ")-1),"/",REPT(" ",20)),41,20)),VALUE(LEFT(SUBSTITUTE(LEFT($O901,FIND(" ",$O901&amp;" ")-1),"/",REPT(" ",20)),20)),VALUE(MID(SUBSTITUTE(LEFT($O901,FIND(" ",$O901&amp;" ")-1),"/",REPT(" ",20)),21,20)))),0)&gt;$W901,"Late","Same day"))</f>
        <v/>
      </c>
      <c r="AF901" s="26" t="str">
        <f aca="false">IF($A901="","",IFERROR(INDEX(Validation!$C$193:$C$217,MATCH($A901,Validation!$A$193:$A$217,0)),IF(COUNTIF(Validation!$U$19:$U$178,$Z901)&gt;0,$Z901,IF(COUNTIF(Validation!$S$19:$S$178,$AI901)=1,INDEX(Validation!$U$19:$U$178,MATCH($AI901,Validation!$S$19:$S$178,0)),$Z901))))</f>
        <v/>
      </c>
      <c r="AG901" s="27" t="str">
        <f aca="false">IF(COUNTA($A901:$U901)=0,"",IF($A901="","No name",IF($F901="","No date",IF($W901=0,"Date ilegible",IF(NOT(ISNUMBER($N901)),"Hours no numéricas",IF($AA901="NO MATCH","Person no identificada","OK"))))))</f>
        <v/>
      </c>
      <c r="AH901" s="27" t="str">
        <f aca="false">IF($W901=0,"No date",IF($W901&lt;Validation!$B$3,"Before period",IF($W901&gt;Validation!$C$3,"After period","In period")))</f>
        <v>No date</v>
      </c>
      <c r="AI901" s="26" t="str">
        <f aca="false">IF($Y901="","",TRIM(RIGHT(SUBSTITUTE($Y901," ",REPT(" ",50)),50)))</f>
        <v/>
      </c>
      <c r="AJ901" s="27" t="str">
        <f aca="false">IF($A901="","",IF(NOT(ISERROR(MATCH($A901,Validation!$A$193:$A$217,0))),"Manual mapping",IF(COUNTIF(Validation!$U$19:$U$178,$Z901)&gt;0,"Direct",IF(COUNTIF(Validation!$S$19:$S$178,$AI901)=1,"By surname","Unresolved"))))</f>
        <v/>
      </c>
      <c r="AK901" s="28" t="str">
        <f aca="false">IF($L901="","",IF(MATCH($L901,$L$2:$L$3000,0)&lt;&gt;ROW()-1,"",COUNT($AK$1:$AK900)+1))</f>
        <v/>
      </c>
      <c r="AL901" s="28" t="str">
        <f aca="false">IF($G901="","",IF(MATCH($G901,$G$2:$G$3000,0)&lt;&gt;ROW()-1,"",COUNT($AL$1:$AL900)+1))</f>
        <v/>
      </c>
      <c r="AM901" s="28" t="str">
        <f aca="false">IF($H901="","",IF(MATCH($H901,$H$2:$H$3000,0)&lt;&gt;ROW()-1,"",COUNT($AM$1:$AM900)+1))</f>
        <v/>
      </c>
      <c r="AN901" s="28" t="str">
        <f aca="false">IF($I901="","",IF(MATCH($I901,$I$2:$I$3000,0)&lt;&gt;ROW()-1,"",COUNT($AN$1:$AN900)+1))</f>
        <v/>
      </c>
      <c r="AO901" s="28" t="str">
        <f aca="false">IF($Q901="","",IF(MATCH($Q901,$Q$2:$Q$3000,0)&lt;&gt;ROW()-1,"",COUNT($AO$1:$AO900)+1))</f>
        <v/>
      </c>
    </row>
    <row r="902" customFormat="false" ht="12.75" hidden="false" customHeight="true" outlineLevel="0" collapsed="false">
      <c r="W902" s="24" t="n">
        <f aca="false">IF($F902="",0,IFERROR(IF(ISNUMBER($F902),INT($F902),DATE(VALUE(MID(SUBSTITUTE(LEFT($F902,FIND(" ",$F902&amp;" ")-1),"/",REPT(" ",20)),41,20)),VALUE(LEFT(SUBSTITUTE(LEFT($F902,FIND(" ",$F902&amp;" ")-1),"/",REPT(" ",20)),20)),VALUE(MID(SUBSTITUTE(LEFT($F902,FIND(" ",$F902&amp;" ")-1),"/",REPT(" ",20)),21,20)))),0))</f>
        <v>0</v>
      </c>
      <c r="X902" s="25" t="str">
        <f aca="false">IF(ISNUMBER($N902),$N902*Validation!$B$5,"")</f>
        <v/>
      </c>
      <c r="Y902" s="26" t="str">
        <f aca="false">IF($A902="","",SUBSTITUTE(SUBSTITUTE(SUBSTITUTE(SUBSTITUTE(SUBSTITUTE(SUBSTITUTE(SUBSTITUTE(UPPER(TRIM($A902)),"Á","A"),"É","E"),"Í","I"),"Ó","O"),"Ú","U"),"Ñ","N"),"Ü","U"))</f>
        <v/>
      </c>
      <c r="Z902" s="26" t="str">
        <f aca="false">IF($Y902="","",LEFT($Y902,1)&amp;" "&amp;TRIM(RIGHT(SUBSTITUTE($Y902," ",REPT(" ",50)),50)))</f>
        <v/>
      </c>
      <c r="AA902" s="27" t="str">
        <f aca="false">IF($AF902="","",IF(COUNTIF(Validation!$U$19:$U$178,$AF902)&gt;0,"OK","NO MATCH"))</f>
        <v/>
      </c>
      <c r="AB902" s="27" t="str">
        <f aca="false">IF($W902=0,"",IF(AND($W902&gt;=Validation!$B$3,$W902&lt;=Validation!$C$3),"Yes","No"))</f>
        <v/>
      </c>
      <c r="AC902" s="26" t="str">
        <f aca="false">IF($A902="","",$AF902&amp;"|"&amp;TEXT($W902,"yyyy-mm-dd")&amp;"|"&amp;$J902&amp;"|"&amp;$N902)</f>
        <v/>
      </c>
      <c r="AD902" s="27" t="str">
        <f aca="false">IF($AC902="","",IF(COUNTIF($AC$2:$AC$3000,$AC902)&gt;1,"REVIEW","OK"))</f>
        <v/>
      </c>
      <c r="AE902" s="27" t="str">
        <f aca="false">IF(OR($W902=0,$O902=""),"",IF(IFERROR(IF(ISNUMBER($O902),INT($O902),DATE(VALUE(MID(SUBSTITUTE(LEFT($O902,FIND(" ",$O902&amp;" ")-1),"/",REPT(" ",20)),41,20)),VALUE(LEFT(SUBSTITUTE(LEFT($O902,FIND(" ",$O902&amp;" ")-1),"/",REPT(" ",20)),20)),VALUE(MID(SUBSTITUTE(LEFT($O902,FIND(" ",$O902&amp;" ")-1),"/",REPT(" ",20)),21,20)))),0)&gt;$W902,"Late","Same day"))</f>
        <v/>
      </c>
      <c r="AF902" s="26" t="str">
        <f aca="false">IF($A902="","",IFERROR(INDEX(Validation!$C$193:$C$217,MATCH($A902,Validation!$A$193:$A$217,0)),IF(COUNTIF(Validation!$U$19:$U$178,$Z902)&gt;0,$Z902,IF(COUNTIF(Validation!$S$19:$S$178,$AI902)=1,INDEX(Validation!$U$19:$U$178,MATCH($AI902,Validation!$S$19:$S$178,0)),$Z902))))</f>
        <v/>
      </c>
      <c r="AG902" s="27" t="str">
        <f aca="false">IF(COUNTA($A902:$U902)=0,"",IF($A902="","No name",IF($F902="","No date",IF($W902=0,"Date ilegible",IF(NOT(ISNUMBER($N902)),"Hours no numéricas",IF($AA902="NO MATCH","Person no identificada","OK"))))))</f>
        <v/>
      </c>
      <c r="AH902" s="27" t="str">
        <f aca="false">IF($W902=0,"No date",IF($W902&lt;Validation!$B$3,"Before period",IF($W902&gt;Validation!$C$3,"After period","In period")))</f>
        <v>No date</v>
      </c>
      <c r="AI902" s="26" t="str">
        <f aca="false">IF($Y902="","",TRIM(RIGHT(SUBSTITUTE($Y902," ",REPT(" ",50)),50)))</f>
        <v/>
      </c>
      <c r="AJ902" s="27" t="str">
        <f aca="false">IF($A902="","",IF(NOT(ISERROR(MATCH($A902,Validation!$A$193:$A$217,0))),"Manual mapping",IF(COUNTIF(Validation!$U$19:$U$178,$Z902)&gt;0,"Direct",IF(COUNTIF(Validation!$S$19:$S$178,$AI902)=1,"By surname","Unresolved"))))</f>
        <v/>
      </c>
      <c r="AK902" s="28" t="str">
        <f aca="false">IF($L902="","",IF(MATCH($L902,$L$2:$L$3000,0)&lt;&gt;ROW()-1,"",COUNT($AK$1:$AK901)+1))</f>
        <v/>
      </c>
      <c r="AL902" s="28" t="str">
        <f aca="false">IF($G902="","",IF(MATCH($G902,$G$2:$G$3000,0)&lt;&gt;ROW()-1,"",COUNT($AL$1:$AL901)+1))</f>
        <v/>
      </c>
      <c r="AM902" s="28" t="str">
        <f aca="false">IF($H902="","",IF(MATCH($H902,$H$2:$H$3000,0)&lt;&gt;ROW()-1,"",COUNT($AM$1:$AM901)+1))</f>
        <v/>
      </c>
      <c r="AN902" s="28" t="str">
        <f aca="false">IF($I902="","",IF(MATCH($I902,$I$2:$I$3000,0)&lt;&gt;ROW()-1,"",COUNT($AN$1:$AN901)+1))</f>
        <v/>
      </c>
      <c r="AO902" s="28" t="str">
        <f aca="false">IF($Q902="","",IF(MATCH($Q902,$Q$2:$Q$3000,0)&lt;&gt;ROW()-1,"",COUNT($AO$1:$AO901)+1))</f>
        <v/>
      </c>
    </row>
    <row r="903" customFormat="false" ht="12.75" hidden="false" customHeight="true" outlineLevel="0" collapsed="false">
      <c r="W903" s="24" t="n">
        <f aca="false">IF($F903="",0,IFERROR(IF(ISNUMBER($F903),INT($F903),DATE(VALUE(MID(SUBSTITUTE(LEFT($F903,FIND(" ",$F903&amp;" ")-1),"/",REPT(" ",20)),41,20)),VALUE(LEFT(SUBSTITUTE(LEFT($F903,FIND(" ",$F903&amp;" ")-1),"/",REPT(" ",20)),20)),VALUE(MID(SUBSTITUTE(LEFT($F903,FIND(" ",$F903&amp;" ")-1),"/",REPT(" ",20)),21,20)))),0))</f>
        <v>0</v>
      </c>
      <c r="X903" s="25" t="str">
        <f aca="false">IF(ISNUMBER($N903),$N903*Validation!$B$5,"")</f>
        <v/>
      </c>
      <c r="Y903" s="26" t="str">
        <f aca="false">IF($A903="","",SUBSTITUTE(SUBSTITUTE(SUBSTITUTE(SUBSTITUTE(SUBSTITUTE(SUBSTITUTE(SUBSTITUTE(UPPER(TRIM($A903)),"Á","A"),"É","E"),"Í","I"),"Ó","O"),"Ú","U"),"Ñ","N"),"Ü","U"))</f>
        <v/>
      </c>
      <c r="Z903" s="26" t="str">
        <f aca="false">IF($Y903="","",LEFT($Y903,1)&amp;" "&amp;TRIM(RIGHT(SUBSTITUTE($Y903," ",REPT(" ",50)),50)))</f>
        <v/>
      </c>
      <c r="AA903" s="27" t="str">
        <f aca="false">IF($AF903="","",IF(COUNTIF(Validation!$U$19:$U$178,$AF903)&gt;0,"OK","NO MATCH"))</f>
        <v/>
      </c>
      <c r="AB903" s="27" t="str">
        <f aca="false">IF($W903=0,"",IF(AND($W903&gt;=Validation!$B$3,$W903&lt;=Validation!$C$3),"Yes","No"))</f>
        <v/>
      </c>
      <c r="AC903" s="26" t="str">
        <f aca="false">IF($A903="","",$AF903&amp;"|"&amp;TEXT($W903,"yyyy-mm-dd")&amp;"|"&amp;$J903&amp;"|"&amp;$N903)</f>
        <v/>
      </c>
      <c r="AD903" s="27" t="str">
        <f aca="false">IF($AC903="","",IF(COUNTIF($AC$2:$AC$3000,$AC903)&gt;1,"REVIEW","OK"))</f>
        <v/>
      </c>
      <c r="AE903" s="27" t="str">
        <f aca="false">IF(OR($W903=0,$O903=""),"",IF(IFERROR(IF(ISNUMBER($O903),INT($O903),DATE(VALUE(MID(SUBSTITUTE(LEFT($O903,FIND(" ",$O903&amp;" ")-1),"/",REPT(" ",20)),41,20)),VALUE(LEFT(SUBSTITUTE(LEFT($O903,FIND(" ",$O903&amp;" ")-1),"/",REPT(" ",20)),20)),VALUE(MID(SUBSTITUTE(LEFT($O903,FIND(" ",$O903&amp;" ")-1),"/",REPT(" ",20)),21,20)))),0)&gt;$W903,"Late","Same day"))</f>
        <v/>
      </c>
      <c r="AF903" s="26" t="str">
        <f aca="false">IF($A903="","",IFERROR(INDEX(Validation!$C$193:$C$217,MATCH($A903,Validation!$A$193:$A$217,0)),IF(COUNTIF(Validation!$U$19:$U$178,$Z903)&gt;0,$Z903,IF(COUNTIF(Validation!$S$19:$S$178,$AI903)=1,INDEX(Validation!$U$19:$U$178,MATCH($AI903,Validation!$S$19:$S$178,0)),$Z903))))</f>
        <v/>
      </c>
      <c r="AG903" s="27" t="str">
        <f aca="false">IF(COUNTA($A903:$U903)=0,"",IF($A903="","No name",IF($F903="","No date",IF($W903=0,"Date ilegible",IF(NOT(ISNUMBER($N903)),"Hours no numéricas",IF($AA903="NO MATCH","Person no identificada","OK"))))))</f>
        <v/>
      </c>
      <c r="AH903" s="27" t="str">
        <f aca="false">IF($W903=0,"No date",IF($W903&lt;Validation!$B$3,"Before period",IF($W903&gt;Validation!$C$3,"After period","In period")))</f>
        <v>No date</v>
      </c>
      <c r="AI903" s="26" t="str">
        <f aca="false">IF($Y903="","",TRIM(RIGHT(SUBSTITUTE($Y903," ",REPT(" ",50)),50)))</f>
        <v/>
      </c>
      <c r="AJ903" s="27" t="str">
        <f aca="false">IF($A903="","",IF(NOT(ISERROR(MATCH($A903,Validation!$A$193:$A$217,0))),"Manual mapping",IF(COUNTIF(Validation!$U$19:$U$178,$Z903)&gt;0,"Direct",IF(COUNTIF(Validation!$S$19:$S$178,$AI903)=1,"By surname","Unresolved"))))</f>
        <v/>
      </c>
      <c r="AK903" s="28" t="str">
        <f aca="false">IF($L903="","",IF(MATCH($L903,$L$2:$L$3000,0)&lt;&gt;ROW()-1,"",COUNT($AK$1:$AK902)+1))</f>
        <v/>
      </c>
      <c r="AL903" s="28" t="str">
        <f aca="false">IF($G903="","",IF(MATCH($G903,$G$2:$G$3000,0)&lt;&gt;ROW()-1,"",COUNT($AL$1:$AL902)+1))</f>
        <v/>
      </c>
      <c r="AM903" s="28" t="str">
        <f aca="false">IF($H903="","",IF(MATCH($H903,$H$2:$H$3000,0)&lt;&gt;ROW()-1,"",COUNT($AM$1:$AM902)+1))</f>
        <v/>
      </c>
      <c r="AN903" s="28" t="str">
        <f aca="false">IF($I903="","",IF(MATCH($I903,$I$2:$I$3000,0)&lt;&gt;ROW()-1,"",COUNT($AN$1:$AN902)+1))</f>
        <v/>
      </c>
      <c r="AO903" s="28" t="str">
        <f aca="false">IF($Q903="","",IF(MATCH($Q903,$Q$2:$Q$3000,0)&lt;&gt;ROW()-1,"",COUNT($AO$1:$AO902)+1))</f>
        <v/>
      </c>
    </row>
    <row r="904" customFormat="false" ht="12.75" hidden="false" customHeight="true" outlineLevel="0" collapsed="false">
      <c r="W904" s="24" t="n">
        <f aca="false">IF($F904="",0,IFERROR(IF(ISNUMBER($F904),INT($F904),DATE(VALUE(MID(SUBSTITUTE(LEFT($F904,FIND(" ",$F904&amp;" ")-1),"/",REPT(" ",20)),41,20)),VALUE(LEFT(SUBSTITUTE(LEFT($F904,FIND(" ",$F904&amp;" ")-1),"/",REPT(" ",20)),20)),VALUE(MID(SUBSTITUTE(LEFT($F904,FIND(" ",$F904&amp;" ")-1),"/",REPT(" ",20)),21,20)))),0))</f>
        <v>0</v>
      </c>
      <c r="X904" s="25" t="str">
        <f aca="false">IF(ISNUMBER($N904),$N904*Validation!$B$5,"")</f>
        <v/>
      </c>
      <c r="Y904" s="26" t="str">
        <f aca="false">IF($A904="","",SUBSTITUTE(SUBSTITUTE(SUBSTITUTE(SUBSTITUTE(SUBSTITUTE(SUBSTITUTE(SUBSTITUTE(UPPER(TRIM($A904)),"Á","A"),"É","E"),"Í","I"),"Ó","O"),"Ú","U"),"Ñ","N"),"Ü","U"))</f>
        <v/>
      </c>
      <c r="Z904" s="26" t="str">
        <f aca="false">IF($Y904="","",LEFT($Y904,1)&amp;" "&amp;TRIM(RIGHT(SUBSTITUTE($Y904," ",REPT(" ",50)),50)))</f>
        <v/>
      </c>
      <c r="AA904" s="27" t="str">
        <f aca="false">IF($AF904="","",IF(COUNTIF(Validation!$U$19:$U$178,$AF904)&gt;0,"OK","NO MATCH"))</f>
        <v/>
      </c>
      <c r="AB904" s="27" t="str">
        <f aca="false">IF($W904=0,"",IF(AND($W904&gt;=Validation!$B$3,$W904&lt;=Validation!$C$3),"Yes","No"))</f>
        <v/>
      </c>
      <c r="AC904" s="26" t="str">
        <f aca="false">IF($A904="","",$AF904&amp;"|"&amp;TEXT($W904,"yyyy-mm-dd")&amp;"|"&amp;$J904&amp;"|"&amp;$N904)</f>
        <v/>
      </c>
      <c r="AD904" s="27" t="str">
        <f aca="false">IF($AC904="","",IF(COUNTIF($AC$2:$AC$3000,$AC904)&gt;1,"REVIEW","OK"))</f>
        <v/>
      </c>
      <c r="AE904" s="27" t="str">
        <f aca="false">IF(OR($W904=0,$O904=""),"",IF(IFERROR(IF(ISNUMBER($O904),INT($O904),DATE(VALUE(MID(SUBSTITUTE(LEFT($O904,FIND(" ",$O904&amp;" ")-1),"/",REPT(" ",20)),41,20)),VALUE(LEFT(SUBSTITUTE(LEFT($O904,FIND(" ",$O904&amp;" ")-1),"/",REPT(" ",20)),20)),VALUE(MID(SUBSTITUTE(LEFT($O904,FIND(" ",$O904&amp;" ")-1),"/",REPT(" ",20)),21,20)))),0)&gt;$W904,"Late","Same day"))</f>
        <v/>
      </c>
      <c r="AF904" s="26" t="str">
        <f aca="false">IF($A904="","",IFERROR(INDEX(Validation!$C$193:$C$217,MATCH($A904,Validation!$A$193:$A$217,0)),IF(COUNTIF(Validation!$U$19:$U$178,$Z904)&gt;0,$Z904,IF(COUNTIF(Validation!$S$19:$S$178,$AI904)=1,INDEX(Validation!$U$19:$U$178,MATCH($AI904,Validation!$S$19:$S$178,0)),$Z904))))</f>
        <v/>
      </c>
      <c r="AG904" s="27" t="str">
        <f aca="false">IF(COUNTA($A904:$U904)=0,"",IF($A904="","No name",IF($F904="","No date",IF($W904=0,"Date ilegible",IF(NOT(ISNUMBER($N904)),"Hours no numéricas",IF($AA904="NO MATCH","Person no identificada","OK"))))))</f>
        <v/>
      </c>
      <c r="AH904" s="27" t="str">
        <f aca="false">IF($W904=0,"No date",IF($W904&lt;Validation!$B$3,"Before period",IF($W904&gt;Validation!$C$3,"After period","In period")))</f>
        <v>No date</v>
      </c>
      <c r="AI904" s="26" t="str">
        <f aca="false">IF($Y904="","",TRIM(RIGHT(SUBSTITUTE($Y904," ",REPT(" ",50)),50)))</f>
        <v/>
      </c>
      <c r="AJ904" s="27" t="str">
        <f aca="false">IF($A904="","",IF(NOT(ISERROR(MATCH($A904,Validation!$A$193:$A$217,0))),"Manual mapping",IF(COUNTIF(Validation!$U$19:$U$178,$Z904)&gt;0,"Direct",IF(COUNTIF(Validation!$S$19:$S$178,$AI904)=1,"By surname","Unresolved"))))</f>
        <v/>
      </c>
      <c r="AK904" s="28" t="str">
        <f aca="false">IF($L904="","",IF(MATCH($L904,$L$2:$L$3000,0)&lt;&gt;ROW()-1,"",COUNT($AK$1:$AK903)+1))</f>
        <v/>
      </c>
      <c r="AL904" s="28" t="str">
        <f aca="false">IF($G904="","",IF(MATCH($G904,$G$2:$G$3000,0)&lt;&gt;ROW()-1,"",COUNT($AL$1:$AL903)+1))</f>
        <v/>
      </c>
      <c r="AM904" s="28" t="str">
        <f aca="false">IF($H904="","",IF(MATCH($H904,$H$2:$H$3000,0)&lt;&gt;ROW()-1,"",COUNT($AM$1:$AM903)+1))</f>
        <v/>
      </c>
      <c r="AN904" s="28" t="str">
        <f aca="false">IF($I904="","",IF(MATCH($I904,$I$2:$I$3000,0)&lt;&gt;ROW()-1,"",COUNT($AN$1:$AN903)+1))</f>
        <v/>
      </c>
      <c r="AO904" s="28" t="str">
        <f aca="false">IF($Q904="","",IF(MATCH($Q904,$Q$2:$Q$3000,0)&lt;&gt;ROW()-1,"",COUNT($AO$1:$AO903)+1))</f>
        <v/>
      </c>
    </row>
    <row r="905" customFormat="false" ht="12.75" hidden="false" customHeight="true" outlineLevel="0" collapsed="false">
      <c r="W905" s="24" t="n">
        <f aca="false">IF($F905="",0,IFERROR(IF(ISNUMBER($F905),INT($F905),DATE(VALUE(MID(SUBSTITUTE(LEFT($F905,FIND(" ",$F905&amp;" ")-1),"/",REPT(" ",20)),41,20)),VALUE(LEFT(SUBSTITUTE(LEFT($F905,FIND(" ",$F905&amp;" ")-1),"/",REPT(" ",20)),20)),VALUE(MID(SUBSTITUTE(LEFT($F905,FIND(" ",$F905&amp;" ")-1),"/",REPT(" ",20)),21,20)))),0))</f>
        <v>0</v>
      </c>
      <c r="X905" s="25" t="str">
        <f aca="false">IF(ISNUMBER($N905),$N905*Validation!$B$5,"")</f>
        <v/>
      </c>
      <c r="Y905" s="26" t="str">
        <f aca="false">IF($A905="","",SUBSTITUTE(SUBSTITUTE(SUBSTITUTE(SUBSTITUTE(SUBSTITUTE(SUBSTITUTE(SUBSTITUTE(UPPER(TRIM($A905)),"Á","A"),"É","E"),"Í","I"),"Ó","O"),"Ú","U"),"Ñ","N"),"Ü","U"))</f>
        <v/>
      </c>
      <c r="Z905" s="26" t="str">
        <f aca="false">IF($Y905="","",LEFT($Y905,1)&amp;" "&amp;TRIM(RIGHT(SUBSTITUTE($Y905," ",REPT(" ",50)),50)))</f>
        <v/>
      </c>
      <c r="AA905" s="27" t="str">
        <f aca="false">IF($AF905="","",IF(COUNTIF(Validation!$U$19:$U$178,$AF905)&gt;0,"OK","NO MATCH"))</f>
        <v/>
      </c>
      <c r="AB905" s="27" t="str">
        <f aca="false">IF($W905=0,"",IF(AND($W905&gt;=Validation!$B$3,$W905&lt;=Validation!$C$3),"Yes","No"))</f>
        <v/>
      </c>
      <c r="AC905" s="26" t="str">
        <f aca="false">IF($A905="","",$AF905&amp;"|"&amp;TEXT($W905,"yyyy-mm-dd")&amp;"|"&amp;$J905&amp;"|"&amp;$N905)</f>
        <v/>
      </c>
      <c r="AD905" s="27" t="str">
        <f aca="false">IF($AC905="","",IF(COUNTIF($AC$2:$AC$3000,$AC905)&gt;1,"REVIEW","OK"))</f>
        <v/>
      </c>
      <c r="AE905" s="27" t="str">
        <f aca="false">IF(OR($W905=0,$O905=""),"",IF(IFERROR(IF(ISNUMBER($O905),INT($O905),DATE(VALUE(MID(SUBSTITUTE(LEFT($O905,FIND(" ",$O905&amp;" ")-1),"/",REPT(" ",20)),41,20)),VALUE(LEFT(SUBSTITUTE(LEFT($O905,FIND(" ",$O905&amp;" ")-1),"/",REPT(" ",20)),20)),VALUE(MID(SUBSTITUTE(LEFT($O905,FIND(" ",$O905&amp;" ")-1),"/",REPT(" ",20)),21,20)))),0)&gt;$W905,"Late","Same day"))</f>
        <v/>
      </c>
      <c r="AF905" s="26" t="str">
        <f aca="false">IF($A905="","",IFERROR(INDEX(Validation!$C$193:$C$217,MATCH($A905,Validation!$A$193:$A$217,0)),IF(COUNTIF(Validation!$U$19:$U$178,$Z905)&gt;0,$Z905,IF(COUNTIF(Validation!$S$19:$S$178,$AI905)=1,INDEX(Validation!$U$19:$U$178,MATCH($AI905,Validation!$S$19:$S$178,0)),$Z905))))</f>
        <v/>
      </c>
      <c r="AG905" s="27" t="str">
        <f aca="false">IF(COUNTA($A905:$U905)=0,"",IF($A905="","No name",IF($F905="","No date",IF($W905=0,"Date ilegible",IF(NOT(ISNUMBER($N905)),"Hours no numéricas",IF($AA905="NO MATCH","Person no identificada","OK"))))))</f>
        <v/>
      </c>
      <c r="AH905" s="27" t="str">
        <f aca="false">IF($W905=0,"No date",IF($W905&lt;Validation!$B$3,"Before period",IF($W905&gt;Validation!$C$3,"After period","In period")))</f>
        <v>No date</v>
      </c>
      <c r="AI905" s="26" t="str">
        <f aca="false">IF($Y905="","",TRIM(RIGHT(SUBSTITUTE($Y905," ",REPT(" ",50)),50)))</f>
        <v/>
      </c>
      <c r="AJ905" s="27" t="str">
        <f aca="false">IF($A905="","",IF(NOT(ISERROR(MATCH($A905,Validation!$A$193:$A$217,0))),"Manual mapping",IF(COUNTIF(Validation!$U$19:$U$178,$Z905)&gt;0,"Direct",IF(COUNTIF(Validation!$S$19:$S$178,$AI905)=1,"By surname","Unresolved"))))</f>
        <v/>
      </c>
      <c r="AK905" s="28" t="str">
        <f aca="false">IF($L905="","",IF(MATCH($L905,$L$2:$L$3000,0)&lt;&gt;ROW()-1,"",COUNT($AK$1:$AK904)+1))</f>
        <v/>
      </c>
      <c r="AL905" s="28" t="str">
        <f aca="false">IF($G905="","",IF(MATCH($G905,$G$2:$G$3000,0)&lt;&gt;ROW()-1,"",COUNT($AL$1:$AL904)+1))</f>
        <v/>
      </c>
      <c r="AM905" s="28" t="str">
        <f aca="false">IF($H905="","",IF(MATCH($H905,$H$2:$H$3000,0)&lt;&gt;ROW()-1,"",COUNT($AM$1:$AM904)+1))</f>
        <v/>
      </c>
      <c r="AN905" s="28" t="str">
        <f aca="false">IF($I905="","",IF(MATCH($I905,$I$2:$I$3000,0)&lt;&gt;ROW()-1,"",COUNT($AN$1:$AN904)+1))</f>
        <v/>
      </c>
      <c r="AO905" s="28" t="str">
        <f aca="false">IF($Q905="","",IF(MATCH($Q905,$Q$2:$Q$3000,0)&lt;&gt;ROW()-1,"",COUNT($AO$1:$AO904)+1))</f>
        <v/>
      </c>
    </row>
    <row r="906" customFormat="false" ht="12.75" hidden="false" customHeight="true" outlineLevel="0" collapsed="false">
      <c r="W906" s="24" t="n">
        <f aca="false">IF($F906="",0,IFERROR(IF(ISNUMBER($F906),INT($F906),DATE(VALUE(MID(SUBSTITUTE(LEFT($F906,FIND(" ",$F906&amp;" ")-1),"/",REPT(" ",20)),41,20)),VALUE(LEFT(SUBSTITUTE(LEFT($F906,FIND(" ",$F906&amp;" ")-1),"/",REPT(" ",20)),20)),VALUE(MID(SUBSTITUTE(LEFT($F906,FIND(" ",$F906&amp;" ")-1),"/",REPT(" ",20)),21,20)))),0))</f>
        <v>0</v>
      </c>
      <c r="X906" s="25" t="str">
        <f aca="false">IF(ISNUMBER($N906),$N906*Validation!$B$5,"")</f>
        <v/>
      </c>
      <c r="Y906" s="26" t="str">
        <f aca="false">IF($A906="","",SUBSTITUTE(SUBSTITUTE(SUBSTITUTE(SUBSTITUTE(SUBSTITUTE(SUBSTITUTE(SUBSTITUTE(UPPER(TRIM($A906)),"Á","A"),"É","E"),"Í","I"),"Ó","O"),"Ú","U"),"Ñ","N"),"Ü","U"))</f>
        <v/>
      </c>
      <c r="Z906" s="26" t="str">
        <f aca="false">IF($Y906="","",LEFT($Y906,1)&amp;" "&amp;TRIM(RIGHT(SUBSTITUTE($Y906," ",REPT(" ",50)),50)))</f>
        <v/>
      </c>
      <c r="AA906" s="27" t="str">
        <f aca="false">IF($AF906="","",IF(COUNTIF(Validation!$U$19:$U$178,$AF906)&gt;0,"OK","NO MATCH"))</f>
        <v/>
      </c>
      <c r="AB906" s="27" t="str">
        <f aca="false">IF($W906=0,"",IF(AND($W906&gt;=Validation!$B$3,$W906&lt;=Validation!$C$3),"Yes","No"))</f>
        <v/>
      </c>
      <c r="AC906" s="26" t="str">
        <f aca="false">IF($A906="","",$AF906&amp;"|"&amp;TEXT($W906,"yyyy-mm-dd")&amp;"|"&amp;$J906&amp;"|"&amp;$N906)</f>
        <v/>
      </c>
      <c r="AD906" s="27" t="str">
        <f aca="false">IF($AC906="","",IF(COUNTIF($AC$2:$AC$3000,$AC906)&gt;1,"REVIEW","OK"))</f>
        <v/>
      </c>
      <c r="AE906" s="27" t="str">
        <f aca="false">IF(OR($W906=0,$O906=""),"",IF(IFERROR(IF(ISNUMBER($O906),INT($O906),DATE(VALUE(MID(SUBSTITUTE(LEFT($O906,FIND(" ",$O906&amp;" ")-1),"/",REPT(" ",20)),41,20)),VALUE(LEFT(SUBSTITUTE(LEFT($O906,FIND(" ",$O906&amp;" ")-1),"/",REPT(" ",20)),20)),VALUE(MID(SUBSTITUTE(LEFT($O906,FIND(" ",$O906&amp;" ")-1),"/",REPT(" ",20)),21,20)))),0)&gt;$W906,"Late","Same day"))</f>
        <v/>
      </c>
      <c r="AF906" s="26" t="str">
        <f aca="false">IF($A906="","",IFERROR(INDEX(Validation!$C$193:$C$217,MATCH($A906,Validation!$A$193:$A$217,0)),IF(COUNTIF(Validation!$U$19:$U$178,$Z906)&gt;0,$Z906,IF(COUNTIF(Validation!$S$19:$S$178,$AI906)=1,INDEX(Validation!$U$19:$U$178,MATCH($AI906,Validation!$S$19:$S$178,0)),$Z906))))</f>
        <v/>
      </c>
      <c r="AG906" s="27" t="str">
        <f aca="false">IF(COUNTA($A906:$U906)=0,"",IF($A906="","No name",IF($F906="","No date",IF($W906=0,"Date ilegible",IF(NOT(ISNUMBER($N906)),"Hours no numéricas",IF($AA906="NO MATCH","Person no identificada","OK"))))))</f>
        <v/>
      </c>
      <c r="AH906" s="27" t="str">
        <f aca="false">IF($W906=0,"No date",IF($W906&lt;Validation!$B$3,"Before period",IF($W906&gt;Validation!$C$3,"After period","In period")))</f>
        <v>No date</v>
      </c>
      <c r="AI906" s="26" t="str">
        <f aca="false">IF($Y906="","",TRIM(RIGHT(SUBSTITUTE($Y906," ",REPT(" ",50)),50)))</f>
        <v/>
      </c>
      <c r="AJ906" s="27" t="str">
        <f aca="false">IF($A906="","",IF(NOT(ISERROR(MATCH($A906,Validation!$A$193:$A$217,0))),"Manual mapping",IF(COUNTIF(Validation!$U$19:$U$178,$Z906)&gt;0,"Direct",IF(COUNTIF(Validation!$S$19:$S$178,$AI906)=1,"By surname","Unresolved"))))</f>
        <v/>
      </c>
      <c r="AK906" s="28" t="str">
        <f aca="false">IF($L906="","",IF(MATCH($L906,$L$2:$L$3000,0)&lt;&gt;ROW()-1,"",COUNT($AK$1:$AK905)+1))</f>
        <v/>
      </c>
      <c r="AL906" s="28" t="str">
        <f aca="false">IF($G906="","",IF(MATCH($G906,$G$2:$G$3000,0)&lt;&gt;ROW()-1,"",COUNT($AL$1:$AL905)+1))</f>
        <v/>
      </c>
      <c r="AM906" s="28" t="str">
        <f aca="false">IF($H906="","",IF(MATCH($H906,$H$2:$H$3000,0)&lt;&gt;ROW()-1,"",COUNT($AM$1:$AM905)+1))</f>
        <v/>
      </c>
      <c r="AN906" s="28" t="str">
        <f aca="false">IF($I906="","",IF(MATCH($I906,$I$2:$I$3000,0)&lt;&gt;ROW()-1,"",COUNT($AN$1:$AN905)+1))</f>
        <v/>
      </c>
      <c r="AO906" s="28" t="str">
        <f aca="false">IF($Q906="","",IF(MATCH($Q906,$Q$2:$Q$3000,0)&lt;&gt;ROW()-1,"",COUNT($AO$1:$AO905)+1))</f>
        <v/>
      </c>
    </row>
    <row r="907" customFormat="false" ht="12.75" hidden="false" customHeight="true" outlineLevel="0" collapsed="false">
      <c r="W907" s="24" t="n">
        <f aca="false">IF($F907="",0,IFERROR(IF(ISNUMBER($F907),INT($F907),DATE(VALUE(MID(SUBSTITUTE(LEFT($F907,FIND(" ",$F907&amp;" ")-1),"/",REPT(" ",20)),41,20)),VALUE(LEFT(SUBSTITUTE(LEFT($F907,FIND(" ",$F907&amp;" ")-1),"/",REPT(" ",20)),20)),VALUE(MID(SUBSTITUTE(LEFT($F907,FIND(" ",$F907&amp;" ")-1),"/",REPT(" ",20)),21,20)))),0))</f>
        <v>0</v>
      </c>
      <c r="X907" s="25" t="str">
        <f aca="false">IF(ISNUMBER($N907),$N907*Validation!$B$5,"")</f>
        <v/>
      </c>
      <c r="Y907" s="26" t="str">
        <f aca="false">IF($A907="","",SUBSTITUTE(SUBSTITUTE(SUBSTITUTE(SUBSTITUTE(SUBSTITUTE(SUBSTITUTE(SUBSTITUTE(UPPER(TRIM($A907)),"Á","A"),"É","E"),"Í","I"),"Ó","O"),"Ú","U"),"Ñ","N"),"Ü","U"))</f>
        <v/>
      </c>
      <c r="Z907" s="26" t="str">
        <f aca="false">IF($Y907="","",LEFT($Y907,1)&amp;" "&amp;TRIM(RIGHT(SUBSTITUTE($Y907," ",REPT(" ",50)),50)))</f>
        <v/>
      </c>
      <c r="AA907" s="27" t="str">
        <f aca="false">IF($AF907="","",IF(COUNTIF(Validation!$U$19:$U$178,$AF907)&gt;0,"OK","NO MATCH"))</f>
        <v/>
      </c>
      <c r="AB907" s="27" t="str">
        <f aca="false">IF($W907=0,"",IF(AND($W907&gt;=Validation!$B$3,$W907&lt;=Validation!$C$3),"Yes","No"))</f>
        <v/>
      </c>
      <c r="AC907" s="26" t="str">
        <f aca="false">IF($A907="","",$AF907&amp;"|"&amp;TEXT($W907,"yyyy-mm-dd")&amp;"|"&amp;$J907&amp;"|"&amp;$N907)</f>
        <v/>
      </c>
      <c r="AD907" s="27" t="str">
        <f aca="false">IF($AC907="","",IF(COUNTIF($AC$2:$AC$3000,$AC907)&gt;1,"REVIEW","OK"))</f>
        <v/>
      </c>
      <c r="AE907" s="27" t="str">
        <f aca="false">IF(OR($W907=0,$O907=""),"",IF(IFERROR(IF(ISNUMBER($O907),INT($O907),DATE(VALUE(MID(SUBSTITUTE(LEFT($O907,FIND(" ",$O907&amp;" ")-1),"/",REPT(" ",20)),41,20)),VALUE(LEFT(SUBSTITUTE(LEFT($O907,FIND(" ",$O907&amp;" ")-1),"/",REPT(" ",20)),20)),VALUE(MID(SUBSTITUTE(LEFT($O907,FIND(" ",$O907&amp;" ")-1),"/",REPT(" ",20)),21,20)))),0)&gt;$W907,"Late","Same day"))</f>
        <v/>
      </c>
      <c r="AF907" s="26" t="str">
        <f aca="false">IF($A907="","",IFERROR(INDEX(Validation!$C$193:$C$217,MATCH($A907,Validation!$A$193:$A$217,0)),IF(COUNTIF(Validation!$U$19:$U$178,$Z907)&gt;0,$Z907,IF(COUNTIF(Validation!$S$19:$S$178,$AI907)=1,INDEX(Validation!$U$19:$U$178,MATCH($AI907,Validation!$S$19:$S$178,0)),$Z907))))</f>
        <v/>
      </c>
      <c r="AG907" s="27" t="str">
        <f aca="false">IF(COUNTA($A907:$U907)=0,"",IF($A907="","No name",IF($F907="","No date",IF($W907=0,"Date ilegible",IF(NOT(ISNUMBER($N907)),"Hours no numéricas",IF($AA907="NO MATCH","Person no identificada","OK"))))))</f>
        <v/>
      </c>
      <c r="AH907" s="27" t="str">
        <f aca="false">IF($W907=0,"No date",IF($W907&lt;Validation!$B$3,"Before period",IF($W907&gt;Validation!$C$3,"After period","In period")))</f>
        <v>No date</v>
      </c>
      <c r="AI907" s="26" t="str">
        <f aca="false">IF($Y907="","",TRIM(RIGHT(SUBSTITUTE($Y907," ",REPT(" ",50)),50)))</f>
        <v/>
      </c>
      <c r="AJ907" s="27" t="str">
        <f aca="false">IF($A907="","",IF(NOT(ISERROR(MATCH($A907,Validation!$A$193:$A$217,0))),"Manual mapping",IF(COUNTIF(Validation!$U$19:$U$178,$Z907)&gt;0,"Direct",IF(COUNTIF(Validation!$S$19:$S$178,$AI907)=1,"By surname","Unresolved"))))</f>
        <v/>
      </c>
      <c r="AK907" s="28" t="str">
        <f aca="false">IF($L907="","",IF(MATCH($L907,$L$2:$L$3000,0)&lt;&gt;ROW()-1,"",COUNT($AK$1:$AK906)+1))</f>
        <v/>
      </c>
      <c r="AL907" s="28" t="str">
        <f aca="false">IF($G907="","",IF(MATCH($G907,$G$2:$G$3000,0)&lt;&gt;ROW()-1,"",COUNT($AL$1:$AL906)+1))</f>
        <v/>
      </c>
      <c r="AM907" s="28" t="str">
        <f aca="false">IF($H907="","",IF(MATCH($H907,$H$2:$H$3000,0)&lt;&gt;ROW()-1,"",COUNT($AM$1:$AM906)+1))</f>
        <v/>
      </c>
      <c r="AN907" s="28" t="str">
        <f aca="false">IF($I907="","",IF(MATCH($I907,$I$2:$I$3000,0)&lt;&gt;ROW()-1,"",COUNT($AN$1:$AN906)+1))</f>
        <v/>
      </c>
      <c r="AO907" s="28" t="str">
        <f aca="false">IF($Q907="","",IF(MATCH($Q907,$Q$2:$Q$3000,0)&lt;&gt;ROW()-1,"",COUNT($AO$1:$AO906)+1))</f>
        <v/>
      </c>
    </row>
    <row r="908" customFormat="false" ht="12.75" hidden="false" customHeight="true" outlineLevel="0" collapsed="false">
      <c r="W908" s="24" t="n">
        <f aca="false">IF($F908="",0,IFERROR(IF(ISNUMBER($F908),INT($F908),DATE(VALUE(MID(SUBSTITUTE(LEFT($F908,FIND(" ",$F908&amp;" ")-1),"/",REPT(" ",20)),41,20)),VALUE(LEFT(SUBSTITUTE(LEFT($F908,FIND(" ",$F908&amp;" ")-1),"/",REPT(" ",20)),20)),VALUE(MID(SUBSTITUTE(LEFT($F908,FIND(" ",$F908&amp;" ")-1),"/",REPT(" ",20)),21,20)))),0))</f>
        <v>0</v>
      </c>
      <c r="X908" s="25" t="str">
        <f aca="false">IF(ISNUMBER($N908),$N908*Validation!$B$5,"")</f>
        <v/>
      </c>
      <c r="Y908" s="26" t="str">
        <f aca="false">IF($A908="","",SUBSTITUTE(SUBSTITUTE(SUBSTITUTE(SUBSTITUTE(SUBSTITUTE(SUBSTITUTE(SUBSTITUTE(UPPER(TRIM($A908)),"Á","A"),"É","E"),"Í","I"),"Ó","O"),"Ú","U"),"Ñ","N"),"Ü","U"))</f>
        <v/>
      </c>
      <c r="Z908" s="26" t="str">
        <f aca="false">IF($Y908="","",LEFT($Y908,1)&amp;" "&amp;TRIM(RIGHT(SUBSTITUTE($Y908," ",REPT(" ",50)),50)))</f>
        <v/>
      </c>
      <c r="AA908" s="27" t="str">
        <f aca="false">IF($AF908="","",IF(COUNTIF(Validation!$U$19:$U$178,$AF908)&gt;0,"OK","NO MATCH"))</f>
        <v/>
      </c>
      <c r="AB908" s="27" t="str">
        <f aca="false">IF($W908=0,"",IF(AND($W908&gt;=Validation!$B$3,$W908&lt;=Validation!$C$3),"Yes","No"))</f>
        <v/>
      </c>
      <c r="AC908" s="26" t="str">
        <f aca="false">IF($A908="","",$AF908&amp;"|"&amp;TEXT($W908,"yyyy-mm-dd")&amp;"|"&amp;$J908&amp;"|"&amp;$N908)</f>
        <v/>
      </c>
      <c r="AD908" s="27" t="str">
        <f aca="false">IF($AC908="","",IF(COUNTIF($AC$2:$AC$3000,$AC908)&gt;1,"REVIEW","OK"))</f>
        <v/>
      </c>
      <c r="AE908" s="27" t="str">
        <f aca="false">IF(OR($W908=0,$O908=""),"",IF(IFERROR(IF(ISNUMBER($O908),INT($O908),DATE(VALUE(MID(SUBSTITUTE(LEFT($O908,FIND(" ",$O908&amp;" ")-1),"/",REPT(" ",20)),41,20)),VALUE(LEFT(SUBSTITUTE(LEFT($O908,FIND(" ",$O908&amp;" ")-1),"/",REPT(" ",20)),20)),VALUE(MID(SUBSTITUTE(LEFT($O908,FIND(" ",$O908&amp;" ")-1),"/",REPT(" ",20)),21,20)))),0)&gt;$W908,"Late","Same day"))</f>
        <v/>
      </c>
      <c r="AF908" s="26" t="str">
        <f aca="false">IF($A908="","",IFERROR(INDEX(Validation!$C$193:$C$217,MATCH($A908,Validation!$A$193:$A$217,0)),IF(COUNTIF(Validation!$U$19:$U$178,$Z908)&gt;0,$Z908,IF(COUNTIF(Validation!$S$19:$S$178,$AI908)=1,INDEX(Validation!$U$19:$U$178,MATCH($AI908,Validation!$S$19:$S$178,0)),$Z908))))</f>
        <v/>
      </c>
      <c r="AG908" s="27" t="str">
        <f aca="false">IF(COUNTA($A908:$U908)=0,"",IF($A908="","No name",IF($F908="","No date",IF($W908=0,"Date ilegible",IF(NOT(ISNUMBER($N908)),"Hours no numéricas",IF($AA908="NO MATCH","Person no identificada","OK"))))))</f>
        <v/>
      </c>
      <c r="AH908" s="27" t="str">
        <f aca="false">IF($W908=0,"No date",IF($W908&lt;Validation!$B$3,"Before period",IF($W908&gt;Validation!$C$3,"After period","In period")))</f>
        <v>No date</v>
      </c>
      <c r="AI908" s="26" t="str">
        <f aca="false">IF($Y908="","",TRIM(RIGHT(SUBSTITUTE($Y908," ",REPT(" ",50)),50)))</f>
        <v/>
      </c>
      <c r="AJ908" s="27" t="str">
        <f aca="false">IF($A908="","",IF(NOT(ISERROR(MATCH($A908,Validation!$A$193:$A$217,0))),"Manual mapping",IF(COUNTIF(Validation!$U$19:$U$178,$Z908)&gt;0,"Direct",IF(COUNTIF(Validation!$S$19:$S$178,$AI908)=1,"By surname","Unresolved"))))</f>
        <v/>
      </c>
      <c r="AK908" s="28" t="str">
        <f aca="false">IF($L908="","",IF(MATCH($L908,$L$2:$L$3000,0)&lt;&gt;ROW()-1,"",COUNT($AK$1:$AK907)+1))</f>
        <v/>
      </c>
      <c r="AL908" s="28" t="str">
        <f aca="false">IF($G908="","",IF(MATCH($G908,$G$2:$G$3000,0)&lt;&gt;ROW()-1,"",COUNT($AL$1:$AL907)+1))</f>
        <v/>
      </c>
      <c r="AM908" s="28" t="str">
        <f aca="false">IF($H908="","",IF(MATCH($H908,$H$2:$H$3000,0)&lt;&gt;ROW()-1,"",COUNT($AM$1:$AM907)+1))</f>
        <v/>
      </c>
      <c r="AN908" s="28" t="str">
        <f aca="false">IF($I908="","",IF(MATCH($I908,$I$2:$I$3000,0)&lt;&gt;ROW()-1,"",COUNT($AN$1:$AN907)+1))</f>
        <v/>
      </c>
      <c r="AO908" s="28" t="str">
        <f aca="false">IF($Q908="","",IF(MATCH($Q908,$Q$2:$Q$3000,0)&lt;&gt;ROW()-1,"",COUNT($AO$1:$AO907)+1))</f>
        <v/>
      </c>
    </row>
    <row r="909" customFormat="false" ht="12.75" hidden="false" customHeight="true" outlineLevel="0" collapsed="false">
      <c r="W909" s="24" t="n">
        <f aca="false">IF($F909="",0,IFERROR(IF(ISNUMBER($F909),INT($F909),DATE(VALUE(MID(SUBSTITUTE(LEFT($F909,FIND(" ",$F909&amp;" ")-1),"/",REPT(" ",20)),41,20)),VALUE(LEFT(SUBSTITUTE(LEFT($F909,FIND(" ",$F909&amp;" ")-1),"/",REPT(" ",20)),20)),VALUE(MID(SUBSTITUTE(LEFT($F909,FIND(" ",$F909&amp;" ")-1),"/",REPT(" ",20)),21,20)))),0))</f>
        <v>0</v>
      </c>
      <c r="X909" s="25" t="str">
        <f aca="false">IF(ISNUMBER($N909),$N909*Validation!$B$5,"")</f>
        <v/>
      </c>
      <c r="Y909" s="26" t="str">
        <f aca="false">IF($A909="","",SUBSTITUTE(SUBSTITUTE(SUBSTITUTE(SUBSTITUTE(SUBSTITUTE(SUBSTITUTE(SUBSTITUTE(UPPER(TRIM($A909)),"Á","A"),"É","E"),"Í","I"),"Ó","O"),"Ú","U"),"Ñ","N"),"Ü","U"))</f>
        <v/>
      </c>
      <c r="Z909" s="26" t="str">
        <f aca="false">IF($Y909="","",LEFT($Y909,1)&amp;" "&amp;TRIM(RIGHT(SUBSTITUTE($Y909," ",REPT(" ",50)),50)))</f>
        <v/>
      </c>
      <c r="AA909" s="27" t="str">
        <f aca="false">IF($AF909="","",IF(COUNTIF(Validation!$U$19:$U$178,$AF909)&gt;0,"OK","NO MATCH"))</f>
        <v/>
      </c>
      <c r="AB909" s="27" t="str">
        <f aca="false">IF($W909=0,"",IF(AND($W909&gt;=Validation!$B$3,$W909&lt;=Validation!$C$3),"Yes","No"))</f>
        <v/>
      </c>
      <c r="AC909" s="26" t="str">
        <f aca="false">IF($A909="","",$AF909&amp;"|"&amp;TEXT($W909,"yyyy-mm-dd")&amp;"|"&amp;$J909&amp;"|"&amp;$N909)</f>
        <v/>
      </c>
      <c r="AD909" s="27" t="str">
        <f aca="false">IF($AC909="","",IF(COUNTIF($AC$2:$AC$3000,$AC909)&gt;1,"REVIEW","OK"))</f>
        <v/>
      </c>
      <c r="AE909" s="27" t="str">
        <f aca="false">IF(OR($W909=0,$O909=""),"",IF(IFERROR(IF(ISNUMBER($O909),INT($O909),DATE(VALUE(MID(SUBSTITUTE(LEFT($O909,FIND(" ",$O909&amp;" ")-1),"/",REPT(" ",20)),41,20)),VALUE(LEFT(SUBSTITUTE(LEFT($O909,FIND(" ",$O909&amp;" ")-1),"/",REPT(" ",20)),20)),VALUE(MID(SUBSTITUTE(LEFT($O909,FIND(" ",$O909&amp;" ")-1),"/",REPT(" ",20)),21,20)))),0)&gt;$W909,"Late","Same day"))</f>
        <v/>
      </c>
      <c r="AF909" s="26" t="str">
        <f aca="false">IF($A909="","",IFERROR(INDEX(Validation!$C$193:$C$217,MATCH($A909,Validation!$A$193:$A$217,0)),IF(COUNTIF(Validation!$U$19:$U$178,$Z909)&gt;0,$Z909,IF(COUNTIF(Validation!$S$19:$S$178,$AI909)=1,INDEX(Validation!$U$19:$U$178,MATCH($AI909,Validation!$S$19:$S$178,0)),$Z909))))</f>
        <v/>
      </c>
      <c r="AG909" s="27" t="str">
        <f aca="false">IF(COUNTA($A909:$U909)=0,"",IF($A909="","No name",IF($F909="","No date",IF($W909=0,"Date ilegible",IF(NOT(ISNUMBER($N909)),"Hours no numéricas",IF($AA909="NO MATCH","Person no identificada","OK"))))))</f>
        <v/>
      </c>
      <c r="AH909" s="27" t="str">
        <f aca="false">IF($W909=0,"No date",IF($W909&lt;Validation!$B$3,"Before period",IF($W909&gt;Validation!$C$3,"After period","In period")))</f>
        <v>No date</v>
      </c>
      <c r="AI909" s="26" t="str">
        <f aca="false">IF($Y909="","",TRIM(RIGHT(SUBSTITUTE($Y909," ",REPT(" ",50)),50)))</f>
        <v/>
      </c>
      <c r="AJ909" s="27" t="str">
        <f aca="false">IF($A909="","",IF(NOT(ISERROR(MATCH($A909,Validation!$A$193:$A$217,0))),"Manual mapping",IF(COUNTIF(Validation!$U$19:$U$178,$Z909)&gt;0,"Direct",IF(COUNTIF(Validation!$S$19:$S$178,$AI909)=1,"By surname","Unresolved"))))</f>
        <v/>
      </c>
      <c r="AK909" s="28" t="str">
        <f aca="false">IF($L909="","",IF(MATCH($L909,$L$2:$L$3000,0)&lt;&gt;ROW()-1,"",COUNT($AK$1:$AK908)+1))</f>
        <v/>
      </c>
      <c r="AL909" s="28" t="str">
        <f aca="false">IF($G909="","",IF(MATCH($G909,$G$2:$G$3000,0)&lt;&gt;ROW()-1,"",COUNT($AL$1:$AL908)+1))</f>
        <v/>
      </c>
      <c r="AM909" s="28" t="str">
        <f aca="false">IF($H909="","",IF(MATCH($H909,$H$2:$H$3000,0)&lt;&gt;ROW()-1,"",COUNT($AM$1:$AM908)+1))</f>
        <v/>
      </c>
      <c r="AN909" s="28" t="str">
        <f aca="false">IF($I909="","",IF(MATCH($I909,$I$2:$I$3000,0)&lt;&gt;ROW()-1,"",COUNT($AN$1:$AN908)+1))</f>
        <v/>
      </c>
      <c r="AO909" s="28" t="str">
        <f aca="false">IF($Q909="","",IF(MATCH($Q909,$Q$2:$Q$3000,0)&lt;&gt;ROW()-1,"",COUNT($AO$1:$AO908)+1))</f>
        <v/>
      </c>
    </row>
    <row r="910" customFormat="false" ht="12.75" hidden="false" customHeight="true" outlineLevel="0" collapsed="false">
      <c r="W910" s="24" t="n">
        <f aca="false">IF($F910="",0,IFERROR(IF(ISNUMBER($F910),INT($F910),DATE(VALUE(MID(SUBSTITUTE(LEFT($F910,FIND(" ",$F910&amp;" ")-1),"/",REPT(" ",20)),41,20)),VALUE(LEFT(SUBSTITUTE(LEFT($F910,FIND(" ",$F910&amp;" ")-1),"/",REPT(" ",20)),20)),VALUE(MID(SUBSTITUTE(LEFT($F910,FIND(" ",$F910&amp;" ")-1),"/",REPT(" ",20)),21,20)))),0))</f>
        <v>0</v>
      </c>
      <c r="X910" s="25" t="str">
        <f aca="false">IF(ISNUMBER($N910),$N910*Validation!$B$5,"")</f>
        <v/>
      </c>
      <c r="Y910" s="26" t="str">
        <f aca="false">IF($A910="","",SUBSTITUTE(SUBSTITUTE(SUBSTITUTE(SUBSTITUTE(SUBSTITUTE(SUBSTITUTE(SUBSTITUTE(UPPER(TRIM($A910)),"Á","A"),"É","E"),"Í","I"),"Ó","O"),"Ú","U"),"Ñ","N"),"Ü","U"))</f>
        <v/>
      </c>
      <c r="Z910" s="26" t="str">
        <f aca="false">IF($Y910="","",LEFT($Y910,1)&amp;" "&amp;TRIM(RIGHT(SUBSTITUTE($Y910," ",REPT(" ",50)),50)))</f>
        <v/>
      </c>
      <c r="AA910" s="27" t="str">
        <f aca="false">IF($AF910="","",IF(COUNTIF(Validation!$U$19:$U$178,$AF910)&gt;0,"OK","NO MATCH"))</f>
        <v/>
      </c>
      <c r="AB910" s="27" t="str">
        <f aca="false">IF($W910=0,"",IF(AND($W910&gt;=Validation!$B$3,$W910&lt;=Validation!$C$3),"Yes","No"))</f>
        <v/>
      </c>
      <c r="AC910" s="26" t="str">
        <f aca="false">IF($A910="","",$AF910&amp;"|"&amp;TEXT($W910,"yyyy-mm-dd")&amp;"|"&amp;$J910&amp;"|"&amp;$N910)</f>
        <v/>
      </c>
      <c r="AD910" s="27" t="str">
        <f aca="false">IF($AC910="","",IF(COUNTIF($AC$2:$AC$3000,$AC910)&gt;1,"REVIEW","OK"))</f>
        <v/>
      </c>
      <c r="AE910" s="27" t="str">
        <f aca="false">IF(OR($W910=0,$O910=""),"",IF(IFERROR(IF(ISNUMBER($O910),INT($O910),DATE(VALUE(MID(SUBSTITUTE(LEFT($O910,FIND(" ",$O910&amp;" ")-1),"/",REPT(" ",20)),41,20)),VALUE(LEFT(SUBSTITUTE(LEFT($O910,FIND(" ",$O910&amp;" ")-1),"/",REPT(" ",20)),20)),VALUE(MID(SUBSTITUTE(LEFT($O910,FIND(" ",$O910&amp;" ")-1),"/",REPT(" ",20)),21,20)))),0)&gt;$W910,"Late","Same day"))</f>
        <v/>
      </c>
      <c r="AF910" s="26" t="str">
        <f aca="false">IF($A910="","",IFERROR(INDEX(Validation!$C$193:$C$217,MATCH($A910,Validation!$A$193:$A$217,0)),IF(COUNTIF(Validation!$U$19:$U$178,$Z910)&gt;0,$Z910,IF(COUNTIF(Validation!$S$19:$S$178,$AI910)=1,INDEX(Validation!$U$19:$U$178,MATCH($AI910,Validation!$S$19:$S$178,0)),$Z910))))</f>
        <v/>
      </c>
      <c r="AG910" s="27" t="str">
        <f aca="false">IF(COUNTA($A910:$U910)=0,"",IF($A910="","No name",IF($F910="","No date",IF($W910=0,"Date ilegible",IF(NOT(ISNUMBER($N910)),"Hours no numéricas",IF($AA910="NO MATCH","Person no identificada","OK"))))))</f>
        <v/>
      </c>
      <c r="AH910" s="27" t="str">
        <f aca="false">IF($W910=0,"No date",IF($W910&lt;Validation!$B$3,"Before period",IF($W910&gt;Validation!$C$3,"After period","In period")))</f>
        <v>No date</v>
      </c>
      <c r="AI910" s="26" t="str">
        <f aca="false">IF($Y910="","",TRIM(RIGHT(SUBSTITUTE($Y910," ",REPT(" ",50)),50)))</f>
        <v/>
      </c>
      <c r="AJ910" s="27" t="str">
        <f aca="false">IF($A910="","",IF(NOT(ISERROR(MATCH($A910,Validation!$A$193:$A$217,0))),"Manual mapping",IF(COUNTIF(Validation!$U$19:$U$178,$Z910)&gt;0,"Direct",IF(COUNTIF(Validation!$S$19:$S$178,$AI910)=1,"By surname","Unresolved"))))</f>
        <v/>
      </c>
      <c r="AK910" s="28" t="str">
        <f aca="false">IF($L910="","",IF(MATCH($L910,$L$2:$L$3000,0)&lt;&gt;ROW()-1,"",COUNT($AK$1:$AK909)+1))</f>
        <v/>
      </c>
      <c r="AL910" s="28" t="str">
        <f aca="false">IF($G910="","",IF(MATCH($G910,$G$2:$G$3000,0)&lt;&gt;ROW()-1,"",COUNT($AL$1:$AL909)+1))</f>
        <v/>
      </c>
      <c r="AM910" s="28" t="str">
        <f aca="false">IF($H910="","",IF(MATCH($H910,$H$2:$H$3000,0)&lt;&gt;ROW()-1,"",COUNT($AM$1:$AM909)+1))</f>
        <v/>
      </c>
      <c r="AN910" s="28" t="str">
        <f aca="false">IF($I910="","",IF(MATCH($I910,$I$2:$I$3000,0)&lt;&gt;ROW()-1,"",COUNT($AN$1:$AN909)+1))</f>
        <v/>
      </c>
      <c r="AO910" s="28" t="str">
        <f aca="false">IF($Q910="","",IF(MATCH($Q910,$Q$2:$Q$3000,0)&lt;&gt;ROW()-1,"",COUNT($AO$1:$AO909)+1))</f>
        <v/>
      </c>
    </row>
    <row r="911" customFormat="false" ht="12.75" hidden="false" customHeight="true" outlineLevel="0" collapsed="false">
      <c r="W911" s="24" t="n">
        <f aca="false">IF($F911="",0,IFERROR(IF(ISNUMBER($F911),INT($F911),DATE(VALUE(MID(SUBSTITUTE(LEFT($F911,FIND(" ",$F911&amp;" ")-1),"/",REPT(" ",20)),41,20)),VALUE(LEFT(SUBSTITUTE(LEFT($F911,FIND(" ",$F911&amp;" ")-1),"/",REPT(" ",20)),20)),VALUE(MID(SUBSTITUTE(LEFT($F911,FIND(" ",$F911&amp;" ")-1),"/",REPT(" ",20)),21,20)))),0))</f>
        <v>0</v>
      </c>
      <c r="X911" s="25" t="str">
        <f aca="false">IF(ISNUMBER($N911),$N911*Validation!$B$5,"")</f>
        <v/>
      </c>
      <c r="Y911" s="26" t="str">
        <f aca="false">IF($A911="","",SUBSTITUTE(SUBSTITUTE(SUBSTITUTE(SUBSTITUTE(SUBSTITUTE(SUBSTITUTE(SUBSTITUTE(UPPER(TRIM($A911)),"Á","A"),"É","E"),"Í","I"),"Ó","O"),"Ú","U"),"Ñ","N"),"Ü","U"))</f>
        <v/>
      </c>
      <c r="Z911" s="26" t="str">
        <f aca="false">IF($Y911="","",LEFT($Y911,1)&amp;" "&amp;TRIM(RIGHT(SUBSTITUTE($Y911," ",REPT(" ",50)),50)))</f>
        <v/>
      </c>
      <c r="AA911" s="27" t="str">
        <f aca="false">IF($AF911="","",IF(COUNTIF(Validation!$U$19:$U$178,$AF911)&gt;0,"OK","NO MATCH"))</f>
        <v/>
      </c>
      <c r="AB911" s="27" t="str">
        <f aca="false">IF($W911=0,"",IF(AND($W911&gt;=Validation!$B$3,$W911&lt;=Validation!$C$3),"Yes","No"))</f>
        <v/>
      </c>
      <c r="AC911" s="26" t="str">
        <f aca="false">IF($A911="","",$AF911&amp;"|"&amp;TEXT($W911,"yyyy-mm-dd")&amp;"|"&amp;$J911&amp;"|"&amp;$N911)</f>
        <v/>
      </c>
      <c r="AD911" s="27" t="str">
        <f aca="false">IF($AC911="","",IF(COUNTIF($AC$2:$AC$3000,$AC911)&gt;1,"REVIEW","OK"))</f>
        <v/>
      </c>
      <c r="AE911" s="27" t="str">
        <f aca="false">IF(OR($W911=0,$O911=""),"",IF(IFERROR(IF(ISNUMBER($O911),INT($O911),DATE(VALUE(MID(SUBSTITUTE(LEFT($O911,FIND(" ",$O911&amp;" ")-1),"/",REPT(" ",20)),41,20)),VALUE(LEFT(SUBSTITUTE(LEFT($O911,FIND(" ",$O911&amp;" ")-1),"/",REPT(" ",20)),20)),VALUE(MID(SUBSTITUTE(LEFT($O911,FIND(" ",$O911&amp;" ")-1),"/",REPT(" ",20)),21,20)))),0)&gt;$W911,"Late","Same day"))</f>
        <v/>
      </c>
      <c r="AF911" s="26" t="str">
        <f aca="false">IF($A911="","",IFERROR(INDEX(Validation!$C$193:$C$217,MATCH($A911,Validation!$A$193:$A$217,0)),IF(COUNTIF(Validation!$U$19:$U$178,$Z911)&gt;0,$Z911,IF(COUNTIF(Validation!$S$19:$S$178,$AI911)=1,INDEX(Validation!$U$19:$U$178,MATCH($AI911,Validation!$S$19:$S$178,0)),$Z911))))</f>
        <v/>
      </c>
      <c r="AG911" s="27" t="str">
        <f aca="false">IF(COUNTA($A911:$U911)=0,"",IF($A911="","No name",IF($F911="","No date",IF($W911=0,"Date ilegible",IF(NOT(ISNUMBER($N911)),"Hours no numéricas",IF($AA911="NO MATCH","Person no identificada","OK"))))))</f>
        <v/>
      </c>
      <c r="AH911" s="27" t="str">
        <f aca="false">IF($W911=0,"No date",IF($W911&lt;Validation!$B$3,"Before period",IF($W911&gt;Validation!$C$3,"After period","In period")))</f>
        <v>No date</v>
      </c>
      <c r="AI911" s="26" t="str">
        <f aca="false">IF($Y911="","",TRIM(RIGHT(SUBSTITUTE($Y911," ",REPT(" ",50)),50)))</f>
        <v/>
      </c>
      <c r="AJ911" s="27" t="str">
        <f aca="false">IF($A911="","",IF(NOT(ISERROR(MATCH($A911,Validation!$A$193:$A$217,0))),"Manual mapping",IF(COUNTIF(Validation!$U$19:$U$178,$Z911)&gt;0,"Direct",IF(COUNTIF(Validation!$S$19:$S$178,$AI911)=1,"By surname","Unresolved"))))</f>
        <v/>
      </c>
      <c r="AK911" s="28" t="str">
        <f aca="false">IF($L911="","",IF(MATCH($L911,$L$2:$L$3000,0)&lt;&gt;ROW()-1,"",COUNT($AK$1:$AK910)+1))</f>
        <v/>
      </c>
      <c r="AL911" s="28" t="str">
        <f aca="false">IF($G911="","",IF(MATCH($G911,$G$2:$G$3000,0)&lt;&gt;ROW()-1,"",COUNT($AL$1:$AL910)+1))</f>
        <v/>
      </c>
      <c r="AM911" s="28" t="str">
        <f aca="false">IF($H911="","",IF(MATCH($H911,$H$2:$H$3000,0)&lt;&gt;ROW()-1,"",COUNT($AM$1:$AM910)+1))</f>
        <v/>
      </c>
      <c r="AN911" s="28" t="str">
        <f aca="false">IF($I911="","",IF(MATCH($I911,$I$2:$I$3000,0)&lt;&gt;ROW()-1,"",COUNT($AN$1:$AN910)+1))</f>
        <v/>
      </c>
      <c r="AO911" s="28" t="str">
        <f aca="false">IF($Q911="","",IF(MATCH($Q911,$Q$2:$Q$3000,0)&lt;&gt;ROW()-1,"",COUNT($AO$1:$AO910)+1))</f>
        <v/>
      </c>
    </row>
    <row r="912" customFormat="false" ht="12.75" hidden="false" customHeight="true" outlineLevel="0" collapsed="false">
      <c r="W912" s="24" t="n">
        <f aca="false">IF($F912="",0,IFERROR(IF(ISNUMBER($F912),INT($F912),DATE(VALUE(MID(SUBSTITUTE(LEFT($F912,FIND(" ",$F912&amp;" ")-1),"/",REPT(" ",20)),41,20)),VALUE(LEFT(SUBSTITUTE(LEFT($F912,FIND(" ",$F912&amp;" ")-1),"/",REPT(" ",20)),20)),VALUE(MID(SUBSTITUTE(LEFT($F912,FIND(" ",$F912&amp;" ")-1),"/",REPT(" ",20)),21,20)))),0))</f>
        <v>0</v>
      </c>
      <c r="X912" s="25" t="str">
        <f aca="false">IF(ISNUMBER($N912),$N912*Validation!$B$5,"")</f>
        <v/>
      </c>
      <c r="Y912" s="26" t="str">
        <f aca="false">IF($A912="","",SUBSTITUTE(SUBSTITUTE(SUBSTITUTE(SUBSTITUTE(SUBSTITUTE(SUBSTITUTE(SUBSTITUTE(UPPER(TRIM($A912)),"Á","A"),"É","E"),"Í","I"),"Ó","O"),"Ú","U"),"Ñ","N"),"Ü","U"))</f>
        <v/>
      </c>
      <c r="Z912" s="26" t="str">
        <f aca="false">IF($Y912="","",LEFT($Y912,1)&amp;" "&amp;TRIM(RIGHT(SUBSTITUTE($Y912," ",REPT(" ",50)),50)))</f>
        <v/>
      </c>
      <c r="AA912" s="27" t="str">
        <f aca="false">IF($AF912="","",IF(COUNTIF(Validation!$U$19:$U$178,$AF912)&gt;0,"OK","NO MATCH"))</f>
        <v/>
      </c>
      <c r="AB912" s="27" t="str">
        <f aca="false">IF($W912=0,"",IF(AND($W912&gt;=Validation!$B$3,$W912&lt;=Validation!$C$3),"Yes","No"))</f>
        <v/>
      </c>
      <c r="AC912" s="26" t="str">
        <f aca="false">IF($A912="","",$AF912&amp;"|"&amp;TEXT($W912,"yyyy-mm-dd")&amp;"|"&amp;$J912&amp;"|"&amp;$N912)</f>
        <v/>
      </c>
      <c r="AD912" s="27" t="str">
        <f aca="false">IF($AC912="","",IF(COUNTIF($AC$2:$AC$3000,$AC912)&gt;1,"REVIEW","OK"))</f>
        <v/>
      </c>
      <c r="AE912" s="27" t="str">
        <f aca="false">IF(OR($W912=0,$O912=""),"",IF(IFERROR(IF(ISNUMBER($O912),INT($O912),DATE(VALUE(MID(SUBSTITUTE(LEFT($O912,FIND(" ",$O912&amp;" ")-1),"/",REPT(" ",20)),41,20)),VALUE(LEFT(SUBSTITUTE(LEFT($O912,FIND(" ",$O912&amp;" ")-1),"/",REPT(" ",20)),20)),VALUE(MID(SUBSTITUTE(LEFT($O912,FIND(" ",$O912&amp;" ")-1),"/",REPT(" ",20)),21,20)))),0)&gt;$W912,"Late","Same day"))</f>
        <v/>
      </c>
      <c r="AF912" s="26" t="str">
        <f aca="false">IF($A912="","",IFERROR(INDEX(Validation!$C$193:$C$217,MATCH($A912,Validation!$A$193:$A$217,0)),IF(COUNTIF(Validation!$U$19:$U$178,$Z912)&gt;0,$Z912,IF(COUNTIF(Validation!$S$19:$S$178,$AI912)=1,INDEX(Validation!$U$19:$U$178,MATCH($AI912,Validation!$S$19:$S$178,0)),$Z912))))</f>
        <v/>
      </c>
      <c r="AG912" s="27" t="str">
        <f aca="false">IF(COUNTA($A912:$U912)=0,"",IF($A912="","No name",IF($F912="","No date",IF($W912=0,"Date ilegible",IF(NOT(ISNUMBER($N912)),"Hours no numéricas",IF($AA912="NO MATCH","Person no identificada","OK"))))))</f>
        <v/>
      </c>
      <c r="AH912" s="27" t="str">
        <f aca="false">IF($W912=0,"No date",IF($W912&lt;Validation!$B$3,"Before period",IF($W912&gt;Validation!$C$3,"After period","In period")))</f>
        <v>No date</v>
      </c>
      <c r="AI912" s="26" t="str">
        <f aca="false">IF($Y912="","",TRIM(RIGHT(SUBSTITUTE($Y912," ",REPT(" ",50)),50)))</f>
        <v/>
      </c>
      <c r="AJ912" s="27" t="str">
        <f aca="false">IF($A912="","",IF(NOT(ISERROR(MATCH($A912,Validation!$A$193:$A$217,0))),"Manual mapping",IF(COUNTIF(Validation!$U$19:$U$178,$Z912)&gt;0,"Direct",IF(COUNTIF(Validation!$S$19:$S$178,$AI912)=1,"By surname","Unresolved"))))</f>
        <v/>
      </c>
      <c r="AK912" s="28" t="str">
        <f aca="false">IF($L912="","",IF(MATCH($L912,$L$2:$L$3000,0)&lt;&gt;ROW()-1,"",COUNT($AK$1:$AK911)+1))</f>
        <v/>
      </c>
      <c r="AL912" s="28" t="str">
        <f aca="false">IF($G912="","",IF(MATCH($G912,$G$2:$G$3000,0)&lt;&gt;ROW()-1,"",COUNT($AL$1:$AL911)+1))</f>
        <v/>
      </c>
      <c r="AM912" s="28" t="str">
        <f aca="false">IF($H912="","",IF(MATCH($H912,$H$2:$H$3000,0)&lt;&gt;ROW()-1,"",COUNT($AM$1:$AM911)+1))</f>
        <v/>
      </c>
      <c r="AN912" s="28" t="str">
        <f aca="false">IF($I912="","",IF(MATCH($I912,$I$2:$I$3000,0)&lt;&gt;ROW()-1,"",COUNT($AN$1:$AN911)+1))</f>
        <v/>
      </c>
      <c r="AO912" s="28" t="str">
        <f aca="false">IF($Q912="","",IF(MATCH($Q912,$Q$2:$Q$3000,0)&lt;&gt;ROW()-1,"",COUNT($AO$1:$AO911)+1))</f>
        <v/>
      </c>
    </row>
    <row r="913" customFormat="false" ht="12.75" hidden="false" customHeight="true" outlineLevel="0" collapsed="false">
      <c r="W913" s="24" t="n">
        <f aca="false">IF($F913="",0,IFERROR(IF(ISNUMBER($F913),INT($F913),DATE(VALUE(MID(SUBSTITUTE(LEFT($F913,FIND(" ",$F913&amp;" ")-1),"/",REPT(" ",20)),41,20)),VALUE(LEFT(SUBSTITUTE(LEFT($F913,FIND(" ",$F913&amp;" ")-1),"/",REPT(" ",20)),20)),VALUE(MID(SUBSTITUTE(LEFT($F913,FIND(" ",$F913&amp;" ")-1),"/",REPT(" ",20)),21,20)))),0))</f>
        <v>0</v>
      </c>
      <c r="X913" s="25" t="str">
        <f aca="false">IF(ISNUMBER($N913),$N913*Validation!$B$5,"")</f>
        <v/>
      </c>
      <c r="Y913" s="26" t="str">
        <f aca="false">IF($A913="","",SUBSTITUTE(SUBSTITUTE(SUBSTITUTE(SUBSTITUTE(SUBSTITUTE(SUBSTITUTE(SUBSTITUTE(UPPER(TRIM($A913)),"Á","A"),"É","E"),"Í","I"),"Ó","O"),"Ú","U"),"Ñ","N"),"Ü","U"))</f>
        <v/>
      </c>
      <c r="Z913" s="26" t="str">
        <f aca="false">IF($Y913="","",LEFT($Y913,1)&amp;" "&amp;TRIM(RIGHT(SUBSTITUTE($Y913," ",REPT(" ",50)),50)))</f>
        <v/>
      </c>
      <c r="AA913" s="27" t="str">
        <f aca="false">IF($AF913="","",IF(COUNTIF(Validation!$U$19:$U$178,$AF913)&gt;0,"OK","NO MATCH"))</f>
        <v/>
      </c>
      <c r="AB913" s="27" t="str">
        <f aca="false">IF($W913=0,"",IF(AND($W913&gt;=Validation!$B$3,$W913&lt;=Validation!$C$3),"Yes","No"))</f>
        <v/>
      </c>
      <c r="AC913" s="26" t="str">
        <f aca="false">IF($A913="","",$AF913&amp;"|"&amp;TEXT($W913,"yyyy-mm-dd")&amp;"|"&amp;$J913&amp;"|"&amp;$N913)</f>
        <v/>
      </c>
      <c r="AD913" s="27" t="str">
        <f aca="false">IF($AC913="","",IF(COUNTIF($AC$2:$AC$3000,$AC913)&gt;1,"REVIEW","OK"))</f>
        <v/>
      </c>
      <c r="AE913" s="27" t="str">
        <f aca="false">IF(OR($W913=0,$O913=""),"",IF(IFERROR(IF(ISNUMBER($O913),INT($O913),DATE(VALUE(MID(SUBSTITUTE(LEFT($O913,FIND(" ",$O913&amp;" ")-1),"/",REPT(" ",20)),41,20)),VALUE(LEFT(SUBSTITUTE(LEFT($O913,FIND(" ",$O913&amp;" ")-1),"/",REPT(" ",20)),20)),VALUE(MID(SUBSTITUTE(LEFT($O913,FIND(" ",$O913&amp;" ")-1),"/",REPT(" ",20)),21,20)))),0)&gt;$W913,"Late","Same day"))</f>
        <v/>
      </c>
      <c r="AF913" s="26" t="str">
        <f aca="false">IF($A913="","",IFERROR(INDEX(Validation!$C$193:$C$217,MATCH($A913,Validation!$A$193:$A$217,0)),IF(COUNTIF(Validation!$U$19:$U$178,$Z913)&gt;0,$Z913,IF(COUNTIF(Validation!$S$19:$S$178,$AI913)=1,INDEX(Validation!$U$19:$U$178,MATCH($AI913,Validation!$S$19:$S$178,0)),$Z913))))</f>
        <v/>
      </c>
      <c r="AG913" s="27" t="str">
        <f aca="false">IF(COUNTA($A913:$U913)=0,"",IF($A913="","No name",IF($F913="","No date",IF($W913=0,"Date ilegible",IF(NOT(ISNUMBER($N913)),"Hours no numéricas",IF($AA913="NO MATCH","Person no identificada","OK"))))))</f>
        <v/>
      </c>
      <c r="AH913" s="27" t="str">
        <f aca="false">IF($W913=0,"No date",IF($W913&lt;Validation!$B$3,"Before period",IF($W913&gt;Validation!$C$3,"After period","In period")))</f>
        <v>No date</v>
      </c>
      <c r="AI913" s="26" t="str">
        <f aca="false">IF($Y913="","",TRIM(RIGHT(SUBSTITUTE($Y913," ",REPT(" ",50)),50)))</f>
        <v/>
      </c>
      <c r="AJ913" s="27" t="str">
        <f aca="false">IF($A913="","",IF(NOT(ISERROR(MATCH($A913,Validation!$A$193:$A$217,0))),"Manual mapping",IF(COUNTIF(Validation!$U$19:$U$178,$Z913)&gt;0,"Direct",IF(COUNTIF(Validation!$S$19:$S$178,$AI913)=1,"By surname","Unresolved"))))</f>
        <v/>
      </c>
      <c r="AK913" s="28" t="str">
        <f aca="false">IF($L913="","",IF(MATCH($L913,$L$2:$L$3000,0)&lt;&gt;ROW()-1,"",COUNT($AK$1:$AK912)+1))</f>
        <v/>
      </c>
      <c r="AL913" s="28" t="str">
        <f aca="false">IF($G913="","",IF(MATCH($G913,$G$2:$G$3000,0)&lt;&gt;ROW()-1,"",COUNT($AL$1:$AL912)+1))</f>
        <v/>
      </c>
      <c r="AM913" s="28" t="str">
        <f aca="false">IF($H913="","",IF(MATCH($H913,$H$2:$H$3000,0)&lt;&gt;ROW()-1,"",COUNT($AM$1:$AM912)+1))</f>
        <v/>
      </c>
      <c r="AN913" s="28" t="str">
        <f aca="false">IF($I913="","",IF(MATCH($I913,$I$2:$I$3000,0)&lt;&gt;ROW()-1,"",COUNT($AN$1:$AN912)+1))</f>
        <v/>
      </c>
      <c r="AO913" s="28" t="str">
        <f aca="false">IF($Q913="","",IF(MATCH($Q913,$Q$2:$Q$3000,0)&lt;&gt;ROW()-1,"",COUNT($AO$1:$AO912)+1))</f>
        <v/>
      </c>
    </row>
    <row r="914" customFormat="false" ht="12.75" hidden="false" customHeight="true" outlineLevel="0" collapsed="false">
      <c r="W914" s="24" t="n">
        <f aca="false">IF($F914="",0,IFERROR(IF(ISNUMBER($F914),INT($F914),DATE(VALUE(MID(SUBSTITUTE(LEFT($F914,FIND(" ",$F914&amp;" ")-1),"/",REPT(" ",20)),41,20)),VALUE(LEFT(SUBSTITUTE(LEFT($F914,FIND(" ",$F914&amp;" ")-1),"/",REPT(" ",20)),20)),VALUE(MID(SUBSTITUTE(LEFT($F914,FIND(" ",$F914&amp;" ")-1),"/",REPT(" ",20)),21,20)))),0))</f>
        <v>0</v>
      </c>
      <c r="X914" s="25" t="str">
        <f aca="false">IF(ISNUMBER($N914),$N914*Validation!$B$5,"")</f>
        <v/>
      </c>
      <c r="Y914" s="26" t="str">
        <f aca="false">IF($A914="","",SUBSTITUTE(SUBSTITUTE(SUBSTITUTE(SUBSTITUTE(SUBSTITUTE(SUBSTITUTE(SUBSTITUTE(UPPER(TRIM($A914)),"Á","A"),"É","E"),"Í","I"),"Ó","O"),"Ú","U"),"Ñ","N"),"Ü","U"))</f>
        <v/>
      </c>
      <c r="Z914" s="26" t="str">
        <f aca="false">IF($Y914="","",LEFT($Y914,1)&amp;" "&amp;TRIM(RIGHT(SUBSTITUTE($Y914," ",REPT(" ",50)),50)))</f>
        <v/>
      </c>
      <c r="AA914" s="27" t="str">
        <f aca="false">IF($AF914="","",IF(COUNTIF(Validation!$U$19:$U$178,$AF914)&gt;0,"OK","NO MATCH"))</f>
        <v/>
      </c>
      <c r="AB914" s="27" t="str">
        <f aca="false">IF($W914=0,"",IF(AND($W914&gt;=Validation!$B$3,$W914&lt;=Validation!$C$3),"Yes","No"))</f>
        <v/>
      </c>
      <c r="AC914" s="26" t="str">
        <f aca="false">IF($A914="","",$AF914&amp;"|"&amp;TEXT($W914,"yyyy-mm-dd")&amp;"|"&amp;$J914&amp;"|"&amp;$N914)</f>
        <v/>
      </c>
      <c r="AD914" s="27" t="str">
        <f aca="false">IF($AC914="","",IF(COUNTIF($AC$2:$AC$3000,$AC914)&gt;1,"REVIEW","OK"))</f>
        <v/>
      </c>
      <c r="AE914" s="27" t="str">
        <f aca="false">IF(OR($W914=0,$O914=""),"",IF(IFERROR(IF(ISNUMBER($O914),INT($O914),DATE(VALUE(MID(SUBSTITUTE(LEFT($O914,FIND(" ",$O914&amp;" ")-1),"/",REPT(" ",20)),41,20)),VALUE(LEFT(SUBSTITUTE(LEFT($O914,FIND(" ",$O914&amp;" ")-1),"/",REPT(" ",20)),20)),VALUE(MID(SUBSTITUTE(LEFT($O914,FIND(" ",$O914&amp;" ")-1),"/",REPT(" ",20)),21,20)))),0)&gt;$W914,"Late","Same day"))</f>
        <v/>
      </c>
      <c r="AF914" s="26" t="str">
        <f aca="false">IF($A914="","",IFERROR(INDEX(Validation!$C$193:$C$217,MATCH($A914,Validation!$A$193:$A$217,0)),IF(COUNTIF(Validation!$U$19:$U$178,$Z914)&gt;0,$Z914,IF(COUNTIF(Validation!$S$19:$S$178,$AI914)=1,INDEX(Validation!$U$19:$U$178,MATCH($AI914,Validation!$S$19:$S$178,0)),$Z914))))</f>
        <v/>
      </c>
      <c r="AG914" s="27" t="str">
        <f aca="false">IF(COUNTA($A914:$U914)=0,"",IF($A914="","No name",IF($F914="","No date",IF($W914=0,"Date ilegible",IF(NOT(ISNUMBER($N914)),"Hours no numéricas",IF($AA914="NO MATCH","Person no identificada","OK"))))))</f>
        <v/>
      </c>
      <c r="AH914" s="27" t="str">
        <f aca="false">IF($W914=0,"No date",IF($W914&lt;Validation!$B$3,"Before period",IF($W914&gt;Validation!$C$3,"After period","In period")))</f>
        <v>No date</v>
      </c>
      <c r="AI914" s="26" t="str">
        <f aca="false">IF($Y914="","",TRIM(RIGHT(SUBSTITUTE($Y914," ",REPT(" ",50)),50)))</f>
        <v/>
      </c>
      <c r="AJ914" s="27" t="str">
        <f aca="false">IF($A914="","",IF(NOT(ISERROR(MATCH($A914,Validation!$A$193:$A$217,0))),"Manual mapping",IF(COUNTIF(Validation!$U$19:$U$178,$Z914)&gt;0,"Direct",IF(COUNTIF(Validation!$S$19:$S$178,$AI914)=1,"By surname","Unresolved"))))</f>
        <v/>
      </c>
      <c r="AK914" s="28" t="str">
        <f aca="false">IF($L914="","",IF(MATCH($L914,$L$2:$L$3000,0)&lt;&gt;ROW()-1,"",COUNT($AK$1:$AK913)+1))</f>
        <v/>
      </c>
      <c r="AL914" s="28" t="str">
        <f aca="false">IF($G914="","",IF(MATCH($G914,$G$2:$G$3000,0)&lt;&gt;ROW()-1,"",COUNT($AL$1:$AL913)+1))</f>
        <v/>
      </c>
      <c r="AM914" s="28" t="str">
        <f aca="false">IF($H914="","",IF(MATCH($H914,$H$2:$H$3000,0)&lt;&gt;ROW()-1,"",COUNT($AM$1:$AM913)+1))</f>
        <v/>
      </c>
      <c r="AN914" s="28" t="str">
        <f aca="false">IF($I914="","",IF(MATCH($I914,$I$2:$I$3000,0)&lt;&gt;ROW()-1,"",COUNT($AN$1:$AN913)+1))</f>
        <v/>
      </c>
      <c r="AO914" s="28" t="str">
        <f aca="false">IF($Q914="","",IF(MATCH($Q914,$Q$2:$Q$3000,0)&lt;&gt;ROW()-1,"",COUNT($AO$1:$AO913)+1))</f>
        <v/>
      </c>
    </row>
    <row r="915" customFormat="false" ht="12.75" hidden="false" customHeight="true" outlineLevel="0" collapsed="false">
      <c r="W915" s="24" t="n">
        <f aca="false">IF($F915="",0,IFERROR(IF(ISNUMBER($F915),INT($F915),DATE(VALUE(MID(SUBSTITUTE(LEFT($F915,FIND(" ",$F915&amp;" ")-1),"/",REPT(" ",20)),41,20)),VALUE(LEFT(SUBSTITUTE(LEFT($F915,FIND(" ",$F915&amp;" ")-1),"/",REPT(" ",20)),20)),VALUE(MID(SUBSTITUTE(LEFT($F915,FIND(" ",$F915&amp;" ")-1),"/",REPT(" ",20)),21,20)))),0))</f>
        <v>0</v>
      </c>
      <c r="X915" s="25" t="str">
        <f aca="false">IF(ISNUMBER($N915),$N915*Validation!$B$5,"")</f>
        <v/>
      </c>
      <c r="Y915" s="26" t="str">
        <f aca="false">IF($A915="","",SUBSTITUTE(SUBSTITUTE(SUBSTITUTE(SUBSTITUTE(SUBSTITUTE(SUBSTITUTE(SUBSTITUTE(UPPER(TRIM($A915)),"Á","A"),"É","E"),"Í","I"),"Ó","O"),"Ú","U"),"Ñ","N"),"Ü","U"))</f>
        <v/>
      </c>
      <c r="Z915" s="26" t="str">
        <f aca="false">IF($Y915="","",LEFT($Y915,1)&amp;" "&amp;TRIM(RIGHT(SUBSTITUTE($Y915," ",REPT(" ",50)),50)))</f>
        <v/>
      </c>
      <c r="AA915" s="27" t="str">
        <f aca="false">IF($AF915="","",IF(COUNTIF(Validation!$U$19:$U$178,$AF915)&gt;0,"OK","NO MATCH"))</f>
        <v/>
      </c>
      <c r="AB915" s="27" t="str">
        <f aca="false">IF($W915=0,"",IF(AND($W915&gt;=Validation!$B$3,$W915&lt;=Validation!$C$3),"Yes","No"))</f>
        <v/>
      </c>
      <c r="AC915" s="26" t="str">
        <f aca="false">IF($A915="","",$AF915&amp;"|"&amp;TEXT($W915,"yyyy-mm-dd")&amp;"|"&amp;$J915&amp;"|"&amp;$N915)</f>
        <v/>
      </c>
      <c r="AD915" s="27" t="str">
        <f aca="false">IF($AC915="","",IF(COUNTIF($AC$2:$AC$3000,$AC915)&gt;1,"REVIEW","OK"))</f>
        <v/>
      </c>
      <c r="AE915" s="27" t="str">
        <f aca="false">IF(OR($W915=0,$O915=""),"",IF(IFERROR(IF(ISNUMBER($O915),INT($O915),DATE(VALUE(MID(SUBSTITUTE(LEFT($O915,FIND(" ",$O915&amp;" ")-1),"/",REPT(" ",20)),41,20)),VALUE(LEFT(SUBSTITUTE(LEFT($O915,FIND(" ",$O915&amp;" ")-1),"/",REPT(" ",20)),20)),VALUE(MID(SUBSTITUTE(LEFT($O915,FIND(" ",$O915&amp;" ")-1),"/",REPT(" ",20)),21,20)))),0)&gt;$W915,"Late","Same day"))</f>
        <v/>
      </c>
      <c r="AF915" s="26" t="str">
        <f aca="false">IF($A915="","",IFERROR(INDEX(Validation!$C$193:$C$217,MATCH($A915,Validation!$A$193:$A$217,0)),IF(COUNTIF(Validation!$U$19:$U$178,$Z915)&gt;0,$Z915,IF(COUNTIF(Validation!$S$19:$S$178,$AI915)=1,INDEX(Validation!$U$19:$U$178,MATCH($AI915,Validation!$S$19:$S$178,0)),$Z915))))</f>
        <v/>
      </c>
      <c r="AG915" s="27" t="str">
        <f aca="false">IF(COUNTA($A915:$U915)=0,"",IF($A915="","No name",IF($F915="","No date",IF($W915=0,"Date ilegible",IF(NOT(ISNUMBER($N915)),"Hours no numéricas",IF($AA915="NO MATCH","Person no identificada","OK"))))))</f>
        <v/>
      </c>
      <c r="AH915" s="27" t="str">
        <f aca="false">IF($W915=0,"No date",IF($W915&lt;Validation!$B$3,"Before period",IF($W915&gt;Validation!$C$3,"After period","In period")))</f>
        <v>No date</v>
      </c>
      <c r="AI915" s="26" t="str">
        <f aca="false">IF($Y915="","",TRIM(RIGHT(SUBSTITUTE($Y915," ",REPT(" ",50)),50)))</f>
        <v/>
      </c>
      <c r="AJ915" s="27" t="str">
        <f aca="false">IF($A915="","",IF(NOT(ISERROR(MATCH($A915,Validation!$A$193:$A$217,0))),"Manual mapping",IF(COUNTIF(Validation!$U$19:$U$178,$Z915)&gt;0,"Direct",IF(COUNTIF(Validation!$S$19:$S$178,$AI915)=1,"By surname","Unresolved"))))</f>
        <v/>
      </c>
      <c r="AK915" s="28" t="str">
        <f aca="false">IF($L915="","",IF(MATCH($L915,$L$2:$L$3000,0)&lt;&gt;ROW()-1,"",COUNT($AK$1:$AK914)+1))</f>
        <v/>
      </c>
      <c r="AL915" s="28" t="str">
        <f aca="false">IF($G915="","",IF(MATCH($G915,$G$2:$G$3000,0)&lt;&gt;ROW()-1,"",COUNT($AL$1:$AL914)+1))</f>
        <v/>
      </c>
      <c r="AM915" s="28" t="str">
        <f aca="false">IF($H915="","",IF(MATCH($H915,$H$2:$H$3000,0)&lt;&gt;ROW()-1,"",COUNT($AM$1:$AM914)+1))</f>
        <v/>
      </c>
      <c r="AN915" s="28" t="str">
        <f aca="false">IF($I915="","",IF(MATCH($I915,$I$2:$I$3000,0)&lt;&gt;ROW()-1,"",COUNT($AN$1:$AN914)+1))</f>
        <v/>
      </c>
      <c r="AO915" s="28" t="str">
        <f aca="false">IF($Q915="","",IF(MATCH($Q915,$Q$2:$Q$3000,0)&lt;&gt;ROW()-1,"",COUNT($AO$1:$AO914)+1))</f>
        <v/>
      </c>
    </row>
    <row r="916" customFormat="false" ht="12.75" hidden="false" customHeight="true" outlineLevel="0" collapsed="false">
      <c r="W916" s="24" t="n">
        <f aca="false">IF($F916="",0,IFERROR(IF(ISNUMBER($F916),INT($F916),DATE(VALUE(MID(SUBSTITUTE(LEFT($F916,FIND(" ",$F916&amp;" ")-1),"/",REPT(" ",20)),41,20)),VALUE(LEFT(SUBSTITUTE(LEFT($F916,FIND(" ",$F916&amp;" ")-1),"/",REPT(" ",20)),20)),VALUE(MID(SUBSTITUTE(LEFT($F916,FIND(" ",$F916&amp;" ")-1),"/",REPT(" ",20)),21,20)))),0))</f>
        <v>0</v>
      </c>
      <c r="X916" s="25" t="str">
        <f aca="false">IF(ISNUMBER($N916),$N916*Validation!$B$5,"")</f>
        <v/>
      </c>
      <c r="Y916" s="26" t="str">
        <f aca="false">IF($A916="","",SUBSTITUTE(SUBSTITUTE(SUBSTITUTE(SUBSTITUTE(SUBSTITUTE(SUBSTITUTE(SUBSTITUTE(UPPER(TRIM($A916)),"Á","A"),"É","E"),"Í","I"),"Ó","O"),"Ú","U"),"Ñ","N"),"Ü","U"))</f>
        <v/>
      </c>
      <c r="Z916" s="26" t="str">
        <f aca="false">IF($Y916="","",LEFT($Y916,1)&amp;" "&amp;TRIM(RIGHT(SUBSTITUTE($Y916," ",REPT(" ",50)),50)))</f>
        <v/>
      </c>
      <c r="AA916" s="27" t="str">
        <f aca="false">IF($AF916="","",IF(COUNTIF(Validation!$U$19:$U$178,$AF916)&gt;0,"OK","NO MATCH"))</f>
        <v/>
      </c>
      <c r="AB916" s="27" t="str">
        <f aca="false">IF($W916=0,"",IF(AND($W916&gt;=Validation!$B$3,$W916&lt;=Validation!$C$3),"Yes","No"))</f>
        <v/>
      </c>
      <c r="AC916" s="26" t="str">
        <f aca="false">IF($A916="","",$AF916&amp;"|"&amp;TEXT($W916,"yyyy-mm-dd")&amp;"|"&amp;$J916&amp;"|"&amp;$N916)</f>
        <v/>
      </c>
      <c r="AD916" s="27" t="str">
        <f aca="false">IF($AC916="","",IF(COUNTIF($AC$2:$AC$3000,$AC916)&gt;1,"REVIEW","OK"))</f>
        <v/>
      </c>
      <c r="AE916" s="27" t="str">
        <f aca="false">IF(OR($W916=0,$O916=""),"",IF(IFERROR(IF(ISNUMBER($O916),INT($O916),DATE(VALUE(MID(SUBSTITUTE(LEFT($O916,FIND(" ",$O916&amp;" ")-1),"/",REPT(" ",20)),41,20)),VALUE(LEFT(SUBSTITUTE(LEFT($O916,FIND(" ",$O916&amp;" ")-1),"/",REPT(" ",20)),20)),VALUE(MID(SUBSTITUTE(LEFT($O916,FIND(" ",$O916&amp;" ")-1),"/",REPT(" ",20)),21,20)))),0)&gt;$W916,"Late","Same day"))</f>
        <v/>
      </c>
      <c r="AF916" s="26" t="str">
        <f aca="false">IF($A916="","",IFERROR(INDEX(Validation!$C$193:$C$217,MATCH($A916,Validation!$A$193:$A$217,0)),IF(COUNTIF(Validation!$U$19:$U$178,$Z916)&gt;0,$Z916,IF(COUNTIF(Validation!$S$19:$S$178,$AI916)=1,INDEX(Validation!$U$19:$U$178,MATCH($AI916,Validation!$S$19:$S$178,0)),$Z916))))</f>
        <v/>
      </c>
      <c r="AG916" s="27" t="str">
        <f aca="false">IF(COUNTA($A916:$U916)=0,"",IF($A916="","No name",IF($F916="","No date",IF($W916=0,"Date ilegible",IF(NOT(ISNUMBER($N916)),"Hours no numéricas",IF($AA916="NO MATCH","Person no identificada","OK"))))))</f>
        <v/>
      </c>
      <c r="AH916" s="27" t="str">
        <f aca="false">IF($W916=0,"No date",IF($W916&lt;Validation!$B$3,"Before period",IF($W916&gt;Validation!$C$3,"After period","In period")))</f>
        <v>No date</v>
      </c>
      <c r="AI916" s="26" t="str">
        <f aca="false">IF($Y916="","",TRIM(RIGHT(SUBSTITUTE($Y916," ",REPT(" ",50)),50)))</f>
        <v/>
      </c>
      <c r="AJ916" s="27" t="str">
        <f aca="false">IF($A916="","",IF(NOT(ISERROR(MATCH($A916,Validation!$A$193:$A$217,0))),"Manual mapping",IF(COUNTIF(Validation!$U$19:$U$178,$Z916)&gt;0,"Direct",IF(COUNTIF(Validation!$S$19:$S$178,$AI916)=1,"By surname","Unresolved"))))</f>
        <v/>
      </c>
      <c r="AK916" s="28" t="str">
        <f aca="false">IF($L916="","",IF(MATCH($L916,$L$2:$L$3000,0)&lt;&gt;ROW()-1,"",COUNT($AK$1:$AK915)+1))</f>
        <v/>
      </c>
      <c r="AL916" s="28" t="str">
        <f aca="false">IF($G916="","",IF(MATCH($G916,$G$2:$G$3000,0)&lt;&gt;ROW()-1,"",COUNT($AL$1:$AL915)+1))</f>
        <v/>
      </c>
      <c r="AM916" s="28" t="str">
        <f aca="false">IF($H916="","",IF(MATCH($H916,$H$2:$H$3000,0)&lt;&gt;ROW()-1,"",COUNT($AM$1:$AM915)+1))</f>
        <v/>
      </c>
      <c r="AN916" s="28" t="str">
        <f aca="false">IF($I916="","",IF(MATCH($I916,$I$2:$I$3000,0)&lt;&gt;ROW()-1,"",COUNT($AN$1:$AN915)+1))</f>
        <v/>
      </c>
      <c r="AO916" s="28" t="str">
        <f aca="false">IF($Q916="","",IF(MATCH($Q916,$Q$2:$Q$3000,0)&lt;&gt;ROW()-1,"",COUNT($AO$1:$AO915)+1))</f>
        <v/>
      </c>
    </row>
    <row r="917" customFormat="false" ht="12.75" hidden="false" customHeight="true" outlineLevel="0" collapsed="false">
      <c r="W917" s="24" t="n">
        <f aca="false">IF($F917="",0,IFERROR(IF(ISNUMBER($F917),INT($F917),DATE(VALUE(MID(SUBSTITUTE(LEFT($F917,FIND(" ",$F917&amp;" ")-1),"/",REPT(" ",20)),41,20)),VALUE(LEFT(SUBSTITUTE(LEFT($F917,FIND(" ",$F917&amp;" ")-1),"/",REPT(" ",20)),20)),VALUE(MID(SUBSTITUTE(LEFT($F917,FIND(" ",$F917&amp;" ")-1),"/",REPT(" ",20)),21,20)))),0))</f>
        <v>0</v>
      </c>
      <c r="X917" s="25" t="str">
        <f aca="false">IF(ISNUMBER($N917),$N917*Validation!$B$5,"")</f>
        <v/>
      </c>
      <c r="Y917" s="26" t="str">
        <f aca="false">IF($A917="","",SUBSTITUTE(SUBSTITUTE(SUBSTITUTE(SUBSTITUTE(SUBSTITUTE(SUBSTITUTE(SUBSTITUTE(UPPER(TRIM($A917)),"Á","A"),"É","E"),"Í","I"),"Ó","O"),"Ú","U"),"Ñ","N"),"Ü","U"))</f>
        <v/>
      </c>
      <c r="Z917" s="26" t="str">
        <f aca="false">IF($Y917="","",LEFT($Y917,1)&amp;" "&amp;TRIM(RIGHT(SUBSTITUTE($Y917," ",REPT(" ",50)),50)))</f>
        <v/>
      </c>
      <c r="AA917" s="27" t="str">
        <f aca="false">IF($AF917="","",IF(COUNTIF(Validation!$U$19:$U$178,$AF917)&gt;0,"OK","NO MATCH"))</f>
        <v/>
      </c>
      <c r="AB917" s="27" t="str">
        <f aca="false">IF($W917=0,"",IF(AND($W917&gt;=Validation!$B$3,$W917&lt;=Validation!$C$3),"Yes","No"))</f>
        <v/>
      </c>
      <c r="AC917" s="26" t="str">
        <f aca="false">IF($A917="","",$AF917&amp;"|"&amp;TEXT($W917,"yyyy-mm-dd")&amp;"|"&amp;$J917&amp;"|"&amp;$N917)</f>
        <v/>
      </c>
      <c r="AD917" s="27" t="str">
        <f aca="false">IF($AC917="","",IF(COUNTIF($AC$2:$AC$3000,$AC917)&gt;1,"REVIEW","OK"))</f>
        <v/>
      </c>
      <c r="AE917" s="27" t="str">
        <f aca="false">IF(OR($W917=0,$O917=""),"",IF(IFERROR(IF(ISNUMBER($O917),INT($O917),DATE(VALUE(MID(SUBSTITUTE(LEFT($O917,FIND(" ",$O917&amp;" ")-1),"/",REPT(" ",20)),41,20)),VALUE(LEFT(SUBSTITUTE(LEFT($O917,FIND(" ",$O917&amp;" ")-1),"/",REPT(" ",20)),20)),VALUE(MID(SUBSTITUTE(LEFT($O917,FIND(" ",$O917&amp;" ")-1),"/",REPT(" ",20)),21,20)))),0)&gt;$W917,"Late","Same day"))</f>
        <v/>
      </c>
      <c r="AF917" s="26" t="str">
        <f aca="false">IF($A917="","",IFERROR(INDEX(Validation!$C$193:$C$217,MATCH($A917,Validation!$A$193:$A$217,0)),IF(COUNTIF(Validation!$U$19:$U$178,$Z917)&gt;0,$Z917,IF(COUNTIF(Validation!$S$19:$S$178,$AI917)=1,INDEX(Validation!$U$19:$U$178,MATCH($AI917,Validation!$S$19:$S$178,0)),$Z917))))</f>
        <v/>
      </c>
      <c r="AG917" s="27" t="str">
        <f aca="false">IF(COUNTA($A917:$U917)=0,"",IF($A917="","No name",IF($F917="","No date",IF($W917=0,"Date ilegible",IF(NOT(ISNUMBER($N917)),"Hours no numéricas",IF($AA917="NO MATCH","Person no identificada","OK"))))))</f>
        <v/>
      </c>
      <c r="AH917" s="27" t="str">
        <f aca="false">IF($W917=0,"No date",IF($W917&lt;Validation!$B$3,"Before period",IF($W917&gt;Validation!$C$3,"After period","In period")))</f>
        <v>No date</v>
      </c>
      <c r="AI917" s="26" t="str">
        <f aca="false">IF($Y917="","",TRIM(RIGHT(SUBSTITUTE($Y917," ",REPT(" ",50)),50)))</f>
        <v/>
      </c>
      <c r="AJ917" s="27" t="str">
        <f aca="false">IF($A917="","",IF(NOT(ISERROR(MATCH($A917,Validation!$A$193:$A$217,0))),"Manual mapping",IF(COUNTIF(Validation!$U$19:$U$178,$Z917)&gt;0,"Direct",IF(COUNTIF(Validation!$S$19:$S$178,$AI917)=1,"By surname","Unresolved"))))</f>
        <v/>
      </c>
      <c r="AK917" s="28" t="str">
        <f aca="false">IF($L917="","",IF(MATCH($L917,$L$2:$L$3000,0)&lt;&gt;ROW()-1,"",COUNT($AK$1:$AK916)+1))</f>
        <v/>
      </c>
      <c r="AL917" s="28" t="str">
        <f aca="false">IF($G917="","",IF(MATCH($G917,$G$2:$G$3000,0)&lt;&gt;ROW()-1,"",COUNT($AL$1:$AL916)+1))</f>
        <v/>
      </c>
      <c r="AM917" s="28" t="str">
        <f aca="false">IF($H917="","",IF(MATCH($H917,$H$2:$H$3000,0)&lt;&gt;ROW()-1,"",COUNT($AM$1:$AM916)+1))</f>
        <v/>
      </c>
      <c r="AN917" s="28" t="str">
        <f aca="false">IF($I917="","",IF(MATCH($I917,$I$2:$I$3000,0)&lt;&gt;ROW()-1,"",COUNT($AN$1:$AN916)+1))</f>
        <v/>
      </c>
      <c r="AO917" s="28" t="str">
        <f aca="false">IF($Q917="","",IF(MATCH($Q917,$Q$2:$Q$3000,0)&lt;&gt;ROW()-1,"",COUNT($AO$1:$AO916)+1))</f>
        <v/>
      </c>
    </row>
    <row r="918" customFormat="false" ht="12.75" hidden="false" customHeight="true" outlineLevel="0" collapsed="false">
      <c r="W918" s="24" t="n">
        <f aca="false">IF($F918="",0,IFERROR(IF(ISNUMBER($F918),INT($F918),DATE(VALUE(MID(SUBSTITUTE(LEFT($F918,FIND(" ",$F918&amp;" ")-1),"/",REPT(" ",20)),41,20)),VALUE(LEFT(SUBSTITUTE(LEFT($F918,FIND(" ",$F918&amp;" ")-1),"/",REPT(" ",20)),20)),VALUE(MID(SUBSTITUTE(LEFT($F918,FIND(" ",$F918&amp;" ")-1),"/",REPT(" ",20)),21,20)))),0))</f>
        <v>0</v>
      </c>
      <c r="X918" s="25" t="str">
        <f aca="false">IF(ISNUMBER($N918),$N918*Validation!$B$5,"")</f>
        <v/>
      </c>
      <c r="Y918" s="26" t="str">
        <f aca="false">IF($A918="","",SUBSTITUTE(SUBSTITUTE(SUBSTITUTE(SUBSTITUTE(SUBSTITUTE(SUBSTITUTE(SUBSTITUTE(UPPER(TRIM($A918)),"Á","A"),"É","E"),"Í","I"),"Ó","O"),"Ú","U"),"Ñ","N"),"Ü","U"))</f>
        <v/>
      </c>
      <c r="Z918" s="26" t="str">
        <f aca="false">IF($Y918="","",LEFT($Y918,1)&amp;" "&amp;TRIM(RIGHT(SUBSTITUTE($Y918," ",REPT(" ",50)),50)))</f>
        <v/>
      </c>
      <c r="AA918" s="27" t="str">
        <f aca="false">IF($AF918="","",IF(COUNTIF(Validation!$U$19:$U$178,$AF918)&gt;0,"OK","NO MATCH"))</f>
        <v/>
      </c>
      <c r="AB918" s="27" t="str">
        <f aca="false">IF($W918=0,"",IF(AND($W918&gt;=Validation!$B$3,$W918&lt;=Validation!$C$3),"Yes","No"))</f>
        <v/>
      </c>
      <c r="AC918" s="26" t="str">
        <f aca="false">IF($A918="","",$AF918&amp;"|"&amp;TEXT($W918,"yyyy-mm-dd")&amp;"|"&amp;$J918&amp;"|"&amp;$N918)</f>
        <v/>
      </c>
      <c r="AD918" s="27" t="str">
        <f aca="false">IF($AC918="","",IF(COUNTIF($AC$2:$AC$3000,$AC918)&gt;1,"REVIEW","OK"))</f>
        <v/>
      </c>
      <c r="AE918" s="27" t="str">
        <f aca="false">IF(OR($W918=0,$O918=""),"",IF(IFERROR(IF(ISNUMBER($O918),INT($O918),DATE(VALUE(MID(SUBSTITUTE(LEFT($O918,FIND(" ",$O918&amp;" ")-1),"/",REPT(" ",20)),41,20)),VALUE(LEFT(SUBSTITUTE(LEFT($O918,FIND(" ",$O918&amp;" ")-1),"/",REPT(" ",20)),20)),VALUE(MID(SUBSTITUTE(LEFT($O918,FIND(" ",$O918&amp;" ")-1),"/",REPT(" ",20)),21,20)))),0)&gt;$W918,"Late","Same day"))</f>
        <v/>
      </c>
      <c r="AF918" s="26" t="str">
        <f aca="false">IF($A918="","",IFERROR(INDEX(Validation!$C$193:$C$217,MATCH($A918,Validation!$A$193:$A$217,0)),IF(COUNTIF(Validation!$U$19:$U$178,$Z918)&gt;0,$Z918,IF(COUNTIF(Validation!$S$19:$S$178,$AI918)=1,INDEX(Validation!$U$19:$U$178,MATCH($AI918,Validation!$S$19:$S$178,0)),$Z918))))</f>
        <v/>
      </c>
      <c r="AG918" s="27" t="str">
        <f aca="false">IF(COUNTA($A918:$U918)=0,"",IF($A918="","No name",IF($F918="","No date",IF($W918=0,"Date ilegible",IF(NOT(ISNUMBER($N918)),"Hours no numéricas",IF($AA918="NO MATCH","Person no identificada","OK"))))))</f>
        <v/>
      </c>
      <c r="AH918" s="27" t="str">
        <f aca="false">IF($W918=0,"No date",IF($W918&lt;Validation!$B$3,"Before period",IF($W918&gt;Validation!$C$3,"After period","In period")))</f>
        <v>No date</v>
      </c>
      <c r="AI918" s="26" t="str">
        <f aca="false">IF($Y918="","",TRIM(RIGHT(SUBSTITUTE($Y918," ",REPT(" ",50)),50)))</f>
        <v/>
      </c>
      <c r="AJ918" s="27" t="str">
        <f aca="false">IF($A918="","",IF(NOT(ISERROR(MATCH($A918,Validation!$A$193:$A$217,0))),"Manual mapping",IF(COUNTIF(Validation!$U$19:$U$178,$Z918)&gt;0,"Direct",IF(COUNTIF(Validation!$S$19:$S$178,$AI918)=1,"By surname","Unresolved"))))</f>
        <v/>
      </c>
      <c r="AK918" s="28" t="str">
        <f aca="false">IF($L918="","",IF(MATCH($L918,$L$2:$L$3000,0)&lt;&gt;ROW()-1,"",COUNT($AK$1:$AK917)+1))</f>
        <v/>
      </c>
      <c r="AL918" s="28" t="str">
        <f aca="false">IF($G918="","",IF(MATCH($G918,$G$2:$G$3000,0)&lt;&gt;ROW()-1,"",COUNT($AL$1:$AL917)+1))</f>
        <v/>
      </c>
      <c r="AM918" s="28" t="str">
        <f aca="false">IF($H918="","",IF(MATCH($H918,$H$2:$H$3000,0)&lt;&gt;ROW()-1,"",COUNT($AM$1:$AM917)+1))</f>
        <v/>
      </c>
      <c r="AN918" s="28" t="str">
        <f aca="false">IF($I918="","",IF(MATCH($I918,$I$2:$I$3000,0)&lt;&gt;ROW()-1,"",COUNT($AN$1:$AN917)+1))</f>
        <v/>
      </c>
      <c r="AO918" s="28" t="str">
        <f aca="false">IF($Q918="","",IF(MATCH($Q918,$Q$2:$Q$3000,0)&lt;&gt;ROW()-1,"",COUNT($AO$1:$AO917)+1))</f>
        <v/>
      </c>
    </row>
    <row r="919" customFormat="false" ht="12.75" hidden="false" customHeight="true" outlineLevel="0" collapsed="false">
      <c r="W919" s="24" t="n">
        <f aca="false">IF($F919="",0,IFERROR(IF(ISNUMBER($F919),INT($F919),DATE(VALUE(MID(SUBSTITUTE(LEFT($F919,FIND(" ",$F919&amp;" ")-1),"/",REPT(" ",20)),41,20)),VALUE(LEFT(SUBSTITUTE(LEFT($F919,FIND(" ",$F919&amp;" ")-1),"/",REPT(" ",20)),20)),VALUE(MID(SUBSTITUTE(LEFT($F919,FIND(" ",$F919&amp;" ")-1),"/",REPT(" ",20)),21,20)))),0))</f>
        <v>0</v>
      </c>
      <c r="X919" s="25" t="str">
        <f aca="false">IF(ISNUMBER($N919),$N919*Validation!$B$5,"")</f>
        <v/>
      </c>
      <c r="Y919" s="26" t="str">
        <f aca="false">IF($A919="","",SUBSTITUTE(SUBSTITUTE(SUBSTITUTE(SUBSTITUTE(SUBSTITUTE(SUBSTITUTE(SUBSTITUTE(UPPER(TRIM($A919)),"Á","A"),"É","E"),"Í","I"),"Ó","O"),"Ú","U"),"Ñ","N"),"Ü","U"))</f>
        <v/>
      </c>
      <c r="Z919" s="26" t="str">
        <f aca="false">IF($Y919="","",LEFT($Y919,1)&amp;" "&amp;TRIM(RIGHT(SUBSTITUTE($Y919," ",REPT(" ",50)),50)))</f>
        <v/>
      </c>
      <c r="AA919" s="27" t="str">
        <f aca="false">IF($AF919="","",IF(COUNTIF(Validation!$U$19:$U$178,$AF919)&gt;0,"OK","NO MATCH"))</f>
        <v/>
      </c>
      <c r="AB919" s="27" t="str">
        <f aca="false">IF($W919=0,"",IF(AND($W919&gt;=Validation!$B$3,$W919&lt;=Validation!$C$3),"Yes","No"))</f>
        <v/>
      </c>
      <c r="AC919" s="26" t="str">
        <f aca="false">IF($A919="","",$AF919&amp;"|"&amp;TEXT($W919,"yyyy-mm-dd")&amp;"|"&amp;$J919&amp;"|"&amp;$N919)</f>
        <v/>
      </c>
      <c r="AD919" s="27" t="str">
        <f aca="false">IF($AC919="","",IF(COUNTIF($AC$2:$AC$3000,$AC919)&gt;1,"REVIEW","OK"))</f>
        <v/>
      </c>
      <c r="AE919" s="27" t="str">
        <f aca="false">IF(OR($W919=0,$O919=""),"",IF(IFERROR(IF(ISNUMBER($O919),INT($O919),DATE(VALUE(MID(SUBSTITUTE(LEFT($O919,FIND(" ",$O919&amp;" ")-1),"/",REPT(" ",20)),41,20)),VALUE(LEFT(SUBSTITUTE(LEFT($O919,FIND(" ",$O919&amp;" ")-1),"/",REPT(" ",20)),20)),VALUE(MID(SUBSTITUTE(LEFT($O919,FIND(" ",$O919&amp;" ")-1),"/",REPT(" ",20)),21,20)))),0)&gt;$W919,"Late","Same day"))</f>
        <v/>
      </c>
      <c r="AF919" s="26" t="str">
        <f aca="false">IF($A919="","",IFERROR(INDEX(Validation!$C$193:$C$217,MATCH($A919,Validation!$A$193:$A$217,0)),IF(COUNTIF(Validation!$U$19:$U$178,$Z919)&gt;0,$Z919,IF(COUNTIF(Validation!$S$19:$S$178,$AI919)=1,INDEX(Validation!$U$19:$U$178,MATCH($AI919,Validation!$S$19:$S$178,0)),$Z919))))</f>
        <v/>
      </c>
      <c r="AG919" s="27" t="str">
        <f aca="false">IF(COUNTA($A919:$U919)=0,"",IF($A919="","No name",IF($F919="","No date",IF($W919=0,"Date ilegible",IF(NOT(ISNUMBER($N919)),"Hours no numéricas",IF($AA919="NO MATCH","Person no identificada","OK"))))))</f>
        <v/>
      </c>
      <c r="AH919" s="27" t="str">
        <f aca="false">IF($W919=0,"No date",IF($W919&lt;Validation!$B$3,"Before period",IF($W919&gt;Validation!$C$3,"After period","In period")))</f>
        <v>No date</v>
      </c>
      <c r="AI919" s="26" t="str">
        <f aca="false">IF($Y919="","",TRIM(RIGHT(SUBSTITUTE($Y919," ",REPT(" ",50)),50)))</f>
        <v/>
      </c>
      <c r="AJ919" s="27" t="str">
        <f aca="false">IF($A919="","",IF(NOT(ISERROR(MATCH($A919,Validation!$A$193:$A$217,0))),"Manual mapping",IF(COUNTIF(Validation!$U$19:$U$178,$Z919)&gt;0,"Direct",IF(COUNTIF(Validation!$S$19:$S$178,$AI919)=1,"By surname","Unresolved"))))</f>
        <v/>
      </c>
      <c r="AK919" s="28" t="str">
        <f aca="false">IF($L919="","",IF(MATCH($L919,$L$2:$L$3000,0)&lt;&gt;ROW()-1,"",COUNT($AK$1:$AK918)+1))</f>
        <v/>
      </c>
      <c r="AL919" s="28" t="str">
        <f aca="false">IF($G919="","",IF(MATCH($G919,$G$2:$G$3000,0)&lt;&gt;ROW()-1,"",COUNT($AL$1:$AL918)+1))</f>
        <v/>
      </c>
      <c r="AM919" s="28" t="str">
        <f aca="false">IF($H919="","",IF(MATCH($H919,$H$2:$H$3000,0)&lt;&gt;ROW()-1,"",COUNT($AM$1:$AM918)+1))</f>
        <v/>
      </c>
      <c r="AN919" s="28" t="str">
        <f aca="false">IF($I919="","",IF(MATCH($I919,$I$2:$I$3000,0)&lt;&gt;ROW()-1,"",COUNT($AN$1:$AN918)+1))</f>
        <v/>
      </c>
      <c r="AO919" s="28" t="str">
        <f aca="false">IF($Q919="","",IF(MATCH($Q919,$Q$2:$Q$3000,0)&lt;&gt;ROW()-1,"",COUNT($AO$1:$AO918)+1))</f>
        <v/>
      </c>
    </row>
    <row r="920" customFormat="false" ht="12.75" hidden="false" customHeight="true" outlineLevel="0" collapsed="false">
      <c r="W920" s="24" t="n">
        <f aca="false">IF($F920="",0,IFERROR(IF(ISNUMBER($F920),INT($F920),DATE(VALUE(MID(SUBSTITUTE(LEFT($F920,FIND(" ",$F920&amp;" ")-1),"/",REPT(" ",20)),41,20)),VALUE(LEFT(SUBSTITUTE(LEFT($F920,FIND(" ",$F920&amp;" ")-1),"/",REPT(" ",20)),20)),VALUE(MID(SUBSTITUTE(LEFT($F920,FIND(" ",$F920&amp;" ")-1),"/",REPT(" ",20)),21,20)))),0))</f>
        <v>0</v>
      </c>
      <c r="X920" s="25" t="str">
        <f aca="false">IF(ISNUMBER($N920),$N920*Validation!$B$5,"")</f>
        <v/>
      </c>
      <c r="Y920" s="26" t="str">
        <f aca="false">IF($A920="","",SUBSTITUTE(SUBSTITUTE(SUBSTITUTE(SUBSTITUTE(SUBSTITUTE(SUBSTITUTE(SUBSTITUTE(UPPER(TRIM($A920)),"Á","A"),"É","E"),"Í","I"),"Ó","O"),"Ú","U"),"Ñ","N"),"Ü","U"))</f>
        <v/>
      </c>
      <c r="Z920" s="26" t="str">
        <f aca="false">IF($Y920="","",LEFT($Y920,1)&amp;" "&amp;TRIM(RIGHT(SUBSTITUTE($Y920," ",REPT(" ",50)),50)))</f>
        <v/>
      </c>
      <c r="AA920" s="27" t="str">
        <f aca="false">IF($AF920="","",IF(COUNTIF(Validation!$U$19:$U$178,$AF920)&gt;0,"OK","NO MATCH"))</f>
        <v/>
      </c>
      <c r="AB920" s="27" t="str">
        <f aca="false">IF($W920=0,"",IF(AND($W920&gt;=Validation!$B$3,$W920&lt;=Validation!$C$3),"Yes","No"))</f>
        <v/>
      </c>
      <c r="AC920" s="26" t="str">
        <f aca="false">IF($A920="","",$AF920&amp;"|"&amp;TEXT($W920,"yyyy-mm-dd")&amp;"|"&amp;$J920&amp;"|"&amp;$N920)</f>
        <v/>
      </c>
      <c r="AD920" s="27" t="str">
        <f aca="false">IF($AC920="","",IF(COUNTIF($AC$2:$AC$3000,$AC920)&gt;1,"REVIEW","OK"))</f>
        <v/>
      </c>
      <c r="AE920" s="27" t="str">
        <f aca="false">IF(OR($W920=0,$O920=""),"",IF(IFERROR(IF(ISNUMBER($O920),INT($O920),DATE(VALUE(MID(SUBSTITUTE(LEFT($O920,FIND(" ",$O920&amp;" ")-1),"/",REPT(" ",20)),41,20)),VALUE(LEFT(SUBSTITUTE(LEFT($O920,FIND(" ",$O920&amp;" ")-1),"/",REPT(" ",20)),20)),VALUE(MID(SUBSTITUTE(LEFT($O920,FIND(" ",$O920&amp;" ")-1),"/",REPT(" ",20)),21,20)))),0)&gt;$W920,"Late","Same day"))</f>
        <v/>
      </c>
      <c r="AF920" s="26" t="str">
        <f aca="false">IF($A920="","",IFERROR(INDEX(Validation!$C$193:$C$217,MATCH($A920,Validation!$A$193:$A$217,0)),IF(COUNTIF(Validation!$U$19:$U$178,$Z920)&gt;0,$Z920,IF(COUNTIF(Validation!$S$19:$S$178,$AI920)=1,INDEX(Validation!$U$19:$U$178,MATCH($AI920,Validation!$S$19:$S$178,0)),$Z920))))</f>
        <v/>
      </c>
      <c r="AG920" s="27" t="str">
        <f aca="false">IF(COUNTA($A920:$U920)=0,"",IF($A920="","No name",IF($F920="","No date",IF($W920=0,"Date ilegible",IF(NOT(ISNUMBER($N920)),"Hours no numéricas",IF($AA920="NO MATCH","Person no identificada","OK"))))))</f>
        <v/>
      </c>
      <c r="AH920" s="27" t="str">
        <f aca="false">IF($W920=0,"No date",IF($W920&lt;Validation!$B$3,"Before period",IF($W920&gt;Validation!$C$3,"After period","In period")))</f>
        <v>No date</v>
      </c>
      <c r="AI920" s="26" t="str">
        <f aca="false">IF($Y920="","",TRIM(RIGHT(SUBSTITUTE($Y920," ",REPT(" ",50)),50)))</f>
        <v/>
      </c>
      <c r="AJ920" s="27" t="str">
        <f aca="false">IF($A920="","",IF(NOT(ISERROR(MATCH($A920,Validation!$A$193:$A$217,0))),"Manual mapping",IF(COUNTIF(Validation!$U$19:$U$178,$Z920)&gt;0,"Direct",IF(COUNTIF(Validation!$S$19:$S$178,$AI920)=1,"By surname","Unresolved"))))</f>
        <v/>
      </c>
      <c r="AK920" s="28" t="str">
        <f aca="false">IF($L920="","",IF(MATCH($L920,$L$2:$L$3000,0)&lt;&gt;ROW()-1,"",COUNT($AK$1:$AK919)+1))</f>
        <v/>
      </c>
      <c r="AL920" s="28" t="str">
        <f aca="false">IF($G920="","",IF(MATCH($G920,$G$2:$G$3000,0)&lt;&gt;ROW()-1,"",COUNT($AL$1:$AL919)+1))</f>
        <v/>
      </c>
      <c r="AM920" s="28" t="str">
        <f aca="false">IF($H920="","",IF(MATCH($H920,$H$2:$H$3000,0)&lt;&gt;ROW()-1,"",COUNT($AM$1:$AM919)+1))</f>
        <v/>
      </c>
      <c r="AN920" s="28" t="str">
        <f aca="false">IF($I920="","",IF(MATCH($I920,$I$2:$I$3000,0)&lt;&gt;ROW()-1,"",COUNT($AN$1:$AN919)+1))</f>
        <v/>
      </c>
      <c r="AO920" s="28" t="str">
        <f aca="false">IF($Q920="","",IF(MATCH($Q920,$Q$2:$Q$3000,0)&lt;&gt;ROW()-1,"",COUNT($AO$1:$AO919)+1))</f>
        <v/>
      </c>
    </row>
    <row r="921" customFormat="false" ht="12.75" hidden="false" customHeight="true" outlineLevel="0" collapsed="false">
      <c r="W921" s="24" t="n">
        <f aca="false">IF($F921="",0,IFERROR(IF(ISNUMBER($F921),INT($F921),DATE(VALUE(MID(SUBSTITUTE(LEFT($F921,FIND(" ",$F921&amp;" ")-1),"/",REPT(" ",20)),41,20)),VALUE(LEFT(SUBSTITUTE(LEFT($F921,FIND(" ",$F921&amp;" ")-1),"/",REPT(" ",20)),20)),VALUE(MID(SUBSTITUTE(LEFT($F921,FIND(" ",$F921&amp;" ")-1),"/",REPT(" ",20)),21,20)))),0))</f>
        <v>0</v>
      </c>
      <c r="X921" s="25" t="str">
        <f aca="false">IF(ISNUMBER($N921),$N921*Validation!$B$5,"")</f>
        <v/>
      </c>
      <c r="Y921" s="26" t="str">
        <f aca="false">IF($A921="","",SUBSTITUTE(SUBSTITUTE(SUBSTITUTE(SUBSTITUTE(SUBSTITUTE(SUBSTITUTE(SUBSTITUTE(UPPER(TRIM($A921)),"Á","A"),"É","E"),"Í","I"),"Ó","O"),"Ú","U"),"Ñ","N"),"Ü","U"))</f>
        <v/>
      </c>
      <c r="Z921" s="26" t="str">
        <f aca="false">IF($Y921="","",LEFT($Y921,1)&amp;" "&amp;TRIM(RIGHT(SUBSTITUTE($Y921," ",REPT(" ",50)),50)))</f>
        <v/>
      </c>
      <c r="AA921" s="27" t="str">
        <f aca="false">IF($AF921="","",IF(COUNTIF(Validation!$U$19:$U$178,$AF921)&gt;0,"OK","NO MATCH"))</f>
        <v/>
      </c>
      <c r="AB921" s="27" t="str">
        <f aca="false">IF($W921=0,"",IF(AND($W921&gt;=Validation!$B$3,$W921&lt;=Validation!$C$3),"Yes","No"))</f>
        <v/>
      </c>
      <c r="AC921" s="26" t="str">
        <f aca="false">IF($A921="","",$AF921&amp;"|"&amp;TEXT($W921,"yyyy-mm-dd")&amp;"|"&amp;$J921&amp;"|"&amp;$N921)</f>
        <v/>
      </c>
      <c r="AD921" s="27" t="str">
        <f aca="false">IF($AC921="","",IF(COUNTIF($AC$2:$AC$3000,$AC921)&gt;1,"REVIEW","OK"))</f>
        <v/>
      </c>
      <c r="AE921" s="27" t="str">
        <f aca="false">IF(OR($W921=0,$O921=""),"",IF(IFERROR(IF(ISNUMBER($O921),INT($O921),DATE(VALUE(MID(SUBSTITUTE(LEFT($O921,FIND(" ",$O921&amp;" ")-1),"/",REPT(" ",20)),41,20)),VALUE(LEFT(SUBSTITUTE(LEFT($O921,FIND(" ",$O921&amp;" ")-1),"/",REPT(" ",20)),20)),VALUE(MID(SUBSTITUTE(LEFT($O921,FIND(" ",$O921&amp;" ")-1),"/",REPT(" ",20)),21,20)))),0)&gt;$W921,"Late","Same day"))</f>
        <v/>
      </c>
      <c r="AF921" s="26" t="str">
        <f aca="false">IF($A921="","",IFERROR(INDEX(Validation!$C$193:$C$217,MATCH($A921,Validation!$A$193:$A$217,0)),IF(COUNTIF(Validation!$U$19:$U$178,$Z921)&gt;0,$Z921,IF(COUNTIF(Validation!$S$19:$S$178,$AI921)=1,INDEX(Validation!$U$19:$U$178,MATCH($AI921,Validation!$S$19:$S$178,0)),$Z921))))</f>
        <v/>
      </c>
      <c r="AG921" s="27" t="str">
        <f aca="false">IF(COUNTA($A921:$U921)=0,"",IF($A921="","No name",IF($F921="","No date",IF($W921=0,"Date ilegible",IF(NOT(ISNUMBER($N921)),"Hours no numéricas",IF($AA921="NO MATCH","Person no identificada","OK"))))))</f>
        <v/>
      </c>
      <c r="AH921" s="27" t="str">
        <f aca="false">IF($W921=0,"No date",IF($W921&lt;Validation!$B$3,"Before period",IF($W921&gt;Validation!$C$3,"After period","In period")))</f>
        <v>No date</v>
      </c>
      <c r="AI921" s="26" t="str">
        <f aca="false">IF($Y921="","",TRIM(RIGHT(SUBSTITUTE($Y921," ",REPT(" ",50)),50)))</f>
        <v/>
      </c>
      <c r="AJ921" s="27" t="str">
        <f aca="false">IF($A921="","",IF(NOT(ISERROR(MATCH($A921,Validation!$A$193:$A$217,0))),"Manual mapping",IF(COUNTIF(Validation!$U$19:$U$178,$Z921)&gt;0,"Direct",IF(COUNTIF(Validation!$S$19:$S$178,$AI921)=1,"By surname","Unresolved"))))</f>
        <v/>
      </c>
      <c r="AK921" s="28" t="str">
        <f aca="false">IF($L921="","",IF(MATCH($L921,$L$2:$L$3000,0)&lt;&gt;ROW()-1,"",COUNT($AK$1:$AK920)+1))</f>
        <v/>
      </c>
      <c r="AL921" s="28" t="str">
        <f aca="false">IF($G921="","",IF(MATCH($G921,$G$2:$G$3000,0)&lt;&gt;ROW()-1,"",COUNT($AL$1:$AL920)+1))</f>
        <v/>
      </c>
      <c r="AM921" s="28" t="str">
        <f aca="false">IF($H921="","",IF(MATCH($H921,$H$2:$H$3000,0)&lt;&gt;ROW()-1,"",COUNT($AM$1:$AM920)+1))</f>
        <v/>
      </c>
      <c r="AN921" s="28" t="str">
        <f aca="false">IF($I921="","",IF(MATCH($I921,$I$2:$I$3000,0)&lt;&gt;ROW()-1,"",COUNT($AN$1:$AN920)+1))</f>
        <v/>
      </c>
      <c r="AO921" s="28" t="str">
        <f aca="false">IF($Q921="","",IF(MATCH($Q921,$Q$2:$Q$3000,0)&lt;&gt;ROW()-1,"",COUNT($AO$1:$AO920)+1))</f>
        <v/>
      </c>
    </row>
    <row r="922" customFormat="false" ht="12.75" hidden="false" customHeight="true" outlineLevel="0" collapsed="false">
      <c r="W922" s="24" t="n">
        <f aca="false">IF($F922="",0,IFERROR(IF(ISNUMBER($F922),INT($F922),DATE(VALUE(MID(SUBSTITUTE(LEFT($F922,FIND(" ",$F922&amp;" ")-1),"/",REPT(" ",20)),41,20)),VALUE(LEFT(SUBSTITUTE(LEFT($F922,FIND(" ",$F922&amp;" ")-1),"/",REPT(" ",20)),20)),VALUE(MID(SUBSTITUTE(LEFT($F922,FIND(" ",$F922&amp;" ")-1),"/",REPT(" ",20)),21,20)))),0))</f>
        <v>0</v>
      </c>
      <c r="X922" s="25" t="str">
        <f aca="false">IF(ISNUMBER($N922),$N922*Validation!$B$5,"")</f>
        <v/>
      </c>
      <c r="Y922" s="26" t="str">
        <f aca="false">IF($A922="","",SUBSTITUTE(SUBSTITUTE(SUBSTITUTE(SUBSTITUTE(SUBSTITUTE(SUBSTITUTE(SUBSTITUTE(UPPER(TRIM($A922)),"Á","A"),"É","E"),"Í","I"),"Ó","O"),"Ú","U"),"Ñ","N"),"Ü","U"))</f>
        <v/>
      </c>
      <c r="Z922" s="26" t="str">
        <f aca="false">IF($Y922="","",LEFT($Y922,1)&amp;" "&amp;TRIM(RIGHT(SUBSTITUTE($Y922," ",REPT(" ",50)),50)))</f>
        <v/>
      </c>
      <c r="AA922" s="27" t="str">
        <f aca="false">IF($AF922="","",IF(COUNTIF(Validation!$U$19:$U$178,$AF922)&gt;0,"OK","NO MATCH"))</f>
        <v/>
      </c>
      <c r="AB922" s="27" t="str">
        <f aca="false">IF($W922=0,"",IF(AND($W922&gt;=Validation!$B$3,$W922&lt;=Validation!$C$3),"Yes","No"))</f>
        <v/>
      </c>
      <c r="AC922" s="26" t="str">
        <f aca="false">IF($A922="","",$AF922&amp;"|"&amp;TEXT($W922,"yyyy-mm-dd")&amp;"|"&amp;$J922&amp;"|"&amp;$N922)</f>
        <v/>
      </c>
      <c r="AD922" s="27" t="str">
        <f aca="false">IF($AC922="","",IF(COUNTIF($AC$2:$AC$3000,$AC922)&gt;1,"REVIEW","OK"))</f>
        <v/>
      </c>
      <c r="AE922" s="27" t="str">
        <f aca="false">IF(OR($W922=0,$O922=""),"",IF(IFERROR(IF(ISNUMBER($O922),INT($O922),DATE(VALUE(MID(SUBSTITUTE(LEFT($O922,FIND(" ",$O922&amp;" ")-1),"/",REPT(" ",20)),41,20)),VALUE(LEFT(SUBSTITUTE(LEFT($O922,FIND(" ",$O922&amp;" ")-1),"/",REPT(" ",20)),20)),VALUE(MID(SUBSTITUTE(LEFT($O922,FIND(" ",$O922&amp;" ")-1),"/",REPT(" ",20)),21,20)))),0)&gt;$W922,"Late","Same day"))</f>
        <v/>
      </c>
      <c r="AF922" s="26" t="str">
        <f aca="false">IF($A922="","",IFERROR(INDEX(Validation!$C$193:$C$217,MATCH($A922,Validation!$A$193:$A$217,0)),IF(COUNTIF(Validation!$U$19:$U$178,$Z922)&gt;0,$Z922,IF(COUNTIF(Validation!$S$19:$S$178,$AI922)=1,INDEX(Validation!$U$19:$U$178,MATCH($AI922,Validation!$S$19:$S$178,0)),$Z922))))</f>
        <v/>
      </c>
      <c r="AG922" s="27" t="str">
        <f aca="false">IF(COUNTA($A922:$U922)=0,"",IF($A922="","No name",IF($F922="","No date",IF($W922=0,"Date ilegible",IF(NOT(ISNUMBER($N922)),"Hours no numéricas",IF($AA922="NO MATCH","Person no identificada","OK"))))))</f>
        <v/>
      </c>
      <c r="AH922" s="27" t="str">
        <f aca="false">IF($W922=0,"No date",IF($W922&lt;Validation!$B$3,"Before period",IF($W922&gt;Validation!$C$3,"After period","In period")))</f>
        <v>No date</v>
      </c>
      <c r="AI922" s="26" t="str">
        <f aca="false">IF($Y922="","",TRIM(RIGHT(SUBSTITUTE($Y922," ",REPT(" ",50)),50)))</f>
        <v/>
      </c>
      <c r="AJ922" s="27" t="str">
        <f aca="false">IF($A922="","",IF(NOT(ISERROR(MATCH($A922,Validation!$A$193:$A$217,0))),"Manual mapping",IF(COUNTIF(Validation!$U$19:$U$178,$Z922)&gt;0,"Direct",IF(COUNTIF(Validation!$S$19:$S$178,$AI922)=1,"By surname","Unresolved"))))</f>
        <v/>
      </c>
      <c r="AK922" s="28" t="str">
        <f aca="false">IF($L922="","",IF(MATCH($L922,$L$2:$L$3000,0)&lt;&gt;ROW()-1,"",COUNT($AK$1:$AK921)+1))</f>
        <v/>
      </c>
      <c r="AL922" s="28" t="str">
        <f aca="false">IF($G922="","",IF(MATCH($G922,$G$2:$G$3000,0)&lt;&gt;ROW()-1,"",COUNT($AL$1:$AL921)+1))</f>
        <v/>
      </c>
      <c r="AM922" s="28" t="str">
        <f aca="false">IF($H922="","",IF(MATCH($H922,$H$2:$H$3000,0)&lt;&gt;ROW()-1,"",COUNT($AM$1:$AM921)+1))</f>
        <v/>
      </c>
      <c r="AN922" s="28" t="str">
        <f aca="false">IF($I922="","",IF(MATCH($I922,$I$2:$I$3000,0)&lt;&gt;ROW()-1,"",COUNT($AN$1:$AN921)+1))</f>
        <v/>
      </c>
      <c r="AO922" s="28" t="str">
        <f aca="false">IF($Q922="","",IF(MATCH($Q922,$Q$2:$Q$3000,0)&lt;&gt;ROW()-1,"",COUNT($AO$1:$AO921)+1))</f>
        <v/>
      </c>
    </row>
    <row r="923" customFormat="false" ht="12.75" hidden="false" customHeight="true" outlineLevel="0" collapsed="false">
      <c r="W923" s="24" t="n">
        <f aca="false">IF($F923="",0,IFERROR(IF(ISNUMBER($F923),INT($F923),DATE(VALUE(MID(SUBSTITUTE(LEFT($F923,FIND(" ",$F923&amp;" ")-1),"/",REPT(" ",20)),41,20)),VALUE(LEFT(SUBSTITUTE(LEFT($F923,FIND(" ",$F923&amp;" ")-1),"/",REPT(" ",20)),20)),VALUE(MID(SUBSTITUTE(LEFT($F923,FIND(" ",$F923&amp;" ")-1),"/",REPT(" ",20)),21,20)))),0))</f>
        <v>0</v>
      </c>
      <c r="X923" s="25" t="str">
        <f aca="false">IF(ISNUMBER($N923),$N923*Validation!$B$5,"")</f>
        <v/>
      </c>
      <c r="Y923" s="26" t="str">
        <f aca="false">IF($A923="","",SUBSTITUTE(SUBSTITUTE(SUBSTITUTE(SUBSTITUTE(SUBSTITUTE(SUBSTITUTE(SUBSTITUTE(UPPER(TRIM($A923)),"Á","A"),"É","E"),"Í","I"),"Ó","O"),"Ú","U"),"Ñ","N"),"Ü","U"))</f>
        <v/>
      </c>
      <c r="Z923" s="26" t="str">
        <f aca="false">IF($Y923="","",LEFT($Y923,1)&amp;" "&amp;TRIM(RIGHT(SUBSTITUTE($Y923," ",REPT(" ",50)),50)))</f>
        <v/>
      </c>
      <c r="AA923" s="27" t="str">
        <f aca="false">IF($AF923="","",IF(COUNTIF(Validation!$U$19:$U$178,$AF923)&gt;0,"OK","NO MATCH"))</f>
        <v/>
      </c>
      <c r="AB923" s="27" t="str">
        <f aca="false">IF($W923=0,"",IF(AND($W923&gt;=Validation!$B$3,$W923&lt;=Validation!$C$3),"Yes","No"))</f>
        <v/>
      </c>
      <c r="AC923" s="26" t="str">
        <f aca="false">IF($A923="","",$AF923&amp;"|"&amp;TEXT($W923,"yyyy-mm-dd")&amp;"|"&amp;$J923&amp;"|"&amp;$N923)</f>
        <v/>
      </c>
      <c r="AD923" s="27" t="str">
        <f aca="false">IF($AC923="","",IF(COUNTIF($AC$2:$AC$3000,$AC923)&gt;1,"REVIEW","OK"))</f>
        <v/>
      </c>
      <c r="AE923" s="27" t="str">
        <f aca="false">IF(OR($W923=0,$O923=""),"",IF(IFERROR(IF(ISNUMBER($O923),INT($O923),DATE(VALUE(MID(SUBSTITUTE(LEFT($O923,FIND(" ",$O923&amp;" ")-1),"/",REPT(" ",20)),41,20)),VALUE(LEFT(SUBSTITUTE(LEFT($O923,FIND(" ",$O923&amp;" ")-1),"/",REPT(" ",20)),20)),VALUE(MID(SUBSTITUTE(LEFT($O923,FIND(" ",$O923&amp;" ")-1),"/",REPT(" ",20)),21,20)))),0)&gt;$W923,"Late","Same day"))</f>
        <v/>
      </c>
      <c r="AF923" s="26" t="str">
        <f aca="false">IF($A923="","",IFERROR(INDEX(Validation!$C$193:$C$217,MATCH($A923,Validation!$A$193:$A$217,0)),IF(COUNTIF(Validation!$U$19:$U$178,$Z923)&gt;0,$Z923,IF(COUNTIF(Validation!$S$19:$S$178,$AI923)=1,INDEX(Validation!$U$19:$U$178,MATCH($AI923,Validation!$S$19:$S$178,0)),$Z923))))</f>
        <v/>
      </c>
      <c r="AG923" s="27" t="str">
        <f aca="false">IF(COUNTA($A923:$U923)=0,"",IF($A923="","No name",IF($F923="","No date",IF($W923=0,"Date ilegible",IF(NOT(ISNUMBER($N923)),"Hours no numéricas",IF($AA923="NO MATCH","Person no identificada","OK"))))))</f>
        <v/>
      </c>
      <c r="AH923" s="27" t="str">
        <f aca="false">IF($W923=0,"No date",IF($W923&lt;Validation!$B$3,"Before period",IF($W923&gt;Validation!$C$3,"After period","In period")))</f>
        <v>No date</v>
      </c>
      <c r="AI923" s="26" t="str">
        <f aca="false">IF($Y923="","",TRIM(RIGHT(SUBSTITUTE($Y923," ",REPT(" ",50)),50)))</f>
        <v/>
      </c>
      <c r="AJ923" s="27" t="str">
        <f aca="false">IF($A923="","",IF(NOT(ISERROR(MATCH($A923,Validation!$A$193:$A$217,0))),"Manual mapping",IF(COUNTIF(Validation!$U$19:$U$178,$Z923)&gt;0,"Direct",IF(COUNTIF(Validation!$S$19:$S$178,$AI923)=1,"By surname","Unresolved"))))</f>
        <v/>
      </c>
      <c r="AK923" s="28" t="str">
        <f aca="false">IF($L923="","",IF(MATCH($L923,$L$2:$L$3000,0)&lt;&gt;ROW()-1,"",COUNT($AK$1:$AK922)+1))</f>
        <v/>
      </c>
      <c r="AL923" s="28" t="str">
        <f aca="false">IF($G923="","",IF(MATCH($G923,$G$2:$G$3000,0)&lt;&gt;ROW()-1,"",COUNT($AL$1:$AL922)+1))</f>
        <v/>
      </c>
      <c r="AM923" s="28" t="str">
        <f aca="false">IF($H923="","",IF(MATCH($H923,$H$2:$H$3000,0)&lt;&gt;ROW()-1,"",COUNT($AM$1:$AM922)+1))</f>
        <v/>
      </c>
      <c r="AN923" s="28" t="str">
        <f aca="false">IF($I923="","",IF(MATCH($I923,$I$2:$I$3000,0)&lt;&gt;ROW()-1,"",COUNT($AN$1:$AN922)+1))</f>
        <v/>
      </c>
      <c r="AO923" s="28" t="str">
        <f aca="false">IF($Q923="","",IF(MATCH($Q923,$Q$2:$Q$3000,0)&lt;&gt;ROW()-1,"",COUNT($AO$1:$AO922)+1))</f>
        <v/>
      </c>
    </row>
    <row r="924" customFormat="false" ht="12.75" hidden="false" customHeight="true" outlineLevel="0" collapsed="false">
      <c r="W924" s="24" t="n">
        <f aca="false">IF($F924="",0,IFERROR(IF(ISNUMBER($F924),INT($F924),DATE(VALUE(MID(SUBSTITUTE(LEFT($F924,FIND(" ",$F924&amp;" ")-1),"/",REPT(" ",20)),41,20)),VALUE(LEFT(SUBSTITUTE(LEFT($F924,FIND(" ",$F924&amp;" ")-1),"/",REPT(" ",20)),20)),VALUE(MID(SUBSTITUTE(LEFT($F924,FIND(" ",$F924&amp;" ")-1),"/",REPT(" ",20)),21,20)))),0))</f>
        <v>0</v>
      </c>
      <c r="X924" s="25" t="str">
        <f aca="false">IF(ISNUMBER($N924),$N924*Validation!$B$5,"")</f>
        <v/>
      </c>
      <c r="Y924" s="26" t="str">
        <f aca="false">IF($A924="","",SUBSTITUTE(SUBSTITUTE(SUBSTITUTE(SUBSTITUTE(SUBSTITUTE(SUBSTITUTE(SUBSTITUTE(UPPER(TRIM($A924)),"Á","A"),"É","E"),"Í","I"),"Ó","O"),"Ú","U"),"Ñ","N"),"Ü","U"))</f>
        <v/>
      </c>
      <c r="Z924" s="26" t="str">
        <f aca="false">IF($Y924="","",LEFT($Y924,1)&amp;" "&amp;TRIM(RIGHT(SUBSTITUTE($Y924," ",REPT(" ",50)),50)))</f>
        <v/>
      </c>
      <c r="AA924" s="27" t="str">
        <f aca="false">IF($AF924="","",IF(COUNTIF(Validation!$U$19:$U$178,$AF924)&gt;0,"OK","NO MATCH"))</f>
        <v/>
      </c>
      <c r="AB924" s="27" t="str">
        <f aca="false">IF($W924=0,"",IF(AND($W924&gt;=Validation!$B$3,$W924&lt;=Validation!$C$3),"Yes","No"))</f>
        <v/>
      </c>
      <c r="AC924" s="26" t="str">
        <f aca="false">IF($A924="","",$AF924&amp;"|"&amp;TEXT($W924,"yyyy-mm-dd")&amp;"|"&amp;$J924&amp;"|"&amp;$N924)</f>
        <v/>
      </c>
      <c r="AD924" s="27" t="str">
        <f aca="false">IF($AC924="","",IF(COUNTIF($AC$2:$AC$3000,$AC924)&gt;1,"REVIEW","OK"))</f>
        <v/>
      </c>
      <c r="AE924" s="27" t="str">
        <f aca="false">IF(OR($W924=0,$O924=""),"",IF(IFERROR(IF(ISNUMBER($O924),INT($O924),DATE(VALUE(MID(SUBSTITUTE(LEFT($O924,FIND(" ",$O924&amp;" ")-1),"/",REPT(" ",20)),41,20)),VALUE(LEFT(SUBSTITUTE(LEFT($O924,FIND(" ",$O924&amp;" ")-1),"/",REPT(" ",20)),20)),VALUE(MID(SUBSTITUTE(LEFT($O924,FIND(" ",$O924&amp;" ")-1),"/",REPT(" ",20)),21,20)))),0)&gt;$W924,"Late","Same day"))</f>
        <v/>
      </c>
      <c r="AF924" s="26" t="str">
        <f aca="false">IF($A924="","",IFERROR(INDEX(Validation!$C$193:$C$217,MATCH($A924,Validation!$A$193:$A$217,0)),IF(COUNTIF(Validation!$U$19:$U$178,$Z924)&gt;0,$Z924,IF(COUNTIF(Validation!$S$19:$S$178,$AI924)=1,INDEX(Validation!$U$19:$U$178,MATCH($AI924,Validation!$S$19:$S$178,0)),$Z924))))</f>
        <v/>
      </c>
      <c r="AG924" s="27" t="str">
        <f aca="false">IF(COUNTA($A924:$U924)=0,"",IF($A924="","No name",IF($F924="","No date",IF($W924=0,"Date ilegible",IF(NOT(ISNUMBER($N924)),"Hours no numéricas",IF($AA924="NO MATCH","Person no identificada","OK"))))))</f>
        <v/>
      </c>
      <c r="AH924" s="27" t="str">
        <f aca="false">IF($W924=0,"No date",IF($W924&lt;Validation!$B$3,"Before period",IF($W924&gt;Validation!$C$3,"After period","In period")))</f>
        <v>No date</v>
      </c>
      <c r="AI924" s="26" t="str">
        <f aca="false">IF($Y924="","",TRIM(RIGHT(SUBSTITUTE($Y924," ",REPT(" ",50)),50)))</f>
        <v/>
      </c>
      <c r="AJ924" s="27" t="str">
        <f aca="false">IF($A924="","",IF(NOT(ISERROR(MATCH($A924,Validation!$A$193:$A$217,0))),"Manual mapping",IF(COUNTIF(Validation!$U$19:$U$178,$Z924)&gt;0,"Direct",IF(COUNTIF(Validation!$S$19:$S$178,$AI924)=1,"By surname","Unresolved"))))</f>
        <v/>
      </c>
      <c r="AK924" s="28" t="str">
        <f aca="false">IF($L924="","",IF(MATCH($L924,$L$2:$L$3000,0)&lt;&gt;ROW()-1,"",COUNT($AK$1:$AK923)+1))</f>
        <v/>
      </c>
      <c r="AL924" s="28" t="str">
        <f aca="false">IF($G924="","",IF(MATCH($G924,$G$2:$G$3000,0)&lt;&gt;ROW()-1,"",COUNT($AL$1:$AL923)+1))</f>
        <v/>
      </c>
      <c r="AM924" s="28" t="str">
        <f aca="false">IF($H924="","",IF(MATCH($H924,$H$2:$H$3000,0)&lt;&gt;ROW()-1,"",COUNT($AM$1:$AM923)+1))</f>
        <v/>
      </c>
      <c r="AN924" s="28" t="str">
        <f aca="false">IF($I924="","",IF(MATCH($I924,$I$2:$I$3000,0)&lt;&gt;ROW()-1,"",COUNT($AN$1:$AN923)+1))</f>
        <v/>
      </c>
      <c r="AO924" s="28" t="str">
        <f aca="false">IF($Q924="","",IF(MATCH($Q924,$Q$2:$Q$3000,0)&lt;&gt;ROW()-1,"",COUNT($AO$1:$AO923)+1))</f>
        <v/>
      </c>
    </row>
    <row r="925" customFormat="false" ht="12.75" hidden="false" customHeight="true" outlineLevel="0" collapsed="false">
      <c r="W925" s="24" t="n">
        <f aca="false">IF($F925="",0,IFERROR(IF(ISNUMBER($F925),INT($F925),DATE(VALUE(MID(SUBSTITUTE(LEFT($F925,FIND(" ",$F925&amp;" ")-1),"/",REPT(" ",20)),41,20)),VALUE(LEFT(SUBSTITUTE(LEFT($F925,FIND(" ",$F925&amp;" ")-1),"/",REPT(" ",20)),20)),VALUE(MID(SUBSTITUTE(LEFT($F925,FIND(" ",$F925&amp;" ")-1),"/",REPT(" ",20)),21,20)))),0))</f>
        <v>0</v>
      </c>
      <c r="X925" s="25" t="str">
        <f aca="false">IF(ISNUMBER($N925),$N925*Validation!$B$5,"")</f>
        <v/>
      </c>
      <c r="Y925" s="26" t="str">
        <f aca="false">IF($A925="","",SUBSTITUTE(SUBSTITUTE(SUBSTITUTE(SUBSTITUTE(SUBSTITUTE(SUBSTITUTE(SUBSTITUTE(UPPER(TRIM($A925)),"Á","A"),"É","E"),"Í","I"),"Ó","O"),"Ú","U"),"Ñ","N"),"Ü","U"))</f>
        <v/>
      </c>
      <c r="Z925" s="26" t="str">
        <f aca="false">IF($Y925="","",LEFT($Y925,1)&amp;" "&amp;TRIM(RIGHT(SUBSTITUTE($Y925," ",REPT(" ",50)),50)))</f>
        <v/>
      </c>
      <c r="AA925" s="27" t="str">
        <f aca="false">IF($AF925="","",IF(COUNTIF(Validation!$U$19:$U$178,$AF925)&gt;0,"OK","NO MATCH"))</f>
        <v/>
      </c>
      <c r="AB925" s="27" t="str">
        <f aca="false">IF($W925=0,"",IF(AND($W925&gt;=Validation!$B$3,$W925&lt;=Validation!$C$3),"Yes","No"))</f>
        <v/>
      </c>
      <c r="AC925" s="26" t="str">
        <f aca="false">IF($A925="","",$AF925&amp;"|"&amp;TEXT($W925,"yyyy-mm-dd")&amp;"|"&amp;$J925&amp;"|"&amp;$N925)</f>
        <v/>
      </c>
      <c r="AD925" s="27" t="str">
        <f aca="false">IF($AC925="","",IF(COUNTIF($AC$2:$AC$3000,$AC925)&gt;1,"REVIEW","OK"))</f>
        <v/>
      </c>
      <c r="AE925" s="27" t="str">
        <f aca="false">IF(OR($W925=0,$O925=""),"",IF(IFERROR(IF(ISNUMBER($O925),INT($O925),DATE(VALUE(MID(SUBSTITUTE(LEFT($O925,FIND(" ",$O925&amp;" ")-1),"/",REPT(" ",20)),41,20)),VALUE(LEFT(SUBSTITUTE(LEFT($O925,FIND(" ",$O925&amp;" ")-1),"/",REPT(" ",20)),20)),VALUE(MID(SUBSTITUTE(LEFT($O925,FIND(" ",$O925&amp;" ")-1),"/",REPT(" ",20)),21,20)))),0)&gt;$W925,"Late","Same day"))</f>
        <v/>
      </c>
      <c r="AF925" s="26" t="str">
        <f aca="false">IF($A925="","",IFERROR(INDEX(Validation!$C$193:$C$217,MATCH($A925,Validation!$A$193:$A$217,0)),IF(COUNTIF(Validation!$U$19:$U$178,$Z925)&gt;0,$Z925,IF(COUNTIF(Validation!$S$19:$S$178,$AI925)=1,INDEX(Validation!$U$19:$U$178,MATCH($AI925,Validation!$S$19:$S$178,0)),$Z925))))</f>
        <v/>
      </c>
      <c r="AG925" s="27" t="str">
        <f aca="false">IF(COUNTA($A925:$U925)=0,"",IF($A925="","No name",IF($F925="","No date",IF($W925=0,"Date ilegible",IF(NOT(ISNUMBER($N925)),"Hours no numéricas",IF($AA925="NO MATCH","Person no identificada","OK"))))))</f>
        <v/>
      </c>
      <c r="AH925" s="27" t="str">
        <f aca="false">IF($W925=0,"No date",IF($W925&lt;Validation!$B$3,"Before period",IF($W925&gt;Validation!$C$3,"After period","In period")))</f>
        <v>No date</v>
      </c>
      <c r="AI925" s="26" t="str">
        <f aca="false">IF($Y925="","",TRIM(RIGHT(SUBSTITUTE($Y925," ",REPT(" ",50)),50)))</f>
        <v/>
      </c>
      <c r="AJ925" s="27" t="str">
        <f aca="false">IF($A925="","",IF(NOT(ISERROR(MATCH($A925,Validation!$A$193:$A$217,0))),"Manual mapping",IF(COUNTIF(Validation!$U$19:$U$178,$Z925)&gt;0,"Direct",IF(COUNTIF(Validation!$S$19:$S$178,$AI925)=1,"By surname","Unresolved"))))</f>
        <v/>
      </c>
      <c r="AK925" s="28" t="str">
        <f aca="false">IF($L925="","",IF(MATCH($L925,$L$2:$L$3000,0)&lt;&gt;ROW()-1,"",COUNT($AK$1:$AK924)+1))</f>
        <v/>
      </c>
      <c r="AL925" s="28" t="str">
        <f aca="false">IF($G925="","",IF(MATCH($G925,$G$2:$G$3000,0)&lt;&gt;ROW()-1,"",COUNT($AL$1:$AL924)+1))</f>
        <v/>
      </c>
      <c r="AM925" s="28" t="str">
        <f aca="false">IF($H925="","",IF(MATCH($H925,$H$2:$H$3000,0)&lt;&gt;ROW()-1,"",COUNT($AM$1:$AM924)+1))</f>
        <v/>
      </c>
      <c r="AN925" s="28" t="str">
        <f aca="false">IF($I925="","",IF(MATCH($I925,$I$2:$I$3000,0)&lt;&gt;ROW()-1,"",COUNT($AN$1:$AN924)+1))</f>
        <v/>
      </c>
      <c r="AO925" s="28" t="str">
        <f aca="false">IF($Q925="","",IF(MATCH($Q925,$Q$2:$Q$3000,0)&lt;&gt;ROW()-1,"",COUNT($AO$1:$AO924)+1))</f>
        <v/>
      </c>
    </row>
    <row r="926" customFormat="false" ht="12.75" hidden="false" customHeight="true" outlineLevel="0" collapsed="false">
      <c r="W926" s="24" t="n">
        <f aca="false">IF($F926="",0,IFERROR(IF(ISNUMBER($F926),INT($F926),DATE(VALUE(MID(SUBSTITUTE(LEFT($F926,FIND(" ",$F926&amp;" ")-1),"/",REPT(" ",20)),41,20)),VALUE(LEFT(SUBSTITUTE(LEFT($F926,FIND(" ",$F926&amp;" ")-1),"/",REPT(" ",20)),20)),VALUE(MID(SUBSTITUTE(LEFT($F926,FIND(" ",$F926&amp;" ")-1),"/",REPT(" ",20)),21,20)))),0))</f>
        <v>0</v>
      </c>
      <c r="X926" s="25" t="str">
        <f aca="false">IF(ISNUMBER($N926),$N926*Validation!$B$5,"")</f>
        <v/>
      </c>
      <c r="Y926" s="26" t="str">
        <f aca="false">IF($A926="","",SUBSTITUTE(SUBSTITUTE(SUBSTITUTE(SUBSTITUTE(SUBSTITUTE(SUBSTITUTE(SUBSTITUTE(UPPER(TRIM($A926)),"Á","A"),"É","E"),"Í","I"),"Ó","O"),"Ú","U"),"Ñ","N"),"Ü","U"))</f>
        <v/>
      </c>
      <c r="Z926" s="26" t="str">
        <f aca="false">IF($Y926="","",LEFT($Y926,1)&amp;" "&amp;TRIM(RIGHT(SUBSTITUTE($Y926," ",REPT(" ",50)),50)))</f>
        <v/>
      </c>
      <c r="AA926" s="27" t="str">
        <f aca="false">IF($AF926="","",IF(COUNTIF(Validation!$U$19:$U$178,$AF926)&gt;0,"OK","NO MATCH"))</f>
        <v/>
      </c>
      <c r="AB926" s="27" t="str">
        <f aca="false">IF($W926=0,"",IF(AND($W926&gt;=Validation!$B$3,$W926&lt;=Validation!$C$3),"Yes","No"))</f>
        <v/>
      </c>
      <c r="AC926" s="26" t="str">
        <f aca="false">IF($A926="","",$AF926&amp;"|"&amp;TEXT($W926,"yyyy-mm-dd")&amp;"|"&amp;$J926&amp;"|"&amp;$N926)</f>
        <v/>
      </c>
      <c r="AD926" s="27" t="str">
        <f aca="false">IF($AC926="","",IF(COUNTIF($AC$2:$AC$3000,$AC926)&gt;1,"REVIEW","OK"))</f>
        <v/>
      </c>
      <c r="AE926" s="27" t="str">
        <f aca="false">IF(OR($W926=0,$O926=""),"",IF(IFERROR(IF(ISNUMBER($O926),INT($O926),DATE(VALUE(MID(SUBSTITUTE(LEFT($O926,FIND(" ",$O926&amp;" ")-1),"/",REPT(" ",20)),41,20)),VALUE(LEFT(SUBSTITUTE(LEFT($O926,FIND(" ",$O926&amp;" ")-1),"/",REPT(" ",20)),20)),VALUE(MID(SUBSTITUTE(LEFT($O926,FIND(" ",$O926&amp;" ")-1),"/",REPT(" ",20)),21,20)))),0)&gt;$W926,"Late","Same day"))</f>
        <v/>
      </c>
      <c r="AF926" s="26" t="str">
        <f aca="false">IF($A926="","",IFERROR(INDEX(Validation!$C$193:$C$217,MATCH($A926,Validation!$A$193:$A$217,0)),IF(COUNTIF(Validation!$U$19:$U$178,$Z926)&gt;0,$Z926,IF(COUNTIF(Validation!$S$19:$S$178,$AI926)=1,INDEX(Validation!$U$19:$U$178,MATCH($AI926,Validation!$S$19:$S$178,0)),$Z926))))</f>
        <v/>
      </c>
      <c r="AG926" s="27" t="str">
        <f aca="false">IF(COUNTA($A926:$U926)=0,"",IF($A926="","No name",IF($F926="","No date",IF($W926=0,"Date ilegible",IF(NOT(ISNUMBER($N926)),"Hours no numéricas",IF($AA926="NO MATCH","Person no identificada","OK"))))))</f>
        <v/>
      </c>
      <c r="AH926" s="27" t="str">
        <f aca="false">IF($W926=0,"No date",IF($W926&lt;Validation!$B$3,"Before period",IF($W926&gt;Validation!$C$3,"After period","In period")))</f>
        <v>No date</v>
      </c>
      <c r="AI926" s="26" t="str">
        <f aca="false">IF($Y926="","",TRIM(RIGHT(SUBSTITUTE($Y926," ",REPT(" ",50)),50)))</f>
        <v/>
      </c>
      <c r="AJ926" s="27" t="str">
        <f aca="false">IF($A926="","",IF(NOT(ISERROR(MATCH($A926,Validation!$A$193:$A$217,0))),"Manual mapping",IF(COUNTIF(Validation!$U$19:$U$178,$Z926)&gt;0,"Direct",IF(COUNTIF(Validation!$S$19:$S$178,$AI926)=1,"By surname","Unresolved"))))</f>
        <v/>
      </c>
      <c r="AK926" s="28" t="str">
        <f aca="false">IF($L926="","",IF(MATCH($L926,$L$2:$L$3000,0)&lt;&gt;ROW()-1,"",COUNT($AK$1:$AK925)+1))</f>
        <v/>
      </c>
      <c r="AL926" s="28" t="str">
        <f aca="false">IF($G926="","",IF(MATCH($G926,$G$2:$G$3000,0)&lt;&gt;ROW()-1,"",COUNT($AL$1:$AL925)+1))</f>
        <v/>
      </c>
      <c r="AM926" s="28" t="str">
        <f aca="false">IF($H926="","",IF(MATCH($H926,$H$2:$H$3000,0)&lt;&gt;ROW()-1,"",COUNT($AM$1:$AM925)+1))</f>
        <v/>
      </c>
      <c r="AN926" s="28" t="str">
        <f aca="false">IF($I926="","",IF(MATCH($I926,$I$2:$I$3000,0)&lt;&gt;ROW()-1,"",COUNT($AN$1:$AN925)+1))</f>
        <v/>
      </c>
      <c r="AO926" s="28" t="str">
        <f aca="false">IF($Q926="","",IF(MATCH($Q926,$Q$2:$Q$3000,0)&lt;&gt;ROW()-1,"",COUNT($AO$1:$AO925)+1))</f>
        <v/>
      </c>
    </row>
    <row r="927" customFormat="false" ht="12.75" hidden="false" customHeight="true" outlineLevel="0" collapsed="false">
      <c r="W927" s="24" t="n">
        <f aca="false">IF($F927="",0,IFERROR(IF(ISNUMBER($F927),INT($F927),DATE(VALUE(MID(SUBSTITUTE(LEFT($F927,FIND(" ",$F927&amp;" ")-1),"/",REPT(" ",20)),41,20)),VALUE(LEFT(SUBSTITUTE(LEFT($F927,FIND(" ",$F927&amp;" ")-1),"/",REPT(" ",20)),20)),VALUE(MID(SUBSTITUTE(LEFT($F927,FIND(" ",$F927&amp;" ")-1),"/",REPT(" ",20)),21,20)))),0))</f>
        <v>0</v>
      </c>
      <c r="X927" s="25" t="str">
        <f aca="false">IF(ISNUMBER($N927),$N927*Validation!$B$5,"")</f>
        <v/>
      </c>
      <c r="Y927" s="26" t="str">
        <f aca="false">IF($A927="","",SUBSTITUTE(SUBSTITUTE(SUBSTITUTE(SUBSTITUTE(SUBSTITUTE(SUBSTITUTE(SUBSTITUTE(UPPER(TRIM($A927)),"Á","A"),"É","E"),"Í","I"),"Ó","O"),"Ú","U"),"Ñ","N"),"Ü","U"))</f>
        <v/>
      </c>
      <c r="Z927" s="26" t="str">
        <f aca="false">IF($Y927="","",LEFT($Y927,1)&amp;" "&amp;TRIM(RIGHT(SUBSTITUTE($Y927," ",REPT(" ",50)),50)))</f>
        <v/>
      </c>
      <c r="AA927" s="27" t="str">
        <f aca="false">IF($AF927="","",IF(COUNTIF(Validation!$U$19:$U$178,$AF927)&gt;0,"OK","NO MATCH"))</f>
        <v/>
      </c>
      <c r="AB927" s="27" t="str">
        <f aca="false">IF($W927=0,"",IF(AND($W927&gt;=Validation!$B$3,$W927&lt;=Validation!$C$3),"Yes","No"))</f>
        <v/>
      </c>
      <c r="AC927" s="26" t="str">
        <f aca="false">IF($A927="","",$AF927&amp;"|"&amp;TEXT($W927,"yyyy-mm-dd")&amp;"|"&amp;$J927&amp;"|"&amp;$N927)</f>
        <v/>
      </c>
      <c r="AD927" s="27" t="str">
        <f aca="false">IF($AC927="","",IF(COUNTIF($AC$2:$AC$3000,$AC927)&gt;1,"REVIEW","OK"))</f>
        <v/>
      </c>
      <c r="AE927" s="27" t="str">
        <f aca="false">IF(OR($W927=0,$O927=""),"",IF(IFERROR(IF(ISNUMBER($O927),INT($O927),DATE(VALUE(MID(SUBSTITUTE(LEFT($O927,FIND(" ",$O927&amp;" ")-1),"/",REPT(" ",20)),41,20)),VALUE(LEFT(SUBSTITUTE(LEFT($O927,FIND(" ",$O927&amp;" ")-1),"/",REPT(" ",20)),20)),VALUE(MID(SUBSTITUTE(LEFT($O927,FIND(" ",$O927&amp;" ")-1),"/",REPT(" ",20)),21,20)))),0)&gt;$W927,"Late","Same day"))</f>
        <v/>
      </c>
      <c r="AF927" s="26" t="str">
        <f aca="false">IF($A927="","",IFERROR(INDEX(Validation!$C$193:$C$217,MATCH($A927,Validation!$A$193:$A$217,0)),IF(COUNTIF(Validation!$U$19:$U$178,$Z927)&gt;0,$Z927,IF(COUNTIF(Validation!$S$19:$S$178,$AI927)=1,INDEX(Validation!$U$19:$U$178,MATCH($AI927,Validation!$S$19:$S$178,0)),$Z927))))</f>
        <v/>
      </c>
      <c r="AG927" s="27" t="str">
        <f aca="false">IF(COUNTA($A927:$U927)=0,"",IF($A927="","No name",IF($F927="","No date",IF($W927=0,"Date ilegible",IF(NOT(ISNUMBER($N927)),"Hours no numéricas",IF($AA927="NO MATCH","Person no identificada","OK"))))))</f>
        <v/>
      </c>
      <c r="AH927" s="27" t="str">
        <f aca="false">IF($W927=0,"No date",IF($W927&lt;Validation!$B$3,"Before period",IF($W927&gt;Validation!$C$3,"After period","In period")))</f>
        <v>No date</v>
      </c>
      <c r="AI927" s="26" t="str">
        <f aca="false">IF($Y927="","",TRIM(RIGHT(SUBSTITUTE($Y927," ",REPT(" ",50)),50)))</f>
        <v/>
      </c>
      <c r="AJ927" s="27" t="str">
        <f aca="false">IF($A927="","",IF(NOT(ISERROR(MATCH($A927,Validation!$A$193:$A$217,0))),"Manual mapping",IF(COUNTIF(Validation!$U$19:$U$178,$Z927)&gt;0,"Direct",IF(COUNTIF(Validation!$S$19:$S$178,$AI927)=1,"By surname","Unresolved"))))</f>
        <v/>
      </c>
      <c r="AK927" s="28" t="str">
        <f aca="false">IF($L927="","",IF(MATCH($L927,$L$2:$L$3000,0)&lt;&gt;ROW()-1,"",COUNT($AK$1:$AK926)+1))</f>
        <v/>
      </c>
      <c r="AL927" s="28" t="str">
        <f aca="false">IF($G927="","",IF(MATCH($G927,$G$2:$G$3000,0)&lt;&gt;ROW()-1,"",COUNT($AL$1:$AL926)+1))</f>
        <v/>
      </c>
      <c r="AM927" s="28" t="str">
        <f aca="false">IF($H927="","",IF(MATCH($H927,$H$2:$H$3000,0)&lt;&gt;ROW()-1,"",COUNT($AM$1:$AM926)+1))</f>
        <v/>
      </c>
      <c r="AN927" s="28" t="str">
        <f aca="false">IF($I927="","",IF(MATCH($I927,$I$2:$I$3000,0)&lt;&gt;ROW()-1,"",COUNT($AN$1:$AN926)+1))</f>
        <v/>
      </c>
      <c r="AO927" s="28" t="str">
        <f aca="false">IF($Q927="","",IF(MATCH($Q927,$Q$2:$Q$3000,0)&lt;&gt;ROW()-1,"",COUNT($AO$1:$AO926)+1))</f>
        <v/>
      </c>
    </row>
    <row r="928" customFormat="false" ht="12.75" hidden="false" customHeight="true" outlineLevel="0" collapsed="false">
      <c r="W928" s="24" t="n">
        <f aca="false">IF($F928="",0,IFERROR(IF(ISNUMBER($F928),INT($F928),DATE(VALUE(MID(SUBSTITUTE(LEFT($F928,FIND(" ",$F928&amp;" ")-1),"/",REPT(" ",20)),41,20)),VALUE(LEFT(SUBSTITUTE(LEFT($F928,FIND(" ",$F928&amp;" ")-1),"/",REPT(" ",20)),20)),VALUE(MID(SUBSTITUTE(LEFT($F928,FIND(" ",$F928&amp;" ")-1),"/",REPT(" ",20)),21,20)))),0))</f>
        <v>0</v>
      </c>
      <c r="X928" s="25" t="str">
        <f aca="false">IF(ISNUMBER($N928),$N928*Validation!$B$5,"")</f>
        <v/>
      </c>
      <c r="Y928" s="26" t="str">
        <f aca="false">IF($A928="","",SUBSTITUTE(SUBSTITUTE(SUBSTITUTE(SUBSTITUTE(SUBSTITUTE(SUBSTITUTE(SUBSTITUTE(UPPER(TRIM($A928)),"Á","A"),"É","E"),"Í","I"),"Ó","O"),"Ú","U"),"Ñ","N"),"Ü","U"))</f>
        <v/>
      </c>
      <c r="Z928" s="26" t="str">
        <f aca="false">IF($Y928="","",LEFT($Y928,1)&amp;" "&amp;TRIM(RIGHT(SUBSTITUTE($Y928," ",REPT(" ",50)),50)))</f>
        <v/>
      </c>
      <c r="AA928" s="27" t="str">
        <f aca="false">IF($AF928="","",IF(COUNTIF(Validation!$U$19:$U$178,$AF928)&gt;0,"OK","NO MATCH"))</f>
        <v/>
      </c>
      <c r="AB928" s="27" t="str">
        <f aca="false">IF($W928=0,"",IF(AND($W928&gt;=Validation!$B$3,$W928&lt;=Validation!$C$3),"Yes","No"))</f>
        <v/>
      </c>
      <c r="AC928" s="26" t="str">
        <f aca="false">IF($A928="","",$AF928&amp;"|"&amp;TEXT($W928,"yyyy-mm-dd")&amp;"|"&amp;$J928&amp;"|"&amp;$N928)</f>
        <v/>
      </c>
      <c r="AD928" s="27" t="str">
        <f aca="false">IF($AC928="","",IF(COUNTIF($AC$2:$AC$3000,$AC928)&gt;1,"REVIEW","OK"))</f>
        <v/>
      </c>
      <c r="AE928" s="27" t="str">
        <f aca="false">IF(OR($W928=0,$O928=""),"",IF(IFERROR(IF(ISNUMBER($O928),INT($O928),DATE(VALUE(MID(SUBSTITUTE(LEFT($O928,FIND(" ",$O928&amp;" ")-1),"/",REPT(" ",20)),41,20)),VALUE(LEFT(SUBSTITUTE(LEFT($O928,FIND(" ",$O928&amp;" ")-1),"/",REPT(" ",20)),20)),VALUE(MID(SUBSTITUTE(LEFT($O928,FIND(" ",$O928&amp;" ")-1),"/",REPT(" ",20)),21,20)))),0)&gt;$W928,"Late","Same day"))</f>
        <v/>
      </c>
      <c r="AF928" s="26" t="str">
        <f aca="false">IF($A928="","",IFERROR(INDEX(Validation!$C$193:$C$217,MATCH($A928,Validation!$A$193:$A$217,0)),IF(COUNTIF(Validation!$U$19:$U$178,$Z928)&gt;0,$Z928,IF(COUNTIF(Validation!$S$19:$S$178,$AI928)=1,INDEX(Validation!$U$19:$U$178,MATCH($AI928,Validation!$S$19:$S$178,0)),$Z928))))</f>
        <v/>
      </c>
      <c r="AG928" s="27" t="str">
        <f aca="false">IF(COUNTA($A928:$U928)=0,"",IF($A928="","No name",IF($F928="","No date",IF($W928=0,"Date ilegible",IF(NOT(ISNUMBER($N928)),"Hours no numéricas",IF($AA928="NO MATCH","Person no identificada","OK"))))))</f>
        <v/>
      </c>
      <c r="AH928" s="27" t="str">
        <f aca="false">IF($W928=0,"No date",IF($W928&lt;Validation!$B$3,"Before period",IF($W928&gt;Validation!$C$3,"After period","In period")))</f>
        <v>No date</v>
      </c>
      <c r="AI928" s="26" t="str">
        <f aca="false">IF($Y928="","",TRIM(RIGHT(SUBSTITUTE($Y928," ",REPT(" ",50)),50)))</f>
        <v/>
      </c>
      <c r="AJ928" s="27" t="str">
        <f aca="false">IF($A928="","",IF(NOT(ISERROR(MATCH($A928,Validation!$A$193:$A$217,0))),"Manual mapping",IF(COUNTIF(Validation!$U$19:$U$178,$Z928)&gt;0,"Direct",IF(COUNTIF(Validation!$S$19:$S$178,$AI928)=1,"By surname","Unresolved"))))</f>
        <v/>
      </c>
      <c r="AK928" s="28" t="str">
        <f aca="false">IF($L928="","",IF(MATCH($L928,$L$2:$L$3000,0)&lt;&gt;ROW()-1,"",COUNT($AK$1:$AK927)+1))</f>
        <v/>
      </c>
      <c r="AL928" s="28" t="str">
        <f aca="false">IF($G928="","",IF(MATCH($G928,$G$2:$G$3000,0)&lt;&gt;ROW()-1,"",COUNT($AL$1:$AL927)+1))</f>
        <v/>
      </c>
      <c r="AM928" s="28" t="str">
        <f aca="false">IF($H928="","",IF(MATCH($H928,$H$2:$H$3000,0)&lt;&gt;ROW()-1,"",COUNT($AM$1:$AM927)+1))</f>
        <v/>
      </c>
      <c r="AN928" s="28" t="str">
        <f aca="false">IF($I928="","",IF(MATCH($I928,$I$2:$I$3000,0)&lt;&gt;ROW()-1,"",COUNT($AN$1:$AN927)+1))</f>
        <v/>
      </c>
      <c r="AO928" s="28" t="str">
        <f aca="false">IF($Q928="","",IF(MATCH($Q928,$Q$2:$Q$3000,0)&lt;&gt;ROW()-1,"",COUNT($AO$1:$AO927)+1))</f>
        <v/>
      </c>
    </row>
    <row r="929" customFormat="false" ht="12.75" hidden="false" customHeight="true" outlineLevel="0" collapsed="false">
      <c r="W929" s="24" t="n">
        <f aca="false">IF($F929="",0,IFERROR(IF(ISNUMBER($F929),INT($F929),DATE(VALUE(MID(SUBSTITUTE(LEFT($F929,FIND(" ",$F929&amp;" ")-1),"/",REPT(" ",20)),41,20)),VALUE(LEFT(SUBSTITUTE(LEFT($F929,FIND(" ",$F929&amp;" ")-1),"/",REPT(" ",20)),20)),VALUE(MID(SUBSTITUTE(LEFT($F929,FIND(" ",$F929&amp;" ")-1),"/",REPT(" ",20)),21,20)))),0))</f>
        <v>0</v>
      </c>
      <c r="X929" s="25" t="str">
        <f aca="false">IF(ISNUMBER($N929),$N929*Validation!$B$5,"")</f>
        <v/>
      </c>
      <c r="Y929" s="26" t="str">
        <f aca="false">IF($A929="","",SUBSTITUTE(SUBSTITUTE(SUBSTITUTE(SUBSTITUTE(SUBSTITUTE(SUBSTITUTE(SUBSTITUTE(UPPER(TRIM($A929)),"Á","A"),"É","E"),"Í","I"),"Ó","O"),"Ú","U"),"Ñ","N"),"Ü","U"))</f>
        <v/>
      </c>
      <c r="Z929" s="26" t="str">
        <f aca="false">IF($Y929="","",LEFT($Y929,1)&amp;" "&amp;TRIM(RIGHT(SUBSTITUTE($Y929," ",REPT(" ",50)),50)))</f>
        <v/>
      </c>
      <c r="AA929" s="27" t="str">
        <f aca="false">IF($AF929="","",IF(COUNTIF(Validation!$U$19:$U$178,$AF929)&gt;0,"OK","NO MATCH"))</f>
        <v/>
      </c>
      <c r="AB929" s="27" t="str">
        <f aca="false">IF($W929=0,"",IF(AND($W929&gt;=Validation!$B$3,$W929&lt;=Validation!$C$3),"Yes","No"))</f>
        <v/>
      </c>
      <c r="AC929" s="26" t="str">
        <f aca="false">IF($A929="","",$AF929&amp;"|"&amp;TEXT($W929,"yyyy-mm-dd")&amp;"|"&amp;$J929&amp;"|"&amp;$N929)</f>
        <v/>
      </c>
      <c r="AD929" s="27" t="str">
        <f aca="false">IF($AC929="","",IF(COUNTIF($AC$2:$AC$3000,$AC929)&gt;1,"REVIEW","OK"))</f>
        <v/>
      </c>
      <c r="AE929" s="27" t="str">
        <f aca="false">IF(OR($W929=0,$O929=""),"",IF(IFERROR(IF(ISNUMBER($O929),INT($O929),DATE(VALUE(MID(SUBSTITUTE(LEFT($O929,FIND(" ",$O929&amp;" ")-1),"/",REPT(" ",20)),41,20)),VALUE(LEFT(SUBSTITUTE(LEFT($O929,FIND(" ",$O929&amp;" ")-1),"/",REPT(" ",20)),20)),VALUE(MID(SUBSTITUTE(LEFT($O929,FIND(" ",$O929&amp;" ")-1),"/",REPT(" ",20)),21,20)))),0)&gt;$W929,"Late","Same day"))</f>
        <v/>
      </c>
      <c r="AF929" s="26" t="str">
        <f aca="false">IF($A929="","",IFERROR(INDEX(Validation!$C$193:$C$217,MATCH($A929,Validation!$A$193:$A$217,0)),IF(COUNTIF(Validation!$U$19:$U$178,$Z929)&gt;0,$Z929,IF(COUNTIF(Validation!$S$19:$S$178,$AI929)=1,INDEX(Validation!$U$19:$U$178,MATCH($AI929,Validation!$S$19:$S$178,0)),$Z929))))</f>
        <v/>
      </c>
      <c r="AG929" s="27" t="str">
        <f aca="false">IF(COUNTA($A929:$U929)=0,"",IF($A929="","No name",IF($F929="","No date",IF($W929=0,"Date ilegible",IF(NOT(ISNUMBER($N929)),"Hours no numéricas",IF($AA929="NO MATCH","Person no identificada","OK"))))))</f>
        <v/>
      </c>
      <c r="AH929" s="27" t="str">
        <f aca="false">IF($W929=0,"No date",IF($W929&lt;Validation!$B$3,"Before period",IF($W929&gt;Validation!$C$3,"After period","In period")))</f>
        <v>No date</v>
      </c>
      <c r="AI929" s="26" t="str">
        <f aca="false">IF($Y929="","",TRIM(RIGHT(SUBSTITUTE($Y929," ",REPT(" ",50)),50)))</f>
        <v/>
      </c>
      <c r="AJ929" s="27" t="str">
        <f aca="false">IF($A929="","",IF(NOT(ISERROR(MATCH($A929,Validation!$A$193:$A$217,0))),"Manual mapping",IF(COUNTIF(Validation!$U$19:$U$178,$Z929)&gt;0,"Direct",IF(COUNTIF(Validation!$S$19:$S$178,$AI929)=1,"By surname","Unresolved"))))</f>
        <v/>
      </c>
      <c r="AK929" s="28" t="str">
        <f aca="false">IF($L929="","",IF(MATCH($L929,$L$2:$L$3000,0)&lt;&gt;ROW()-1,"",COUNT($AK$1:$AK928)+1))</f>
        <v/>
      </c>
      <c r="AL929" s="28" t="str">
        <f aca="false">IF($G929="","",IF(MATCH($G929,$G$2:$G$3000,0)&lt;&gt;ROW()-1,"",COUNT($AL$1:$AL928)+1))</f>
        <v/>
      </c>
      <c r="AM929" s="28" t="str">
        <f aca="false">IF($H929="","",IF(MATCH($H929,$H$2:$H$3000,0)&lt;&gt;ROW()-1,"",COUNT($AM$1:$AM928)+1))</f>
        <v/>
      </c>
      <c r="AN929" s="28" t="str">
        <f aca="false">IF($I929="","",IF(MATCH($I929,$I$2:$I$3000,0)&lt;&gt;ROW()-1,"",COUNT($AN$1:$AN928)+1))</f>
        <v/>
      </c>
      <c r="AO929" s="28" t="str">
        <f aca="false">IF($Q929="","",IF(MATCH($Q929,$Q$2:$Q$3000,0)&lt;&gt;ROW()-1,"",COUNT($AO$1:$AO928)+1))</f>
        <v/>
      </c>
    </row>
    <row r="930" customFormat="false" ht="12.75" hidden="false" customHeight="true" outlineLevel="0" collapsed="false">
      <c r="W930" s="24" t="n">
        <f aca="false">IF($F930="",0,IFERROR(IF(ISNUMBER($F930),INT($F930),DATE(VALUE(MID(SUBSTITUTE(LEFT($F930,FIND(" ",$F930&amp;" ")-1),"/",REPT(" ",20)),41,20)),VALUE(LEFT(SUBSTITUTE(LEFT($F930,FIND(" ",$F930&amp;" ")-1),"/",REPT(" ",20)),20)),VALUE(MID(SUBSTITUTE(LEFT($F930,FIND(" ",$F930&amp;" ")-1),"/",REPT(" ",20)),21,20)))),0))</f>
        <v>0</v>
      </c>
      <c r="X930" s="25" t="str">
        <f aca="false">IF(ISNUMBER($N930),$N930*Validation!$B$5,"")</f>
        <v/>
      </c>
      <c r="Y930" s="26" t="str">
        <f aca="false">IF($A930="","",SUBSTITUTE(SUBSTITUTE(SUBSTITUTE(SUBSTITUTE(SUBSTITUTE(SUBSTITUTE(SUBSTITUTE(UPPER(TRIM($A930)),"Á","A"),"É","E"),"Í","I"),"Ó","O"),"Ú","U"),"Ñ","N"),"Ü","U"))</f>
        <v/>
      </c>
      <c r="Z930" s="26" t="str">
        <f aca="false">IF($Y930="","",LEFT($Y930,1)&amp;" "&amp;TRIM(RIGHT(SUBSTITUTE($Y930," ",REPT(" ",50)),50)))</f>
        <v/>
      </c>
      <c r="AA930" s="27" t="str">
        <f aca="false">IF($AF930="","",IF(COUNTIF(Validation!$U$19:$U$178,$AF930)&gt;0,"OK","NO MATCH"))</f>
        <v/>
      </c>
      <c r="AB930" s="27" t="str">
        <f aca="false">IF($W930=0,"",IF(AND($W930&gt;=Validation!$B$3,$W930&lt;=Validation!$C$3),"Yes","No"))</f>
        <v/>
      </c>
      <c r="AC930" s="26" t="str">
        <f aca="false">IF($A930="","",$AF930&amp;"|"&amp;TEXT($W930,"yyyy-mm-dd")&amp;"|"&amp;$J930&amp;"|"&amp;$N930)</f>
        <v/>
      </c>
      <c r="AD930" s="27" t="str">
        <f aca="false">IF($AC930="","",IF(COUNTIF($AC$2:$AC$3000,$AC930)&gt;1,"REVIEW","OK"))</f>
        <v/>
      </c>
      <c r="AE930" s="27" t="str">
        <f aca="false">IF(OR($W930=0,$O930=""),"",IF(IFERROR(IF(ISNUMBER($O930),INT($O930),DATE(VALUE(MID(SUBSTITUTE(LEFT($O930,FIND(" ",$O930&amp;" ")-1),"/",REPT(" ",20)),41,20)),VALUE(LEFT(SUBSTITUTE(LEFT($O930,FIND(" ",$O930&amp;" ")-1),"/",REPT(" ",20)),20)),VALUE(MID(SUBSTITUTE(LEFT($O930,FIND(" ",$O930&amp;" ")-1),"/",REPT(" ",20)),21,20)))),0)&gt;$W930,"Late","Same day"))</f>
        <v/>
      </c>
      <c r="AF930" s="26" t="str">
        <f aca="false">IF($A930="","",IFERROR(INDEX(Validation!$C$193:$C$217,MATCH($A930,Validation!$A$193:$A$217,0)),IF(COUNTIF(Validation!$U$19:$U$178,$Z930)&gt;0,$Z930,IF(COUNTIF(Validation!$S$19:$S$178,$AI930)=1,INDEX(Validation!$U$19:$U$178,MATCH($AI930,Validation!$S$19:$S$178,0)),$Z930))))</f>
        <v/>
      </c>
      <c r="AG930" s="27" t="str">
        <f aca="false">IF(COUNTA($A930:$U930)=0,"",IF($A930="","No name",IF($F930="","No date",IF($W930=0,"Date ilegible",IF(NOT(ISNUMBER($N930)),"Hours no numéricas",IF($AA930="NO MATCH","Person no identificada","OK"))))))</f>
        <v/>
      </c>
      <c r="AH930" s="27" t="str">
        <f aca="false">IF($W930=0,"No date",IF($W930&lt;Validation!$B$3,"Before period",IF($W930&gt;Validation!$C$3,"After period","In period")))</f>
        <v>No date</v>
      </c>
      <c r="AI930" s="26" t="str">
        <f aca="false">IF($Y930="","",TRIM(RIGHT(SUBSTITUTE($Y930," ",REPT(" ",50)),50)))</f>
        <v/>
      </c>
      <c r="AJ930" s="27" t="str">
        <f aca="false">IF($A930="","",IF(NOT(ISERROR(MATCH($A930,Validation!$A$193:$A$217,0))),"Manual mapping",IF(COUNTIF(Validation!$U$19:$U$178,$Z930)&gt;0,"Direct",IF(COUNTIF(Validation!$S$19:$S$178,$AI930)=1,"By surname","Unresolved"))))</f>
        <v/>
      </c>
      <c r="AK930" s="28" t="str">
        <f aca="false">IF($L930="","",IF(MATCH($L930,$L$2:$L$3000,0)&lt;&gt;ROW()-1,"",COUNT($AK$1:$AK929)+1))</f>
        <v/>
      </c>
      <c r="AL930" s="28" t="str">
        <f aca="false">IF($G930="","",IF(MATCH($G930,$G$2:$G$3000,0)&lt;&gt;ROW()-1,"",COUNT($AL$1:$AL929)+1))</f>
        <v/>
      </c>
      <c r="AM930" s="28" t="str">
        <f aca="false">IF($H930="","",IF(MATCH($H930,$H$2:$H$3000,0)&lt;&gt;ROW()-1,"",COUNT($AM$1:$AM929)+1))</f>
        <v/>
      </c>
      <c r="AN930" s="28" t="str">
        <f aca="false">IF($I930="","",IF(MATCH($I930,$I$2:$I$3000,0)&lt;&gt;ROW()-1,"",COUNT($AN$1:$AN929)+1))</f>
        <v/>
      </c>
      <c r="AO930" s="28" t="str">
        <f aca="false">IF($Q930="","",IF(MATCH($Q930,$Q$2:$Q$3000,0)&lt;&gt;ROW()-1,"",COUNT($AO$1:$AO929)+1))</f>
        <v/>
      </c>
    </row>
    <row r="931" customFormat="false" ht="12.75" hidden="false" customHeight="true" outlineLevel="0" collapsed="false">
      <c r="W931" s="24" t="n">
        <f aca="false">IF($F931="",0,IFERROR(IF(ISNUMBER($F931),INT($F931),DATE(VALUE(MID(SUBSTITUTE(LEFT($F931,FIND(" ",$F931&amp;" ")-1),"/",REPT(" ",20)),41,20)),VALUE(LEFT(SUBSTITUTE(LEFT($F931,FIND(" ",$F931&amp;" ")-1),"/",REPT(" ",20)),20)),VALUE(MID(SUBSTITUTE(LEFT($F931,FIND(" ",$F931&amp;" ")-1),"/",REPT(" ",20)),21,20)))),0))</f>
        <v>0</v>
      </c>
      <c r="X931" s="25" t="str">
        <f aca="false">IF(ISNUMBER($N931),$N931*Validation!$B$5,"")</f>
        <v/>
      </c>
      <c r="Y931" s="26" t="str">
        <f aca="false">IF($A931="","",SUBSTITUTE(SUBSTITUTE(SUBSTITUTE(SUBSTITUTE(SUBSTITUTE(SUBSTITUTE(SUBSTITUTE(UPPER(TRIM($A931)),"Á","A"),"É","E"),"Í","I"),"Ó","O"),"Ú","U"),"Ñ","N"),"Ü","U"))</f>
        <v/>
      </c>
      <c r="Z931" s="26" t="str">
        <f aca="false">IF($Y931="","",LEFT($Y931,1)&amp;" "&amp;TRIM(RIGHT(SUBSTITUTE($Y931," ",REPT(" ",50)),50)))</f>
        <v/>
      </c>
      <c r="AA931" s="27" t="str">
        <f aca="false">IF($AF931="","",IF(COUNTIF(Validation!$U$19:$U$178,$AF931)&gt;0,"OK","NO MATCH"))</f>
        <v/>
      </c>
      <c r="AB931" s="27" t="str">
        <f aca="false">IF($W931=0,"",IF(AND($W931&gt;=Validation!$B$3,$W931&lt;=Validation!$C$3),"Yes","No"))</f>
        <v/>
      </c>
      <c r="AC931" s="26" t="str">
        <f aca="false">IF($A931="","",$AF931&amp;"|"&amp;TEXT($W931,"yyyy-mm-dd")&amp;"|"&amp;$J931&amp;"|"&amp;$N931)</f>
        <v/>
      </c>
      <c r="AD931" s="27" t="str">
        <f aca="false">IF($AC931="","",IF(COUNTIF($AC$2:$AC$3000,$AC931)&gt;1,"REVIEW","OK"))</f>
        <v/>
      </c>
      <c r="AE931" s="27" t="str">
        <f aca="false">IF(OR($W931=0,$O931=""),"",IF(IFERROR(IF(ISNUMBER($O931),INT($O931),DATE(VALUE(MID(SUBSTITUTE(LEFT($O931,FIND(" ",$O931&amp;" ")-1),"/",REPT(" ",20)),41,20)),VALUE(LEFT(SUBSTITUTE(LEFT($O931,FIND(" ",$O931&amp;" ")-1),"/",REPT(" ",20)),20)),VALUE(MID(SUBSTITUTE(LEFT($O931,FIND(" ",$O931&amp;" ")-1),"/",REPT(" ",20)),21,20)))),0)&gt;$W931,"Late","Same day"))</f>
        <v/>
      </c>
      <c r="AF931" s="26" t="str">
        <f aca="false">IF($A931="","",IFERROR(INDEX(Validation!$C$193:$C$217,MATCH($A931,Validation!$A$193:$A$217,0)),IF(COUNTIF(Validation!$U$19:$U$178,$Z931)&gt;0,$Z931,IF(COUNTIF(Validation!$S$19:$S$178,$AI931)=1,INDEX(Validation!$U$19:$U$178,MATCH($AI931,Validation!$S$19:$S$178,0)),$Z931))))</f>
        <v/>
      </c>
      <c r="AG931" s="27" t="str">
        <f aca="false">IF(COUNTA($A931:$U931)=0,"",IF($A931="","No name",IF($F931="","No date",IF($W931=0,"Date ilegible",IF(NOT(ISNUMBER($N931)),"Hours no numéricas",IF($AA931="NO MATCH","Person no identificada","OK"))))))</f>
        <v/>
      </c>
      <c r="AH931" s="27" t="str">
        <f aca="false">IF($W931=0,"No date",IF($W931&lt;Validation!$B$3,"Before period",IF($W931&gt;Validation!$C$3,"After period","In period")))</f>
        <v>No date</v>
      </c>
      <c r="AI931" s="26" t="str">
        <f aca="false">IF($Y931="","",TRIM(RIGHT(SUBSTITUTE($Y931," ",REPT(" ",50)),50)))</f>
        <v/>
      </c>
      <c r="AJ931" s="27" t="str">
        <f aca="false">IF($A931="","",IF(NOT(ISERROR(MATCH($A931,Validation!$A$193:$A$217,0))),"Manual mapping",IF(COUNTIF(Validation!$U$19:$U$178,$Z931)&gt;0,"Direct",IF(COUNTIF(Validation!$S$19:$S$178,$AI931)=1,"By surname","Unresolved"))))</f>
        <v/>
      </c>
      <c r="AK931" s="28" t="str">
        <f aca="false">IF($L931="","",IF(MATCH($L931,$L$2:$L$3000,0)&lt;&gt;ROW()-1,"",COUNT($AK$1:$AK930)+1))</f>
        <v/>
      </c>
      <c r="AL931" s="28" t="str">
        <f aca="false">IF($G931="","",IF(MATCH($G931,$G$2:$G$3000,0)&lt;&gt;ROW()-1,"",COUNT($AL$1:$AL930)+1))</f>
        <v/>
      </c>
      <c r="AM931" s="28" t="str">
        <f aca="false">IF($H931="","",IF(MATCH($H931,$H$2:$H$3000,0)&lt;&gt;ROW()-1,"",COUNT($AM$1:$AM930)+1))</f>
        <v/>
      </c>
      <c r="AN931" s="28" t="str">
        <f aca="false">IF($I931="","",IF(MATCH($I931,$I$2:$I$3000,0)&lt;&gt;ROW()-1,"",COUNT($AN$1:$AN930)+1))</f>
        <v/>
      </c>
      <c r="AO931" s="28" t="str">
        <f aca="false">IF($Q931="","",IF(MATCH($Q931,$Q$2:$Q$3000,0)&lt;&gt;ROW()-1,"",COUNT($AO$1:$AO930)+1))</f>
        <v/>
      </c>
    </row>
    <row r="932" customFormat="false" ht="12.75" hidden="false" customHeight="true" outlineLevel="0" collapsed="false">
      <c r="W932" s="24" t="n">
        <f aca="false">IF($F932="",0,IFERROR(IF(ISNUMBER($F932),INT($F932),DATE(VALUE(MID(SUBSTITUTE(LEFT($F932,FIND(" ",$F932&amp;" ")-1),"/",REPT(" ",20)),41,20)),VALUE(LEFT(SUBSTITUTE(LEFT($F932,FIND(" ",$F932&amp;" ")-1),"/",REPT(" ",20)),20)),VALUE(MID(SUBSTITUTE(LEFT($F932,FIND(" ",$F932&amp;" ")-1),"/",REPT(" ",20)),21,20)))),0))</f>
        <v>0</v>
      </c>
      <c r="X932" s="25" t="str">
        <f aca="false">IF(ISNUMBER($N932),$N932*Validation!$B$5,"")</f>
        <v/>
      </c>
      <c r="Y932" s="26" t="str">
        <f aca="false">IF($A932="","",SUBSTITUTE(SUBSTITUTE(SUBSTITUTE(SUBSTITUTE(SUBSTITUTE(SUBSTITUTE(SUBSTITUTE(UPPER(TRIM($A932)),"Á","A"),"É","E"),"Í","I"),"Ó","O"),"Ú","U"),"Ñ","N"),"Ü","U"))</f>
        <v/>
      </c>
      <c r="Z932" s="26" t="str">
        <f aca="false">IF($Y932="","",LEFT($Y932,1)&amp;" "&amp;TRIM(RIGHT(SUBSTITUTE($Y932," ",REPT(" ",50)),50)))</f>
        <v/>
      </c>
      <c r="AA932" s="27" t="str">
        <f aca="false">IF($AF932="","",IF(COUNTIF(Validation!$U$19:$U$178,$AF932)&gt;0,"OK","NO MATCH"))</f>
        <v/>
      </c>
      <c r="AB932" s="27" t="str">
        <f aca="false">IF($W932=0,"",IF(AND($W932&gt;=Validation!$B$3,$W932&lt;=Validation!$C$3),"Yes","No"))</f>
        <v/>
      </c>
      <c r="AC932" s="26" t="str">
        <f aca="false">IF($A932="","",$AF932&amp;"|"&amp;TEXT($W932,"yyyy-mm-dd")&amp;"|"&amp;$J932&amp;"|"&amp;$N932)</f>
        <v/>
      </c>
      <c r="AD932" s="27" t="str">
        <f aca="false">IF($AC932="","",IF(COUNTIF($AC$2:$AC$3000,$AC932)&gt;1,"REVIEW","OK"))</f>
        <v/>
      </c>
      <c r="AE932" s="27" t="str">
        <f aca="false">IF(OR($W932=0,$O932=""),"",IF(IFERROR(IF(ISNUMBER($O932),INT($O932),DATE(VALUE(MID(SUBSTITUTE(LEFT($O932,FIND(" ",$O932&amp;" ")-1),"/",REPT(" ",20)),41,20)),VALUE(LEFT(SUBSTITUTE(LEFT($O932,FIND(" ",$O932&amp;" ")-1),"/",REPT(" ",20)),20)),VALUE(MID(SUBSTITUTE(LEFT($O932,FIND(" ",$O932&amp;" ")-1),"/",REPT(" ",20)),21,20)))),0)&gt;$W932,"Late","Same day"))</f>
        <v/>
      </c>
      <c r="AF932" s="26" t="str">
        <f aca="false">IF($A932="","",IFERROR(INDEX(Validation!$C$193:$C$217,MATCH($A932,Validation!$A$193:$A$217,0)),IF(COUNTIF(Validation!$U$19:$U$178,$Z932)&gt;0,$Z932,IF(COUNTIF(Validation!$S$19:$S$178,$AI932)=1,INDEX(Validation!$U$19:$U$178,MATCH($AI932,Validation!$S$19:$S$178,0)),$Z932))))</f>
        <v/>
      </c>
      <c r="AG932" s="27" t="str">
        <f aca="false">IF(COUNTA($A932:$U932)=0,"",IF($A932="","No name",IF($F932="","No date",IF($W932=0,"Date ilegible",IF(NOT(ISNUMBER($N932)),"Hours no numéricas",IF($AA932="NO MATCH","Person no identificada","OK"))))))</f>
        <v/>
      </c>
      <c r="AH932" s="27" t="str">
        <f aca="false">IF($W932=0,"No date",IF($W932&lt;Validation!$B$3,"Before period",IF($W932&gt;Validation!$C$3,"After period","In period")))</f>
        <v>No date</v>
      </c>
      <c r="AI932" s="26" t="str">
        <f aca="false">IF($Y932="","",TRIM(RIGHT(SUBSTITUTE($Y932," ",REPT(" ",50)),50)))</f>
        <v/>
      </c>
      <c r="AJ932" s="27" t="str">
        <f aca="false">IF($A932="","",IF(NOT(ISERROR(MATCH($A932,Validation!$A$193:$A$217,0))),"Manual mapping",IF(COUNTIF(Validation!$U$19:$U$178,$Z932)&gt;0,"Direct",IF(COUNTIF(Validation!$S$19:$S$178,$AI932)=1,"By surname","Unresolved"))))</f>
        <v/>
      </c>
      <c r="AK932" s="28" t="str">
        <f aca="false">IF($L932="","",IF(MATCH($L932,$L$2:$L$3000,0)&lt;&gt;ROW()-1,"",COUNT($AK$1:$AK931)+1))</f>
        <v/>
      </c>
      <c r="AL932" s="28" t="str">
        <f aca="false">IF($G932="","",IF(MATCH($G932,$G$2:$G$3000,0)&lt;&gt;ROW()-1,"",COUNT($AL$1:$AL931)+1))</f>
        <v/>
      </c>
      <c r="AM932" s="28" t="str">
        <f aca="false">IF($H932="","",IF(MATCH($H932,$H$2:$H$3000,0)&lt;&gt;ROW()-1,"",COUNT($AM$1:$AM931)+1))</f>
        <v/>
      </c>
      <c r="AN932" s="28" t="str">
        <f aca="false">IF($I932="","",IF(MATCH($I932,$I$2:$I$3000,0)&lt;&gt;ROW()-1,"",COUNT($AN$1:$AN931)+1))</f>
        <v/>
      </c>
      <c r="AO932" s="28" t="str">
        <f aca="false">IF($Q932="","",IF(MATCH($Q932,$Q$2:$Q$3000,0)&lt;&gt;ROW()-1,"",COUNT($AO$1:$AO931)+1))</f>
        <v/>
      </c>
    </row>
    <row r="933" customFormat="false" ht="12.75" hidden="false" customHeight="true" outlineLevel="0" collapsed="false">
      <c r="W933" s="24" t="n">
        <f aca="false">IF($F933="",0,IFERROR(IF(ISNUMBER($F933),INT($F933),DATE(VALUE(MID(SUBSTITUTE(LEFT($F933,FIND(" ",$F933&amp;" ")-1),"/",REPT(" ",20)),41,20)),VALUE(LEFT(SUBSTITUTE(LEFT($F933,FIND(" ",$F933&amp;" ")-1),"/",REPT(" ",20)),20)),VALUE(MID(SUBSTITUTE(LEFT($F933,FIND(" ",$F933&amp;" ")-1),"/",REPT(" ",20)),21,20)))),0))</f>
        <v>0</v>
      </c>
      <c r="X933" s="25" t="str">
        <f aca="false">IF(ISNUMBER($N933),$N933*Validation!$B$5,"")</f>
        <v/>
      </c>
      <c r="Y933" s="26" t="str">
        <f aca="false">IF($A933="","",SUBSTITUTE(SUBSTITUTE(SUBSTITUTE(SUBSTITUTE(SUBSTITUTE(SUBSTITUTE(SUBSTITUTE(UPPER(TRIM($A933)),"Á","A"),"É","E"),"Í","I"),"Ó","O"),"Ú","U"),"Ñ","N"),"Ü","U"))</f>
        <v/>
      </c>
      <c r="Z933" s="26" t="str">
        <f aca="false">IF($Y933="","",LEFT($Y933,1)&amp;" "&amp;TRIM(RIGHT(SUBSTITUTE($Y933," ",REPT(" ",50)),50)))</f>
        <v/>
      </c>
      <c r="AA933" s="27" t="str">
        <f aca="false">IF($AF933="","",IF(COUNTIF(Validation!$U$19:$U$178,$AF933)&gt;0,"OK","NO MATCH"))</f>
        <v/>
      </c>
      <c r="AB933" s="27" t="str">
        <f aca="false">IF($W933=0,"",IF(AND($W933&gt;=Validation!$B$3,$W933&lt;=Validation!$C$3),"Yes","No"))</f>
        <v/>
      </c>
      <c r="AC933" s="26" t="str">
        <f aca="false">IF($A933="","",$AF933&amp;"|"&amp;TEXT($W933,"yyyy-mm-dd")&amp;"|"&amp;$J933&amp;"|"&amp;$N933)</f>
        <v/>
      </c>
      <c r="AD933" s="27" t="str">
        <f aca="false">IF($AC933="","",IF(COUNTIF($AC$2:$AC$3000,$AC933)&gt;1,"REVIEW","OK"))</f>
        <v/>
      </c>
      <c r="AE933" s="27" t="str">
        <f aca="false">IF(OR($W933=0,$O933=""),"",IF(IFERROR(IF(ISNUMBER($O933),INT($O933),DATE(VALUE(MID(SUBSTITUTE(LEFT($O933,FIND(" ",$O933&amp;" ")-1),"/",REPT(" ",20)),41,20)),VALUE(LEFT(SUBSTITUTE(LEFT($O933,FIND(" ",$O933&amp;" ")-1),"/",REPT(" ",20)),20)),VALUE(MID(SUBSTITUTE(LEFT($O933,FIND(" ",$O933&amp;" ")-1),"/",REPT(" ",20)),21,20)))),0)&gt;$W933,"Late","Same day"))</f>
        <v/>
      </c>
      <c r="AF933" s="26" t="str">
        <f aca="false">IF($A933="","",IFERROR(INDEX(Validation!$C$193:$C$217,MATCH($A933,Validation!$A$193:$A$217,0)),IF(COUNTIF(Validation!$U$19:$U$178,$Z933)&gt;0,$Z933,IF(COUNTIF(Validation!$S$19:$S$178,$AI933)=1,INDEX(Validation!$U$19:$U$178,MATCH($AI933,Validation!$S$19:$S$178,0)),$Z933))))</f>
        <v/>
      </c>
      <c r="AG933" s="27" t="str">
        <f aca="false">IF(COUNTA($A933:$U933)=0,"",IF($A933="","No name",IF($F933="","No date",IF($W933=0,"Date ilegible",IF(NOT(ISNUMBER($N933)),"Hours no numéricas",IF($AA933="NO MATCH","Person no identificada","OK"))))))</f>
        <v/>
      </c>
      <c r="AH933" s="27" t="str">
        <f aca="false">IF($W933=0,"No date",IF($W933&lt;Validation!$B$3,"Before period",IF($W933&gt;Validation!$C$3,"After period","In period")))</f>
        <v>No date</v>
      </c>
      <c r="AI933" s="26" t="str">
        <f aca="false">IF($Y933="","",TRIM(RIGHT(SUBSTITUTE($Y933," ",REPT(" ",50)),50)))</f>
        <v/>
      </c>
      <c r="AJ933" s="27" t="str">
        <f aca="false">IF($A933="","",IF(NOT(ISERROR(MATCH($A933,Validation!$A$193:$A$217,0))),"Manual mapping",IF(COUNTIF(Validation!$U$19:$U$178,$Z933)&gt;0,"Direct",IF(COUNTIF(Validation!$S$19:$S$178,$AI933)=1,"By surname","Unresolved"))))</f>
        <v/>
      </c>
      <c r="AK933" s="28" t="str">
        <f aca="false">IF($L933="","",IF(MATCH($L933,$L$2:$L$3000,0)&lt;&gt;ROW()-1,"",COUNT($AK$1:$AK932)+1))</f>
        <v/>
      </c>
      <c r="AL933" s="28" t="str">
        <f aca="false">IF($G933="","",IF(MATCH($G933,$G$2:$G$3000,0)&lt;&gt;ROW()-1,"",COUNT($AL$1:$AL932)+1))</f>
        <v/>
      </c>
      <c r="AM933" s="28" t="str">
        <f aca="false">IF($H933="","",IF(MATCH($H933,$H$2:$H$3000,0)&lt;&gt;ROW()-1,"",COUNT($AM$1:$AM932)+1))</f>
        <v/>
      </c>
      <c r="AN933" s="28" t="str">
        <f aca="false">IF($I933="","",IF(MATCH($I933,$I$2:$I$3000,0)&lt;&gt;ROW()-1,"",COUNT($AN$1:$AN932)+1))</f>
        <v/>
      </c>
      <c r="AO933" s="28" t="str">
        <f aca="false">IF($Q933="","",IF(MATCH($Q933,$Q$2:$Q$3000,0)&lt;&gt;ROW()-1,"",COUNT($AO$1:$AO932)+1))</f>
        <v/>
      </c>
    </row>
    <row r="934" customFormat="false" ht="12.75" hidden="false" customHeight="true" outlineLevel="0" collapsed="false">
      <c r="W934" s="24" t="n">
        <f aca="false">IF($F934="",0,IFERROR(IF(ISNUMBER($F934),INT($F934),DATE(VALUE(MID(SUBSTITUTE(LEFT($F934,FIND(" ",$F934&amp;" ")-1),"/",REPT(" ",20)),41,20)),VALUE(LEFT(SUBSTITUTE(LEFT($F934,FIND(" ",$F934&amp;" ")-1),"/",REPT(" ",20)),20)),VALUE(MID(SUBSTITUTE(LEFT($F934,FIND(" ",$F934&amp;" ")-1),"/",REPT(" ",20)),21,20)))),0))</f>
        <v>0</v>
      </c>
      <c r="X934" s="25" t="str">
        <f aca="false">IF(ISNUMBER($N934),$N934*Validation!$B$5,"")</f>
        <v/>
      </c>
      <c r="Y934" s="26" t="str">
        <f aca="false">IF($A934="","",SUBSTITUTE(SUBSTITUTE(SUBSTITUTE(SUBSTITUTE(SUBSTITUTE(SUBSTITUTE(SUBSTITUTE(UPPER(TRIM($A934)),"Á","A"),"É","E"),"Í","I"),"Ó","O"),"Ú","U"),"Ñ","N"),"Ü","U"))</f>
        <v/>
      </c>
      <c r="Z934" s="26" t="str">
        <f aca="false">IF($Y934="","",LEFT($Y934,1)&amp;" "&amp;TRIM(RIGHT(SUBSTITUTE($Y934," ",REPT(" ",50)),50)))</f>
        <v/>
      </c>
      <c r="AA934" s="27" t="str">
        <f aca="false">IF($AF934="","",IF(COUNTIF(Validation!$U$19:$U$178,$AF934)&gt;0,"OK","NO MATCH"))</f>
        <v/>
      </c>
      <c r="AB934" s="27" t="str">
        <f aca="false">IF($W934=0,"",IF(AND($W934&gt;=Validation!$B$3,$W934&lt;=Validation!$C$3),"Yes","No"))</f>
        <v/>
      </c>
      <c r="AC934" s="26" t="str">
        <f aca="false">IF($A934="","",$AF934&amp;"|"&amp;TEXT($W934,"yyyy-mm-dd")&amp;"|"&amp;$J934&amp;"|"&amp;$N934)</f>
        <v/>
      </c>
      <c r="AD934" s="27" t="str">
        <f aca="false">IF($AC934="","",IF(COUNTIF($AC$2:$AC$3000,$AC934)&gt;1,"REVIEW","OK"))</f>
        <v/>
      </c>
      <c r="AE934" s="27" t="str">
        <f aca="false">IF(OR($W934=0,$O934=""),"",IF(IFERROR(IF(ISNUMBER($O934),INT($O934),DATE(VALUE(MID(SUBSTITUTE(LEFT($O934,FIND(" ",$O934&amp;" ")-1),"/",REPT(" ",20)),41,20)),VALUE(LEFT(SUBSTITUTE(LEFT($O934,FIND(" ",$O934&amp;" ")-1),"/",REPT(" ",20)),20)),VALUE(MID(SUBSTITUTE(LEFT($O934,FIND(" ",$O934&amp;" ")-1),"/",REPT(" ",20)),21,20)))),0)&gt;$W934,"Late","Same day"))</f>
        <v/>
      </c>
      <c r="AF934" s="26" t="str">
        <f aca="false">IF($A934="","",IFERROR(INDEX(Validation!$C$193:$C$217,MATCH($A934,Validation!$A$193:$A$217,0)),IF(COUNTIF(Validation!$U$19:$U$178,$Z934)&gt;0,$Z934,IF(COUNTIF(Validation!$S$19:$S$178,$AI934)=1,INDEX(Validation!$U$19:$U$178,MATCH($AI934,Validation!$S$19:$S$178,0)),$Z934))))</f>
        <v/>
      </c>
      <c r="AG934" s="27" t="str">
        <f aca="false">IF(COUNTA($A934:$U934)=0,"",IF($A934="","No name",IF($F934="","No date",IF($W934=0,"Date ilegible",IF(NOT(ISNUMBER($N934)),"Hours no numéricas",IF($AA934="NO MATCH","Person no identificada","OK"))))))</f>
        <v/>
      </c>
      <c r="AH934" s="27" t="str">
        <f aca="false">IF($W934=0,"No date",IF($W934&lt;Validation!$B$3,"Before period",IF($W934&gt;Validation!$C$3,"After period","In period")))</f>
        <v>No date</v>
      </c>
      <c r="AI934" s="26" t="str">
        <f aca="false">IF($Y934="","",TRIM(RIGHT(SUBSTITUTE($Y934," ",REPT(" ",50)),50)))</f>
        <v/>
      </c>
      <c r="AJ934" s="27" t="str">
        <f aca="false">IF($A934="","",IF(NOT(ISERROR(MATCH($A934,Validation!$A$193:$A$217,0))),"Manual mapping",IF(COUNTIF(Validation!$U$19:$U$178,$Z934)&gt;0,"Direct",IF(COUNTIF(Validation!$S$19:$S$178,$AI934)=1,"By surname","Unresolved"))))</f>
        <v/>
      </c>
      <c r="AK934" s="28" t="str">
        <f aca="false">IF($L934="","",IF(MATCH($L934,$L$2:$L$3000,0)&lt;&gt;ROW()-1,"",COUNT($AK$1:$AK933)+1))</f>
        <v/>
      </c>
      <c r="AL934" s="28" t="str">
        <f aca="false">IF($G934="","",IF(MATCH($G934,$G$2:$G$3000,0)&lt;&gt;ROW()-1,"",COUNT($AL$1:$AL933)+1))</f>
        <v/>
      </c>
      <c r="AM934" s="28" t="str">
        <f aca="false">IF($H934="","",IF(MATCH($H934,$H$2:$H$3000,0)&lt;&gt;ROW()-1,"",COUNT($AM$1:$AM933)+1))</f>
        <v/>
      </c>
      <c r="AN934" s="28" t="str">
        <f aca="false">IF($I934="","",IF(MATCH($I934,$I$2:$I$3000,0)&lt;&gt;ROW()-1,"",COUNT($AN$1:$AN933)+1))</f>
        <v/>
      </c>
      <c r="AO934" s="28" t="str">
        <f aca="false">IF($Q934="","",IF(MATCH($Q934,$Q$2:$Q$3000,0)&lt;&gt;ROW()-1,"",COUNT($AO$1:$AO933)+1))</f>
        <v/>
      </c>
    </row>
    <row r="935" customFormat="false" ht="12.75" hidden="false" customHeight="true" outlineLevel="0" collapsed="false">
      <c r="W935" s="24" t="n">
        <f aca="false">IF($F935="",0,IFERROR(IF(ISNUMBER($F935),INT($F935),DATE(VALUE(MID(SUBSTITUTE(LEFT($F935,FIND(" ",$F935&amp;" ")-1),"/",REPT(" ",20)),41,20)),VALUE(LEFT(SUBSTITUTE(LEFT($F935,FIND(" ",$F935&amp;" ")-1),"/",REPT(" ",20)),20)),VALUE(MID(SUBSTITUTE(LEFT($F935,FIND(" ",$F935&amp;" ")-1),"/",REPT(" ",20)),21,20)))),0))</f>
        <v>0</v>
      </c>
      <c r="X935" s="25" t="str">
        <f aca="false">IF(ISNUMBER($N935),$N935*Validation!$B$5,"")</f>
        <v/>
      </c>
      <c r="Y935" s="26" t="str">
        <f aca="false">IF($A935="","",SUBSTITUTE(SUBSTITUTE(SUBSTITUTE(SUBSTITUTE(SUBSTITUTE(SUBSTITUTE(SUBSTITUTE(UPPER(TRIM($A935)),"Á","A"),"É","E"),"Í","I"),"Ó","O"),"Ú","U"),"Ñ","N"),"Ü","U"))</f>
        <v/>
      </c>
      <c r="Z935" s="26" t="str">
        <f aca="false">IF($Y935="","",LEFT($Y935,1)&amp;" "&amp;TRIM(RIGHT(SUBSTITUTE($Y935," ",REPT(" ",50)),50)))</f>
        <v/>
      </c>
      <c r="AA935" s="27" t="str">
        <f aca="false">IF($AF935="","",IF(COUNTIF(Validation!$U$19:$U$178,$AF935)&gt;0,"OK","NO MATCH"))</f>
        <v/>
      </c>
      <c r="AB935" s="27" t="str">
        <f aca="false">IF($W935=0,"",IF(AND($W935&gt;=Validation!$B$3,$W935&lt;=Validation!$C$3),"Yes","No"))</f>
        <v/>
      </c>
      <c r="AC935" s="26" t="str">
        <f aca="false">IF($A935="","",$AF935&amp;"|"&amp;TEXT($W935,"yyyy-mm-dd")&amp;"|"&amp;$J935&amp;"|"&amp;$N935)</f>
        <v/>
      </c>
      <c r="AD935" s="27" t="str">
        <f aca="false">IF($AC935="","",IF(COUNTIF($AC$2:$AC$3000,$AC935)&gt;1,"REVIEW","OK"))</f>
        <v/>
      </c>
      <c r="AE935" s="27" t="str">
        <f aca="false">IF(OR($W935=0,$O935=""),"",IF(IFERROR(IF(ISNUMBER($O935),INT($O935),DATE(VALUE(MID(SUBSTITUTE(LEFT($O935,FIND(" ",$O935&amp;" ")-1),"/",REPT(" ",20)),41,20)),VALUE(LEFT(SUBSTITUTE(LEFT($O935,FIND(" ",$O935&amp;" ")-1),"/",REPT(" ",20)),20)),VALUE(MID(SUBSTITUTE(LEFT($O935,FIND(" ",$O935&amp;" ")-1),"/",REPT(" ",20)),21,20)))),0)&gt;$W935,"Late","Same day"))</f>
        <v/>
      </c>
      <c r="AF935" s="26" t="str">
        <f aca="false">IF($A935="","",IFERROR(INDEX(Validation!$C$193:$C$217,MATCH($A935,Validation!$A$193:$A$217,0)),IF(COUNTIF(Validation!$U$19:$U$178,$Z935)&gt;0,$Z935,IF(COUNTIF(Validation!$S$19:$S$178,$AI935)=1,INDEX(Validation!$U$19:$U$178,MATCH($AI935,Validation!$S$19:$S$178,0)),$Z935))))</f>
        <v/>
      </c>
      <c r="AG935" s="27" t="str">
        <f aca="false">IF(COUNTA($A935:$U935)=0,"",IF($A935="","No name",IF($F935="","No date",IF($W935=0,"Date ilegible",IF(NOT(ISNUMBER($N935)),"Hours no numéricas",IF($AA935="NO MATCH","Person no identificada","OK"))))))</f>
        <v/>
      </c>
      <c r="AH935" s="27" t="str">
        <f aca="false">IF($W935=0,"No date",IF($W935&lt;Validation!$B$3,"Before period",IF($W935&gt;Validation!$C$3,"After period","In period")))</f>
        <v>No date</v>
      </c>
      <c r="AI935" s="26" t="str">
        <f aca="false">IF($Y935="","",TRIM(RIGHT(SUBSTITUTE($Y935," ",REPT(" ",50)),50)))</f>
        <v/>
      </c>
      <c r="AJ935" s="27" t="str">
        <f aca="false">IF($A935="","",IF(NOT(ISERROR(MATCH($A935,Validation!$A$193:$A$217,0))),"Manual mapping",IF(COUNTIF(Validation!$U$19:$U$178,$Z935)&gt;0,"Direct",IF(COUNTIF(Validation!$S$19:$S$178,$AI935)=1,"By surname","Unresolved"))))</f>
        <v/>
      </c>
      <c r="AK935" s="28" t="str">
        <f aca="false">IF($L935="","",IF(MATCH($L935,$L$2:$L$3000,0)&lt;&gt;ROW()-1,"",COUNT($AK$1:$AK934)+1))</f>
        <v/>
      </c>
      <c r="AL935" s="28" t="str">
        <f aca="false">IF($G935="","",IF(MATCH($G935,$G$2:$G$3000,0)&lt;&gt;ROW()-1,"",COUNT($AL$1:$AL934)+1))</f>
        <v/>
      </c>
      <c r="AM935" s="28" t="str">
        <f aca="false">IF($H935="","",IF(MATCH($H935,$H$2:$H$3000,0)&lt;&gt;ROW()-1,"",COUNT($AM$1:$AM934)+1))</f>
        <v/>
      </c>
      <c r="AN935" s="28" t="str">
        <f aca="false">IF($I935="","",IF(MATCH($I935,$I$2:$I$3000,0)&lt;&gt;ROW()-1,"",COUNT($AN$1:$AN934)+1))</f>
        <v/>
      </c>
      <c r="AO935" s="28" t="str">
        <f aca="false">IF($Q935="","",IF(MATCH($Q935,$Q$2:$Q$3000,0)&lt;&gt;ROW()-1,"",COUNT($AO$1:$AO934)+1))</f>
        <v/>
      </c>
    </row>
    <row r="936" customFormat="false" ht="12.75" hidden="false" customHeight="true" outlineLevel="0" collapsed="false">
      <c r="W936" s="24" t="n">
        <f aca="false">IF($F936="",0,IFERROR(IF(ISNUMBER($F936),INT($F936),DATE(VALUE(MID(SUBSTITUTE(LEFT($F936,FIND(" ",$F936&amp;" ")-1),"/",REPT(" ",20)),41,20)),VALUE(LEFT(SUBSTITUTE(LEFT($F936,FIND(" ",$F936&amp;" ")-1),"/",REPT(" ",20)),20)),VALUE(MID(SUBSTITUTE(LEFT($F936,FIND(" ",$F936&amp;" ")-1),"/",REPT(" ",20)),21,20)))),0))</f>
        <v>0</v>
      </c>
      <c r="X936" s="25" t="str">
        <f aca="false">IF(ISNUMBER($N936),$N936*Validation!$B$5,"")</f>
        <v/>
      </c>
      <c r="Y936" s="26" t="str">
        <f aca="false">IF($A936="","",SUBSTITUTE(SUBSTITUTE(SUBSTITUTE(SUBSTITUTE(SUBSTITUTE(SUBSTITUTE(SUBSTITUTE(UPPER(TRIM($A936)),"Á","A"),"É","E"),"Í","I"),"Ó","O"),"Ú","U"),"Ñ","N"),"Ü","U"))</f>
        <v/>
      </c>
      <c r="Z936" s="26" t="str">
        <f aca="false">IF($Y936="","",LEFT($Y936,1)&amp;" "&amp;TRIM(RIGHT(SUBSTITUTE($Y936," ",REPT(" ",50)),50)))</f>
        <v/>
      </c>
      <c r="AA936" s="27" t="str">
        <f aca="false">IF($AF936="","",IF(COUNTIF(Validation!$U$19:$U$178,$AF936)&gt;0,"OK","NO MATCH"))</f>
        <v/>
      </c>
      <c r="AB936" s="27" t="str">
        <f aca="false">IF($W936=0,"",IF(AND($W936&gt;=Validation!$B$3,$W936&lt;=Validation!$C$3),"Yes","No"))</f>
        <v/>
      </c>
      <c r="AC936" s="26" t="str">
        <f aca="false">IF($A936="","",$AF936&amp;"|"&amp;TEXT($W936,"yyyy-mm-dd")&amp;"|"&amp;$J936&amp;"|"&amp;$N936)</f>
        <v/>
      </c>
      <c r="AD936" s="27" t="str">
        <f aca="false">IF($AC936="","",IF(COUNTIF($AC$2:$AC$3000,$AC936)&gt;1,"REVIEW","OK"))</f>
        <v/>
      </c>
      <c r="AE936" s="27" t="str">
        <f aca="false">IF(OR($W936=0,$O936=""),"",IF(IFERROR(IF(ISNUMBER($O936),INT($O936),DATE(VALUE(MID(SUBSTITUTE(LEFT($O936,FIND(" ",$O936&amp;" ")-1),"/",REPT(" ",20)),41,20)),VALUE(LEFT(SUBSTITUTE(LEFT($O936,FIND(" ",$O936&amp;" ")-1),"/",REPT(" ",20)),20)),VALUE(MID(SUBSTITUTE(LEFT($O936,FIND(" ",$O936&amp;" ")-1),"/",REPT(" ",20)),21,20)))),0)&gt;$W936,"Late","Same day"))</f>
        <v/>
      </c>
      <c r="AF936" s="26" t="str">
        <f aca="false">IF($A936="","",IFERROR(INDEX(Validation!$C$193:$C$217,MATCH($A936,Validation!$A$193:$A$217,0)),IF(COUNTIF(Validation!$U$19:$U$178,$Z936)&gt;0,$Z936,IF(COUNTIF(Validation!$S$19:$S$178,$AI936)=1,INDEX(Validation!$U$19:$U$178,MATCH($AI936,Validation!$S$19:$S$178,0)),$Z936))))</f>
        <v/>
      </c>
      <c r="AG936" s="27" t="str">
        <f aca="false">IF(COUNTA($A936:$U936)=0,"",IF($A936="","No name",IF($F936="","No date",IF($W936=0,"Date ilegible",IF(NOT(ISNUMBER($N936)),"Hours no numéricas",IF($AA936="NO MATCH","Person no identificada","OK"))))))</f>
        <v/>
      </c>
      <c r="AH936" s="27" t="str">
        <f aca="false">IF($W936=0,"No date",IF($W936&lt;Validation!$B$3,"Before period",IF($W936&gt;Validation!$C$3,"After period","In period")))</f>
        <v>No date</v>
      </c>
      <c r="AI936" s="26" t="str">
        <f aca="false">IF($Y936="","",TRIM(RIGHT(SUBSTITUTE($Y936," ",REPT(" ",50)),50)))</f>
        <v/>
      </c>
      <c r="AJ936" s="27" t="str">
        <f aca="false">IF($A936="","",IF(NOT(ISERROR(MATCH($A936,Validation!$A$193:$A$217,0))),"Manual mapping",IF(COUNTIF(Validation!$U$19:$U$178,$Z936)&gt;0,"Direct",IF(COUNTIF(Validation!$S$19:$S$178,$AI936)=1,"By surname","Unresolved"))))</f>
        <v/>
      </c>
      <c r="AK936" s="28" t="str">
        <f aca="false">IF($L936="","",IF(MATCH($L936,$L$2:$L$3000,0)&lt;&gt;ROW()-1,"",COUNT($AK$1:$AK935)+1))</f>
        <v/>
      </c>
      <c r="AL936" s="28" t="str">
        <f aca="false">IF($G936="","",IF(MATCH($G936,$G$2:$G$3000,0)&lt;&gt;ROW()-1,"",COUNT($AL$1:$AL935)+1))</f>
        <v/>
      </c>
      <c r="AM936" s="28" t="str">
        <f aca="false">IF($H936="","",IF(MATCH($H936,$H$2:$H$3000,0)&lt;&gt;ROW()-1,"",COUNT($AM$1:$AM935)+1))</f>
        <v/>
      </c>
      <c r="AN936" s="28" t="str">
        <f aca="false">IF($I936="","",IF(MATCH($I936,$I$2:$I$3000,0)&lt;&gt;ROW()-1,"",COUNT($AN$1:$AN935)+1))</f>
        <v/>
      </c>
      <c r="AO936" s="28" t="str">
        <f aca="false">IF($Q936="","",IF(MATCH($Q936,$Q$2:$Q$3000,0)&lt;&gt;ROW()-1,"",COUNT($AO$1:$AO935)+1))</f>
        <v/>
      </c>
    </row>
    <row r="937" customFormat="false" ht="12.75" hidden="false" customHeight="true" outlineLevel="0" collapsed="false">
      <c r="W937" s="24" t="n">
        <f aca="false">IF($F937="",0,IFERROR(IF(ISNUMBER($F937),INT($F937),DATE(VALUE(MID(SUBSTITUTE(LEFT($F937,FIND(" ",$F937&amp;" ")-1),"/",REPT(" ",20)),41,20)),VALUE(LEFT(SUBSTITUTE(LEFT($F937,FIND(" ",$F937&amp;" ")-1),"/",REPT(" ",20)),20)),VALUE(MID(SUBSTITUTE(LEFT($F937,FIND(" ",$F937&amp;" ")-1),"/",REPT(" ",20)),21,20)))),0))</f>
        <v>0</v>
      </c>
      <c r="X937" s="25" t="str">
        <f aca="false">IF(ISNUMBER($N937),$N937*Validation!$B$5,"")</f>
        <v/>
      </c>
      <c r="Y937" s="26" t="str">
        <f aca="false">IF($A937="","",SUBSTITUTE(SUBSTITUTE(SUBSTITUTE(SUBSTITUTE(SUBSTITUTE(SUBSTITUTE(SUBSTITUTE(UPPER(TRIM($A937)),"Á","A"),"É","E"),"Í","I"),"Ó","O"),"Ú","U"),"Ñ","N"),"Ü","U"))</f>
        <v/>
      </c>
      <c r="Z937" s="26" t="str">
        <f aca="false">IF($Y937="","",LEFT($Y937,1)&amp;" "&amp;TRIM(RIGHT(SUBSTITUTE($Y937," ",REPT(" ",50)),50)))</f>
        <v/>
      </c>
      <c r="AA937" s="27" t="str">
        <f aca="false">IF($AF937="","",IF(COUNTIF(Validation!$U$19:$U$178,$AF937)&gt;0,"OK","NO MATCH"))</f>
        <v/>
      </c>
      <c r="AB937" s="27" t="str">
        <f aca="false">IF($W937=0,"",IF(AND($W937&gt;=Validation!$B$3,$W937&lt;=Validation!$C$3),"Yes","No"))</f>
        <v/>
      </c>
      <c r="AC937" s="26" t="str">
        <f aca="false">IF($A937="","",$AF937&amp;"|"&amp;TEXT($W937,"yyyy-mm-dd")&amp;"|"&amp;$J937&amp;"|"&amp;$N937)</f>
        <v/>
      </c>
      <c r="AD937" s="27" t="str">
        <f aca="false">IF($AC937="","",IF(COUNTIF($AC$2:$AC$3000,$AC937)&gt;1,"REVIEW","OK"))</f>
        <v/>
      </c>
      <c r="AE937" s="27" t="str">
        <f aca="false">IF(OR($W937=0,$O937=""),"",IF(IFERROR(IF(ISNUMBER($O937),INT($O937),DATE(VALUE(MID(SUBSTITUTE(LEFT($O937,FIND(" ",$O937&amp;" ")-1),"/",REPT(" ",20)),41,20)),VALUE(LEFT(SUBSTITUTE(LEFT($O937,FIND(" ",$O937&amp;" ")-1),"/",REPT(" ",20)),20)),VALUE(MID(SUBSTITUTE(LEFT($O937,FIND(" ",$O937&amp;" ")-1),"/",REPT(" ",20)),21,20)))),0)&gt;$W937,"Late","Same day"))</f>
        <v/>
      </c>
      <c r="AF937" s="26" t="str">
        <f aca="false">IF($A937="","",IFERROR(INDEX(Validation!$C$193:$C$217,MATCH($A937,Validation!$A$193:$A$217,0)),IF(COUNTIF(Validation!$U$19:$U$178,$Z937)&gt;0,$Z937,IF(COUNTIF(Validation!$S$19:$S$178,$AI937)=1,INDEX(Validation!$U$19:$U$178,MATCH($AI937,Validation!$S$19:$S$178,0)),$Z937))))</f>
        <v/>
      </c>
      <c r="AG937" s="27" t="str">
        <f aca="false">IF(COUNTA($A937:$U937)=0,"",IF($A937="","No name",IF($F937="","No date",IF($W937=0,"Date ilegible",IF(NOT(ISNUMBER($N937)),"Hours no numéricas",IF($AA937="NO MATCH","Person no identificada","OK"))))))</f>
        <v/>
      </c>
      <c r="AH937" s="27" t="str">
        <f aca="false">IF($W937=0,"No date",IF($W937&lt;Validation!$B$3,"Before period",IF($W937&gt;Validation!$C$3,"After period","In period")))</f>
        <v>No date</v>
      </c>
      <c r="AI937" s="26" t="str">
        <f aca="false">IF($Y937="","",TRIM(RIGHT(SUBSTITUTE($Y937," ",REPT(" ",50)),50)))</f>
        <v/>
      </c>
      <c r="AJ937" s="27" t="str">
        <f aca="false">IF($A937="","",IF(NOT(ISERROR(MATCH($A937,Validation!$A$193:$A$217,0))),"Manual mapping",IF(COUNTIF(Validation!$U$19:$U$178,$Z937)&gt;0,"Direct",IF(COUNTIF(Validation!$S$19:$S$178,$AI937)=1,"By surname","Unresolved"))))</f>
        <v/>
      </c>
      <c r="AK937" s="28" t="str">
        <f aca="false">IF($L937="","",IF(MATCH($L937,$L$2:$L$3000,0)&lt;&gt;ROW()-1,"",COUNT($AK$1:$AK936)+1))</f>
        <v/>
      </c>
      <c r="AL937" s="28" t="str">
        <f aca="false">IF($G937="","",IF(MATCH($G937,$G$2:$G$3000,0)&lt;&gt;ROW()-1,"",COUNT($AL$1:$AL936)+1))</f>
        <v/>
      </c>
      <c r="AM937" s="28" t="str">
        <f aca="false">IF($H937="","",IF(MATCH($H937,$H$2:$H$3000,0)&lt;&gt;ROW()-1,"",COUNT($AM$1:$AM936)+1))</f>
        <v/>
      </c>
      <c r="AN937" s="28" t="str">
        <f aca="false">IF($I937="","",IF(MATCH($I937,$I$2:$I$3000,0)&lt;&gt;ROW()-1,"",COUNT($AN$1:$AN936)+1))</f>
        <v/>
      </c>
      <c r="AO937" s="28" t="str">
        <f aca="false">IF($Q937="","",IF(MATCH($Q937,$Q$2:$Q$3000,0)&lt;&gt;ROW()-1,"",COUNT($AO$1:$AO936)+1))</f>
        <v/>
      </c>
    </row>
    <row r="938" customFormat="false" ht="12.75" hidden="false" customHeight="true" outlineLevel="0" collapsed="false">
      <c r="W938" s="24" t="n">
        <f aca="false">IF($F938="",0,IFERROR(IF(ISNUMBER($F938),INT($F938),DATE(VALUE(MID(SUBSTITUTE(LEFT($F938,FIND(" ",$F938&amp;" ")-1),"/",REPT(" ",20)),41,20)),VALUE(LEFT(SUBSTITUTE(LEFT($F938,FIND(" ",$F938&amp;" ")-1),"/",REPT(" ",20)),20)),VALUE(MID(SUBSTITUTE(LEFT($F938,FIND(" ",$F938&amp;" ")-1),"/",REPT(" ",20)),21,20)))),0))</f>
        <v>0</v>
      </c>
      <c r="X938" s="25" t="str">
        <f aca="false">IF(ISNUMBER($N938),$N938*Validation!$B$5,"")</f>
        <v/>
      </c>
      <c r="Y938" s="26" t="str">
        <f aca="false">IF($A938="","",SUBSTITUTE(SUBSTITUTE(SUBSTITUTE(SUBSTITUTE(SUBSTITUTE(SUBSTITUTE(SUBSTITUTE(UPPER(TRIM($A938)),"Á","A"),"É","E"),"Í","I"),"Ó","O"),"Ú","U"),"Ñ","N"),"Ü","U"))</f>
        <v/>
      </c>
      <c r="Z938" s="26" t="str">
        <f aca="false">IF($Y938="","",LEFT($Y938,1)&amp;" "&amp;TRIM(RIGHT(SUBSTITUTE($Y938," ",REPT(" ",50)),50)))</f>
        <v/>
      </c>
      <c r="AA938" s="27" t="str">
        <f aca="false">IF($AF938="","",IF(COUNTIF(Validation!$U$19:$U$178,$AF938)&gt;0,"OK","NO MATCH"))</f>
        <v/>
      </c>
      <c r="AB938" s="27" t="str">
        <f aca="false">IF($W938=0,"",IF(AND($W938&gt;=Validation!$B$3,$W938&lt;=Validation!$C$3),"Yes","No"))</f>
        <v/>
      </c>
      <c r="AC938" s="26" t="str">
        <f aca="false">IF($A938="","",$AF938&amp;"|"&amp;TEXT($W938,"yyyy-mm-dd")&amp;"|"&amp;$J938&amp;"|"&amp;$N938)</f>
        <v/>
      </c>
      <c r="AD938" s="27" t="str">
        <f aca="false">IF($AC938="","",IF(COUNTIF($AC$2:$AC$3000,$AC938)&gt;1,"REVIEW","OK"))</f>
        <v/>
      </c>
      <c r="AE938" s="27" t="str">
        <f aca="false">IF(OR($W938=0,$O938=""),"",IF(IFERROR(IF(ISNUMBER($O938),INT($O938),DATE(VALUE(MID(SUBSTITUTE(LEFT($O938,FIND(" ",$O938&amp;" ")-1),"/",REPT(" ",20)),41,20)),VALUE(LEFT(SUBSTITUTE(LEFT($O938,FIND(" ",$O938&amp;" ")-1),"/",REPT(" ",20)),20)),VALUE(MID(SUBSTITUTE(LEFT($O938,FIND(" ",$O938&amp;" ")-1),"/",REPT(" ",20)),21,20)))),0)&gt;$W938,"Late","Same day"))</f>
        <v/>
      </c>
      <c r="AF938" s="26" t="str">
        <f aca="false">IF($A938="","",IFERROR(INDEX(Validation!$C$193:$C$217,MATCH($A938,Validation!$A$193:$A$217,0)),IF(COUNTIF(Validation!$U$19:$U$178,$Z938)&gt;0,$Z938,IF(COUNTIF(Validation!$S$19:$S$178,$AI938)=1,INDEX(Validation!$U$19:$U$178,MATCH($AI938,Validation!$S$19:$S$178,0)),$Z938))))</f>
        <v/>
      </c>
      <c r="AG938" s="27" t="str">
        <f aca="false">IF(COUNTA($A938:$U938)=0,"",IF($A938="","No name",IF($F938="","No date",IF($W938=0,"Date ilegible",IF(NOT(ISNUMBER($N938)),"Hours no numéricas",IF($AA938="NO MATCH","Person no identificada","OK"))))))</f>
        <v/>
      </c>
      <c r="AH938" s="27" t="str">
        <f aca="false">IF($W938=0,"No date",IF($W938&lt;Validation!$B$3,"Before period",IF($W938&gt;Validation!$C$3,"After period","In period")))</f>
        <v>No date</v>
      </c>
      <c r="AI938" s="26" t="str">
        <f aca="false">IF($Y938="","",TRIM(RIGHT(SUBSTITUTE($Y938," ",REPT(" ",50)),50)))</f>
        <v/>
      </c>
      <c r="AJ938" s="27" t="str">
        <f aca="false">IF($A938="","",IF(NOT(ISERROR(MATCH($A938,Validation!$A$193:$A$217,0))),"Manual mapping",IF(COUNTIF(Validation!$U$19:$U$178,$Z938)&gt;0,"Direct",IF(COUNTIF(Validation!$S$19:$S$178,$AI938)=1,"By surname","Unresolved"))))</f>
        <v/>
      </c>
      <c r="AK938" s="28" t="str">
        <f aca="false">IF($L938="","",IF(MATCH($L938,$L$2:$L$3000,0)&lt;&gt;ROW()-1,"",COUNT($AK$1:$AK937)+1))</f>
        <v/>
      </c>
      <c r="AL938" s="28" t="str">
        <f aca="false">IF($G938="","",IF(MATCH($G938,$G$2:$G$3000,0)&lt;&gt;ROW()-1,"",COUNT($AL$1:$AL937)+1))</f>
        <v/>
      </c>
      <c r="AM938" s="28" t="str">
        <f aca="false">IF($H938="","",IF(MATCH($H938,$H$2:$H$3000,0)&lt;&gt;ROW()-1,"",COUNT($AM$1:$AM937)+1))</f>
        <v/>
      </c>
      <c r="AN938" s="28" t="str">
        <f aca="false">IF($I938="","",IF(MATCH($I938,$I$2:$I$3000,0)&lt;&gt;ROW()-1,"",COUNT($AN$1:$AN937)+1))</f>
        <v/>
      </c>
      <c r="AO938" s="28" t="str">
        <f aca="false">IF($Q938="","",IF(MATCH($Q938,$Q$2:$Q$3000,0)&lt;&gt;ROW()-1,"",COUNT($AO$1:$AO937)+1))</f>
        <v/>
      </c>
    </row>
    <row r="939" customFormat="false" ht="12.75" hidden="false" customHeight="true" outlineLevel="0" collapsed="false">
      <c r="W939" s="24" t="n">
        <f aca="false">IF($F939="",0,IFERROR(IF(ISNUMBER($F939),INT($F939),DATE(VALUE(MID(SUBSTITUTE(LEFT($F939,FIND(" ",$F939&amp;" ")-1),"/",REPT(" ",20)),41,20)),VALUE(LEFT(SUBSTITUTE(LEFT($F939,FIND(" ",$F939&amp;" ")-1),"/",REPT(" ",20)),20)),VALUE(MID(SUBSTITUTE(LEFT($F939,FIND(" ",$F939&amp;" ")-1),"/",REPT(" ",20)),21,20)))),0))</f>
        <v>0</v>
      </c>
      <c r="X939" s="25" t="str">
        <f aca="false">IF(ISNUMBER($N939),$N939*Validation!$B$5,"")</f>
        <v/>
      </c>
      <c r="Y939" s="26" t="str">
        <f aca="false">IF($A939="","",SUBSTITUTE(SUBSTITUTE(SUBSTITUTE(SUBSTITUTE(SUBSTITUTE(SUBSTITUTE(SUBSTITUTE(UPPER(TRIM($A939)),"Á","A"),"É","E"),"Í","I"),"Ó","O"),"Ú","U"),"Ñ","N"),"Ü","U"))</f>
        <v/>
      </c>
      <c r="Z939" s="26" t="str">
        <f aca="false">IF($Y939="","",LEFT($Y939,1)&amp;" "&amp;TRIM(RIGHT(SUBSTITUTE($Y939," ",REPT(" ",50)),50)))</f>
        <v/>
      </c>
      <c r="AA939" s="27" t="str">
        <f aca="false">IF($AF939="","",IF(COUNTIF(Validation!$U$19:$U$178,$AF939)&gt;0,"OK","NO MATCH"))</f>
        <v/>
      </c>
      <c r="AB939" s="27" t="str">
        <f aca="false">IF($W939=0,"",IF(AND($W939&gt;=Validation!$B$3,$W939&lt;=Validation!$C$3),"Yes","No"))</f>
        <v/>
      </c>
      <c r="AC939" s="26" t="str">
        <f aca="false">IF($A939="","",$AF939&amp;"|"&amp;TEXT($W939,"yyyy-mm-dd")&amp;"|"&amp;$J939&amp;"|"&amp;$N939)</f>
        <v/>
      </c>
      <c r="AD939" s="27" t="str">
        <f aca="false">IF($AC939="","",IF(COUNTIF($AC$2:$AC$3000,$AC939)&gt;1,"REVIEW","OK"))</f>
        <v/>
      </c>
      <c r="AE939" s="27" t="str">
        <f aca="false">IF(OR($W939=0,$O939=""),"",IF(IFERROR(IF(ISNUMBER($O939),INT($O939),DATE(VALUE(MID(SUBSTITUTE(LEFT($O939,FIND(" ",$O939&amp;" ")-1),"/",REPT(" ",20)),41,20)),VALUE(LEFT(SUBSTITUTE(LEFT($O939,FIND(" ",$O939&amp;" ")-1),"/",REPT(" ",20)),20)),VALUE(MID(SUBSTITUTE(LEFT($O939,FIND(" ",$O939&amp;" ")-1),"/",REPT(" ",20)),21,20)))),0)&gt;$W939,"Late","Same day"))</f>
        <v/>
      </c>
      <c r="AF939" s="26" t="str">
        <f aca="false">IF($A939="","",IFERROR(INDEX(Validation!$C$193:$C$217,MATCH($A939,Validation!$A$193:$A$217,0)),IF(COUNTIF(Validation!$U$19:$U$178,$Z939)&gt;0,$Z939,IF(COUNTIF(Validation!$S$19:$S$178,$AI939)=1,INDEX(Validation!$U$19:$U$178,MATCH($AI939,Validation!$S$19:$S$178,0)),$Z939))))</f>
        <v/>
      </c>
      <c r="AG939" s="27" t="str">
        <f aca="false">IF(COUNTA($A939:$U939)=0,"",IF($A939="","No name",IF($F939="","No date",IF($W939=0,"Date ilegible",IF(NOT(ISNUMBER($N939)),"Hours no numéricas",IF($AA939="NO MATCH","Person no identificada","OK"))))))</f>
        <v/>
      </c>
      <c r="AH939" s="27" t="str">
        <f aca="false">IF($W939=0,"No date",IF($W939&lt;Validation!$B$3,"Before period",IF($W939&gt;Validation!$C$3,"After period","In period")))</f>
        <v>No date</v>
      </c>
      <c r="AI939" s="26" t="str">
        <f aca="false">IF($Y939="","",TRIM(RIGHT(SUBSTITUTE($Y939," ",REPT(" ",50)),50)))</f>
        <v/>
      </c>
      <c r="AJ939" s="27" t="str">
        <f aca="false">IF($A939="","",IF(NOT(ISERROR(MATCH($A939,Validation!$A$193:$A$217,0))),"Manual mapping",IF(COUNTIF(Validation!$U$19:$U$178,$Z939)&gt;0,"Direct",IF(COUNTIF(Validation!$S$19:$S$178,$AI939)=1,"By surname","Unresolved"))))</f>
        <v/>
      </c>
      <c r="AK939" s="28" t="str">
        <f aca="false">IF($L939="","",IF(MATCH($L939,$L$2:$L$3000,0)&lt;&gt;ROW()-1,"",COUNT($AK$1:$AK938)+1))</f>
        <v/>
      </c>
      <c r="AL939" s="28" t="str">
        <f aca="false">IF($G939="","",IF(MATCH($G939,$G$2:$G$3000,0)&lt;&gt;ROW()-1,"",COUNT($AL$1:$AL938)+1))</f>
        <v/>
      </c>
      <c r="AM939" s="28" t="str">
        <f aca="false">IF($H939="","",IF(MATCH($H939,$H$2:$H$3000,0)&lt;&gt;ROW()-1,"",COUNT($AM$1:$AM938)+1))</f>
        <v/>
      </c>
      <c r="AN939" s="28" t="str">
        <f aca="false">IF($I939="","",IF(MATCH($I939,$I$2:$I$3000,0)&lt;&gt;ROW()-1,"",COUNT($AN$1:$AN938)+1))</f>
        <v/>
      </c>
      <c r="AO939" s="28" t="str">
        <f aca="false">IF($Q939="","",IF(MATCH($Q939,$Q$2:$Q$3000,0)&lt;&gt;ROW()-1,"",COUNT($AO$1:$AO938)+1))</f>
        <v/>
      </c>
    </row>
    <row r="940" customFormat="false" ht="12.75" hidden="false" customHeight="true" outlineLevel="0" collapsed="false">
      <c r="W940" s="24" t="n">
        <f aca="false">IF($F940="",0,IFERROR(IF(ISNUMBER($F940),INT($F940),DATE(VALUE(MID(SUBSTITUTE(LEFT($F940,FIND(" ",$F940&amp;" ")-1),"/",REPT(" ",20)),41,20)),VALUE(LEFT(SUBSTITUTE(LEFT($F940,FIND(" ",$F940&amp;" ")-1),"/",REPT(" ",20)),20)),VALUE(MID(SUBSTITUTE(LEFT($F940,FIND(" ",$F940&amp;" ")-1),"/",REPT(" ",20)),21,20)))),0))</f>
        <v>0</v>
      </c>
      <c r="X940" s="25" t="str">
        <f aca="false">IF(ISNUMBER($N940),$N940*Validation!$B$5,"")</f>
        <v/>
      </c>
      <c r="Y940" s="26" t="str">
        <f aca="false">IF($A940="","",SUBSTITUTE(SUBSTITUTE(SUBSTITUTE(SUBSTITUTE(SUBSTITUTE(SUBSTITUTE(SUBSTITUTE(UPPER(TRIM($A940)),"Á","A"),"É","E"),"Í","I"),"Ó","O"),"Ú","U"),"Ñ","N"),"Ü","U"))</f>
        <v/>
      </c>
      <c r="Z940" s="26" t="str">
        <f aca="false">IF($Y940="","",LEFT($Y940,1)&amp;" "&amp;TRIM(RIGHT(SUBSTITUTE($Y940," ",REPT(" ",50)),50)))</f>
        <v/>
      </c>
      <c r="AA940" s="27" t="str">
        <f aca="false">IF($AF940="","",IF(COUNTIF(Validation!$U$19:$U$178,$AF940)&gt;0,"OK","NO MATCH"))</f>
        <v/>
      </c>
      <c r="AB940" s="27" t="str">
        <f aca="false">IF($W940=0,"",IF(AND($W940&gt;=Validation!$B$3,$W940&lt;=Validation!$C$3),"Yes","No"))</f>
        <v/>
      </c>
      <c r="AC940" s="26" t="str">
        <f aca="false">IF($A940="","",$AF940&amp;"|"&amp;TEXT($W940,"yyyy-mm-dd")&amp;"|"&amp;$J940&amp;"|"&amp;$N940)</f>
        <v/>
      </c>
      <c r="AD940" s="27" t="str">
        <f aca="false">IF($AC940="","",IF(COUNTIF($AC$2:$AC$3000,$AC940)&gt;1,"REVIEW","OK"))</f>
        <v/>
      </c>
      <c r="AE940" s="27" t="str">
        <f aca="false">IF(OR($W940=0,$O940=""),"",IF(IFERROR(IF(ISNUMBER($O940),INT($O940),DATE(VALUE(MID(SUBSTITUTE(LEFT($O940,FIND(" ",$O940&amp;" ")-1),"/",REPT(" ",20)),41,20)),VALUE(LEFT(SUBSTITUTE(LEFT($O940,FIND(" ",$O940&amp;" ")-1),"/",REPT(" ",20)),20)),VALUE(MID(SUBSTITUTE(LEFT($O940,FIND(" ",$O940&amp;" ")-1),"/",REPT(" ",20)),21,20)))),0)&gt;$W940,"Late","Same day"))</f>
        <v/>
      </c>
      <c r="AF940" s="26" t="str">
        <f aca="false">IF($A940="","",IFERROR(INDEX(Validation!$C$193:$C$217,MATCH($A940,Validation!$A$193:$A$217,0)),IF(COUNTIF(Validation!$U$19:$U$178,$Z940)&gt;0,$Z940,IF(COUNTIF(Validation!$S$19:$S$178,$AI940)=1,INDEX(Validation!$U$19:$U$178,MATCH($AI940,Validation!$S$19:$S$178,0)),$Z940))))</f>
        <v/>
      </c>
      <c r="AG940" s="27" t="str">
        <f aca="false">IF(COUNTA($A940:$U940)=0,"",IF($A940="","No name",IF($F940="","No date",IF($W940=0,"Date ilegible",IF(NOT(ISNUMBER($N940)),"Hours no numéricas",IF($AA940="NO MATCH","Person no identificada","OK"))))))</f>
        <v/>
      </c>
      <c r="AH940" s="27" t="str">
        <f aca="false">IF($W940=0,"No date",IF($W940&lt;Validation!$B$3,"Before period",IF($W940&gt;Validation!$C$3,"After period","In period")))</f>
        <v>No date</v>
      </c>
      <c r="AI940" s="26" t="str">
        <f aca="false">IF($Y940="","",TRIM(RIGHT(SUBSTITUTE($Y940," ",REPT(" ",50)),50)))</f>
        <v/>
      </c>
      <c r="AJ940" s="27" t="str">
        <f aca="false">IF($A940="","",IF(NOT(ISERROR(MATCH($A940,Validation!$A$193:$A$217,0))),"Manual mapping",IF(COUNTIF(Validation!$U$19:$U$178,$Z940)&gt;0,"Direct",IF(COUNTIF(Validation!$S$19:$S$178,$AI940)=1,"By surname","Unresolved"))))</f>
        <v/>
      </c>
      <c r="AK940" s="28" t="str">
        <f aca="false">IF($L940="","",IF(MATCH($L940,$L$2:$L$3000,0)&lt;&gt;ROW()-1,"",COUNT($AK$1:$AK939)+1))</f>
        <v/>
      </c>
      <c r="AL940" s="28" t="str">
        <f aca="false">IF($G940="","",IF(MATCH($G940,$G$2:$G$3000,0)&lt;&gt;ROW()-1,"",COUNT($AL$1:$AL939)+1))</f>
        <v/>
      </c>
      <c r="AM940" s="28" t="str">
        <f aca="false">IF($H940="","",IF(MATCH($H940,$H$2:$H$3000,0)&lt;&gt;ROW()-1,"",COUNT($AM$1:$AM939)+1))</f>
        <v/>
      </c>
      <c r="AN940" s="28" t="str">
        <f aca="false">IF($I940="","",IF(MATCH($I940,$I$2:$I$3000,0)&lt;&gt;ROW()-1,"",COUNT($AN$1:$AN939)+1))</f>
        <v/>
      </c>
      <c r="AO940" s="28" t="str">
        <f aca="false">IF($Q940="","",IF(MATCH($Q940,$Q$2:$Q$3000,0)&lt;&gt;ROW()-1,"",COUNT($AO$1:$AO939)+1))</f>
        <v/>
      </c>
    </row>
    <row r="941" customFormat="false" ht="12.75" hidden="false" customHeight="true" outlineLevel="0" collapsed="false">
      <c r="W941" s="24" t="n">
        <f aca="false">IF($F941="",0,IFERROR(IF(ISNUMBER($F941),INT($F941),DATE(VALUE(MID(SUBSTITUTE(LEFT($F941,FIND(" ",$F941&amp;" ")-1),"/",REPT(" ",20)),41,20)),VALUE(LEFT(SUBSTITUTE(LEFT($F941,FIND(" ",$F941&amp;" ")-1),"/",REPT(" ",20)),20)),VALUE(MID(SUBSTITUTE(LEFT($F941,FIND(" ",$F941&amp;" ")-1),"/",REPT(" ",20)),21,20)))),0))</f>
        <v>0</v>
      </c>
      <c r="X941" s="25" t="str">
        <f aca="false">IF(ISNUMBER($N941),$N941*Validation!$B$5,"")</f>
        <v/>
      </c>
      <c r="Y941" s="26" t="str">
        <f aca="false">IF($A941="","",SUBSTITUTE(SUBSTITUTE(SUBSTITUTE(SUBSTITUTE(SUBSTITUTE(SUBSTITUTE(SUBSTITUTE(UPPER(TRIM($A941)),"Á","A"),"É","E"),"Í","I"),"Ó","O"),"Ú","U"),"Ñ","N"),"Ü","U"))</f>
        <v/>
      </c>
      <c r="Z941" s="26" t="str">
        <f aca="false">IF($Y941="","",LEFT($Y941,1)&amp;" "&amp;TRIM(RIGHT(SUBSTITUTE($Y941," ",REPT(" ",50)),50)))</f>
        <v/>
      </c>
      <c r="AA941" s="27" t="str">
        <f aca="false">IF($AF941="","",IF(COUNTIF(Validation!$U$19:$U$178,$AF941)&gt;0,"OK","NO MATCH"))</f>
        <v/>
      </c>
      <c r="AB941" s="27" t="str">
        <f aca="false">IF($W941=0,"",IF(AND($W941&gt;=Validation!$B$3,$W941&lt;=Validation!$C$3),"Yes","No"))</f>
        <v/>
      </c>
      <c r="AC941" s="26" t="str">
        <f aca="false">IF($A941="","",$AF941&amp;"|"&amp;TEXT($W941,"yyyy-mm-dd")&amp;"|"&amp;$J941&amp;"|"&amp;$N941)</f>
        <v/>
      </c>
      <c r="AD941" s="27" t="str">
        <f aca="false">IF($AC941="","",IF(COUNTIF($AC$2:$AC$3000,$AC941)&gt;1,"REVIEW","OK"))</f>
        <v/>
      </c>
      <c r="AE941" s="27" t="str">
        <f aca="false">IF(OR($W941=0,$O941=""),"",IF(IFERROR(IF(ISNUMBER($O941),INT($O941),DATE(VALUE(MID(SUBSTITUTE(LEFT($O941,FIND(" ",$O941&amp;" ")-1),"/",REPT(" ",20)),41,20)),VALUE(LEFT(SUBSTITUTE(LEFT($O941,FIND(" ",$O941&amp;" ")-1),"/",REPT(" ",20)),20)),VALUE(MID(SUBSTITUTE(LEFT($O941,FIND(" ",$O941&amp;" ")-1),"/",REPT(" ",20)),21,20)))),0)&gt;$W941,"Late","Same day"))</f>
        <v/>
      </c>
      <c r="AF941" s="26" t="str">
        <f aca="false">IF($A941="","",IFERROR(INDEX(Validation!$C$193:$C$217,MATCH($A941,Validation!$A$193:$A$217,0)),IF(COUNTIF(Validation!$U$19:$U$178,$Z941)&gt;0,$Z941,IF(COUNTIF(Validation!$S$19:$S$178,$AI941)=1,INDEX(Validation!$U$19:$U$178,MATCH($AI941,Validation!$S$19:$S$178,0)),$Z941))))</f>
        <v/>
      </c>
      <c r="AG941" s="27" t="str">
        <f aca="false">IF(COUNTA($A941:$U941)=0,"",IF($A941="","No name",IF($F941="","No date",IF($W941=0,"Date ilegible",IF(NOT(ISNUMBER($N941)),"Hours no numéricas",IF($AA941="NO MATCH","Person no identificada","OK"))))))</f>
        <v/>
      </c>
      <c r="AH941" s="27" t="str">
        <f aca="false">IF($W941=0,"No date",IF($W941&lt;Validation!$B$3,"Before period",IF($W941&gt;Validation!$C$3,"After period","In period")))</f>
        <v>No date</v>
      </c>
      <c r="AI941" s="26" t="str">
        <f aca="false">IF($Y941="","",TRIM(RIGHT(SUBSTITUTE($Y941," ",REPT(" ",50)),50)))</f>
        <v/>
      </c>
      <c r="AJ941" s="27" t="str">
        <f aca="false">IF($A941="","",IF(NOT(ISERROR(MATCH($A941,Validation!$A$193:$A$217,0))),"Manual mapping",IF(COUNTIF(Validation!$U$19:$U$178,$Z941)&gt;0,"Direct",IF(COUNTIF(Validation!$S$19:$S$178,$AI941)=1,"By surname","Unresolved"))))</f>
        <v/>
      </c>
      <c r="AK941" s="28" t="str">
        <f aca="false">IF($L941="","",IF(MATCH($L941,$L$2:$L$3000,0)&lt;&gt;ROW()-1,"",COUNT($AK$1:$AK940)+1))</f>
        <v/>
      </c>
      <c r="AL941" s="28" t="str">
        <f aca="false">IF($G941="","",IF(MATCH($G941,$G$2:$G$3000,0)&lt;&gt;ROW()-1,"",COUNT($AL$1:$AL940)+1))</f>
        <v/>
      </c>
      <c r="AM941" s="28" t="str">
        <f aca="false">IF($H941="","",IF(MATCH($H941,$H$2:$H$3000,0)&lt;&gt;ROW()-1,"",COUNT($AM$1:$AM940)+1))</f>
        <v/>
      </c>
      <c r="AN941" s="28" t="str">
        <f aca="false">IF($I941="","",IF(MATCH($I941,$I$2:$I$3000,0)&lt;&gt;ROW()-1,"",COUNT($AN$1:$AN940)+1))</f>
        <v/>
      </c>
      <c r="AO941" s="28" t="str">
        <f aca="false">IF($Q941="","",IF(MATCH($Q941,$Q$2:$Q$3000,0)&lt;&gt;ROW()-1,"",COUNT($AO$1:$AO940)+1))</f>
        <v/>
      </c>
    </row>
    <row r="942" customFormat="false" ht="12.75" hidden="false" customHeight="true" outlineLevel="0" collapsed="false">
      <c r="W942" s="24" t="n">
        <f aca="false">IF($F942="",0,IFERROR(IF(ISNUMBER($F942),INT($F942),DATE(VALUE(MID(SUBSTITUTE(LEFT($F942,FIND(" ",$F942&amp;" ")-1),"/",REPT(" ",20)),41,20)),VALUE(LEFT(SUBSTITUTE(LEFT($F942,FIND(" ",$F942&amp;" ")-1),"/",REPT(" ",20)),20)),VALUE(MID(SUBSTITUTE(LEFT($F942,FIND(" ",$F942&amp;" ")-1),"/",REPT(" ",20)),21,20)))),0))</f>
        <v>0</v>
      </c>
      <c r="X942" s="25" t="str">
        <f aca="false">IF(ISNUMBER($N942),$N942*Validation!$B$5,"")</f>
        <v/>
      </c>
      <c r="Y942" s="26" t="str">
        <f aca="false">IF($A942="","",SUBSTITUTE(SUBSTITUTE(SUBSTITUTE(SUBSTITUTE(SUBSTITUTE(SUBSTITUTE(SUBSTITUTE(UPPER(TRIM($A942)),"Á","A"),"É","E"),"Í","I"),"Ó","O"),"Ú","U"),"Ñ","N"),"Ü","U"))</f>
        <v/>
      </c>
      <c r="Z942" s="26" t="str">
        <f aca="false">IF($Y942="","",LEFT($Y942,1)&amp;" "&amp;TRIM(RIGHT(SUBSTITUTE($Y942," ",REPT(" ",50)),50)))</f>
        <v/>
      </c>
      <c r="AA942" s="27" t="str">
        <f aca="false">IF($AF942="","",IF(COUNTIF(Validation!$U$19:$U$178,$AF942)&gt;0,"OK","NO MATCH"))</f>
        <v/>
      </c>
      <c r="AB942" s="27" t="str">
        <f aca="false">IF($W942=0,"",IF(AND($W942&gt;=Validation!$B$3,$W942&lt;=Validation!$C$3),"Yes","No"))</f>
        <v/>
      </c>
      <c r="AC942" s="26" t="str">
        <f aca="false">IF($A942="","",$AF942&amp;"|"&amp;TEXT($W942,"yyyy-mm-dd")&amp;"|"&amp;$J942&amp;"|"&amp;$N942)</f>
        <v/>
      </c>
      <c r="AD942" s="27" t="str">
        <f aca="false">IF($AC942="","",IF(COUNTIF($AC$2:$AC$3000,$AC942)&gt;1,"REVIEW","OK"))</f>
        <v/>
      </c>
      <c r="AE942" s="27" t="str">
        <f aca="false">IF(OR($W942=0,$O942=""),"",IF(IFERROR(IF(ISNUMBER($O942),INT($O942),DATE(VALUE(MID(SUBSTITUTE(LEFT($O942,FIND(" ",$O942&amp;" ")-1),"/",REPT(" ",20)),41,20)),VALUE(LEFT(SUBSTITUTE(LEFT($O942,FIND(" ",$O942&amp;" ")-1),"/",REPT(" ",20)),20)),VALUE(MID(SUBSTITUTE(LEFT($O942,FIND(" ",$O942&amp;" ")-1),"/",REPT(" ",20)),21,20)))),0)&gt;$W942,"Late","Same day"))</f>
        <v/>
      </c>
      <c r="AF942" s="26" t="str">
        <f aca="false">IF($A942="","",IFERROR(INDEX(Validation!$C$193:$C$217,MATCH($A942,Validation!$A$193:$A$217,0)),IF(COUNTIF(Validation!$U$19:$U$178,$Z942)&gt;0,$Z942,IF(COUNTIF(Validation!$S$19:$S$178,$AI942)=1,INDEX(Validation!$U$19:$U$178,MATCH($AI942,Validation!$S$19:$S$178,0)),$Z942))))</f>
        <v/>
      </c>
      <c r="AG942" s="27" t="str">
        <f aca="false">IF(COUNTA($A942:$U942)=0,"",IF($A942="","No name",IF($F942="","No date",IF($W942=0,"Date ilegible",IF(NOT(ISNUMBER($N942)),"Hours no numéricas",IF($AA942="NO MATCH","Person no identificada","OK"))))))</f>
        <v/>
      </c>
      <c r="AH942" s="27" t="str">
        <f aca="false">IF($W942=0,"No date",IF($W942&lt;Validation!$B$3,"Before period",IF($W942&gt;Validation!$C$3,"After period","In period")))</f>
        <v>No date</v>
      </c>
      <c r="AI942" s="26" t="str">
        <f aca="false">IF($Y942="","",TRIM(RIGHT(SUBSTITUTE($Y942," ",REPT(" ",50)),50)))</f>
        <v/>
      </c>
      <c r="AJ942" s="27" t="str">
        <f aca="false">IF($A942="","",IF(NOT(ISERROR(MATCH($A942,Validation!$A$193:$A$217,0))),"Manual mapping",IF(COUNTIF(Validation!$U$19:$U$178,$Z942)&gt;0,"Direct",IF(COUNTIF(Validation!$S$19:$S$178,$AI942)=1,"By surname","Unresolved"))))</f>
        <v/>
      </c>
      <c r="AK942" s="28" t="str">
        <f aca="false">IF($L942="","",IF(MATCH($L942,$L$2:$L$3000,0)&lt;&gt;ROW()-1,"",COUNT($AK$1:$AK941)+1))</f>
        <v/>
      </c>
      <c r="AL942" s="28" t="str">
        <f aca="false">IF($G942="","",IF(MATCH($G942,$G$2:$G$3000,0)&lt;&gt;ROW()-1,"",COUNT($AL$1:$AL941)+1))</f>
        <v/>
      </c>
      <c r="AM942" s="28" t="str">
        <f aca="false">IF($H942="","",IF(MATCH($H942,$H$2:$H$3000,0)&lt;&gt;ROW()-1,"",COUNT($AM$1:$AM941)+1))</f>
        <v/>
      </c>
      <c r="AN942" s="28" t="str">
        <f aca="false">IF($I942="","",IF(MATCH($I942,$I$2:$I$3000,0)&lt;&gt;ROW()-1,"",COUNT($AN$1:$AN941)+1))</f>
        <v/>
      </c>
      <c r="AO942" s="28" t="str">
        <f aca="false">IF($Q942="","",IF(MATCH($Q942,$Q$2:$Q$3000,0)&lt;&gt;ROW()-1,"",COUNT($AO$1:$AO941)+1))</f>
        <v/>
      </c>
    </row>
    <row r="943" customFormat="false" ht="12.75" hidden="false" customHeight="true" outlineLevel="0" collapsed="false">
      <c r="W943" s="24" t="n">
        <f aca="false">IF($F943="",0,IFERROR(IF(ISNUMBER($F943),INT($F943),DATE(VALUE(MID(SUBSTITUTE(LEFT($F943,FIND(" ",$F943&amp;" ")-1),"/",REPT(" ",20)),41,20)),VALUE(LEFT(SUBSTITUTE(LEFT($F943,FIND(" ",$F943&amp;" ")-1),"/",REPT(" ",20)),20)),VALUE(MID(SUBSTITUTE(LEFT($F943,FIND(" ",$F943&amp;" ")-1),"/",REPT(" ",20)),21,20)))),0))</f>
        <v>0</v>
      </c>
      <c r="X943" s="25" t="str">
        <f aca="false">IF(ISNUMBER($N943),$N943*Validation!$B$5,"")</f>
        <v/>
      </c>
      <c r="Y943" s="26" t="str">
        <f aca="false">IF($A943="","",SUBSTITUTE(SUBSTITUTE(SUBSTITUTE(SUBSTITUTE(SUBSTITUTE(SUBSTITUTE(SUBSTITUTE(UPPER(TRIM($A943)),"Á","A"),"É","E"),"Í","I"),"Ó","O"),"Ú","U"),"Ñ","N"),"Ü","U"))</f>
        <v/>
      </c>
      <c r="Z943" s="26" t="str">
        <f aca="false">IF($Y943="","",LEFT($Y943,1)&amp;" "&amp;TRIM(RIGHT(SUBSTITUTE($Y943," ",REPT(" ",50)),50)))</f>
        <v/>
      </c>
      <c r="AA943" s="27" t="str">
        <f aca="false">IF($AF943="","",IF(COUNTIF(Validation!$U$19:$U$178,$AF943)&gt;0,"OK","NO MATCH"))</f>
        <v/>
      </c>
      <c r="AB943" s="27" t="str">
        <f aca="false">IF($W943=0,"",IF(AND($W943&gt;=Validation!$B$3,$W943&lt;=Validation!$C$3),"Yes","No"))</f>
        <v/>
      </c>
      <c r="AC943" s="26" t="str">
        <f aca="false">IF($A943="","",$AF943&amp;"|"&amp;TEXT($W943,"yyyy-mm-dd")&amp;"|"&amp;$J943&amp;"|"&amp;$N943)</f>
        <v/>
      </c>
      <c r="AD943" s="27" t="str">
        <f aca="false">IF($AC943="","",IF(COUNTIF($AC$2:$AC$3000,$AC943)&gt;1,"REVIEW","OK"))</f>
        <v/>
      </c>
      <c r="AE943" s="27" t="str">
        <f aca="false">IF(OR($W943=0,$O943=""),"",IF(IFERROR(IF(ISNUMBER($O943),INT($O943),DATE(VALUE(MID(SUBSTITUTE(LEFT($O943,FIND(" ",$O943&amp;" ")-1),"/",REPT(" ",20)),41,20)),VALUE(LEFT(SUBSTITUTE(LEFT($O943,FIND(" ",$O943&amp;" ")-1),"/",REPT(" ",20)),20)),VALUE(MID(SUBSTITUTE(LEFT($O943,FIND(" ",$O943&amp;" ")-1),"/",REPT(" ",20)),21,20)))),0)&gt;$W943,"Late","Same day"))</f>
        <v/>
      </c>
      <c r="AF943" s="26" t="str">
        <f aca="false">IF($A943="","",IFERROR(INDEX(Validation!$C$193:$C$217,MATCH($A943,Validation!$A$193:$A$217,0)),IF(COUNTIF(Validation!$U$19:$U$178,$Z943)&gt;0,$Z943,IF(COUNTIF(Validation!$S$19:$S$178,$AI943)=1,INDEX(Validation!$U$19:$U$178,MATCH($AI943,Validation!$S$19:$S$178,0)),$Z943))))</f>
        <v/>
      </c>
      <c r="AG943" s="27" t="str">
        <f aca="false">IF(COUNTA($A943:$U943)=0,"",IF($A943="","No name",IF($F943="","No date",IF($W943=0,"Date ilegible",IF(NOT(ISNUMBER($N943)),"Hours no numéricas",IF($AA943="NO MATCH","Person no identificada","OK"))))))</f>
        <v/>
      </c>
      <c r="AH943" s="27" t="str">
        <f aca="false">IF($W943=0,"No date",IF($W943&lt;Validation!$B$3,"Before period",IF($W943&gt;Validation!$C$3,"After period","In period")))</f>
        <v>No date</v>
      </c>
      <c r="AI943" s="26" t="str">
        <f aca="false">IF($Y943="","",TRIM(RIGHT(SUBSTITUTE($Y943," ",REPT(" ",50)),50)))</f>
        <v/>
      </c>
      <c r="AJ943" s="27" t="str">
        <f aca="false">IF($A943="","",IF(NOT(ISERROR(MATCH($A943,Validation!$A$193:$A$217,0))),"Manual mapping",IF(COUNTIF(Validation!$U$19:$U$178,$Z943)&gt;0,"Direct",IF(COUNTIF(Validation!$S$19:$S$178,$AI943)=1,"By surname","Unresolved"))))</f>
        <v/>
      </c>
      <c r="AK943" s="28" t="str">
        <f aca="false">IF($L943="","",IF(MATCH($L943,$L$2:$L$3000,0)&lt;&gt;ROW()-1,"",COUNT($AK$1:$AK942)+1))</f>
        <v/>
      </c>
      <c r="AL943" s="28" t="str">
        <f aca="false">IF($G943="","",IF(MATCH($G943,$G$2:$G$3000,0)&lt;&gt;ROW()-1,"",COUNT($AL$1:$AL942)+1))</f>
        <v/>
      </c>
      <c r="AM943" s="28" t="str">
        <f aca="false">IF($H943="","",IF(MATCH($H943,$H$2:$H$3000,0)&lt;&gt;ROW()-1,"",COUNT($AM$1:$AM942)+1))</f>
        <v/>
      </c>
      <c r="AN943" s="28" t="str">
        <f aca="false">IF($I943="","",IF(MATCH($I943,$I$2:$I$3000,0)&lt;&gt;ROW()-1,"",COUNT($AN$1:$AN942)+1))</f>
        <v/>
      </c>
      <c r="AO943" s="28" t="str">
        <f aca="false">IF($Q943="","",IF(MATCH($Q943,$Q$2:$Q$3000,0)&lt;&gt;ROW()-1,"",COUNT($AO$1:$AO942)+1))</f>
        <v/>
      </c>
    </row>
    <row r="944" customFormat="false" ht="12.75" hidden="false" customHeight="true" outlineLevel="0" collapsed="false">
      <c r="W944" s="24" t="n">
        <f aca="false">IF($F944="",0,IFERROR(IF(ISNUMBER($F944),INT($F944),DATE(VALUE(MID(SUBSTITUTE(LEFT($F944,FIND(" ",$F944&amp;" ")-1),"/",REPT(" ",20)),41,20)),VALUE(LEFT(SUBSTITUTE(LEFT($F944,FIND(" ",$F944&amp;" ")-1),"/",REPT(" ",20)),20)),VALUE(MID(SUBSTITUTE(LEFT($F944,FIND(" ",$F944&amp;" ")-1),"/",REPT(" ",20)),21,20)))),0))</f>
        <v>0</v>
      </c>
      <c r="X944" s="25" t="str">
        <f aca="false">IF(ISNUMBER($N944),$N944*Validation!$B$5,"")</f>
        <v/>
      </c>
      <c r="Y944" s="26" t="str">
        <f aca="false">IF($A944="","",SUBSTITUTE(SUBSTITUTE(SUBSTITUTE(SUBSTITUTE(SUBSTITUTE(SUBSTITUTE(SUBSTITUTE(UPPER(TRIM($A944)),"Á","A"),"É","E"),"Í","I"),"Ó","O"),"Ú","U"),"Ñ","N"),"Ü","U"))</f>
        <v/>
      </c>
      <c r="Z944" s="26" t="str">
        <f aca="false">IF($Y944="","",LEFT($Y944,1)&amp;" "&amp;TRIM(RIGHT(SUBSTITUTE($Y944," ",REPT(" ",50)),50)))</f>
        <v/>
      </c>
      <c r="AA944" s="27" t="str">
        <f aca="false">IF($AF944="","",IF(COUNTIF(Validation!$U$19:$U$178,$AF944)&gt;0,"OK","NO MATCH"))</f>
        <v/>
      </c>
      <c r="AB944" s="27" t="str">
        <f aca="false">IF($W944=0,"",IF(AND($W944&gt;=Validation!$B$3,$W944&lt;=Validation!$C$3),"Yes","No"))</f>
        <v/>
      </c>
      <c r="AC944" s="26" t="str">
        <f aca="false">IF($A944="","",$AF944&amp;"|"&amp;TEXT($W944,"yyyy-mm-dd")&amp;"|"&amp;$J944&amp;"|"&amp;$N944)</f>
        <v/>
      </c>
      <c r="AD944" s="27" t="str">
        <f aca="false">IF($AC944="","",IF(COUNTIF($AC$2:$AC$3000,$AC944)&gt;1,"REVIEW","OK"))</f>
        <v/>
      </c>
      <c r="AE944" s="27" t="str">
        <f aca="false">IF(OR($W944=0,$O944=""),"",IF(IFERROR(IF(ISNUMBER($O944),INT($O944),DATE(VALUE(MID(SUBSTITUTE(LEFT($O944,FIND(" ",$O944&amp;" ")-1),"/",REPT(" ",20)),41,20)),VALUE(LEFT(SUBSTITUTE(LEFT($O944,FIND(" ",$O944&amp;" ")-1),"/",REPT(" ",20)),20)),VALUE(MID(SUBSTITUTE(LEFT($O944,FIND(" ",$O944&amp;" ")-1),"/",REPT(" ",20)),21,20)))),0)&gt;$W944,"Late","Same day"))</f>
        <v/>
      </c>
      <c r="AF944" s="26" t="str">
        <f aca="false">IF($A944="","",IFERROR(INDEX(Validation!$C$193:$C$217,MATCH($A944,Validation!$A$193:$A$217,0)),IF(COUNTIF(Validation!$U$19:$U$178,$Z944)&gt;0,$Z944,IF(COUNTIF(Validation!$S$19:$S$178,$AI944)=1,INDEX(Validation!$U$19:$U$178,MATCH($AI944,Validation!$S$19:$S$178,0)),$Z944))))</f>
        <v/>
      </c>
      <c r="AG944" s="27" t="str">
        <f aca="false">IF(COUNTA($A944:$U944)=0,"",IF($A944="","No name",IF($F944="","No date",IF($W944=0,"Date ilegible",IF(NOT(ISNUMBER($N944)),"Hours no numéricas",IF($AA944="NO MATCH","Person no identificada","OK"))))))</f>
        <v/>
      </c>
      <c r="AH944" s="27" t="str">
        <f aca="false">IF($W944=0,"No date",IF($W944&lt;Validation!$B$3,"Before period",IF($W944&gt;Validation!$C$3,"After period","In period")))</f>
        <v>No date</v>
      </c>
      <c r="AI944" s="26" t="str">
        <f aca="false">IF($Y944="","",TRIM(RIGHT(SUBSTITUTE($Y944," ",REPT(" ",50)),50)))</f>
        <v/>
      </c>
      <c r="AJ944" s="27" t="str">
        <f aca="false">IF($A944="","",IF(NOT(ISERROR(MATCH($A944,Validation!$A$193:$A$217,0))),"Manual mapping",IF(COUNTIF(Validation!$U$19:$U$178,$Z944)&gt;0,"Direct",IF(COUNTIF(Validation!$S$19:$S$178,$AI944)=1,"By surname","Unresolved"))))</f>
        <v/>
      </c>
      <c r="AK944" s="28" t="str">
        <f aca="false">IF($L944="","",IF(MATCH($L944,$L$2:$L$3000,0)&lt;&gt;ROW()-1,"",COUNT($AK$1:$AK943)+1))</f>
        <v/>
      </c>
      <c r="AL944" s="28" t="str">
        <f aca="false">IF($G944="","",IF(MATCH($G944,$G$2:$G$3000,0)&lt;&gt;ROW()-1,"",COUNT($AL$1:$AL943)+1))</f>
        <v/>
      </c>
      <c r="AM944" s="28" t="str">
        <f aca="false">IF($H944="","",IF(MATCH($H944,$H$2:$H$3000,0)&lt;&gt;ROW()-1,"",COUNT($AM$1:$AM943)+1))</f>
        <v/>
      </c>
      <c r="AN944" s="28" t="str">
        <f aca="false">IF($I944="","",IF(MATCH($I944,$I$2:$I$3000,0)&lt;&gt;ROW()-1,"",COUNT($AN$1:$AN943)+1))</f>
        <v/>
      </c>
      <c r="AO944" s="28" t="str">
        <f aca="false">IF($Q944="","",IF(MATCH($Q944,$Q$2:$Q$3000,0)&lt;&gt;ROW()-1,"",COUNT($AO$1:$AO943)+1))</f>
        <v/>
      </c>
    </row>
    <row r="945" customFormat="false" ht="12.75" hidden="false" customHeight="true" outlineLevel="0" collapsed="false">
      <c r="W945" s="24" t="n">
        <f aca="false">IF($F945="",0,IFERROR(IF(ISNUMBER($F945),INT($F945),DATE(VALUE(MID(SUBSTITUTE(LEFT($F945,FIND(" ",$F945&amp;" ")-1),"/",REPT(" ",20)),41,20)),VALUE(LEFT(SUBSTITUTE(LEFT($F945,FIND(" ",$F945&amp;" ")-1),"/",REPT(" ",20)),20)),VALUE(MID(SUBSTITUTE(LEFT($F945,FIND(" ",$F945&amp;" ")-1),"/",REPT(" ",20)),21,20)))),0))</f>
        <v>0</v>
      </c>
      <c r="X945" s="25" t="str">
        <f aca="false">IF(ISNUMBER($N945),$N945*Validation!$B$5,"")</f>
        <v/>
      </c>
      <c r="Y945" s="26" t="str">
        <f aca="false">IF($A945="","",SUBSTITUTE(SUBSTITUTE(SUBSTITUTE(SUBSTITUTE(SUBSTITUTE(SUBSTITUTE(SUBSTITUTE(UPPER(TRIM($A945)),"Á","A"),"É","E"),"Í","I"),"Ó","O"),"Ú","U"),"Ñ","N"),"Ü","U"))</f>
        <v/>
      </c>
      <c r="Z945" s="26" t="str">
        <f aca="false">IF($Y945="","",LEFT($Y945,1)&amp;" "&amp;TRIM(RIGHT(SUBSTITUTE($Y945," ",REPT(" ",50)),50)))</f>
        <v/>
      </c>
      <c r="AA945" s="27" t="str">
        <f aca="false">IF($AF945="","",IF(COUNTIF(Validation!$U$19:$U$178,$AF945)&gt;0,"OK","NO MATCH"))</f>
        <v/>
      </c>
      <c r="AB945" s="27" t="str">
        <f aca="false">IF($W945=0,"",IF(AND($W945&gt;=Validation!$B$3,$W945&lt;=Validation!$C$3),"Yes","No"))</f>
        <v/>
      </c>
      <c r="AC945" s="26" t="str">
        <f aca="false">IF($A945="","",$AF945&amp;"|"&amp;TEXT($W945,"yyyy-mm-dd")&amp;"|"&amp;$J945&amp;"|"&amp;$N945)</f>
        <v/>
      </c>
      <c r="AD945" s="27" t="str">
        <f aca="false">IF($AC945="","",IF(COUNTIF($AC$2:$AC$3000,$AC945)&gt;1,"REVIEW","OK"))</f>
        <v/>
      </c>
      <c r="AE945" s="27" t="str">
        <f aca="false">IF(OR($W945=0,$O945=""),"",IF(IFERROR(IF(ISNUMBER($O945),INT($O945),DATE(VALUE(MID(SUBSTITUTE(LEFT($O945,FIND(" ",$O945&amp;" ")-1),"/",REPT(" ",20)),41,20)),VALUE(LEFT(SUBSTITUTE(LEFT($O945,FIND(" ",$O945&amp;" ")-1),"/",REPT(" ",20)),20)),VALUE(MID(SUBSTITUTE(LEFT($O945,FIND(" ",$O945&amp;" ")-1),"/",REPT(" ",20)),21,20)))),0)&gt;$W945,"Late","Same day"))</f>
        <v/>
      </c>
      <c r="AF945" s="26" t="str">
        <f aca="false">IF($A945="","",IFERROR(INDEX(Validation!$C$193:$C$217,MATCH($A945,Validation!$A$193:$A$217,0)),IF(COUNTIF(Validation!$U$19:$U$178,$Z945)&gt;0,$Z945,IF(COUNTIF(Validation!$S$19:$S$178,$AI945)=1,INDEX(Validation!$U$19:$U$178,MATCH($AI945,Validation!$S$19:$S$178,0)),$Z945))))</f>
        <v/>
      </c>
      <c r="AG945" s="27" t="str">
        <f aca="false">IF(COUNTA($A945:$U945)=0,"",IF($A945="","No name",IF($F945="","No date",IF($W945=0,"Date ilegible",IF(NOT(ISNUMBER($N945)),"Hours no numéricas",IF($AA945="NO MATCH","Person no identificada","OK"))))))</f>
        <v/>
      </c>
      <c r="AH945" s="27" t="str">
        <f aca="false">IF($W945=0,"No date",IF($W945&lt;Validation!$B$3,"Before period",IF($W945&gt;Validation!$C$3,"After period","In period")))</f>
        <v>No date</v>
      </c>
      <c r="AI945" s="26" t="str">
        <f aca="false">IF($Y945="","",TRIM(RIGHT(SUBSTITUTE($Y945," ",REPT(" ",50)),50)))</f>
        <v/>
      </c>
      <c r="AJ945" s="27" t="str">
        <f aca="false">IF($A945="","",IF(NOT(ISERROR(MATCH($A945,Validation!$A$193:$A$217,0))),"Manual mapping",IF(COUNTIF(Validation!$U$19:$U$178,$Z945)&gt;0,"Direct",IF(COUNTIF(Validation!$S$19:$S$178,$AI945)=1,"By surname","Unresolved"))))</f>
        <v/>
      </c>
      <c r="AK945" s="28" t="str">
        <f aca="false">IF($L945="","",IF(MATCH($L945,$L$2:$L$3000,0)&lt;&gt;ROW()-1,"",COUNT($AK$1:$AK944)+1))</f>
        <v/>
      </c>
      <c r="AL945" s="28" t="str">
        <f aca="false">IF($G945="","",IF(MATCH($G945,$G$2:$G$3000,0)&lt;&gt;ROW()-1,"",COUNT($AL$1:$AL944)+1))</f>
        <v/>
      </c>
      <c r="AM945" s="28" t="str">
        <f aca="false">IF($H945="","",IF(MATCH($H945,$H$2:$H$3000,0)&lt;&gt;ROW()-1,"",COUNT($AM$1:$AM944)+1))</f>
        <v/>
      </c>
      <c r="AN945" s="28" t="str">
        <f aca="false">IF($I945="","",IF(MATCH($I945,$I$2:$I$3000,0)&lt;&gt;ROW()-1,"",COUNT($AN$1:$AN944)+1))</f>
        <v/>
      </c>
      <c r="AO945" s="28" t="str">
        <f aca="false">IF($Q945="","",IF(MATCH($Q945,$Q$2:$Q$3000,0)&lt;&gt;ROW()-1,"",COUNT($AO$1:$AO944)+1))</f>
        <v/>
      </c>
    </row>
    <row r="946" customFormat="false" ht="12.75" hidden="false" customHeight="true" outlineLevel="0" collapsed="false">
      <c r="W946" s="24" t="n">
        <f aca="false">IF($F946="",0,IFERROR(IF(ISNUMBER($F946),INT($F946),DATE(VALUE(MID(SUBSTITUTE(LEFT($F946,FIND(" ",$F946&amp;" ")-1),"/",REPT(" ",20)),41,20)),VALUE(LEFT(SUBSTITUTE(LEFT($F946,FIND(" ",$F946&amp;" ")-1),"/",REPT(" ",20)),20)),VALUE(MID(SUBSTITUTE(LEFT($F946,FIND(" ",$F946&amp;" ")-1),"/",REPT(" ",20)),21,20)))),0))</f>
        <v>0</v>
      </c>
      <c r="X946" s="25" t="str">
        <f aca="false">IF(ISNUMBER($N946),$N946*Validation!$B$5,"")</f>
        <v/>
      </c>
      <c r="Y946" s="26" t="str">
        <f aca="false">IF($A946="","",SUBSTITUTE(SUBSTITUTE(SUBSTITUTE(SUBSTITUTE(SUBSTITUTE(SUBSTITUTE(SUBSTITUTE(UPPER(TRIM($A946)),"Á","A"),"É","E"),"Í","I"),"Ó","O"),"Ú","U"),"Ñ","N"),"Ü","U"))</f>
        <v/>
      </c>
      <c r="Z946" s="26" t="str">
        <f aca="false">IF($Y946="","",LEFT($Y946,1)&amp;" "&amp;TRIM(RIGHT(SUBSTITUTE($Y946," ",REPT(" ",50)),50)))</f>
        <v/>
      </c>
      <c r="AA946" s="27" t="str">
        <f aca="false">IF($AF946="","",IF(COUNTIF(Validation!$U$19:$U$178,$AF946)&gt;0,"OK","NO MATCH"))</f>
        <v/>
      </c>
      <c r="AB946" s="27" t="str">
        <f aca="false">IF($W946=0,"",IF(AND($W946&gt;=Validation!$B$3,$W946&lt;=Validation!$C$3),"Yes","No"))</f>
        <v/>
      </c>
      <c r="AC946" s="26" t="str">
        <f aca="false">IF($A946="","",$AF946&amp;"|"&amp;TEXT($W946,"yyyy-mm-dd")&amp;"|"&amp;$J946&amp;"|"&amp;$N946)</f>
        <v/>
      </c>
      <c r="AD946" s="27" t="str">
        <f aca="false">IF($AC946="","",IF(COUNTIF($AC$2:$AC$3000,$AC946)&gt;1,"REVIEW","OK"))</f>
        <v/>
      </c>
      <c r="AE946" s="27" t="str">
        <f aca="false">IF(OR($W946=0,$O946=""),"",IF(IFERROR(IF(ISNUMBER($O946),INT($O946),DATE(VALUE(MID(SUBSTITUTE(LEFT($O946,FIND(" ",$O946&amp;" ")-1),"/",REPT(" ",20)),41,20)),VALUE(LEFT(SUBSTITUTE(LEFT($O946,FIND(" ",$O946&amp;" ")-1),"/",REPT(" ",20)),20)),VALUE(MID(SUBSTITUTE(LEFT($O946,FIND(" ",$O946&amp;" ")-1),"/",REPT(" ",20)),21,20)))),0)&gt;$W946,"Late","Same day"))</f>
        <v/>
      </c>
      <c r="AF946" s="26" t="str">
        <f aca="false">IF($A946="","",IFERROR(INDEX(Validation!$C$193:$C$217,MATCH($A946,Validation!$A$193:$A$217,0)),IF(COUNTIF(Validation!$U$19:$U$178,$Z946)&gt;0,$Z946,IF(COUNTIF(Validation!$S$19:$S$178,$AI946)=1,INDEX(Validation!$U$19:$U$178,MATCH($AI946,Validation!$S$19:$S$178,0)),$Z946))))</f>
        <v/>
      </c>
      <c r="AG946" s="27" t="str">
        <f aca="false">IF(COUNTA($A946:$U946)=0,"",IF($A946="","No name",IF($F946="","No date",IF($W946=0,"Date ilegible",IF(NOT(ISNUMBER($N946)),"Hours no numéricas",IF($AA946="NO MATCH","Person no identificada","OK"))))))</f>
        <v/>
      </c>
      <c r="AH946" s="27" t="str">
        <f aca="false">IF($W946=0,"No date",IF($W946&lt;Validation!$B$3,"Before period",IF($W946&gt;Validation!$C$3,"After period","In period")))</f>
        <v>No date</v>
      </c>
      <c r="AI946" s="26" t="str">
        <f aca="false">IF($Y946="","",TRIM(RIGHT(SUBSTITUTE($Y946," ",REPT(" ",50)),50)))</f>
        <v/>
      </c>
      <c r="AJ946" s="27" t="str">
        <f aca="false">IF($A946="","",IF(NOT(ISERROR(MATCH($A946,Validation!$A$193:$A$217,0))),"Manual mapping",IF(COUNTIF(Validation!$U$19:$U$178,$Z946)&gt;0,"Direct",IF(COUNTIF(Validation!$S$19:$S$178,$AI946)=1,"By surname","Unresolved"))))</f>
        <v/>
      </c>
      <c r="AK946" s="28" t="str">
        <f aca="false">IF($L946="","",IF(MATCH($L946,$L$2:$L$3000,0)&lt;&gt;ROW()-1,"",COUNT($AK$1:$AK945)+1))</f>
        <v/>
      </c>
      <c r="AL946" s="28" t="str">
        <f aca="false">IF($G946="","",IF(MATCH($G946,$G$2:$G$3000,0)&lt;&gt;ROW()-1,"",COUNT($AL$1:$AL945)+1))</f>
        <v/>
      </c>
      <c r="AM946" s="28" t="str">
        <f aca="false">IF($H946="","",IF(MATCH($H946,$H$2:$H$3000,0)&lt;&gt;ROW()-1,"",COUNT($AM$1:$AM945)+1))</f>
        <v/>
      </c>
      <c r="AN946" s="28" t="str">
        <f aca="false">IF($I946="","",IF(MATCH($I946,$I$2:$I$3000,0)&lt;&gt;ROW()-1,"",COUNT($AN$1:$AN945)+1))</f>
        <v/>
      </c>
      <c r="AO946" s="28" t="str">
        <f aca="false">IF($Q946="","",IF(MATCH($Q946,$Q$2:$Q$3000,0)&lt;&gt;ROW()-1,"",COUNT($AO$1:$AO945)+1))</f>
        <v/>
      </c>
    </row>
    <row r="947" customFormat="false" ht="12.75" hidden="false" customHeight="true" outlineLevel="0" collapsed="false">
      <c r="W947" s="24" t="n">
        <f aca="false">IF($F947="",0,IFERROR(IF(ISNUMBER($F947),INT($F947),DATE(VALUE(MID(SUBSTITUTE(LEFT($F947,FIND(" ",$F947&amp;" ")-1),"/",REPT(" ",20)),41,20)),VALUE(LEFT(SUBSTITUTE(LEFT($F947,FIND(" ",$F947&amp;" ")-1),"/",REPT(" ",20)),20)),VALUE(MID(SUBSTITUTE(LEFT($F947,FIND(" ",$F947&amp;" ")-1),"/",REPT(" ",20)),21,20)))),0))</f>
        <v>0</v>
      </c>
      <c r="X947" s="25" t="str">
        <f aca="false">IF(ISNUMBER($N947),$N947*Validation!$B$5,"")</f>
        <v/>
      </c>
      <c r="Y947" s="26" t="str">
        <f aca="false">IF($A947="","",SUBSTITUTE(SUBSTITUTE(SUBSTITUTE(SUBSTITUTE(SUBSTITUTE(SUBSTITUTE(SUBSTITUTE(UPPER(TRIM($A947)),"Á","A"),"É","E"),"Í","I"),"Ó","O"),"Ú","U"),"Ñ","N"),"Ü","U"))</f>
        <v/>
      </c>
      <c r="Z947" s="26" t="str">
        <f aca="false">IF($Y947="","",LEFT($Y947,1)&amp;" "&amp;TRIM(RIGHT(SUBSTITUTE($Y947," ",REPT(" ",50)),50)))</f>
        <v/>
      </c>
      <c r="AA947" s="27" t="str">
        <f aca="false">IF($AF947="","",IF(COUNTIF(Validation!$U$19:$U$178,$AF947)&gt;0,"OK","NO MATCH"))</f>
        <v/>
      </c>
      <c r="AB947" s="27" t="str">
        <f aca="false">IF($W947=0,"",IF(AND($W947&gt;=Validation!$B$3,$W947&lt;=Validation!$C$3),"Yes","No"))</f>
        <v/>
      </c>
      <c r="AC947" s="26" t="str">
        <f aca="false">IF($A947="","",$AF947&amp;"|"&amp;TEXT($W947,"yyyy-mm-dd")&amp;"|"&amp;$J947&amp;"|"&amp;$N947)</f>
        <v/>
      </c>
      <c r="AD947" s="27" t="str">
        <f aca="false">IF($AC947="","",IF(COUNTIF($AC$2:$AC$3000,$AC947)&gt;1,"REVIEW","OK"))</f>
        <v/>
      </c>
      <c r="AE947" s="27" t="str">
        <f aca="false">IF(OR($W947=0,$O947=""),"",IF(IFERROR(IF(ISNUMBER($O947),INT($O947),DATE(VALUE(MID(SUBSTITUTE(LEFT($O947,FIND(" ",$O947&amp;" ")-1),"/",REPT(" ",20)),41,20)),VALUE(LEFT(SUBSTITUTE(LEFT($O947,FIND(" ",$O947&amp;" ")-1),"/",REPT(" ",20)),20)),VALUE(MID(SUBSTITUTE(LEFT($O947,FIND(" ",$O947&amp;" ")-1),"/",REPT(" ",20)),21,20)))),0)&gt;$W947,"Late","Same day"))</f>
        <v/>
      </c>
      <c r="AF947" s="26" t="str">
        <f aca="false">IF($A947="","",IFERROR(INDEX(Validation!$C$193:$C$217,MATCH($A947,Validation!$A$193:$A$217,0)),IF(COUNTIF(Validation!$U$19:$U$178,$Z947)&gt;0,$Z947,IF(COUNTIF(Validation!$S$19:$S$178,$AI947)=1,INDEX(Validation!$U$19:$U$178,MATCH($AI947,Validation!$S$19:$S$178,0)),$Z947))))</f>
        <v/>
      </c>
      <c r="AG947" s="27" t="str">
        <f aca="false">IF(COUNTA($A947:$U947)=0,"",IF($A947="","No name",IF($F947="","No date",IF($W947=0,"Date ilegible",IF(NOT(ISNUMBER($N947)),"Hours no numéricas",IF($AA947="NO MATCH","Person no identificada","OK"))))))</f>
        <v/>
      </c>
      <c r="AH947" s="27" t="str">
        <f aca="false">IF($W947=0,"No date",IF($W947&lt;Validation!$B$3,"Before period",IF($W947&gt;Validation!$C$3,"After period","In period")))</f>
        <v>No date</v>
      </c>
      <c r="AI947" s="26" t="str">
        <f aca="false">IF($Y947="","",TRIM(RIGHT(SUBSTITUTE($Y947," ",REPT(" ",50)),50)))</f>
        <v/>
      </c>
      <c r="AJ947" s="27" t="str">
        <f aca="false">IF($A947="","",IF(NOT(ISERROR(MATCH($A947,Validation!$A$193:$A$217,0))),"Manual mapping",IF(COUNTIF(Validation!$U$19:$U$178,$Z947)&gt;0,"Direct",IF(COUNTIF(Validation!$S$19:$S$178,$AI947)=1,"By surname","Unresolved"))))</f>
        <v/>
      </c>
      <c r="AK947" s="28" t="str">
        <f aca="false">IF($L947="","",IF(MATCH($L947,$L$2:$L$3000,0)&lt;&gt;ROW()-1,"",COUNT($AK$1:$AK946)+1))</f>
        <v/>
      </c>
      <c r="AL947" s="28" t="str">
        <f aca="false">IF($G947="","",IF(MATCH($G947,$G$2:$G$3000,0)&lt;&gt;ROW()-1,"",COUNT($AL$1:$AL946)+1))</f>
        <v/>
      </c>
      <c r="AM947" s="28" t="str">
        <f aca="false">IF($H947="","",IF(MATCH($H947,$H$2:$H$3000,0)&lt;&gt;ROW()-1,"",COUNT($AM$1:$AM946)+1))</f>
        <v/>
      </c>
      <c r="AN947" s="28" t="str">
        <f aca="false">IF($I947="","",IF(MATCH($I947,$I$2:$I$3000,0)&lt;&gt;ROW()-1,"",COUNT($AN$1:$AN946)+1))</f>
        <v/>
      </c>
      <c r="AO947" s="28" t="str">
        <f aca="false">IF($Q947="","",IF(MATCH($Q947,$Q$2:$Q$3000,0)&lt;&gt;ROW()-1,"",COUNT($AO$1:$AO946)+1))</f>
        <v/>
      </c>
    </row>
    <row r="948" customFormat="false" ht="12.75" hidden="false" customHeight="true" outlineLevel="0" collapsed="false">
      <c r="W948" s="24" t="n">
        <f aca="false">IF($F948="",0,IFERROR(IF(ISNUMBER($F948),INT($F948),DATE(VALUE(MID(SUBSTITUTE(LEFT($F948,FIND(" ",$F948&amp;" ")-1),"/",REPT(" ",20)),41,20)),VALUE(LEFT(SUBSTITUTE(LEFT($F948,FIND(" ",$F948&amp;" ")-1),"/",REPT(" ",20)),20)),VALUE(MID(SUBSTITUTE(LEFT($F948,FIND(" ",$F948&amp;" ")-1),"/",REPT(" ",20)),21,20)))),0))</f>
        <v>0</v>
      </c>
      <c r="X948" s="25" t="str">
        <f aca="false">IF(ISNUMBER($N948),$N948*Validation!$B$5,"")</f>
        <v/>
      </c>
      <c r="Y948" s="26" t="str">
        <f aca="false">IF($A948="","",SUBSTITUTE(SUBSTITUTE(SUBSTITUTE(SUBSTITUTE(SUBSTITUTE(SUBSTITUTE(SUBSTITUTE(UPPER(TRIM($A948)),"Á","A"),"É","E"),"Í","I"),"Ó","O"),"Ú","U"),"Ñ","N"),"Ü","U"))</f>
        <v/>
      </c>
      <c r="Z948" s="26" t="str">
        <f aca="false">IF($Y948="","",LEFT($Y948,1)&amp;" "&amp;TRIM(RIGHT(SUBSTITUTE($Y948," ",REPT(" ",50)),50)))</f>
        <v/>
      </c>
      <c r="AA948" s="27" t="str">
        <f aca="false">IF($AF948="","",IF(COUNTIF(Validation!$U$19:$U$178,$AF948)&gt;0,"OK","NO MATCH"))</f>
        <v/>
      </c>
      <c r="AB948" s="27" t="str">
        <f aca="false">IF($W948=0,"",IF(AND($W948&gt;=Validation!$B$3,$W948&lt;=Validation!$C$3),"Yes","No"))</f>
        <v/>
      </c>
      <c r="AC948" s="26" t="str">
        <f aca="false">IF($A948="","",$AF948&amp;"|"&amp;TEXT($W948,"yyyy-mm-dd")&amp;"|"&amp;$J948&amp;"|"&amp;$N948)</f>
        <v/>
      </c>
      <c r="AD948" s="27" t="str">
        <f aca="false">IF($AC948="","",IF(COUNTIF($AC$2:$AC$3000,$AC948)&gt;1,"REVIEW","OK"))</f>
        <v/>
      </c>
      <c r="AE948" s="27" t="str">
        <f aca="false">IF(OR($W948=0,$O948=""),"",IF(IFERROR(IF(ISNUMBER($O948),INT($O948),DATE(VALUE(MID(SUBSTITUTE(LEFT($O948,FIND(" ",$O948&amp;" ")-1),"/",REPT(" ",20)),41,20)),VALUE(LEFT(SUBSTITUTE(LEFT($O948,FIND(" ",$O948&amp;" ")-1),"/",REPT(" ",20)),20)),VALUE(MID(SUBSTITUTE(LEFT($O948,FIND(" ",$O948&amp;" ")-1),"/",REPT(" ",20)),21,20)))),0)&gt;$W948,"Late","Same day"))</f>
        <v/>
      </c>
      <c r="AF948" s="26" t="str">
        <f aca="false">IF($A948="","",IFERROR(INDEX(Validation!$C$193:$C$217,MATCH($A948,Validation!$A$193:$A$217,0)),IF(COUNTIF(Validation!$U$19:$U$178,$Z948)&gt;0,$Z948,IF(COUNTIF(Validation!$S$19:$S$178,$AI948)=1,INDEX(Validation!$U$19:$U$178,MATCH($AI948,Validation!$S$19:$S$178,0)),$Z948))))</f>
        <v/>
      </c>
      <c r="AG948" s="27" t="str">
        <f aca="false">IF(COUNTA($A948:$U948)=0,"",IF($A948="","No name",IF($F948="","No date",IF($W948=0,"Date ilegible",IF(NOT(ISNUMBER($N948)),"Hours no numéricas",IF($AA948="NO MATCH","Person no identificada","OK"))))))</f>
        <v/>
      </c>
      <c r="AH948" s="27" t="str">
        <f aca="false">IF($W948=0,"No date",IF($W948&lt;Validation!$B$3,"Before period",IF($W948&gt;Validation!$C$3,"After period","In period")))</f>
        <v>No date</v>
      </c>
      <c r="AI948" s="26" t="str">
        <f aca="false">IF($Y948="","",TRIM(RIGHT(SUBSTITUTE($Y948," ",REPT(" ",50)),50)))</f>
        <v/>
      </c>
      <c r="AJ948" s="27" t="str">
        <f aca="false">IF($A948="","",IF(NOT(ISERROR(MATCH($A948,Validation!$A$193:$A$217,0))),"Manual mapping",IF(COUNTIF(Validation!$U$19:$U$178,$Z948)&gt;0,"Direct",IF(COUNTIF(Validation!$S$19:$S$178,$AI948)=1,"By surname","Unresolved"))))</f>
        <v/>
      </c>
      <c r="AK948" s="28" t="str">
        <f aca="false">IF($L948="","",IF(MATCH($L948,$L$2:$L$3000,0)&lt;&gt;ROW()-1,"",COUNT($AK$1:$AK947)+1))</f>
        <v/>
      </c>
      <c r="AL948" s="28" t="str">
        <f aca="false">IF($G948="","",IF(MATCH($G948,$G$2:$G$3000,0)&lt;&gt;ROW()-1,"",COUNT($AL$1:$AL947)+1))</f>
        <v/>
      </c>
      <c r="AM948" s="28" t="str">
        <f aca="false">IF($H948="","",IF(MATCH($H948,$H$2:$H$3000,0)&lt;&gt;ROW()-1,"",COUNT($AM$1:$AM947)+1))</f>
        <v/>
      </c>
      <c r="AN948" s="28" t="str">
        <f aca="false">IF($I948="","",IF(MATCH($I948,$I$2:$I$3000,0)&lt;&gt;ROW()-1,"",COUNT($AN$1:$AN947)+1))</f>
        <v/>
      </c>
      <c r="AO948" s="28" t="str">
        <f aca="false">IF($Q948="","",IF(MATCH($Q948,$Q$2:$Q$3000,0)&lt;&gt;ROW()-1,"",COUNT($AO$1:$AO947)+1))</f>
        <v/>
      </c>
    </row>
    <row r="949" customFormat="false" ht="12.75" hidden="false" customHeight="true" outlineLevel="0" collapsed="false">
      <c r="W949" s="24" t="n">
        <f aca="false">IF($F949="",0,IFERROR(IF(ISNUMBER($F949),INT($F949),DATE(VALUE(MID(SUBSTITUTE(LEFT($F949,FIND(" ",$F949&amp;" ")-1),"/",REPT(" ",20)),41,20)),VALUE(LEFT(SUBSTITUTE(LEFT($F949,FIND(" ",$F949&amp;" ")-1),"/",REPT(" ",20)),20)),VALUE(MID(SUBSTITUTE(LEFT($F949,FIND(" ",$F949&amp;" ")-1),"/",REPT(" ",20)),21,20)))),0))</f>
        <v>0</v>
      </c>
      <c r="X949" s="25" t="str">
        <f aca="false">IF(ISNUMBER($N949),$N949*Validation!$B$5,"")</f>
        <v/>
      </c>
      <c r="Y949" s="26" t="str">
        <f aca="false">IF($A949="","",SUBSTITUTE(SUBSTITUTE(SUBSTITUTE(SUBSTITUTE(SUBSTITUTE(SUBSTITUTE(SUBSTITUTE(UPPER(TRIM($A949)),"Á","A"),"É","E"),"Í","I"),"Ó","O"),"Ú","U"),"Ñ","N"),"Ü","U"))</f>
        <v/>
      </c>
      <c r="Z949" s="26" t="str">
        <f aca="false">IF($Y949="","",LEFT($Y949,1)&amp;" "&amp;TRIM(RIGHT(SUBSTITUTE($Y949," ",REPT(" ",50)),50)))</f>
        <v/>
      </c>
      <c r="AA949" s="27" t="str">
        <f aca="false">IF($AF949="","",IF(COUNTIF(Validation!$U$19:$U$178,$AF949)&gt;0,"OK","NO MATCH"))</f>
        <v/>
      </c>
      <c r="AB949" s="27" t="str">
        <f aca="false">IF($W949=0,"",IF(AND($W949&gt;=Validation!$B$3,$W949&lt;=Validation!$C$3),"Yes","No"))</f>
        <v/>
      </c>
      <c r="AC949" s="26" t="str">
        <f aca="false">IF($A949="","",$AF949&amp;"|"&amp;TEXT($W949,"yyyy-mm-dd")&amp;"|"&amp;$J949&amp;"|"&amp;$N949)</f>
        <v/>
      </c>
      <c r="AD949" s="27" t="str">
        <f aca="false">IF($AC949="","",IF(COUNTIF($AC$2:$AC$3000,$AC949)&gt;1,"REVIEW","OK"))</f>
        <v/>
      </c>
      <c r="AE949" s="27" t="str">
        <f aca="false">IF(OR($W949=0,$O949=""),"",IF(IFERROR(IF(ISNUMBER($O949),INT($O949),DATE(VALUE(MID(SUBSTITUTE(LEFT($O949,FIND(" ",$O949&amp;" ")-1),"/",REPT(" ",20)),41,20)),VALUE(LEFT(SUBSTITUTE(LEFT($O949,FIND(" ",$O949&amp;" ")-1),"/",REPT(" ",20)),20)),VALUE(MID(SUBSTITUTE(LEFT($O949,FIND(" ",$O949&amp;" ")-1),"/",REPT(" ",20)),21,20)))),0)&gt;$W949,"Late","Same day"))</f>
        <v/>
      </c>
      <c r="AF949" s="26" t="str">
        <f aca="false">IF($A949="","",IFERROR(INDEX(Validation!$C$193:$C$217,MATCH($A949,Validation!$A$193:$A$217,0)),IF(COUNTIF(Validation!$U$19:$U$178,$Z949)&gt;0,$Z949,IF(COUNTIF(Validation!$S$19:$S$178,$AI949)=1,INDEX(Validation!$U$19:$U$178,MATCH($AI949,Validation!$S$19:$S$178,0)),$Z949))))</f>
        <v/>
      </c>
      <c r="AG949" s="27" t="str">
        <f aca="false">IF(COUNTA($A949:$U949)=0,"",IF($A949="","No name",IF($F949="","No date",IF($W949=0,"Date ilegible",IF(NOT(ISNUMBER($N949)),"Hours no numéricas",IF($AA949="NO MATCH","Person no identificada","OK"))))))</f>
        <v/>
      </c>
      <c r="AH949" s="27" t="str">
        <f aca="false">IF($W949=0,"No date",IF($W949&lt;Validation!$B$3,"Before period",IF($W949&gt;Validation!$C$3,"After period","In period")))</f>
        <v>No date</v>
      </c>
      <c r="AI949" s="26" t="str">
        <f aca="false">IF($Y949="","",TRIM(RIGHT(SUBSTITUTE($Y949," ",REPT(" ",50)),50)))</f>
        <v/>
      </c>
      <c r="AJ949" s="27" t="str">
        <f aca="false">IF($A949="","",IF(NOT(ISERROR(MATCH($A949,Validation!$A$193:$A$217,0))),"Manual mapping",IF(COUNTIF(Validation!$U$19:$U$178,$Z949)&gt;0,"Direct",IF(COUNTIF(Validation!$S$19:$S$178,$AI949)=1,"By surname","Unresolved"))))</f>
        <v/>
      </c>
      <c r="AK949" s="28" t="str">
        <f aca="false">IF($L949="","",IF(MATCH($L949,$L$2:$L$3000,0)&lt;&gt;ROW()-1,"",COUNT($AK$1:$AK948)+1))</f>
        <v/>
      </c>
      <c r="AL949" s="28" t="str">
        <f aca="false">IF($G949="","",IF(MATCH($G949,$G$2:$G$3000,0)&lt;&gt;ROW()-1,"",COUNT($AL$1:$AL948)+1))</f>
        <v/>
      </c>
      <c r="AM949" s="28" t="str">
        <f aca="false">IF($H949="","",IF(MATCH($H949,$H$2:$H$3000,0)&lt;&gt;ROW()-1,"",COUNT($AM$1:$AM948)+1))</f>
        <v/>
      </c>
      <c r="AN949" s="28" t="str">
        <f aca="false">IF($I949="","",IF(MATCH($I949,$I$2:$I$3000,0)&lt;&gt;ROW()-1,"",COUNT($AN$1:$AN948)+1))</f>
        <v/>
      </c>
      <c r="AO949" s="28" t="str">
        <f aca="false">IF($Q949="","",IF(MATCH($Q949,$Q$2:$Q$3000,0)&lt;&gt;ROW()-1,"",COUNT($AO$1:$AO948)+1))</f>
        <v/>
      </c>
    </row>
    <row r="950" customFormat="false" ht="12.75" hidden="false" customHeight="true" outlineLevel="0" collapsed="false">
      <c r="W950" s="24" t="n">
        <f aca="false">IF($F950="",0,IFERROR(IF(ISNUMBER($F950),INT($F950),DATE(VALUE(MID(SUBSTITUTE(LEFT($F950,FIND(" ",$F950&amp;" ")-1),"/",REPT(" ",20)),41,20)),VALUE(LEFT(SUBSTITUTE(LEFT($F950,FIND(" ",$F950&amp;" ")-1),"/",REPT(" ",20)),20)),VALUE(MID(SUBSTITUTE(LEFT($F950,FIND(" ",$F950&amp;" ")-1),"/",REPT(" ",20)),21,20)))),0))</f>
        <v>0</v>
      </c>
      <c r="X950" s="25" t="str">
        <f aca="false">IF(ISNUMBER($N950),$N950*Validation!$B$5,"")</f>
        <v/>
      </c>
      <c r="Y950" s="26" t="str">
        <f aca="false">IF($A950="","",SUBSTITUTE(SUBSTITUTE(SUBSTITUTE(SUBSTITUTE(SUBSTITUTE(SUBSTITUTE(SUBSTITUTE(UPPER(TRIM($A950)),"Á","A"),"É","E"),"Í","I"),"Ó","O"),"Ú","U"),"Ñ","N"),"Ü","U"))</f>
        <v/>
      </c>
      <c r="Z950" s="26" t="str">
        <f aca="false">IF($Y950="","",LEFT($Y950,1)&amp;" "&amp;TRIM(RIGHT(SUBSTITUTE($Y950," ",REPT(" ",50)),50)))</f>
        <v/>
      </c>
      <c r="AA950" s="27" t="str">
        <f aca="false">IF($AF950="","",IF(COUNTIF(Validation!$U$19:$U$178,$AF950)&gt;0,"OK","NO MATCH"))</f>
        <v/>
      </c>
      <c r="AB950" s="27" t="str">
        <f aca="false">IF($W950=0,"",IF(AND($W950&gt;=Validation!$B$3,$W950&lt;=Validation!$C$3),"Yes","No"))</f>
        <v/>
      </c>
      <c r="AC950" s="26" t="str">
        <f aca="false">IF($A950="","",$AF950&amp;"|"&amp;TEXT($W950,"yyyy-mm-dd")&amp;"|"&amp;$J950&amp;"|"&amp;$N950)</f>
        <v/>
      </c>
      <c r="AD950" s="27" t="str">
        <f aca="false">IF($AC950="","",IF(COUNTIF($AC$2:$AC$3000,$AC950)&gt;1,"REVIEW","OK"))</f>
        <v/>
      </c>
      <c r="AE950" s="27" t="str">
        <f aca="false">IF(OR($W950=0,$O950=""),"",IF(IFERROR(IF(ISNUMBER($O950),INT($O950),DATE(VALUE(MID(SUBSTITUTE(LEFT($O950,FIND(" ",$O950&amp;" ")-1),"/",REPT(" ",20)),41,20)),VALUE(LEFT(SUBSTITUTE(LEFT($O950,FIND(" ",$O950&amp;" ")-1),"/",REPT(" ",20)),20)),VALUE(MID(SUBSTITUTE(LEFT($O950,FIND(" ",$O950&amp;" ")-1),"/",REPT(" ",20)),21,20)))),0)&gt;$W950,"Late","Same day"))</f>
        <v/>
      </c>
      <c r="AF950" s="26" t="str">
        <f aca="false">IF($A950="","",IFERROR(INDEX(Validation!$C$193:$C$217,MATCH($A950,Validation!$A$193:$A$217,0)),IF(COUNTIF(Validation!$U$19:$U$178,$Z950)&gt;0,$Z950,IF(COUNTIF(Validation!$S$19:$S$178,$AI950)=1,INDEX(Validation!$U$19:$U$178,MATCH($AI950,Validation!$S$19:$S$178,0)),$Z950))))</f>
        <v/>
      </c>
      <c r="AG950" s="27" t="str">
        <f aca="false">IF(COUNTA($A950:$U950)=0,"",IF($A950="","No name",IF($F950="","No date",IF($W950=0,"Date ilegible",IF(NOT(ISNUMBER($N950)),"Hours no numéricas",IF($AA950="NO MATCH","Person no identificada","OK"))))))</f>
        <v/>
      </c>
      <c r="AH950" s="27" t="str">
        <f aca="false">IF($W950=0,"No date",IF($W950&lt;Validation!$B$3,"Before period",IF($W950&gt;Validation!$C$3,"After period","In period")))</f>
        <v>No date</v>
      </c>
      <c r="AI950" s="26" t="str">
        <f aca="false">IF($Y950="","",TRIM(RIGHT(SUBSTITUTE($Y950," ",REPT(" ",50)),50)))</f>
        <v/>
      </c>
      <c r="AJ950" s="27" t="str">
        <f aca="false">IF($A950="","",IF(NOT(ISERROR(MATCH($A950,Validation!$A$193:$A$217,0))),"Manual mapping",IF(COUNTIF(Validation!$U$19:$U$178,$Z950)&gt;0,"Direct",IF(COUNTIF(Validation!$S$19:$S$178,$AI950)=1,"By surname","Unresolved"))))</f>
        <v/>
      </c>
      <c r="AK950" s="28" t="str">
        <f aca="false">IF($L950="","",IF(MATCH($L950,$L$2:$L$3000,0)&lt;&gt;ROW()-1,"",COUNT($AK$1:$AK949)+1))</f>
        <v/>
      </c>
      <c r="AL950" s="28" t="str">
        <f aca="false">IF($G950="","",IF(MATCH($G950,$G$2:$G$3000,0)&lt;&gt;ROW()-1,"",COUNT($AL$1:$AL949)+1))</f>
        <v/>
      </c>
      <c r="AM950" s="28" t="str">
        <f aca="false">IF($H950="","",IF(MATCH($H950,$H$2:$H$3000,0)&lt;&gt;ROW()-1,"",COUNT($AM$1:$AM949)+1))</f>
        <v/>
      </c>
      <c r="AN950" s="28" t="str">
        <f aca="false">IF($I950="","",IF(MATCH($I950,$I$2:$I$3000,0)&lt;&gt;ROW()-1,"",COUNT($AN$1:$AN949)+1))</f>
        <v/>
      </c>
      <c r="AO950" s="28" t="str">
        <f aca="false">IF($Q950="","",IF(MATCH($Q950,$Q$2:$Q$3000,0)&lt;&gt;ROW()-1,"",COUNT($AO$1:$AO949)+1))</f>
        <v/>
      </c>
    </row>
    <row r="951" customFormat="false" ht="12.75" hidden="false" customHeight="true" outlineLevel="0" collapsed="false">
      <c r="W951" s="24" t="n">
        <f aca="false">IF($F951="",0,IFERROR(IF(ISNUMBER($F951),INT($F951),DATE(VALUE(MID(SUBSTITUTE(LEFT($F951,FIND(" ",$F951&amp;" ")-1),"/",REPT(" ",20)),41,20)),VALUE(LEFT(SUBSTITUTE(LEFT($F951,FIND(" ",$F951&amp;" ")-1),"/",REPT(" ",20)),20)),VALUE(MID(SUBSTITUTE(LEFT($F951,FIND(" ",$F951&amp;" ")-1),"/",REPT(" ",20)),21,20)))),0))</f>
        <v>0</v>
      </c>
      <c r="X951" s="25" t="str">
        <f aca="false">IF(ISNUMBER($N951),$N951*Validation!$B$5,"")</f>
        <v/>
      </c>
      <c r="Y951" s="26" t="str">
        <f aca="false">IF($A951="","",SUBSTITUTE(SUBSTITUTE(SUBSTITUTE(SUBSTITUTE(SUBSTITUTE(SUBSTITUTE(SUBSTITUTE(UPPER(TRIM($A951)),"Á","A"),"É","E"),"Í","I"),"Ó","O"),"Ú","U"),"Ñ","N"),"Ü","U"))</f>
        <v/>
      </c>
      <c r="Z951" s="26" t="str">
        <f aca="false">IF($Y951="","",LEFT($Y951,1)&amp;" "&amp;TRIM(RIGHT(SUBSTITUTE($Y951," ",REPT(" ",50)),50)))</f>
        <v/>
      </c>
      <c r="AA951" s="27" t="str">
        <f aca="false">IF($AF951="","",IF(COUNTIF(Validation!$U$19:$U$178,$AF951)&gt;0,"OK","NO MATCH"))</f>
        <v/>
      </c>
      <c r="AB951" s="27" t="str">
        <f aca="false">IF($W951=0,"",IF(AND($W951&gt;=Validation!$B$3,$W951&lt;=Validation!$C$3),"Yes","No"))</f>
        <v/>
      </c>
      <c r="AC951" s="26" t="str">
        <f aca="false">IF($A951="","",$AF951&amp;"|"&amp;TEXT($W951,"yyyy-mm-dd")&amp;"|"&amp;$J951&amp;"|"&amp;$N951)</f>
        <v/>
      </c>
      <c r="AD951" s="27" t="str">
        <f aca="false">IF($AC951="","",IF(COUNTIF($AC$2:$AC$3000,$AC951)&gt;1,"REVIEW","OK"))</f>
        <v/>
      </c>
      <c r="AE951" s="27" t="str">
        <f aca="false">IF(OR($W951=0,$O951=""),"",IF(IFERROR(IF(ISNUMBER($O951),INT($O951),DATE(VALUE(MID(SUBSTITUTE(LEFT($O951,FIND(" ",$O951&amp;" ")-1),"/",REPT(" ",20)),41,20)),VALUE(LEFT(SUBSTITUTE(LEFT($O951,FIND(" ",$O951&amp;" ")-1),"/",REPT(" ",20)),20)),VALUE(MID(SUBSTITUTE(LEFT($O951,FIND(" ",$O951&amp;" ")-1),"/",REPT(" ",20)),21,20)))),0)&gt;$W951,"Late","Same day"))</f>
        <v/>
      </c>
      <c r="AF951" s="26" t="str">
        <f aca="false">IF($A951="","",IFERROR(INDEX(Validation!$C$193:$C$217,MATCH($A951,Validation!$A$193:$A$217,0)),IF(COUNTIF(Validation!$U$19:$U$178,$Z951)&gt;0,$Z951,IF(COUNTIF(Validation!$S$19:$S$178,$AI951)=1,INDEX(Validation!$U$19:$U$178,MATCH($AI951,Validation!$S$19:$S$178,0)),$Z951))))</f>
        <v/>
      </c>
      <c r="AG951" s="27" t="str">
        <f aca="false">IF(COUNTA($A951:$U951)=0,"",IF($A951="","No name",IF($F951="","No date",IF($W951=0,"Date ilegible",IF(NOT(ISNUMBER($N951)),"Hours no numéricas",IF($AA951="NO MATCH","Person no identificada","OK"))))))</f>
        <v/>
      </c>
      <c r="AH951" s="27" t="str">
        <f aca="false">IF($W951=0,"No date",IF($W951&lt;Validation!$B$3,"Before period",IF($W951&gt;Validation!$C$3,"After period","In period")))</f>
        <v>No date</v>
      </c>
      <c r="AI951" s="26" t="str">
        <f aca="false">IF($Y951="","",TRIM(RIGHT(SUBSTITUTE($Y951," ",REPT(" ",50)),50)))</f>
        <v/>
      </c>
      <c r="AJ951" s="27" t="str">
        <f aca="false">IF($A951="","",IF(NOT(ISERROR(MATCH($A951,Validation!$A$193:$A$217,0))),"Manual mapping",IF(COUNTIF(Validation!$U$19:$U$178,$Z951)&gt;0,"Direct",IF(COUNTIF(Validation!$S$19:$S$178,$AI951)=1,"By surname","Unresolved"))))</f>
        <v/>
      </c>
      <c r="AK951" s="28" t="str">
        <f aca="false">IF($L951="","",IF(MATCH($L951,$L$2:$L$3000,0)&lt;&gt;ROW()-1,"",COUNT($AK$1:$AK950)+1))</f>
        <v/>
      </c>
      <c r="AL951" s="28" t="str">
        <f aca="false">IF($G951="","",IF(MATCH($G951,$G$2:$G$3000,0)&lt;&gt;ROW()-1,"",COUNT($AL$1:$AL950)+1))</f>
        <v/>
      </c>
      <c r="AM951" s="28" t="str">
        <f aca="false">IF($H951="","",IF(MATCH($H951,$H$2:$H$3000,0)&lt;&gt;ROW()-1,"",COUNT($AM$1:$AM950)+1))</f>
        <v/>
      </c>
      <c r="AN951" s="28" t="str">
        <f aca="false">IF($I951="","",IF(MATCH($I951,$I$2:$I$3000,0)&lt;&gt;ROW()-1,"",COUNT($AN$1:$AN950)+1))</f>
        <v/>
      </c>
      <c r="AO951" s="28" t="str">
        <f aca="false">IF($Q951="","",IF(MATCH($Q951,$Q$2:$Q$3000,0)&lt;&gt;ROW()-1,"",COUNT($AO$1:$AO950)+1))</f>
        <v/>
      </c>
    </row>
    <row r="952" customFormat="false" ht="12.75" hidden="false" customHeight="true" outlineLevel="0" collapsed="false">
      <c r="W952" s="24" t="n">
        <f aca="false">IF($F952="",0,IFERROR(IF(ISNUMBER($F952),INT($F952),DATE(VALUE(MID(SUBSTITUTE(LEFT($F952,FIND(" ",$F952&amp;" ")-1),"/",REPT(" ",20)),41,20)),VALUE(LEFT(SUBSTITUTE(LEFT($F952,FIND(" ",$F952&amp;" ")-1),"/",REPT(" ",20)),20)),VALUE(MID(SUBSTITUTE(LEFT($F952,FIND(" ",$F952&amp;" ")-1),"/",REPT(" ",20)),21,20)))),0))</f>
        <v>0</v>
      </c>
      <c r="X952" s="25" t="str">
        <f aca="false">IF(ISNUMBER($N952),$N952*Validation!$B$5,"")</f>
        <v/>
      </c>
      <c r="Y952" s="26" t="str">
        <f aca="false">IF($A952="","",SUBSTITUTE(SUBSTITUTE(SUBSTITUTE(SUBSTITUTE(SUBSTITUTE(SUBSTITUTE(SUBSTITUTE(UPPER(TRIM($A952)),"Á","A"),"É","E"),"Í","I"),"Ó","O"),"Ú","U"),"Ñ","N"),"Ü","U"))</f>
        <v/>
      </c>
      <c r="Z952" s="26" t="str">
        <f aca="false">IF($Y952="","",LEFT($Y952,1)&amp;" "&amp;TRIM(RIGHT(SUBSTITUTE($Y952," ",REPT(" ",50)),50)))</f>
        <v/>
      </c>
      <c r="AA952" s="27" t="str">
        <f aca="false">IF($AF952="","",IF(COUNTIF(Validation!$U$19:$U$178,$AF952)&gt;0,"OK","NO MATCH"))</f>
        <v/>
      </c>
      <c r="AB952" s="27" t="str">
        <f aca="false">IF($W952=0,"",IF(AND($W952&gt;=Validation!$B$3,$W952&lt;=Validation!$C$3),"Yes","No"))</f>
        <v/>
      </c>
      <c r="AC952" s="26" t="str">
        <f aca="false">IF($A952="","",$AF952&amp;"|"&amp;TEXT($W952,"yyyy-mm-dd")&amp;"|"&amp;$J952&amp;"|"&amp;$N952)</f>
        <v/>
      </c>
      <c r="AD952" s="27" t="str">
        <f aca="false">IF($AC952="","",IF(COUNTIF($AC$2:$AC$3000,$AC952)&gt;1,"REVIEW","OK"))</f>
        <v/>
      </c>
      <c r="AE952" s="27" t="str">
        <f aca="false">IF(OR($W952=0,$O952=""),"",IF(IFERROR(IF(ISNUMBER($O952),INT($O952),DATE(VALUE(MID(SUBSTITUTE(LEFT($O952,FIND(" ",$O952&amp;" ")-1),"/",REPT(" ",20)),41,20)),VALUE(LEFT(SUBSTITUTE(LEFT($O952,FIND(" ",$O952&amp;" ")-1),"/",REPT(" ",20)),20)),VALUE(MID(SUBSTITUTE(LEFT($O952,FIND(" ",$O952&amp;" ")-1),"/",REPT(" ",20)),21,20)))),0)&gt;$W952,"Late","Same day"))</f>
        <v/>
      </c>
      <c r="AF952" s="26" t="str">
        <f aca="false">IF($A952="","",IFERROR(INDEX(Validation!$C$193:$C$217,MATCH($A952,Validation!$A$193:$A$217,0)),IF(COUNTIF(Validation!$U$19:$U$178,$Z952)&gt;0,$Z952,IF(COUNTIF(Validation!$S$19:$S$178,$AI952)=1,INDEX(Validation!$U$19:$U$178,MATCH($AI952,Validation!$S$19:$S$178,0)),$Z952))))</f>
        <v/>
      </c>
      <c r="AG952" s="27" t="str">
        <f aca="false">IF(COUNTA($A952:$U952)=0,"",IF($A952="","No name",IF($F952="","No date",IF($W952=0,"Date ilegible",IF(NOT(ISNUMBER($N952)),"Hours no numéricas",IF($AA952="NO MATCH","Person no identificada","OK"))))))</f>
        <v/>
      </c>
      <c r="AH952" s="27" t="str">
        <f aca="false">IF($W952=0,"No date",IF($W952&lt;Validation!$B$3,"Before period",IF($W952&gt;Validation!$C$3,"After period","In period")))</f>
        <v>No date</v>
      </c>
      <c r="AI952" s="26" t="str">
        <f aca="false">IF($Y952="","",TRIM(RIGHT(SUBSTITUTE($Y952," ",REPT(" ",50)),50)))</f>
        <v/>
      </c>
      <c r="AJ952" s="27" t="str">
        <f aca="false">IF($A952="","",IF(NOT(ISERROR(MATCH($A952,Validation!$A$193:$A$217,0))),"Manual mapping",IF(COUNTIF(Validation!$U$19:$U$178,$Z952)&gt;0,"Direct",IF(COUNTIF(Validation!$S$19:$S$178,$AI952)=1,"By surname","Unresolved"))))</f>
        <v/>
      </c>
      <c r="AK952" s="28" t="str">
        <f aca="false">IF($L952="","",IF(MATCH($L952,$L$2:$L$3000,0)&lt;&gt;ROW()-1,"",COUNT($AK$1:$AK951)+1))</f>
        <v/>
      </c>
      <c r="AL952" s="28" t="str">
        <f aca="false">IF($G952="","",IF(MATCH($G952,$G$2:$G$3000,0)&lt;&gt;ROW()-1,"",COUNT($AL$1:$AL951)+1))</f>
        <v/>
      </c>
      <c r="AM952" s="28" t="str">
        <f aca="false">IF($H952="","",IF(MATCH($H952,$H$2:$H$3000,0)&lt;&gt;ROW()-1,"",COUNT($AM$1:$AM951)+1))</f>
        <v/>
      </c>
      <c r="AN952" s="28" t="str">
        <f aca="false">IF($I952="","",IF(MATCH($I952,$I$2:$I$3000,0)&lt;&gt;ROW()-1,"",COUNT($AN$1:$AN951)+1))</f>
        <v/>
      </c>
      <c r="AO952" s="28" t="str">
        <f aca="false">IF($Q952="","",IF(MATCH($Q952,$Q$2:$Q$3000,0)&lt;&gt;ROW()-1,"",COUNT($AO$1:$AO951)+1))</f>
        <v/>
      </c>
    </row>
    <row r="953" customFormat="false" ht="12.75" hidden="false" customHeight="true" outlineLevel="0" collapsed="false">
      <c r="W953" s="24" t="n">
        <f aca="false">IF($F953="",0,IFERROR(IF(ISNUMBER($F953),INT($F953),DATE(VALUE(MID(SUBSTITUTE(LEFT($F953,FIND(" ",$F953&amp;" ")-1),"/",REPT(" ",20)),41,20)),VALUE(LEFT(SUBSTITUTE(LEFT($F953,FIND(" ",$F953&amp;" ")-1),"/",REPT(" ",20)),20)),VALUE(MID(SUBSTITUTE(LEFT($F953,FIND(" ",$F953&amp;" ")-1),"/",REPT(" ",20)),21,20)))),0))</f>
        <v>0</v>
      </c>
      <c r="X953" s="25" t="str">
        <f aca="false">IF(ISNUMBER($N953),$N953*Validation!$B$5,"")</f>
        <v/>
      </c>
      <c r="Y953" s="26" t="str">
        <f aca="false">IF($A953="","",SUBSTITUTE(SUBSTITUTE(SUBSTITUTE(SUBSTITUTE(SUBSTITUTE(SUBSTITUTE(SUBSTITUTE(UPPER(TRIM($A953)),"Á","A"),"É","E"),"Í","I"),"Ó","O"),"Ú","U"),"Ñ","N"),"Ü","U"))</f>
        <v/>
      </c>
      <c r="Z953" s="26" t="str">
        <f aca="false">IF($Y953="","",LEFT($Y953,1)&amp;" "&amp;TRIM(RIGHT(SUBSTITUTE($Y953," ",REPT(" ",50)),50)))</f>
        <v/>
      </c>
      <c r="AA953" s="27" t="str">
        <f aca="false">IF($AF953="","",IF(COUNTIF(Validation!$U$19:$U$178,$AF953)&gt;0,"OK","NO MATCH"))</f>
        <v/>
      </c>
      <c r="AB953" s="27" t="str">
        <f aca="false">IF($W953=0,"",IF(AND($W953&gt;=Validation!$B$3,$W953&lt;=Validation!$C$3),"Yes","No"))</f>
        <v/>
      </c>
      <c r="AC953" s="26" t="str">
        <f aca="false">IF($A953="","",$AF953&amp;"|"&amp;TEXT($W953,"yyyy-mm-dd")&amp;"|"&amp;$J953&amp;"|"&amp;$N953)</f>
        <v/>
      </c>
      <c r="AD953" s="27" t="str">
        <f aca="false">IF($AC953="","",IF(COUNTIF($AC$2:$AC$3000,$AC953)&gt;1,"REVIEW","OK"))</f>
        <v/>
      </c>
      <c r="AE953" s="27" t="str">
        <f aca="false">IF(OR($W953=0,$O953=""),"",IF(IFERROR(IF(ISNUMBER($O953),INT($O953),DATE(VALUE(MID(SUBSTITUTE(LEFT($O953,FIND(" ",$O953&amp;" ")-1),"/",REPT(" ",20)),41,20)),VALUE(LEFT(SUBSTITUTE(LEFT($O953,FIND(" ",$O953&amp;" ")-1),"/",REPT(" ",20)),20)),VALUE(MID(SUBSTITUTE(LEFT($O953,FIND(" ",$O953&amp;" ")-1),"/",REPT(" ",20)),21,20)))),0)&gt;$W953,"Late","Same day"))</f>
        <v/>
      </c>
      <c r="AF953" s="26" t="str">
        <f aca="false">IF($A953="","",IFERROR(INDEX(Validation!$C$193:$C$217,MATCH($A953,Validation!$A$193:$A$217,0)),IF(COUNTIF(Validation!$U$19:$U$178,$Z953)&gt;0,$Z953,IF(COUNTIF(Validation!$S$19:$S$178,$AI953)=1,INDEX(Validation!$U$19:$U$178,MATCH($AI953,Validation!$S$19:$S$178,0)),$Z953))))</f>
        <v/>
      </c>
      <c r="AG953" s="27" t="str">
        <f aca="false">IF(COUNTA($A953:$U953)=0,"",IF($A953="","No name",IF($F953="","No date",IF($W953=0,"Date ilegible",IF(NOT(ISNUMBER($N953)),"Hours no numéricas",IF($AA953="NO MATCH","Person no identificada","OK"))))))</f>
        <v/>
      </c>
      <c r="AH953" s="27" t="str">
        <f aca="false">IF($W953=0,"No date",IF($W953&lt;Validation!$B$3,"Before period",IF($W953&gt;Validation!$C$3,"After period","In period")))</f>
        <v>No date</v>
      </c>
      <c r="AI953" s="26" t="str">
        <f aca="false">IF($Y953="","",TRIM(RIGHT(SUBSTITUTE($Y953," ",REPT(" ",50)),50)))</f>
        <v/>
      </c>
      <c r="AJ953" s="27" t="str">
        <f aca="false">IF($A953="","",IF(NOT(ISERROR(MATCH($A953,Validation!$A$193:$A$217,0))),"Manual mapping",IF(COUNTIF(Validation!$U$19:$U$178,$Z953)&gt;0,"Direct",IF(COUNTIF(Validation!$S$19:$S$178,$AI953)=1,"By surname","Unresolved"))))</f>
        <v/>
      </c>
      <c r="AK953" s="28" t="str">
        <f aca="false">IF($L953="","",IF(MATCH($L953,$L$2:$L$3000,0)&lt;&gt;ROW()-1,"",COUNT($AK$1:$AK952)+1))</f>
        <v/>
      </c>
      <c r="AL953" s="28" t="str">
        <f aca="false">IF($G953="","",IF(MATCH($G953,$G$2:$G$3000,0)&lt;&gt;ROW()-1,"",COUNT($AL$1:$AL952)+1))</f>
        <v/>
      </c>
      <c r="AM953" s="28" t="str">
        <f aca="false">IF($H953="","",IF(MATCH($H953,$H$2:$H$3000,0)&lt;&gt;ROW()-1,"",COUNT($AM$1:$AM952)+1))</f>
        <v/>
      </c>
      <c r="AN953" s="28" t="str">
        <f aca="false">IF($I953="","",IF(MATCH($I953,$I$2:$I$3000,0)&lt;&gt;ROW()-1,"",COUNT($AN$1:$AN952)+1))</f>
        <v/>
      </c>
      <c r="AO953" s="28" t="str">
        <f aca="false">IF($Q953="","",IF(MATCH($Q953,$Q$2:$Q$3000,0)&lt;&gt;ROW()-1,"",COUNT($AO$1:$AO952)+1))</f>
        <v/>
      </c>
    </row>
    <row r="954" customFormat="false" ht="12.75" hidden="false" customHeight="true" outlineLevel="0" collapsed="false">
      <c r="W954" s="24" t="n">
        <f aca="false">IF($F954="",0,IFERROR(IF(ISNUMBER($F954),INT($F954),DATE(VALUE(MID(SUBSTITUTE(LEFT($F954,FIND(" ",$F954&amp;" ")-1),"/",REPT(" ",20)),41,20)),VALUE(LEFT(SUBSTITUTE(LEFT($F954,FIND(" ",$F954&amp;" ")-1),"/",REPT(" ",20)),20)),VALUE(MID(SUBSTITUTE(LEFT($F954,FIND(" ",$F954&amp;" ")-1),"/",REPT(" ",20)),21,20)))),0))</f>
        <v>0</v>
      </c>
      <c r="X954" s="25" t="str">
        <f aca="false">IF(ISNUMBER($N954),$N954*Validation!$B$5,"")</f>
        <v/>
      </c>
      <c r="Y954" s="26" t="str">
        <f aca="false">IF($A954="","",SUBSTITUTE(SUBSTITUTE(SUBSTITUTE(SUBSTITUTE(SUBSTITUTE(SUBSTITUTE(SUBSTITUTE(UPPER(TRIM($A954)),"Á","A"),"É","E"),"Í","I"),"Ó","O"),"Ú","U"),"Ñ","N"),"Ü","U"))</f>
        <v/>
      </c>
      <c r="Z954" s="26" t="str">
        <f aca="false">IF($Y954="","",LEFT($Y954,1)&amp;" "&amp;TRIM(RIGHT(SUBSTITUTE($Y954," ",REPT(" ",50)),50)))</f>
        <v/>
      </c>
      <c r="AA954" s="27" t="str">
        <f aca="false">IF($AF954="","",IF(COUNTIF(Validation!$U$19:$U$178,$AF954)&gt;0,"OK","NO MATCH"))</f>
        <v/>
      </c>
      <c r="AB954" s="27" t="str">
        <f aca="false">IF($W954=0,"",IF(AND($W954&gt;=Validation!$B$3,$W954&lt;=Validation!$C$3),"Yes","No"))</f>
        <v/>
      </c>
      <c r="AC954" s="26" t="str">
        <f aca="false">IF($A954="","",$AF954&amp;"|"&amp;TEXT($W954,"yyyy-mm-dd")&amp;"|"&amp;$J954&amp;"|"&amp;$N954)</f>
        <v/>
      </c>
      <c r="AD954" s="27" t="str">
        <f aca="false">IF($AC954="","",IF(COUNTIF($AC$2:$AC$3000,$AC954)&gt;1,"REVIEW","OK"))</f>
        <v/>
      </c>
      <c r="AE954" s="27" t="str">
        <f aca="false">IF(OR($W954=0,$O954=""),"",IF(IFERROR(IF(ISNUMBER($O954),INT($O954),DATE(VALUE(MID(SUBSTITUTE(LEFT($O954,FIND(" ",$O954&amp;" ")-1),"/",REPT(" ",20)),41,20)),VALUE(LEFT(SUBSTITUTE(LEFT($O954,FIND(" ",$O954&amp;" ")-1),"/",REPT(" ",20)),20)),VALUE(MID(SUBSTITUTE(LEFT($O954,FIND(" ",$O954&amp;" ")-1),"/",REPT(" ",20)),21,20)))),0)&gt;$W954,"Late","Same day"))</f>
        <v/>
      </c>
      <c r="AF954" s="26" t="str">
        <f aca="false">IF($A954="","",IFERROR(INDEX(Validation!$C$193:$C$217,MATCH($A954,Validation!$A$193:$A$217,0)),IF(COUNTIF(Validation!$U$19:$U$178,$Z954)&gt;0,$Z954,IF(COUNTIF(Validation!$S$19:$S$178,$AI954)=1,INDEX(Validation!$U$19:$U$178,MATCH($AI954,Validation!$S$19:$S$178,0)),$Z954))))</f>
        <v/>
      </c>
      <c r="AG954" s="27" t="str">
        <f aca="false">IF(COUNTA($A954:$U954)=0,"",IF($A954="","No name",IF($F954="","No date",IF($W954=0,"Date ilegible",IF(NOT(ISNUMBER($N954)),"Hours no numéricas",IF($AA954="NO MATCH","Person no identificada","OK"))))))</f>
        <v/>
      </c>
      <c r="AH954" s="27" t="str">
        <f aca="false">IF($W954=0,"No date",IF($W954&lt;Validation!$B$3,"Before period",IF($W954&gt;Validation!$C$3,"After period","In period")))</f>
        <v>No date</v>
      </c>
      <c r="AI954" s="26" t="str">
        <f aca="false">IF($Y954="","",TRIM(RIGHT(SUBSTITUTE($Y954," ",REPT(" ",50)),50)))</f>
        <v/>
      </c>
      <c r="AJ954" s="27" t="str">
        <f aca="false">IF($A954="","",IF(NOT(ISERROR(MATCH($A954,Validation!$A$193:$A$217,0))),"Manual mapping",IF(COUNTIF(Validation!$U$19:$U$178,$Z954)&gt;0,"Direct",IF(COUNTIF(Validation!$S$19:$S$178,$AI954)=1,"By surname","Unresolved"))))</f>
        <v/>
      </c>
      <c r="AK954" s="28" t="str">
        <f aca="false">IF($L954="","",IF(MATCH($L954,$L$2:$L$3000,0)&lt;&gt;ROW()-1,"",COUNT($AK$1:$AK953)+1))</f>
        <v/>
      </c>
      <c r="AL954" s="28" t="str">
        <f aca="false">IF($G954="","",IF(MATCH($G954,$G$2:$G$3000,0)&lt;&gt;ROW()-1,"",COUNT($AL$1:$AL953)+1))</f>
        <v/>
      </c>
      <c r="AM954" s="28" t="str">
        <f aca="false">IF($H954="","",IF(MATCH($H954,$H$2:$H$3000,0)&lt;&gt;ROW()-1,"",COUNT($AM$1:$AM953)+1))</f>
        <v/>
      </c>
      <c r="AN954" s="28" t="str">
        <f aca="false">IF($I954="","",IF(MATCH($I954,$I$2:$I$3000,0)&lt;&gt;ROW()-1,"",COUNT($AN$1:$AN953)+1))</f>
        <v/>
      </c>
      <c r="AO954" s="28" t="str">
        <f aca="false">IF($Q954="","",IF(MATCH($Q954,$Q$2:$Q$3000,0)&lt;&gt;ROW()-1,"",COUNT($AO$1:$AO953)+1))</f>
        <v/>
      </c>
    </row>
    <row r="955" customFormat="false" ht="12.75" hidden="false" customHeight="true" outlineLevel="0" collapsed="false">
      <c r="W955" s="24" t="n">
        <f aca="false">IF($F955="",0,IFERROR(IF(ISNUMBER($F955),INT($F955),DATE(VALUE(MID(SUBSTITUTE(LEFT($F955,FIND(" ",$F955&amp;" ")-1),"/",REPT(" ",20)),41,20)),VALUE(LEFT(SUBSTITUTE(LEFT($F955,FIND(" ",$F955&amp;" ")-1),"/",REPT(" ",20)),20)),VALUE(MID(SUBSTITUTE(LEFT($F955,FIND(" ",$F955&amp;" ")-1),"/",REPT(" ",20)),21,20)))),0))</f>
        <v>0</v>
      </c>
      <c r="X955" s="25" t="str">
        <f aca="false">IF(ISNUMBER($N955),$N955*Validation!$B$5,"")</f>
        <v/>
      </c>
      <c r="Y955" s="26" t="str">
        <f aca="false">IF($A955="","",SUBSTITUTE(SUBSTITUTE(SUBSTITUTE(SUBSTITUTE(SUBSTITUTE(SUBSTITUTE(SUBSTITUTE(UPPER(TRIM($A955)),"Á","A"),"É","E"),"Í","I"),"Ó","O"),"Ú","U"),"Ñ","N"),"Ü","U"))</f>
        <v/>
      </c>
      <c r="Z955" s="26" t="str">
        <f aca="false">IF($Y955="","",LEFT($Y955,1)&amp;" "&amp;TRIM(RIGHT(SUBSTITUTE($Y955," ",REPT(" ",50)),50)))</f>
        <v/>
      </c>
      <c r="AA955" s="27" t="str">
        <f aca="false">IF($AF955="","",IF(COUNTIF(Validation!$U$19:$U$178,$AF955)&gt;0,"OK","NO MATCH"))</f>
        <v/>
      </c>
      <c r="AB955" s="27" t="str">
        <f aca="false">IF($W955=0,"",IF(AND($W955&gt;=Validation!$B$3,$W955&lt;=Validation!$C$3),"Yes","No"))</f>
        <v/>
      </c>
      <c r="AC955" s="26" t="str">
        <f aca="false">IF($A955="","",$AF955&amp;"|"&amp;TEXT($W955,"yyyy-mm-dd")&amp;"|"&amp;$J955&amp;"|"&amp;$N955)</f>
        <v/>
      </c>
      <c r="AD955" s="27" t="str">
        <f aca="false">IF($AC955="","",IF(COUNTIF($AC$2:$AC$3000,$AC955)&gt;1,"REVIEW","OK"))</f>
        <v/>
      </c>
      <c r="AE955" s="27" t="str">
        <f aca="false">IF(OR($W955=0,$O955=""),"",IF(IFERROR(IF(ISNUMBER($O955),INT($O955),DATE(VALUE(MID(SUBSTITUTE(LEFT($O955,FIND(" ",$O955&amp;" ")-1),"/",REPT(" ",20)),41,20)),VALUE(LEFT(SUBSTITUTE(LEFT($O955,FIND(" ",$O955&amp;" ")-1),"/",REPT(" ",20)),20)),VALUE(MID(SUBSTITUTE(LEFT($O955,FIND(" ",$O955&amp;" ")-1),"/",REPT(" ",20)),21,20)))),0)&gt;$W955,"Late","Same day"))</f>
        <v/>
      </c>
      <c r="AF955" s="26" t="str">
        <f aca="false">IF($A955="","",IFERROR(INDEX(Validation!$C$193:$C$217,MATCH($A955,Validation!$A$193:$A$217,0)),IF(COUNTIF(Validation!$U$19:$U$178,$Z955)&gt;0,$Z955,IF(COUNTIF(Validation!$S$19:$S$178,$AI955)=1,INDEX(Validation!$U$19:$U$178,MATCH($AI955,Validation!$S$19:$S$178,0)),$Z955))))</f>
        <v/>
      </c>
      <c r="AG955" s="27" t="str">
        <f aca="false">IF(COUNTA($A955:$U955)=0,"",IF($A955="","No name",IF($F955="","No date",IF($W955=0,"Date ilegible",IF(NOT(ISNUMBER($N955)),"Hours no numéricas",IF($AA955="NO MATCH","Person no identificada","OK"))))))</f>
        <v/>
      </c>
      <c r="AH955" s="27" t="str">
        <f aca="false">IF($W955=0,"No date",IF($W955&lt;Validation!$B$3,"Before period",IF($W955&gt;Validation!$C$3,"After period","In period")))</f>
        <v>No date</v>
      </c>
      <c r="AI955" s="26" t="str">
        <f aca="false">IF($Y955="","",TRIM(RIGHT(SUBSTITUTE($Y955," ",REPT(" ",50)),50)))</f>
        <v/>
      </c>
      <c r="AJ955" s="27" t="str">
        <f aca="false">IF($A955="","",IF(NOT(ISERROR(MATCH($A955,Validation!$A$193:$A$217,0))),"Manual mapping",IF(COUNTIF(Validation!$U$19:$U$178,$Z955)&gt;0,"Direct",IF(COUNTIF(Validation!$S$19:$S$178,$AI955)=1,"By surname","Unresolved"))))</f>
        <v/>
      </c>
      <c r="AK955" s="28" t="str">
        <f aca="false">IF($L955="","",IF(MATCH($L955,$L$2:$L$3000,0)&lt;&gt;ROW()-1,"",COUNT($AK$1:$AK954)+1))</f>
        <v/>
      </c>
      <c r="AL955" s="28" t="str">
        <f aca="false">IF($G955="","",IF(MATCH($G955,$G$2:$G$3000,0)&lt;&gt;ROW()-1,"",COUNT($AL$1:$AL954)+1))</f>
        <v/>
      </c>
      <c r="AM955" s="28" t="str">
        <f aca="false">IF($H955="","",IF(MATCH($H955,$H$2:$H$3000,0)&lt;&gt;ROW()-1,"",COUNT($AM$1:$AM954)+1))</f>
        <v/>
      </c>
      <c r="AN955" s="28" t="str">
        <f aca="false">IF($I955="","",IF(MATCH($I955,$I$2:$I$3000,0)&lt;&gt;ROW()-1,"",COUNT($AN$1:$AN954)+1))</f>
        <v/>
      </c>
      <c r="AO955" s="28" t="str">
        <f aca="false">IF($Q955="","",IF(MATCH($Q955,$Q$2:$Q$3000,0)&lt;&gt;ROW()-1,"",COUNT($AO$1:$AO954)+1))</f>
        <v/>
      </c>
    </row>
    <row r="956" customFormat="false" ht="12.75" hidden="false" customHeight="true" outlineLevel="0" collapsed="false">
      <c r="W956" s="24" t="n">
        <f aca="false">IF($F956="",0,IFERROR(IF(ISNUMBER($F956),INT($F956),DATE(VALUE(MID(SUBSTITUTE(LEFT($F956,FIND(" ",$F956&amp;" ")-1),"/",REPT(" ",20)),41,20)),VALUE(LEFT(SUBSTITUTE(LEFT($F956,FIND(" ",$F956&amp;" ")-1),"/",REPT(" ",20)),20)),VALUE(MID(SUBSTITUTE(LEFT($F956,FIND(" ",$F956&amp;" ")-1),"/",REPT(" ",20)),21,20)))),0))</f>
        <v>0</v>
      </c>
      <c r="X956" s="25" t="str">
        <f aca="false">IF(ISNUMBER($N956),$N956*Validation!$B$5,"")</f>
        <v/>
      </c>
      <c r="Y956" s="26" t="str">
        <f aca="false">IF($A956="","",SUBSTITUTE(SUBSTITUTE(SUBSTITUTE(SUBSTITUTE(SUBSTITUTE(SUBSTITUTE(SUBSTITUTE(UPPER(TRIM($A956)),"Á","A"),"É","E"),"Í","I"),"Ó","O"),"Ú","U"),"Ñ","N"),"Ü","U"))</f>
        <v/>
      </c>
      <c r="Z956" s="26" t="str">
        <f aca="false">IF($Y956="","",LEFT($Y956,1)&amp;" "&amp;TRIM(RIGHT(SUBSTITUTE($Y956," ",REPT(" ",50)),50)))</f>
        <v/>
      </c>
      <c r="AA956" s="27" t="str">
        <f aca="false">IF($AF956="","",IF(COUNTIF(Validation!$U$19:$U$178,$AF956)&gt;0,"OK","NO MATCH"))</f>
        <v/>
      </c>
      <c r="AB956" s="27" t="str">
        <f aca="false">IF($W956=0,"",IF(AND($W956&gt;=Validation!$B$3,$W956&lt;=Validation!$C$3),"Yes","No"))</f>
        <v/>
      </c>
      <c r="AC956" s="26" t="str">
        <f aca="false">IF($A956="","",$AF956&amp;"|"&amp;TEXT($W956,"yyyy-mm-dd")&amp;"|"&amp;$J956&amp;"|"&amp;$N956)</f>
        <v/>
      </c>
      <c r="AD956" s="27" t="str">
        <f aca="false">IF($AC956="","",IF(COUNTIF($AC$2:$AC$3000,$AC956)&gt;1,"REVIEW","OK"))</f>
        <v/>
      </c>
      <c r="AE956" s="27" t="str">
        <f aca="false">IF(OR($W956=0,$O956=""),"",IF(IFERROR(IF(ISNUMBER($O956),INT($O956),DATE(VALUE(MID(SUBSTITUTE(LEFT($O956,FIND(" ",$O956&amp;" ")-1),"/",REPT(" ",20)),41,20)),VALUE(LEFT(SUBSTITUTE(LEFT($O956,FIND(" ",$O956&amp;" ")-1),"/",REPT(" ",20)),20)),VALUE(MID(SUBSTITUTE(LEFT($O956,FIND(" ",$O956&amp;" ")-1),"/",REPT(" ",20)),21,20)))),0)&gt;$W956,"Late","Same day"))</f>
        <v/>
      </c>
      <c r="AF956" s="26" t="str">
        <f aca="false">IF($A956="","",IFERROR(INDEX(Validation!$C$193:$C$217,MATCH($A956,Validation!$A$193:$A$217,0)),IF(COUNTIF(Validation!$U$19:$U$178,$Z956)&gt;0,$Z956,IF(COUNTIF(Validation!$S$19:$S$178,$AI956)=1,INDEX(Validation!$U$19:$U$178,MATCH($AI956,Validation!$S$19:$S$178,0)),$Z956))))</f>
        <v/>
      </c>
      <c r="AG956" s="27" t="str">
        <f aca="false">IF(COUNTA($A956:$U956)=0,"",IF($A956="","No name",IF($F956="","No date",IF($W956=0,"Date ilegible",IF(NOT(ISNUMBER($N956)),"Hours no numéricas",IF($AA956="NO MATCH","Person no identificada","OK"))))))</f>
        <v/>
      </c>
      <c r="AH956" s="27" t="str">
        <f aca="false">IF($W956=0,"No date",IF($W956&lt;Validation!$B$3,"Before period",IF($W956&gt;Validation!$C$3,"After period","In period")))</f>
        <v>No date</v>
      </c>
      <c r="AI956" s="26" t="str">
        <f aca="false">IF($Y956="","",TRIM(RIGHT(SUBSTITUTE($Y956," ",REPT(" ",50)),50)))</f>
        <v/>
      </c>
      <c r="AJ956" s="27" t="str">
        <f aca="false">IF($A956="","",IF(NOT(ISERROR(MATCH($A956,Validation!$A$193:$A$217,0))),"Manual mapping",IF(COUNTIF(Validation!$U$19:$U$178,$Z956)&gt;0,"Direct",IF(COUNTIF(Validation!$S$19:$S$178,$AI956)=1,"By surname","Unresolved"))))</f>
        <v/>
      </c>
      <c r="AK956" s="28" t="str">
        <f aca="false">IF($L956="","",IF(MATCH($L956,$L$2:$L$3000,0)&lt;&gt;ROW()-1,"",COUNT($AK$1:$AK955)+1))</f>
        <v/>
      </c>
      <c r="AL956" s="28" t="str">
        <f aca="false">IF($G956="","",IF(MATCH($G956,$G$2:$G$3000,0)&lt;&gt;ROW()-1,"",COUNT($AL$1:$AL955)+1))</f>
        <v/>
      </c>
      <c r="AM956" s="28" t="str">
        <f aca="false">IF($H956="","",IF(MATCH($H956,$H$2:$H$3000,0)&lt;&gt;ROW()-1,"",COUNT($AM$1:$AM955)+1))</f>
        <v/>
      </c>
      <c r="AN956" s="28" t="str">
        <f aca="false">IF($I956="","",IF(MATCH($I956,$I$2:$I$3000,0)&lt;&gt;ROW()-1,"",COUNT($AN$1:$AN955)+1))</f>
        <v/>
      </c>
      <c r="AO956" s="28" t="str">
        <f aca="false">IF($Q956="","",IF(MATCH($Q956,$Q$2:$Q$3000,0)&lt;&gt;ROW()-1,"",COUNT($AO$1:$AO955)+1))</f>
        <v/>
      </c>
    </row>
    <row r="957" customFormat="false" ht="12.75" hidden="false" customHeight="true" outlineLevel="0" collapsed="false">
      <c r="W957" s="24" t="n">
        <f aca="false">IF($F957="",0,IFERROR(IF(ISNUMBER($F957),INT($F957),DATE(VALUE(MID(SUBSTITUTE(LEFT($F957,FIND(" ",$F957&amp;" ")-1),"/",REPT(" ",20)),41,20)),VALUE(LEFT(SUBSTITUTE(LEFT($F957,FIND(" ",$F957&amp;" ")-1),"/",REPT(" ",20)),20)),VALUE(MID(SUBSTITUTE(LEFT($F957,FIND(" ",$F957&amp;" ")-1),"/",REPT(" ",20)),21,20)))),0))</f>
        <v>0</v>
      </c>
      <c r="X957" s="25" t="str">
        <f aca="false">IF(ISNUMBER($N957),$N957*Validation!$B$5,"")</f>
        <v/>
      </c>
      <c r="Y957" s="26" t="str">
        <f aca="false">IF($A957="","",SUBSTITUTE(SUBSTITUTE(SUBSTITUTE(SUBSTITUTE(SUBSTITUTE(SUBSTITUTE(SUBSTITUTE(UPPER(TRIM($A957)),"Á","A"),"É","E"),"Í","I"),"Ó","O"),"Ú","U"),"Ñ","N"),"Ü","U"))</f>
        <v/>
      </c>
      <c r="Z957" s="26" t="str">
        <f aca="false">IF($Y957="","",LEFT($Y957,1)&amp;" "&amp;TRIM(RIGHT(SUBSTITUTE($Y957," ",REPT(" ",50)),50)))</f>
        <v/>
      </c>
      <c r="AA957" s="27" t="str">
        <f aca="false">IF($AF957="","",IF(COUNTIF(Validation!$U$19:$U$178,$AF957)&gt;0,"OK","NO MATCH"))</f>
        <v/>
      </c>
      <c r="AB957" s="27" t="str">
        <f aca="false">IF($W957=0,"",IF(AND($W957&gt;=Validation!$B$3,$W957&lt;=Validation!$C$3),"Yes","No"))</f>
        <v/>
      </c>
      <c r="AC957" s="26" t="str">
        <f aca="false">IF($A957="","",$AF957&amp;"|"&amp;TEXT($W957,"yyyy-mm-dd")&amp;"|"&amp;$J957&amp;"|"&amp;$N957)</f>
        <v/>
      </c>
      <c r="AD957" s="27" t="str">
        <f aca="false">IF($AC957="","",IF(COUNTIF($AC$2:$AC$3000,$AC957)&gt;1,"REVIEW","OK"))</f>
        <v/>
      </c>
      <c r="AE957" s="27" t="str">
        <f aca="false">IF(OR($W957=0,$O957=""),"",IF(IFERROR(IF(ISNUMBER($O957),INT($O957),DATE(VALUE(MID(SUBSTITUTE(LEFT($O957,FIND(" ",$O957&amp;" ")-1),"/",REPT(" ",20)),41,20)),VALUE(LEFT(SUBSTITUTE(LEFT($O957,FIND(" ",$O957&amp;" ")-1),"/",REPT(" ",20)),20)),VALUE(MID(SUBSTITUTE(LEFT($O957,FIND(" ",$O957&amp;" ")-1),"/",REPT(" ",20)),21,20)))),0)&gt;$W957,"Late","Same day"))</f>
        <v/>
      </c>
      <c r="AF957" s="26" t="str">
        <f aca="false">IF($A957="","",IFERROR(INDEX(Validation!$C$193:$C$217,MATCH($A957,Validation!$A$193:$A$217,0)),IF(COUNTIF(Validation!$U$19:$U$178,$Z957)&gt;0,$Z957,IF(COUNTIF(Validation!$S$19:$S$178,$AI957)=1,INDEX(Validation!$U$19:$U$178,MATCH($AI957,Validation!$S$19:$S$178,0)),$Z957))))</f>
        <v/>
      </c>
      <c r="AG957" s="27" t="str">
        <f aca="false">IF(COUNTA($A957:$U957)=0,"",IF($A957="","No name",IF($F957="","No date",IF($W957=0,"Date ilegible",IF(NOT(ISNUMBER($N957)),"Hours no numéricas",IF($AA957="NO MATCH","Person no identificada","OK"))))))</f>
        <v/>
      </c>
      <c r="AH957" s="27" t="str">
        <f aca="false">IF($W957=0,"No date",IF($W957&lt;Validation!$B$3,"Before period",IF($W957&gt;Validation!$C$3,"After period","In period")))</f>
        <v>No date</v>
      </c>
      <c r="AI957" s="26" t="str">
        <f aca="false">IF($Y957="","",TRIM(RIGHT(SUBSTITUTE($Y957," ",REPT(" ",50)),50)))</f>
        <v/>
      </c>
      <c r="AJ957" s="27" t="str">
        <f aca="false">IF($A957="","",IF(NOT(ISERROR(MATCH($A957,Validation!$A$193:$A$217,0))),"Manual mapping",IF(COUNTIF(Validation!$U$19:$U$178,$Z957)&gt;0,"Direct",IF(COUNTIF(Validation!$S$19:$S$178,$AI957)=1,"By surname","Unresolved"))))</f>
        <v/>
      </c>
      <c r="AK957" s="28" t="str">
        <f aca="false">IF($L957="","",IF(MATCH($L957,$L$2:$L$3000,0)&lt;&gt;ROW()-1,"",COUNT($AK$1:$AK956)+1))</f>
        <v/>
      </c>
      <c r="AL957" s="28" t="str">
        <f aca="false">IF($G957="","",IF(MATCH($G957,$G$2:$G$3000,0)&lt;&gt;ROW()-1,"",COUNT($AL$1:$AL956)+1))</f>
        <v/>
      </c>
      <c r="AM957" s="28" t="str">
        <f aca="false">IF($H957="","",IF(MATCH($H957,$H$2:$H$3000,0)&lt;&gt;ROW()-1,"",COUNT($AM$1:$AM956)+1))</f>
        <v/>
      </c>
      <c r="AN957" s="28" t="str">
        <f aca="false">IF($I957="","",IF(MATCH($I957,$I$2:$I$3000,0)&lt;&gt;ROW()-1,"",COUNT($AN$1:$AN956)+1))</f>
        <v/>
      </c>
      <c r="AO957" s="28" t="str">
        <f aca="false">IF($Q957="","",IF(MATCH($Q957,$Q$2:$Q$3000,0)&lt;&gt;ROW()-1,"",COUNT($AO$1:$AO956)+1))</f>
        <v/>
      </c>
    </row>
    <row r="958" customFormat="false" ht="12.75" hidden="false" customHeight="true" outlineLevel="0" collapsed="false">
      <c r="W958" s="24" t="n">
        <f aca="false">IF($F958="",0,IFERROR(IF(ISNUMBER($F958),INT($F958),DATE(VALUE(MID(SUBSTITUTE(LEFT($F958,FIND(" ",$F958&amp;" ")-1),"/",REPT(" ",20)),41,20)),VALUE(LEFT(SUBSTITUTE(LEFT($F958,FIND(" ",$F958&amp;" ")-1),"/",REPT(" ",20)),20)),VALUE(MID(SUBSTITUTE(LEFT($F958,FIND(" ",$F958&amp;" ")-1),"/",REPT(" ",20)),21,20)))),0))</f>
        <v>0</v>
      </c>
      <c r="X958" s="25" t="str">
        <f aca="false">IF(ISNUMBER($N958),$N958*Validation!$B$5,"")</f>
        <v/>
      </c>
      <c r="Y958" s="26" t="str">
        <f aca="false">IF($A958="","",SUBSTITUTE(SUBSTITUTE(SUBSTITUTE(SUBSTITUTE(SUBSTITUTE(SUBSTITUTE(SUBSTITUTE(UPPER(TRIM($A958)),"Á","A"),"É","E"),"Í","I"),"Ó","O"),"Ú","U"),"Ñ","N"),"Ü","U"))</f>
        <v/>
      </c>
      <c r="Z958" s="26" t="str">
        <f aca="false">IF($Y958="","",LEFT($Y958,1)&amp;" "&amp;TRIM(RIGHT(SUBSTITUTE($Y958," ",REPT(" ",50)),50)))</f>
        <v/>
      </c>
      <c r="AA958" s="27" t="str">
        <f aca="false">IF($AF958="","",IF(COUNTIF(Validation!$U$19:$U$178,$AF958)&gt;0,"OK","NO MATCH"))</f>
        <v/>
      </c>
      <c r="AB958" s="27" t="str">
        <f aca="false">IF($W958=0,"",IF(AND($W958&gt;=Validation!$B$3,$W958&lt;=Validation!$C$3),"Yes","No"))</f>
        <v/>
      </c>
      <c r="AC958" s="26" t="str">
        <f aca="false">IF($A958="","",$AF958&amp;"|"&amp;TEXT($W958,"yyyy-mm-dd")&amp;"|"&amp;$J958&amp;"|"&amp;$N958)</f>
        <v/>
      </c>
      <c r="AD958" s="27" t="str">
        <f aca="false">IF($AC958="","",IF(COUNTIF($AC$2:$AC$3000,$AC958)&gt;1,"REVIEW","OK"))</f>
        <v/>
      </c>
      <c r="AE958" s="27" t="str">
        <f aca="false">IF(OR($W958=0,$O958=""),"",IF(IFERROR(IF(ISNUMBER($O958),INT($O958),DATE(VALUE(MID(SUBSTITUTE(LEFT($O958,FIND(" ",$O958&amp;" ")-1),"/",REPT(" ",20)),41,20)),VALUE(LEFT(SUBSTITUTE(LEFT($O958,FIND(" ",$O958&amp;" ")-1),"/",REPT(" ",20)),20)),VALUE(MID(SUBSTITUTE(LEFT($O958,FIND(" ",$O958&amp;" ")-1),"/",REPT(" ",20)),21,20)))),0)&gt;$W958,"Late","Same day"))</f>
        <v/>
      </c>
      <c r="AF958" s="26" t="str">
        <f aca="false">IF($A958="","",IFERROR(INDEX(Validation!$C$193:$C$217,MATCH($A958,Validation!$A$193:$A$217,0)),IF(COUNTIF(Validation!$U$19:$U$178,$Z958)&gt;0,$Z958,IF(COUNTIF(Validation!$S$19:$S$178,$AI958)=1,INDEX(Validation!$U$19:$U$178,MATCH($AI958,Validation!$S$19:$S$178,0)),$Z958))))</f>
        <v/>
      </c>
      <c r="AG958" s="27" t="str">
        <f aca="false">IF(COUNTA($A958:$U958)=0,"",IF($A958="","No name",IF($F958="","No date",IF($W958=0,"Date ilegible",IF(NOT(ISNUMBER($N958)),"Hours no numéricas",IF($AA958="NO MATCH","Person no identificada","OK"))))))</f>
        <v/>
      </c>
      <c r="AH958" s="27" t="str">
        <f aca="false">IF($W958=0,"No date",IF($W958&lt;Validation!$B$3,"Before period",IF($W958&gt;Validation!$C$3,"After period","In period")))</f>
        <v>No date</v>
      </c>
      <c r="AI958" s="26" t="str">
        <f aca="false">IF($Y958="","",TRIM(RIGHT(SUBSTITUTE($Y958," ",REPT(" ",50)),50)))</f>
        <v/>
      </c>
      <c r="AJ958" s="27" t="str">
        <f aca="false">IF($A958="","",IF(NOT(ISERROR(MATCH($A958,Validation!$A$193:$A$217,0))),"Manual mapping",IF(COUNTIF(Validation!$U$19:$U$178,$Z958)&gt;0,"Direct",IF(COUNTIF(Validation!$S$19:$S$178,$AI958)=1,"By surname","Unresolved"))))</f>
        <v/>
      </c>
      <c r="AK958" s="28" t="str">
        <f aca="false">IF($L958="","",IF(MATCH($L958,$L$2:$L$3000,0)&lt;&gt;ROW()-1,"",COUNT($AK$1:$AK957)+1))</f>
        <v/>
      </c>
      <c r="AL958" s="28" t="str">
        <f aca="false">IF($G958="","",IF(MATCH($G958,$G$2:$G$3000,0)&lt;&gt;ROW()-1,"",COUNT($AL$1:$AL957)+1))</f>
        <v/>
      </c>
      <c r="AM958" s="28" t="str">
        <f aca="false">IF($H958="","",IF(MATCH($H958,$H$2:$H$3000,0)&lt;&gt;ROW()-1,"",COUNT($AM$1:$AM957)+1))</f>
        <v/>
      </c>
      <c r="AN958" s="28" t="str">
        <f aca="false">IF($I958="","",IF(MATCH($I958,$I$2:$I$3000,0)&lt;&gt;ROW()-1,"",COUNT($AN$1:$AN957)+1))</f>
        <v/>
      </c>
      <c r="AO958" s="28" t="str">
        <f aca="false">IF($Q958="","",IF(MATCH($Q958,$Q$2:$Q$3000,0)&lt;&gt;ROW()-1,"",COUNT($AO$1:$AO957)+1))</f>
        <v/>
      </c>
    </row>
    <row r="959" customFormat="false" ht="12.75" hidden="false" customHeight="true" outlineLevel="0" collapsed="false">
      <c r="W959" s="24" t="n">
        <f aca="false">IF($F959="",0,IFERROR(IF(ISNUMBER($F959),INT($F959),DATE(VALUE(MID(SUBSTITUTE(LEFT($F959,FIND(" ",$F959&amp;" ")-1),"/",REPT(" ",20)),41,20)),VALUE(LEFT(SUBSTITUTE(LEFT($F959,FIND(" ",$F959&amp;" ")-1),"/",REPT(" ",20)),20)),VALUE(MID(SUBSTITUTE(LEFT($F959,FIND(" ",$F959&amp;" ")-1),"/",REPT(" ",20)),21,20)))),0))</f>
        <v>0</v>
      </c>
      <c r="X959" s="25" t="str">
        <f aca="false">IF(ISNUMBER($N959),$N959*Validation!$B$5,"")</f>
        <v/>
      </c>
      <c r="Y959" s="26" t="str">
        <f aca="false">IF($A959="","",SUBSTITUTE(SUBSTITUTE(SUBSTITUTE(SUBSTITUTE(SUBSTITUTE(SUBSTITUTE(SUBSTITUTE(UPPER(TRIM($A959)),"Á","A"),"É","E"),"Í","I"),"Ó","O"),"Ú","U"),"Ñ","N"),"Ü","U"))</f>
        <v/>
      </c>
      <c r="Z959" s="26" t="str">
        <f aca="false">IF($Y959="","",LEFT($Y959,1)&amp;" "&amp;TRIM(RIGHT(SUBSTITUTE($Y959," ",REPT(" ",50)),50)))</f>
        <v/>
      </c>
      <c r="AA959" s="27" t="str">
        <f aca="false">IF($AF959="","",IF(COUNTIF(Validation!$U$19:$U$178,$AF959)&gt;0,"OK","NO MATCH"))</f>
        <v/>
      </c>
      <c r="AB959" s="27" t="str">
        <f aca="false">IF($W959=0,"",IF(AND($W959&gt;=Validation!$B$3,$W959&lt;=Validation!$C$3),"Yes","No"))</f>
        <v/>
      </c>
      <c r="AC959" s="26" t="str">
        <f aca="false">IF($A959="","",$AF959&amp;"|"&amp;TEXT($W959,"yyyy-mm-dd")&amp;"|"&amp;$J959&amp;"|"&amp;$N959)</f>
        <v/>
      </c>
      <c r="AD959" s="27" t="str">
        <f aca="false">IF($AC959="","",IF(COUNTIF($AC$2:$AC$3000,$AC959)&gt;1,"REVIEW","OK"))</f>
        <v/>
      </c>
      <c r="AE959" s="27" t="str">
        <f aca="false">IF(OR($W959=0,$O959=""),"",IF(IFERROR(IF(ISNUMBER($O959),INT($O959),DATE(VALUE(MID(SUBSTITUTE(LEFT($O959,FIND(" ",$O959&amp;" ")-1),"/",REPT(" ",20)),41,20)),VALUE(LEFT(SUBSTITUTE(LEFT($O959,FIND(" ",$O959&amp;" ")-1),"/",REPT(" ",20)),20)),VALUE(MID(SUBSTITUTE(LEFT($O959,FIND(" ",$O959&amp;" ")-1),"/",REPT(" ",20)),21,20)))),0)&gt;$W959,"Late","Same day"))</f>
        <v/>
      </c>
      <c r="AF959" s="26" t="str">
        <f aca="false">IF($A959="","",IFERROR(INDEX(Validation!$C$193:$C$217,MATCH($A959,Validation!$A$193:$A$217,0)),IF(COUNTIF(Validation!$U$19:$U$178,$Z959)&gt;0,$Z959,IF(COUNTIF(Validation!$S$19:$S$178,$AI959)=1,INDEX(Validation!$U$19:$U$178,MATCH($AI959,Validation!$S$19:$S$178,0)),$Z959))))</f>
        <v/>
      </c>
      <c r="AG959" s="27" t="str">
        <f aca="false">IF(COUNTA($A959:$U959)=0,"",IF($A959="","No name",IF($F959="","No date",IF($W959=0,"Date ilegible",IF(NOT(ISNUMBER($N959)),"Hours no numéricas",IF($AA959="NO MATCH","Person no identificada","OK"))))))</f>
        <v/>
      </c>
      <c r="AH959" s="27" t="str">
        <f aca="false">IF($W959=0,"No date",IF($W959&lt;Validation!$B$3,"Before period",IF($W959&gt;Validation!$C$3,"After period","In period")))</f>
        <v>No date</v>
      </c>
      <c r="AI959" s="26" t="str">
        <f aca="false">IF($Y959="","",TRIM(RIGHT(SUBSTITUTE($Y959," ",REPT(" ",50)),50)))</f>
        <v/>
      </c>
      <c r="AJ959" s="27" t="str">
        <f aca="false">IF($A959="","",IF(NOT(ISERROR(MATCH($A959,Validation!$A$193:$A$217,0))),"Manual mapping",IF(COUNTIF(Validation!$U$19:$U$178,$Z959)&gt;0,"Direct",IF(COUNTIF(Validation!$S$19:$S$178,$AI959)=1,"By surname","Unresolved"))))</f>
        <v/>
      </c>
      <c r="AK959" s="28" t="str">
        <f aca="false">IF($L959="","",IF(MATCH($L959,$L$2:$L$3000,0)&lt;&gt;ROW()-1,"",COUNT($AK$1:$AK958)+1))</f>
        <v/>
      </c>
      <c r="AL959" s="28" t="str">
        <f aca="false">IF($G959="","",IF(MATCH($G959,$G$2:$G$3000,0)&lt;&gt;ROW()-1,"",COUNT($AL$1:$AL958)+1))</f>
        <v/>
      </c>
      <c r="AM959" s="28" t="str">
        <f aca="false">IF($H959="","",IF(MATCH($H959,$H$2:$H$3000,0)&lt;&gt;ROW()-1,"",COUNT($AM$1:$AM958)+1))</f>
        <v/>
      </c>
      <c r="AN959" s="28" t="str">
        <f aca="false">IF($I959="","",IF(MATCH($I959,$I$2:$I$3000,0)&lt;&gt;ROW()-1,"",COUNT($AN$1:$AN958)+1))</f>
        <v/>
      </c>
      <c r="AO959" s="28" t="str">
        <f aca="false">IF($Q959="","",IF(MATCH($Q959,$Q$2:$Q$3000,0)&lt;&gt;ROW()-1,"",COUNT($AO$1:$AO958)+1))</f>
        <v/>
      </c>
    </row>
    <row r="960" customFormat="false" ht="12.75" hidden="false" customHeight="true" outlineLevel="0" collapsed="false">
      <c r="W960" s="24" t="n">
        <f aca="false">IF($F960="",0,IFERROR(IF(ISNUMBER($F960),INT($F960),DATE(VALUE(MID(SUBSTITUTE(LEFT($F960,FIND(" ",$F960&amp;" ")-1),"/",REPT(" ",20)),41,20)),VALUE(LEFT(SUBSTITUTE(LEFT($F960,FIND(" ",$F960&amp;" ")-1),"/",REPT(" ",20)),20)),VALUE(MID(SUBSTITUTE(LEFT($F960,FIND(" ",$F960&amp;" ")-1),"/",REPT(" ",20)),21,20)))),0))</f>
        <v>0</v>
      </c>
      <c r="X960" s="25" t="str">
        <f aca="false">IF(ISNUMBER($N960),$N960*Validation!$B$5,"")</f>
        <v/>
      </c>
      <c r="Y960" s="26" t="str">
        <f aca="false">IF($A960="","",SUBSTITUTE(SUBSTITUTE(SUBSTITUTE(SUBSTITUTE(SUBSTITUTE(SUBSTITUTE(SUBSTITUTE(UPPER(TRIM($A960)),"Á","A"),"É","E"),"Í","I"),"Ó","O"),"Ú","U"),"Ñ","N"),"Ü","U"))</f>
        <v/>
      </c>
      <c r="Z960" s="26" t="str">
        <f aca="false">IF($Y960="","",LEFT($Y960,1)&amp;" "&amp;TRIM(RIGHT(SUBSTITUTE($Y960," ",REPT(" ",50)),50)))</f>
        <v/>
      </c>
      <c r="AA960" s="27" t="str">
        <f aca="false">IF($AF960="","",IF(COUNTIF(Validation!$U$19:$U$178,$AF960)&gt;0,"OK","NO MATCH"))</f>
        <v/>
      </c>
      <c r="AB960" s="27" t="str">
        <f aca="false">IF($W960=0,"",IF(AND($W960&gt;=Validation!$B$3,$W960&lt;=Validation!$C$3),"Yes","No"))</f>
        <v/>
      </c>
      <c r="AC960" s="26" t="str">
        <f aca="false">IF($A960="","",$AF960&amp;"|"&amp;TEXT($W960,"yyyy-mm-dd")&amp;"|"&amp;$J960&amp;"|"&amp;$N960)</f>
        <v/>
      </c>
      <c r="AD960" s="27" t="str">
        <f aca="false">IF($AC960="","",IF(COUNTIF($AC$2:$AC$3000,$AC960)&gt;1,"REVIEW","OK"))</f>
        <v/>
      </c>
      <c r="AE960" s="27" t="str">
        <f aca="false">IF(OR($W960=0,$O960=""),"",IF(IFERROR(IF(ISNUMBER($O960),INT($O960),DATE(VALUE(MID(SUBSTITUTE(LEFT($O960,FIND(" ",$O960&amp;" ")-1),"/",REPT(" ",20)),41,20)),VALUE(LEFT(SUBSTITUTE(LEFT($O960,FIND(" ",$O960&amp;" ")-1),"/",REPT(" ",20)),20)),VALUE(MID(SUBSTITUTE(LEFT($O960,FIND(" ",$O960&amp;" ")-1),"/",REPT(" ",20)),21,20)))),0)&gt;$W960,"Late","Same day"))</f>
        <v/>
      </c>
      <c r="AF960" s="26" t="str">
        <f aca="false">IF($A960="","",IFERROR(INDEX(Validation!$C$193:$C$217,MATCH($A960,Validation!$A$193:$A$217,0)),IF(COUNTIF(Validation!$U$19:$U$178,$Z960)&gt;0,$Z960,IF(COUNTIF(Validation!$S$19:$S$178,$AI960)=1,INDEX(Validation!$U$19:$U$178,MATCH($AI960,Validation!$S$19:$S$178,0)),$Z960))))</f>
        <v/>
      </c>
      <c r="AG960" s="27" t="str">
        <f aca="false">IF(COUNTA($A960:$U960)=0,"",IF($A960="","No name",IF($F960="","No date",IF($W960=0,"Date ilegible",IF(NOT(ISNUMBER($N960)),"Hours no numéricas",IF($AA960="NO MATCH","Person no identificada","OK"))))))</f>
        <v/>
      </c>
      <c r="AH960" s="27" t="str">
        <f aca="false">IF($W960=0,"No date",IF($W960&lt;Validation!$B$3,"Before period",IF($W960&gt;Validation!$C$3,"After period","In period")))</f>
        <v>No date</v>
      </c>
      <c r="AI960" s="26" t="str">
        <f aca="false">IF($Y960="","",TRIM(RIGHT(SUBSTITUTE($Y960," ",REPT(" ",50)),50)))</f>
        <v/>
      </c>
      <c r="AJ960" s="27" t="str">
        <f aca="false">IF($A960="","",IF(NOT(ISERROR(MATCH($A960,Validation!$A$193:$A$217,0))),"Manual mapping",IF(COUNTIF(Validation!$U$19:$U$178,$Z960)&gt;0,"Direct",IF(COUNTIF(Validation!$S$19:$S$178,$AI960)=1,"By surname","Unresolved"))))</f>
        <v/>
      </c>
      <c r="AK960" s="28" t="str">
        <f aca="false">IF($L960="","",IF(MATCH($L960,$L$2:$L$3000,0)&lt;&gt;ROW()-1,"",COUNT($AK$1:$AK959)+1))</f>
        <v/>
      </c>
      <c r="AL960" s="28" t="str">
        <f aca="false">IF($G960="","",IF(MATCH($G960,$G$2:$G$3000,0)&lt;&gt;ROW()-1,"",COUNT($AL$1:$AL959)+1))</f>
        <v/>
      </c>
      <c r="AM960" s="28" t="str">
        <f aca="false">IF($H960="","",IF(MATCH($H960,$H$2:$H$3000,0)&lt;&gt;ROW()-1,"",COUNT($AM$1:$AM959)+1))</f>
        <v/>
      </c>
      <c r="AN960" s="28" t="str">
        <f aca="false">IF($I960="","",IF(MATCH($I960,$I$2:$I$3000,0)&lt;&gt;ROW()-1,"",COUNT($AN$1:$AN959)+1))</f>
        <v/>
      </c>
      <c r="AO960" s="28" t="str">
        <f aca="false">IF($Q960="","",IF(MATCH($Q960,$Q$2:$Q$3000,0)&lt;&gt;ROW()-1,"",COUNT($AO$1:$AO959)+1))</f>
        <v/>
      </c>
    </row>
    <row r="961" customFormat="false" ht="12.75" hidden="false" customHeight="true" outlineLevel="0" collapsed="false">
      <c r="W961" s="24" t="n">
        <f aca="false">IF($F961="",0,IFERROR(IF(ISNUMBER($F961),INT($F961),DATE(VALUE(MID(SUBSTITUTE(LEFT($F961,FIND(" ",$F961&amp;" ")-1),"/",REPT(" ",20)),41,20)),VALUE(LEFT(SUBSTITUTE(LEFT($F961,FIND(" ",$F961&amp;" ")-1),"/",REPT(" ",20)),20)),VALUE(MID(SUBSTITUTE(LEFT($F961,FIND(" ",$F961&amp;" ")-1),"/",REPT(" ",20)),21,20)))),0))</f>
        <v>0</v>
      </c>
      <c r="X961" s="25" t="str">
        <f aca="false">IF(ISNUMBER($N961),$N961*Validation!$B$5,"")</f>
        <v/>
      </c>
      <c r="Y961" s="26" t="str">
        <f aca="false">IF($A961="","",SUBSTITUTE(SUBSTITUTE(SUBSTITUTE(SUBSTITUTE(SUBSTITUTE(SUBSTITUTE(SUBSTITUTE(UPPER(TRIM($A961)),"Á","A"),"É","E"),"Í","I"),"Ó","O"),"Ú","U"),"Ñ","N"),"Ü","U"))</f>
        <v/>
      </c>
      <c r="Z961" s="26" t="str">
        <f aca="false">IF($Y961="","",LEFT($Y961,1)&amp;" "&amp;TRIM(RIGHT(SUBSTITUTE($Y961," ",REPT(" ",50)),50)))</f>
        <v/>
      </c>
      <c r="AA961" s="27" t="str">
        <f aca="false">IF($AF961="","",IF(COUNTIF(Validation!$U$19:$U$178,$AF961)&gt;0,"OK","NO MATCH"))</f>
        <v/>
      </c>
      <c r="AB961" s="27" t="str">
        <f aca="false">IF($W961=0,"",IF(AND($W961&gt;=Validation!$B$3,$W961&lt;=Validation!$C$3),"Yes","No"))</f>
        <v/>
      </c>
      <c r="AC961" s="26" t="str">
        <f aca="false">IF($A961="","",$AF961&amp;"|"&amp;TEXT($W961,"yyyy-mm-dd")&amp;"|"&amp;$J961&amp;"|"&amp;$N961)</f>
        <v/>
      </c>
      <c r="AD961" s="27" t="str">
        <f aca="false">IF($AC961="","",IF(COUNTIF($AC$2:$AC$3000,$AC961)&gt;1,"REVIEW","OK"))</f>
        <v/>
      </c>
      <c r="AE961" s="27" t="str">
        <f aca="false">IF(OR($W961=0,$O961=""),"",IF(IFERROR(IF(ISNUMBER($O961),INT($O961),DATE(VALUE(MID(SUBSTITUTE(LEFT($O961,FIND(" ",$O961&amp;" ")-1),"/",REPT(" ",20)),41,20)),VALUE(LEFT(SUBSTITUTE(LEFT($O961,FIND(" ",$O961&amp;" ")-1),"/",REPT(" ",20)),20)),VALUE(MID(SUBSTITUTE(LEFT($O961,FIND(" ",$O961&amp;" ")-1),"/",REPT(" ",20)),21,20)))),0)&gt;$W961,"Late","Same day"))</f>
        <v/>
      </c>
      <c r="AF961" s="26" t="str">
        <f aca="false">IF($A961="","",IFERROR(INDEX(Validation!$C$193:$C$217,MATCH($A961,Validation!$A$193:$A$217,0)),IF(COUNTIF(Validation!$U$19:$U$178,$Z961)&gt;0,$Z961,IF(COUNTIF(Validation!$S$19:$S$178,$AI961)=1,INDEX(Validation!$U$19:$U$178,MATCH($AI961,Validation!$S$19:$S$178,0)),$Z961))))</f>
        <v/>
      </c>
      <c r="AG961" s="27" t="str">
        <f aca="false">IF(COUNTA($A961:$U961)=0,"",IF($A961="","No name",IF($F961="","No date",IF($W961=0,"Date ilegible",IF(NOT(ISNUMBER($N961)),"Hours no numéricas",IF($AA961="NO MATCH","Person no identificada","OK"))))))</f>
        <v/>
      </c>
      <c r="AH961" s="27" t="str">
        <f aca="false">IF($W961=0,"No date",IF($W961&lt;Validation!$B$3,"Before period",IF($W961&gt;Validation!$C$3,"After period","In period")))</f>
        <v>No date</v>
      </c>
      <c r="AI961" s="26" t="str">
        <f aca="false">IF($Y961="","",TRIM(RIGHT(SUBSTITUTE($Y961," ",REPT(" ",50)),50)))</f>
        <v/>
      </c>
      <c r="AJ961" s="27" t="str">
        <f aca="false">IF($A961="","",IF(NOT(ISERROR(MATCH($A961,Validation!$A$193:$A$217,0))),"Manual mapping",IF(COUNTIF(Validation!$U$19:$U$178,$Z961)&gt;0,"Direct",IF(COUNTIF(Validation!$S$19:$S$178,$AI961)=1,"By surname","Unresolved"))))</f>
        <v/>
      </c>
      <c r="AK961" s="28" t="str">
        <f aca="false">IF($L961="","",IF(MATCH($L961,$L$2:$L$3000,0)&lt;&gt;ROW()-1,"",COUNT($AK$1:$AK960)+1))</f>
        <v/>
      </c>
      <c r="AL961" s="28" t="str">
        <f aca="false">IF($G961="","",IF(MATCH($G961,$G$2:$G$3000,0)&lt;&gt;ROW()-1,"",COUNT($AL$1:$AL960)+1))</f>
        <v/>
      </c>
      <c r="AM961" s="28" t="str">
        <f aca="false">IF($H961="","",IF(MATCH($H961,$H$2:$H$3000,0)&lt;&gt;ROW()-1,"",COUNT($AM$1:$AM960)+1))</f>
        <v/>
      </c>
      <c r="AN961" s="28" t="str">
        <f aca="false">IF($I961="","",IF(MATCH($I961,$I$2:$I$3000,0)&lt;&gt;ROW()-1,"",COUNT($AN$1:$AN960)+1))</f>
        <v/>
      </c>
      <c r="AO961" s="28" t="str">
        <f aca="false">IF($Q961="","",IF(MATCH($Q961,$Q$2:$Q$3000,0)&lt;&gt;ROW()-1,"",COUNT($AO$1:$AO960)+1))</f>
        <v/>
      </c>
    </row>
    <row r="962" customFormat="false" ht="12.75" hidden="false" customHeight="true" outlineLevel="0" collapsed="false">
      <c r="W962" s="24" t="n">
        <f aca="false">IF($F962="",0,IFERROR(IF(ISNUMBER($F962),INT($F962),DATE(VALUE(MID(SUBSTITUTE(LEFT($F962,FIND(" ",$F962&amp;" ")-1),"/",REPT(" ",20)),41,20)),VALUE(LEFT(SUBSTITUTE(LEFT($F962,FIND(" ",$F962&amp;" ")-1),"/",REPT(" ",20)),20)),VALUE(MID(SUBSTITUTE(LEFT($F962,FIND(" ",$F962&amp;" ")-1),"/",REPT(" ",20)),21,20)))),0))</f>
        <v>0</v>
      </c>
      <c r="X962" s="25" t="str">
        <f aca="false">IF(ISNUMBER($N962),$N962*Validation!$B$5,"")</f>
        <v/>
      </c>
      <c r="Y962" s="26" t="str">
        <f aca="false">IF($A962="","",SUBSTITUTE(SUBSTITUTE(SUBSTITUTE(SUBSTITUTE(SUBSTITUTE(SUBSTITUTE(SUBSTITUTE(UPPER(TRIM($A962)),"Á","A"),"É","E"),"Í","I"),"Ó","O"),"Ú","U"),"Ñ","N"),"Ü","U"))</f>
        <v/>
      </c>
      <c r="Z962" s="26" t="str">
        <f aca="false">IF($Y962="","",LEFT($Y962,1)&amp;" "&amp;TRIM(RIGHT(SUBSTITUTE($Y962," ",REPT(" ",50)),50)))</f>
        <v/>
      </c>
      <c r="AA962" s="27" t="str">
        <f aca="false">IF($AF962="","",IF(COUNTIF(Validation!$U$19:$U$178,$AF962)&gt;0,"OK","NO MATCH"))</f>
        <v/>
      </c>
      <c r="AB962" s="27" t="str">
        <f aca="false">IF($W962=0,"",IF(AND($W962&gt;=Validation!$B$3,$W962&lt;=Validation!$C$3),"Yes","No"))</f>
        <v/>
      </c>
      <c r="AC962" s="26" t="str">
        <f aca="false">IF($A962="","",$AF962&amp;"|"&amp;TEXT($W962,"yyyy-mm-dd")&amp;"|"&amp;$J962&amp;"|"&amp;$N962)</f>
        <v/>
      </c>
      <c r="AD962" s="27" t="str">
        <f aca="false">IF($AC962="","",IF(COUNTIF($AC$2:$AC$3000,$AC962)&gt;1,"REVIEW","OK"))</f>
        <v/>
      </c>
      <c r="AE962" s="27" t="str">
        <f aca="false">IF(OR($W962=0,$O962=""),"",IF(IFERROR(IF(ISNUMBER($O962),INT($O962),DATE(VALUE(MID(SUBSTITUTE(LEFT($O962,FIND(" ",$O962&amp;" ")-1),"/",REPT(" ",20)),41,20)),VALUE(LEFT(SUBSTITUTE(LEFT($O962,FIND(" ",$O962&amp;" ")-1),"/",REPT(" ",20)),20)),VALUE(MID(SUBSTITUTE(LEFT($O962,FIND(" ",$O962&amp;" ")-1),"/",REPT(" ",20)),21,20)))),0)&gt;$W962,"Late","Same day"))</f>
        <v/>
      </c>
      <c r="AF962" s="26" t="str">
        <f aca="false">IF($A962="","",IFERROR(INDEX(Validation!$C$193:$C$217,MATCH($A962,Validation!$A$193:$A$217,0)),IF(COUNTIF(Validation!$U$19:$U$178,$Z962)&gt;0,$Z962,IF(COUNTIF(Validation!$S$19:$S$178,$AI962)=1,INDEX(Validation!$U$19:$U$178,MATCH($AI962,Validation!$S$19:$S$178,0)),$Z962))))</f>
        <v/>
      </c>
      <c r="AG962" s="27" t="str">
        <f aca="false">IF(COUNTA($A962:$U962)=0,"",IF($A962="","No name",IF($F962="","No date",IF($W962=0,"Date ilegible",IF(NOT(ISNUMBER($N962)),"Hours no numéricas",IF($AA962="NO MATCH","Person no identificada","OK"))))))</f>
        <v/>
      </c>
      <c r="AH962" s="27" t="str">
        <f aca="false">IF($W962=0,"No date",IF($W962&lt;Validation!$B$3,"Before period",IF($W962&gt;Validation!$C$3,"After period","In period")))</f>
        <v>No date</v>
      </c>
      <c r="AI962" s="26" t="str">
        <f aca="false">IF($Y962="","",TRIM(RIGHT(SUBSTITUTE($Y962," ",REPT(" ",50)),50)))</f>
        <v/>
      </c>
      <c r="AJ962" s="27" t="str">
        <f aca="false">IF($A962="","",IF(NOT(ISERROR(MATCH($A962,Validation!$A$193:$A$217,0))),"Manual mapping",IF(COUNTIF(Validation!$U$19:$U$178,$Z962)&gt;0,"Direct",IF(COUNTIF(Validation!$S$19:$S$178,$AI962)=1,"By surname","Unresolved"))))</f>
        <v/>
      </c>
      <c r="AK962" s="28" t="str">
        <f aca="false">IF($L962="","",IF(MATCH($L962,$L$2:$L$3000,0)&lt;&gt;ROW()-1,"",COUNT($AK$1:$AK961)+1))</f>
        <v/>
      </c>
      <c r="AL962" s="28" t="str">
        <f aca="false">IF($G962="","",IF(MATCH($G962,$G$2:$G$3000,0)&lt;&gt;ROW()-1,"",COUNT($AL$1:$AL961)+1))</f>
        <v/>
      </c>
      <c r="AM962" s="28" t="str">
        <f aca="false">IF($H962="","",IF(MATCH($H962,$H$2:$H$3000,0)&lt;&gt;ROW()-1,"",COUNT($AM$1:$AM961)+1))</f>
        <v/>
      </c>
      <c r="AN962" s="28" t="str">
        <f aca="false">IF($I962="","",IF(MATCH($I962,$I$2:$I$3000,0)&lt;&gt;ROW()-1,"",COUNT($AN$1:$AN961)+1))</f>
        <v/>
      </c>
      <c r="AO962" s="28" t="str">
        <f aca="false">IF($Q962="","",IF(MATCH($Q962,$Q$2:$Q$3000,0)&lt;&gt;ROW()-1,"",COUNT($AO$1:$AO961)+1))</f>
        <v/>
      </c>
    </row>
    <row r="963" customFormat="false" ht="12.75" hidden="false" customHeight="true" outlineLevel="0" collapsed="false">
      <c r="W963" s="24" t="n">
        <f aca="false">IF($F963="",0,IFERROR(IF(ISNUMBER($F963),INT($F963),DATE(VALUE(MID(SUBSTITUTE(LEFT($F963,FIND(" ",$F963&amp;" ")-1),"/",REPT(" ",20)),41,20)),VALUE(LEFT(SUBSTITUTE(LEFT($F963,FIND(" ",$F963&amp;" ")-1),"/",REPT(" ",20)),20)),VALUE(MID(SUBSTITUTE(LEFT($F963,FIND(" ",$F963&amp;" ")-1),"/",REPT(" ",20)),21,20)))),0))</f>
        <v>0</v>
      </c>
      <c r="X963" s="25" t="str">
        <f aca="false">IF(ISNUMBER($N963),$N963*Validation!$B$5,"")</f>
        <v/>
      </c>
      <c r="Y963" s="26" t="str">
        <f aca="false">IF($A963="","",SUBSTITUTE(SUBSTITUTE(SUBSTITUTE(SUBSTITUTE(SUBSTITUTE(SUBSTITUTE(SUBSTITUTE(UPPER(TRIM($A963)),"Á","A"),"É","E"),"Í","I"),"Ó","O"),"Ú","U"),"Ñ","N"),"Ü","U"))</f>
        <v/>
      </c>
      <c r="Z963" s="26" t="str">
        <f aca="false">IF($Y963="","",LEFT($Y963,1)&amp;" "&amp;TRIM(RIGHT(SUBSTITUTE($Y963," ",REPT(" ",50)),50)))</f>
        <v/>
      </c>
      <c r="AA963" s="27" t="str">
        <f aca="false">IF($AF963="","",IF(COUNTIF(Validation!$U$19:$U$178,$AF963)&gt;0,"OK","NO MATCH"))</f>
        <v/>
      </c>
      <c r="AB963" s="27" t="str">
        <f aca="false">IF($W963=0,"",IF(AND($W963&gt;=Validation!$B$3,$W963&lt;=Validation!$C$3),"Yes","No"))</f>
        <v/>
      </c>
      <c r="AC963" s="26" t="str">
        <f aca="false">IF($A963="","",$AF963&amp;"|"&amp;TEXT($W963,"yyyy-mm-dd")&amp;"|"&amp;$J963&amp;"|"&amp;$N963)</f>
        <v/>
      </c>
      <c r="AD963" s="27" t="str">
        <f aca="false">IF($AC963="","",IF(COUNTIF($AC$2:$AC$3000,$AC963)&gt;1,"REVIEW","OK"))</f>
        <v/>
      </c>
      <c r="AE963" s="27" t="str">
        <f aca="false">IF(OR($W963=0,$O963=""),"",IF(IFERROR(IF(ISNUMBER($O963),INT($O963),DATE(VALUE(MID(SUBSTITUTE(LEFT($O963,FIND(" ",$O963&amp;" ")-1),"/",REPT(" ",20)),41,20)),VALUE(LEFT(SUBSTITUTE(LEFT($O963,FIND(" ",$O963&amp;" ")-1),"/",REPT(" ",20)),20)),VALUE(MID(SUBSTITUTE(LEFT($O963,FIND(" ",$O963&amp;" ")-1),"/",REPT(" ",20)),21,20)))),0)&gt;$W963,"Late","Same day"))</f>
        <v/>
      </c>
      <c r="AF963" s="26" t="str">
        <f aca="false">IF($A963="","",IFERROR(INDEX(Validation!$C$193:$C$217,MATCH($A963,Validation!$A$193:$A$217,0)),IF(COUNTIF(Validation!$U$19:$U$178,$Z963)&gt;0,$Z963,IF(COUNTIF(Validation!$S$19:$S$178,$AI963)=1,INDEX(Validation!$U$19:$U$178,MATCH($AI963,Validation!$S$19:$S$178,0)),$Z963))))</f>
        <v/>
      </c>
      <c r="AG963" s="27" t="str">
        <f aca="false">IF(COUNTA($A963:$U963)=0,"",IF($A963="","No name",IF($F963="","No date",IF($W963=0,"Date ilegible",IF(NOT(ISNUMBER($N963)),"Hours no numéricas",IF($AA963="NO MATCH","Person no identificada","OK"))))))</f>
        <v/>
      </c>
      <c r="AH963" s="27" t="str">
        <f aca="false">IF($W963=0,"No date",IF($W963&lt;Validation!$B$3,"Before period",IF($W963&gt;Validation!$C$3,"After period","In period")))</f>
        <v>No date</v>
      </c>
      <c r="AI963" s="26" t="str">
        <f aca="false">IF($Y963="","",TRIM(RIGHT(SUBSTITUTE($Y963," ",REPT(" ",50)),50)))</f>
        <v/>
      </c>
      <c r="AJ963" s="27" t="str">
        <f aca="false">IF($A963="","",IF(NOT(ISERROR(MATCH($A963,Validation!$A$193:$A$217,0))),"Manual mapping",IF(COUNTIF(Validation!$U$19:$U$178,$Z963)&gt;0,"Direct",IF(COUNTIF(Validation!$S$19:$S$178,$AI963)=1,"By surname","Unresolved"))))</f>
        <v/>
      </c>
      <c r="AK963" s="28" t="str">
        <f aca="false">IF($L963="","",IF(MATCH($L963,$L$2:$L$3000,0)&lt;&gt;ROW()-1,"",COUNT($AK$1:$AK962)+1))</f>
        <v/>
      </c>
      <c r="AL963" s="28" t="str">
        <f aca="false">IF($G963="","",IF(MATCH($G963,$G$2:$G$3000,0)&lt;&gt;ROW()-1,"",COUNT($AL$1:$AL962)+1))</f>
        <v/>
      </c>
      <c r="AM963" s="28" t="str">
        <f aca="false">IF($H963="","",IF(MATCH($H963,$H$2:$H$3000,0)&lt;&gt;ROW()-1,"",COUNT($AM$1:$AM962)+1))</f>
        <v/>
      </c>
      <c r="AN963" s="28" t="str">
        <f aca="false">IF($I963="","",IF(MATCH($I963,$I$2:$I$3000,0)&lt;&gt;ROW()-1,"",COUNT($AN$1:$AN962)+1))</f>
        <v/>
      </c>
      <c r="AO963" s="28" t="str">
        <f aca="false">IF($Q963="","",IF(MATCH($Q963,$Q$2:$Q$3000,0)&lt;&gt;ROW()-1,"",COUNT($AO$1:$AO962)+1))</f>
        <v/>
      </c>
    </row>
    <row r="964" customFormat="false" ht="12.75" hidden="false" customHeight="true" outlineLevel="0" collapsed="false">
      <c r="W964" s="24" t="n">
        <f aca="false">IF($F964="",0,IFERROR(IF(ISNUMBER($F964),INT($F964),DATE(VALUE(MID(SUBSTITUTE(LEFT($F964,FIND(" ",$F964&amp;" ")-1),"/",REPT(" ",20)),41,20)),VALUE(LEFT(SUBSTITUTE(LEFT($F964,FIND(" ",$F964&amp;" ")-1),"/",REPT(" ",20)),20)),VALUE(MID(SUBSTITUTE(LEFT($F964,FIND(" ",$F964&amp;" ")-1),"/",REPT(" ",20)),21,20)))),0))</f>
        <v>0</v>
      </c>
      <c r="X964" s="25" t="str">
        <f aca="false">IF(ISNUMBER($N964),$N964*Validation!$B$5,"")</f>
        <v/>
      </c>
      <c r="Y964" s="26" t="str">
        <f aca="false">IF($A964="","",SUBSTITUTE(SUBSTITUTE(SUBSTITUTE(SUBSTITUTE(SUBSTITUTE(SUBSTITUTE(SUBSTITUTE(UPPER(TRIM($A964)),"Á","A"),"É","E"),"Í","I"),"Ó","O"),"Ú","U"),"Ñ","N"),"Ü","U"))</f>
        <v/>
      </c>
      <c r="Z964" s="26" t="str">
        <f aca="false">IF($Y964="","",LEFT($Y964,1)&amp;" "&amp;TRIM(RIGHT(SUBSTITUTE($Y964," ",REPT(" ",50)),50)))</f>
        <v/>
      </c>
      <c r="AA964" s="27" t="str">
        <f aca="false">IF($AF964="","",IF(COUNTIF(Validation!$U$19:$U$178,$AF964)&gt;0,"OK","NO MATCH"))</f>
        <v/>
      </c>
      <c r="AB964" s="27" t="str">
        <f aca="false">IF($W964=0,"",IF(AND($W964&gt;=Validation!$B$3,$W964&lt;=Validation!$C$3),"Yes","No"))</f>
        <v/>
      </c>
      <c r="AC964" s="26" t="str">
        <f aca="false">IF($A964="","",$AF964&amp;"|"&amp;TEXT($W964,"yyyy-mm-dd")&amp;"|"&amp;$J964&amp;"|"&amp;$N964)</f>
        <v/>
      </c>
      <c r="AD964" s="27" t="str">
        <f aca="false">IF($AC964="","",IF(COUNTIF($AC$2:$AC$3000,$AC964)&gt;1,"REVIEW","OK"))</f>
        <v/>
      </c>
      <c r="AE964" s="27" t="str">
        <f aca="false">IF(OR($W964=0,$O964=""),"",IF(IFERROR(IF(ISNUMBER($O964),INT($O964),DATE(VALUE(MID(SUBSTITUTE(LEFT($O964,FIND(" ",$O964&amp;" ")-1),"/",REPT(" ",20)),41,20)),VALUE(LEFT(SUBSTITUTE(LEFT($O964,FIND(" ",$O964&amp;" ")-1),"/",REPT(" ",20)),20)),VALUE(MID(SUBSTITUTE(LEFT($O964,FIND(" ",$O964&amp;" ")-1),"/",REPT(" ",20)),21,20)))),0)&gt;$W964,"Late","Same day"))</f>
        <v/>
      </c>
      <c r="AF964" s="26" t="str">
        <f aca="false">IF($A964="","",IFERROR(INDEX(Validation!$C$193:$C$217,MATCH($A964,Validation!$A$193:$A$217,0)),IF(COUNTIF(Validation!$U$19:$U$178,$Z964)&gt;0,$Z964,IF(COUNTIF(Validation!$S$19:$S$178,$AI964)=1,INDEX(Validation!$U$19:$U$178,MATCH($AI964,Validation!$S$19:$S$178,0)),$Z964))))</f>
        <v/>
      </c>
      <c r="AG964" s="27" t="str">
        <f aca="false">IF(COUNTA($A964:$U964)=0,"",IF($A964="","No name",IF($F964="","No date",IF($W964=0,"Date ilegible",IF(NOT(ISNUMBER($N964)),"Hours no numéricas",IF($AA964="NO MATCH","Person no identificada","OK"))))))</f>
        <v/>
      </c>
      <c r="AH964" s="27" t="str">
        <f aca="false">IF($W964=0,"No date",IF($W964&lt;Validation!$B$3,"Before period",IF($W964&gt;Validation!$C$3,"After period","In period")))</f>
        <v>No date</v>
      </c>
      <c r="AI964" s="26" t="str">
        <f aca="false">IF($Y964="","",TRIM(RIGHT(SUBSTITUTE($Y964," ",REPT(" ",50)),50)))</f>
        <v/>
      </c>
      <c r="AJ964" s="27" t="str">
        <f aca="false">IF($A964="","",IF(NOT(ISERROR(MATCH($A964,Validation!$A$193:$A$217,0))),"Manual mapping",IF(COUNTIF(Validation!$U$19:$U$178,$Z964)&gt;0,"Direct",IF(COUNTIF(Validation!$S$19:$S$178,$AI964)=1,"By surname","Unresolved"))))</f>
        <v/>
      </c>
      <c r="AK964" s="28" t="str">
        <f aca="false">IF($L964="","",IF(MATCH($L964,$L$2:$L$3000,0)&lt;&gt;ROW()-1,"",COUNT($AK$1:$AK963)+1))</f>
        <v/>
      </c>
      <c r="AL964" s="28" t="str">
        <f aca="false">IF($G964="","",IF(MATCH($G964,$G$2:$G$3000,0)&lt;&gt;ROW()-1,"",COUNT($AL$1:$AL963)+1))</f>
        <v/>
      </c>
      <c r="AM964" s="28" t="str">
        <f aca="false">IF($H964="","",IF(MATCH($H964,$H$2:$H$3000,0)&lt;&gt;ROW()-1,"",COUNT($AM$1:$AM963)+1))</f>
        <v/>
      </c>
      <c r="AN964" s="28" t="str">
        <f aca="false">IF($I964="","",IF(MATCH($I964,$I$2:$I$3000,0)&lt;&gt;ROW()-1,"",COUNT($AN$1:$AN963)+1))</f>
        <v/>
      </c>
      <c r="AO964" s="28" t="str">
        <f aca="false">IF($Q964="","",IF(MATCH($Q964,$Q$2:$Q$3000,0)&lt;&gt;ROW()-1,"",COUNT($AO$1:$AO963)+1))</f>
        <v/>
      </c>
    </row>
    <row r="965" customFormat="false" ht="12.75" hidden="false" customHeight="true" outlineLevel="0" collapsed="false">
      <c r="W965" s="24" t="n">
        <f aca="false">IF($F965="",0,IFERROR(IF(ISNUMBER($F965),INT($F965),DATE(VALUE(MID(SUBSTITUTE(LEFT($F965,FIND(" ",$F965&amp;" ")-1),"/",REPT(" ",20)),41,20)),VALUE(LEFT(SUBSTITUTE(LEFT($F965,FIND(" ",$F965&amp;" ")-1),"/",REPT(" ",20)),20)),VALUE(MID(SUBSTITUTE(LEFT($F965,FIND(" ",$F965&amp;" ")-1),"/",REPT(" ",20)),21,20)))),0))</f>
        <v>0</v>
      </c>
      <c r="X965" s="25" t="str">
        <f aca="false">IF(ISNUMBER($N965),$N965*Validation!$B$5,"")</f>
        <v/>
      </c>
      <c r="Y965" s="26" t="str">
        <f aca="false">IF($A965="","",SUBSTITUTE(SUBSTITUTE(SUBSTITUTE(SUBSTITUTE(SUBSTITUTE(SUBSTITUTE(SUBSTITUTE(UPPER(TRIM($A965)),"Á","A"),"É","E"),"Í","I"),"Ó","O"),"Ú","U"),"Ñ","N"),"Ü","U"))</f>
        <v/>
      </c>
      <c r="Z965" s="26" t="str">
        <f aca="false">IF($Y965="","",LEFT($Y965,1)&amp;" "&amp;TRIM(RIGHT(SUBSTITUTE($Y965," ",REPT(" ",50)),50)))</f>
        <v/>
      </c>
      <c r="AA965" s="27" t="str">
        <f aca="false">IF($AF965="","",IF(COUNTIF(Validation!$U$19:$U$178,$AF965)&gt;0,"OK","NO MATCH"))</f>
        <v/>
      </c>
      <c r="AB965" s="27" t="str">
        <f aca="false">IF($W965=0,"",IF(AND($W965&gt;=Validation!$B$3,$W965&lt;=Validation!$C$3),"Yes","No"))</f>
        <v/>
      </c>
      <c r="AC965" s="26" t="str">
        <f aca="false">IF($A965="","",$AF965&amp;"|"&amp;TEXT($W965,"yyyy-mm-dd")&amp;"|"&amp;$J965&amp;"|"&amp;$N965)</f>
        <v/>
      </c>
      <c r="AD965" s="27" t="str">
        <f aca="false">IF($AC965="","",IF(COUNTIF($AC$2:$AC$3000,$AC965)&gt;1,"REVIEW","OK"))</f>
        <v/>
      </c>
      <c r="AE965" s="27" t="str">
        <f aca="false">IF(OR($W965=0,$O965=""),"",IF(IFERROR(IF(ISNUMBER($O965),INT($O965),DATE(VALUE(MID(SUBSTITUTE(LEFT($O965,FIND(" ",$O965&amp;" ")-1),"/",REPT(" ",20)),41,20)),VALUE(LEFT(SUBSTITUTE(LEFT($O965,FIND(" ",$O965&amp;" ")-1),"/",REPT(" ",20)),20)),VALUE(MID(SUBSTITUTE(LEFT($O965,FIND(" ",$O965&amp;" ")-1),"/",REPT(" ",20)),21,20)))),0)&gt;$W965,"Late","Same day"))</f>
        <v/>
      </c>
      <c r="AF965" s="26" t="str">
        <f aca="false">IF($A965="","",IFERROR(INDEX(Validation!$C$193:$C$217,MATCH($A965,Validation!$A$193:$A$217,0)),IF(COUNTIF(Validation!$U$19:$U$178,$Z965)&gt;0,$Z965,IF(COUNTIF(Validation!$S$19:$S$178,$AI965)=1,INDEX(Validation!$U$19:$U$178,MATCH($AI965,Validation!$S$19:$S$178,0)),$Z965))))</f>
        <v/>
      </c>
      <c r="AG965" s="27" t="str">
        <f aca="false">IF(COUNTA($A965:$U965)=0,"",IF($A965="","No name",IF($F965="","No date",IF($W965=0,"Date ilegible",IF(NOT(ISNUMBER($N965)),"Hours no numéricas",IF($AA965="NO MATCH","Person no identificada","OK"))))))</f>
        <v/>
      </c>
      <c r="AH965" s="27" t="str">
        <f aca="false">IF($W965=0,"No date",IF($W965&lt;Validation!$B$3,"Before period",IF($W965&gt;Validation!$C$3,"After period","In period")))</f>
        <v>No date</v>
      </c>
      <c r="AI965" s="26" t="str">
        <f aca="false">IF($Y965="","",TRIM(RIGHT(SUBSTITUTE($Y965," ",REPT(" ",50)),50)))</f>
        <v/>
      </c>
      <c r="AJ965" s="27" t="str">
        <f aca="false">IF($A965="","",IF(NOT(ISERROR(MATCH($A965,Validation!$A$193:$A$217,0))),"Manual mapping",IF(COUNTIF(Validation!$U$19:$U$178,$Z965)&gt;0,"Direct",IF(COUNTIF(Validation!$S$19:$S$178,$AI965)=1,"By surname","Unresolved"))))</f>
        <v/>
      </c>
      <c r="AK965" s="28" t="str">
        <f aca="false">IF($L965="","",IF(MATCH($L965,$L$2:$L$3000,0)&lt;&gt;ROW()-1,"",COUNT($AK$1:$AK964)+1))</f>
        <v/>
      </c>
      <c r="AL965" s="28" t="str">
        <f aca="false">IF($G965="","",IF(MATCH($G965,$G$2:$G$3000,0)&lt;&gt;ROW()-1,"",COUNT($AL$1:$AL964)+1))</f>
        <v/>
      </c>
      <c r="AM965" s="28" t="str">
        <f aca="false">IF($H965="","",IF(MATCH($H965,$H$2:$H$3000,0)&lt;&gt;ROW()-1,"",COUNT($AM$1:$AM964)+1))</f>
        <v/>
      </c>
      <c r="AN965" s="28" t="str">
        <f aca="false">IF($I965="","",IF(MATCH($I965,$I$2:$I$3000,0)&lt;&gt;ROW()-1,"",COUNT($AN$1:$AN964)+1))</f>
        <v/>
      </c>
      <c r="AO965" s="28" t="str">
        <f aca="false">IF($Q965="","",IF(MATCH($Q965,$Q$2:$Q$3000,0)&lt;&gt;ROW()-1,"",COUNT($AO$1:$AO964)+1))</f>
        <v/>
      </c>
    </row>
    <row r="966" customFormat="false" ht="12.75" hidden="false" customHeight="true" outlineLevel="0" collapsed="false">
      <c r="W966" s="24" t="n">
        <f aca="false">IF($F966="",0,IFERROR(IF(ISNUMBER($F966),INT($F966),DATE(VALUE(MID(SUBSTITUTE(LEFT($F966,FIND(" ",$F966&amp;" ")-1),"/",REPT(" ",20)),41,20)),VALUE(LEFT(SUBSTITUTE(LEFT($F966,FIND(" ",$F966&amp;" ")-1),"/",REPT(" ",20)),20)),VALUE(MID(SUBSTITUTE(LEFT($F966,FIND(" ",$F966&amp;" ")-1),"/",REPT(" ",20)),21,20)))),0))</f>
        <v>0</v>
      </c>
      <c r="X966" s="25" t="str">
        <f aca="false">IF(ISNUMBER($N966),$N966*Validation!$B$5,"")</f>
        <v/>
      </c>
      <c r="Y966" s="26" t="str">
        <f aca="false">IF($A966="","",SUBSTITUTE(SUBSTITUTE(SUBSTITUTE(SUBSTITUTE(SUBSTITUTE(SUBSTITUTE(SUBSTITUTE(UPPER(TRIM($A966)),"Á","A"),"É","E"),"Í","I"),"Ó","O"),"Ú","U"),"Ñ","N"),"Ü","U"))</f>
        <v/>
      </c>
      <c r="Z966" s="26" t="str">
        <f aca="false">IF($Y966="","",LEFT($Y966,1)&amp;" "&amp;TRIM(RIGHT(SUBSTITUTE($Y966," ",REPT(" ",50)),50)))</f>
        <v/>
      </c>
      <c r="AA966" s="27" t="str">
        <f aca="false">IF($AF966="","",IF(COUNTIF(Validation!$U$19:$U$178,$AF966)&gt;0,"OK","NO MATCH"))</f>
        <v/>
      </c>
      <c r="AB966" s="27" t="str">
        <f aca="false">IF($W966=0,"",IF(AND($W966&gt;=Validation!$B$3,$W966&lt;=Validation!$C$3),"Yes","No"))</f>
        <v/>
      </c>
      <c r="AC966" s="26" t="str">
        <f aca="false">IF($A966="","",$AF966&amp;"|"&amp;TEXT($W966,"yyyy-mm-dd")&amp;"|"&amp;$J966&amp;"|"&amp;$N966)</f>
        <v/>
      </c>
      <c r="AD966" s="27" t="str">
        <f aca="false">IF($AC966="","",IF(COUNTIF($AC$2:$AC$3000,$AC966)&gt;1,"REVIEW","OK"))</f>
        <v/>
      </c>
      <c r="AE966" s="27" t="str">
        <f aca="false">IF(OR($W966=0,$O966=""),"",IF(IFERROR(IF(ISNUMBER($O966),INT($O966),DATE(VALUE(MID(SUBSTITUTE(LEFT($O966,FIND(" ",$O966&amp;" ")-1),"/",REPT(" ",20)),41,20)),VALUE(LEFT(SUBSTITUTE(LEFT($O966,FIND(" ",$O966&amp;" ")-1),"/",REPT(" ",20)),20)),VALUE(MID(SUBSTITUTE(LEFT($O966,FIND(" ",$O966&amp;" ")-1),"/",REPT(" ",20)),21,20)))),0)&gt;$W966,"Late","Same day"))</f>
        <v/>
      </c>
      <c r="AF966" s="26" t="str">
        <f aca="false">IF($A966="","",IFERROR(INDEX(Validation!$C$193:$C$217,MATCH($A966,Validation!$A$193:$A$217,0)),IF(COUNTIF(Validation!$U$19:$U$178,$Z966)&gt;0,$Z966,IF(COUNTIF(Validation!$S$19:$S$178,$AI966)=1,INDEX(Validation!$U$19:$U$178,MATCH($AI966,Validation!$S$19:$S$178,0)),$Z966))))</f>
        <v/>
      </c>
      <c r="AG966" s="27" t="str">
        <f aca="false">IF(COUNTA($A966:$U966)=0,"",IF($A966="","No name",IF($F966="","No date",IF($W966=0,"Date ilegible",IF(NOT(ISNUMBER($N966)),"Hours no numéricas",IF($AA966="NO MATCH","Person no identificada","OK"))))))</f>
        <v/>
      </c>
      <c r="AH966" s="27" t="str">
        <f aca="false">IF($W966=0,"No date",IF($W966&lt;Validation!$B$3,"Before period",IF($W966&gt;Validation!$C$3,"After period","In period")))</f>
        <v>No date</v>
      </c>
      <c r="AI966" s="26" t="str">
        <f aca="false">IF($Y966="","",TRIM(RIGHT(SUBSTITUTE($Y966," ",REPT(" ",50)),50)))</f>
        <v/>
      </c>
      <c r="AJ966" s="27" t="str">
        <f aca="false">IF($A966="","",IF(NOT(ISERROR(MATCH($A966,Validation!$A$193:$A$217,0))),"Manual mapping",IF(COUNTIF(Validation!$U$19:$U$178,$Z966)&gt;0,"Direct",IF(COUNTIF(Validation!$S$19:$S$178,$AI966)=1,"By surname","Unresolved"))))</f>
        <v/>
      </c>
      <c r="AK966" s="28" t="str">
        <f aca="false">IF($L966="","",IF(MATCH($L966,$L$2:$L$3000,0)&lt;&gt;ROW()-1,"",COUNT($AK$1:$AK965)+1))</f>
        <v/>
      </c>
      <c r="AL966" s="28" t="str">
        <f aca="false">IF($G966="","",IF(MATCH($G966,$G$2:$G$3000,0)&lt;&gt;ROW()-1,"",COUNT($AL$1:$AL965)+1))</f>
        <v/>
      </c>
      <c r="AM966" s="28" t="str">
        <f aca="false">IF($H966="","",IF(MATCH($H966,$H$2:$H$3000,0)&lt;&gt;ROW()-1,"",COUNT($AM$1:$AM965)+1))</f>
        <v/>
      </c>
      <c r="AN966" s="28" t="str">
        <f aca="false">IF($I966="","",IF(MATCH($I966,$I$2:$I$3000,0)&lt;&gt;ROW()-1,"",COUNT($AN$1:$AN965)+1))</f>
        <v/>
      </c>
      <c r="AO966" s="28" t="str">
        <f aca="false">IF($Q966="","",IF(MATCH($Q966,$Q$2:$Q$3000,0)&lt;&gt;ROW()-1,"",COUNT($AO$1:$AO965)+1))</f>
        <v/>
      </c>
    </row>
    <row r="967" customFormat="false" ht="12.75" hidden="false" customHeight="true" outlineLevel="0" collapsed="false">
      <c r="W967" s="24" t="n">
        <f aca="false">IF($F967="",0,IFERROR(IF(ISNUMBER($F967),INT($F967),DATE(VALUE(MID(SUBSTITUTE(LEFT($F967,FIND(" ",$F967&amp;" ")-1),"/",REPT(" ",20)),41,20)),VALUE(LEFT(SUBSTITUTE(LEFT($F967,FIND(" ",$F967&amp;" ")-1),"/",REPT(" ",20)),20)),VALUE(MID(SUBSTITUTE(LEFT($F967,FIND(" ",$F967&amp;" ")-1),"/",REPT(" ",20)),21,20)))),0))</f>
        <v>0</v>
      </c>
      <c r="X967" s="25" t="str">
        <f aca="false">IF(ISNUMBER($N967),$N967*Validation!$B$5,"")</f>
        <v/>
      </c>
      <c r="Y967" s="26" t="str">
        <f aca="false">IF($A967="","",SUBSTITUTE(SUBSTITUTE(SUBSTITUTE(SUBSTITUTE(SUBSTITUTE(SUBSTITUTE(SUBSTITUTE(UPPER(TRIM($A967)),"Á","A"),"É","E"),"Í","I"),"Ó","O"),"Ú","U"),"Ñ","N"),"Ü","U"))</f>
        <v/>
      </c>
      <c r="Z967" s="26" t="str">
        <f aca="false">IF($Y967="","",LEFT($Y967,1)&amp;" "&amp;TRIM(RIGHT(SUBSTITUTE($Y967," ",REPT(" ",50)),50)))</f>
        <v/>
      </c>
      <c r="AA967" s="27" t="str">
        <f aca="false">IF($AF967="","",IF(COUNTIF(Validation!$U$19:$U$178,$AF967)&gt;0,"OK","NO MATCH"))</f>
        <v/>
      </c>
      <c r="AB967" s="27" t="str">
        <f aca="false">IF($W967=0,"",IF(AND($W967&gt;=Validation!$B$3,$W967&lt;=Validation!$C$3),"Yes","No"))</f>
        <v/>
      </c>
      <c r="AC967" s="26" t="str">
        <f aca="false">IF($A967="","",$AF967&amp;"|"&amp;TEXT($W967,"yyyy-mm-dd")&amp;"|"&amp;$J967&amp;"|"&amp;$N967)</f>
        <v/>
      </c>
      <c r="AD967" s="27" t="str">
        <f aca="false">IF($AC967="","",IF(COUNTIF($AC$2:$AC$3000,$AC967)&gt;1,"REVIEW","OK"))</f>
        <v/>
      </c>
      <c r="AE967" s="27" t="str">
        <f aca="false">IF(OR($W967=0,$O967=""),"",IF(IFERROR(IF(ISNUMBER($O967),INT($O967),DATE(VALUE(MID(SUBSTITUTE(LEFT($O967,FIND(" ",$O967&amp;" ")-1),"/",REPT(" ",20)),41,20)),VALUE(LEFT(SUBSTITUTE(LEFT($O967,FIND(" ",$O967&amp;" ")-1),"/",REPT(" ",20)),20)),VALUE(MID(SUBSTITUTE(LEFT($O967,FIND(" ",$O967&amp;" ")-1),"/",REPT(" ",20)),21,20)))),0)&gt;$W967,"Late","Same day"))</f>
        <v/>
      </c>
      <c r="AF967" s="26" t="str">
        <f aca="false">IF($A967="","",IFERROR(INDEX(Validation!$C$193:$C$217,MATCH($A967,Validation!$A$193:$A$217,0)),IF(COUNTIF(Validation!$U$19:$U$178,$Z967)&gt;0,$Z967,IF(COUNTIF(Validation!$S$19:$S$178,$AI967)=1,INDEX(Validation!$U$19:$U$178,MATCH($AI967,Validation!$S$19:$S$178,0)),$Z967))))</f>
        <v/>
      </c>
      <c r="AG967" s="27" t="str">
        <f aca="false">IF(COUNTA($A967:$U967)=0,"",IF($A967="","No name",IF($F967="","No date",IF($W967=0,"Date ilegible",IF(NOT(ISNUMBER($N967)),"Hours no numéricas",IF($AA967="NO MATCH","Person no identificada","OK"))))))</f>
        <v/>
      </c>
      <c r="AH967" s="27" t="str">
        <f aca="false">IF($W967=0,"No date",IF($W967&lt;Validation!$B$3,"Before period",IF($W967&gt;Validation!$C$3,"After period","In period")))</f>
        <v>No date</v>
      </c>
      <c r="AI967" s="26" t="str">
        <f aca="false">IF($Y967="","",TRIM(RIGHT(SUBSTITUTE($Y967," ",REPT(" ",50)),50)))</f>
        <v/>
      </c>
      <c r="AJ967" s="27" t="str">
        <f aca="false">IF($A967="","",IF(NOT(ISERROR(MATCH($A967,Validation!$A$193:$A$217,0))),"Manual mapping",IF(COUNTIF(Validation!$U$19:$U$178,$Z967)&gt;0,"Direct",IF(COUNTIF(Validation!$S$19:$S$178,$AI967)=1,"By surname","Unresolved"))))</f>
        <v/>
      </c>
      <c r="AK967" s="28" t="str">
        <f aca="false">IF($L967="","",IF(MATCH($L967,$L$2:$L$3000,0)&lt;&gt;ROW()-1,"",COUNT($AK$1:$AK966)+1))</f>
        <v/>
      </c>
      <c r="AL967" s="28" t="str">
        <f aca="false">IF($G967="","",IF(MATCH($G967,$G$2:$G$3000,0)&lt;&gt;ROW()-1,"",COUNT($AL$1:$AL966)+1))</f>
        <v/>
      </c>
      <c r="AM967" s="28" t="str">
        <f aca="false">IF($H967="","",IF(MATCH($H967,$H$2:$H$3000,0)&lt;&gt;ROW()-1,"",COUNT($AM$1:$AM966)+1))</f>
        <v/>
      </c>
      <c r="AN967" s="28" t="str">
        <f aca="false">IF($I967="","",IF(MATCH($I967,$I$2:$I$3000,0)&lt;&gt;ROW()-1,"",COUNT($AN$1:$AN966)+1))</f>
        <v/>
      </c>
      <c r="AO967" s="28" t="str">
        <f aca="false">IF($Q967="","",IF(MATCH($Q967,$Q$2:$Q$3000,0)&lt;&gt;ROW()-1,"",COUNT($AO$1:$AO966)+1))</f>
        <v/>
      </c>
    </row>
    <row r="968" customFormat="false" ht="12.75" hidden="false" customHeight="true" outlineLevel="0" collapsed="false">
      <c r="W968" s="24" t="n">
        <f aca="false">IF($F968="",0,IFERROR(IF(ISNUMBER($F968),INT($F968),DATE(VALUE(MID(SUBSTITUTE(LEFT($F968,FIND(" ",$F968&amp;" ")-1),"/",REPT(" ",20)),41,20)),VALUE(LEFT(SUBSTITUTE(LEFT($F968,FIND(" ",$F968&amp;" ")-1),"/",REPT(" ",20)),20)),VALUE(MID(SUBSTITUTE(LEFT($F968,FIND(" ",$F968&amp;" ")-1),"/",REPT(" ",20)),21,20)))),0))</f>
        <v>0</v>
      </c>
      <c r="X968" s="25" t="str">
        <f aca="false">IF(ISNUMBER($N968),$N968*Validation!$B$5,"")</f>
        <v/>
      </c>
      <c r="Y968" s="26" t="str">
        <f aca="false">IF($A968="","",SUBSTITUTE(SUBSTITUTE(SUBSTITUTE(SUBSTITUTE(SUBSTITUTE(SUBSTITUTE(SUBSTITUTE(UPPER(TRIM($A968)),"Á","A"),"É","E"),"Í","I"),"Ó","O"),"Ú","U"),"Ñ","N"),"Ü","U"))</f>
        <v/>
      </c>
      <c r="Z968" s="26" t="str">
        <f aca="false">IF($Y968="","",LEFT($Y968,1)&amp;" "&amp;TRIM(RIGHT(SUBSTITUTE($Y968," ",REPT(" ",50)),50)))</f>
        <v/>
      </c>
      <c r="AA968" s="27" t="str">
        <f aca="false">IF($AF968="","",IF(COUNTIF(Validation!$U$19:$U$178,$AF968)&gt;0,"OK","NO MATCH"))</f>
        <v/>
      </c>
      <c r="AB968" s="27" t="str">
        <f aca="false">IF($W968=0,"",IF(AND($W968&gt;=Validation!$B$3,$W968&lt;=Validation!$C$3),"Yes","No"))</f>
        <v/>
      </c>
      <c r="AC968" s="26" t="str">
        <f aca="false">IF($A968="","",$AF968&amp;"|"&amp;TEXT($W968,"yyyy-mm-dd")&amp;"|"&amp;$J968&amp;"|"&amp;$N968)</f>
        <v/>
      </c>
      <c r="AD968" s="27" t="str">
        <f aca="false">IF($AC968="","",IF(COUNTIF($AC$2:$AC$3000,$AC968)&gt;1,"REVIEW","OK"))</f>
        <v/>
      </c>
      <c r="AE968" s="27" t="str">
        <f aca="false">IF(OR($W968=0,$O968=""),"",IF(IFERROR(IF(ISNUMBER($O968),INT($O968),DATE(VALUE(MID(SUBSTITUTE(LEFT($O968,FIND(" ",$O968&amp;" ")-1),"/",REPT(" ",20)),41,20)),VALUE(LEFT(SUBSTITUTE(LEFT($O968,FIND(" ",$O968&amp;" ")-1),"/",REPT(" ",20)),20)),VALUE(MID(SUBSTITUTE(LEFT($O968,FIND(" ",$O968&amp;" ")-1),"/",REPT(" ",20)),21,20)))),0)&gt;$W968,"Late","Same day"))</f>
        <v/>
      </c>
      <c r="AF968" s="26" t="str">
        <f aca="false">IF($A968="","",IFERROR(INDEX(Validation!$C$193:$C$217,MATCH($A968,Validation!$A$193:$A$217,0)),IF(COUNTIF(Validation!$U$19:$U$178,$Z968)&gt;0,$Z968,IF(COUNTIF(Validation!$S$19:$S$178,$AI968)=1,INDEX(Validation!$U$19:$U$178,MATCH($AI968,Validation!$S$19:$S$178,0)),$Z968))))</f>
        <v/>
      </c>
      <c r="AG968" s="27" t="str">
        <f aca="false">IF(COUNTA($A968:$U968)=0,"",IF($A968="","No name",IF($F968="","No date",IF($W968=0,"Date ilegible",IF(NOT(ISNUMBER($N968)),"Hours no numéricas",IF($AA968="NO MATCH","Person no identificada","OK"))))))</f>
        <v/>
      </c>
      <c r="AH968" s="27" t="str">
        <f aca="false">IF($W968=0,"No date",IF($W968&lt;Validation!$B$3,"Before period",IF($W968&gt;Validation!$C$3,"After period","In period")))</f>
        <v>No date</v>
      </c>
      <c r="AI968" s="26" t="str">
        <f aca="false">IF($Y968="","",TRIM(RIGHT(SUBSTITUTE($Y968," ",REPT(" ",50)),50)))</f>
        <v/>
      </c>
      <c r="AJ968" s="27" t="str">
        <f aca="false">IF($A968="","",IF(NOT(ISERROR(MATCH($A968,Validation!$A$193:$A$217,0))),"Manual mapping",IF(COUNTIF(Validation!$U$19:$U$178,$Z968)&gt;0,"Direct",IF(COUNTIF(Validation!$S$19:$S$178,$AI968)=1,"By surname","Unresolved"))))</f>
        <v/>
      </c>
      <c r="AK968" s="28" t="str">
        <f aca="false">IF($L968="","",IF(MATCH($L968,$L$2:$L$3000,0)&lt;&gt;ROW()-1,"",COUNT($AK$1:$AK967)+1))</f>
        <v/>
      </c>
      <c r="AL968" s="28" t="str">
        <f aca="false">IF($G968="","",IF(MATCH($G968,$G$2:$G$3000,0)&lt;&gt;ROW()-1,"",COUNT($AL$1:$AL967)+1))</f>
        <v/>
      </c>
      <c r="AM968" s="28" t="str">
        <f aca="false">IF($H968="","",IF(MATCH($H968,$H$2:$H$3000,0)&lt;&gt;ROW()-1,"",COUNT($AM$1:$AM967)+1))</f>
        <v/>
      </c>
      <c r="AN968" s="28" t="str">
        <f aca="false">IF($I968="","",IF(MATCH($I968,$I$2:$I$3000,0)&lt;&gt;ROW()-1,"",COUNT($AN$1:$AN967)+1))</f>
        <v/>
      </c>
      <c r="AO968" s="28" t="str">
        <f aca="false">IF($Q968="","",IF(MATCH($Q968,$Q$2:$Q$3000,0)&lt;&gt;ROW()-1,"",COUNT($AO$1:$AO967)+1))</f>
        <v/>
      </c>
    </row>
    <row r="969" customFormat="false" ht="12.75" hidden="false" customHeight="true" outlineLevel="0" collapsed="false">
      <c r="W969" s="24" t="n">
        <f aca="false">IF($F969="",0,IFERROR(IF(ISNUMBER($F969),INT($F969),DATE(VALUE(MID(SUBSTITUTE(LEFT($F969,FIND(" ",$F969&amp;" ")-1),"/",REPT(" ",20)),41,20)),VALUE(LEFT(SUBSTITUTE(LEFT($F969,FIND(" ",$F969&amp;" ")-1),"/",REPT(" ",20)),20)),VALUE(MID(SUBSTITUTE(LEFT($F969,FIND(" ",$F969&amp;" ")-1),"/",REPT(" ",20)),21,20)))),0))</f>
        <v>0</v>
      </c>
      <c r="X969" s="25" t="str">
        <f aca="false">IF(ISNUMBER($N969),$N969*Validation!$B$5,"")</f>
        <v/>
      </c>
      <c r="Y969" s="26" t="str">
        <f aca="false">IF($A969="","",SUBSTITUTE(SUBSTITUTE(SUBSTITUTE(SUBSTITUTE(SUBSTITUTE(SUBSTITUTE(SUBSTITUTE(UPPER(TRIM($A969)),"Á","A"),"É","E"),"Í","I"),"Ó","O"),"Ú","U"),"Ñ","N"),"Ü","U"))</f>
        <v/>
      </c>
      <c r="Z969" s="26" t="str">
        <f aca="false">IF($Y969="","",LEFT($Y969,1)&amp;" "&amp;TRIM(RIGHT(SUBSTITUTE($Y969," ",REPT(" ",50)),50)))</f>
        <v/>
      </c>
      <c r="AA969" s="27" t="str">
        <f aca="false">IF($AF969="","",IF(COUNTIF(Validation!$U$19:$U$178,$AF969)&gt;0,"OK","NO MATCH"))</f>
        <v/>
      </c>
      <c r="AB969" s="27" t="str">
        <f aca="false">IF($W969=0,"",IF(AND($W969&gt;=Validation!$B$3,$W969&lt;=Validation!$C$3),"Yes","No"))</f>
        <v/>
      </c>
      <c r="AC969" s="26" t="str">
        <f aca="false">IF($A969="","",$AF969&amp;"|"&amp;TEXT($W969,"yyyy-mm-dd")&amp;"|"&amp;$J969&amp;"|"&amp;$N969)</f>
        <v/>
      </c>
      <c r="AD969" s="27" t="str">
        <f aca="false">IF($AC969="","",IF(COUNTIF($AC$2:$AC$3000,$AC969)&gt;1,"REVIEW","OK"))</f>
        <v/>
      </c>
      <c r="AE969" s="27" t="str">
        <f aca="false">IF(OR($W969=0,$O969=""),"",IF(IFERROR(IF(ISNUMBER($O969),INT($O969),DATE(VALUE(MID(SUBSTITUTE(LEFT($O969,FIND(" ",$O969&amp;" ")-1),"/",REPT(" ",20)),41,20)),VALUE(LEFT(SUBSTITUTE(LEFT($O969,FIND(" ",$O969&amp;" ")-1),"/",REPT(" ",20)),20)),VALUE(MID(SUBSTITUTE(LEFT($O969,FIND(" ",$O969&amp;" ")-1),"/",REPT(" ",20)),21,20)))),0)&gt;$W969,"Late","Same day"))</f>
        <v/>
      </c>
      <c r="AF969" s="26" t="str">
        <f aca="false">IF($A969="","",IFERROR(INDEX(Validation!$C$193:$C$217,MATCH($A969,Validation!$A$193:$A$217,0)),IF(COUNTIF(Validation!$U$19:$U$178,$Z969)&gt;0,$Z969,IF(COUNTIF(Validation!$S$19:$S$178,$AI969)=1,INDEX(Validation!$U$19:$U$178,MATCH($AI969,Validation!$S$19:$S$178,0)),$Z969))))</f>
        <v/>
      </c>
      <c r="AG969" s="27" t="str">
        <f aca="false">IF(COUNTA($A969:$U969)=0,"",IF($A969="","No name",IF($F969="","No date",IF($W969=0,"Date ilegible",IF(NOT(ISNUMBER($N969)),"Hours no numéricas",IF($AA969="NO MATCH","Person no identificada","OK"))))))</f>
        <v/>
      </c>
      <c r="AH969" s="27" t="str">
        <f aca="false">IF($W969=0,"No date",IF($W969&lt;Validation!$B$3,"Before period",IF($W969&gt;Validation!$C$3,"After period","In period")))</f>
        <v>No date</v>
      </c>
      <c r="AI969" s="26" t="str">
        <f aca="false">IF($Y969="","",TRIM(RIGHT(SUBSTITUTE($Y969," ",REPT(" ",50)),50)))</f>
        <v/>
      </c>
      <c r="AJ969" s="27" t="str">
        <f aca="false">IF($A969="","",IF(NOT(ISERROR(MATCH($A969,Validation!$A$193:$A$217,0))),"Manual mapping",IF(COUNTIF(Validation!$U$19:$U$178,$Z969)&gt;0,"Direct",IF(COUNTIF(Validation!$S$19:$S$178,$AI969)=1,"By surname","Unresolved"))))</f>
        <v/>
      </c>
      <c r="AK969" s="28" t="str">
        <f aca="false">IF($L969="","",IF(MATCH($L969,$L$2:$L$3000,0)&lt;&gt;ROW()-1,"",COUNT($AK$1:$AK968)+1))</f>
        <v/>
      </c>
      <c r="AL969" s="28" t="str">
        <f aca="false">IF($G969="","",IF(MATCH($G969,$G$2:$G$3000,0)&lt;&gt;ROW()-1,"",COUNT($AL$1:$AL968)+1))</f>
        <v/>
      </c>
      <c r="AM969" s="28" t="str">
        <f aca="false">IF($H969="","",IF(MATCH($H969,$H$2:$H$3000,0)&lt;&gt;ROW()-1,"",COUNT($AM$1:$AM968)+1))</f>
        <v/>
      </c>
      <c r="AN969" s="28" t="str">
        <f aca="false">IF($I969="","",IF(MATCH($I969,$I$2:$I$3000,0)&lt;&gt;ROW()-1,"",COUNT($AN$1:$AN968)+1))</f>
        <v/>
      </c>
      <c r="AO969" s="28" t="str">
        <f aca="false">IF($Q969="","",IF(MATCH($Q969,$Q$2:$Q$3000,0)&lt;&gt;ROW()-1,"",COUNT($AO$1:$AO968)+1))</f>
        <v/>
      </c>
    </row>
    <row r="970" customFormat="false" ht="12.75" hidden="false" customHeight="true" outlineLevel="0" collapsed="false">
      <c r="W970" s="24" t="n">
        <f aca="false">IF($F970="",0,IFERROR(IF(ISNUMBER($F970),INT($F970),DATE(VALUE(MID(SUBSTITUTE(LEFT($F970,FIND(" ",$F970&amp;" ")-1),"/",REPT(" ",20)),41,20)),VALUE(LEFT(SUBSTITUTE(LEFT($F970,FIND(" ",$F970&amp;" ")-1),"/",REPT(" ",20)),20)),VALUE(MID(SUBSTITUTE(LEFT($F970,FIND(" ",$F970&amp;" ")-1),"/",REPT(" ",20)),21,20)))),0))</f>
        <v>0</v>
      </c>
      <c r="X970" s="25" t="str">
        <f aca="false">IF(ISNUMBER($N970),$N970*Validation!$B$5,"")</f>
        <v/>
      </c>
      <c r="Y970" s="26" t="str">
        <f aca="false">IF($A970="","",SUBSTITUTE(SUBSTITUTE(SUBSTITUTE(SUBSTITUTE(SUBSTITUTE(SUBSTITUTE(SUBSTITUTE(UPPER(TRIM($A970)),"Á","A"),"É","E"),"Í","I"),"Ó","O"),"Ú","U"),"Ñ","N"),"Ü","U"))</f>
        <v/>
      </c>
      <c r="Z970" s="26" t="str">
        <f aca="false">IF($Y970="","",LEFT($Y970,1)&amp;" "&amp;TRIM(RIGHT(SUBSTITUTE($Y970," ",REPT(" ",50)),50)))</f>
        <v/>
      </c>
      <c r="AA970" s="27" t="str">
        <f aca="false">IF($AF970="","",IF(COUNTIF(Validation!$U$19:$U$178,$AF970)&gt;0,"OK","NO MATCH"))</f>
        <v/>
      </c>
      <c r="AB970" s="27" t="str">
        <f aca="false">IF($W970=0,"",IF(AND($W970&gt;=Validation!$B$3,$W970&lt;=Validation!$C$3),"Yes","No"))</f>
        <v/>
      </c>
      <c r="AC970" s="26" t="str">
        <f aca="false">IF($A970="","",$AF970&amp;"|"&amp;TEXT($W970,"yyyy-mm-dd")&amp;"|"&amp;$J970&amp;"|"&amp;$N970)</f>
        <v/>
      </c>
      <c r="AD970" s="27" t="str">
        <f aca="false">IF($AC970="","",IF(COUNTIF($AC$2:$AC$3000,$AC970)&gt;1,"REVIEW","OK"))</f>
        <v/>
      </c>
      <c r="AE970" s="27" t="str">
        <f aca="false">IF(OR($W970=0,$O970=""),"",IF(IFERROR(IF(ISNUMBER($O970),INT($O970),DATE(VALUE(MID(SUBSTITUTE(LEFT($O970,FIND(" ",$O970&amp;" ")-1),"/",REPT(" ",20)),41,20)),VALUE(LEFT(SUBSTITUTE(LEFT($O970,FIND(" ",$O970&amp;" ")-1),"/",REPT(" ",20)),20)),VALUE(MID(SUBSTITUTE(LEFT($O970,FIND(" ",$O970&amp;" ")-1),"/",REPT(" ",20)),21,20)))),0)&gt;$W970,"Late","Same day"))</f>
        <v/>
      </c>
      <c r="AF970" s="26" t="str">
        <f aca="false">IF($A970="","",IFERROR(INDEX(Validation!$C$193:$C$217,MATCH($A970,Validation!$A$193:$A$217,0)),IF(COUNTIF(Validation!$U$19:$U$178,$Z970)&gt;0,$Z970,IF(COUNTIF(Validation!$S$19:$S$178,$AI970)=1,INDEX(Validation!$U$19:$U$178,MATCH($AI970,Validation!$S$19:$S$178,0)),$Z970))))</f>
        <v/>
      </c>
      <c r="AG970" s="27" t="str">
        <f aca="false">IF(COUNTA($A970:$U970)=0,"",IF($A970="","No name",IF($F970="","No date",IF($W970=0,"Date ilegible",IF(NOT(ISNUMBER($N970)),"Hours no numéricas",IF($AA970="NO MATCH","Person no identificada","OK"))))))</f>
        <v/>
      </c>
      <c r="AH970" s="27" t="str">
        <f aca="false">IF($W970=0,"No date",IF($W970&lt;Validation!$B$3,"Before period",IF($W970&gt;Validation!$C$3,"After period","In period")))</f>
        <v>No date</v>
      </c>
      <c r="AI970" s="26" t="str">
        <f aca="false">IF($Y970="","",TRIM(RIGHT(SUBSTITUTE($Y970," ",REPT(" ",50)),50)))</f>
        <v/>
      </c>
      <c r="AJ970" s="27" t="str">
        <f aca="false">IF($A970="","",IF(NOT(ISERROR(MATCH($A970,Validation!$A$193:$A$217,0))),"Manual mapping",IF(COUNTIF(Validation!$U$19:$U$178,$Z970)&gt;0,"Direct",IF(COUNTIF(Validation!$S$19:$S$178,$AI970)=1,"By surname","Unresolved"))))</f>
        <v/>
      </c>
      <c r="AK970" s="28" t="str">
        <f aca="false">IF($L970="","",IF(MATCH($L970,$L$2:$L$3000,0)&lt;&gt;ROW()-1,"",COUNT($AK$1:$AK969)+1))</f>
        <v/>
      </c>
      <c r="AL970" s="28" t="str">
        <f aca="false">IF($G970="","",IF(MATCH($G970,$G$2:$G$3000,0)&lt;&gt;ROW()-1,"",COUNT($AL$1:$AL969)+1))</f>
        <v/>
      </c>
      <c r="AM970" s="28" t="str">
        <f aca="false">IF($H970="","",IF(MATCH($H970,$H$2:$H$3000,0)&lt;&gt;ROW()-1,"",COUNT($AM$1:$AM969)+1))</f>
        <v/>
      </c>
      <c r="AN970" s="28" t="str">
        <f aca="false">IF($I970="","",IF(MATCH($I970,$I$2:$I$3000,0)&lt;&gt;ROW()-1,"",COUNT($AN$1:$AN969)+1))</f>
        <v/>
      </c>
      <c r="AO970" s="28" t="str">
        <f aca="false">IF($Q970="","",IF(MATCH($Q970,$Q$2:$Q$3000,0)&lt;&gt;ROW()-1,"",COUNT($AO$1:$AO969)+1))</f>
        <v/>
      </c>
    </row>
    <row r="971" customFormat="false" ht="12.75" hidden="false" customHeight="true" outlineLevel="0" collapsed="false">
      <c r="W971" s="24" t="n">
        <f aca="false">IF($F971="",0,IFERROR(IF(ISNUMBER($F971),INT($F971),DATE(VALUE(MID(SUBSTITUTE(LEFT($F971,FIND(" ",$F971&amp;" ")-1),"/",REPT(" ",20)),41,20)),VALUE(LEFT(SUBSTITUTE(LEFT($F971,FIND(" ",$F971&amp;" ")-1),"/",REPT(" ",20)),20)),VALUE(MID(SUBSTITUTE(LEFT($F971,FIND(" ",$F971&amp;" ")-1),"/",REPT(" ",20)),21,20)))),0))</f>
        <v>0</v>
      </c>
      <c r="X971" s="25" t="str">
        <f aca="false">IF(ISNUMBER($N971),$N971*Validation!$B$5,"")</f>
        <v/>
      </c>
      <c r="Y971" s="26" t="str">
        <f aca="false">IF($A971="","",SUBSTITUTE(SUBSTITUTE(SUBSTITUTE(SUBSTITUTE(SUBSTITUTE(SUBSTITUTE(SUBSTITUTE(UPPER(TRIM($A971)),"Á","A"),"É","E"),"Í","I"),"Ó","O"),"Ú","U"),"Ñ","N"),"Ü","U"))</f>
        <v/>
      </c>
      <c r="Z971" s="26" t="str">
        <f aca="false">IF($Y971="","",LEFT($Y971,1)&amp;" "&amp;TRIM(RIGHT(SUBSTITUTE($Y971," ",REPT(" ",50)),50)))</f>
        <v/>
      </c>
      <c r="AA971" s="27" t="str">
        <f aca="false">IF($AF971="","",IF(COUNTIF(Validation!$U$19:$U$178,$AF971)&gt;0,"OK","NO MATCH"))</f>
        <v/>
      </c>
      <c r="AB971" s="27" t="str">
        <f aca="false">IF($W971=0,"",IF(AND($W971&gt;=Validation!$B$3,$W971&lt;=Validation!$C$3),"Yes","No"))</f>
        <v/>
      </c>
      <c r="AC971" s="26" t="str">
        <f aca="false">IF($A971="","",$AF971&amp;"|"&amp;TEXT($W971,"yyyy-mm-dd")&amp;"|"&amp;$J971&amp;"|"&amp;$N971)</f>
        <v/>
      </c>
      <c r="AD971" s="27" t="str">
        <f aca="false">IF($AC971="","",IF(COUNTIF($AC$2:$AC$3000,$AC971)&gt;1,"REVIEW","OK"))</f>
        <v/>
      </c>
      <c r="AE971" s="27" t="str">
        <f aca="false">IF(OR($W971=0,$O971=""),"",IF(IFERROR(IF(ISNUMBER($O971),INT($O971),DATE(VALUE(MID(SUBSTITUTE(LEFT($O971,FIND(" ",$O971&amp;" ")-1),"/",REPT(" ",20)),41,20)),VALUE(LEFT(SUBSTITUTE(LEFT($O971,FIND(" ",$O971&amp;" ")-1),"/",REPT(" ",20)),20)),VALUE(MID(SUBSTITUTE(LEFT($O971,FIND(" ",$O971&amp;" ")-1),"/",REPT(" ",20)),21,20)))),0)&gt;$W971,"Late","Same day"))</f>
        <v/>
      </c>
      <c r="AF971" s="26" t="str">
        <f aca="false">IF($A971="","",IFERROR(INDEX(Validation!$C$193:$C$217,MATCH($A971,Validation!$A$193:$A$217,0)),IF(COUNTIF(Validation!$U$19:$U$178,$Z971)&gt;0,$Z971,IF(COUNTIF(Validation!$S$19:$S$178,$AI971)=1,INDEX(Validation!$U$19:$U$178,MATCH($AI971,Validation!$S$19:$S$178,0)),$Z971))))</f>
        <v/>
      </c>
      <c r="AG971" s="27" t="str">
        <f aca="false">IF(COUNTA($A971:$U971)=0,"",IF($A971="","No name",IF($F971="","No date",IF($W971=0,"Date ilegible",IF(NOT(ISNUMBER($N971)),"Hours no numéricas",IF($AA971="NO MATCH","Person no identificada","OK"))))))</f>
        <v/>
      </c>
      <c r="AH971" s="27" t="str">
        <f aca="false">IF($W971=0,"No date",IF($W971&lt;Validation!$B$3,"Before period",IF($W971&gt;Validation!$C$3,"After period","In period")))</f>
        <v>No date</v>
      </c>
      <c r="AI971" s="26" t="str">
        <f aca="false">IF($Y971="","",TRIM(RIGHT(SUBSTITUTE($Y971," ",REPT(" ",50)),50)))</f>
        <v/>
      </c>
      <c r="AJ971" s="27" t="str">
        <f aca="false">IF($A971="","",IF(NOT(ISERROR(MATCH($A971,Validation!$A$193:$A$217,0))),"Manual mapping",IF(COUNTIF(Validation!$U$19:$U$178,$Z971)&gt;0,"Direct",IF(COUNTIF(Validation!$S$19:$S$178,$AI971)=1,"By surname","Unresolved"))))</f>
        <v/>
      </c>
      <c r="AK971" s="28" t="str">
        <f aca="false">IF($L971="","",IF(MATCH($L971,$L$2:$L$3000,0)&lt;&gt;ROW()-1,"",COUNT($AK$1:$AK970)+1))</f>
        <v/>
      </c>
      <c r="AL971" s="28" t="str">
        <f aca="false">IF($G971="","",IF(MATCH($G971,$G$2:$G$3000,0)&lt;&gt;ROW()-1,"",COUNT($AL$1:$AL970)+1))</f>
        <v/>
      </c>
      <c r="AM971" s="28" t="str">
        <f aca="false">IF($H971="","",IF(MATCH($H971,$H$2:$H$3000,0)&lt;&gt;ROW()-1,"",COUNT($AM$1:$AM970)+1))</f>
        <v/>
      </c>
      <c r="AN971" s="28" t="str">
        <f aca="false">IF($I971="","",IF(MATCH($I971,$I$2:$I$3000,0)&lt;&gt;ROW()-1,"",COUNT($AN$1:$AN970)+1))</f>
        <v/>
      </c>
      <c r="AO971" s="28" t="str">
        <f aca="false">IF($Q971="","",IF(MATCH($Q971,$Q$2:$Q$3000,0)&lt;&gt;ROW()-1,"",COUNT($AO$1:$AO970)+1))</f>
        <v/>
      </c>
    </row>
    <row r="972" customFormat="false" ht="12.75" hidden="false" customHeight="true" outlineLevel="0" collapsed="false">
      <c r="W972" s="24" t="n">
        <f aca="false">IF($F972="",0,IFERROR(IF(ISNUMBER($F972),INT($F972),DATE(VALUE(MID(SUBSTITUTE(LEFT($F972,FIND(" ",$F972&amp;" ")-1),"/",REPT(" ",20)),41,20)),VALUE(LEFT(SUBSTITUTE(LEFT($F972,FIND(" ",$F972&amp;" ")-1),"/",REPT(" ",20)),20)),VALUE(MID(SUBSTITUTE(LEFT($F972,FIND(" ",$F972&amp;" ")-1),"/",REPT(" ",20)),21,20)))),0))</f>
        <v>0</v>
      </c>
      <c r="X972" s="25" t="str">
        <f aca="false">IF(ISNUMBER($N972),$N972*Validation!$B$5,"")</f>
        <v/>
      </c>
      <c r="Y972" s="26" t="str">
        <f aca="false">IF($A972="","",SUBSTITUTE(SUBSTITUTE(SUBSTITUTE(SUBSTITUTE(SUBSTITUTE(SUBSTITUTE(SUBSTITUTE(UPPER(TRIM($A972)),"Á","A"),"É","E"),"Í","I"),"Ó","O"),"Ú","U"),"Ñ","N"),"Ü","U"))</f>
        <v/>
      </c>
      <c r="Z972" s="26" t="str">
        <f aca="false">IF($Y972="","",LEFT($Y972,1)&amp;" "&amp;TRIM(RIGHT(SUBSTITUTE($Y972," ",REPT(" ",50)),50)))</f>
        <v/>
      </c>
      <c r="AA972" s="27" t="str">
        <f aca="false">IF($AF972="","",IF(COUNTIF(Validation!$U$19:$U$178,$AF972)&gt;0,"OK","NO MATCH"))</f>
        <v/>
      </c>
      <c r="AB972" s="27" t="str">
        <f aca="false">IF($W972=0,"",IF(AND($W972&gt;=Validation!$B$3,$W972&lt;=Validation!$C$3),"Yes","No"))</f>
        <v/>
      </c>
      <c r="AC972" s="26" t="str">
        <f aca="false">IF($A972="","",$AF972&amp;"|"&amp;TEXT($W972,"yyyy-mm-dd")&amp;"|"&amp;$J972&amp;"|"&amp;$N972)</f>
        <v/>
      </c>
      <c r="AD972" s="27" t="str">
        <f aca="false">IF($AC972="","",IF(COUNTIF($AC$2:$AC$3000,$AC972)&gt;1,"REVIEW","OK"))</f>
        <v/>
      </c>
      <c r="AE972" s="27" t="str">
        <f aca="false">IF(OR($W972=0,$O972=""),"",IF(IFERROR(IF(ISNUMBER($O972),INT($O972),DATE(VALUE(MID(SUBSTITUTE(LEFT($O972,FIND(" ",$O972&amp;" ")-1),"/",REPT(" ",20)),41,20)),VALUE(LEFT(SUBSTITUTE(LEFT($O972,FIND(" ",$O972&amp;" ")-1),"/",REPT(" ",20)),20)),VALUE(MID(SUBSTITUTE(LEFT($O972,FIND(" ",$O972&amp;" ")-1),"/",REPT(" ",20)),21,20)))),0)&gt;$W972,"Late","Same day"))</f>
        <v/>
      </c>
      <c r="AF972" s="26" t="str">
        <f aca="false">IF($A972="","",IFERROR(INDEX(Validation!$C$193:$C$217,MATCH($A972,Validation!$A$193:$A$217,0)),IF(COUNTIF(Validation!$U$19:$U$178,$Z972)&gt;0,$Z972,IF(COUNTIF(Validation!$S$19:$S$178,$AI972)=1,INDEX(Validation!$U$19:$U$178,MATCH($AI972,Validation!$S$19:$S$178,0)),$Z972))))</f>
        <v/>
      </c>
      <c r="AG972" s="27" t="str">
        <f aca="false">IF(COUNTA($A972:$U972)=0,"",IF($A972="","No name",IF($F972="","No date",IF($W972=0,"Date ilegible",IF(NOT(ISNUMBER($N972)),"Hours no numéricas",IF($AA972="NO MATCH","Person no identificada","OK"))))))</f>
        <v/>
      </c>
      <c r="AH972" s="27" t="str">
        <f aca="false">IF($W972=0,"No date",IF($W972&lt;Validation!$B$3,"Before period",IF($W972&gt;Validation!$C$3,"After period","In period")))</f>
        <v>No date</v>
      </c>
      <c r="AI972" s="26" t="str">
        <f aca="false">IF($Y972="","",TRIM(RIGHT(SUBSTITUTE($Y972," ",REPT(" ",50)),50)))</f>
        <v/>
      </c>
      <c r="AJ972" s="27" t="str">
        <f aca="false">IF($A972="","",IF(NOT(ISERROR(MATCH($A972,Validation!$A$193:$A$217,0))),"Manual mapping",IF(COUNTIF(Validation!$U$19:$U$178,$Z972)&gt;0,"Direct",IF(COUNTIF(Validation!$S$19:$S$178,$AI972)=1,"By surname","Unresolved"))))</f>
        <v/>
      </c>
      <c r="AK972" s="28" t="str">
        <f aca="false">IF($L972="","",IF(MATCH($L972,$L$2:$L$3000,0)&lt;&gt;ROW()-1,"",COUNT($AK$1:$AK971)+1))</f>
        <v/>
      </c>
      <c r="AL972" s="28" t="str">
        <f aca="false">IF($G972="","",IF(MATCH($G972,$G$2:$G$3000,0)&lt;&gt;ROW()-1,"",COUNT($AL$1:$AL971)+1))</f>
        <v/>
      </c>
      <c r="AM972" s="28" t="str">
        <f aca="false">IF($H972="","",IF(MATCH($H972,$H$2:$H$3000,0)&lt;&gt;ROW()-1,"",COUNT($AM$1:$AM971)+1))</f>
        <v/>
      </c>
      <c r="AN972" s="28" t="str">
        <f aca="false">IF($I972="","",IF(MATCH($I972,$I$2:$I$3000,0)&lt;&gt;ROW()-1,"",COUNT($AN$1:$AN971)+1))</f>
        <v/>
      </c>
      <c r="AO972" s="28" t="str">
        <f aca="false">IF($Q972="","",IF(MATCH($Q972,$Q$2:$Q$3000,0)&lt;&gt;ROW()-1,"",COUNT($AO$1:$AO971)+1))</f>
        <v/>
      </c>
    </row>
    <row r="973" customFormat="false" ht="12.75" hidden="false" customHeight="true" outlineLevel="0" collapsed="false">
      <c r="W973" s="24" t="n">
        <f aca="false">IF($F973="",0,IFERROR(IF(ISNUMBER($F973),INT($F973),DATE(VALUE(MID(SUBSTITUTE(LEFT($F973,FIND(" ",$F973&amp;" ")-1),"/",REPT(" ",20)),41,20)),VALUE(LEFT(SUBSTITUTE(LEFT($F973,FIND(" ",$F973&amp;" ")-1),"/",REPT(" ",20)),20)),VALUE(MID(SUBSTITUTE(LEFT($F973,FIND(" ",$F973&amp;" ")-1),"/",REPT(" ",20)),21,20)))),0))</f>
        <v>0</v>
      </c>
      <c r="X973" s="25" t="str">
        <f aca="false">IF(ISNUMBER($N973),$N973*Validation!$B$5,"")</f>
        <v/>
      </c>
      <c r="Y973" s="26" t="str">
        <f aca="false">IF($A973="","",SUBSTITUTE(SUBSTITUTE(SUBSTITUTE(SUBSTITUTE(SUBSTITUTE(SUBSTITUTE(SUBSTITUTE(UPPER(TRIM($A973)),"Á","A"),"É","E"),"Í","I"),"Ó","O"),"Ú","U"),"Ñ","N"),"Ü","U"))</f>
        <v/>
      </c>
      <c r="Z973" s="26" t="str">
        <f aca="false">IF($Y973="","",LEFT($Y973,1)&amp;" "&amp;TRIM(RIGHT(SUBSTITUTE($Y973," ",REPT(" ",50)),50)))</f>
        <v/>
      </c>
      <c r="AA973" s="27" t="str">
        <f aca="false">IF($AF973="","",IF(COUNTIF(Validation!$U$19:$U$178,$AF973)&gt;0,"OK","NO MATCH"))</f>
        <v/>
      </c>
      <c r="AB973" s="27" t="str">
        <f aca="false">IF($W973=0,"",IF(AND($W973&gt;=Validation!$B$3,$W973&lt;=Validation!$C$3),"Yes","No"))</f>
        <v/>
      </c>
      <c r="AC973" s="26" t="str">
        <f aca="false">IF($A973="","",$AF973&amp;"|"&amp;TEXT($W973,"yyyy-mm-dd")&amp;"|"&amp;$J973&amp;"|"&amp;$N973)</f>
        <v/>
      </c>
      <c r="AD973" s="27" t="str">
        <f aca="false">IF($AC973="","",IF(COUNTIF($AC$2:$AC$3000,$AC973)&gt;1,"REVIEW","OK"))</f>
        <v/>
      </c>
      <c r="AE973" s="27" t="str">
        <f aca="false">IF(OR($W973=0,$O973=""),"",IF(IFERROR(IF(ISNUMBER($O973),INT($O973),DATE(VALUE(MID(SUBSTITUTE(LEFT($O973,FIND(" ",$O973&amp;" ")-1),"/",REPT(" ",20)),41,20)),VALUE(LEFT(SUBSTITUTE(LEFT($O973,FIND(" ",$O973&amp;" ")-1),"/",REPT(" ",20)),20)),VALUE(MID(SUBSTITUTE(LEFT($O973,FIND(" ",$O973&amp;" ")-1),"/",REPT(" ",20)),21,20)))),0)&gt;$W973,"Late","Same day"))</f>
        <v/>
      </c>
      <c r="AF973" s="26" t="str">
        <f aca="false">IF($A973="","",IFERROR(INDEX(Validation!$C$193:$C$217,MATCH($A973,Validation!$A$193:$A$217,0)),IF(COUNTIF(Validation!$U$19:$U$178,$Z973)&gt;0,$Z973,IF(COUNTIF(Validation!$S$19:$S$178,$AI973)=1,INDEX(Validation!$U$19:$U$178,MATCH($AI973,Validation!$S$19:$S$178,0)),$Z973))))</f>
        <v/>
      </c>
      <c r="AG973" s="27" t="str">
        <f aca="false">IF(COUNTA($A973:$U973)=0,"",IF($A973="","No name",IF($F973="","No date",IF($W973=0,"Date ilegible",IF(NOT(ISNUMBER($N973)),"Hours no numéricas",IF($AA973="NO MATCH","Person no identificada","OK"))))))</f>
        <v/>
      </c>
      <c r="AH973" s="27" t="str">
        <f aca="false">IF($W973=0,"No date",IF($W973&lt;Validation!$B$3,"Before period",IF($W973&gt;Validation!$C$3,"After period","In period")))</f>
        <v>No date</v>
      </c>
      <c r="AI973" s="26" t="str">
        <f aca="false">IF($Y973="","",TRIM(RIGHT(SUBSTITUTE($Y973," ",REPT(" ",50)),50)))</f>
        <v/>
      </c>
      <c r="AJ973" s="27" t="str">
        <f aca="false">IF($A973="","",IF(NOT(ISERROR(MATCH($A973,Validation!$A$193:$A$217,0))),"Manual mapping",IF(COUNTIF(Validation!$U$19:$U$178,$Z973)&gt;0,"Direct",IF(COUNTIF(Validation!$S$19:$S$178,$AI973)=1,"By surname","Unresolved"))))</f>
        <v/>
      </c>
      <c r="AK973" s="28" t="str">
        <f aca="false">IF($L973="","",IF(MATCH($L973,$L$2:$L$3000,0)&lt;&gt;ROW()-1,"",COUNT($AK$1:$AK972)+1))</f>
        <v/>
      </c>
      <c r="AL973" s="28" t="str">
        <f aca="false">IF($G973="","",IF(MATCH($G973,$G$2:$G$3000,0)&lt;&gt;ROW()-1,"",COUNT($AL$1:$AL972)+1))</f>
        <v/>
      </c>
      <c r="AM973" s="28" t="str">
        <f aca="false">IF($H973="","",IF(MATCH($H973,$H$2:$H$3000,0)&lt;&gt;ROW()-1,"",COUNT($AM$1:$AM972)+1))</f>
        <v/>
      </c>
      <c r="AN973" s="28" t="str">
        <f aca="false">IF($I973="","",IF(MATCH($I973,$I$2:$I$3000,0)&lt;&gt;ROW()-1,"",COUNT($AN$1:$AN972)+1))</f>
        <v/>
      </c>
      <c r="AO973" s="28" t="str">
        <f aca="false">IF($Q973="","",IF(MATCH($Q973,$Q$2:$Q$3000,0)&lt;&gt;ROW()-1,"",COUNT($AO$1:$AO972)+1))</f>
        <v/>
      </c>
    </row>
    <row r="974" customFormat="false" ht="12.75" hidden="false" customHeight="true" outlineLevel="0" collapsed="false">
      <c r="W974" s="24" t="n">
        <f aca="false">IF($F974="",0,IFERROR(IF(ISNUMBER($F974),INT($F974),DATE(VALUE(MID(SUBSTITUTE(LEFT($F974,FIND(" ",$F974&amp;" ")-1),"/",REPT(" ",20)),41,20)),VALUE(LEFT(SUBSTITUTE(LEFT($F974,FIND(" ",$F974&amp;" ")-1),"/",REPT(" ",20)),20)),VALUE(MID(SUBSTITUTE(LEFT($F974,FIND(" ",$F974&amp;" ")-1),"/",REPT(" ",20)),21,20)))),0))</f>
        <v>0</v>
      </c>
      <c r="X974" s="25" t="str">
        <f aca="false">IF(ISNUMBER($N974),$N974*Validation!$B$5,"")</f>
        <v/>
      </c>
      <c r="Y974" s="26" t="str">
        <f aca="false">IF($A974="","",SUBSTITUTE(SUBSTITUTE(SUBSTITUTE(SUBSTITUTE(SUBSTITUTE(SUBSTITUTE(SUBSTITUTE(UPPER(TRIM($A974)),"Á","A"),"É","E"),"Í","I"),"Ó","O"),"Ú","U"),"Ñ","N"),"Ü","U"))</f>
        <v/>
      </c>
      <c r="Z974" s="26" t="str">
        <f aca="false">IF($Y974="","",LEFT($Y974,1)&amp;" "&amp;TRIM(RIGHT(SUBSTITUTE($Y974," ",REPT(" ",50)),50)))</f>
        <v/>
      </c>
      <c r="AA974" s="27" t="str">
        <f aca="false">IF($AF974="","",IF(COUNTIF(Validation!$U$19:$U$178,$AF974)&gt;0,"OK","NO MATCH"))</f>
        <v/>
      </c>
      <c r="AB974" s="27" t="str">
        <f aca="false">IF($W974=0,"",IF(AND($W974&gt;=Validation!$B$3,$W974&lt;=Validation!$C$3),"Yes","No"))</f>
        <v/>
      </c>
      <c r="AC974" s="26" t="str">
        <f aca="false">IF($A974="","",$AF974&amp;"|"&amp;TEXT($W974,"yyyy-mm-dd")&amp;"|"&amp;$J974&amp;"|"&amp;$N974)</f>
        <v/>
      </c>
      <c r="AD974" s="27" t="str">
        <f aca="false">IF($AC974="","",IF(COUNTIF($AC$2:$AC$3000,$AC974)&gt;1,"REVIEW","OK"))</f>
        <v/>
      </c>
      <c r="AE974" s="27" t="str">
        <f aca="false">IF(OR($W974=0,$O974=""),"",IF(IFERROR(IF(ISNUMBER($O974),INT($O974),DATE(VALUE(MID(SUBSTITUTE(LEFT($O974,FIND(" ",$O974&amp;" ")-1),"/",REPT(" ",20)),41,20)),VALUE(LEFT(SUBSTITUTE(LEFT($O974,FIND(" ",$O974&amp;" ")-1),"/",REPT(" ",20)),20)),VALUE(MID(SUBSTITUTE(LEFT($O974,FIND(" ",$O974&amp;" ")-1),"/",REPT(" ",20)),21,20)))),0)&gt;$W974,"Late","Same day"))</f>
        <v/>
      </c>
      <c r="AF974" s="26" t="str">
        <f aca="false">IF($A974="","",IFERROR(INDEX(Validation!$C$193:$C$217,MATCH($A974,Validation!$A$193:$A$217,0)),IF(COUNTIF(Validation!$U$19:$U$178,$Z974)&gt;0,$Z974,IF(COUNTIF(Validation!$S$19:$S$178,$AI974)=1,INDEX(Validation!$U$19:$U$178,MATCH($AI974,Validation!$S$19:$S$178,0)),$Z974))))</f>
        <v/>
      </c>
      <c r="AG974" s="27" t="str">
        <f aca="false">IF(COUNTA($A974:$U974)=0,"",IF($A974="","No name",IF($F974="","No date",IF($W974=0,"Date ilegible",IF(NOT(ISNUMBER($N974)),"Hours no numéricas",IF($AA974="NO MATCH","Person no identificada","OK"))))))</f>
        <v/>
      </c>
      <c r="AH974" s="27" t="str">
        <f aca="false">IF($W974=0,"No date",IF($W974&lt;Validation!$B$3,"Before period",IF($W974&gt;Validation!$C$3,"After period","In period")))</f>
        <v>No date</v>
      </c>
      <c r="AI974" s="26" t="str">
        <f aca="false">IF($Y974="","",TRIM(RIGHT(SUBSTITUTE($Y974," ",REPT(" ",50)),50)))</f>
        <v/>
      </c>
      <c r="AJ974" s="27" t="str">
        <f aca="false">IF($A974="","",IF(NOT(ISERROR(MATCH($A974,Validation!$A$193:$A$217,0))),"Manual mapping",IF(COUNTIF(Validation!$U$19:$U$178,$Z974)&gt;0,"Direct",IF(COUNTIF(Validation!$S$19:$S$178,$AI974)=1,"By surname","Unresolved"))))</f>
        <v/>
      </c>
      <c r="AK974" s="28" t="str">
        <f aca="false">IF($L974="","",IF(MATCH($L974,$L$2:$L$3000,0)&lt;&gt;ROW()-1,"",COUNT($AK$1:$AK973)+1))</f>
        <v/>
      </c>
      <c r="AL974" s="28" t="str">
        <f aca="false">IF($G974="","",IF(MATCH($G974,$G$2:$G$3000,0)&lt;&gt;ROW()-1,"",COUNT($AL$1:$AL973)+1))</f>
        <v/>
      </c>
      <c r="AM974" s="28" t="str">
        <f aca="false">IF($H974="","",IF(MATCH($H974,$H$2:$H$3000,0)&lt;&gt;ROW()-1,"",COUNT($AM$1:$AM973)+1))</f>
        <v/>
      </c>
      <c r="AN974" s="28" t="str">
        <f aca="false">IF($I974="","",IF(MATCH($I974,$I$2:$I$3000,0)&lt;&gt;ROW()-1,"",COUNT($AN$1:$AN973)+1))</f>
        <v/>
      </c>
      <c r="AO974" s="28" t="str">
        <f aca="false">IF($Q974="","",IF(MATCH($Q974,$Q$2:$Q$3000,0)&lt;&gt;ROW()-1,"",COUNT($AO$1:$AO973)+1))</f>
        <v/>
      </c>
    </row>
    <row r="975" customFormat="false" ht="12.75" hidden="false" customHeight="true" outlineLevel="0" collapsed="false">
      <c r="W975" s="24" t="n">
        <f aca="false">IF($F975="",0,IFERROR(IF(ISNUMBER($F975),INT($F975),DATE(VALUE(MID(SUBSTITUTE(LEFT($F975,FIND(" ",$F975&amp;" ")-1),"/",REPT(" ",20)),41,20)),VALUE(LEFT(SUBSTITUTE(LEFT($F975,FIND(" ",$F975&amp;" ")-1),"/",REPT(" ",20)),20)),VALUE(MID(SUBSTITUTE(LEFT($F975,FIND(" ",$F975&amp;" ")-1),"/",REPT(" ",20)),21,20)))),0))</f>
        <v>0</v>
      </c>
      <c r="X975" s="25" t="str">
        <f aca="false">IF(ISNUMBER($N975),$N975*Validation!$B$5,"")</f>
        <v/>
      </c>
      <c r="Y975" s="26" t="str">
        <f aca="false">IF($A975="","",SUBSTITUTE(SUBSTITUTE(SUBSTITUTE(SUBSTITUTE(SUBSTITUTE(SUBSTITUTE(SUBSTITUTE(UPPER(TRIM($A975)),"Á","A"),"É","E"),"Í","I"),"Ó","O"),"Ú","U"),"Ñ","N"),"Ü","U"))</f>
        <v/>
      </c>
      <c r="Z975" s="26" t="str">
        <f aca="false">IF($Y975="","",LEFT($Y975,1)&amp;" "&amp;TRIM(RIGHT(SUBSTITUTE($Y975," ",REPT(" ",50)),50)))</f>
        <v/>
      </c>
      <c r="AA975" s="27" t="str">
        <f aca="false">IF($AF975="","",IF(COUNTIF(Validation!$U$19:$U$178,$AF975)&gt;0,"OK","NO MATCH"))</f>
        <v/>
      </c>
      <c r="AB975" s="27" t="str">
        <f aca="false">IF($W975=0,"",IF(AND($W975&gt;=Validation!$B$3,$W975&lt;=Validation!$C$3),"Yes","No"))</f>
        <v/>
      </c>
      <c r="AC975" s="26" t="str">
        <f aca="false">IF($A975="","",$AF975&amp;"|"&amp;TEXT($W975,"yyyy-mm-dd")&amp;"|"&amp;$J975&amp;"|"&amp;$N975)</f>
        <v/>
      </c>
      <c r="AD975" s="27" t="str">
        <f aca="false">IF($AC975="","",IF(COUNTIF($AC$2:$AC$3000,$AC975)&gt;1,"REVIEW","OK"))</f>
        <v/>
      </c>
      <c r="AE975" s="27" t="str">
        <f aca="false">IF(OR($W975=0,$O975=""),"",IF(IFERROR(IF(ISNUMBER($O975),INT($O975),DATE(VALUE(MID(SUBSTITUTE(LEFT($O975,FIND(" ",$O975&amp;" ")-1),"/",REPT(" ",20)),41,20)),VALUE(LEFT(SUBSTITUTE(LEFT($O975,FIND(" ",$O975&amp;" ")-1),"/",REPT(" ",20)),20)),VALUE(MID(SUBSTITUTE(LEFT($O975,FIND(" ",$O975&amp;" ")-1),"/",REPT(" ",20)),21,20)))),0)&gt;$W975,"Late","Same day"))</f>
        <v/>
      </c>
      <c r="AF975" s="26" t="str">
        <f aca="false">IF($A975="","",IFERROR(INDEX(Validation!$C$193:$C$217,MATCH($A975,Validation!$A$193:$A$217,0)),IF(COUNTIF(Validation!$U$19:$U$178,$Z975)&gt;0,$Z975,IF(COUNTIF(Validation!$S$19:$S$178,$AI975)=1,INDEX(Validation!$U$19:$U$178,MATCH($AI975,Validation!$S$19:$S$178,0)),$Z975))))</f>
        <v/>
      </c>
      <c r="AG975" s="27" t="str">
        <f aca="false">IF(COUNTA($A975:$U975)=0,"",IF($A975="","No name",IF($F975="","No date",IF($W975=0,"Date ilegible",IF(NOT(ISNUMBER($N975)),"Hours no numéricas",IF($AA975="NO MATCH","Person no identificada","OK"))))))</f>
        <v/>
      </c>
      <c r="AH975" s="27" t="str">
        <f aca="false">IF($W975=0,"No date",IF($W975&lt;Validation!$B$3,"Before period",IF($W975&gt;Validation!$C$3,"After period","In period")))</f>
        <v>No date</v>
      </c>
      <c r="AI975" s="26" t="str">
        <f aca="false">IF($Y975="","",TRIM(RIGHT(SUBSTITUTE($Y975," ",REPT(" ",50)),50)))</f>
        <v/>
      </c>
      <c r="AJ975" s="27" t="str">
        <f aca="false">IF($A975="","",IF(NOT(ISERROR(MATCH($A975,Validation!$A$193:$A$217,0))),"Manual mapping",IF(COUNTIF(Validation!$U$19:$U$178,$Z975)&gt;0,"Direct",IF(COUNTIF(Validation!$S$19:$S$178,$AI975)=1,"By surname","Unresolved"))))</f>
        <v/>
      </c>
      <c r="AK975" s="28" t="str">
        <f aca="false">IF($L975="","",IF(MATCH($L975,$L$2:$L$3000,0)&lt;&gt;ROW()-1,"",COUNT($AK$1:$AK974)+1))</f>
        <v/>
      </c>
      <c r="AL975" s="28" t="str">
        <f aca="false">IF($G975="","",IF(MATCH($G975,$G$2:$G$3000,0)&lt;&gt;ROW()-1,"",COUNT($AL$1:$AL974)+1))</f>
        <v/>
      </c>
      <c r="AM975" s="28" t="str">
        <f aca="false">IF($H975="","",IF(MATCH($H975,$H$2:$H$3000,0)&lt;&gt;ROW()-1,"",COUNT($AM$1:$AM974)+1))</f>
        <v/>
      </c>
      <c r="AN975" s="28" t="str">
        <f aca="false">IF($I975="","",IF(MATCH($I975,$I$2:$I$3000,0)&lt;&gt;ROW()-1,"",COUNT($AN$1:$AN974)+1))</f>
        <v/>
      </c>
      <c r="AO975" s="28" t="str">
        <f aca="false">IF($Q975="","",IF(MATCH($Q975,$Q$2:$Q$3000,0)&lt;&gt;ROW()-1,"",COUNT($AO$1:$AO974)+1))</f>
        <v/>
      </c>
    </row>
    <row r="976" customFormat="false" ht="12.75" hidden="false" customHeight="true" outlineLevel="0" collapsed="false">
      <c r="W976" s="24" t="n">
        <f aca="false">IF($F976="",0,IFERROR(IF(ISNUMBER($F976),INT($F976),DATE(VALUE(MID(SUBSTITUTE(LEFT($F976,FIND(" ",$F976&amp;" ")-1),"/",REPT(" ",20)),41,20)),VALUE(LEFT(SUBSTITUTE(LEFT($F976,FIND(" ",$F976&amp;" ")-1),"/",REPT(" ",20)),20)),VALUE(MID(SUBSTITUTE(LEFT($F976,FIND(" ",$F976&amp;" ")-1),"/",REPT(" ",20)),21,20)))),0))</f>
        <v>0</v>
      </c>
      <c r="X976" s="25" t="str">
        <f aca="false">IF(ISNUMBER($N976),$N976*Validation!$B$5,"")</f>
        <v/>
      </c>
      <c r="Y976" s="26" t="str">
        <f aca="false">IF($A976="","",SUBSTITUTE(SUBSTITUTE(SUBSTITUTE(SUBSTITUTE(SUBSTITUTE(SUBSTITUTE(SUBSTITUTE(UPPER(TRIM($A976)),"Á","A"),"É","E"),"Í","I"),"Ó","O"),"Ú","U"),"Ñ","N"),"Ü","U"))</f>
        <v/>
      </c>
      <c r="Z976" s="26" t="str">
        <f aca="false">IF($Y976="","",LEFT($Y976,1)&amp;" "&amp;TRIM(RIGHT(SUBSTITUTE($Y976," ",REPT(" ",50)),50)))</f>
        <v/>
      </c>
      <c r="AA976" s="27" t="str">
        <f aca="false">IF($AF976="","",IF(COUNTIF(Validation!$U$19:$U$178,$AF976)&gt;0,"OK","NO MATCH"))</f>
        <v/>
      </c>
      <c r="AB976" s="27" t="str">
        <f aca="false">IF($W976=0,"",IF(AND($W976&gt;=Validation!$B$3,$W976&lt;=Validation!$C$3),"Yes","No"))</f>
        <v/>
      </c>
      <c r="AC976" s="26" t="str">
        <f aca="false">IF($A976="","",$AF976&amp;"|"&amp;TEXT($W976,"yyyy-mm-dd")&amp;"|"&amp;$J976&amp;"|"&amp;$N976)</f>
        <v/>
      </c>
      <c r="AD976" s="27" t="str">
        <f aca="false">IF($AC976="","",IF(COUNTIF($AC$2:$AC$3000,$AC976)&gt;1,"REVIEW","OK"))</f>
        <v/>
      </c>
      <c r="AE976" s="27" t="str">
        <f aca="false">IF(OR($W976=0,$O976=""),"",IF(IFERROR(IF(ISNUMBER($O976),INT($O976),DATE(VALUE(MID(SUBSTITUTE(LEFT($O976,FIND(" ",$O976&amp;" ")-1),"/",REPT(" ",20)),41,20)),VALUE(LEFT(SUBSTITUTE(LEFT($O976,FIND(" ",$O976&amp;" ")-1),"/",REPT(" ",20)),20)),VALUE(MID(SUBSTITUTE(LEFT($O976,FIND(" ",$O976&amp;" ")-1),"/",REPT(" ",20)),21,20)))),0)&gt;$W976,"Late","Same day"))</f>
        <v/>
      </c>
      <c r="AF976" s="26" t="str">
        <f aca="false">IF($A976="","",IFERROR(INDEX(Validation!$C$193:$C$217,MATCH($A976,Validation!$A$193:$A$217,0)),IF(COUNTIF(Validation!$U$19:$U$178,$Z976)&gt;0,$Z976,IF(COUNTIF(Validation!$S$19:$S$178,$AI976)=1,INDEX(Validation!$U$19:$U$178,MATCH($AI976,Validation!$S$19:$S$178,0)),$Z976))))</f>
        <v/>
      </c>
      <c r="AG976" s="27" t="str">
        <f aca="false">IF(COUNTA($A976:$U976)=0,"",IF($A976="","No name",IF($F976="","No date",IF($W976=0,"Date ilegible",IF(NOT(ISNUMBER($N976)),"Hours no numéricas",IF($AA976="NO MATCH","Person no identificada","OK"))))))</f>
        <v/>
      </c>
      <c r="AH976" s="27" t="str">
        <f aca="false">IF($W976=0,"No date",IF($W976&lt;Validation!$B$3,"Before period",IF($W976&gt;Validation!$C$3,"After period","In period")))</f>
        <v>No date</v>
      </c>
      <c r="AI976" s="26" t="str">
        <f aca="false">IF($Y976="","",TRIM(RIGHT(SUBSTITUTE($Y976," ",REPT(" ",50)),50)))</f>
        <v/>
      </c>
      <c r="AJ976" s="27" t="str">
        <f aca="false">IF($A976="","",IF(NOT(ISERROR(MATCH($A976,Validation!$A$193:$A$217,0))),"Manual mapping",IF(COUNTIF(Validation!$U$19:$U$178,$Z976)&gt;0,"Direct",IF(COUNTIF(Validation!$S$19:$S$178,$AI976)=1,"By surname","Unresolved"))))</f>
        <v/>
      </c>
      <c r="AK976" s="28" t="str">
        <f aca="false">IF($L976="","",IF(MATCH($L976,$L$2:$L$3000,0)&lt;&gt;ROW()-1,"",COUNT($AK$1:$AK975)+1))</f>
        <v/>
      </c>
      <c r="AL976" s="28" t="str">
        <f aca="false">IF($G976="","",IF(MATCH($G976,$G$2:$G$3000,0)&lt;&gt;ROW()-1,"",COUNT($AL$1:$AL975)+1))</f>
        <v/>
      </c>
      <c r="AM976" s="28" t="str">
        <f aca="false">IF($H976="","",IF(MATCH($H976,$H$2:$H$3000,0)&lt;&gt;ROW()-1,"",COUNT($AM$1:$AM975)+1))</f>
        <v/>
      </c>
      <c r="AN976" s="28" t="str">
        <f aca="false">IF($I976="","",IF(MATCH($I976,$I$2:$I$3000,0)&lt;&gt;ROW()-1,"",COUNT($AN$1:$AN975)+1))</f>
        <v/>
      </c>
      <c r="AO976" s="28" t="str">
        <f aca="false">IF($Q976="","",IF(MATCH($Q976,$Q$2:$Q$3000,0)&lt;&gt;ROW()-1,"",COUNT($AO$1:$AO975)+1))</f>
        <v/>
      </c>
    </row>
    <row r="977" customFormat="false" ht="12.75" hidden="false" customHeight="true" outlineLevel="0" collapsed="false">
      <c r="W977" s="24" t="n">
        <f aca="false">IF($F977="",0,IFERROR(IF(ISNUMBER($F977),INT($F977),DATE(VALUE(MID(SUBSTITUTE(LEFT($F977,FIND(" ",$F977&amp;" ")-1),"/",REPT(" ",20)),41,20)),VALUE(LEFT(SUBSTITUTE(LEFT($F977,FIND(" ",$F977&amp;" ")-1),"/",REPT(" ",20)),20)),VALUE(MID(SUBSTITUTE(LEFT($F977,FIND(" ",$F977&amp;" ")-1),"/",REPT(" ",20)),21,20)))),0))</f>
        <v>0</v>
      </c>
      <c r="X977" s="25" t="str">
        <f aca="false">IF(ISNUMBER($N977),$N977*Validation!$B$5,"")</f>
        <v/>
      </c>
      <c r="Y977" s="26" t="str">
        <f aca="false">IF($A977="","",SUBSTITUTE(SUBSTITUTE(SUBSTITUTE(SUBSTITUTE(SUBSTITUTE(SUBSTITUTE(SUBSTITUTE(UPPER(TRIM($A977)),"Á","A"),"É","E"),"Í","I"),"Ó","O"),"Ú","U"),"Ñ","N"),"Ü","U"))</f>
        <v/>
      </c>
      <c r="Z977" s="26" t="str">
        <f aca="false">IF($Y977="","",LEFT($Y977,1)&amp;" "&amp;TRIM(RIGHT(SUBSTITUTE($Y977," ",REPT(" ",50)),50)))</f>
        <v/>
      </c>
      <c r="AA977" s="27" t="str">
        <f aca="false">IF($AF977="","",IF(COUNTIF(Validation!$U$19:$U$178,$AF977)&gt;0,"OK","NO MATCH"))</f>
        <v/>
      </c>
      <c r="AB977" s="27" t="str">
        <f aca="false">IF($W977=0,"",IF(AND($W977&gt;=Validation!$B$3,$W977&lt;=Validation!$C$3),"Yes","No"))</f>
        <v/>
      </c>
      <c r="AC977" s="26" t="str">
        <f aca="false">IF($A977="","",$AF977&amp;"|"&amp;TEXT($W977,"yyyy-mm-dd")&amp;"|"&amp;$J977&amp;"|"&amp;$N977)</f>
        <v/>
      </c>
      <c r="AD977" s="27" t="str">
        <f aca="false">IF($AC977="","",IF(COUNTIF($AC$2:$AC$3000,$AC977)&gt;1,"REVIEW","OK"))</f>
        <v/>
      </c>
      <c r="AE977" s="27" t="str">
        <f aca="false">IF(OR($W977=0,$O977=""),"",IF(IFERROR(IF(ISNUMBER($O977),INT($O977),DATE(VALUE(MID(SUBSTITUTE(LEFT($O977,FIND(" ",$O977&amp;" ")-1),"/",REPT(" ",20)),41,20)),VALUE(LEFT(SUBSTITUTE(LEFT($O977,FIND(" ",$O977&amp;" ")-1),"/",REPT(" ",20)),20)),VALUE(MID(SUBSTITUTE(LEFT($O977,FIND(" ",$O977&amp;" ")-1),"/",REPT(" ",20)),21,20)))),0)&gt;$W977,"Late","Same day"))</f>
        <v/>
      </c>
      <c r="AF977" s="26" t="str">
        <f aca="false">IF($A977="","",IFERROR(INDEX(Validation!$C$193:$C$217,MATCH($A977,Validation!$A$193:$A$217,0)),IF(COUNTIF(Validation!$U$19:$U$178,$Z977)&gt;0,$Z977,IF(COUNTIF(Validation!$S$19:$S$178,$AI977)=1,INDEX(Validation!$U$19:$U$178,MATCH($AI977,Validation!$S$19:$S$178,0)),$Z977))))</f>
        <v/>
      </c>
      <c r="AG977" s="27" t="str">
        <f aca="false">IF(COUNTA($A977:$U977)=0,"",IF($A977="","No name",IF($F977="","No date",IF($W977=0,"Date ilegible",IF(NOT(ISNUMBER($N977)),"Hours no numéricas",IF($AA977="NO MATCH","Person no identificada","OK"))))))</f>
        <v/>
      </c>
      <c r="AH977" s="27" t="str">
        <f aca="false">IF($W977=0,"No date",IF($W977&lt;Validation!$B$3,"Before period",IF($W977&gt;Validation!$C$3,"After period","In period")))</f>
        <v>No date</v>
      </c>
      <c r="AI977" s="26" t="str">
        <f aca="false">IF($Y977="","",TRIM(RIGHT(SUBSTITUTE($Y977," ",REPT(" ",50)),50)))</f>
        <v/>
      </c>
      <c r="AJ977" s="27" t="str">
        <f aca="false">IF($A977="","",IF(NOT(ISERROR(MATCH($A977,Validation!$A$193:$A$217,0))),"Manual mapping",IF(COUNTIF(Validation!$U$19:$U$178,$Z977)&gt;0,"Direct",IF(COUNTIF(Validation!$S$19:$S$178,$AI977)=1,"By surname","Unresolved"))))</f>
        <v/>
      </c>
      <c r="AK977" s="28" t="str">
        <f aca="false">IF($L977="","",IF(MATCH($L977,$L$2:$L$3000,0)&lt;&gt;ROW()-1,"",COUNT($AK$1:$AK976)+1))</f>
        <v/>
      </c>
      <c r="AL977" s="28" t="str">
        <f aca="false">IF($G977="","",IF(MATCH($G977,$G$2:$G$3000,0)&lt;&gt;ROW()-1,"",COUNT($AL$1:$AL976)+1))</f>
        <v/>
      </c>
      <c r="AM977" s="28" t="str">
        <f aca="false">IF($H977="","",IF(MATCH($H977,$H$2:$H$3000,0)&lt;&gt;ROW()-1,"",COUNT($AM$1:$AM976)+1))</f>
        <v/>
      </c>
      <c r="AN977" s="28" t="str">
        <f aca="false">IF($I977="","",IF(MATCH($I977,$I$2:$I$3000,0)&lt;&gt;ROW()-1,"",COUNT($AN$1:$AN976)+1))</f>
        <v/>
      </c>
      <c r="AO977" s="28" t="str">
        <f aca="false">IF($Q977="","",IF(MATCH($Q977,$Q$2:$Q$3000,0)&lt;&gt;ROW()-1,"",COUNT($AO$1:$AO976)+1))</f>
        <v/>
      </c>
    </row>
    <row r="978" customFormat="false" ht="12.75" hidden="false" customHeight="true" outlineLevel="0" collapsed="false">
      <c r="W978" s="24" t="n">
        <f aca="false">IF($F978="",0,IFERROR(IF(ISNUMBER($F978),INT($F978),DATE(VALUE(MID(SUBSTITUTE(LEFT($F978,FIND(" ",$F978&amp;" ")-1),"/",REPT(" ",20)),41,20)),VALUE(LEFT(SUBSTITUTE(LEFT($F978,FIND(" ",$F978&amp;" ")-1),"/",REPT(" ",20)),20)),VALUE(MID(SUBSTITUTE(LEFT($F978,FIND(" ",$F978&amp;" ")-1),"/",REPT(" ",20)),21,20)))),0))</f>
        <v>0</v>
      </c>
      <c r="X978" s="25" t="str">
        <f aca="false">IF(ISNUMBER($N978),$N978*Validation!$B$5,"")</f>
        <v/>
      </c>
      <c r="Y978" s="26" t="str">
        <f aca="false">IF($A978="","",SUBSTITUTE(SUBSTITUTE(SUBSTITUTE(SUBSTITUTE(SUBSTITUTE(SUBSTITUTE(SUBSTITUTE(UPPER(TRIM($A978)),"Á","A"),"É","E"),"Í","I"),"Ó","O"),"Ú","U"),"Ñ","N"),"Ü","U"))</f>
        <v/>
      </c>
      <c r="Z978" s="26" t="str">
        <f aca="false">IF($Y978="","",LEFT($Y978,1)&amp;" "&amp;TRIM(RIGHT(SUBSTITUTE($Y978," ",REPT(" ",50)),50)))</f>
        <v/>
      </c>
      <c r="AA978" s="27" t="str">
        <f aca="false">IF($AF978="","",IF(COUNTIF(Validation!$U$19:$U$178,$AF978)&gt;0,"OK","NO MATCH"))</f>
        <v/>
      </c>
      <c r="AB978" s="27" t="str">
        <f aca="false">IF($W978=0,"",IF(AND($W978&gt;=Validation!$B$3,$W978&lt;=Validation!$C$3),"Yes","No"))</f>
        <v/>
      </c>
      <c r="AC978" s="26" t="str">
        <f aca="false">IF($A978="","",$AF978&amp;"|"&amp;TEXT($W978,"yyyy-mm-dd")&amp;"|"&amp;$J978&amp;"|"&amp;$N978)</f>
        <v/>
      </c>
      <c r="AD978" s="27" t="str">
        <f aca="false">IF($AC978="","",IF(COUNTIF($AC$2:$AC$3000,$AC978)&gt;1,"REVIEW","OK"))</f>
        <v/>
      </c>
      <c r="AE978" s="27" t="str">
        <f aca="false">IF(OR($W978=0,$O978=""),"",IF(IFERROR(IF(ISNUMBER($O978),INT($O978),DATE(VALUE(MID(SUBSTITUTE(LEFT($O978,FIND(" ",$O978&amp;" ")-1),"/",REPT(" ",20)),41,20)),VALUE(LEFT(SUBSTITUTE(LEFT($O978,FIND(" ",$O978&amp;" ")-1),"/",REPT(" ",20)),20)),VALUE(MID(SUBSTITUTE(LEFT($O978,FIND(" ",$O978&amp;" ")-1),"/",REPT(" ",20)),21,20)))),0)&gt;$W978,"Late","Same day"))</f>
        <v/>
      </c>
      <c r="AF978" s="26" t="str">
        <f aca="false">IF($A978="","",IFERROR(INDEX(Validation!$C$193:$C$217,MATCH($A978,Validation!$A$193:$A$217,0)),IF(COUNTIF(Validation!$U$19:$U$178,$Z978)&gt;0,$Z978,IF(COUNTIF(Validation!$S$19:$S$178,$AI978)=1,INDEX(Validation!$U$19:$U$178,MATCH($AI978,Validation!$S$19:$S$178,0)),$Z978))))</f>
        <v/>
      </c>
      <c r="AG978" s="27" t="str">
        <f aca="false">IF(COUNTA($A978:$U978)=0,"",IF($A978="","No name",IF($F978="","No date",IF($W978=0,"Date ilegible",IF(NOT(ISNUMBER($N978)),"Hours no numéricas",IF($AA978="NO MATCH","Person no identificada","OK"))))))</f>
        <v/>
      </c>
      <c r="AH978" s="27" t="str">
        <f aca="false">IF($W978=0,"No date",IF($W978&lt;Validation!$B$3,"Before period",IF($W978&gt;Validation!$C$3,"After period","In period")))</f>
        <v>No date</v>
      </c>
      <c r="AI978" s="26" t="str">
        <f aca="false">IF($Y978="","",TRIM(RIGHT(SUBSTITUTE($Y978," ",REPT(" ",50)),50)))</f>
        <v/>
      </c>
      <c r="AJ978" s="27" t="str">
        <f aca="false">IF($A978="","",IF(NOT(ISERROR(MATCH($A978,Validation!$A$193:$A$217,0))),"Manual mapping",IF(COUNTIF(Validation!$U$19:$U$178,$Z978)&gt;0,"Direct",IF(COUNTIF(Validation!$S$19:$S$178,$AI978)=1,"By surname","Unresolved"))))</f>
        <v/>
      </c>
      <c r="AK978" s="28" t="str">
        <f aca="false">IF($L978="","",IF(MATCH($L978,$L$2:$L$3000,0)&lt;&gt;ROW()-1,"",COUNT($AK$1:$AK977)+1))</f>
        <v/>
      </c>
      <c r="AL978" s="28" t="str">
        <f aca="false">IF($G978="","",IF(MATCH($G978,$G$2:$G$3000,0)&lt;&gt;ROW()-1,"",COUNT($AL$1:$AL977)+1))</f>
        <v/>
      </c>
      <c r="AM978" s="28" t="str">
        <f aca="false">IF($H978="","",IF(MATCH($H978,$H$2:$H$3000,0)&lt;&gt;ROW()-1,"",COUNT($AM$1:$AM977)+1))</f>
        <v/>
      </c>
      <c r="AN978" s="28" t="str">
        <f aca="false">IF($I978="","",IF(MATCH($I978,$I$2:$I$3000,0)&lt;&gt;ROW()-1,"",COUNT($AN$1:$AN977)+1))</f>
        <v/>
      </c>
      <c r="AO978" s="28" t="str">
        <f aca="false">IF($Q978="","",IF(MATCH($Q978,$Q$2:$Q$3000,0)&lt;&gt;ROW()-1,"",COUNT($AO$1:$AO977)+1))</f>
        <v/>
      </c>
    </row>
    <row r="979" customFormat="false" ht="12.75" hidden="false" customHeight="true" outlineLevel="0" collapsed="false">
      <c r="W979" s="24" t="n">
        <f aca="false">IF($F979="",0,IFERROR(IF(ISNUMBER($F979),INT($F979),DATE(VALUE(MID(SUBSTITUTE(LEFT($F979,FIND(" ",$F979&amp;" ")-1),"/",REPT(" ",20)),41,20)),VALUE(LEFT(SUBSTITUTE(LEFT($F979,FIND(" ",$F979&amp;" ")-1),"/",REPT(" ",20)),20)),VALUE(MID(SUBSTITUTE(LEFT($F979,FIND(" ",$F979&amp;" ")-1),"/",REPT(" ",20)),21,20)))),0))</f>
        <v>0</v>
      </c>
      <c r="X979" s="25" t="str">
        <f aca="false">IF(ISNUMBER($N979),$N979*Validation!$B$5,"")</f>
        <v/>
      </c>
      <c r="Y979" s="26" t="str">
        <f aca="false">IF($A979="","",SUBSTITUTE(SUBSTITUTE(SUBSTITUTE(SUBSTITUTE(SUBSTITUTE(SUBSTITUTE(SUBSTITUTE(UPPER(TRIM($A979)),"Á","A"),"É","E"),"Í","I"),"Ó","O"),"Ú","U"),"Ñ","N"),"Ü","U"))</f>
        <v/>
      </c>
      <c r="Z979" s="26" t="str">
        <f aca="false">IF($Y979="","",LEFT($Y979,1)&amp;" "&amp;TRIM(RIGHT(SUBSTITUTE($Y979," ",REPT(" ",50)),50)))</f>
        <v/>
      </c>
      <c r="AA979" s="27" t="str">
        <f aca="false">IF($AF979="","",IF(COUNTIF(Validation!$U$19:$U$178,$AF979)&gt;0,"OK","NO MATCH"))</f>
        <v/>
      </c>
      <c r="AB979" s="27" t="str">
        <f aca="false">IF($W979=0,"",IF(AND($W979&gt;=Validation!$B$3,$W979&lt;=Validation!$C$3),"Yes","No"))</f>
        <v/>
      </c>
      <c r="AC979" s="26" t="str">
        <f aca="false">IF($A979="","",$AF979&amp;"|"&amp;TEXT($W979,"yyyy-mm-dd")&amp;"|"&amp;$J979&amp;"|"&amp;$N979)</f>
        <v/>
      </c>
      <c r="AD979" s="27" t="str">
        <f aca="false">IF($AC979="","",IF(COUNTIF($AC$2:$AC$3000,$AC979)&gt;1,"REVIEW","OK"))</f>
        <v/>
      </c>
      <c r="AE979" s="27" t="str">
        <f aca="false">IF(OR($W979=0,$O979=""),"",IF(IFERROR(IF(ISNUMBER($O979),INT($O979),DATE(VALUE(MID(SUBSTITUTE(LEFT($O979,FIND(" ",$O979&amp;" ")-1),"/",REPT(" ",20)),41,20)),VALUE(LEFT(SUBSTITUTE(LEFT($O979,FIND(" ",$O979&amp;" ")-1),"/",REPT(" ",20)),20)),VALUE(MID(SUBSTITUTE(LEFT($O979,FIND(" ",$O979&amp;" ")-1),"/",REPT(" ",20)),21,20)))),0)&gt;$W979,"Late","Same day"))</f>
        <v/>
      </c>
      <c r="AF979" s="26" t="str">
        <f aca="false">IF($A979="","",IFERROR(INDEX(Validation!$C$193:$C$217,MATCH($A979,Validation!$A$193:$A$217,0)),IF(COUNTIF(Validation!$U$19:$U$178,$Z979)&gt;0,$Z979,IF(COUNTIF(Validation!$S$19:$S$178,$AI979)=1,INDEX(Validation!$U$19:$U$178,MATCH($AI979,Validation!$S$19:$S$178,0)),$Z979))))</f>
        <v/>
      </c>
      <c r="AG979" s="27" t="str">
        <f aca="false">IF(COUNTA($A979:$U979)=0,"",IF($A979="","No name",IF($F979="","No date",IF($W979=0,"Date ilegible",IF(NOT(ISNUMBER($N979)),"Hours no numéricas",IF($AA979="NO MATCH","Person no identificada","OK"))))))</f>
        <v/>
      </c>
      <c r="AH979" s="27" t="str">
        <f aca="false">IF($W979=0,"No date",IF($W979&lt;Validation!$B$3,"Before period",IF($W979&gt;Validation!$C$3,"After period","In period")))</f>
        <v>No date</v>
      </c>
      <c r="AI979" s="26" t="str">
        <f aca="false">IF($Y979="","",TRIM(RIGHT(SUBSTITUTE($Y979," ",REPT(" ",50)),50)))</f>
        <v/>
      </c>
      <c r="AJ979" s="27" t="str">
        <f aca="false">IF($A979="","",IF(NOT(ISERROR(MATCH($A979,Validation!$A$193:$A$217,0))),"Manual mapping",IF(COUNTIF(Validation!$U$19:$U$178,$Z979)&gt;0,"Direct",IF(COUNTIF(Validation!$S$19:$S$178,$AI979)=1,"By surname","Unresolved"))))</f>
        <v/>
      </c>
      <c r="AK979" s="28" t="str">
        <f aca="false">IF($L979="","",IF(MATCH($L979,$L$2:$L$3000,0)&lt;&gt;ROW()-1,"",COUNT($AK$1:$AK978)+1))</f>
        <v/>
      </c>
      <c r="AL979" s="28" t="str">
        <f aca="false">IF($G979="","",IF(MATCH($G979,$G$2:$G$3000,0)&lt;&gt;ROW()-1,"",COUNT($AL$1:$AL978)+1))</f>
        <v/>
      </c>
      <c r="AM979" s="28" t="str">
        <f aca="false">IF($H979="","",IF(MATCH($H979,$H$2:$H$3000,0)&lt;&gt;ROW()-1,"",COUNT($AM$1:$AM978)+1))</f>
        <v/>
      </c>
      <c r="AN979" s="28" t="str">
        <f aca="false">IF($I979="","",IF(MATCH($I979,$I$2:$I$3000,0)&lt;&gt;ROW()-1,"",COUNT($AN$1:$AN978)+1))</f>
        <v/>
      </c>
      <c r="AO979" s="28" t="str">
        <f aca="false">IF($Q979="","",IF(MATCH($Q979,$Q$2:$Q$3000,0)&lt;&gt;ROW()-1,"",COUNT($AO$1:$AO978)+1))</f>
        <v/>
      </c>
    </row>
    <row r="980" customFormat="false" ht="12.75" hidden="false" customHeight="true" outlineLevel="0" collapsed="false">
      <c r="W980" s="24" t="n">
        <f aca="false">IF($F980="",0,IFERROR(IF(ISNUMBER($F980),INT($F980),DATE(VALUE(MID(SUBSTITUTE(LEFT($F980,FIND(" ",$F980&amp;" ")-1),"/",REPT(" ",20)),41,20)),VALUE(LEFT(SUBSTITUTE(LEFT($F980,FIND(" ",$F980&amp;" ")-1),"/",REPT(" ",20)),20)),VALUE(MID(SUBSTITUTE(LEFT($F980,FIND(" ",$F980&amp;" ")-1),"/",REPT(" ",20)),21,20)))),0))</f>
        <v>0</v>
      </c>
      <c r="X980" s="25" t="str">
        <f aca="false">IF(ISNUMBER($N980),$N980*Validation!$B$5,"")</f>
        <v/>
      </c>
      <c r="Y980" s="26" t="str">
        <f aca="false">IF($A980="","",SUBSTITUTE(SUBSTITUTE(SUBSTITUTE(SUBSTITUTE(SUBSTITUTE(SUBSTITUTE(SUBSTITUTE(UPPER(TRIM($A980)),"Á","A"),"É","E"),"Í","I"),"Ó","O"),"Ú","U"),"Ñ","N"),"Ü","U"))</f>
        <v/>
      </c>
      <c r="Z980" s="26" t="str">
        <f aca="false">IF($Y980="","",LEFT($Y980,1)&amp;" "&amp;TRIM(RIGHT(SUBSTITUTE($Y980," ",REPT(" ",50)),50)))</f>
        <v/>
      </c>
      <c r="AA980" s="27" t="str">
        <f aca="false">IF($AF980="","",IF(COUNTIF(Validation!$U$19:$U$178,$AF980)&gt;0,"OK","NO MATCH"))</f>
        <v/>
      </c>
      <c r="AB980" s="27" t="str">
        <f aca="false">IF($W980=0,"",IF(AND($W980&gt;=Validation!$B$3,$W980&lt;=Validation!$C$3),"Yes","No"))</f>
        <v/>
      </c>
      <c r="AC980" s="26" t="str">
        <f aca="false">IF($A980="","",$AF980&amp;"|"&amp;TEXT($W980,"yyyy-mm-dd")&amp;"|"&amp;$J980&amp;"|"&amp;$N980)</f>
        <v/>
      </c>
      <c r="AD980" s="27" t="str">
        <f aca="false">IF($AC980="","",IF(COUNTIF($AC$2:$AC$3000,$AC980)&gt;1,"REVIEW","OK"))</f>
        <v/>
      </c>
      <c r="AE980" s="27" t="str">
        <f aca="false">IF(OR($W980=0,$O980=""),"",IF(IFERROR(IF(ISNUMBER($O980),INT($O980),DATE(VALUE(MID(SUBSTITUTE(LEFT($O980,FIND(" ",$O980&amp;" ")-1),"/",REPT(" ",20)),41,20)),VALUE(LEFT(SUBSTITUTE(LEFT($O980,FIND(" ",$O980&amp;" ")-1),"/",REPT(" ",20)),20)),VALUE(MID(SUBSTITUTE(LEFT($O980,FIND(" ",$O980&amp;" ")-1),"/",REPT(" ",20)),21,20)))),0)&gt;$W980,"Late","Same day"))</f>
        <v/>
      </c>
      <c r="AF980" s="26" t="str">
        <f aca="false">IF($A980="","",IFERROR(INDEX(Validation!$C$193:$C$217,MATCH($A980,Validation!$A$193:$A$217,0)),IF(COUNTIF(Validation!$U$19:$U$178,$Z980)&gt;0,$Z980,IF(COUNTIF(Validation!$S$19:$S$178,$AI980)=1,INDEX(Validation!$U$19:$U$178,MATCH($AI980,Validation!$S$19:$S$178,0)),$Z980))))</f>
        <v/>
      </c>
      <c r="AG980" s="27" t="str">
        <f aca="false">IF(COUNTA($A980:$U980)=0,"",IF($A980="","No name",IF($F980="","No date",IF($W980=0,"Date ilegible",IF(NOT(ISNUMBER($N980)),"Hours no numéricas",IF($AA980="NO MATCH","Person no identificada","OK"))))))</f>
        <v/>
      </c>
      <c r="AH980" s="27" t="str">
        <f aca="false">IF($W980=0,"No date",IF($W980&lt;Validation!$B$3,"Before period",IF($W980&gt;Validation!$C$3,"After period","In period")))</f>
        <v>No date</v>
      </c>
      <c r="AI980" s="26" t="str">
        <f aca="false">IF($Y980="","",TRIM(RIGHT(SUBSTITUTE($Y980," ",REPT(" ",50)),50)))</f>
        <v/>
      </c>
      <c r="AJ980" s="27" t="str">
        <f aca="false">IF($A980="","",IF(NOT(ISERROR(MATCH($A980,Validation!$A$193:$A$217,0))),"Manual mapping",IF(COUNTIF(Validation!$U$19:$U$178,$Z980)&gt;0,"Direct",IF(COUNTIF(Validation!$S$19:$S$178,$AI980)=1,"By surname","Unresolved"))))</f>
        <v/>
      </c>
      <c r="AK980" s="28" t="str">
        <f aca="false">IF($L980="","",IF(MATCH($L980,$L$2:$L$3000,0)&lt;&gt;ROW()-1,"",COUNT($AK$1:$AK979)+1))</f>
        <v/>
      </c>
      <c r="AL980" s="28" t="str">
        <f aca="false">IF($G980="","",IF(MATCH($G980,$G$2:$G$3000,0)&lt;&gt;ROW()-1,"",COUNT($AL$1:$AL979)+1))</f>
        <v/>
      </c>
      <c r="AM980" s="28" t="str">
        <f aca="false">IF($H980="","",IF(MATCH($H980,$H$2:$H$3000,0)&lt;&gt;ROW()-1,"",COUNT($AM$1:$AM979)+1))</f>
        <v/>
      </c>
      <c r="AN980" s="28" t="str">
        <f aca="false">IF($I980="","",IF(MATCH($I980,$I$2:$I$3000,0)&lt;&gt;ROW()-1,"",COUNT($AN$1:$AN979)+1))</f>
        <v/>
      </c>
      <c r="AO980" s="28" t="str">
        <f aca="false">IF($Q980="","",IF(MATCH($Q980,$Q$2:$Q$3000,0)&lt;&gt;ROW()-1,"",COUNT($AO$1:$AO979)+1))</f>
        <v/>
      </c>
    </row>
    <row r="981" customFormat="false" ht="12.75" hidden="false" customHeight="true" outlineLevel="0" collapsed="false">
      <c r="W981" s="24" t="n">
        <f aca="false">IF($F981="",0,IFERROR(IF(ISNUMBER($F981),INT($F981),DATE(VALUE(MID(SUBSTITUTE(LEFT($F981,FIND(" ",$F981&amp;" ")-1),"/",REPT(" ",20)),41,20)),VALUE(LEFT(SUBSTITUTE(LEFT($F981,FIND(" ",$F981&amp;" ")-1),"/",REPT(" ",20)),20)),VALUE(MID(SUBSTITUTE(LEFT($F981,FIND(" ",$F981&amp;" ")-1),"/",REPT(" ",20)),21,20)))),0))</f>
        <v>0</v>
      </c>
      <c r="X981" s="25" t="str">
        <f aca="false">IF(ISNUMBER($N981),$N981*Validation!$B$5,"")</f>
        <v/>
      </c>
      <c r="Y981" s="26" t="str">
        <f aca="false">IF($A981="","",SUBSTITUTE(SUBSTITUTE(SUBSTITUTE(SUBSTITUTE(SUBSTITUTE(SUBSTITUTE(SUBSTITUTE(UPPER(TRIM($A981)),"Á","A"),"É","E"),"Í","I"),"Ó","O"),"Ú","U"),"Ñ","N"),"Ü","U"))</f>
        <v/>
      </c>
      <c r="Z981" s="26" t="str">
        <f aca="false">IF($Y981="","",LEFT($Y981,1)&amp;" "&amp;TRIM(RIGHT(SUBSTITUTE($Y981," ",REPT(" ",50)),50)))</f>
        <v/>
      </c>
      <c r="AA981" s="27" t="str">
        <f aca="false">IF($AF981="","",IF(COUNTIF(Validation!$U$19:$U$178,$AF981)&gt;0,"OK","NO MATCH"))</f>
        <v/>
      </c>
      <c r="AB981" s="27" t="str">
        <f aca="false">IF($W981=0,"",IF(AND($W981&gt;=Validation!$B$3,$W981&lt;=Validation!$C$3),"Yes","No"))</f>
        <v/>
      </c>
      <c r="AC981" s="26" t="str">
        <f aca="false">IF($A981="","",$AF981&amp;"|"&amp;TEXT($W981,"yyyy-mm-dd")&amp;"|"&amp;$J981&amp;"|"&amp;$N981)</f>
        <v/>
      </c>
      <c r="AD981" s="27" t="str">
        <f aca="false">IF($AC981="","",IF(COUNTIF($AC$2:$AC$3000,$AC981)&gt;1,"REVIEW","OK"))</f>
        <v/>
      </c>
      <c r="AE981" s="27" t="str">
        <f aca="false">IF(OR($W981=0,$O981=""),"",IF(IFERROR(IF(ISNUMBER($O981),INT($O981),DATE(VALUE(MID(SUBSTITUTE(LEFT($O981,FIND(" ",$O981&amp;" ")-1),"/",REPT(" ",20)),41,20)),VALUE(LEFT(SUBSTITUTE(LEFT($O981,FIND(" ",$O981&amp;" ")-1),"/",REPT(" ",20)),20)),VALUE(MID(SUBSTITUTE(LEFT($O981,FIND(" ",$O981&amp;" ")-1),"/",REPT(" ",20)),21,20)))),0)&gt;$W981,"Late","Same day"))</f>
        <v/>
      </c>
      <c r="AF981" s="26" t="str">
        <f aca="false">IF($A981="","",IFERROR(INDEX(Validation!$C$193:$C$217,MATCH($A981,Validation!$A$193:$A$217,0)),IF(COUNTIF(Validation!$U$19:$U$178,$Z981)&gt;0,$Z981,IF(COUNTIF(Validation!$S$19:$S$178,$AI981)=1,INDEX(Validation!$U$19:$U$178,MATCH($AI981,Validation!$S$19:$S$178,0)),$Z981))))</f>
        <v/>
      </c>
      <c r="AG981" s="27" t="str">
        <f aca="false">IF(COUNTA($A981:$U981)=0,"",IF($A981="","No name",IF($F981="","No date",IF($W981=0,"Date ilegible",IF(NOT(ISNUMBER($N981)),"Hours no numéricas",IF($AA981="NO MATCH","Person no identificada","OK"))))))</f>
        <v/>
      </c>
      <c r="AH981" s="27" t="str">
        <f aca="false">IF($W981=0,"No date",IF($W981&lt;Validation!$B$3,"Before period",IF($W981&gt;Validation!$C$3,"After period","In period")))</f>
        <v>No date</v>
      </c>
      <c r="AI981" s="26" t="str">
        <f aca="false">IF($Y981="","",TRIM(RIGHT(SUBSTITUTE($Y981," ",REPT(" ",50)),50)))</f>
        <v/>
      </c>
      <c r="AJ981" s="27" t="str">
        <f aca="false">IF($A981="","",IF(NOT(ISERROR(MATCH($A981,Validation!$A$193:$A$217,0))),"Manual mapping",IF(COUNTIF(Validation!$U$19:$U$178,$Z981)&gt;0,"Direct",IF(COUNTIF(Validation!$S$19:$S$178,$AI981)=1,"By surname","Unresolved"))))</f>
        <v/>
      </c>
      <c r="AK981" s="28" t="str">
        <f aca="false">IF($L981="","",IF(MATCH($L981,$L$2:$L$3000,0)&lt;&gt;ROW()-1,"",COUNT($AK$1:$AK980)+1))</f>
        <v/>
      </c>
      <c r="AL981" s="28" t="str">
        <f aca="false">IF($G981="","",IF(MATCH($G981,$G$2:$G$3000,0)&lt;&gt;ROW()-1,"",COUNT($AL$1:$AL980)+1))</f>
        <v/>
      </c>
      <c r="AM981" s="28" t="str">
        <f aca="false">IF($H981="","",IF(MATCH($H981,$H$2:$H$3000,0)&lt;&gt;ROW()-1,"",COUNT($AM$1:$AM980)+1))</f>
        <v/>
      </c>
      <c r="AN981" s="28" t="str">
        <f aca="false">IF($I981="","",IF(MATCH($I981,$I$2:$I$3000,0)&lt;&gt;ROW()-1,"",COUNT($AN$1:$AN980)+1))</f>
        <v/>
      </c>
      <c r="AO981" s="28" t="str">
        <f aca="false">IF($Q981="","",IF(MATCH($Q981,$Q$2:$Q$3000,0)&lt;&gt;ROW()-1,"",COUNT($AO$1:$AO980)+1))</f>
        <v/>
      </c>
    </row>
    <row r="982" customFormat="false" ht="12.75" hidden="false" customHeight="true" outlineLevel="0" collapsed="false">
      <c r="W982" s="24" t="n">
        <f aca="false">IF($F982="",0,IFERROR(IF(ISNUMBER($F982),INT($F982),DATE(VALUE(MID(SUBSTITUTE(LEFT($F982,FIND(" ",$F982&amp;" ")-1),"/",REPT(" ",20)),41,20)),VALUE(LEFT(SUBSTITUTE(LEFT($F982,FIND(" ",$F982&amp;" ")-1),"/",REPT(" ",20)),20)),VALUE(MID(SUBSTITUTE(LEFT($F982,FIND(" ",$F982&amp;" ")-1),"/",REPT(" ",20)),21,20)))),0))</f>
        <v>0</v>
      </c>
      <c r="X982" s="25" t="str">
        <f aca="false">IF(ISNUMBER($N982),$N982*Validation!$B$5,"")</f>
        <v/>
      </c>
      <c r="Y982" s="26" t="str">
        <f aca="false">IF($A982="","",SUBSTITUTE(SUBSTITUTE(SUBSTITUTE(SUBSTITUTE(SUBSTITUTE(SUBSTITUTE(SUBSTITUTE(UPPER(TRIM($A982)),"Á","A"),"É","E"),"Í","I"),"Ó","O"),"Ú","U"),"Ñ","N"),"Ü","U"))</f>
        <v/>
      </c>
      <c r="Z982" s="26" t="str">
        <f aca="false">IF($Y982="","",LEFT($Y982,1)&amp;" "&amp;TRIM(RIGHT(SUBSTITUTE($Y982," ",REPT(" ",50)),50)))</f>
        <v/>
      </c>
      <c r="AA982" s="27" t="str">
        <f aca="false">IF($AF982="","",IF(COUNTIF(Validation!$U$19:$U$178,$AF982)&gt;0,"OK","NO MATCH"))</f>
        <v/>
      </c>
      <c r="AB982" s="27" t="str">
        <f aca="false">IF($W982=0,"",IF(AND($W982&gt;=Validation!$B$3,$W982&lt;=Validation!$C$3),"Yes","No"))</f>
        <v/>
      </c>
      <c r="AC982" s="26" t="str">
        <f aca="false">IF($A982="","",$AF982&amp;"|"&amp;TEXT($W982,"yyyy-mm-dd")&amp;"|"&amp;$J982&amp;"|"&amp;$N982)</f>
        <v/>
      </c>
      <c r="AD982" s="27" t="str">
        <f aca="false">IF($AC982="","",IF(COUNTIF($AC$2:$AC$3000,$AC982)&gt;1,"REVIEW","OK"))</f>
        <v/>
      </c>
      <c r="AE982" s="27" t="str">
        <f aca="false">IF(OR($W982=0,$O982=""),"",IF(IFERROR(IF(ISNUMBER($O982),INT($O982),DATE(VALUE(MID(SUBSTITUTE(LEFT($O982,FIND(" ",$O982&amp;" ")-1),"/",REPT(" ",20)),41,20)),VALUE(LEFT(SUBSTITUTE(LEFT($O982,FIND(" ",$O982&amp;" ")-1),"/",REPT(" ",20)),20)),VALUE(MID(SUBSTITUTE(LEFT($O982,FIND(" ",$O982&amp;" ")-1),"/",REPT(" ",20)),21,20)))),0)&gt;$W982,"Late","Same day"))</f>
        <v/>
      </c>
      <c r="AF982" s="26" t="str">
        <f aca="false">IF($A982="","",IFERROR(INDEX(Validation!$C$193:$C$217,MATCH($A982,Validation!$A$193:$A$217,0)),IF(COUNTIF(Validation!$U$19:$U$178,$Z982)&gt;0,$Z982,IF(COUNTIF(Validation!$S$19:$S$178,$AI982)=1,INDEX(Validation!$U$19:$U$178,MATCH($AI982,Validation!$S$19:$S$178,0)),$Z982))))</f>
        <v/>
      </c>
      <c r="AG982" s="27" t="str">
        <f aca="false">IF(COUNTA($A982:$U982)=0,"",IF($A982="","No name",IF($F982="","No date",IF($W982=0,"Date ilegible",IF(NOT(ISNUMBER($N982)),"Hours no numéricas",IF($AA982="NO MATCH","Person no identificada","OK"))))))</f>
        <v/>
      </c>
      <c r="AH982" s="27" t="str">
        <f aca="false">IF($W982=0,"No date",IF($W982&lt;Validation!$B$3,"Before period",IF($W982&gt;Validation!$C$3,"After period","In period")))</f>
        <v>No date</v>
      </c>
      <c r="AI982" s="26" t="str">
        <f aca="false">IF($Y982="","",TRIM(RIGHT(SUBSTITUTE($Y982," ",REPT(" ",50)),50)))</f>
        <v/>
      </c>
      <c r="AJ982" s="27" t="str">
        <f aca="false">IF($A982="","",IF(NOT(ISERROR(MATCH($A982,Validation!$A$193:$A$217,0))),"Manual mapping",IF(COUNTIF(Validation!$U$19:$U$178,$Z982)&gt;0,"Direct",IF(COUNTIF(Validation!$S$19:$S$178,$AI982)=1,"By surname","Unresolved"))))</f>
        <v/>
      </c>
      <c r="AK982" s="28" t="str">
        <f aca="false">IF($L982="","",IF(MATCH($L982,$L$2:$L$3000,0)&lt;&gt;ROW()-1,"",COUNT($AK$1:$AK981)+1))</f>
        <v/>
      </c>
      <c r="AL982" s="28" t="str">
        <f aca="false">IF($G982="","",IF(MATCH($G982,$G$2:$G$3000,0)&lt;&gt;ROW()-1,"",COUNT($AL$1:$AL981)+1))</f>
        <v/>
      </c>
      <c r="AM982" s="28" t="str">
        <f aca="false">IF($H982="","",IF(MATCH($H982,$H$2:$H$3000,0)&lt;&gt;ROW()-1,"",COUNT($AM$1:$AM981)+1))</f>
        <v/>
      </c>
      <c r="AN982" s="28" t="str">
        <f aca="false">IF($I982="","",IF(MATCH($I982,$I$2:$I$3000,0)&lt;&gt;ROW()-1,"",COUNT($AN$1:$AN981)+1))</f>
        <v/>
      </c>
      <c r="AO982" s="28" t="str">
        <f aca="false">IF($Q982="","",IF(MATCH($Q982,$Q$2:$Q$3000,0)&lt;&gt;ROW()-1,"",COUNT($AO$1:$AO981)+1))</f>
        <v/>
      </c>
    </row>
    <row r="983" customFormat="false" ht="12.75" hidden="false" customHeight="true" outlineLevel="0" collapsed="false">
      <c r="W983" s="24" t="n">
        <f aca="false">IF($F983="",0,IFERROR(IF(ISNUMBER($F983),INT($F983),DATE(VALUE(MID(SUBSTITUTE(LEFT($F983,FIND(" ",$F983&amp;" ")-1),"/",REPT(" ",20)),41,20)),VALUE(LEFT(SUBSTITUTE(LEFT($F983,FIND(" ",$F983&amp;" ")-1),"/",REPT(" ",20)),20)),VALUE(MID(SUBSTITUTE(LEFT($F983,FIND(" ",$F983&amp;" ")-1),"/",REPT(" ",20)),21,20)))),0))</f>
        <v>0</v>
      </c>
      <c r="X983" s="25" t="str">
        <f aca="false">IF(ISNUMBER($N983),$N983*Validation!$B$5,"")</f>
        <v/>
      </c>
      <c r="Y983" s="26" t="str">
        <f aca="false">IF($A983="","",SUBSTITUTE(SUBSTITUTE(SUBSTITUTE(SUBSTITUTE(SUBSTITUTE(SUBSTITUTE(SUBSTITUTE(UPPER(TRIM($A983)),"Á","A"),"É","E"),"Í","I"),"Ó","O"),"Ú","U"),"Ñ","N"),"Ü","U"))</f>
        <v/>
      </c>
      <c r="Z983" s="26" t="str">
        <f aca="false">IF($Y983="","",LEFT($Y983,1)&amp;" "&amp;TRIM(RIGHT(SUBSTITUTE($Y983," ",REPT(" ",50)),50)))</f>
        <v/>
      </c>
      <c r="AA983" s="27" t="str">
        <f aca="false">IF($AF983="","",IF(COUNTIF(Validation!$U$19:$U$178,$AF983)&gt;0,"OK","NO MATCH"))</f>
        <v/>
      </c>
      <c r="AB983" s="27" t="str">
        <f aca="false">IF($W983=0,"",IF(AND($W983&gt;=Validation!$B$3,$W983&lt;=Validation!$C$3),"Yes","No"))</f>
        <v/>
      </c>
      <c r="AC983" s="26" t="str">
        <f aca="false">IF($A983="","",$AF983&amp;"|"&amp;TEXT($W983,"yyyy-mm-dd")&amp;"|"&amp;$J983&amp;"|"&amp;$N983)</f>
        <v/>
      </c>
      <c r="AD983" s="27" t="str">
        <f aca="false">IF($AC983="","",IF(COUNTIF($AC$2:$AC$3000,$AC983)&gt;1,"REVIEW","OK"))</f>
        <v/>
      </c>
      <c r="AE983" s="27" t="str">
        <f aca="false">IF(OR($W983=0,$O983=""),"",IF(IFERROR(IF(ISNUMBER($O983),INT($O983),DATE(VALUE(MID(SUBSTITUTE(LEFT($O983,FIND(" ",$O983&amp;" ")-1),"/",REPT(" ",20)),41,20)),VALUE(LEFT(SUBSTITUTE(LEFT($O983,FIND(" ",$O983&amp;" ")-1),"/",REPT(" ",20)),20)),VALUE(MID(SUBSTITUTE(LEFT($O983,FIND(" ",$O983&amp;" ")-1),"/",REPT(" ",20)),21,20)))),0)&gt;$W983,"Late","Same day"))</f>
        <v/>
      </c>
      <c r="AF983" s="26" t="str">
        <f aca="false">IF($A983="","",IFERROR(INDEX(Validation!$C$193:$C$217,MATCH($A983,Validation!$A$193:$A$217,0)),IF(COUNTIF(Validation!$U$19:$U$178,$Z983)&gt;0,$Z983,IF(COUNTIF(Validation!$S$19:$S$178,$AI983)=1,INDEX(Validation!$U$19:$U$178,MATCH($AI983,Validation!$S$19:$S$178,0)),$Z983))))</f>
        <v/>
      </c>
      <c r="AG983" s="27" t="str">
        <f aca="false">IF(COUNTA($A983:$U983)=0,"",IF($A983="","No name",IF($F983="","No date",IF($W983=0,"Date ilegible",IF(NOT(ISNUMBER($N983)),"Hours no numéricas",IF($AA983="NO MATCH","Person no identificada","OK"))))))</f>
        <v/>
      </c>
      <c r="AH983" s="27" t="str">
        <f aca="false">IF($W983=0,"No date",IF($W983&lt;Validation!$B$3,"Before period",IF($W983&gt;Validation!$C$3,"After period","In period")))</f>
        <v>No date</v>
      </c>
      <c r="AI983" s="26" t="str">
        <f aca="false">IF($Y983="","",TRIM(RIGHT(SUBSTITUTE($Y983," ",REPT(" ",50)),50)))</f>
        <v/>
      </c>
      <c r="AJ983" s="27" t="str">
        <f aca="false">IF($A983="","",IF(NOT(ISERROR(MATCH($A983,Validation!$A$193:$A$217,0))),"Manual mapping",IF(COUNTIF(Validation!$U$19:$U$178,$Z983)&gt;0,"Direct",IF(COUNTIF(Validation!$S$19:$S$178,$AI983)=1,"By surname","Unresolved"))))</f>
        <v/>
      </c>
      <c r="AK983" s="28" t="str">
        <f aca="false">IF($L983="","",IF(MATCH($L983,$L$2:$L$3000,0)&lt;&gt;ROW()-1,"",COUNT($AK$1:$AK982)+1))</f>
        <v/>
      </c>
      <c r="AL983" s="28" t="str">
        <f aca="false">IF($G983="","",IF(MATCH($G983,$G$2:$G$3000,0)&lt;&gt;ROW()-1,"",COUNT($AL$1:$AL982)+1))</f>
        <v/>
      </c>
      <c r="AM983" s="28" t="str">
        <f aca="false">IF($H983="","",IF(MATCH($H983,$H$2:$H$3000,0)&lt;&gt;ROW()-1,"",COUNT($AM$1:$AM982)+1))</f>
        <v/>
      </c>
      <c r="AN983" s="28" t="str">
        <f aca="false">IF($I983="","",IF(MATCH($I983,$I$2:$I$3000,0)&lt;&gt;ROW()-1,"",COUNT($AN$1:$AN982)+1))</f>
        <v/>
      </c>
      <c r="AO983" s="28" t="str">
        <f aca="false">IF($Q983="","",IF(MATCH($Q983,$Q$2:$Q$3000,0)&lt;&gt;ROW()-1,"",COUNT($AO$1:$AO982)+1))</f>
        <v/>
      </c>
    </row>
    <row r="984" customFormat="false" ht="12.75" hidden="false" customHeight="true" outlineLevel="0" collapsed="false">
      <c r="W984" s="24" t="n">
        <f aca="false">IF($F984="",0,IFERROR(IF(ISNUMBER($F984),INT($F984),DATE(VALUE(MID(SUBSTITUTE(LEFT($F984,FIND(" ",$F984&amp;" ")-1),"/",REPT(" ",20)),41,20)),VALUE(LEFT(SUBSTITUTE(LEFT($F984,FIND(" ",$F984&amp;" ")-1),"/",REPT(" ",20)),20)),VALUE(MID(SUBSTITUTE(LEFT($F984,FIND(" ",$F984&amp;" ")-1),"/",REPT(" ",20)),21,20)))),0))</f>
        <v>0</v>
      </c>
      <c r="X984" s="25" t="str">
        <f aca="false">IF(ISNUMBER($N984),$N984*Validation!$B$5,"")</f>
        <v/>
      </c>
      <c r="Y984" s="26" t="str">
        <f aca="false">IF($A984="","",SUBSTITUTE(SUBSTITUTE(SUBSTITUTE(SUBSTITUTE(SUBSTITUTE(SUBSTITUTE(SUBSTITUTE(UPPER(TRIM($A984)),"Á","A"),"É","E"),"Í","I"),"Ó","O"),"Ú","U"),"Ñ","N"),"Ü","U"))</f>
        <v/>
      </c>
      <c r="Z984" s="26" t="str">
        <f aca="false">IF($Y984="","",LEFT($Y984,1)&amp;" "&amp;TRIM(RIGHT(SUBSTITUTE($Y984," ",REPT(" ",50)),50)))</f>
        <v/>
      </c>
      <c r="AA984" s="27" t="str">
        <f aca="false">IF($AF984="","",IF(COUNTIF(Validation!$U$19:$U$178,$AF984)&gt;0,"OK","NO MATCH"))</f>
        <v/>
      </c>
      <c r="AB984" s="27" t="str">
        <f aca="false">IF($W984=0,"",IF(AND($W984&gt;=Validation!$B$3,$W984&lt;=Validation!$C$3),"Yes","No"))</f>
        <v/>
      </c>
      <c r="AC984" s="26" t="str">
        <f aca="false">IF($A984="","",$AF984&amp;"|"&amp;TEXT($W984,"yyyy-mm-dd")&amp;"|"&amp;$J984&amp;"|"&amp;$N984)</f>
        <v/>
      </c>
      <c r="AD984" s="27" t="str">
        <f aca="false">IF($AC984="","",IF(COUNTIF($AC$2:$AC$3000,$AC984)&gt;1,"REVIEW","OK"))</f>
        <v/>
      </c>
      <c r="AE984" s="27" t="str">
        <f aca="false">IF(OR($W984=0,$O984=""),"",IF(IFERROR(IF(ISNUMBER($O984),INT($O984),DATE(VALUE(MID(SUBSTITUTE(LEFT($O984,FIND(" ",$O984&amp;" ")-1),"/",REPT(" ",20)),41,20)),VALUE(LEFT(SUBSTITUTE(LEFT($O984,FIND(" ",$O984&amp;" ")-1),"/",REPT(" ",20)),20)),VALUE(MID(SUBSTITUTE(LEFT($O984,FIND(" ",$O984&amp;" ")-1),"/",REPT(" ",20)),21,20)))),0)&gt;$W984,"Late","Same day"))</f>
        <v/>
      </c>
      <c r="AF984" s="26" t="str">
        <f aca="false">IF($A984="","",IFERROR(INDEX(Validation!$C$193:$C$217,MATCH($A984,Validation!$A$193:$A$217,0)),IF(COUNTIF(Validation!$U$19:$U$178,$Z984)&gt;0,$Z984,IF(COUNTIF(Validation!$S$19:$S$178,$AI984)=1,INDEX(Validation!$U$19:$U$178,MATCH($AI984,Validation!$S$19:$S$178,0)),$Z984))))</f>
        <v/>
      </c>
      <c r="AG984" s="27" t="str">
        <f aca="false">IF(COUNTA($A984:$U984)=0,"",IF($A984="","No name",IF($F984="","No date",IF($W984=0,"Date ilegible",IF(NOT(ISNUMBER($N984)),"Hours no numéricas",IF($AA984="NO MATCH","Person no identificada","OK"))))))</f>
        <v/>
      </c>
      <c r="AH984" s="27" t="str">
        <f aca="false">IF($W984=0,"No date",IF($W984&lt;Validation!$B$3,"Before period",IF($W984&gt;Validation!$C$3,"After period","In period")))</f>
        <v>No date</v>
      </c>
      <c r="AI984" s="26" t="str">
        <f aca="false">IF($Y984="","",TRIM(RIGHT(SUBSTITUTE($Y984," ",REPT(" ",50)),50)))</f>
        <v/>
      </c>
      <c r="AJ984" s="27" t="str">
        <f aca="false">IF($A984="","",IF(NOT(ISERROR(MATCH($A984,Validation!$A$193:$A$217,0))),"Manual mapping",IF(COUNTIF(Validation!$U$19:$U$178,$Z984)&gt;0,"Direct",IF(COUNTIF(Validation!$S$19:$S$178,$AI984)=1,"By surname","Unresolved"))))</f>
        <v/>
      </c>
      <c r="AK984" s="28" t="str">
        <f aca="false">IF($L984="","",IF(MATCH($L984,$L$2:$L$3000,0)&lt;&gt;ROW()-1,"",COUNT($AK$1:$AK983)+1))</f>
        <v/>
      </c>
      <c r="AL984" s="28" t="str">
        <f aca="false">IF($G984="","",IF(MATCH($G984,$G$2:$G$3000,0)&lt;&gt;ROW()-1,"",COUNT($AL$1:$AL983)+1))</f>
        <v/>
      </c>
      <c r="AM984" s="28" t="str">
        <f aca="false">IF($H984="","",IF(MATCH($H984,$H$2:$H$3000,0)&lt;&gt;ROW()-1,"",COUNT($AM$1:$AM983)+1))</f>
        <v/>
      </c>
      <c r="AN984" s="28" t="str">
        <f aca="false">IF($I984="","",IF(MATCH($I984,$I$2:$I$3000,0)&lt;&gt;ROW()-1,"",COUNT($AN$1:$AN983)+1))</f>
        <v/>
      </c>
      <c r="AO984" s="28" t="str">
        <f aca="false">IF($Q984="","",IF(MATCH($Q984,$Q$2:$Q$3000,0)&lt;&gt;ROW()-1,"",COUNT($AO$1:$AO983)+1))</f>
        <v/>
      </c>
    </row>
    <row r="985" customFormat="false" ht="12.75" hidden="false" customHeight="true" outlineLevel="0" collapsed="false">
      <c r="W985" s="24" t="n">
        <f aca="false">IF($F985="",0,IFERROR(IF(ISNUMBER($F985),INT($F985),DATE(VALUE(MID(SUBSTITUTE(LEFT($F985,FIND(" ",$F985&amp;" ")-1),"/",REPT(" ",20)),41,20)),VALUE(LEFT(SUBSTITUTE(LEFT($F985,FIND(" ",$F985&amp;" ")-1),"/",REPT(" ",20)),20)),VALUE(MID(SUBSTITUTE(LEFT($F985,FIND(" ",$F985&amp;" ")-1),"/",REPT(" ",20)),21,20)))),0))</f>
        <v>0</v>
      </c>
      <c r="X985" s="25" t="str">
        <f aca="false">IF(ISNUMBER($N985),$N985*Validation!$B$5,"")</f>
        <v/>
      </c>
      <c r="Y985" s="26" t="str">
        <f aca="false">IF($A985="","",SUBSTITUTE(SUBSTITUTE(SUBSTITUTE(SUBSTITUTE(SUBSTITUTE(SUBSTITUTE(SUBSTITUTE(UPPER(TRIM($A985)),"Á","A"),"É","E"),"Í","I"),"Ó","O"),"Ú","U"),"Ñ","N"),"Ü","U"))</f>
        <v/>
      </c>
      <c r="Z985" s="26" t="str">
        <f aca="false">IF($Y985="","",LEFT($Y985,1)&amp;" "&amp;TRIM(RIGHT(SUBSTITUTE($Y985," ",REPT(" ",50)),50)))</f>
        <v/>
      </c>
      <c r="AA985" s="27" t="str">
        <f aca="false">IF($AF985="","",IF(COUNTIF(Validation!$U$19:$U$178,$AF985)&gt;0,"OK","NO MATCH"))</f>
        <v/>
      </c>
      <c r="AB985" s="27" t="str">
        <f aca="false">IF($W985=0,"",IF(AND($W985&gt;=Validation!$B$3,$W985&lt;=Validation!$C$3),"Yes","No"))</f>
        <v/>
      </c>
      <c r="AC985" s="26" t="str">
        <f aca="false">IF($A985="","",$AF985&amp;"|"&amp;TEXT($W985,"yyyy-mm-dd")&amp;"|"&amp;$J985&amp;"|"&amp;$N985)</f>
        <v/>
      </c>
      <c r="AD985" s="27" t="str">
        <f aca="false">IF($AC985="","",IF(COUNTIF($AC$2:$AC$3000,$AC985)&gt;1,"REVIEW","OK"))</f>
        <v/>
      </c>
      <c r="AE985" s="27" t="str">
        <f aca="false">IF(OR($W985=0,$O985=""),"",IF(IFERROR(IF(ISNUMBER($O985),INT($O985),DATE(VALUE(MID(SUBSTITUTE(LEFT($O985,FIND(" ",$O985&amp;" ")-1),"/",REPT(" ",20)),41,20)),VALUE(LEFT(SUBSTITUTE(LEFT($O985,FIND(" ",$O985&amp;" ")-1),"/",REPT(" ",20)),20)),VALUE(MID(SUBSTITUTE(LEFT($O985,FIND(" ",$O985&amp;" ")-1),"/",REPT(" ",20)),21,20)))),0)&gt;$W985,"Late","Same day"))</f>
        <v/>
      </c>
      <c r="AF985" s="26" t="str">
        <f aca="false">IF($A985="","",IFERROR(INDEX(Validation!$C$193:$C$217,MATCH($A985,Validation!$A$193:$A$217,0)),IF(COUNTIF(Validation!$U$19:$U$178,$Z985)&gt;0,$Z985,IF(COUNTIF(Validation!$S$19:$S$178,$AI985)=1,INDEX(Validation!$U$19:$U$178,MATCH($AI985,Validation!$S$19:$S$178,0)),$Z985))))</f>
        <v/>
      </c>
      <c r="AG985" s="27" t="str">
        <f aca="false">IF(COUNTA($A985:$U985)=0,"",IF($A985="","No name",IF($F985="","No date",IF($W985=0,"Date ilegible",IF(NOT(ISNUMBER($N985)),"Hours no numéricas",IF($AA985="NO MATCH","Person no identificada","OK"))))))</f>
        <v/>
      </c>
      <c r="AH985" s="27" t="str">
        <f aca="false">IF($W985=0,"No date",IF($W985&lt;Validation!$B$3,"Before period",IF($W985&gt;Validation!$C$3,"After period","In period")))</f>
        <v>No date</v>
      </c>
      <c r="AI985" s="26" t="str">
        <f aca="false">IF($Y985="","",TRIM(RIGHT(SUBSTITUTE($Y985," ",REPT(" ",50)),50)))</f>
        <v/>
      </c>
      <c r="AJ985" s="27" t="str">
        <f aca="false">IF($A985="","",IF(NOT(ISERROR(MATCH($A985,Validation!$A$193:$A$217,0))),"Manual mapping",IF(COUNTIF(Validation!$U$19:$U$178,$Z985)&gt;0,"Direct",IF(COUNTIF(Validation!$S$19:$S$178,$AI985)=1,"By surname","Unresolved"))))</f>
        <v/>
      </c>
      <c r="AK985" s="28" t="str">
        <f aca="false">IF($L985="","",IF(MATCH($L985,$L$2:$L$3000,0)&lt;&gt;ROW()-1,"",COUNT($AK$1:$AK984)+1))</f>
        <v/>
      </c>
      <c r="AL985" s="28" t="str">
        <f aca="false">IF($G985="","",IF(MATCH($G985,$G$2:$G$3000,0)&lt;&gt;ROW()-1,"",COUNT($AL$1:$AL984)+1))</f>
        <v/>
      </c>
      <c r="AM985" s="28" t="str">
        <f aca="false">IF($H985="","",IF(MATCH($H985,$H$2:$H$3000,0)&lt;&gt;ROW()-1,"",COUNT($AM$1:$AM984)+1))</f>
        <v/>
      </c>
      <c r="AN985" s="28" t="str">
        <f aca="false">IF($I985="","",IF(MATCH($I985,$I$2:$I$3000,0)&lt;&gt;ROW()-1,"",COUNT($AN$1:$AN984)+1))</f>
        <v/>
      </c>
      <c r="AO985" s="28" t="str">
        <f aca="false">IF($Q985="","",IF(MATCH($Q985,$Q$2:$Q$3000,0)&lt;&gt;ROW()-1,"",COUNT($AO$1:$AO984)+1))</f>
        <v/>
      </c>
    </row>
    <row r="986" customFormat="false" ht="12.75" hidden="false" customHeight="true" outlineLevel="0" collapsed="false">
      <c r="W986" s="24" t="n">
        <f aca="false">IF($F986="",0,IFERROR(IF(ISNUMBER($F986),INT($F986),DATE(VALUE(MID(SUBSTITUTE(LEFT($F986,FIND(" ",$F986&amp;" ")-1),"/",REPT(" ",20)),41,20)),VALUE(LEFT(SUBSTITUTE(LEFT($F986,FIND(" ",$F986&amp;" ")-1),"/",REPT(" ",20)),20)),VALUE(MID(SUBSTITUTE(LEFT($F986,FIND(" ",$F986&amp;" ")-1),"/",REPT(" ",20)),21,20)))),0))</f>
        <v>0</v>
      </c>
      <c r="X986" s="25" t="str">
        <f aca="false">IF(ISNUMBER($N986),$N986*Validation!$B$5,"")</f>
        <v/>
      </c>
      <c r="Y986" s="26" t="str">
        <f aca="false">IF($A986="","",SUBSTITUTE(SUBSTITUTE(SUBSTITUTE(SUBSTITUTE(SUBSTITUTE(SUBSTITUTE(SUBSTITUTE(UPPER(TRIM($A986)),"Á","A"),"É","E"),"Í","I"),"Ó","O"),"Ú","U"),"Ñ","N"),"Ü","U"))</f>
        <v/>
      </c>
      <c r="Z986" s="26" t="str">
        <f aca="false">IF($Y986="","",LEFT($Y986,1)&amp;" "&amp;TRIM(RIGHT(SUBSTITUTE($Y986," ",REPT(" ",50)),50)))</f>
        <v/>
      </c>
      <c r="AA986" s="27" t="str">
        <f aca="false">IF($AF986="","",IF(COUNTIF(Validation!$U$19:$U$178,$AF986)&gt;0,"OK","NO MATCH"))</f>
        <v/>
      </c>
      <c r="AB986" s="27" t="str">
        <f aca="false">IF($W986=0,"",IF(AND($W986&gt;=Validation!$B$3,$W986&lt;=Validation!$C$3),"Yes","No"))</f>
        <v/>
      </c>
      <c r="AC986" s="26" t="str">
        <f aca="false">IF($A986="","",$AF986&amp;"|"&amp;TEXT($W986,"yyyy-mm-dd")&amp;"|"&amp;$J986&amp;"|"&amp;$N986)</f>
        <v/>
      </c>
      <c r="AD986" s="27" t="str">
        <f aca="false">IF($AC986="","",IF(COUNTIF($AC$2:$AC$3000,$AC986)&gt;1,"REVIEW","OK"))</f>
        <v/>
      </c>
      <c r="AE986" s="27" t="str">
        <f aca="false">IF(OR($W986=0,$O986=""),"",IF(IFERROR(IF(ISNUMBER($O986),INT($O986),DATE(VALUE(MID(SUBSTITUTE(LEFT($O986,FIND(" ",$O986&amp;" ")-1),"/",REPT(" ",20)),41,20)),VALUE(LEFT(SUBSTITUTE(LEFT($O986,FIND(" ",$O986&amp;" ")-1),"/",REPT(" ",20)),20)),VALUE(MID(SUBSTITUTE(LEFT($O986,FIND(" ",$O986&amp;" ")-1),"/",REPT(" ",20)),21,20)))),0)&gt;$W986,"Late","Same day"))</f>
        <v/>
      </c>
      <c r="AF986" s="26" t="str">
        <f aca="false">IF($A986="","",IFERROR(INDEX(Validation!$C$193:$C$217,MATCH($A986,Validation!$A$193:$A$217,0)),IF(COUNTIF(Validation!$U$19:$U$178,$Z986)&gt;0,$Z986,IF(COUNTIF(Validation!$S$19:$S$178,$AI986)=1,INDEX(Validation!$U$19:$U$178,MATCH($AI986,Validation!$S$19:$S$178,0)),$Z986))))</f>
        <v/>
      </c>
      <c r="AG986" s="27" t="str">
        <f aca="false">IF(COUNTA($A986:$U986)=0,"",IF($A986="","No name",IF($F986="","No date",IF($W986=0,"Date ilegible",IF(NOT(ISNUMBER($N986)),"Hours no numéricas",IF($AA986="NO MATCH","Person no identificada","OK"))))))</f>
        <v/>
      </c>
      <c r="AH986" s="27" t="str">
        <f aca="false">IF($W986=0,"No date",IF($W986&lt;Validation!$B$3,"Before period",IF($W986&gt;Validation!$C$3,"After period","In period")))</f>
        <v>No date</v>
      </c>
      <c r="AI986" s="26" t="str">
        <f aca="false">IF($Y986="","",TRIM(RIGHT(SUBSTITUTE($Y986," ",REPT(" ",50)),50)))</f>
        <v/>
      </c>
      <c r="AJ986" s="27" t="str">
        <f aca="false">IF($A986="","",IF(NOT(ISERROR(MATCH($A986,Validation!$A$193:$A$217,0))),"Manual mapping",IF(COUNTIF(Validation!$U$19:$U$178,$Z986)&gt;0,"Direct",IF(COUNTIF(Validation!$S$19:$S$178,$AI986)=1,"By surname","Unresolved"))))</f>
        <v/>
      </c>
      <c r="AK986" s="28" t="str">
        <f aca="false">IF($L986="","",IF(MATCH($L986,$L$2:$L$3000,0)&lt;&gt;ROW()-1,"",COUNT($AK$1:$AK985)+1))</f>
        <v/>
      </c>
      <c r="AL986" s="28" t="str">
        <f aca="false">IF($G986="","",IF(MATCH($G986,$G$2:$G$3000,0)&lt;&gt;ROW()-1,"",COUNT($AL$1:$AL985)+1))</f>
        <v/>
      </c>
      <c r="AM986" s="28" t="str">
        <f aca="false">IF($H986="","",IF(MATCH($H986,$H$2:$H$3000,0)&lt;&gt;ROW()-1,"",COUNT($AM$1:$AM985)+1))</f>
        <v/>
      </c>
      <c r="AN986" s="28" t="str">
        <f aca="false">IF($I986="","",IF(MATCH($I986,$I$2:$I$3000,0)&lt;&gt;ROW()-1,"",COUNT($AN$1:$AN985)+1))</f>
        <v/>
      </c>
      <c r="AO986" s="28" t="str">
        <f aca="false">IF($Q986="","",IF(MATCH($Q986,$Q$2:$Q$3000,0)&lt;&gt;ROW()-1,"",COUNT($AO$1:$AO985)+1))</f>
        <v/>
      </c>
    </row>
    <row r="987" customFormat="false" ht="12.75" hidden="false" customHeight="true" outlineLevel="0" collapsed="false">
      <c r="W987" s="24" t="n">
        <f aca="false">IF($F987="",0,IFERROR(IF(ISNUMBER($F987),INT($F987),DATE(VALUE(MID(SUBSTITUTE(LEFT($F987,FIND(" ",$F987&amp;" ")-1),"/",REPT(" ",20)),41,20)),VALUE(LEFT(SUBSTITUTE(LEFT($F987,FIND(" ",$F987&amp;" ")-1),"/",REPT(" ",20)),20)),VALUE(MID(SUBSTITUTE(LEFT($F987,FIND(" ",$F987&amp;" ")-1),"/",REPT(" ",20)),21,20)))),0))</f>
        <v>0</v>
      </c>
      <c r="X987" s="25" t="str">
        <f aca="false">IF(ISNUMBER($N987),$N987*Validation!$B$5,"")</f>
        <v/>
      </c>
      <c r="Y987" s="26" t="str">
        <f aca="false">IF($A987="","",SUBSTITUTE(SUBSTITUTE(SUBSTITUTE(SUBSTITUTE(SUBSTITUTE(SUBSTITUTE(SUBSTITUTE(UPPER(TRIM($A987)),"Á","A"),"É","E"),"Í","I"),"Ó","O"),"Ú","U"),"Ñ","N"),"Ü","U"))</f>
        <v/>
      </c>
      <c r="Z987" s="26" t="str">
        <f aca="false">IF($Y987="","",LEFT($Y987,1)&amp;" "&amp;TRIM(RIGHT(SUBSTITUTE($Y987," ",REPT(" ",50)),50)))</f>
        <v/>
      </c>
      <c r="AA987" s="27" t="str">
        <f aca="false">IF($AF987="","",IF(COUNTIF(Validation!$U$19:$U$178,$AF987)&gt;0,"OK","NO MATCH"))</f>
        <v/>
      </c>
      <c r="AB987" s="27" t="str">
        <f aca="false">IF($W987=0,"",IF(AND($W987&gt;=Validation!$B$3,$W987&lt;=Validation!$C$3),"Yes","No"))</f>
        <v/>
      </c>
      <c r="AC987" s="26" t="str">
        <f aca="false">IF($A987="","",$AF987&amp;"|"&amp;TEXT($W987,"yyyy-mm-dd")&amp;"|"&amp;$J987&amp;"|"&amp;$N987)</f>
        <v/>
      </c>
      <c r="AD987" s="27" t="str">
        <f aca="false">IF($AC987="","",IF(COUNTIF($AC$2:$AC$3000,$AC987)&gt;1,"REVIEW","OK"))</f>
        <v/>
      </c>
      <c r="AE987" s="27" t="str">
        <f aca="false">IF(OR($W987=0,$O987=""),"",IF(IFERROR(IF(ISNUMBER($O987),INT($O987),DATE(VALUE(MID(SUBSTITUTE(LEFT($O987,FIND(" ",$O987&amp;" ")-1),"/",REPT(" ",20)),41,20)),VALUE(LEFT(SUBSTITUTE(LEFT($O987,FIND(" ",$O987&amp;" ")-1),"/",REPT(" ",20)),20)),VALUE(MID(SUBSTITUTE(LEFT($O987,FIND(" ",$O987&amp;" ")-1),"/",REPT(" ",20)),21,20)))),0)&gt;$W987,"Late","Same day"))</f>
        <v/>
      </c>
      <c r="AF987" s="26" t="str">
        <f aca="false">IF($A987="","",IFERROR(INDEX(Validation!$C$193:$C$217,MATCH($A987,Validation!$A$193:$A$217,0)),IF(COUNTIF(Validation!$U$19:$U$178,$Z987)&gt;0,$Z987,IF(COUNTIF(Validation!$S$19:$S$178,$AI987)=1,INDEX(Validation!$U$19:$U$178,MATCH($AI987,Validation!$S$19:$S$178,0)),$Z987))))</f>
        <v/>
      </c>
      <c r="AG987" s="27" t="str">
        <f aca="false">IF(COUNTA($A987:$U987)=0,"",IF($A987="","No name",IF($F987="","No date",IF($W987=0,"Date ilegible",IF(NOT(ISNUMBER($N987)),"Hours no numéricas",IF($AA987="NO MATCH","Person no identificada","OK"))))))</f>
        <v/>
      </c>
      <c r="AH987" s="27" t="str">
        <f aca="false">IF($W987=0,"No date",IF($W987&lt;Validation!$B$3,"Before period",IF($W987&gt;Validation!$C$3,"After period","In period")))</f>
        <v>No date</v>
      </c>
      <c r="AI987" s="26" t="str">
        <f aca="false">IF($Y987="","",TRIM(RIGHT(SUBSTITUTE($Y987," ",REPT(" ",50)),50)))</f>
        <v/>
      </c>
      <c r="AJ987" s="27" t="str">
        <f aca="false">IF($A987="","",IF(NOT(ISERROR(MATCH($A987,Validation!$A$193:$A$217,0))),"Manual mapping",IF(COUNTIF(Validation!$U$19:$U$178,$Z987)&gt;0,"Direct",IF(COUNTIF(Validation!$S$19:$S$178,$AI987)=1,"By surname","Unresolved"))))</f>
        <v/>
      </c>
      <c r="AK987" s="28" t="str">
        <f aca="false">IF($L987="","",IF(MATCH($L987,$L$2:$L$3000,0)&lt;&gt;ROW()-1,"",COUNT($AK$1:$AK986)+1))</f>
        <v/>
      </c>
      <c r="AL987" s="28" t="str">
        <f aca="false">IF($G987="","",IF(MATCH($G987,$G$2:$G$3000,0)&lt;&gt;ROW()-1,"",COUNT($AL$1:$AL986)+1))</f>
        <v/>
      </c>
      <c r="AM987" s="28" t="str">
        <f aca="false">IF($H987="","",IF(MATCH($H987,$H$2:$H$3000,0)&lt;&gt;ROW()-1,"",COUNT($AM$1:$AM986)+1))</f>
        <v/>
      </c>
      <c r="AN987" s="28" t="str">
        <f aca="false">IF($I987="","",IF(MATCH($I987,$I$2:$I$3000,0)&lt;&gt;ROW()-1,"",COUNT($AN$1:$AN986)+1))</f>
        <v/>
      </c>
      <c r="AO987" s="28" t="str">
        <f aca="false">IF($Q987="","",IF(MATCH($Q987,$Q$2:$Q$3000,0)&lt;&gt;ROW()-1,"",COUNT($AO$1:$AO986)+1))</f>
        <v/>
      </c>
    </row>
    <row r="988" customFormat="false" ht="12.75" hidden="false" customHeight="true" outlineLevel="0" collapsed="false">
      <c r="W988" s="24" t="n">
        <f aca="false">IF($F988="",0,IFERROR(IF(ISNUMBER($F988),INT($F988),DATE(VALUE(MID(SUBSTITUTE(LEFT($F988,FIND(" ",$F988&amp;" ")-1),"/",REPT(" ",20)),41,20)),VALUE(LEFT(SUBSTITUTE(LEFT($F988,FIND(" ",$F988&amp;" ")-1),"/",REPT(" ",20)),20)),VALUE(MID(SUBSTITUTE(LEFT($F988,FIND(" ",$F988&amp;" ")-1),"/",REPT(" ",20)),21,20)))),0))</f>
        <v>0</v>
      </c>
      <c r="X988" s="25" t="str">
        <f aca="false">IF(ISNUMBER($N988),$N988*Validation!$B$5,"")</f>
        <v/>
      </c>
      <c r="Y988" s="26" t="str">
        <f aca="false">IF($A988="","",SUBSTITUTE(SUBSTITUTE(SUBSTITUTE(SUBSTITUTE(SUBSTITUTE(SUBSTITUTE(SUBSTITUTE(UPPER(TRIM($A988)),"Á","A"),"É","E"),"Í","I"),"Ó","O"),"Ú","U"),"Ñ","N"),"Ü","U"))</f>
        <v/>
      </c>
      <c r="Z988" s="26" t="str">
        <f aca="false">IF($Y988="","",LEFT($Y988,1)&amp;" "&amp;TRIM(RIGHT(SUBSTITUTE($Y988," ",REPT(" ",50)),50)))</f>
        <v/>
      </c>
      <c r="AA988" s="27" t="str">
        <f aca="false">IF($AF988="","",IF(COUNTIF(Validation!$U$19:$U$178,$AF988)&gt;0,"OK","NO MATCH"))</f>
        <v/>
      </c>
      <c r="AB988" s="27" t="str">
        <f aca="false">IF($W988=0,"",IF(AND($W988&gt;=Validation!$B$3,$W988&lt;=Validation!$C$3),"Yes","No"))</f>
        <v/>
      </c>
      <c r="AC988" s="26" t="str">
        <f aca="false">IF($A988="","",$AF988&amp;"|"&amp;TEXT($W988,"yyyy-mm-dd")&amp;"|"&amp;$J988&amp;"|"&amp;$N988)</f>
        <v/>
      </c>
      <c r="AD988" s="27" t="str">
        <f aca="false">IF($AC988="","",IF(COUNTIF($AC$2:$AC$3000,$AC988)&gt;1,"REVIEW","OK"))</f>
        <v/>
      </c>
      <c r="AE988" s="27" t="str">
        <f aca="false">IF(OR($W988=0,$O988=""),"",IF(IFERROR(IF(ISNUMBER($O988),INT($O988),DATE(VALUE(MID(SUBSTITUTE(LEFT($O988,FIND(" ",$O988&amp;" ")-1),"/",REPT(" ",20)),41,20)),VALUE(LEFT(SUBSTITUTE(LEFT($O988,FIND(" ",$O988&amp;" ")-1),"/",REPT(" ",20)),20)),VALUE(MID(SUBSTITUTE(LEFT($O988,FIND(" ",$O988&amp;" ")-1),"/",REPT(" ",20)),21,20)))),0)&gt;$W988,"Late","Same day"))</f>
        <v/>
      </c>
      <c r="AF988" s="26" t="str">
        <f aca="false">IF($A988="","",IFERROR(INDEX(Validation!$C$193:$C$217,MATCH($A988,Validation!$A$193:$A$217,0)),IF(COUNTIF(Validation!$U$19:$U$178,$Z988)&gt;0,$Z988,IF(COUNTIF(Validation!$S$19:$S$178,$AI988)=1,INDEX(Validation!$U$19:$U$178,MATCH($AI988,Validation!$S$19:$S$178,0)),$Z988))))</f>
        <v/>
      </c>
      <c r="AG988" s="27" t="str">
        <f aca="false">IF(COUNTA($A988:$U988)=0,"",IF($A988="","No name",IF($F988="","No date",IF($W988=0,"Date ilegible",IF(NOT(ISNUMBER($N988)),"Hours no numéricas",IF($AA988="NO MATCH","Person no identificada","OK"))))))</f>
        <v/>
      </c>
      <c r="AH988" s="27" t="str">
        <f aca="false">IF($W988=0,"No date",IF($W988&lt;Validation!$B$3,"Before period",IF($W988&gt;Validation!$C$3,"After period","In period")))</f>
        <v>No date</v>
      </c>
      <c r="AI988" s="26" t="str">
        <f aca="false">IF($Y988="","",TRIM(RIGHT(SUBSTITUTE($Y988," ",REPT(" ",50)),50)))</f>
        <v/>
      </c>
      <c r="AJ988" s="27" t="str">
        <f aca="false">IF($A988="","",IF(NOT(ISERROR(MATCH($A988,Validation!$A$193:$A$217,0))),"Manual mapping",IF(COUNTIF(Validation!$U$19:$U$178,$Z988)&gt;0,"Direct",IF(COUNTIF(Validation!$S$19:$S$178,$AI988)=1,"By surname","Unresolved"))))</f>
        <v/>
      </c>
      <c r="AK988" s="28" t="str">
        <f aca="false">IF($L988="","",IF(MATCH($L988,$L$2:$L$3000,0)&lt;&gt;ROW()-1,"",COUNT($AK$1:$AK987)+1))</f>
        <v/>
      </c>
      <c r="AL988" s="28" t="str">
        <f aca="false">IF($G988="","",IF(MATCH($G988,$G$2:$G$3000,0)&lt;&gt;ROW()-1,"",COUNT($AL$1:$AL987)+1))</f>
        <v/>
      </c>
      <c r="AM988" s="28" t="str">
        <f aca="false">IF($H988="","",IF(MATCH($H988,$H$2:$H$3000,0)&lt;&gt;ROW()-1,"",COUNT($AM$1:$AM987)+1))</f>
        <v/>
      </c>
      <c r="AN988" s="28" t="str">
        <f aca="false">IF($I988="","",IF(MATCH($I988,$I$2:$I$3000,0)&lt;&gt;ROW()-1,"",COUNT($AN$1:$AN987)+1))</f>
        <v/>
      </c>
      <c r="AO988" s="28" t="str">
        <f aca="false">IF($Q988="","",IF(MATCH($Q988,$Q$2:$Q$3000,0)&lt;&gt;ROW()-1,"",COUNT($AO$1:$AO987)+1))</f>
        <v/>
      </c>
    </row>
    <row r="989" customFormat="false" ht="12.75" hidden="false" customHeight="true" outlineLevel="0" collapsed="false">
      <c r="W989" s="24" t="n">
        <f aca="false">IF($F989="",0,IFERROR(IF(ISNUMBER($F989),INT($F989),DATE(VALUE(MID(SUBSTITUTE(LEFT($F989,FIND(" ",$F989&amp;" ")-1),"/",REPT(" ",20)),41,20)),VALUE(LEFT(SUBSTITUTE(LEFT($F989,FIND(" ",$F989&amp;" ")-1),"/",REPT(" ",20)),20)),VALUE(MID(SUBSTITUTE(LEFT($F989,FIND(" ",$F989&amp;" ")-1),"/",REPT(" ",20)),21,20)))),0))</f>
        <v>0</v>
      </c>
      <c r="X989" s="25" t="str">
        <f aca="false">IF(ISNUMBER($N989),$N989*Validation!$B$5,"")</f>
        <v/>
      </c>
      <c r="Y989" s="26" t="str">
        <f aca="false">IF($A989="","",SUBSTITUTE(SUBSTITUTE(SUBSTITUTE(SUBSTITUTE(SUBSTITUTE(SUBSTITUTE(SUBSTITUTE(UPPER(TRIM($A989)),"Á","A"),"É","E"),"Í","I"),"Ó","O"),"Ú","U"),"Ñ","N"),"Ü","U"))</f>
        <v/>
      </c>
      <c r="Z989" s="26" t="str">
        <f aca="false">IF($Y989="","",LEFT($Y989,1)&amp;" "&amp;TRIM(RIGHT(SUBSTITUTE($Y989," ",REPT(" ",50)),50)))</f>
        <v/>
      </c>
      <c r="AA989" s="27" t="str">
        <f aca="false">IF($AF989="","",IF(COUNTIF(Validation!$U$19:$U$178,$AF989)&gt;0,"OK","NO MATCH"))</f>
        <v/>
      </c>
      <c r="AB989" s="27" t="str">
        <f aca="false">IF($W989=0,"",IF(AND($W989&gt;=Validation!$B$3,$W989&lt;=Validation!$C$3),"Yes","No"))</f>
        <v/>
      </c>
      <c r="AC989" s="26" t="str">
        <f aca="false">IF($A989="","",$AF989&amp;"|"&amp;TEXT($W989,"yyyy-mm-dd")&amp;"|"&amp;$J989&amp;"|"&amp;$N989)</f>
        <v/>
      </c>
      <c r="AD989" s="27" t="str">
        <f aca="false">IF($AC989="","",IF(COUNTIF($AC$2:$AC$3000,$AC989)&gt;1,"REVIEW","OK"))</f>
        <v/>
      </c>
      <c r="AE989" s="27" t="str">
        <f aca="false">IF(OR($W989=0,$O989=""),"",IF(IFERROR(IF(ISNUMBER($O989),INT($O989),DATE(VALUE(MID(SUBSTITUTE(LEFT($O989,FIND(" ",$O989&amp;" ")-1),"/",REPT(" ",20)),41,20)),VALUE(LEFT(SUBSTITUTE(LEFT($O989,FIND(" ",$O989&amp;" ")-1),"/",REPT(" ",20)),20)),VALUE(MID(SUBSTITUTE(LEFT($O989,FIND(" ",$O989&amp;" ")-1),"/",REPT(" ",20)),21,20)))),0)&gt;$W989,"Late","Same day"))</f>
        <v/>
      </c>
      <c r="AF989" s="26" t="str">
        <f aca="false">IF($A989="","",IFERROR(INDEX(Validation!$C$193:$C$217,MATCH($A989,Validation!$A$193:$A$217,0)),IF(COUNTIF(Validation!$U$19:$U$178,$Z989)&gt;0,$Z989,IF(COUNTIF(Validation!$S$19:$S$178,$AI989)=1,INDEX(Validation!$U$19:$U$178,MATCH($AI989,Validation!$S$19:$S$178,0)),$Z989))))</f>
        <v/>
      </c>
      <c r="AG989" s="27" t="str">
        <f aca="false">IF(COUNTA($A989:$U989)=0,"",IF($A989="","No name",IF($F989="","No date",IF($W989=0,"Date ilegible",IF(NOT(ISNUMBER($N989)),"Hours no numéricas",IF($AA989="NO MATCH","Person no identificada","OK"))))))</f>
        <v/>
      </c>
      <c r="AH989" s="27" t="str">
        <f aca="false">IF($W989=0,"No date",IF($W989&lt;Validation!$B$3,"Before period",IF($W989&gt;Validation!$C$3,"After period","In period")))</f>
        <v>No date</v>
      </c>
      <c r="AI989" s="26" t="str">
        <f aca="false">IF($Y989="","",TRIM(RIGHT(SUBSTITUTE($Y989," ",REPT(" ",50)),50)))</f>
        <v/>
      </c>
      <c r="AJ989" s="27" t="str">
        <f aca="false">IF($A989="","",IF(NOT(ISERROR(MATCH($A989,Validation!$A$193:$A$217,0))),"Manual mapping",IF(COUNTIF(Validation!$U$19:$U$178,$Z989)&gt;0,"Direct",IF(COUNTIF(Validation!$S$19:$S$178,$AI989)=1,"By surname","Unresolved"))))</f>
        <v/>
      </c>
      <c r="AK989" s="28" t="str">
        <f aca="false">IF($L989="","",IF(MATCH($L989,$L$2:$L$3000,0)&lt;&gt;ROW()-1,"",COUNT($AK$1:$AK988)+1))</f>
        <v/>
      </c>
      <c r="AL989" s="28" t="str">
        <f aca="false">IF($G989="","",IF(MATCH($G989,$G$2:$G$3000,0)&lt;&gt;ROW()-1,"",COUNT($AL$1:$AL988)+1))</f>
        <v/>
      </c>
      <c r="AM989" s="28" t="str">
        <f aca="false">IF($H989="","",IF(MATCH($H989,$H$2:$H$3000,0)&lt;&gt;ROW()-1,"",COUNT($AM$1:$AM988)+1))</f>
        <v/>
      </c>
      <c r="AN989" s="28" t="str">
        <f aca="false">IF($I989="","",IF(MATCH($I989,$I$2:$I$3000,0)&lt;&gt;ROW()-1,"",COUNT($AN$1:$AN988)+1))</f>
        <v/>
      </c>
      <c r="AO989" s="28" t="str">
        <f aca="false">IF($Q989="","",IF(MATCH($Q989,$Q$2:$Q$3000,0)&lt;&gt;ROW()-1,"",COUNT($AO$1:$AO988)+1))</f>
        <v/>
      </c>
    </row>
    <row r="990" customFormat="false" ht="12.75" hidden="false" customHeight="true" outlineLevel="0" collapsed="false">
      <c r="W990" s="24" t="n">
        <f aca="false">IF($F990="",0,IFERROR(IF(ISNUMBER($F990),INT($F990),DATE(VALUE(MID(SUBSTITUTE(LEFT($F990,FIND(" ",$F990&amp;" ")-1),"/",REPT(" ",20)),41,20)),VALUE(LEFT(SUBSTITUTE(LEFT($F990,FIND(" ",$F990&amp;" ")-1),"/",REPT(" ",20)),20)),VALUE(MID(SUBSTITUTE(LEFT($F990,FIND(" ",$F990&amp;" ")-1),"/",REPT(" ",20)),21,20)))),0))</f>
        <v>0</v>
      </c>
      <c r="X990" s="25" t="str">
        <f aca="false">IF(ISNUMBER($N990),$N990*Validation!$B$5,"")</f>
        <v/>
      </c>
      <c r="Y990" s="26" t="str">
        <f aca="false">IF($A990="","",SUBSTITUTE(SUBSTITUTE(SUBSTITUTE(SUBSTITUTE(SUBSTITUTE(SUBSTITUTE(SUBSTITUTE(UPPER(TRIM($A990)),"Á","A"),"É","E"),"Í","I"),"Ó","O"),"Ú","U"),"Ñ","N"),"Ü","U"))</f>
        <v/>
      </c>
      <c r="Z990" s="26" t="str">
        <f aca="false">IF($Y990="","",LEFT($Y990,1)&amp;" "&amp;TRIM(RIGHT(SUBSTITUTE($Y990," ",REPT(" ",50)),50)))</f>
        <v/>
      </c>
      <c r="AA990" s="27" t="str">
        <f aca="false">IF($AF990="","",IF(COUNTIF(Validation!$U$19:$U$178,$AF990)&gt;0,"OK","NO MATCH"))</f>
        <v/>
      </c>
      <c r="AB990" s="27" t="str">
        <f aca="false">IF($W990=0,"",IF(AND($W990&gt;=Validation!$B$3,$W990&lt;=Validation!$C$3),"Yes","No"))</f>
        <v/>
      </c>
      <c r="AC990" s="26" t="str">
        <f aca="false">IF($A990="","",$AF990&amp;"|"&amp;TEXT($W990,"yyyy-mm-dd")&amp;"|"&amp;$J990&amp;"|"&amp;$N990)</f>
        <v/>
      </c>
      <c r="AD990" s="27" t="str">
        <f aca="false">IF($AC990="","",IF(COUNTIF($AC$2:$AC$3000,$AC990)&gt;1,"REVIEW","OK"))</f>
        <v/>
      </c>
      <c r="AE990" s="27" t="str">
        <f aca="false">IF(OR($W990=0,$O990=""),"",IF(IFERROR(IF(ISNUMBER($O990),INT($O990),DATE(VALUE(MID(SUBSTITUTE(LEFT($O990,FIND(" ",$O990&amp;" ")-1),"/",REPT(" ",20)),41,20)),VALUE(LEFT(SUBSTITUTE(LEFT($O990,FIND(" ",$O990&amp;" ")-1),"/",REPT(" ",20)),20)),VALUE(MID(SUBSTITUTE(LEFT($O990,FIND(" ",$O990&amp;" ")-1),"/",REPT(" ",20)),21,20)))),0)&gt;$W990,"Late","Same day"))</f>
        <v/>
      </c>
      <c r="AF990" s="26" t="str">
        <f aca="false">IF($A990="","",IFERROR(INDEX(Validation!$C$193:$C$217,MATCH($A990,Validation!$A$193:$A$217,0)),IF(COUNTIF(Validation!$U$19:$U$178,$Z990)&gt;0,$Z990,IF(COUNTIF(Validation!$S$19:$S$178,$AI990)=1,INDEX(Validation!$U$19:$U$178,MATCH($AI990,Validation!$S$19:$S$178,0)),$Z990))))</f>
        <v/>
      </c>
      <c r="AG990" s="27" t="str">
        <f aca="false">IF(COUNTA($A990:$U990)=0,"",IF($A990="","No name",IF($F990="","No date",IF($W990=0,"Date ilegible",IF(NOT(ISNUMBER($N990)),"Hours no numéricas",IF($AA990="NO MATCH","Person no identificada","OK"))))))</f>
        <v/>
      </c>
      <c r="AH990" s="27" t="str">
        <f aca="false">IF($W990=0,"No date",IF($W990&lt;Validation!$B$3,"Before period",IF($W990&gt;Validation!$C$3,"After period","In period")))</f>
        <v>No date</v>
      </c>
      <c r="AI990" s="26" t="str">
        <f aca="false">IF($Y990="","",TRIM(RIGHT(SUBSTITUTE($Y990," ",REPT(" ",50)),50)))</f>
        <v/>
      </c>
      <c r="AJ990" s="27" t="str">
        <f aca="false">IF($A990="","",IF(NOT(ISERROR(MATCH($A990,Validation!$A$193:$A$217,0))),"Manual mapping",IF(COUNTIF(Validation!$U$19:$U$178,$Z990)&gt;0,"Direct",IF(COUNTIF(Validation!$S$19:$S$178,$AI990)=1,"By surname","Unresolved"))))</f>
        <v/>
      </c>
      <c r="AK990" s="28" t="str">
        <f aca="false">IF($L990="","",IF(MATCH($L990,$L$2:$L$3000,0)&lt;&gt;ROW()-1,"",COUNT($AK$1:$AK989)+1))</f>
        <v/>
      </c>
      <c r="AL990" s="28" t="str">
        <f aca="false">IF($G990="","",IF(MATCH($G990,$G$2:$G$3000,0)&lt;&gt;ROW()-1,"",COUNT($AL$1:$AL989)+1))</f>
        <v/>
      </c>
      <c r="AM990" s="28" t="str">
        <f aca="false">IF($H990="","",IF(MATCH($H990,$H$2:$H$3000,0)&lt;&gt;ROW()-1,"",COUNT($AM$1:$AM989)+1))</f>
        <v/>
      </c>
      <c r="AN990" s="28" t="str">
        <f aca="false">IF($I990="","",IF(MATCH($I990,$I$2:$I$3000,0)&lt;&gt;ROW()-1,"",COUNT($AN$1:$AN989)+1))</f>
        <v/>
      </c>
      <c r="AO990" s="28" t="str">
        <f aca="false">IF($Q990="","",IF(MATCH($Q990,$Q$2:$Q$3000,0)&lt;&gt;ROW()-1,"",COUNT($AO$1:$AO989)+1))</f>
        <v/>
      </c>
    </row>
    <row r="991" customFormat="false" ht="12.75" hidden="false" customHeight="true" outlineLevel="0" collapsed="false">
      <c r="W991" s="24" t="n">
        <f aca="false">IF($F991="",0,IFERROR(IF(ISNUMBER($F991),INT($F991),DATE(VALUE(MID(SUBSTITUTE(LEFT($F991,FIND(" ",$F991&amp;" ")-1),"/",REPT(" ",20)),41,20)),VALUE(LEFT(SUBSTITUTE(LEFT($F991,FIND(" ",$F991&amp;" ")-1),"/",REPT(" ",20)),20)),VALUE(MID(SUBSTITUTE(LEFT($F991,FIND(" ",$F991&amp;" ")-1),"/",REPT(" ",20)),21,20)))),0))</f>
        <v>0</v>
      </c>
      <c r="X991" s="25" t="str">
        <f aca="false">IF(ISNUMBER($N991),$N991*Validation!$B$5,"")</f>
        <v/>
      </c>
      <c r="Y991" s="26" t="str">
        <f aca="false">IF($A991="","",SUBSTITUTE(SUBSTITUTE(SUBSTITUTE(SUBSTITUTE(SUBSTITUTE(SUBSTITUTE(SUBSTITUTE(UPPER(TRIM($A991)),"Á","A"),"É","E"),"Í","I"),"Ó","O"),"Ú","U"),"Ñ","N"),"Ü","U"))</f>
        <v/>
      </c>
      <c r="Z991" s="26" t="str">
        <f aca="false">IF($Y991="","",LEFT($Y991,1)&amp;" "&amp;TRIM(RIGHT(SUBSTITUTE($Y991," ",REPT(" ",50)),50)))</f>
        <v/>
      </c>
      <c r="AA991" s="27" t="str">
        <f aca="false">IF($AF991="","",IF(COUNTIF(Validation!$U$19:$U$178,$AF991)&gt;0,"OK","NO MATCH"))</f>
        <v/>
      </c>
      <c r="AB991" s="27" t="str">
        <f aca="false">IF($W991=0,"",IF(AND($W991&gt;=Validation!$B$3,$W991&lt;=Validation!$C$3),"Yes","No"))</f>
        <v/>
      </c>
      <c r="AC991" s="26" t="str">
        <f aca="false">IF($A991="","",$AF991&amp;"|"&amp;TEXT($W991,"yyyy-mm-dd")&amp;"|"&amp;$J991&amp;"|"&amp;$N991)</f>
        <v/>
      </c>
      <c r="AD991" s="27" t="str">
        <f aca="false">IF($AC991="","",IF(COUNTIF($AC$2:$AC$3000,$AC991)&gt;1,"REVIEW","OK"))</f>
        <v/>
      </c>
      <c r="AE991" s="27" t="str">
        <f aca="false">IF(OR($W991=0,$O991=""),"",IF(IFERROR(IF(ISNUMBER($O991),INT($O991),DATE(VALUE(MID(SUBSTITUTE(LEFT($O991,FIND(" ",$O991&amp;" ")-1),"/",REPT(" ",20)),41,20)),VALUE(LEFT(SUBSTITUTE(LEFT($O991,FIND(" ",$O991&amp;" ")-1),"/",REPT(" ",20)),20)),VALUE(MID(SUBSTITUTE(LEFT($O991,FIND(" ",$O991&amp;" ")-1),"/",REPT(" ",20)),21,20)))),0)&gt;$W991,"Late","Same day"))</f>
        <v/>
      </c>
      <c r="AF991" s="26" t="str">
        <f aca="false">IF($A991="","",IFERROR(INDEX(Validation!$C$193:$C$217,MATCH($A991,Validation!$A$193:$A$217,0)),IF(COUNTIF(Validation!$U$19:$U$178,$Z991)&gt;0,$Z991,IF(COUNTIF(Validation!$S$19:$S$178,$AI991)=1,INDEX(Validation!$U$19:$U$178,MATCH($AI991,Validation!$S$19:$S$178,0)),$Z991))))</f>
        <v/>
      </c>
      <c r="AG991" s="27" t="str">
        <f aca="false">IF(COUNTA($A991:$U991)=0,"",IF($A991="","No name",IF($F991="","No date",IF($W991=0,"Date ilegible",IF(NOT(ISNUMBER($N991)),"Hours no numéricas",IF($AA991="NO MATCH","Person no identificada","OK"))))))</f>
        <v/>
      </c>
      <c r="AH991" s="27" t="str">
        <f aca="false">IF($W991=0,"No date",IF($W991&lt;Validation!$B$3,"Before period",IF($W991&gt;Validation!$C$3,"After period","In period")))</f>
        <v>No date</v>
      </c>
      <c r="AI991" s="26" t="str">
        <f aca="false">IF($Y991="","",TRIM(RIGHT(SUBSTITUTE($Y991," ",REPT(" ",50)),50)))</f>
        <v/>
      </c>
      <c r="AJ991" s="27" t="str">
        <f aca="false">IF($A991="","",IF(NOT(ISERROR(MATCH($A991,Validation!$A$193:$A$217,0))),"Manual mapping",IF(COUNTIF(Validation!$U$19:$U$178,$Z991)&gt;0,"Direct",IF(COUNTIF(Validation!$S$19:$S$178,$AI991)=1,"By surname","Unresolved"))))</f>
        <v/>
      </c>
      <c r="AK991" s="28" t="str">
        <f aca="false">IF($L991="","",IF(MATCH($L991,$L$2:$L$3000,0)&lt;&gt;ROW()-1,"",COUNT($AK$1:$AK990)+1))</f>
        <v/>
      </c>
      <c r="AL991" s="28" t="str">
        <f aca="false">IF($G991="","",IF(MATCH($G991,$G$2:$G$3000,0)&lt;&gt;ROW()-1,"",COUNT($AL$1:$AL990)+1))</f>
        <v/>
      </c>
      <c r="AM991" s="28" t="str">
        <f aca="false">IF($H991="","",IF(MATCH($H991,$H$2:$H$3000,0)&lt;&gt;ROW()-1,"",COUNT($AM$1:$AM990)+1))</f>
        <v/>
      </c>
      <c r="AN991" s="28" t="str">
        <f aca="false">IF($I991="","",IF(MATCH($I991,$I$2:$I$3000,0)&lt;&gt;ROW()-1,"",COUNT($AN$1:$AN990)+1))</f>
        <v/>
      </c>
      <c r="AO991" s="28" t="str">
        <f aca="false">IF($Q991="","",IF(MATCH($Q991,$Q$2:$Q$3000,0)&lt;&gt;ROW()-1,"",COUNT($AO$1:$AO990)+1))</f>
        <v/>
      </c>
    </row>
    <row r="992" customFormat="false" ht="12.75" hidden="false" customHeight="true" outlineLevel="0" collapsed="false">
      <c r="W992" s="24" t="n">
        <f aca="false">IF($F992="",0,IFERROR(IF(ISNUMBER($F992),INT($F992),DATE(VALUE(MID(SUBSTITUTE(LEFT($F992,FIND(" ",$F992&amp;" ")-1),"/",REPT(" ",20)),41,20)),VALUE(LEFT(SUBSTITUTE(LEFT($F992,FIND(" ",$F992&amp;" ")-1),"/",REPT(" ",20)),20)),VALUE(MID(SUBSTITUTE(LEFT($F992,FIND(" ",$F992&amp;" ")-1),"/",REPT(" ",20)),21,20)))),0))</f>
        <v>0</v>
      </c>
      <c r="X992" s="25" t="str">
        <f aca="false">IF(ISNUMBER($N992),$N992*Validation!$B$5,"")</f>
        <v/>
      </c>
      <c r="Y992" s="26" t="str">
        <f aca="false">IF($A992="","",SUBSTITUTE(SUBSTITUTE(SUBSTITUTE(SUBSTITUTE(SUBSTITUTE(SUBSTITUTE(SUBSTITUTE(UPPER(TRIM($A992)),"Á","A"),"É","E"),"Í","I"),"Ó","O"),"Ú","U"),"Ñ","N"),"Ü","U"))</f>
        <v/>
      </c>
      <c r="Z992" s="26" t="str">
        <f aca="false">IF($Y992="","",LEFT($Y992,1)&amp;" "&amp;TRIM(RIGHT(SUBSTITUTE($Y992," ",REPT(" ",50)),50)))</f>
        <v/>
      </c>
      <c r="AA992" s="27" t="str">
        <f aca="false">IF($AF992="","",IF(COUNTIF(Validation!$U$19:$U$178,$AF992)&gt;0,"OK","NO MATCH"))</f>
        <v/>
      </c>
      <c r="AB992" s="27" t="str">
        <f aca="false">IF($W992=0,"",IF(AND($W992&gt;=Validation!$B$3,$W992&lt;=Validation!$C$3),"Yes","No"))</f>
        <v/>
      </c>
      <c r="AC992" s="26" t="str">
        <f aca="false">IF($A992="","",$AF992&amp;"|"&amp;TEXT($W992,"yyyy-mm-dd")&amp;"|"&amp;$J992&amp;"|"&amp;$N992)</f>
        <v/>
      </c>
      <c r="AD992" s="27" t="str">
        <f aca="false">IF($AC992="","",IF(COUNTIF($AC$2:$AC$3000,$AC992)&gt;1,"REVIEW","OK"))</f>
        <v/>
      </c>
      <c r="AE992" s="27" t="str">
        <f aca="false">IF(OR($W992=0,$O992=""),"",IF(IFERROR(IF(ISNUMBER($O992),INT($O992),DATE(VALUE(MID(SUBSTITUTE(LEFT($O992,FIND(" ",$O992&amp;" ")-1),"/",REPT(" ",20)),41,20)),VALUE(LEFT(SUBSTITUTE(LEFT($O992,FIND(" ",$O992&amp;" ")-1),"/",REPT(" ",20)),20)),VALUE(MID(SUBSTITUTE(LEFT($O992,FIND(" ",$O992&amp;" ")-1),"/",REPT(" ",20)),21,20)))),0)&gt;$W992,"Late","Same day"))</f>
        <v/>
      </c>
      <c r="AF992" s="26" t="str">
        <f aca="false">IF($A992="","",IFERROR(INDEX(Validation!$C$193:$C$217,MATCH($A992,Validation!$A$193:$A$217,0)),IF(COUNTIF(Validation!$U$19:$U$178,$Z992)&gt;0,$Z992,IF(COUNTIF(Validation!$S$19:$S$178,$AI992)=1,INDEX(Validation!$U$19:$U$178,MATCH($AI992,Validation!$S$19:$S$178,0)),$Z992))))</f>
        <v/>
      </c>
      <c r="AG992" s="27" t="str">
        <f aca="false">IF(COUNTA($A992:$U992)=0,"",IF($A992="","No name",IF($F992="","No date",IF($W992=0,"Date ilegible",IF(NOT(ISNUMBER($N992)),"Hours no numéricas",IF($AA992="NO MATCH","Person no identificada","OK"))))))</f>
        <v/>
      </c>
      <c r="AH992" s="27" t="str">
        <f aca="false">IF($W992=0,"No date",IF($W992&lt;Validation!$B$3,"Before period",IF($W992&gt;Validation!$C$3,"After period","In period")))</f>
        <v>No date</v>
      </c>
      <c r="AI992" s="26" t="str">
        <f aca="false">IF($Y992="","",TRIM(RIGHT(SUBSTITUTE($Y992," ",REPT(" ",50)),50)))</f>
        <v/>
      </c>
      <c r="AJ992" s="27" t="str">
        <f aca="false">IF($A992="","",IF(NOT(ISERROR(MATCH($A992,Validation!$A$193:$A$217,0))),"Manual mapping",IF(COUNTIF(Validation!$U$19:$U$178,$Z992)&gt;0,"Direct",IF(COUNTIF(Validation!$S$19:$S$178,$AI992)=1,"By surname","Unresolved"))))</f>
        <v/>
      </c>
      <c r="AK992" s="28" t="str">
        <f aca="false">IF($L992="","",IF(MATCH($L992,$L$2:$L$3000,0)&lt;&gt;ROW()-1,"",COUNT($AK$1:$AK991)+1))</f>
        <v/>
      </c>
      <c r="AL992" s="28" t="str">
        <f aca="false">IF($G992="","",IF(MATCH($G992,$G$2:$G$3000,0)&lt;&gt;ROW()-1,"",COUNT($AL$1:$AL991)+1))</f>
        <v/>
      </c>
      <c r="AM992" s="28" t="str">
        <f aca="false">IF($H992="","",IF(MATCH($H992,$H$2:$H$3000,0)&lt;&gt;ROW()-1,"",COUNT($AM$1:$AM991)+1))</f>
        <v/>
      </c>
      <c r="AN992" s="28" t="str">
        <f aca="false">IF($I992="","",IF(MATCH($I992,$I$2:$I$3000,0)&lt;&gt;ROW()-1,"",COUNT($AN$1:$AN991)+1))</f>
        <v/>
      </c>
      <c r="AO992" s="28" t="str">
        <f aca="false">IF($Q992="","",IF(MATCH($Q992,$Q$2:$Q$3000,0)&lt;&gt;ROW()-1,"",COUNT($AO$1:$AO991)+1))</f>
        <v/>
      </c>
    </row>
    <row r="993" customFormat="false" ht="12.75" hidden="false" customHeight="true" outlineLevel="0" collapsed="false">
      <c r="W993" s="24" t="n">
        <f aca="false">IF($F993="",0,IFERROR(IF(ISNUMBER($F993),INT($F993),DATE(VALUE(MID(SUBSTITUTE(LEFT($F993,FIND(" ",$F993&amp;" ")-1),"/",REPT(" ",20)),41,20)),VALUE(LEFT(SUBSTITUTE(LEFT($F993,FIND(" ",$F993&amp;" ")-1),"/",REPT(" ",20)),20)),VALUE(MID(SUBSTITUTE(LEFT($F993,FIND(" ",$F993&amp;" ")-1),"/",REPT(" ",20)),21,20)))),0))</f>
        <v>0</v>
      </c>
      <c r="X993" s="25" t="str">
        <f aca="false">IF(ISNUMBER($N993),$N993*Validation!$B$5,"")</f>
        <v/>
      </c>
      <c r="Y993" s="26" t="str">
        <f aca="false">IF($A993="","",SUBSTITUTE(SUBSTITUTE(SUBSTITUTE(SUBSTITUTE(SUBSTITUTE(SUBSTITUTE(SUBSTITUTE(UPPER(TRIM($A993)),"Á","A"),"É","E"),"Í","I"),"Ó","O"),"Ú","U"),"Ñ","N"),"Ü","U"))</f>
        <v/>
      </c>
      <c r="Z993" s="26" t="str">
        <f aca="false">IF($Y993="","",LEFT($Y993,1)&amp;" "&amp;TRIM(RIGHT(SUBSTITUTE($Y993," ",REPT(" ",50)),50)))</f>
        <v/>
      </c>
      <c r="AA993" s="27" t="str">
        <f aca="false">IF($AF993="","",IF(COUNTIF(Validation!$U$19:$U$178,$AF993)&gt;0,"OK","NO MATCH"))</f>
        <v/>
      </c>
      <c r="AB993" s="27" t="str">
        <f aca="false">IF($W993=0,"",IF(AND($W993&gt;=Validation!$B$3,$W993&lt;=Validation!$C$3),"Yes","No"))</f>
        <v/>
      </c>
      <c r="AC993" s="26" t="str">
        <f aca="false">IF($A993="","",$AF993&amp;"|"&amp;TEXT($W993,"yyyy-mm-dd")&amp;"|"&amp;$J993&amp;"|"&amp;$N993)</f>
        <v/>
      </c>
      <c r="AD993" s="27" t="str">
        <f aca="false">IF($AC993="","",IF(COUNTIF($AC$2:$AC$3000,$AC993)&gt;1,"REVIEW","OK"))</f>
        <v/>
      </c>
      <c r="AE993" s="27" t="str">
        <f aca="false">IF(OR($W993=0,$O993=""),"",IF(IFERROR(IF(ISNUMBER($O993),INT($O993),DATE(VALUE(MID(SUBSTITUTE(LEFT($O993,FIND(" ",$O993&amp;" ")-1),"/",REPT(" ",20)),41,20)),VALUE(LEFT(SUBSTITUTE(LEFT($O993,FIND(" ",$O993&amp;" ")-1),"/",REPT(" ",20)),20)),VALUE(MID(SUBSTITUTE(LEFT($O993,FIND(" ",$O993&amp;" ")-1),"/",REPT(" ",20)),21,20)))),0)&gt;$W993,"Late","Same day"))</f>
        <v/>
      </c>
      <c r="AF993" s="26" t="str">
        <f aca="false">IF($A993="","",IFERROR(INDEX(Validation!$C$193:$C$217,MATCH($A993,Validation!$A$193:$A$217,0)),IF(COUNTIF(Validation!$U$19:$U$178,$Z993)&gt;0,$Z993,IF(COUNTIF(Validation!$S$19:$S$178,$AI993)=1,INDEX(Validation!$U$19:$U$178,MATCH($AI993,Validation!$S$19:$S$178,0)),$Z993))))</f>
        <v/>
      </c>
      <c r="AG993" s="27" t="str">
        <f aca="false">IF(COUNTA($A993:$U993)=0,"",IF($A993="","No name",IF($F993="","No date",IF($W993=0,"Date ilegible",IF(NOT(ISNUMBER($N993)),"Hours no numéricas",IF($AA993="NO MATCH","Person no identificada","OK"))))))</f>
        <v/>
      </c>
      <c r="AH993" s="27" t="str">
        <f aca="false">IF($W993=0,"No date",IF($W993&lt;Validation!$B$3,"Before period",IF($W993&gt;Validation!$C$3,"After period","In period")))</f>
        <v>No date</v>
      </c>
      <c r="AI993" s="26" t="str">
        <f aca="false">IF($Y993="","",TRIM(RIGHT(SUBSTITUTE($Y993," ",REPT(" ",50)),50)))</f>
        <v/>
      </c>
      <c r="AJ993" s="27" t="str">
        <f aca="false">IF($A993="","",IF(NOT(ISERROR(MATCH($A993,Validation!$A$193:$A$217,0))),"Manual mapping",IF(COUNTIF(Validation!$U$19:$U$178,$Z993)&gt;0,"Direct",IF(COUNTIF(Validation!$S$19:$S$178,$AI993)=1,"By surname","Unresolved"))))</f>
        <v/>
      </c>
      <c r="AK993" s="28" t="str">
        <f aca="false">IF($L993="","",IF(MATCH($L993,$L$2:$L$3000,0)&lt;&gt;ROW()-1,"",COUNT($AK$1:$AK992)+1))</f>
        <v/>
      </c>
      <c r="AL993" s="28" t="str">
        <f aca="false">IF($G993="","",IF(MATCH($G993,$G$2:$G$3000,0)&lt;&gt;ROW()-1,"",COUNT($AL$1:$AL992)+1))</f>
        <v/>
      </c>
      <c r="AM993" s="28" t="str">
        <f aca="false">IF($H993="","",IF(MATCH($H993,$H$2:$H$3000,0)&lt;&gt;ROW()-1,"",COUNT($AM$1:$AM992)+1))</f>
        <v/>
      </c>
      <c r="AN993" s="28" t="str">
        <f aca="false">IF($I993="","",IF(MATCH($I993,$I$2:$I$3000,0)&lt;&gt;ROW()-1,"",COUNT($AN$1:$AN992)+1))</f>
        <v/>
      </c>
      <c r="AO993" s="28" t="str">
        <f aca="false">IF($Q993="","",IF(MATCH($Q993,$Q$2:$Q$3000,0)&lt;&gt;ROW()-1,"",COUNT($AO$1:$AO992)+1))</f>
        <v/>
      </c>
    </row>
    <row r="994" customFormat="false" ht="12.75" hidden="false" customHeight="true" outlineLevel="0" collapsed="false">
      <c r="W994" s="24" t="n">
        <f aca="false">IF($F994="",0,IFERROR(IF(ISNUMBER($F994),INT($F994),DATE(VALUE(MID(SUBSTITUTE(LEFT($F994,FIND(" ",$F994&amp;" ")-1),"/",REPT(" ",20)),41,20)),VALUE(LEFT(SUBSTITUTE(LEFT($F994,FIND(" ",$F994&amp;" ")-1),"/",REPT(" ",20)),20)),VALUE(MID(SUBSTITUTE(LEFT($F994,FIND(" ",$F994&amp;" ")-1),"/",REPT(" ",20)),21,20)))),0))</f>
        <v>0</v>
      </c>
      <c r="X994" s="25" t="str">
        <f aca="false">IF(ISNUMBER($N994),$N994*Validation!$B$5,"")</f>
        <v/>
      </c>
      <c r="Y994" s="26" t="str">
        <f aca="false">IF($A994="","",SUBSTITUTE(SUBSTITUTE(SUBSTITUTE(SUBSTITUTE(SUBSTITUTE(SUBSTITUTE(SUBSTITUTE(UPPER(TRIM($A994)),"Á","A"),"É","E"),"Í","I"),"Ó","O"),"Ú","U"),"Ñ","N"),"Ü","U"))</f>
        <v/>
      </c>
      <c r="Z994" s="26" t="str">
        <f aca="false">IF($Y994="","",LEFT($Y994,1)&amp;" "&amp;TRIM(RIGHT(SUBSTITUTE($Y994," ",REPT(" ",50)),50)))</f>
        <v/>
      </c>
      <c r="AA994" s="27" t="str">
        <f aca="false">IF($AF994="","",IF(COUNTIF(Validation!$U$19:$U$178,$AF994)&gt;0,"OK","NO MATCH"))</f>
        <v/>
      </c>
      <c r="AB994" s="27" t="str">
        <f aca="false">IF($W994=0,"",IF(AND($W994&gt;=Validation!$B$3,$W994&lt;=Validation!$C$3),"Yes","No"))</f>
        <v/>
      </c>
      <c r="AC994" s="26" t="str">
        <f aca="false">IF($A994="","",$AF994&amp;"|"&amp;TEXT($W994,"yyyy-mm-dd")&amp;"|"&amp;$J994&amp;"|"&amp;$N994)</f>
        <v/>
      </c>
      <c r="AD994" s="27" t="str">
        <f aca="false">IF($AC994="","",IF(COUNTIF($AC$2:$AC$3000,$AC994)&gt;1,"REVIEW","OK"))</f>
        <v/>
      </c>
      <c r="AE994" s="27" t="str">
        <f aca="false">IF(OR($W994=0,$O994=""),"",IF(IFERROR(IF(ISNUMBER($O994),INT($O994),DATE(VALUE(MID(SUBSTITUTE(LEFT($O994,FIND(" ",$O994&amp;" ")-1),"/",REPT(" ",20)),41,20)),VALUE(LEFT(SUBSTITUTE(LEFT($O994,FIND(" ",$O994&amp;" ")-1),"/",REPT(" ",20)),20)),VALUE(MID(SUBSTITUTE(LEFT($O994,FIND(" ",$O994&amp;" ")-1),"/",REPT(" ",20)),21,20)))),0)&gt;$W994,"Late","Same day"))</f>
        <v/>
      </c>
      <c r="AF994" s="26" t="str">
        <f aca="false">IF($A994="","",IFERROR(INDEX(Validation!$C$193:$C$217,MATCH($A994,Validation!$A$193:$A$217,0)),IF(COUNTIF(Validation!$U$19:$U$178,$Z994)&gt;0,$Z994,IF(COUNTIF(Validation!$S$19:$S$178,$AI994)=1,INDEX(Validation!$U$19:$U$178,MATCH($AI994,Validation!$S$19:$S$178,0)),$Z994))))</f>
        <v/>
      </c>
      <c r="AG994" s="27" t="str">
        <f aca="false">IF(COUNTA($A994:$U994)=0,"",IF($A994="","No name",IF($F994="","No date",IF($W994=0,"Date ilegible",IF(NOT(ISNUMBER($N994)),"Hours no numéricas",IF($AA994="NO MATCH","Person no identificada","OK"))))))</f>
        <v/>
      </c>
      <c r="AH994" s="27" t="str">
        <f aca="false">IF($W994=0,"No date",IF($W994&lt;Validation!$B$3,"Before period",IF($W994&gt;Validation!$C$3,"After period","In period")))</f>
        <v>No date</v>
      </c>
      <c r="AI994" s="26" t="str">
        <f aca="false">IF($Y994="","",TRIM(RIGHT(SUBSTITUTE($Y994," ",REPT(" ",50)),50)))</f>
        <v/>
      </c>
      <c r="AJ994" s="27" t="str">
        <f aca="false">IF($A994="","",IF(NOT(ISERROR(MATCH($A994,Validation!$A$193:$A$217,0))),"Manual mapping",IF(COUNTIF(Validation!$U$19:$U$178,$Z994)&gt;0,"Direct",IF(COUNTIF(Validation!$S$19:$S$178,$AI994)=1,"By surname","Unresolved"))))</f>
        <v/>
      </c>
      <c r="AK994" s="28" t="str">
        <f aca="false">IF($L994="","",IF(MATCH($L994,$L$2:$L$3000,0)&lt;&gt;ROW()-1,"",COUNT($AK$1:$AK993)+1))</f>
        <v/>
      </c>
      <c r="AL994" s="28" t="str">
        <f aca="false">IF($G994="","",IF(MATCH($G994,$G$2:$G$3000,0)&lt;&gt;ROW()-1,"",COUNT($AL$1:$AL993)+1))</f>
        <v/>
      </c>
      <c r="AM994" s="28" t="str">
        <f aca="false">IF($H994="","",IF(MATCH($H994,$H$2:$H$3000,0)&lt;&gt;ROW()-1,"",COUNT($AM$1:$AM993)+1))</f>
        <v/>
      </c>
      <c r="AN994" s="28" t="str">
        <f aca="false">IF($I994="","",IF(MATCH($I994,$I$2:$I$3000,0)&lt;&gt;ROW()-1,"",COUNT($AN$1:$AN993)+1))</f>
        <v/>
      </c>
      <c r="AO994" s="28" t="str">
        <f aca="false">IF($Q994="","",IF(MATCH($Q994,$Q$2:$Q$3000,0)&lt;&gt;ROW()-1,"",COUNT($AO$1:$AO993)+1))</f>
        <v/>
      </c>
    </row>
    <row r="995" customFormat="false" ht="12.75" hidden="false" customHeight="true" outlineLevel="0" collapsed="false">
      <c r="W995" s="24" t="n">
        <f aca="false">IF($F995="",0,IFERROR(IF(ISNUMBER($F995),INT($F995),DATE(VALUE(MID(SUBSTITUTE(LEFT($F995,FIND(" ",$F995&amp;" ")-1),"/",REPT(" ",20)),41,20)),VALUE(LEFT(SUBSTITUTE(LEFT($F995,FIND(" ",$F995&amp;" ")-1),"/",REPT(" ",20)),20)),VALUE(MID(SUBSTITUTE(LEFT($F995,FIND(" ",$F995&amp;" ")-1),"/",REPT(" ",20)),21,20)))),0))</f>
        <v>0</v>
      </c>
      <c r="X995" s="25" t="str">
        <f aca="false">IF(ISNUMBER($N995),$N995*Validation!$B$5,"")</f>
        <v/>
      </c>
      <c r="Y995" s="26" t="str">
        <f aca="false">IF($A995="","",SUBSTITUTE(SUBSTITUTE(SUBSTITUTE(SUBSTITUTE(SUBSTITUTE(SUBSTITUTE(SUBSTITUTE(UPPER(TRIM($A995)),"Á","A"),"É","E"),"Í","I"),"Ó","O"),"Ú","U"),"Ñ","N"),"Ü","U"))</f>
        <v/>
      </c>
      <c r="Z995" s="26" t="str">
        <f aca="false">IF($Y995="","",LEFT($Y995,1)&amp;" "&amp;TRIM(RIGHT(SUBSTITUTE($Y995," ",REPT(" ",50)),50)))</f>
        <v/>
      </c>
      <c r="AA995" s="27" t="str">
        <f aca="false">IF($AF995="","",IF(COUNTIF(Validation!$U$19:$U$178,$AF995)&gt;0,"OK","NO MATCH"))</f>
        <v/>
      </c>
      <c r="AB995" s="27" t="str">
        <f aca="false">IF($W995=0,"",IF(AND($W995&gt;=Validation!$B$3,$W995&lt;=Validation!$C$3),"Yes","No"))</f>
        <v/>
      </c>
      <c r="AC995" s="26" t="str">
        <f aca="false">IF($A995="","",$AF995&amp;"|"&amp;TEXT($W995,"yyyy-mm-dd")&amp;"|"&amp;$J995&amp;"|"&amp;$N995)</f>
        <v/>
      </c>
      <c r="AD995" s="27" t="str">
        <f aca="false">IF($AC995="","",IF(COUNTIF($AC$2:$AC$3000,$AC995)&gt;1,"REVIEW","OK"))</f>
        <v/>
      </c>
      <c r="AE995" s="27" t="str">
        <f aca="false">IF(OR($W995=0,$O995=""),"",IF(IFERROR(IF(ISNUMBER($O995),INT($O995),DATE(VALUE(MID(SUBSTITUTE(LEFT($O995,FIND(" ",$O995&amp;" ")-1),"/",REPT(" ",20)),41,20)),VALUE(LEFT(SUBSTITUTE(LEFT($O995,FIND(" ",$O995&amp;" ")-1),"/",REPT(" ",20)),20)),VALUE(MID(SUBSTITUTE(LEFT($O995,FIND(" ",$O995&amp;" ")-1),"/",REPT(" ",20)),21,20)))),0)&gt;$W995,"Late","Same day"))</f>
        <v/>
      </c>
      <c r="AF995" s="26" t="str">
        <f aca="false">IF($A995="","",IFERROR(INDEX(Validation!$C$193:$C$217,MATCH($A995,Validation!$A$193:$A$217,0)),IF(COUNTIF(Validation!$U$19:$U$178,$Z995)&gt;0,$Z995,IF(COUNTIF(Validation!$S$19:$S$178,$AI995)=1,INDEX(Validation!$U$19:$U$178,MATCH($AI995,Validation!$S$19:$S$178,0)),$Z995))))</f>
        <v/>
      </c>
      <c r="AG995" s="27" t="str">
        <f aca="false">IF(COUNTA($A995:$U995)=0,"",IF($A995="","No name",IF($F995="","No date",IF($W995=0,"Date ilegible",IF(NOT(ISNUMBER($N995)),"Hours no numéricas",IF($AA995="NO MATCH","Person no identificada","OK"))))))</f>
        <v/>
      </c>
      <c r="AH995" s="27" t="str">
        <f aca="false">IF($W995=0,"No date",IF($W995&lt;Validation!$B$3,"Before period",IF($W995&gt;Validation!$C$3,"After period","In period")))</f>
        <v>No date</v>
      </c>
      <c r="AI995" s="26" t="str">
        <f aca="false">IF($Y995="","",TRIM(RIGHT(SUBSTITUTE($Y995," ",REPT(" ",50)),50)))</f>
        <v/>
      </c>
      <c r="AJ995" s="27" t="str">
        <f aca="false">IF($A995="","",IF(NOT(ISERROR(MATCH($A995,Validation!$A$193:$A$217,0))),"Manual mapping",IF(COUNTIF(Validation!$U$19:$U$178,$Z995)&gt;0,"Direct",IF(COUNTIF(Validation!$S$19:$S$178,$AI995)=1,"By surname","Unresolved"))))</f>
        <v/>
      </c>
      <c r="AK995" s="28" t="str">
        <f aca="false">IF($L995="","",IF(MATCH($L995,$L$2:$L$3000,0)&lt;&gt;ROW()-1,"",COUNT($AK$1:$AK994)+1))</f>
        <v/>
      </c>
      <c r="AL995" s="28" t="str">
        <f aca="false">IF($G995="","",IF(MATCH($G995,$G$2:$G$3000,0)&lt;&gt;ROW()-1,"",COUNT($AL$1:$AL994)+1))</f>
        <v/>
      </c>
      <c r="AM995" s="28" t="str">
        <f aca="false">IF($H995="","",IF(MATCH($H995,$H$2:$H$3000,0)&lt;&gt;ROW()-1,"",COUNT($AM$1:$AM994)+1))</f>
        <v/>
      </c>
      <c r="AN995" s="28" t="str">
        <f aca="false">IF($I995="","",IF(MATCH($I995,$I$2:$I$3000,0)&lt;&gt;ROW()-1,"",COUNT($AN$1:$AN994)+1))</f>
        <v/>
      </c>
      <c r="AO995" s="28" t="str">
        <f aca="false">IF($Q995="","",IF(MATCH($Q995,$Q$2:$Q$3000,0)&lt;&gt;ROW()-1,"",COUNT($AO$1:$AO994)+1))</f>
        <v/>
      </c>
    </row>
    <row r="996" customFormat="false" ht="12.75" hidden="false" customHeight="true" outlineLevel="0" collapsed="false">
      <c r="W996" s="24" t="n">
        <f aca="false">IF($F996="",0,IFERROR(IF(ISNUMBER($F996),INT($F996),DATE(VALUE(MID(SUBSTITUTE(LEFT($F996,FIND(" ",$F996&amp;" ")-1),"/",REPT(" ",20)),41,20)),VALUE(LEFT(SUBSTITUTE(LEFT($F996,FIND(" ",$F996&amp;" ")-1),"/",REPT(" ",20)),20)),VALUE(MID(SUBSTITUTE(LEFT($F996,FIND(" ",$F996&amp;" ")-1),"/",REPT(" ",20)),21,20)))),0))</f>
        <v>0</v>
      </c>
      <c r="X996" s="25" t="str">
        <f aca="false">IF(ISNUMBER($N996),$N996*Validation!$B$5,"")</f>
        <v/>
      </c>
      <c r="Y996" s="26" t="str">
        <f aca="false">IF($A996="","",SUBSTITUTE(SUBSTITUTE(SUBSTITUTE(SUBSTITUTE(SUBSTITUTE(SUBSTITUTE(SUBSTITUTE(UPPER(TRIM($A996)),"Á","A"),"É","E"),"Í","I"),"Ó","O"),"Ú","U"),"Ñ","N"),"Ü","U"))</f>
        <v/>
      </c>
      <c r="Z996" s="26" t="str">
        <f aca="false">IF($Y996="","",LEFT($Y996,1)&amp;" "&amp;TRIM(RIGHT(SUBSTITUTE($Y996," ",REPT(" ",50)),50)))</f>
        <v/>
      </c>
      <c r="AA996" s="27" t="str">
        <f aca="false">IF($AF996="","",IF(COUNTIF(Validation!$U$19:$U$178,$AF996)&gt;0,"OK","NO MATCH"))</f>
        <v/>
      </c>
      <c r="AB996" s="27" t="str">
        <f aca="false">IF($W996=0,"",IF(AND($W996&gt;=Validation!$B$3,$W996&lt;=Validation!$C$3),"Yes","No"))</f>
        <v/>
      </c>
      <c r="AC996" s="26" t="str">
        <f aca="false">IF($A996="","",$AF996&amp;"|"&amp;TEXT($W996,"yyyy-mm-dd")&amp;"|"&amp;$J996&amp;"|"&amp;$N996)</f>
        <v/>
      </c>
      <c r="AD996" s="27" t="str">
        <f aca="false">IF($AC996="","",IF(COUNTIF($AC$2:$AC$3000,$AC996)&gt;1,"REVIEW","OK"))</f>
        <v/>
      </c>
      <c r="AE996" s="27" t="str">
        <f aca="false">IF(OR($W996=0,$O996=""),"",IF(IFERROR(IF(ISNUMBER($O996),INT($O996),DATE(VALUE(MID(SUBSTITUTE(LEFT($O996,FIND(" ",$O996&amp;" ")-1),"/",REPT(" ",20)),41,20)),VALUE(LEFT(SUBSTITUTE(LEFT($O996,FIND(" ",$O996&amp;" ")-1),"/",REPT(" ",20)),20)),VALUE(MID(SUBSTITUTE(LEFT($O996,FIND(" ",$O996&amp;" ")-1),"/",REPT(" ",20)),21,20)))),0)&gt;$W996,"Late","Same day"))</f>
        <v/>
      </c>
      <c r="AF996" s="26" t="str">
        <f aca="false">IF($A996="","",IFERROR(INDEX(Validation!$C$193:$C$217,MATCH($A996,Validation!$A$193:$A$217,0)),IF(COUNTIF(Validation!$U$19:$U$178,$Z996)&gt;0,$Z996,IF(COUNTIF(Validation!$S$19:$S$178,$AI996)=1,INDEX(Validation!$U$19:$U$178,MATCH($AI996,Validation!$S$19:$S$178,0)),$Z996))))</f>
        <v/>
      </c>
      <c r="AG996" s="27" t="str">
        <f aca="false">IF(COUNTA($A996:$U996)=0,"",IF($A996="","No name",IF($F996="","No date",IF($W996=0,"Date ilegible",IF(NOT(ISNUMBER($N996)),"Hours no numéricas",IF($AA996="NO MATCH","Person no identificada","OK"))))))</f>
        <v/>
      </c>
      <c r="AH996" s="27" t="str">
        <f aca="false">IF($W996=0,"No date",IF($W996&lt;Validation!$B$3,"Before period",IF($W996&gt;Validation!$C$3,"After period","In period")))</f>
        <v>No date</v>
      </c>
      <c r="AI996" s="26" t="str">
        <f aca="false">IF($Y996="","",TRIM(RIGHT(SUBSTITUTE($Y996," ",REPT(" ",50)),50)))</f>
        <v/>
      </c>
      <c r="AJ996" s="27" t="str">
        <f aca="false">IF($A996="","",IF(NOT(ISERROR(MATCH($A996,Validation!$A$193:$A$217,0))),"Manual mapping",IF(COUNTIF(Validation!$U$19:$U$178,$Z996)&gt;0,"Direct",IF(COUNTIF(Validation!$S$19:$S$178,$AI996)=1,"By surname","Unresolved"))))</f>
        <v/>
      </c>
      <c r="AK996" s="28" t="str">
        <f aca="false">IF($L996="","",IF(MATCH($L996,$L$2:$L$3000,0)&lt;&gt;ROW()-1,"",COUNT($AK$1:$AK995)+1))</f>
        <v/>
      </c>
      <c r="AL996" s="28" t="str">
        <f aca="false">IF($G996="","",IF(MATCH($G996,$G$2:$G$3000,0)&lt;&gt;ROW()-1,"",COUNT($AL$1:$AL995)+1))</f>
        <v/>
      </c>
      <c r="AM996" s="28" t="str">
        <f aca="false">IF($H996="","",IF(MATCH($H996,$H$2:$H$3000,0)&lt;&gt;ROW()-1,"",COUNT($AM$1:$AM995)+1))</f>
        <v/>
      </c>
      <c r="AN996" s="28" t="str">
        <f aca="false">IF($I996="","",IF(MATCH($I996,$I$2:$I$3000,0)&lt;&gt;ROW()-1,"",COUNT($AN$1:$AN995)+1))</f>
        <v/>
      </c>
      <c r="AO996" s="28" t="str">
        <f aca="false">IF($Q996="","",IF(MATCH($Q996,$Q$2:$Q$3000,0)&lt;&gt;ROW()-1,"",COUNT($AO$1:$AO995)+1))</f>
        <v/>
      </c>
    </row>
    <row r="997" customFormat="false" ht="12.75" hidden="false" customHeight="true" outlineLevel="0" collapsed="false">
      <c r="W997" s="24" t="n">
        <f aca="false">IF($F997="",0,IFERROR(IF(ISNUMBER($F997),INT($F997),DATE(VALUE(MID(SUBSTITUTE(LEFT($F997,FIND(" ",$F997&amp;" ")-1),"/",REPT(" ",20)),41,20)),VALUE(LEFT(SUBSTITUTE(LEFT($F997,FIND(" ",$F997&amp;" ")-1),"/",REPT(" ",20)),20)),VALUE(MID(SUBSTITUTE(LEFT($F997,FIND(" ",$F997&amp;" ")-1),"/",REPT(" ",20)),21,20)))),0))</f>
        <v>0</v>
      </c>
      <c r="X997" s="25" t="str">
        <f aca="false">IF(ISNUMBER($N997),$N997*Validation!$B$5,"")</f>
        <v/>
      </c>
      <c r="Y997" s="26" t="str">
        <f aca="false">IF($A997="","",SUBSTITUTE(SUBSTITUTE(SUBSTITUTE(SUBSTITUTE(SUBSTITUTE(SUBSTITUTE(SUBSTITUTE(UPPER(TRIM($A997)),"Á","A"),"É","E"),"Í","I"),"Ó","O"),"Ú","U"),"Ñ","N"),"Ü","U"))</f>
        <v/>
      </c>
      <c r="Z997" s="26" t="str">
        <f aca="false">IF($Y997="","",LEFT($Y997,1)&amp;" "&amp;TRIM(RIGHT(SUBSTITUTE($Y997," ",REPT(" ",50)),50)))</f>
        <v/>
      </c>
      <c r="AA997" s="27" t="str">
        <f aca="false">IF($AF997="","",IF(COUNTIF(Validation!$U$19:$U$178,$AF997)&gt;0,"OK","NO MATCH"))</f>
        <v/>
      </c>
      <c r="AB997" s="27" t="str">
        <f aca="false">IF($W997=0,"",IF(AND($W997&gt;=Validation!$B$3,$W997&lt;=Validation!$C$3),"Yes","No"))</f>
        <v/>
      </c>
      <c r="AC997" s="26" t="str">
        <f aca="false">IF($A997="","",$AF997&amp;"|"&amp;TEXT($W997,"yyyy-mm-dd")&amp;"|"&amp;$J997&amp;"|"&amp;$N997)</f>
        <v/>
      </c>
      <c r="AD997" s="27" t="str">
        <f aca="false">IF($AC997="","",IF(COUNTIF($AC$2:$AC$3000,$AC997)&gt;1,"REVIEW","OK"))</f>
        <v/>
      </c>
      <c r="AE997" s="27" t="str">
        <f aca="false">IF(OR($W997=0,$O997=""),"",IF(IFERROR(IF(ISNUMBER($O997),INT($O997),DATE(VALUE(MID(SUBSTITUTE(LEFT($O997,FIND(" ",$O997&amp;" ")-1),"/",REPT(" ",20)),41,20)),VALUE(LEFT(SUBSTITUTE(LEFT($O997,FIND(" ",$O997&amp;" ")-1),"/",REPT(" ",20)),20)),VALUE(MID(SUBSTITUTE(LEFT($O997,FIND(" ",$O997&amp;" ")-1),"/",REPT(" ",20)),21,20)))),0)&gt;$W997,"Late","Same day"))</f>
        <v/>
      </c>
      <c r="AF997" s="26" t="str">
        <f aca="false">IF($A997="","",IFERROR(INDEX(Validation!$C$193:$C$217,MATCH($A997,Validation!$A$193:$A$217,0)),IF(COUNTIF(Validation!$U$19:$U$178,$Z997)&gt;0,$Z997,IF(COUNTIF(Validation!$S$19:$S$178,$AI997)=1,INDEX(Validation!$U$19:$U$178,MATCH($AI997,Validation!$S$19:$S$178,0)),$Z997))))</f>
        <v/>
      </c>
      <c r="AG997" s="27" t="str">
        <f aca="false">IF(COUNTA($A997:$U997)=0,"",IF($A997="","No name",IF($F997="","No date",IF($W997=0,"Date ilegible",IF(NOT(ISNUMBER($N997)),"Hours no numéricas",IF($AA997="NO MATCH","Person no identificada","OK"))))))</f>
        <v/>
      </c>
      <c r="AH997" s="27" t="str">
        <f aca="false">IF($W997=0,"No date",IF($W997&lt;Validation!$B$3,"Before period",IF($W997&gt;Validation!$C$3,"After period","In period")))</f>
        <v>No date</v>
      </c>
      <c r="AI997" s="26" t="str">
        <f aca="false">IF($Y997="","",TRIM(RIGHT(SUBSTITUTE($Y997," ",REPT(" ",50)),50)))</f>
        <v/>
      </c>
      <c r="AJ997" s="27" t="str">
        <f aca="false">IF($A997="","",IF(NOT(ISERROR(MATCH($A997,Validation!$A$193:$A$217,0))),"Manual mapping",IF(COUNTIF(Validation!$U$19:$U$178,$Z997)&gt;0,"Direct",IF(COUNTIF(Validation!$S$19:$S$178,$AI997)=1,"By surname","Unresolved"))))</f>
        <v/>
      </c>
      <c r="AK997" s="28" t="str">
        <f aca="false">IF($L997="","",IF(MATCH($L997,$L$2:$L$3000,0)&lt;&gt;ROW()-1,"",COUNT($AK$1:$AK996)+1))</f>
        <v/>
      </c>
      <c r="AL997" s="28" t="str">
        <f aca="false">IF($G997="","",IF(MATCH($G997,$G$2:$G$3000,0)&lt;&gt;ROW()-1,"",COUNT($AL$1:$AL996)+1))</f>
        <v/>
      </c>
      <c r="AM997" s="28" t="str">
        <f aca="false">IF($H997="","",IF(MATCH($H997,$H$2:$H$3000,0)&lt;&gt;ROW()-1,"",COUNT($AM$1:$AM996)+1))</f>
        <v/>
      </c>
      <c r="AN997" s="28" t="str">
        <f aca="false">IF($I997="","",IF(MATCH($I997,$I$2:$I$3000,0)&lt;&gt;ROW()-1,"",COUNT($AN$1:$AN996)+1))</f>
        <v/>
      </c>
      <c r="AO997" s="28" t="str">
        <f aca="false">IF($Q997="","",IF(MATCH($Q997,$Q$2:$Q$3000,0)&lt;&gt;ROW()-1,"",COUNT($AO$1:$AO996)+1))</f>
        <v/>
      </c>
    </row>
    <row r="998" customFormat="false" ht="12.75" hidden="false" customHeight="true" outlineLevel="0" collapsed="false">
      <c r="W998" s="24" t="n">
        <f aca="false">IF($F998="",0,IFERROR(IF(ISNUMBER($F998),INT($F998),DATE(VALUE(MID(SUBSTITUTE(LEFT($F998,FIND(" ",$F998&amp;" ")-1),"/",REPT(" ",20)),41,20)),VALUE(LEFT(SUBSTITUTE(LEFT($F998,FIND(" ",$F998&amp;" ")-1),"/",REPT(" ",20)),20)),VALUE(MID(SUBSTITUTE(LEFT($F998,FIND(" ",$F998&amp;" ")-1),"/",REPT(" ",20)),21,20)))),0))</f>
        <v>0</v>
      </c>
      <c r="X998" s="25" t="str">
        <f aca="false">IF(ISNUMBER($N998),$N998*Validation!$B$5,"")</f>
        <v/>
      </c>
      <c r="Y998" s="26" t="str">
        <f aca="false">IF($A998="","",SUBSTITUTE(SUBSTITUTE(SUBSTITUTE(SUBSTITUTE(SUBSTITUTE(SUBSTITUTE(SUBSTITUTE(UPPER(TRIM($A998)),"Á","A"),"É","E"),"Í","I"),"Ó","O"),"Ú","U"),"Ñ","N"),"Ü","U"))</f>
        <v/>
      </c>
      <c r="Z998" s="26" t="str">
        <f aca="false">IF($Y998="","",LEFT($Y998,1)&amp;" "&amp;TRIM(RIGHT(SUBSTITUTE($Y998," ",REPT(" ",50)),50)))</f>
        <v/>
      </c>
      <c r="AA998" s="27" t="str">
        <f aca="false">IF($AF998="","",IF(COUNTIF(Validation!$U$19:$U$178,$AF998)&gt;0,"OK","NO MATCH"))</f>
        <v/>
      </c>
      <c r="AB998" s="27" t="str">
        <f aca="false">IF($W998=0,"",IF(AND($W998&gt;=Validation!$B$3,$W998&lt;=Validation!$C$3),"Yes","No"))</f>
        <v/>
      </c>
      <c r="AC998" s="26" t="str">
        <f aca="false">IF($A998="","",$AF998&amp;"|"&amp;TEXT($W998,"yyyy-mm-dd")&amp;"|"&amp;$J998&amp;"|"&amp;$N998)</f>
        <v/>
      </c>
      <c r="AD998" s="27" t="str">
        <f aca="false">IF($AC998="","",IF(COUNTIF($AC$2:$AC$3000,$AC998)&gt;1,"REVIEW","OK"))</f>
        <v/>
      </c>
      <c r="AE998" s="27" t="str">
        <f aca="false">IF(OR($W998=0,$O998=""),"",IF(IFERROR(IF(ISNUMBER($O998),INT($O998),DATE(VALUE(MID(SUBSTITUTE(LEFT($O998,FIND(" ",$O998&amp;" ")-1),"/",REPT(" ",20)),41,20)),VALUE(LEFT(SUBSTITUTE(LEFT($O998,FIND(" ",$O998&amp;" ")-1),"/",REPT(" ",20)),20)),VALUE(MID(SUBSTITUTE(LEFT($O998,FIND(" ",$O998&amp;" ")-1),"/",REPT(" ",20)),21,20)))),0)&gt;$W998,"Late","Same day"))</f>
        <v/>
      </c>
      <c r="AF998" s="26" t="str">
        <f aca="false">IF($A998="","",IFERROR(INDEX(Validation!$C$193:$C$217,MATCH($A998,Validation!$A$193:$A$217,0)),IF(COUNTIF(Validation!$U$19:$U$178,$Z998)&gt;0,$Z998,IF(COUNTIF(Validation!$S$19:$S$178,$AI998)=1,INDEX(Validation!$U$19:$U$178,MATCH($AI998,Validation!$S$19:$S$178,0)),$Z998))))</f>
        <v/>
      </c>
      <c r="AG998" s="27" t="str">
        <f aca="false">IF(COUNTA($A998:$U998)=0,"",IF($A998="","No name",IF($F998="","No date",IF($W998=0,"Date ilegible",IF(NOT(ISNUMBER($N998)),"Hours no numéricas",IF($AA998="NO MATCH","Person no identificada","OK"))))))</f>
        <v/>
      </c>
      <c r="AH998" s="27" t="str">
        <f aca="false">IF($W998=0,"No date",IF($W998&lt;Validation!$B$3,"Before period",IF($W998&gt;Validation!$C$3,"After period","In period")))</f>
        <v>No date</v>
      </c>
      <c r="AI998" s="26" t="str">
        <f aca="false">IF($Y998="","",TRIM(RIGHT(SUBSTITUTE($Y998," ",REPT(" ",50)),50)))</f>
        <v/>
      </c>
      <c r="AJ998" s="27" t="str">
        <f aca="false">IF($A998="","",IF(NOT(ISERROR(MATCH($A998,Validation!$A$193:$A$217,0))),"Manual mapping",IF(COUNTIF(Validation!$U$19:$U$178,$Z998)&gt;0,"Direct",IF(COUNTIF(Validation!$S$19:$S$178,$AI998)=1,"By surname","Unresolved"))))</f>
        <v/>
      </c>
      <c r="AK998" s="28" t="str">
        <f aca="false">IF($L998="","",IF(MATCH($L998,$L$2:$L$3000,0)&lt;&gt;ROW()-1,"",COUNT($AK$1:$AK997)+1))</f>
        <v/>
      </c>
      <c r="AL998" s="28" t="str">
        <f aca="false">IF($G998="","",IF(MATCH($G998,$G$2:$G$3000,0)&lt;&gt;ROW()-1,"",COUNT($AL$1:$AL997)+1))</f>
        <v/>
      </c>
      <c r="AM998" s="28" t="str">
        <f aca="false">IF($H998="","",IF(MATCH($H998,$H$2:$H$3000,0)&lt;&gt;ROW()-1,"",COUNT($AM$1:$AM997)+1))</f>
        <v/>
      </c>
      <c r="AN998" s="28" t="str">
        <f aca="false">IF($I998="","",IF(MATCH($I998,$I$2:$I$3000,0)&lt;&gt;ROW()-1,"",COUNT($AN$1:$AN997)+1))</f>
        <v/>
      </c>
      <c r="AO998" s="28" t="str">
        <f aca="false">IF($Q998="","",IF(MATCH($Q998,$Q$2:$Q$3000,0)&lt;&gt;ROW()-1,"",COUNT($AO$1:$AO997)+1))</f>
        <v/>
      </c>
    </row>
    <row r="999" customFormat="false" ht="12.75" hidden="false" customHeight="true" outlineLevel="0" collapsed="false">
      <c r="W999" s="24" t="n">
        <f aca="false">IF($F999="",0,IFERROR(IF(ISNUMBER($F999),INT($F999),DATE(VALUE(MID(SUBSTITUTE(LEFT($F999,FIND(" ",$F999&amp;" ")-1),"/",REPT(" ",20)),41,20)),VALUE(LEFT(SUBSTITUTE(LEFT($F999,FIND(" ",$F999&amp;" ")-1),"/",REPT(" ",20)),20)),VALUE(MID(SUBSTITUTE(LEFT($F999,FIND(" ",$F999&amp;" ")-1),"/",REPT(" ",20)),21,20)))),0))</f>
        <v>0</v>
      </c>
      <c r="X999" s="25" t="str">
        <f aca="false">IF(ISNUMBER($N999),$N999*Validation!$B$5,"")</f>
        <v/>
      </c>
      <c r="Y999" s="26" t="str">
        <f aca="false">IF($A999="","",SUBSTITUTE(SUBSTITUTE(SUBSTITUTE(SUBSTITUTE(SUBSTITUTE(SUBSTITUTE(SUBSTITUTE(UPPER(TRIM($A999)),"Á","A"),"É","E"),"Í","I"),"Ó","O"),"Ú","U"),"Ñ","N"),"Ü","U"))</f>
        <v/>
      </c>
      <c r="Z999" s="26" t="str">
        <f aca="false">IF($Y999="","",LEFT($Y999,1)&amp;" "&amp;TRIM(RIGHT(SUBSTITUTE($Y999," ",REPT(" ",50)),50)))</f>
        <v/>
      </c>
      <c r="AA999" s="27" t="str">
        <f aca="false">IF($AF999="","",IF(COUNTIF(Validation!$U$19:$U$178,$AF999)&gt;0,"OK","NO MATCH"))</f>
        <v/>
      </c>
      <c r="AB999" s="27" t="str">
        <f aca="false">IF($W999=0,"",IF(AND($W999&gt;=Validation!$B$3,$W999&lt;=Validation!$C$3),"Yes","No"))</f>
        <v/>
      </c>
      <c r="AC999" s="26" t="str">
        <f aca="false">IF($A999="","",$AF999&amp;"|"&amp;TEXT($W999,"yyyy-mm-dd")&amp;"|"&amp;$J999&amp;"|"&amp;$N999)</f>
        <v/>
      </c>
      <c r="AD999" s="27" t="str">
        <f aca="false">IF($AC999="","",IF(COUNTIF($AC$2:$AC$3000,$AC999)&gt;1,"REVIEW","OK"))</f>
        <v/>
      </c>
      <c r="AE999" s="27" t="str">
        <f aca="false">IF(OR($W999=0,$O999=""),"",IF(IFERROR(IF(ISNUMBER($O999),INT($O999),DATE(VALUE(MID(SUBSTITUTE(LEFT($O999,FIND(" ",$O999&amp;" ")-1),"/",REPT(" ",20)),41,20)),VALUE(LEFT(SUBSTITUTE(LEFT($O999,FIND(" ",$O999&amp;" ")-1),"/",REPT(" ",20)),20)),VALUE(MID(SUBSTITUTE(LEFT($O999,FIND(" ",$O999&amp;" ")-1),"/",REPT(" ",20)),21,20)))),0)&gt;$W999,"Late","Same day"))</f>
        <v/>
      </c>
      <c r="AF999" s="26" t="str">
        <f aca="false">IF($A999="","",IFERROR(INDEX(Validation!$C$193:$C$217,MATCH($A999,Validation!$A$193:$A$217,0)),IF(COUNTIF(Validation!$U$19:$U$178,$Z999)&gt;0,$Z999,IF(COUNTIF(Validation!$S$19:$S$178,$AI999)=1,INDEX(Validation!$U$19:$U$178,MATCH($AI999,Validation!$S$19:$S$178,0)),$Z999))))</f>
        <v/>
      </c>
      <c r="AG999" s="27" t="str">
        <f aca="false">IF(COUNTA($A999:$U999)=0,"",IF($A999="","No name",IF($F999="","No date",IF($W999=0,"Date ilegible",IF(NOT(ISNUMBER($N999)),"Hours no numéricas",IF($AA999="NO MATCH","Person no identificada","OK"))))))</f>
        <v/>
      </c>
      <c r="AH999" s="27" t="str">
        <f aca="false">IF($W999=0,"No date",IF($W999&lt;Validation!$B$3,"Before period",IF($W999&gt;Validation!$C$3,"After period","In period")))</f>
        <v>No date</v>
      </c>
      <c r="AI999" s="26" t="str">
        <f aca="false">IF($Y999="","",TRIM(RIGHT(SUBSTITUTE($Y999," ",REPT(" ",50)),50)))</f>
        <v/>
      </c>
      <c r="AJ999" s="27" t="str">
        <f aca="false">IF($A999="","",IF(NOT(ISERROR(MATCH($A999,Validation!$A$193:$A$217,0))),"Manual mapping",IF(COUNTIF(Validation!$U$19:$U$178,$Z999)&gt;0,"Direct",IF(COUNTIF(Validation!$S$19:$S$178,$AI999)=1,"By surname","Unresolved"))))</f>
        <v/>
      </c>
      <c r="AK999" s="28" t="str">
        <f aca="false">IF($L999="","",IF(MATCH($L999,$L$2:$L$3000,0)&lt;&gt;ROW()-1,"",COUNT($AK$1:$AK998)+1))</f>
        <v/>
      </c>
      <c r="AL999" s="28" t="str">
        <f aca="false">IF($G999="","",IF(MATCH($G999,$G$2:$G$3000,0)&lt;&gt;ROW()-1,"",COUNT($AL$1:$AL998)+1))</f>
        <v/>
      </c>
      <c r="AM999" s="28" t="str">
        <f aca="false">IF($H999="","",IF(MATCH($H999,$H$2:$H$3000,0)&lt;&gt;ROW()-1,"",COUNT($AM$1:$AM998)+1))</f>
        <v/>
      </c>
      <c r="AN999" s="28" t="str">
        <f aca="false">IF($I999="","",IF(MATCH($I999,$I$2:$I$3000,0)&lt;&gt;ROW()-1,"",COUNT($AN$1:$AN998)+1))</f>
        <v/>
      </c>
      <c r="AO999" s="28" t="str">
        <f aca="false">IF($Q999="","",IF(MATCH($Q999,$Q$2:$Q$3000,0)&lt;&gt;ROW()-1,"",COUNT($AO$1:$AO998)+1))</f>
        <v/>
      </c>
    </row>
    <row r="1000" customFormat="false" ht="12.75" hidden="false" customHeight="true" outlineLevel="0" collapsed="false">
      <c r="W1000" s="24" t="n">
        <f aca="false">IF($F1000="",0,IFERROR(IF(ISNUMBER($F1000),INT($F1000),DATE(VALUE(MID(SUBSTITUTE(LEFT($F1000,FIND(" ",$F1000&amp;" ")-1),"/",REPT(" ",20)),41,20)),VALUE(LEFT(SUBSTITUTE(LEFT($F1000,FIND(" ",$F1000&amp;" ")-1),"/",REPT(" ",20)),20)),VALUE(MID(SUBSTITUTE(LEFT($F1000,FIND(" ",$F1000&amp;" ")-1),"/",REPT(" ",20)),21,20)))),0))</f>
        <v>0</v>
      </c>
      <c r="X1000" s="25" t="str">
        <f aca="false">IF(ISNUMBER($N1000),$N1000*Validation!$B$5,"")</f>
        <v/>
      </c>
      <c r="Y1000" s="26" t="str">
        <f aca="false">IF($A1000="","",SUBSTITUTE(SUBSTITUTE(SUBSTITUTE(SUBSTITUTE(SUBSTITUTE(SUBSTITUTE(SUBSTITUTE(UPPER(TRIM($A1000)),"Á","A"),"É","E"),"Í","I"),"Ó","O"),"Ú","U"),"Ñ","N"),"Ü","U"))</f>
        <v/>
      </c>
      <c r="Z1000" s="26" t="str">
        <f aca="false">IF($Y1000="","",LEFT($Y1000,1)&amp;" "&amp;TRIM(RIGHT(SUBSTITUTE($Y1000," ",REPT(" ",50)),50)))</f>
        <v/>
      </c>
      <c r="AA1000" s="27" t="str">
        <f aca="false">IF($AF1000="","",IF(COUNTIF(Validation!$U$19:$U$178,$AF1000)&gt;0,"OK","NO MATCH"))</f>
        <v/>
      </c>
      <c r="AB1000" s="27" t="str">
        <f aca="false">IF($W1000=0,"",IF(AND($W1000&gt;=Validation!$B$3,$W1000&lt;=Validation!$C$3),"Yes","No"))</f>
        <v/>
      </c>
      <c r="AC1000" s="26" t="str">
        <f aca="false">IF($A1000="","",$AF1000&amp;"|"&amp;TEXT($W1000,"yyyy-mm-dd")&amp;"|"&amp;$J1000&amp;"|"&amp;$N1000)</f>
        <v/>
      </c>
      <c r="AD1000" s="27" t="str">
        <f aca="false">IF($AC1000="","",IF(COUNTIF($AC$2:$AC$3000,$AC1000)&gt;1,"REVIEW","OK"))</f>
        <v/>
      </c>
      <c r="AE1000" s="27" t="str">
        <f aca="false">IF(OR($W1000=0,$O1000=""),"",IF(IFERROR(IF(ISNUMBER($O1000),INT($O1000),DATE(VALUE(MID(SUBSTITUTE(LEFT($O1000,FIND(" ",$O1000&amp;" ")-1),"/",REPT(" ",20)),41,20)),VALUE(LEFT(SUBSTITUTE(LEFT($O1000,FIND(" ",$O1000&amp;" ")-1),"/",REPT(" ",20)),20)),VALUE(MID(SUBSTITUTE(LEFT($O1000,FIND(" ",$O1000&amp;" ")-1),"/",REPT(" ",20)),21,20)))),0)&gt;$W1000,"Late","Same day"))</f>
        <v/>
      </c>
      <c r="AF1000" s="26" t="str">
        <f aca="false">IF($A1000="","",IFERROR(INDEX(Validation!$C$193:$C$217,MATCH($A1000,Validation!$A$193:$A$217,0)),IF(COUNTIF(Validation!$U$19:$U$178,$Z1000)&gt;0,$Z1000,IF(COUNTIF(Validation!$S$19:$S$178,$AI1000)=1,INDEX(Validation!$U$19:$U$178,MATCH($AI1000,Validation!$S$19:$S$178,0)),$Z1000))))</f>
        <v/>
      </c>
      <c r="AG1000" s="27" t="str">
        <f aca="false">IF(COUNTA($A1000:$U1000)=0,"",IF($A1000="","No name",IF($F1000="","No date",IF($W1000=0,"Date ilegible",IF(NOT(ISNUMBER($N1000)),"Hours no numéricas",IF($AA1000="NO MATCH","Person no identificada","OK"))))))</f>
        <v/>
      </c>
      <c r="AH1000" s="27" t="str">
        <f aca="false">IF($W1000=0,"No date",IF($W1000&lt;Validation!$B$3,"Before period",IF($W1000&gt;Validation!$C$3,"After period","In period")))</f>
        <v>No date</v>
      </c>
      <c r="AI1000" s="26" t="str">
        <f aca="false">IF($Y1000="","",TRIM(RIGHT(SUBSTITUTE($Y1000," ",REPT(" ",50)),50)))</f>
        <v/>
      </c>
      <c r="AJ1000" s="27" t="str">
        <f aca="false">IF($A1000="","",IF(NOT(ISERROR(MATCH($A1000,Validation!$A$193:$A$217,0))),"Manual mapping",IF(COUNTIF(Validation!$U$19:$U$178,$Z1000)&gt;0,"Direct",IF(COUNTIF(Validation!$S$19:$S$178,$AI1000)=1,"By surname","Unresolved"))))</f>
        <v/>
      </c>
      <c r="AK1000" s="28" t="str">
        <f aca="false">IF($L1000="","",IF(MATCH($L1000,$L$2:$L$3000,0)&lt;&gt;ROW()-1,"",COUNT($AK$1:$AK999)+1))</f>
        <v/>
      </c>
      <c r="AL1000" s="28" t="str">
        <f aca="false">IF($G1000="","",IF(MATCH($G1000,$G$2:$G$3000,0)&lt;&gt;ROW()-1,"",COUNT($AL$1:$AL999)+1))</f>
        <v/>
      </c>
      <c r="AM1000" s="28" t="str">
        <f aca="false">IF($H1000="","",IF(MATCH($H1000,$H$2:$H$3000,0)&lt;&gt;ROW()-1,"",COUNT($AM$1:$AM999)+1))</f>
        <v/>
      </c>
      <c r="AN1000" s="28" t="str">
        <f aca="false">IF($I1000="","",IF(MATCH($I1000,$I$2:$I$3000,0)&lt;&gt;ROW()-1,"",COUNT($AN$1:$AN999)+1))</f>
        <v/>
      </c>
      <c r="AO1000" s="28" t="str">
        <f aca="false">IF($Q1000="","",IF(MATCH($Q1000,$Q$2:$Q$3000,0)&lt;&gt;ROW()-1,"",COUNT($AO$1:$AO999)+1))</f>
        <v/>
      </c>
    </row>
    <row r="1001" customFormat="false" ht="12.75" hidden="false" customHeight="true" outlineLevel="0" collapsed="false">
      <c r="W1001" s="24" t="n">
        <f aca="false">IF($F1001="",0,IFERROR(IF(ISNUMBER($F1001),INT($F1001),DATE(VALUE(MID(SUBSTITUTE(LEFT($F1001,FIND(" ",$F1001&amp;" ")-1),"/",REPT(" ",20)),41,20)),VALUE(LEFT(SUBSTITUTE(LEFT($F1001,FIND(" ",$F1001&amp;" ")-1),"/",REPT(" ",20)),20)),VALUE(MID(SUBSTITUTE(LEFT($F1001,FIND(" ",$F1001&amp;" ")-1),"/",REPT(" ",20)),21,20)))),0))</f>
        <v>0</v>
      </c>
      <c r="X1001" s="25" t="str">
        <f aca="false">IF(ISNUMBER($N1001),$N1001*Validation!$B$5,"")</f>
        <v/>
      </c>
      <c r="Y1001" s="26" t="str">
        <f aca="false">IF($A1001="","",SUBSTITUTE(SUBSTITUTE(SUBSTITUTE(SUBSTITUTE(SUBSTITUTE(SUBSTITUTE(SUBSTITUTE(UPPER(TRIM($A1001)),"Á","A"),"É","E"),"Í","I"),"Ó","O"),"Ú","U"),"Ñ","N"),"Ü","U"))</f>
        <v/>
      </c>
      <c r="Z1001" s="26" t="str">
        <f aca="false">IF($Y1001="","",LEFT($Y1001,1)&amp;" "&amp;TRIM(RIGHT(SUBSTITUTE($Y1001," ",REPT(" ",50)),50)))</f>
        <v/>
      </c>
      <c r="AA1001" s="27" t="str">
        <f aca="false">IF($AF1001="","",IF(COUNTIF(Validation!$U$19:$U$178,$AF1001)&gt;0,"OK","NO MATCH"))</f>
        <v/>
      </c>
      <c r="AB1001" s="27" t="str">
        <f aca="false">IF($W1001=0,"",IF(AND($W1001&gt;=Validation!$B$3,$W1001&lt;=Validation!$C$3),"Yes","No"))</f>
        <v/>
      </c>
      <c r="AC1001" s="26" t="str">
        <f aca="false">IF($A1001="","",$AF1001&amp;"|"&amp;TEXT($W1001,"yyyy-mm-dd")&amp;"|"&amp;$J1001&amp;"|"&amp;$N1001)</f>
        <v/>
      </c>
      <c r="AD1001" s="27" t="str">
        <f aca="false">IF($AC1001="","",IF(COUNTIF($AC$2:$AC$3000,$AC1001)&gt;1,"REVIEW","OK"))</f>
        <v/>
      </c>
      <c r="AE1001" s="27" t="str">
        <f aca="false">IF(OR($W1001=0,$O1001=""),"",IF(IFERROR(IF(ISNUMBER($O1001),INT($O1001),DATE(VALUE(MID(SUBSTITUTE(LEFT($O1001,FIND(" ",$O1001&amp;" ")-1),"/",REPT(" ",20)),41,20)),VALUE(LEFT(SUBSTITUTE(LEFT($O1001,FIND(" ",$O1001&amp;" ")-1),"/",REPT(" ",20)),20)),VALUE(MID(SUBSTITUTE(LEFT($O1001,FIND(" ",$O1001&amp;" ")-1),"/",REPT(" ",20)),21,20)))),0)&gt;$W1001,"Late","Same day"))</f>
        <v/>
      </c>
      <c r="AF1001" s="26" t="str">
        <f aca="false">IF($A1001="","",IFERROR(INDEX(Validation!$C$193:$C$217,MATCH($A1001,Validation!$A$193:$A$217,0)),IF(COUNTIF(Validation!$U$19:$U$178,$Z1001)&gt;0,$Z1001,IF(COUNTIF(Validation!$S$19:$S$178,$AI1001)=1,INDEX(Validation!$U$19:$U$178,MATCH($AI1001,Validation!$S$19:$S$178,0)),$Z1001))))</f>
        <v/>
      </c>
      <c r="AG1001" s="27" t="str">
        <f aca="false">IF(COUNTA($A1001:$U1001)=0,"",IF($A1001="","No name",IF($F1001="","No date",IF($W1001=0,"Date ilegible",IF(NOT(ISNUMBER($N1001)),"Hours no numéricas",IF($AA1001="NO MATCH","Person no identificada","OK"))))))</f>
        <v/>
      </c>
      <c r="AH1001" s="27" t="str">
        <f aca="false">IF($W1001=0,"No date",IF($W1001&lt;Validation!$B$3,"Before period",IF($W1001&gt;Validation!$C$3,"After period","In period")))</f>
        <v>No date</v>
      </c>
      <c r="AI1001" s="26" t="str">
        <f aca="false">IF($Y1001="","",TRIM(RIGHT(SUBSTITUTE($Y1001," ",REPT(" ",50)),50)))</f>
        <v/>
      </c>
      <c r="AJ1001" s="27" t="str">
        <f aca="false">IF($A1001="","",IF(NOT(ISERROR(MATCH($A1001,Validation!$A$193:$A$217,0))),"Manual mapping",IF(COUNTIF(Validation!$U$19:$U$178,$Z1001)&gt;0,"Direct",IF(COUNTIF(Validation!$S$19:$S$178,$AI1001)=1,"By surname","Unresolved"))))</f>
        <v/>
      </c>
      <c r="AK1001" s="28" t="str">
        <f aca="false">IF($L1001="","",IF(MATCH($L1001,$L$2:$L$3000,0)&lt;&gt;ROW()-1,"",COUNT($AK$1:$AK1000)+1))</f>
        <v/>
      </c>
      <c r="AL1001" s="28" t="str">
        <f aca="false">IF($G1001="","",IF(MATCH($G1001,$G$2:$G$3000,0)&lt;&gt;ROW()-1,"",COUNT($AL$1:$AL1000)+1))</f>
        <v/>
      </c>
      <c r="AM1001" s="28" t="str">
        <f aca="false">IF($H1001="","",IF(MATCH($H1001,$H$2:$H$3000,0)&lt;&gt;ROW()-1,"",COUNT($AM$1:$AM1000)+1))</f>
        <v/>
      </c>
      <c r="AN1001" s="28" t="str">
        <f aca="false">IF($I1001="","",IF(MATCH($I1001,$I$2:$I$3000,0)&lt;&gt;ROW()-1,"",COUNT($AN$1:$AN1000)+1))</f>
        <v/>
      </c>
      <c r="AO1001" s="28" t="str">
        <f aca="false">IF($Q1001="","",IF(MATCH($Q1001,$Q$2:$Q$3000,0)&lt;&gt;ROW()-1,"",COUNT($AO$1:$AO1000)+1))</f>
        <v/>
      </c>
    </row>
    <row r="1002" customFormat="false" ht="12.75" hidden="false" customHeight="true" outlineLevel="0" collapsed="false">
      <c r="W1002" s="24" t="n">
        <f aca="false">IF($F1002="",0,IFERROR(IF(ISNUMBER($F1002),INT($F1002),DATE(VALUE(MID(SUBSTITUTE(LEFT($F1002,FIND(" ",$F1002&amp;" ")-1),"/",REPT(" ",20)),41,20)),VALUE(LEFT(SUBSTITUTE(LEFT($F1002,FIND(" ",$F1002&amp;" ")-1),"/",REPT(" ",20)),20)),VALUE(MID(SUBSTITUTE(LEFT($F1002,FIND(" ",$F1002&amp;" ")-1),"/",REPT(" ",20)),21,20)))),0))</f>
        <v>0</v>
      </c>
      <c r="X1002" s="25" t="str">
        <f aca="false">IF(ISNUMBER($N1002),$N1002*Validation!$B$5,"")</f>
        <v/>
      </c>
      <c r="Y1002" s="26" t="str">
        <f aca="false">IF($A1002="","",SUBSTITUTE(SUBSTITUTE(SUBSTITUTE(SUBSTITUTE(SUBSTITUTE(SUBSTITUTE(SUBSTITUTE(UPPER(TRIM($A1002)),"Á","A"),"É","E"),"Í","I"),"Ó","O"),"Ú","U"),"Ñ","N"),"Ü","U"))</f>
        <v/>
      </c>
      <c r="Z1002" s="26" t="str">
        <f aca="false">IF($Y1002="","",LEFT($Y1002,1)&amp;" "&amp;TRIM(RIGHT(SUBSTITUTE($Y1002," ",REPT(" ",50)),50)))</f>
        <v/>
      </c>
      <c r="AA1002" s="27" t="str">
        <f aca="false">IF($AF1002="","",IF(COUNTIF(Validation!$U$19:$U$178,$AF1002)&gt;0,"OK","NO MATCH"))</f>
        <v/>
      </c>
      <c r="AB1002" s="27" t="str">
        <f aca="false">IF($W1002=0,"",IF(AND($W1002&gt;=Validation!$B$3,$W1002&lt;=Validation!$C$3),"Yes","No"))</f>
        <v/>
      </c>
      <c r="AC1002" s="26" t="str">
        <f aca="false">IF($A1002="","",$AF1002&amp;"|"&amp;TEXT($W1002,"yyyy-mm-dd")&amp;"|"&amp;$J1002&amp;"|"&amp;$N1002)</f>
        <v/>
      </c>
      <c r="AD1002" s="27" t="str">
        <f aca="false">IF($AC1002="","",IF(COUNTIF($AC$2:$AC$3000,$AC1002)&gt;1,"REVIEW","OK"))</f>
        <v/>
      </c>
      <c r="AE1002" s="27" t="str">
        <f aca="false">IF(OR($W1002=0,$O1002=""),"",IF(IFERROR(IF(ISNUMBER($O1002),INT($O1002),DATE(VALUE(MID(SUBSTITUTE(LEFT($O1002,FIND(" ",$O1002&amp;" ")-1),"/",REPT(" ",20)),41,20)),VALUE(LEFT(SUBSTITUTE(LEFT($O1002,FIND(" ",$O1002&amp;" ")-1),"/",REPT(" ",20)),20)),VALUE(MID(SUBSTITUTE(LEFT($O1002,FIND(" ",$O1002&amp;" ")-1),"/",REPT(" ",20)),21,20)))),0)&gt;$W1002,"Late","Same day"))</f>
        <v/>
      </c>
      <c r="AF1002" s="26" t="str">
        <f aca="false">IF($A1002="","",IFERROR(INDEX(Validation!$C$193:$C$217,MATCH($A1002,Validation!$A$193:$A$217,0)),IF(COUNTIF(Validation!$U$19:$U$178,$Z1002)&gt;0,$Z1002,IF(COUNTIF(Validation!$S$19:$S$178,$AI1002)=1,INDEX(Validation!$U$19:$U$178,MATCH($AI1002,Validation!$S$19:$S$178,0)),$Z1002))))</f>
        <v/>
      </c>
      <c r="AG1002" s="27" t="str">
        <f aca="false">IF(COUNTA($A1002:$U1002)=0,"",IF($A1002="","No name",IF($F1002="","No date",IF($W1002=0,"Date ilegible",IF(NOT(ISNUMBER($N1002)),"Hours no numéricas",IF($AA1002="NO MATCH","Person no identificada","OK"))))))</f>
        <v/>
      </c>
      <c r="AH1002" s="27" t="str">
        <f aca="false">IF($W1002=0,"No date",IF($W1002&lt;Validation!$B$3,"Before period",IF($W1002&gt;Validation!$C$3,"After period","In period")))</f>
        <v>No date</v>
      </c>
      <c r="AI1002" s="26" t="str">
        <f aca="false">IF($Y1002="","",TRIM(RIGHT(SUBSTITUTE($Y1002," ",REPT(" ",50)),50)))</f>
        <v/>
      </c>
      <c r="AJ1002" s="27" t="str">
        <f aca="false">IF($A1002="","",IF(NOT(ISERROR(MATCH($A1002,Validation!$A$193:$A$217,0))),"Manual mapping",IF(COUNTIF(Validation!$U$19:$U$178,$Z1002)&gt;0,"Direct",IF(COUNTIF(Validation!$S$19:$S$178,$AI1002)=1,"By surname","Unresolved"))))</f>
        <v/>
      </c>
      <c r="AK1002" s="28" t="str">
        <f aca="false">IF($L1002="","",IF(MATCH($L1002,$L$2:$L$3000,0)&lt;&gt;ROW()-1,"",COUNT($AK$1:$AK1001)+1))</f>
        <v/>
      </c>
      <c r="AL1002" s="28" t="str">
        <f aca="false">IF($G1002="","",IF(MATCH($G1002,$G$2:$G$3000,0)&lt;&gt;ROW()-1,"",COUNT($AL$1:$AL1001)+1))</f>
        <v/>
      </c>
      <c r="AM1002" s="28" t="str">
        <f aca="false">IF($H1002="","",IF(MATCH($H1002,$H$2:$H$3000,0)&lt;&gt;ROW()-1,"",COUNT($AM$1:$AM1001)+1))</f>
        <v/>
      </c>
      <c r="AN1002" s="28" t="str">
        <f aca="false">IF($I1002="","",IF(MATCH($I1002,$I$2:$I$3000,0)&lt;&gt;ROW()-1,"",COUNT($AN$1:$AN1001)+1))</f>
        <v/>
      </c>
      <c r="AO1002" s="28" t="str">
        <f aca="false">IF($Q1002="","",IF(MATCH($Q1002,$Q$2:$Q$3000,0)&lt;&gt;ROW()-1,"",COUNT($AO$1:$AO1001)+1))</f>
        <v/>
      </c>
    </row>
    <row r="1003" customFormat="false" ht="12.75" hidden="false" customHeight="true" outlineLevel="0" collapsed="false">
      <c r="W1003" s="24" t="n">
        <f aca="false">IF($F1003="",0,IFERROR(IF(ISNUMBER($F1003),INT($F1003),DATE(VALUE(MID(SUBSTITUTE(LEFT($F1003,FIND(" ",$F1003&amp;" ")-1),"/",REPT(" ",20)),41,20)),VALUE(LEFT(SUBSTITUTE(LEFT($F1003,FIND(" ",$F1003&amp;" ")-1),"/",REPT(" ",20)),20)),VALUE(MID(SUBSTITUTE(LEFT($F1003,FIND(" ",$F1003&amp;" ")-1),"/",REPT(" ",20)),21,20)))),0))</f>
        <v>0</v>
      </c>
      <c r="X1003" s="25" t="str">
        <f aca="false">IF(ISNUMBER($N1003),$N1003*Validation!$B$5,"")</f>
        <v/>
      </c>
      <c r="Y1003" s="26" t="str">
        <f aca="false">IF($A1003="","",SUBSTITUTE(SUBSTITUTE(SUBSTITUTE(SUBSTITUTE(SUBSTITUTE(SUBSTITUTE(SUBSTITUTE(UPPER(TRIM($A1003)),"Á","A"),"É","E"),"Í","I"),"Ó","O"),"Ú","U"),"Ñ","N"),"Ü","U"))</f>
        <v/>
      </c>
      <c r="Z1003" s="26" t="str">
        <f aca="false">IF($Y1003="","",LEFT($Y1003,1)&amp;" "&amp;TRIM(RIGHT(SUBSTITUTE($Y1003," ",REPT(" ",50)),50)))</f>
        <v/>
      </c>
      <c r="AA1003" s="27" t="str">
        <f aca="false">IF($AF1003="","",IF(COUNTIF(Validation!$U$19:$U$178,$AF1003)&gt;0,"OK","NO MATCH"))</f>
        <v/>
      </c>
      <c r="AB1003" s="27" t="str">
        <f aca="false">IF($W1003=0,"",IF(AND($W1003&gt;=Validation!$B$3,$W1003&lt;=Validation!$C$3),"Yes","No"))</f>
        <v/>
      </c>
      <c r="AC1003" s="26" t="str">
        <f aca="false">IF($A1003="","",$AF1003&amp;"|"&amp;TEXT($W1003,"yyyy-mm-dd")&amp;"|"&amp;$J1003&amp;"|"&amp;$N1003)</f>
        <v/>
      </c>
      <c r="AD1003" s="27" t="str">
        <f aca="false">IF($AC1003="","",IF(COUNTIF($AC$2:$AC$3000,$AC1003)&gt;1,"REVIEW","OK"))</f>
        <v/>
      </c>
      <c r="AE1003" s="27" t="str">
        <f aca="false">IF(OR($W1003=0,$O1003=""),"",IF(IFERROR(IF(ISNUMBER($O1003),INT($O1003),DATE(VALUE(MID(SUBSTITUTE(LEFT($O1003,FIND(" ",$O1003&amp;" ")-1),"/",REPT(" ",20)),41,20)),VALUE(LEFT(SUBSTITUTE(LEFT($O1003,FIND(" ",$O1003&amp;" ")-1),"/",REPT(" ",20)),20)),VALUE(MID(SUBSTITUTE(LEFT($O1003,FIND(" ",$O1003&amp;" ")-1),"/",REPT(" ",20)),21,20)))),0)&gt;$W1003,"Late","Same day"))</f>
        <v/>
      </c>
      <c r="AF1003" s="26" t="str">
        <f aca="false">IF($A1003="","",IFERROR(INDEX(Validation!$C$193:$C$217,MATCH($A1003,Validation!$A$193:$A$217,0)),IF(COUNTIF(Validation!$U$19:$U$178,$Z1003)&gt;0,$Z1003,IF(COUNTIF(Validation!$S$19:$S$178,$AI1003)=1,INDEX(Validation!$U$19:$U$178,MATCH($AI1003,Validation!$S$19:$S$178,0)),$Z1003))))</f>
        <v/>
      </c>
      <c r="AG1003" s="27" t="str">
        <f aca="false">IF(COUNTA($A1003:$U1003)=0,"",IF($A1003="","No name",IF($F1003="","No date",IF($W1003=0,"Date ilegible",IF(NOT(ISNUMBER($N1003)),"Hours no numéricas",IF($AA1003="NO MATCH","Person no identificada","OK"))))))</f>
        <v/>
      </c>
      <c r="AH1003" s="27" t="str">
        <f aca="false">IF($W1003=0,"No date",IF($W1003&lt;Validation!$B$3,"Before period",IF($W1003&gt;Validation!$C$3,"After period","In period")))</f>
        <v>No date</v>
      </c>
      <c r="AI1003" s="26" t="str">
        <f aca="false">IF($Y1003="","",TRIM(RIGHT(SUBSTITUTE($Y1003," ",REPT(" ",50)),50)))</f>
        <v/>
      </c>
      <c r="AJ1003" s="27" t="str">
        <f aca="false">IF($A1003="","",IF(NOT(ISERROR(MATCH($A1003,Validation!$A$193:$A$217,0))),"Manual mapping",IF(COUNTIF(Validation!$U$19:$U$178,$Z1003)&gt;0,"Direct",IF(COUNTIF(Validation!$S$19:$S$178,$AI1003)=1,"By surname","Unresolved"))))</f>
        <v/>
      </c>
      <c r="AK1003" s="28" t="str">
        <f aca="false">IF($L1003="","",IF(MATCH($L1003,$L$2:$L$3000,0)&lt;&gt;ROW()-1,"",COUNT($AK$1:$AK1002)+1))</f>
        <v/>
      </c>
      <c r="AL1003" s="28" t="str">
        <f aca="false">IF($G1003="","",IF(MATCH($G1003,$G$2:$G$3000,0)&lt;&gt;ROW()-1,"",COUNT($AL$1:$AL1002)+1))</f>
        <v/>
      </c>
      <c r="AM1003" s="28" t="str">
        <f aca="false">IF($H1003="","",IF(MATCH($H1003,$H$2:$H$3000,0)&lt;&gt;ROW()-1,"",COUNT($AM$1:$AM1002)+1))</f>
        <v/>
      </c>
      <c r="AN1003" s="28" t="str">
        <f aca="false">IF($I1003="","",IF(MATCH($I1003,$I$2:$I$3000,0)&lt;&gt;ROW()-1,"",COUNT($AN$1:$AN1002)+1))</f>
        <v/>
      </c>
      <c r="AO1003" s="28" t="str">
        <f aca="false">IF($Q1003="","",IF(MATCH($Q1003,$Q$2:$Q$3000,0)&lt;&gt;ROW()-1,"",COUNT($AO$1:$AO1002)+1))</f>
        <v/>
      </c>
    </row>
    <row r="1004" customFormat="false" ht="12.75" hidden="false" customHeight="true" outlineLevel="0" collapsed="false">
      <c r="W1004" s="24" t="n">
        <f aca="false">IF($F1004="",0,IFERROR(IF(ISNUMBER($F1004),INT($F1004),DATE(VALUE(MID(SUBSTITUTE(LEFT($F1004,FIND(" ",$F1004&amp;" ")-1),"/",REPT(" ",20)),41,20)),VALUE(LEFT(SUBSTITUTE(LEFT($F1004,FIND(" ",$F1004&amp;" ")-1),"/",REPT(" ",20)),20)),VALUE(MID(SUBSTITUTE(LEFT($F1004,FIND(" ",$F1004&amp;" ")-1),"/",REPT(" ",20)),21,20)))),0))</f>
        <v>0</v>
      </c>
      <c r="X1004" s="25" t="str">
        <f aca="false">IF(ISNUMBER($N1004),$N1004*Validation!$B$5,"")</f>
        <v/>
      </c>
      <c r="Y1004" s="26" t="str">
        <f aca="false">IF($A1004="","",SUBSTITUTE(SUBSTITUTE(SUBSTITUTE(SUBSTITUTE(SUBSTITUTE(SUBSTITUTE(SUBSTITUTE(UPPER(TRIM($A1004)),"Á","A"),"É","E"),"Í","I"),"Ó","O"),"Ú","U"),"Ñ","N"),"Ü","U"))</f>
        <v/>
      </c>
      <c r="Z1004" s="26" t="str">
        <f aca="false">IF($Y1004="","",LEFT($Y1004,1)&amp;" "&amp;TRIM(RIGHT(SUBSTITUTE($Y1004," ",REPT(" ",50)),50)))</f>
        <v/>
      </c>
      <c r="AA1004" s="27" t="str">
        <f aca="false">IF($AF1004="","",IF(COUNTIF(Validation!$U$19:$U$178,$AF1004)&gt;0,"OK","NO MATCH"))</f>
        <v/>
      </c>
      <c r="AB1004" s="27" t="str">
        <f aca="false">IF($W1004=0,"",IF(AND($W1004&gt;=Validation!$B$3,$W1004&lt;=Validation!$C$3),"Yes","No"))</f>
        <v/>
      </c>
      <c r="AC1004" s="26" t="str">
        <f aca="false">IF($A1004="","",$AF1004&amp;"|"&amp;TEXT($W1004,"yyyy-mm-dd")&amp;"|"&amp;$J1004&amp;"|"&amp;$N1004)</f>
        <v/>
      </c>
      <c r="AD1004" s="27" t="str">
        <f aca="false">IF($AC1004="","",IF(COUNTIF($AC$2:$AC$3000,$AC1004)&gt;1,"REVIEW","OK"))</f>
        <v/>
      </c>
      <c r="AE1004" s="27" t="str">
        <f aca="false">IF(OR($W1004=0,$O1004=""),"",IF(IFERROR(IF(ISNUMBER($O1004),INT($O1004),DATE(VALUE(MID(SUBSTITUTE(LEFT($O1004,FIND(" ",$O1004&amp;" ")-1),"/",REPT(" ",20)),41,20)),VALUE(LEFT(SUBSTITUTE(LEFT($O1004,FIND(" ",$O1004&amp;" ")-1),"/",REPT(" ",20)),20)),VALUE(MID(SUBSTITUTE(LEFT($O1004,FIND(" ",$O1004&amp;" ")-1),"/",REPT(" ",20)),21,20)))),0)&gt;$W1004,"Late","Same day"))</f>
        <v/>
      </c>
      <c r="AF1004" s="26" t="str">
        <f aca="false">IF($A1004="","",IFERROR(INDEX(Validation!$C$193:$C$217,MATCH($A1004,Validation!$A$193:$A$217,0)),IF(COUNTIF(Validation!$U$19:$U$178,$Z1004)&gt;0,$Z1004,IF(COUNTIF(Validation!$S$19:$S$178,$AI1004)=1,INDEX(Validation!$U$19:$U$178,MATCH($AI1004,Validation!$S$19:$S$178,0)),$Z1004))))</f>
        <v/>
      </c>
      <c r="AG1004" s="27" t="str">
        <f aca="false">IF(COUNTA($A1004:$U1004)=0,"",IF($A1004="","No name",IF($F1004="","No date",IF($W1004=0,"Date ilegible",IF(NOT(ISNUMBER($N1004)),"Hours no numéricas",IF($AA1004="NO MATCH","Person no identificada","OK"))))))</f>
        <v/>
      </c>
      <c r="AH1004" s="27" t="str">
        <f aca="false">IF($W1004=0,"No date",IF($W1004&lt;Validation!$B$3,"Before period",IF($W1004&gt;Validation!$C$3,"After period","In period")))</f>
        <v>No date</v>
      </c>
      <c r="AI1004" s="26" t="str">
        <f aca="false">IF($Y1004="","",TRIM(RIGHT(SUBSTITUTE($Y1004," ",REPT(" ",50)),50)))</f>
        <v/>
      </c>
      <c r="AJ1004" s="27" t="str">
        <f aca="false">IF($A1004="","",IF(NOT(ISERROR(MATCH($A1004,Validation!$A$193:$A$217,0))),"Manual mapping",IF(COUNTIF(Validation!$U$19:$U$178,$Z1004)&gt;0,"Direct",IF(COUNTIF(Validation!$S$19:$S$178,$AI1004)=1,"By surname","Unresolved"))))</f>
        <v/>
      </c>
      <c r="AK1004" s="28" t="str">
        <f aca="false">IF($L1004="","",IF(MATCH($L1004,$L$2:$L$3000,0)&lt;&gt;ROW()-1,"",COUNT($AK$1:$AK1003)+1))</f>
        <v/>
      </c>
      <c r="AL1004" s="28" t="str">
        <f aca="false">IF($G1004="","",IF(MATCH($G1004,$G$2:$G$3000,0)&lt;&gt;ROW()-1,"",COUNT($AL$1:$AL1003)+1))</f>
        <v/>
      </c>
      <c r="AM1004" s="28" t="str">
        <f aca="false">IF($H1004="","",IF(MATCH($H1004,$H$2:$H$3000,0)&lt;&gt;ROW()-1,"",COUNT($AM$1:$AM1003)+1))</f>
        <v/>
      </c>
      <c r="AN1004" s="28" t="str">
        <f aca="false">IF($I1004="","",IF(MATCH($I1004,$I$2:$I$3000,0)&lt;&gt;ROW()-1,"",COUNT($AN$1:$AN1003)+1))</f>
        <v/>
      </c>
      <c r="AO1004" s="28" t="str">
        <f aca="false">IF($Q1004="","",IF(MATCH($Q1004,$Q$2:$Q$3000,0)&lt;&gt;ROW()-1,"",COUNT($AO$1:$AO1003)+1))</f>
        <v/>
      </c>
    </row>
    <row r="1005" customFormat="false" ht="12.75" hidden="false" customHeight="true" outlineLevel="0" collapsed="false">
      <c r="W1005" s="24" t="n">
        <f aca="false">IF($F1005="",0,IFERROR(IF(ISNUMBER($F1005),INT($F1005),DATE(VALUE(MID(SUBSTITUTE(LEFT($F1005,FIND(" ",$F1005&amp;" ")-1),"/",REPT(" ",20)),41,20)),VALUE(LEFT(SUBSTITUTE(LEFT($F1005,FIND(" ",$F1005&amp;" ")-1),"/",REPT(" ",20)),20)),VALUE(MID(SUBSTITUTE(LEFT($F1005,FIND(" ",$F1005&amp;" ")-1),"/",REPT(" ",20)),21,20)))),0))</f>
        <v>0</v>
      </c>
      <c r="X1005" s="25" t="str">
        <f aca="false">IF(ISNUMBER($N1005),$N1005*Validation!$B$5,"")</f>
        <v/>
      </c>
      <c r="Y1005" s="26" t="str">
        <f aca="false">IF($A1005="","",SUBSTITUTE(SUBSTITUTE(SUBSTITUTE(SUBSTITUTE(SUBSTITUTE(SUBSTITUTE(SUBSTITUTE(UPPER(TRIM($A1005)),"Á","A"),"É","E"),"Í","I"),"Ó","O"),"Ú","U"),"Ñ","N"),"Ü","U"))</f>
        <v/>
      </c>
      <c r="Z1005" s="26" t="str">
        <f aca="false">IF($Y1005="","",LEFT($Y1005,1)&amp;" "&amp;TRIM(RIGHT(SUBSTITUTE($Y1005," ",REPT(" ",50)),50)))</f>
        <v/>
      </c>
      <c r="AA1005" s="27" t="str">
        <f aca="false">IF($AF1005="","",IF(COUNTIF(Validation!$U$19:$U$178,$AF1005)&gt;0,"OK","NO MATCH"))</f>
        <v/>
      </c>
      <c r="AB1005" s="27" t="str">
        <f aca="false">IF($W1005=0,"",IF(AND($W1005&gt;=Validation!$B$3,$W1005&lt;=Validation!$C$3),"Yes","No"))</f>
        <v/>
      </c>
      <c r="AC1005" s="26" t="str">
        <f aca="false">IF($A1005="","",$AF1005&amp;"|"&amp;TEXT($W1005,"yyyy-mm-dd")&amp;"|"&amp;$J1005&amp;"|"&amp;$N1005)</f>
        <v/>
      </c>
      <c r="AD1005" s="27" t="str">
        <f aca="false">IF($AC1005="","",IF(COUNTIF($AC$2:$AC$3000,$AC1005)&gt;1,"REVIEW","OK"))</f>
        <v/>
      </c>
      <c r="AE1005" s="27" t="str">
        <f aca="false">IF(OR($W1005=0,$O1005=""),"",IF(IFERROR(IF(ISNUMBER($O1005),INT($O1005),DATE(VALUE(MID(SUBSTITUTE(LEFT($O1005,FIND(" ",$O1005&amp;" ")-1),"/",REPT(" ",20)),41,20)),VALUE(LEFT(SUBSTITUTE(LEFT($O1005,FIND(" ",$O1005&amp;" ")-1),"/",REPT(" ",20)),20)),VALUE(MID(SUBSTITUTE(LEFT($O1005,FIND(" ",$O1005&amp;" ")-1),"/",REPT(" ",20)),21,20)))),0)&gt;$W1005,"Late","Same day"))</f>
        <v/>
      </c>
      <c r="AF1005" s="26" t="str">
        <f aca="false">IF($A1005="","",IFERROR(INDEX(Validation!$C$193:$C$217,MATCH($A1005,Validation!$A$193:$A$217,0)),IF(COUNTIF(Validation!$U$19:$U$178,$Z1005)&gt;0,$Z1005,IF(COUNTIF(Validation!$S$19:$S$178,$AI1005)=1,INDEX(Validation!$U$19:$U$178,MATCH($AI1005,Validation!$S$19:$S$178,0)),$Z1005))))</f>
        <v/>
      </c>
      <c r="AG1005" s="27" t="str">
        <f aca="false">IF(COUNTA($A1005:$U1005)=0,"",IF($A1005="","No name",IF($F1005="","No date",IF($W1005=0,"Date ilegible",IF(NOT(ISNUMBER($N1005)),"Hours no numéricas",IF($AA1005="NO MATCH","Person no identificada","OK"))))))</f>
        <v/>
      </c>
      <c r="AH1005" s="27" t="str">
        <f aca="false">IF($W1005=0,"No date",IF($W1005&lt;Validation!$B$3,"Before period",IF($W1005&gt;Validation!$C$3,"After period","In period")))</f>
        <v>No date</v>
      </c>
      <c r="AI1005" s="26" t="str">
        <f aca="false">IF($Y1005="","",TRIM(RIGHT(SUBSTITUTE($Y1005," ",REPT(" ",50)),50)))</f>
        <v/>
      </c>
      <c r="AJ1005" s="27" t="str">
        <f aca="false">IF($A1005="","",IF(NOT(ISERROR(MATCH($A1005,Validation!$A$193:$A$217,0))),"Manual mapping",IF(COUNTIF(Validation!$U$19:$U$178,$Z1005)&gt;0,"Direct",IF(COUNTIF(Validation!$S$19:$S$178,$AI1005)=1,"By surname","Unresolved"))))</f>
        <v/>
      </c>
      <c r="AK1005" s="28" t="str">
        <f aca="false">IF($L1005="","",IF(MATCH($L1005,$L$2:$L$3000,0)&lt;&gt;ROW()-1,"",COUNT($AK$1:$AK1004)+1))</f>
        <v/>
      </c>
      <c r="AL1005" s="28" t="str">
        <f aca="false">IF($G1005="","",IF(MATCH($G1005,$G$2:$G$3000,0)&lt;&gt;ROW()-1,"",COUNT($AL$1:$AL1004)+1))</f>
        <v/>
      </c>
      <c r="AM1005" s="28" t="str">
        <f aca="false">IF($H1005="","",IF(MATCH($H1005,$H$2:$H$3000,0)&lt;&gt;ROW()-1,"",COUNT($AM$1:$AM1004)+1))</f>
        <v/>
      </c>
      <c r="AN1005" s="28" t="str">
        <f aca="false">IF($I1005="","",IF(MATCH($I1005,$I$2:$I$3000,0)&lt;&gt;ROW()-1,"",COUNT($AN$1:$AN1004)+1))</f>
        <v/>
      </c>
      <c r="AO1005" s="28" t="str">
        <f aca="false">IF($Q1005="","",IF(MATCH($Q1005,$Q$2:$Q$3000,0)&lt;&gt;ROW()-1,"",COUNT($AO$1:$AO1004)+1))</f>
        <v/>
      </c>
    </row>
    <row r="1006" customFormat="false" ht="12.75" hidden="false" customHeight="true" outlineLevel="0" collapsed="false">
      <c r="W1006" s="24" t="n">
        <f aca="false">IF($F1006="",0,IFERROR(IF(ISNUMBER($F1006),INT($F1006),DATE(VALUE(MID(SUBSTITUTE(LEFT($F1006,FIND(" ",$F1006&amp;" ")-1),"/",REPT(" ",20)),41,20)),VALUE(LEFT(SUBSTITUTE(LEFT($F1006,FIND(" ",$F1006&amp;" ")-1),"/",REPT(" ",20)),20)),VALUE(MID(SUBSTITUTE(LEFT($F1006,FIND(" ",$F1006&amp;" ")-1),"/",REPT(" ",20)),21,20)))),0))</f>
        <v>0</v>
      </c>
      <c r="X1006" s="25" t="str">
        <f aca="false">IF(ISNUMBER($N1006),$N1006*Validation!$B$5,"")</f>
        <v/>
      </c>
      <c r="Y1006" s="26" t="str">
        <f aca="false">IF($A1006="","",SUBSTITUTE(SUBSTITUTE(SUBSTITUTE(SUBSTITUTE(SUBSTITUTE(SUBSTITUTE(SUBSTITUTE(UPPER(TRIM($A1006)),"Á","A"),"É","E"),"Í","I"),"Ó","O"),"Ú","U"),"Ñ","N"),"Ü","U"))</f>
        <v/>
      </c>
      <c r="Z1006" s="26" t="str">
        <f aca="false">IF($Y1006="","",LEFT($Y1006,1)&amp;" "&amp;TRIM(RIGHT(SUBSTITUTE($Y1006," ",REPT(" ",50)),50)))</f>
        <v/>
      </c>
      <c r="AA1006" s="27" t="str">
        <f aca="false">IF($AF1006="","",IF(COUNTIF(Validation!$U$19:$U$178,$AF1006)&gt;0,"OK","NO MATCH"))</f>
        <v/>
      </c>
      <c r="AB1006" s="27" t="str">
        <f aca="false">IF($W1006=0,"",IF(AND($W1006&gt;=Validation!$B$3,$W1006&lt;=Validation!$C$3),"Yes","No"))</f>
        <v/>
      </c>
      <c r="AC1006" s="26" t="str">
        <f aca="false">IF($A1006="","",$AF1006&amp;"|"&amp;TEXT($W1006,"yyyy-mm-dd")&amp;"|"&amp;$J1006&amp;"|"&amp;$N1006)</f>
        <v/>
      </c>
      <c r="AD1006" s="27" t="str">
        <f aca="false">IF($AC1006="","",IF(COUNTIF($AC$2:$AC$3000,$AC1006)&gt;1,"REVIEW","OK"))</f>
        <v/>
      </c>
      <c r="AE1006" s="27" t="str">
        <f aca="false">IF(OR($W1006=0,$O1006=""),"",IF(IFERROR(IF(ISNUMBER($O1006),INT($O1006),DATE(VALUE(MID(SUBSTITUTE(LEFT($O1006,FIND(" ",$O1006&amp;" ")-1),"/",REPT(" ",20)),41,20)),VALUE(LEFT(SUBSTITUTE(LEFT($O1006,FIND(" ",$O1006&amp;" ")-1),"/",REPT(" ",20)),20)),VALUE(MID(SUBSTITUTE(LEFT($O1006,FIND(" ",$O1006&amp;" ")-1),"/",REPT(" ",20)),21,20)))),0)&gt;$W1006,"Late","Same day"))</f>
        <v/>
      </c>
      <c r="AF1006" s="26" t="str">
        <f aca="false">IF($A1006="","",IFERROR(INDEX(Validation!$C$193:$C$217,MATCH($A1006,Validation!$A$193:$A$217,0)),IF(COUNTIF(Validation!$U$19:$U$178,$Z1006)&gt;0,$Z1006,IF(COUNTIF(Validation!$S$19:$S$178,$AI1006)=1,INDEX(Validation!$U$19:$U$178,MATCH($AI1006,Validation!$S$19:$S$178,0)),$Z1006))))</f>
        <v/>
      </c>
      <c r="AG1006" s="27" t="str">
        <f aca="false">IF(COUNTA($A1006:$U1006)=0,"",IF($A1006="","No name",IF($F1006="","No date",IF($W1006=0,"Date ilegible",IF(NOT(ISNUMBER($N1006)),"Hours no numéricas",IF($AA1006="NO MATCH","Person no identificada","OK"))))))</f>
        <v/>
      </c>
      <c r="AH1006" s="27" t="str">
        <f aca="false">IF($W1006=0,"No date",IF($W1006&lt;Validation!$B$3,"Before period",IF($W1006&gt;Validation!$C$3,"After period","In period")))</f>
        <v>No date</v>
      </c>
      <c r="AI1006" s="26" t="str">
        <f aca="false">IF($Y1006="","",TRIM(RIGHT(SUBSTITUTE($Y1006," ",REPT(" ",50)),50)))</f>
        <v/>
      </c>
      <c r="AJ1006" s="27" t="str">
        <f aca="false">IF($A1006="","",IF(NOT(ISERROR(MATCH($A1006,Validation!$A$193:$A$217,0))),"Manual mapping",IF(COUNTIF(Validation!$U$19:$U$178,$Z1006)&gt;0,"Direct",IF(COUNTIF(Validation!$S$19:$S$178,$AI1006)=1,"By surname","Unresolved"))))</f>
        <v/>
      </c>
      <c r="AK1006" s="28" t="str">
        <f aca="false">IF($L1006="","",IF(MATCH($L1006,$L$2:$L$3000,0)&lt;&gt;ROW()-1,"",COUNT($AK$1:$AK1005)+1))</f>
        <v/>
      </c>
      <c r="AL1006" s="28" t="str">
        <f aca="false">IF($G1006="","",IF(MATCH($G1006,$G$2:$G$3000,0)&lt;&gt;ROW()-1,"",COUNT($AL$1:$AL1005)+1))</f>
        <v/>
      </c>
      <c r="AM1006" s="28" t="str">
        <f aca="false">IF($H1006="","",IF(MATCH($H1006,$H$2:$H$3000,0)&lt;&gt;ROW()-1,"",COUNT($AM$1:$AM1005)+1))</f>
        <v/>
      </c>
      <c r="AN1006" s="28" t="str">
        <f aca="false">IF($I1006="","",IF(MATCH($I1006,$I$2:$I$3000,0)&lt;&gt;ROW()-1,"",COUNT($AN$1:$AN1005)+1))</f>
        <v/>
      </c>
      <c r="AO1006" s="28" t="str">
        <f aca="false">IF($Q1006="","",IF(MATCH($Q1006,$Q$2:$Q$3000,0)&lt;&gt;ROW()-1,"",COUNT($AO$1:$AO1005)+1))</f>
        <v/>
      </c>
    </row>
    <row r="1007" customFormat="false" ht="12.75" hidden="false" customHeight="true" outlineLevel="0" collapsed="false">
      <c r="W1007" s="24" t="n">
        <f aca="false">IF($F1007="",0,IFERROR(IF(ISNUMBER($F1007),INT($F1007),DATE(VALUE(MID(SUBSTITUTE(LEFT($F1007,FIND(" ",$F1007&amp;" ")-1),"/",REPT(" ",20)),41,20)),VALUE(LEFT(SUBSTITUTE(LEFT($F1007,FIND(" ",$F1007&amp;" ")-1),"/",REPT(" ",20)),20)),VALUE(MID(SUBSTITUTE(LEFT($F1007,FIND(" ",$F1007&amp;" ")-1),"/",REPT(" ",20)),21,20)))),0))</f>
        <v>0</v>
      </c>
      <c r="X1007" s="25" t="str">
        <f aca="false">IF(ISNUMBER($N1007),$N1007*Validation!$B$5,"")</f>
        <v/>
      </c>
      <c r="Y1007" s="26" t="str">
        <f aca="false">IF($A1007="","",SUBSTITUTE(SUBSTITUTE(SUBSTITUTE(SUBSTITUTE(SUBSTITUTE(SUBSTITUTE(SUBSTITUTE(UPPER(TRIM($A1007)),"Á","A"),"É","E"),"Í","I"),"Ó","O"),"Ú","U"),"Ñ","N"),"Ü","U"))</f>
        <v/>
      </c>
      <c r="Z1007" s="26" t="str">
        <f aca="false">IF($Y1007="","",LEFT($Y1007,1)&amp;" "&amp;TRIM(RIGHT(SUBSTITUTE($Y1007," ",REPT(" ",50)),50)))</f>
        <v/>
      </c>
      <c r="AA1007" s="27" t="str">
        <f aca="false">IF($AF1007="","",IF(COUNTIF(Validation!$U$19:$U$178,$AF1007)&gt;0,"OK","NO MATCH"))</f>
        <v/>
      </c>
      <c r="AB1007" s="27" t="str">
        <f aca="false">IF($W1007=0,"",IF(AND($W1007&gt;=Validation!$B$3,$W1007&lt;=Validation!$C$3),"Yes","No"))</f>
        <v/>
      </c>
      <c r="AC1007" s="26" t="str">
        <f aca="false">IF($A1007="","",$AF1007&amp;"|"&amp;TEXT($W1007,"yyyy-mm-dd")&amp;"|"&amp;$J1007&amp;"|"&amp;$N1007)</f>
        <v/>
      </c>
      <c r="AD1007" s="27" t="str">
        <f aca="false">IF($AC1007="","",IF(COUNTIF($AC$2:$AC$3000,$AC1007)&gt;1,"REVIEW","OK"))</f>
        <v/>
      </c>
      <c r="AE1007" s="27" t="str">
        <f aca="false">IF(OR($W1007=0,$O1007=""),"",IF(IFERROR(IF(ISNUMBER($O1007),INT($O1007),DATE(VALUE(MID(SUBSTITUTE(LEFT($O1007,FIND(" ",$O1007&amp;" ")-1),"/",REPT(" ",20)),41,20)),VALUE(LEFT(SUBSTITUTE(LEFT($O1007,FIND(" ",$O1007&amp;" ")-1),"/",REPT(" ",20)),20)),VALUE(MID(SUBSTITUTE(LEFT($O1007,FIND(" ",$O1007&amp;" ")-1),"/",REPT(" ",20)),21,20)))),0)&gt;$W1007,"Late","Same day"))</f>
        <v/>
      </c>
      <c r="AF1007" s="26" t="str">
        <f aca="false">IF($A1007="","",IFERROR(INDEX(Validation!$C$193:$C$217,MATCH($A1007,Validation!$A$193:$A$217,0)),IF(COUNTIF(Validation!$U$19:$U$178,$Z1007)&gt;0,$Z1007,IF(COUNTIF(Validation!$S$19:$S$178,$AI1007)=1,INDEX(Validation!$U$19:$U$178,MATCH($AI1007,Validation!$S$19:$S$178,0)),$Z1007))))</f>
        <v/>
      </c>
      <c r="AG1007" s="27" t="str">
        <f aca="false">IF(COUNTA($A1007:$U1007)=0,"",IF($A1007="","No name",IF($F1007="","No date",IF($W1007=0,"Date ilegible",IF(NOT(ISNUMBER($N1007)),"Hours no numéricas",IF($AA1007="NO MATCH","Person no identificada","OK"))))))</f>
        <v/>
      </c>
      <c r="AH1007" s="27" t="str">
        <f aca="false">IF($W1007=0,"No date",IF($W1007&lt;Validation!$B$3,"Before period",IF($W1007&gt;Validation!$C$3,"After period","In period")))</f>
        <v>No date</v>
      </c>
      <c r="AI1007" s="26" t="str">
        <f aca="false">IF($Y1007="","",TRIM(RIGHT(SUBSTITUTE($Y1007," ",REPT(" ",50)),50)))</f>
        <v/>
      </c>
      <c r="AJ1007" s="27" t="str">
        <f aca="false">IF($A1007="","",IF(NOT(ISERROR(MATCH($A1007,Validation!$A$193:$A$217,0))),"Manual mapping",IF(COUNTIF(Validation!$U$19:$U$178,$Z1007)&gt;0,"Direct",IF(COUNTIF(Validation!$S$19:$S$178,$AI1007)=1,"By surname","Unresolved"))))</f>
        <v/>
      </c>
      <c r="AK1007" s="28" t="str">
        <f aca="false">IF($L1007="","",IF(MATCH($L1007,$L$2:$L$3000,0)&lt;&gt;ROW()-1,"",COUNT($AK$1:$AK1006)+1))</f>
        <v/>
      </c>
      <c r="AL1007" s="28" t="str">
        <f aca="false">IF($G1007="","",IF(MATCH($G1007,$G$2:$G$3000,0)&lt;&gt;ROW()-1,"",COUNT($AL$1:$AL1006)+1))</f>
        <v/>
      </c>
      <c r="AM1007" s="28" t="str">
        <f aca="false">IF($H1007="","",IF(MATCH($H1007,$H$2:$H$3000,0)&lt;&gt;ROW()-1,"",COUNT($AM$1:$AM1006)+1))</f>
        <v/>
      </c>
      <c r="AN1007" s="28" t="str">
        <f aca="false">IF($I1007="","",IF(MATCH($I1007,$I$2:$I$3000,0)&lt;&gt;ROW()-1,"",COUNT($AN$1:$AN1006)+1))</f>
        <v/>
      </c>
      <c r="AO1007" s="28" t="str">
        <f aca="false">IF($Q1007="","",IF(MATCH($Q1007,$Q$2:$Q$3000,0)&lt;&gt;ROW()-1,"",COUNT($AO$1:$AO1006)+1))</f>
        <v/>
      </c>
    </row>
    <row r="1008" customFormat="false" ht="12.75" hidden="false" customHeight="true" outlineLevel="0" collapsed="false">
      <c r="W1008" s="24" t="n">
        <f aca="false">IF($F1008="",0,IFERROR(IF(ISNUMBER($F1008),INT($F1008),DATE(VALUE(MID(SUBSTITUTE(LEFT($F1008,FIND(" ",$F1008&amp;" ")-1),"/",REPT(" ",20)),41,20)),VALUE(LEFT(SUBSTITUTE(LEFT($F1008,FIND(" ",$F1008&amp;" ")-1),"/",REPT(" ",20)),20)),VALUE(MID(SUBSTITUTE(LEFT($F1008,FIND(" ",$F1008&amp;" ")-1),"/",REPT(" ",20)),21,20)))),0))</f>
        <v>0</v>
      </c>
      <c r="X1008" s="25" t="str">
        <f aca="false">IF(ISNUMBER($N1008),$N1008*Validation!$B$5,"")</f>
        <v/>
      </c>
      <c r="Y1008" s="26" t="str">
        <f aca="false">IF($A1008="","",SUBSTITUTE(SUBSTITUTE(SUBSTITUTE(SUBSTITUTE(SUBSTITUTE(SUBSTITUTE(SUBSTITUTE(UPPER(TRIM($A1008)),"Á","A"),"É","E"),"Í","I"),"Ó","O"),"Ú","U"),"Ñ","N"),"Ü","U"))</f>
        <v/>
      </c>
      <c r="Z1008" s="26" t="str">
        <f aca="false">IF($Y1008="","",LEFT($Y1008,1)&amp;" "&amp;TRIM(RIGHT(SUBSTITUTE($Y1008," ",REPT(" ",50)),50)))</f>
        <v/>
      </c>
      <c r="AA1008" s="27" t="str">
        <f aca="false">IF($AF1008="","",IF(COUNTIF(Validation!$U$19:$U$178,$AF1008)&gt;0,"OK","NO MATCH"))</f>
        <v/>
      </c>
      <c r="AB1008" s="27" t="str">
        <f aca="false">IF($W1008=0,"",IF(AND($W1008&gt;=Validation!$B$3,$W1008&lt;=Validation!$C$3),"Yes","No"))</f>
        <v/>
      </c>
      <c r="AC1008" s="26" t="str">
        <f aca="false">IF($A1008="","",$AF1008&amp;"|"&amp;TEXT($W1008,"yyyy-mm-dd")&amp;"|"&amp;$J1008&amp;"|"&amp;$N1008)</f>
        <v/>
      </c>
      <c r="AD1008" s="27" t="str">
        <f aca="false">IF($AC1008="","",IF(COUNTIF($AC$2:$AC$3000,$AC1008)&gt;1,"REVIEW","OK"))</f>
        <v/>
      </c>
      <c r="AE1008" s="27" t="str">
        <f aca="false">IF(OR($W1008=0,$O1008=""),"",IF(IFERROR(IF(ISNUMBER($O1008),INT($O1008),DATE(VALUE(MID(SUBSTITUTE(LEFT($O1008,FIND(" ",$O1008&amp;" ")-1),"/",REPT(" ",20)),41,20)),VALUE(LEFT(SUBSTITUTE(LEFT($O1008,FIND(" ",$O1008&amp;" ")-1),"/",REPT(" ",20)),20)),VALUE(MID(SUBSTITUTE(LEFT($O1008,FIND(" ",$O1008&amp;" ")-1),"/",REPT(" ",20)),21,20)))),0)&gt;$W1008,"Late","Same day"))</f>
        <v/>
      </c>
      <c r="AF1008" s="26" t="str">
        <f aca="false">IF($A1008="","",IFERROR(INDEX(Validation!$C$193:$C$217,MATCH($A1008,Validation!$A$193:$A$217,0)),IF(COUNTIF(Validation!$U$19:$U$178,$Z1008)&gt;0,$Z1008,IF(COUNTIF(Validation!$S$19:$S$178,$AI1008)=1,INDEX(Validation!$U$19:$U$178,MATCH($AI1008,Validation!$S$19:$S$178,0)),$Z1008))))</f>
        <v/>
      </c>
      <c r="AG1008" s="27" t="str">
        <f aca="false">IF(COUNTA($A1008:$U1008)=0,"",IF($A1008="","No name",IF($F1008="","No date",IF($W1008=0,"Date ilegible",IF(NOT(ISNUMBER($N1008)),"Hours no numéricas",IF($AA1008="NO MATCH","Person no identificada","OK"))))))</f>
        <v/>
      </c>
      <c r="AH1008" s="27" t="str">
        <f aca="false">IF($W1008=0,"No date",IF($W1008&lt;Validation!$B$3,"Before period",IF($W1008&gt;Validation!$C$3,"After period","In period")))</f>
        <v>No date</v>
      </c>
      <c r="AI1008" s="26" t="str">
        <f aca="false">IF($Y1008="","",TRIM(RIGHT(SUBSTITUTE($Y1008," ",REPT(" ",50)),50)))</f>
        <v/>
      </c>
      <c r="AJ1008" s="27" t="str">
        <f aca="false">IF($A1008="","",IF(NOT(ISERROR(MATCH($A1008,Validation!$A$193:$A$217,0))),"Manual mapping",IF(COUNTIF(Validation!$U$19:$U$178,$Z1008)&gt;0,"Direct",IF(COUNTIF(Validation!$S$19:$S$178,$AI1008)=1,"By surname","Unresolved"))))</f>
        <v/>
      </c>
      <c r="AK1008" s="28" t="str">
        <f aca="false">IF($L1008="","",IF(MATCH($L1008,$L$2:$L$3000,0)&lt;&gt;ROW()-1,"",COUNT($AK$1:$AK1007)+1))</f>
        <v/>
      </c>
      <c r="AL1008" s="28" t="str">
        <f aca="false">IF($G1008="","",IF(MATCH($G1008,$G$2:$G$3000,0)&lt;&gt;ROW()-1,"",COUNT($AL$1:$AL1007)+1))</f>
        <v/>
      </c>
      <c r="AM1008" s="28" t="str">
        <f aca="false">IF($H1008="","",IF(MATCH($H1008,$H$2:$H$3000,0)&lt;&gt;ROW()-1,"",COUNT($AM$1:$AM1007)+1))</f>
        <v/>
      </c>
      <c r="AN1008" s="28" t="str">
        <f aca="false">IF($I1008="","",IF(MATCH($I1008,$I$2:$I$3000,0)&lt;&gt;ROW()-1,"",COUNT($AN$1:$AN1007)+1))</f>
        <v/>
      </c>
      <c r="AO1008" s="28" t="str">
        <f aca="false">IF($Q1008="","",IF(MATCH($Q1008,$Q$2:$Q$3000,0)&lt;&gt;ROW()-1,"",COUNT($AO$1:$AO1007)+1))</f>
        <v/>
      </c>
    </row>
    <row r="1009" customFormat="false" ht="12.75" hidden="false" customHeight="true" outlineLevel="0" collapsed="false">
      <c r="W1009" s="24" t="n">
        <f aca="false">IF($F1009="",0,IFERROR(IF(ISNUMBER($F1009),INT($F1009),DATE(VALUE(MID(SUBSTITUTE(LEFT($F1009,FIND(" ",$F1009&amp;" ")-1),"/",REPT(" ",20)),41,20)),VALUE(LEFT(SUBSTITUTE(LEFT($F1009,FIND(" ",$F1009&amp;" ")-1),"/",REPT(" ",20)),20)),VALUE(MID(SUBSTITUTE(LEFT($F1009,FIND(" ",$F1009&amp;" ")-1),"/",REPT(" ",20)),21,20)))),0))</f>
        <v>0</v>
      </c>
      <c r="X1009" s="25" t="str">
        <f aca="false">IF(ISNUMBER($N1009),$N1009*Validation!$B$5,"")</f>
        <v/>
      </c>
      <c r="Y1009" s="26" t="str">
        <f aca="false">IF($A1009="","",SUBSTITUTE(SUBSTITUTE(SUBSTITUTE(SUBSTITUTE(SUBSTITUTE(SUBSTITUTE(SUBSTITUTE(UPPER(TRIM($A1009)),"Á","A"),"É","E"),"Í","I"),"Ó","O"),"Ú","U"),"Ñ","N"),"Ü","U"))</f>
        <v/>
      </c>
      <c r="Z1009" s="26" t="str">
        <f aca="false">IF($Y1009="","",LEFT($Y1009,1)&amp;" "&amp;TRIM(RIGHT(SUBSTITUTE($Y1009," ",REPT(" ",50)),50)))</f>
        <v/>
      </c>
      <c r="AA1009" s="27" t="str">
        <f aca="false">IF($AF1009="","",IF(COUNTIF(Validation!$U$19:$U$178,$AF1009)&gt;0,"OK","NO MATCH"))</f>
        <v/>
      </c>
      <c r="AB1009" s="27" t="str">
        <f aca="false">IF($W1009=0,"",IF(AND($W1009&gt;=Validation!$B$3,$W1009&lt;=Validation!$C$3),"Yes","No"))</f>
        <v/>
      </c>
      <c r="AC1009" s="26" t="str">
        <f aca="false">IF($A1009="","",$AF1009&amp;"|"&amp;TEXT($W1009,"yyyy-mm-dd")&amp;"|"&amp;$J1009&amp;"|"&amp;$N1009)</f>
        <v/>
      </c>
      <c r="AD1009" s="27" t="str">
        <f aca="false">IF($AC1009="","",IF(COUNTIF($AC$2:$AC$3000,$AC1009)&gt;1,"REVIEW","OK"))</f>
        <v/>
      </c>
      <c r="AE1009" s="27" t="str">
        <f aca="false">IF(OR($W1009=0,$O1009=""),"",IF(IFERROR(IF(ISNUMBER($O1009),INT($O1009),DATE(VALUE(MID(SUBSTITUTE(LEFT($O1009,FIND(" ",$O1009&amp;" ")-1),"/",REPT(" ",20)),41,20)),VALUE(LEFT(SUBSTITUTE(LEFT($O1009,FIND(" ",$O1009&amp;" ")-1),"/",REPT(" ",20)),20)),VALUE(MID(SUBSTITUTE(LEFT($O1009,FIND(" ",$O1009&amp;" ")-1),"/",REPT(" ",20)),21,20)))),0)&gt;$W1009,"Late","Same day"))</f>
        <v/>
      </c>
      <c r="AF1009" s="26" t="str">
        <f aca="false">IF($A1009="","",IFERROR(INDEX(Validation!$C$193:$C$217,MATCH($A1009,Validation!$A$193:$A$217,0)),IF(COUNTIF(Validation!$U$19:$U$178,$Z1009)&gt;0,$Z1009,IF(COUNTIF(Validation!$S$19:$S$178,$AI1009)=1,INDEX(Validation!$U$19:$U$178,MATCH($AI1009,Validation!$S$19:$S$178,0)),$Z1009))))</f>
        <v/>
      </c>
      <c r="AG1009" s="27" t="str">
        <f aca="false">IF(COUNTA($A1009:$U1009)=0,"",IF($A1009="","No name",IF($F1009="","No date",IF($W1009=0,"Date ilegible",IF(NOT(ISNUMBER($N1009)),"Hours no numéricas",IF($AA1009="NO MATCH","Person no identificada","OK"))))))</f>
        <v/>
      </c>
      <c r="AH1009" s="27" t="str">
        <f aca="false">IF($W1009=0,"No date",IF($W1009&lt;Validation!$B$3,"Before period",IF($W1009&gt;Validation!$C$3,"After period","In period")))</f>
        <v>No date</v>
      </c>
      <c r="AI1009" s="26" t="str">
        <f aca="false">IF($Y1009="","",TRIM(RIGHT(SUBSTITUTE($Y1009," ",REPT(" ",50)),50)))</f>
        <v/>
      </c>
      <c r="AJ1009" s="27" t="str">
        <f aca="false">IF($A1009="","",IF(NOT(ISERROR(MATCH($A1009,Validation!$A$193:$A$217,0))),"Manual mapping",IF(COUNTIF(Validation!$U$19:$U$178,$Z1009)&gt;0,"Direct",IF(COUNTIF(Validation!$S$19:$S$178,$AI1009)=1,"By surname","Unresolved"))))</f>
        <v/>
      </c>
      <c r="AK1009" s="28" t="str">
        <f aca="false">IF($L1009="","",IF(MATCH($L1009,$L$2:$L$3000,0)&lt;&gt;ROW()-1,"",COUNT($AK$1:$AK1008)+1))</f>
        <v/>
      </c>
      <c r="AL1009" s="28" t="str">
        <f aca="false">IF($G1009="","",IF(MATCH($G1009,$G$2:$G$3000,0)&lt;&gt;ROW()-1,"",COUNT($AL$1:$AL1008)+1))</f>
        <v/>
      </c>
      <c r="AM1009" s="28" t="str">
        <f aca="false">IF($H1009="","",IF(MATCH($H1009,$H$2:$H$3000,0)&lt;&gt;ROW()-1,"",COUNT($AM$1:$AM1008)+1))</f>
        <v/>
      </c>
      <c r="AN1009" s="28" t="str">
        <f aca="false">IF($I1009="","",IF(MATCH($I1009,$I$2:$I$3000,0)&lt;&gt;ROW()-1,"",COUNT($AN$1:$AN1008)+1))</f>
        <v/>
      </c>
      <c r="AO1009" s="28" t="str">
        <f aca="false">IF($Q1009="","",IF(MATCH($Q1009,$Q$2:$Q$3000,0)&lt;&gt;ROW()-1,"",COUNT($AO$1:$AO1008)+1))</f>
        <v/>
      </c>
    </row>
    <row r="1010" customFormat="false" ht="12.75" hidden="false" customHeight="true" outlineLevel="0" collapsed="false">
      <c r="W1010" s="24" t="n">
        <f aca="false">IF($F1010="",0,IFERROR(IF(ISNUMBER($F1010),INT($F1010),DATE(VALUE(MID(SUBSTITUTE(LEFT($F1010,FIND(" ",$F1010&amp;" ")-1),"/",REPT(" ",20)),41,20)),VALUE(LEFT(SUBSTITUTE(LEFT($F1010,FIND(" ",$F1010&amp;" ")-1),"/",REPT(" ",20)),20)),VALUE(MID(SUBSTITUTE(LEFT($F1010,FIND(" ",$F1010&amp;" ")-1),"/",REPT(" ",20)),21,20)))),0))</f>
        <v>0</v>
      </c>
      <c r="X1010" s="25" t="str">
        <f aca="false">IF(ISNUMBER($N1010),$N1010*Validation!$B$5,"")</f>
        <v/>
      </c>
      <c r="Y1010" s="26" t="str">
        <f aca="false">IF($A1010="","",SUBSTITUTE(SUBSTITUTE(SUBSTITUTE(SUBSTITUTE(SUBSTITUTE(SUBSTITUTE(SUBSTITUTE(UPPER(TRIM($A1010)),"Á","A"),"É","E"),"Í","I"),"Ó","O"),"Ú","U"),"Ñ","N"),"Ü","U"))</f>
        <v/>
      </c>
      <c r="Z1010" s="26" t="str">
        <f aca="false">IF($Y1010="","",LEFT($Y1010,1)&amp;" "&amp;TRIM(RIGHT(SUBSTITUTE($Y1010," ",REPT(" ",50)),50)))</f>
        <v/>
      </c>
      <c r="AA1010" s="27" t="str">
        <f aca="false">IF($AF1010="","",IF(COUNTIF(Validation!$U$19:$U$178,$AF1010)&gt;0,"OK","NO MATCH"))</f>
        <v/>
      </c>
      <c r="AB1010" s="27" t="str">
        <f aca="false">IF($W1010=0,"",IF(AND($W1010&gt;=Validation!$B$3,$W1010&lt;=Validation!$C$3),"Yes","No"))</f>
        <v/>
      </c>
      <c r="AC1010" s="26" t="str">
        <f aca="false">IF($A1010="","",$AF1010&amp;"|"&amp;TEXT($W1010,"yyyy-mm-dd")&amp;"|"&amp;$J1010&amp;"|"&amp;$N1010)</f>
        <v/>
      </c>
      <c r="AD1010" s="27" t="str">
        <f aca="false">IF($AC1010="","",IF(COUNTIF($AC$2:$AC$3000,$AC1010)&gt;1,"REVIEW","OK"))</f>
        <v/>
      </c>
      <c r="AE1010" s="27" t="str">
        <f aca="false">IF(OR($W1010=0,$O1010=""),"",IF(IFERROR(IF(ISNUMBER($O1010),INT($O1010),DATE(VALUE(MID(SUBSTITUTE(LEFT($O1010,FIND(" ",$O1010&amp;" ")-1),"/",REPT(" ",20)),41,20)),VALUE(LEFT(SUBSTITUTE(LEFT($O1010,FIND(" ",$O1010&amp;" ")-1),"/",REPT(" ",20)),20)),VALUE(MID(SUBSTITUTE(LEFT($O1010,FIND(" ",$O1010&amp;" ")-1),"/",REPT(" ",20)),21,20)))),0)&gt;$W1010,"Late","Same day"))</f>
        <v/>
      </c>
      <c r="AF1010" s="26" t="str">
        <f aca="false">IF($A1010="","",IFERROR(INDEX(Validation!$C$193:$C$217,MATCH($A1010,Validation!$A$193:$A$217,0)),IF(COUNTIF(Validation!$U$19:$U$178,$Z1010)&gt;0,$Z1010,IF(COUNTIF(Validation!$S$19:$S$178,$AI1010)=1,INDEX(Validation!$U$19:$U$178,MATCH($AI1010,Validation!$S$19:$S$178,0)),$Z1010))))</f>
        <v/>
      </c>
      <c r="AG1010" s="27" t="str">
        <f aca="false">IF(COUNTA($A1010:$U1010)=0,"",IF($A1010="","No name",IF($F1010="","No date",IF($W1010=0,"Date ilegible",IF(NOT(ISNUMBER($N1010)),"Hours no numéricas",IF($AA1010="NO MATCH","Person no identificada","OK"))))))</f>
        <v/>
      </c>
      <c r="AH1010" s="27" t="str">
        <f aca="false">IF($W1010=0,"No date",IF($W1010&lt;Validation!$B$3,"Before period",IF($W1010&gt;Validation!$C$3,"After period","In period")))</f>
        <v>No date</v>
      </c>
      <c r="AI1010" s="26" t="str">
        <f aca="false">IF($Y1010="","",TRIM(RIGHT(SUBSTITUTE($Y1010," ",REPT(" ",50)),50)))</f>
        <v/>
      </c>
      <c r="AJ1010" s="27" t="str">
        <f aca="false">IF($A1010="","",IF(NOT(ISERROR(MATCH($A1010,Validation!$A$193:$A$217,0))),"Manual mapping",IF(COUNTIF(Validation!$U$19:$U$178,$Z1010)&gt;0,"Direct",IF(COUNTIF(Validation!$S$19:$S$178,$AI1010)=1,"By surname","Unresolved"))))</f>
        <v/>
      </c>
      <c r="AK1010" s="28" t="str">
        <f aca="false">IF($L1010="","",IF(MATCH($L1010,$L$2:$L$3000,0)&lt;&gt;ROW()-1,"",COUNT($AK$1:$AK1009)+1))</f>
        <v/>
      </c>
      <c r="AL1010" s="28" t="str">
        <f aca="false">IF($G1010="","",IF(MATCH($G1010,$G$2:$G$3000,0)&lt;&gt;ROW()-1,"",COUNT($AL$1:$AL1009)+1))</f>
        <v/>
      </c>
      <c r="AM1010" s="28" t="str">
        <f aca="false">IF($H1010="","",IF(MATCH($H1010,$H$2:$H$3000,0)&lt;&gt;ROW()-1,"",COUNT($AM$1:$AM1009)+1))</f>
        <v/>
      </c>
      <c r="AN1010" s="28" t="str">
        <f aca="false">IF($I1010="","",IF(MATCH($I1010,$I$2:$I$3000,0)&lt;&gt;ROW()-1,"",COUNT($AN$1:$AN1009)+1))</f>
        <v/>
      </c>
      <c r="AO1010" s="28" t="str">
        <f aca="false">IF($Q1010="","",IF(MATCH($Q1010,$Q$2:$Q$3000,0)&lt;&gt;ROW()-1,"",COUNT($AO$1:$AO1009)+1))</f>
        <v/>
      </c>
    </row>
    <row r="1011" customFormat="false" ht="12.75" hidden="false" customHeight="true" outlineLevel="0" collapsed="false">
      <c r="W1011" s="24" t="n">
        <f aca="false">IF($F1011="",0,IFERROR(IF(ISNUMBER($F1011),INT($F1011),DATE(VALUE(MID(SUBSTITUTE(LEFT($F1011,FIND(" ",$F1011&amp;" ")-1),"/",REPT(" ",20)),41,20)),VALUE(LEFT(SUBSTITUTE(LEFT($F1011,FIND(" ",$F1011&amp;" ")-1),"/",REPT(" ",20)),20)),VALUE(MID(SUBSTITUTE(LEFT($F1011,FIND(" ",$F1011&amp;" ")-1),"/",REPT(" ",20)),21,20)))),0))</f>
        <v>0</v>
      </c>
      <c r="X1011" s="25" t="str">
        <f aca="false">IF(ISNUMBER($N1011),$N1011*Validation!$B$5,"")</f>
        <v/>
      </c>
      <c r="Y1011" s="26" t="str">
        <f aca="false">IF($A1011="","",SUBSTITUTE(SUBSTITUTE(SUBSTITUTE(SUBSTITUTE(SUBSTITUTE(SUBSTITUTE(SUBSTITUTE(UPPER(TRIM($A1011)),"Á","A"),"É","E"),"Í","I"),"Ó","O"),"Ú","U"),"Ñ","N"),"Ü","U"))</f>
        <v/>
      </c>
      <c r="Z1011" s="26" t="str">
        <f aca="false">IF($Y1011="","",LEFT($Y1011,1)&amp;" "&amp;TRIM(RIGHT(SUBSTITUTE($Y1011," ",REPT(" ",50)),50)))</f>
        <v/>
      </c>
      <c r="AA1011" s="27" t="str">
        <f aca="false">IF($AF1011="","",IF(COUNTIF(Validation!$U$19:$U$178,$AF1011)&gt;0,"OK","NO MATCH"))</f>
        <v/>
      </c>
      <c r="AB1011" s="27" t="str">
        <f aca="false">IF($W1011=0,"",IF(AND($W1011&gt;=Validation!$B$3,$W1011&lt;=Validation!$C$3),"Yes","No"))</f>
        <v/>
      </c>
      <c r="AC1011" s="26" t="str">
        <f aca="false">IF($A1011="","",$AF1011&amp;"|"&amp;TEXT($W1011,"yyyy-mm-dd")&amp;"|"&amp;$J1011&amp;"|"&amp;$N1011)</f>
        <v/>
      </c>
      <c r="AD1011" s="27" t="str">
        <f aca="false">IF($AC1011="","",IF(COUNTIF($AC$2:$AC$3000,$AC1011)&gt;1,"REVIEW","OK"))</f>
        <v/>
      </c>
      <c r="AE1011" s="27" t="str">
        <f aca="false">IF(OR($W1011=0,$O1011=""),"",IF(IFERROR(IF(ISNUMBER($O1011),INT($O1011),DATE(VALUE(MID(SUBSTITUTE(LEFT($O1011,FIND(" ",$O1011&amp;" ")-1),"/",REPT(" ",20)),41,20)),VALUE(LEFT(SUBSTITUTE(LEFT($O1011,FIND(" ",$O1011&amp;" ")-1),"/",REPT(" ",20)),20)),VALUE(MID(SUBSTITUTE(LEFT($O1011,FIND(" ",$O1011&amp;" ")-1),"/",REPT(" ",20)),21,20)))),0)&gt;$W1011,"Late","Same day"))</f>
        <v/>
      </c>
      <c r="AF1011" s="26" t="str">
        <f aca="false">IF($A1011="","",IFERROR(INDEX(Validation!$C$193:$C$217,MATCH($A1011,Validation!$A$193:$A$217,0)),IF(COUNTIF(Validation!$U$19:$U$178,$Z1011)&gt;0,$Z1011,IF(COUNTIF(Validation!$S$19:$S$178,$AI1011)=1,INDEX(Validation!$U$19:$U$178,MATCH($AI1011,Validation!$S$19:$S$178,0)),$Z1011))))</f>
        <v/>
      </c>
      <c r="AG1011" s="27" t="str">
        <f aca="false">IF(COUNTA($A1011:$U1011)=0,"",IF($A1011="","No name",IF($F1011="","No date",IF($W1011=0,"Date ilegible",IF(NOT(ISNUMBER($N1011)),"Hours no numéricas",IF($AA1011="NO MATCH","Person no identificada","OK"))))))</f>
        <v/>
      </c>
      <c r="AH1011" s="27" t="str">
        <f aca="false">IF($W1011=0,"No date",IF($W1011&lt;Validation!$B$3,"Before period",IF($W1011&gt;Validation!$C$3,"After period","In period")))</f>
        <v>No date</v>
      </c>
      <c r="AI1011" s="26" t="str">
        <f aca="false">IF($Y1011="","",TRIM(RIGHT(SUBSTITUTE($Y1011," ",REPT(" ",50)),50)))</f>
        <v/>
      </c>
      <c r="AJ1011" s="27" t="str">
        <f aca="false">IF($A1011="","",IF(NOT(ISERROR(MATCH($A1011,Validation!$A$193:$A$217,0))),"Manual mapping",IF(COUNTIF(Validation!$U$19:$U$178,$Z1011)&gt;0,"Direct",IF(COUNTIF(Validation!$S$19:$S$178,$AI1011)=1,"By surname","Unresolved"))))</f>
        <v/>
      </c>
      <c r="AK1011" s="28" t="str">
        <f aca="false">IF($L1011="","",IF(MATCH($L1011,$L$2:$L$3000,0)&lt;&gt;ROW()-1,"",COUNT($AK$1:$AK1010)+1))</f>
        <v/>
      </c>
      <c r="AL1011" s="28" t="str">
        <f aca="false">IF($G1011="","",IF(MATCH($G1011,$G$2:$G$3000,0)&lt;&gt;ROW()-1,"",COUNT($AL$1:$AL1010)+1))</f>
        <v/>
      </c>
      <c r="AM1011" s="28" t="str">
        <f aca="false">IF($H1011="","",IF(MATCH($H1011,$H$2:$H$3000,0)&lt;&gt;ROW()-1,"",COUNT($AM$1:$AM1010)+1))</f>
        <v/>
      </c>
      <c r="AN1011" s="28" t="str">
        <f aca="false">IF($I1011="","",IF(MATCH($I1011,$I$2:$I$3000,0)&lt;&gt;ROW()-1,"",COUNT($AN$1:$AN1010)+1))</f>
        <v/>
      </c>
      <c r="AO1011" s="28" t="str">
        <f aca="false">IF($Q1011="","",IF(MATCH($Q1011,$Q$2:$Q$3000,0)&lt;&gt;ROW()-1,"",COUNT($AO$1:$AO1010)+1))</f>
        <v/>
      </c>
    </row>
    <row r="1012" customFormat="false" ht="12.75" hidden="false" customHeight="true" outlineLevel="0" collapsed="false">
      <c r="W1012" s="24" t="n">
        <f aca="false">IF($F1012="",0,IFERROR(IF(ISNUMBER($F1012),INT($F1012),DATE(VALUE(MID(SUBSTITUTE(LEFT($F1012,FIND(" ",$F1012&amp;" ")-1),"/",REPT(" ",20)),41,20)),VALUE(LEFT(SUBSTITUTE(LEFT($F1012,FIND(" ",$F1012&amp;" ")-1),"/",REPT(" ",20)),20)),VALUE(MID(SUBSTITUTE(LEFT($F1012,FIND(" ",$F1012&amp;" ")-1),"/",REPT(" ",20)),21,20)))),0))</f>
        <v>0</v>
      </c>
      <c r="X1012" s="25" t="str">
        <f aca="false">IF(ISNUMBER($N1012),$N1012*Validation!$B$5,"")</f>
        <v/>
      </c>
      <c r="Y1012" s="26" t="str">
        <f aca="false">IF($A1012="","",SUBSTITUTE(SUBSTITUTE(SUBSTITUTE(SUBSTITUTE(SUBSTITUTE(SUBSTITUTE(SUBSTITUTE(UPPER(TRIM($A1012)),"Á","A"),"É","E"),"Í","I"),"Ó","O"),"Ú","U"),"Ñ","N"),"Ü","U"))</f>
        <v/>
      </c>
      <c r="Z1012" s="26" t="str">
        <f aca="false">IF($Y1012="","",LEFT($Y1012,1)&amp;" "&amp;TRIM(RIGHT(SUBSTITUTE($Y1012," ",REPT(" ",50)),50)))</f>
        <v/>
      </c>
      <c r="AA1012" s="27" t="str">
        <f aca="false">IF($AF1012="","",IF(COUNTIF(Validation!$U$19:$U$178,$AF1012)&gt;0,"OK","NO MATCH"))</f>
        <v/>
      </c>
      <c r="AB1012" s="27" t="str">
        <f aca="false">IF($W1012=0,"",IF(AND($W1012&gt;=Validation!$B$3,$W1012&lt;=Validation!$C$3),"Yes","No"))</f>
        <v/>
      </c>
      <c r="AC1012" s="26" t="str">
        <f aca="false">IF($A1012="","",$AF1012&amp;"|"&amp;TEXT($W1012,"yyyy-mm-dd")&amp;"|"&amp;$J1012&amp;"|"&amp;$N1012)</f>
        <v/>
      </c>
      <c r="AD1012" s="27" t="str">
        <f aca="false">IF($AC1012="","",IF(COUNTIF($AC$2:$AC$3000,$AC1012)&gt;1,"REVIEW","OK"))</f>
        <v/>
      </c>
      <c r="AE1012" s="27" t="str">
        <f aca="false">IF(OR($W1012=0,$O1012=""),"",IF(IFERROR(IF(ISNUMBER($O1012),INT($O1012),DATE(VALUE(MID(SUBSTITUTE(LEFT($O1012,FIND(" ",$O1012&amp;" ")-1),"/",REPT(" ",20)),41,20)),VALUE(LEFT(SUBSTITUTE(LEFT($O1012,FIND(" ",$O1012&amp;" ")-1),"/",REPT(" ",20)),20)),VALUE(MID(SUBSTITUTE(LEFT($O1012,FIND(" ",$O1012&amp;" ")-1),"/",REPT(" ",20)),21,20)))),0)&gt;$W1012,"Late","Same day"))</f>
        <v/>
      </c>
      <c r="AF1012" s="26" t="str">
        <f aca="false">IF($A1012="","",IFERROR(INDEX(Validation!$C$193:$C$217,MATCH($A1012,Validation!$A$193:$A$217,0)),IF(COUNTIF(Validation!$U$19:$U$178,$Z1012)&gt;0,$Z1012,IF(COUNTIF(Validation!$S$19:$S$178,$AI1012)=1,INDEX(Validation!$U$19:$U$178,MATCH($AI1012,Validation!$S$19:$S$178,0)),$Z1012))))</f>
        <v/>
      </c>
      <c r="AG1012" s="27" t="str">
        <f aca="false">IF(COUNTA($A1012:$U1012)=0,"",IF($A1012="","No name",IF($F1012="","No date",IF($W1012=0,"Date ilegible",IF(NOT(ISNUMBER($N1012)),"Hours no numéricas",IF($AA1012="NO MATCH","Person no identificada","OK"))))))</f>
        <v/>
      </c>
      <c r="AH1012" s="27" t="str">
        <f aca="false">IF($W1012=0,"No date",IF($W1012&lt;Validation!$B$3,"Before period",IF($W1012&gt;Validation!$C$3,"After period","In period")))</f>
        <v>No date</v>
      </c>
      <c r="AI1012" s="26" t="str">
        <f aca="false">IF($Y1012="","",TRIM(RIGHT(SUBSTITUTE($Y1012," ",REPT(" ",50)),50)))</f>
        <v/>
      </c>
      <c r="AJ1012" s="27" t="str">
        <f aca="false">IF($A1012="","",IF(NOT(ISERROR(MATCH($A1012,Validation!$A$193:$A$217,0))),"Manual mapping",IF(COUNTIF(Validation!$U$19:$U$178,$Z1012)&gt;0,"Direct",IF(COUNTIF(Validation!$S$19:$S$178,$AI1012)=1,"By surname","Unresolved"))))</f>
        <v/>
      </c>
      <c r="AK1012" s="28" t="str">
        <f aca="false">IF($L1012="","",IF(MATCH($L1012,$L$2:$L$3000,0)&lt;&gt;ROW()-1,"",COUNT($AK$1:$AK1011)+1))</f>
        <v/>
      </c>
      <c r="AL1012" s="28" t="str">
        <f aca="false">IF($G1012="","",IF(MATCH($G1012,$G$2:$G$3000,0)&lt;&gt;ROW()-1,"",COUNT($AL$1:$AL1011)+1))</f>
        <v/>
      </c>
      <c r="AM1012" s="28" t="str">
        <f aca="false">IF($H1012="","",IF(MATCH($H1012,$H$2:$H$3000,0)&lt;&gt;ROW()-1,"",COUNT($AM$1:$AM1011)+1))</f>
        <v/>
      </c>
      <c r="AN1012" s="28" t="str">
        <f aca="false">IF($I1012="","",IF(MATCH($I1012,$I$2:$I$3000,0)&lt;&gt;ROW()-1,"",COUNT($AN$1:$AN1011)+1))</f>
        <v/>
      </c>
      <c r="AO1012" s="28" t="str">
        <f aca="false">IF($Q1012="","",IF(MATCH($Q1012,$Q$2:$Q$3000,0)&lt;&gt;ROW()-1,"",COUNT($AO$1:$AO1011)+1))</f>
        <v/>
      </c>
    </row>
    <row r="1013" customFormat="false" ht="12.75" hidden="false" customHeight="true" outlineLevel="0" collapsed="false">
      <c r="W1013" s="24" t="n">
        <f aca="false">IF($F1013="",0,IFERROR(IF(ISNUMBER($F1013),INT($F1013),DATE(VALUE(MID(SUBSTITUTE(LEFT($F1013,FIND(" ",$F1013&amp;" ")-1),"/",REPT(" ",20)),41,20)),VALUE(LEFT(SUBSTITUTE(LEFT($F1013,FIND(" ",$F1013&amp;" ")-1),"/",REPT(" ",20)),20)),VALUE(MID(SUBSTITUTE(LEFT($F1013,FIND(" ",$F1013&amp;" ")-1),"/",REPT(" ",20)),21,20)))),0))</f>
        <v>0</v>
      </c>
      <c r="X1013" s="25" t="str">
        <f aca="false">IF(ISNUMBER($N1013),$N1013*Validation!$B$5,"")</f>
        <v/>
      </c>
      <c r="Y1013" s="26" t="str">
        <f aca="false">IF($A1013="","",SUBSTITUTE(SUBSTITUTE(SUBSTITUTE(SUBSTITUTE(SUBSTITUTE(SUBSTITUTE(SUBSTITUTE(UPPER(TRIM($A1013)),"Á","A"),"É","E"),"Í","I"),"Ó","O"),"Ú","U"),"Ñ","N"),"Ü","U"))</f>
        <v/>
      </c>
      <c r="Z1013" s="26" t="str">
        <f aca="false">IF($Y1013="","",LEFT($Y1013,1)&amp;" "&amp;TRIM(RIGHT(SUBSTITUTE($Y1013," ",REPT(" ",50)),50)))</f>
        <v/>
      </c>
      <c r="AA1013" s="27" t="str">
        <f aca="false">IF($AF1013="","",IF(COUNTIF(Validation!$U$19:$U$178,$AF1013)&gt;0,"OK","NO MATCH"))</f>
        <v/>
      </c>
      <c r="AB1013" s="27" t="str">
        <f aca="false">IF($W1013=0,"",IF(AND($W1013&gt;=Validation!$B$3,$W1013&lt;=Validation!$C$3),"Yes","No"))</f>
        <v/>
      </c>
      <c r="AC1013" s="26" t="str">
        <f aca="false">IF($A1013="","",$AF1013&amp;"|"&amp;TEXT($W1013,"yyyy-mm-dd")&amp;"|"&amp;$J1013&amp;"|"&amp;$N1013)</f>
        <v/>
      </c>
      <c r="AD1013" s="27" t="str">
        <f aca="false">IF($AC1013="","",IF(COUNTIF($AC$2:$AC$3000,$AC1013)&gt;1,"REVIEW","OK"))</f>
        <v/>
      </c>
      <c r="AE1013" s="27" t="str">
        <f aca="false">IF(OR($W1013=0,$O1013=""),"",IF(IFERROR(IF(ISNUMBER($O1013),INT($O1013),DATE(VALUE(MID(SUBSTITUTE(LEFT($O1013,FIND(" ",$O1013&amp;" ")-1),"/",REPT(" ",20)),41,20)),VALUE(LEFT(SUBSTITUTE(LEFT($O1013,FIND(" ",$O1013&amp;" ")-1),"/",REPT(" ",20)),20)),VALUE(MID(SUBSTITUTE(LEFT($O1013,FIND(" ",$O1013&amp;" ")-1),"/",REPT(" ",20)),21,20)))),0)&gt;$W1013,"Late","Same day"))</f>
        <v/>
      </c>
      <c r="AF1013" s="26" t="str">
        <f aca="false">IF($A1013="","",IFERROR(INDEX(Validation!$C$193:$C$217,MATCH($A1013,Validation!$A$193:$A$217,0)),IF(COUNTIF(Validation!$U$19:$U$178,$Z1013)&gt;0,$Z1013,IF(COUNTIF(Validation!$S$19:$S$178,$AI1013)=1,INDEX(Validation!$U$19:$U$178,MATCH($AI1013,Validation!$S$19:$S$178,0)),$Z1013))))</f>
        <v/>
      </c>
      <c r="AG1013" s="27" t="str">
        <f aca="false">IF(COUNTA($A1013:$U1013)=0,"",IF($A1013="","No name",IF($F1013="","No date",IF($W1013=0,"Date ilegible",IF(NOT(ISNUMBER($N1013)),"Hours no numéricas",IF($AA1013="NO MATCH","Person no identificada","OK"))))))</f>
        <v/>
      </c>
      <c r="AH1013" s="27" t="str">
        <f aca="false">IF($W1013=0,"No date",IF($W1013&lt;Validation!$B$3,"Before period",IF($W1013&gt;Validation!$C$3,"After period","In period")))</f>
        <v>No date</v>
      </c>
      <c r="AI1013" s="26" t="str">
        <f aca="false">IF($Y1013="","",TRIM(RIGHT(SUBSTITUTE($Y1013," ",REPT(" ",50)),50)))</f>
        <v/>
      </c>
      <c r="AJ1013" s="27" t="str">
        <f aca="false">IF($A1013="","",IF(NOT(ISERROR(MATCH($A1013,Validation!$A$193:$A$217,0))),"Manual mapping",IF(COUNTIF(Validation!$U$19:$U$178,$Z1013)&gt;0,"Direct",IF(COUNTIF(Validation!$S$19:$S$178,$AI1013)=1,"By surname","Unresolved"))))</f>
        <v/>
      </c>
      <c r="AK1013" s="28" t="str">
        <f aca="false">IF($L1013="","",IF(MATCH($L1013,$L$2:$L$3000,0)&lt;&gt;ROW()-1,"",COUNT($AK$1:$AK1012)+1))</f>
        <v/>
      </c>
      <c r="AL1013" s="28" t="str">
        <f aca="false">IF($G1013="","",IF(MATCH($G1013,$G$2:$G$3000,0)&lt;&gt;ROW()-1,"",COUNT($AL$1:$AL1012)+1))</f>
        <v/>
      </c>
      <c r="AM1013" s="28" t="str">
        <f aca="false">IF($H1013="","",IF(MATCH($H1013,$H$2:$H$3000,0)&lt;&gt;ROW()-1,"",COUNT($AM$1:$AM1012)+1))</f>
        <v/>
      </c>
      <c r="AN1013" s="28" t="str">
        <f aca="false">IF($I1013="","",IF(MATCH($I1013,$I$2:$I$3000,0)&lt;&gt;ROW()-1,"",COUNT($AN$1:$AN1012)+1))</f>
        <v/>
      </c>
      <c r="AO1013" s="28" t="str">
        <f aca="false">IF($Q1013="","",IF(MATCH($Q1013,$Q$2:$Q$3000,0)&lt;&gt;ROW()-1,"",COUNT($AO$1:$AO1012)+1))</f>
        <v/>
      </c>
    </row>
    <row r="1014" customFormat="false" ht="12.75" hidden="false" customHeight="true" outlineLevel="0" collapsed="false">
      <c r="W1014" s="24" t="n">
        <f aca="false">IF($F1014="",0,IFERROR(IF(ISNUMBER($F1014),INT($F1014),DATE(VALUE(MID(SUBSTITUTE(LEFT($F1014,FIND(" ",$F1014&amp;" ")-1),"/",REPT(" ",20)),41,20)),VALUE(LEFT(SUBSTITUTE(LEFT($F1014,FIND(" ",$F1014&amp;" ")-1),"/",REPT(" ",20)),20)),VALUE(MID(SUBSTITUTE(LEFT($F1014,FIND(" ",$F1014&amp;" ")-1),"/",REPT(" ",20)),21,20)))),0))</f>
        <v>0</v>
      </c>
      <c r="X1014" s="25" t="str">
        <f aca="false">IF(ISNUMBER($N1014),$N1014*Validation!$B$5,"")</f>
        <v/>
      </c>
      <c r="Y1014" s="26" t="str">
        <f aca="false">IF($A1014="","",SUBSTITUTE(SUBSTITUTE(SUBSTITUTE(SUBSTITUTE(SUBSTITUTE(SUBSTITUTE(SUBSTITUTE(UPPER(TRIM($A1014)),"Á","A"),"É","E"),"Í","I"),"Ó","O"),"Ú","U"),"Ñ","N"),"Ü","U"))</f>
        <v/>
      </c>
      <c r="Z1014" s="26" t="str">
        <f aca="false">IF($Y1014="","",LEFT($Y1014,1)&amp;" "&amp;TRIM(RIGHT(SUBSTITUTE($Y1014," ",REPT(" ",50)),50)))</f>
        <v/>
      </c>
      <c r="AA1014" s="27" t="str">
        <f aca="false">IF($AF1014="","",IF(COUNTIF(Validation!$U$19:$U$178,$AF1014)&gt;0,"OK","NO MATCH"))</f>
        <v/>
      </c>
      <c r="AB1014" s="27" t="str">
        <f aca="false">IF($W1014=0,"",IF(AND($W1014&gt;=Validation!$B$3,$W1014&lt;=Validation!$C$3),"Yes","No"))</f>
        <v/>
      </c>
      <c r="AC1014" s="26" t="str">
        <f aca="false">IF($A1014="","",$AF1014&amp;"|"&amp;TEXT($W1014,"yyyy-mm-dd")&amp;"|"&amp;$J1014&amp;"|"&amp;$N1014)</f>
        <v/>
      </c>
      <c r="AD1014" s="27" t="str">
        <f aca="false">IF($AC1014="","",IF(COUNTIF($AC$2:$AC$3000,$AC1014)&gt;1,"REVIEW","OK"))</f>
        <v/>
      </c>
      <c r="AE1014" s="27" t="str">
        <f aca="false">IF(OR($W1014=0,$O1014=""),"",IF(IFERROR(IF(ISNUMBER($O1014),INT($O1014),DATE(VALUE(MID(SUBSTITUTE(LEFT($O1014,FIND(" ",$O1014&amp;" ")-1),"/",REPT(" ",20)),41,20)),VALUE(LEFT(SUBSTITUTE(LEFT($O1014,FIND(" ",$O1014&amp;" ")-1),"/",REPT(" ",20)),20)),VALUE(MID(SUBSTITUTE(LEFT($O1014,FIND(" ",$O1014&amp;" ")-1),"/",REPT(" ",20)),21,20)))),0)&gt;$W1014,"Late","Same day"))</f>
        <v/>
      </c>
      <c r="AF1014" s="26" t="str">
        <f aca="false">IF($A1014="","",IFERROR(INDEX(Validation!$C$193:$C$217,MATCH($A1014,Validation!$A$193:$A$217,0)),IF(COUNTIF(Validation!$U$19:$U$178,$Z1014)&gt;0,$Z1014,IF(COUNTIF(Validation!$S$19:$S$178,$AI1014)=1,INDEX(Validation!$U$19:$U$178,MATCH($AI1014,Validation!$S$19:$S$178,0)),$Z1014))))</f>
        <v/>
      </c>
      <c r="AG1014" s="27" t="str">
        <f aca="false">IF(COUNTA($A1014:$U1014)=0,"",IF($A1014="","No name",IF($F1014="","No date",IF($W1014=0,"Date ilegible",IF(NOT(ISNUMBER($N1014)),"Hours no numéricas",IF($AA1014="NO MATCH","Person no identificada","OK"))))))</f>
        <v/>
      </c>
      <c r="AH1014" s="27" t="str">
        <f aca="false">IF($W1014=0,"No date",IF($W1014&lt;Validation!$B$3,"Before period",IF($W1014&gt;Validation!$C$3,"After period","In period")))</f>
        <v>No date</v>
      </c>
      <c r="AI1014" s="26" t="str">
        <f aca="false">IF($Y1014="","",TRIM(RIGHT(SUBSTITUTE($Y1014," ",REPT(" ",50)),50)))</f>
        <v/>
      </c>
      <c r="AJ1014" s="27" t="str">
        <f aca="false">IF($A1014="","",IF(NOT(ISERROR(MATCH($A1014,Validation!$A$193:$A$217,0))),"Manual mapping",IF(COUNTIF(Validation!$U$19:$U$178,$Z1014)&gt;0,"Direct",IF(COUNTIF(Validation!$S$19:$S$178,$AI1014)=1,"By surname","Unresolved"))))</f>
        <v/>
      </c>
      <c r="AK1014" s="28" t="str">
        <f aca="false">IF($L1014="","",IF(MATCH($L1014,$L$2:$L$3000,0)&lt;&gt;ROW()-1,"",COUNT($AK$1:$AK1013)+1))</f>
        <v/>
      </c>
      <c r="AL1014" s="28" t="str">
        <f aca="false">IF($G1014="","",IF(MATCH($G1014,$G$2:$G$3000,0)&lt;&gt;ROW()-1,"",COUNT($AL$1:$AL1013)+1))</f>
        <v/>
      </c>
      <c r="AM1014" s="28" t="str">
        <f aca="false">IF($H1014="","",IF(MATCH($H1014,$H$2:$H$3000,0)&lt;&gt;ROW()-1,"",COUNT($AM$1:$AM1013)+1))</f>
        <v/>
      </c>
      <c r="AN1014" s="28" t="str">
        <f aca="false">IF($I1014="","",IF(MATCH($I1014,$I$2:$I$3000,0)&lt;&gt;ROW()-1,"",COUNT($AN$1:$AN1013)+1))</f>
        <v/>
      </c>
      <c r="AO1014" s="28" t="str">
        <f aca="false">IF($Q1014="","",IF(MATCH($Q1014,$Q$2:$Q$3000,0)&lt;&gt;ROW()-1,"",COUNT($AO$1:$AO1013)+1))</f>
        <v/>
      </c>
    </row>
    <row r="1015" customFormat="false" ht="12.75" hidden="false" customHeight="true" outlineLevel="0" collapsed="false">
      <c r="W1015" s="24" t="n">
        <f aca="false">IF($F1015="",0,IFERROR(IF(ISNUMBER($F1015),INT($F1015),DATE(VALUE(MID(SUBSTITUTE(LEFT($F1015,FIND(" ",$F1015&amp;" ")-1),"/",REPT(" ",20)),41,20)),VALUE(LEFT(SUBSTITUTE(LEFT($F1015,FIND(" ",$F1015&amp;" ")-1),"/",REPT(" ",20)),20)),VALUE(MID(SUBSTITUTE(LEFT($F1015,FIND(" ",$F1015&amp;" ")-1),"/",REPT(" ",20)),21,20)))),0))</f>
        <v>0</v>
      </c>
      <c r="X1015" s="25" t="str">
        <f aca="false">IF(ISNUMBER($N1015),$N1015*Validation!$B$5,"")</f>
        <v/>
      </c>
      <c r="Y1015" s="26" t="str">
        <f aca="false">IF($A1015="","",SUBSTITUTE(SUBSTITUTE(SUBSTITUTE(SUBSTITUTE(SUBSTITUTE(SUBSTITUTE(SUBSTITUTE(UPPER(TRIM($A1015)),"Á","A"),"É","E"),"Í","I"),"Ó","O"),"Ú","U"),"Ñ","N"),"Ü","U"))</f>
        <v/>
      </c>
      <c r="Z1015" s="26" t="str">
        <f aca="false">IF($Y1015="","",LEFT($Y1015,1)&amp;" "&amp;TRIM(RIGHT(SUBSTITUTE($Y1015," ",REPT(" ",50)),50)))</f>
        <v/>
      </c>
      <c r="AA1015" s="27" t="str">
        <f aca="false">IF($AF1015="","",IF(COUNTIF(Validation!$U$19:$U$178,$AF1015)&gt;0,"OK","NO MATCH"))</f>
        <v/>
      </c>
      <c r="AB1015" s="27" t="str">
        <f aca="false">IF($W1015=0,"",IF(AND($W1015&gt;=Validation!$B$3,$W1015&lt;=Validation!$C$3),"Yes","No"))</f>
        <v/>
      </c>
      <c r="AC1015" s="26" t="str">
        <f aca="false">IF($A1015="","",$AF1015&amp;"|"&amp;TEXT($W1015,"yyyy-mm-dd")&amp;"|"&amp;$J1015&amp;"|"&amp;$N1015)</f>
        <v/>
      </c>
      <c r="AD1015" s="27" t="str">
        <f aca="false">IF($AC1015="","",IF(COUNTIF($AC$2:$AC$3000,$AC1015)&gt;1,"REVIEW","OK"))</f>
        <v/>
      </c>
      <c r="AE1015" s="27" t="str">
        <f aca="false">IF(OR($W1015=0,$O1015=""),"",IF(IFERROR(IF(ISNUMBER($O1015),INT($O1015),DATE(VALUE(MID(SUBSTITUTE(LEFT($O1015,FIND(" ",$O1015&amp;" ")-1),"/",REPT(" ",20)),41,20)),VALUE(LEFT(SUBSTITUTE(LEFT($O1015,FIND(" ",$O1015&amp;" ")-1),"/",REPT(" ",20)),20)),VALUE(MID(SUBSTITUTE(LEFT($O1015,FIND(" ",$O1015&amp;" ")-1),"/",REPT(" ",20)),21,20)))),0)&gt;$W1015,"Late","Same day"))</f>
        <v/>
      </c>
      <c r="AF1015" s="26" t="str">
        <f aca="false">IF($A1015="","",IFERROR(INDEX(Validation!$C$193:$C$217,MATCH($A1015,Validation!$A$193:$A$217,0)),IF(COUNTIF(Validation!$U$19:$U$178,$Z1015)&gt;0,$Z1015,IF(COUNTIF(Validation!$S$19:$S$178,$AI1015)=1,INDEX(Validation!$U$19:$U$178,MATCH($AI1015,Validation!$S$19:$S$178,0)),$Z1015))))</f>
        <v/>
      </c>
      <c r="AG1015" s="27" t="str">
        <f aca="false">IF(COUNTA($A1015:$U1015)=0,"",IF($A1015="","No name",IF($F1015="","No date",IF($W1015=0,"Date ilegible",IF(NOT(ISNUMBER($N1015)),"Hours no numéricas",IF($AA1015="NO MATCH","Person no identificada","OK"))))))</f>
        <v/>
      </c>
      <c r="AH1015" s="27" t="str">
        <f aca="false">IF($W1015=0,"No date",IF($W1015&lt;Validation!$B$3,"Before period",IF($W1015&gt;Validation!$C$3,"After period","In period")))</f>
        <v>No date</v>
      </c>
      <c r="AI1015" s="26" t="str">
        <f aca="false">IF($Y1015="","",TRIM(RIGHT(SUBSTITUTE($Y1015," ",REPT(" ",50)),50)))</f>
        <v/>
      </c>
      <c r="AJ1015" s="27" t="str">
        <f aca="false">IF($A1015="","",IF(NOT(ISERROR(MATCH($A1015,Validation!$A$193:$A$217,0))),"Manual mapping",IF(COUNTIF(Validation!$U$19:$U$178,$Z1015)&gt;0,"Direct",IF(COUNTIF(Validation!$S$19:$S$178,$AI1015)=1,"By surname","Unresolved"))))</f>
        <v/>
      </c>
      <c r="AK1015" s="28" t="str">
        <f aca="false">IF($L1015="","",IF(MATCH($L1015,$L$2:$L$3000,0)&lt;&gt;ROW()-1,"",COUNT($AK$1:$AK1014)+1))</f>
        <v/>
      </c>
      <c r="AL1015" s="28" t="str">
        <f aca="false">IF($G1015="","",IF(MATCH($G1015,$G$2:$G$3000,0)&lt;&gt;ROW()-1,"",COUNT($AL$1:$AL1014)+1))</f>
        <v/>
      </c>
      <c r="AM1015" s="28" t="str">
        <f aca="false">IF($H1015="","",IF(MATCH($H1015,$H$2:$H$3000,0)&lt;&gt;ROW()-1,"",COUNT($AM$1:$AM1014)+1))</f>
        <v/>
      </c>
      <c r="AN1015" s="28" t="str">
        <f aca="false">IF($I1015="","",IF(MATCH($I1015,$I$2:$I$3000,0)&lt;&gt;ROW()-1,"",COUNT($AN$1:$AN1014)+1))</f>
        <v/>
      </c>
      <c r="AO1015" s="28" t="str">
        <f aca="false">IF($Q1015="","",IF(MATCH($Q1015,$Q$2:$Q$3000,0)&lt;&gt;ROW()-1,"",COUNT($AO$1:$AO1014)+1))</f>
        <v/>
      </c>
    </row>
    <row r="1016" customFormat="false" ht="12.75" hidden="false" customHeight="true" outlineLevel="0" collapsed="false">
      <c r="W1016" s="24" t="n">
        <f aca="false">IF($F1016="",0,IFERROR(IF(ISNUMBER($F1016),INT($F1016),DATE(VALUE(MID(SUBSTITUTE(LEFT($F1016,FIND(" ",$F1016&amp;" ")-1),"/",REPT(" ",20)),41,20)),VALUE(LEFT(SUBSTITUTE(LEFT($F1016,FIND(" ",$F1016&amp;" ")-1),"/",REPT(" ",20)),20)),VALUE(MID(SUBSTITUTE(LEFT($F1016,FIND(" ",$F1016&amp;" ")-1),"/",REPT(" ",20)),21,20)))),0))</f>
        <v>0</v>
      </c>
      <c r="X1016" s="25" t="str">
        <f aca="false">IF(ISNUMBER($N1016),$N1016*Validation!$B$5,"")</f>
        <v/>
      </c>
      <c r="Y1016" s="26" t="str">
        <f aca="false">IF($A1016="","",SUBSTITUTE(SUBSTITUTE(SUBSTITUTE(SUBSTITUTE(SUBSTITUTE(SUBSTITUTE(SUBSTITUTE(UPPER(TRIM($A1016)),"Á","A"),"É","E"),"Í","I"),"Ó","O"),"Ú","U"),"Ñ","N"),"Ü","U"))</f>
        <v/>
      </c>
      <c r="Z1016" s="26" t="str">
        <f aca="false">IF($Y1016="","",LEFT($Y1016,1)&amp;" "&amp;TRIM(RIGHT(SUBSTITUTE($Y1016," ",REPT(" ",50)),50)))</f>
        <v/>
      </c>
      <c r="AA1016" s="27" t="str">
        <f aca="false">IF($AF1016="","",IF(COUNTIF(Validation!$U$19:$U$178,$AF1016)&gt;0,"OK","NO MATCH"))</f>
        <v/>
      </c>
      <c r="AB1016" s="27" t="str">
        <f aca="false">IF($W1016=0,"",IF(AND($W1016&gt;=Validation!$B$3,$W1016&lt;=Validation!$C$3),"Yes","No"))</f>
        <v/>
      </c>
      <c r="AC1016" s="26" t="str">
        <f aca="false">IF($A1016="","",$AF1016&amp;"|"&amp;TEXT($W1016,"yyyy-mm-dd")&amp;"|"&amp;$J1016&amp;"|"&amp;$N1016)</f>
        <v/>
      </c>
      <c r="AD1016" s="27" t="str">
        <f aca="false">IF($AC1016="","",IF(COUNTIF($AC$2:$AC$3000,$AC1016)&gt;1,"REVIEW","OK"))</f>
        <v/>
      </c>
      <c r="AE1016" s="27" t="str">
        <f aca="false">IF(OR($W1016=0,$O1016=""),"",IF(IFERROR(IF(ISNUMBER($O1016),INT($O1016),DATE(VALUE(MID(SUBSTITUTE(LEFT($O1016,FIND(" ",$O1016&amp;" ")-1),"/",REPT(" ",20)),41,20)),VALUE(LEFT(SUBSTITUTE(LEFT($O1016,FIND(" ",$O1016&amp;" ")-1),"/",REPT(" ",20)),20)),VALUE(MID(SUBSTITUTE(LEFT($O1016,FIND(" ",$O1016&amp;" ")-1),"/",REPT(" ",20)),21,20)))),0)&gt;$W1016,"Late","Same day"))</f>
        <v/>
      </c>
      <c r="AF1016" s="26" t="str">
        <f aca="false">IF($A1016="","",IFERROR(INDEX(Validation!$C$193:$C$217,MATCH($A1016,Validation!$A$193:$A$217,0)),IF(COUNTIF(Validation!$U$19:$U$178,$Z1016)&gt;0,$Z1016,IF(COUNTIF(Validation!$S$19:$S$178,$AI1016)=1,INDEX(Validation!$U$19:$U$178,MATCH($AI1016,Validation!$S$19:$S$178,0)),$Z1016))))</f>
        <v/>
      </c>
      <c r="AG1016" s="27" t="str">
        <f aca="false">IF(COUNTA($A1016:$U1016)=0,"",IF($A1016="","No name",IF($F1016="","No date",IF($W1016=0,"Date ilegible",IF(NOT(ISNUMBER($N1016)),"Hours no numéricas",IF($AA1016="NO MATCH","Person no identificada","OK"))))))</f>
        <v/>
      </c>
      <c r="AH1016" s="27" t="str">
        <f aca="false">IF($W1016=0,"No date",IF($W1016&lt;Validation!$B$3,"Before period",IF($W1016&gt;Validation!$C$3,"After period","In period")))</f>
        <v>No date</v>
      </c>
      <c r="AI1016" s="26" t="str">
        <f aca="false">IF($Y1016="","",TRIM(RIGHT(SUBSTITUTE($Y1016," ",REPT(" ",50)),50)))</f>
        <v/>
      </c>
      <c r="AJ1016" s="27" t="str">
        <f aca="false">IF($A1016="","",IF(NOT(ISERROR(MATCH($A1016,Validation!$A$193:$A$217,0))),"Manual mapping",IF(COUNTIF(Validation!$U$19:$U$178,$Z1016)&gt;0,"Direct",IF(COUNTIF(Validation!$S$19:$S$178,$AI1016)=1,"By surname","Unresolved"))))</f>
        <v/>
      </c>
      <c r="AK1016" s="28" t="str">
        <f aca="false">IF($L1016="","",IF(MATCH($L1016,$L$2:$L$3000,0)&lt;&gt;ROW()-1,"",COUNT($AK$1:$AK1015)+1))</f>
        <v/>
      </c>
      <c r="AL1016" s="28" t="str">
        <f aca="false">IF($G1016="","",IF(MATCH($G1016,$G$2:$G$3000,0)&lt;&gt;ROW()-1,"",COUNT($AL$1:$AL1015)+1))</f>
        <v/>
      </c>
      <c r="AM1016" s="28" t="str">
        <f aca="false">IF($H1016="","",IF(MATCH($H1016,$H$2:$H$3000,0)&lt;&gt;ROW()-1,"",COUNT($AM$1:$AM1015)+1))</f>
        <v/>
      </c>
      <c r="AN1016" s="28" t="str">
        <f aca="false">IF($I1016="","",IF(MATCH($I1016,$I$2:$I$3000,0)&lt;&gt;ROW()-1,"",COUNT($AN$1:$AN1015)+1))</f>
        <v/>
      </c>
      <c r="AO1016" s="28" t="str">
        <f aca="false">IF($Q1016="","",IF(MATCH($Q1016,$Q$2:$Q$3000,0)&lt;&gt;ROW()-1,"",COUNT($AO$1:$AO1015)+1))</f>
        <v/>
      </c>
    </row>
    <row r="1017" customFormat="false" ht="12.75" hidden="false" customHeight="true" outlineLevel="0" collapsed="false">
      <c r="W1017" s="24" t="n">
        <f aca="false">IF($F1017="",0,IFERROR(IF(ISNUMBER($F1017),INT($F1017),DATE(VALUE(MID(SUBSTITUTE(LEFT($F1017,FIND(" ",$F1017&amp;" ")-1),"/",REPT(" ",20)),41,20)),VALUE(LEFT(SUBSTITUTE(LEFT($F1017,FIND(" ",$F1017&amp;" ")-1),"/",REPT(" ",20)),20)),VALUE(MID(SUBSTITUTE(LEFT($F1017,FIND(" ",$F1017&amp;" ")-1),"/",REPT(" ",20)),21,20)))),0))</f>
        <v>0</v>
      </c>
      <c r="X1017" s="25" t="str">
        <f aca="false">IF(ISNUMBER($N1017),$N1017*Validation!$B$5,"")</f>
        <v/>
      </c>
      <c r="Y1017" s="26" t="str">
        <f aca="false">IF($A1017="","",SUBSTITUTE(SUBSTITUTE(SUBSTITUTE(SUBSTITUTE(SUBSTITUTE(SUBSTITUTE(SUBSTITUTE(UPPER(TRIM($A1017)),"Á","A"),"É","E"),"Í","I"),"Ó","O"),"Ú","U"),"Ñ","N"),"Ü","U"))</f>
        <v/>
      </c>
      <c r="Z1017" s="26" t="str">
        <f aca="false">IF($Y1017="","",LEFT($Y1017,1)&amp;" "&amp;TRIM(RIGHT(SUBSTITUTE($Y1017," ",REPT(" ",50)),50)))</f>
        <v/>
      </c>
      <c r="AA1017" s="27" t="str">
        <f aca="false">IF($AF1017="","",IF(COUNTIF(Validation!$U$19:$U$178,$AF1017)&gt;0,"OK","NO MATCH"))</f>
        <v/>
      </c>
      <c r="AB1017" s="27" t="str">
        <f aca="false">IF($W1017=0,"",IF(AND($W1017&gt;=Validation!$B$3,$W1017&lt;=Validation!$C$3),"Yes","No"))</f>
        <v/>
      </c>
      <c r="AC1017" s="26" t="str">
        <f aca="false">IF($A1017="","",$AF1017&amp;"|"&amp;TEXT($W1017,"yyyy-mm-dd")&amp;"|"&amp;$J1017&amp;"|"&amp;$N1017)</f>
        <v/>
      </c>
      <c r="AD1017" s="27" t="str">
        <f aca="false">IF($AC1017="","",IF(COUNTIF($AC$2:$AC$3000,$AC1017)&gt;1,"REVIEW","OK"))</f>
        <v/>
      </c>
      <c r="AE1017" s="27" t="str">
        <f aca="false">IF(OR($W1017=0,$O1017=""),"",IF(IFERROR(IF(ISNUMBER($O1017),INT($O1017),DATE(VALUE(MID(SUBSTITUTE(LEFT($O1017,FIND(" ",$O1017&amp;" ")-1),"/",REPT(" ",20)),41,20)),VALUE(LEFT(SUBSTITUTE(LEFT($O1017,FIND(" ",$O1017&amp;" ")-1),"/",REPT(" ",20)),20)),VALUE(MID(SUBSTITUTE(LEFT($O1017,FIND(" ",$O1017&amp;" ")-1),"/",REPT(" ",20)),21,20)))),0)&gt;$W1017,"Late","Same day"))</f>
        <v/>
      </c>
      <c r="AF1017" s="26" t="str">
        <f aca="false">IF($A1017="","",IFERROR(INDEX(Validation!$C$193:$C$217,MATCH($A1017,Validation!$A$193:$A$217,0)),IF(COUNTIF(Validation!$U$19:$U$178,$Z1017)&gt;0,$Z1017,IF(COUNTIF(Validation!$S$19:$S$178,$AI1017)=1,INDEX(Validation!$U$19:$U$178,MATCH($AI1017,Validation!$S$19:$S$178,0)),$Z1017))))</f>
        <v/>
      </c>
      <c r="AG1017" s="27" t="str">
        <f aca="false">IF(COUNTA($A1017:$U1017)=0,"",IF($A1017="","No name",IF($F1017="","No date",IF($W1017=0,"Date ilegible",IF(NOT(ISNUMBER($N1017)),"Hours no numéricas",IF($AA1017="NO MATCH","Person no identificada","OK"))))))</f>
        <v/>
      </c>
      <c r="AH1017" s="27" t="str">
        <f aca="false">IF($W1017=0,"No date",IF($W1017&lt;Validation!$B$3,"Before period",IF($W1017&gt;Validation!$C$3,"After period","In period")))</f>
        <v>No date</v>
      </c>
      <c r="AI1017" s="26" t="str">
        <f aca="false">IF($Y1017="","",TRIM(RIGHT(SUBSTITUTE($Y1017," ",REPT(" ",50)),50)))</f>
        <v/>
      </c>
      <c r="AJ1017" s="27" t="str">
        <f aca="false">IF($A1017="","",IF(NOT(ISERROR(MATCH($A1017,Validation!$A$193:$A$217,0))),"Manual mapping",IF(COUNTIF(Validation!$U$19:$U$178,$Z1017)&gt;0,"Direct",IF(COUNTIF(Validation!$S$19:$S$178,$AI1017)=1,"By surname","Unresolved"))))</f>
        <v/>
      </c>
      <c r="AK1017" s="28" t="str">
        <f aca="false">IF($L1017="","",IF(MATCH($L1017,$L$2:$L$3000,0)&lt;&gt;ROW()-1,"",COUNT($AK$1:$AK1016)+1))</f>
        <v/>
      </c>
      <c r="AL1017" s="28" t="str">
        <f aca="false">IF($G1017="","",IF(MATCH($G1017,$G$2:$G$3000,0)&lt;&gt;ROW()-1,"",COUNT($AL$1:$AL1016)+1))</f>
        <v/>
      </c>
      <c r="AM1017" s="28" t="str">
        <f aca="false">IF($H1017="","",IF(MATCH($H1017,$H$2:$H$3000,0)&lt;&gt;ROW()-1,"",COUNT($AM$1:$AM1016)+1))</f>
        <v/>
      </c>
      <c r="AN1017" s="28" t="str">
        <f aca="false">IF($I1017="","",IF(MATCH($I1017,$I$2:$I$3000,0)&lt;&gt;ROW()-1,"",COUNT($AN$1:$AN1016)+1))</f>
        <v/>
      </c>
      <c r="AO1017" s="28" t="str">
        <f aca="false">IF($Q1017="","",IF(MATCH($Q1017,$Q$2:$Q$3000,0)&lt;&gt;ROW()-1,"",COUNT($AO$1:$AO1016)+1))</f>
        <v/>
      </c>
    </row>
    <row r="1018" customFormat="false" ht="12.75" hidden="false" customHeight="true" outlineLevel="0" collapsed="false">
      <c r="W1018" s="24" t="n">
        <f aca="false">IF($F1018="",0,IFERROR(IF(ISNUMBER($F1018),INT($F1018),DATE(VALUE(MID(SUBSTITUTE(LEFT($F1018,FIND(" ",$F1018&amp;" ")-1),"/",REPT(" ",20)),41,20)),VALUE(LEFT(SUBSTITUTE(LEFT($F1018,FIND(" ",$F1018&amp;" ")-1),"/",REPT(" ",20)),20)),VALUE(MID(SUBSTITUTE(LEFT($F1018,FIND(" ",$F1018&amp;" ")-1),"/",REPT(" ",20)),21,20)))),0))</f>
        <v>0</v>
      </c>
      <c r="X1018" s="25" t="str">
        <f aca="false">IF(ISNUMBER($N1018),$N1018*Validation!$B$5,"")</f>
        <v/>
      </c>
      <c r="Y1018" s="26" t="str">
        <f aca="false">IF($A1018="","",SUBSTITUTE(SUBSTITUTE(SUBSTITUTE(SUBSTITUTE(SUBSTITUTE(SUBSTITUTE(SUBSTITUTE(UPPER(TRIM($A1018)),"Á","A"),"É","E"),"Í","I"),"Ó","O"),"Ú","U"),"Ñ","N"),"Ü","U"))</f>
        <v/>
      </c>
      <c r="Z1018" s="26" t="str">
        <f aca="false">IF($Y1018="","",LEFT($Y1018,1)&amp;" "&amp;TRIM(RIGHT(SUBSTITUTE($Y1018," ",REPT(" ",50)),50)))</f>
        <v/>
      </c>
      <c r="AA1018" s="27" t="str">
        <f aca="false">IF($AF1018="","",IF(COUNTIF(Validation!$U$19:$U$178,$AF1018)&gt;0,"OK","NO MATCH"))</f>
        <v/>
      </c>
      <c r="AB1018" s="27" t="str">
        <f aca="false">IF($W1018=0,"",IF(AND($W1018&gt;=Validation!$B$3,$W1018&lt;=Validation!$C$3),"Yes","No"))</f>
        <v/>
      </c>
      <c r="AC1018" s="26" t="str">
        <f aca="false">IF($A1018="","",$AF1018&amp;"|"&amp;TEXT($W1018,"yyyy-mm-dd")&amp;"|"&amp;$J1018&amp;"|"&amp;$N1018)</f>
        <v/>
      </c>
      <c r="AD1018" s="27" t="str">
        <f aca="false">IF($AC1018="","",IF(COUNTIF($AC$2:$AC$3000,$AC1018)&gt;1,"REVIEW","OK"))</f>
        <v/>
      </c>
      <c r="AE1018" s="27" t="str">
        <f aca="false">IF(OR($W1018=0,$O1018=""),"",IF(IFERROR(IF(ISNUMBER($O1018),INT($O1018),DATE(VALUE(MID(SUBSTITUTE(LEFT($O1018,FIND(" ",$O1018&amp;" ")-1),"/",REPT(" ",20)),41,20)),VALUE(LEFT(SUBSTITUTE(LEFT($O1018,FIND(" ",$O1018&amp;" ")-1),"/",REPT(" ",20)),20)),VALUE(MID(SUBSTITUTE(LEFT($O1018,FIND(" ",$O1018&amp;" ")-1),"/",REPT(" ",20)),21,20)))),0)&gt;$W1018,"Late","Same day"))</f>
        <v/>
      </c>
      <c r="AF1018" s="26" t="str">
        <f aca="false">IF($A1018="","",IFERROR(INDEX(Validation!$C$193:$C$217,MATCH($A1018,Validation!$A$193:$A$217,0)),IF(COUNTIF(Validation!$U$19:$U$178,$Z1018)&gt;0,$Z1018,IF(COUNTIF(Validation!$S$19:$S$178,$AI1018)=1,INDEX(Validation!$U$19:$U$178,MATCH($AI1018,Validation!$S$19:$S$178,0)),$Z1018))))</f>
        <v/>
      </c>
      <c r="AG1018" s="27" t="str">
        <f aca="false">IF(COUNTA($A1018:$U1018)=0,"",IF($A1018="","No name",IF($F1018="","No date",IF($W1018=0,"Date ilegible",IF(NOT(ISNUMBER($N1018)),"Hours no numéricas",IF($AA1018="NO MATCH","Person no identificada","OK"))))))</f>
        <v/>
      </c>
      <c r="AH1018" s="27" t="str">
        <f aca="false">IF($W1018=0,"No date",IF($W1018&lt;Validation!$B$3,"Before period",IF($W1018&gt;Validation!$C$3,"After period","In period")))</f>
        <v>No date</v>
      </c>
      <c r="AI1018" s="26" t="str">
        <f aca="false">IF($Y1018="","",TRIM(RIGHT(SUBSTITUTE($Y1018," ",REPT(" ",50)),50)))</f>
        <v/>
      </c>
      <c r="AJ1018" s="27" t="str">
        <f aca="false">IF($A1018="","",IF(NOT(ISERROR(MATCH($A1018,Validation!$A$193:$A$217,0))),"Manual mapping",IF(COUNTIF(Validation!$U$19:$U$178,$Z1018)&gt;0,"Direct",IF(COUNTIF(Validation!$S$19:$S$178,$AI1018)=1,"By surname","Unresolved"))))</f>
        <v/>
      </c>
      <c r="AK1018" s="28" t="str">
        <f aca="false">IF($L1018="","",IF(MATCH($L1018,$L$2:$L$3000,0)&lt;&gt;ROW()-1,"",COUNT($AK$1:$AK1017)+1))</f>
        <v/>
      </c>
      <c r="AL1018" s="28" t="str">
        <f aca="false">IF($G1018="","",IF(MATCH($G1018,$G$2:$G$3000,0)&lt;&gt;ROW()-1,"",COUNT($AL$1:$AL1017)+1))</f>
        <v/>
      </c>
      <c r="AM1018" s="28" t="str">
        <f aca="false">IF($H1018="","",IF(MATCH($H1018,$H$2:$H$3000,0)&lt;&gt;ROW()-1,"",COUNT($AM$1:$AM1017)+1))</f>
        <v/>
      </c>
      <c r="AN1018" s="28" t="str">
        <f aca="false">IF($I1018="","",IF(MATCH($I1018,$I$2:$I$3000,0)&lt;&gt;ROW()-1,"",COUNT($AN$1:$AN1017)+1))</f>
        <v/>
      </c>
      <c r="AO1018" s="28" t="str">
        <f aca="false">IF($Q1018="","",IF(MATCH($Q1018,$Q$2:$Q$3000,0)&lt;&gt;ROW()-1,"",COUNT($AO$1:$AO1017)+1))</f>
        <v/>
      </c>
    </row>
    <row r="1019" customFormat="false" ht="12.75" hidden="false" customHeight="true" outlineLevel="0" collapsed="false">
      <c r="W1019" s="24" t="n">
        <f aca="false">IF($F1019="",0,IFERROR(IF(ISNUMBER($F1019),INT($F1019),DATE(VALUE(MID(SUBSTITUTE(LEFT($F1019,FIND(" ",$F1019&amp;" ")-1),"/",REPT(" ",20)),41,20)),VALUE(LEFT(SUBSTITUTE(LEFT($F1019,FIND(" ",$F1019&amp;" ")-1),"/",REPT(" ",20)),20)),VALUE(MID(SUBSTITUTE(LEFT($F1019,FIND(" ",$F1019&amp;" ")-1),"/",REPT(" ",20)),21,20)))),0))</f>
        <v>0</v>
      </c>
      <c r="X1019" s="25" t="str">
        <f aca="false">IF(ISNUMBER($N1019),$N1019*Validation!$B$5,"")</f>
        <v/>
      </c>
      <c r="Y1019" s="26" t="str">
        <f aca="false">IF($A1019="","",SUBSTITUTE(SUBSTITUTE(SUBSTITUTE(SUBSTITUTE(SUBSTITUTE(SUBSTITUTE(SUBSTITUTE(UPPER(TRIM($A1019)),"Á","A"),"É","E"),"Í","I"),"Ó","O"),"Ú","U"),"Ñ","N"),"Ü","U"))</f>
        <v/>
      </c>
      <c r="Z1019" s="26" t="str">
        <f aca="false">IF($Y1019="","",LEFT($Y1019,1)&amp;" "&amp;TRIM(RIGHT(SUBSTITUTE($Y1019," ",REPT(" ",50)),50)))</f>
        <v/>
      </c>
      <c r="AA1019" s="27" t="str">
        <f aca="false">IF($AF1019="","",IF(COUNTIF(Validation!$U$19:$U$178,$AF1019)&gt;0,"OK","NO MATCH"))</f>
        <v/>
      </c>
      <c r="AB1019" s="27" t="str">
        <f aca="false">IF($W1019=0,"",IF(AND($W1019&gt;=Validation!$B$3,$W1019&lt;=Validation!$C$3),"Yes","No"))</f>
        <v/>
      </c>
      <c r="AC1019" s="26" t="str">
        <f aca="false">IF($A1019="","",$AF1019&amp;"|"&amp;TEXT($W1019,"yyyy-mm-dd")&amp;"|"&amp;$J1019&amp;"|"&amp;$N1019)</f>
        <v/>
      </c>
      <c r="AD1019" s="27" t="str">
        <f aca="false">IF($AC1019="","",IF(COUNTIF($AC$2:$AC$3000,$AC1019)&gt;1,"REVIEW","OK"))</f>
        <v/>
      </c>
      <c r="AE1019" s="27" t="str">
        <f aca="false">IF(OR($W1019=0,$O1019=""),"",IF(IFERROR(IF(ISNUMBER($O1019),INT($O1019),DATE(VALUE(MID(SUBSTITUTE(LEFT($O1019,FIND(" ",$O1019&amp;" ")-1),"/",REPT(" ",20)),41,20)),VALUE(LEFT(SUBSTITUTE(LEFT($O1019,FIND(" ",$O1019&amp;" ")-1),"/",REPT(" ",20)),20)),VALUE(MID(SUBSTITUTE(LEFT($O1019,FIND(" ",$O1019&amp;" ")-1),"/",REPT(" ",20)),21,20)))),0)&gt;$W1019,"Late","Same day"))</f>
        <v/>
      </c>
      <c r="AF1019" s="26" t="str">
        <f aca="false">IF($A1019="","",IFERROR(INDEX(Validation!$C$193:$C$217,MATCH($A1019,Validation!$A$193:$A$217,0)),IF(COUNTIF(Validation!$U$19:$U$178,$Z1019)&gt;0,$Z1019,IF(COUNTIF(Validation!$S$19:$S$178,$AI1019)=1,INDEX(Validation!$U$19:$U$178,MATCH($AI1019,Validation!$S$19:$S$178,0)),$Z1019))))</f>
        <v/>
      </c>
      <c r="AG1019" s="27" t="str">
        <f aca="false">IF(COUNTA($A1019:$U1019)=0,"",IF($A1019="","No name",IF($F1019="","No date",IF($W1019=0,"Date ilegible",IF(NOT(ISNUMBER($N1019)),"Hours no numéricas",IF($AA1019="NO MATCH","Person no identificada","OK"))))))</f>
        <v/>
      </c>
      <c r="AH1019" s="27" t="str">
        <f aca="false">IF($W1019=0,"No date",IF($W1019&lt;Validation!$B$3,"Before period",IF($W1019&gt;Validation!$C$3,"After period","In period")))</f>
        <v>No date</v>
      </c>
      <c r="AI1019" s="26" t="str">
        <f aca="false">IF($Y1019="","",TRIM(RIGHT(SUBSTITUTE($Y1019," ",REPT(" ",50)),50)))</f>
        <v/>
      </c>
      <c r="AJ1019" s="27" t="str">
        <f aca="false">IF($A1019="","",IF(NOT(ISERROR(MATCH($A1019,Validation!$A$193:$A$217,0))),"Manual mapping",IF(COUNTIF(Validation!$U$19:$U$178,$Z1019)&gt;0,"Direct",IF(COUNTIF(Validation!$S$19:$S$178,$AI1019)=1,"By surname","Unresolved"))))</f>
        <v/>
      </c>
      <c r="AK1019" s="28" t="str">
        <f aca="false">IF($L1019="","",IF(MATCH($L1019,$L$2:$L$3000,0)&lt;&gt;ROW()-1,"",COUNT($AK$1:$AK1018)+1))</f>
        <v/>
      </c>
      <c r="AL1019" s="28" t="str">
        <f aca="false">IF($G1019="","",IF(MATCH($G1019,$G$2:$G$3000,0)&lt;&gt;ROW()-1,"",COUNT($AL$1:$AL1018)+1))</f>
        <v/>
      </c>
      <c r="AM1019" s="28" t="str">
        <f aca="false">IF($H1019="","",IF(MATCH($H1019,$H$2:$H$3000,0)&lt;&gt;ROW()-1,"",COUNT($AM$1:$AM1018)+1))</f>
        <v/>
      </c>
      <c r="AN1019" s="28" t="str">
        <f aca="false">IF($I1019="","",IF(MATCH($I1019,$I$2:$I$3000,0)&lt;&gt;ROW()-1,"",COUNT($AN$1:$AN1018)+1))</f>
        <v/>
      </c>
      <c r="AO1019" s="28" t="str">
        <f aca="false">IF($Q1019="","",IF(MATCH($Q1019,$Q$2:$Q$3000,0)&lt;&gt;ROW()-1,"",COUNT($AO$1:$AO1018)+1))</f>
        <v/>
      </c>
    </row>
    <row r="1020" customFormat="false" ht="12.75" hidden="false" customHeight="true" outlineLevel="0" collapsed="false">
      <c r="W1020" s="24" t="n">
        <f aca="false">IF($F1020="",0,IFERROR(IF(ISNUMBER($F1020),INT($F1020),DATE(VALUE(MID(SUBSTITUTE(LEFT($F1020,FIND(" ",$F1020&amp;" ")-1),"/",REPT(" ",20)),41,20)),VALUE(LEFT(SUBSTITUTE(LEFT($F1020,FIND(" ",$F1020&amp;" ")-1),"/",REPT(" ",20)),20)),VALUE(MID(SUBSTITUTE(LEFT($F1020,FIND(" ",$F1020&amp;" ")-1),"/",REPT(" ",20)),21,20)))),0))</f>
        <v>0</v>
      </c>
      <c r="X1020" s="25" t="str">
        <f aca="false">IF(ISNUMBER($N1020),$N1020*Validation!$B$5,"")</f>
        <v/>
      </c>
      <c r="Y1020" s="26" t="str">
        <f aca="false">IF($A1020="","",SUBSTITUTE(SUBSTITUTE(SUBSTITUTE(SUBSTITUTE(SUBSTITUTE(SUBSTITUTE(SUBSTITUTE(UPPER(TRIM($A1020)),"Á","A"),"É","E"),"Í","I"),"Ó","O"),"Ú","U"),"Ñ","N"),"Ü","U"))</f>
        <v/>
      </c>
      <c r="Z1020" s="26" t="str">
        <f aca="false">IF($Y1020="","",LEFT($Y1020,1)&amp;" "&amp;TRIM(RIGHT(SUBSTITUTE($Y1020," ",REPT(" ",50)),50)))</f>
        <v/>
      </c>
      <c r="AA1020" s="27" t="str">
        <f aca="false">IF($AF1020="","",IF(COUNTIF(Validation!$U$19:$U$178,$AF1020)&gt;0,"OK","NO MATCH"))</f>
        <v/>
      </c>
      <c r="AB1020" s="27" t="str">
        <f aca="false">IF($W1020=0,"",IF(AND($W1020&gt;=Validation!$B$3,$W1020&lt;=Validation!$C$3),"Yes","No"))</f>
        <v/>
      </c>
      <c r="AC1020" s="26" t="str">
        <f aca="false">IF($A1020="","",$AF1020&amp;"|"&amp;TEXT($W1020,"yyyy-mm-dd")&amp;"|"&amp;$J1020&amp;"|"&amp;$N1020)</f>
        <v/>
      </c>
      <c r="AD1020" s="27" t="str">
        <f aca="false">IF($AC1020="","",IF(COUNTIF($AC$2:$AC$3000,$AC1020)&gt;1,"REVIEW","OK"))</f>
        <v/>
      </c>
      <c r="AE1020" s="27" t="str">
        <f aca="false">IF(OR($W1020=0,$O1020=""),"",IF(IFERROR(IF(ISNUMBER($O1020),INT($O1020),DATE(VALUE(MID(SUBSTITUTE(LEFT($O1020,FIND(" ",$O1020&amp;" ")-1),"/",REPT(" ",20)),41,20)),VALUE(LEFT(SUBSTITUTE(LEFT($O1020,FIND(" ",$O1020&amp;" ")-1),"/",REPT(" ",20)),20)),VALUE(MID(SUBSTITUTE(LEFT($O1020,FIND(" ",$O1020&amp;" ")-1),"/",REPT(" ",20)),21,20)))),0)&gt;$W1020,"Late","Same day"))</f>
        <v/>
      </c>
      <c r="AF1020" s="26" t="str">
        <f aca="false">IF($A1020="","",IFERROR(INDEX(Validation!$C$193:$C$217,MATCH($A1020,Validation!$A$193:$A$217,0)),IF(COUNTIF(Validation!$U$19:$U$178,$Z1020)&gt;0,$Z1020,IF(COUNTIF(Validation!$S$19:$S$178,$AI1020)=1,INDEX(Validation!$U$19:$U$178,MATCH($AI1020,Validation!$S$19:$S$178,0)),$Z1020))))</f>
        <v/>
      </c>
      <c r="AG1020" s="27" t="str">
        <f aca="false">IF(COUNTA($A1020:$U1020)=0,"",IF($A1020="","No name",IF($F1020="","No date",IF($W1020=0,"Date ilegible",IF(NOT(ISNUMBER($N1020)),"Hours no numéricas",IF($AA1020="NO MATCH","Person no identificada","OK"))))))</f>
        <v/>
      </c>
      <c r="AH1020" s="27" t="str">
        <f aca="false">IF($W1020=0,"No date",IF($W1020&lt;Validation!$B$3,"Before period",IF($W1020&gt;Validation!$C$3,"After period","In period")))</f>
        <v>No date</v>
      </c>
      <c r="AI1020" s="26" t="str">
        <f aca="false">IF($Y1020="","",TRIM(RIGHT(SUBSTITUTE($Y1020," ",REPT(" ",50)),50)))</f>
        <v/>
      </c>
      <c r="AJ1020" s="27" t="str">
        <f aca="false">IF($A1020="","",IF(NOT(ISERROR(MATCH($A1020,Validation!$A$193:$A$217,0))),"Manual mapping",IF(COUNTIF(Validation!$U$19:$U$178,$Z1020)&gt;0,"Direct",IF(COUNTIF(Validation!$S$19:$S$178,$AI1020)=1,"By surname","Unresolved"))))</f>
        <v/>
      </c>
      <c r="AK1020" s="28" t="str">
        <f aca="false">IF($L1020="","",IF(MATCH($L1020,$L$2:$L$3000,0)&lt;&gt;ROW()-1,"",COUNT($AK$1:$AK1019)+1))</f>
        <v/>
      </c>
      <c r="AL1020" s="28" t="str">
        <f aca="false">IF($G1020="","",IF(MATCH($G1020,$G$2:$G$3000,0)&lt;&gt;ROW()-1,"",COUNT($AL$1:$AL1019)+1))</f>
        <v/>
      </c>
      <c r="AM1020" s="28" t="str">
        <f aca="false">IF($H1020="","",IF(MATCH($H1020,$H$2:$H$3000,0)&lt;&gt;ROW()-1,"",COUNT($AM$1:$AM1019)+1))</f>
        <v/>
      </c>
      <c r="AN1020" s="28" t="str">
        <f aca="false">IF($I1020="","",IF(MATCH($I1020,$I$2:$I$3000,0)&lt;&gt;ROW()-1,"",COUNT($AN$1:$AN1019)+1))</f>
        <v/>
      </c>
      <c r="AO1020" s="28" t="str">
        <f aca="false">IF($Q1020="","",IF(MATCH($Q1020,$Q$2:$Q$3000,0)&lt;&gt;ROW()-1,"",COUNT($AO$1:$AO1019)+1))</f>
        <v/>
      </c>
    </row>
    <row r="1021" customFormat="false" ht="12.75" hidden="false" customHeight="true" outlineLevel="0" collapsed="false">
      <c r="W1021" s="24" t="n">
        <f aca="false">IF($F1021="",0,IFERROR(IF(ISNUMBER($F1021),INT($F1021),DATE(VALUE(MID(SUBSTITUTE(LEFT($F1021,FIND(" ",$F1021&amp;" ")-1),"/",REPT(" ",20)),41,20)),VALUE(LEFT(SUBSTITUTE(LEFT($F1021,FIND(" ",$F1021&amp;" ")-1),"/",REPT(" ",20)),20)),VALUE(MID(SUBSTITUTE(LEFT($F1021,FIND(" ",$F1021&amp;" ")-1),"/",REPT(" ",20)),21,20)))),0))</f>
        <v>0</v>
      </c>
      <c r="X1021" s="25" t="str">
        <f aca="false">IF(ISNUMBER($N1021),$N1021*Validation!$B$5,"")</f>
        <v/>
      </c>
      <c r="Y1021" s="26" t="str">
        <f aca="false">IF($A1021="","",SUBSTITUTE(SUBSTITUTE(SUBSTITUTE(SUBSTITUTE(SUBSTITUTE(SUBSTITUTE(SUBSTITUTE(UPPER(TRIM($A1021)),"Á","A"),"É","E"),"Í","I"),"Ó","O"),"Ú","U"),"Ñ","N"),"Ü","U"))</f>
        <v/>
      </c>
      <c r="Z1021" s="26" t="str">
        <f aca="false">IF($Y1021="","",LEFT($Y1021,1)&amp;" "&amp;TRIM(RIGHT(SUBSTITUTE($Y1021," ",REPT(" ",50)),50)))</f>
        <v/>
      </c>
      <c r="AA1021" s="27" t="str">
        <f aca="false">IF($AF1021="","",IF(COUNTIF(Validation!$U$19:$U$178,$AF1021)&gt;0,"OK","NO MATCH"))</f>
        <v/>
      </c>
      <c r="AB1021" s="27" t="str">
        <f aca="false">IF($W1021=0,"",IF(AND($W1021&gt;=Validation!$B$3,$W1021&lt;=Validation!$C$3),"Yes","No"))</f>
        <v/>
      </c>
      <c r="AC1021" s="26" t="str">
        <f aca="false">IF($A1021="","",$AF1021&amp;"|"&amp;TEXT($W1021,"yyyy-mm-dd")&amp;"|"&amp;$J1021&amp;"|"&amp;$N1021)</f>
        <v/>
      </c>
      <c r="AD1021" s="27" t="str">
        <f aca="false">IF($AC1021="","",IF(COUNTIF($AC$2:$AC$3000,$AC1021)&gt;1,"REVIEW","OK"))</f>
        <v/>
      </c>
      <c r="AE1021" s="27" t="str">
        <f aca="false">IF(OR($W1021=0,$O1021=""),"",IF(IFERROR(IF(ISNUMBER($O1021),INT($O1021),DATE(VALUE(MID(SUBSTITUTE(LEFT($O1021,FIND(" ",$O1021&amp;" ")-1),"/",REPT(" ",20)),41,20)),VALUE(LEFT(SUBSTITUTE(LEFT($O1021,FIND(" ",$O1021&amp;" ")-1),"/",REPT(" ",20)),20)),VALUE(MID(SUBSTITUTE(LEFT($O1021,FIND(" ",$O1021&amp;" ")-1),"/",REPT(" ",20)),21,20)))),0)&gt;$W1021,"Late","Same day"))</f>
        <v/>
      </c>
      <c r="AF1021" s="26" t="str">
        <f aca="false">IF($A1021="","",IFERROR(INDEX(Validation!$C$193:$C$217,MATCH($A1021,Validation!$A$193:$A$217,0)),IF(COUNTIF(Validation!$U$19:$U$178,$Z1021)&gt;0,$Z1021,IF(COUNTIF(Validation!$S$19:$S$178,$AI1021)=1,INDEX(Validation!$U$19:$U$178,MATCH($AI1021,Validation!$S$19:$S$178,0)),$Z1021))))</f>
        <v/>
      </c>
      <c r="AG1021" s="27" t="str">
        <f aca="false">IF(COUNTA($A1021:$U1021)=0,"",IF($A1021="","No name",IF($F1021="","No date",IF($W1021=0,"Date ilegible",IF(NOT(ISNUMBER($N1021)),"Hours no numéricas",IF($AA1021="NO MATCH","Person no identificada","OK"))))))</f>
        <v/>
      </c>
      <c r="AH1021" s="27" t="str">
        <f aca="false">IF($W1021=0,"No date",IF($W1021&lt;Validation!$B$3,"Before period",IF($W1021&gt;Validation!$C$3,"After period","In period")))</f>
        <v>No date</v>
      </c>
      <c r="AI1021" s="26" t="str">
        <f aca="false">IF($Y1021="","",TRIM(RIGHT(SUBSTITUTE($Y1021," ",REPT(" ",50)),50)))</f>
        <v/>
      </c>
      <c r="AJ1021" s="27" t="str">
        <f aca="false">IF($A1021="","",IF(NOT(ISERROR(MATCH($A1021,Validation!$A$193:$A$217,0))),"Manual mapping",IF(COUNTIF(Validation!$U$19:$U$178,$Z1021)&gt;0,"Direct",IF(COUNTIF(Validation!$S$19:$S$178,$AI1021)=1,"By surname","Unresolved"))))</f>
        <v/>
      </c>
      <c r="AK1021" s="28" t="str">
        <f aca="false">IF($L1021="","",IF(MATCH($L1021,$L$2:$L$3000,0)&lt;&gt;ROW()-1,"",COUNT($AK$1:$AK1020)+1))</f>
        <v/>
      </c>
      <c r="AL1021" s="28" t="str">
        <f aca="false">IF($G1021="","",IF(MATCH($G1021,$G$2:$G$3000,0)&lt;&gt;ROW()-1,"",COUNT($AL$1:$AL1020)+1))</f>
        <v/>
      </c>
      <c r="AM1021" s="28" t="str">
        <f aca="false">IF($H1021="","",IF(MATCH($H1021,$H$2:$H$3000,0)&lt;&gt;ROW()-1,"",COUNT($AM$1:$AM1020)+1))</f>
        <v/>
      </c>
      <c r="AN1021" s="28" t="str">
        <f aca="false">IF($I1021="","",IF(MATCH($I1021,$I$2:$I$3000,0)&lt;&gt;ROW()-1,"",COUNT($AN$1:$AN1020)+1))</f>
        <v/>
      </c>
      <c r="AO1021" s="28" t="str">
        <f aca="false">IF($Q1021="","",IF(MATCH($Q1021,$Q$2:$Q$3000,0)&lt;&gt;ROW()-1,"",COUNT($AO$1:$AO1020)+1))</f>
        <v/>
      </c>
    </row>
    <row r="1022" customFormat="false" ht="12.75" hidden="false" customHeight="true" outlineLevel="0" collapsed="false">
      <c r="W1022" s="24" t="n">
        <f aca="false">IF($F1022="",0,IFERROR(IF(ISNUMBER($F1022),INT($F1022),DATE(VALUE(MID(SUBSTITUTE(LEFT($F1022,FIND(" ",$F1022&amp;" ")-1),"/",REPT(" ",20)),41,20)),VALUE(LEFT(SUBSTITUTE(LEFT($F1022,FIND(" ",$F1022&amp;" ")-1),"/",REPT(" ",20)),20)),VALUE(MID(SUBSTITUTE(LEFT($F1022,FIND(" ",$F1022&amp;" ")-1),"/",REPT(" ",20)),21,20)))),0))</f>
        <v>0</v>
      </c>
      <c r="X1022" s="25" t="str">
        <f aca="false">IF(ISNUMBER($N1022),$N1022*Validation!$B$5,"")</f>
        <v/>
      </c>
      <c r="Y1022" s="26" t="str">
        <f aca="false">IF($A1022="","",SUBSTITUTE(SUBSTITUTE(SUBSTITUTE(SUBSTITUTE(SUBSTITUTE(SUBSTITUTE(SUBSTITUTE(UPPER(TRIM($A1022)),"Á","A"),"É","E"),"Í","I"),"Ó","O"),"Ú","U"),"Ñ","N"),"Ü","U"))</f>
        <v/>
      </c>
      <c r="Z1022" s="26" t="str">
        <f aca="false">IF($Y1022="","",LEFT($Y1022,1)&amp;" "&amp;TRIM(RIGHT(SUBSTITUTE($Y1022," ",REPT(" ",50)),50)))</f>
        <v/>
      </c>
      <c r="AA1022" s="27" t="str">
        <f aca="false">IF($AF1022="","",IF(COUNTIF(Validation!$U$19:$U$178,$AF1022)&gt;0,"OK","NO MATCH"))</f>
        <v/>
      </c>
      <c r="AB1022" s="27" t="str">
        <f aca="false">IF($W1022=0,"",IF(AND($W1022&gt;=Validation!$B$3,$W1022&lt;=Validation!$C$3),"Yes","No"))</f>
        <v/>
      </c>
      <c r="AC1022" s="26" t="str">
        <f aca="false">IF($A1022="","",$AF1022&amp;"|"&amp;TEXT($W1022,"yyyy-mm-dd")&amp;"|"&amp;$J1022&amp;"|"&amp;$N1022)</f>
        <v/>
      </c>
      <c r="AD1022" s="27" t="str">
        <f aca="false">IF($AC1022="","",IF(COUNTIF($AC$2:$AC$3000,$AC1022)&gt;1,"REVIEW","OK"))</f>
        <v/>
      </c>
      <c r="AE1022" s="27" t="str">
        <f aca="false">IF(OR($W1022=0,$O1022=""),"",IF(IFERROR(IF(ISNUMBER($O1022),INT($O1022),DATE(VALUE(MID(SUBSTITUTE(LEFT($O1022,FIND(" ",$O1022&amp;" ")-1),"/",REPT(" ",20)),41,20)),VALUE(LEFT(SUBSTITUTE(LEFT($O1022,FIND(" ",$O1022&amp;" ")-1),"/",REPT(" ",20)),20)),VALUE(MID(SUBSTITUTE(LEFT($O1022,FIND(" ",$O1022&amp;" ")-1),"/",REPT(" ",20)),21,20)))),0)&gt;$W1022,"Late","Same day"))</f>
        <v/>
      </c>
      <c r="AF1022" s="26" t="str">
        <f aca="false">IF($A1022="","",IFERROR(INDEX(Validation!$C$193:$C$217,MATCH($A1022,Validation!$A$193:$A$217,0)),IF(COUNTIF(Validation!$U$19:$U$178,$Z1022)&gt;0,$Z1022,IF(COUNTIF(Validation!$S$19:$S$178,$AI1022)=1,INDEX(Validation!$U$19:$U$178,MATCH($AI1022,Validation!$S$19:$S$178,0)),$Z1022))))</f>
        <v/>
      </c>
      <c r="AG1022" s="27" t="str">
        <f aca="false">IF(COUNTA($A1022:$U1022)=0,"",IF($A1022="","No name",IF($F1022="","No date",IF($W1022=0,"Date ilegible",IF(NOT(ISNUMBER($N1022)),"Hours no numéricas",IF($AA1022="NO MATCH","Person no identificada","OK"))))))</f>
        <v/>
      </c>
      <c r="AH1022" s="27" t="str">
        <f aca="false">IF($W1022=0,"No date",IF($W1022&lt;Validation!$B$3,"Before period",IF($W1022&gt;Validation!$C$3,"After period","In period")))</f>
        <v>No date</v>
      </c>
      <c r="AI1022" s="26" t="str">
        <f aca="false">IF($Y1022="","",TRIM(RIGHT(SUBSTITUTE($Y1022," ",REPT(" ",50)),50)))</f>
        <v/>
      </c>
      <c r="AJ1022" s="27" t="str">
        <f aca="false">IF($A1022="","",IF(NOT(ISERROR(MATCH($A1022,Validation!$A$193:$A$217,0))),"Manual mapping",IF(COUNTIF(Validation!$U$19:$U$178,$Z1022)&gt;0,"Direct",IF(COUNTIF(Validation!$S$19:$S$178,$AI1022)=1,"By surname","Unresolved"))))</f>
        <v/>
      </c>
      <c r="AK1022" s="28" t="str">
        <f aca="false">IF($L1022="","",IF(MATCH($L1022,$L$2:$L$3000,0)&lt;&gt;ROW()-1,"",COUNT($AK$1:$AK1021)+1))</f>
        <v/>
      </c>
      <c r="AL1022" s="28" t="str">
        <f aca="false">IF($G1022="","",IF(MATCH($G1022,$G$2:$G$3000,0)&lt;&gt;ROW()-1,"",COUNT($AL$1:$AL1021)+1))</f>
        <v/>
      </c>
      <c r="AM1022" s="28" t="str">
        <f aca="false">IF($H1022="","",IF(MATCH($H1022,$H$2:$H$3000,0)&lt;&gt;ROW()-1,"",COUNT($AM$1:$AM1021)+1))</f>
        <v/>
      </c>
      <c r="AN1022" s="28" t="str">
        <f aca="false">IF($I1022="","",IF(MATCH($I1022,$I$2:$I$3000,0)&lt;&gt;ROW()-1,"",COUNT($AN$1:$AN1021)+1))</f>
        <v/>
      </c>
      <c r="AO1022" s="28" t="str">
        <f aca="false">IF($Q1022="","",IF(MATCH($Q1022,$Q$2:$Q$3000,0)&lt;&gt;ROW()-1,"",COUNT($AO$1:$AO1021)+1))</f>
        <v/>
      </c>
    </row>
    <row r="1023" customFormat="false" ht="12.75" hidden="false" customHeight="true" outlineLevel="0" collapsed="false">
      <c r="W1023" s="24" t="n">
        <f aca="false">IF($F1023="",0,IFERROR(IF(ISNUMBER($F1023),INT($F1023),DATE(VALUE(MID(SUBSTITUTE(LEFT($F1023,FIND(" ",$F1023&amp;" ")-1),"/",REPT(" ",20)),41,20)),VALUE(LEFT(SUBSTITUTE(LEFT($F1023,FIND(" ",$F1023&amp;" ")-1),"/",REPT(" ",20)),20)),VALUE(MID(SUBSTITUTE(LEFT($F1023,FIND(" ",$F1023&amp;" ")-1),"/",REPT(" ",20)),21,20)))),0))</f>
        <v>0</v>
      </c>
      <c r="X1023" s="25" t="str">
        <f aca="false">IF(ISNUMBER($N1023),$N1023*Validation!$B$5,"")</f>
        <v/>
      </c>
      <c r="Y1023" s="26" t="str">
        <f aca="false">IF($A1023="","",SUBSTITUTE(SUBSTITUTE(SUBSTITUTE(SUBSTITUTE(SUBSTITUTE(SUBSTITUTE(SUBSTITUTE(UPPER(TRIM($A1023)),"Á","A"),"É","E"),"Í","I"),"Ó","O"),"Ú","U"),"Ñ","N"),"Ü","U"))</f>
        <v/>
      </c>
      <c r="Z1023" s="26" t="str">
        <f aca="false">IF($Y1023="","",LEFT($Y1023,1)&amp;" "&amp;TRIM(RIGHT(SUBSTITUTE($Y1023," ",REPT(" ",50)),50)))</f>
        <v/>
      </c>
      <c r="AA1023" s="27" t="str">
        <f aca="false">IF($AF1023="","",IF(COUNTIF(Validation!$U$19:$U$178,$AF1023)&gt;0,"OK","NO MATCH"))</f>
        <v/>
      </c>
      <c r="AB1023" s="27" t="str">
        <f aca="false">IF($W1023=0,"",IF(AND($W1023&gt;=Validation!$B$3,$W1023&lt;=Validation!$C$3),"Yes","No"))</f>
        <v/>
      </c>
      <c r="AC1023" s="26" t="str">
        <f aca="false">IF($A1023="","",$AF1023&amp;"|"&amp;TEXT($W1023,"yyyy-mm-dd")&amp;"|"&amp;$J1023&amp;"|"&amp;$N1023)</f>
        <v/>
      </c>
      <c r="AD1023" s="27" t="str">
        <f aca="false">IF($AC1023="","",IF(COUNTIF($AC$2:$AC$3000,$AC1023)&gt;1,"REVIEW","OK"))</f>
        <v/>
      </c>
      <c r="AE1023" s="27" t="str">
        <f aca="false">IF(OR($W1023=0,$O1023=""),"",IF(IFERROR(IF(ISNUMBER($O1023),INT($O1023),DATE(VALUE(MID(SUBSTITUTE(LEFT($O1023,FIND(" ",$O1023&amp;" ")-1),"/",REPT(" ",20)),41,20)),VALUE(LEFT(SUBSTITUTE(LEFT($O1023,FIND(" ",$O1023&amp;" ")-1),"/",REPT(" ",20)),20)),VALUE(MID(SUBSTITUTE(LEFT($O1023,FIND(" ",$O1023&amp;" ")-1),"/",REPT(" ",20)),21,20)))),0)&gt;$W1023,"Late","Same day"))</f>
        <v/>
      </c>
      <c r="AF1023" s="26" t="str">
        <f aca="false">IF($A1023="","",IFERROR(INDEX(Validation!$C$193:$C$217,MATCH($A1023,Validation!$A$193:$A$217,0)),IF(COUNTIF(Validation!$U$19:$U$178,$Z1023)&gt;0,$Z1023,IF(COUNTIF(Validation!$S$19:$S$178,$AI1023)=1,INDEX(Validation!$U$19:$U$178,MATCH($AI1023,Validation!$S$19:$S$178,0)),$Z1023))))</f>
        <v/>
      </c>
      <c r="AG1023" s="27" t="str">
        <f aca="false">IF(COUNTA($A1023:$U1023)=0,"",IF($A1023="","No name",IF($F1023="","No date",IF($W1023=0,"Date ilegible",IF(NOT(ISNUMBER($N1023)),"Hours no numéricas",IF($AA1023="NO MATCH","Person no identificada","OK"))))))</f>
        <v/>
      </c>
      <c r="AH1023" s="27" t="str">
        <f aca="false">IF($W1023=0,"No date",IF($W1023&lt;Validation!$B$3,"Before period",IF($W1023&gt;Validation!$C$3,"After period","In period")))</f>
        <v>No date</v>
      </c>
      <c r="AI1023" s="26" t="str">
        <f aca="false">IF($Y1023="","",TRIM(RIGHT(SUBSTITUTE($Y1023," ",REPT(" ",50)),50)))</f>
        <v/>
      </c>
      <c r="AJ1023" s="27" t="str">
        <f aca="false">IF($A1023="","",IF(NOT(ISERROR(MATCH($A1023,Validation!$A$193:$A$217,0))),"Manual mapping",IF(COUNTIF(Validation!$U$19:$U$178,$Z1023)&gt;0,"Direct",IF(COUNTIF(Validation!$S$19:$S$178,$AI1023)=1,"By surname","Unresolved"))))</f>
        <v/>
      </c>
      <c r="AK1023" s="28" t="str">
        <f aca="false">IF($L1023="","",IF(MATCH($L1023,$L$2:$L$3000,0)&lt;&gt;ROW()-1,"",COUNT($AK$1:$AK1022)+1))</f>
        <v/>
      </c>
      <c r="AL1023" s="28" t="str">
        <f aca="false">IF($G1023="","",IF(MATCH($G1023,$G$2:$G$3000,0)&lt;&gt;ROW()-1,"",COUNT($AL$1:$AL1022)+1))</f>
        <v/>
      </c>
      <c r="AM1023" s="28" t="str">
        <f aca="false">IF($H1023="","",IF(MATCH($H1023,$H$2:$H$3000,0)&lt;&gt;ROW()-1,"",COUNT($AM$1:$AM1022)+1))</f>
        <v/>
      </c>
      <c r="AN1023" s="28" t="str">
        <f aca="false">IF($I1023="","",IF(MATCH($I1023,$I$2:$I$3000,0)&lt;&gt;ROW()-1,"",COUNT($AN$1:$AN1022)+1))</f>
        <v/>
      </c>
      <c r="AO1023" s="28" t="str">
        <f aca="false">IF($Q1023="","",IF(MATCH($Q1023,$Q$2:$Q$3000,0)&lt;&gt;ROW()-1,"",COUNT($AO$1:$AO1022)+1))</f>
        <v/>
      </c>
    </row>
    <row r="1024" customFormat="false" ht="12.75" hidden="false" customHeight="true" outlineLevel="0" collapsed="false">
      <c r="W1024" s="24" t="n">
        <f aca="false">IF($F1024="",0,IFERROR(IF(ISNUMBER($F1024),INT($F1024),DATE(VALUE(MID(SUBSTITUTE(LEFT($F1024,FIND(" ",$F1024&amp;" ")-1),"/",REPT(" ",20)),41,20)),VALUE(LEFT(SUBSTITUTE(LEFT($F1024,FIND(" ",$F1024&amp;" ")-1),"/",REPT(" ",20)),20)),VALUE(MID(SUBSTITUTE(LEFT($F1024,FIND(" ",$F1024&amp;" ")-1),"/",REPT(" ",20)),21,20)))),0))</f>
        <v>0</v>
      </c>
      <c r="X1024" s="25" t="str">
        <f aca="false">IF(ISNUMBER($N1024),$N1024*Validation!$B$5,"")</f>
        <v/>
      </c>
      <c r="Y1024" s="26" t="str">
        <f aca="false">IF($A1024="","",SUBSTITUTE(SUBSTITUTE(SUBSTITUTE(SUBSTITUTE(SUBSTITUTE(SUBSTITUTE(SUBSTITUTE(UPPER(TRIM($A1024)),"Á","A"),"É","E"),"Í","I"),"Ó","O"),"Ú","U"),"Ñ","N"),"Ü","U"))</f>
        <v/>
      </c>
      <c r="Z1024" s="26" t="str">
        <f aca="false">IF($Y1024="","",LEFT($Y1024,1)&amp;" "&amp;TRIM(RIGHT(SUBSTITUTE($Y1024," ",REPT(" ",50)),50)))</f>
        <v/>
      </c>
      <c r="AA1024" s="27" t="str">
        <f aca="false">IF($AF1024="","",IF(COUNTIF(Validation!$U$19:$U$178,$AF1024)&gt;0,"OK","NO MATCH"))</f>
        <v/>
      </c>
      <c r="AB1024" s="27" t="str">
        <f aca="false">IF($W1024=0,"",IF(AND($W1024&gt;=Validation!$B$3,$W1024&lt;=Validation!$C$3),"Yes","No"))</f>
        <v/>
      </c>
      <c r="AC1024" s="26" t="str">
        <f aca="false">IF($A1024="","",$AF1024&amp;"|"&amp;TEXT($W1024,"yyyy-mm-dd")&amp;"|"&amp;$J1024&amp;"|"&amp;$N1024)</f>
        <v/>
      </c>
      <c r="AD1024" s="27" t="str">
        <f aca="false">IF($AC1024="","",IF(COUNTIF($AC$2:$AC$3000,$AC1024)&gt;1,"REVIEW","OK"))</f>
        <v/>
      </c>
      <c r="AE1024" s="27" t="str">
        <f aca="false">IF(OR($W1024=0,$O1024=""),"",IF(IFERROR(IF(ISNUMBER($O1024),INT($O1024),DATE(VALUE(MID(SUBSTITUTE(LEFT($O1024,FIND(" ",$O1024&amp;" ")-1),"/",REPT(" ",20)),41,20)),VALUE(LEFT(SUBSTITUTE(LEFT($O1024,FIND(" ",$O1024&amp;" ")-1),"/",REPT(" ",20)),20)),VALUE(MID(SUBSTITUTE(LEFT($O1024,FIND(" ",$O1024&amp;" ")-1),"/",REPT(" ",20)),21,20)))),0)&gt;$W1024,"Late","Same day"))</f>
        <v/>
      </c>
      <c r="AF1024" s="26" t="str">
        <f aca="false">IF($A1024="","",IFERROR(INDEX(Validation!$C$193:$C$217,MATCH($A1024,Validation!$A$193:$A$217,0)),IF(COUNTIF(Validation!$U$19:$U$178,$Z1024)&gt;0,$Z1024,IF(COUNTIF(Validation!$S$19:$S$178,$AI1024)=1,INDEX(Validation!$U$19:$U$178,MATCH($AI1024,Validation!$S$19:$S$178,0)),$Z1024))))</f>
        <v/>
      </c>
      <c r="AG1024" s="27" t="str">
        <f aca="false">IF(COUNTA($A1024:$U1024)=0,"",IF($A1024="","No name",IF($F1024="","No date",IF($W1024=0,"Date ilegible",IF(NOT(ISNUMBER($N1024)),"Hours no numéricas",IF($AA1024="NO MATCH","Person no identificada","OK"))))))</f>
        <v/>
      </c>
      <c r="AH1024" s="27" t="str">
        <f aca="false">IF($W1024=0,"No date",IF($W1024&lt;Validation!$B$3,"Before period",IF($W1024&gt;Validation!$C$3,"After period","In period")))</f>
        <v>No date</v>
      </c>
      <c r="AI1024" s="26" t="str">
        <f aca="false">IF($Y1024="","",TRIM(RIGHT(SUBSTITUTE($Y1024," ",REPT(" ",50)),50)))</f>
        <v/>
      </c>
      <c r="AJ1024" s="27" t="str">
        <f aca="false">IF($A1024="","",IF(NOT(ISERROR(MATCH($A1024,Validation!$A$193:$A$217,0))),"Manual mapping",IF(COUNTIF(Validation!$U$19:$U$178,$Z1024)&gt;0,"Direct",IF(COUNTIF(Validation!$S$19:$S$178,$AI1024)=1,"By surname","Unresolved"))))</f>
        <v/>
      </c>
      <c r="AK1024" s="28" t="str">
        <f aca="false">IF($L1024="","",IF(MATCH($L1024,$L$2:$L$3000,0)&lt;&gt;ROW()-1,"",COUNT($AK$1:$AK1023)+1))</f>
        <v/>
      </c>
      <c r="AL1024" s="28" t="str">
        <f aca="false">IF($G1024="","",IF(MATCH($G1024,$G$2:$G$3000,0)&lt;&gt;ROW()-1,"",COUNT($AL$1:$AL1023)+1))</f>
        <v/>
      </c>
      <c r="AM1024" s="28" t="str">
        <f aca="false">IF($H1024="","",IF(MATCH($H1024,$H$2:$H$3000,0)&lt;&gt;ROW()-1,"",COUNT($AM$1:$AM1023)+1))</f>
        <v/>
      </c>
      <c r="AN1024" s="28" t="str">
        <f aca="false">IF($I1024="","",IF(MATCH($I1024,$I$2:$I$3000,0)&lt;&gt;ROW()-1,"",COUNT($AN$1:$AN1023)+1))</f>
        <v/>
      </c>
      <c r="AO1024" s="28" t="str">
        <f aca="false">IF($Q1024="","",IF(MATCH($Q1024,$Q$2:$Q$3000,0)&lt;&gt;ROW()-1,"",COUNT($AO$1:$AO1023)+1))</f>
        <v/>
      </c>
    </row>
    <row r="1025" customFormat="false" ht="12.75" hidden="false" customHeight="true" outlineLevel="0" collapsed="false">
      <c r="W1025" s="24" t="n">
        <f aca="false">IF($F1025="",0,IFERROR(IF(ISNUMBER($F1025),INT($F1025),DATE(VALUE(MID(SUBSTITUTE(LEFT($F1025,FIND(" ",$F1025&amp;" ")-1),"/",REPT(" ",20)),41,20)),VALUE(LEFT(SUBSTITUTE(LEFT($F1025,FIND(" ",$F1025&amp;" ")-1),"/",REPT(" ",20)),20)),VALUE(MID(SUBSTITUTE(LEFT($F1025,FIND(" ",$F1025&amp;" ")-1),"/",REPT(" ",20)),21,20)))),0))</f>
        <v>0</v>
      </c>
      <c r="X1025" s="25" t="str">
        <f aca="false">IF(ISNUMBER($N1025),$N1025*Validation!$B$5,"")</f>
        <v/>
      </c>
      <c r="Y1025" s="26" t="str">
        <f aca="false">IF($A1025="","",SUBSTITUTE(SUBSTITUTE(SUBSTITUTE(SUBSTITUTE(SUBSTITUTE(SUBSTITUTE(SUBSTITUTE(UPPER(TRIM($A1025)),"Á","A"),"É","E"),"Í","I"),"Ó","O"),"Ú","U"),"Ñ","N"),"Ü","U"))</f>
        <v/>
      </c>
      <c r="Z1025" s="26" t="str">
        <f aca="false">IF($Y1025="","",LEFT($Y1025,1)&amp;" "&amp;TRIM(RIGHT(SUBSTITUTE($Y1025," ",REPT(" ",50)),50)))</f>
        <v/>
      </c>
      <c r="AA1025" s="27" t="str">
        <f aca="false">IF($AF1025="","",IF(COUNTIF(Validation!$U$19:$U$178,$AF1025)&gt;0,"OK","NO MATCH"))</f>
        <v/>
      </c>
      <c r="AB1025" s="27" t="str">
        <f aca="false">IF($W1025=0,"",IF(AND($W1025&gt;=Validation!$B$3,$W1025&lt;=Validation!$C$3),"Yes","No"))</f>
        <v/>
      </c>
      <c r="AC1025" s="26" t="str">
        <f aca="false">IF($A1025="","",$AF1025&amp;"|"&amp;TEXT($W1025,"yyyy-mm-dd")&amp;"|"&amp;$J1025&amp;"|"&amp;$N1025)</f>
        <v/>
      </c>
      <c r="AD1025" s="27" t="str">
        <f aca="false">IF($AC1025="","",IF(COUNTIF($AC$2:$AC$3000,$AC1025)&gt;1,"REVIEW","OK"))</f>
        <v/>
      </c>
      <c r="AE1025" s="27" t="str">
        <f aca="false">IF(OR($W1025=0,$O1025=""),"",IF(IFERROR(IF(ISNUMBER($O1025),INT($O1025),DATE(VALUE(MID(SUBSTITUTE(LEFT($O1025,FIND(" ",$O1025&amp;" ")-1),"/",REPT(" ",20)),41,20)),VALUE(LEFT(SUBSTITUTE(LEFT($O1025,FIND(" ",$O1025&amp;" ")-1),"/",REPT(" ",20)),20)),VALUE(MID(SUBSTITUTE(LEFT($O1025,FIND(" ",$O1025&amp;" ")-1),"/",REPT(" ",20)),21,20)))),0)&gt;$W1025,"Late","Same day"))</f>
        <v/>
      </c>
      <c r="AF1025" s="26" t="str">
        <f aca="false">IF($A1025="","",IFERROR(INDEX(Validation!$C$193:$C$217,MATCH($A1025,Validation!$A$193:$A$217,0)),IF(COUNTIF(Validation!$U$19:$U$178,$Z1025)&gt;0,$Z1025,IF(COUNTIF(Validation!$S$19:$S$178,$AI1025)=1,INDEX(Validation!$U$19:$U$178,MATCH($AI1025,Validation!$S$19:$S$178,0)),$Z1025))))</f>
        <v/>
      </c>
      <c r="AG1025" s="27" t="str">
        <f aca="false">IF(COUNTA($A1025:$U1025)=0,"",IF($A1025="","No name",IF($F1025="","No date",IF($W1025=0,"Date ilegible",IF(NOT(ISNUMBER($N1025)),"Hours no numéricas",IF($AA1025="NO MATCH","Person no identificada","OK"))))))</f>
        <v/>
      </c>
      <c r="AH1025" s="27" t="str">
        <f aca="false">IF($W1025=0,"No date",IF($W1025&lt;Validation!$B$3,"Before period",IF($W1025&gt;Validation!$C$3,"After period","In period")))</f>
        <v>No date</v>
      </c>
      <c r="AI1025" s="26" t="str">
        <f aca="false">IF($Y1025="","",TRIM(RIGHT(SUBSTITUTE($Y1025," ",REPT(" ",50)),50)))</f>
        <v/>
      </c>
      <c r="AJ1025" s="27" t="str">
        <f aca="false">IF($A1025="","",IF(NOT(ISERROR(MATCH($A1025,Validation!$A$193:$A$217,0))),"Manual mapping",IF(COUNTIF(Validation!$U$19:$U$178,$Z1025)&gt;0,"Direct",IF(COUNTIF(Validation!$S$19:$S$178,$AI1025)=1,"By surname","Unresolved"))))</f>
        <v/>
      </c>
      <c r="AK1025" s="28" t="str">
        <f aca="false">IF($L1025="","",IF(MATCH($L1025,$L$2:$L$3000,0)&lt;&gt;ROW()-1,"",COUNT($AK$1:$AK1024)+1))</f>
        <v/>
      </c>
      <c r="AL1025" s="28" t="str">
        <f aca="false">IF($G1025="","",IF(MATCH($G1025,$G$2:$G$3000,0)&lt;&gt;ROW()-1,"",COUNT($AL$1:$AL1024)+1))</f>
        <v/>
      </c>
      <c r="AM1025" s="28" t="str">
        <f aca="false">IF($H1025="","",IF(MATCH($H1025,$H$2:$H$3000,0)&lt;&gt;ROW()-1,"",COUNT($AM$1:$AM1024)+1))</f>
        <v/>
      </c>
      <c r="AN1025" s="28" t="str">
        <f aca="false">IF($I1025="","",IF(MATCH($I1025,$I$2:$I$3000,0)&lt;&gt;ROW()-1,"",COUNT($AN$1:$AN1024)+1))</f>
        <v/>
      </c>
      <c r="AO1025" s="28" t="str">
        <f aca="false">IF($Q1025="","",IF(MATCH($Q1025,$Q$2:$Q$3000,0)&lt;&gt;ROW()-1,"",COUNT($AO$1:$AO1024)+1))</f>
        <v/>
      </c>
    </row>
    <row r="1026" customFormat="false" ht="12.75" hidden="false" customHeight="true" outlineLevel="0" collapsed="false">
      <c r="W1026" s="24" t="n">
        <f aca="false">IF($F1026="",0,IFERROR(IF(ISNUMBER($F1026),INT($F1026),DATE(VALUE(MID(SUBSTITUTE(LEFT($F1026,FIND(" ",$F1026&amp;" ")-1),"/",REPT(" ",20)),41,20)),VALUE(LEFT(SUBSTITUTE(LEFT($F1026,FIND(" ",$F1026&amp;" ")-1),"/",REPT(" ",20)),20)),VALUE(MID(SUBSTITUTE(LEFT($F1026,FIND(" ",$F1026&amp;" ")-1),"/",REPT(" ",20)),21,20)))),0))</f>
        <v>0</v>
      </c>
      <c r="X1026" s="25" t="str">
        <f aca="false">IF(ISNUMBER($N1026),$N1026*Validation!$B$5,"")</f>
        <v/>
      </c>
      <c r="Y1026" s="26" t="str">
        <f aca="false">IF($A1026="","",SUBSTITUTE(SUBSTITUTE(SUBSTITUTE(SUBSTITUTE(SUBSTITUTE(SUBSTITUTE(SUBSTITUTE(UPPER(TRIM($A1026)),"Á","A"),"É","E"),"Í","I"),"Ó","O"),"Ú","U"),"Ñ","N"),"Ü","U"))</f>
        <v/>
      </c>
      <c r="Z1026" s="26" t="str">
        <f aca="false">IF($Y1026="","",LEFT($Y1026,1)&amp;" "&amp;TRIM(RIGHT(SUBSTITUTE($Y1026," ",REPT(" ",50)),50)))</f>
        <v/>
      </c>
      <c r="AA1026" s="27" t="str">
        <f aca="false">IF($AF1026="","",IF(COUNTIF(Validation!$U$19:$U$178,$AF1026)&gt;0,"OK","NO MATCH"))</f>
        <v/>
      </c>
      <c r="AB1026" s="27" t="str">
        <f aca="false">IF($W1026=0,"",IF(AND($W1026&gt;=Validation!$B$3,$W1026&lt;=Validation!$C$3),"Yes","No"))</f>
        <v/>
      </c>
      <c r="AC1026" s="26" t="str">
        <f aca="false">IF($A1026="","",$AF1026&amp;"|"&amp;TEXT($W1026,"yyyy-mm-dd")&amp;"|"&amp;$J1026&amp;"|"&amp;$N1026)</f>
        <v/>
      </c>
      <c r="AD1026" s="27" t="str">
        <f aca="false">IF($AC1026="","",IF(COUNTIF($AC$2:$AC$3000,$AC1026)&gt;1,"REVIEW","OK"))</f>
        <v/>
      </c>
      <c r="AE1026" s="27" t="str">
        <f aca="false">IF(OR($W1026=0,$O1026=""),"",IF(IFERROR(IF(ISNUMBER($O1026),INT($O1026),DATE(VALUE(MID(SUBSTITUTE(LEFT($O1026,FIND(" ",$O1026&amp;" ")-1),"/",REPT(" ",20)),41,20)),VALUE(LEFT(SUBSTITUTE(LEFT($O1026,FIND(" ",$O1026&amp;" ")-1),"/",REPT(" ",20)),20)),VALUE(MID(SUBSTITUTE(LEFT($O1026,FIND(" ",$O1026&amp;" ")-1),"/",REPT(" ",20)),21,20)))),0)&gt;$W1026,"Late","Same day"))</f>
        <v/>
      </c>
      <c r="AF1026" s="26" t="str">
        <f aca="false">IF($A1026="","",IFERROR(INDEX(Validation!$C$193:$C$217,MATCH($A1026,Validation!$A$193:$A$217,0)),IF(COUNTIF(Validation!$U$19:$U$178,$Z1026)&gt;0,$Z1026,IF(COUNTIF(Validation!$S$19:$S$178,$AI1026)=1,INDEX(Validation!$U$19:$U$178,MATCH($AI1026,Validation!$S$19:$S$178,0)),$Z1026))))</f>
        <v/>
      </c>
      <c r="AG1026" s="27" t="str">
        <f aca="false">IF(COUNTA($A1026:$U1026)=0,"",IF($A1026="","No name",IF($F1026="","No date",IF($W1026=0,"Date ilegible",IF(NOT(ISNUMBER($N1026)),"Hours no numéricas",IF($AA1026="NO MATCH","Person no identificada","OK"))))))</f>
        <v/>
      </c>
      <c r="AH1026" s="27" t="str">
        <f aca="false">IF($W1026=0,"No date",IF($W1026&lt;Validation!$B$3,"Before period",IF($W1026&gt;Validation!$C$3,"After period","In period")))</f>
        <v>No date</v>
      </c>
      <c r="AI1026" s="26" t="str">
        <f aca="false">IF($Y1026="","",TRIM(RIGHT(SUBSTITUTE($Y1026," ",REPT(" ",50)),50)))</f>
        <v/>
      </c>
      <c r="AJ1026" s="27" t="str">
        <f aca="false">IF($A1026="","",IF(NOT(ISERROR(MATCH($A1026,Validation!$A$193:$A$217,0))),"Manual mapping",IF(COUNTIF(Validation!$U$19:$U$178,$Z1026)&gt;0,"Direct",IF(COUNTIF(Validation!$S$19:$S$178,$AI1026)=1,"By surname","Unresolved"))))</f>
        <v/>
      </c>
      <c r="AK1026" s="28" t="str">
        <f aca="false">IF($L1026="","",IF(MATCH($L1026,$L$2:$L$3000,0)&lt;&gt;ROW()-1,"",COUNT($AK$1:$AK1025)+1))</f>
        <v/>
      </c>
      <c r="AL1026" s="28" t="str">
        <f aca="false">IF($G1026="","",IF(MATCH($G1026,$G$2:$G$3000,0)&lt;&gt;ROW()-1,"",COUNT($AL$1:$AL1025)+1))</f>
        <v/>
      </c>
      <c r="AM1026" s="28" t="str">
        <f aca="false">IF($H1026="","",IF(MATCH($H1026,$H$2:$H$3000,0)&lt;&gt;ROW()-1,"",COUNT($AM$1:$AM1025)+1))</f>
        <v/>
      </c>
      <c r="AN1026" s="28" t="str">
        <f aca="false">IF($I1026="","",IF(MATCH($I1026,$I$2:$I$3000,0)&lt;&gt;ROW()-1,"",COUNT($AN$1:$AN1025)+1))</f>
        <v/>
      </c>
      <c r="AO1026" s="28" t="str">
        <f aca="false">IF($Q1026="","",IF(MATCH($Q1026,$Q$2:$Q$3000,0)&lt;&gt;ROW()-1,"",COUNT($AO$1:$AO1025)+1))</f>
        <v/>
      </c>
    </row>
    <row r="1027" customFormat="false" ht="12.75" hidden="false" customHeight="true" outlineLevel="0" collapsed="false">
      <c r="W1027" s="24" t="n">
        <f aca="false">IF($F1027="",0,IFERROR(IF(ISNUMBER($F1027),INT($F1027),DATE(VALUE(MID(SUBSTITUTE(LEFT($F1027,FIND(" ",$F1027&amp;" ")-1),"/",REPT(" ",20)),41,20)),VALUE(LEFT(SUBSTITUTE(LEFT($F1027,FIND(" ",$F1027&amp;" ")-1),"/",REPT(" ",20)),20)),VALUE(MID(SUBSTITUTE(LEFT($F1027,FIND(" ",$F1027&amp;" ")-1),"/",REPT(" ",20)),21,20)))),0))</f>
        <v>0</v>
      </c>
      <c r="X1027" s="25" t="str">
        <f aca="false">IF(ISNUMBER($N1027),$N1027*Validation!$B$5,"")</f>
        <v/>
      </c>
      <c r="Y1027" s="26" t="str">
        <f aca="false">IF($A1027="","",SUBSTITUTE(SUBSTITUTE(SUBSTITUTE(SUBSTITUTE(SUBSTITUTE(SUBSTITUTE(SUBSTITUTE(UPPER(TRIM($A1027)),"Á","A"),"É","E"),"Í","I"),"Ó","O"),"Ú","U"),"Ñ","N"),"Ü","U"))</f>
        <v/>
      </c>
      <c r="Z1027" s="26" t="str">
        <f aca="false">IF($Y1027="","",LEFT($Y1027,1)&amp;" "&amp;TRIM(RIGHT(SUBSTITUTE($Y1027," ",REPT(" ",50)),50)))</f>
        <v/>
      </c>
      <c r="AA1027" s="27" t="str">
        <f aca="false">IF($AF1027="","",IF(COUNTIF(Validation!$U$19:$U$178,$AF1027)&gt;0,"OK","NO MATCH"))</f>
        <v/>
      </c>
      <c r="AB1027" s="27" t="str">
        <f aca="false">IF($W1027=0,"",IF(AND($W1027&gt;=Validation!$B$3,$W1027&lt;=Validation!$C$3),"Yes","No"))</f>
        <v/>
      </c>
      <c r="AC1027" s="26" t="str">
        <f aca="false">IF($A1027="","",$AF1027&amp;"|"&amp;TEXT($W1027,"yyyy-mm-dd")&amp;"|"&amp;$J1027&amp;"|"&amp;$N1027)</f>
        <v/>
      </c>
      <c r="AD1027" s="27" t="str">
        <f aca="false">IF($AC1027="","",IF(COUNTIF($AC$2:$AC$3000,$AC1027)&gt;1,"REVIEW","OK"))</f>
        <v/>
      </c>
      <c r="AE1027" s="27" t="str">
        <f aca="false">IF(OR($W1027=0,$O1027=""),"",IF(IFERROR(IF(ISNUMBER($O1027),INT($O1027),DATE(VALUE(MID(SUBSTITUTE(LEFT($O1027,FIND(" ",$O1027&amp;" ")-1),"/",REPT(" ",20)),41,20)),VALUE(LEFT(SUBSTITUTE(LEFT($O1027,FIND(" ",$O1027&amp;" ")-1),"/",REPT(" ",20)),20)),VALUE(MID(SUBSTITUTE(LEFT($O1027,FIND(" ",$O1027&amp;" ")-1),"/",REPT(" ",20)),21,20)))),0)&gt;$W1027,"Late","Same day"))</f>
        <v/>
      </c>
      <c r="AF1027" s="26" t="str">
        <f aca="false">IF($A1027="","",IFERROR(INDEX(Validation!$C$193:$C$217,MATCH($A1027,Validation!$A$193:$A$217,0)),IF(COUNTIF(Validation!$U$19:$U$178,$Z1027)&gt;0,$Z1027,IF(COUNTIF(Validation!$S$19:$S$178,$AI1027)=1,INDEX(Validation!$U$19:$U$178,MATCH($AI1027,Validation!$S$19:$S$178,0)),$Z1027))))</f>
        <v/>
      </c>
      <c r="AG1027" s="27" t="str">
        <f aca="false">IF(COUNTA($A1027:$U1027)=0,"",IF($A1027="","No name",IF($F1027="","No date",IF($W1027=0,"Date ilegible",IF(NOT(ISNUMBER($N1027)),"Hours no numéricas",IF($AA1027="NO MATCH","Person no identificada","OK"))))))</f>
        <v/>
      </c>
      <c r="AH1027" s="27" t="str">
        <f aca="false">IF($W1027=0,"No date",IF($W1027&lt;Validation!$B$3,"Before period",IF($W1027&gt;Validation!$C$3,"After period","In period")))</f>
        <v>No date</v>
      </c>
      <c r="AI1027" s="26" t="str">
        <f aca="false">IF($Y1027="","",TRIM(RIGHT(SUBSTITUTE($Y1027," ",REPT(" ",50)),50)))</f>
        <v/>
      </c>
      <c r="AJ1027" s="27" t="str">
        <f aca="false">IF($A1027="","",IF(NOT(ISERROR(MATCH($A1027,Validation!$A$193:$A$217,0))),"Manual mapping",IF(COUNTIF(Validation!$U$19:$U$178,$Z1027)&gt;0,"Direct",IF(COUNTIF(Validation!$S$19:$S$178,$AI1027)=1,"By surname","Unresolved"))))</f>
        <v/>
      </c>
      <c r="AK1027" s="28" t="str">
        <f aca="false">IF($L1027="","",IF(MATCH($L1027,$L$2:$L$3000,0)&lt;&gt;ROW()-1,"",COUNT($AK$1:$AK1026)+1))</f>
        <v/>
      </c>
      <c r="AL1027" s="28" t="str">
        <f aca="false">IF($G1027="","",IF(MATCH($G1027,$G$2:$G$3000,0)&lt;&gt;ROW()-1,"",COUNT($AL$1:$AL1026)+1))</f>
        <v/>
      </c>
      <c r="AM1027" s="28" t="str">
        <f aca="false">IF($H1027="","",IF(MATCH($H1027,$H$2:$H$3000,0)&lt;&gt;ROW()-1,"",COUNT($AM$1:$AM1026)+1))</f>
        <v/>
      </c>
      <c r="AN1027" s="28" t="str">
        <f aca="false">IF($I1027="","",IF(MATCH($I1027,$I$2:$I$3000,0)&lt;&gt;ROW()-1,"",COUNT($AN$1:$AN1026)+1))</f>
        <v/>
      </c>
      <c r="AO1027" s="28" t="str">
        <f aca="false">IF($Q1027="","",IF(MATCH($Q1027,$Q$2:$Q$3000,0)&lt;&gt;ROW()-1,"",COUNT($AO$1:$AO1026)+1))</f>
        <v/>
      </c>
    </row>
    <row r="1028" customFormat="false" ht="12.75" hidden="false" customHeight="true" outlineLevel="0" collapsed="false">
      <c r="W1028" s="24" t="n">
        <f aca="false">IF($F1028="",0,IFERROR(IF(ISNUMBER($F1028),INT($F1028),DATE(VALUE(MID(SUBSTITUTE(LEFT($F1028,FIND(" ",$F1028&amp;" ")-1),"/",REPT(" ",20)),41,20)),VALUE(LEFT(SUBSTITUTE(LEFT($F1028,FIND(" ",$F1028&amp;" ")-1),"/",REPT(" ",20)),20)),VALUE(MID(SUBSTITUTE(LEFT($F1028,FIND(" ",$F1028&amp;" ")-1),"/",REPT(" ",20)),21,20)))),0))</f>
        <v>0</v>
      </c>
      <c r="X1028" s="25" t="str">
        <f aca="false">IF(ISNUMBER($N1028),$N1028*Validation!$B$5,"")</f>
        <v/>
      </c>
      <c r="Y1028" s="26" t="str">
        <f aca="false">IF($A1028="","",SUBSTITUTE(SUBSTITUTE(SUBSTITUTE(SUBSTITUTE(SUBSTITUTE(SUBSTITUTE(SUBSTITUTE(UPPER(TRIM($A1028)),"Á","A"),"É","E"),"Í","I"),"Ó","O"),"Ú","U"),"Ñ","N"),"Ü","U"))</f>
        <v/>
      </c>
      <c r="Z1028" s="26" t="str">
        <f aca="false">IF($Y1028="","",LEFT($Y1028,1)&amp;" "&amp;TRIM(RIGHT(SUBSTITUTE($Y1028," ",REPT(" ",50)),50)))</f>
        <v/>
      </c>
      <c r="AA1028" s="27" t="str">
        <f aca="false">IF($AF1028="","",IF(COUNTIF(Validation!$U$19:$U$178,$AF1028)&gt;0,"OK","NO MATCH"))</f>
        <v/>
      </c>
      <c r="AB1028" s="27" t="str">
        <f aca="false">IF($W1028=0,"",IF(AND($W1028&gt;=Validation!$B$3,$W1028&lt;=Validation!$C$3),"Yes","No"))</f>
        <v/>
      </c>
      <c r="AC1028" s="26" t="str">
        <f aca="false">IF($A1028="","",$AF1028&amp;"|"&amp;TEXT($W1028,"yyyy-mm-dd")&amp;"|"&amp;$J1028&amp;"|"&amp;$N1028)</f>
        <v/>
      </c>
      <c r="AD1028" s="27" t="str">
        <f aca="false">IF($AC1028="","",IF(COUNTIF($AC$2:$AC$3000,$AC1028)&gt;1,"REVIEW","OK"))</f>
        <v/>
      </c>
      <c r="AE1028" s="27" t="str">
        <f aca="false">IF(OR($W1028=0,$O1028=""),"",IF(IFERROR(IF(ISNUMBER($O1028),INT($O1028),DATE(VALUE(MID(SUBSTITUTE(LEFT($O1028,FIND(" ",$O1028&amp;" ")-1),"/",REPT(" ",20)),41,20)),VALUE(LEFT(SUBSTITUTE(LEFT($O1028,FIND(" ",$O1028&amp;" ")-1),"/",REPT(" ",20)),20)),VALUE(MID(SUBSTITUTE(LEFT($O1028,FIND(" ",$O1028&amp;" ")-1),"/",REPT(" ",20)),21,20)))),0)&gt;$W1028,"Late","Same day"))</f>
        <v/>
      </c>
      <c r="AF1028" s="26" t="str">
        <f aca="false">IF($A1028="","",IFERROR(INDEX(Validation!$C$193:$C$217,MATCH($A1028,Validation!$A$193:$A$217,0)),IF(COUNTIF(Validation!$U$19:$U$178,$Z1028)&gt;0,$Z1028,IF(COUNTIF(Validation!$S$19:$S$178,$AI1028)=1,INDEX(Validation!$U$19:$U$178,MATCH($AI1028,Validation!$S$19:$S$178,0)),$Z1028))))</f>
        <v/>
      </c>
      <c r="AG1028" s="27" t="str">
        <f aca="false">IF(COUNTA($A1028:$U1028)=0,"",IF($A1028="","No name",IF($F1028="","No date",IF($W1028=0,"Date ilegible",IF(NOT(ISNUMBER($N1028)),"Hours no numéricas",IF($AA1028="NO MATCH","Person no identificada","OK"))))))</f>
        <v/>
      </c>
      <c r="AH1028" s="27" t="str">
        <f aca="false">IF($W1028=0,"No date",IF($W1028&lt;Validation!$B$3,"Before period",IF($W1028&gt;Validation!$C$3,"After period","In period")))</f>
        <v>No date</v>
      </c>
      <c r="AI1028" s="26" t="str">
        <f aca="false">IF($Y1028="","",TRIM(RIGHT(SUBSTITUTE($Y1028," ",REPT(" ",50)),50)))</f>
        <v/>
      </c>
      <c r="AJ1028" s="27" t="str">
        <f aca="false">IF($A1028="","",IF(NOT(ISERROR(MATCH($A1028,Validation!$A$193:$A$217,0))),"Manual mapping",IF(COUNTIF(Validation!$U$19:$U$178,$Z1028)&gt;0,"Direct",IF(COUNTIF(Validation!$S$19:$S$178,$AI1028)=1,"By surname","Unresolved"))))</f>
        <v/>
      </c>
      <c r="AK1028" s="28" t="str">
        <f aca="false">IF($L1028="","",IF(MATCH($L1028,$L$2:$L$3000,0)&lt;&gt;ROW()-1,"",COUNT($AK$1:$AK1027)+1))</f>
        <v/>
      </c>
      <c r="AL1028" s="28" t="str">
        <f aca="false">IF($G1028="","",IF(MATCH($G1028,$G$2:$G$3000,0)&lt;&gt;ROW()-1,"",COUNT($AL$1:$AL1027)+1))</f>
        <v/>
      </c>
      <c r="AM1028" s="28" t="str">
        <f aca="false">IF($H1028="","",IF(MATCH($H1028,$H$2:$H$3000,0)&lt;&gt;ROW()-1,"",COUNT($AM$1:$AM1027)+1))</f>
        <v/>
      </c>
      <c r="AN1028" s="28" t="str">
        <f aca="false">IF($I1028="","",IF(MATCH($I1028,$I$2:$I$3000,0)&lt;&gt;ROW()-1,"",COUNT($AN$1:$AN1027)+1))</f>
        <v/>
      </c>
      <c r="AO1028" s="28" t="str">
        <f aca="false">IF($Q1028="","",IF(MATCH($Q1028,$Q$2:$Q$3000,0)&lt;&gt;ROW()-1,"",COUNT($AO$1:$AO1027)+1))</f>
        <v/>
      </c>
    </row>
    <row r="1029" customFormat="false" ht="12.75" hidden="false" customHeight="true" outlineLevel="0" collapsed="false">
      <c r="W1029" s="24" t="n">
        <f aca="false">IF($F1029="",0,IFERROR(IF(ISNUMBER($F1029),INT($F1029),DATE(VALUE(MID(SUBSTITUTE(LEFT($F1029,FIND(" ",$F1029&amp;" ")-1),"/",REPT(" ",20)),41,20)),VALUE(LEFT(SUBSTITUTE(LEFT($F1029,FIND(" ",$F1029&amp;" ")-1),"/",REPT(" ",20)),20)),VALUE(MID(SUBSTITUTE(LEFT($F1029,FIND(" ",$F1029&amp;" ")-1),"/",REPT(" ",20)),21,20)))),0))</f>
        <v>0</v>
      </c>
      <c r="X1029" s="25" t="str">
        <f aca="false">IF(ISNUMBER($N1029),$N1029*Validation!$B$5,"")</f>
        <v/>
      </c>
      <c r="Y1029" s="26" t="str">
        <f aca="false">IF($A1029="","",SUBSTITUTE(SUBSTITUTE(SUBSTITUTE(SUBSTITUTE(SUBSTITUTE(SUBSTITUTE(SUBSTITUTE(UPPER(TRIM($A1029)),"Á","A"),"É","E"),"Í","I"),"Ó","O"),"Ú","U"),"Ñ","N"),"Ü","U"))</f>
        <v/>
      </c>
      <c r="Z1029" s="26" t="str">
        <f aca="false">IF($Y1029="","",LEFT($Y1029,1)&amp;" "&amp;TRIM(RIGHT(SUBSTITUTE($Y1029," ",REPT(" ",50)),50)))</f>
        <v/>
      </c>
      <c r="AA1029" s="27" t="str">
        <f aca="false">IF($AF1029="","",IF(COUNTIF(Validation!$U$19:$U$178,$AF1029)&gt;0,"OK","NO MATCH"))</f>
        <v/>
      </c>
      <c r="AB1029" s="27" t="str">
        <f aca="false">IF($W1029=0,"",IF(AND($W1029&gt;=Validation!$B$3,$W1029&lt;=Validation!$C$3),"Yes","No"))</f>
        <v/>
      </c>
      <c r="AC1029" s="26" t="str">
        <f aca="false">IF($A1029="","",$AF1029&amp;"|"&amp;TEXT($W1029,"yyyy-mm-dd")&amp;"|"&amp;$J1029&amp;"|"&amp;$N1029)</f>
        <v/>
      </c>
      <c r="AD1029" s="27" t="str">
        <f aca="false">IF($AC1029="","",IF(COUNTIF($AC$2:$AC$3000,$AC1029)&gt;1,"REVIEW","OK"))</f>
        <v/>
      </c>
      <c r="AE1029" s="27" t="str">
        <f aca="false">IF(OR($W1029=0,$O1029=""),"",IF(IFERROR(IF(ISNUMBER($O1029),INT($O1029),DATE(VALUE(MID(SUBSTITUTE(LEFT($O1029,FIND(" ",$O1029&amp;" ")-1),"/",REPT(" ",20)),41,20)),VALUE(LEFT(SUBSTITUTE(LEFT($O1029,FIND(" ",$O1029&amp;" ")-1),"/",REPT(" ",20)),20)),VALUE(MID(SUBSTITUTE(LEFT($O1029,FIND(" ",$O1029&amp;" ")-1),"/",REPT(" ",20)),21,20)))),0)&gt;$W1029,"Late","Same day"))</f>
        <v/>
      </c>
      <c r="AF1029" s="26" t="str">
        <f aca="false">IF($A1029="","",IFERROR(INDEX(Validation!$C$193:$C$217,MATCH($A1029,Validation!$A$193:$A$217,0)),IF(COUNTIF(Validation!$U$19:$U$178,$Z1029)&gt;0,$Z1029,IF(COUNTIF(Validation!$S$19:$S$178,$AI1029)=1,INDEX(Validation!$U$19:$U$178,MATCH($AI1029,Validation!$S$19:$S$178,0)),$Z1029))))</f>
        <v/>
      </c>
      <c r="AG1029" s="27" t="str">
        <f aca="false">IF(COUNTA($A1029:$U1029)=0,"",IF($A1029="","No name",IF($F1029="","No date",IF($W1029=0,"Date ilegible",IF(NOT(ISNUMBER($N1029)),"Hours no numéricas",IF($AA1029="NO MATCH","Person no identificada","OK"))))))</f>
        <v/>
      </c>
      <c r="AH1029" s="27" t="str">
        <f aca="false">IF($W1029=0,"No date",IF($W1029&lt;Validation!$B$3,"Before period",IF($W1029&gt;Validation!$C$3,"After period","In period")))</f>
        <v>No date</v>
      </c>
      <c r="AI1029" s="26" t="str">
        <f aca="false">IF($Y1029="","",TRIM(RIGHT(SUBSTITUTE($Y1029," ",REPT(" ",50)),50)))</f>
        <v/>
      </c>
      <c r="AJ1029" s="27" t="str">
        <f aca="false">IF($A1029="","",IF(NOT(ISERROR(MATCH($A1029,Validation!$A$193:$A$217,0))),"Manual mapping",IF(COUNTIF(Validation!$U$19:$U$178,$Z1029)&gt;0,"Direct",IF(COUNTIF(Validation!$S$19:$S$178,$AI1029)=1,"By surname","Unresolved"))))</f>
        <v/>
      </c>
      <c r="AK1029" s="28" t="str">
        <f aca="false">IF($L1029="","",IF(MATCH($L1029,$L$2:$L$3000,0)&lt;&gt;ROW()-1,"",COUNT($AK$1:$AK1028)+1))</f>
        <v/>
      </c>
      <c r="AL1029" s="28" t="str">
        <f aca="false">IF($G1029="","",IF(MATCH($G1029,$G$2:$G$3000,0)&lt;&gt;ROW()-1,"",COUNT($AL$1:$AL1028)+1))</f>
        <v/>
      </c>
      <c r="AM1029" s="28" t="str">
        <f aca="false">IF($H1029="","",IF(MATCH($H1029,$H$2:$H$3000,0)&lt;&gt;ROW()-1,"",COUNT($AM$1:$AM1028)+1))</f>
        <v/>
      </c>
      <c r="AN1029" s="28" t="str">
        <f aca="false">IF($I1029="","",IF(MATCH($I1029,$I$2:$I$3000,0)&lt;&gt;ROW()-1,"",COUNT($AN$1:$AN1028)+1))</f>
        <v/>
      </c>
      <c r="AO1029" s="28" t="str">
        <f aca="false">IF($Q1029="","",IF(MATCH($Q1029,$Q$2:$Q$3000,0)&lt;&gt;ROW()-1,"",COUNT($AO$1:$AO1028)+1))</f>
        <v/>
      </c>
    </row>
    <row r="1030" customFormat="false" ht="12.75" hidden="false" customHeight="true" outlineLevel="0" collapsed="false">
      <c r="W1030" s="24" t="n">
        <f aca="false">IF($F1030="",0,IFERROR(IF(ISNUMBER($F1030),INT($F1030),DATE(VALUE(MID(SUBSTITUTE(LEFT($F1030,FIND(" ",$F1030&amp;" ")-1),"/",REPT(" ",20)),41,20)),VALUE(LEFT(SUBSTITUTE(LEFT($F1030,FIND(" ",$F1030&amp;" ")-1),"/",REPT(" ",20)),20)),VALUE(MID(SUBSTITUTE(LEFT($F1030,FIND(" ",$F1030&amp;" ")-1),"/",REPT(" ",20)),21,20)))),0))</f>
        <v>0</v>
      </c>
      <c r="X1030" s="25" t="str">
        <f aca="false">IF(ISNUMBER($N1030),$N1030*Validation!$B$5,"")</f>
        <v/>
      </c>
      <c r="Y1030" s="26" t="str">
        <f aca="false">IF($A1030="","",SUBSTITUTE(SUBSTITUTE(SUBSTITUTE(SUBSTITUTE(SUBSTITUTE(SUBSTITUTE(SUBSTITUTE(UPPER(TRIM($A1030)),"Á","A"),"É","E"),"Í","I"),"Ó","O"),"Ú","U"),"Ñ","N"),"Ü","U"))</f>
        <v/>
      </c>
      <c r="Z1030" s="26" t="str">
        <f aca="false">IF($Y1030="","",LEFT($Y1030,1)&amp;" "&amp;TRIM(RIGHT(SUBSTITUTE($Y1030," ",REPT(" ",50)),50)))</f>
        <v/>
      </c>
      <c r="AA1030" s="27" t="str">
        <f aca="false">IF($AF1030="","",IF(COUNTIF(Validation!$U$19:$U$178,$AF1030)&gt;0,"OK","NO MATCH"))</f>
        <v/>
      </c>
      <c r="AB1030" s="27" t="str">
        <f aca="false">IF($W1030=0,"",IF(AND($W1030&gt;=Validation!$B$3,$W1030&lt;=Validation!$C$3),"Yes","No"))</f>
        <v/>
      </c>
      <c r="AC1030" s="26" t="str">
        <f aca="false">IF($A1030="","",$AF1030&amp;"|"&amp;TEXT($W1030,"yyyy-mm-dd")&amp;"|"&amp;$J1030&amp;"|"&amp;$N1030)</f>
        <v/>
      </c>
      <c r="AD1030" s="27" t="str">
        <f aca="false">IF($AC1030="","",IF(COUNTIF($AC$2:$AC$3000,$AC1030)&gt;1,"REVIEW","OK"))</f>
        <v/>
      </c>
      <c r="AE1030" s="27" t="str">
        <f aca="false">IF(OR($W1030=0,$O1030=""),"",IF(IFERROR(IF(ISNUMBER($O1030),INT($O1030),DATE(VALUE(MID(SUBSTITUTE(LEFT($O1030,FIND(" ",$O1030&amp;" ")-1),"/",REPT(" ",20)),41,20)),VALUE(LEFT(SUBSTITUTE(LEFT($O1030,FIND(" ",$O1030&amp;" ")-1),"/",REPT(" ",20)),20)),VALUE(MID(SUBSTITUTE(LEFT($O1030,FIND(" ",$O1030&amp;" ")-1),"/",REPT(" ",20)),21,20)))),0)&gt;$W1030,"Late","Same day"))</f>
        <v/>
      </c>
      <c r="AF1030" s="26" t="str">
        <f aca="false">IF($A1030="","",IFERROR(INDEX(Validation!$C$193:$C$217,MATCH($A1030,Validation!$A$193:$A$217,0)),IF(COUNTIF(Validation!$U$19:$U$178,$Z1030)&gt;0,$Z1030,IF(COUNTIF(Validation!$S$19:$S$178,$AI1030)=1,INDEX(Validation!$U$19:$U$178,MATCH($AI1030,Validation!$S$19:$S$178,0)),$Z1030))))</f>
        <v/>
      </c>
      <c r="AG1030" s="27" t="str">
        <f aca="false">IF(COUNTA($A1030:$U1030)=0,"",IF($A1030="","No name",IF($F1030="","No date",IF($W1030=0,"Date ilegible",IF(NOT(ISNUMBER($N1030)),"Hours no numéricas",IF($AA1030="NO MATCH","Person no identificada","OK"))))))</f>
        <v/>
      </c>
      <c r="AH1030" s="27" t="str">
        <f aca="false">IF($W1030=0,"No date",IF($W1030&lt;Validation!$B$3,"Before period",IF($W1030&gt;Validation!$C$3,"After period","In period")))</f>
        <v>No date</v>
      </c>
      <c r="AI1030" s="26" t="str">
        <f aca="false">IF($Y1030="","",TRIM(RIGHT(SUBSTITUTE($Y1030," ",REPT(" ",50)),50)))</f>
        <v/>
      </c>
      <c r="AJ1030" s="27" t="str">
        <f aca="false">IF($A1030="","",IF(NOT(ISERROR(MATCH($A1030,Validation!$A$193:$A$217,0))),"Manual mapping",IF(COUNTIF(Validation!$U$19:$U$178,$Z1030)&gt;0,"Direct",IF(COUNTIF(Validation!$S$19:$S$178,$AI1030)=1,"By surname","Unresolved"))))</f>
        <v/>
      </c>
      <c r="AK1030" s="28" t="str">
        <f aca="false">IF($L1030="","",IF(MATCH($L1030,$L$2:$L$3000,0)&lt;&gt;ROW()-1,"",COUNT($AK$1:$AK1029)+1))</f>
        <v/>
      </c>
      <c r="AL1030" s="28" t="str">
        <f aca="false">IF($G1030="","",IF(MATCH($G1030,$G$2:$G$3000,0)&lt;&gt;ROW()-1,"",COUNT($AL$1:$AL1029)+1))</f>
        <v/>
      </c>
      <c r="AM1030" s="28" t="str">
        <f aca="false">IF($H1030="","",IF(MATCH($H1030,$H$2:$H$3000,0)&lt;&gt;ROW()-1,"",COUNT($AM$1:$AM1029)+1))</f>
        <v/>
      </c>
      <c r="AN1030" s="28" t="str">
        <f aca="false">IF($I1030="","",IF(MATCH($I1030,$I$2:$I$3000,0)&lt;&gt;ROW()-1,"",COUNT($AN$1:$AN1029)+1))</f>
        <v/>
      </c>
      <c r="AO1030" s="28" t="str">
        <f aca="false">IF($Q1030="","",IF(MATCH($Q1030,$Q$2:$Q$3000,0)&lt;&gt;ROW()-1,"",COUNT($AO$1:$AO1029)+1))</f>
        <v/>
      </c>
    </row>
    <row r="1031" customFormat="false" ht="12.75" hidden="false" customHeight="true" outlineLevel="0" collapsed="false">
      <c r="W1031" s="24" t="n">
        <f aca="false">IF($F1031="",0,IFERROR(IF(ISNUMBER($F1031),INT($F1031),DATE(VALUE(MID(SUBSTITUTE(LEFT($F1031,FIND(" ",$F1031&amp;" ")-1),"/",REPT(" ",20)),41,20)),VALUE(LEFT(SUBSTITUTE(LEFT($F1031,FIND(" ",$F1031&amp;" ")-1),"/",REPT(" ",20)),20)),VALUE(MID(SUBSTITUTE(LEFT($F1031,FIND(" ",$F1031&amp;" ")-1),"/",REPT(" ",20)),21,20)))),0))</f>
        <v>0</v>
      </c>
      <c r="X1031" s="25" t="str">
        <f aca="false">IF(ISNUMBER($N1031),$N1031*Validation!$B$5,"")</f>
        <v/>
      </c>
      <c r="Y1031" s="26" t="str">
        <f aca="false">IF($A1031="","",SUBSTITUTE(SUBSTITUTE(SUBSTITUTE(SUBSTITUTE(SUBSTITUTE(SUBSTITUTE(SUBSTITUTE(UPPER(TRIM($A1031)),"Á","A"),"É","E"),"Í","I"),"Ó","O"),"Ú","U"),"Ñ","N"),"Ü","U"))</f>
        <v/>
      </c>
      <c r="Z1031" s="26" t="str">
        <f aca="false">IF($Y1031="","",LEFT($Y1031,1)&amp;" "&amp;TRIM(RIGHT(SUBSTITUTE($Y1031," ",REPT(" ",50)),50)))</f>
        <v/>
      </c>
      <c r="AA1031" s="27" t="str">
        <f aca="false">IF($AF1031="","",IF(COUNTIF(Validation!$U$19:$U$178,$AF1031)&gt;0,"OK","NO MATCH"))</f>
        <v/>
      </c>
      <c r="AB1031" s="27" t="str">
        <f aca="false">IF($W1031=0,"",IF(AND($W1031&gt;=Validation!$B$3,$W1031&lt;=Validation!$C$3),"Yes","No"))</f>
        <v/>
      </c>
      <c r="AC1031" s="26" t="str">
        <f aca="false">IF($A1031="","",$AF1031&amp;"|"&amp;TEXT($W1031,"yyyy-mm-dd")&amp;"|"&amp;$J1031&amp;"|"&amp;$N1031)</f>
        <v/>
      </c>
      <c r="AD1031" s="27" t="str">
        <f aca="false">IF($AC1031="","",IF(COUNTIF($AC$2:$AC$3000,$AC1031)&gt;1,"REVIEW","OK"))</f>
        <v/>
      </c>
      <c r="AE1031" s="27" t="str">
        <f aca="false">IF(OR($W1031=0,$O1031=""),"",IF(IFERROR(IF(ISNUMBER($O1031),INT($O1031),DATE(VALUE(MID(SUBSTITUTE(LEFT($O1031,FIND(" ",$O1031&amp;" ")-1),"/",REPT(" ",20)),41,20)),VALUE(LEFT(SUBSTITUTE(LEFT($O1031,FIND(" ",$O1031&amp;" ")-1),"/",REPT(" ",20)),20)),VALUE(MID(SUBSTITUTE(LEFT($O1031,FIND(" ",$O1031&amp;" ")-1),"/",REPT(" ",20)),21,20)))),0)&gt;$W1031,"Late","Same day"))</f>
        <v/>
      </c>
      <c r="AF1031" s="26" t="str">
        <f aca="false">IF($A1031="","",IFERROR(INDEX(Validation!$C$193:$C$217,MATCH($A1031,Validation!$A$193:$A$217,0)),IF(COUNTIF(Validation!$U$19:$U$178,$Z1031)&gt;0,$Z1031,IF(COUNTIF(Validation!$S$19:$S$178,$AI1031)=1,INDEX(Validation!$U$19:$U$178,MATCH($AI1031,Validation!$S$19:$S$178,0)),$Z1031))))</f>
        <v/>
      </c>
      <c r="AG1031" s="27" t="str">
        <f aca="false">IF(COUNTA($A1031:$U1031)=0,"",IF($A1031="","No name",IF($F1031="","No date",IF($W1031=0,"Date ilegible",IF(NOT(ISNUMBER($N1031)),"Hours no numéricas",IF($AA1031="NO MATCH","Person no identificada","OK"))))))</f>
        <v/>
      </c>
      <c r="AH1031" s="27" t="str">
        <f aca="false">IF($W1031=0,"No date",IF($W1031&lt;Validation!$B$3,"Before period",IF($W1031&gt;Validation!$C$3,"After period","In period")))</f>
        <v>No date</v>
      </c>
      <c r="AI1031" s="26" t="str">
        <f aca="false">IF($Y1031="","",TRIM(RIGHT(SUBSTITUTE($Y1031," ",REPT(" ",50)),50)))</f>
        <v/>
      </c>
      <c r="AJ1031" s="27" t="str">
        <f aca="false">IF($A1031="","",IF(NOT(ISERROR(MATCH($A1031,Validation!$A$193:$A$217,0))),"Manual mapping",IF(COUNTIF(Validation!$U$19:$U$178,$Z1031)&gt;0,"Direct",IF(COUNTIF(Validation!$S$19:$S$178,$AI1031)=1,"By surname","Unresolved"))))</f>
        <v/>
      </c>
      <c r="AK1031" s="28" t="str">
        <f aca="false">IF($L1031="","",IF(MATCH($L1031,$L$2:$L$3000,0)&lt;&gt;ROW()-1,"",COUNT($AK$1:$AK1030)+1))</f>
        <v/>
      </c>
      <c r="AL1031" s="28" t="str">
        <f aca="false">IF($G1031="","",IF(MATCH($G1031,$G$2:$G$3000,0)&lt;&gt;ROW()-1,"",COUNT($AL$1:$AL1030)+1))</f>
        <v/>
      </c>
      <c r="AM1031" s="28" t="str">
        <f aca="false">IF($H1031="","",IF(MATCH($H1031,$H$2:$H$3000,0)&lt;&gt;ROW()-1,"",COUNT($AM$1:$AM1030)+1))</f>
        <v/>
      </c>
      <c r="AN1031" s="28" t="str">
        <f aca="false">IF($I1031="","",IF(MATCH($I1031,$I$2:$I$3000,0)&lt;&gt;ROW()-1,"",COUNT($AN$1:$AN1030)+1))</f>
        <v/>
      </c>
      <c r="AO1031" s="28" t="str">
        <f aca="false">IF($Q1031="","",IF(MATCH($Q1031,$Q$2:$Q$3000,0)&lt;&gt;ROW()-1,"",COUNT($AO$1:$AO1030)+1))</f>
        <v/>
      </c>
    </row>
    <row r="1032" customFormat="false" ht="12.75" hidden="false" customHeight="true" outlineLevel="0" collapsed="false">
      <c r="W1032" s="24" t="n">
        <f aca="false">IF($F1032="",0,IFERROR(IF(ISNUMBER($F1032),INT($F1032),DATE(VALUE(MID(SUBSTITUTE(LEFT($F1032,FIND(" ",$F1032&amp;" ")-1),"/",REPT(" ",20)),41,20)),VALUE(LEFT(SUBSTITUTE(LEFT($F1032,FIND(" ",$F1032&amp;" ")-1),"/",REPT(" ",20)),20)),VALUE(MID(SUBSTITUTE(LEFT($F1032,FIND(" ",$F1032&amp;" ")-1),"/",REPT(" ",20)),21,20)))),0))</f>
        <v>0</v>
      </c>
      <c r="X1032" s="25" t="str">
        <f aca="false">IF(ISNUMBER($N1032),$N1032*Validation!$B$5,"")</f>
        <v/>
      </c>
      <c r="Y1032" s="26" t="str">
        <f aca="false">IF($A1032="","",SUBSTITUTE(SUBSTITUTE(SUBSTITUTE(SUBSTITUTE(SUBSTITUTE(SUBSTITUTE(SUBSTITUTE(UPPER(TRIM($A1032)),"Á","A"),"É","E"),"Í","I"),"Ó","O"),"Ú","U"),"Ñ","N"),"Ü","U"))</f>
        <v/>
      </c>
      <c r="Z1032" s="26" t="str">
        <f aca="false">IF($Y1032="","",LEFT($Y1032,1)&amp;" "&amp;TRIM(RIGHT(SUBSTITUTE($Y1032," ",REPT(" ",50)),50)))</f>
        <v/>
      </c>
      <c r="AA1032" s="27" t="str">
        <f aca="false">IF($AF1032="","",IF(COUNTIF(Validation!$U$19:$U$178,$AF1032)&gt;0,"OK","NO MATCH"))</f>
        <v/>
      </c>
      <c r="AB1032" s="27" t="str">
        <f aca="false">IF($W1032=0,"",IF(AND($W1032&gt;=Validation!$B$3,$W1032&lt;=Validation!$C$3),"Yes","No"))</f>
        <v/>
      </c>
      <c r="AC1032" s="26" t="str">
        <f aca="false">IF($A1032="","",$AF1032&amp;"|"&amp;TEXT($W1032,"yyyy-mm-dd")&amp;"|"&amp;$J1032&amp;"|"&amp;$N1032)</f>
        <v/>
      </c>
      <c r="AD1032" s="27" t="str">
        <f aca="false">IF($AC1032="","",IF(COUNTIF($AC$2:$AC$3000,$AC1032)&gt;1,"REVIEW","OK"))</f>
        <v/>
      </c>
      <c r="AE1032" s="27" t="str">
        <f aca="false">IF(OR($W1032=0,$O1032=""),"",IF(IFERROR(IF(ISNUMBER($O1032),INT($O1032),DATE(VALUE(MID(SUBSTITUTE(LEFT($O1032,FIND(" ",$O1032&amp;" ")-1),"/",REPT(" ",20)),41,20)),VALUE(LEFT(SUBSTITUTE(LEFT($O1032,FIND(" ",$O1032&amp;" ")-1),"/",REPT(" ",20)),20)),VALUE(MID(SUBSTITUTE(LEFT($O1032,FIND(" ",$O1032&amp;" ")-1),"/",REPT(" ",20)),21,20)))),0)&gt;$W1032,"Late","Same day"))</f>
        <v/>
      </c>
      <c r="AF1032" s="26" t="str">
        <f aca="false">IF($A1032="","",IFERROR(INDEX(Validation!$C$193:$C$217,MATCH($A1032,Validation!$A$193:$A$217,0)),IF(COUNTIF(Validation!$U$19:$U$178,$Z1032)&gt;0,$Z1032,IF(COUNTIF(Validation!$S$19:$S$178,$AI1032)=1,INDEX(Validation!$U$19:$U$178,MATCH($AI1032,Validation!$S$19:$S$178,0)),$Z1032))))</f>
        <v/>
      </c>
      <c r="AG1032" s="27" t="str">
        <f aca="false">IF(COUNTA($A1032:$U1032)=0,"",IF($A1032="","No name",IF($F1032="","No date",IF($W1032=0,"Date ilegible",IF(NOT(ISNUMBER($N1032)),"Hours no numéricas",IF($AA1032="NO MATCH","Person no identificada","OK"))))))</f>
        <v/>
      </c>
      <c r="AH1032" s="27" t="str">
        <f aca="false">IF($W1032=0,"No date",IF($W1032&lt;Validation!$B$3,"Before period",IF($W1032&gt;Validation!$C$3,"After period","In period")))</f>
        <v>No date</v>
      </c>
      <c r="AI1032" s="26" t="str">
        <f aca="false">IF($Y1032="","",TRIM(RIGHT(SUBSTITUTE($Y1032," ",REPT(" ",50)),50)))</f>
        <v/>
      </c>
      <c r="AJ1032" s="27" t="str">
        <f aca="false">IF($A1032="","",IF(NOT(ISERROR(MATCH($A1032,Validation!$A$193:$A$217,0))),"Manual mapping",IF(COUNTIF(Validation!$U$19:$U$178,$Z1032)&gt;0,"Direct",IF(COUNTIF(Validation!$S$19:$S$178,$AI1032)=1,"By surname","Unresolved"))))</f>
        <v/>
      </c>
      <c r="AK1032" s="28" t="str">
        <f aca="false">IF($L1032="","",IF(MATCH($L1032,$L$2:$L$3000,0)&lt;&gt;ROW()-1,"",COUNT($AK$1:$AK1031)+1))</f>
        <v/>
      </c>
      <c r="AL1032" s="28" t="str">
        <f aca="false">IF($G1032="","",IF(MATCH($G1032,$G$2:$G$3000,0)&lt;&gt;ROW()-1,"",COUNT($AL$1:$AL1031)+1))</f>
        <v/>
      </c>
      <c r="AM1032" s="28" t="str">
        <f aca="false">IF($H1032="","",IF(MATCH($H1032,$H$2:$H$3000,0)&lt;&gt;ROW()-1,"",COUNT($AM$1:$AM1031)+1))</f>
        <v/>
      </c>
      <c r="AN1032" s="28" t="str">
        <f aca="false">IF($I1032="","",IF(MATCH($I1032,$I$2:$I$3000,0)&lt;&gt;ROW()-1,"",COUNT($AN$1:$AN1031)+1))</f>
        <v/>
      </c>
      <c r="AO1032" s="28" t="str">
        <f aca="false">IF($Q1032="","",IF(MATCH($Q1032,$Q$2:$Q$3000,0)&lt;&gt;ROW()-1,"",COUNT($AO$1:$AO1031)+1))</f>
        <v/>
      </c>
    </row>
    <row r="1033" customFormat="false" ht="12.75" hidden="false" customHeight="true" outlineLevel="0" collapsed="false">
      <c r="W1033" s="24" t="n">
        <f aca="false">IF($F1033="",0,IFERROR(IF(ISNUMBER($F1033),INT($F1033),DATE(VALUE(MID(SUBSTITUTE(LEFT($F1033,FIND(" ",$F1033&amp;" ")-1),"/",REPT(" ",20)),41,20)),VALUE(LEFT(SUBSTITUTE(LEFT($F1033,FIND(" ",$F1033&amp;" ")-1),"/",REPT(" ",20)),20)),VALUE(MID(SUBSTITUTE(LEFT($F1033,FIND(" ",$F1033&amp;" ")-1),"/",REPT(" ",20)),21,20)))),0))</f>
        <v>0</v>
      </c>
      <c r="X1033" s="25" t="str">
        <f aca="false">IF(ISNUMBER($N1033),$N1033*Validation!$B$5,"")</f>
        <v/>
      </c>
      <c r="Y1033" s="26" t="str">
        <f aca="false">IF($A1033="","",SUBSTITUTE(SUBSTITUTE(SUBSTITUTE(SUBSTITUTE(SUBSTITUTE(SUBSTITUTE(SUBSTITUTE(UPPER(TRIM($A1033)),"Á","A"),"É","E"),"Í","I"),"Ó","O"),"Ú","U"),"Ñ","N"),"Ü","U"))</f>
        <v/>
      </c>
      <c r="Z1033" s="26" t="str">
        <f aca="false">IF($Y1033="","",LEFT($Y1033,1)&amp;" "&amp;TRIM(RIGHT(SUBSTITUTE($Y1033," ",REPT(" ",50)),50)))</f>
        <v/>
      </c>
      <c r="AA1033" s="27" t="str">
        <f aca="false">IF($AF1033="","",IF(COUNTIF(Validation!$U$19:$U$178,$AF1033)&gt;0,"OK","NO MATCH"))</f>
        <v/>
      </c>
      <c r="AB1033" s="27" t="str">
        <f aca="false">IF($W1033=0,"",IF(AND($W1033&gt;=Validation!$B$3,$W1033&lt;=Validation!$C$3),"Yes","No"))</f>
        <v/>
      </c>
      <c r="AC1033" s="26" t="str">
        <f aca="false">IF($A1033="","",$AF1033&amp;"|"&amp;TEXT($W1033,"yyyy-mm-dd")&amp;"|"&amp;$J1033&amp;"|"&amp;$N1033)</f>
        <v/>
      </c>
      <c r="AD1033" s="27" t="str">
        <f aca="false">IF($AC1033="","",IF(COUNTIF($AC$2:$AC$3000,$AC1033)&gt;1,"REVIEW","OK"))</f>
        <v/>
      </c>
      <c r="AE1033" s="27" t="str">
        <f aca="false">IF(OR($W1033=0,$O1033=""),"",IF(IFERROR(IF(ISNUMBER($O1033),INT($O1033),DATE(VALUE(MID(SUBSTITUTE(LEFT($O1033,FIND(" ",$O1033&amp;" ")-1),"/",REPT(" ",20)),41,20)),VALUE(LEFT(SUBSTITUTE(LEFT($O1033,FIND(" ",$O1033&amp;" ")-1),"/",REPT(" ",20)),20)),VALUE(MID(SUBSTITUTE(LEFT($O1033,FIND(" ",$O1033&amp;" ")-1),"/",REPT(" ",20)),21,20)))),0)&gt;$W1033,"Late","Same day"))</f>
        <v/>
      </c>
      <c r="AF1033" s="26" t="str">
        <f aca="false">IF($A1033="","",IFERROR(INDEX(Validation!$C$193:$C$217,MATCH($A1033,Validation!$A$193:$A$217,0)),IF(COUNTIF(Validation!$U$19:$U$178,$Z1033)&gt;0,$Z1033,IF(COUNTIF(Validation!$S$19:$S$178,$AI1033)=1,INDEX(Validation!$U$19:$U$178,MATCH($AI1033,Validation!$S$19:$S$178,0)),$Z1033))))</f>
        <v/>
      </c>
      <c r="AG1033" s="27" t="str">
        <f aca="false">IF(COUNTA($A1033:$U1033)=0,"",IF($A1033="","No name",IF($F1033="","No date",IF($W1033=0,"Date ilegible",IF(NOT(ISNUMBER($N1033)),"Hours no numéricas",IF($AA1033="NO MATCH","Person no identificada","OK"))))))</f>
        <v/>
      </c>
      <c r="AH1033" s="27" t="str">
        <f aca="false">IF($W1033=0,"No date",IF($W1033&lt;Validation!$B$3,"Before period",IF($W1033&gt;Validation!$C$3,"After period","In period")))</f>
        <v>No date</v>
      </c>
      <c r="AI1033" s="26" t="str">
        <f aca="false">IF($Y1033="","",TRIM(RIGHT(SUBSTITUTE($Y1033," ",REPT(" ",50)),50)))</f>
        <v/>
      </c>
      <c r="AJ1033" s="27" t="str">
        <f aca="false">IF($A1033="","",IF(NOT(ISERROR(MATCH($A1033,Validation!$A$193:$A$217,0))),"Manual mapping",IF(COUNTIF(Validation!$U$19:$U$178,$Z1033)&gt;0,"Direct",IF(COUNTIF(Validation!$S$19:$S$178,$AI1033)=1,"By surname","Unresolved"))))</f>
        <v/>
      </c>
      <c r="AK1033" s="28" t="str">
        <f aca="false">IF($L1033="","",IF(MATCH($L1033,$L$2:$L$3000,0)&lt;&gt;ROW()-1,"",COUNT($AK$1:$AK1032)+1))</f>
        <v/>
      </c>
      <c r="AL1033" s="28" t="str">
        <f aca="false">IF($G1033="","",IF(MATCH($G1033,$G$2:$G$3000,0)&lt;&gt;ROW()-1,"",COUNT($AL$1:$AL1032)+1))</f>
        <v/>
      </c>
      <c r="AM1033" s="28" t="str">
        <f aca="false">IF($H1033="","",IF(MATCH($H1033,$H$2:$H$3000,0)&lt;&gt;ROW()-1,"",COUNT($AM$1:$AM1032)+1))</f>
        <v/>
      </c>
      <c r="AN1033" s="28" t="str">
        <f aca="false">IF($I1033="","",IF(MATCH($I1033,$I$2:$I$3000,0)&lt;&gt;ROW()-1,"",COUNT($AN$1:$AN1032)+1))</f>
        <v/>
      </c>
      <c r="AO1033" s="28" t="str">
        <f aca="false">IF($Q1033="","",IF(MATCH($Q1033,$Q$2:$Q$3000,0)&lt;&gt;ROW()-1,"",COUNT($AO$1:$AO1032)+1))</f>
        <v/>
      </c>
    </row>
    <row r="1034" customFormat="false" ht="12.75" hidden="false" customHeight="true" outlineLevel="0" collapsed="false">
      <c r="W1034" s="24" t="n">
        <f aca="false">IF($F1034="",0,IFERROR(IF(ISNUMBER($F1034),INT($F1034),DATE(VALUE(MID(SUBSTITUTE(LEFT($F1034,FIND(" ",$F1034&amp;" ")-1),"/",REPT(" ",20)),41,20)),VALUE(LEFT(SUBSTITUTE(LEFT($F1034,FIND(" ",$F1034&amp;" ")-1),"/",REPT(" ",20)),20)),VALUE(MID(SUBSTITUTE(LEFT($F1034,FIND(" ",$F1034&amp;" ")-1),"/",REPT(" ",20)),21,20)))),0))</f>
        <v>0</v>
      </c>
      <c r="X1034" s="25" t="str">
        <f aca="false">IF(ISNUMBER($N1034),$N1034*Validation!$B$5,"")</f>
        <v/>
      </c>
      <c r="Y1034" s="26" t="str">
        <f aca="false">IF($A1034="","",SUBSTITUTE(SUBSTITUTE(SUBSTITUTE(SUBSTITUTE(SUBSTITUTE(SUBSTITUTE(SUBSTITUTE(UPPER(TRIM($A1034)),"Á","A"),"É","E"),"Í","I"),"Ó","O"),"Ú","U"),"Ñ","N"),"Ü","U"))</f>
        <v/>
      </c>
      <c r="Z1034" s="26" t="str">
        <f aca="false">IF($Y1034="","",LEFT($Y1034,1)&amp;" "&amp;TRIM(RIGHT(SUBSTITUTE($Y1034," ",REPT(" ",50)),50)))</f>
        <v/>
      </c>
      <c r="AA1034" s="27" t="str">
        <f aca="false">IF($AF1034="","",IF(COUNTIF(Validation!$U$19:$U$178,$AF1034)&gt;0,"OK","NO MATCH"))</f>
        <v/>
      </c>
      <c r="AB1034" s="27" t="str">
        <f aca="false">IF($W1034=0,"",IF(AND($W1034&gt;=Validation!$B$3,$W1034&lt;=Validation!$C$3),"Yes","No"))</f>
        <v/>
      </c>
      <c r="AC1034" s="26" t="str">
        <f aca="false">IF($A1034="","",$AF1034&amp;"|"&amp;TEXT($W1034,"yyyy-mm-dd")&amp;"|"&amp;$J1034&amp;"|"&amp;$N1034)</f>
        <v/>
      </c>
      <c r="AD1034" s="27" t="str">
        <f aca="false">IF($AC1034="","",IF(COUNTIF($AC$2:$AC$3000,$AC1034)&gt;1,"REVIEW","OK"))</f>
        <v/>
      </c>
      <c r="AE1034" s="27" t="str">
        <f aca="false">IF(OR($W1034=0,$O1034=""),"",IF(IFERROR(IF(ISNUMBER($O1034),INT($O1034),DATE(VALUE(MID(SUBSTITUTE(LEFT($O1034,FIND(" ",$O1034&amp;" ")-1),"/",REPT(" ",20)),41,20)),VALUE(LEFT(SUBSTITUTE(LEFT($O1034,FIND(" ",$O1034&amp;" ")-1),"/",REPT(" ",20)),20)),VALUE(MID(SUBSTITUTE(LEFT($O1034,FIND(" ",$O1034&amp;" ")-1),"/",REPT(" ",20)),21,20)))),0)&gt;$W1034,"Late","Same day"))</f>
        <v/>
      </c>
      <c r="AF1034" s="26" t="str">
        <f aca="false">IF($A1034="","",IFERROR(INDEX(Validation!$C$193:$C$217,MATCH($A1034,Validation!$A$193:$A$217,0)),IF(COUNTIF(Validation!$U$19:$U$178,$Z1034)&gt;0,$Z1034,IF(COUNTIF(Validation!$S$19:$S$178,$AI1034)=1,INDEX(Validation!$U$19:$U$178,MATCH($AI1034,Validation!$S$19:$S$178,0)),$Z1034))))</f>
        <v/>
      </c>
      <c r="AG1034" s="27" t="str">
        <f aca="false">IF(COUNTA($A1034:$U1034)=0,"",IF($A1034="","No name",IF($F1034="","No date",IF($W1034=0,"Date ilegible",IF(NOT(ISNUMBER($N1034)),"Hours no numéricas",IF($AA1034="NO MATCH","Person no identificada","OK"))))))</f>
        <v/>
      </c>
      <c r="AH1034" s="27" t="str">
        <f aca="false">IF($W1034=0,"No date",IF($W1034&lt;Validation!$B$3,"Before period",IF($W1034&gt;Validation!$C$3,"After period","In period")))</f>
        <v>No date</v>
      </c>
      <c r="AI1034" s="26" t="str">
        <f aca="false">IF($Y1034="","",TRIM(RIGHT(SUBSTITUTE($Y1034," ",REPT(" ",50)),50)))</f>
        <v/>
      </c>
      <c r="AJ1034" s="27" t="str">
        <f aca="false">IF($A1034="","",IF(NOT(ISERROR(MATCH($A1034,Validation!$A$193:$A$217,0))),"Manual mapping",IF(COUNTIF(Validation!$U$19:$U$178,$Z1034)&gt;0,"Direct",IF(COUNTIF(Validation!$S$19:$S$178,$AI1034)=1,"By surname","Unresolved"))))</f>
        <v/>
      </c>
      <c r="AK1034" s="28" t="str">
        <f aca="false">IF($L1034="","",IF(MATCH($L1034,$L$2:$L$3000,0)&lt;&gt;ROW()-1,"",COUNT($AK$1:$AK1033)+1))</f>
        <v/>
      </c>
      <c r="AL1034" s="28" t="str">
        <f aca="false">IF($G1034="","",IF(MATCH($G1034,$G$2:$G$3000,0)&lt;&gt;ROW()-1,"",COUNT($AL$1:$AL1033)+1))</f>
        <v/>
      </c>
      <c r="AM1034" s="28" t="str">
        <f aca="false">IF($H1034="","",IF(MATCH($H1034,$H$2:$H$3000,0)&lt;&gt;ROW()-1,"",COUNT($AM$1:$AM1033)+1))</f>
        <v/>
      </c>
      <c r="AN1034" s="28" t="str">
        <f aca="false">IF($I1034="","",IF(MATCH($I1034,$I$2:$I$3000,0)&lt;&gt;ROW()-1,"",COUNT($AN$1:$AN1033)+1))</f>
        <v/>
      </c>
      <c r="AO1034" s="28" t="str">
        <f aca="false">IF($Q1034="","",IF(MATCH($Q1034,$Q$2:$Q$3000,0)&lt;&gt;ROW()-1,"",COUNT($AO$1:$AO1033)+1))</f>
        <v/>
      </c>
    </row>
    <row r="1035" customFormat="false" ht="12.75" hidden="false" customHeight="true" outlineLevel="0" collapsed="false">
      <c r="W1035" s="24" t="n">
        <f aca="false">IF($F1035="",0,IFERROR(IF(ISNUMBER($F1035),INT($F1035),DATE(VALUE(MID(SUBSTITUTE(LEFT($F1035,FIND(" ",$F1035&amp;" ")-1),"/",REPT(" ",20)),41,20)),VALUE(LEFT(SUBSTITUTE(LEFT($F1035,FIND(" ",$F1035&amp;" ")-1),"/",REPT(" ",20)),20)),VALUE(MID(SUBSTITUTE(LEFT($F1035,FIND(" ",$F1035&amp;" ")-1),"/",REPT(" ",20)),21,20)))),0))</f>
        <v>0</v>
      </c>
      <c r="X1035" s="25" t="str">
        <f aca="false">IF(ISNUMBER($N1035),$N1035*Validation!$B$5,"")</f>
        <v/>
      </c>
      <c r="Y1035" s="26" t="str">
        <f aca="false">IF($A1035="","",SUBSTITUTE(SUBSTITUTE(SUBSTITUTE(SUBSTITUTE(SUBSTITUTE(SUBSTITUTE(SUBSTITUTE(UPPER(TRIM($A1035)),"Á","A"),"É","E"),"Í","I"),"Ó","O"),"Ú","U"),"Ñ","N"),"Ü","U"))</f>
        <v/>
      </c>
      <c r="Z1035" s="26" t="str">
        <f aca="false">IF($Y1035="","",LEFT($Y1035,1)&amp;" "&amp;TRIM(RIGHT(SUBSTITUTE($Y1035," ",REPT(" ",50)),50)))</f>
        <v/>
      </c>
      <c r="AA1035" s="27" t="str">
        <f aca="false">IF($AF1035="","",IF(COUNTIF(Validation!$U$19:$U$178,$AF1035)&gt;0,"OK","NO MATCH"))</f>
        <v/>
      </c>
      <c r="AB1035" s="27" t="str">
        <f aca="false">IF($W1035=0,"",IF(AND($W1035&gt;=Validation!$B$3,$W1035&lt;=Validation!$C$3),"Yes","No"))</f>
        <v/>
      </c>
      <c r="AC1035" s="26" t="str">
        <f aca="false">IF($A1035="","",$AF1035&amp;"|"&amp;TEXT($W1035,"yyyy-mm-dd")&amp;"|"&amp;$J1035&amp;"|"&amp;$N1035)</f>
        <v/>
      </c>
      <c r="AD1035" s="27" t="str">
        <f aca="false">IF($AC1035="","",IF(COUNTIF($AC$2:$AC$3000,$AC1035)&gt;1,"REVIEW","OK"))</f>
        <v/>
      </c>
      <c r="AE1035" s="27" t="str">
        <f aca="false">IF(OR($W1035=0,$O1035=""),"",IF(IFERROR(IF(ISNUMBER($O1035),INT($O1035),DATE(VALUE(MID(SUBSTITUTE(LEFT($O1035,FIND(" ",$O1035&amp;" ")-1),"/",REPT(" ",20)),41,20)),VALUE(LEFT(SUBSTITUTE(LEFT($O1035,FIND(" ",$O1035&amp;" ")-1),"/",REPT(" ",20)),20)),VALUE(MID(SUBSTITUTE(LEFT($O1035,FIND(" ",$O1035&amp;" ")-1),"/",REPT(" ",20)),21,20)))),0)&gt;$W1035,"Late","Same day"))</f>
        <v/>
      </c>
      <c r="AF1035" s="26" t="str">
        <f aca="false">IF($A1035="","",IFERROR(INDEX(Validation!$C$193:$C$217,MATCH($A1035,Validation!$A$193:$A$217,0)),IF(COUNTIF(Validation!$U$19:$U$178,$Z1035)&gt;0,$Z1035,IF(COUNTIF(Validation!$S$19:$S$178,$AI1035)=1,INDEX(Validation!$U$19:$U$178,MATCH($AI1035,Validation!$S$19:$S$178,0)),$Z1035))))</f>
        <v/>
      </c>
      <c r="AG1035" s="27" t="str">
        <f aca="false">IF(COUNTA($A1035:$U1035)=0,"",IF($A1035="","No name",IF($F1035="","No date",IF($W1035=0,"Date ilegible",IF(NOT(ISNUMBER($N1035)),"Hours no numéricas",IF($AA1035="NO MATCH","Person no identificada","OK"))))))</f>
        <v/>
      </c>
      <c r="AH1035" s="27" t="str">
        <f aca="false">IF($W1035=0,"No date",IF($W1035&lt;Validation!$B$3,"Before period",IF($W1035&gt;Validation!$C$3,"After period","In period")))</f>
        <v>No date</v>
      </c>
      <c r="AI1035" s="26" t="str">
        <f aca="false">IF($Y1035="","",TRIM(RIGHT(SUBSTITUTE($Y1035," ",REPT(" ",50)),50)))</f>
        <v/>
      </c>
      <c r="AJ1035" s="27" t="str">
        <f aca="false">IF($A1035="","",IF(NOT(ISERROR(MATCH($A1035,Validation!$A$193:$A$217,0))),"Manual mapping",IF(COUNTIF(Validation!$U$19:$U$178,$Z1035)&gt;0,"Direct",IF(COUNTIF(Validation!$S$19:$S$178,$AI1035)=1,"By surname","Unresolved"))))</f>
        <v/>
      </c>
      <c r="AK1035" s="28" t="str">
        <f aca="false">IF($L1035="","",IF(MATCH($L1035,$L$2:$L$3000,0)&lt;&gt;ROW()-1,"",COUNT($AK$1:$AK1034)+1))</f>
        <v/>
      </c>
      <c r="AL1035" s="28" t="str">
        <f aca="false">IF($G1035="","",IF(MATCH($G1035,$G$2:$G$3000,0)&lt;&gt;ROW()-1,"",COUNT($AL$1:$AL1034)+1))</f>
        <v/>
      </c>
      <c r="AM1035" s="28" t="str">
        <f aca="false">IF($H1035="","",IF(MATCH($H1035,$H$2:$H$3000,0)&lt;&gt;ROW()-1,"",COUNT($AM$1:$AM1034)+1))</f>
        <v/>
      </c>
      <c r="AN1035" s="28" t="str">
        <f aca="false">IF($I1035="","",IF(MATCH($I1035,$I$2:$I$3000,0)&lt;&gt;ROW()-1,"",COUNT($AN$1:$AN1034)+1))</f>
        <v/>
      </c>
      <c r="AO1035" s="28" t="str">
        <f aca="false">IF($Q1035="","",IF(MATCH($Q1035,$Q$2:$Q$3000,0)&lt;&gt;ROW()-1,"",COUNT($AO$1:$AO1034)+1))</f>
        <v/>
      </c>
    </row>
    <row r="1036" customFormat="false" ht="12.75" hidden="false" customHeight="true" outlineLevel="0" collapsed="false">
      <c r="W1036" s="24" t="n">
        <f aca="false">IF($F1036="",0,IFERROR(IF(ISNUMBER($F1036),INT($F1036),DATE(VALUE(MID(SUBSTITUTE(LEFT($F1036,FIND(" ",$F1036&amp;" ")-1),"/",REPT(" ",20)),41,20)),VALUE(LEFT(SUBSTITUTE(LEFT($F1036,FIND(" ",$F1036&amp;" ")-1),"/",REPT(" ",20)),20)),VALUE(MID(SUBSTITUTE(LEFT($F1036,FIND(" ",$F1036&amp;" ")-1),"/",REPT(" ",20)),21,20)))),0))</f>
        <v>0</v>
      </c>
      <c r="X1036" s="25" t="str">
        <f aca="false">IF(ISNUMBER($N1036),$N1036*Validation!$B$5,"")</f>
        <v/>
      </c>
      <c r="Y1036" s="26" t="str">
        <f aca="false">IF($A1036="","",SUBSTITUTE(SUBSTITUTE(SUBSTITUTE(SUBSTITUTE(SUBSTITUTE(SUBSTITUTE(SUBSTITUTE(UPPER(TRIM($A1036)),"Á","A"),"É","E"),"Í","I"),"Ó","O"),"Ú","U"),"Ñ","N"),"Ü","U"))</f>
        <v/>
      </c>
      <c r="Z1036" s="26" t="str">
        <f aca="false">IF($Y1036="","",LEFT($Y1036,1)&amp;" "&amp;TRIM(RIGHT(SUBSTITUTE($Y1036," ",REPT(" ",50)),50)))</f>
        <v/>
      </c>
      <c r="AA1036" s="27" t="str">
        <f aca="false">IF($AF1036="","",IF(COUNTIF(Validation!$U$19:$U$178,$AF1036)&gt;0,"OK","NO MATCH"))</f>
        <v/>
      </c>
      <c r="AB1036" s="27" t="str">
        <f aca="false">IF($W1036=0,"",IF(AND($W1036&gt;=Validation!$B$3,$W1036&lt;=Validation!$C$3),"Yes","No"))</f>
        <v/>
      </c>
      <c r="AC1036" s="26" t="str">
        <f aca="false">IF($A1036="","",$AF1036&amp;"|"&amp;TEXT($W1036,"yyyy-mm-dd")&amp;"|"&amp;$J1036&amp;"|"&amp;$N1036)</f>
        <v/>
      </c>
      <c r="AD1036" s="27" t="str">
        <f aca="false">IF($AC1036="","",IF(COUNTIF($AC$2:$AC$3000,$AC1036)&gt;1,"REVIEW","OK"))</f>
        <v/>
      </c>
      <c r="AE1036" s="27" t="str">
        <f aca="false">IF(OR($W1036=0,$O1036=""),"",IF(IFERROR(IF(ISNUMBER($O1036),INT($O1036),DATE(VALUE(MID(SUBSTITUTE(LEFT($O1036,FIND(" ",$O1036&amp;" ")-1),"/",REPT(" ",20)),41,20)),VALUE(LEFT(SUBSTITUTE(LEFT($O1036,FIND(" ",$O1036&amp;" ")-1),"/",REPT(" ",20)),20)),VALUE(MID(SUBSTITUTE(LEFT($O1036,FIND(" ",$O1036&amp;" ")-1),"/",REPT(" ",20)),21,20)))),0)&gt;$W1036,"Late","Same day"))</f>
        <v/>
      </c>
      <c r="AF1036" s="26" t="str">
        <f aca="false">IF($A1036="","",IFERROR(INDEX(Validation!$C$193:$C$217,MATCH($A1036,Validation!$A$193:$A$217,0)),IF(COUNTIF(Validation!$U$19:$U$178,$Z1036)&gt;0,$Z1036,IF(COUNTIF(Validation!$S$19:$S$178,$AI1036)=1,INDEX(Validation!$U$19:$U$178,MATCH($AI1036,Validation!$S$19:$S$178,0)),$Z1036))))</f>
        <v/>
      </c>
      <c r="AG1036" s="27" t="str">
        <f aca="false">IF(COUNTA($A1036:$U1036)=0,"",IF($A1036="","No name",IF($F1036="","No date",IF($W1036=0,"Date ilegible",IF(NOT(ISNUMBER($N1036)),"Hours no numéricas",IF($AA1036="NO MATCH","Person no identificada","OK"))))))</f>
        <v/>
      </c>
      <c r="AH1036" s="27" t="str">
        <f aca="false">IF($W1036=0,"No date",IF($W1036&lt;Validation!$B$3,"Before period",IF($W1036&gt;Validation!$C$3,"After period","In period")))</f>
        <v>No date</v>
      </c>
      <c r="AI1036" s="26" t="str">
        <f aca="false">IF($Y1036="","",TRIM(RIGHT(SUBSTITUTE($Y1036," ",REPT(" ",50)),50)))</f>
        <v/>
      </c>
      <c r="AJ1036" s="27" t="str">
        <f aca="false">IF($A1036="","",IF(NOT(ISERROR(MATCH($A1036,Validation!$A$193:$A$217,0))),"Manual mapping",IF(COUNTIF(Validation!$U$19:$U$178,$Z1036)&gt;0,"Direct",IF(COUNTIF(Validation!$S$19:$S$178,$AI1036)=1,"By surname","Unresolved"))))</f>
        <v/>
      </c>
      <c r="AK1036" s="28" t="str">
        <f aca="false">IF($L1036="","",IF(MATCH($L1036,$L$2:$L$3000,0)&lt;&gt;ROW()-1,"",COUNT($AK$1:$AK1035)+1))</f>
        <v/>
      </c>
      <c r="AL1036" s="28" t="str">
        <f aca="false">IF($G1036="","",IF(MATCH($G1036,$G$2:$G$3000,0)&lt;&gt;ROW()-1,"",COUNT($AL$1:$AL1035)+1))</f>
        <v/>
      </c>
      <c r="AM1036" s="28" t="str">
        <f aca="false">IF($H1036="","",IF(MATCH($H1036,$H$2:$H$3000,0)&lt;&gt;ROW()-1,"",COUNT($AM$1:$AM1035)+1))</f>
        <v/>
      </c>
      <c r="AN1036" s="28" t="str">
        <f aca="false">IF($I1036="","",IF(MATCH($I1036,$I$2:$I$3000,0)&lt;&gt;ROW()-1,"",COUNT($AN$1:$AN1035)+1))</f>
        <v/>
      </c>
      <c r="AO1036" s="28" t="str">
        <f aca="false">IF($Q1036="","",IF(MATCH($Q1036,$Q$2:$Q$3000,0)&lt;&gt;ROW()-1,"",COUNT($AO$1:$AO1035)+1))</f>
        <v/>
      </c>
    </row>
    <row r="1037" customFormat="false" ht="12.75" hidden="false" customHeight="true" outlineLevel="0" collapsed="false">
      <c r="W1037" s="24" t="n">
        <f aca="false">IF($F1037="",0,IFERROR(IF(ISNUMBER($F1037),INT($F1037),DATE(VALUE(MID(SUBSTITUTE(LEFT($F1037,FIND(" ",$F1037&amp;" ")-1),"/",REPT(" ",20)),41,20)),VALUE(LEFT(SUBSTITUTE(LEFT($F1037,FIND(" ",$F1037&amp;" ")-1),"/",REPT(" ",20)),20)),VALUE(MID(SUBSTITUTE(LEFT($F1037,FIND(" ",$F1037&amp;" ")-1),"/",REPT(" ",20)),21,20)))),0))</f>
        <v>0</v>
      </c>
      <c r="X1037" s="25" t="str">
        <f aca="false">IF(ISNUMBER($N1037),$N1037*Validation!$B$5,"")</f>
        <v/>
      </c>
      <c r="Y1037" s="26" t="str">
        <f aca="false">IF($A1037="","",SUBSTITUTE(SUBSTITUTE(SUBSTITUTE(SUBSTITUTE(SUBSTITUTE(SUBSTITUTE(SUBSTITUTE(UPPER(TRIM($A1037)),"Á","A"),"É","E"),"Í","I"),"Ó","O"),"Ú","U"),"Ñ","N"),"Ü","U"))</f>
        <v/>
      </c>
      <c r="Z1037" s="26" t="str">
        <f aca="false">IF($Y1037="","",LEFT($Y1037,1)&amp;" "&amp;TRIM(RIGHT(SUBSTITUTE($Y1037," ",REPT(" ",50)),50)))</f>
        <v/>
      </c>
      <c r="AA1037" s="27" t="str">
        <f aca="false">IF($AF1037="","",IF(COUNTIF(Validation!$U$19:$U$178,$AF1037)&gt;0,"OK","NO MATCH"))</f>
        <v/>
      </c>
      <c r="AB1037" s="27" t="str">
        <f aca="false">IF($W1037=0,"",IF(AND($W1037&gt;=Validation!$B$3,$W1037&lt;=Validation!$C$3),"Yes","No"))</f>
        <v/>
      </c>
      <c r="AC1037" s="26" t="str">
        <f aca="false">IF($A1037="","",$AF1037&amp;"|"&amp;TEXT($W1037,"yyyy-mm-dd")&amp;"|"&amp;$J1037&amp;"|"&amp;$N1037)</f>
        <v/>
      </c>
      <c r="AD1037" s="27" t="str">
        <f aca="false">IF($AC1037="","",IF(COUNTIF($AC$2:$AC$3000,$AC1037)&gt;1,"REVIEW","OK"))</f>
        <v/>
      </c>
      <c r="AE1037" s="27" t="str">
        <f aca="false">IF(OR($W1037=0,$O1037=""),"",IF(IFERROR(IF(ISNUMBER($O1037),INT($O1037),DATE(VALUE(MID(SUBSTITUTE(LEFT($O1037,FIND(" ",$O1037&amp;" ")-1),"/",REPT(" ",20)),41,20)),VALUE(LEFT(SUBSTITUTE(LEFT($O1037,FIND(" ",$O1037&amp;" ")-1),"/",REPT(" ",20)),20)),VALUE(MID(SUBSTITUTE(LEFT($O1037,FIND(" ",$O1037&amp;" ")-1),"/",REPT(" ",20)),21,20)))),0)&gt;$W1037,"Late","Same day"))</f>
        <v/>
      </c>
      <c r="AF1037" s="26" t="str">
        <f aca="false">IF($A1037="","",IFERROR(INDEX(Validation!$C$193:$C$217,MATCH($A1037,Validation!$A$193:$A$217,0)),IF(COUNTIF(Validation!$U$19:$U$178,$Z1037)&gt;0,$Z1037,IF(COUNTIF(Validation!$S$19:$S$178,$AI1037)=1,INDEX(Validation!$U$19:$U$178,MATCH($AI1037,Validation!$S$19:$S$178,0)),$Z1037))))</f>
        <v/>
      </c>
      <c r="AG1037" s="27" t="str">
        <f aca="false">IF(COUNTA($A1037:$U1037)=0,"",IF($A1037="","No name",IF($F1037="","No date",IF($W1037=0,"Date ilegible",IF(NOT(ISNUMBER($N1037)),"Hours no numéricas",IF($AA1037="NO MATCH","Person no identificada","OK"))))))</f>
        <v/>
      </c>
      <c r="AH1037" s="27" t="str">
        <f aca="false">IF($W1037=0,"No date",IF($W1037&lt;Validation!$B$3,"Before period",IF($W1037&gt;Validation!$C$3,"After period","In period")))</f>
        <v>No date</v>
      </c>
      <c r="AI1037" s="26" t="str">
        <f aca="false">IF($Y1037="","",TRIM(RIGHT(SUBSTITUTE($Y1037," ",REPT(" ",50)),50)))</f>
        <v/>
      </c>
      <c r="AJ1037" s="27" t="str">
        <f aca="false">IF($A1037="","",IF(NOT(ISERROR(MATCH($A1037,Validation!$A$193:$A$217,0))),"Manual mapping",IF(COUNTIF(Validation!$U$19:$U$178,$Z1037)&gt;0,"Direct",IF(COUNTIF(Validation!$S$19:$S$178,$AI1037)=1,"By surname","Unresolved"))))</f>
        <v/>
      </c>
      <c r="AK1037" s="28" t="str">
        <f aca="false">IF($L1037="","",IF(MATCH($L1037,$L$2:$L$3000,0)&lt;&gt;ROW()-1,"",COUNT($AK$1:$AK1036)+1))</f>
        <v/>
      </c>
      <c r="AL1037" s="28" t="str">
        <f aca="false">IF($G1037="","",IF(MATCH($G1037,$G$2:$G$3000,0)&lt;&gt;ROW()-1,"",COUNT($AL$1:$AL1036)+1))</f>
        <v/>
      </c>
      <c r="AM1037" s="28" t="str">
        <f aca="false">IF($H1037="","",IF(MATCH($H1037,$H$2:$H$3000,0)&lt;&gt;ROW()-1,"",COUNT($AM$1:$AM1036)+1))</f>
        <v/>
      </c>
      <c r="AN1037" s="28" t="str">
        <f aca="false">IF($I1037="","",IF(MATCH($I1037,$I$2:$I$3000,0)&lt;&gt;ROW()-1,"",COUNT($AN$1:$AN1036)+1))</f>
        <v/>
      </c>
      <c r="AO1037" s="28" t="str">
        <f aca="false">IF($Q1037="","",IF(MATCH($Q1037,$Q$2:$Q$3000,0)&lt;&gt;ROW()-1,"",COUNT($AO$1:$AO1036)+1))</f>
        <v/>
      </c>
    </row>
    <row r="1038" customFormat="false" ht="12.75" hidden="false" customHeight="true" outlineLevel="0" collapsed="false">
      <c r="W1038" s="24" t="n">
        <f aca="false">IF($F1038="",0,IFERROR(IF(ISNUMBER($F1038),INT($F1038),DATE(VALUE(MID(SUBSTITUTE(LEFT($F1038,FIND(" ",$F1038&amp;" ")-1),"/",REPT(" ",20)),41,20)),VALUE(LEFT(SUBSTITUTE(LEFT($F1038,FIND(" ",$F1038&amp;" ")-1),"/",REPT(" ",20)),20)),VALUE(MID(SUBSTITUTE(LEFT($F1038,FIND(" ",$F1038&amp;" ")-1),"/",REPT(" ",20)),21,20)))),0))</f>
        <v>0</v>
      </c>
      <c r="X1038" s="25" t="str">
        <f aca="false">IF(ISNUMBER($N1038),$N1038*Validation!$B$5,"")</f>
        <v/>
      </c>
      <c r="Y1038" s="26" t="str">
        <f aca="false">IF($A1038="","",SUBSTITUTE(SUBSTITUTE(SUBSTITUTE(SUBSTITUTE(SUBSTITUTE(SUBSTITUTE(SUBSTITUTE(UPPER(TRIM($A1038)),"Á","A"),"É","E"),"Í","I"),"Ó","O"),"Ú","U"),"Ñ","N"),"Ü","U"))</f>
        <v/>
      </c>
      <c r="Z1038" s="26" t="str">
        <f aca="false">IF($Y1038="","",LEFT($Y1038,1)&amp;" "&amp;TRIM(RIGHT(SUBSTITUTE($Y1038," ",REPT(" ",50)),50)))</f>
        <v/>
      </c>
      <c r="AA1038" s="27" t="str">
        <f aca="false">IF($AF1038="","",IF(COUNTIF(Validation!$U$19:$U$178,$AF1038)&gt;0,"OK","NO MATCH"))</f>
        <v/>
      </c>
      <c r="AB1038" s="27" t="str">
        <f aca="false">IF($W1038=0,"",IF(AND($W1038&gt;=Validation!$B$3,$W1038&lt;=Validation!$C$3),"Yes","No"))</f>
        <v/>
      </c>
      <c r="AC1038" s="26" t="str">
        <f aca="false">IF($A1038="","",$AF1038&amp;"|"&amp;TEXT($W1038,"yyyy-mm-dd")&amp;"|"&amp;$J1038&amp;"|"&amp;$N1038)</f>
        <v/>
      </c>
      <c r="AD1038" s="27" t="str">
        <f aca="false">IF($AC1038="","",IF(COUNTIF($AC$2:$AC$3000,$AC1038)&gt;1,"REVIEW","OK"))</f>
        <v/>
      </c>
      <c r="AE1038" s="27" t="str">
        <f aca="false">IF(OR($W1038=0,$O1038=""),"",IF(IFERROR(IF(ISNUMBER($O1038),INT($O1038),DATE(VALUE(MID(SUBSTITUTE(LEFT($O1038,FIND(" ",$O1038&amp;" ")-1),"/",REPT(" ",20)),41,20)),VALUE(LEFT(SUBSTITUTE(LEFT($O1038,FIND(" ",$O1038&amp;" ")-1),"/",REPT(" ",20)),20)),VALUE(MID(SUBSTITUTE(LEFT($O1038,FIND(" ",$O1038&amp;" ")-1),"/",REPT(" ",20)),21,20)))),0)&gt;$W1038,"Late","Same day"))</f>
        <v/>
      </c>
      <c r="AF1038" s="26" t="str">
        <f aca="false">IF($A1038="","",IFERROR(INDEX(Validation!$C$193:$C$217,MATCH($A1038,Validation!$A$193:$A$217,0)),IF(COUNTIF(Validation!$U$19:$U$178,$Z1038)&gt;0,$Z1038,IF(COUNTIF(Validation!$S$19:$S$178,$AI1038)=1,INDEX(Validation!$U$19:$U$178,MATCH($AI1038,Validation!$S$19:$S$178,0)),$Z1038))))</f>
        <v/>
      </c>
      <c r="AG1038" s="27" t="str">
        <f aca="false">IF(COUNTA($A1038:$U1038)=0,"",IF($A1038="","No name",IF($F1038="","No date",IF($W1038=0,"Date ilegible",IF(NOT(ISNUMBER($N1038)),"Hours no numéricas",IF($AA1038="NO MATCH","Person no identificada","OK"))))))</f>
        <v/>
      </c>
      <c r="AH1038" s="27" t="str">
        <f aca="false">IF($W1038=0,"No date",IF($W1038&lt;Validation!$B$3,"Before period",IF($W1038&gt;Validation!$C$3,"After period","In period")))</f>
        <v>No date</v>
      </c>
      <c r="AI1038" s="26" t="str">
        <f aca="false">IF($Y1038="","",TRIM(RIGHT(SUBSTITUTE($Y1038," ",REPT(" ",50)),50)))</f>
        <v/>
      </c>
      <c r="AJ1038" s="27" t="str">
        <f aca="false">IF($A1038="","",IF(NOT(ISERROR(MATCH($A1038,Validation!$A$193:$A$217,0))),"Manual mapping",IF(COUNTIF(Validation!$U$19:$U$178,$Z1038)&gt;0,"Direct",IF(COUNTIF(Validation!$S$19:$S$178,$AI1038)=1,"By surname","Unresolved"))))</f>
        <v/>
      </c>
      <c r="AK1038" s="28" t="str">
        <f aca="false">IF($L1038="","",IF(MATCH($L1038,$L$2:$L$3000,0)&lt;&gt;ROW()-1,"",COUNT($AK$1:$AK1037)+1))</f>
        <v/>
      </c>
      <c r="AL1038" s="28" t="str">
        <f aca="false">IF($G1038="","",IF(MATCH($G1038,$G$2:$G$3000,0)&lt;&gt;ROW()-1,"",COUNT($AL$1:$AL1037)+1))</f>
        <v/>
      </c>
      <c r="AM1038" s="28" t="str">
        <f aca="false">IF($H1038="","",IF(MATCH($H1038,$H$2:$H$3000,0)&lt;&gt;ROW()-1,"",COUNT($AM$1:$AM1037)+1))</f>
        <v/>
      </c>
      <c r="AN1038" s="28" t="str">
        <f aca="false">IF($I1038="","",IF(MATCH($I1038,$I$2:$I$3000,0)&lt;&gt;ROW()-1,"",COUNT($AN$1:$AN1037)+1))</f>
        <v/>
      </c>
      <c r="AO1038" s="28" t="str">
        <f aca="false">IF($Q1038="","",IF(MATCH($Q1038,$Q$2:$Q$3000,0)&lt;&gt;ROW()-1,"",COUNT($AO$1:$AO1037)+1))</f>
        <v/>
      </c>
    </row>
    <row r="1039" customFormat="false" ht="12.75" hidden="false" customHeight="true" outlineLevel="0" collapsed="false">
      <c r="W1039" s="24" t="n">
        <f aca="false">IF($F1039="",0,IFERROR(IF(ISNUMBER($F1039),INT($F1039),DATE(VALUE(MID(SUBSTITUTE(LEFT($F1039,FIND(" ",$F1039&amp;" ")-1),"/",REPT(" ",20)),41,20)),VALUE(LEFT(SUBSTITUTE(LEFT($F1039,FIND(" ",$F1039&amp;" ")-1),"/",REPT(" ",20)),20)),VALUE(MID(SUBSTITUTE(LEFT($F1039,FIND(" ",$F1039&amp;" ")-1),"/",REPT(" ",20)),21,20)))),0))</f>
        <v>0</v>
      </c>
      <c r="X1039" s="25" t="str">
        <f aca="false">IF(ISNUMBER($N1039),$N1039*Validation!$B$5,"")</f>
        <v/>
      </c>
      <c r="Y1039" s="26" t="str">
        <f aca="false">IF($A1039="","",SUBSTITUTE(SUBSTITUTE(SUBSTITUTE(SUBSTITUTE(SUBSTITUTE(SUBSTITUTE(SUBSTITUTE(UPPER(TRIM($A1039)),"Á","A"),"É","E"),"Í","I"),"Ó","O"),"Ú","U"),"Ñ","N"),"Ü","U"))</f>
        <v/>
      </c>
      <c r="Z1039" s="26" t="str">
        <f aca="false">IF($Y1039="","",LEFT($Y1039,1)&amp;" "&amp;TRIM(RIGHT(SUBSTITUTE($Y1039," ",REPT(" ",50)),50)))</f>
        <v/>
      </c>
      <c r="AA1039" s="27" t="str">
        <f aca="false">IF($AF1039="","",IF(COUNTIF(Validation!$U$19:$U$178,$AF1039)&gt;0,"OK","NO MATCH"))</f>
        <v/>
      </c>
      <c r="AB1039" s="27" t="str">
        <f aca="false">IF($W1039=0,"",IF(AND($W1039&gt;=Validation!$B$3,$W1039&lt;=Validation!$C$3),"Yes","No"))</f>
        <v/>
      </c>
      <c r="AC1039" s="26" t="str">
        <f aca="false">IF($A1039="","",$AF1039&amp;"|"&amp;TEXT($W1039,"yyyy-mm-dd")&amp;"|"&amp;$J1039&amp;"|"&amp;$N1039)</f>
        <v/>
      </c>
      <c r="AD1039" s="27" t="str">
        <f aca="false">IF($AC1039="","",IF(COUNTIF($AC$2:$AC$3000,$AC1039)&gt;1,"REVIEW","OK"))</f>
        <v/>
      </c>
      <c r="AE1039" s="27" t="str">
        <f aca="false">IF(OR($W1039=0,$O1039=""),"",IF(IFERROR(IF(ISNUMBER($O1039),INT($O1039),DATE(VALUE(MID(SUBSTITUTE(LEFT($O1039,FIND(" ",$O1039&amp;" ")-1),"/",REPT(" ",20)),41,20)),VALUE(LEFT(SUBSTITUTE(LEFT($O1039,FIND(" ",$O1039&amp;" ")-1),"/",REPT(" ",20)),20)),VALUE(MID(SUBSTITUTE(LEFT($O1039,FIND(" ",$O1039&amp;" ")-1),"/",REPT(" ",20)),21,20)))),0)&gt;$W1039,"Late","Same day"))</f>
        <v/>
      </c>
      <c r="AF1039" s="26" t="str">
        <f aca="false">IF($A1039="","",IFERROR(INDEX(Validation!$C$193:$C$217,MATCH($A1039,Validation!$A$193:$A$217,0)),IF(COUNTIF(Validation!$U$19:$U$178,$Z1039)&gt;0,$Z1039,IF(COUNTIF(Validation!$S$19:$S$178,$AI1039)=1,INDEX(Validation!$U$19:$U$178,MATCH($AI1039,Validation!$S$19:$S$178,0)),$Z1039))))</f>
        <v/>
      </c>
      <c r="AG1039" s="27" t="str">
        <f aca="false">IF(COUNTA($A1039:$U1039)=0,"",IF($A1039="","No name",IF($F1039="","No date",IF($W1039=0,"Date ilegible",IF(NOT(ISNUMBER($N1039)),"Hours no numéricas",IF($AA1039="NO MATCH","Person no identificada","OK"))))))</f>
        <v/>
      </c>
      <c r="AH1039" s="27" t="str">
        <f aca="false">IF($W1039=0,"No date",IF($W1039&lt;Validation!$B$3,"Before period",IF($W1039&gt;Validation!$C$3,"After period","In period")))</f>
        <v>No date</v>
      </c>
      <c r="AI1039" s="26" t="str">
        <f aca="false">IF($Y1039="","",TRIM(RIGHT(SUBSTITUTE($Y1039," ",REPT(" ",50)),50)))</f>
        <v/>
      </c>
      <c r="AJ1039" s="27" t="str">
        <f aca="false">IF($A1039="","",IF(NOT(ISERROR(MATCH($A1039,Validation!$A$193:$A$217,0))),"Manual mapping",IF(COUNTIF(Validation!$U$19:$U$178,$Z1039)&gt;0,"Direct",IF(COUNTIF(Validation!$S$19:$S$178,$AI1039)=1,"By surname","Unresolved"))))</f>
        <v/>
      </c>
      <c r="AK1039" s="28" t="str">
        <f aca="false">IF($L1039="","",IF(MATCH($L1039,$L$2:$L$3000,0)&lt;&gt;ROW()-1,"",COUNT($AK$1:$AK1038)+1))</f>
        <v/>
      </c>
      <c r="AL1039" s="28" t="str">
        <f aca="false">IF($G1039="","",IF(MATCH($G1039,$G$2:$G$3000,0)&lt;&gt;ROW()-1,"",COUNT($AL$1:$AL1038)+1))</f>
        <v/>
      </c>
      <c r="AM1039" s="28" t="str">
        <f aca="false">IF($H1039="","",IF(MATCH($H1039,$H$2:$H$3000,0)&lt;&gt;ROW()-1,"",COUNT($AM$1:$AM1038)+1))</f>
        <v/>
      </c>
      <c r="AN1039" s="28" t="str">
        <f aca="false">IF($I1039="","",IF(MATCH($I1039,$I$2:$I$3000,0)&lt;&gt;ROW()-1,"",COUNT($AN$1:$AN1038)+1))</f>
        <v/>
      </c>
      <c r="AO1039" s="28" t="str">
        <f aca="false">IF($Q1039="","",IF(MATCH($Q1039,$Q$2:$Q$3000,0)&lt;&gt;ROW()-1,"",COUNT($AO$1:$AO1038)+1))</f>
        <v/>
      </c>
    </row>
    <row r="1040" customFormat="false" ht="12.75" hidden="false" customHeight="true" outlineLevel="0" collapsed="false">
      <c r="W1040" s="24" t="n">
        <f aca="false">IF($F1040="",0,IFERROR(IF(ISNUMBER($F1040),INT($F1040),DATE(VALUE(MID(SUBSTITUTE(LEFT($F1040,FIND(" ",$F1040&amp;" ")-1),"/",REPT(" ",20)),41,20)),VALUE(LEFT(SUBSTITUTE(LEFT($F1040,FIND(" ",$F1040&amp;" ")-1),"/",REPT(" ",20)),20)),VALUE(MID(SUBSTITUTE(LEFT($F1040,FIND(" ",$F1040&amp;" ")-1),"/",REPT(" ",20)),21,20)))),0))</f>
        <v>0</v>
      </c>
      <c r="X1040" s="25" t="str">
        <f aca="false">IF(ISNUMBER($N1040),$N1040*Validation!$B$5,"")</f>
        <v/>
      </c>
      <c r="Y1040" s="26" t="str">
        <f aca="false">IF($A1040="","",SUBSTITUTE(SUBSTITUTE(SUBSTITUTE(SUBSTITUTE(SUBSTITUTE(SUBSTITUTE(SUBSTITUTE(UPPER(TRIM($A1040)),"Á","A"),"É","E"),"Í","I"),"Ó","O"),"Ú","U"),"Ñ","N"),"Ü","U"))</f>
        <v/>
      </c>
      <c r="Z1040" s="26" t="str">
        <f aca="false">IF($Y1040="","",LEFT($Y1040,1)&amp;" "&amp;TRIM(RIGHT(SUBSTITUTE($Y1040," ",REPT(" ",50)),50)))</f>
        <v/>
      </c>
      <c r="AA1040" s="27" t="str">
        <f aca="false">IF($AF1040="","",IF(COUNTIF(Validation!$U$19:$U$178,$AF1040)&gt;0,"OK","NO MATCH"))</f>
        <v/>
      </c>
      <c r="AB1040" s="27" t="str">
        <f aca="false">IF($W1040=0,"",IF(AND($W1040&gt;=Validation!$B$3,$W1040&lt;=Validation!$C$3),"Yes","No"))</f>
        <v/>
      </c>
      <c r="AC1040" s="26" t="str">
        <f aca="false">IF($A1040="","",$AF1040&amp;"|"&amp;TEXT($W1040,"yyyy-mm-dd")&amp;"|"&amp;$J1040&amp;"|"&amp;$N1040)</f>
        <v/>
      </c>
      <c r="AD1040" s="27" t="str">
        <f aca="false">IF($AC1040="","",IF(COUNTIF($AC$2:$AC$3000,$AC1040)&gt;1,"REVIEW","OK"))</f>
        <v/>
      </c>
      <c r="AE1040" s="27" t="str">
        <f aca="false">IF(OR($W1040=0,$O1040=""),"",IF(IFERROR(IF(ISNUMBER($O1040),INT($O1040),DATE(VALUE(MID(SUBSTITUTE(LEFT($O1040,FIND(" ",$O1040&amp;" ")-1),"/",REPT(" ",20)),41,20)),VALUE(LEFT(SUBSTITUTE(LEFT($O1040,FIND(" ",$O1040&amp;" ")-1),"/",REPT(" ",20)),20)),VALUE(MID(SUBSTITUTE(LEFT($O1040,FIND(" ",$O1040&amp;" ")-1),"/",REPT(" ",20)),21,20)))),0)&gt;$W1040,"Late","Same day"))</f>
        <v/>
      </c>
      <c r="AF1040" s="26" t="str">
        <f aca="false">IF($A1040="","",IFERROR(INDEX(Validation!$C$193:$C$217,MATCH($A1040,Validation!$A$193:$A$217,0)),IF(COUNTIF(Validation!$U$19:$U$178,$Z1040)&gt;0,$Z1040,IF(COUNTIF(Validation!$S$19:$S$178,$AI1040)=1,INDEX(Validation!$U$19:$U$178,MATCH($AI1040,Validation!$S$19:$S$178,0)),$Z1040))))</f>
        <v/>
      </c>
      <c r="AG1040" s="27" t="str">
        <f aca="false">IF(COUNTA($A1040:$U1040)=0,"",IF($A1040="","No name",IF($F1040="","No date",IF($W1040=0,"Date ilegible",IF(NOT(ISNUMBER($N1040)),"Hours no numéricas",IF($AA1040="NO MATCH","Person no identificada","OK"))))))</f>
        <v/>
      </c>
      <c r="AH1040" s="27" t="str">
        <f aca="false">IF($W1040=0,"No date",IF($W1040&lt;Validation!$B$3,"Before period",IF($W1040&gt;Validation!$C$3,"After period","In period")))</f>
        <v>No date</v>
      </c>
      <c r="AI1040" s="26" t="str">
        <f aca="false">IF($Y1040="","",TRIM(RIGHT(SUBSTITUTE($Y1040," ",REPT(" ",50)),50)))</f>
        <v/>
      </c>
      <c r="AJ1040" s="27" t="str">
        <f aca="false">IF($A1040="","",IF(NOT(ISERROR(MATCH($A1040,Validation!$A$193:$A$217,0))),"Manual mapping",IF(COUNTIF(Validation!$U$19:$U$178,$Z1040)&gt;0,"Direct",IF(COUNTIF(Validation!$S$19:$S$178,$AI1040)=1,"By surname","Unresolved"))))</f>
        <v/>
      </c>
      <c r="AK1040" s="28" t="str">
        <f aca="false">IF($L1040="","",IF(MATCH($L1040,$L$2:$L$3000,0)&lt;&gt;ROW()-1,"",COUNT($AK$1:$AK1039)+1))</f>
        <v/>
      </c>
      <c r="AL1040" s="28" t="str">
        <f aca="false">IF($G1040="","",IF(MATCH($G1040,$G$2:$G$3000,0)&lt;&gt;ROW()-1,"",COUNT($AL$1:$AL1039)+1))</f>
        <v/>
      </c>
      <c r="AM1040" s="28" t="str">
        <f aca="false">IF($H1040="","",IF(MATCH($H1040,$H$2:$H$3000,0)&lt;&gt;ROW()-1,"",COUNT($AM$1:$AM1039)+1))</f>
        <v/>
      </c>
      <c r="AN1040" s="28" t="str">
        <f aca="false">IF($I1040="","",IF(MATCH($I1040,$I$2:$I$3000,0)&lt;&gt;ROW()-1,"",COUNT($AN$1:$AN1039)+1))</f>
        <v/>
      </c>
      <c r="AO1040" s="28" t="str">
        <f aca="false">IF($Q1040="","",IF(MATCH($Q1040,$Q$2:$Q$3000,0)&lt;&gt;ROW()-1,"",COUNT($AO$1:$AO1039)+1))</f>
        <v/>
      </c>
    </row>
    <row r="1041" customFormat="false" ht="12.75" hidden="false" customHeight="true" outlineLevel="0" collapsed="false">
      <c r="W1041" s="24" t="n">
        <f aca="false">IF($F1041="",0,IFERROR(IF(ISNUMBER($F1041),INT($F1041),DATE(VALUE(MID(SUBSTITUTE(LEFT($F1041,FIND(" ",$F1041&amp;" ")-1),"/",REPT(" ",20)),41,20)),VALUE(LEFT(SUBSTITUTE(LEFT($F1041,FIND(" ",$F1041&amp;" ")-1),"/",REPT(" ",20)),20)),VALUE(MID(SUBSTITUTE(LEFT($F1041,FIND(" ",$F1041&amp;" ")-1),"/",REPT(" ",20)),21,20)))),0))</f>
        <v>0</v>
      </c>
      <c r="X1041" s="25" t="str">
        <f aca="false">IF(ISNUMBER($N1041),$N1041*Validation!$B$5,"")</f>
        <v/>
      </c>
      <c r="Y1041" s="26" t="str">
        <f aca="false">IF($A1041="","",SUBSTITUTE(SUBSTITUTE(SUBSTITUTE(SUBSTITUTE(SUBSTITUTE(SUBSTITUTE(SUBSTITUTE(UPPER(TRIM($A1041)),"Á","A"),"É","E"),"Í","I"),"Ó","O"),"Ú","U"),"Ñ","N"),"Ü","U"))</f>
        <v/>
      </c>
      <c r="Z1041" s="26" t="str">
        <f aca="false">IF($Y1041="","",LEFT($Y1041,1)&amp;" "&amp;TRIM(RIGHT(SUBSTITUTE($Y1041," ",REPT(" ",50)),50)))</f>
        <v/>
      </c>
      <c r="AA1041" s="27" t="str">
        <f aca="false">IF($AF1041="","",IF(COUNTIF(Validation!$U$19:$U$178,$AF1041)&gt;0,"OK","NO MATCH"))</f>
        <v/>
      </c>
      <c r="AB1041" s="27" t="str">
        <f aca="false">IF($W1041=0,"",IF(AND($W1041&gt;=Validation!$B$3,$W1041&lt;=Validation!$C$3),"Yes","No"))</f>
        <v/>
      </c>
      <c r="AC1041" s="26" t="str">
        <f aca="false">IF($A1041="","",$AF1041&amp;"|"&amp;TEXT($W1041,"yyyy-mm-dd")&amp;"|"&amp;$J1041&amp;"|"&amp;$N1041)</f>
        <v/>
      </c>
      <c r="AD1041" s="27" t="str">
        <f aca="false">IF($AC1041="","",IF(COUNTIF($AC$2:$AC$3000,$AC1041)&gt;1,"REVIEW","OK"))</f>
        <v/>
      </c>
      <c r="AE1041" s="27" t="str">
        <f aca="false">IF(OR($W1041=0,$O1041=""),"",IF(IFERROR(IF(ISNUMBER($O1041),INT($O1041),DATE(VALUE(MID(SUBSTITUTE(LEFT($O1041,FIND(" ",$O1041&amp;" ")-1),"/",REPT(" ",20)),41,20)),VALUE(LEFT(SUBSTITUTE(LEFT($O1041,FIND(" ",$O1041&amp;" ")-1),"/",REPT(" ",20)),20)),VALUE(MID(SUBSTITUTE(LEFT($O1041,FIND(" ",$O1041&amp;" ")-1),"/",REPT(" ",20)),21,20)))),0)&gt;$W1041,"Late","Same day"))</f>
        <v/>
      </c>
      <c r="AF1041" s="26" t="str">
        <f aca="false">IF($A1041="","",IFERROR(INDEX(Validation!$C$193:$C$217,MATCH($A1041,Validation!$A$193:$A$217,0)),IF(COUNTIF(Validation!$U$19:$U$178,$Z1041)&gt;0,$Z1041,IF(COUNTIF(Validation!$S$19:$S$178,$AI1041)=1,INDEX(Validation!$U$19:$U$178,MATCH($AI1041,Validation!$S$19:$S$178,0)),$Z1041))))</f>
        <v/>
      </c>
      <c r="AG1041" s="27" t="str">
        <f aca="false">IF(COUNTA($A1041:$U1041)=0,"",IF($A1041="","No name",IF($F1041="","No date",IF($W1041=0,"Date ilegible",IF(NOT(ISNUMBER($N1041)),"Hours no numéricas",IF($AA1041="NO MATCH","Person no identificada","OK"))))))</f>
        <v/>
      </c>
      <c r="AH1041" s="27" t="str">
        <f aca="false">IF($W1041=0,"No date",IF($W1041&lt;Validation!$B$3,"Before period",IF($W1041&gt;Validation!$C$3,"After period","In period")))</f>
        <v>No date</v>
      </c>
      <c r="AI1041" s="26" t="str">
        <f aca="false">IF($Y1041="","",TRIM(RIGHT(SUBSTITUTE($Y1041," ",REPT(" ",50)),50)))</f>
        <v/>
      </c>
      <c r="AJ1041" s="27" t="str">
        <f aca="false">IF($A1041="","",IF(NOT(ISERROR(MATCH($A1041,Validation!$A$193:$A$217,0))),"Manual mapping",IF(COUNTIF(Validation!$U$19:$U$178,$Z1041)&gt;0,"Direct",IF(COUNTIF(Validation!$S$19:$S$178,$AI1041)=1,"By surname","Unresolved"))))</f>
        <v/>
      </c>
      <c r="AK1041" s="28" t="str">
        <f aca="false">IF($L1041="","",IF(MATCH($L1041,$L$2:$L$3000,0)&lt;&gt;ROW()-1,"",COUNT($AK$1:$AK1040)+1))</f>
        <v/>
      </c>
      <c r="AL1041" s="28" t="str">
        <f aca="false">IF($G1041="","",IF(MATCH($G1041,$G$2:$G$3000,0)&lt;&gt;ROW()-1,"",COUNT($AL$1:$AL1040)+1))</f>
        <v/>
      </c>
      <c r="AM1041" s="28" t="str">
        <f aca="false">IF($H1041="","",IF(MATCH($H1041,$H$2:$H$3000,0)&lt;&gt;ROW()-1,"",COUNT($AM$1:$AM1040)+1))</f>
        <v/>
      </c>
      <c r="AN1041" s="28" t="str">
        <f aca="false">IF($I1041="","",IF(MATCH($I1041,$I$2:$I$3000,0)&lt;&gt;ROW()-1,"",COUNT($AN$1:$AN1040)+1))</f>
        <v/>
      </c>
      <c r="AO1041" s="28" t="str">
        <f aca="false">IF($Q1041="","",IF(MATCH($Q1041,$Q$2:$Q$3000,0)&lt;&gt;ROW()-1,"",COUNT($AO$1:$AO1040)+1))</f>
        <v/>
      </c>
    </row>
    <row r="1042" customFormat="false" ht="12.75" hidden="false" customHeight="true" outlineLevel="0" collapsed="false">
      <c r="W1042" s="24" t="n">
        <f aca="false">IF($F1042="",0,IFERROR(IF(ISNUMBER($F1042),INT($F1042),DATE(VALUE(MID(SUBSTITUTE(LEFT($F1042,FIND(" ",$F1042&amp;" ")-1),"/",REPT(" ",20)),41,20)),VALUE(LEFT(SUBSTITUTE(LEFT($F1042,FIND(" ",$F1042&amp;" ")-1),"/",REPT(" ",20)),20)),VALUE(MID(SUBSTITUTE(LEFT($F1042,FIND(" ",$F1042&amp;" ")-1),"/",REPT(" ",20)),21,20)))),0))</f>
        <v>0</v>
      </c>
      <c r="X1042" s="25" t="str">
        <f aca="false">IF(ISNUMBER($N1042),$N1042*Validation!$B$5,"")</f>
        <v/>
      </c>
      <c r="Y1042" s="26" t="str">
        <f aca="false">IF($A1042="","",SUBSTITUTE(SUBSTITUTE(SUBSTITUTE(SUBSTITUTE(SUBSTITUTE(SUBSTITUTE(SUBSTITUTE(UPPER(TRIM($A1042)),"Á","A"),"É","E"),"Í","I"),"Ó","O"),"Ú","U"),"Ñ","N"),"Ü","U"))</f>
        <v/>
      </c>
      <c r="Z1042" s="26" t="str">
        <f aca="false">IF($Y1042="","",LEFT($Y1042,1)&amp;" "&amp;TRIM(RIGHT(SUBSTITUTE($Y1042," ",REPT(" ",50)),50)))</f>
        <v/>
      </c>
      <c r="AA1042" s="27" t="str">
        <f aca="false">IF($AF1042="","",IF(COUNTIF(Validation!$U$19:$U$178,$AF1042)&gt;0,"OK","NO MATCH"))</f>
        <v/>
      </c>
      <c r="AB1042" s="27" t="str">
        <f aca="false">IF($W1042=0,"",IF(AND($W1042&gt;=Validation!$B$3,$W1042&lt;=Validation!$C$3),"Yes","No"))</f>
        <v/>
      </c>
      <c r="AC1042" s="26" t="str">
        <f aca="false">IF($A1042="","",$AF1042&amp;"|"&amp;TEXT($W1042,"yyyy-mm-dd")&amp;"|"&amp;$J1042&amp;"|"&amp;$N1042)</f>
        <v/>
      </c>
      <c r="AD1042" s="27" t="str">
        <f aca="false">IF($AC1042="","",IF(COUNTIF($AC$2:$AC$3000,$AC1042)&gt;1,"REVIEW","OK"))</f>
        <v/>
      </c>
      <c r="AE1042" s="27" t="str">
        <f aca="false">IF(OR($W1042=0,$O1042=""),"",IF(IFERROR(IF(ISNUMBER($O1042),INT($O1042),DATE(VALUE(MID(SUBSTITUTE(LEFT($O1042,FIND(" ",$O1042&amp;" ")-1),"/",REPT(" ",20)),41,20)),VALUE(LEFT(SUBSTITUTE(LEFT($O1042,FIND(" ",$O1042&amp;" ")-1),"/",REPT(" ",20)),20)),VALUE(MID(SUBSTITUTE(LEFT($O1042,FIND(" ",$O1042&amp;" ")-1),"/",REPT(" ",20)),21,20)))),0)&gt;$W1042,"Late","Same day"))</f>
        <v/>
      </c>
      <c r="AF1042" s="26" t="str">
        <f aca="false">IF($A1042="","",IFERROR(INDEX(Validation!$C$193:$C$217,MATCH($A1042,Validation!$A$193:$A$217,0)),IF(COUNTIF(Validation!$U$19:$U$178,$Z1042)&gt;0,$Z1042,IF(COUNTIF(Validation!$S$19:$S$178,$AI1042)=1,INDEX(Validation!$U$19:$U$178,MATCH($AI1042,Validation!$S$19:$S$178,0)),$Z1042))))</f>
        <v/>
      </c>
      <c r="AG1042" s="27" t="str">
        <f aca="false">IF(COUNTA($A1042:$U1042)=0,"",IF($A1042="","No name",IF($F1042="","No date",IF($W1042=0,"Date ilegible",IF(NOT(ISNUMBER($N1042)),"Hours no numéricas",IF($AA1042="NO MATCH","Person no identificada","OK"))))))</f>
        <v/>
      </c>
      <c r="AH1042" s="27" t="str">
        <f aca="false">IF($W1042=0,"No date",IF($W1042&lt;Validation!$B$3,"Before period",IF($W1042&gt;Validation!$C$3,"After period","In period")))</f>
        <v>No date</v>
      </c>
      <c r="AI1042" s="26" t="str">
        <f aca="false">IF($Y1042="","",TRIM(RIGHT(SUBSTITUTE($Y1042," ",REPT(" ",50)),50)))</f>
        <v/>
      </c>
      <c r="AJ1042" s="27" t="str">
        <f aca="false">IF($A1042="","",IF(NOT(ISERROR(MATCH($A1042,Validation!$A$193:$A$217,0))),"Manual mapping",IF(COUNTIF(Validation!$U$19:$U$178,$Z1042)&gt;0,"Direct",IF(COUNTIF(Validation!$S$19:$S$178,$AI1042)=1,"By surname","Unresolved"))))</f>
        <v/>
      </c>
      <c r="AK1042" s="28" t="str">
        <f aca="false">IF($L1042="","",IF(MATCH($L1042,$L$2:$L$3000,0)&lt;&gt;ROW()-1,"",COUNT($AK$1:$AK1041)+1))</f>
        <v/>
      </c>
      <c r="AL1042" s="28" t="str">
        <f aca="false">IF($G1042="","",IF(MATCH($G1042,$G$2:$G$3000,0)&lt;&gt;ROW()-1,"",COUNT($AL$1:$AL1041)+1))</f>
        <v/>
      </c>
      <c r="AM1042" s="28" t="str">
        <f aca="false">IF($H1042="","",IF(MATCH($H1042,$H$2:$H$3000,0)&lt;&gt;ROW()-1,"",COUNT($AM$1:$AM1041)+1))</f>
        <v/>
      </c>
      <c r="AN1042" s="28" t="str">
        <f aca="false">IF($I1042="","",IF(MATCH($I1042,$I$2:$I$3000,0)&lt;&gt;ROW()-1,"",COUNT($AN$1:$AN1041)+1))</f>
        <v/>
      </c>
      <c r="AO1042" s="28" t="str">
        <f aca="false">IF($Q1042="","",IF(MATCH($Q1042,$Q$2:$Q$3000,0)&lt;&gt;ROW()-1,"",COUNT($AO$1:$AO1041)+1))</f>
        <v/>
      </c>
    </row>
    <row r="1043" customFormat="false" ht="12.75" hidden="false" customHeight="true" outlineLevel="0" collapsed="false">
      <c r="W1043" s="24" t="n">
        <f aca="false">IF($F1043="",0,IFERROR(IF(ISNUMBER($F1043),INT($F1043),DATE(VALUE(MID(SUBSTITUTE(LEFT($F1043,FIND(" ",$F1043&amp;" ")-1),"/",REPT(" ",20)),41,20)),VALUE(LEFT(SUBSTITUTE(LEFT($F1043,FIND(" ",$F1043&amp;" ")-1),"/",REPT(" ",20)),20)),VALUE(MID(SUBSTITUTE(LEFT($F1043,FIND(" ",$F1043&amp;" ")-1),"/",REPT(" ",20)),21,20)))),0))</f>
        <v>0</v>
      </c>
      <c r="X1043" s="25" t="str">
        <f aca="false">IF(ISNUMBER($N1043),$N1043*Validation!$B$5,"")</f>
        <v/>
      </c>
      <c r="Y1043" s="26" t="str">
        <f aca="false">IF($A1043="","",SUBSTITUTE(SUBSTITUTE(SUBSTITUTE(SUBSTITUTE(SUBSTITUTE(SUBSTITUTE(SUBSTITUTE(UPPER(TRIM($A1043)),"Á","A"),"É","E"),"Í","I"),"Ó","O"),"Ú","U"),"Ñ","N"),"Ü","U"))</f>
        <v/>
      </c>
      <c r="Z1043" s="26" t="str">
        <f aca="false">IF($Y1043="","",LEFT($Y1043,1)&amp;" "&amp;TRIM(RIGHT(SUBSTITUTE($Y1043," ",REPT(" ",50)),50)))</f>
        <v/>
      </c>
      <c r="AA1043" s="27" t="str">
        <f aca="false">IF($AF1043="","",IF(COUNTIF(Validation!$U$19:$U$178,$AF1043)&gt;0,"OK","NO MATCH"))</f>
        <v/>
      </c>
      <c r="AB1043" s="27" t="str">
        <f aca="false">IF($W1043=0,"",IF(AND($W1043&gt;=Validation!$B$3,$W1043&lt;=Validation!$C$3),"Yes","No"))</f>
        <v/>
      </c>
      <c r="AC1043" s="26" t="str">
        <f aca="false">IF($A1043="","",$AF1043&amp;"|"&amp;TEXT($W1043,"yyyy-mm-dd")&amp;"|"&amp;$J1043&amp;"|"&amp;$N1043)</f>
        <v/>
      </c>
      <c r="AD1043" s="27" t="str">
        <f aca="false">IF($AC1043="","",IF(COUNTIF($AC$2:$AC$3000,$AC1043)&gt;1,"REVIEW","OK"))</f>
        <v/>
      </c>
      <c r="AE1043" s="27" t="str">
        <f aca="false">IF(OR($W1043=0,$O1043=""),"",IF(IFERROR(IF(ISNUMBER($O1043),INT($O1043),DATE(VALUE(MID(SUBSTITUTE(LEFT($O1043,FIND(" ",$O1043&amp;" ")-1),"/",REPT(" ",20)),41,20)),VALUE(LEFT(SUBSTITUTE(LEFT($O1043,FIND(" ",$O1043&amp;" ")-1),"/",REPT(" ",20)),20)),VALUE(MID(SUBSTITUTE(LEFT($O1043,FIND(" ",$O1043&amp;" ")-1),"/",REPT(" ",20)),21,20)))),0)&gt;$W1043,"Late","Same day"))</f>
        <v/>
      </c>
      <c r="AF1043" s="26" t="str">
        <f aca="false">IF($A1043="","",IFERROR(INDEX(Validation!$C$193:$C$217,MATCH($A1043,Validation!$A$193:$A$217,0)),IF(COUNTIF(Validation!$U$19:$U$178,$Z1043)&gt;0,$Z1043,IF(COUNTIF(Validation!$S$19:$S$178,$AI1043)=1,INDEX(Validation!$U$19:$U$178,MATCH($AI1043,Validation!$S$19:$S$178,0)),$Z1043))))</f>
        <v/>
      </c>
      <c r="AG1043" s="27" t="str">
        <f aca="false">IF(COUNTA($A1043:$U1043)=0,"",IF($A1043="","No name",IF($F1043="","No date",IF($W1043=0,"Date ilegible",IF(NOT(ISNUMBER($N1043)),"Hours no numéricas",IF($AA1043="NO MATCH","Person no identificada","OK"))))))</f>
        <v/>
      </c>
      <c r="AH1043" s="27" t="str">
        <f aca="false">IF($W1043=0,"No date",IF($W1043&lt;Validation!$B$3,"Before period",IF($W1043&gt;Validation!$C$3,"After period","In period")))</f>
        <v>No date</v>
      </c>
      <c r="AI1043" s="26" t="str">
        <f aca="false">IF($Y1043="","",TRIM(RIGHT(SUBSTITUTE($Y1043," ",REPT(" ",50)),50)))</f>
        <v/>
      </c>
      <c r="AJ1043" s="27" t="str">
        <f aca="false">IF($A1043="","",IF(NOT(ISERROR(MATCH($A1043,Validation!$A$193:$A$217,0))),"Manual mapping",IF(COUNTIF(Validation!$U$19:$U$178,$Z1043)&gt;0,"Direct",IF(COUNTIF(Validation!$S$19:$S$178,$AI1043)=1,"By surname","Unresolved"))))</f>
        <v/>
      </c>
      <c r="AK1043" s="28" t="str">
        <f aca="false">IF($L1043="","",IF(MATCH($L1043,$L$2:$L$3000,0)&lt;&gt;ROW()-1,"",COUNT($AK$1:$AK1042)+1))</f>
        <v/>
      </c>
      <c r="AL1043" s="28" t="str">
        <f aca="false">IF($G1043="","",IF(MATCH($G1043,$G$2:$G$3000,0)&lt;&gt;ROW()-1,"",COUNT($AL$1:$AL1042)+1))</f>
        <v/>
      </c>
      <c r="AM1043" s="28" t="str">
        <f aca="false">IF($H1043="","",IF(MATCH($H1043,$H$2:$H$3000,0)&lt;&gt;ROW()-1,"",COUNT($AM$1:$AM1042)+1))</f>
        <v/>
      </c>
      <c r="AN1043" s="28" t="str">
        <f aca="false">IF($I1043="","",IF(MATCH($I1043,$I$2:$I$3000,0)&lt;&gt;ROW()-1,"",COUNT($AN$1:$AN1042)+1))</f>
        <v/>
      </c>
      <c r="AO1043" s="28" t="str">
        <f aca="false">IF($Q1043="","",IF(MATCH($Q1043,$Q$2:$Q$3000,0)&lt;&gt;ROW()-1,"",COUNT($AO$1:$AO1042)+1))</f>
        <v/>
      </c>
    </row>
    <row r="1044" customFormat="false" ht="12.75" hidden="false" customHeight="true" outlineLevel="0" collapsed="false">
      <c r="W1044" s="24" t="n">
        <f aca="false">IF($F1044="",0,IFERROR(IF(ISNUMBER($F1044),INT($F1044),DATE(VALUE(MID(SUBSTITUTE(LEFT($F1044,FIND(" ",$F1044&amp;" ")-1),"/",REPT(" ",20)),41,20)),VALUE(LEFT(SUBSTITUTE(LEFT($F1044,FIND(" ",$F1044&amp;" ")-1),"/",REPT(" ",20)),20)),VALUE(MID(SUBSTITUTE(LEFT($F1044,FIND(" ",$F1044&amp;" ")-1),"/",REPT(" ",20)),21,20)))),0))</f>
        <v>0</v>
      </c>
      <c r="X1044" s="25" t="str">
        <f aca="false">IF(ISNUMBER($N1044),$N1044*Validation!$B$5,"")</f>
        <v/>
      </c>
      <c r="Y1044" s="26" t="str">
        <f aca="false">IF($A1044="","",SUBSTITUTE(SUBSTITUTE(SUBSTITUTE(SUBSTITUTE(SUBSTITUTE(SUBSTITUTE(SUBSTITUTE(UPPER(TRIM($A1044)),"Á","A"),"É","E"),"Í","I"),"Ó","O"),"Ú","U"),"Ñ","N"),"Ü","U"))</f>
        <v/>
      </c>
      <c r="Z1044" s="26" t="str">
        <f aca="false">IF($Y1044="","",LEFT($Y1044,1)&amp;" "&amp;TRIM(RIGHT(SUBSTITUTE($Y1044," ",REPT(" ",50)),50)))</f>
        <v/>
      </c>
      <c r="AA1044" s="27" t="str">
        <f aca="false">IF($AF1044="","",IF(COUNTIF(Validation!$U$19:$U$178,$AF1044)&gt;0,"OK","NO MATCH"))</f>
        <v/>
      </c>
      <c r="AB1044" s="27" t="str">
        <f aca="false">IF($W1044=0,"",IF(AND($W1044&gt;=Validation!$B$3,$W1044&lt;=Validation!$C$3),"Yes","No"))</f>
        <v/>
      </c>
      <c r="AC1044" s="26" t="str">
        <f aca="false">IF($A1044="","",$AF1044&amp;"|"&amp;TEXT($W1044,"yyyy-mm-dd")&amp;"|"&amp;$J1044&amp;"|"&amp;$N1044)</f>
        <v/>
      </c>
      <c r="AD1044" s="27" t="str">
        <f aca="false">IF($AC1044="","",IF(COUNTIF($AC$2:$AC$3000,$AC1044)&gt;1,"REVIEW","OK"))</f>
        <v/>
      </c>
      <c r="AE1044" s="27" t="str">
        <f aca="false">IF(OR($W1044=0,$O1044=""),"",IF(IFERROR(IF(ISNUMBER($O1044),INT($O1044),DATE(VALUE(MID(SUBSTITUTE(LEFT($O1044,FIND(" ",$O1044&amp;" ")-1),"/",REPT(" ",20)),41,20)),VALUE(LEFT(SUBSTITUTE(LEFT($O1044,FIND(" ",$O1044&amp;" ")-1),"/",REPT(" ",20)),20)),VALUE(MID(SUBSTITUTE(LEFT($O1044,FIND(" ",$O1044&amp;" ")-1),"/",REPT(" ",20)),21,20)))),0)&gt;$W1044,"Late","Same day"))</f>
        <v/>
      </c>
      <c r="AF1044" s="26" t="str">
        <f aca="false">IF($A1044="","",IFERROR(INDEX(Validation!$C$193:$C$217,MATCH($A1044,Validation!$A$193:$A$217,0)),IF(COUNTIF(Validation!$U$19:$U$178,$Z1044)&gt;0,$Z1044,IF(COUNTIF(Validation!$S$19:$S$178,$AI1044)=1,INDEX(Validation!$U$19:$U$178,MATCH($AI1044,Validation!$S$19:$S$178,0)),$Z1044))))</f>
        <v/>
      </c>
      <c r="AG1044" s="27" t="str">
        <f aca="false">IF(COUNTA($A1044:$U1044)=0,"",IF($A1044="","No name",IF($F1044="","No date",IF($W1044=0,"Date ilegible",IF(NOT(ISNUMBER($N1044)),"Hours no numéricas",IF($AA1044="NO MATCH","Person no identificada","OK"))))))</f>
        <v/>
      </c>
      <c r="AH1044" s="27" t="str">
        <f aca="false">IF($W1044=0,"No date",IF($W1044&lt;Validation!$B$3,"Before period",IF($W1044&gt;Validation!$C$3,"After period","In period")))</f>
        <v>No date</v>
      </c>
      <c r="AI1044" s="26" t="str">
        <f aca="false">IF($Y1044="","",TRIM(RIGHT(SUBSTITUTE($Y1044," ",REPT(" ",50)),50)))</f>
        <v/>
      </c>
      <c r="AJ1044" s="27" t="str">
        <f aca="false">IF($A1044="","",IF(NOT(ISERROR(MATCH($A1044,Validation!$A$193:$A$217,0))),"Manual mapping",IF(COUNTIF(Validation!$U$19:$U$178,$Z1044)&gt;0,"Direct",IF(COUNTIF(Validation!$S$19:$S$178,$AI1044)=1,"By surname","Unresolved"))))</f>
        <v/>
      </c>
      <c r="AK1044" s="28" t="str">
        <f aca="false">IF($L1044="","",IF(MATCH($L1044,$L$2:$L$3000,0)&lt;&gt;ROW()-1,"",COUNT($AK$1:$AK1043)+1))</f>
        <v/>
      </c>
      <c r="AL1044" s="28" t="str">
        <f aca="false">IF($G1044="","",IF(MATCH($G1044,$G$2:$G$3000,0)&lt;&gt;ROW()-1,"",COUNT($AL$1:$AL1043)+1))</f>
        <v/>
      </c>
      <c r="AM1044" s="28" t="str">
        <f aca="false">IF($H1044="","",IF(MATCH($H1044,$H$2:$H$3000,0)&lt;&gt;ROW()-1,"",COUNT($AM$1:$AM1043)+1))</f>
        <v/>
      </c>
      <c r="AN1044" s="28" t="str">
        <f aca="false">IF($I1044="","",IF(MATCH($I1044,$I$2:$I$3000,0)&lt;&gt;ROW()-1,"",COUNT($AN$1:$AN1043)+1))</f>
        <v/>
      </c>
      <c r="AO1044" s="28" t="str">
        <f aca="false">IF($Q1044="","",IF(MATCH($Q1044,$Q$2:$Q$3000,0)&lt;&gt;ROW()-1,"",COUNT($AO$1:$AO1043)+1))</f>
        <v/>
      </c>
    </row>
    <row r="1045" customFormat="false" ht="12.75" hidden="false" customHeight="true" outlineLevel="0" collapsed="false">
      <c r="W1045" s="24" t="n">
        <f aca="false">IF($F1045="",0,IFERROR(IF(ISNUMBER($F1045),INT($F1045),DATE(VALUE(MID(SUBSTITUTE(LEFT($F1045,FIND(" ",$F1045&amp;" ")-1),"/",REPT(" ",20)),41,20)),VALUE(LEFT(SUBSTITUTE(LEFT($F1045,FIND(" ",$F1045&amp;" ")-1),"/",REPT(" ",20)),20)),VALUE(MID(SUBSTITUTE(LEFT($F1045,FIND(" ",$F1045&amp;" ")-1),"/",REPT(" ",20)),21,20)))),0))</f>
        <v>0</v>
      </c>
      <c r="X1045" s="25" t="str">
        <f aca="false">IF(ISNUMBER($N1045),$N1045*Validation!$B$5,"")</f>
        <v/>
      </c>
      <c r="Y1045" s="26" t="str">
        <f aca="false">IF($A1045="","",SUBSTITUTE(SUBSTITUTE(SUBSTITUTE(SUBSTITUTE(SUBSTITUTE(SUBSTITUTE(SUBSTITUTE(UPPER(TRIM($A1045)),"Á","A"),"É","E"),"Í","I"),"Ó","O"),"Ú","U"),"Ñ","N"),"Ü","U"))</f>
        <v/>
      </c>
      <c r="Z1045" s="26" t="str">
        <f aca="false">IF($Y1045="","",LEFT($Y1045,1)&amp;" "&amp;TRIM(RIGHT(SUBSTITUTE($Y1045," ",REPT(" ",50)),50)))</f>
        <v/>
      </c>
      <c r="AA1045" s="27" t="str">
        <f aca="false">IF($AF1045="","",IF(COUNTIF(Validation!$U$19:$U$178,$AF1045)&gt;0,"OK","NO MATCH"))</f>
        <v/>
      </c>
      <c r="AB1045" s="27" t="str">
        <f aca="false">IF($W1045=0,"",IF(AND($W1045&gt;=Validation!$B$3,$W1045&lt;=Validation!$C$3),"Yes","No"))</f>
        <v/>
      </c>
      <c r="AC1045" s="26" t="str">
        <f aca="false">IF($A1045="","",$AF1045&amp;"|"&amp;TEXT($W1045,"yyyy-mm-dd")&amp;"|"&amp;$J1045&amp;"|"&amp;$N1045)</f>
        <v/>
      </c>
      <c r="AD1045" s="27" t="str">
        <f aca="false">IF($AC1045="","",IF(COUNTIF($AC$2:$AC$3000,$AC1045)&gt;1,"REVIEW","OK"))</f>
        <v/>
      </c>
      <c r="AE1045" s="27" t="str">
        <f aca="false">IF(OR($W1045=0,$O1045=""),"",IF(IFERROR(IF(ISNUMBER($O1045),INT($O1045),DATE(VALUE(MID(SUBSTITUTE(LEFT($O1045,FIND(" ",$O1045&amp;" ")-1),"/",REPT(" ",20)),41,20)),VALUE(LEFT(SUBSTITUTE(LEFT($O1045,FIND(" ",$O1045&amp;" ")-1),"/",REPT(" ",20)),20)),VALUE(MID(SUBSTITUTE(LEFT($O1045,FIND(" ",$O1045&amp;" ")-1),"/",REPT(" ",20)),21,20)))),0)&gt;$W1045,"Late","Same day"))</f>
        <v/>
      </c>
      <c r="AF1045" s="26" t="str">
        <f aca="false">IF($A1045="","",IFERROR(INDEX(Validation!$C$193:$C$217,MATCH($A1045,Validation!$A$193:$A$217,0)),IF(COUNTIF(Validation!$U$19:$U$178,$Z1045)&gt;0,$Z1045,IF(COUNTIF(Validation!$S$19:$S$178,$AI1045)=1,INDEX(Validation!$U$19:$U$178,MATCH($AI1045,Validation!$S$19:$S$178,0)),$Z1045))))</f>
        <v/>
      </c>
      <c r="AG1045" s="27" t="str">
        <f aca="false">IF(COUNTA($A1045:$U1045)=0,"",IF($A1045="","No name",IF($F1045="","No date",IF($W1045=0,"Date ilegible",IF(NOT(ISNUMBER($N1045)),"Hours no numéricas",IF($AA1045="NO MATCH","Person no identificada","OK"))))))</f>
        <v/>
      </c>
      <c r="AH1045" s="27" t="str">
        <f aca="false">IF($W1045=0,"No date",IF($W1045&lt;Validation!$B$3,"Before period",IF($W1045&gt;Validation!$C$3,"After period","In period")))</f>
        <v>No date</v>
      </c>
      <c r="AI1045" s="26" t="str">
        <f aca="false">IF($Y1045="","",TRIM(RIGHT(SUBSTITUTE($Y1045," ",REPT(" ",50)),50)))</f>
        <v/>
      </c>
      <c r="AJ1045" s="27" t="str">
        <f aca="false">IF($A1045="","",IF(NOT(ISERROR(MATCH($A1045,Validation!$A$193:$A$217,0))),"Manual mapping",IF(COUNTIF(Validation!$U$19:$U$178,$Z1045)&gt;0,"Direct",IF(COUNTIF(Validation!$S$19:$S$178,$AI1045)=1,"By surname","Unresolved"))))</f>
        <v/>
      </c>
      <c r="AK1045" s="28" t="str">
        <f aca="false">IF($L1045="","",IF(MATCH($L1045,$L$2:$L$3000,0)&lt;&gt;ROW()-1,"",COUNT($AK$1:$AK1044)+1))</f>
        <v/>
      </c>
      <c r="AL1045" s="28" t="str">
        <f aca="false">IF($G1045="","",IF(MATCH($G1045,$G$2:$G$3000,0)&lt;&gt;ROW()-1,"",COUNT($AL$1:$AL1044)+1))</f>
        <v/>
      </c>
      <c r="AM1045" s="28" t="str">
        <f aca="false">IF($H1045="","",IF(MATCH($H1045,$H$2:$H$3000,0)&lt;&gt;ROW()-1,"",COUNT($AM$1:$AM1044)+1))</f>
        <v/>
      </c>
      <c r="AN1045" s="28" t="str">
        <f aca="false">IF($I1045="","",IF(MATCH($I1045,$I$2:$I$3000,0)&lt;&gt;ROW()-1,"",COUNT($AN$1:$AN1044)+1))</f>
        <v/>
      </c>
      <c r="AO1045" s="28" t="str">
        <f aca="false">IF($Q1045="","",IF(MATCH($Q1045,$Q$2:$Q$3000,0)&lt;&gt;ROW()-1,"",COUNT($AO$1:$AO1044)+1))</f>
        <v/>
      </c>
    </row>
    <row r="1046" customFormat="false" ht="12.75" hidden="false" customHeight="true" outlineLevel="0" collapsed="false">
      <c r="W1046" s="24" t="n">
        <f aca="false">IF($F1046="",0,IFERROR(IF(ISNUMBER($F1046),INT($F1046),DATE(VALUE(MID(SUBSTITUTE(LEFT($F1046,FIND(" ",$F1046&amp;" ")-1),"/",REPT(" ",20)),41,20)),VALUE(LEFT(SUBSTITUTE(LEFT($F1046,FIND(" ",$F1046&amp;" ")-1),"/",REPT(" ",20)),20)),VALUE(MID(SUBSTITUTE(LEFT($F1046,FIND(" ",$F1046&amp;" ")-1),"/",REPT(" ",20)),21,20)))),0))</f>
        <v>0</v>
      </c>
      <c r="X1046" s="25" t="str">
        <f aca="false">IF(ISNUMBER($N1046),$N1046*Validation!$B$5,"")</f>
        <v/>
      </c>
      <c r="Y1046" s="26" t="str">
        <f aca="false">IF($A1046="","",SUBSTITUTE(SUBSTITUTE(SUBSTITUTE(SUBSTITUTE(SUBSTITUTE(SUBSTITUTE(SUBSTITUTE(UPPER(TRIM($A1046)),"Á","A"),"É","E"),"Í","I"),"Ó","O"),"Ú","U"),"Ñ","N"),"Ü","U"))</f>
        <v/>
      </c>
      <c r="Z1046" s="26" t="str">
        <f aca="false">IF($Y1046="","",LEFT($Y1046,1)&amp;" "&amp;TRIM(RIGHT(SUBSTITUTE($Y1046," ",REPT(" ",50)),50)))</f>
        <v/>
      </c>
      <c r="AA1046" s="27" t="str">
        <f aca="false">IF($AF1046="","",IF(COUNTIF(Validation!$U$19:$U$178,$AF1046)&gt;0,"OK","NO MATCH"))</f>
        <v/>
      </c>
      <c r="AB1046" s="27" t="str">
        <f aca="false">IF($W1046=0,"",IF(AND($W1046&gt;=Validation!$B$3,$W1046&lt;=Validation!$C$3),"Yes","No"))</f>
        <v/>
      </c>
      <c r="AC1046" s="26" t="str">
        <f aca="false">IF($A1046="","",$AF1046&amp;"|"&amp;TEXT($W1046,"yyyy-mm-dd")&amp;"|"&amp;$J1046&amp;"|"&amp;$N1046)</f>
        <v/>
      </c>
      <c r="AD1046" s="27" t="str">
        <f aca="false">IF($AC1046="","",IF(COUNTIF($AC$2:$AC$3000,$AC1046)&gt;1,"REVIEW","OK"))</f>
        <v/>
      </c>
      <c r="AE1046" s="27" t="str">
        <f aca="false">IF(OR($W1046=0,$O1046=""),"",IF(IFERROR(IF(ISNUMBER($O1046),INT($O1046),DATE(VALUE(MID(SUBSTITUTE(LEFT($O1046,FIND(" ",$O1046&amp;" ")-1),"/",REPT(" ",20)),41,20)),VALUE(LEFT(SUBSTITUTE(LEFT($O1046,FIND(" ",$O1046&amp;" ")-1),"/",REPT(" ",20)),20)),VALUE(MID(SUBSTITUTE(LEFT($O1046,FIND(" ",$O1046&amp;" ")-1),"/",REPT(" ",20)),21,20)))),0)&gt;$W1046,"Late","Same day"))</f>
        <v/>
      </c>
      <c r="AF1046" s="26" t="str">
        <f aca="false">IF($A1046="","",IFERROR(INDEX(Validation!$C$193:$C$217,MATCH($A1046,Validation!$A$193:$A$217,0)),IF(COUNTIF(Validation!$U$19:$U$178,$Z1046)&gt;0,$Z1046,IF(COUNTIF(Validation!$S$19:$S$178,$AI1046)=1,INDEX(Validation!$U$19:$U$178,MATCH($AI1046,Validation!$S$19:$S$178,0)),$Z1046))))</f>
        <v/>
      </c>
      <c r="AG1046" s="27" t="str">
        <f aca="false">IF(COUNTA($A1046:$U1046)=0,"",IF($A1046="","No name",IF($F1046="","No date",IF($W1046=0,"Date ilegible",IF(NOT(ISNUMBER($N1046)),"Hours no numéricas",IF($AA1046="NO MATCH","Person no identificada","OK"))))))</f>
        <v/>
      </c>
      <c r="AH1046" s="27" t="str">
        <f aca="false">IF($W1046=0,"No date",IF($W1046&lt;Validation!$B$3,"Before period",IF($W1046&gt;Validation!$C$3,"After period","In period")))</f>
        <v>No date</v>
      </c>
      <c r="AI1046" s="26" t="str">
        <f aca="false">IF($Y1046="","",TRIM(RIGHT(SUBSTITUTE($Y1046," ",REPT(" ",50)),50)))</f>
        <v/>
      </c>
      <c r="AJ1046" s="27" t="str">
        <f aca="false">IF($A1046="","",IF(NOT(ISERROR(MATCH($A1046,Validation!$A$193:$A$217,0))),"Manual mapping",IF(COUNTIF(Validation!$U$19:$U$178,$Z1046)&gt;0,"Direct",IF(COUNTIF(Validation!$S$19:$S$178,$AI1046)=1,"By surname","Unresolved"))))</f>
        <v/>
      </c>
      <c r="AK1046" s="28" t="str">
        <f aca="false">IF($L1046="","",IF(MATCH($L1046,$L$2:$L$3000,0)&lt;&gt;ROW()-1,"",COUNT($AK$1:$AK1045)+1))</f>
        <v/>
      </c>
      <c r="AL1046" s="28" t="str">
        <f aca="false">IF($G1046="","",IF(MATCH($G1046,$G$2:$G$3000,0)&lt;&gt;ROW()-1,"",COUNT($AL$1:$AL1045)+1))</f>
        <v/>
      </c>
      <c r="AM1046" s="28" t="str">
        <f aca="false">IF($H1046="","",IF(MATCH($H1046,$H$2:$H$3000,0)&lt;&gt;ROW()-1,"",COUNT($AM$1:$AM1045)+1))</f>
        <v/>
      </c>
      <c r="AN1046" s="28" t="str">
        <f aca="false">IF($I1046="","",IF(MATCH($I1046,$I$2:$I$3000,0)&lt;&gt;ROW()-1,"",COUNT($AN$1:$AN1045)+1))</f>
        <v/>
      </c>
      <c r="AO1046" s="28" t="str">
        <f aca="false">IF($Q1046="","",IF(MATCH($Q1046,$Q$2:$Q$3000,0)&lt;&gt;ROW()-1,"",COUNT($AO$1:$AO1045)+1))</f>
        <v/>
      </c>
    </row>
    <row r="1047" customFormat="false" ht="12.75" hidden="false" customHeight="true" outlineLevel="0" collapsed="false">
      <c r="W1047" s="24" t="n">
        <f aca="false">IF($F1047="",0,IFERROR(IF(ISNUMBER($F1047),INT($F1047),DATE(VALUE(MID(SUBSTITUTE(LEFT($F1047,FIND(" ",$F1047&amp;" ")-1),"/",REPT(" ",20)),41,20)),VALUE(LEFT(SUBSTITUTE(LEFT($F1047,FIND(" ",$F1047&amp;" ")-1),"/",REPT(" ",20)),20)),VALUE(MID(SUBSTITUTE(LEFT($F1047,FIND(" ",$F1047&amp;" ")-1),"/",REPT(" ",20)),21,20)))),0))</f>
        <v>0</v>
      </c>
      <c r="X1047" s="25" t="str">
        <f aca="false">IF(ISNUMBER($N1047),$N1047*Validation!$B$5,"")</f>
        <v/>
      </c>
      <c r="Y1047" s="26" t="str">
        <f aca="false">IF($A1047="","",SUBSTITUTE(SUBSTITUTE(SUBSTITUTE(SUBSTITUTE(SUBSTITUTE(SUBSTITUTE(SUBSTITUTE(UPPER(TRIM($A1047)),"Á","A"),"É","E"),"Í","I"),"Ó","O"),"Ú","U"),"Ñ","N"),"Ü","U"))</f>
        <v/>
      </c>
      <c r="Z1047" s="26" t="str">
        <f aca="false">IF($Y1047="","",LEFT($Y1047,1)&amp;" "&amp;TRIM(RIGHT(SUBSTITUTE($Y1047," ",REPT(" ",50)),50)))</f>
        <v/>
      </c>
      <c r="AA1047" s="27" t="str">
        <f aca="false">IF($AF1047="","",IF(COUNTIF(Validation!$U$19:$U$178,$AF1047)&gt;0,"OK","NO MATCH"))</f>
        <v/>
      </c>
      <c r="AB1047" s="27" t="str">
        <f aca="false">IF($W1047=0,"",IF(AND($W1047&gt;=Validation!$B$3,$W1047&lt;=Validation!$C$3),"Yes","No"))</f>
        <v/>
      </c>
      <c r="AC1047" s="26" t="str">
        <f aca="false">IF($A1047="","",$AF1047&amp;"|"&amp;TEXT($W1047,"yyyy-mm-dd")&amp;"|"&amp;$J1047&amp;"|"&amp;$N1047)</f>
        <v/>
      </c>
      <c r="AD1047" s="27" t="str">
        <f aca="false">IF($AC1047="","",IF(COUNTIF($AC$2:$AC$3000,$AC1047)&gt;1,"REVIEW","OK"))</f>
        <v/>
      </c>
      <c r="AE1047" s="27" t="str">
        <f aca="false">IF(OR($W1047=0,$O1047=""),"",IF(IFERROR(IF(ISNUMBER($O1047),INT($O1047),DATE(VALUE(MID(SUBSTITUTE(LEFT($O1047,FIND(" ",$O1047&amp;" ")-1),"/",REPT(" ",20)),41,20)),VALUE(LEFT(SUBSTITUTE(LEFT($O1047,FIND(" ",$O1047&amp;" ")-1),"/",REPT(" ",20)),20)),VALUE(MID(SUBSTITUTE(LEFT($O1047,FIND(" ",$O1047&amp;" ")-1),"/",REPT(" ",20)),21,20)))),0)&gt;$W1047,"Late","Same day"))</f>
        <v/>
      </c>
      <c r="AF1047" s="26" t="str">
        <f aca="false">IF($A1047="","",IFERROR(INDEX(Validation!$C$193:$C$217,MATCH($A1047,Validation!$A$193:$A$217,0)),IF(COUNTIF(Validation!$U$19:$U$178,$Z1047)&gt;0,$Z1047,IF(COUNTIF(Validation!$S$19:$S$178,$AI1047)=1,INDEX(Validation!$U$19:$U$178,MATCH($AI1047,Validation!$S$19:$S$178,0)),$Z1047))))</f>
        <v/>
      </c>
      <c r="AG1047" s="27" t="str">
        <f aca="false">IF(COUNTA($A1047:$U1047)=0,"",IF($A1047="","No name",IF($F1047="","No date",IF($W1047=0,"Date ilegible",IF(NOT(ISNUMBER($N1047)),"Hours no numéricas",IF($AA1047="NO MATCH","Person no identificada","OK"))))))</f>
        <v/>
      </c>
      <c r="AH1047" s="27" t="str">
        <f aca="false">IF($W1047=0,"No date",IF($W1047&lt;Validation!$B$3,"Before period",IF($W1047&gt;Validation!$C$3,"After period","In period")))</f>
        <v>No date</v>
      </c>
      <c r="AI1047" s="26" t="str">
        <f aca="false">IF($Y1047="","",TRIM(RIGHT(SUBSTITUTE($Y1047," ",REPT(" ",50)),50)))</f>
        <v/>
      </c>
      <c r="AJ1047" s="27" t="str">
        <f aca="false">IF($A1047="","",IF(NOT(ISERROR(MATCH($A1047,Validation!$A$193:$A$217,0))),"Manual mapping",IF(COUNTIF(Validation!$U$19:$U$178,$Z1047)&gt;0,"Direct",IF(COUNTIF(Validation!$S$19:$S$178,$AI1047)=1,"By surname","Unresolved"))))</f>
        <v/>
      </c>
      <c r="AK1047" s="28" t="str">
        <f aca="false">IF($L1047="","",IF(MATCH($L1047,$L$2:$L$3000,0)&lt;&gt;ROW()-1,"",COUNT($AK$1:$AK1046)+1))</f>
        <v/>
      </c>
      <c r="AL1047" s="28" t="str">
        <f aca="false">IF($G1047="","",IF(MATCH($G1047,$G$2:$G$3000,0)&lt;&gt;ROW()-1,"",COUNT($AL$1:$AL1046)+1))</f>
        <v/>
      </c>
      <c r="AM1047" s="28" t="str">
        <f aca="false">IF($H1047="","",IF(MATCH($H1047,$H$2:$H$3000,0)&lt;&gt;ROW()-1,"",COUNT($AM$1:$AM1046)+1))</f>
        <v/>
      </c>
      <c r="AN1047" s="28" t="str">
        <f aca="false">IF($I1047="","",IF(MATCH($I1047,$I$2:$I$3000,0)&lt;&gt;ROW()-1,"",COUNT($AN$1:$AN1046)+1))</f>
        <v/>
      </c>
      <c r="AO1047" s="28" t="str">
        <f aca="false">IF($Q1047="","",IF(MATCH($Q1047,$Q$2:$Q$3000,0)&lt;&gt;ROW()-1,"",COUNT($AO$1:$AO1046)+1))</f>
        <v/>
      </c>
    </row>
    <row r="1048" customFormat="false" ht="12.75" hidden="false" customHeight="true" outlineLevel="0" collapsed="false">
      <c r="W1048" s="24" t="n">
        <f aca="false">IF($F1048="",0,IFERROR(IF(ISNUMBER($F1048),INT($F1048),DATE(VALUE(MID(SUBSTITUTE(LEFT($F1048,FIND(" ",$F1048&amp;" ")-1),"/",REPT(" ",20)),41,20)),VALUE(LEFT(SUBSTITUTE(LEFT($F1048,FIND(" ",$F1048&amp;" ")-1),"/",REPT(" ",20)),20)),VALUE(MID(SUBSTITUTE(LEFT($F1048,FIND(" ",$F1048&amp;" ")-1),"/",REPT(" ",20)),21,20)))),0))</f>
        <v>0</v>
      </c>
      <c r="X1048" s="25" t="str">
        <f aca="false">IF(ISNUMBER($N1048),$N1048*Validation!$B$5,"")</f>
        <v/>
      </c>
      <c r="Y1048" s="26" t="str">
        <f aca="false">IF($A1048="","",SUBSTITUTE(SUBSTITUTE(SUBSTITUTE(SUBSTITUTE(SUBSTITUTE(SUBSTITUTE(SUBSTITUTE(UPPER(TRIM($A1048)),"Á","A"),"É","E"),"Í","I"),"Ó","O"),"Ú","U"),"Ñ","N"),"Ü","U"))</f>
        <v/>
      </c>
      <c r="Z1048" s="26" t="str">
        <f aca="false">IF($Y1048="","",LEFT($Y1048,1)&amp;" "&amp;TRIM(RIGHT(SUBSTITUTE($Y1048," ",REPT(" ",50)),50)))</f>
        <v/>
      </c>
      <c r="AA1048" s="27" t="str">
        <f aca="false">IF($AF1048="","",IF(COUNTIF(Validation!$U$19:$U$178,$AF1048)&gt;0,"OK","NO MATCH"))</f>
        <v/>
      </c>
      <c r="AB1048" s="27" t="str">
        <f aca="false">IF($W1048=0,"",IF(AND($W1048&gt;=Validation!$B$3,$W1048&lt;=Validation!$C$3),"Yes","No"))</f>
        <v/>
      </c>
      <c r="AC1048" s="26" t="str">
        <f aca="false">IF($A1048="","",$AF1048&amp;"|"&amp;TEXT($W1048,"yyyy-mm-dd")&amp;"|"&amp;$J1048&amp;"|"&amp;$N1048)</f>
        <v/>
      </c>
      <c r="AD1048" s="27" t="str">
        <f aca="false">IF($AC1048="","",IF(COUNTIF($AC$2:$AC$3000,$AC1048)&gt;1,"REVIEW","OK"))</f>
        <v/>
      </c>
      <c r="AE1048" s="27" t="str">
        <f aca="false">IF(OR($W1048=0,$O1048=""),"",IF(IFERROR(IF(ISNUMBER($O1048),INT($O1048),DATE(VALUE(MID(SUBSTITUTE(LEFT($O1048,FIND(" ",$O1048&amp;" ")-1),"/",REPT(" ",20)),41,20)),VALUE(LEFT(SUBSTITUTE(LEFT($O1048,FIND(" ",$O1048&amp;" ")-1),"/",REPT(" ",20)),20)),VALUE(MID(SUBSTITUTE(LEFT($O1048,FIND(" ",$O1048&amp;" ")-1),"/",REPT(" ",20)),21,20)))),0)&gt;$W1048,"Late","Same day"))</f>
        <v/>
      </c>
      <c r="AF1048" s="26" t="str">
        <f aca="false">IF($A1048="","",IFERROR(INDEX(Validation!$C$193:$C$217,MATCH($A1048,Validation!$A$193:$A$217,0)),IF(COUNTIF(Validation!$U$19:$U$178,$Z1048)&gt;0,$Z1048,IF(COUNTIF(Validation!$S$19:$S$178,$AI1048)=1,INDEX(Validation!$U$19:$U$178,MATCH($AI1048,Validation!$S$19:$S$178,0)),$Z1048))))</f>
        <v/>
      </c>
      <c r="AG1048" s="27" t="str">
        <f aca="false">IF(COUNTA($A1048:$U1048)=0,"",IF($A1048="","No name",IF($F1048="","No date",IF($W1048=0,"Date ilegible",IF(NOT(ISNUMBER($N1048)),"Hours no numéricas",IF($AA1048="NO MATCH","Person no identificada","OK"))))))</f>
        <v/>
      </c>
      <c r="AH1048" s="27" t="str">
        <f aca="false">IF($W1048=0,"No date",IF($W1048&lt;Validation!$B$3,"Before period",IF($W1048&gt;Validation!$C$3,"After period","In period")))</f>
        <v>No date</v>
      </c>
      <c r="AI1048" s="26" t="str">
        <f aca="false">IF($Y1048="","",TRIM(RIGHT(SUBSTITUTE($Y1048," ",REPT(" ",50)),50)))</f>
        <v/>
      </c>
      <c r="AJ1048" s="27" t="str">
        <f aca="false">IF($A1048="","",IF(NOT(ISERROR(MATCH($A1048,Validation!$A$193:$A$217,0))),"Manual mapping",IF(COUNTIF(Validation!$U$19:$U$178,$Z1048)&gt;0,"Direct",IF(COUNTIF(Validation!$S$19:$S$178,$AI1048)=1,"By surname","Unresolved"))))</f>
        <v/>
      </c>
      <c r="AK1048" s="28" t="str">
        <f aca="false">IF($L1048="","",IF(MATCH($L1048,$L$2:$L$3000,0)&lt;&gt;ROW()-1,"",COUNT($AK$1:$AK1047)+1))</f>
        <v/>
      </c>
      <c r="AL1048" s="28" t="str">
        <f aca="false">IF($G1048="","",IF(MATCH($G1048,$G$2:$G$3000,0)&lt;&gt;ROW()-1,"",COUNT($AL$1:$AL1047)+1))</f>
        <v/>
      </c>
      <c r="AM1048" s="28" t="str">
        <f aca="false">IF($H1048="","",IF(MATCH($H1048,$H$2:$H$3000,0)&lt;&gt;ROW()-1,"",COUNT($AM$1:$AM1047)+1))</f>
        <v/>
      </c>
      <c r="AN1048" s="28" t="str">
        <f aca="false">IF($I1048="","",IF(MATCH($I1048,$I$2:$I$3000,0)&lt;&gt;ROW()-1,"",COUNT($AN$1:$AN1047)+1))</f>
        <v/>
      </c>
      <c r="AO1048" s="28" t="str">
        <f aca="false">IF($Q1048="","",IF(MATCH($Q1048,$Q$2:$Q$3000,0)&lt;&gt;ROW()-1,"",COUNT($AO$1:$AO1047)+1))</f>
        <v/>
      </c>
    </row>
    <row r="1049" customFormat="false" ht="12.75" hidden="false" customHeight="true" outlineLevel="0" collapsed="false">
      <c r="W1049" s="24" t="n">
        <f aca="false">IF($F1049="",0,IFERROR(IF(ISNUMBER($F1049),INT($F1049),DATE(VALUE(MID(SUBSTITUTE(LEFT($F1049,FIND(" ",$F1049&amp;" ")-1),"/",REPT(" ",20)),41,20)),VALUE(LEFT(SUBSTITUTE(LEFT($F1049,FIND(" ",$F1049&amp;" ")-1),"/",REPT(" ",20)),20)),VALUE(MID(SUBSTITUTE(LEFT($F1049,FIND(" ",$F1049&amp;" ")-1),"/",REPT(" ",20)),21,20)))),0))</f>
        <v>0</v>
      </c>
      <c r="X1049" s="25" t="str">
        <f aca="false">IF(ISNUMBER($N1049),$N1049*Validation!$B$5,"")</f>
        <v/>
      </c>
      <c r="Y1049" s="26" t="str">
        <f aca="false">IF($A1049="","",SUBSTITUTE(SUBSTITUTE(SUBSTITUTE(SUBSTITUTE(SUBSTITUTE(SUBSTITUTE(SUBSTITUTE(UPPER(TRIM($A1049)),"Á","A"),"É","E"),"Í","I"),"Ó","O"),"Ú","U"),"Ñ","N"),"Ü","U"))</f>
        <v/>
      </c>
      <c r="Z1049" s="26" t="str">
        <f aca="false">IF($Y1049="","",LEFT($Y1049,1)&amp;" "&amp;TRIM(RIGHT(SUBSTITUTE($Y1049," ",REPT(" ",50)),50)))</f>
        <v/>
      </c>
      <c r="AA1049" s="27" t="str">
        <f aca="false">IF($AF1049="","",IF(COUNTIF(Validation!$U$19:$U$178,$AF1049)&gt;0,"OK","NO MATCH"))</f>
        <v/>
      </c>
      <c r="AB1049" s="27" t="str">
        <f aca="false">IF($W1049=0,"",IF(AND($W1049&gt;=Validation!$B$3,$W1049&lt;=Validation!$C$3),"Yes","No"))</f>
        <v/>
      </c>
      <c r="AC1049" s="26" t="str">
        <f aca="false">IF($A1049="","",$AF1049&amp;"|"&amp;TEXT($W1049,"yyyy-mm-dd")&amp;"|"&amp;$J1049&amp;"|"&amp;$N1049)</f>
        <v/>
      </c>
      <c r="AD1049" s="27" t="str">
        <f aca="false">IF($AC1049="","",IF(COUNTIF($AC$2:$AC$3000,$AC1049)&gt;1,"REVIEW","OK"))</f>
        <v/>
      </c>
      <c r="AE1049" s="27" t="str">
        <f aca="false">IF(OR($W1049=0,$O1049=""),"",IF(IFERROR(IF(ISNUMBER($O1049),INT($O1049),DATE(VALUE(MID(SUBSTITUTE(LEFT($O1049,FIND(" ",$O1049&amp;" ")-1),"/",REPT(" ",20)),41,20)),VALUE(LEFT(SUBSTITUTE(LEFT($O1049,FIND(" ",$O1049&amp;" ")-1),"/",REPT(" ",20)),20)),VALUE(MID(SUBSTITUTE(LEFT($O1049,FIND(" ",$O1049&amp;" ")-1),"/",REPT(" ",20)),21,20)))),0)&gt;$W1049,"Late","Same day"))</f>
        <v/>
      </c>
      <c r="AF1049" s="26" t="str">
        <f aca="false">IF($A1049="","",IFERROR(INDEX(Validation!$C$193:$C$217,MATCH($A1049,Validation!$A$193:$A$217,0)),IF(COUNTIF(Validation!$U$19:$U$178,$Z1049)&gt;0,$Z1049,IF(COUNTIF(Validation!$S$19:$S$178,$AI1049)=1,INDEX(Validation!$U$19:$U$178,MATCH($AI1049,Validation!$S$19:$S$178,0)),$Z1049))))</f>
        <v/>
      </c>
      <c r="AG1049" s="27" t="str">
        <f aca="false">IF(COUNTA($A1049:$U1049)=0,"",IF($A1049="","No name",IF($F1049="","No date",IF($W1049=0,"Date ilegible",IF(NOT(ISNUMBER($N1049)),"Hours no numéricas",IF($AA1049="NO MATCH","Person no identificada","OK"))))))</f>
        <v/>
      </c>
      <c r="AH1049" s="27" t="str">
        <f aca="false">IF($W1049=0,"No date",IF($W1049&lt;Validation!$B$3,"Before period",IF($W1049&gt;Validation!$C$3,"After period","In period")))</f>
        <v>No date</v>
      </c>
      <c r="AI1049" s="26" t="str">
        <f aca="false">IF($Y1049="","",TRIM(RIGHT(SUBSTITUTE($Y1049," ",REPT(" ",50)),50)))</f>
        <v/>
      </c>
      <c r="AJ1049" s="27" t="str">
        <f aca="false">IF($A1049="","",IF(NOT(ISERROR(MATCH($A1049,Validation!$A$193:$A$217,0))),"Manual mapping",IF(COUNTIF(Validation!$U$19:$U$178,$Z1049)&gt;0,"Direct",IF(COUNTIF(Validation!$S$19:$S$178,$AI1049)=1,"By surname","Unresolved"))))</f>
        <v/>
      </c>
      <c r="AK1049" s="28" t="str">
        <f aca="false">IF($L1049="","",IF(MATCH($L1049,$L$2:$L$3000,0)&lt;&gt;ROW()-1,"",COUNT($AK$1:$AK1048)+1))</f>
        <v/>
      </c>
      <c r="AL1049" s="28" t="str">
        <f aca="false">IF($G1049="","",IF(MATCH($G1049,$G$2:$G$3000,0)&lt;&gt;ROW()-1,"",COUNT($AL$1:$AL1048)+1))</f>
        <v/>
      </c>
      <c r="AM1049" s="28" t="str">
        <f aca="false">IF($H1049="","",IF(MATCH($H1049,$H$2:$H$3000,0)&lt;&gt;ROW()-1,"",COUNT($AM$1:$AM1048)+1))</f>
        <v/>
      </c>
      <c r="AN1049" s="28" t="str">
        <f aca="false">IF($I1049="","",IF(MATCH($I1049,$I$2:$I$3000,0)&lt;&gt;ROW()-1,"",COUNT($AN$1:$AN1048)+1))</f>
        <v/>
      </c>
      <c r="AO1049" s="28" t="str">
        <f aca="false">IF($Q1049="","",IF(MATCH($Q1049,$Q$2:$Q$3000,0)&lt;&gt;ROW()-1,"",COUNT($AO$1:$AO1048)+1))</f>
        <v/>
      </c>
    </row>
    <row r="1050" customFormat="false" ht="12.75" hidden="false" customHeight="true" outlineLevel="0" collapsed="false">
      <c r="W1050" s="24" t="n">
        <f aca="false">IF($F1050="",0,IFERROR(IF(ISNUMBER($F1050),INT($F1050),DATE(VALUE(MID(SUBSTITUTE(LEFT($F1050,FIND(" ",$F1050&amp;" ")-1),"/",REPT(" ",20)),41,20)),VALUE(LEFT(SUBSTITUTE(LEFT($F1050,FIND(" ",$F1050&amp;" ")-1),"/",REPT(" ",20)),20)),VALUE(MID(SUBSTITUTE(LEFT($F1050,FIND(" ",$F1050&amp;" ")-1),"/",REPT(" ",20)),21,20)))),0))</f>
        <v>0</v>
      </c>
      <c r="X1050" s="25" t="str">
        <f aca="false">IF(ISNUMBER($N1050),$N1050*Validation!$B$5,"")</f>
        <v/>
      </c>
      <c r="Y1050" s="26" t="str">
        <f aca="false">IF($A1050="","",SUBSTITUTE(SUBSTITUTE(SUBSTITUTE(SUBSTITUTE(SUBSTITUTE(SUBSTITUTE(SUBSTITUTE(UPPER(TRIM($A1050)),"Á","A"),"É","E"),"Í","I"),"Ó","O"),"Ú","U"),"Ñ","N"),"Ü","U"))</f>
        <v/>
      </c>
      <c r="Z1050" s="26" t="str">
        <f aca="false">IF($Y1050="","",LEFT($Y1050,1)&amp;" "&amp;TRIM(RIGHT(SUBSTITUTE($Y1050," ",REPT(" ",50)),50)))</f>
        <v/>
      </c>
      <c r="AA1050" s="27" t="str">
        <f aca="false">IF($AF1050="","",IF(COUNTIF(Validation!$U$19:$U$178,$AF1050)&gt;0,"OK","NO MATCH"))</f>
        <v/>
      </c>
      <c r="AB1050" s="27" t="str">
        <f aca="false">IF($W1050=0,"",IF(AND($W1050&gt;=Validation!$B$3,$W1050&lt;=Validation!$C$3),"Yes","No"))</f>
        <v/>
      </c>
      <c r="AC1050" s="26" t="str">
        <f aca="false">IF($A1050="","",$AF1050&amp;"|"&amp;TEXT($W1050,"yyyy-mm-dd")&amp;"|"&amp;$J1050&amp;"|"&amp;$N1050)</f>
        <v/>
      </c>
      <c r="AD1050" s="27" t="str">
        <f aca="false">IF($AC1050="","",IF(COUNTIF($AC$2:$AC$3000,$AC1050)&gt;1,"REVIEW","OK"))</f>
        <v/>
      </c>
      <c r="AE1050" s="27" t="str">
        <f aca="false">IF(OR($W1050=0,$O1050=""),"",IF(IFERROR(IF(ISNUMBER($O1050),INT($O1050),DATE(VALUE(MID(SUBSTITUTE(LEFT($O1050,FIND(" ",$O1050&amp;" ")-1),"/",REPT(" ",20)),41,20)),VALUE(LEFT(SUBSTITUTE(LEFT($O1050,FIND(" ",$O1050&amp;" ")-1),"/",REPT(" ",20)),20)),VALUE(MID(SUBSTITUTE(LEFT($O1050,FIND(" ",$O1050&amp;" ")-1),"/",REPT(" ",20)),21,20)))),0)&gt;$W1050,"Late","Same day"))</f>
        <v/>
      </c>
      <c r="AF1050" s="26" t="str">
        <f aca="false">IF($A1050="","",IFERROR(INDEX(Validation!$C$193:$C$217,MATCH($A1050,Validation!$A$193:$A$217,0)),IF(COUNTIF(Validation!$U$19:$U$178,$Z1050)&gt;0,$Z1050,IF(COUNTIF(Validation!$S$19:$S$178,$AI1050)=1,INDEX(Validation!$U$19:$U$178,MATCH($AI1050,Validation!$S$19:$S$178,0)),$Z1050))))</f>
        <v/>
      </c>
      <c r="AG1050" s="27" t="str">
        <f aca="false">IF(COUNTA($A1050:$U1050)=0,"",IF($A1050="","No name",IF($F1050="","No date",IF($W1050=0,"Date ilegible",IF(NOT(ISNUMBER($N1050)),"Hours no numéricas",IF($AA1050="NO MATCH","Person no identificada","OK"))))))</f>
        <v/>
      </c>
      <c r="AH1050" s="27" t="str">
        <f aca="false">IF($W1050=0,"No date",IF($W1050&lt;Validation!$B$3,"Before period",IF($W1050&gt;Validation!$C$3,"After period","In period")))</f>
        <v>No date</v>
      </c>
      <c r="AI1050" s="26" t="str">
        <f aca="false">IF($Y1050="","",TRIM(RIGHT(SUBSTITUTE($Y1050," ",REPT(" ",50)),50)))</f>
        <v/>
      </c>
      <c r="AJ1050" s="27" t="str">
        <f aca="false">IF($A1050="","",IF(NOT(ISERROR(MATCH($A1050,Validation!$A$193:$A$217,0))),"Manual mapping",IF(COUNTIF(Validation!$U$19:$U$178,$Z1050)&gt;0,"Direct",IF(COUNTIF(Validation!$S$19:$S$178,$AI1050)=1,"By surname","Unresolved"))))</f>
        <v/>
      </c>
      <c r="AK1050" s="28" t="str">
        <f aca="false">IF($L1050="","",IF(MATCH($L1050,$L$2:$L$3000,0)&lt;&gt;ROW()-1,"",COUNT($AK$1:$AK1049)+1))</f>
        <v/>
      </c>
      <c r="AL1050" s="28" t="str">
        <f aca="false">IF($G1050="","",IF(MATCH($G1050,$G$2:$G$3000,0)&lt;&gt;ROW()-1,"",COUNT($AL$1:$AL1049)+1))</f>
        <v/>
      </c>
      <c r="AM1050" s="28" t="str">
        <f aca="false">IF($H1050="","",IF(MATCH($H1050,$H$2:$H$3000,0)&lt;&gt;ROW()-1,"",COUNT($AM$1:$AM1049)+1))</f>
        <v/>
      </c>
      <c r="AN1050" s="28" t="str">
        <f aca="false">IF($I1050="","",IF(MATCH($I1050,$I$2:$I$3000,0)&lt;&gt;ROW()-1,"",COUNT($AN$1:$AN1049)+1))</f>
        <v/>
      </c>
      <c r="AO1050" s="28" t="str">
        <f aca="false">IF($Q1050="","",IF(MATCH($Q1050,$Q$2:$Q$3000,0)&lt;&gt;ROW()-1,"",COUNT($AO$1:$AO1049)+1))</f>
        <v/>
      </c>
    </row>
    <row r="1051" customFormat="false" ht="12.75" hidden="false" customHeight="true" outlineLevel="0" collapsed="false">
      <c r="W1051" s="24" t="n">
        <f aca="false">IF($F1051="",0,IFERROR(IF(ISNUMBER($F1051),INT($F1051),DATE(VALUE(MID(SUBSTITUTE(LEFT($F1051,FIND(" ",$F1051&amp;" ")-1),"/",REPT(" ",20)),41,20)),VALUE(LEFT(SUBSTITUTE(LEFT($F1051,FIND(" ",$F1051&amp;" ")-1),"/",REPT(" ",20)),20)),VALUE(MID(SUBSTITUTE(LEFT($F1051,FIND(" ",$F1051&amp;" ")-1),"/",REPT(" ",20)),21,20)))),0))</f>
        <v>0</v>
      </c>
      <c r="X1051" s="25" t="str">
        <f aca="false">IF(ISNUMBER($N1051),$N1051*Validation!$B$5,"")</f>
        <v/>
      </c>
      <c r="Y1051" s="26" t="str">
        <f aca="false">IF($A1051="","",SUBSTITUTE(SUBSTITUTE(SUBSTITUTE(SUBSTITUTE(SUBSTITUTE(SUBSTITUTE(SUBSTITUTE(UPPER(TRIM($A1051)),"Á","A"),"É","E"),"Í","I"),"Ó","O"),"Ú","U"),"Ñ","N"),"Ü","U"))</f>
        <v/>
      </c>
      <c r="Z1051" s="26" t="str">
        <f aca="false">IF($Y1051="","",LEFT($Y1051,1)&amp;" "&amp;TRIM(RIGHT(SUBSTITUTE($Y1051," ",REPT(" ",50)),50)))</f>
        <v/>
      </c>
      <c r="AA1051" s="27" t="str">
        <f aca="false">IF($AF1051="","",IF(COUNTIF(Validation!$U$19:$U$178,$AF1051)&gt;0,"OK","NO MATCH"))</f>
        <v/>
      </c>
      <c r="AB1051" s="27" t="str">
        <f aca="false">IF($W1051=0,"",IF(AND($W1051&gt;=Validation!$B$3,$W1051&lt;=Validation!$C$3),"Yes","No"))</f>
        <v/>
      </c>
      <c r="AC1051" s="26" t="str">
        <f aca="false">IF($A1051="","",$AF1051&amp;"|"&amp;TEXT($W1051,"yyyy-mm-dd")&amp;"|"&amp;$J1051&amp;"|"&amp;$N1051)</f>
        <v/>
      </c>
      <c r="AD1051" s="27" t="str">
        <f aca="false">IF($AC1051="","",IF(COUNTIF($AC$2:$AC$3000,$AC1051)&gt;1,"REVIEW","OK"))</f>
        <v/>
      </c>
      <c r="AE1051" s="27" t="str">
        <f aca="false">IF(OR($W1051=0,$O1051=""),"",IF(IFERROR(IF(ISNUMBER($O1051),INT($O1051),DATE(VALUE(MID(SUBSTITUTE(LEFT($O1051,FIND(" ",$O1051&amp;" ")-1),"/",REPT(" ",20)),41,20)),VALUE(LEFT(SUBSTITUTE(LEFT($O1051,FIND(" ",$O1051&amp;" ")-1),"/",REPT(" ",20)),20)),VALUE(MID(SUBSTITUTE(LEFT($O1051,FIND(" ",$O1051&amp;" ")-1),"/",REPT(" ",20)),21,20)))),0)&gt;$W1051,"Late","Same day"))</f>
        <v/>
      </c>
      <c r="AF1051" s="26" t="str">
        <f aca="false">IF($A1051="","",IFERROR(INDEX(Validation!$C$193:$C$217,MATCH($A1051,Validation!$A$193:$A$217,0)),IF(COUNTIF(Validation!$U$19:$U$178,$Z1051)&gt;0,$Z1051,IF(COUNTIF(Validation!$S$19:$S$178,$AI1051)=1,INDEX(Validation!$U$19:$U$178,MATCH($AI1051,Validation!$S$19:$S$178,0)),$Z1051))))</f>
        <v/>
      </c>
      <c r="AG1051" s="27" t="str">
        <f aca="false">IF(COUNTA($A1051:$U1051)=0,"",IF($A1051="","No name",IF($F1051="","No date",IF($W1051=0,"Date ilegible",IF(NOT(ISNUMBER($N1051)),"Hours no numéricas",IF($AA1051="NO MATCH","Person no identificada","OK"))))))</f>
        <v/>
      </c>
      <c r="AH1051" s="27" t="str">
        <f aca="false">IF($W1051=0,"No date",IF($W1051&lt;Validation!$B$3,"Before period",IF($W1051&gt;Validation!$C$3,"After period","In period")))</f>
        <v>No date</v>
      </c>
      <c r="AI1051" s="26" t="str">
        <f aca="false">IF($Y1051="","",TRIM(RIGHT(SUBSTITUTE($Y1051," ",REPT(" ",50)),50)))</f>
        <v/>
      </c>
      <c r="AJ1051" s="27" t="str">
        <f aca="false">IF($A1051="","",IF(NOT(ISERROR(MATCH($A1051,Validation!$A$193:$A$217,0))),"Manual mapping",IF(COUNTIF(Validation!$U$19:$U$178,$Z1051)&gt;0,"Direct",IF(COUNTIF(Validation!$S$19:$S$178,$AI1051)=1,"By surname","Unresolved"))))</f>
        <v/>
      </c>
      <c r="AK1051" s="28" t="str">
        <f aca="false">IF($L1051="","",IF(MATCH($L1051,$L$2:$L$3000,0)&lt;&gt;ROW()-1,"",COUNT($AK$1:$AK1050)+1))</f>
        <v/>
      </c>
      <c r="AL1051" s="28" t="str">
        <f aca="false">IF($G1051="","",IF(MATCH($G1051,$G$2:$G$3000,0)&lt;&gt;ROW()-1,"",COUNT($AL$1:$AL1050)+1))</f>
        <v/>
      </c>
      <c r="AM1051" s="28" t="str">
        <f aca="false">IF($H1051="","",IF(MATCH($H1051,$H$2:$H$3000,0)&lt;&gt;ROW()-1,"",COUNT($AM$1:$AM1050)+1))</f>
        <v/>
      </c>
      <c r="AN1051" s="28" t="str">
        <f aca="false">IF($I1051="","",IF(MATCH($I1051,$I$2:$I$3000,0)&lt;&gt;ROW()-1,"",COUNT($AN$1:$AN1050)+1))</f>
        <v/>
      </c>
      <c r="AO1051" s="28" t="str">
        <f aca="false">IF($Q1051="","",IF(MATCH($Q1051,$Q$2:$Q$3000,0)&lt;&gt;ROW()-1,"",COUNT($AO$1:$AO1050)+1))</f>
        <v/>
      </c>
    </row>
    <row r="1052" customFormat="false" ht="12.75" hidden="false" customHeight="true" outlineLevel="0" collapsed="false">
      <c r="W1052" s="24" t="n">
        <f aca="false">IF($F1052="",0,IFERROR(IF(ISNUMBER($F1052),INT($F1052),DATE(VALUE(MID(SUBSTITUTE(LEFT($F1052,FIND(" ",$F1052&amp;" ")-1),"/",REPT(" ",20)),41,20)),VALUE(LEFT(SUBSTITUTE(LEFT($F1052,FIND(" ",$F1052&amp;" ")-1),"/",REPT(" ",20)),20)),VALUE(MID(SUBSTITUTE(LEFT($F1052,FIND(" ",$F1052&amp;" ")-1),"/",REPT(" ",20)),21,20)))),0))</f>
        <v>0</v>
      </c>
      <c r="X1052" s="25" t="str">
        <f aca="false">IF(ISNUMBER($N1052),$N1052*Validation!$B$5,"")</f>
        <v/>
      </c>
      <c r="Y1052" s="26" t="str">
        <f aca="false">IF($A1052="","",SUBSTITUTE(SUBSTITUTE(SUBSTITUTE(SUBSTITUTE(SUBSTITUTE(SUBSTITUTE(SUBSTITUTE(UPPER(TRIM($A1052)),"Á","A"),"É","E"),"Í","I"),"Ó","O"),"Ú","U"),"Ñ","N"),"Ü","U"))</f>
        <v/>
      </c>
      <c r="Z1052" s="26" t="str">
        <f aca="false">IF($Y1052="","",LEFT($Y1052,1)&amp;" "&amp;TRIM(RIGHT(SUBSTITUTE($Y1052," ",REPT(" ",50)),50)))</f>
        <v/>
      </c>
      <c r="AA1052" s="27" t="str">
        <f aca="false">IF($AF1052="","",IF(COUNTIF(Validation!$U$19:$U$178,$AF1052)&gt;0,"OK","NO MATCH"))</f>
        <v/>
      </c>
      <c r="AB1052" s="27" t="str">
        <f aca="false">IF($W1052=0,"",IF(AND($W1052&gt;=Validation!$B$3,$W1052&lt;=Validation!$C$3),"Yes","No"))</f>
        <v/>
      </c>
      <c r="AC1052" s="26" t="str">
        <f aca="false">IF($A1052="","",$AF1052&amp;"|"&amp;TEXT($W1052,"yyyy-mm-dd")&amp;"|"&amp;$J1052&amp;"|"&amp;$N1052)</f>
        <v/>
      </c>
      <c r="AD1052" s="27" t="str">
        <f aca="false">IF($AC1052="","",IF(COUNTIF($AC$2:$AC$3000,$AC1052)&gt;1,"REVIEW","OK"))</f>
        <v/>
      </c>
      <c r="AE1052" s="27" t="str">
        <f aca="false">IF(OR($W1052=0,$O1052=""),"",IF(IFERROR(IF(ISNUMBER($O1052),INT($O1052),DATE(VALUE(MID(SUBSTITUTE(LEFT($O1052,FIND(" ",$O1052&amp;" ")-1),"/",REPT(" ",20)),41,20)),VALUE(LEFT(SUBSTITUTE(LEFT($O1052,FIND(" ",$O1052&amp;" ")-1),"/",REPT(" ",20)),20)),VALUE(MID(SUBSTITUTE(LEFT($O1052,FIND(" ",$O1052&amp;" ")-1),"/",REPT(" ",20)),21,20)))),0)&gt;$W1052,"Late","Same day"))</f>
        <v/>
      </c>
      <c r="AF1052" s="26" t="str">
        <f aca="false">IF($A1052="","",IFERROR(INDEX(Validation!$C$193:$C$217,MATCH($A1052,Validation!$A$193:$A$217,0)),IF(COUNTIF(Validation!$U$19:$U$178,$Z1052)&gt;0,$Z1052,IF(COUNTIF(Validation!$S$19:$S$178,$AI1052)=1,INDEX(Validation!$U$19:$U$178,MATCH($AI1052,Validation!$S$19:$S$178,0)),$Z1052))))</f>
        <v/>
      </c>
      <c r="AG1052" s="27" t="str">
        <f aca="false">IF(COUNTA($A1052:$U1052)=0,"",IF($A1052="","No name",IF($F1052="","No date",IF($W1052=0,"Date ilegible",IF(NOT(ISNUMBER($N1052)),"Hours no numéricas",IF($AA1052="NO MATCH","Person no identificada","OK"))))))</f>
        <v/>
      </c>
      <c r="AH1052" s="27" t="str">
        <f aca="false">IF($W1052=0,"No date",IF($W1052&lt;Validation!$B$3,"Before period",IF($W1052&gt;Validation!$C$3,"After period","In period")))</f>
        <v>No date</v>
      </c>
      <c r="AI1052" s="26" t="str">
        <f aca="false">IF($Y1052="","",TRIM(RIGHT(SUBSTITUTE($Y1052," ",REPT(" ",50)),50)))</f>
        <v/>
      </c>
      <c r="AJ1052" s="27" t="str">
        <f aca="false">IF($A1052="","",IF(NOT(ISERROR(MATCH($A1052,Validation!$A$193:$A$217,0))),"Manual mapping",IF(COUNTIF(Validation!$U$19:$U$178,$Z1052)&gt;0,"Direct",IF(COUNTIF(Validation!$S$19:$S$178,$AI1052)=1,"By surname","Unresolved"))))</f>
        <v/>
      </c>
      <c r="AK1052" s="28" t="str">
        <f aca="false">IF($L1052="","",IF(MATCH($L1052,$L$2:$L$3000,0)&lt;&gt;ROW()-1,"",COUNT($AK$1:$AK1051)+1))</f>
        <v/>
      </c>
      <c r="AL1052" s="28" t="str">
        <f aca="false">IF($G1052="","",IF(MATCH($G1052,$G$2:$G$3000,0)&lt;&gt;ROW()-1,"",COUNT($AL$1:$AL1051)+1))</f>
        <v/>
      </c>
      <c r="AM1052" s="28" t="str">
        <f aca="false">IF($H1052="","",IF(MATCH($H1052,$H$2:$H$3000,0)&lt;&gt;ROW()-1,"",COUNT($AM$1:$AM1051)+1))</f>
        <v/>
      </c>
      <c r="AN1052" s="28" t="str">
        <f aca="false">IF($I1052="","",IF(MATCH($I1052,$I$2:$I$3000,0)&lt;&gt;ROW()-1,"",COUNT($AN$1:$AN1051)+1))</f>
        <v/>
      </c>
      <c r="AO1052" s="28" t="str">
        <f aca="false">IF($Q1052="","",IF(MATCH($Q1052,$Q$2:$Q$3000,0)&lt;&gt;ROW()-1,"",COUNT($AO$1:$AO1051)+1))</f>
        <v/>
      </c>
    </row>
    <row r="1053" customFormat="false" ht="12.75" hidden="false" customHeight="true" outlineLevel="0" collapsed="false">
      <c r="W1053" s="24" t="n">
        <f aca="false">IF($F1053="",0,IFERROR(IF(ISNUMBER($F1053),INT($F1053),DATE(VALUE(MID(SUBSTITUTE(LEFT($F1053,FIND(" ",$F1053&amp;" ")-1),"/",REPT(" ",20)),41,20)),VALUE(LEFT(SUBSTITUTE(LEFT($F1053,FIND(" ",$F1053&amp;" ")-1),"/",REPT(" ",20)),20)),VALUE(MID(SUBSTITUTE(LEFT($F1053,FIND(" ",$F1053&amp;" ")-1),"/",REPT(" ",20)),21,20)))),0))</f>
        <v>0</v>
      </c>
      <c r="X1053" s="25" t="str">
        <f aca="false">IF(ISNUMBER($N1053),$N1053*Validation!$B$5,"")</f>
        <v/>
      </c>
      <c r="Y1053" s="26" t="str">
        <f aca="false">IF($A1053="","",SUBSTITUTE(SUBSTITUTE(SUBSTITUTE(SUBSTITUTE(SUBSTITUTE(SUBSTITUTE(SUBSTITUTE(UPPER(TRIM($A1053)),"Á","A"),"É","E"),"Í","I"),"Ó","O"),"Ú","U"),"Ñ","N"),"Ü","U"))</f>
        <v/>
      </c>
      <c r="Z1053" s="26" t="str">
        <f aca="false">IF($Y1053="","",LEFT($Y1053,1)&amp;" "&amp;TRIM(RIGHT(SUBSTITUTE($Y1053," ",REPT(" ",50)),50)))</f>
        <v/>
      </c>
      <c r="AA1053" s="27" t="str">
        <f aca="false">IF($AF1053="","",IF(COUNTIF(Validation!$U$19:$U$178,$AF1053)&gt;0,"OK","NO MATCH"))</f>
        <v/>
      </c>
      <c r="AB1053" s="27" t="str">
        <f aca="false">IF($W1053=0,"",IF(AND($W1053&gt;=Validation!$B$3,$W1053&lt;=Validation!$C$3),"Yes","No"))</f>
        <v/>
      </c>
      <c r="AC1053" s="26" t="str">
        <f aca="false">IF($A1053="","",$AF1053&amp;"|"&amp;TEXT($W1053,"yyyy-mm-dd")&amp;"|"&amp;$J1053&amp;"|"&amp;$N1053)</f>
        <v/>
      </c>
      <c r="AD1053" s="27" t="str">
        <f aca="false">IF($AC1053="","",IF(COUNTIF($AC$2:$AC$3000,$AC1053)&gt;1,"REVIEW","OK"))</f>
        <v/>
      </c>
      <c r="AE1053" s="27" t="str">
        <f aca="false">IF(OR($W1053=0,$O1053=""),"",IF(IFERROR(IF(ISNUMBER($O1053),INT($O1053),DATE(VALUE(MID(SUBSTITUTE(LEFT($O1053,FIND(" ",$O1053&amp;" ")-1),"/",REPT(" ",20)),41,20)),VALUE(LEFT(SUBSTITUTE(LEFT($O1053,FIND(" ",$O1053&amp;" ")-1),"/",REPT(" ",20)),20)),VALUE(MID(SUBSTITUTE(LEFT($O1053,FIND(" ",$O1053&amp;" ")-1),"/",REPT(" ",20)),21,20)))),0)&gt;$W1053,"Late","Same day"))</f>
        <v/>
      </c>
      <c r="AF1053" s="26" t="str">
        <f aca="false">IF($A1053="","",IFERROR(INDEX(Validation!$C$193:$C$217,MATCH($A1053,Validation!$A$193:$A$217,0)),IF(COUNTIF(Validation!$U$19:$U$178,$Z1053)&gt;0,$Z1053,IF(COUNTIF(Validation!$S$19:$S$178,$AI1053)=1,INDEX(Validation!$U$19:$U$178,MATCH($AI1053,Validation!$S$19:$S$178,0)),$Z1053))))</f>
        <v/>
      </c>
      <c r="AG1053" s="27" t="str">
        <f aca="false">IF(COUNTA($A1053:$U1053)=0,"",IF($A1053="","No name",IF($F1053="","No date",IF($W1053=0,"Date ilegible",IF(NOT(ISNUMBER($N1053)),"Hours no numéricas",IF($AA1053="NO MATCH","Person no identificada","OK"))))))</f>
        <v/>
      </c>
      <c r="AH1053" s="27" t="str">
        <f aca="false">IF($W1053=0,"No date",IF($W1053&lt;Validation!$B$3,"Before period",IF($W1053&gt;Validation!$C$3,"After period","In period")))</f>
        <v>No date</v>
      </c>
      <c r="AI1053" s="26" t="str">
        <f aca="false">IF($Y1053="","",TRIM(RIGHT(SUBSTITUTE($Y1053," ",REPT(" ",50)),50)))</f>
        <v/>
      </c>
      <c r="AJ1053" s="27" t="str">
        <f aca="false">IF($A1053="","",IF(NOT(ISERROR(MATCH($A1053,Validation!$A$193:$A$217,0))),"Manual mapping",IF(COUNTIF(Validation!$U$19:$U$178,$Z1053)&gt;0,"Direct",IF(COUNTIF(Validation!$S$19:$S$178,$AI1053)=1,"By surname","Unresolved"))))</f>
        <v/>
      </c>
      <c r="AK1053" s="28" t="str">
        <f aca="false">IF($L1053="","",IF(MATCH($L1053,$L$2:$L$3000,0)&lt;&gt;ROW()-1,"",COUNT($AK$1:$AK1052)+1))</f>
        <v/>
      </c>
      <c r="AL1053" s="28" t="str">
        <f aca="false">IF($G1053="","",IF(MATCH($G1053,$G$2:$G$3000,0)&lt;&gt;ROW()-1,"",COUNT($AL$1:$AL1052)+1))</f>
        <v/>
      </c>
      <c r="AM1053" s="28" t="str">
        <f aca="false">IF($H1053="","",IF(MATCH($H1053,$H$2:$H$3000,0)&lt;&gt;ROW()-1,"",COUNT($AM$1:$AM1052)+1))</f>
        <v/>
      </c>
      <c r="AN1053" s="28" t="str">
        <f aca="false">IF($I1053="","",IF(MATCH($I1053,$I$2:$I$3000,0)&lt;&gt;ROW()-1,"",COUNT($AN$1:$AN1052)+1))</f>
        <v/>
      </c>
      <c r="AO1053" s="28" t="str">
        <f aca="false">IF($Q1053="","",IF(MATCH($Q1053,$Q$2:$Q$3000,0)&lt;&gt;ROW()-1,"",COUNT($AO$1:$AO1052)+1))</f>
        <v/>
      </c>
    </row>
    <row r="1054" customFormat="false" ht="12.75" hidden="false" customHeight="true" outlineLevel="0" collapsed="false">
      <c r="W1054" s="24" t="n">
        <f aca="false">IF($F1054="",0,IFERROR(IF(ISNUMBER($F1054),INT($F1054),DATE(VALUE(MID(SUBSTITUTE(LEFT($F1054,FIND(" ",$F1054&amp;" ")-1),"/",REPT(" ",20)),41,20)),VALUE(LEFT(SUBSTITUTE(LEFT($F1054,FIND(" ",$F1054&amp;" ")-1),"/",REPT(" ",20)),20)),VALUE(MID(SUBSTITUTE(LEFT($F1054,FIND(" ",$F1054&amp;" ")-1),"/",REPT(" ",20)),21,20)))),0))</f>
        <v>0</v>
      </c>
      <c r="X1054" s="25" t="str">
        <f aca="false">IF(ISNUMBER($N1054),$N1054*Validation!$B$5,"")</f>
        <v/>
      </c>
      <c r="Y1054" s="26" t="str">
        <f aca="false">IF($A1054="","",SUBSTITUTE(SUBSTITUTE(SUBSTITUTE(SUBSTITUTE(SUBSTITUTE(SUBSTITUTE(SUBSTITUTE(UPPER(TRIM($A1054)),"Á","A"),"É","E"),"Í","I"),"Ó","O"),"Ú","U"),"Ñ","N"),"Ü","U"))</f>
        <v/>
      </c>
      <c r="Z1054" s="26" t="str">
        <f aca="false">IF($Y1054="","",LEFT($Y1054,1)&amp;" "&amp;TRIM(RIGHT(SUBSTITUTE($Y1054," ",REPT(" ",50)),50)))</f>
        <v/>
      </c>
      <c r="AA1054" s="27" t="str">
        <f aca="false">IF($AF1054="","",IF(COUNTIF(Validation!$U$19:$U$178,$AF1054)&gt;0,"OK","NO MATCH"))</f>
        <v/>
      </c>
      <c r="AB1054" s="27" t="str">
        <f aca="false">IF($W1054=0,"",IF(AND($W1054&gt;=Validation!$B$3,$W1054&lt;=Validation!$C$3),"Yes","No"))</f>
        <v/>
      </c>
      <c r="AC1054" s="26" t="str">
        <f aca="false">IF($A1054="","",$AF1054&amp;"|"&amp;TEXT($W1054,"yyyy-mm-dd")&amp;"|"&amp;$J1054&amp;"|"&amp;$N1054)</f>
        <v/>
      </c>
      <c r="AD1054" s="27" t="str">
        <f aca="false">IF($AC1054="","",IF(COUNTIF($AC$2:$AC$3000,$AC1054)&gt;1,"REVIEW","OK"))</f>
        <v/>
      </c>
      <c r="AE1054" s="27" t="str">
        <f aca="false">IF(OR($W1054=0,$O1054=""),"",IF(IFERROR(IF(ISNUMBER($O1054),INT($O1054),DATE(VALUE(MID(SUBSTITUTE(LEFT($O1054,FIND(" ",$O1054&amp;" ")-1),"/",REPT(" ",20)),41,20)),VALUE(LEFT(SUBSTITUTE(LEFT($O1054,FIND(" ",$O1054&amp;" ")-1),"/",REPT(" ",20)),20)),VALUE(MID(SUBSTITUTE(LEFT($O1054,FIND(" ",$O1054&amp;" ")-1),"/",REPT(" ",20)),21,20)))),0)&gt;$W1054,"Late","Same day"))</f>
        <v/>
      </c>
      <c r="AF1054" s="26" t="str">
        <f aca="false">IF($A1054="","",IFERROR(INDEX(Validation!$C$193:$C$217,MATCH($A1054,Validation!$A$193:$A$217,0)),IF(COUNTIF(Validation!$U$19:$U$178,$Z1054)&gt;0,$Z1054,IF(COUNTIF(Validation!$S$19:$S$178,$AI1054)=1,INDEX(Validation!$U$19:$U$178,MATCH($AI1054,Validation!$S$19:$S$178,0)),$Z1054))))</f>
        <v/>
      </c>
      <c r="AG1054" s="27" t="str">
        <f aca="false">IF(COUNTA($A1054:$U1054)=0,"",IF($A1054="","No name",IF($F1054="","No date",IF($W1054=0,"Date ilegible",IF(NOT(ISNUMBER($N1054)),"Hours no numéricas",IF($AA1054="NO MATCH","Person no identificada","OK"))))))</f>
        <v/>
      </c>
      <c r="AH1054" s="27" t="str">
        <f aca="false">IF($W1054=0,"No date",IF($W1054&lt;Validation!$B$3,"Before period",IF($W1054&gt;Validation!$C$3,"After period","In period")))</f>
        <v>No date</v>
      </c>
      <c r="AI1054" s="26" t="str">
        <f aca="false">IF($Y1054="","",TRIM(RIGHT(SUBSTITUTE($Y1054," ",REPT(" ",50)),50)))</f>
        <v/>
      </c>
      <c r="AJ1054" s="27" t="str">
        <f aca="false">IF($A1054="","",IF(NOT(ISERROR(MATCH($A1054,Validation!$A$193:$A$217,0))),"Manual mapping",IF(COUNTIF(Validation!$U$19:$U$178,$Z1054)&gt;0,"Direct",IF(COUNTIF(Validation!$S$19:$S$178,$AI1054)=1,"By surname","Unresolved"))))</f>
        <v/>
      </c>
      <c r="AK1054" s="28" t="str">
        <f aca="false">IF($L1054="","",IF(MATCH($L1054,$L$2:$L$3000,0)&lt;&gt;ROW()-1,"",COUNT($AK$1:$AK1053)+1))</f>
        <v/>
      </c>
      <c r="AL1054" s="28" t="str">
        <f aca="false">IF($G1054="","",IF(MATCH($G1054,$G$2:$G$3000,0)&lt;&gt;ROW()-1,"",COUNT($AL$1:$AL1053)+1))</f>
        <v/>
      </c>
      <c r="AM1054" s="28" t="str">
        <f aca="false">IF($H1054="","",IF(MATCH($H1054,$H$2:$H$3000,0)&lt;&gt;ROW()-1,"",COUNT($AM$1:$AM1053)+1))</f>
        <v/>
      </c>
      <c r="AN1054" s="28" t="str">
        <f aca="false">IF($I1054="","",IF(MATCH($I1054,$I$2:$I$3000,0)&lt;&gt;ROW()-1,"",COUNT($AN$1:$AN1053)+1))</f>
        <v/>
      </c>
      <c r="AO1054" s="28" t="str">
        <f aca="false">IF($Q1054="","",IF(MATCH($Q1054,$Q$2:$Q$3000,0)&lt;&gt;ROW()-1,"",COUNT($AO$1:$AO1053)+1))</f>
        <v/>
      </c>
    </row>
    <row r="1055" customFormat="false" ht="12.75" hidden="false" customHeight="true" outlineLevel="0" collapsed="false">
      <c r="W1055" s="24" t="n">
        <f aca="false">IF($F1055="",0,IFERROR(IF(ISNUMBER($F1055),INT($F1055),DATE(VALUE(MID(SUBSTITUTE(LEFT($F1055,FIND(" ",$F1055&amp;" ")-1),"/",REPT(" ",20)),41,20)),VALUE(LEFT(SUBSTITUTE(LEFT($F1055,FIND(" ",$F1055&amp;" ")-1),"/",REPT(" ",20)),20)),VALUE(MID(SUBSTITUTE(LEFT($F1055,FIND(" ",$F1055&amp;" ")-1),"/",REPT(" ",20)),21,20)))),0))</f>
        <v>0</v>
      </c>
      <c r="X1055" s="25" t="str">
        <f aca="false">IF(ISNUMBER($N1055),$N1055*Validation!$B$5,"")</f>
        <v/>
      </c>
      <c r="Y1055" s="26" t="str">
        <f aca="false">IF($A1055="","",SUBSTITUTE(SUBSTITUTE(SUBSTITUTE(SUBSTITUTE(SUBSTITUTE(SUBSTITUTE(SUBSTITUTE(UPPER(TRIM($A1055)),"Á","A"),"É","E"),"Í","I"),"Ó","O"),"Ú","U"),"Ñ","N"),"Ü","U"))</f>
        <v/>
      </c>
      <c r="Z1055" s="26" t="str">
        <f aca="false">IF($Y1055="","",LEFT($Y1055,1)&amp;" "&amp;TRIM(RIGHT(SUBSTITUTE($Y1055," ",REPT(" ",50)),50)))</f>
        <v/>
      </c>
      <c r="AA1055" s="27" t="str">
        <f aca="false">IF($AF1055="","",IF(COUNTIF(Validation!$U$19:$U$178,$AF1055)&gt;0,"OK","NO MATCH"))</f>
        <v/>
      </c>
      <c r="AB1055" s="27" t="str">
        <f aca="false">IF($W1055=0,"",IF(AND($W1055&gt;=Validation!$B$3,$W1055&lt;=Validation!$C$3),"Yes","No"))</f>
        <v/>
      </c>
      <c r="AC1055" s="26" t="str">
        <f aca="false">IF($A1055="","",$AF1055&amp;"|"&amp;TEXT($W1055,"yyyy-mm-dd")&amp;"|"&amp;$J1055&amp;"|"&amp;$N1055)</f>
        <v/>
      </c>
      <c r="AD1055" s="27" t="str">
        <f aca="false">IF($AC1055="","",IF(COUNTIF($AC$2:$AC$3000,$AC1055)&gt;1,"REVIEW","OK"))</f>
        <v/>
      </c>
      <c r="AE1055" s="27" t="str">
        <f aca="false">IF(OR($W1055=0,$O1055=""),"",IF(IFERROR(IF(ISNUMBER($O1055),INT($O1055),DATE(VALUE(MID(SUBSTITUTE(LEFT($O1055,FIND(" ",$O1055&amp;" ")-1),"/",REPT(" ",20)),41,20)),VALUE(LEFT(SUBSTITUTE(LEFT($O1055,FIND(" ",$O1055&amp;" ")-1),"/",REPT(" ",20)),20)),VALUE(MID(SUBSTITUTE(LEFT($O1055,FIND(" ",$O1055&amp;" ")-1),"/",REPT(" ",20)),21,20)))),0)&gt;$W1055,"Late","Same day"))</f>
        <v/>
      </c>
      <c r="AF1055" s="26" t="str">
        <f aca="false">IF($A1055="","",IFERROR(INDEX(Validation!$C$193:$C$217,MATCH($A1055,Validation!$A$193:$A$217,0)),IF(COUNTIF(Validation!$U$19:$U$178,$Z1055)&gt;0,$Z1055,IF(COUNTIF(Validation!$S$19:$S$178,$AI1055)=1,INDEX(Validation!$U$19:$U$178,MATCH($AI1055,Validation!$S$19:$S$178,0)),$Z1055))))</f>
        <v/>
      </c>
      <c r="AG1055" s="27" t="str">
        <f aca="false">IF(COUNTA($A1055:$U1055)=0,"",IF($A1055="","No name",IF($F1055="","No date",IF($W1055=0,"Date ilegible",IF(NOT(ISNUMBER($N1055)),"Hours no numéricas",IF($AA1055="NO MATCH","Person no identificada","OK"))))))</f>
        <v/>
      </c>
      <c r="AH1055" s="27" t="str">
        <f aca="false">IF($W1055=0,"No date",IF($W1055&lt;Validation!$B$3,"Before period",IF($W1055&gt;Validation!$C$3,"After period","In period")))</f>
        <v>No date</v>
      </c>
      <c r="AI1055" s="26" t="str">
        <f aca="false">IF($Y1055="","",TRIM(RIGHT(SUBSTITUTE($Y1055," ",REPT(" ",50)),50)))</f>
        <v/>
      </c>
      <c r="AJ1055" s="27" t="str">
        <f aca="false">IF($A1055="","",IF(NOT(ISERROR(MATCH($A1055,Validation!$A$193:$A$217,0))),"Manual mapping",IF(COUNTIF(Validation!$U$19:$U$178,$Z1055)&gt;0,"Direct",IF(COUNTIF(Validation!$S$19:$S$178,$AI1055)=1,"By surname","Unresolved"))))</f>
        <v/>
      </c>
      <c r="AK1055" s="28" t="str">
        <f aca="false">IF($L1055="","",IF(MATCH($L1055,$L$2:$L$3000,0)&lt;&gt;ROW()-1,"",COUNT($AK$1:$AK1054)+1))</f>
        <v/>
      </c>
      <c r="AL1055" s="28" t="str">
        <f aca="false">IF($G1055="","",IF(MATCH($G1055,$G$2:$G$3000,0)&lt;&gt;ROW()-1,"",COUNT($AL$1:$AL1054)+1))</f>
        <v/>
      </c>
      <c r="AM1055" s="28" t="str">
        <f aca="false">IF($H1055="","",IF(MATCH($H1055,$H$2:$H$3000,0)&lt;&gt;ROW()-1,"",COUNT($AM$1:$AM1054)+1))</f>
        <v/>
      </c>
      <c r="AN1055" s="28" t="str">
        <f aca="false">IF($I1055="","",IF(MATCH($I1055,$I$2:$I$3000,0)&lt;&gt;ROW()-1,"",COUNT($AN$1:$AN1054)+1))</f>
        <v/>
      </c>
      <c r="AO1055" s="28" t="str">
        <f aca="false">IF($Q1055="","",IF(MATCH($Q1055,$Q$2:$Q$3000,0)&lt;&gt;ROW()-1,"",COUNT($AO$1:$AO1054)+1))</f>
        <v/>
      </c>
    </row>
    <row r="1056" customFormat="false" ht="12.75" hidden="false" customHeight="true" outlineLevel="0" collapsed="false">
      <c r="W1056" s="24" t="n">
        <f aca="false">IF($F1056="",0,IFERROR(IF(ISNUMBER($F1056),INT($F1056),DATE(VALUE(MID(SUBSTITUTE(LEFT($F1056,FIND(" ",$F1056&amp;" ")-1),"/",REPT(" ",20)),41,20)),VALUE(LEFT(SUBSTITUTE(LEFT($F1056,FIND(" ",$F1056&amp;" ")-1),"/",REPT(" ",20)),20)),VALUE(MID(SUBSTITUTE(LEFT($F1056,FIND(" ",$F1056&amp;" ")-1),"/",REPT(" ",20)),21,20)))),0))</f>
        <v>0</v>
      </c>
      <c r="X1056" s="25" t="str">
        <f aca="false">IF(ISNUMBER($N1056),$N1056*Validation!$B$5,"")</f>
        <v/>
      </c>
      <c r="Y1056" s="26" t="str">
        <f aca="false">IF($A1056="","",SUBSTITUTE(SUBSTITUTE(SUBSTITUTE(SUBSTITUTE(SUBSTITUTE(SUBSTITUTE(SUBSTITUTE(UPPER(TRIM($A1056)),"Á","A"),"É","E"),"Í","I"),"Ó","O"),"Ú","U"),"Ñ","N"),"Ü","U"))</f>
        <v/>
      </c>
      <c r="Z1056" s="26" t="str">
        <f aca="false">IF($Y1056="","",LEFT($Y1056,1)&amp;" "&amp;TRIM(RIGHT(SUBSTITUTE($Y1056," ",REPT(" ",50)),50)))</f>
        <v/>
      </c>
      <c r="AA1056" s="27" t="str">
        <f aca="false">IF($AF1056="","",IF(COUNTIF(Validation!$U$19:$U$178,$AF1056)&gt;0,"OK","NO MATCH"))</f>
        <v/>
      </c>
      <c r="AB1056" s="27" t="str">
        <f aca="false">IF($W1056=0,"",IF(AND($W1056&gt;=Validation!$B$3,$W1056&lt;=Validation!$C$3),"Yes","No"))</f>
        <v/>
      </c>
      <c r="AC1056" s="26" t="str">
        <f aca="false">IF($A1056="","",$AF1056&amp;"|"&amp;TEXT($W1056,"yyyy-mm-dd")&amp;"|"&amp;$J1056&amp;"|"&amp;$N1056)</f>
        <v/>
      </c>
      <c r="AD1056" s="27" t="str">
        <f aca="false">IF($AC1056="","",IF(COUNTIF($AC$2:$AC$3000,$AC1056)&gt;1,"REVIEW","OK"))</f>
        <v/>
      </c>
      <c r="AE1056" s="27" t="str">
        <f aca="false">IF(OR($W1056=0,$O1056=""),"",IF(IFERROR(IF(ISNUMBER($O1056),INT($O1056),DATE(VALUE(MID(SUBSTITUTE(LEFT($O1056,FIND(" ",$O1056&amp;" ")-1),"/",REPT(" ",20)),41,20)),VALUE(LEFT(SUBSTITUTE(LEFT($O1056,FIND(" ",$O1056&amp;" ")-1),"/",REPT(" ",20)),20)),VALUE(MID(SUBSTITUTE(LEFT($O1056,FIND(" ",$O1056&amp;" ")-1),"/",REPT(" ",20)),21,20)))),0)&gt;$W1056,"Late","Same day"))</f>
        <v/>
      </c>
      <c r="AF1056" s="26" t="str">
        <f aca="false">IF($A1056="","",IFERROR(INDEX(Validation!$C$193:$C$217,MATCH($A1056,Validation!$A$193:$A$217,0)),IF(COUNTIF(Validation!$U$19:$U$178,$Z1056)&gt;0,$Z1056,IF(COUNTIF(Validation!$S$19:$S$178,$AI1056)=1,INDEX(Validation!$U$19:$U$178,MATCH($AI1056,Validation!$S$19:$S$178,0)),$Z1056))))</f>
        <v/>
      </c>
      <c r="AG1056" s="27" t="str">
        <f aca="false">IF(COUNTA($A1056:$U1056)=0,"",IF($A1056="","No name",IF($F1056="","No date",IF($W1056=0,"Date ilegible",IF(NOT(ISNUMBER($N1056)),"Hours no numéricas",IF($AA1056="NO MATCH","Person no identificada","OK"))))))</f>
        <v/>
      </c>
      <c r="AH1056" s="27" t="str">
        <f aca="false">IF($W1056=0,"No date",IF($W1056&lt;Validation!$B$3,"Before period",IF($W1056&gt;Validation!$C$3,"After period","In period")))</f>
        <v>No date</v>
      </c>
      <c r="AI1056" s="26" t="str">
        <f aca="false">IF($Y1056="","",TRIM(RIGHT(SUBSTITUTE($Y1056," ",REPT(" ",50)),50)))</f>
        <v/>
      </c>
      <c r="AJ1056" s="27" t="str">
        <f aca="false">IF($A1056="","",IF(NOT(ISERROR(MATCH($A1056,Validation!$A$193:$A$217,0))),"Manual mapping",IF(COUNTIF(Validation!$U$19:$U$178,$Z1056)&gt;0,"Direct",IF(COUNTIF(Validation!$S$19:$S$178,$AI1056)=1,"By surname","Unresolved"))))</f>
        <v/>
      </c>
      <c r="AK1056" s="28" t="str">
        <f aca="false">IF($L1056="","",IF(MATCH($L1056,$L$2:$L$3000,0)&lt;&gt;ROW()-1,"",COUNT($AK$1:$AK1055)+1))</f>
        <v/>
      </c>
      <c r="AL1056" s="28" t="str">
        <f aca="false">IF($G1056="","",IF(MATCH($G1056,$G$2:$G$3000,0)&lt;&gt;ROW()-1,"",COUNT($AL$1:$AL1055)+1))</f>
        <v/>
      </c>
      <c r="AM1056" s="28" t="str">
        <f aca="false">IF($H1056="","",IF(MATCH($H1056,$H$2:$H$3000,0)&lt;&gt;ROW()-1,"",COUNT($AM$1:$AM1055)+1))</f>
        <v/>
      </c>
      <c r="AN1056" s="28" t="str">
        <f aca="false">IF($I1056="","",IF(MATCH($I1056,$I$2:$I$3000,0)&lt;&gt;ROW()-1,"",COUNT($AN$1:$AN1055)+1))</f>
        <v/>
      </c>
      <c r="AO1056" s="28" t="str">
        <f aca="false">IF($Q1056="","",IF(MATCH($Q1056,$Q$2:$Q$3000,0)&lt;&gt;ROW()-1,"",COUNT($AO$1:$AO1055)+1))</f>
        <v/>
      </c>
    </row>
    <row r="1057" customFormat="false" ht="12.75" hidden="false" customHeight="true" outlineLevel="0" collapsed="false">
      <c r="W1057" s="24" t="n">
        <f aca="false">IF($F1057="",0,IFERROR(IF(ISNUMBER($F1057),INT($F1057),DATE(VALUE(MID(SUBSTITUTE(LEFT($F1057,FIND(" ",$F1057&amp;" ")-1),"/",REPT(" ",20)),41,20)),VALUE(LEFT(SUBSTITUTE(LEFT($F1057,FIND(" ",$F1057&amp;" ")-1),"/",REPT(" ",20)),20)),VALUE(MID(SUBSTITUTE(LEFT($F1057,FIND(" ",$F1057&amp;" ")-1),"/",REPT(" ",20)),21,20)))),0))</f>
        <v>0</v>
      </c>
      <c r="X1057" s="25" t="str">
        <f aca="false">IF(ISNUMBER($N1057),$N1057*Validation!$B$5,"")</f>
        <v/>
      </c>
      <c r="Y1057" s="26" t="str">
        <f aca="false">IF($A1057="","",SUBSTITUTE(SUBSTITUTE(SUBSTITUTE(SUBSTITUTE(SUBSTITUTE(SUBSTITUTE(SUBSTITUTE(UPPER(TRIM($A1057)),"Á","A"),"É","E"),"Í","I"),"Ó","O"),"Ú","U"),"Ñ","N"),"Ü","U"))</f>
        <v/>
      </c>
      <c r="Z1057" s="26" t="str">
        <f aca="false">IF($Y1057="","",LEFT($Y1057,1)&amp;" "&amp;TRIM(RIGHT(SUBSTITUTE($Y1057," ",REPT(" ",50)),50)))</f>
        <v/>
      </c>
      <c r="AA1057" s="27" t="str">
        <f aca="false">IF($AF1057="","",IF(COUNTIF(Validation!$U$19:$U$178,$AF1057)&gt;0,"OK","NO MATCH"))</f>
        <v/>
      </c>
      <c r="AB1057" s="27" t="str">
        <f aca="false">IF($W1057=0,"",IF(AND($W1057&gt;=Validation!$B$3,$W1057&lt;=Validation!$C$3),"Yes","No"))</f>
        <v/>
      </c>
      <c r="AC1057" s="26" t="str">
        <f aca="false">IF($A1057="","",$AF1057&amp;"|"&amp;TEXT($W1057,"yyyy-mm-dd")&amp;"|"&amp;$J1057&amp;"|"&amp;$N1057)</f>
        <v/>
      </c>
      <c r="AD1057" s="27" t="str">
        <f aca="false">IF($AC1057="","",IF(COUNTIF($AC$2:$AC$3000,$AC1057)&gt;1,"REVIEW","OK"))</f>
        <v/>
      </c>
      <c r="AE1057" s="27" t="str">
        <f aca="false">IF(OR($W1057=0,$O1057=""),"",IF(IFERROR(IF(ISNUMBER($O1057),INT($O1057),DATE(VALUE(MID(SUBSTITUTE(LEFT($O1057,FIND(" ",$O1057&amp;" ")-1),"/",REPT(" ",20)),41,20)),VALUE(LEFT(SUBSTITUTE(LEFT($O1057,FIND(" ",$O1057&amp;" ")-1),"/",REPT(" ",20)),20)),VALUE(MID(SUBSTITUTE(LEFT($O1057,FIND(" ",$O1057&amp;" ")-1),"/",REPT(" ",20)),21,20)))),0)&gt;$W1057,"Late","Same day"))</f>
        <v/>
      </c>
      <c r="AF1057" s="26" t="str">
        <f aca="false">IF($A1057="","",IFERROR(INDEX(Validation!$C$193:$C$217,MATCH($A1057,Validation!$A$193:$A$217,0)),IF(COUNTIF(Validation!$U$19:$U$178,$Z1057)&gt;0,$Z1057,IF(COUNTIF(Validation!$S$19:$S$178,$AI1057)=1,INDEX(Validation!$U$19:$U$178,MATCH($AI1057,Validation!$S$19:$S$178,0)),$Z1057))))</f>
        <v/>
      </c>
      <c r="AG1057" s="27" t="str">
        <f aca="false">IF(COUNTA($A1057:$U1057)=0,"",IF($A1057="","No name",IF($F1057="","No date",IF($W1057=0,"Date ilegible",IF(NOT(ISNUMBER($N1057)),"Hours no numéricas",IF($AA1057="NO MATCH","Person no identificada","OK"))))))</f>
        <v/>
      </c>
      <c r="AH1057" s="27" t="str">
        <f aca="false">IF($W1057=0,"No date",IF($W1057&lt;Validation!$B$3,"Before period",IF($W1057&gt;Validation!$C$3,"After period","In period")))</f>
        <v>No date</v>
      </c>
      <c r="AI1057" s="26" t="str">
        <f aca="false">IF($Y1057="","",TRIM(RIGHT(SUBSTITUTE($Y1057," ",REPT(" ",50)),50)))</f>
        <v/>
      </c>
      <c r="AJ1057" s="27" t="str">
        <f aca="false">IF($A1057="","",IF(NOT(ISERROR(MATCH($A1057,Validation!$A$193:$A$217,0))),"Manual mapping",IF(COUNTIF(Validation!$U$19:$U$178,$Z1057)&gt;0,"Direct",IF(COUNTIF(Validation!$S$19:$S$178,$AI1057)=1,"By surname","Unresolved"))))</f>
        <v/>
      </c>
      <c r="AK1057" s="28" t="str">
        <f aca="false">IF($L1057="","",IF(MATCH($L1057,$L$2:$L$3000,0)&lt;&gt;ROW()-1,"",COUNT($AK$1:$AK1056)+1))</f>
        <v/>
      </c>
      <c r="AL1057" s="28" t="str">
        <f aca="false">IF($G1057="","",IF(MATCH($G1057,$G$2:$G$3000,0)&lt;&gt;ROW()-1,"",COUNT($AL$1:$AL1056)+1))</f>
        <v/>
      </c>
      <c r="AM1057" s="28" t="str">
        <f aca="false">IF($H1057="","",IF(MATCH($H1057,$H$2:$H$3000,0)&lt;&gt;ROW()-1,"",COUNT($AM$1:$AM1056)+1))</f>
        <v/>
      </c>
      <c r="AN1057" s="28" t="str">
        <f aca="false">IF($I1057="","",IF(MATCH($I1057,$I$2:$I$3000,0)&lt;&gt;ROW()-1,"",COUNT($AN$1:$AN1056)+1))</f>
        <v/>
      </c>
      <c r="AO1057" s="28" t="str">
        <f aca="false">IF($Q1057="","",IF(MATCH($Q1057,$Q$2:$Q$3000,0)&lt;&gt;ROW()-1,"",COUNT($AO$1:$AO1056)+1))</f>
        <v/>
      </c>
    </row>
    <row r="1058" customFormat="false" ht="12.75" hidden="false" customHeight="true" outlineLevel="0" collapsed="false">
      <c r="W1058" s="24" t="n">
        <f aca="false">IF($F1058="",0,IFERROR(IF(ISNUMBER($F1058),INT($F1058),DATE(VALUE(MID(SUBSTITUTE(LEFT($F1058,FIND(" ",$F1058&amp;" ")-1),"/",REPT(" ",20)),41,20)),VALUE(LEFT(SUBSTITUTE(LEFT($F1058,FIND(" ",$F1058&amp;" ")-1),"/",REPT(" ",20)),20)),VALUE(MID(SUBSTITUTE(LEFT($F1058,FIND(" ",$F1058&amp;" ")-1),"/",REPT(" ",20)),21,20)))),0))</f>
        <v>0</v>
      </c>
      <c r="X1058" s="25" t="str">
        <f aca="false">IF(ISNUMBER($N1058),$N1058*Validation!$B$5,"")</f>
        <v/>
      </c>
      <c r="Y1058" s="26" t="str">
        <f aca="false">IF($A1058="","",SUBSTITUTE(SUBSTITUTE(SUBSTITUTE(SUBSTITUTE(SUBSTITUTE(SUBSTITUTE(SUBSTITUTE(UPPER(TRIM($A1058)),"Á","A"),"É","E"),"Í","I"),"Ó","O"),"Ú","U"),"Ñ","N"),"Ü","U"))</f>
        <v/>
      </c>
      <c r="Z1058" s="26" t="str">
        <f aca="false">IF($Y1058="","",LEFT($Y1058,1)&amp;" "&amp;TRIM(RIGHT(SUBSTITUTE($Y1058," ",REPT(" ",50)),50)))</f>
        <v/>
      </c>
      <c r="AA1058" s="27" t="str">
        <f aca="false">IF($AF1058="","",IF(COUNTIF(Validation!$U$19:$U$178,$AF1058)&gt;0,"OK","NO MATCH"))</f>
        <v/>
      </c>
      <c r="AB1058" s="27" t="str">
        <f aca="false">IF($W1058=0,"",IF(AND($W1058&gt;=Validation!$B$3,$W1058&lt;=Validation!$C$3),"Yes","No"))</f>
        <v/>
      </c>
      <c r="AC1058" s="26" t="str">
        <f aca="false">IF($A1058="","",$AF1058&amp;"|"&amp;TEXT($W1058,"yyyy-mm-dd")&amp;"|"&amp;$J1058&amp;"|"&amp;$N1058)</f>
        <v/>
      </c>
      <c r="AD1058" s="27" t="str">
        <f aca="false">IF($AC1058="","",IF(COUNTIF($AC$2:$AC$3000,$AC1058)&gt;1,"REVIEW","OK"))</f>
        <v/>
      </c>
      <c r="AE1058" s="27" t="str">
        <f aca="false">IF(OR($W1058=0,$O1058=""),"",IF(IFERROR(IF(ISNUMBER($O1058),INT($O1058),DATE(VALUE(MID(SUBSTITUTE(LEFT($O1058,FIND(" ",$O1058&amp;" ")-1),"/",REPT(" ",20)),41,20)),VALUE(LEFT(SUBSTITUTE(LEFT($O1058,FIND(" ",$O1058&amp;" ")-1),"/",REPT(" ",20)),20)),VALUE(MID(SUBSTITUTE(LEFT($O1058,FIND(" ",$O1058&amp;" ")-1),"/",REPT(" ",20)),21,20)))),0)&gt;$W1058,"Late","Same day"))</f>
        <v/>
      </c>
      <c r="AF1058" s="26" t="str">
        <f aca="false">IF($A1058="","",IFERROR(INDEX(Validation!$C$193:$C$217,MATCH($A1058,Validation!$A$193:$A$217,0)),IF(COUNTIF(Validation!$U$19:$U$178,$Z1058)&gt;0,$Z1058,IF(COUNTIF(Validation!$S$19:$S$178,$AI1058)=1,INDEX(Validation!$U$19:$U$178,MATCH($AI1058,Validation!$S$19:$S$178,0)),$Z1058))))</f>
        <v/>
      </c>
      <c r="AG1058" s="27" t="str">
        <f aca="false">IF(COUNTA($A1058:$U1058)=0,"",IF($A1058="","No name",IF($F1058="","No date",IF($W1058=0,"Date ilegible",IF(NOT(ISNUMBER($N1058)),"Hours no numéricas",IF($AA1058="NO MATCH","Person no identificada","OK"))))))</f>
        <v/>
      </c>
      <c r="AH1058" s="27" t="str">
        <f aca="false">IF($W1058=0,"No date",IF($W1058&lt;Validation!$B$3,"Before period",IF($W1058&gt;Validation!$C$3,"After period","In period")))</f>
        <v>No date</v>
      </c>
      <c r="AI1058" s="26" t="str">
        <f aca="false">IF($Y1058="","",TRIM(RIGHT(SUBSTITUTE($Y1058," ",REPT(" ",50)),50)))</f>
        <v/>
      </c>
      <c r="AJ1058" s="27" t="str">
        <f aca="false">IF($A1058="","",IF(NOT(ISERROR(MATCH($A1058,Validation!$A$193:$A$217,0))),"Manual mapping",IF(COUNTIF(Validation!$U$19:$U$178,$Z1058)&gt;0,"Direct",IF(COUNTIF(Validation!$S$19:$S$178,$AI1058)=1,"By surname","Unresolved"))))</f>
        <v/>
      </c>
      <c r="AK1058" s="28" t="str">
        <f aca="false">IF($L1058="","",IF(MATCH($L1058,$L$2:$L$3000,0)&lt;&gt;ROW()-1,"",COUNT($AK$1:$AK1057)+1))</f>
        <v/>
      </c>
      <c r="AL1058" s="28" t="str">
        <f aca="false">IF($G1058="","",IF(MATCH($G1058,$G$2:$G$3000,0)&lt;&gt;ROW()-1,"",COUNT($AL$1:$AL1057)+1))</f>
        <v/>
      </c>
      <c r="AM1058" s="28" t="str">
        <f aca="false">IF($H1058="","",IF(MATCH($H1058,$H$2:$H$3000,0)&lt;&gt;ROW()-1,"",COUNT($AM$1:$AM1057)+1))</f>
        <v/>
      </c>
      <c r="AN1058" s="28" t="str">
        <f aca="false">IF($I1058="","",IF(MATCH($I1058,$I$2:$I$3000,0)&lt;&gt;ROW()-1,"",COUNT($AN$1:$AN1057)+1))</f>
        <v/>
      </c>
      <c r="AO1058" s="28" t="str">
        <f aca="false">IF($Q1058="","",IF(MATCH($Q1058,$Q$2:$Q$3000,0)&lt;&gt;ROW()-1,"",COUNT($AO$1:$AO1057)+1))</f>
        <v/>
      </c>
    </row>
    <row r="1059" customFormat="false" ht="12.75" hidden="false" customHeight="true" outlineLevel="0" collapsed="false">
      <c r="W1059" s="24" t="n">
        <f aca="false">IF($F1059="",0,IFERROR(IF(ISNUMBER($F1059),INT($F1059),DATE(VALUE(MID(SUBSTITUTE(LEFT($F1059,FIND(" ",$F1059&amp;" ")-1),"/",REPT(" ",20)),41,20)),VALUE(LEFT(SUBSTITUTE(LEFT($F1059,FIND(" ",$F1059&amp;" ")-1),"/",REPT(" ",20)),20)),VALUE(MID(SUBSTITUTE(LEFT($F1059,FIND(" ",$F1059&amp;" ")-1),"/",REPT(" ",20)),21,20)))),0))</f>
        <v>0</v>
      </c>
      <c r="X1059" s="25" t="str">
        <f aca="false">IF(ISNUMBER($N1059),$N1059*Validation!$B$5,"")</f>
        <v/>
      </c>
      <c r="Y1059" s="26" t="str">
        <f aca="false">IF($A1059="","",SUBSTITUTE(SUBSTITUTE(SUBSTITUTE(SUBSTITUTE(SUBSTITUTE(SUBSTITUTE(SUBSTITUTE(UPPER(TRIM($A1059)),"Á","A"),"É","E"),"Í","I"),"Ó","O"),"Ú","U"),"Ñ","N"),"Ü","U"))</f>
        <v/>
      </c>
      <c r="Z1059" s="26" t="str">
        <f aca="false">IF($Y1059="","",LEFT($Y1059,1)&amp;" "&amp;TRIM(RIGHT(SUBSTITUTE($Y1059," ",REPT(" ",50)),50)))</f>
        <v/>
      </c>
      <c r="AA1059" s="27" t="str">
        <f aca="false">IF($AF1059="","",IF(COUNTIF(Validation!$U$19:$U$178,$AF1059)&gt;0,"OK","NO MATCH"))</f>
        <v/>
      </c>
      <c r="AB1059" s="27" t="str">
        <f aca="false">IF($W1059=0,"",IF(AND($W1059&gt;=Validation!$B$3,$W1059&lt;=Validation!$C$3),"Yes","No"))</f>
        <v/>
      </c>
      <c r="AC1059" s="26" t="str">
        <f aca="false">IF($A1059="","",$AF1059&amp;"|"&amp;TEXT($W1059,"yyyy-mm-dd")&amp;"|"&amp;$J1059&amp;"|"&amp;$N1059)</f>
        <v/>
      </c>
      <c r="AD1059" s="27" t="str">
        <f aca="false">IF($AC1059="","",IF(COUNTIF($AC$2:$AC$3000,$AC1059)&gt;1,"REVIEW","OK"))</f>
        <v/>
      </c>
      <c r="AE1059" s="27" t="str">
        <f aca="false">IF(OR($W1059=0,$O1059=""),"",IF(IFERROR(IF(ISNUMBER($O1059),INT($O1059),DATE(VALUE(MID(SUBSTITUTE(LEFT($O1059,FIND(" ",$O1059&amp;" ")-1),"/",REPT(" ",20)),41,20)),VALUE(LEFT(SUBSTITUTE(LEFT($O1059,FIND(" ",$O1059&amp;" ")-1),"/",REPT(" ",20)),20)),VALUE(MID(SUBSTITUTE(LEFT($O1059,FIND(" ",$O1059&amp;" ")-1),"/",REPT(" ",20)),21,20)))),0)&gt;$W1059,"Late","Same day"))</f>
        <v/>
      </c>
      <c r="AF1059" s="26" t="str">
        <f aca="false">IF($A1059="","",IFERROR(INDEX(Validation!$C$193:$C$217,MATCH($A1059,Validation!$A$193:$A$217,0)),IF(COUNTIF(Validation!$U$19:$U$178,$Z1059)&gt;0,$Z1059,IF(COUNTIF(Validation!$S$19:$S$178,$AI1059)=1,INDEX(Validation!$U$19:$U$178,MATCH($AI1059,Validation!$S$19:$S$178,0)),$Z1059))))</f>
        <v/>
      </c>
      <c r="AG1059" s="27" t="str">
        <f aca="false">IF(COUNTA($A1059:$U1059)=0,"",IF($A1059="","No name",IF($F1059="","No date",IF($W1059=0,"Date ilegible",IF(NOT(ISNUMBER($N1059)),"Hours no numéricas",IF($AA1059="NO MATCH","Person no identificada","OK"))))))</f>
        <v/>
      </c>
      <c r="AH1059" s="27" t="str">
        <f aca="false">IF($W1059=0,"No date",IF($W1059&lt;Validation!$B$3,"Before period",IF($W1059&gt;Validation!$C$3,"After period","In period")))</f>
        <v>No date</v>
      </c>
      <c r="AI1059" s="26" t="str">
        <f aca="false">IF($Y1059="","",TRIM(RIGHT(SUBSTITUTE($Y1059," ",REPT(" ",50)),50)))</f>
        <v/>
      </c>
      <c r="AJ1059" s="27" t="str">
        <f aca="false">IF($A1059="","",IF(NOT(ISERROR(MATCH($A1059,Validation!$A$193:$A$217,0))),"Manual mapping",IF(COUNTIF(Validation!$U$19:$U$178,$Z1059)&gt;0,"Direct",IF(COUNTIF(Validation!$S$19:$S$178,$AI1059)=1,"By surname","Unresolved"))))</f>
        <v/>
      </c>
      <c r="AK1059" s="28" t="str">
        <f aca="false">IF($L1059="","",IF(MATCH($L1059,$L$2:$L$3000,0)&lt;&gt;ROW()-1,"",COUNT($AK$1:$AK1058)+1))</f>
        <v/>
      </c>
      <c r="AL1059" s="28" t="str">
        <f aca="false">IF($G1059="","",IF(MATCH($G1059,$G$2:$G$3000,0)&lt;&gt;ROW()-1,"",COUNT($AL$1:$AL1058)+1))</f>
        <v/>
      </c>
      <c r="AM1059" s="28" t="str">
        <f aca="false">IF($H1059="","",IF(MATCH($H1059,$H$2:$H$3000,0)&lt;&gt;ROW()-1,"",COUNT($AM$1:$AM1058)+1))</f>
        <v/>
      </c>
      <c r="AN1059" s="28" t="str">
        <f aca="false">IF($I1059="","",IF(MATCH($I1059,$I$2:$I$3000,0)&lt;&gt;ROW()-1,"",COUNT($AN$1:$AN1058)+1))</f>
        <v/>
      </c>
      <c r="AO1059" s="28" t="str">
        <f aca="false">IF($Q1059="","",IF(MATCH($Q1059,$Q$2:$Q$3000,0)&lt;&gt;ROW()-1,"",COUNT($AO$1:$AO1058)+1))</f>
        <v/>
      </c>
    </row>
    <row r="1060" customFormat="false" ht="12.75" hidden="false" customHeight="true" outlineLevel="0" collapsed="false">
      <c r="W1060" s="24" t="n">
        <f aca="false">IF($F1060="",0,IFERROR(IF(ISNUMBER($F1060),INT($F1060),DATE(VALUE(MID(SUBSTITUTE(LEFT($F1060,FIND(" ",$F1060&amp;" ")-1),"/",REPT(" ",20)),41,20)),VALUE(LEFT(SUBSTITUTE(LEFT($F1060,FIND(" ",$F1060&amp;" ")-1),"/",REPT(" ",20)),20)),VALUE(MID(SUBSTITUTE(LEFT($F1060,FIND(" ",$F1060&amp;" ")-1),"/",REPT(" ",20)),21,20)))),0))</f>
        <v>0</v>
      </c>
      <c r="X1060" s="25" t="str">
        <f aca="false">IF(ISNUMBER($N1060),$N1060*Validation!$B$5,"")</f>
        <v/>
      </c>
      <c r="Y1060" s="26" t="str">
        <f aca="false">IF($A1060="","",SUBSTITUTE(SUBSTITUTE(SUBSTITUTE(SUBSTITUTE(SUBSTITUTE(SUBSTITUTE(SUBSTITUTE(UPPER(TRIM($A1060)),"Á","A"),"É","E"),"Í","I"),"Ó","O"),"Ú","U"),"Ñ","N"),"Ü","U"))</f>
        <v/>
      </c>
      <c r="Z1060" s="26" t="str">
        <f aca="false">IF($Y1060="","",LEFT($Y1060,1)&amp;" "&amp;TRIM(RIGHT(SUBSTITUTE($Y1060," ",REPT(" ",50)),50)))</f>
        <v/>
      </c>
      <c r="AA1060" s="27" t="str">
        <f aca="false">IF($AF1060="","",IF(COUNTIF(Validation!$U$19:$U$178,$AF1060)&gt;0,"OK","NO MATCH"))</f>
        <v/>
      </c>
      <c r="AB1060" s="27" t="str">
        <f aca="false">IF($W1060=0,"",IF(AND($W1060&gt;=Validation!$B$3,$W1060&lt;=Validation!$C$3),"Yes","No"))</f>
        <v/>
      </c>
      <c r="AC1060" s="26" t="str">
        <f aca="false">IF($A1060="","",$AF1060&amp;"|"&amp;TEXT($W1060,"yyyy-mm-dd")&amp;"|"&amp;$J1060&amp;"|"&amp;$N1060)</f>
        <v/>
      </c>
      <c r="AD1060" s="27" t="str">
        <f aca="false">IF($AC1060="","",IF(COUNTIF($AC$2:$AC$3000,$AC1060)&gt;1,"REVIEW","OK"))</f>
        <v/>
      </c>
      <c r="AE1060" s="27" t="str">
        <f aca="false">IF(OR($W1060=0,$O1060=""),"",IF(IFERROR(IF(ISNUMBER($O1060),INT($O1060),DATE(VALUE(MID(SUBSTITUTE(LEFT($O1060,FIND(" ",$O1060&amp;" ")-1),"/",REPT(" ",20)),41,20)),VALUE(LEFT(SUBSTITUTE(LEFT($O1060,FIND(" ",$O1060&amp;" ")-1),"/",REPT(" ",20)),20)),VALUE(MID(SUBSTITUTE(LEFT($O1060,FIND(" ",$O1060&amp;" ")-1),"/",REPT(" ",20)),21,20)))),0)&gt;$W1060,"Late","Same day"))</f>
        <v/>
      </c>
      <c r="AF1060" s="26" t="str">
        <f aca="false">IF($A1060="","",IFERROR(INDEX(Validation!$C$193:$C$217,MATCH($A1060,Validation!$A$193:$A$217,0)),IF(COUNTIF(Validation!$U$19:$U$178,$Z1060)&gt;0,$Z1060,IF(COUNTIF(Validation!$S$19:$S$178,$AI1060)=1,INDEX(Validation!$U$19:$U$178,MATCH($AI1060,Validation!$S$19:$S$178,0)),$Z1060))))</f>
        <v/>
      </c>
      <c r="AG1060" s="27" t="str">
        <f aca="false">IF(COUNTA($A1060:$U1060)=0,"",IF($A1060="","No name",IF($F1060="","No date",IF($W1060=0,"Date ilegible",IF(NOT(ISNUMBER($N1060)),"Hours no numéricas",IF($AA1060="NO MATCH","Person no identificada","OK"))))))</f>
        <v/>
      </c>
      <c r="AH1060" s="27" t="str">
        <f aca="false">IF($W1060=0,"No date",IF($W1060&lt;Validation!$B$3,"Before period",IF($W1060&gt;Validation!$C$3,"After period","In period")))</f>
        <v>No date</v>
      </c>
      <c r="AI1060" s="26" t="str">
        <f aca="false">IF($Y1060="","",TRIM(RIGHT(SUBSTITUTE($Y1060," ",REPT(" ",50)),50)))</f>
        <v/>
      </c>
      <c r="AJ1060" s="27" t="str">
        <f aca="false">IF($A1060="","",IF(NOT(ISERROR(MATCH($A1060,Validation!$A$193:$A$217,0))),"Manual mapping",IF(COUNTIF(Validation!$U$19:$U$178,$Z1060)&gt;0,"Direct",IF(COUNTIF(Validation!$S$19:$S$178,$AI1060)=1,"By surname","Unresolved"))))</f>
        <v/>
      </c>
      <c r="AK1060" s="28" t="str">
        <f aca="false">IF($L1060="","",IF(MATCH($L1060,$L$2:$L$3000,0)&lt;&gt;ROW()-1,"",COUNT($AK$1:$AK1059)+1))</f>
        <v/>
      </c>
      <c r="AL1060" s="28" t="str">
        <f aca="false">IF($G1060="","",IF(MATCH($G1060,$G$2:$G$3000,0)&lt;&gt;ROW()-1,"",COUNT($AL$1:$AL1059)+1))</f>
        <v/>
      </c>
      <c r="AM1060" s="28" t="str">
        <f aca="false">IF($H1060="","",IF(MATCH($H1060,$H$2:$H$3000,0)&lt;&gt;ROW()-1,"",COUNT($AM$1:$AM1059)+1))</f>
        <v/>
      </c>
      <c r="AN1060" s="28" t="str">
        <f aca="false">IF($I1060="","",IF(MATCH($I1060,$I$2:$I$3000,0)&lt;&gt;ROW()-1,"",COUNT($AN$1:$AN1059)+1))</f>
        <v/>
      </c>
      <c r="AO1060" s="28" t="str">
        <f aca="false">IF($Q1060="","",IF(MATCH($Q1060,$Q$2:$Q$3000,0)&lt;&gt;ROW()-1,"",COUNT($AO$1:$AO1059)+1))</f>
        <v/>
      </c>
    </row>
    <row r="1061" customFormat="false" ht="12.75" hidden="false" customHeight="true" outlineLevel="0" collapsed="false">
      <c r="W1061" s="24" t="n">
        <f aca="false">IF($F1061="",0,IFERROR(IF(ISNUMBER($F1061),INT($F1061),DATE(VALUE(MID(SUBSTITUTE(LEFT($F1061,FIND(" ",$F1061&amp;" ")-1),"/",REPT(" ",20)),41,20)),VALUE(LEFT(SUBSTITUTE(LEFT($F1061,FIND(" ",$F1061&amp;" ")-1),"/",REPT(" ",20)),20)),VALUE(MID(SUBSTITUTE(LEFT($F1061,FIND(" ",$F1061&amp;" ")-1),"/",REPT(" ",20)),21,20)))),0))</f>
        <v>0</v>
      </c>
      <c r="X1061" s="25" t="str">
        <f aca="false">IF(ISNUMBER($N1061),$N1061*Validation!$B$5,"")</f>
        <v/>
      </c>
      <c r="Y1061" s="26" t="str">
        <f aca="false">IF($A1061="","",SUBSTITUTE(SUBSTITUTE(SUBSTITUTE(SUBSTITUTE(SUBSTITUTE(SUBSTITUTE(SUBSTITUTE(UPPER(TRIM($A1061)),"Á","A"),"É","E"),"Í","I"),"Ó","O"),"Ú","U"),"Ñ","N"),"Ü","U"))</f>
        <v/>
      </c>
      <c r="Z1061" s="26" t="str">
        <f aca="false">IF($Y1061="","",LEFT($Y1061,1)&amp;" "&amp;TRIM(RIGHT(SUBSTITUTE($Y1061," ",REPT(" ",50)),50)))</f>
        <v/>
      </c>
      <c r="AA1061" s="27" t="str">
        <f aca="false">IF($AF1061="","",IF(COUNTIF(Validation!$U$19:$U$178,$AF1061)&gt;0,"OK","NO MATCH"))</f>
        <v/>
      </c>
      <c r="AB1061" s="27" t="str">
        <f aca="false">IF($W1061=0,"",IF(AND($W1061&gt;=Validation!$B$3,$W1061&lt;=Validation!$C$3),"Yes","No"))</f>
        <v/>
      </c>
      <c r="AC1061" s="26" t="str">
        <f aca="false">IF($A1061="","",$AF1061&amp;"|"&amp;TEXT($W1061,"yyyy-mm-dd")&amp;"|"&amp;$J1061&amp;"|"&amp;$N1061)</f>
        <v/>
      </c>
      <c r="AD1061" s="27" t="str">
        <f aca="false">IF($AC1061="","",IF(COUNTIF($AC$2:$AC$3000,$AC1061)&gt;1,"REVIEW","OK"))</f>
        <v/>
      </c>
      <c r="AE1061" s="27" t="str">
        <f aca="false">IF(OR($W1061=0,$O1061=""),"",IF(IFERROR(IF(ISNUMBER($O1061),INT($O1061),DATE(VALUE(MID(SUBSTITUTE(LEFT($O1061,FIND(" ",$O1061&amp;" ")-1),"/",REPT(" ",20)),41,20)),VALUE(LEFT(SUBSTITUTE(LEFT($O1061,FIND(" ",$O1061&amp;" ")-1),"/",REPT(" ",20)),20)),VALUE(MID(SUBSTITUTE(LEFT($O1061,FIND(" ",$O1061&amp;" ")-1),"/",REPT(" ",20)),21,20)))),0)&gt;$W1061,"Late","Same day"))</f>
        <v/>
      </c>
      <c r="AF1061" s="26" t="str">
        <f aca="false">IF($A1061="","",IFERROR(INDEX(Validation!$C$193:$C$217,MATCH($A1061,Validation!$A$193:$A$217,0)),IF(COUNTIF(Validation!$U$19:$U$178,$Z1061)&gt;0,$Z1061,IF(COUNTIF(Validation!$S$19:$S$178,$AI1061)=1,INDEX(Validation!$U$19:$U$178,MATCH($AI1061,Validation!$S$19:$S$178,0)),$Z1061))))</f>
        <v/>
      </c>
      <c r="AG1061" s="27" t="str">
        <f aca="false">IF(COUNTA($A1061:$U1061)=0,"",IF($A1061="","No name",IF($F1061="","No date",IF($W1061=0,"Date ilegible",IF(NOT(ISNUMBER($N1061)),"Hours no numéricas",IF($AA1061="NO MATCH","Person no identificada","OK"))))))</f>
        <v/>
      </c>
      <c r="AH1061" s="27" t="str">
        <f aca="false">IF($W1061=0,"No date",IF($W1061&lt;Validation!$B$3,"Before period",IF($W1061&gt;Validation!$C$3,"After period","In period")))</f>
        <v>No date</v>
      </c>
      <c r="AI1061" s="26" t="str">
        <f aca="false">IF($Y1061="","",TRIM(RIGHT(SUBSTITUTE($Y1061," ",REPT(" ",50)),50)))</f>
        <v/>
      </c>
      <c r="AJ1061" s="27" t="str">
        <f aca="false">IF($A1061="","",IF(NOT(ISERROR(MATCH($A1061,Validation!$A$193:$A$217,0))),"Manual mapping",IF(COUNTIF(Validation!$U$19:$U$178,$Z1061)&gt;0,"Direct",IF(COUNTIF(Validation!$S$19:$S$178,$AI1061)=1,"By surname","Unresolved"))))</f>
        <v/>
      </c>
      <c r="AK1061" s="28" t="str">
        <f aca="false">IF($L1061="","",IF(MATCH($L1061,$L$2:$L$3000,0)&lt;&gt;ROW()-1,"",COUNT($AK$1:$AK1060)+1))</f>
        <v/>
      </c>
      <c r="AL1061" s="28" t="str">
        <f aca="false">IF($G1061="","",IF(MATCH($G1061,$G$2:$G$3000,0)&lt;&gt;ROW()-1,"",COUNT($AL$1:$AL1060)+1))</f>
        <v/>
      </c>
      <c r="AM1061" s="28" t="str">
        <f aca="false">IF($H1061="","",IF(MATCH($H1061,$H$2:$H$3000,0)&lt;&gt;ROW()-1,"",COUNT($AM$1:$AM1060)+1))</f>
        <v/>
      </c>
      <c r="AN1061" s="28" t="str">
        <f aca="false">IF($I1061="","",IF(MATCH($I1061,$I$2:$I$3000,0)&lt;&gt;ROW()-1,"",COUNT($AN$1:$AN1060)+1))</f>
        <v/>
      </c>
      <c r="AO1061" s="28" t="str">
        <f aca="false">IF($Q1061="","",IF(MATCH($Q1061,$Q$2:$Q$3000,0)&lt;&gt;ROW()-1,"",COUNT($AO$1:$AO1060)+1))</f>
        <v/>
      </c>
    </row>
    <row r="1062" customFormat="false" ht="12.75" hidden="false" customHeight="true" outlineLevel="0" collapsed="false">
      <c r="W1062" s="24" t="n">
        <f aca="false">IF($F1062="",0,IFERROR(IF(ISNUMBER($F1062),INT($F1062),DATE(VALUE(MID(SUBSTITUTE(LEFT($F1062,FIND(" ",$F1062&amp;" ")-1),"/",REPT(" ",20)),41,20)),VALUE(LEFT(SUBSTITUTE(LEFT($F1062,FIND(" ",$F1062&amp;" ")-1),"/",REPT(" ",20)),20)),VALUE(MID(SUBSTITUTE(LEFT($F1062,FIND(" ",$F1062&amp;" ")-1),"/",REPT(" ",20)),21,20)))),0))</f>
        <v>0</v>
      </c>
      <c r="X1062" s="25" t="str">
        <f aca="false">IF(ISNUMBER($N1062),$N1062*Validation!$B$5,"")</f>
        <v/>
      </c>
      <c r="Y1062" s="26" t="str">
        <f aca="false">IF($A1062="","",SUBSTITUTE(SUBSTITUTE(SUBSTITUTE(SUBSTITUTE(SUBSTITUTE(SUBSTITUTE(SUBSTITUTE(UPPER(TRIM($A1062)),"Á","A"),"É","E"),"Í","I"),"Ó","O"),"Ú","U"),"Ñ","N"),"Ü","U"))</f>
        <v/>
      </c>
      <c r="Z1062" s="26" t="str">
        <f aca="false">IF($Y1062="","",LEFT($Y1062,1)&amp;" "&amp;TRIM(RIGHT(SUBSTITUTE($Y1062," ",REPT(" ",50)),50)))</f>
        <v/>
      </c>
      <c r="AA1062" s="27" t="str">
        <f aca="false">IF($AF1062="","",IF(COUNTIF(Validation!$U$19:$U$178,$AF1062)&gt;0,"OK","NO MATCH"))</f>
        <v/>
      </c>
      <c r="AB1062" s="27" t="str">
        <f aca="false">IF($W1062=0,"",IF(AND($W1062&gt;=Validation!$B$3,$W1062&lt;=Validation!$C$3),"Yes","No"))</f>
        <v/>
      </c>
      <c r="AC1062" s="26" t="str">
        <f aca="false">IF($A1062="","",$AF1062&amp;"|"&amp;TEXT($W1062,"yyyy-mm-dd")&amp;"|"&amp;$J1062&amp;"|"&amp;$N1062)</f>
        <v/>
      </c>
      <c r="AD1062" s="27" t="str">
        <f aca="false">IF($AC1062="","",IF(COUNTIF($AC$2:$AC$3000,$AC1062)&gt;1,"REVIEW","OK"))</f>
        <v/>
      </c>
      <c r="AE1062" s="27" t="str">
        <f aca="false">IF(OR($W1062=0,$O1062=""),"",IF(IFERROR(IF(ISNUMBER($O1062),INT($O1062),DATE(VALUE(MID(SUBSTITUTE(LEFT($O1062,FIND(" ",$O1062&amp;" ")-1),"/",REPT(" ",20)),41,20)),VALUE(LEFT(SUBSTITUTE(LEFT($O1062,FIND(" ",$O1062&amp;" ")-1),"/",REPT(" ",20)),20)),VALUE(MID(SUBSTITUTE(LEFT($O1062,FIND(" ",$O1062&amp;" ")-1),"/",REPT(" ",20)),21,20)))),0)&gt;$W1062,"Late","Same day"))</f>
        <v/>
      </c>
      <c r="AF1062" s="26" t="str">
        <f aca="false">IF($A1062="","",IFERROR(INDEX(Validation!$C$193:$C$217,MATCH($A1062,Validation!$A$193:$A$217,0)),IF(COUNTIF(Validation!$U$19:$U$178,$Z1062)&gt;0,$Z1062,IF(COUNTIF(Validation!$S$19:$S$178,$AI1062)=1,INDEX(Validation!$U$19:$U$178,MATCH($AI1062,Validation!$S$19:$S$178,0)),$Z1062))))</f>
        <v/>
      </c>
      <c r="AG1062" s="27" t="str">
        <f aca="false">IF(COUNTA($A1062:$U1062)=0,"",IF($A1062="","No name",IF($F1062="","No date",IF($W1062=0,"Date ilegible",IF(NOT(ISNUMBER($N1062)),"Hours no numéricas",IF($AA1062="NO MATCH","Person no identificada","OK"))))))</f>
        <v/>
      </c>
      <c r="AH1062" s="27" t="str">
        <f aca="false">IF($W1062=0,"No date",IF($W1062&lt;Validation!$B$3,"Before period",IF($W1062&gt;Validation!$C$3,"After period","In period")))</f>
        <v>No date</v>
      </c>
      <c r="AI1062" s="26" t="str">
        <f aca="false">IF($Y1062="","",TRIM(RIGHT(SUBSTITUTE($Y1062," ",REPT(" ",50)),50)))</f>
        <v/>
      </c>
      <c r="AJ1062" s="27" t="str">
        <f aca="false">IF($A1062="","",IF(NOT(ISERROR(MATCH($A1062,Validation!$A$193:$A$217,0))),"Manual mapping",IF(COUNTIF(Validation!$U$19:$U$178,$Z1062)&gt;0,"Direct",IF(COUNTIF(Validation!$S$19:$S$178,$AI1062)=1,"By surname","Unresolved"))))</f>
        <v/>
      </c>
      <c r="AK1062" s="28" t="str">
        <f aca="false">IF($L1062="","",IF(MATCH($L1062,$L$2:$L$3000,0)&lt;&gt;ROW()-1,"",COUNT($AK$1:$AK1061)+1))</f>
        <v/>
      </c>
      <c r="AL1062" s="28" t="str">
        <f aca="false">IF($G1062="","",IF(MATCH($G1062,$G$2:$G$3000,0)&lt;&gt;ROW()-1,"",COUNT($AL$1:$AL1061)+1))</f>
        <v/>
      </c>
      <c r="AM1062" s="28" t="str">
        <f aca="false">IF($H1062="","",IF(MATCH($H1062,$H$2:$H$3000,0)&lt;&gt;ROW()-1,"",COUNT($AM$1:$AM1061)+1))</f>
        <v/>
      </c>
      <c r="AN1062" s="28" t="str">
        <f aca="false">IF($I1062="","",IF(MATCH($I1062,$I$2:$I$3000,0)&lt;&gt;ROW()-1,"",COUNT($AN$1:$AN1061)+1))</f>
        <v/>
      </c>
      <c r="AO1062" s="28" t="str">
        <f aca="false">IF($Q1062="","",IF(MATCH($Q1062,$Q$2:$Q$3000,0)&lt;&gt;ROW()-1,"",COUNT($AO$1:$AO1061)+1))</f>
        <v/>
      </c>
    </row>
    <row r="1063" customFormat="false" ht="12.75" hidden="false" customHeight="true" outlineLevel="0" collapsed="false">
      <c r="W1063" s="24" t="n">
        <f aca="false">IF($F1063="",0,IFERROR(IF(ISNUMBER($F1063),INT($F1063),DATE(VALUE(MID(SUBSTITUTE(LEFT($F1063,FIND(" ",$F1063&amp;" ")-1),"/",REPT(" ",20)),41,20)),VALUE(LEFT(SUBSTITUTE(LEFT($F1063,FIND(" ",$F1063&amp;" ")-1),"/",REPT(" ",20)),20)),VALUE(MID(SUBSTITUTE(LEFT($F1063,FIND(" ",$F1063&amp;" ")-1),"/",REPT(" ",20)),21,20)))),0))</f>
        <v>0</v>
      </c>
      <c r="X1063" s="25" t="str">
        <f aca="false">IF(ISNUMBER($N1063),$N1063*Validation!$B$5,"")</f>
        <v/>
      </c>
      <c r="Y1063" s="26" t="str">
        <f aca="false">IF($A1063="","",SUBSTITUTE(SUBSTITUTE(SUBSTITUTE(SUBSTITUTE(SUBSTITUTE(SUBSTITUTE(SUBSTITUTE(UPPER(TRIM($A1063)),"Á","A"),"É","E"),"Í","I"),"Ó","O"),"Ú","U"),"Ñ","N"),"Ü","U"))</f>
        <v/>
      </c>
      <c r="Z1063" s="26" t="str">
        <f aca="false">IF($Y1063="","",LEFT($Y1063,1)&amp;" "&amp;TRIM(RIGHT(SUBSTITUTE($Y1063," ",REPT(" ",50)),50)))</f>
        <v/>
      </c>
      <c r="AA1063" s="27" t="str">
        <f aca="false">IF($AF1063="","",IF(COUNTIF(Validation!$U$19:$U$178,$AF1063)&gt;0,"OK","NO MATCH"))</f>
        <v/>
      </c>
      <c r="AB1063" s="27" t="str">
        <f aca="false">IF($W1063=0,"",IF(AND($W1063&gt;=Validation!$B$3,$W1063&lt;=Validation!$C$3),"Yes","No"))</f>
        <v/>
      </c>
      <c r="AC1063" s="26" t="str">
        <f aca="false">IF($A1063="","",$AF1063&amp;"|"&amp;TEXT($W1063,"yyyy-mm-dd")&amp;"|"&amp;$J1063&amp;"|"&amp;$N1063)</f>
        <v/>
      </c>
      <c r="AD1063" s="27" t="str">
        <f aca="false">IF($AC1063="","",IF(COUNTIF($AC$2:$AC$3000,$AC1063)&gt;1,"REVIEW","OK"))</f>
        <v/>
      </c>
      <c r="AE1063" s="27" t="str">
        <f aca="false">IF(OR($W1063=0,$O1063=""),"",IF(IFERROR(IF(ISNUMBER($O1063),INT($O1063),DATE(VALUE(MID(SUBSTITUTE(LEFT($O1063,FIND(" ",$O1063&amp;" ")-1),"/",REPT(" ",20)),41,20)),VALUE(LEFT(SUBSTITUTE(LEFT($O1063,FIND(" ",$O1063&amp;" ")-1),"/",REPT(" ",20)),20)),VALUE(MID(SUBSTITUTE(LEFT($O1063,FIND(" ",$O1063&amp;" ")-1),"/",REPT(" ",20)),21,20)))),0)&gt;$W1063,"Late","Same day"))</f>
        <v/>
      </c>
      <c r="AF1063" s="26" t="str">
        <f aca="false">IF($A1063="","",IFERROR(INDEX(Validation!$C$193:$C$217,MATCH($A1063,Validation!$A$193:$A$217,0)),IF(COUNTIF(Validation!$U$19:$U$178,$Z1063)&gt;0,$Z1063,IF(COUNTIF(Validation!$S$19:$S$178,$AI1063)=1,INDEX(Validation!$U$19:$U$178,MATCH($AI1063,Validation!$S$19:$S$178,0)),$Z1063))))</f>
        <v/>
      </c>
      <c r="AG1063" s="27" t="str">
        <f aca="false">IF(COUNTA($A1063:$U1063)=0,"",IF($A1063="","No name",IF($F1063="","No date",IF($W1063=0,"Date ilegible",IF(NOT(ISNUMBER($N1063)),"Hours no numéricas",IF($AA1063="NO MATCH","Person no identificada","OK"))))))</f>
        <v/>
      </c>
      <c r="AH1063" s="27" t="str">
        <f aca="false">IF($W1063=0,"No date",IF($W1063&lt;Validation!$B$3,"Before period",IF($W1063&gt;Validation!$C$3,"After period","In period")))</f>
        <v>No date</v>
      </c>
      <c r="AI1063" s="26" t="str">
        <f aca="false">IF($Y1063="","",TRIM(RIGHT(SUBSTITUTE($Y1063," ",REPT(" ",50)),50)))</f>
        <v/>
      </c>
      <c r="AJ1063" s="27" t="str">
        <f aca="false">IF($A1063="","",IF(NOT(ISERROR(MATCH($A1063,Validation!$A$193:$A$217,0))),"Manual mapping",IF(COUNTIF(Validation!$U$19:$U$178,$Z1063)&gt;0,"Direct",IF(COUNTIF(Validation!$S$19:$S$178,$AI1063)=1,"By surname","Unresolved"))))</f>
        <v/>
      </c>
      <c r="AK1063" s="28" t="str">
        <f aca="false">IF($L1063="","",IF(MATCH($L1063,$L$2:$L$3000,0)&lt;&gt;ROW()-1,"",COUNT($AK$1:$AK1062)+1))</f>
        <v/>
      </c>
      <c r="AL1063" s="28" t="str">
        <f aca="false">IF($G1063="","",IF(MATCH($G1063,$G$2:$G$3000,0)&lt;&gt;ROW()-1,"",COUNT($AL$1:$AL1062)+1))</f>
        <v/>
      </c>
      <c r="AM1063" s="28" t="str">
        <f aca="false">IF($H1063="","",IF(MATCH($H1063,$H$2:$H$3000,0)&lt;&gt;ROW()-1,"",COUNT($AM$1:$AM1062)+1))</f>
        <v/>
      </c>
      <c r="AN1063" s="28" t="str">
        <f aca="false">IF($I1063="","",IF(MATCH($I1063,$I$2:$I$3000,0)&lt;&gt;ROW()-1,"",COUNT($AN$1:$AN1062)+1))</f>
        <v/>
      </c>
      <c r="AO1063" s="28" t="str">
        <f aca="false">IF($Q1063="","",IF(MATCH($Q1063,$Q$2:$Q$3000,0)&lt;&gt;ROW()-1,"",COUNT($AO$1:$AO1062)+1))</f>
        <v/>
      </c>
    </row>
    <row r="1064" customFormat="false" ht="12.75" hidden="false" customHeight="true" outlineLevel="0" collapsed="false">
      <c r="W1064" s="24" t="n">
        <f aca="false">IF($F1064="",0,IFERROR(IF(ISNUMBER($F1064),INT($F1064),DATE(VALUE(MID(SUBSTITUTE(LEFT($F1064,FIND(" ",$F1064&amp;" ")-1),"/",REPT(" ",20)),41,20)),VALUE(LEFT(SUBSTITUTE(LEFT($F1064,FIND(" ",$F1064&amp;" ")-1),"/",REPT(" ",20)),20)),VALUE(MID(SUBSTITUTE(LEFT($F1064,FIND(" ",$F1064&amp;" ")-1),"/",REPT(" ",20)),21,20)))),0))</f>
        <v>0</v>
      </c>
      <c r="X1064" s="25" t="str">
        <f aca="false">IF(ISNUMBER($N1064),$N1064*Validation!$B$5,"")</f>
        <v/>
      </c>
      <c r="Y1064" s="26" t="str">
        <f aca="false">IF($A1064="","",SUBSTITUTE(SUBSTITUTE(SUBSTITUTE(SUBSTITUTE(SUBSTITUTE(SUBSTITUTE(SUBSTITUTE(UPPER(TRIM($A1064)),"Á","A"),"É","E"),"Í","I"),"Ó","O"),"Ú","U"),"Ñ","N"),"Ü","U"))</f>
        <v/>
      </c>
      <c r="Z1064" s="26" t="str">
        <f aca="false">IF($Y1064="","",LEFT($Y1064,1)&amp;" "&amp;TRIM(RIGHT(SUBSTITUTE($Y1064," ",REPT(" ",50)),50)))</f>
        <v/>
      </c>
      <c r="AA1064" s="27" t="str">
        <f aca="false">IF($AF1064="","",IF(COUNTIF(Validation!$U$19:$U$178,$AF1064)&gt;0,"OK","NO MATCH"))</f>
        <v/>
      </c>
      <c r="AB1064" s="27" t="str">
        <f aca="false">IF($W1064=0,"",IF(AND($W1064&gt;=Validation!$B$3,$W1064&lt;=Validation!$C$3),"Yes","No"))</f>
        <v/>
      </c>
      <c r="AC1064" s="26" t="str">
        <f aca="false">IF($A1064="","",$AF1064&amp;"|"&amp;TEXT($W1064,"yyyy-mm-dd")&amp;"|"&amp;$J1064&amp;"|"&amp;$N1064)</f>
        <v/>
      </c>
      <c r="AD1064" s="27" t="str">
        <f aca="false">IF($AC1064="","",IF(COUNTIF($AC$2:$AC$3000,$AC1064)&gt;1,"REVIEW","OK"))</f>
        <v/>
      </c>
      <c r="AE1064" s="27" t="str">
        <f aca="false">IF(OR($W1064=0,$O1064=""),"",IF(IFERROR(IF(ISNUMBER($O1064),INT($O1064),DATE(VALUE(MID(SUBSTITUTE(LEFT($O1064,FIND(" ",$O1064&amp;" ")-1),"/",REPT(" ",20)),41,20)),VALUE(LEFT(SUBSTITUTE(LEFT($O1064,FIND(" ",$O1064&amp;" ")-1),"/",REPT(" ",20)),20)),VALUE(MID(SUBSTITUTE(LEFT($O1064,FIND(" ",$O1064&amp;" ")-1),"/",REPT(" ",20)),21,20)))),0)&gt;$W1064,"Late","Same day"))</f>
        <v/>
      </c>
      <c r="AF1064" s="26" t="str">
        <f aca="false">IF($A1064="","",IFERROR(INDEX(Validation!$C$193:$C$217,MATCH($A1064,Validation!$A$193:$A$217,0)),IF(COUNTIF(Validation!$U$19:$U$178,$Z1064)&gt;0,$Z1064,IF(COUNTIF(Validation!$S$19:$S$178,$AI1064)=1,INDEX(Validation!$U$19:$U$178,MATCH($AI1064,Validation!$S$19:$S$178,0)),$Z1064))))</f>
        <v/>
      </c>
      <c r="AG1064" s="27" t="str">
        <f aca="false">IF(COUNTA($A1064:$U1064)=0,"",IF($A1064="","No name",IF($F1064="","No date",IF($W1064=0,"Date ilegible",IF(NOT(ISNUMBER($N1064)),"Hours no numéricas",IF($AA1064="NO MATCH","Person no identificada","OK"))))))</f>
        <v/>
      </c>
      <c r="AH1064" s="27" t="str">
        <f aca="false">IF($W1064=0,"No date",IF($W1064&lt;Validation!$B$3,"Before period",IF($W1064&gt;Validation!$C$3,"After period","In period")))</f>
        <v>No date</v>
      </c>
      <c r="AI1064" s="26" t="str">
        <f aca="false">IF($Y1064="","",TRIM(RIGHT(SUBSTITUTE($Y1064," ",REPT(" ",50)),50)))</f>
        <v/>
      </c>
      <c r="AJ1064" s="27" t="str">
        <f aca="false">IF($A1064="","",IF(NOT(ISERROR(MATCH($A1064,Validation!$A$193:$A$217,0))),"Manual mapping",IF(COUNTIF(Validation!$U$19:$U$178,$Z1064)&gt;0,"Direct",IF(COUNTIF(Validation!$S$19:$S$178,$AI1064)=1,"By surname","Unresolved"))))</f>
        <v/>
      </c>
      <c r="AK1064" s="28" t="str">
        <f aca="false">IF($L1064="","",IF(MATCH($L1064,$L$2:$L$3000,0)&lt;&gt;ROW()-1,"",COUNT($AK$1:$AK1063)+1))</f>
        <v/>
      </c>
      <c r="AL1064" s="28" t="str">
        <f aca="false">IF($G1064="","",IF(MATCH($G1064,$G$2:$G$3000,0)&lt;&gt;ROW()-1,"",COUNT($AL$1:$AL1063)+1))</f>
        <v/>
      </c>
      <c r="AM1064" s="28" t="str">
        <f aca="false">IF($H1064="","",IF(MATCH($H1064,$H$2:$H$3000,0)&lt;&gt;ROW()-1,"",COUNT($AM$1:$AM1063)+1))</f>
        <v/>
      </c>
      <c r="AN1064" s="28" t="str">
        <f aca="false">IF($I1064="","",IF(MATCH($I1064,$I$2:$I$3000,0)&lt;&gt;ROW()-1,"",COUNT($AN$1:$AN1063)+1))</f>
        <v/>
      </c>
      <c r="AO1064" s="28" t="str">
        <f aca="false">IF($Q1064="","",IF(MATCH($Q1064,$Q$2:$Q$3000,0)&lt;&gt;ROW()-1,"",COUNT($AO$1:$AO1063)+1))</f>
        <v/>
      </c>
    </row>
    <row r="1065" customFormat="false" ht="12.75" hidden="false" customHeight="true" outlineLevel="0" collapsed="false">
      <c r="W1065" s="24" t="n">
        <f aca="false">IF($F1065="",0,IFERROR(IF(ISNUMBER($F1065),INT($F1065),DATE(VALUE(MID(SUBSTITUTE(LEFT($F1065,FIND(" ",$F1065&amp;" ")-1),"/",REPT(" ",20)),41,20)),VALUE(LEFT(SUBSTITUTE(LEFT($F1065,FIND(" ",$F1065&amp;" ")-1),"/",REPT(" ",20)),20)),VALUE(MID(SUBSTITUTE(LEFT($F1065,FIND(" ",$F1065&amp;" ")-1),"/",REPT(" ",20)),21,20)))),0))</f>
        <v>0</v>
      </c>
      <c r="X1065" s="25" t="str">
        <f aca="false">IF(ISNUMBER($N1065),$N1065*Validation!$B$5,"")</f>
        <v/>
      </c>
      <c r="Y1065" s="26" t="str">
        <f aca="false">IF($A1065="","",SUBSTITUTE(SUBSTITUTE(SUBSTITUTE(SUBSTITUTE(SUBSTITUTE(SUBSTITUTE(SUBSTITUTE(UPPER(TRIM($A1065)),"Á","A"),"É","E"),"Í","I"),"Ó","O"),"Ú","U"),"Ñ","N"),"Ü","U"))</f>
        <v/>
      </c>
      <c r="Z1065" s="26" t="str">
        <f aca="false">IF($Y1065="","",LEFT($Y1065,1)&amp;" "&amp;TRIM(RIGHT(SUBSTITUTE($Y1065," ",REPT(" ",50)),50)))</f>
        <v/>
      </c>
      <c r="AA1065" s="27" t="str">
        <f aca="false">IF($AF1065="","",IF(COUNTIF(Validation!$U$19:$U$178,$AF1065)&gt;0,"OK","NO MATCH"))</f>
        <v/>
      </c>
      <c r="AB1065" s="27" t="str">
        <f aca="false">IF($W1065=0,"",IF(AND($W1065&gt;=Validation!$B$3,$W1065&lt;=Validation!$C$3),"Yes","No"))</f>
        <v/>
      </c>
      <c r="AC1065" s="26" t="str">
        <f aca="false">IF($A1065="","",$AF1065&amp;"|"&amp;TEXT($W1065,"yyyy-mm-dd")&amp;"|"&amp;$J1065&amp;"|"&amp;$N1065)</f>
        <v/>
      </c>
      <c r="AD1065" s="27" t="str">
        <f aca="false">IF($AC1065="","",IF(COUNTIF($AC$2:$AC$3000,$AC1065)&gt;1,"REVIEW","OK"))</f>
        <v/>
      </c>
      <c r="AE1065" s="27" t="str">
        <f aca="false">IF(OR($W1065=0,$O1065=""),"",IF(IFERROR(IF(ISNUMBER($O1065),INT($O1065),DATE(VALUE(MID(SUBSTITUTE(LEFT($O1065,FIND(" ",$O1065&amp;" ")-1),"/",REPT(" ",20)),41,20)),VALUE(LEFT(SUBSTITUTE(LEFT($O1065,FIND(" ",$O1065&amp;" ")-1),"/",REPT(" ",20)),20)),VALUE(MID(SUBSTITUTE(LEFT($O1065,FIND(" ",$O1065&amp;" ")-1),"/",REPT(" ",20)),21,20)))),0)&gt;$W1065,"Late","Same day"))</f>
        <v/>
      </c>
      <c r="AF1065" s="26" t="str">
        <f aca="false">IF($A1065="","",IFERROR(INDEX(Validation!$C$193:$C$217,MATCH($A1065,Validation!$A$193:$A$217,0)),IF(COUNTIF(Validation!$U$19:$U$178,$Z1065)&gt;0,$Z1065,IF(COUNTIF(Validation!$S$19:$S$178,$AI1065)=1,INDEX(Validation!$U$19:$U$178,MATCH($AI1065,Validation!$S$19:$S$178,0)),$Z1065))))</f>
        <v/>
      </c>
      <c r="AG1065" s="27" t="str">
        <f aca="false">IF(COUNTA($A1065:$U1065)=0,"",IF($A1065="","No name",IF($F1065="","No date",IF($W1065=0,"Date ilegible",IF(NOT(ISNUMBER($N1065)),"Hours no numéricas",IF($AA1065="NO MATCH","Person no identificada","OK"))))))</f>
        <v/>
      </c>
      <c r="AH1065" s="27" t="str">
        <f aca="false">IF($W1065=0,"No date",IF($W1065&lt;Validation!$B$3,"Before period",IF($W1065&gt;Validation!$C$3,"After period","In period")))</f>
        <v>No date</v>
      </c>
      <c r="AI1065" s="26" t="str">
        <f aca="false">IF($Y1065="","",TRIM(RIGHT(SUBSTITUTE($Y1065," ",REPT(" ",50)),50)))</f>
        <v/>
      </c>
      <c r="AJ1065" s="27" t="str">
        <f aca="false">IF($A1065="","",IF(NOT(ISERROR(MATCH($A1065,Validation!$A$193:$A$217,0))),"Manual mapping",IF(COUNTIF(Validation!$U$19:$U$178,$Z1065)&gt;0,"Direct",IF(COUNTIF(Validation!$S$19:$S$178,$AI1065)=1,"By surname","Unresolved"))))</f>
        <v/>
      </c>
      <c r="AK1065" s="28" t="str">
        <f aca="false">IF($L1065="","",IF(MATCH($L1065,$L$2:$L$3000,0)&lt;&gt;ROW()-1,"",COUNT($AK$1:$AK1064)+1))</f>
        <v/>
      </c>
      <c r="AL1065" s="28" t="str">
        <f aca="false">IF($G1065="","",IF(MATCH($G1065,$G$2:$G$3000,0)&lt;&gt;ROW()-1,"",COUNT($AL$1:$AL1064)+1))</f>
        <v/>
      </c>
      <c r="AM1065" s="28" t="str">
        <f aca="false">IF($H1065="","",IF(MATCH($H1065,$H$2:$H$3000,0)&lt;&gt;ROW()-1,"",COUNT($AM$1:$AM1064)+1))</f>
        <v/>
      </c>
      <c r="AN1065" s="28" t="str">
        <f aca="false">IF($I1065="","",IF(MATCH($I1065,$I$2:$I$3000,0)&lt;&gt;ROW()-1,"",COUNT($AN$1:$AN1064)+1))</f>
        <v/>
      </c>
      <c r="AO1065" s="28" t="str">
        <f aca="false">IF($Q1065="","",IF(MATCH($Q1065,$Q$2:$Q$3000,0)&lt;&gt;ROW()-1,"",COUNT($AO$1:$AO1064)+1))</f>
        <v/>
      </c>
    </row>
    <row r="1066" customFormat="false" ht="12.75" hidden="false" customHeight="true" outlineLevel="0" collapsed="false">
      <c r="W1066" s="24" t="n">
        <f aca="false">IF($F1066="",0,IFERROR(IF(ISNUMBER($F1066),INT($F1066),DATE(VALUE(MID(SUBSTITUTE(LEFT($F1066,FIND(" ",$F1066&amp;" ")-1),"/",REPT(" ",20)),41,20)),VALUE(LEFT(SUBSTITUTE(LEFT($F1066,FIND(" ",$F1066&amp;" ")-1),"/",REPT(" ",20)),20)),VALUE(MID(SUBSTITUTE(LEFT($F1066,FIND(" ",$F1066&amp;" ")-1),"/",REPT(" ",20)),21,20)))),0))</f>
        <v>0</v>
      </c>
      <c r="X1066" s="25" t="str">
        <f aca="false">IF(ISNUMBER($N1066),$N1066*Validation!$B$5,"")</f>
        <v/>
      </c>
      <c r="Y1066" s="26" t="str">
        <f aca="false">IF($A1066="","",SUBSTITUTE(SUBSTITUTE(SUBSTITUTE(SUBSTITUTE(SUBSTITUTE(SUBSTITUTE(SUBSTITUTE(UPPER(TRIM($A1066)),"Á","A"),"É","E"),"Í","I"),"Ó","O"),"Ú","U"),"Ñ","N"),"Ü","U"))</f>
        <v/>
      </c>
      <c r="Z1066" s="26" t="str">
        <f aca="false">IF($Y1066="","",LEFT($Y1066,1)&amp;" "&amp;TRIM(RIGHT(SUBSTITUTE($Y1066," ",REPT(" ",50)),50)))</f>
        <v/>
      </c>
      <c r="AA1066" s="27" t="str">
        <f aca="false">IF($AF1066="","",IF(COUNTIF(Validation!$U$19:$U$178,$AF1066)&gt;0,"OK","NO MATCH"))</f>
        <v/>
      </c>
      <c r="AB1066" s="27" t="str">
        <f aca="false">IF($W1066=0,"",IF(AND($W1066&gt;=Validation!$B$3,$W1066&lt;=Validation!$C$3),"Yes","No"))</f>
        <v/>
      </c>
      <c r="AC1066" s="26" t="str">
        <f aca="false">IF($A1066="","",$AF1066&amp;"|"&amp;TEXT($W1066,"yyyy-mm-dd")&amp;"|"&amp;$J1066&amp;"|"&amp;$N1066)</f>
        <v/>
      </c>
      <c r="AD1066" s="27" t="str">
        <f aca="false">IF($AC1066="","",IF(COUNTIF($AC$2:$AC$3000,$AC1066)&gt;1,"REVIEW","OK"))</f>
        <v/>
      </c>
      <c r="AE1066" s="27" t="str">
        <f aca="false">IF(OR($W1066=0,$O1066=""),"",IF(IFERROR(IF(ISNUMBER($O1066),INT($O1066),DATE(VALUE(MID(SUBSTITUTE(LEFT($O1066,FIND(" ",$O1066&amp;" ")-1),"/",REPT(" ",20)),41,20)),VALUE(LEFT(SUBSTITUTE(LEFT($O1066,FIND(" ",$O1066&amp;" ")-1),"/",REPT(" ",20)),20)),VALUE(MID(SUBSTITUTE(LEFT($O1066,FIND(" ",$O1066&amp;" ")-1),"/",REPT(" ",20)),21,20)))),0)&gt;$W1066,"Late","Same day"))</f>
        <v/>
      </c>
      <c r="AF1066" s="26" t="str">
        <f aca="false">IF($A1066="","",IFERROR(INDEX(Validation!$C$193:$C$217,MATCH($A1066,Validation!$A$193:$A$217,0)),IF(COUNTIF(Validation!$U$19:$U$178,$Z1066)&gt;0,$Z1066,IF(COUNTIF(Validation!$S$19:$S$178,$AI1066)=1,INDEX(Validation!$U$19:$U$178,MATCH($AI1066,Validation!$S$19:$S$178,0)),$Z1066))))</f>
        <v/>
      </c>
      <c r="AG1066" s="27" t="str">
        <f aca="false">IF(COUNTA($A1066:$U1066)=0,"",IF($A1066="","No name",IF($F1066="","No date",IF($W1066=0,"Date ilegible",IF(NOT(ISNUMBER($N1066)),"Hours no numéricas",IF($AA1066="NO MATCH","Person no identificada","OK"))))))</f>
        <v/>
      </c>
      <c r="AH1066" s="27" t="str">
        <f aca="false">IF($W1066=0,"No date",IF($W1066&lt;Validation!$B$3,"Before period",IF($W1066&gt;Validation!$C$3,"After period","In period")))</f>
        <v>No date</v>
      </c>
      <c r="AI1066" s="26" t="str">
        <f aca="false">IF($Y1066="","",TRIM(RIGHT(SUBSTITUTE($Y1066," ",REPT(" ",50)),50)))</f>
        <v/>
      </c>
      <c r="AJ1066" s="27" t="str">
        <f aca="false">IF($A1066="","",IF(NOT(ISERROR(MATCH($A1066,Validation!$A$193:$A$217,0))),"Manual mapping",IF(COUNTIF(Validation!$U$19:$U$178,$Z1066)&gt;0,"Direct",IF(COUNTIF(Validation!$S$19:$S$178,$AI1066)=1,"By surname","Unresolved"))))</f>
        <v/>
      </c>
      <c r="AK1066" s="28" t="str">
        <f aca="false">IF($L1066="","",IF(MATCH($L1066,$L$2:$L$3000,0)&lt;&gt;ROW()-1,"",COUNT($AK$1:$AK1065)+1))</f>
        <v/>
      </c>
      <c r="AL1066" s="28" t="str">
        <f aca="false">IF($G1066="","",IF(MATCH($G1066,$G$2:$G$3000,0)&lt;&gt;ROW()-1,"",COUNT($AL$1:$AL1065)+1))</f>
        <v/>
      </c>
      <c r="AM1066" s="28" t="str">
        <f aca="false">IF($H1066="","",IF(MATCH($H1066,$H$2:$H$3000,0)&lt;&gt;ROW()-1,"",COUNT($AM$1:$AM1065)+1))</f>
        <v/>
      </c>
      <c r="AN1066" s="28" t="str">
        <f aca="false">IF($I1066="","",IF(MATCH($I1066,$I$2:$I$3000,0)&lt;&gt;ROW()-1,"",COUNT($AN$1:$AN1065)+1))</f>
        <v/>
      </c>
      <c r="AO1066" s="28" t="str">
        <f aca="false">IF($Q1066="","",IF(MATCH($Q1066,$Q$2:$Q$3000,0)&lt;&gt;ROW()-1,"",COUNT($AO$1:$AO1065)+1))</f>
        <v/>
      </c>
    </row>
    <row r="1067" customFormat="false" ht="12.75" hidden="false" customHeight="true" outlineLevel="0" collapsed="false">
      <c r="W1067" s="24" t="n">
        <f aca="false">IF($F1067="",0,IFERROR(IF(ISNUMBER($F1067),INT($F1067),DATE(VALUE(MID(SUBSTITUTE(LEFT($F1067,FIND(" ",$F1067&amp;" ")-1),"/",REPT(" ",20)),41,20)),VALUE(LEFT(SUBSTITUTE(LEFT($F1067,FIND(" ",$F1067&amp;" ")-1),"/",REPT(" ",20)),20)),VALUE(MID(SUBSTITUTE(LEFT($F1067,FIND(" ",$F1067&amp;" ")-1),"/",REPT(" ",20)),21,20)))),0))</f>
        <v>0</v>
      </c>
      <c r="X1067" s="25" t="str">
        <f aca="false">IF(ISNUMBER($N1067),$N1067*Validation!$B$5,"")</f>
        <v/>
      </c>
      <c r="Y1067" s="26" t="str">
        <f aca="false">IF($A1067="","",SUBSTITUTE(SUBSTITUTE(SUBSTITUTE(SUBSTITUTE(SUBSTITUTE(SUBSTITUTE(SUBSTITUTE(UPPER(TRIM($A1067)),"Á","A"),"É","E"),"Í","I"),"Ó","O"),"Ú","U"),"Ñ","N"),"Ü","U"))</f>
        <v/>
      </c>
      <c r="Z1067" s="26" t="str">
        <f aca="false">IF($Y1067="","",LEFT($Y1067,1)&amp;" "&amp;TRIM(RIGHT(SUBSTITUTE($Y1067," ",REPT(" ",50)),50)))</f>
        <v/>
      </c>
      <c r="AA1067" s="27" t="str">
        <f aca="false">IF($AF1067="","",IF(COUNTIF(Validation!$U$19:$U$178,$AF1067)&gt;0,"OK","NO MATCH"))</f>
        <v/>
      </c>
      <c r="AB1067" s="27" t="str">
        <f aca="false">IF($W1067=0,"",IF(AND($W1067&gt;=Validation!$B$3,$W1067&lt;=Validation!$C$3),"Yes","No"))</f>
        <v/>
      </c>
      <c r="AC1067" s="26" t="str">
        <f aca="false">IF($A1067="","",$AF1067&amp;"|"&amp;TEXT($W1067,"yyyy-mm-dd")&amp;"|"&amp;$J1067&amp;"|"&amp;$N1067)</f>
        <v/>
      </c>
      <c r="AD1067" s="27" t="str">
        <f aca="false">IF($AC1067="","",IF(COUNTIF($AC$2:$AC$3000,$AC1067)&gt;1,"REVIEW","OK"))</f>
        <v/>
      </c>
      <c r="AE1067" s="27" t="str">
        <f aca="false">IF(OR($W1067=0,$O1067=""),"",IF(IFERROR(IF(ISNUMBER($O1067),INT($O1067),DATE(VALUE(MID(SUBSTITUTE(LEFT($O1067,FIND(" ",$O1067&amp;" ")-1),"/",REPT(" ",20)),41,20)),VALUE(LEFT(SUBSTITUTE(LEFT($O1067,FIND(" ",$O1067&amp;" ")-1),"/",REPT(" ",20)),20)),VALUE(MID(SUBSTITUTE(LEFT($O1067,FIND(" ",$O1067&amp;" ")-1),"/",REPT(" ",20)),21,20)))),0)&gt;$W1067,"Late","Same day"))</f>
        <v/>
      </c>
      <c r="AF1067" s="26" t="str">
        <f aca="false">IF($A1067="","",IFERROR(INDEX(Validation!$C$193:$C$217,MATCH($A1067,Validation!$A$193:$A$217,0)),IF(COUNTIF(Validation!$U$19:$U$178,$Z1067)&gt;0,$Z1067,IF(COUNTIF(Validation!$S$19:$S$178,$AI1067)=1,INDEX(Validation!$U$19:$U$178,MATCH($AI1067,Validation!$S$19:$S$178,0)),$Z1067))))</f>
        <v/>
      </c>
      <c r="AG1067" s="27" t="str">
        <f aca="false">IF(COUNTA($A1067:$U1067)=0,"",IF($A1067="","No name",IF($F1067="","No date",IF($W1067=0,"Date ilegible",IF(NOT(ISNUMBER($N1067)),"Hours no numéricas",IF($AA1067="NO MATCH","Person no identificada","OK"))))))</f>
        <v/>
      </c>
      <c r="AH1067" s="27" t="str">
        <f aca="false">IF($W1067=0,"No date",IF($W1067&lt;Validation!$B$3,"Before period",IF($W1067&gt;Validation!$C$3,"After period","In period")))</f>
        <v>No date</v>
      </c>
      <c r="AI1067" s="26" t="str">
        <f aca="false">IF($Y1067="","",TRIM(RIGHT(SUBSTITUTE($Y1067," ",REPT(" ",50)),50)))</f>
        <v/>
      </c>
      <c r="AJ1067" s="27" t="str">
        <f aca="false">IF($A1067="","",IF(NOT(ISERROR(MATCH($A1067,Validation!$A$193:$A$217,0))),"Manual mapping",IF(COUNTIF(Validation!$U$19:$U$178,$Z1067)&gt;0,"Direct",IF(COUNTIF(Validation!$S$19:$S$178,$AI1067)=1,"By surname","Unresolved"))))</f>
        <v/>
      </c>
      <c r="AK1067" s="28" t="str">
        <f aca="false">IF($L1067="","",IF(MATCH($L1067,$L$2:$L$3000,0)&lt;&gt;ROW()-1,"",COUNT($AK$1:$AK1066)+1))</f>
        <v/>
      </c>
      <c r="AL1067" s="28" t="str">
        <f aca="false">IF($G1067="","",IF(MATCH($G1067,$G$2:$G$3000,0)&lt;&gt;ROW()-1,"",COUNT($AL$1:$AL1066)+1))</f>
        <v/>
      </c>
      <c r="AM1067" s="28" t="str">
        <f aca="false">IF($H1067="","",IF(MATCH($H1067,$H$2:$H$3000,0)&lt;&gt;ROW()-1,"",COUNT($AM$1:$AM1066)+1))</f>
        <v/>
      </c>
      <c r="AN1067" s="28" t="str">
        <f aca="false">IF($I1067="","",IF(MATCH($I1067,$I$2:$I$3000,0)&lt;&gt;ROW()-1,"",COUNT($AN$1:$AN1066)+1))</f>
        <v/>
      </c>
      <c r="AO1067" s="28" t="str">
        <f aca="false">IF($Q1067="","",IF(MATCH($Q1067,$Q$2:$Q$3000,0)&lt;&gt;ROW()-1,"",COUNT($AO$1:$AO1066)+1))</f>
        <v/>
      </c>
    </row>
    <row r="1068" customFormat="false" ht="12.75" hidden="false" customHeight="true" outlineLevel="0" collapsed="false">
      <c r="W1068" s="24" t="n">
        <f aca="false">IF($F1068="",0,IFERROR(IF(ISNUMBER($F1068),INT($F1068),DATE(VALUE(MID(SUBSTITUTE(LEFT($F1068,FIND(" ",$F1068&amp;" ")-1),"/",REPT(" ",20)),41,20)),VALUE(LEFT(SUBSTITUTE(LEFT($F1068,FIND(" ",$F1068&amp;" ")-1),"/",REPT(" ",20)),20)),VALUE(MID(SUBSTITUTE(LEFT($F1068,FIND(" ",$F1068&amp;" ")-1),"/",REPT(" ",20)),21,20)))),0))</f>
        <v>0</v>
      </c>
      <c r="X1068" s="25" t="str">
        <f aca="false">IF(ISNUMBER($N1068),$N1068*Validation!$B$5,"")</f>
        <v/>
      </c>
      <c r="Y1068" s="26" t="str">
        <f aca="false">IF($A1068="","",SUBSTITUTE(SUBSTITUTE(SUBSTITUTE(SUBSTITUTE(SUBSTITUTE(SUBSTITUTE(SUBSTITUTE(UPPER(TRIM($A1068)),"Á","A"),"É","E"),"Í","I"),"Ó","O"),"Ú","U"),"Ñ","N"),"Ü","U"))</f>
        <v/>
      </c>
      <c r="Z1068" s="26" t="str">
        <f aca="false">IF($Y1068="","",LEFT($Y1068,1)&amp;" "&amp;TRIM(RIGHT(SUBSTITUTE($Y1068," ",REPT(" ",50)),50)))</f>
        <v/>
      </c>
      <c r="AA1068" s="27" t="str">
        <f aca="false">IF($AF1068="","",IF(COUNTIF(Validation!$U$19:$U$178,$AF1068)&gt;0,"OK","NO MATCH"))</f>
        <v/>
      </c>
      <c r="AB1068" s="27" t="str">
        <f aca="false">IF($W1068=0,"",IF(AND($W1068&gt;=Validation!$B$3,$W1068&lt;=Validation!$C$3),"Yes","No"))</f>
        <v/>
      </c>
      <c r="AC1068" s="26" t="str">
        <f aca="false">IF($A1068="","",$AF1068&amp;"|"&amp;TEXT($W1068,"yyyy-mm-dd")&amp;"|"&amp;$J1068&amp;"|"&amp;$N1068)</f>
        <v/>
      </c>
      <c r="AD1068" s="27" t="str">
        <f aca="false">IF($AC1068="","",IF(COUNTIF($AC$2:$AC$3000,$AC1068)&gt;1,"REVIEW","OK"))</f>
        <v/>
      </c>
      <c r="AE1068" s="27" t="str">
        <f aca="false">IF(OR($W1068=0,$O1068=""),"",IF(IFERROR(IF(ISNUMBER($O1068),INT($O1068),DATE(VALUE(MID(SUBSTITUTE(LEFT($O1068,FIND(" ",$O1068&amp;" ")-1),"/",REPT(" ",20)),41,20)),VALUE(LEFT(SUBSTITUTE(LEFT($O1068,FIND(" ",$O1068&amp;" ")-1),"/",REPT(" ",20)),20)),VALUE(MID(SUBSTITUTE(LEFT($O1068,FIND(" ",$O1068&amp;" ")-1),"/",REPT(" ",20)),21,20)))),0)&gt;$W1068,"Late","Same day"))</f>
        <v/>
      </c>
      <c r="AF1068" s="26" t="str">
        <f aca="false">IF($A1068="","",IFERROR(INDEX(Validation!$C$193:$C$217,MATCH($A1068,Validation!$A$193:$A$217,0)),IF(COUNTIF(Validation!$U$19:$U$178,$Z1068)&gt;0,$Z1068,IF(COUNTIF(Validation!$S$19:$S$178,$AI1068)=1,INDEX(Validation!$U$19:$U$178,MATCH($AI1068,Validation!$S$19:$S$178,0)),$Z1068))))</f>
        <v/>
      </c>
      <c r="AG1068" s="27" t="str">
        <f aca="false">IF(COUNTA($A1068:$U1068)=0,"",IF($A1068="","No name",IF($F1068="","No date",IF($W1068=0,"Date ilegible",IF(NOT(ISNUMBER($N1068)),"Hours no numéricas",IF($AA1068="NO MATCH","Person no identificada","OK"))))))</f>
        <v/>
      </c>
      <c r="AH1068" s="27" t="str">
        <f aca="false">IF($W1068=0,"No date",IF($W1068&lt;Validation!$B$3,"Before period",IF($W1068&gt;Validation!$C$3,"After period","In period")))</f>
        <v>No date</v>
      </c>
      <c r="AI1068" s="26" t="str">
        <f aca="false">IF($Y1068="","",TRIM(RIGHT(SUBSTITUTE($Y1068," ",REPT(" ",50)),50)))</f>
        <v/>
      </c>
      <c r="AJ1068" s="27" t="str">
        <f aca="false">IF($A1068="","",IF(NOT(ISERROR(MATCH($A1068,Validation!$A$193:$A$217,0))),"Manual mapping",IF(COUNTIF(Validation!$U$19:$U$178,$Z1068)&gt;0,"Direct",IF(COUNTIF(Validation!$S$19:$S$178,$AI1068)=1,"By surname","Unresolved"))))</f>
        <v/>
      </c>
      <c r="AK1068" s="28" t="str">
        <f aca="false">IF($L1068="","",IF(MATCH($L1068,$L$2:$L$3000,0)&lt;&gt;ROW()-1,"",COUNT($AK$1:$AK1067)+1))</f>
        <v/>
      </c>
      <c r="AL1068" s="28" t="str">
        <f aca="false">IF($G1068="","",IF(MATCH($G1068,$G$2:$G$3000,0)&lt;&gt;ROW()-1,"",COUNT($AL$1:$AL1067)+1))</f>
        <v/>
      </c>
      <c r="AM1068" s="28" t="str">
        <f aca="false">IF($H1068="","",IF(MATCH($H1068,$H$2:$H$3000,0)&lt;&gt;ROW()-1,"",COUNT($AM$1:$AM1067)+1))</f>
        <v/>
      </c>
      <c r="AN1068" s="28" t="str">
        <f aca="false">IF($I1068="","",IF(MATCH($I1068,$I$2:$I$3000,0)&lt;&gt;ROW()-1,"",COUNT($AN$1:$AN1067)+1))</f>
        <v/>
      </c>
      <c r="AO1068" s="28" t="str">
        <f aca="false">IF($Q1068="","",IF(MATCH($Q1068,$Q$2:$Q$3000,0)&lt;&gt;ROW()-1,"",COUNT($AO$1:$AO1067)+1))</f>
        <v/>
      </c>
    </row>
    <row r="1069" customFormat="false" ht="12.75" hidden="false" customHeight="true" outlineLevel="0" collapsed="false">
      <c r="W1069" s="24" t="n">
        <f aca="false">IF($F1069="",0,IFERROR(IF(ISNUMBER($F1069),INT($F1069),DATE(VALUE(MID(SUBSTITUTE(LEFT($F1069,FIND(" ",$F1069&amp;" ")-1),"/",REPT(" ",20)),41,20)),VALUE(LEFT(SUBSTITUTE(LEFT($F1069,FIND(" ",$F1069&amp;" ")-1),"/",REPT(" ",20)),20)),VALUE(MID(SUBSTITUTE(LEFT($F1069,FIND(" ",$F1069&amp;" ")-1),"/",REPT(" ",20)),21,20)))),0))</f>
        <v>0</v>
      </c>
      <c r="X1069" s="25" t="str">
        <f aca="false">IF(ISNUMBER($N1069),$N1069*Validation!$B$5,"")</f>
        <v/>
      </c>
      <c r="Y1069" s="26" t="str">
        <f aca="false">IF($A1069="","",SUBSTITUTE(SUBSTITUTE(SUBSTITUTE(SUBSTITUTE(SUBSTITUTE(SUBSTITUTE(SUBSTITUTE(UPPER(TRIM($A1069)),"Á","A"),"É","E"),"Í","I"),"Ó","O"),"Ú","U"),"Ñ","N"),"Ü","U"))</f>
        <v/>
      </c>
      <c r="Z1069" s="26" t="str">
        <f aca="false">IF($Y1069="","",LEFT($Y1069,1)&amp;" "&amp;TRIM(RIGHT(SUBSTITUTE($Y1069," ",REPT(" ",50)),50)))</f>
        <v/>
      </c>
      <c r="AA1069" s="27" t="str">
        <f aca="false">IF($AF1069="","",IF(COUNTIF(Validation!$U$19:$U$178,$AF1069)&gt;0,"OK","NO MATCH"))</f>
        <v/>
      </c>
      <c r="AB1069" s="27" t="str">
        <f aca="false">IF($W1069=0,"",IF(AND($W1069&gt;=Validation!$B$3,$W1069&lt;=Validation!$C$3),"Yes","No"))</f>
        <v/>
      </c>
      <c r="AC1069" s="26" t="str">
        <f aca="false">IF($A1069="","",$AF1069&amp;"|"&amp;TEXT($W1069,"yyyy-mm-dd")&amp;"|"&amp;$J1069&amp;"|"&amp;$N1069)</f>
        <v/>
      </c>
      <c r="AD1069" s="27" t="str">
        <f aca="false">IF($AC1069="","",IF(COUNTIF($AC$2:$AC$3000,$AC1069)&gt;1,"REVIEW","OK"))</f>
        <v/>
      </c>
      <c r="AE1069" s="27" t="str">
        <f aca="false">IF(OR($W1069=0,$O1069=""),"",IF(IFERROR(IF(ISNUMBER($O1069),INT($O1069),DATE(VALUE(MID(SUBSTITUTE(LEFT($O1069,FIND(" ",$O1069&amp;" ")-1),"/",REPT(" ",20)),41,20)),VALUE(LEFT(SUBSTITUTE(LEFT($O1069,FIND(" ",$O1069&amp;" ")-1),"/",REPT(" ",20)),20)),VALUE(MID(SUBSTITUTE(LEFT($O1069,FIND(" ",$O1069&amp;" ")-1),"/",REPT(" ",20)),21,20)))),0)&gt;$W1069,"Late","Same day"))</f>
        <v/>
      </c>
      <c r="AF1069" s="26" t="str">
        <f aca="false">IF($A1069="","",IFERROR(INDEX(Validation!$C$193:$C$217,MATCH($A1069,Validation!$A$193:$A$217,0)),IF(COUNTIF(Validation!$U$19:$U$178,$Z1069)&gt;0,$Z1069,IF(COUNTIF(Validation!$S$19:$S$178,$AI1069)=1,INDEX(Validation!$U$19:$U$178,MATCH($AI1069,Validation!$S$19:$S$178,0)),$Z1069))))</f>
        <v/>
      </c>
      <c r="AG1069" s="27" t="str">
        <f aca="false">IF(COUNTA($A1069:$U1069)=0,"",IF($A1069="","No name",IF($F1069="","No date",IF($W1069=0,"Date ilegible",IF(NOT(ISNUMBER($N1069)),"Hours no numéricas",IF($AA1069="NO MATCH","Person no identificada","OK"))))))</f>
        <v/>
      </c>
      <c r="AH1069" s="27" t="str">
        <f aca="false">IF($W1069=0,"No date",IF($W1069&lt;Validation!$B$3,"Before period",IF($W1069&gt;Validation!$C$3,"After period","In period")))</f>
        <v>No date</v>
      </c>
      <c r="AI1069" s="26" t="str">
        <f aca="false">IF($Y1069="","",TRIM(RIGHT(SUBSTITUTE($Y1069," ",REPT(" ",50)),50)))</f>
        <v/>
      </c>
      <c r="AJ1069" s="27" t="str">
        <f aca="false">IF($A1069="","",IF(NOT(ISERROR(MATCH($A1069,Validation!$A$193:$A$217,0))),"Manual mapping",IF(COUNTIF(Validation!$U$19:$U$178,$Z1069)&gt;0,"Direct",IF(COUNTIF(Validation!$S$19:$S$178,$AI1069)=1,"By surname","Unresolved"))))</f>
        <v/>
      </c>
      <c r="AK1069" s="28" t="str">
        <f aca="false">IF($L1069="","",IF(MATCH($L1069,$L$2:$L$3000,0)&lt;&gt;ROW()-1,"",COUNT($AK$1:$AK1068)+1))</f>
        <v/>
      </c>
      <c r="AL1069" s="28" t="str">
        <f aca="false">IF($G1069="","",IF(MATCH($G1069,$G$2:$G$3000,0)&lt;&gt;ROW()-1,"",COUNT($AL$1:$AL1068)+1))</f>
        <v/>
      </c>
      <c r="AM1069" s="28" t="str">
        <f aca="false">IF($H1069="","",IF(MATCH($H1069,$H$2:$H$3000,0)&lt;&gt;ROW()-1,"",COUNT($AM$1:$AM1068)+1))</f>
        <v/>
      </c>
      <c r="AN1069" s="28" t="str">
        <f aca="false">IF($I1069="","",IF(MATCH($I1069,$I$2:$I$3000,0)&lt;&gt;ROW()-1,"",COUNT($AN$1:$AN1068)+1))</f>
        <v/>
      </c>
      <c r="AO1069" s="28" t="str">
        <f aca="false">IF($Q1069="","",IF(MATCH($Q1069,$Q$2:$Q$3000,0)&lt;&gt;ROW()-1,"",COUNT($AO$1:$AO1068)+1))</f>
        <v/>
      </c>
    </row>
    <row r="1070" customFormat="false" ht="12.75" hidden="false" customHeight="true" outlineLevel="0" collapsed="false">
      <c r="W1070" s="24" t="n">
        <f aca="false">IF($F1070="",0,IFERROR(IF(ISNUMBER($F1070),INT($F1070),DATE(VALUE(MID(SUBSTITUTE(LEFT($F1070,FIND(" ",$F1070&amp;" ")-1),"/",REPT(" ",20)),41,20)),VALUE(LEFT(SUBSTITUTE(LEFT($F1070,FIND(" ",$F1070&amp;" ")-1),"/",REPT(" ",20)),20)),VALUE(MID(SUBSTITUTE(LEFT($F1070,FIND(" ",$F1070&amp;" ")-1),"/",REPT(" ",20)),21,20)))),0))</f>
        <v>0</v>
      </c>
      <c r="X1070" s="25" t="str">
        <f aca="false">IF(ISNUMBER($N1070),$N1070*Validation!$B$5,"")</f>
        <v/>
      </c>
      <c r="Y1070" s="26" t="str">
        <f aca="false">IF($A1070="","",SUBSTITUTE(SUBSTITUTE(SUBSTITUTE(SUBSTITUTE(SUBSTITUTE(SUBSTITUTE(SUBSTITUTE(UPPER(TRIM($A1070)),"Á","A"),"É","E"),"Í","I"),"Ó","O"),"Ú","U"),"Ñ","N"),"Ü","U"))</f>
        <v/>
      </c>
      <c r="Z1070" s="26" t="str">
        <f aca="false">IF($Y1070="","",LEFT($Y1070,1)&amp;" "&amp;TRIM(RIGHT(SUBSTITUTE($Y1070," ",REPT(" ",50)),50)))</f>
        <v/>
      </c>
      <c r="AA1070" s="27" t="str">
        <f aca="false">IF($AF1070="","",IF(COUNTIF(Validation!$U$19:$U$178,$AF1070)&gt;0,"OK","NO MATCH"))</f>
        <v/>
      </c>
      <c r="AB1070" s="27" t="str">
        <f aca="false">IF($W1070=0,"",IF(AND($W1070&gt;=Validation!$B$3,$W1070&lt;=Validation!$C$3),"Yes","No"))</f>
        <v/>
      </c>
      <c r="AC1070" s="26" t="str">
        <f aca="false">IF($A1070="","",$AF1070&amp;"|"&amp;TEXT($W1070,"yyyy-mm-dd")&amp;"|"&amp;$J1070&amp;"|"&amp;$N1070)</f>
        <v/>
      </c>
      <c r="AD1070" s="27" t="str">
        <f aca="false">IF($AC1070="","",IF(COUNTIF($AC$2:$AC$3000,$AC1070)&gt;1,"REVIEW","OK"))</f>
        <v/>
      </c>
      <c r="AE1070" s="27" t="str">
        <f aca="false">IF(OR($W1070=0,$O1070=""),"",IF(IFERROR(IF(ISNUMBER($O1070),INT($O1070),DATE(VALUE(MID(SUBSTITUTE(LEFT($O1070,FIND(" ",$O1070&amp;" ")-1),"/",REPT(" ",20)),41,20)),VALUE(LEFT(SUBSTITUTE(LEFT($O1070,FIND(" ",$O1070&amp;" ")-1),"/",REPT(" ",20)),20)),VALUE(MID(SUBSTITUTE(LEFT($O1070,FIND(" ",$O1070&amp;" ")-1),"/",REPT(" ",20)),21,20)))),0)&gt;$W1070,"Late","Same day"))</f>
        <v/>
      </c>
      <c r="AF1070" s="26" t="str">
        <f aca="false">IF($A1070="","",IFERROR(INDEX(Validation!$C$193:$C$217,MATCH($A1070,Validation!$A$193:$A$217,0)),IF(COUNTIF(Validation!$U$19:$U$178,$Z1070)&gt;0,$Z1070,IF(COUNTIF(Validation!$S$19:$S$178,$AI1070)=1,INDEX(Validation!$U$19:$U$178,MATCH($AI1070,Validation!$S$19:$S$178,0)),$Z1070))))</f>
        <v/>
      </c>
      <c r="AG1070" s="27" t="str">
        <f aca="false">IF(COUNTA($A1070:$U1070)=0,"",IF($A1070="","No name",IF($F1070="","No date",IF($W1070=0,"Date ilegible",IF(NOT(ISNUMBER($N1070)),"Hours no numéricas",IF($AA1070="NO MATCH","Person no identificada","OK"))))))</f>
        <v/>
      </c>
      <c r="AH1070" s="27" t="str">
        <f aca="false">IF($W1070=0,"No date",IF($W1070&lt;Validation!$B$3,"Before period",IF($W1070&gt;Validation!$C$3,"After period","In period")))</f>
        <v>No date</v>
      </c>
      <c r="AI1070" s="26" t="str">
        <f aca="false">IF($Y1070="","",TRIM(RIGHT(SUBSTITUTE($Y1070," ",REPT(" ",50)),50)))</f>
        <v/>
      </c>
      <c r="AJ1070" s="27" t="str">
        <f aca="false">IF($A1070="","",IF(NOT(ISERROR(MATCH($A1070,Validation!$A$193:$A$217,0))),"Manual mapping",IF(COUNTIF(Validation!$U$19:$U$178,$Z1070)&gt;0,"Direct",IF(COUNTIF(Validation!$S$19:$S$178,$AI1070)=1,"By surname","Unresolved"))))</f>
        <v/>
      </c>
      <c r="AK1070" s="28" t="str">
        <f aca="false">IF($L1070="","",IF(MATCH($L1070,$L$2:$L$3000,0)&lt;&gt;ROW()-1,"",COUNT($AK$1:$AK1069)+1))</f>
        <v/>
      </c>
      <c r="AL1070" s="28" t="str">
        <f aca="false">IF($G1070="","",IF(MATCH($G1070,$G$2:$G$3000,0)&lt;&gt;ROW()-1,"",COUNT($AL$1:$AL1069)+1))</f>
        <v/>
      </c>
      <c r="AM1070" s="28" t="str">
        <f aca="false">IF($H1070="","",IF(MATCH($H1070,$H$2:$H$3000,0)&lt;&gt;ROW()-1,"",COUNT($AM$1:$AM1069)+1))</f>
        <v/>
      </c>
      <c r="AN1070" s="28" t="str">
        <f aca="false">IF($I1070="","",IF(MATCH($I1070,$I$2:$I$3000,0)&lt;&gt;ROW()-1,"",COUNT($AN$1:$AN1069)+1))</f>
        <v/>
      </c>
      <c r="AO1070" s="28" t="str">
        <f aca="false">IF($Q1070="","",IF(MATCH($Q1070,$Q$2:$Q$3000,0)&lt;&gt;ROW()-1,"",COUNT($AO$1:$AO1069)+1))</f>
        <v/>
      </c>
    </row>
    <row r="1071" customFormat="false" ht="12.75" hidden="false" customHeight="true" outlineLevel="0" collapsed="false">
      <c r="W1071" s="24" t="n">
        <f aca="false">IF($F1071="",0,IFERROR(IF(ISNUMBER($F1071),INT($F1071),DATE(VALUE(MID(SUBSTITUTE(LEFT($F1071,FIND(" ",$F1071&amp;" ")-1),"/",REPT(" ",20)),41,20)),VALUE(LEFT(SUBSTITUTE(LEFT($F1071,FIND(" ",$F1071&amp;" ")-1),"/",REPT(" ",20)),20)),VALUE(MID(SUBSTITUTE(LEFT($F1071,FIND(" ",$F1071&amp;" ")-1),"/",REPT(" ",20)),21,20)))),0))</f>
        <v>0</v>
      </c>
      <c r="X1071" s="25" t="str">
        <f aca="false">IF(ISNUMBER($N1071),$N1071*Validation!$B$5,"")</f>
        <v/>
      </c>
      <c r="Y1071" s="26" t="str">
        <f aca="false">IF($A1071="","",SUBSTITUTE(SUBSTITUTE(SUBSTITUTE(SUBSTITUTE(SUBSTITUTE(SUBSTITUTE(SUBSTITUTE(UPPER(TRIM($A1071)),"Á","A"),"É","E"),"Í","I"),"Ó","O"),"Ú","U"),"Ñ","N"),"Ü","U"))</f>
        <v/>
      </c>
      <c r="Z1071" s="26" t="str">
        <f aca="false">IF($Y1071="","",LEFT($Y1071,1)&amp;" "&amp;TRIM(RIGHT(SUBSTITUTE($Y1071," ",REPT(" ",50)),50)))</f>
        <v/>
      </c>
      <c r="AA1071" s="27" t="str">
        <f aca="false">IF($AF1071="","",IF(COUNTIF(Validation!$U$19:$U$178,$AF1071)&gt;0,"OK","NO MATCH"))</f>
        <v/>
      </c>
      <c r="AB1071" s="27" t="str">
        <f aca="false">IF($W1071=0,"",IF(AND($W1071&gt;=Validation!$B$3,$W1071&lt;=Validation!$C$3),"Yes","No"))</f>
        <v/>
      </c>
      <c r="AC1071" s="26" t="str">
        <f aca="false">IF($A1071="","",$AF1071&amp;"|"&amp;TEXT($W1071,"yyyy-mm-dd")&amp;"|"&amp;$J1071&amp;"|"&amp;$N1071)</f>
        <v/>
      </c>
      <c r="AD1071" s="27" t="str">
        <f aca="false">IF($AC1071="","",IF(COUNTIF($AC$2:$AC$3000,$AC1071)&gt;1,"REVIEW","OK"))</f>
        <v/>
      </c>
      <c r="AE1071" s="27" t="str">
        <f aca="false">IF(OR($W1071=0,$O1071=""),"",IF(IFERROR(IF(ISNUMBER($O1071),INT($O1071),DATE(VALUE(MID(SUBSTITUTE(LEFT($O1071,FIND(" ",$O1071&amp;" ")-1),"/",REPT(" ",20)),41,20)),VALUE(LEFT(SUBSTITUTE(LEFT($O1071,FIND(" ",$O1071&amp;" ")-1),"/",REPT(" ",20)),20)),VALUE(MID(SUBSTITUTE(LEFT($O1071,FIND(" ",$O1071&amp;" ")-1),"/",REPT(" ",20)),21,20)))),0)&gt;$W1071,"Late","Same day"))</f>
        <v/>
      </c>
      <c r="AF1071" s="26" t="str">
        <f aca="false">IF($A1071="","",IFERROR(INDEX(Validation!$C$193:$C$217,MATCH($A1071,Validation!$A$193:$A$217,0)),IF(COUNTIF(Validation!$U$19:$U$178,$Z1071)&gt;0,$Z1071,IF(COUNTIF(Validation!$S$19:$S$178,$AI1071)=1,INDEX(Validation!$U$19:$U$178,MATCH($AI1071,Validation!$S$19:$S$178,0)),$Z1071))))</f>
        <v/>
      </c>
      <c r="AG1071" s="27" t="str">
        <f aca="false">IF(COUNTA($A1071:$U1071)=0,"",IF($A1071="","No name",IF($F1071="","No date",IF($W1071=0,"Date ilegible",IF(NOT(ISNUMBER($N1071)),"Hours no numéricas",IF($AA1071="NO MATCH","Person no identificada","OK"))))))</f>
        <v/>
      </c>
      <c r="AH1071" s="27" t="str">
        <f aca="false">IF($W1071=0,"No date",IF($W1071&lt;Validation!$B$3,"Before period",IF($W1071&gt;Validation!$C$3,"After period","In period")))</f>
        <v>No date</v>
      </c>
      <c r="AI1071" s="26" t="str">
        <f aca="false">IF($Y1071="","",TRIM(RIGHT(SUBSTITUTE($Y1071," ",REPT(" ",50)),50)))</f>
        <v/>
      </c>
      <c r="AJ1071" s="27" t="str">
        <f aca="false">IF($A1071="","",IF(NOT(ISERROR(MATCH($A1071,Validation!$A$193:$A$217,0))),"Manual mapping",IF(COUNTIF(Validation!$U$19:$U$178,$Z1071)&gt;0,"Direct",IF(COUNTIF(Validation!$S$19:$S$178,$AI1071)=1,"By surname","Unresolved"))))</f>
        <v/>
      </c>
      <c r="AK1071" s="28" t="str">
        <f aca="false">IF($L1071="","",IF(MATCH($L1071,$L$2:$L$3000,0)&lt;&gt;ROW()-1,"",COUNT($AK$1:$AK1070)+1))</f>
        <v/>
      </c>
      <c r="AL1071" s="28" t="str">
        <f aca="false">IF($G1071="","",IF(MATCH($G1071,$G$2:$G$3000,0)&lt;&gt;ROW()-1,"",COUNT($AL$1:$AL1070)+1))</f>
        <v/>
      </c>
      <c r="AM1071" s="28" t="str">
        <f aca="false">IF($H1071="","",IF(MATCH($H1071,$H$2:$H$3000,0)&lt;&gt;ROW()-1,"",COUNT($AM$1:$AM1070)+1))</f>
        <v/>
      </c>
      <c r="AN1071" s="28" t="str">
        <f aca="false">IF($I1071="","",IF(MATCH($I1071,$I$2:$I$3000,0)&lt;&gt;ROW()-1,"",COUNT($AN$1:$AN1070)+1))</f>
        <v/>
      </c>
      <c r="AO1071" s="28" t="str">
        <f aca="false">IF($Q1071="","",IF(MATCH($Q1071,$Q$2:$Q$3000,0)&lt;&gt;ROW()-1,"",COUNT($AO$1:$AO1070)+1))</f>
        <v/>
      </c>
    </row>
    <row r="1072" customFormat="false" ht="12.75" hidden="false" customHeight="true" outlineLevel="0" collapsed="false">
      <c r="W1072" s="24" t="n">
        <f aca="false">IF($F1072="",0,IFERROR(IF(ISNUMBER($F1072),INT($F1072),DATE(VALUE(MID(SUBSTITUTE(LEFT($F1072,FIND(" ",$F1072&amp;" ")-1),"/",REPT(" ",20)),41,20)),VALUE(LEFT(SUBSTITUTE(LEFT($F1072,FIND(" ",$F1072&amp;" ")-1),"/",REPT(" ",20)),20)),VALUE(MID(SUBSTITUTE(LEFT($F1072,FIND(" ",$F1072&amp;" ")-1),"/",REPT(" ",20)),21,20)))),0))</f>
        <v>0</v>
      </c>
      <c r="X1072" s="25" t="str">
        <f aca="false">IF(ISNUMBER($N1072),$N1072*Validation!$B$5,"")</f>
        <v/>
      </c>
      <c r="Y1072" s="26" t="str">
        <f aca="false">IF($A1072="","",SUBSTITUTE(SUBSTITUTE(SUBSTITUTE(SUBSTITUTE(SUBSTITUTE(SUBSTITUTE(SUBSTITUTE(UPPER(TRIM($A1072)),"Á","A"),"É","E"),"Í","I"),"Ó","O"),"Ú","U"),"Ñ","N"),"Ü","U"))</f>
        <v/>
      </c>
      <c r="Z1072" s="26" t="str">
        <f aca="false">IF($Y1072="","",LEFT($Y1072,1)&amp;" "&amp;TRIM(RIGHT(SUBSTITUTE($Y1072," ",REPT(" ",50)),50)))</f>
        <v/>
      </c>
      <c r="AA1072" s="27" t="str">
        <f aca="false">IF($AF1072="","",IF(COUNTIF(Validation!$U$19:$U$178,$AF1072)&gt;0,"OK","NO MATCH"))</f>
        <v/>
      </c>
      <c r="AB1072" s="27" t="str">
        <f aca="false">IF($W1072=0,"",IF(AND($W1072&gt;=Validation!$B$3,$W1072&lt;=Validation!$C$3),"Yes","No"))</f>
        <v/>
      </c>
      <c r="AC1072" s="26" t="str">
        <f aca="false">IF($A1072="","",$AF1072&amp;"|"&amp;TEXT($W1072,"yyyy-mm-dd")&amp;"|"&amp;$J1072&amp;"|"&amp;$N1072)</f>
        <v/>
      </c>
      <c r="AD1072" s="27" t="str">
        <f aca="false">IF($AC1072="","",IF(COUNTIF($AC$2:$AC$3000,$AC1072)&gt;1,"REVIEW","OK"))</f>
        <v/>
      </c>
      <c r="AE1072" s="27" t="str">
        <f aca="false">IF(OR($W1072=0,$O1072=""),"",IF(IFERROR(IF(ISNUMBER($O1072),INT($O1072),DATE(VALUE(MID(SUBSTITUTE(LEFT($O1072,FIND(" ",$O1072&amp;" ")-1),"/",REPT(" ",20)),41,20)),VALUE(LEFT(SUBSTITUTE(LEFT($O1072,FIND(" ",$O1072&amp;" ")-1),"/",REPT(" ",20)),20)),VALUE(MID(SUBSTITUTE(LEFT($O1072,FIND(" ",$O1072&amp;" ")-1),"/",REPT(" ",20)),21,20)))),0)&gt;$W1072,"Late","Same day"))</f>
        <v/>
      </c>
      <c r="AF1072" s="26" t="str">
        <f aca="false">IF($A1072="","",IFERROR(INDEX(Validation!$C$193:$C$217,MATCH($A1072,Validation!$A$193:$A$217,0)),IF(COUNTIF(Validation!$U$19:$U$178,$Z1072)&gt;0,$Z1072,IF(COUNTIF(Validation!$S$19:$S$178,$AI1072)=1,INDEX(Validation!$U$19:$U$178,MATCH($AI1072,Validation!$S$19:$S$178,0)),$Z1072))))</f>
        <v/>
      </c>
      <c r="AG1072" s="27" t="str">
        <f aca="false">IF(COUNTA($A1072:$U1072)=0,"",IF($A1072="","No name",IF($F1072="","No date",IF($W1072=0,"Date ilegible",IF(NOT(ISNUMBER($N1072)),"Hours no numéricas",IF($AA1072="NO MATCH","Person no identificada","OK"))))))</f>
        <v/>
      </c>
      <c r="AH1072" s="27" t="str">
        <f aca="false">IF($W1072=0,"No date",IF($W1072&lt;Validation!$B$3,"Before period",IF($W1072&gt;Validation!$C$3,"After period","In period")))</f>
        <v>No date</v>
      </c>
      <c r="AI1072" s="26" t="str">
        <f aca="false">IF($Y1072="","",TRIM(RIGHT(SUBSTITUTE($Y1072," ",REPT(" ",50)),50)))</f>
        <v/>
      </c>
      <c r="AJ1072" s="27" t="str">
        <f aca="false">IF($A1072="","",IF(NOT(ISERROR(MATCH($A1072,Validation!$A$193:$A$217,0))),"Manual mapping",IF(COUNTIF(Validation!$U$19:$U$178,$Z1072)&gt;0,"Direct",IF(COUNTIF(Validation!$S$19:$S$178,$AI1072)=1,"By surname","Unresolved"))))</f>
        <v/>
      </c>
      <c r="AK1072" s="28" t="str">
        <f aca="false">IF($L1072="","",IF(MATCH($L1072,$L$2:$L$3000,0)&lt;&gt;ROW()-1,"",COUNT($AK$1:$AK1071)+1))</f>
        <v/>
      </c>
      <c r="AL1072" s="28" t="str">
        <f aca="false">IF($G1072="","",IF(MATCH($G1072,$G$2:$G$3000,0)&lt;&gt;ROW()-1,"",COUNT($AL$1:$AL1071)+1))</f>
        <v/>
      </c>
      <c r="AM1072" s="28" t="str">
        <f aca="false">IF($H1072="","",IF(MATCH($H1072,$H$2:$H$3000,0)&lt;&gt;ROW()-1,"",COUNT($AM$1:$AM1071)+1))</f>
        <v/>
      </c>
      <c r="AN1072" s="28" t="str">
        <f aca="false">IF($I1072="","",IF(MATCH($I1072,$I$2:$I$3000,0)&lt;&gt;ROW()-1,"",COUNT($AN$1:$AN1071)+1))</f>
        <v/>
      </c>
      <c r="AO1072" s="28" t="str">
        <f aca="false">IF($Q1072="","",IF(MATCH($Q1072,$Q$2:$Q$3000,0)&lt;&gt;ROW()-1,"",COUNT($AO$1:$AO1071)+1))</f>
        <v/>
      </c>
    </row>
    <row r="1073" customFormat="false" ht="12.75" hidden="false" customHeight="true" outlineLevel="0" collapsed="false">
      <c r="W1073" s="24" t="n">
        <f aca="false">IF($F1073="",0,IFERROR(IF(ISNUMBER($F1073),INT($F1073),DATE(VALUE(MID(SUBSTITUTE(LEFT($F1073,FIND(" ",$F1073&amp;" ")-1),"/",REPT(" ",20)),41,20)),VALUE(LEFT(SUBSTITUTE(LEFT($F1073,FIND(" ",$F1073&amp;" ")-1),"/",REPT(" ",20)),20)),VALUE(MID(SUBSTITUTE(LEFT($F1073,FIND(" ",$F1073&amp;" ")-1),"/",REPT(" ",20)),21,20)))),0))</f>
        <v>0</v>
      </c>
      <c r="X1073" s="25" t="str">
        <f aca="false">IF(ISNUMBER($N1073),$N1073*Validation!$B$5,"")</f>
        <v/>
      </c>
      <c r="Y1073" s="26" t="str">
        <f aca="false">IF($A1073="","",SUBSTITUTE(SUBSTITUTE(SUBSTITUTE(SUBSTITUTE(SUBSTITUTE(SUBSTITUTE(SUBSTITUTE(UPPER(TRIM($A1073)),"Á","A"),"É","E"),"Í","I"),"Ó","O"),"Ú","U"),"Ñ","N"),"Ü","U"))</f>
        <v/>
      </c>
      <c r="Z1073" s="26" t="str">
        <f aca="false">IF($Y1073="","",LEFT($Y1073,1)&amp;" "&amp;TRIM(RIGHT(SUBSTITUTE($Y1073," ",REPT(" ",50)),50)))</f>
        <v/>
      </c>
      <c r="AA1073" s="27" t="str">
        <f aca="false">IF($AF1073="","",IF(COUNTIF(Validation!$U$19:$U$178,$AF1073)&gt;0,"OK","NO MATCH"))</f>
        <v/>
      </c>
      <c r="AB1073" s="27" t="str">
        <f aca="false">IF($W1073=0,"",IF(AND($W1073&gt;=Validation!$B$3,$W1073&lt;=Validation!$C$3),"Yes","No"))</f>
        <v/>
      </c>
      <c r="AC1073" s="26" t="str">
        <f aca="false">IF($A1073="","",$AF1073&amp;"|"&amp;TEXT($W1073,"yyyy-mm-dd")&amp;"|"&amp;$J1073&amp;"|"&amp;$N1073)</f>
        <v/>
      </c>
      <c r="AD1073" s="27" t="str">
        <f aca="false">IF($AC1073="","",IF(COUNTIF($AC$2:$AC$3000,$AC1073)&gt;1,"REVIEW","OK"))</f>
        <v/>
      </c>
      <c r="AE1073" s="27" t="str">
        <f aca="false">IF(OR($W1073=0,$O1073=""),"",IF(IFERROR(IF(ISNUMBER($O1073),INT($O1073),DATE(VALUE(MID(SUBSTITUTE(LEFT($O1073,FIND(" ",$O1073&amp;" ")-1),"/",REPT(" ",20)),41,20)),VALUE(LEFT(SUBSTITUTE(LEFT($O1073,FIND(" ",$O1073&amp;" ")-1),"/",REPT(" ",20)),20)),VALUE(MID(SUBSTITUTE(LEFT($O1073,FIND(" ",$O1073&amp;" ")-1),"/",REPT(" ",20)),21,20)))),0)&gt;$W1073,"Late","Same day"))</f>
        <v/>
      </c>
      <c r="AF1073" s="26" t="str">
        <f aca="false">IF($A1073="","",IFERROR(INDEX(Validation!$C$193:$C$217,MATCH($A1073,Validation!$A$193:$A$217,0)),IF(COUNTIF(Validation!$U$19:$U$178,$Z1073)&gt;0,$Z1073,IF(COUNTIF(Validation!$S$19:$S$178,$AI1073)=1,INDEX(Validation!$U$19:$U$178,MATCH($AI1073,Validation!$S$19:$S$178,0)),$Z1073))))</f>
        <v/>
      </c>
      <c r="AG1073" s="27" t="str">
        <f aca="false">IF(COUNTA($A1073:$U1073)=0,"",IF($A1073="","No name",IF($F1073="","No date",IF($W1073=0,"Date ilegible",IF(NOT(ISNUMBER($N1073)),"Hours no numéricas",IF($AA1073="NO MATCH","Person no identificada","OK"))))))</f>
        <v/>
      </c>
      <c r="AH1073" s="27" t="str">
        <f aca="false">IF($W1073=0,"No date",IF($W1073&lt;Validation!$B$3,"Before period",IF($W1073&gt;Validation!$C$3,"After period","In period")))</f>
        <v>No date</v>
      </c>
      <c r="AI1073" s="26" t="str">
        <f aca="false">IF($Y1073="","",TRIM(RIGHT(SUBSTITUTE($Y1073," ",REPT(" ",50)),50)))</f>
        <v/>
      </c>
      <c r="AJ1073" s="27" t="str">
        <f aca="false">IF($A1073="","",IF(NOT(ISERROR(MATCH($A1073,Validation!$A$193:$A$217,0))),"Manual mapping",IF(COUNTIF(Validation!$U$19:$U$178,$Z1073)&gt;0,"Direct",IF(COUNTIF(Validation!$S$19:$S$178,$AI1073)=1,"By surname","Unresolved"))))</f>
        <v/>
      </c>
      <c r="AK1073" s="28" t="str">
        <f aca="false">IF($L1073="","",IF(MATCH($L1073,$L$2:$L$3000,0)&lt;&gt;ROW()-1,"",COUNT($AK$1:$AK1072)+1))</f>
        <v/>
      </c>
      <c r="AL1073" s="28" t="str">
        <f aca="false">IF($G1073="","",IF(MATCH($G1073,$G$2:$G$3000,0)&lt;&gt;ROW()-1,"",COUNT($AL$1:$AL1072)+1))</f>
        <v/>
      </c>
      <c r="AM1073" s="28" t="str">
        <f aca="false">IF($H1073="","",IF(MATCH($H1073,$H$2:$H$3000,0)&lt;&gt;ROW()-1,"",COUNT($AM$1:$AM1072)+1))</f>
        <v/>
      </c>
      <c r="AN1073" s="28" t="str">
        <f aca="false">IF($I1073="","",IF(MATCH($I1073,$I$2:$I$3000,0)&lt;&gt;ROW()-1,"",COUNT($AN$1:$AN1072)+1))</f>
        <v/>
      </c>
      <c r="AO1073" s="28" t="str">
        <f aca="false">IF($Q1073="","",IF(MATCH($Q1073,$Q$2:$Q$3000,0)&lt;&gt;ROW()-1,"",COUNT($AO$1:$AO1072)+1))</f>
        <v/>
      </c>
    </row>
    <row r="1074" customFormat="false" ht="12.75" hidden="false" customHeight="true" outlineLevel="0" collapsed="false">
      <c r="W1074" s="24" t="n">
        <f aca="false">IF($F1074="",0,IFERROR(IF(ISNUMBER($F1074),INT($F1074),DATE(VALUE(MID(SUBSTITUTE(LEFT($F1074,FIND(" ",$F1074&amp;" ")-1),"/",REPT(" ",20)),41,20)),VALUE(LEFT(SUBSTITUTE(LEFT($F1074,FIND(" ",$F1074&amp;" ")-1),"/",REPT(" ",20)),20)),VALUE(MID(SUBSTITUTE(LEFT($F1074,FIND(" ",$F1074&amp;" ")-1),"/",REPT(" ",20)),21,20)))),0))</f>
        <v>0</v>
      </c>
      <c r="X1074" s="25" t="str">
        <f aca="false">IF(ISNUMBER($N1074),$N1074*Validation!$B$5,"")</f>
        <v/>
      </c>
      <c r="Y1074" s="26" t="str">
        <f aca="false">IF($A1074="","",SUBSTITUTE(SUBSTITUTE(SUBSTITUTE(SUBSTITUTE(SUBSTITUTE(SUBSTITUTE(SUBSTITUTE(UPPER(TRIM($A1074)),"Á","A"),"É","E"),"Í","I"),"Ó","O"),"Ú","U"),"Ñ","N"),"Ü","U"))</f>
        <v/>
      </c>
      <c r="Z1074" s="26" t="str">
        <f aca="false">IF($Y1074="","",LEFT($Y1074,1)&amp;" "&amp;TRIM(RIGHT(SUBSTITUTE($Y1074," ",REPT(" ",50)),50)))</f>
        <v/>
      </c>
      <c r="AA1074" s="27" t="str">
        <f aca="false">IF($AF1074="","",IF(COUNTIF(Validation!$U$19:$U$178,$AF1074)&gt;0,"OK","NO MATCH"))</f>
        <v/>
      </c>
      <c r="AB1074" s="27" t="str">
        <f aca="false">IF($W1074=0,"",IF(AND($W1074&gt;=Validation!$B$3,$W1074&lt;=Validation!$C$3),"Yes","No"))</f>
        <v/>
      </c>
      <c r="AC1074" s="26" t="str">
        <f aca="false">IF($A1074="","",$AF1074&amp;"|"&amp;TEXT($W1074,"yyyy-mm-dd")&amp;"|"&amp;$J1074&amp;"|"&amp;$N1074)</f>
        <v/>
      </c>
      <c r="AD1074" s="27" t="str">
        <f aca="false">IF($AC1074="","",IF(COUNTIF($AC$2:$AC$3000,$AC1074)&gt;1,"REVIEW","OK"))</f>
        <v/>
      </c>
      <c r="AE1074" s="27" t="str">
        <f aca="false">IF(OR($W1074=0,$O1074=""),"",IF(IFERROR(IF(ISNUMBER($O1074),INT($O1074),DATE(VALUE(MID(SUBSTITUTE(LEFT($O1074,FIND(" ",$O1074&amp;" ")-1),"/",REPT(" ",20)),41,20)),VALUE(LEFT(SUBSTITUTE(LEFT($O1074,FIND(" ",$O1074&amp;" ")-1),"/",REPT(" ",20)),20)),VALUE(MID(SUBSTITUTE(LEFT($O1074,FIND(" ",$O1074&amp;" ")-1),"/",REPT(" ",20)),21,20)))),0)&gt;$W1074,"Late","Same day"))</f>
        <v/>
      </c>
      <c r="AF1074" s="26" t="str">
        <f aca="false">IF($A1074="","",IFERROR(INDEX(Validation!$C$193:$C$217,MATCH($A1074,Validation!$A$193:$A$217,0)),IF(COUNTIF(Validation!$U$19:$U$178,$Z1074)&gt;0,$Z1074,IF(COUNTIF(Validation!$S$19:$S$178,$AI1074)=1,INDEX(Validation!$U$19:$U$178,MATCH($AI1074,Validation!$S$19:$S$178,0)),$Z1074))))</f>
        <v/>
      </c>
      <c r="AG1074" s="27" t="str">
        <f aca="false">IF(COUNTA($A1074:$U1074)=0,"",IF($A1074="","No name",IF($F1074="","No date",IF($W1074=0,"Date ilegible",IF(NOT(ISNUMBER($N1074)),"Hours no numéricas",IF($AA1074="NO MATCH","Person no identificada","OK"))))))</f>
        <v/>
      </c>
      <c r="AH1074" s="27" t="str">
        <f aca="false">IF($W1074=0,"No date",IF($W1074&lt;Validation!$B$3,"Before period",IF($W1074&gt;Validation!$C$3,"After period","In period")))</f>
        <v>No date</v>
      </c>
      <c r="AI1074" s="26" t="str">
        <f aca="false">IF($Y1074="","",TRIM(RIGHT(SUBSTITUTE($Y1074," ",REPT(" ",50)),50)))</f>
        <v/>
      </c>
      <c r="AJ1074" s="27" t="str">
        <f aca="false">IF($A1074="","",IF(NOT(ISERROR(MATCH($A1074,Validation!$A$193:$A$217,0))),"Manual mapping",IF(COUNTIF(Validation!$U$19:$U$178,$Z1074)&gt;0,"Direct",IF(COUNTIF(Validation!$S$19:$S$178,$AI1074)=1,"By surname","Unresolved"))))</f>
        <v/>
      </c>
      <c r="AK1074" s="28" t="str">
        <f aca="false">IF($L1074="","",IF(MATCH($L1074,$L$2:$L$3000,0)&lt;&gt;ROW()-1,"",COUNT($AK$1:$AK1073)+1))</f>
        <v/>
      </c>
      <c r="AL1074" s="28" t="str">
        <f aca="false">IF($G1074="","",IF(MATCH($G1074,$G$2:$G$3000,0)&lt;&gt;ROW()-1,"",COUNT($AL$1:$AL1073)+1))</f>
        <v/>
      </c>
      <c r="AM1074" s="28" t="str">
        <f aca="false">IF($H1074="","",IF(MATCH($H1074,$H$2:$H$3000,0)&lt;&gt;ROW()-1,"",COUNT($AM$1:$AM1073)+1))</f>
        <v/>
      </c>
      <c r="AN1074" s="28" t="str">
        <f aca="false">IF($I1074="","",IF(MATCH($I1074,$I$2:$I$3000,0)&lt;&gt;ROW()-1,"",COUNT($AN$1:$AN1073)+1))</f>
        <v/>
      </c>
      <c r="AO1074" s="28" t="str">
        <f aca="false">IF($Q1074="","",IF(MATCH($Q1074,$Q$2:$Q$3000,0)&lt;&gt;ROW()-1,"",COUNT($AO$1:$AO1073)+1))</f>
        <v/>
      </c>
    </row>
    <row r="1075" customFormat="false" ht="12.75" hidden="false" customHeight="true" outlineLevel="0" collapsed="false">
      <c r="W1075" s="24" t="n">
        <f aca="false">IF($F1075="",0,IFERROR(IF(ISNUMBER($F1075),INT($F1075),DATE(VALUE(MID(SUBSTITUTE(LEFT($F1075,FIND(" ",$F1075&amp;" ")-1),"/",REPT(" ",20)),41,20)),VALUE(LEFT(SUBSTITUTE(LEFT($F1075,FIND(" ",$F1075&amp;" ")-1),"/",REPT(" ",20)),20)),VALUE(MID(SUBSTITUTE(LEFT($F1075,FIND(" ",$F1075&amp;" ")-1),"/",REPT(" ",20)),21,20)))),0))</f>
        <v>0</v>
      </c>
      <c r="X1075" s="25" t="str">
        <f aca="false">IF(ISNUMBER($N1075),$N1075*Validation!$B$5,"")</f>
        <v/>
      </c>
      <c r="Y1075" s="26" t="str">
        <f aca="false">IF($A1075="","",SUBSTITUTE(SUBSTITUTE(SUBSTITUTE(SUBSTITUTE(SUBSTITUTE(SUBSTITUTE(SUBSTITUTE(UPPER(TRIM($A1075)),"Á","A"),"É","E"),"Í","I"),"Ó","O"),"Ú","U"),"Ñ","N"),"Ü","U"))</f>
        <v/>
      </c>
      <c r="Z1075" s="26" t="str">
        <f aca="false">IF($Y1075="","",LEFT($Y1075,1)&amp;" "&amp;TRIM(RIGHT(SUBSTITUTE($Y1075," ",REPT(" ",50)),50)))</f>
        <v/>
      </c>
      <c r="AA1075" s="27" t="str">
        <f aca="false">IF($AF1075="","",IF(COUNTIF(Validation!$U$19:$U$178,$AF1075)&gt;0,"OK","NO MATCH"))</f>
        <v/>
      </c>
      <c r="AB1075" s="27" t="str">
        <f aca="false">IF($W1075=0,"",IF(AND($W1075&gt;=Validation!$B$3,$W1075&lt;=Validation!$C$3),"Yes","No"))</f>
        <v/>
      </c>
      <c r="AC1075" s="26" t="str">
        <f aca="false">IF($A1075="","",$AF1075&amp;"|"&amp;TEXT($W1075,"yyyy-mm-dd")&amp;"|"&amp;$J1075&amp;"|"&amp;$N1075)</f>
        <v/>
      </c>
      <c r="AD1075" s="27" t="str">
        <f aca="false">IF($AC1075="","",IF(COUNTIF($AC$2:$AC$3000,$AC1075)&gt;1,"REVIEW","OK"))</f>
        <v/>
      </c>
      <c r="AE1075" s="27" t="str">
        <f aca="false">IF(OR($W1075=0,$O1075=""),"",IF(IFERROR(IF(ISNUMBER($O1075),INT($O1075),DATE(VALUE(MID(SUBSTITUTE(LEFT($O1075,FIND(" ",$O1075&amp;" ")-1),"/",REPT(" ",20)),41,20)),VALUE(LEFT(SUBSTITUTE(LEFT($O1075,FIND(" ",$O1075&amp;" ")-1),"/",REPT(" ",20)),20)),VALUE(MID(SUBSTITUTE(LEFT($O1075,FIND(" ",$O1075&amp;" ")-1),"/",REPT(" ",20)),21,20)))),0)&gt;$W1075,"Late","Same day"))</f>
        <v/>
      </c>
      <c r="AF1075" s="26" t="str">
        <f aca="false">IF($A1075="","",IFERROR(INDEX(Validation!$C$193:$C$217,MATCH($A1075,Validation!$A$193:$A$217,0)),IF(COUNTIF(Validation!$U$19:$U$178,$Z1075)&gt;0,$Z1075,IF(COUNTIF(Validation!$S$19:$S$178,$AI1075)=1,INDEX(Validation!$U$19:$U$178,MATCH($AI1075,Validation!$S$19:$S$178,0)),$Z1075))))</f>
        <v/>
      </c>
      <c r="AG1075" s="27" t="str">
        <f aca="false">IF(COUNTA($A1075:$U1075)=0,"",IF($A1075="","No name",IF($F1075="","No date",IF($W1075=0,"Date ilegible",IF(NOT(ISNUMBER($N1075)),"Hours no numéricas",IF($AA1075="NO MATCH","Person no identificada","OK"))))))</f>
        <v/>
      </c>
      <c r="AH1075" s="27" t="str">
        <f aca="false">IF($W1075=0,"No date",IF($W1075&lt;Validation!$B$3,"Before period",IF($W1075&gt;Validation!$C$3,"After period","In period")))</f>
        <v>No date</v>
      </c>
      <c r="AI1075" s="26" t="str">
        <f aca="false">IF($Y1075="","",TRIM(RIGHT(SUBSTITUTE($Y1075," ",REPT(" ",50)),50)))</f>
        <v/>
      </c>
      <c r="AJ1075" s="27" t="str">
        <f aca="false">IF($A1075="","",IF(NOT(ISERROR(MATCH($A1075,Validation!$A$193:$A$217,0))),"Manual mapping",IF(COUNTIF(Validation!$U$19:$U$178,$Z1075)&gt;0,"Direct",IF(COUNTIF(Validation!$S$19:$S$178,$AI1075)=1,"By surname","Unresolved"))))</f>
        <v/>
      </c>
      <c r="AK1075" s="28" t="str">
        <f aca="false">IF($L1075="","",IF(MATCH($L1075,$L$2:$L$3000,0)&lt;&gt;ROW()-1,"",COUNT($AK$1:$AK1074)+1))</f>
        <v/>
      </c>
      <c r="AL1075" s="28" t="str">
        <f aca="false">IF($G1075="","",IF(MATCH($G1075,$G$2:$G$3000,0)&lt;&gt;ROW()-1,"",COUNT($AL$1:$AL1074)+1))</f>
        <v/>
      </c>
      <c r="AM1075" s="28" t="str">
        <f aca="false">IF($H1075="","",IF(MATCH($H1075,$H$2:$H$3000,0)&lt;&gt;ROW()-1,"",COUNT($AM$1:$AM1074)+1))</f>
        <v/>
      </c>
      <c r="AN1075" s="28" t="str">
        <f aca="false">IF($I1075="","",IF(MATCH($I1075,$I$2:$I$3000,0)&lt;&gt;ROW()-1,"",COUNT($AN$1:$AN1074)+1))</f>
        <v/>
      </c>
      <c r="AO1075" s="28" t="str">
        <f aca="false">IF($Q1075="","",IF(MATCH($Q1075,$Q$2:$Q$3000,0)&lt;&gt;ROW()-1,"",COUNT($AO$1:$AO1074)+1))</f>
        <v/>
      </c>
    </row>
    <row r="1076" customFormat="false" ht="12.75" hidden="false" customHeight="true" outlineLevel="0" collapsed="false">
      <c r="W1076" s="24" t="n">
        <f aca="false">IF($F1076="",0,IFERROR(IF(ISNUMBER($F1076),INT($F1076),DATE(VALUE(MID(SUBSTITUTE(LEFT($F1076,FIND(" ",$F1076&amp;" ")-1),"/",REPT(" ",20)),41,20)),VALUE(LEFT(SUBSTITUTE(LEFT($F1076,FIND(" ",$F1076&amp;" ")-1),"/",REPT(" ",20)),20)),VALUE(MID(SUBSTITUTE(LEFT($F1076,FIND(" ",$F1076&amp;" ")-1),"/",REPT(" ",20)),21,20)))),0))</f>
        <v>0</v>
      </c>
      <c r="X1076" s="25" t="str">
        <f aca="false">IF(ISNUMBER($N1076),$N1076*Validation!$B$5,"")</f>
        <v/>
      </c>
      <c r="Y1076" s="26" t="str">
        <f aca="false">IF($A1076="","",SUBSTITUTE(SUBSTITUTE(SUBSTITUTE(SUBSTITUTE(SUBSTITUTE(SUBSTITUTE(SUBSTITUTE(UPPER(TRIM($A1076)),"Á","A"),"É","E"),"Í","I"),"Ó","O"),"Ú","U"),"Ñ","N"),"Ü","U"))</f>
        <v/>
      </c>
      <c r="Z1076" s="26" t="str">
        <f aca="false">IF($Y1076="","",LEFT($Y1076,1)&amp;" "&amp;TRIM(RIGHT(SUBSTITUTE($Y1076," ",REPT(" ",50)),50)))</f>
        <v/>
      </c>
      <c r="AA1076" s="27" t="str">
        <f aca="false">IF($AF1076="","",IF(COUNTIF(Validation!$U$19:$U$178,$AF1076)&gt;0,"OK","NO MATCH"))</f>
        <v/>
      </c>
      <c r="AB1076" s="27" t="str">
        <f aca="false">IF($W1076=0,"",IF(AND($W1076&gt;=Validation!$B$3,$W1076&lt;=Validation!$C$3),"Yes","No"))</f>
        <v/>
      </c>
      <c r="AC1076" s="26" t="str">
        <f aca="false">IF($A1076="","",$AF1076&amp;"|"&amp;TEXT($W1076,"yyyy-mm-dd")&amp;"|"&amp;$J1076&amp;"|"&amp;$N1076)</f>
        <v/>
      </c>
      <c r="AD1076" s="27" t="str">
        <f aca="false">IF($AC1076="","",IF(COUNTIF($AC$2:$AC$3000,$AC1076)&gt;1,"REVIEW","OK"))</f>
        <v/>
      </c>
      <c r="AE1076" s="27" t="str">
        <f aca="false">IF(OR($W1076=0,$O1076=""),"",IF(IFERROR(IF(ISNUMBER($O1076),INT($O1076),DATE(VALUE(MID(SUBSTITUTE(LEFT($O1076,FIND(" ",$O1076&amp;" ")-1),"/",REPT(" ",20)),41,20)),VALUE(LEFT(SUBSTITUTE(LEFT($O1076,FIND(" ",$O1076&amp;" ")-1),"/",REPT(" ",20)),20)),VALUE(MID(SUBSTITUTE(LEFT($O1076,FIND(" ",$O1076&amp;" ")-1),"/",REPT(" ",20)),21,20)))),0)&gt;$W1076,"Late","Same day"))</f>
        <v/>
      </c>
      <c r="AF1076" s="26" t="str">
        <f aca="false">IF($A1076="","",IFERROR(INDEX(Validation!$C$193:$C$217,MATCH($A1076,Validation!$A$193:$A$217,0)),IF(COUNTIF(Validation!$U$19:$U$178,$Z1076)&gt;0,$Z1076,IF(COUNTIF(Validation!$S$19:$S$178,$AI1076)=1,INDEX(Validation!$U$19:$U$178,MATCH($AI1076,Validation!$S$19:$S$178,0)),$Z1076))))</f>
        <v/>
      </c>
      <c r="AG1076" s="27" t="str">
        <f aca="false">IF(COUNTA($A1076:$U1076)=0,"",IF($A1076="","No name",IF($F1076="","No date",IF($W1076=0,"Date ilegible",IF(NOT(ISNUMBER($N1076)),"Hours no numéricas",IF($AA1076="NO MATCH","Person no identificada","OK"))))))</f>
        <v/>
      </c>
      <c r="AH1076" s="27" t="str">
        <f aca="false">IF($W1076=0,"No date",IF($W1076&lt;Validation!$B$3,"Before period",IF($W1076&gt;Validation!$C$3,"After period","In period")))</f>
        <v>No date</v>
      </c>
      <c r="AI1076" s="26" t="str">
        <f aca="false">IF($Y1076="","",TRIM(RIGHT(SUBSTITUTE($Y1076," ",REPT(" ",50)),50)))</f>
        <v/>
      </c>
      <c r="AJ1076" s="27" t="str">
        <f aca="false">IF($A1076="","",IF(NOT(ISERROR(MATCH($A1076,Validation!$A$193:$A$217,0))),"Manual mapping",IF(COUNTIF(Validation!$U$19:$U$178,$Z1076)&gt;0,"Direct",IF(COUNTIF(Validation!$S$19:$S$178,$AI1076)=1,"By surname","Unresolved"))))</f>
        <v/>
      </c>
      <c r="AK1076" s="28" t="str">
        <f aca="false">IF($L1076="","",IF(MATCH($L1076,$L$2:$L$3000,0)&lt;&gt;ROW()-1,"",COUNT($AK$1:$AK1075)+1))</f>
        <v/>
      </c>
      <c r="AL1076" s="28" t="str">
        <f aca="false">IF($G1076="","",IF(MATCH($G1076,$G$2:$G$3000,0)&lt;&gt;ROW()-1,"",COUNT($AL$1:$AL1075)+1))</f>
        <v/>
      </c>
      <c r="AM1076" s="28" t="str">
        <f aca="false">IF($H1076="","",IF(MATCH($H1076,$H$2:$H$3000,0)&lt;&gt;ROW()-1,"",COUNT($AM$1:$AM1075)+1))</f>
        <v/>
      </c>
      <c r="AN1076" s="28" t="str">
        <f aca="false">IF($I1076="","",IF(MATCH($I1076,$I$2:$I$3000,0)&lt;&gt;ROW()-1,"",COUNT($AN$1:$AN1075)+1))</f>
        <v/>
      </c>
      <c r="AO1076" s="28" t="str">
        <f aca="false">IF($Q1076="","",IF(MATCH($Q1076,$Q$2:$Q$3000,0)&lt;&gt;ROW()-1,"",COUNT($AO$1:$AO1075)+1))</f>
        <v/>
      </c>
    </row>
    <row r="1077" customFormat="false" ht="12.75" hidden="false" customHeight="true" outlineLevel="0" collapsed="false">
      <c r="W1077" s="24" t="n">
        <f aca="false">IF($F1077="",0,IFERROR(IF(ISNUMBER($F1077),INT($F1077),DATE(VALUE(MID(SUBSTITUTE(LEFT($F1077,FIND(" ",$F1077&amp;" ")-1),"/",REPT(" ",20)),41,20)),VALUE(LEFT(SUBSTITUTE(LEFT($F1077,FIND(" ",$F1077&amp;" ")-1),"/",REPT(" ",20)),20)),VALUE(MID(SUBSTITUTE(LEFT($F1077,FIND(" ",$F1077&amp;" ")-1),"/",REPT(" ",20)),21,20)))),0))</f>
        <v>0</v>
      </c>
      <c r="X1077" s="25" t="str">
        <f aca="false">IF(ISNUMBER($N1077),$N1077*Validation!$B$5,"")</f>
        <v/>
      </c>
      <c r="Y1077" s="26" t="str">
        <f aca="false">IF($A1077="","",SUBSTITUTE(SUBSTITUTE(SUBSTITUTE(SUBSTITUTE(SUBSTITUTE(SUBSTITUTE(SUBSTITUTE(UPPER(TRIM($A1077)),"Á","A"),"É","E"),"Í","I"),"Ó","O"),"Ú","U"),"Ñ","N"),"Ü","U"))</f>
        <v/>
      </c>
      <c r="Z1077" s="26" t="str">
        <f aca="false">IF($Y1077="","",LEFT($Y1077,1)&amp;" "&amp;TRIM(RIGHT(SUBSTITUTE($Y1077," ",REPT(" ",50)),50)))</f>
        <v/>
      </c>
      <c r="AA1077" s="27" t="str">
        <f aca="false">IF($AF1077="","",IF(COUNTIF(Validation!$U$19:$U$178,$AF1077)&gt;0,"OK","NO MATCH"))</f>
        <v/>
      </c>
      <c r="AB1077" s="27" t="str">
        <f aca="false">IF($W1077=0,"",IF(AND($W1077&gt;=Validation!$B$3,$W1077&lt;=Validation!$C$3),"Yes","No"))</f>
        <v/>
      </c>
      <c r="AC1077" s="26" t="str">
        <f aca="false">IF($A1077="","",$AF1077&amp;"|"&amp;TEXT($W1077,"yyyy-mm-dd")&amp;"|"&amp;$J1077&amp;"|"&amp;$N1077)</f>
        <v/>
      </c>
      <c r="AD1077" s="27" t="str">
        <f aca="false">IF($AC1077="","",IF(COUNTIF($AC$2:$AC$3000,$AC1077)&gt;1,"REVIEW","OK"))</f>
        <v/>
      </c>
      <c r="AE1077" s="27" t="str">
        <f aca="false">IF(OR($W1077=0,$O1077=""),"",IF(IFERROR(IF(ISNUMBER($O1077),INT($O1077),DATE(VALUE(MID(SUBSTITUTE(LEFT($O1077,FIND(" ",$O1077&amp;" ")-1),"/",REPT(" ",20)),41,20)),VALUE(LEFT(SUBSTITUTE(LEFT($O1077,FIND(" ",$O1077&amp;" ")-1),"/",REPT(" ",20)),20)),VALUE(MID(SUBSTITUTE(LEFT($O1077,FIND(" ",$O1077&amp;" ")-1),"/",REPT(" ",20)),21,20)))),0)&gt;$W1077,"Late","Same day"))</f>
        <v/>
      </c>
      <c r="AF1077" s="26" t="str">
        <f aca="false">IF($A1077="","",IFERROR(INDEX(Validation!$C$193:$C$217,MATCH($A1077,Validation!$A$193:$A$217,0)),IF(COUNTIF(Validation!$U$19:$U$178,$Z1077)&gt;0,$Z1077,IF(COUNTIF(Validation!$S$19:$S$178,$AI1077)=1,INDEX(Validation!$U$19:$U$178,MATCH($AI1077,Validation!$S$19:$S$178,0)),$Z1077))))</f>
        <v/>
      </c>
      <c r="AG1077" s="27" t="str">
        <f aca="false">IF(COUNTA($A1077:$U1077)=0,"",IF($A1077="","No name",IF($F1077="","No date",IF($W1077=0,"Date ilegible",IF(NOT(ISNUMBER($N1077)),"Hours no numéricas",IF($AA1077="NO MATCH","Person no identificada","OK"))))))</f>
        <v/>
      </c>
      <c r="AH1077" s="27" t="str">
        <f aca="false">IF($W1077=0,"No date",IF($W1077&lt;Validation!$B$3,"Before period",IF($W1077&gt;Validation!$C$3,"After period","In period")))</f>
        <v>No date</v>
      </c>
      <c r="AI1077" s="26" t="str">
        <f aca="false">IF($Y1077="","",TRIM(RIGHT(SUBSTITUTE($Y1077," ",REPT(" ",50)),50)))</f>
        <v/>
      </c>
      <c r="AJ1077" s="27" t="str">
        <f aca="false">IF($A1077="","",IF(NOT(ISERROR(MATCH($A1077,Validation!$A$193:$A$217,0))),"Manual mapping",IF(COUNTIF(Validation!$U$19:$U$178,$Z1077)&gt;0,"Direct",IF(COUNTIF(Validation!$S$19:$S$178,$AI1077)=1,"By surname","Unresolved"))))</f>
        <v/>
      </c>
      <c r="AK1077" s="28" t="str">
        <f aca="false">IF($L1077="","",IF(MATCH($L1077,$L$2:$L$3000,0)&lt;&gt;ROW()-1,"",COUNT($AK$1:$AK1076)+1))</f>
        <v/>
      </c>
      <c r="AL1077" s="28" t="str">
        <f aca="false">IF($G1077="","",IF(MATCH($G1077,$G$2:$G$3000,0)&lt;&gt;ROW()-1,"",COUNT($AL$1:$AL1076)+1))</f>
        <v/>
      </c>
      <c r="AM1077" s="28" t="str">
        <f aca="false">IF($H1077="","",IF(MATCH($H1077,$H$2:$H$3000,0)&lt;&gt;ROW()-1,"",COUNT($AM$1:$AM1076)+1))</f>
        <v/>
      </c>
      <c r="AN1077" s="28" t="str">
        <f aca="false">IF($I1077="","",IF(MATCH($I1077,$I$2:$I$3000,0)&lt;&gt;ROW()-1,"",COUNT($AN$1:$AN1076)+1))</f>
        <v/>
      </c>
      <c r="AO1077" s="28" t="str">
        <f aca="false">IF($Q1077="","",IF(MATCH($Q1077,$Q$2:$Q$3000,0)&lt;&gt;ROW()-1,"",COUNT($AO$1:$AO1076)+1))</f>
        <v/>
      </c>
    </row>
    <row r="1078" customFormat="false" ht="12.75" hidden="false" customHeight="true" outlineLevel="0" collapsed="false">
      <c r="W1078" s="24" t="n">
        <f aca="false">IF($F1078="",0,IFERROR(IF(ISNUMBER($F1078),INT($F1078),DATE(VALUE(MID(SUBSTITUTE(LEFT($F1078,FIND(" ",$F1078&amp;" ")-1),"/",REPT(" ",20)),41,20)),VALUE(LEFT(SUBSTITUTE(LEFT($F1078,FIND(" ",$F1078&amp;" ")-1),"/",REPT(" ",20)),20)),VALUE(MID(SUBSTITUTE(LEFT($F1078,FIND(" ",$F1078&amp;" ")-1),"/",REPT(" ",20)),21,20)))),0))</f>
        <v>0</v>
      </c>
      <c r="X1078" s="25" t="str">
        <f aca="false">IF(ISNUMBER($N1078),$N1078*Validation!$B$5,"")</f>
        <v/>
      </c>
      <c r="Y1078" s="26" t="str">
        <f aca="false">IF($A1078="","",SUBSTITUTE(SUBSTITUTE(SUBSTITUTE(SUBSTITUTE(SUBSTITUTE(SUBSTITUTE(SUBSTITUTE(UPPER(TRIM($A1078)),"Á","A"),"É","E"),"Í","I"),"Ó","O"),"Ú","U"),"Ñ","N"),"Ü","U"))</f>
        <v/>
      </c>
      <c r="Z1078" s="26" t="str">
        <f aca="false">IF($Y1078="","",LEFT($Y1078,1)&amp;" "&amp;TRIM(RIGHT(SUBSTITUTE($Y1078," ",REPT(" ",50)),50)))</f>
        <v/>
      </c>
      <c r="AA1078" s="27" t="str">
        <f aca="false">IF($AF1078="","",IF(COUNTIF(Validation!$U$19:$U$178,$AF1078)&gt;0,"OK","NO MATCH"))</f>
        <v/>
      </c>
      <c r="AB1078" s="27" t="str">
        <f aca="false">IF($W1078=0,"",IF(AND($W1078&gt;=Validation!$B$3,$W1078&lt;=Validation!$C$3),"Yes","No"))</f>
        <v/>
      </c>
      <c r="AC1078" s="26" t="str">
        <f aca="false">IF($A1078="","",$AF1078&amp;"|"&amp;TEXT($W1078,"yyyy-mm-dd")&amp;"|"&amp;$J1078&amp;"|"&amp;$N1078)</f>
        <v/>
      </c>
      <c r="AD1078" s="27" t="str">
        <f aca="false">IF($AC1078="","",IF(COUNTIF($AC$2:$AC$3000,$AC1078)&gt;1,"REVIEW","OK"))</f>
        <v/>
      </c>
      <c r="AE1078" s="27" t="str">
        <f aca="false">IF(OR($W1078=0,$O1078=""),"",IF(IFERROR(IF(ISNUMBER($O1078),INT($O1078),DATE(VALUE(MID(SUBSTITUTE(LEFT($O1078,FIND(" ",$O1078&amp;" ")-1),"/",REPT(" ",20)),41,20)),VALUE(LEFT(SUBSTITUTE(LEFT($O1078,FIND(" ",$O1078&amp;" ")-1),"/",REPT(" ",20)),20)),VALUE(MID(SUBSTITUTE(LEFT($O1078,FIND(" ",$O1078&amp;" ")-1),"/",REPT(" ",20)),21,20)))),0)&gt;$W1078,"Late","Same day"))</f>
        <v/>
      </c>
      <c r="AF1078" s="26" t="str">
        <f aca="false">IF($A1078="","",IFERROR(INDEX(Validation!$C$193:$C$217,MATCH($A1078,Validation!$A$193:$A$217,0)),IF(COUNTIF(Validation!$U$19:$U$178,$Z1078)&gt;0,$Z1078,IF(COUNTIF(Validation!$S$19:$S$178,$AI1078)=1,INDEX(Validation!$U$19:$U$178,MATCH($AI1078,Validation!$S$19:$S$178,0)),$Z1078))))</f>
        <v/>
      </c>
      <c r="AG1078" s="27" t="str">
        <f aca="false">IF(COUNTA($A1078:$U1078)=0,"",IF($A1078="","No name",IF($F1078="","No date",IF($W1078=0,"Date ilegible",IF(NOT(ISNUMBER($N1078)),"Hours no numéricas",IF($AA1078="NO MATCH","Person no identificada","OK"))))))</f>
        <v/>
      </c>
      <c r="AH1078" s="27" t="str">
        <f aca="false">IF($W1078=0,"No date",IF($W1078&lt;Validation!$B$3,"Before period",IF($W1078&gt;Validation!$C$3,"After period","In period")))</f>
        <v>No date</v>
      </c>
      <c r="AI1078" s="26" t="str">
        <f aca="false">IF($Y1078="","",TRIM(RIGHT(SUBSTITUTE($Y1078," ",REPT(" ",50)),50)))</f>
        <v/>
      </c>
      <c r="AJ1078" s="27" t="str">
        <f aca="false">IF($A1078="","",IF(NOT(ISERROR(MATCH($A1078,Validation!$A$193:$A$217,0))),"Manual mapping",IF(COUNTIF(Validation!$U$19:$U$178,$Z1078)&gt;0,"Direct",IF(COUNTIF(Validation!$S$19:$S$178,$AI1078)=1,"By surname","Unresolved"))))</f>
        <v/>
      </c>
      <c r="AK1078" s="28" t="str">
        <f aca="false">IF($L1078="","",IF(MATCH($L1078,$L$2:$L$3000,0)&lt;&gt;ROW()-1,"",COUNT($AK$1:$AK1077)+1))</f>
        <v/>
      </c>
      <c r="AL1078" s="28" t="str">
        <f aca="false">IF($G1078="","",IF(MATCH($G1078,$G$2:$G$3000,0)&lt;&gt;ROW()-1,"",COUNT($AL$1:$AL1077)+1))</f>
        <v/>
      </c>
      <c r="AM1078" s="28" t="str">
        <f aca="false">IF($H1078="","",IF(MATCH($H1078,$H$2:$H$3000,0)&lt;&gt;ROW()-1,"",COUNT($AM$1:$AM1077)+1))</f>
        <v/>
      </c>
      <c r="AN1078" s="28" t="str">
        <f aca="false">IF($I1078="","",IF(MATCH($I1078,$I$2:$I$3000,0)&lt;&gt;ROW()-1,"",COUNT($AN$1:$AN1077)+1))</f>
        <v/>
      </c>
      <c r="AO1078" s="28" t="str">
        <f aca="false">IF($Q1078="","",IF(MATCH($Q1078,$Q$2:$Q$3000,0)&lt;&gt;ROW()-1,"",COUNT($AO$1:$AO1077)+1))</f>
        <v/>
      </c>
    </row>
    <row r="1079" customFormat="false" ht="12.75" hidden="false" customHeight="true" outlineLevel="0" collapsed="false">
      <c r="W1079" s="24" t="n">
        <f aca="false">IF($F1079="",0,IFERROR(IF(ISNUMBER($F1079),INT($F1079),DATE(VALUE(MID(SUBSTITUTE(LEFT($F1079,FIND(" ",$F1079&amp;" ")-1),"/",REPT(" ",20)),41,20)),VALUE(LEFT(SUBSTITUTE(LEFT($F1079,FIND(" ",$F1079&amp;" ")-1),"/",REPT(" ",20)),20)),VALUE(MID(SUBSTITUTE(LEFT($F1079,FIND(" ",$F1079&amp;" ")-1),"/",REPT(" ",20)),21,20)))),0))</f>
        <v>0</v>
      </c>
      <c r="X1079" s="25" t="str">
        <f aca="false">IF(ISNUMBER($N1079),$N1079*Validation!$B$5,"")</f>
        <v/>
      </c>
      <c r="Y1079" s="26" t="str">
        <f aca="false">IF($A1079="","",SUBSTITUTE(SUBSTITUTE(SUBSTITUTE(SUBSTITUTE(SUBSTITUTE(SUBSTITUTE(SUBSTITUTE(UPPER(TRIM($A1079)),"Á","A"),"É","E"),"Í","I"),"Ó","O"),"Ú","U"),"Ñ","N"),"Ü","U"))</f>
        <v/>
      </c>
      <c r="Z1079" s="26" t="str">
        <f aca="false">IF($Y1079="","",LEFT($Y1079,1)&amp;" "&amp;TRIM(RIGHT(SUBSTITUTE($Y1079," ",REPT(" ",50)),50)))</f>
        <v/>
      </c>
      <c r="AA1079" s="27" t="str">
        <f aca="false">IF($AF1079="","",IF(COUNTIF(Validation!$U$19:$U$178,$AF1079)&gt;0,"OK","NO MATCH"))</f>
        <v/>
      </c>
      <c r="AB1079" s="27" t="str">
        <f aca="false">IF($W1079=0,"",IF(AND($W1079&gt;=Validation!$B$3,$W1079&lt;=Validation!$C$3),"Yes","No"))</f>
        <v/>
      </c>
      <c r="AC1079" s="26" t="str">
        <f aca="false">IF($A1079="","",$AF1079&amp;"|"&amp;TEXT($W1079,"yyyy-mm-dd")&amp;"|"&amp;$J1079&amp;"|"&amp;$N1079)</f>
        <v/>
      </c>
      <c r="AD1079" s="27" t="str">
        <f aca="false">IF($AC1079="","",IF(COUNTIF($AC$2:$AC$3000,$AC1079)&gt;1,"REVIEW","OK"))</f>
        <v/>
      </c>
      <c r="AE1079" s="27" t="str">
        <f aca="false">IF(OR($W1079=0,$O1079=""),"",IF(IFERROR(IF(ISNUMBER($O1079),INT($O1079),DATE(VALUE(MID(SUBSTITUTE(LEFT($O1079,FIND(" ",$O1079&amp;" ")-1),"/",REPT(" ",20)),41,20)),VALUE(LEFT(SUBSTITUTE(LEFT($O1079,FIND(" ",$O1079&amp;" ")-1),"/",REPT(" ",20)),20)),VALUE(MID(SUBSTITUTE(LEFT($O1079,FIND(" ",$O1079&amp;" ")-1),"/",REPT(" ",20)),21,20)))),0)&gt;$W1079,"Late","Same day"))</f>
        <v/>
      </c>
      <c r="AF1079" s="26" t="str">
        <f aca="false">IF($A1079="","",IFERROR(INDEX(Validation!$C$193:$C$217,MATCH($A1079,Validation!$A$193:$A$217,0)),IF(COUNTIF(Validation!$U$19:$U$178,$Z1079)&gt;0,$Z1079,IF(COUNTIF(Validation!$S$19:$S$178,$AI1079)=1,INDEX(Validation!$U$19:$U$178,MATCH($AI1079,Validation!$S$19:$S$178,0)),$Z1079))))</f>
        <v/>
      </c>
      <c r="AG1079" s="27" t="str">
        <f aca="false">IF(COUNTA($A1079:$U1079)=0,"",IF($A1079="","No name",IF($F1079="","No date",IF($W1079=0,"Date ilegible",IF(NOT(ISNUMBER($N1079)),"Hours no numéricas",IF($AA1079="NO MATCH","Person no identificada","OK"))))))</f>
        <v/>
      </c>
      <c r="AH1079" s="27" t="str">
        <f aca="false">IF($W1079=0,"No date",IF($W1079&lt;Validation!$B$3,"Before period",IF($W1079&gt;Validation!$C$3,"After period","In period")))</f>
        <v>No date</v>
      </c>
      <c r="AI1079" s="26" t="str">
        <f aca="false">IF($Y1079="","",TRIM(RIGHT(SUBSTITUTE($Y1079," ",REPT(" ",50)),50)))</f>
        <v/>
      </c>
      <c r="AJ1079" s="27" t="str">
        <f aca="false">IF($A1079="","",IF(NOT(ISERROR(MATCH($A1079,Validation!$A$193:$A$217,0))),"Manual mapping",IF(COUNTIF(Validation!$U$19:$U$178,$Z1079)&gt;0,"Direct",IF(COUNTIF(Validation!$S$19:$S$178,$AI1079)=1,"By surname","Unresolved"))))</f>
        <v/>
      </c>
      <c r="AK1079" s="28" t="str">
        <f aca="false">IF($L1079="","",IF(MATCH($L1079,$L$2:$L$3000,0)&lt;&gt;ROW()-1,"",COUNT($AK$1:$AK1078)+1))</f>
        <v/>
      </c>
      <c r="AL1079" s="28" t="str">
        <f aca="false">IF($G1079="","",IF(MATCH($G1079,$G$2:$G$3000,0)&lt;&gt;ROW()-1,"",COUNT($AL$1:$AL1078)+1))</f>
        <v/>
      </c>
      <c r="AM1079" s="28" t="str">
        <f aca="false">IF($H1079="","",IF(MATCH($H1079,$H$2:$H$3000,0)&lt;&gt;ROW()-1,"",COUNT($AM$1:$AM1078)+1))</f>
        <v/>
      </c>
      <c r="AN1079" s="28" t="str">
        <f aca="false">IF($I1079="","",IF(MATCH($I1079,$I$2:$I$3000,0)&lt;&gt;ROW()-1,"",COUNT($AN$1:$AN1078)+1))</f>
        <v/>
      </c>
      <c r="AO1079" s="28" t="str">
        <f aca="false">IF($Q1079="","",IF(MATCH($Q1079,$Q$2:$Q$3000,0)&lt;&gt;ROW()-1,"",COUNT($AO$1:$AO1078)+1))</f>
        <v/>
      </c>
    </row>
    <row r="1080" customFormat="false" ht="12.75" hidden="false" customHeight="true" outlineLevel="0" collapsed="false">
      <c r="W1080" s="24" t="n">
        <f aca="false">IF($F1080="",0,IFERROR(IF(ISNUMBER($F1080),INT($F1080),DATE(VALUE(MID(SUBSTITUTE(LEFT($F1080,FIND(" ",$F1080&amp;" ")-1),"/",REPT(" ",20)),41,20)),VALUE(LEFT(SUBSTITUTE(LEFT($F1080,FIND(" ",$F1080&amp;" ")-1),"/",REPT(" ",20)),20)),VALUE(MID(SUBSTITUTE(LEFT($F1080,FIND(" ",$F1080&amp;" ")-1),"/",REPT(" ",20)),21,20)))),0))</f>
        <v>0</v>
      </c>
      <c r="X1080" s="25" t="str">
        <f aca="false">IF(ISNUMBER($N1080),$N1080*Validation!$B$5,"")</f>
        <v/>
      </c>
      <c r="Y1080" s="26" t="str">
        <f aca="false">IF($A1080="","",SUBSTITUTE(SUBSTITUTE(SUBSTITUTE(SUBSTITUTE(SUBSTITUTE(SUBSTITUTE(SUBSTITUTE(UPPER(TRIM($A1080)),"Á","A"),"É","E"),"Í","I"),"Ó","O"),"Ú","U"),"Ñ","N"),"Ü","U"))</f>
        <v/>
      </c>
      <c r="Z1080" s="26" t="str">
        <f aca="false">IF($Y1080="","",LEFT($Y1080,1)&amp;" "&amp;TRIM(RIGHT(SUBSTITUTE($Y1080," ",REPT(" ",50)),50)))</f>
        <v/>
      </c>
      <c r="AA1080" s="27" t="str">
        <f aca="false">IF($AF1080="","",IF(COUNTIF(Validation!$U$19:$U$178,$AF1080)&gt;0,"OK","NO MATCH"))</f>
        <v/>
      </c>
      <c r="AB1080" s="27" t="str">
        <f aca="false">IF($W1080=0,"",IF(AND($W1080&gt;=Validation!$B$3,$W1080&lt;=Validation!$C$3),"Yes","No"))</f>
        <v/>
      </c>
      <c r="AC1080" s="26" t="str">
        <f aca="false">IF($A1080="","",$AF1080&amp;"|"&amp;TEXT($W1080,"yyyy-mm-dd")&amp;"|"&amp;$J1080&amp;"|"&amp;$N1080)</f>
        <v/>
      </c>
      <c r="AD1080" s="27" t="str">
        <f aca="false">IF($AC1080="","",IF(COUNTIF($AC$2:$AC$3000,$AC1080)&gt;1,"REVIEW","OK"))</f>
        <v/>
      </c>
      <c r="AE1080" s="27" t="str">
        <f aca="false">IF(OR($W1080=0,$O1080=""),"",IF(IFERROR(IF(ISNUMBER($O1080),INT($O1080),DATE(VALUE(MID(SUBSTITUTE(LEFT($O1080,FIND(" ",$O1080&amp;" ")-1),"/",REPT(" ",20)),41,20)),VALUE(LEFT(SUBSTITUTE(LEFT($O1080,FIND(" ",$O1080&amp;" ")-1),"/",REPT(" ",20)),20)),VALUE(MID(SUBSTITUTE(LEFT($O1080,FIND(" ",$O1080&amp;" ")-1),"/",REPT(" ",20)),21,20)))),0)&gt;$W1080,"Late","Same day"))</f>
        <v/>
      </c>
      <c r="AF1080" s="26" t="str">
        <f aca="false">IF($A1080="","",IFERROR(INDEX(Validation!$C$193:$C$217,MATCH($A1080,Validation!$A$193:$A$217,0)),IF(COUNTIF(Validation!$U$19:$U$178,$Z1080)&gt;0,$Z1080,IF(COUNTIF(Validation!$S$19:$S$178,$AI1080)=1,INDEX(Validation!$U$19:$U$178,MATCH($AI1080,Validation!$S$19:$S$178,0)),$Z1080))))</f>
        <v/>
      </c>
      <c r="AG1080" s="27" t="str">
        <f aca="false">IF(COUNTA($A1080:$U1080)=0,"",IF($A1080="","No name",IF($F1080="","No date",IF($W1080=0,"Date ilegible",IF(NOT(ISNUMBER($N1080)),"Hours no numéricas",IF($AA1080="NO MATCH","Person no identificada","OK"))))))</f>
        <v/>
      </c>
      <c r="AH1080" s="27" t="str">
        <f aca="false">IF($W1080=0,"No date",IF($W1080&lt;Validation!$B$3,"Before period",IF($W1080&gt;Validation!$C$3,"After period","In period")))</f>
        <v>No date</v>
      </c>
      <c r="AI1080" s="26" t="str">
        <f aca="false">IF($Y1080="","",TRIM(RIGHT(SUBSTITUTE($Y1080," ",REPT(" ",50)),50)))</f>
        <v/>
      </c>
      <c r="AJ1080" s="27" t="str">
        <f aca="false">IF($A1080="","",IF(NOT(ISERROR(MATCH($A1080,Validation!$A$193:$A$217,0))),"Manual mapping",IF(COUNTIF(Validation!$U$19:$U$178,$Z1080)&gt;0,"Direct",IF(COUNTIF(Validation!$S$19:$S$178,$AI1080)=1,"By surname","Unresolved"))))</f>
        <v/>
      </c>
      <c r="AK1080" s="28" t="str">
        <f aca="false">IF($L1080="","",IF(MATCH($L1080,$L$2:$L$3000,0)&lt;&gt;ROW()-1,"",COUNT($AK$1:$AK1079)+1))</f>
        <v/>
      </c>
      <c r="AL1080" s="28" t="str">
        <f aca="false">IF($G1080="","",IF(MATCH($G1080,$G$2:$G$3000,0)&lt;&gt;ROW()-1,"",COUNT($AL$1:$AL1079)+1))</f>
        <v/>
      </c>
      <c r="AM1080" s="28" t="str">
        <f aca="false">IF($H1080="","",IF(MATCH($H1080,$H$2:$H$3000,0)&lt;&gt;ROW()-1,"",COUNT($AM$1:$AM1079)+1))</f>
        <v/>
      </c>
      <c r="AN1080" s="28" t="str">
        <f aca="false">IF($I1080="","",IF(MATCH($I1080,$I$2:$I$3000,0)&lt;&gt;ROW()-1,"",COUNT($AN$1:$AN1079)+1))</f>
        <v/>
      </c>
      <c r="AO1080" s="28" t="str">
        <f aca="false">IF($Q1080="","",IF(MATCH($Q1080,$Q$2:$Q$3000,0)&lt;&gt;ROW()-1,"",COUNT($AO$1:$AO1079)+1))</f>
        <v/>
      </c>
    </row>
    <row r="1081" customFormat="false" ht="12.75" hidden="false" customHeight="true" outlineLevel="0" collapsed="false">
      <c r="W1081" s="24" t="n">
        <f aca="false">IF($F1081="",0,IFERROR(IF(ISNUMBER($F1081),INT($F1081),DATE(VALUE(MID(SUBSTITUTE(LEFT($F1081,FIND(" ",$F1081&amp;" ")-1),"/",REPT(" ",20)),41,20)),VALUE(LEFT(SUBSTITUTE(LEFT($F1081,FIND(" ",$F1081&amp;" ")-1),"/",REPT(" ",20)),20)),VALUE(MID(SUBSTITUTE(LEFT($F1081,FIND(" ",$F1081&amp;" ")-1),"/",REPT(" ",20)),21,20)))),0))</f>
        <v>0</v>
      </c>
      <c r="X1081" s="25" t="str">
        <f aca="false">IF(ISNUMBER($N1081),$N1081*Validation!$B$5,"")</f>
        <v/>
      </c>
      <c r="Y1081" s="26" t="str">
        <f aca="false">IF($A1081="","",SUBSTITUTE(SUBSTITUTE(SUBSTITUTE(SUBSTITUTE(SUBSTITUTE(SUBSTITUTE(SUBSTITUTE(UPPER(TRIM($A1081)),"Á","A"),"É","E"),"Í","I"),"Ó","O"),"Ú","U"),"Ñ","N"),"Ü","U"))</f>
        <v/>
      </c>
      <c r="Z1081" s="26" t="str">
        <f aca="false">IF($Y1081="","",LEFT($Y1081,1)&amp;" "&amp;TRIM(RIGHT(SUBSTITUTE($Y1081," ",REPT(" ",50)),50)))</f>
        <v/>
      </c>
      <c r="AA1081" s="27" t="str">
        <f aca="false">IF($AF1081="","",IF(COUNTIF(Validation!$U$19:$U$178,$AF1081)&gt;0,"OK","NO MATCH"))</f>
        <v/>
      </c>
      <c r="AB1081" s="27" t="str">
        <f aca="false">IF($W1081=0,"",IF(AND($W1081&gt;=Validation!$B$3,$W1081&lt;=Validation!$C$3),"Yes","No"))</f>
        <v/>
      </c>
      <c r="AC1081" s="26" t="str">
        <f aca="false">IF($A1081="","",$AF1081&amp;"|"&amp;TEXT($W1081,"yyyy-mm-dd")&amp;"|"&amp;$J1081&amp;"|"&amp;$N1081)</f>
        <v/>
      </c>
      <c r="AD1081" s="27" t="str">
        <f aca="false">IF($AC1081="","",IF(COUNTIF($AC$2:$AC$3000,$AC1081)&gt;1,"REVIEW","OK"))</f>
        <v/>
      </c>
      <c r="AE1081" s="27" t="str">
        <f aca="false">IF(OR($W1081=0,$O1081=""),"",IF(IFERROR(IF(ISNUMBER($O1081),INT($O1081),DATE(VALUE(MID(SUBSTITUTE(LEFT($O1081,FIND(" ",$O1081&amp;" ")-1),"/",REPT(" ",20)),41,20)),VALUE(LEFT(SUBSTITUTE(LEFT($O1081,FIND(" ",$O1081&amp;" ")-1),"/",REPT(" ",20)),20)),VALUE(MID(SUBSTITUTE(LEFT($O1081,FIND(" ",$O1081&amp;" ")-1),"/",REPT(" ",20)),21,20)))),0)&gt;$W1081,"Late","Same day"))</f>
        <v/>
      </c>
      <c r="AF1081" s="26" t="str">
        <f aca="false">IF($A1081="","",IFERROR(INDEX(Validation!$C$193:$C$217,MATCH($A1081,Validation!$A$193:$A$217,0)),IF(COUNTIF(Validation!$U$19:$U$178,$Z1081)&gt;0,$Z1081,IF(COUNTIF(Validation!$S$19:$S$178,$AI1081)=1,INDEX(Validation!$U$19:$U$178,MATCH($AI1081,Validation!$S$19:$S$178,0)),$Z1081))))</f>
        <v/>
      </c>
      <c r="AG1081" s="27" t="str">
        <f aca="false">IF(COUNTA($A1081:$U1081)=0,"",IF($A1081="","No name",IF($F1081="","No date",IF($W1081=0,"Date ilegible",IF(NOT(ISNUMBER($N1081)),"Hours no numéricas",IF($AA1081="NO MATCH","Person no identificada","OK"))))))</f>
        <v/>
      </c>
      <c r="AH1081" s="27" t="str">
        <f aca="false">IF($W1081=0,"No date",IF($W1081&lt;Validation!$B$3,"Before period",IF($W1081&gt;Validation!$C$3,"After period","In period")))</f>
        <v>No date</v>
      </c>
      <c r="AI1081" s="26" t="str">
        <f aca="false">IF($Y1081="","",TRIM(RIGHT(SUBSTITUTE($Y1081," ",REPT(" ",50)),50)))</f>
        <v/>
      </c>
      <c r="AJ1081" s="27" t="str">
        <f aca="false">IF($A1081="","",IF(NOT(ISERROR(MATCH($A1081,Validation!$A$193:$A$217,0))),"Manual mapping",IF(COUNTIF(Validation!$U$19:$U$178,$Z1081)&gt;0,"Direct",IF(COUNTIF(Validation!$S$19:$S$178,$AI1081)=1,"By surname","Unresolved"))))</f>
        <v/>
      </c>
      <c r="AK1081" s="28" t="str">
        <f aca="false">IF($L1081="","",IF(MATCH($L1081,$L$2:$L$3000,0)&lt;&gt;ROW()-1,"",COUNT($AK$1:$AK1080)+1))</f>
        <v/>
      </c>
      <c r="AL1081" s="28" t="str">
        <f aca="false">IF($G1081="","",IF(MATCH($G1081,$G$2:$G$3000,0)&lt;&gt;ROW()-1,"",COUNT($AL$1:$AL1080)+1))</f>
        <v/>
      </c>
      <c r="AM1081" s="28" t="str">
        <f aca="false">IF($H1081="","",IF(MATCH($H1081,$H$2:$H$3000,0)&lt;&gt;ROW()-1,"",COUNT($AM$1:$AM1080)+1))</f>
        <v/>
      </c>
      <c r="AN1081" s="28" t="str">
        <f aca="false">IF($I1081="","",IF(MATCH($I1081,$I$2:$I$3000,0)&lt;&gt;ROW()-1,"",COUNT($AN$1:$AN1080)+1))</f>
        <v/>
      </c>
      <c r="AO1081" s="28" t="str">
        <f aca="false">IF($Q1081="","",IF(MATCH($Q1081,$Q$2:$Q$3000,0)&lt;&gt;ROW()-1,"",COUNT($AO$1:$AO1080)+1))</f>
        <v/>
      </c>
    </row>
    <row r="1082" customFormat="false" ht="12.75" hidden="false" customHeight="true" outlineLevel="0" collapsed="false">
      <c r="W1082" s="24" t="n">
        <f aca="false">IF($F1082="",0,IFERROR(IF(ISNUMBER($F1082),INT($F1082),DATE(VALUE(MID(SUBSTITUTE(LEFT($F1082,FIND(" ",$F1082&amp;" ")-1),"/",REPT(" ",20)),41,20)),VALUE(LEFT(SUBSTITUTE(LEFT($F1082,FIND(" ",$F1082&amp;" ")-1),"/",REPT(" ",20)),20)),VALUE(MID(SUBSTITUTE(LEFT($F1082,FIND(" ",$F1082&amp;" ")-1),"/",REPT(" ",20)),21,20)))),0))</f>
        <v>0</v>
      </c>
      <c r="X1082" s="25" t="str">
        <f aca="false">IF(ISNUMBER($N1082),$N1082*Validation!$B$5,"")</f>
        <v/>
      </c>
      <c r="Y1082" s="26" t="str">
        <f aca="false">IF($A1082="","",SUBSTITUTE(SUBSTITUTE(SUBSTITUTE(SUBSTITUTE(SUBSTITUTE(SUBSTITUTE(SUBSTITUTE(UPPER(TRIM($A1082)),"Á","A"),"É","E"),"Í","I"),"Ó","O"),"Ú","U"),"Ñ","N"),"Ü","U"))</f>
        <v/>
      </c>
      <c r="Z1082" s="26" t="str">
        <f aca="false">IF($Y1082="","",LEFT($Y1082,1)&amp;" "&amp;TRIM(RIGHT(SUBSTITUTE($Y1082," ",REPT(" ",50)),50)))</f>
        <v/>
      </c>
      <c r="AA1082" s="27" t="str">
        <f aca="false">IF($AF1082="","",IF(COUNTIF(Validation!$U$19:$U$178,$AF1082)&gt;0,"OK","NO MATCH"))</f>
        <v/>
      </c>
      <c r="AB1082" s="27" t="str">
        <f aca="false">IF($W1082=0,"",IF(AND($W1082&gt;=Validation!$B$3,$W1082&lt;=Validation!$C$3),"Yes","No"))</f>
        <v/>
      </c>
      <c r="AC1082" s="26" t="str">
        <f aca="false">IF($A1082="","",$AF1082&amp;"|"&amp;TEXT($W1082,"yyyy-mm-dd")&amp;"|"&amp;$J1082&amp;"|"&amp;$N1082)</f>
        <v/>
      </c>
      <c r="AD1082" s="27" t="str">
        <f aca="false">IF($AC1082="","",IF(COUNTIF($AC$2:$AC$3000,$AC1082)&gt;1,"REVIEW","OK"))</f>
        <v/>
      </c>
      <c r="AE1082" s="27" t="str">
        <f aca="false">IF(OR($W1082=0,$O1082=""),"",IF(IFERROR(IF(ISNUMBER($O1082),INT($O1082),DATE(VALUE(MID(SUBSTITUTE(LEFT($O1082,FIND(" ",$O1082&amp;" ")-1),"/",REPT(" ",20)),41,20)),VALUE(LEFT(SUBSTITUTE(LEFT($O1082,FIND(" ",$O1082&amp;" ")-1),"/",REPT(" ",20)),20)),VALUE(MID(SUBSTITUTE(LEFT($O1082,FIND(" ",$O1082&amp;" ")-1),"/",REPT(" ",20)),21,20)))),0)&gt;$W1082,"Late","Same day"))</f>
        <v/>
      </c>
      <c r="AF1082" s="26" t="str">
        <f aca="false">IF($A1082="","",IFERROR(INDEX(Validation!$C$193:$C$217,MATCH($A1082,Validation!$A$193:$A$217,0)),IF(COUNTIF(Validation!$U$19:$U$178,$Z1082)&gt;0,$Z1082,IF(COUNTIF(Validation!$S$19:$S$178,$AI1082)=1,INDEX(Validation!$U$19:$U$178,MATCH($AI1082,Validation!$S$19:$S$178,0)),$Z1082))))</f>
        <v/>
      </c>
      <c r="AG1082" s="27" t="str">
        <f aca="false">IF(COUNTA($A1082:$U1082)=0,"",IF($A1082="","No name",IF($F1082="","No date",IF($W1082=0,"Date ilegible",IF(NOT(ISNUMBER($N1082)),"Hours no numéricas",IF($AA1082="NO MATCH","Person no identificada","OK"))))))</f>
        <v/>
      </c>
      <c r="AH1082" s="27" t="str">
        <f aca="false">IF($W1082=0,"No date",IF($W1082&lt;Validation!$B$3,"Before period",IF($W1082&gt;Validation!$C$3,"After period","In period")))</f>
        <v>No date</v>
      </c>
      <c r="AI1082" s="26" t="str">
        <f aca="false">IF($Y1082="","",TRIM(RIGHT(SUBSTITUTE($Y1082," ",REPT(" ",50)),50)))</f>
        <v/>
      </c>
      <c r="AJ1082" s="27" t="str">
        <f aca="false">IF($A1082="","",IF(NOT(ISERROR(MATCH($A1082,Validation!$A$193:$A$217,0))),"Manual mapping",IF(COUNTIF(Validation!$U$19:$U$178,$Z1082)&gt;0,"Direct",IF(COUNTIF(Validation!$S$19:$S$178,$AI1082)=1,"By surname","Unresolved"))))</f>
        <v/>
      </c>
      <c r="AK1082" s="28" t="str">
        <f aca="false">IF($L1082="","",IF(MATCH($L1082,$L$2:$L$3000,0)&lt;&gt;ROW()-1,"",COUNT($AK$1:$AK1081)+1))</f>
        <v/>
      </c>
      <c r="AL1082" s="28" t="str">
        <f aca="false">IF($G1082="","",IF(MATCH($G1082,$G$2:$G$3000,0)&lt;&gt;ROW()-1,"",COUNT($AL$1:$AL1081)+1))</f>
        <v/>
      </c>
      <c r="AM1082" s="28" t="str">
        <f aca="false">IF($H1082="","",IF(MATCH($H1082,$H$2:$H$3000,0)&lt;&gt;ROW()-1,"",COUNT($AM$1:$AM1081)+1))</f>
        <v/>
      </c>
      <c r="AN1082" s="28" t="str">
        <f aca="false">IF($I1082="","",IF(MATCH($I1082,$I$2:$I$3000,0)&lt;&gt;ROW()-1,"",COUNT($AN$1:$AN1081)+1))</f>
        <v/>
      </c>
      <c r="AO1082" s="28" t="str">
        <f aca="false">IF($Q1082="","",IF(MATCH($Q1082,$Q$2:$Q$3000,0)&lt;&gt;ROW()-1,"",COUNT($AO$1:$AO1081)+1))</f>
        <v/>
      </c>
    </row>
    <row r="1083" customFormat="false" ht="12.75" hidden="false" customHeight="true" outlineLevel="0" collapsed="false">
      <c r="W1083" s="24" t="n">
        <f aca="false">IF($F1083="",0,IFERROR(IF(ISNUMBER($F1083),INT($F1083),DATE(VALUE(MID(SUBSTITUTE(LEFT($F1083,FIND(" ",$F1083&amp;" ")-1),"/",REPT(" ",20)),41,20)),VALUE(LEFT(SUBSTITUTE(LEFT($F1083,FIND(" ",$F1083&amp;" ")-1),"/",REPT(" ",20)),20)),VALUE(MID(SUBSTITUTE(LEFT($F1083,FIND(" ",$F1083&amp;" ")-1),"/",REPT(" ",20)),21,20)))),0))</f>
        <v>0</v>
      </c>
      <c r="X1083" s="25" t="str">
        <f aca="false">IF(ISNUMBER($N1083),$N1083*Validation!$B$5,"")</f>
        <v/>
      </c>
      <c r="Y1083" s="26" t="str">
        <f aca="false">IF($A1083="","",SUBSTITUTE(SUBSTITUTE(SUBSTITUTE(SUBSTITUTE(SUBSTITUTE(SUBSTITUTE(SUBSTITUTE(UPPER(TRIM($A1083)),"Á","A"),"É","E"),"Í","I"),"Ó","O"),"Ú","U"),"Ñ","N"),"Ü","U"))</f>
        <v/>
      </c>
      <c r="Z1083" s="26" t="str">
        <f aca="false">IF($Y1083="","",LEFT($Y1083,1)&amp;" "&amp;TRIM(RIGHT(SUBSTITUTE($Y1083," ",REPT(" ",50)),50)))</f>
        <v/>
      </c>
      <c r="AA1083" s="27" t="str">
        <f aca="false">IF($AF1083="","",IF(COUNTIF(Validation!$U$19:$U$178,$AF1083)&gt;0,"OK","NO MATCH"))</f>
        <v/>
      </c>
      <c r="AB1083" s="27" t="str">
        <f aca="false">IF($W1083=0,"",IF(AND($W1083&gt;=Validation!$B$3,$W1083&lt;=Validation!$C$3),"Yes","No"))</f>
        <v/>
      </c>
      <c r="AC1083" s="26" t="str">
        <f aca="false">IF($A1083="","",$AF1083&amp;"|"&amp;TEXT($W1083,"yyyy-mm-dd")&amp;"|"&amp;$J1083&amp;"|"&amp;$N1083)</f>
        <v/>
      </c>
      <c r="AD1083" s="27" t="str">
        <f aca="false">IF($AC1083="","",IF(COUNTIF($AC$2:$AC$3000,$AC1083)&gt;1,"REVIEW","OK"))</f>
        <v/>
      </c>
      <c r="AE1083" s="27" t="str">
        <f aca="false">IF(OR($W1083=0,$O1083=""),"",IF(IFERROR(IF(ISNUMBER($O1083),INT($O1083),DATE(VALUE(MID(SUBSTITUTE(LEFT($O1083,FIND(" ",$O1083&amp;" ")-1),"/",REPT(" ",20)),41,20)),VALUE(LEFT(SUBSTITUTE(LEFT($O1083,FIND(" ",$O1083&amp;" ")-1),"/",REPT(" ",20)),20)),VALUE(MID(SUBSTITUTE(LEFT($O1083,FIND(" ",$O1083&amp;" ")-1),"/",REPT(" ",20)),21,20)))),0)&gt;$W1083,"Late","Same day"))</f>
        <v/>
      </c>
      <c r="AF1083" s="26" t="str">
        <f aca="false">IF($A1083="","",IFERROR(INDEX(Validation!$C$193:$C$217,MATCH($A1083,Validation!$A$193:$A$217,0)),IF(COUNTIF(Validation!$U$19:$U$178,$Z1083)&gt;0,$Z1083,IF(COUNTIF(Validation!$S$19:$S$178,$AI1083)=1,INDEX(Validation!$U$19:$U$178,MATCH($AI1083,Validation!$S$19:$S$178,0)),$Z1083))))</f>
        <v/>
      </c>
      <c r="AG1083" s="27" t="str">
        <f aca="false">IF(COUNTA($A1083:$U1083)=0,"",IF($A1083="","No name",IF($F1083="","No date",IF($W1083=0,"Date ilegible",IF(NOT(ISNUMBER($N1083)),"Hours no numéricas",IF($AA1083="NO MATCH","Person no identificada","OK"))))))</f>
        <v/>
      </c>
      <c r="AH1083" s="27" t="str">
        <f aca="false">IF($W1083=0,"No date",IF($W1083&lt;Validation!$B$3,"Before period",IF($W1083&gt;Validation!$C$3,"After period","In period")))</f>
        <v>No date</v>
      </c>
      <c r="AI1083" s="26" t="str">
        <f aca="false">IF($Y1083="","",TRIM(RIGHT(SUBSTITUTE($Y1083," ",REPT(" ",50)),50)))</f>
        <v/>
      </c>
      <c r="AJ1083" s="27" t="str">
        <f aca="false">IF($A1083="","",IF(NOT(ISERROR(MATCH($A1083,Validation!$A$193:$A$217,0))),"Manual mapping",IF(COUNTIF(Validation!$U$19:$U$178,$Z1083)&gt;0,"Direct",IF(COUNTIF(Validation!$S$19:$S$178,$AI1083)=1,"By surname","Unresolved"))))</f>
        <v/>
      </c>
      <c r="AK1083" s="28" t="str">
        <f aca="false">IF($L1083="","",IF(MATCH($L1083,$L$2:$L$3000,0)&lt;&gt;ROW()-1,"",COUNT($AK$1:$AK1082)+1))</f>
        <v/>
      </c>
      <c r="AL1083" s="28" t="str">
        <f aca="false">IF($G1083="","",IF(MATCH($G1083,$G$2:$G$3000,0)&lt;&gt;ROW()-1,"",COUNT($AL$1:$AL1082)+1))</f>
        <v/>
      </c>
      <c r="AM1083" s="28" t="str">
        <f aca="false">IF($H1083="","",IF(MATCH($H1083,$H$2:$H$3000,0)&lt;&gt;ROW()-1,"",COUNT($AM$1:$AM1082)+1))</f>
        <v/>
      </c>
      <c r="AN1083" s="28" t="str">
        <f aca="false">IF($I1083="","",IF(MATCH($I1083,$I$2:$I$3000,0)&lt;&gt;ROW()-1,"",COUNT($AN$1:$AN1082)+1))</f>
        <v/>
      </c>
      <c r="AO1083" s="28" t="str">
        <f aca="false">IF($Q1083="","",IF(MATCH($Q1083,$Q$2:$Q$3000,0)&lt;&gt;ROW()-1,"",COUNT($AO$1:$AO1082)+1))</f>
        <v/>
      </c>
    </row>
    <row r="1084" customFormat="false" ht="12.75" hidden="false" customHeight="true" outlineLevel="0" collapsed="false">
      <c r="W1084" s="24" t="n">
        <f aca="false">IF($F1084="",0,IFERROR(IF(ISNUMBER($F1084),INT($F1084),DATE(VALUE(MID(SUBSTITUTE(LEFT($F1084,FIND(" ",$F1084&amp;" ")-1),"/",REPT(" ",20)),41,20)),VALUE(LEFT(SUBSTITUTE(LEFT($F1084,FIND(" ",$F1084&amp;" ")-1),"/",REPT(" ",20)),20)),VALUE(MID(SUBSTITUTE(LEFT($F1084,FIND(" ",$F1084&amp;" ")-1),"/",REPT(" ",20)),21,20)))),0))</f>
        <v>0</v>
      </c>
      <c r="X1084" s="25" t="str">
        <f aca="false">IF(ISNUMBER($N1084),$N1084*Validation!$B$5,"")</f>
        <v/>
      </c>
      <c r="Y1084" s="26" t="str">
        <f aca="false">IF($A1084="","",SUBSTITUTE(SUBSTITUTE(SUBSTITUTE(SUBSTITUTE(SUBSTITUTE(SUBSTITUTE(SUBSTITUTE(UPPER(TRIM($A1084)),"Á","A"),"É","E"),"Í","I"),"Ó","O"),"Ú","U"),"Ñ","N"),"Ü","U"))</f>
        <v/>
      </c>
      <c r="Z1084" s="26" t="str">
        <f aca="false">IF($Y1084="","",LEFT($Y1084,1)&amp;" "&amp;TRIM(RIGHT(SUBSTITUTE($Y1084," ",REPT(" ",50)),50)))</f>
        <v/>
      </c>
      <c r="AA1084" s="27" t="str">
        <f aca="false">IF($AF1084="","",IF(COUNTIF(Validation!$U$19:$U$178,$AF1084)&gt;0,"OK","NO MATCH"))</f>
        <v/>
      </c>
      <c r="AB1084" s="27" t="str">
        <f aca="false">IF($W1084=0,"",IF(AND($W1084&gt;=Validation!$B$3,$W1084&lt;=Validation!$C$3),"Yes","No"))</f>
        <v/>
      </c>
      <c r="AC1084" s="26" t="str">
        <f aca="false">IF($A1084="","",$AF1084&amp;"|"&amp;TEXT($W1084,"yyyy-mm-dd")&amp;"|"&amp;$J1084&amp;"|"&amp;$N1084)</f>
        <v/>
      </c>
      <c r="AD1084" s="27" t="str">
        <f aca="false">IF($AC1084="","",IF(COUNTIF($AC$2:$AC$3000,$AC1084)&gt;1,"REVIEW","OK"))</f>
        <v/>
      </c>
      <c r="AE1084" s="27" t="str">
        <f aca="false">IF(OR($W1084=0,$O1084=""),"",IF(IFERROR(IF(ISNUMBER($O1084),INT($O1084),DATE(VALUE(MID(SUBSTITUTE(LEFT($O1084,FIND(" ",$O1084&amp;" ")-1),"/",REPT(" ",20)),41,20)),VALUE(LEFT(SUBSTITUTE(LEFT($O1084,FIND(" ",$O1084&amp;" ")-1),"/",REPT(" ",20)),20)),VALUE(MID(SUBSTITUTE(LEFT($O1084,FIND(" ",$O1084&amp;" ")-1),"/",REPT(" ",20)),21,20)))),0)&gt;$W1084,"Late","Same day"))</f>
        <v/>
      </c>
      <c r="AF1084" s="26" t="str">
        <f aca="false">IF($A1084="","",IFERROR(INDEX(Validation!$C$193:$C$217,MATCH($A1084,Validation!$A$193:$A$217,0)),IF(COUNTIF(Validation!$U$19:$U$178,$Z1084)&gt;0,$Z1084,IF(COUNTIF(Validation!$S$19:$S$178,$AI1084)=1,INDEX(Validation!$U$19:$U$178,MATCH($AI1084,Validation!$S$19:$S$178,0)),$Z1084))))</f>
        <v/>
      </c>
      <c r="AG1084" s="27" t="str">
        <f aca="false">IF(COUNTA($A1084:$U1084)=0,"",IF($A1084="","No name",IF($F1084="","No date",IF($W1084=0,"Date ilegible",IF(NOT(ISNUMBER($N1084)),"Hours no numéricas",IF($AA1084="NO MATCH","Person no identificada","OK"))))))</f>
        <v/>
      </c>
      <c r="AH1084" s="27" t="str">
        <f aca="false">IF($W1084=0,"No date",IF($W1084&lt;Validation!$B$3,"Before period",IF($W1084&gt;Validation!$C$3,"After period","In period")))</f>
        <v>No date</v>
      </c>
      <c r="AI1084" s="26" t="str">
        <f aca="false">IF($Y1084="","",TRIM(RIGHT(SUBSTITUTE($Y1084," ",REPT(" ",50)),50)))</f>
        <v/>
      </c>
      <c r="AJ1084" s="27" t="str">
        <f aca="false">IF($A1084="","",IF(NOT(ISERROR(MATCH($A1084,Validation!$A$193:$A$217,0))),"Manual mapping",IF(COUNTIF(Validation!$U$19:$U$178,$Z1084)&gt;0,"Direct",IF(COUNTIF(Validation!$S$19:$S$178,$AI1084)=1,"By surname","Unresolved"))))</f>
        <v/>
      </c>
      <c r="AK1084" s="28" t="str">
        <f aca="false">IF($L1084="","",IF(MATCH($L1084,$L$2:$L$3000,0)&lt;&gt;ROW()-1,"",COUNT($AK$1:$AK1083)+1))</f>
        <v/>
      </c>
      <c r="AL1084" s="28" t="str">
        <f aca="false">IF($G1084="","",IF(MATCH($G1084,$G$2:$G$3000,0)&lt;&gt;ROW()-1,"",COUNT($AL$1:$AL1083)+1))</f>
        <v/>
      </c>
      <c r="AM1084" s="28" t="str">
        <f aca="false">IF($H1084="","",IF(MATCH($H1084,$H$2:$H$3000,0)&lt;&gt;ROW()-1,"",COUNT($AM$1:$AM1083)+1))</f>
        <v/>
      </c>
      <c r="AN1084" s="28" t="str">
        <f aca="false">IF($I1084="","",IF(MATCH($I1084,$I$2:$I$3000,0)&lt;&gt;ROW()-1,"",COUNT($AN$1:$AN1083)+1))</f>
        <v/>
      </c>
      <c r="AO1084" s="28" t="str">
        <f aca="false">IF($Q1084="","",IF(MATCH($Q1084,$Q$2:$Q$3000,0)&lt;&gt;ROW()-1,"",COUNT($AO$1:$AO1083)+1))</f>
        <v/>
      </c>
    </row>
    <row r="1085" customFormat="false" ht="12.75" hidden="false" customHeight="true" outlineLevel="0" collapsed="false">
      <c r="W1085" s="24" t="n">
        <f aca="false">IF($F1085="",0,IFERROR(IF(ISNUMBER($F1085),INT($F1085),DATE(VALUE(MID(SUBSTITUTE(LEFT($F1085,FIND(" ",$F1085&amp;" ")-1),"/",REPT(" ",20)),41,20)),VALUE(LEFT(SUBSTITUTE(LEFT($F1085,FIND(" ",$F1085&amp;" ")-1),"/",REPT(" ",20)),20)),VALUE(MID(SUBSTITUTE(LEFT($F1085,FIND(" ",$F1085&amp;" ")-1),"/",REPT(" ",20)),21,20)))),0))</f>
        <v>0</v>
      </c>
      <c r="X1085" s="25" t="str">
        <f aca="false">IF(ISNUMBER($N1085),$N1085*Validation!$B$5,"")</f>
        <v/>
      </c>
      <c r="Y1085" s="26" t="str">
        <f aca="false">IF($A1085="","",SUBSTITUTE(SUBSTITUTE(SUBSTITUTE(SUBSTITUTE(SUBSTITUTE(SUBSTITUTE(SUBSTITUTE(UPPER(TRIM($A1085)),"Á","A"),"É","E"),"Í","I"),"Ó","O"),"Ú","U"),"Ñ","N"),"Ü","U"))</f>
        <v/>
      </c>
      <c r="Z1085" s="26" t="str">
        <f aca="false">IF($Y1085="","",LEFT($Y1085,1)&amp;" "&amp;TRIM(RIGHT(SUBSTITUTE($Y1085," ",REPT(" ",50)),50)))</f>
        <v/>
      </c>
      <c r="AA1085" s="27" t="str">
        <f aca="false">IF($AF1085="","",IF(COUNTIF(Validation!$U$19:$U$178,$AF1085)&gt;0,"OK","NO MATCH"))</f>
        <v/>
      </c>
      <c r="AB1085" s="27" t="str">
        <f aca="false">IF($W1085=0,"",IF(AND($W1085&gt;=Validation!$B$3,$W1085&lt;=Validation!$C$3),"Yes","No"))</f>
        <v/>
      </c>
      <c r="AC1085" s="26" t="str">
        <f aca="false">IF($A1085="","",$AF1085&amp;"|"&amp;TEXT($W1085,"yyyy-mm-dd")&amp;"|"&amp;$J1085&amp;"|"&amp;$N1085)</f>
        <v/>
      </c>
      <c r="AD1085" s="27" t="str">
        <f aca="false">IF($AC1085="","",IF(COUNTIF($AC$2:$AC$3000,$AC1085)&gt;1,"REVIEW","OK"))</f>
        <v/>
      </c>
      <c r="AE1085" s="27" t="str">
        <f aca="false">IF(OR($W1085=0,$O1085=""),"",IF(IFERROR(IF(ISNUMBER($O1085),INT($O1085),DATE(VALUE(MID(SUBSTITUTE(LEFT($O1085,FIND(" ",$O1085&amp;" ")-1),"/",REPT(" ",20)),41,20)),VALUE(LEFT(SUBSTITUTE(LEFT($O1085,FIND(" ",$O1085&amp;" ")-1),"/",REPT(" ",20)),20)),VALUE(MID(SUBSTITUTE(LEFT($O1085,FIND(" ",$O1085&amp;" ")-1),"/",REPT(" ",20)),21,20)))),0)&gt;$W1085,"Late","Same day"))</f>
        <v/>
      </c>
      <c r="AF1085" s="26" t="str">
        <f aca="false">IF($A1085="","",IFERROR(INDEX(Validation!$C$193:$C$217,MATCH($A1085,Validation!$A$193:$A$217,0)),IF(COUNTIF(Validation!$U$19:$U$178,$Z1085)&gt;0,$Z1085,IF(COUNTIF(Validation!$S$19:$S$178,$AI1085)=1,INDEX(Validation!$U$19:$U$178,MATCH($AI1085,Validation!$S$19:$S$178,0)),$Z1085))))</f>
        <v/>
      </c>
      <c r="AG1085" s="27" t="str">
        <f aca="false">IF(COUNTA($A1085:$U1085)=0,"",IF($A1085="","No name",IF($F1085="","No date",IF($W1085=0,"Date ilegible",IF(NOT(ISNUMBER($N1085)),"Hours no numéricas",IF($AA1085="NO MATCH","Person no identificada","OK"))))))</f>
        <v/>
      </c>
      <c r="AH1085" s="27" t="str">
        <f aca="false">IF($W1085=0,"No date",IF($W1085&lt;Validation!$B$3,"Before period",IF($W1085&gt;Validation!$C$3,"After period","In period")))</f>
        <v>No date</v>
      </c>
      <c r="AI1085" s="26" t="str">
        <f aca="false">IF($Y1085="","",TRIM(RIGHT(SUBSTITUTE($Y1085," ",REPT(" ",50)),50)))</f>
        <v/>
      </c>
      <c r="AJ1085" s="27" t="str">
        <f aca="false">IF($A1085="","",IF(NOT(ISERROR(MATCH($A1085,Validation!$A$193:$A$217,0))),"Manual mapping",IF(COUNTIF(Validation!$U$19:$U$178,$Z1085)&gt;0,"Direct",IF(COUNTIF(Validation!$S$19:$S$178,$AI1085)=1,"By surname","Unresolved"))))</f>
        <v/>
      </c>
      <c r="AK1085" s="28" t="str">
        <f aca="false">IF($L1085="","",IF(MATCH($L1085,$L$2:$L$3000,0)&lt;&gt;ROW()-1,"",COUNT($AK$1:$AK1084)+1))</f>
        <v/>
      </c>
      <c r="AL1085" s="28" t="str">
        <f aca="false">IF($G1085="","",IF(MATCH($G1085,$G$2:$G$3000,0)&lt;&gt;ROW()-1,"",COUNT($AL$1:$AL1084)+1))</f>
        <v/>
      </c>
      <c r="AM1085" s="28" t="str">
        <f aca="false">IF($H1085="","",IF(MATCH($H1085,$H$2:$H$3000,0)&lt;&gt;ROW()-1,"",COUNT($AM$1:$AM1084)+1))</f>
        <v/>
      </c>
      <c r="AN1085" s="28" t="str">
        <f aca="false">IF($I1085="","",IF(MATCH($I1085,$I$2:$I$3000,0)&lt;&gt;ROW()-1,"",COUNT($AN$1:$AN1084)+1))</f>
        <v/>
      </c>
      <c r="AO1085" s="28" t="str">
        <f aca="false">IF($Q1085="","",IF(MATCH($Q1085,$Q$2:$Q$3000,0)&lt;&gt;ROW()-1,"",COUNT($AO$1:$AO1084)+1))</f>
        <v/>
      </c>
    </row>
    <row r="1086" customFormat="false" ht="12.75" hidden="false" customHeight="true" outlineLevel="0" collapsed="false">
      <c r="W1086" s="24" t="n">
        <f aca="false">IF($F1086="",0,IFERROR(IF(ISNUMBER($F1086),INT($F1086),DATE(VALUE(MID(SUBSTITUTE(LEFT($F1086,FIND(" ",$F1086&amp;" ")-1),"/",REPT(" ",20)),41,20)),VALUE(LEFT(SUBSTITUTE(LEFT($F1086,FIND(" ",$F1086&amp;" ")-1),"/",REPT(" ",20)),20)),VALUE(MID(SUBSTITUTE(LEFT($F1086,FIND(" ",$F1086&amp;" ")-1),"/",REPT(" ",20)),21,20)))),0))</f>
        <v>0</v>
      </c>
      <c r="X1086" s="25" t="str">
        <f aca="false">IF(ISNUMBER($N1086),$N1086*Validation!$B$5,"")</f>
        <v/>
      </c>
      <c r="Y1086" s="26" t="str">
        <f aca="false">IF($A1086="","",SUBSTITUTE(SUBSTITUTE(SUBSTITUTE(SUBSTITUTE(SUBSTITUTE(SUBSTITUTE(SUBSTITUTE(UPPER(TRIM($A1086)),"Á","A"),"É","E"),"Í","I"),"Ó","O"),"Ú","U"),"Ñ","N"),"Ü","U"))</f>
        <v/>
      </c>
      <c r="Z1086" s="26" t="str">
        <f aca="false">IF($Y1086="","",LEFT($Y1086,1)&amp;" "&amp;TRIM(RIGHT(SUBSTITUTE($Y1086," ",REPT(" ",50)),50)))</f>
        <v/>
      </c>
      <c r="AA1086" s="27" t="str">
        <f aca="false">IF($AF1086="","",IF(COUNTIF(Validation!$U$19:$U$178,$AF1086)&gt;0,"OK","NO MATCH"))</f>
        <v/>
      </c>
      <c r="AB1086" s="27" t="str">
        <f aca="false">IF($W1086=0,"",IF(AND($W1086&gt;=Validation!$B$3,$W1086&lt;=Validation!$C$3),"Yes","No"))</f>
        <v/>
      </c>
      <c r="AC1086" s="26" t="str">
        <f aca="false">IF($A1086="","",$AF1086&amp;"|"&amp;TEXT($W1086,"yyyy-mm-dd")&amp;"|"&amp;$J1086&amp;"|"&amp;$N1086)</f>
        <v/>
      </c>
      <c r="AD1086" s="27" t="str">
        <f aca="false">IF($AC1086="","",IF(COUNTIF($AC$2:$AC$3000,$AC1086)&gt;1,"REVIEW","OK"))</f>
        <v/>
      </c>
      <c r="AE1086" s="27" t="str">
        <f aca="false">IF(OR($W1086=0,$O1086=""),"",IF(IFERROR(IF(ISNUMBER($O1086),INT($O1086),DATE(VALUE(MID(SUBSTITUTE(LEFT($O1086,FIND(" ",$O1086&amp;" ")-1),"/",REPT(" ",20)),41,20)),VALUE(LEFT(SUBSTITUTE(LEFT($O1086,FIND(" ",$O1086&amp;" ")-1),"/",REPT(" ",20)),20)),VALUE(MID(SUBSTITUTE(LEFT($O1086,FIND(" ",$O1086&amp;" ")-1),"/",REPT(" ",20)),21,20)))),0)&gt;$W1086,"Late","Same day"))</f>
        <v/>
      </c>
      <c r="AF1086" s="26" t="str">
        <f aca="false">IF($A1086="","",IFERROR(INDEX(Validation!$C$193:$C$217,MATCH($A1086,Validation!$A$193:$A$217,0)),IF(COUNTIF(Validation!$U$19:$U$178,$Z1086)&gt;0,$Z1086,IF(COUNTIF(Validation!$S$19:$S$178,$AI1086)=1,INDEX(Validation!$U$19:$U$178,MATCH($AI1086,Validation!$S$19:$S$178,0)),$Z1086))))</f>
        <v/>
      </c>
      <c r="AG1086" s="27" t="str">
        <f aca="false">IF(COUNTA($A1086:$U1086)=0,"",IF($A1086="","No name",IF($F1086="","No date",IF($W1086=0,"Date ilegible",IF(NOT(ISNUMBER($N1086)),"Hours no numéricas",IF($AA1086="NO MATCH","Person no identificada","OK"))))))</f>
        <v/>
      </c>
      <c r="AH1086" s="27" t="str">
        <f aca="false">IF($W1086=0,"No date",IF($W1086&lt;Validation!$B$3,"Before period",IF($W1086&gt;Validation!$C$3,"After period","In period")))</f>
        <v>No date</v>
      </c>
      <c r="AI1086" s="26" t="str">
        <f aca="false">IF($Y1086="","",TRIM(RIGHT(SUBSTITUTE($Y1086," ",REPT(" ",50)),50)))</f>
        <v/>
      </c>
      <c r="AJ1086" s="27" t="str">
        <f aca="false">IF($A1086="","",IF(NOT(ISERROR(MATCH($A1086,Validation!$A$193:$A$217,0))),"Manual mapping",IF(COUNTIF(Validation!$U$19:$U$178,$Z1086)&gt;0,"Direct",IF(COUNTIF(Validation!$S$19:$S$178,$AI1086)=1,"By surname","Unresolved"))))</f>
        <v/>
      </c>
      <c r="AK1086" s="28" t="str">
        <f aca="false">IF($L1086="","",IF(MATCH($L1086,$L$2:$L$3000,0)&lt;&gt;ROW()-1,"",COUNT($AK$1:$AK1085)+1))</f>
        <v/>
      </c>
      <c r="AL1086" s="28" t="str">
        <f aca="false">IF($G1086="","",IF(MATCH($G1086,$G$2:$G$3000,0)&lt;&gt;ROW()-1,"",COUNT($AL$1:$AL1085)+1))</f>
        <v/>
      </c>
      <c r="AM1086" s="28" t="str">
        <f aca="false">IF($H1086="","",IF(MATCH($H1086,$H$2:$H$3000,0)&lt;&gt;ROW()-1,"",COUNT($AM$1:$AM1085)+1))</f>
        <v/>
      </c>
      <c r="AN1086" s="28" t="str">
        <f aca="false">IF($I1086="","",IF(MATCH($I1086,$I$2:$I$3000,0)&lt;&gt;ROW()-1,"",COUNT($AN$1:$AN1085)+1))</f>
        <v/>
      </c>
      <c r="AO1086" s="28" t="str">
        <f aca="false">IF($Q1086="","",IF(MATCH($Q1086,$Q$2:$Q$3000,0)&lt;&gt;ROW()-1,"",COUNT($AO$1:$AO1085)+1))</f>
        <v/>
      </c>
    </row>
    <row r="1087" customFormat="false" ht="12.75" hidden="false" customHeight="true" outlineLevel="0" collapsed="false">
      <c r="W1087" s="24" t="n">
        <f aca="false">IF($F1087="",0,IFERROR(IF(ISNUMBER($F1087),INT($F1087),DATE(VALUE(MID(SUBSTITUTE(LEFT($F1087,FIND(" ",$F1087&amp;" ")-1),"/",REPT(" ",20)),41,20)),VALUE(LEFT(SUBSTITUTE(LEFT($F1087,FIND(" ",$F1087&amp;" ")-1),"/",REPT(" ",20)),20)),VALUE(MID(SUBSTITUTE(LEFT($F1087,FIND(" ",$F1087&amp;" ")-1),"/",REPT(" ",20)),21,20)))),0))</f>
        <v>0</v>
      </c>
      <c r="X1087" s="25" t="str">
        <f aca="false">IF(ISNUMBER($N1087),$N1087*Validation!$B$5,"")</f>
        <v/>
      </c>
      <c r="Y1087" s="26" t="str">
        <f aca="false">IF($A1087="","",SUBSTITUTE(SUBSTITUTE(SUBSTITUTE(SUBSTITUTE(SUBSTITUTE(SUBSTITUTE(SUBSTITUTE(UPPER(TRIM($A1087)),"Á","A"),"É","E"),"Í","I"),"Ó","O"),"Ú","U"),"Ñ","N"),"Ü","U"))</f>
        <v/>
      </c>
      <c r="Z1087" s="26" t="str">
        <f aca="false">IF($Y1087="","",LEFT($Y1087,1)&amp;" "&amp;TRIM(RIGHT(SUBSTITUTE($Y1087," ",REPT(" ",50)),50)))</f>
        <v/>
      </c>
      <c r="AA1087" s="27" t="str">
        <f aca="false">IF($AF1087="","",IF(COUNTIF(Validation!$U$19:$U$178,$AF1087)&gt;0,"OK","NO MATCH"))</f>
        <v/>
      </c>
      <c r="AB1087" s="27" t="str">
        <f aca="false">IF($W1087=0,"",IF(AND($W1087&gt;=Validation!$B$3,$W1087&lt;=Validation!$C$3),"Yes","No"))</f>
        <v/>
      </c>
      <c r="AC1087" s="26" t="str">
        <f aca="false">IF($A1087="","",$AF1087&amp;"|"&amp;TEXT($W1087,"yyyy-mm-dd")&amp;"|"&amp;$J1087&amp;"|"&amp;$N1087)</f>
        <v/>
      </c>
      <c r="AD1087" s="27" t="str">
        <f aca="false">IF($AC1087="","",IF(COUNTIF($AC$2:$AC$3000,$AC1087)&gt;1,"REVIEW","OK"))</f>
        <v/>
      </c>
      <c r="AE1087" s="27" t="str">
        <f aca="false">IF(OR($W1087=0,$O1087=""),"",IF(IFERROR(IF(ISNUMBER($O1087),INT($O1087),DATE(VALUE(MID(SUBSTITUTE(LEFT($O1087,FIND(" ",$O1087&amp;" ")-1),"/",REPT(" ",20)),41,20)),VALUE(LEFT(SUBSTITUTE(LEFT($O1087,FIND(" ",$O1087&amp;" ")-1),"/",REPT(" ",20)),20)),VALUE(MID(SUBSTITUTE(LEFT($O1087,FIND(" ",$O1087&amp;" ")-1),"/",REPT(" ",20)),21,20)))),0)&gt;$W1087,"Late","Same day"))</f>
        <v/>
      </c>
      <c r="AF1087" s="26" t="str">
        <f aca="false">IF($A1087="","",IFERROR(INDEX(Validation!$C$193:$C$217,MATCH($A1087,Validation!$A$193:$A$217,0)),IF(COUNTIF(Validation!$U$19:$U$178,$Z1087)&gt;0,$Z1087,IF(COUNTIF(Validation!$S$19:$S$178,$AI1087)=1,INDEX(Validation!$U$19:$U$178,MATCH($AI1087,Validation!$S$19:$S$178,0)),$Z1087))))</f>
        <v/>
      </c>
      <c r="AG1087" s="27" t="str">
        <f aca="false">IF(COUNTA($A1087:$U1087)=0,"",IF($A1087="","No name",IF($F1087="","No date",IF($W1087=0,"Date ilegible",IF(NOT(ISNUMBER($N1087)),"Hours no numéricas",IF($AA1087="NO MATCH","Person no identificada","OK"))))))</f>
        <v/>
      </c>
      <c r="AH1087" s="27" t="str">
        <f aca="false">IF($W1087=0,"No date",IF($W1087&lt;Validation!$B$3,"Before period",IF($W1087&gt;Validation!$C$3,"After period","In period")))</f>
        <v>No date</v>
      </c>
      <c r="AI1087" s="26" t="str">
        <f aca="false">IF($Y1087="","",TRIM(RIGHT(SUBSTITUTE($Y1087," ",REPT(" ",50)),50)))</f>
        <v/>
      </c>
      <c r="AJ1087" s="27" t="str">
        <f aca="false">IF($A1087="","",IF(NOT(ISERROR(MATCH($A1087,Validation!$A$193:$A$217,0))),"Manual mapping",IF(COUNTIF(Validation!$U$19:$U$178,$Z1087)&gt;0,"Direct",IF(COUNTIF(Validation!$S$19:$S$178,$AI1087)=1,"By surname","Unresolved"))))</f>
        <v/>
      </c>
      <c r="AK1087" s="28" t="str">
        <f aca="false">IF($L1087="","",IF(MATCH($L1087,$L$2:$L$3000,0)&lt;&gt;ROW()-1,"",COUNT($AK$1:$AK1086)+1))</f>
        <v/>
      </c>
      <c r="AL1087" s="28" t="str">
        <f aca="false">IF($G1087="","",IF(MATCH($G1087,$G$2:$G$3000,0)&lt;&gt;ROW()-1,"",COUNT($AL$1:$AL1086)+1))</f>
        <v/>
      </c>
      <c r="AM1087" s="28" t="str">
        <f aca="false">IF($H1087="","",IF(MATCH($H1087,$H$2:$H$3000,0)&lt;&gt;ROW()-1,"",COUNT($AM$1:$AM1086)+1))</f>
        <v/>
      </c>
      <c r="AN1087" s="28" t="str">
        <f aca="false">IF($I1087="","",IF(MATCH($I1087,$I$2:$I$3000,0)&lt;&gt;ROW()-1,"",COUNT($AN$1:$AN1086)+1))</f>
        <v/>
      </c>
      <c r="AO1087" s="28" t="str">
        <f aca="false">IF($Q1087="","",IF(MATCH($Q1087,$Q$2:$Q$3000,0)&lt;&gt;ROW()-1,"",COUNT($AO$1:$AO1086)+1))</f>
        <v/>
      </c>
    </row>
    <row r="1088" customFormat="false" ht="12.75" hidden="false" customHeight="true" outlineLevel="0" collapsed="false">
      <c r="W1088" s="24" t="n">
        <f aca="false">IF($F1088="",0,IFERROR(IF(ISNUMBER($F1088),INT($F1088),DATE(VALUE(MID(SUBSTITUTE(LEFT($F1088,FIND(" ",$F1088&amp;" ")-1),"/",REPT(" ",20)),41,20)),VALUE(LEFT(SUBSTITUTE(LEFT($F1088,FIND(" ",$F1088&amp;" ")-1),"/",REPT(" ",20)),20)),VALUE(MID(SUBSTITUTE(LEFT($F1088,FIND(" ",$F1088&amp;" ")-1),"/",REPT(" ",20)),21,20)))),0))</f>
        <v>0</v>
      </c>
      <c r="X1088" s="25" t="str">
        <f aca="false">IF(ISNUMBER($N1088),$N1088*Validation!$B$5,"")</f>
        <v/>
      </c>
      <c r="Y1088" s="26" t="str">
        <f aca="false">IF($A1088="","",SUBSTITUTE(SUBSTITUTE(SUBSTITUTE(SUBSTITUTE(SUBSTITUTE(SUBSTITUTE(SUBSTITUTE(UPPER(TRIM($A1088)),"Á","A"),"É","E"),"Í","I"),"Ó","O"),"Ú","U"),"Ñ","N"),"Ü","U"))</f>
        <v/>
      </c>
      <c r="Z1088" s="26" t="str">
        <f aca="false">IF($Y1088="","",LEFT($Y1088,1)&amp;" "&amp;TRIM(RIGHT(SUBSTITUTE($Y1088," ",REPT(" ",50)),50)))</f>
        <v/>
      </c>
      <c r="AA1088" s="27" t="str">
        <f aca="false">IF($AF1088="","",IF(COUNTIF(Validation!$U$19:$U$178,$AF1088)&gt;0,"OK","NO MATCH"))</f>
        <v/>
      </c>
      <c r="AB1088" s="27" t="str">
        <f aca="false">IF($W1088=0,"",IF(AND($W1088&gt;=Validation!$B$3,$W1088&lt;=Validation!$C$3),"Yes","No"))</f>
        <v/>
      </c>
      <c r="AC1088" s="26" t="str">
        <f aca="false">IF($A1088="","",$AF1088&amp;"|"&amp;TEXT($W1088,"yyyy-mm-dd")&amp;"|"&amp;$J1088&amp;"|"&amp;$N1088)</f>
        <v/>
      </c>
      <c r="AD1088" s="27" t="str">
        <f aca="false">IF($AC1088="","",IF(COUNTIF($AC$2:$AC$3000,$AC1088)&gt;1,"REVIEW","OK"))</f>
        <v/>
      </c>
      <c r="AE1088" s="27" t="str">
        <f aca="false">IF(OR($W1088=0,$O1088=""),"",IF(IFERROR(IF(ISNUMBER($O1088),INT($O1088),DATE(VALUE(MID(SUBSTITUTE(LEFT($O1088,FIND(" ",$O1088&amp;" ")-1),"/",REPT(" ",20)),41,20)),VALUE(LEFT(SUBSTITUTE(LEFT($O1088,FIND(" ",$O1088&amp;" ")-1),"/",REPT(" ",20)),20)),VALUE(MID(SUBSTITUTE(LEFT($O1088,FIND(" ",$O1088&amp;" ")-1),"/",REPT(" ",20)),21,20)))),0)&gt;$W1088,"Late","Same day"))</f>
        <v/>
      </c>
      <c r="AF1088" s="26" t="str">
        <f aca="false">IF($A1088="","",IFERROR(INDEX(Validation!$C$193:$C$217,MATCH($A1088,Validation!$A$193:$A$217,0)),IF(COUNTIF(Validation!$U$19:$U$178,$Z1088)&gt;0,$Z1088,IF(COUNTIF(Validation!$S$19:$S$178,$AI1088)=1,INDEX(Validation!$U$19:$U$178,MATCH($AI1088,Validation!$S$19:$S$178,0)),$Z1088))))</f>
        <v/>
      </c>
      <c r="AG1088" s="27" t="str">
        <f aca="false">IF(COUNTA($A1088:$U1088)=0,"",IF($A1088="","No name",IF($F1088="","No date",IF($W1088=0,"Date ilegible",IF(NOT(ISNUMBER($N1088)),"Hours no numéricas",IF($AA1088="NO MATCH","Person no identificada","OK"))))))</f>
        <v/>
      </c>
      <c r="AH1088" s="27" t="str">
        <f aca="false">IF($W1088=0,"No date",IF($W1088&lt;Validation!$B$3,"Before period",IF($W1088&gt;Validation!$C$3,"After period","In period")))</f>
        <v>No date</v>
      </c>
      <c r="AI1088" s="26" t="str">
        <f aca="false">IF($Y1088="","",TRIM(RIGHT(SUBSTITUTE($Y1088," ",REPT(" ",50)),50)))</f>
        <v/>
      </c>
      <c r="AJ1088" s="27" t="str">
        <f aca="false">IF($A1088="","",IF(NOT(ISERROR(MATCH($A1088,Validation!$A$193:$A$217,0))),"Manual mapping",IF(COUNTIF(Validation!$U$19:$U$178,$Z1088)&gt;0,"Direct",IF(COUNTIF(Validation!$S$19:$S$178,$AI1088)=1,"By surname","Unresolved"))))</f>
        <v/>
      </c>
      <c r="AK1088" s="28" t="str">
        <f aca="false">IF($L1088="","",IF(MATCH($L1088,$L$2:$L$3000,0)&lt;&gt;ROW()-1,"",COUNT($AK$1:$AK1087)+1))</f>
        <v/>
      </c>
      <c r="AL1088" s="28" t="str">
        <f aca="false">IF($G1088="","",IF(MATCH($G1088,$G$2:$G$3000,0)&lt;&gt;ROW()-1,"",COUNT($AL$1:$AL1087)+1))</f>
        <v/>
      </c>
      <c r="AM1088" s="28" t="str">
        <f aca="false">IF($H1088="","",IF(MATCH($H1088,$H$2:$H$3000,0)&lt;&gt;ROW()-1,"",COUNT($AM$1:$AM1087)+1))</f>
        <v/>
      </c>
      <c r="AN1088" s="28" t="str">
        <f aca="false">IF($I1088="","",IF(MATCH($I1088,$I$2:$I$3000,0)&lt;&gt;ROW()-1,"",COUNT($AN$1:$AN1087)+1))</f>
        <v/>
      </c>
      <c r="AO1088" s="28" t="str">
        <f aca="false">IF($Q1088="","",IF(MATCH($Q1088,$Q$2:$Q$3000,0)&lt;&gt;ROW()-1,"",COUNT($AO$1:$AO1087)+1))</f>
        <v/>
      </c>
    </row>
    <row r="1089" customFormat="false" ht="12.75" hidden="false" customHeight="true" outlineLevel="0" collapsed="false">
      <c r="W1089" s="24" t="n">
        <f aca="false">IF($F1089="",0,IFERROR(IF(ISNUMBER($F1089),INT($F1089),DATE(VALUE(MID(SUBSTITUTE(LEFT($F1089,FIND(" ",$F1089&amp;" ")-1),"/",REPT(" ",20)),41,20)),VALUE(LEFT(SUBSTITUTE(LEFT($F1089,FIND(" ",$F1089&amp;" ")-1),"/",REPT(" ",20)),20)),VALUE(MID(SUBSTITUTE(LEFT($F1089,FIND(" ",$F1089&amp;" ")-1),"/",REPT(" ",20)),21,20)))),0))</f>
        <v>0</v>
      </c>
      <c r="X1089" s="25" t="str">
        <f aca="false">IF(ISNUMBER($N1089),$N1089*Validation!$B$5,"")</f>
        <v/>
      </c>
      <c r="Y1089" s="26" t="str">
        <f aca="false">IF($A1089="","",SUBSTITUTE(SUBSTITUTE(SUBSTITUTE(SUBSTITUTE(SUBSTITUTE(SUBSTITUTE(SUBSTITUTE(UPPER(TRIM($A1089)),"Á","A"),"É","E"),"Í","I"),"Ó","O"),"Ú","U"),"Ñ","N"),"Ü","U"))</f>
        <v/>
      </c>
      <c r="Z1089" s="26" t="str">
        <f aca="false">IF($Y1089="","",LEFT($Y1089,1)&amp;" "&amp;TRIM(RIGHT(SUBSTITUTE($Y1089," ",REPT(" ",50)),50)))</f>
        <v/>
      </c>
      <c r="AA1089" s="27" t="str">
        <f aca="false">IF($AF1089="","",IF(COUNTIF(Validation!$U$19:$U$178,$AF1089)&gt;0,"OK","NO MATCH"))</f>
        <v/>
      </c>
      <c r="AB1089" s="27" t="str">
        <f aca="false">IF($W1089=0,"",IF(AND($W1089&gt;=Validation!$B$3,$W1089&lt;=Validation!$C$3),"Yes","No"))</f>
        <v/>
      </c>
      <c r="AC1089" s="26" t="str">
        <f aca="false">IF($A1089="","",$AF1089&amp;"|"&amp;TEXT($W1089,"yyyy-mm-dd")&amp;"|"&amp;$J1089&amp;"|"&amp;$N1089)</f>
        <v/>
      </c>
      <c r="AD1089" s="27" t="str">
        <f aca="false">IF($AC1089="","",IF(COUNTIF($AC$2:$AC$3000,$AC1089)&gt;1,"REVIEW","OK"))</f>
        <v/>
      </c>
      <c r="AE1089" s="27" t="str">
        <f aca="false">IF(OR($W1089=0,$O1089=""),"",IF(IFERROR(IF(ISNUMBER($O1089),INT($O1089),DATE(VALUE(MID(SUBSTITUTE(LEFT($O1089,FIND(" ",$O1089&amp;" ")-1),"/",REPT(" ",20)),41,20)),VALUE(LEFT(SUBSTITUTE(LEFT($O1089,FIND(" ",$O1089&amp;" ")-1),"/",REPT(" ",20)),20)),VALUE(MID(SUBSTITUTE(LEFT($O1089,FIND(" ",$O1089&amp;" ")-1),"/",REPT(" ",20)),21,20)))),0)&gt;$W1089,"Late","Same day"))</f>
        <v/>
      </c>
      <c r="AF1089" s="26" t="str">
        <f aca="false">IF($A1089="","",IFERROR(INDEX(Validation!$C$193:$C$217,MATCH($A1089,Validation!$A$193:$A$217,0)),IF(COUNTIF(Validation!$U$19:$U$178,$Z1089)&gt;0,$Z1089,IF(COUNTIF(Validation!$S$19:$S$178,$AI1089)=1,INDEX(Validation!$U$19:$U$178,MATCH($AI1089,Validation!$S$19:$S$178,0)),$Z1089))))</f>
        <v/>
      </c>
      <c r="AG1089" s="27" t="str">
        <f aca="false">IF(COUNTA($A1089:$U1089)=0,"",IF($A1089="","No name",IF($F1089="","No date",IF($W1089=0,"Date ilegible",IF(NOT(ISNUMBER($N1089)),"Hours no numéricas",IF($AA1089="NO MATCH","Person no identificada","OK"))))))</f>
        <v/>
      </c>
      <c r="AH1089" s="27" t="str">
        <f aca="false">IF($W1089=0,"No date",IF($W1089&lt;Validation!$B$3,"Before period",IF($W1089&gt;Validation!$C$3,"After period","In period")))</f>
        <v>No date</v>
      </c>
      <c r="AI1089" s="26" t="str">
        <f aca="false">IF($Y1089="","",TRIM(RIGHT(SUBSTITUTE($Y1089," ",REPT(" ",50)),50)))</f>
        <v/>
      </c>
      <c r="AJ1089" s="27" t="str">
        <f aca="false">IF($A1089="","",IF(NOT(ISERROR(MATCH($A1089,Validation!$A$193:$A$217,0))),"Manual mapping",IF(COUNTIF(Validation!$U$19:$U$178,$Z1089)&gt;0,"Direct",IF(COUNTIF(Validation!$S$19:$S$178,$AI1089)=1,"By surname","Unresolved"))))</f>
        <v/>
      </c>
      <c r="AK1089" s="28" t="str">
        <f aca="false">IF($L1089="","",IF(MATCH($L1089,$L$2:$L$3000,0)&lt;&gt;ROW()-1,"",COUNT($AK$1:$AK1088)+1))</f>
        <v/>
      </c>
      <c r="AL1089" s="28" t="str">
        <f aca="false">IF($G1089="","",IF(MATCH($G1089,$G$2:$G$3000,0)&lt;&gt;ROW()-1,"",COUNT($AL$1:$AL1088)+1))</f>
        <v/>
      </c>
      <c r="AM1089" s="28" t="str">
        <f aca="false">IF($H1089="","",IF(MATCH($H1089,$H$2:$H$3000,0)&lt;&gt;ROW()-1,"",COUNT($AM$1:$AM1088)+1))</f>
        <v/>
      </c>
      <c r="AN1089" s="28" t="str">
        <f aca="false">IF($I1089="","",IF(MATCH($I1089,$I$2:$I$3000,0)&lt;&gt;ROW()-1,"",COUNT($AN$1:$AN1088)+1))</f>
        <v/>
      </c>
      <c r="AO1089" s="28" t="str">
        <f aca="false">IF($Q1089="","",IF(MATCH($Q1089,$Q$2:$Q$3000,0)&lt;&gt;ROW()-1,"",COUNT($AO$1:$AO1088)+1))</f>
        <v/>
      </c>
    </row>
    <row r="1090" customFormat="false" ht="12.75" hidden="false" customHeight="true" outlineLevel="0" collapsed="false">
      <c r="W1090" s="24" t="n">
        <f aca="false">IF($F1090="",0,IFERROR(IF(ISNUMBER($F1090),INT($F1090),DATE(VALUE(MID(SUBSTITUTE(LEFT($F1090,FIND(" ",$F1090&amp;" ")-1),"/",REPT(" ",20)),41,20)),VALUE(LEFT(SUBSTITUTE(LEFT($F1090,FIND(" ",$F1090&amp;" ")-1),"/",REPT(" ",20)),20)),VALUE(MID(SUBSTITUTE(LEFT($F1090,FIND(" ",$F1090&amp;" ")-1),"/",REPT(" ",20)),21,20)))),0))</f>
        <v>0</v>
      </c>
      <c r="X1090" s="25" t="str">
        <f aca="false">IF(ISNUMBER($N1090),$N1090*Validation!$B$5,"")</f>
        <v/>
      </c>
      <c r="Y1090" s="26" t="str">
        <f aca="false">IF($A1090="","",SUBSTITUTE(SUBSTITUTE(SUBSTITUTE(SUBSTITUTE(SUBSTITUTE(SUBSTITUTE(SUBSTITUTE(UPPER(TRIM($A1090)),"Á","A"),"É","E"),"Í","I"),"Ó","O"),"Ú","U"),"Ñ","N"),"Ü","U"))</f>
        <v/>
      </c>
      <c r="Z1090" s="26" t="str">
        <f aca="false">IF($Y1090="","",LEFT($Y1090,1)&amp;" "&amp;TRIM(RIGHT(SUBSTITUTE($Y1090," ",REPT(" ",50)),50)))</f>
        <v/>
      </c>
      <c r="AA1090" s="27" t="str">
        <f aca="false">IF($AF1090="","",IF(COUNTIF(Validation!$U$19:$U$178,$AF1090)&gt;0,"OK","NO MATCH"))</f>
        <v/>
      </c>
      <c r="AB1090" s="27" t="str">
        <f aca="false">IF($W1090=0,"",IF(AND($W1090&gt;=Validation!$B$3,$W1090&lt;=Validation!$C$3),"Yes","No"))</f>
        <v/>
      </c>
      <c r="AC1090" s="26" t="str">
        <f aca="false">IF($A1090="","",$AF1090&amp;"|"&amp;TEXT($W1090,"yyyy-mm-dd")&amp;"|"&amp;$J1090&amp;"|"&amp;$N1090)</f>
        <v/>
      </c>
      <c r="AD1090" s="27" t="str">
        <f aca="false">IF($AC1090="","",IF(COUNTIF($AC$2:$AC$3000,$AC1090)&gt;1,"REVIEW","OK"))</f>
        <v/>
      </c>
      <c r="AE1090" s="27" t="str">
        <f aca="false">IF(OR($W1090=0,$O1090=""),"",IF(IFERROR(IF(ISNUMBER($O1090),INT($O1090),DATE(VALUE(MID(SUBSTITUTE(LEFT($O1090,FIND(" ",$O1090&amp;" ")-1),"/",REPT(" ",20)),41,20)),VALUE(LEFT(SUBSTITUTE(LEFT($O1090,FIND(" ",$O1090&amp;" ")-1),"/",REPT(" ",20)),20)),VALUE(MID(SUBSTITUTE(LEFT($O1090,FIND(" ",$O1090&amp;" ")-1),"/",REPT(" ",20)),21,20)))),0)&gt;$W1090,"Late","Same day"))</f>
        <v/>
      </c>
      <c r="AF1090" s="26" t="str">
        <f aca="false">IF($A1090="","",IFERROR(INDEX(Validation!$C$193:$C$217,MATCH($A1090,Validation!$A$193:$A$217,0)),IF(COUNTIF(Validation!$U$19:$U$178,$Z1090)&gt;0,$Z1090,IF(COUNTIF(Validation!$S$19:$S$178,$AI1090)=1,INDEX(Validation!$U$19:$U$178,MATCH($AI1090,Validation!$S$19:$S$178,0)),$Z1090))))</f>
        <v/>
      </c>
      <c r="AG1090" s="27" t="str">
        <f aca="false">IF(COUNTA($A1090:$U1090)=0,"",IF($A1090="","No name",IF($F1090="","No date",IF($W1090=0,"Date ilegible",IF(NOT(ISNUMBER($N1090)),"Hours no numéricas",IF($AA1090="NO MATCH","Person no identificada","OK"))))))</f>
        <v/>
      </c>
      <c r="AH1090" s="27" t="str">
        <f aca="false">IF($W1090=0,"No date",IF($W1090&lt;Validation!$B$3,"Before period",IF($W1090&gt;Validation!$C$3,"After period","In period")))</f>
        <v>No date</v>
      </c>
      <c r="AI1090" s="26" t="str">
        <f aca="false">IF($Y1090="","",TRIM(RIGHT(SUBSTITUTE($Y1090," ",REPT(" ",50)),50)))</f>
        <v/>
      </c>
      <c r="AJ1090" s="27" t="str">
        <f aca="false">IF($A1090="","",IF(NOT(ISERROR(MATCH($A1090,Validation!$A$193:$A$217,0))),"Manual mapping",IF(COUNTIF(Validation!$U$19:$U$178,$Z1090)&gt;0,"Direct",IF(COUNTIF(Validation!$S$19:$S$178,$AI1090)=1,"By surname","Unresolved"))))</f>
        <v/>
      </c>
      <c r="AK1090" s="28" t="str">
        <f aca="false">IF($L1090="","",IF(MATCH($L1090,$L$2:$L$3000,0)&lt;&gt;ROW()-1,"",COUNT($AK$1:$AK1089)+1))</f>
        <v/>
      </c>
      <c r="AL1090" s="28" t="str">
        <f aca="false">IF($G1090="","",IF(MATCH($G1090,$G$2:$G$3000,0)&lt;&gt;ROW()-1,"",COUNT($AL$1:$AL1089)+1))</f>
        <v/>
      </c>
      <c r="AM1090" s="28" t="str">
        <f aca="false">IF($H1090="","",IF(MATCH($H1090,$H$2:$H$3000,0)&lt;&gt;ROW()-1,"",COUNT($AM$1:$AM1089)+1))</f>
        <v/>
      </c>
      <c r="AN1090" s="28" t="str">
        <f aca="false">IF($I1090="","",IF(MATCH($I1090,$I$2:$I$3000,0)&lt;&gt;ROW()-1,"",COUNT($AN$1:$AN1089)+1))</f>
        <v/>
      </c>
      <c r="AO1090" s="28" t="str">
        <f aca="false">IF($Q1090="","",IF(MATCH($Q1090,$Q$2:$Q$3000,0)&lt;&gt;ROW()-1,"",COUNT($AO$1:$AO1089)+1))</f>
        <v/>
      </c>
    </row>
    <row r="1091" customFormat="false" ht="12.75" hidden="false" customHeight="true" outlineLevel="0" collapsed="false">
      <c r="W1091" s="24" t="n">
        <f aca="false">IF($F1091="",0,IFERROR(IF(ISNUMBER($F1091),INT($F1091),DATE(VALUE(MID(SUBSTITUTE(LEFT($F1091,FIND(" ",$F1091&amp;" ")-1),"/",REPT(" ",20)),41,20)),VALUE(LEFT(SUBSTITUTE(LEFT($F1091,FIND(" ",$F1091&amp;" ")-1),"/",REPT(" ",20)),20)),VALUE(MID(SUBSTITUTE(LEFT($F1091,FIND(" ",$F1091&amp;" ")-1),"/",REPT(" ",20)),21,20)))),0))</f>
        <v>0</v>
      </c>
      <c r="X1091" s="25" t="str">
        <f aca="false">IF(ISNUMBER($N1091),$N1091*Validation!$B$5,"")</f>
        <v/>
      </c>
      <c r="Y1091" s="26" t="str">
        <f aca="false">IF($A1091="","",SUBSTITUTE(SUBSTITUTE(SUBSTITUTE(SUBSTITUTE(SUBSTITUTE(SUBSTITUTE(SUBSTITUTE(UPPER(TRIM($A1091)),"Á","A"),"É","E"),"Í","I"),"Ó","O"),"Ú","U"),"Ñ","N"),"Ü","U"))</f>
        <v/>
      </c>
      <c r="Z1091" s="26" t="str">
        <f aca="false">IF($Y1091="","",LEFT($Y1091,1)&amp;" "&amp;TRIM(RIGHT(SUBSTITUTE($Y1091," ",REPT(" ",50)),50)))</f>
        <v/>
      </c>
      <c r="AA1091" s="27" t="str">
        <f aca="false">IF($AF1091="","",IF(COUNTIF(Validation!$U$19:$U$178,$AF1091)&gt;0,"OK","NO MATCH"))</f>
        <v/>
      </c>
      <c r="AB1091" s="27" t="str">
        <f aca="false">IF($W1091=0,"",IF(AND($W1091&gt;=Validation!$B$3,$W1091&lt;=Validation!$C$3),"Yes","No"))</f>
        <v/>
      </c>
      <c r="AC1091" s="26" t="str">
        <f aca="false">IF($A1091="","",$AF1091&amp;"|"&amp;TEXT($W1091,"yyyy-mm-dd")&amp;"|"&amp;$J1091&amp;"|"&amp;$N1091)</f>
        <v/>
      </c>
      <c r="AD1091" s="27" t="str">
        <f aca="false">IF($AC1091="","",IF(COUNTIF($AC$2:$AC$3000,$AC1091)&gt;1,"REVIEW","OK"))</f>
        <v/>
      </c>
      <c r="AE1091" s="27" t="str">
        <f aca="false">IF(OR($W1091=0,$O1091=""),"",IF(IFERROR(IF(ISNUMBER($O1091),INT($O1091),DATE(VALUE(MID(SUBSTITUTE(LEFT($O1091,FIND(" ",$O1091&amp;" ")-1),"/",REPT(" ",20)),41,20)),VALUE(LEFT(SUBSTITUTE(LEFT($O1091,FIND(" ",$O1091&amp;" ")-1),"/",REPT(" ",20)),20)),VALUE(MID(SUBSTITUTE(LEFT($O1091,FIND(" ",$O1091&amp;" ")-1),"/",REPT(" ",20)),21,20)))),0)&gt;$W1091,"Late","Same day"))</f>
        <v/>
      </c>
      <c r="AF1091" s="26" t="str">
        <f aca="false">IF($A1091="","",IFERROR(INDEX(Validation!$C$193:$C$217,MATCH($A1091,Validation!$A$193:$A$217,0)),IF(COUNTIF(Validation!$U$19:$U$178,$Z1091)&gt;0,$Z1091,IF(COUNTIF(Validation!$S$19:$S$178,$AI1091)=1,INDEX(Validation!$U$19:$U$178,MATCH($AI1091,Validation!$S$19:$S$178,0)),$Z1091))))</f>
        <v/>
      </c>
      <c r="AG1091" s="27" t="str">
        <f aca="false">IF(COUNTA($A1091:$U1091)=0,"",IF($A1091="","No name",IF($F1091="","No date",IF($W1091=0,"Date ilegible",IF(NOT(ISNUMBER($N1091)),"Hours no numéricas",IF($AA1091="NO MATCH","Person no identificada","OK"))))))</f>
        <v/>
      </c>
      <c r="AH1091" s="27" t="str">
        <f aca="false">IF($W1091=0,"No date",IF($W1091&lt;Validation!$B$3,"Before period",IF($W1091&gt;Validation!$C$3,"After period","In period")))</f>
        <v>No date</v>
      </c>
      <c r="AI1091" s="26" t="str">
        <f aca="false">IF($Y1091="","",TRIM(RIGHT(SUBSTITUTE($Y1091," ",REPT(" ",50)),50)))</f>
        <v/>
      </c>
      <c r="AJ1091" s="27" t="str">
        <f aca="false">IF($A1091="","",IF(NOT(ISERROR(MATCH($A1091,Validation!$A$193:$A$217,0))),"Manual mapping",IF(COUNTIF(Validation!$U$19:$U$178,$Z1091)&gt;0,"Direct",IF(COUNTIF(Validation!$S$19:$S$178,$AI1091)=1,"By surname","Unresolved"))))</f>
        <v/>
      </c>
      <c r="AK1091" s="28" t="str">
        <f aca="false">IF($L1091="","",IF(MATCH($L1091,$L$2:$L$3000,0)&lt;&gt;ROW()-1,"",COUNT($AK$1:$AK1090)+1))</f>
        <v/>
      </c>
      <c r="AL1091" s="28" t="str">
        <f aca="false">IF($G1091="","",IF(MATCH($G1091,$G$2:$G$3000,0)&lt;&gt;ROW()-1,"",COUNT($AL$1:$AL1090)+1))</f>
        <v/>
      </c>
      <c r="AM1091" s="28" t="str">
        <f aca="false">IF($H1091="","",IF(MATCH($H1091,$H$2:$H$3000,0)&lt;&gt;ROW()-1,"",COUNT($AM$1:$AM1090)+1))</f>
        <v/>
      </c>
      <c r="AN1091" s="28" t="str">
        <f aca="false">IF($I1091="","",IF(MATCH($I1091,$I$2:$I$3000,0)&lt;&gt;ROW()-1,"",COUNT($AN$1:$AN1090)+1))</f>
        <v/>
      </c>
      <c r="AO1091" s="28" t="str">
        <f aca="false">IF($Q1091="","",IF(MATCH($Q1091,$Q$2:$Q$3000,0)&lt;&gt;ROW()-1,"",COUNT($AO$1:$AO1090)+1))</f>
        <v/>
      </c>
    </row>
    <row r="1092" customFormat="false" ht="12.75" hidden="false" customHeight="true" outlineLevel="0" collapsed="false">
      <c r="W1092" s="24" t="n">
        <f aca="false">IF($F1092="",0,IFERROR(IF(ISNUMBER($F1092),INT($F1092),DATE(VALUE(MID(SUBSTITUTE(LEFT($F1092,FIND(" ",$F1092&amp;" ")-1),"/",REPT(" ",20)),41,20)),VALUE(LEFT(SUBSTITUTE(LEFT($F1092,FIND(" ",$F1092&amp;" ")-1),"/",REPT(" ",20)),20)),VALUE(MID(SUBSTITUTE(LEFT($F1092,FIND(" ",$F1092&amp;" ")-1),"/",REPT(" ",20)),21,20)))),0))</f>
        <v>0</v>
      </c>
      <c r="X1092" s="25" t="str">
        <f aca="false">IF(ISNUMBER($N1092),$N1092*Validation!$B$5,"")</f>
        <v/>
      </c>
      <c r="Y1092" s="26" t="str">
        <f aca="false">IF($A1092="","",SUBSTITUTE(SUBSTITUTE(SUBSTITUTE(SUBSTITUTE(SUBSTITUTE(SUBSTITUTE(SUBSTITUTE(UPPER(TRIM($A1092)),"Á","A"),"É","E"),"Í","I"),"Ó","O"),"Ú","U"),"Ñ","N"),"Ü","U"))</f>
        <v/>
      </c>
      <c r="Z1092" s="26" t="str">
        <f aca="false">IF($Y1092="","",LEFT($Y1092,1)&amp;" "&amp;TRIM(RIGHT(SUBSTITUTE($Y1092," ",REPT(" ",50)),50)))</f>
        <v/>
      </c>
      <c r="AA1092" s="27" t="str">
        <f aca="false">IF($AF1092="","",IF(COUNTIF(Validation!$U$19:$U$178,$AF1092)&gt;0,"OK","NO MATCH"))</f>
        <v/>
      </c>
      <c r="AB1092" s="27" t="str">
        <f aca="false">IF($W1092=0,"",IF(AND($W1092&gt;=Validation!$B$3,$W1092&lt;=Validation!$C$3),"Yes","No"))</f>
        <v/>
      </c>
      <c r="AC1092" s="26" t="str">
        <f aca="false">IF($A1092="","",$AF1092&amp;"|"&amp;TEXT($W1092,"yyyy-mm-dd")&amp;"|"&amp;$J1092&amp;"|"&amp;$N1092)</f>
        <v/>
      </c>
      <c r="AD1092" s="27" t="str">
        <f aca="false">IF($AC1092="","",IF(COUNTIF($AC$2:$AC$3000,$AC1092)&gt;1,"REVIEW","OK"))</f>
        <v/>
      </c>
      <c r="AE1092" s="27" t="str">
        <f aca="false">IF(OR($W1092=0,$O1092=""),"",IF(IFERROR(IF(ISNUMBER($O1092),INT($O1092),DATE(VALUE(MID(SUBSTITUTE(LEFT($O1092,FIND(" ",$O1092&amp;" ")-1),"/",REPT(" ",20)),41,20)),VALUE(LEFT(SUBSTITUTE(LEFT($O1092,FIND(" ",$O1092&amp;" ")-1),"/",REPT(" ",20)),20)),VALUE(MID(SUBSTITUTE(LEFT($O1092,FIND(" ",$O1092&amp;" ")-1),"/",REPT(" ",20)),21,20)))),0)&gt;$W1092,"Late","Same day"))</f>
        <v/>
      </c>
      <c r="AF1092" s="26" t="str">
        <f aca="false">IF($A1092="","",IFERROR(INDEX(Validation!$C$193:$C$217,MATCH($A1092,Validation!$A$193:$A$217,0)),IF(COUNTIF(Validation!$U$19:$U$178,$Z1092)&gt;0,$Z1092,IF(COUNTIF(Validation!$S$19:$S$178,$AI1092)=1,INDEX(Validation!$U$19:$U$178,MATCH($AI1092,Validation!$S$19:$S$178,0)),$Z1092))))</f>
        <v/>
      </c>
      <c r="AG1092" s="27" t="str">
        <f aca="false">IF(COUNTA($A1092:$U1092)=0,"",IF($A1092="","No name",IF($F1092="","No date",IF($W1092=0,"Date ilegible",IF(NOT(ISNUMBER($N1092)),"Hours no numéricas",IF($AA1092="NO MATCH","Person no identificada","OK"))))))</f>
        <v/>
      </c>
      <c r="AH1092" s="27" t="str">
        <f aca="false">IF($W1092=0,"No date",IF($W1092&lt;Validation!$B$3,"Before period",IF($W1092&gt;Validation!$C$3,"After period","In period")))</f>
        <v>No date</v>
      </c>
      <c r="AI1092" s="26" t="str">
        <f aca="false">IF($Y1092="","",TRIM(RIGHT(SUBSTITUTE($Y1092," ",REPT(" ",50)),50)))</f>
        <v/>
      </c>
      <c r="AJ1092" s="27" t="str">
        <f aca="false">IF($A1092="","",IF(NOT(ISERROR(MATCH($A1092,Validation!$A$193:$A$217,0))),"Manual mapping",IF(COUNTIF(Validation!$U$19:$U$178,$Z1092)&gt;0,"Direct",IF(COUNTIF(Validation!$S$19:$S$178,$AI1092)=1,"By surname","Unresolved"))))</f>
        <v/>
      </c>
      <c r="AK1092" s="28" t="str">
        <f aca="false">IF($L1092="","",IF(MATCH($L1092,$L$2:$L$3000,0)&lt;&gt;ROW()-1,"",COUNT($AK$1:$AK1091)+1))</f>
        <v/>
      </c>
      <c r="AL1092" s="28" t="str">
        <f aca="false">IF($G1092="","",IF(MATCH($G1092,$G$2:$G$3000,0)&lt;&gt;ROW()-1,"",COUNT($AL$1:$AL1091)+1))</f>
        <v/>
      </c>
      <c r="AM1092" s="28" t="str">
        <f aca="false">IF($H1092="","",IF(MATCH($H1092,$H$2:$H$3000,0)&lt;&gt;ROW()-1,"",COUNT($AM$1:$AM1091)+1))</f>
        <v/>
      </c>
      <c r="AN1092" s="28" t="str">
        <f aca="false">IF($I1092="","",IF(MATCH($I1092,$I$2:$I$3000,0)&lt;&gt;ROW()-1,"",COUNT($AN$1:$AN1091)+1))</f>
        <v/>
      </c>
      <c r="AO1092" s="28" t="str">
        <f aca="false">IF($Q1092="","",IF(MATCH($Q1092,$Q$2:$Q$3000,0)&lt;&gt;ROW()-1,"",COUNT($AO$1:$AO1091)+1))</f>
        <v/>
      </c>
    </row>
    <row r="1093" customFormat="false" ht="12.75" hidden="false" customHeight="true" outlineLevel="0" collapsed="false">
      <c r="W1093" s="24" t="n">
        <f aca="false">IF($F1093="",0,IFERROR(IF(ISNUMBER($F1093),INT($F1093),DATE(VALUE(MID(SUBSTITUTE(LEFT($F1093,FIND(" ",$F1093&amp;" ")-1),"/",REPT(" ",20)),41,20)),VALUE(LEFT(SUBSTITUTE(LEFT($F1093,FIND(" ",$F1093&amp;" ")-1),"/",REPT(" ",20)),20)),VALUE(MID(SUBSTITUTE(LEFT($F1093,FIND(" ",$F1093&amp;" ")-1),"/",REPT(" ",20)),21,20)))),0))</f>
        <v>0</v>
      </c>
      <c r="X1093" s="25" t="str">
        <f aca="false">IF(ISNUMBER($N1093),$N1093*Validation!$B$5,"")</f>
        <v/>
      </c>
      <c r="Y1093" s="26" t="str">
        <f aca="false">IF($A1093="","",SUBSTITUTE(SUBSTITUTE(SUBSTITUTE(SUBSTITUTE(SUBSTITUTE(SUBSTITUTE(SUBSTITUTE(UPPER(TRIM($A1093)),"Á","A"),"É","E"),"Í","I"),"Ó","O"),"Ú","U"),"Ñ","N"),"Ü","U"))</f>
        <v/>
      </c>
      <c r="Z1093" s="26" t="str">
        <f aca="false">IF($Y1093="","",LEFT($Y1093,1)&amp;" "&amp;TRIM(RIGHT(SUBSTITUTE($Y1093," ",REPT(" ",50)),50)))</f>
        <v/>
      </c>
      <c r="AA1093" s="27" t="str">
        <f aca="false">IF($AF1093="","",IF(COUNTIF(Validation!$U$19:$U$178,$AF1093)&gt;0,"OK","NO MATCH"))</f>
        <v/>
      </c>
      <c r="AB1093" s="27" t="str">
        <f aca="false">IF($W1093=0,"",IF(AND($W1093&gt;=Validation!$B$3,$W1093&lt;=Validation!$C$3),"Yes","No"))</f>
        <v/>
      </c>
      <c r="AC1093" s="26" t="str">
        <f aca="false">IF($A1093="","",$AF1093&amp;"|"&amp;TEXT($W1093,"yyyy-mm-dd")&amp;"|"&amp;$J1093&amp;"|"&amp;$N1093)</f>
        <v/>
      </c>
      <c r="AD1093" s="27" t="str">
        <f aca="false">IF($AC1093="","",IF(COUNTIF($AC$2:$AC$3000,$AC1093)&gt;1,"REVIEW","OK"))</f>
        <v/>
      </c>
      <c r="AE1093" s="27" t="str">
        <f aca="false">IF(OR($W1093=0,$O1093=""),"",IF(IFERROR(IF(ISNUMBER($O1093),INT($O1093),DATE(VALUE(MID(SUBSTITUTE(LEFT($O1093,FIND(" ",$O1093&amp;" ")-1),"/",REPT(" ",20)),41,20)),VALUE(LEFT(SUBSTITUTE(LEFT($O1093,FIND(" ",$O1093&amp;" ")-1),"/",REPT(" ",20)),20)),VALUE(MID(SUBSTITUTE(LEFT($O1093,FIND(" ",$O1093&amp;" ")-1),"/",REPT(" ",20)),21,20)))),0)&gt;$W1093,"Late","Same day"))</f>
        <v/>
      </c>
      <c r="AF1093" s="26" t="str">
        <f aca="false">IF($A1093="","",IFERROR(INDEX(Validation!$C$193:$C$217,MATCH($A1093,Validation!$A$193:$A$217,0)),IF(COUNTIF(Validation!$U$19:$U$178,$Z1093)&gt;0,$Z1093,IF(COUNTIF(Validation!$S$19:$S$178,$AI1093)=1,INDEX(Validation!$U$19:$U$178,MATCH($AI1093,Validation!$S$19:$S$178,0)),$Z1093))))</f>
        <v/>
      </c>
      <c r="AG1093" s="27" t="str">
        <f aca="false">IF(COUNTA($A1093:$U1093)=0,"",IF($A1093="","No name",IF($F1093="","No date",IF($W1093=0,"Date ilegible",IF(NOT(ISNUMBER($N1093)),"Hours no numéricas",IF($AA1093="NO MATCH","Person no identificada","OK"))))))</f>
        <v/>
      </c>
      <c r="AH1093" s="27" t="str">
        <f aca="false">IF($W1093=0,"No date",IF($W1093&lt;Validation!$B$3,"Before period",IF($W1093&gt;Validation!$C$3,"After period","In period")))</f>
        <v>No date</v>
      </c>
      <c r="AI1093" s="26" t="str">
        <f aca="false">IF($Y1093="","",TRIM(RIGHT(SUBSTITUTE($Y1093," ",REPT(" ",50)),50)))</f>
        <v/>
      </c>
      <c r="AJ1093" s="27" t="str">
        <f aca="false">IF($A1093="","",IF(NOT(ISERROR(MATCH($A1093,Validation!$A$193:$A$217,0))),"Manual mapping",IF(COUNTIF(Validation!$U$19:$U$178,$Z1093)&gt;0,"Direct",IF(COUNTIF(Validation!$S$19:$S$178,$AI1093)=1,"By surname","Unresolved"))))</f>
        <v/>
      </c>
      <c r="AK1093" s="28" t="str">
        <f aca="false">IF($L1093="","",IF(MATCH($L1093,$L$2:$L$3000,0)&lt;&gt;ROW()-1,"",COUNT($AK$1:$AK1092)+1))</f>
        <v/>
      </c>
      <c r="AL1093" s="28" t="str">
        <f aca="false">IF($G1093="","",IF(MATCH($G1093,$G$2:$G$3000,0)&lt;&gt;ROW()-1,"",COUNT($AL$1:$AL1092)+1))</f>
        <v/>
      </c>
      <c r="AM1093" s="28" t="str">
        <f aca="false">IF($H1093="","",IF(MATCH($H1093,$H$2:$H$3000,0)&lt;&gt;ROW()-1,"",COUNT($AM$1:$AM1092)+1))</f>
        <v/>
      </c>
      <c r="AN1093" s="28" t="str">
        <f aca="false">IF($I1093="","",IF(MATCH($I1093,$I$2:$I$3000,0)&lt;&gt;ROW()-1,"",COUNT($AN$1:$AN1092)+1))</f>
        <v/>
      </c>
      <c r="AO1093" s="28" t="str">
        <f aca="false">IF($Q1093="","",IF(MATCH($Q1093,$Q$2:$Q$3000,0)&lt;&gt;ROW()-1,"",COUNT($AO$1:$AO1092)+1))</f>
        <v/>
      </c>
    </row>
    <row r="1094" customFormat="false" ht="12.75" hidden="false" customHeight="true" outlineLevel="0" collapsed="false">
      <c r="W1094" s="24" t="n">
        <f aca="false">IF($F1094="",0,IFERROR(IF(ISNUMBER($F1094),INT($F1094),DATE(VALUE(MID(SUBSTITUTE(LEFT($F1094,FIND(" ",$F1094&amp;" ")-1),"/",REPT(" ",20)),41,20)),VALUE(LEFT(SUBSTITUTE(LEFT($F1094,FIND(" ",$F1094&amp;" ")-1),"/",REPT(" ",20)),20)),VALUE(MID(SUBSTITUTE(LEFT($F1094,FIND(" ",$F1094&amp;" ")-1),"/",REPT(" ",20)),21,20)))),0))</f>
        <v>0</v>
      </c>
      <c r="X1094" s="25" t="str">
        <f aca="false">IF(ISNUMBER($N1094),$N1094*Validation!$B$5,"")</f>
        <v/>
      </c>
      <c r="Y1094" s="26" t="str">
        <f aca="false">IF($A1094="","",SUBSTITUTE(SUBSTITUTE(SUBSTITUTE(SUBSTITUTE(SUBSTITUTE(SUBSTITUTE(SUBSTITUTE(UPPER(TRIM($A1094)),"Á","A"),"É","E"),"Í","I"),"Ó","O"),"Ú","U"),"Ñ","N"),"Ü","U"))</f>
        <v/>
      </c>
      <c r="Z1094" s="26" t="str">
        <f aca="false">IF($Y1094="","",LEFT($Y1094,1)&amp;" "&amp;TRIM(RIGHT(SUBSTITUTE($Y1094," ",REPT(" ",50)),50)))</f>
        <v/>
      </c>
      <c r="AA1094" s="27" t="str">
        <f aca="false">IF($AF1094="","",IF(COUNTIF(Validation!$U$19:$U$178,$AF1094)&gt;0,"OK","NO MATCH"))</f>
        <v/>
      </c>
      <c r="AB1094" s="27" t="str">
        <f aca="false">IF($W1094=0,"",IF(AND($W1094&gt;=Validation!$B$3,$W1094&lt;=Validation!$C$3),"Yes","No"))</f>
        <v/>
      </c>
      <c r="AC1094" s="26" t="str">
        <f aca="false">IF($A1094="","",$AF1094&amp;"|"&amp;TEXT($W1094,"yyyy-mm-dd")&amp;"|"&amp;$J1094&amp;"|"&amp;$N1094)</f>
        <v/>
      </c>
      <c r="AD1094" s="27" t="str">
        <f aca="false">IF($AC1094="","",IF(COUNTIF($AC$2:$AC$3000,$AC1094)&gt;1,"REVIEW","OK"))</f>
        <v/>
      </c>
      <c r="AE1094" s="27" t="str">
        <f aca="false">IF(OR($W1094=0,$O1094=""),"",IF(IFERROR(IF(ISNUMBER($O1094),INT($O1094),DATE(VALUE(MID(SUBSTITUTE(LEFT($O1094,FIND(" ",$O1094&amp;" ")-1),"/",REPT(" ",20)),41,20)),VALUE(LEFT(SUBSTITUTE(LEFT($O1094,FIND(" ",$O1094&amp;" ")-1),"/",REPT(" ",20)),20)),VALUE(MID(SUBSTITUTE(LEFT($O1094,FIND(" ",$O1094&amp;" ")-1),"/",REPT(" ",20)),21,20)))),0)&gt;$W1094,"Late","Same day"))</f>
        <v/>
      </c>
      <c r="AF1094" s="26" t="str">
        <f aca="false">IF($A1094="","",IFERROR(INDEX(Validation!$C$193:$C$217,MATCH($A1094,Validation!$A$193:$A$217,0)),IF(COUNTIF(Validation!$U$19:$U$178,$Z1094)&gt;0,$Z1094,IF(COUNTIF(Validation!$S$19:$S$178,$AI1094)=1,INDEX(Validation!$U$19:$U$178,MATCH($AI1094,Validation!$S$19:$S$178,0)),$Z1094))))</f>
        <v/>
      </c>
      <c r="AG1094" s="27" t="str">
        <f aca="false">IF(COUNTA($A1094:$U1094)=0,"",IF($A1094="","No name",IF($F1094="","No date",IF($W1094=0,"Date ilegible",IF(NOT(ISNUMBER($N1094)),"Hours no numéricas",IF($AA1094="NO MATCH","Person no identificada","OK"))))))</f>
        <v/>
      </c>
      <c r="AH1094" s="27" t="str">
        <f aca="false">IF($W1094=0,"No date",IF($W1094&lt;Validation!$B$3,"Before period",IF($W1094&gt;Validation!$C$3,"After period","In period")))</f>
        <v>No date</v>
      </c>
      <c r="AI1094" s="26" t="str">
        <f aca="false">IF($Y1094="","",TRIM(RIGHT(SUBSTITUTE($Y1094," ",REPT(" ",50)),50)))</f>
        <v/>
      </c>
      <c r="AJ1094" s="27" t="str">
        <f aca="false">IF($A1094="","",IF(NOT(ISERROR(MATCH($A1094,Validation!$A$193:$A$217,0))),"Manual mapping",IF(COUNTIF(Validation!$U$19:$U$178,$Z1094)&gt;0,"Direct",IF(COUNTIF(Validation!$S$19:$S$178,$AI1094)=1,"By surname","Unresolved"))))</f>
        <v/>
      </c>
      <c r="AK1094" s="28" t="str">
        <f aca="false">IF($L1094="","",IF(MATCH($L1094,$L$2:$L$3000,0)&lt;&gt;ROW()-1,"",COUNT($AK$1:$AK1093)+1))</f>
        <v/>
      </c>
      <c r="AL1094" s="28" t="str">
        <f aca="false">IF($G1094="","",IF(MATCH($G1094,$G$2:$G$3000,0)&lt;&gt;ROW()-1,"",COUNT($AL$1:$AL1093)+1))</f>
        <v/>
      </c>
      <c r="AM1094" s="28" t="str">
        <f aca="false">IF($H1094="","",IF(MATCH($H1094,$H$2:$H$3000,0)&lt;&gt;ROW()-1,"",COUNT($AM$1:$AM1093)+1))</f>
        <v/>
      </c>
      <c r="AN1094" s="28" t="str">
        <f aca="false">IF($I1094="","",IF(MATCH($I1094,$I$2:$I$3000,0)&lt;&gt;ROW()-1,"",COUNT($AN$1:$AN1093)+1))</f>
        <v/>
      </c>
      <c r="AO1094" s="28" t="str">
        <f aca="false">IF($Q1094="","",IF(MATCH($Q1094,$Q$2:$Q$3000,0)&lt;&gt;ROW()-1,"",COUNT($AO$1:$AO1093)+1))</f>
        <v/>
      </c>
    </row>
    <row r="1095" customFormat="false" ht="12.75" hidden="false" customHeight="true" outlineLevel="0" collapsed="false">
      <c r="W1095" s="24" t="n">
        <f aca="false">IF($F1095="",0,IFERROR(IF(ISNUMBER($F1095),INT($F1095),DATE(VALUE(MID(SUBSTITUTE(LEFT($F1095,FIND(" ",$F1095&amp;" ")-1),"/",REPT(" ",20)),41,20)),VALUE(LEFT(SUBSTITUTE(LEFT($F1095,FIND(" ",$F1095&amp;" ")-1),"/",REPT(" ",20)),20)),VALUE(MID(SUBSTITUTE(LEFT($F1095,FIND(" ",$F1095&amp;" ")-1),"/",REPT(" ",20)),21,20)))),0))</f>
        <v>0</v>
      </c>
      <c r="X1095" s="25" t="str">
        <f aca="false">IF(ISNUMBER($N1095),$N1095*Validation!$B$5,"")</f>
        <v/>
      </c>
      <c r="Y1095" s="26" t="str">
        <f aca="false">IF($A1095="","",SUBSTITUTE(SUBSTITUTE(SUBSTITUTE(SUBSTITUTE(SUBSTITUTE(SUBSTITUTE(SUBSTITUTE(UPPER(TRIM($A1095)),"Á","A"),"É","E"),"Í","I"),"Ó","O"),"Ú","U"),"Ñ","N"),"Ü","U"))</f>
        <v/>
      </c>
      <c r="Z1095" s="26" t="str">
        <f aca="false">IF($Y1095="","",LEFT($Y1095,1)&amp;" "&amp;TRIM(RIGHT(SUBSTITUTE($Y1095," ",REPT(" ",50)),50)))</f>
        <v/>
      </c>
      <c r="AA1095" s="27" t="str">
        <f aca="false">IF($AF1095="","",IF(COUNTIF(Validation!$U$19:$U$178,$AF1095)&gt;0,"OK","NO MATCH"))</f>
        <v/>
      </c>
      <c r="AB1095" s="27" t="str">
        <f aca="false">IF($W1095=0,"",IF(AND($W1095&gt;=Validation!$B$3,$W1095&lt;=Validation!$C$3),"Yes","No"))</f>
        <v/>
      </c>
      <c r="AC1095" s="26" t="str">
        <f aca="false">IF($A1095="","",$AF1095&amp;"|"&amp;TEXT($W1095,"yyyy-mm-dd")&amp;"|"&amp;$J1095&amp;"|"&amp;$N1095)</f>
        <v/>
      </c>
      <c r="AD1095" s="27" t="str">
        <f aca="false">IF($AC1095="","",IF(COUNTIF($AC$2:$AC$3000,$AC1095)&gt;1,"REVIEW","OK"))</f>
        <v/>
      </c>
      <c r="AE1095" s="27" t="str">
        <f aca="false">IF(OR($W1095=0,$O1095=""),"",IF(IFERROR(IF(ISNUMBER($O1095),INT($O1095),DATE(VALUE(MID(SUBSTITUTE(LEFT($O1095,FIND(" ",$O1095&amp;" ")-1),"/",REPT(" ",20)),41,20)),VALUE(LEFT(SUBSTITUTE(LEFT($O1095,FIND(" ",$O1095&amp;" ")-1),"/",REPT(" ",20)),20)),VALUE(MID(SUBSTITUTE(LEFT($O1095,FIND(" ",$O1095&amp;" ")-1),"/",REPT(" ",20)),21,20)))),0)&gt;$W1095,"Late","Same day"))</f>
        <v/>
      </c>
      <c r="AF1095" s="26" t="str">
        <f aca="false">IF($A1095="","",IFERROR(INDEX(Validation!$C$193:$C$217,MATCH($A1095,Validation!$A$193:$A$217,0)),IF(COUNTIF(Validation!$U$19:$U$178,$Z1095)&gt;0,$Z1095,IF(COUNTIF(Validation!$S$19:$S$178,$AI1095)=1,INDEX(Validation!$U$19:$U$178,MATCH($AI1095,Validation!$S$19:$S$178,0)),$Z1095))))</f>
        <v/>
      </c>
      <c r="AG1095" s="27" t="str">
        <f aca="false">IF(COUNTA($A1095:$U1095)=0,"",IF($A1095="","No name",IF($F1095="","No date",IF($W1095=0,"Date ilegible",IF(NOT(ISNUMBER($N1095)),"Hours no numéricas",IF($AA1095="NO MATCH","Person no identificada","OK"))))))</f>
        <v/>
      </c>
      <c r="AH1095" s="27" t="str">
        <f aca="false">IF($W1095=0,"No date",IF($W1095&lt;Validation!$B$3,"Before period",IF($W1095&gt;Validation!$C$3,"After period","In period")))</f>
        <v>No date</v>
      </c>
      <c r="AI1095" s="26" t="str">
        <f aca="false">IF($Y1095="","",TRIM(RIGHT(SUBSTITUTE($Y1095," ",REPT(" ",50)),50)))</f>
        <v/>
      </c>
      <c r="AJ1095" s="27" t="str">
        <f aca="false">IF($A1095="","",IF(NOT(ISERROR(MATCH($A1095,Validation!$A$193:$A$217,0))),"Manual mapping",IF(COUNTIF(Validation!$U$19:$U$178,$Z1095)&gt;0,"Direct",IF(COUNTIF(Validation!$S$19:$S$178,$AI1095)=1,"By surname","Unresolved"))))</f>
        <v/>
      </c>
      <c r="AK1095" s="28" t="str">
        <f aca="false">IF($L1095="","",IF(MATCH($L1095,$L$2:$L$3000,0)&lt;&gt;ROW()-1,"",COUNT($AK$1:$AK1094)+1))</f>
        <v/>
      </c>
      <c r="AL1095" s="28" t="str">
        <f aca="false">IF($G1095="","",IF(MATCH($G1095,$G$2:$G$3000,0)&lt;&gt;ROW()-1,"",COUNT($AL$1:$AL1094)+1))</f>
        <v/>
      </c>
      <c r="AM1095" s="28" t="str">
        <f aca="false">IF($H1095="","",IF(MATCH($H1095,$H$2:$H$3000,0)&lt;&gt;ROW()-1,"",COUNT($AM$1:$AM1094)+1))</f>
        <v/>
      </c>
      <c r="AN1095" s="28" t="str">
        <f aca="false">IF($I1095="","",IF(MATCH($I1095,$I$2:$I$3000,0)&lt;&gt;ROW()-1,"",COUNT($AN$1:$AN1094)+1))</f>
        <v/>
      </c>
      <c r="AO1095" s="28" t="str">
        <f aca="false">IF($Q1095="","",IF(MATCH($Q1095,$Q$2:$Q$3000,0)&lt;&gt;ROW()-1,"",COUNT($AO$1:$AO1094)+1))</f>
        <v/>
      </c>
    </row>
    <row r="1096" customFormat="false" ht="12.75" hidden="false" customHeight="true" outlineLevel="0" collapsed="false">
      <c r="W1096" s="24" t="n">
        <f aca="false">IF($F1096="",0,IFERROR(IF(ISNUMBER($F1096),INT($F1096),DATE(VALUE(MID(SUBSTITUTE(LEFT($F1096,FIND(" ",$F1096&amp;" ")-1),"/",REPT(" ",20)),41,20)),VALUE(LEFT(SUBSTITUTE(LEFT($F1096,FIND(" ",$F1096&amp;" ")-1),"/",REPT(" ",20)),20)),VALUE(MID(SUBSTITUTE(LEFT($F1096,FIND(" ",$F1096&amp;" ")-1),"/",REPT(" ",20)),21,20)))),0))</f>
        <v>0</v>
      </c>
      <c r="X1096" s="25" t="str">
        <f aca="false">IF(ISNUMBER($N1096),$N1096*Validation!$B$5,"")</f>
        <v/>
      </c>
      <c r="Y1096" s="26" t="str">
        <f aca="false">IF($A1096="","",SUBSTITUTE(SUBSTITUTE(SUBSTITUTE(SUBSTITUTE(SUBSTITUTE(SUBSTITUTE(SUBSTITUTE(UPPER(TRIM($A1096)),"Á","A"),"É","E"),"Í","I"),"Ó","O"),"Ú","U"),"Ñ","N"),"Ü","U"))</f>
        <v/>
      </c>
      <c r="Z1096" s="26" t="str">
        <f aca="false">IF($Y1096="","",LEFT($Y1096,1)&amp;" "&amp;TRIM(RIGHT(SUBSTITUTE($Y1096," ",REPT(" ",50)),50)))</f>
        <v/>
      </c>
      <c r="AA1096" s="27" t="str">
        <f aca="false">IF($AF1096="","",IF(COUNTIF(Validation!$U$19:$U$178,$AF1096)&gt;0,"OK","NO MATCH"))</f>
        <v/>
      </c>
      <c r="AB1096" s="27" t="str">
        <f aca="false">IF($W1096=0,"",IF(AND($W1096&gt;=Validation!$B$3,$W1096&lt;=Validation!$C$3),"Yes","No"))</f>
        <v/>
      </c>
      <c r="AC1096" s="26" t="str">
        <f aca="false">IF($A1096="","",$AF1096&amp;"|"&amp;TEXT($W1096,"yyyy-mm-dd")&amp;"|"&amp;$J1096&amp;"|"&amp;$N1096)</f>
        <v/>
      </c>
      <c r="AD1096" s="27" t="str">
        <f aca="false">IF($AC1096="","",IF(COUNTIF($AC$2:$AC$3000,$AC1096)&gt;1,"REVIEW","OK"))</f>
        <v/>
      </c>
      <c r="AE1096" s="27" t="str">
        <f aca="false">IF(OR($W1096=0,$O1096=""),"",IF(IFERROR(IF(ISNUMBER($O1096),INT($O1096),DATE(VALUE(MID(SUBSTITUTE(LEFT($O1096,FIND(" ",$O1096&amp;" ")-1),"/",REPT(" ",20)),41,20)),VALUE(LEFT(SUBSTITUTE(LEFT($O1096,FIND(" ",$O1096&amp;" ")-1),"/",REPT(" ",20)),20)),VALUE(MID(SUBSTITUTE(LEFT($O1096,FIND(" ",$O1096&amp;" ")-1),"/",REPT(" ",20)),21,20)))),0)&gt;$W1096,"Late","Same day"))</f>
        <v/>
      </c>
      <c r="AF1096" s="26" t="str">
        <f aca="false">IF($A1096="","",IFERROR(INDEX(Validation!$C$193:$C$217,MATCH($A1096,Validation!$A$193:$A$217,0)),IF(COUNTIF(Validation!$U$19:$U$178,$Z1096)&gt;0,$Z1096,IF(COUNTIF(Validation!$S$19:$S$178,$AI1096)=1,INDEX(Validation!$U$19:$U$178,MATCH($AI1096,Validation!$S$19:$S$178,0)),$Z1096))))</f>
        <v/>
      </c>
      <c r="AG1096" s="27" t="str">
        <f aca="false">IF(COUNTA($A1096:$U1096)=0,"",IF($A1096="","No name",IF($F1096="","No date",IF($W1096=0,"Date ilegible",IF(NOT(ISNUMBER($N1096)),"Hours no numéricas",IF($AA1096="NO MATCH","Person no identificada","OK"))))))</f>
        <v/>
      </c>
      <c r="AH1096" s="27" t="str">
        <f aca="false">IF($W1096=0,"No date",IF($W1096&lt;Validation!$B$3,"Before period",IF($W1096&gt;Validation!$C$3,"After period","In period")))</f>
        <v>No date</v>
      </c>
      <c r="AI1096" s="26" t="str">
        <f aca="false">IF($Y1096="","",TRIM(RIGHT(SUBSTITUTE($Y1096," ",REPT(" ",50)),50)))</f>
        <v/>
      </c>
      <c r="AJ1096" s="27" t="str">
        <f aca="false">IF($A1096="","",IF(NOT(ISERROR(MATCH($A1096,Validation!$A$193:$A$217,0))),"Manual mapping",IF(COUNTIF(Validation!$U$19:$U$178,$Z1096)&gt;0,"Direct",IF(COUNTIF(Validation!$S$19:$S$178,$AI1096)=1,"By surname","Unresolved"))))</f>
        <v/>
      </c>
      <c r="AK1096" s="28" t="str">
        <f aca="false">IF($L1096="","",IF(MATCH($L1096,$L$2:$L$3000,0)&lt;&gt;ROW()-1,"",COUNT($AK$1:$AK1095)+1))</f>
        <v/>
      </c>
      <c r="AL1096" s="28" t="str">
        <f aca="false">IF($G1096="","",IF(MATCH($G1096,$G$2:$G$3000,0)&lt;&gt;ROW()-1,"",COUNT($AL$1:$AL1095)+1))</f>
        <v/>
      </c>
      <c r="AM1096" s="28" t="str">
        <f aca="false">IF($H1096="","",IF(MATCH($H1096,$H$2:$H$3000,0)&lt;&gt;ROW()-1,"",COUNT($AM$1:$AM1095)+1))</f>
        <v/>
      </c>
      <c r="AN1096" s="28" t="str">
        <f aca="false">IF($I1096="","",IF(MATCH($I1096,$I$2:$I$3000,0)&lt;&gt;ROW()-1,"",COUNT($AN$1:$AN1095)+1))</f>
        <v/>
      </c>
      <c r="AO1096" s="28" t="str">
        <f aca="false">IF($Q1096="","",IF(MATCH($Q1096,$Q$2:$Q$3000,0)&lt;&gt;ROW()-1,"",COUNT($AO$1:$AO1095)+1))</f>
        <v/>
      </c>
    </row>
    <row r="1097" customFormat="false" ht="12.75" hidden="false" customHeight="true" outlineLevel="0" collapsed="false">
      <c r="W1097" s="24" t="n">
        <f aca="false">IF($F1097="",0,IFERROR(IF(ISNUMBER($F1097),INT($F1097),DATE(VALUE(MID(SUBSTITUTE(LEFT($F1097,FIND(" ",$F1097&amp;" ")-1),"/",REPT(" ",20)),41,20)),VALUE(LEFT(SUBSTITUTE(LEFT($F1097,FIND(" ",$F1097&amp;" ")-1),"/",REPT(" ",20)),20)),VALUE(MID(SUBSTITUTE(LEFT($F1097,FIND(" ",$F1097&amp;" ")-1),"/",REPT(" ",20)),21,20)))),0))</f>
        <v>0</v>
      </c>
      <c r="X1097" s="25" t="str">
        <f aca="false">IF(ISNUMBER($N1097),$N1097*Validation!$B$5,"")</f>
        <v/>
      </c>
      <c r="Y1097" s="26" t="str">
        <f aca="false">IF($A1097="","",SUBSTITUTE(SUBSTITUTE(SUBSTITUTE(SUBSTITUTE(SUBSTITUTE(SUBSTITUTE(SUBSTITUTE(UPPER(TRIM($A1097)),"Á","A"),"É","E"),"Í","I"),"Ó","O"),"Ú","U"),"Ñ","N"),"Ü","U"))</f>
        <v/>
      </c>
      <c r="Z1097" s="26" t="str">
        <f aca="false">IF($Y1097="","",LEFT($Y1097,1)&amp;" "&amp;TRIM(RIGHT(SUBSTITUTE($Y1097," ",REPT(" ",50)),50)))</f>
        <v/>
      </c>
      <c r="AA1097" s="27" t="str">
        <f aca="false">IF($AF1097="","",IF(COUNTIF(Validation!$U$19:$U$178,$AF1097)&gt;0,"OK","NO MATCH"))</f>
        <v/>
      </c>
      <c r="AB1097" s="27" t="str">
        <f aca="false">IF($W1097=0,"",IF(AND($W1097&gt;=Validation!$B$3,$W1097&lt;=Validation!$C$3),"Yes","No"))</f>
        <v/>
      </c>
      <c r="AC1097" s="26" t="str">
        <f aca="false">IF($A1097="","",$AF1097&amp;"|"&amp;TEXT($W1097,"yyyy-mm-dd")&amp;"|"&amp;$J1097&amp;"|"&amp;$N1097)</f>
        <v/>
      </c>
      <c r="AD1097" s="27" t="str">
        <f aca="false">IF($AC1097="","",IF(COUNTIF($AC$2:$AC$3000,$AC1097)&gt;1,"REVIEW","OK"))</f>
        <v/>
      </c>
      <c r="AE1097" s="27" t="str">
        <f aca="false">IF(OR($W1097=0,$O1097=""),"",IF(IFERROR(IF(ISNUMBER($O1097),INT($O1097),DATE(VALUE(MID(SUBSTITUTE(LEFT($O1097,FIND(" ",$O1097&amp;" ")-1),"/",REPT(" ",20)),41,20)),VALUE(LEFT(SUBSTITUTE(LEFT($O1097,FIND(" ",$O1097&amp;" ")-1),"/",REPT(" ",20)),20)),VALUE(MID(SUBSTITUTE(LEFT($O1097,FIND(" ",$O1097&amp;" ")-1),"/",REPT(" ",20)),21,20)))),0)&gt;$W1097,"Late","Same day"))</f>
        <v/>
      </c>
      <c r="AF1097" s="26" t="str">
        <f aca="false">IF($A1097="","",IFERROR(INDEX(Validation!$C$193:$C$217,MATCH($A1097,Validation!$A$193:$A$217,0)),IF(COUNTIF(Validation!$U$19:$U$178,$Z1097)&gt;0,$Z1097,IF(COUNTIF(Validation!$S$19:$S$178,$AI1097)=1,INDEX(Validation!$U$19:$U$178,MATCH($AI1097,Validation!$S$19:$S$178,0)),$Z1097))))</f>
        <v/>
      </c>
      <c r="AG1097" s="27" t="str">
        <f aca="false">IF(COUNTA($A1097:$U1097)=0,"",IF($A1097="","No name",IF($F1097="","No date",IF($W1097=0,"Date ilegible",IF(NOT(ISNUMBER($N1097)),"Hours no numéricas",IF($AA1097="NO MATCH","Person no identificada","OK"))))))</f>
        <v/>
      </c>
      <c r="AH1097" s="27" t="str">
        <f aca="false">IF($W1097=0,"No date",IF($W1097&lt;Validation!$B$3,"Before period",IF($W1097&gt;Validation!$C$3,"After period","In period")))</f>
        <v>No date</v>
      </c>
      <c r="AI1097" s="26" t="str">
        <f aca="false">IF($Y1097="","",TRIM(RIGHT(SUBSTITUTE($Y1097," ",REPT(" ",50)),50)))</f>
        <v/>
      </c>
      <c r="AJ1097" s="27" t="str">
        <f aca="false">IF($A1097="","",IF(NOT(ISERROR(MATCH($A1097,Validation!$A$193:$A$217,0))),"Manual mapping",IF(COUNTIF(Validation!$U$19:$U$178,$Z1097)&gt;0,"Direct",IF(COUNTIF(Validation!$S$19:$S$178,$AI1097)=1,"By surname","Unresolved"))))</f>
        <v/>
      </c>
      <c r="AK1097" s="28" t="str">
        <f aca="false">IF($L1097="","",IF(MATCH($L1097,$L$2:$L$3000,0)&lt;&gt;ROW()-1,"",COUNT($AK$1:$AK1096)+1))</f>
        <v/>
      </c>
      <c r="AL1097" s="28" t="str">
        <f aca="false">IF($G1097="","",IF(MATCH($G1097,$G$2:$G$3000,0)&lt;&gt;ROW()-1,"",COUNT($AL$1:$AL1096)+1))</f>
        <v/>
      </c>
      <c r="AM1097" s="28" t="str">
        <f aca="false">IF($H1097="","",IF(MATCH($H1097,$H$2:$H$3000,0)&lt;&gt;ROW()-1,"",COUNT($AM$1:$AM1096)+1))</f>
        <v/>
      </c>
      <c r="AN1097" s="28" t="str">
        <f aca="false">IF($I1097="","",IF(MATCH($I1097,$I$2:$I$3000,0)&lt;&gt;ROW()-1,"",COUNT($AN$1:$AN1096)+1))</f>
        <v/>
      </c>
      <c r="AO1097" s="28" t="str">
        <f aca="false">IF($Q1097="","",IF(MATCH($Q1097,$Q$2:$Q$3000,0)&lt;&gt;ROW()-1,"",COUNT($AO$1:$AO1096)+1))</f>
        <v/>
      </c>
    </row>
    <row r="1098" customFormat="false" ht="12.75" hidden="false" customHeight="true" outlineLevel="0" collapsed="false">
      <c r="W1098" s="24" t="n">
        <f aca="false">IF($F1098="",0,IFERROR(IF(ISNUMBER($F1098),INT($F1098),DATE(VALUE(MID(SUBSTITUTE(LEFT($F1098,FIND(" ",$F1098&amp;" ")-1),"/",REPT(" ",20)),41,20)),VALUE(LEFT(SUBSTITUTE(LEFT($F1098,FIND(" ",$F1098&amp;" ")-1),"/",REPT(" ",20)),20)),VALUE(MID(SUBSTITUTE(LEFT($F1098,FIND(" ",$F1098&amp;" ")-1),"/",REPT(" ",20)),21,20)))),0))</f>
        <v>0</v>
      </c>
      <c r="X1098" s="25" t="str">
        <f aca="false">IF(ISNUMBER($N1098),$N1098*Validation!$B$5,"")</f>
        <v/>
      </c>
      <c r="Y1098" s="26" t="str">
        <f aca="false">IF($A1098="","",SUBSTITUTE(SUBSTITUTE(SUBSTITUTE(SUBSTITUTE(SUBSTITUTE(SUBSTITUTE(SUBSTITUTE(UPPER(TRIM($A1098)),"Á","A"),"É","E"),"Í","I"),"Ó","O"),"Ú","U"),"Ñ","N"),"Ü","U"))</f>
        <v/>
      </c>
      <c r="Z1098" s="26" t="str">
        <f aca="false">IF($Y1098="","",LEFT($Y1098,1)&amp;" "&amp;TRIM(RIGHT(SUBSTITUTE($Y1098," ",REPT(" ",50)),50)))</f>
        <v/>
      </c>
      <c r="AA1098" s="27" t="str">
        <f aca="false">IF($AF1098="","",IF(COUNTIF(Validation!$U$19:$U$178,$AF1098)&gt;0,"OK","NO MATCH"))</f>
        <v/>
      </c>
      <c r="AB1098" s="27" t="str">
        <f aca="false">IF($W1098=0,"",IF(AND($W1098&gt;=Validation!$B$3,$W1098&lt;=Validation!$C$3),"Yes","No"))</f>
        <v/>
      </c>
      <c r="AC1098" s="26" t="str">
        <f aca="false">IF($A1098="","",$AF1098&amp;"|"&amp;TEXT($W1098,"yyyy-mm-dd")&amp;"|"&amp;$J1098&amp;"|"&amp;$N1098)</f>
        <v/>
      </c>
      <c r="AD1098" s="27" t="str">
        <f aca="false">IF($AC1098="","",IF(COUNTIF($AC$2:$AC$3000,$AC1098)&gt;1,"REVIEW","OK"))</f>
        <v/>
      </c>
      <c r="AE1098" s="27" t="str">
        <f aca="false">IF(OR($W1098=0,$O1098=""),"",IF(IFERROR(IF(ISNUMBER($O1098),INT($O1098),DATE(VALUE(MID(SUBSTITUTE(LEFT($O1098,FIND(" ",$O1098&amp;" ")-1),"/",REPT(" ",20)),41,20)),VALUE(LEFT(SUBSTITUTE(LEFT($O1098,FIND(" ",$O1098&amp;" ")-1),"/",REPT(" ",20)),20)),VALUE(MID(SUBSTITUTE(LEFT($O1098,FIND(" ",$O1098&amp;" ")-1),"/",REPT(" ",20)),21,20)))),0)&gt;$W1098,"Late","Same day"))</f>
        <v/>
      </c>
      <c r="AF1098" s="26" t="str">
        <f aca="false">IF($A1098="","",IFERROR(INDEX(Validation!$C$193:$C$217,MATCH($A1098,Validation!$A$193:$A$217,0)),IF(COUNTIF(Validation!$U$19:$U$178,$Z1098)&gt;0,$Z1098,IF(COUNTIF(Validation!$S$19:$S$178,$AI1098)=1,INDEX(Validation!$U$19:$U$178,MATCH($AI1098,Validation!$S$19:$S$178,0)),$Z1098))))</f>
        <v/>
      </c>
      <c r="AG1098" s="27" t="str">
        <f aca="false">IF(COUNTA($A1098:$U1098)=0,"",IF($A1098="","No name",IF($F1098="","No date",IF($W1098=0,"Date ilegible",IF(NOT(ISNUMBER($N1098)),"Hours no numéricas",IF($AA1098="NO MATCH","Person no identificada","OK"))))))</f>
        <v/>
      </c>
      <c r="AH1098" s="27" t="str">
        <f aca="false">IF($W1098=0,"No date",IF($W1098&lt;Validation!$B$3,"Before period",IF($W1098&gt;Validation!$C$3,"After period","In period")))</f>
        <v>No date</v>
      </c>
      <c r="AI1098" s="26" t="str">
        <f aca="false">IF($Y1098="","",TRIM(RIGHT(SUBSTITUTE($Y1098," ",REPT(" ",50)),50)))</f>
        <v/>
      </c>
      <c r="AJ1098" s="27" t="str">
        <f aca="false">IF($A1098="","",IF(NOT(ISERROR(MATCH($A1098,Validation!$A$193:$A$217,0))),"Manual mapping",IF(COUNTIF(Validation!$U$19:$U$178,$Z1098)&gt;0,"Direct",IF(COUNTIF(Validation!$S$19:$S$178,$AI1098)=1,"By surname","Unresolved"))))</f>
        <v/>
      </c>
      <c r="AK1098" s="28" t="str">
        <f aca="false">IF($L1098="","",IF(MATCH($L1098,$L$2:$L$3000,0)&lt;&gt;ROW()-1,"",COUNT($AK$1:$AK1097)+1))</f>
        <v/>
      </c>
      <c r="AL1098" s="28" t="str">
        <f aca="false">IF($G1098="","",IF(MATCH($G1098,$G$2:$G$3000,0)&lt;&gt;ROW()-1,"",COUNT($AL$1:$AL1097)+1))</f>
        <v/>
      </c>
      <c r="AM1098" s="28" t="str">
        <f aca="false">IF($H1098="","",IF(MATCH($H1098,$H$2:$H$3000,0)&lt;&gt;ROW()-1,"",COUNT($AM$1:$AM1097)+1))</f>
        <v/>
      </c>
      <c r="AN1098" s="28" t="str">
        <f aca="false">IF($I1098="","",IF(MATCH($I1098,$I$2:$I$3000,0)&lt;&gt;ROW()-1,"",COUNT($AN$1:$AN1097)+1))</f>
        <v/>
      </c>
      <c r="AO1098" s="28" t="str">
        <f aca="false">IF($Q1098="","",IF(MATCH($Q1098,$Q$2:$Q$3000,0)&lt;&gt;ROW()-1,"",COUNT($AO$1:$AO1097)+1))</f>
        <v/>
      </c>
    </row>
    <row r="1099" customFormat="false" ht="12.75" hidden="false" customHeight="true" outlineLevel="0" collapsed="false">
      <c r="W1099" s="24" t="n">
        <f aca="false">IF($F1099="",0,IFERROR(IF(ISNUMBER($F1099),INT($F1099),DATE(VALUE(MID(SUBSTITUTE(LEFT($F1099,FIND(" ",$F1099&amp;" ")-1),"/",REPT(" ",20)),41,20)),VALUE(LEFT(SUBSTITUTE(LEFT($F1099,FIND(" ",$F1099&amp;" ")-1),"/",REPT(" ",20)),20)),VALUE(MID(SUBSTITUTE(LEFT($F1099,FIND(" ",$F1099&amp;" ")-1),"/",REPT(" ",20)),21,20)))),0))</f>
        <v>0</v>
      </c>
      <c r="X1099" s="25" t="str">
        <f aca="false">IF(ISNUMBER($N1099),$N1099*Validation!$B$5,"")</f>
        <v/>
      </c>
      <c r="Y1099" s="26" t="str">
        <f aca="false">IF($A1099="","",SUBSTITUTE(SUBSTITUTE(SUBSTITUTE(SUBSTITUTE(SUBSTITUTE(SUBSTITUTE(SUBSTITUTE(UPPER(TRIM($A1099)),"Á","A"),"É","E"),"Í","I"),"Ó","O"),"Ú","U"),"Ñ","N"),"Ü","U"))</f>
        <v/>
      </c>
      <c r="Z1099" s="26" t="str">
        <f aca="false">IF($Y1099="","",LEFT($Y1099,1)&amp;" "&amp;TRIM(RIGHT(SUBSTITUTE($Y1099," ",REPT(" ",50)),50)))</f>
        <v/>
      </c>
      <c r="AA1099" s="27" t="str">
        <f aca="false">IF($AF1099="","",IF(COUNTIF(Validation!$U$19:$U$178,$AF1099)&gt;0,"OK","NO MATCH"))</f>
        <v/>
      </c>
      <c r="AB1099" s="27" t="str">
        <f aca="false">IF($W1099=0,"",IF(AND($W1099&gt;=Validation!$B$3,$W1099&lt;=Validation!$C$3),"Yes","No"))</f>
        <v/>
      </c>
      <c r="AC1099" s="26" t="str">
        <f aca="false">IF($A1099="","",$AF1099&amp;"|"&amp;TEXT($W1099,"yyyy-mm-dd")&amp;"|"&amp;$J1099&amp;"|"&amp;$N1099)</f>
        <v/>
      </c>
      <c r="AD1099" s="27" t="str">
        <f aca="false">IF($AC1099="","",IF(COUNTIF($AC$2:$AC$3000,$AC1099)&gt;1,"REVIEW","OK"))</f>
        <v/>
      </c>
      <c r="AE1099" s="27" t="str">
        <f aca="false">IF(OR($W1099=0,$O1099=""),"",IF(IFERROR(IF(ISNUMBER($O1099),INT($O1099),DATE(VALUE(MID(SUBSTITUTE(LEFT($O1099,FIND(" ",$O1099&amp;" ")-1),"/",REPT(" ",20)),41,20)),VALUE(LEFT(SUBSTITUTE(LEFT($O1099,FIND(" ",$O1099&amp;" ")-1),"/",REPT(" ",20)),20)),VALUE(MID(SUBSTITUTE(LEFT($O1099,FIND(" ",$O1099&amp;" ")-1),"/",REPT(" ",20)),21,20)))),0)&gt;$W1099,"Late","Same day"))</f>
        <v/>
      </c>
      <c r="AF1099" s="26" t="str">
        <f aca="false">IF($A1099="","",IFERROR(INDEX(Validation!$C$193:$C$217,MATCH($A1099,Validation!$A$193:$A$217,0)),IF(COUNTIF(Validation!$U$19:$U$178,$Z1099)&gt;0,$Z1099,IF(COUNTIF(Validation!$S$19:$S$178,$AI1099)=1,INDEX(Validation!$U$19:$U$178,MATCH($AI1099,Validation!$S$19:$S$178,0)),$Z1099))))</f>
        <v/>
      </c>
      <c r="AG1099" s="27" t="str">
        <f aca="false">IF(COUNTA($A1099:$U1099)=0,"",IF($A1099="","No name",IF($F1099="","No date",IF($W1099=0,"Date ilegible",IF(NOT(ISNUMBER($N1099)),"Hours no numéricas",IF($AA1099="NO MATCH","Person no identificada","OK"))))))</f>
        <v/>
      </c>
      <c r="AH1099" s="27" t="str">
        <f aca="false">IF($W1099=0,"No date",IF($W1099&lt;Validation!$B$3,"Before period",IF($W1099&gt;Validation!$C$3,"After period","In period")))</f>
        <v>No date</v>
      </c>
      <c r="AI1099" s="26" t="str">
        <f aca="false">IF($Y1099="","",TRIM(RIGHT(SUBSTITUTE($Y1099," ",REPT(" ",50)),50)))</f>
        <v/>
      </c>
      <c r="AJ1099" s="27" t="str">
        <f aca="false">IF($A1099="","",IF(NOT(ISERROR(MATCH($A1099,Validation!$A$193:$A$217,0))),"Manual mapping",IF(COUNTIF(Validation!$U$19:$U$178,$Z1099)&gt;0,"Direct",IF(COUNTIF(Validation!$S$19:$S$178,$AI1099)=1,"By surname","Unresolved"))))</f>
        <v/>
      </c>
      <c r="AK1099" s="28" t="str">
        <f aca="false">IF($L1099="","",IF(MATCH($L1099,$L$2:$L$3000,0)&lt;&gt;ROW()-1,"",COUNT($AK$1:$AK1098)+1))</f>
        <v/>
      </c>
      <c r="AL1099" s="28" t="str">
        <f aca="false">IF($G1099="","",IF(MATCH($G1099,$G$2:$G$3000,0)&lt;&gt;ROW()-1,"",COUNT($AL$1:$AL1098)+1))</f>
        <v/>
      </c>
      <c r="AM1099" s="28" t="str">
        <f aca="false">IF($H1099="","",IF(MATCH($H1099,$H$2:$H$3000,0)&lt;&gt;ROW()-1,"",COUNT($AM$1:$AM1098)+1))</f>
        <v/>
      </c>
      <c r="AN1099" s="28" t="str">
        <f aca="false">IF($I1099="","",IF(MATCH($I1099,$I$2:$I$3000,0)&lt;&gt;ROW()-1,"",COUNT($AN$1:$AN1098)+1))</f>
        <v/>
      </c>
      <c r="AO1099" s="28" t="str">
        <f aca="false">IF($Q1099="","",IF(MATCH($Q1099,$Q$2:$Q$3000,0)&lt;&gt;ROW()-1,"",COUNT($AO$1:$AO1098)+1))</f>
        <v/>
      </c>
    </row>
    <row r="1100" customFormat="false" ht="12.75" hidden="false" customHeight="true" outlineLevel="0" collapsed="false">
      <c r="W1100" s="24" t="n">
        <f aca="false">IF($F1100="",0,IFERROR(IF(ISNUMBER($F1100),INT($F1100),DATE(VALUE(MID(SUBSTITUTE(LEFT($F1100,FIND(" ",$F1100&amp;" ")-1),"/",REPT(" ",20)),41,20)),VALUE(LEFT(SUBSTITUTE(LEFT($F1100,FIND(" ",$F1100&amp;" ")-1),"/",REPT(" ",20)),20)),VALUE(MID(SUBSTITUTE(LEFT($F1100,FIND(" ",$F1100&amp;" ")-1),"/",REPT(" ",20)),21,20)))),0))</f>
        <v>0</v>
      </c>
      <c r="X1100" s="25" t="str">
        <f aca="false">IF(ISNUMBER($N1100),$N1100*Validation!$B$5,"")</f>
        <v/>
      </c>
      <c r="Y1100" s="26" t="str">
        <f aca="false">IF($A1100="","",SUBSTITUTE(SUBSTITUTE(SUBSTITUTE(SUBSTITUTE(SUBSTITUTE(SUBSTITUTE(SUBSTITUTE(UPPER(TRIM($A1100)),"Á","A"),"É","E"),"Í","I"),"Ó","O"),"Ú","U"),"Ñ","N"),"Ü","U"))</f>
        <v/>
      </c>
      <c r="Z1100" s="26" t="str">
        <f aca="false">IF($Y1100="","",LEFT($Y1100,1)&amp;" "&amp;TRIM(RIGHT(SUBSTITUTE($Y1100," ",REPT(" ",50)),50)))</f>
        <v/>
      </c>
      <c r="AA1100" s="27" t="str">
        <f aca="false">IF($AF1100="","",IF(COUNTIF(Validation!$U$19:$U$178,$AF1100)&gt;0,"OK","NO MATCH"))</f>
        <v/>
      </c>
      <c r="AB1100" s="27" t="str">
        <f aca="false">IF($W1100=0,"",IF(AND($W1100&gt;=Validation!$B$3,$W1100&lt;=Validation!$C$3),"Yes","No"))</f>
        <v/>
      </c>
      <c r="AC1100" s="26" t="str">
        <f aca="false">IF($A1100="","",$AF1100&amp;"|"&amp;TEXT($W1100,"yyyy-mm-dd")&amp;"|"&amp;$J1100&amp;"|"&amp;$N1100)</f>
        <v/>
      </c>
      <c r="AD1100" s="27" t="str">
        <f aca="false">IF($AC1100="","",IF(COUNTIF($AC$2:$AC$3000,$AC1100)&gt;1,"REVIEW","OK"))</f>
        <v/>
      </c>
      <c r="AE1100" s="27" t="str">
        <f aca="false">IF(OR($W1100=0,$O1100=""),"",IF(IFERROR(IF(ISNUMBER($O1100),INT($O1100),DATE(VALUE(MID(SUBSTITUTE(LEFT($O1100,FIND(" ",$O1100&amp;" ")-1),"/",REPT(" ",20)),41,20)),VALUE(LEFT(SUBSTITUTE(LEFT($O1100,FIND(" ",$O1100&amp;" ")-1),"/",REPT(" ",20)),20)),VALUE(MID(SUBSTITUTE(LEFT($O1100,FIND(" ",$O1100&amp;" ")-1),"/",REPT(" ",20)),21,20)))),0)&gt;$W1100,"Late","Same day"))</f>
        <v/>
      </c>
      <c r="AF1100" s="26" t="str">
        <f aca="false">IF($A1100="","",IFERROR(INDEX(Validation!$C$193:$C$217,MATCH($A1100,Validation!$A$193:$A$217,0)),IF(COUNTIF(Validation!$U$19:$U$178,$Z1100)&gt;0,$Z1100,IF(COUNTIF(Validation!$S$19:$S$178,$AI1100)=1,INDEX(Validation!$U$19:$U$178,MATCH($AI1100,Validation!$S$19:$S$178,0)),$Z1100))))</f>
        <v/>
      </c>
      <c r="AG1100" s="27" t="str">
        <f aca="false">IF(COUNTA($A1100:$U1100)=0,"",IF($A1100="","No name",IF($F1100="","No date",IF($W1100=0,"Date ilegible",IF(NOT(ISNUMBER($N1100)),"Hours no numéricas",IF($AA1100="NO MATCH","Person no identificada","OK"))))))</f>
        <v/>
      </c>
      <c r="AH1100" s="27" t="str">
        <f aca="false">IF($W1100=0,"No date",IF($W1100&lt;Validation!$B$3,"Before period",IF($W1100&gt;Validation!$C$3,"After period","In period")))</f>
        <v>No date</v>
      </c>
      <c r="AI1100" s="26" t="str">
        <f aca="false">IF($Y1100="","",TRIM(RIGHT(SUBSTITUTE($Y1100," ",REPT(" ",50)),50)))</f>
        <v/>
      </c>
      <c r="AJ1100" s="27" t="str">
        <f aca="false">IF($A1100="","",IF(NOT(ISERROR(MATCH($A1100,Validation!$A$193:$A$217,0))),"Manual mapping",IF(COUNTIF(Validation!$U$19:$U$178,$Z1100)&gt;0,"Direct",IF(COUNTIF(Validation!$S$19:$S$178,$AI1100)=1,"By surname","Unresolved"))))</f>
        <v/>
      </c>
      <c r="AK1100" s="28" t="str">
        <f aca="false">IF($L1100="","",IF(MATCH($L1100,$L$2:$L$3000,0)&lt;&gt;ROW()-1,"",COUNT($AK$1:$AK1099)+1))</f>
        <v/>
      </c>
      <c r="AL1100" s="28" t="str">
        <f aca="false">IF($G1100="","",IF(MATCH($G1100,$G$2:$G$3000,0)&lt;&gt;ROW()-1,"",COUNT($AL$1:$AL1099)+1))</f>
        <v/>
      </c>
      <c r="AM1100" s="28" t="str">
        <f aca="false">IF($H1100="","",IF(MATCH($H1100,$H$2:$H$3000,0)&lt;&gt;ROW()-1,"",COUNT($AM$1:$AM1099)+1))</f>
        <v/>
      </c>
      <c r="AN1100" s="28" t="str">
        <f aca="false">IF($I1100="","",IF(MATCH($I1100,$I$2:$I$3000,0)&lt;&gt;ROW()-1,"",COUNT($AN$1:$AN1099)+1))</f>
        <v/>
      </c>
      <c r="AO1100" s="28" t="str">
        <f aca="false">IF($Q1100="","",IF(MATCH($Q1100,$Q$2:$Q$3000,0)&lt;&gt;ROW()-1,"",COUNT($AO$1:$AO1099)+1))</f>
        <v/>
      </c>
    </row>
    <row r="1101" customFormat="false" ht="12.75" hidden="false" customHeight="true" outlineLevel="0" collapsed="false">
      <c r="W1101" s="24" t="n">
        <f aca="false">IF($F1101="",0,IFERROR(IF(ISNUMBER($F1101),INT($F1101),DATE(VALUE(MID(SUBSTITUTE(LEFT($F1101,FIND(" ",$F1101&amp;" ")-1),"/",REPT(" ",20)),41,20)),VALUE(LEFT(SUBSTITUTE(LEFT($F1101,FIND(" ",$F1101&amp;" ")-1),"/",REPT(" ",20)),20)),VALUE(MID(SUBSTITUTE(LEFT($F1101,FIND(" ",$F1101&amp;" ")-1),"/",REPT(" ",20)),21,20)))),0))</f>
        <v>0</v>
      </c>
      <c r="X1101" s="25" t="str">
        <f aca="false">IF(ISNUMBER($N1101),$N1101*Validation!$B$5,"")</f>
        <v/>
      </c>
      <c r="Y1101" s="26" t="str">
        <f aca="false">IF($A1101="","",SUBSTITUTE(SUBSTITUTE(SUBSTITUTE(SUBSTITUTE(SUBSTITUTE(SUBSTITUTE(SUBSTITUTE(UPPER(TRIM($A1101)),"Á","A"),"É","E"),"Í","I"),"Ó","O"),"Ú","U"),"Ñ","N"),"Ü","U"))</f>
        <v/>
      </c>
      <c r="Z1101" s="26" t="str">
        <f aca="false">IF($Y1101="","",LEFT($Y1101,1)&amp;" "&amp;TRIM(RIGHT(SUBSTITUTE($Y1101," ",REPT(" ",50)),50)))</f>
        <v/>
      </c>
      <c r="AA1101" s="27" t="str">
        <f aca="false">IF($AF1101="","",IF(COUNTIF(Validation!$U$19:$U$178,$AF1101)&gt;0,"OK","NO MATCH"))</f>
        <v/>
      </c>
      <c r="AB1101" s="27" t="str">
        <f aca="false">IF($W1101=0,"",IF(AND($W1101&gt;=Validation!$B$3,$W1101&lt;=Validation!$C$3),"Yes","No"))</f>
        <v/>
      </c>
      <c r="AC1101" s="26" t="str">
        <f aca="false">IF($A1101="","",$AF1101&amp;"|"&amp;TEXT($W1101,"yyyy-mm-dd")&amp;"|"&amp;$J1101&amp;"|"&amp;$N1101)</f>
        <v/>
      </c>
      <c r="AD1101" s="27" t="str">
        <f aca="false">IF($AC1101="","",IF(COUNTIF($AC$2:$AC$3000,$AC1101)&gt;1,"REVIEW","OK"))</f>
        <v/>
      </c>
      <c r="AE1101" s="27" t="str">
        <f aca="false">IF(OR($W1101=0,$O1101=""),"",IF(IFERROR(IF(ISNUMBER($O1101),INT($O1101),DATE(VALUE(MID(SUBSTITUTE(LEFT($O1101,FIND(" ",$O1101&amp;" ")-1),"/",REPT(" ",20)),41,20)),VALUE(LEFT(SUBSTITUTE(LEFT($O1101,FIND(" ",$O1101&amp;" ")-1),"/",REPT(" ",20)),20)),VALUE(MID(SUBSTITUTE(LEFT($O1101,FIND(" ",$O1101&amp;" ")-1),"/",REPT(" ",20)),21,20)))),0)&gt;$W1101,"Late","Same day"))</f>
        <v/>
      </c>
      <c r="AF1101" s="26" t="str">
        <f aca="false">IF($A1101="","",IFERROR(INDEX(Validation!$C$193:$C$217,MATCH($A1101,Validation!$A$193:$A$217,0)),IF(COUNTIF(Validation!$U$19:$U$178,$Z1101)&gt;0,$Z1101,IF(COUNTIF(Validation!$S$19:$S$178,$AI1101)=1,INDEX(Validation!$U$19:$U$178,MATCH($AI1101,Validation!$S$19:$S$178,0)),$Z1101))))</f>
        <v/>
      </c>
      <c r="AG1101" s="27" t="str">
        <f aca="false">IF(COUNTA($A1101:$U1101)=0,"",IF($A1101="","No name",IF($F1101="","No date",IF($W1101=0,"Date ilegible",IF(NOT(ISNUMBER($N1101)),"Hours no numéricas",IF($AA1101="NO MATCH","Person no identificada","OK"))))))</f>
        <v/>
      </c>
      <c r="AH1101" s="27" t="str">
        <f aca="false">IF($W1101=0,"No date",IF($W1101&lt;Validation!$B$3,"Before period",IF($W1101&gt;Validation!$C$3,"After period","In period")))</f>
        <v>No date</v>
      </c>
      <c r="AI1101" s="26" t="str">
        <f aca="false">IF($Y1101="","",TRIM(RIGHT(SUBSTITUTE($Y1101," ",REPT(" ",50)),50)))</f>
        <v/>
      </c>
      <c r="AJ1101" s="27" t="str">
        <f aca="false">IF($A1101="","",IF(NOT(ISERROR(MATCH($A1101,Validation!$A$193:$A$217,0))),"Manual mapping",IF(COUNTIF(Validation!$U$19:$U$178,$Z1101)&gt;0,"Direct",IF(COUNTIF(Validation!$S$19:$S$178,$AI1101)=1,"By surname","Unresolved"))))</f>
        <v/>
      </c>
      <c r="AK1101" s="28" t="str">
        <f aca="false">IF($L1101="","",IF(MATCH($L1101,$L$2:$L$3000,0)&lt;&gt;ROW()-1,"",COUNT($AK$1:$AK1100)+1))</f>
        <v/>
      </c>
      <c r="AL1101" s="28" t="str">
        <f aca="false">IF($G1101="","",IF(MATCH($G1101,$G$2:$G$3000,0)&lt;&gt;ROW()-1,"",COUNT($AL$1:$AL1100)+1))</f>
        <v/>
      </c>
      <c r="AM1101" s="28" t="str">
        <f aca="false">IF($H1101="","",IF(MATCH($H1101,$H$2:$H$3000,0)&lt;&gt;ROW()-1,"",COUNT($AM$1:$AM1100)+1))</f>
        <v/>
      </c>
      <c r="AN1101" s="28" t="str">
        <f aca="false">IF($I1101="","",IF(MATCH($I1101,$I$2:$I$3000,0)&lt;&gt;ROW()-1,"",COUNT($AN$1:$AN1100)+1))</f>
        <v/>
      </c>
      <c r="AO1101" s="28" t="str">
        <f aca="false">IF($Q1101="","",IF(MATCH($Q1101,$Q$2:$Q$3000,0)&lt;&gt;ROW()-1,"",COUNT($AO$1:$AO1100)+1))</f>
        <v/>
      </c>
    </row>
    <row r="1102" customFormat="false" ht="12.75" hidden="false" customHeight="true" outlineLevel="0" collapsed="false">
      <c r="W1102" s="24" t="n">
        <f aca="false">IF($F1102="",0,IFERROR(IF(ISNUMBER($F1102),INT($F1102),DATE(VALUE(MID(SUBSTITUTE(LEFT($F1102,FIND(" ",$F1102&amp;" ")-1),"/",REPT(" ",20)),41,20)),VALUE(LEFT(SUBSTITUTE(LEFT($F1102,FIND(" ",$F1102&amp;" ")-1),"/",REPT(" ",20)),20)),VALUE(MID(SUBSTITUTE(LEFT($F1102,FIND(" ",$F1102&amp;" ")-1),"/",REPT(" ",20)),21,20)))),0))</f>
        <v>0</v>
      </c>
      <c r="X1102" s="25" t="str">
        <f aca="false">IF(ISNUMBER($N1102),$N1102*Validation!$B$5,"")</f>
        <v/>
      </c>
      <c r="Y1102" s="26" t="str">
        <f aca="false">IF($A1102="","",SUBSTITUTE(SUBSTITUTE(SUBSTITUTE(SUBSTITUTE(SUBSTITUTE(SUBSTITUTE(SUBSTITUTE(UPPER(TRIM($A1102)),"Á","A"),"É","E"),"Í","I"),"Ó","O"),"Ú","U"),"Ñ","N"),"Ü","U"))</f>
        <v/>
      </c>
      <c r="Z1102" s="26" t="str">
        <f aca="false">IF($Y1102="","",LEFT($Y1102,1)&amp;" "&amp;TRIM(RIGHT(SUBSTITUTE($Y1102," ",REPT(" ",50)),50)))</f>
        <v/>
      </c>
      <c r="AA1102" s="27" t="str">
        <f aca="false">IF($AF1102="","",IF(COUNTIF(Validation!$U$19:$U$178,$AF1102)&gt;0,"OK","NO MATCH"))</f>
        <v/>
      </c>
      <c r="AB1102" s="27" t="str">
        <f aca="false">IF($W1102=0,"",IF(AND($W1102&gt;=Validation!$B$3,$W1102&lt;=Validation!$C$3),"Yes","No"))</f>
        <v/>
      </c>
      <c r="AC1102" s="26" t="str">
        <f aca="false">IF($A1102="","",$AF1102&amp;"|"&amp;TEXT($W1102,"yyyy-mm-dd")&amp;"|"&amp;$J1102&amp;"|"&amp;$N1102)</f>
        <v/>
      </c>
      <c r="AD1102" s="27" t="str">
        <f aca="false">IF($AC1102="","",IF(COUNTIF($AC$2:$AC$3000,$AC1102)&gt;1,"REVIEW","OK"))</f>
        <v/>
      </c>
      <c r="AE1102" s="27" t="str">
        <f aca="false">IF(OR($W1102=0,$O1102=""),"",IF(IFERROR(IF(ISNUMBER($O1102),INT($O1102),DATE(VALUE(MID(SUBSTITUTE(LEFT($O1102,FIND(" ",$O1102&amp;" ")-1),"/",REPT(" ",20)),41,20)),VALUE(LEFT(SUBSTITUTE(LEFT($O1102,FIND(" ",$O1102&amp;" ")-1),"/",REPT(" ",20)),20)),VALUE(MID(SUBSTITUTE(LEFT($O1102,FIND(" ",$O1102&amp;" ")-1),"/",REPT(" ",20)),21,20)))),0)&gt;$W1102,"Late","Same day"))</f>
        <v/>
      </c>
      <c r="AF1102" s="26" t="str">
        <f aca="false">IF($A1102="","",IFERROR(INDEX(Validation!$C$193:$C$217,MATCH($A1102,Validation!$A$193:$A$217,0)),IF(COUNTIF(Validation!$U$19:$U$178,$Z1102)&gt;0,$Z1102,IF(COUNTIF(Validation!$S$19:$S$178,$AI1102)=1,INDEX(Validation!$U$19:$U$178,MATCH($AI1102,Validation!$S$19:$S$178,0)),$Z1102))))</f>
        <v/>
      </c>
      <c r="AG1102" s="27" t="str">
        <f aca="false">IF(COUNTA($A1102:$U1102)=0,"",IF($A1102="","No name",IF($F1102="","No date",IF($W1102=0,"Date ilegible",IF(NOT(ISNUMBER($N1102)),"Hours no numéricas",IF($AA1102="NO MATCH","Person no identificada","OK"))))))</f>
        <v/>
      </c>
      <c r="AH1102" s="27" t="str">
        <f aca="false">IF($W1102=0,"No date",IF($W1102&lt;Validation!$B$3,"Before period",IF($W1102&gt;Validation!$C$3,"After period","In period")))</f>
        <v>No date</v>
      </c>
      <c r="AI1102" s="26" t="str">
        <f aca="false">IF($Y1102="","",TRIM(RIGHT(SUBSTITUTE($Y1102," ",REPT(" ",50)),50)))</f>
        <v/>
      </c>
      <c r="AJ1102" s="27" t="str">
        <f aca="false">IF($A1102="","",IF(NOT(ISERROR(MATCH($A1102,Validation!$A$193:$A$217,0))),"Manual mapping",IF(COUNTIF(Validation!$U$19:$U$178,$Z1102)&gt;0,"Direct",IF(COUNTIF(Validation!$S$19:$S$178,$AI1102)=1,"By surname","Unresolved"))))</f>
        <v/>
      </c>
      <c r="AK1102" s="28" t="str">
        <f aca="false">IF($L1102="","",IF(MATCH($L1102,$L$2:$L$3000,0)&lt;&gt;ROW()-1,"",COUNT($AK$1:$AK1101)+1))</f>
        <v/>
      </c>
      <c r="AL1102" s="28" t="str">
        <f aca="false">IF($G1102="","",IF(MATCH($G1102,$G$2:$G$3000,0)&lt;&gt;ROW()-1,"",COUNT($AL$1:$AL1101)+1))</f>
        <v/>
      </c>
      <c r="AM1102" s="28" t="str">
        <f aca="false">IF($H1102="","",IF(MATCH($H1102,$H$2:$H$3000,0)&lt;&gt;ROW()-1,"",COUNT($AM$1:$AM1101)+1))</f>
        <v/>
      </c>
      <c r="AN1102" s="28" t="str">
        <f aca="false">IF($I1102="","",IF(MATCH($I1102,$I$2:$I$3000,0)&lt;&gt;ROW()-1,"",COUNT($AN$1:$AN1101)+1))</f>
        <v/>
      </c>
      <c r="AO1102" s="28" t="str">
        <f aca="false">IF($Q1102="","",IF(MATCH($Q1102,$Q$2:$Q$3000,0)&lt;&gt;ROW()-1,"",COUNT($AO$1:$AO1101)+1))</f>
        <v/>
      </c>
    </row>
    <row r="1103" customFormat="false" ht="12.75" hidden="false" customHeight="true" outlineLevel="0" collapsed="false">
      <c r="W1103" s="24" t="n">
        <f aca="false">IF($F1103="",0,IFERROR(IF(ISNUMBER($F1103),INT($F1103),DATE(VALUE(MID(SUBSTITUTE(LEFT($F1103,FIND(" ",$F1103&amp;" ")-1),"/",REPT(" ",20)),41,20)),VALUE(LEFT(SUBSTITUTE(LEFT($F1103,FIND(" ",$F1103&amp;" ")-1),"/",REPT(" ",20)),20)),VALUE(MID(SUBSTITUTE(LEFT($F1103,FIND(" ",$F1103&amp;" ")-1),"/",REPT(" ",20)),21,20)))),0))</f>
        <v>0</v>
      </c>
      <c r="X1103" s="25" t="str">
        <f aca="false">IF(ISNUMBER($N1103),$N1103*Validation!$B$5,"")</f>
        <v/>
      </c>
      <c r="Y1103" s="26" t="str">
        <f aca="false">IF($A1103="","",SUBSTITUTE(SUBSTITUTE(SUBSTITUTE(SUBSTITUTE(SUBSTITUTE(SUBSTITUTE(SUBSTITUTE(UPPER(TRIM($A1103)),"Á","A"),"É","E"),"Í","I"),"Ó","O"),"Ú","U"),"Ñ","N"),"Ü","U"))</f>
        <v/>
      </c>
      <c r="Z1103" s="26" t="str">
        <f aca="false">IF($Y1103="","",LEFT($Y1103,1)&amp;" "&amp;TRIM(RIGHT(SUBSTITUTE($Y1103," ",REPT(" ",50)),50)))</f>
        <v/>
      </c>
      <c r="AA1103" s="27" t="str">
        <f aca="false">IF($AF1103="","",IF(COUNTIF(Validation!$U$19:$U$178,$AF1103)&gt;0,"OK","NO MATCH"))</f>
        <v/>
      </c>
      <c r="AB1103" s="27" t="str">
        <f aca="false">IF($W1103=0,"",IF(AND($W1103&gt;=Validation!$B$3,$W1103&lt;=Validation!$C$3),"Yes","No"))</f>
        <v/>
      </c>
      <c r="AC1103" s="26" t="str">
        <f aca="false">IF($A1103="","",$AF1103&amp;"|"&amp;TEXT($W1103,"yyyy-mm-dd")&amp;"|"&amp;$J1103&amp;"|"&amp;$N1103)</f>
        <v/>
      </c>
      <c r="AD1103" s="27" t="str">
        <f aca="false">IF($AC1103="","",IF(COUNTIF($AC$2:$AC$3000,$AC1103)&gt;1,"REVIEW","OK"))</f>
        <v/>
      </c>
      <c r="AE1103" s="27" t="str">
        <f aca="false">IF(OR($W1103=0,$O1103=""),"",IF(IFERROR(IF(ISNUMBER($O1103),INT($O1103),DATE(VALUE(MID(SUBSTITUTE(LEFT($O1103,FIND(" ",$O1103&amp;" ")-1),"/",REPT(" ",20)),41,20)),VALUE(LEFT(SUBSTITUTE(LEFT($O1103,FIND(" ",$O1103&amp;" ")-1),"/",REPT(" ",20)),20)),VALUE(MID(SUBSTITUTE(LEFT($O1103,FIND(" ",$O1103&amp;" ")-1),"/",REPT(" ",20)),21,20)))),0)&gt;$W1103,"Late","Same day"))</f>
        <v/>
      </c>
      <c r="AF1103" s="26" t="str">
        <f aca="false">IF($A1103="","",IFERROR(INDEX(Validation!$C$193:$C$217,MATCH($A1103,Validation!$A$193:$A$217,0)),IF(COUNTIF(Validation!$U$19:$U$178,$Z1103)&gt;0,$Z1103,IF(COUNTIF(Validation!$S$19:$S$178,$AI1103)=1,INDEX(Validation!$U$19:$U$178,MATCH($AI1103,Validation!$S$19:$S$178,0)),$Z1103))))</f>
        <v/>
      </c>
      <c r="AG1103" s="27" t="str">
        <f aca="false">IF(COUNTA($A1103:$U1103)=0,"",IF($A1103="","No name",IF($F1103="","No date",IF($W1103=0,"Date ilegible",IF(NOT(ISNUMBER($N1103)),"Hours no numéricas",IF($AA1103="NO MATCH","Person no identificada","OK"))))))</f>
        <v/>
      </c>
      <c r="AH1103" s="27" t="str">
        <f aca="false">IF($W1103=0,"No date",IF($W1103&lt;Validation!$B$3,"Before period",IF($W1103&gt;Validation!$C$3,"After period","In period")))</f>
        <v>No date</v>
      </c>
      <c r="AI1103" s="26" t="str">
        <f aca="false">IF($Y1103="","",TRIM(RIGHT(SUBSTITUTE($Y1103," ",REPT(" ",50)),50)))</f>
        <v/>
      </c>
      <c r="AJ1103" s="27" t="str">
        <f aca="false">IF($A1103="","",IF(NOT(ISERROR(MATCH($A1103,Validation!$A$193:$A$217,0))),"Manual mapping",IF(COUNTIF(Validation!$U$19:$U$178,$Z1103)&gt;0,"Direct",IF(COUNTIF(Validation!$S$19:$S$178,$AI1103)=1,"By surname","Unresolved"))))</f>
        <v/>
      </c>
      <c r="AK1103" s="28" t="str">
        <f aca="false">IF($L1103="","",IF(MATCH($L1103,$L$2:$L$3000,0)&lt;&gt;ROW()-1,"",COUNT($AK$1:$AK1102)+1))</f>
        <v/>
      </c>
      <c r="AL1103" s="28" t="str">
        <f aca="false">IF($G1103="","",IF(MATCH($G1103,$G$2:$G$3000,0)&lt;&gt;ROW()-1,"",COUNT($AL$1:$AL1102)+1))</f>
        <v/>
      </c>
      <c r="AM1103" s="28" t="str">
        <f aca="false">IF($H1103="","",IF(MATCH($H1103,$H$2:$H$3000,0)&lt;&gt;ROW()-1,"",COUNT($AM$1:$AM1102)+1))</f>
        <v/>
      </c>
      <c r="AN1103" s="28" t="str">
        <f aca="false">IF($I1103="","",IF(MATCH($I1103,$I$2:$I$3000,0)&lt;&gt;ROW()-1,"",COUNT($AN$1:$AN1102)+1))</f>
        <v/>
      </c>
      <c r="AO1103" s="28" t="str">
        <f aca="false">IF($Q1103="","",IF(MATCH($Q1103,$Q$2:$Q$3000,0)&lt;&gt;ROW()-1,"",COUNT($AO$1:$AO1102)+1))</f>
        <v/>
      </c>
    </row>
    <row r="1104" customFormat="false" ht="12.75" hidden="false" customHeight="true" outlineLevel="0" collapsed="false">
      <c r="W1104" s="24" t="n">
        <f aca="false">IF($F1104="",0,IFERROR(IF(ISNUMBER($F1104),INT($F1104),DATE(VALUE(MID(SUBSTITUTE(LEFT($F1104,FIND(" ",$F1104&amp;" ")-1),"/",REPT(" ",20)),41,20)),VALUE(LEFT(SUBSTITUTE(LEFT($F1104,FIND(" ",$F1104&amp;" ")-1),"/",REPT(" ",20)),20)),VALUE(MID(SUBSTITUTE(LEFT($F1104,FIND(" ",$F1104&amp;" ")-1),"/",REPT(" ",20)),21,20)))),0))</f>
        <v>0</v>
      </c>
      <c r="X1104" s="25" t="str">
        <f aca="false">IF(ISNUMBER($N1104),$N1104*Validation!$B$5,"")</f>
        <v/>
      </c>
      <c r="Y1104" s="26" t="str">
        <f aca="false">IF($A1104="","",SUBSTITUTE(SUBSTITUTE(SUBSTITUTE(SUBSTITUTE(SUBSTITUTE(SUBSTITUTE(SUBSTITUTE(UPPER(TRIM($A1104)),"Á","A"),"É","E"),"Í","I"),"Ó","O"),"Ú","U"),"Ñ","N"),"Ü","U"))</f>
        <v/>
      </c>
      <c r="Z1104" s="26" t="str">
        <f aca="false">IF($Y1104="","",LEFT($Y1104,1)&amp;" "&amp;TRIM(RIGHT(SUBSTITUTE($Y1104," ",REPT(" ",50)),50)))</f>
        <v/>
      </c>
      <c r="AA1104" s="27" t="str">
        <f aca="false">IF($AF1104="","",IF(COUNTIF(Validation!$U$19:$U$178,$AF1104)&gt;0,"OK","NO MATCH"))</f>
        <v/>
      </c>
      <c r="AB1104" s="27" t="str">
        <f aca="false">IF($W1104=0,"",IF(AND($W1104&gt;=Validation!$B$3,$W1104&lt;=Validation!$C$3),"Yes","No"))</f>
        <v/>
      </c>
      <c r="AC1104" s="26" t="str">
        <f aca="false">IF($A1104="","",$AF1104&amp;"|"&amp;TEXT($W1104,"yyyy-mm-dd")&amp;"|"&amp;$J1104&amp;"|"&amp;$N1104)</f>
        <v/>
      </c>
      <c r="AD1104" s="27" t="str">
        <f aca="false">IF($AC1104="","",IF(COUNTIF($AC$2:$AC$3000,$AC1104)&gt;1,"REVIEW","OK"))</f>
        <v/>
      </c>
      <c r="AE1104" s="27" t="str">
        <f aca="false">IF(OR($W1104=0,$O1104=""),"",IF(IFERROR(IF(ISNUMBER($O1104),INT($O1104),DATE(VALUE(MID(SUBSTITUTE(LEFT($O1104,FIND(" ",$O1104&amp;" ")-1),"/",REPT(" ",20)),41,20)),VALUE(LEFT(SUBSTITUTE(LEFT($O1104,FIND(" ",$O1104&amp;" ")-1),"/",REPT(" ",20)),20)),VALUE(MID(SUBSTITUTE(LEFT($O1104,FIND(" ",$O1104&amp;" ")-1),"/",REPT(" ",20)),21,20)))),0)&gt;$W1104,"Late","Same day"))</f>
        <v/>
      </c>
      <c r="AF1104" s="26" t="str">
        <f aca="false">IF($A1104="","",IFERROR(INDEX(Validation!$C$193:$C$217,MATCH($A1104,Validation!$A$193:$A$217,0)),IF(COUNTIF(Validation!$U$19:$U$178,$Z1104)&gt;0,$Z1104,IF(COUNTIF(Validation!$S$19:$S$178,$AI1104)=1,INDEX(Validation!$U$19:$U$178,MATCH($AI1104,Validation!$S$19:$S$178,0)),$Z1104))))</f>
        <v/>
      </c>
      <c r="AG1104" s="27" t="str">
        <f aca="false">IF(COUNTA($A1104:$U1104)=0,"",IF($A1104="","No name",IF($F1104="","No date",IF($W1104=0,"Date ilegible",IF(NOT(ISNUMBER($N1104)),"Hours no numéricas",IF($AA1104="NO MATCH","Person no identificada","OK"))))))</f>
        <v/>
      </c>
      <c r="AH1104" s="27" t="str">
        <f aca="false">IF($W1104=0,"No date",IF($W1104&lt;Validation!$B$3,"Before period",IF($W1104&gt;Validation!$C$3,"After period","In period")))</f>
        <v>No date</v>
      </c>
      <c r="AI1104" s="26" t="str">
        <f aca="false">IF($Y1104="","",TRIM(RIGHT(SUBSTITUTE($Y1104," ",REPT(" ",50)),50)))</f>
        <v/>
      </c>
      <c r="AJ1104" s="27" t="str">
        <f aca="false">IF($A1104="","",IF(NOT(ISERROR(MATCH($A1104,Validation!$A$193:$A$217,0))),"Manual mapping",IF(COUNTIF(Validation!$U$19:$U$178,$Z1104)&gt;0,"Direct",IF(COUNTIF(Validation!$S$19:$S$178,$AI1104)=1,"By surname","Unresolved"))))</f>
        <v/>
      </c>
      <c r="AK1104" s="28" t="str">
        <f aca="false">IF($L1104="","",IF(MATCH($L1104,$L$2:$L$3000,0)&lt;&gt;ROW()-1,"",COUNT($AK$1:$AK1103)+1))</f>
        <v/>
      </c>
      <c r="AL1104" s="28" t="str">
        <f aca="false">IF($G1104="","",IF(MATCH($G1104,$G$2:$G$3000,0)&lt;&gt;ROW()-1,"",COUNT($AL$1:$AL1103)+1))</f>
        <v/>
      </c>
      <c r="AM1104" s="28" t="str">
        <f aca="false">IF($H1104="","",IF(MATCH($H1104,$H$2:$H$3000,0)&lt;&gt;ROW()-1,"",COUNT($AM$1:$AM1103)+1))</f>
        <v/>
      </c>
      <c r="AN1104" s="28" t="str">
        <f aca="false">IF($I1104="","",IF(MATCH($I1104,$I$2:$I$3000,0)&lt;&gt;ROW()-1,"",COUNT($AN$1:$AN1103)+1))</f>
        <v/>
      </c>
      <c r="AO1104" s="28" t="str">
        <f aca="false">IF($Q1104="","",IF(MATCH($Q1104,$Q$2:$Q$3000,0)&lt;&gt;ROW()-1,"",COUNT($AO$1:$AO1103)+1))</f>
        <v/>
      </c>
    </row>
    <row r="1105" customFormat="false" ht="12.75" hidden="false" customHeight="true" outlineLevel="0" collapsed="false">
      <c r="W1105" s="24" t="n">
        <f aca="false">IF($F1105="",0,IFERROR(IF(ISNUMBER($F1105),INT($F1105),DATE(VALUE(MID(SUBSTITUTE(LEFT($F1105,FIND(" ",$F1105&amp;" ")-1),"/",REPT(" ",20)),41,20)),VALUE(LEFT(SUBSTITUTE(LEFT($F1105,FIND(" ",$F1105&amp;" ")-1),"/",REPT(" ",20)),20)),VALUE(MID(SUBSTITUTE(LEFT($F1105,FIND(" ",$F1105&amp;" ")-1),"/",REPT(" ",20)),21,20)))),0))</f>
        <v>0</v>
      </c>
      <c r="X1105" s="25" t="str">
        <f aca="false">IF(ISNUMBER($N1105),$N1105*Validation!$B$5,"")</f>
        <v/>
      </c>
      <c r="Y1105" s="26" t="str">
        <f aca="false">IF($A1105="","",SUBSTITUTE(SUBSTITUTE(SUBSTITUTE(SUBSTITUTE(SUBSTITUTE(SUBSTITUTE(SUBSTITUTE(UPPER(TRIM($A1105)),"Á","A"),"É","E"),"Í","I"),"Ó","O"),"Ú","U"),"Ñ","N"),"Ü","U"))</f>
        <v/>
      </c>
      <c r="Z1105" s="26" t="str">
        <f aca="false">IF($Y1105="","",LEFT($Y1105,1)&amp;" "&amp;TRIM(RIGHT(SUBSTITUTE($Y1105," ",REPT(" ",50)),50)))</f>
        <v/>
      </c>
      <c r="AA1105" s="27" t="str">
        <f aca="false">IF($AF1105="","",IF(COUNTIF(Validation!$U$19:$U$178,$AF1105)&gt;0,"OK","NO MATCH"))</f>
        <v/>
      </c>
      <c r="AB1105" s="27" t="str">
        <f aca="false">IF($W1105=0,"",IF(AND($W1105&gt;=Validation!$B$3,$W1105&lt;=Validation!$C$3),"Yes","No"))</f>
        <v/>
      </c>
      <c r="AC1105" s="26" t="str">
        <f aca="false">IF($A1105="","",$AF1105&amp;"|"&amp;TEXT($W1105,"yyyy-mm-dd")&amp;"|"&amp;$J1105&amp;"|"&amp;$N1105)</f>
        <v/>
      </c>
      <c r="AD1105" s="27" t="str">
        <f aca="false">IF($AC1105="","",IF(COUNTIF($AC$2:$AC$3000,$AC1105)&gt;1,"REVIEW","OK"))</f>
        <v/>
      </c>
      <c r="AE1105" s="27" t="str">
        <f aca="false">IF(OR($W1105=0,$O1105=""),"",IF(IFERROR(IF(ISNUMBER($O1105),INT($O1105),DATE(VALUE(MID(SUBSTITUTE(LEFT($O1105,FIND(" ",$O1105&amp;" ")-1),"/",REPT(" ",20)),41,20)),VALUE(LEFT(SUBSTITUTE(LEFT($O1105,FIND(" ",$O1105&amp;" ")-1),"/",REPT(" ",20)),20)),VALUE(MID(SUBSTITUTE(LEFT($O1105,FIND(" ",$O1105&amp;" ")-1),"/",REPT(" ",20)),21,20)))),0)&gt;$W1105,"Late","Same day"))</f>
        <v/>
      </c>
      <c r="AF1105" s="26" t="str">
        <f aca="false">IF($A1105="","",IFERROR(INDEX(Validation!$C$193:$C$217,MATCH($A1105,Validation!$A$193:$A$217,0)),IF(COUNTIF(Validation!$U$19:$U$178,$Z1105)&gt;0,$Z1105,IF(COUNTIF(Validation!$S$19:$S$178,$AI1105)=1,INDEX(Validation!$U$19:$U$178,MATCH($AI1105,Validation!$S$19:$S$178,0)),$Z1105))))</f>
        <v/>
      </c>
      <c r="AG1105" s="27" t="str">
        <f aca="false">IF(COUNTA($A1105:$U1105)=0,"",IF($A1105="","No name",IF($F1105="","No date",IF($W1105=0,"Date ilegible",IF(NOT(ISNUMBER($N1105)),"Hours no numéricas",IF($AA1105="NO MATCH","Person no identificada","OK"))))))</f>
        <v/>
      </c>
      <c r="AH1105" s="27" t="str">
        <f aca="false">IF($W1105=0,"No date",IF($W1105&lt;Validation!$B$3,"Before period",IF($W1105&gt;Validation!$C$3,"After period","In period")))</f>
        <v>No date</v>
      </c>
      <c r="AI1105" s="26" t="str">
        <f aca="false">IF($Y1105="","",TRIM(RIGHT(SUBSTITUTE($Y1105," ",REPT(" ",50)),50)))</f>
        <v/>
      </c>
      <c r="AJ1105" s="27" t="str">
        <f aca="false">IF($A1105="","",IF(NOT(ISERROR(MATCH($A1105,Validation!$A$193:$A$217,0))),"Manual mapping",IF(COUNTIF(Validation!$U$19:$U$178,$Z1105)&gt;0,"Direct",IF(COUNTIF(Validation!$S$19:$S$178,$AI1105)=1,"By surname","Unresolved"))))</f>
        <v/>
      </c>
      <c r="AK1105" s="28" t="str">
        <f aca="false">IF($L1105="","",IF(MATCH($L1105,$L$2:$L$3000,0)&lt;&gt;ROW()-1,"",COUNT($AK$1:$AK1104)+1))</f>
        <v/>
      </c>
      <c r="AL1105" s="28" t="str">
        <f aca="false">IF($G1105="","",IF(MATCH($G1105,$G$2:$G$3000,0)&lt;&gt;ROW()-1,"",COUNT($AL$1:$AL1104)+1))</f>
        <v/>
      </c>
      <c r="AM1105" s="28" t="str">
        <f aca="false">IF($H1105="","",IF(MATCH($H1105,$H$2:$H$3000,0)&lt;&gt;ROW()-1,"",COUNT($AM$1:$AM1104)+1))</f>
        <v/>
      </c>
      <c r="AN1105" s="28" t="str">
        <f aca="false">IF($I1105="","",IF(MATCH($I1105,$I$2:$I$3000,0)&lt;&gt;ROW()-1,"",COUNT($AN$1:$AN1104)+1))</f>
        <v/>
      </c>
      <c r="AO1105" s="28" t="str">
        <f aca="false">IF($Q1105="","",IF(MATCH($Q1105,$Q$2:$Q$3000,0)&lt;&gt;ROW()-1,"",COUNT($AO$1:$AO1104)+1))</f>
        <v/>
      </c>
    </row>
    <row r="1106" customFormat="false" ht="12.75" hidden="false" customHeight="true" outlineLevel="0" collapsed="false">
      <c r="W1106" s="24" t="n">
        <f aca="false">IF($F1106="",0,IFERROR(IF(ISNUMBER($F1106),INT($F1106),DATE(VALUE(MID(SUBSTITUTE(LEFT($F1106,FIND(" ",$F1106&amp;" ")-1),"/",REPT(" ",20)),41,20)),VALUE(LEFT(SUBSTITUTE(LEFT($F1106,FIND(" ",$F1106&amp;" ")-1),"/",REPT(" ",20)),20)),VALUE(MID(SUBSTITUTE(LEFT($F1106,FIND(" ",$F1106&amp;" ")-1),"/",REPT(" ",20)),21,20)))),0))</f>
        <v>0</v>
      </c>
      <c r="X1106" s="25" t="str">
        <f aca="false">IF(ISNUMBER($N1106),$N1106*Validation!$B$5,"")</f>
        <v/>
      </c>
      <c r="Y1106" s="26" t="str">
        <f aca="false">IF($A1106="","",SUBSTITUTE(SUBSTITUTE(SUBSTITUTE(SUBSTITUTE(SUBSTITUTE(SUBSTITUTE(SUBSTITUTE(UPPER(TRIM($A1106)),"Á","A"),"É","E"),"Í","I"),"Ó","O"),"Ú","U"),"Ñ","N"),"Ü","U"))</f>
        <v/>
      </c>
      <c r="Z1106" s="26" t="str">
        <f aca="false">IF($Y1106="","",LEFT($Y1106,1)&amp;" "&amp;TRIM(RIGHT(SUBSTITUTE($Y1106," ",REPT(" ",50)),50)))</f>
        <v/>
      </c>
      <c r="AA1106" s="27" t="str">
        <f aca="false">IF($AF1106="","",IF(COUNTIF(Validation!$U$19:$U$178,$AF1106)&gt;0,"OK","NO MATCH"))</f>
        <v/>
      </c>
      <c r="AB1106" s="27" t="str">
        <f aca="false">IF($W1106=0,"",IF(AND($W1106&gt;=Validation!$B$3,$W1106&lt;=Validation!$C$3),"Yes","No"))</f>
        <v/>
      </c>
      <c r="AC1106" s="26" t="str">
        <f aca="false">IF($A1106="","",$AF1106&amp;"|"&amp;TEXT($W1106,"yyyy-mm-dd")&amp;"|"&amp;$J1106&amp;"|"&amp;$N1106)</f>
        <v/>
      </c>
      <c r="AD1106" s="27" t="str">
        <f aca="false">IF($AC1106="","",IF(COUNTIF($AC$2:$AC$3000,$AC1106)&gt;1,"REVIEW","OK"))</f>
        <v/>
      </c>
      <c r="AE1106" s="27" t="str">
        <f aca="false">IF(OR($W1106=0,$O1106=""),"",IF(IFERROR(IF(ISNUMBER($O1106),INT($O1106),DATE(VALUE(MID(SUBSTITUTE(LEFT($O1106,FIND(" ",$O1106&amp;" ")-1),"/",REPT(" ",20)),41,20)),VALUE(LEFT(SUBSTITUTE(LEFT($O1106,FIND(" ",$O1106&amp;" ")-1),"/",REPT(" ",20)),20)),VALUE(MID(SUBSTITUTE(LEFT($O1106,FIND(" ",$O1106&amp;" ")-1),"/",REPT(" ",20)),21,20)))),0)&gt;$W1106,"Late","Same day"))</f>
        <v/>
      </c>
      <c r="AF1106" s="26" t="str">
        <f aca="false">IF($A1106="","",IFERROR(INDEX(Validation!$C$193:$C$217,MATCH($A1106,Validation!$A$193:$A$217,0)),IF(COUNTIF(Validation!$U$19:$U$178,$Z1106)&gt;0,$Z1106,IF(COUNTIF(Validation!$S$19:$S$178,$AI1106)=1,INDEX(Validation!$U$19:$U$178,MATCH($AI1106,Validation!$S$19:$S$178,0)),$Z1106))))</f>
        <v/>
      </c>
      <c r="AG1106" s="27" t="str">
        <f aca="false">IF(COUNTA($A1106:$U1106)=0,"",IF($A1106="","No name",IF($F1106="","No date",IF($W1106=0,"Date ilegible",IF(NOT(ISNUMBER($N1106)),"Hours no numéricas",IF($AA1106="NO MATCH","Person no identificada","OK"))))))</f>
        <v/>
      </c>
      <c r="AH1106" s="27" t="str">
        <f aca="false">IF($W1106=0,"No date",IF($W1106&lt;Validation!$B$3,"Before period",IF($W1106&gt;Validation!$C$3,"After period","In period")))</f>
        <v>No date</v>
      </c>
      <c r="AI1106" s="26" t="str">
        <f aca="false">IF($Y1106="","",TRIM(RIGHT(SUBSTITUTE($Y1106," ",REPT(" ",50)),50)))</f>
        <v/>
      </c>
      <c r="AJ1106" s="27" t="str">
        <f aca="false">IF($A1106="","",IF(NOT(ISERROR(MATCH($A1106,Validation!$A$193:$A$217,0))),"Manual mapping",IF(COUNTIF(Validation!$U$19:$U$178,$Z1106)&gt;0,"Direct",IF(COUNTIF(Validation!$S$19:$S$178,$AI1106)=1,"By surname","Unresolved"))))</f>
        <v/>
      </c>
      <c r="AK1106" s="28" t="str">
        <f aca="false">IF($L1106="","",IF(MATCH($L1106,$L$2:$L$3000,0)&lt;&gt;ROW()-1,"",COUNT($AK$1:$AK1105)+1))</f>
        <v/>
      </c>
      <c r="AL1106" s="28" t="str">
        <f aca="false">IF($G1106="","",IF(MATCH($G1106,$G$2:$G$3000,0)&lt;&gt;ROW()-1,"",COUNT($AL$1:$AL1105)+1))</f>
        <v/>
      </c>
      <c r="AM1106" s="28" t="str">
        <f aca="false">IF($H1106="","",IF(MATCH($H1106,$H$2:$H$3000,0)&lt;&gt;ROW()-1,"",COUNT($AM$1:$AM1105)+1))</f>
        <v/>
      </c>
      <c r="AN1106" s="28" t="str">
        <f aca="false">IF($I1106="","",IF(MATCH($I1106,$I$2:$I$3000,0)&lt;&gt;ROW()-1,"",COUNT($AN$1:$AN1105)+1))</f>
        <v/>
      </c>
      <c r="AO1106" s="28" t="str">
        <f aca="false">IF($Q1106="","",IF(MATCH($Q1106,$Q$2:$Q$3000,0)&lt;&gt;ROW()-1,"",COUNT($AO$1:$AO1105)+1))</f>
        <v/>
      </c>
    </row>
    <row r="1107" customFormat="false" ht="12.75" hidden="false" customHeight="true" outlineLevel="0" collapsed="false">
      <c r="W1107" s="24" t="n">
        <f aca="false">IF($F1107="",0,IFERROR(IF(ISNUMBER($F1107),INT($F1107),DATE(VALUE(MID(SUBSTITUTE(LEFT($F1107,FIND(" ",$F1107&amp;" ")-1),"/",REPT(" ",20)),41,20)),VALUE(LEFT(SUBSTITUTE(LEFT($F1107,FIND(" ",$F1107&amp;" ")-1),"/",REPT(" ",20)),20)),VALUE(MID(SUBSTITUTE(LEFT($F1107,FIND(" ",$F1107&amp;" ")-1),"/",REPT(" ",20)),21,20)))),0))</f>
        <v>0</v>
      </c>
      <c r="X1107" s="25" t="str">
        <f aca="false">IF(ISNUMBER($N1107),$N1107*Validation!$B$5,"")</f>
        <v/>
      </c>
      <c r="Y1107" s="26" t="str">
        <f aca="false">IF($A1107="","",SUBSTITUTE(SUBSTITUTE(SUBSTITUTE(SUBSTITUTE(SUBSTITUTE(SUBSTITUTE(SUBSTITUTE(UPPER(TRIM($A1107)),"Á","A"),"É","E"),"Í","I"),"Ó","O"),"Ú","U"),"Ñ","N"),"Ü","U"))</f>
        <v/>
      </c>
      <c r="Z1107" s="26" t="str">
        <f aca="false">IF($Y1107="","",LEFT($Y1107,1)&amp;" "&amp;TRIM(RIGHT(SUBSTITUTE($Y1107," ",REPT(" ",50)),50)))</f>
        <v/>
      </c>
      <c r="AA1107" s="27" t="str">
        <f aca="false">IF($AF1107="","",IF(COUNTIF(Validation!$U$19:$U$178,$AF1107)&gt;0,"OK","NO MATCH"))</f>
        <v/>
      </c>
      <c r="AB1107" s="27" t="str">
        <f aca="false">IF($W1107=0,"",IF(AND($W1107&gt;=Validation!$B$3,$W1107&lt;=Validation!$C$3),"Yes","No"))</f>
        <v/>
      </c>
      <c r="AC1107" s="26" t="str">
        <f aca="false">IF($A1107="","",$AF1107&amp;"|"&amp;TEXT($W1107,"yyyy-mm-dd")&amp;"|"&amp;$J1107&amp;"|"&amp;$N1107)</f>
        <v/>
      </c>
      <c r="AD1107" s="27" t="str">
        <f aca="false">IF($AC1107="","",IF(COUNTIF($AC$2:$AC$3000,$AC1107)&gt;1,"REVIEW","OK"))</f>
        <v/>
      </c>
      <c r="AE1107" s="27" t="str">
        <f aca="false">IF(OR($W1107=0,$O1107=""),"",IF(IFERROR(IF(ISNUMBER($O1107),INT($O1107),DATE(VALUE(MID(SUBSTITUTE(LEFT($O1107,FIND(" ",$O1107&amp;" ")-1),"/",REPT(" ",20)),41,20)),VALUE(LEFT(SUBSTITUTE(LEFT($O1107,FIND(" ",$O1107&amp;" ")-1),"/",REPT(" ",20)),20)),VALUE(MID(SUBSTITUTE(LEFT($O1107,FIND(" ",$O1107&amp;" ")-1),"/",REPT(" ",20)),21,20)))),0)&gt;$W1107,"Late","Same day"))</f>
        <v/>
      </c>
      <c r="AF1107" s="26" t="str">
        <f aca="false">IF($A1107="","",IFERROR(INDEX(Validation!$C$193:$C$217,MATCH($A1107,Validation!$A$193:$A$217,0)),IF(COUNTIF(Validation!$U$19:$U$178,$Z1107)&gt;0,$Z1107,IF(COUNTIF(Validation!$S$19:$S$178,$AI1107)=1,INDEX(Validation!$U$19:$U$178,MATCH($AI1107,Validation!$S$19:$S$178,0)),$Z1107))))</f>
        <v/>
      </c>
      <c r="AG1107" s="27" t="str">
        <f aca="false">IF(COUNTA($A1107:$U1107)=0,"",IF($A1107="","No name",IF($F1107="","No date",IF($W1107=0,"Date ilegible",IF(NOT(ISNUMBER($N1107)),"Hours no numéricas",IF($AA1107="NO MATCH","Person no identificada","OK"))))))</f>
        <v/>
      </c>
      <c r="AH1107" s="27" t="str">
        <f aca="false">IF($W1107=0,"No date",IF($W1107&lt;Validation!$B$3,"Before period",IF($W1107&gt;Validation!$C$3,"After period","In period")))</f>
        <v>No date</v>
      </c>
      <c r="AI1107" s="26" t="str">
        <f aca="false">IF($Y1107="","",TRIM(RIGHT(SUBSTITUTE($Y1107," ",REPT(" ",50)),50)))</f>
        <v/>
      </c>
      <c r="AJ1107" s="27" t="str">
        <f aca="false">IF($A1107="","",IF(NOT(ISERROR(MATCH($A1107,Validation!$A$193:$A$217,0))),"Manual mapping",IF(COUNTIF(Validation!$U$19:$U$178,$Z1107)&gt;0,"Direct",IF(COUNTIF(Validation!$S$19:$S$178,$AI1107)=1,"By surname","Unresolved"))))</f>
        <v/>
      </c>
      <c r="AK1107" s="28" t="str">
        <f aca="false">IF($L1107="","",IF(MATCH($L1107,$L$2:$L$3000,0)&lt;&gt;ROW()-1,"",COUNT($AK$1:$AK1106)+1))</f>
        <v/>
      </c>
      <c r="AL1107" s="28" t="str">
        <f aca="false">IF($G1107="","",IF(MATCH($G1107,$G$2:$G$3000,0)&lt;&gt;ROW()-1,"",COUNT($AL$1:$AL1106)+1))</f>
        <v/>
      </c>
      <c r="AM1107" s="28" t="str">
        <f aca="false">IF($H1107="","",IF(MATCH($H1107,$H$2:$H$3000,0)&lt;&gt;ROW()-1,"",COUNT($AM$1:$AM1106)+1))</f>
        <v/>
      </c>
      <c r="AN1107" s="28" t="str">
        <f aca="false">IF($I1107="","",IF(MATCH($I1107,$I$2:$I$3000,0)&lt;&gt;ROW()-1,"",COUNT($AN$1:$AN1106)+1))</f>
        <v/>
      </c>
      <c r="AO1107" s="28" t="str">
        <f aca="false">IF($Q1107="","",IF(MATCH($Q1107,$Q$2:$Q$3000,0)&lt;&gt;ROW()-1,"",COUNT($AO$1:$AO1106)+1))</f>
        <v/>
      </c>
    </row>
    <row r="1108" customFormat="false" ht="12.75" hidden="false" customHeight="true" outlineLevel="0" collapsed="false">
      <c r="W1108" s="24" t="n">
        <f aca="false">IF($F1108="",0,IFERROR(IF(ISNUMBER($F1108),INT($F1108),DATE(VALUE(MID(SUBSTITUTE(LEFT($F1108,FIND(" ",$F1108&amp;" ")-1),"/",REPT(" ",20)),41,20)),VALUE(LEFT(SUBSTITUTE(LEFT($F1108,FIND(" ",$F1108&amp;" ")-1),"/",REPT(" ",20)),20)),VALUE(MID(SUBSTITUTE(LEFT($F1108,FIND(" ",$F1108&amp;" ")-1),"/",REPT(" ",20)),21,20)))),0))</f>
        <v>0</v>
      </c>
      <c r="X1108" s="25" t="str">
        <f aca="false">IF(ISNUMBER($N1108),$N1108*Validation!$B$5,"")</f>
        <v/>
      </c>
      <c r="Y1108" s="26" t="str">
        <f aca="false">IF($A1108="","",SUBSTITUTE(SUBSTITUTE(SUBSTITUTE(SUBSTITUTE(SUBSTITUTE(SUBSTITUTE(SUBSTITUTE(UPPER(TRIM($A1108)),"Á","A"),"É","E"),"Í","I"),"Ó","O"),"Ú","U"),"Ñ","N"),"Ü","U"))</f>
        <v/>
      </c>
      <c r="Z1108" s="26" t="str">
        <f aca="false">IF($Y1108="","",LEFT($Y1108,1)&amp;" "&amp;TRIM(RIGHT(SUBSTITUTE($Y1108," ",REPT(" ",50)),50)))</f>
        <v/>
      </c>
      <c r="AA1108" s="27" t="str">
        <f aca="false">IF($AF1108="","",IF(COUNTIF(Validation!$U$19:$U$178,$AF1108)&gt;0,"OK","NO MATCH"))</f>
        <v/>
      </c>
      <c r="AB1108" s="27" t="str">
        <f aca="false">IF($W1108=0,"",IF(AND($W1108&gt;=Validation!$B$3,$W1108&lt;=Validation!$C$3),"Yes","No"))</f>
        <v/>
      </c>
      <c r="AC1108" s="26" t="str">
        <f aca="false">IF($A1108="","",$AF1108&amp;"|"&amp;TEXT($W1108,"yyyy-mm-dd")&amp;"|"&amp;$J1108&amp;"|"&amp;$N1108)</f>
        <v/>
      </c>
      <c r="AD1108" s="27" t="str">
        <f aca="false">IF($AC1108="","",IF(COUNTIF($AC$2:$AC$3000,$AC1108)&gt;1,"REVIEW","OK"))</f>
        <v/>
      </c>
      <c r="AE1108" s="27" t="str">
        <f aca="false">IF(OR($W1108=0,$O1108=""),"",IF(IFERROR(IF(ISNUMBER($O1108),INT($O1108),DATE(VALUE(MID(SUBSTITUTE(LEFT($O1108,FIND(" ",$O1108&amp;" ")-1),"/",REPT(" ",20)),41,20)),VALUE(LEFT(SUBSTITUTE(LEFT($O1108,FIND(" ",$O1108&amp;" ")-1),"/",REPT(" ",20)),20)),VALUE(MID(SUBSTITUTE(LEFT($O1108,FIND(" ",$O1108&amp;" ")-1),"/",REPT(" ",20)),21,20)))),0)&gt;$W1108,"Late","Same day"))</f>
        <v/>
      </c>
      <c r="AF1108" s="26" t="str">
        <f aca="false">IF($A1108="","",IFERROR(INDEX(Validation!$C$193:$C$217,MATCH($A1108,Validation!$A$193:$A$217,0)),IF(COUNTIF(Validation!$U$19:$U$178,$Z1108)&gt;0,$Z1108,IF(COUNTIF(Validation!$S$19:$S$178,$AI1108)=1,INDEX(Validation!$U$19:$U$178,MATCH($AI1108,Validation!$S$19:$S$178,0)),$Z1108))))</f>
        <v/>
      </c>
      <c r="AG1108" s="27" t="str">
        <f aca="false">IF(COUNTA($A1108:$U1108)=0,"",IF($A1108="","No name",IF($F1108="","No date",IF($W1108=0,"Date ilegible",IF(NOT(ISNUMBER($N1108)),"Hours no numéricas",IF($AA1108="NO MATCH","Person no identificada","OK"))))))</f>
        <v/>
      </c>
      <c r="AH1108" s="27" t="str">
        <f aca="false">IF($W1108=0,"No date",IF($W1108&lt;Validation!$B$3,"Before period",IF($W1108&gt;Validation!$C$3,"After period","In period")))</f>
        <v>No date</v>
      </c>
      <c r="AI1108" s="26" t="str">
        <f aca="false">IF($Y1108="","",TRIM(RIGHT(SUBSTITUTE($Y1108," ",REPT(" ",50)),50)))</f>
        <v/>
      </c>
      <c r="AJ1108" s="27" t="str">
        <f aca="false">IF($A1108="","",IF(NOT(ISERROR(MATCH($A1108,Validation!$A$193:$A$217,0))),"Manual mapping",IF(COUNTIF(Validation!$U$19:$U$178,$Z1108)&gt;0,"Direct",IF(COUNTIF(Validation!$S$19:$S$178,$AI1108)=1,"By surname","Unresolved"))))</f>
        <v/>
      </c>
      <c r="AK1108" s="28" t="str">
        <f aca="false">IF($L1108="","",IF(MATCH($L1108,$L$2:$L$3000,0)&lt;&gt;ROW()-1,"",COUNT($AK$1:$AK1107)+1))</f>
        <v/>
      </c>
      <c r="AL1108" s="28" t="str">
        <f aca="false">IF($G1108="","",IF(MATCH($G1108,$G$2:$G$3000,0)&lt;&gt;ROW()-1,"",COUNT($AL$1:$AL1107)+1))</f>
        <v/>
      </c>
      <c r="AM1108" s="28" t="str">
        <f aca="false">IF($H1108="","",IF(MATCH($H1108,$H$2:$H$3000,0)&lt;&gt;ROW()-1,"",COUNT($AM$1:$AM1107)+1))</f>
        <v/>
      </c>
      <c r="AN1108" s="28" t="str">
        <f aca="false">IF($I1108="","",IF(MATCH($I1108,$I$2:$I$3000,0)&lt;&gt;ROW()-1,"",COUNT($AN$1:$AN1107)+1))</f>
        <v/>
      </c>
      <c r="AO1108" s="28" t="str">
        <f aca="false">IF($Q1108="","",IF(MATCH($Q1108,$Q$2:$Q$3000,0)&lt;&gt;ROW()-1,"",COUNT($AO$1:$AO1107)+1))</f>
        <v/>
      </c>
    </row>
    <row r="1109" customFormat="false" ht="12.75" hidden="false" customHeight="true" outlineLevel="0" collapsed="false">
      <c r="W1109" s="24" t="n">
        <f aca="false">IF($F1109="",0,IFERROR(IF(ISNUMBER($F1109),INT($F1109),DATE(VALUE(MID(SUBSTITUTE(LEFT($F1109,FIND(" ",$F1109&amp;" ")-1),"/",REPT(" ",20)),41,20)),VALUE(LEFT(SUBSTITUTE(LEFT($F1109,FIND(" ",$F1109&amp;" ")-1),"/",REPT(" ",20)),20)),VALUE(MID(SUBSTITUTE(LEFT($F1109,FIND(" ",$F1109&amp;" ")-1),"/",REPT(" ",20)),21,20)))),0))</f>
        <v>0</v>
      </c>
      <c r="X1109" s="25" t="str">
        <f aca="false">IF(ISNUMBER($N1109),$N1109*Validation!$B$5,"")</f>
        <v/>
      </c>
      <c r="Y1109" s="26" t="str">
        <f aca="false">IF($A1109="","",SUBSTITUTE(SUBSTITUTE(SUBSTITUTE(SUBSTITUTE(SUBSTITUTE(SUBSTITUTE(SUBSTITUTE(UPPER(TRIM($A1109)),"Á","A"),"É","E"),"Í","I"),"Ó","O"),"Ú","U"),"Ñ","N"),"Ü","U"))</f>
        <v/>
      </c>
      <c r="Z1109" s="26" t="str">
        <f aca="false">IF($Y1109="","",LEFT($Y1109,1)&amp;" "&amp;TRIM(RIGHT(SUBSTITUTE($Y1109," ",REPT(" ",50)),50)))</f>
        <v/>
      </c>
      <c r="AA1109" s="27" t="str">
        <f aca="false">IF($AF1109="","",IF(COUNTIF(Validation!$U$19:$U$178,$AF1109)&gt;0,"OK","NO MATCH"))</f>
        <v/>
      </c>
      <c r="AB1109" s="27" t="str">
        <f aca="false">IF($W1109=0,"",IF(AND($W1109&gt;=Validation!$B$3,$W1109&lt;=Validation!$C$3),"Yes","No"))</f>
        <v/>
      </c>
      <c r="AC1109" s="26" t="str">
        <f aca="false">IF($A1109="","",$AF1109&amp;"|"&amp;TEXT($W1109,"yyyy-mm-dd")&amp;"|"&amp;$J1109&amp;"|"&amp;$N1109)</f>
        <v/>
      </c>
      <c r="AD1109" s="27" t="str">
        <f aca="false">IF($AC1109="","",IF(COUNTIF($AC$2:$AC$3000,$AC1109)&gt;1,"REVIEW","OK"))</f>
        <v/>
      </c>
      <c r="AE1109" s="27" t="str">
        <f aca="false">IF(OR($W1109=0,$O1109=""),"",IF(IFERROR(IF(ISNUMBER($O1109),INT($O1109),DATE(VALUE(MID(SUBSTITUTE(LEFT($O1109,FIND(" ",$O1109&amp;" ")-1),"/",REPT(" ",20)),41,20)),VALUE(LEFT(SUBSTITUTE(LEFT($O1109,FIND(" ",$O1109&amp;" ")-1),"/",REPT(" ",20)),20)),VALUE(MID(SUBSTITUTE(LEFT($O1109,FIND(" ",$O1109&amp;" ")-1),"/",REPT(" ",20)),21,20)))),0)&gt;$W1109,"Late","Same day"))</f>
        <v/>
      </c>
      <c r="AF1109" s="26" t="str">
        <f aca="false">IF($A1109="","",IFERROR(INDEX(Validation!$C$193:$C$217,MATCH($A1109,Validation!$A$193:$A$217,0)),IF(COUNTIF(Validation!$U$19:$U$178,$Z1109)&gt;0,$Z1109,IF(COUNTIF(Validation!$S$19:$S$178,$AI1109)=1,INDEX(Validation!$U$19:$U$178,MATCH($AI1109,Validation!$S$19:$S$178,0)),$Z1109))))</f>
        <v/>
      </c>
      <c r="AG1109" s="27" t="str">
        <f aca="false">IF(COUNTA($A1109:$U1109)=0,"",IF($A1109="","No name",IF($F1109="","No date",IF($W1109=0,"Date ilegible",IF(NOT(ISNUMBER($N1109)),"Hours no numéricas",IF($AA1109="NO MATCH","Person no identificada","OK"))))))</f>
        <v/>
      </c>
      <c r="AH1109" s="27" t="str">
        <f aca="false">IF($W1109=0,"No date",IF($W1109&lt;Validation!$B$3,"Before period",IF($W1109&gt;Validation!$C$3,"After period","In period")))</f>
        <v>No date</v>
      </c>
      <c r="AI1109" s="26" t="str">
        <f aca="false">IF($Y1109="","",TRIM(RIGHT(SUBSTITUTE($Y1109," ",REPT(" ",50)),50)))</f>
        <v/>
      </c>
      <c r="AJ1109" s="27" t="str">
        <f aca="false">IF($A1109="","",IF(NOT(ISERROR(MATCH($A1109,Validation!$A$193:$A$217,0))),"Manual mapping",IF(COUNTIF(Validation!$U$19:$U$178,$Z1109)&gt;0,"Direct",IF(COUNTIF(Validation!$S$19:$S$178,$AI1109)=1,"By surname","Unresolved"))))</f>
        <v/>
      </c>
      <c r="AK1109" s="28" t="str">
        <f aca="false">IF($L1109="","",IF(MATCH($L1109,$L$2:$L$3000,0)&lt;&gt;ROW()-1,"",COUNT($AK$1:$AK1108)+1))</f>
        <v/>
      </c>
      <c r="AL1109" s="28" t="str">
        <f aca="false">IF($G1109="","",IF(MATCH($G1109,$G$2:$G$3000,0)&lt;&gt;ROW()-1,"",COUNT($AL$1:$AL1108)+1))</f>
        <v/>
      </c>
      <c r="AM1109" s="28" t="str">
        <f aca="false">IF($H1109="","",IF(MATCH($H1109,$H$2:$H$3000,0)&lt;&gt;ROW()-1,"",COUNT($AM$1:$AM1108)+1))</f>
        <v/>
      </c>
      <c r="AN1109" s="28" t="str">
        <f aca="false">IF($I1109="","",IF(MATCH($I1109,$I$2:$I$3000,0)&lt;&gt;ROW()-1,"",COUNT($AN$1:$AN1108)+1))</f>
        <v/>
      </c>
      <c r="AO1109" s="28" t="str">
        <f aca="false">IF($Q1109="","",IF(MATCH($Q1109,$Q$2:$Q$3000,0)&lt;&gt;ROW()-1,"",COUNT($AO$1:$AO1108)+1))</f>
        <v/>
      </c>
    </row>
    <row r="1110" customFormat="false" ht="12.75" hidden="false" customHeight="true" outlineLevel="0" collapsed="false">
      <c r="W1110" s="24" t="n">
        <f aca="false">IF($F1110="",0,IFERROR(IF(ISNUMBER($F1110),INT($F1110),DATE(VALUE(MID(SUBSTITUTE(LEFT($F1110,FIND(" ",$F1110&amp;" ")-1),"/",REPT(" ",20)),41,20)),VALUE(LEFT(SUBSTITUTE(LEFT($F1110,FIND(" ",$F1110&amp;" ")-1),"/",REPT(" ",20)),20)),VALUE(MID(SUBSTITUTE(LEFT($F1110,FIND(" ",$F1110&amp;" ")-1),"/",REPT(" ",20)),21,20)))),0))</f>
        <v>0</v>
      </c>
      <c r="X1110" s="25" t="str">
        <f aca="false">IF(ISNUMBER($N1110),$N1110*Validation!$B$5,"")</f>
        <v/>
      </c>
      <c r="Y1110" s="26" t="str">
        <f aca="false">IF($A1110="","",SUBSTITUTE(SUBSTITUTE(SUBSTITUTE(SUBSTITUTE(SUBSTITUTE(SUBSTITUTE(SUBSTITUTE(UPPER(TRIM($A1110)),"Á","A"),"É","E"),"Í","I"),"Ó","O"),"Ú","U"),"Ñ","N"),"Ü","U"))</f>
        <v/>
      </c>
      <c r="Z1110" s="26" t="str">
        <f aca="false">IF($Y1110="","",LEFT($Y1110,1)&amp;" "&amp;TRIM(RIGHT(SUBSTITUTE($Y1110," ",REPT(" ",50)),50)))</f>
        <v/>
      </c>
      <c r="AA1110" s="27" t="str">
        <f aca="false">IF($AF1110="","",IF(COUNTIF(Validation!$U$19:$U$178,$AF1110)&gt;0,"OK","NO MATCH"))</f>
        <v/>
      </c>
      <c r="AB1110" s="27" t="str">
        <f aca="false">IF($W1110=0,"",IF(AND($W1110&gt;=Validation!$B$3,$W1110&lt;=Validation!$C$3),"Yes","No"))</f>
        <v/>
      </c>
      <c r="AC1110" s="26" t="str">
        <f aca="false">IF($A1110="","",$AF1110&amp;"|"&amp;TEXT($W1110,"yyyy-mm-dd")&amp;"|"&amp;$J1110&amp;"|"&amp;$N1110)</f>
        <v/>
      </c>
      <c r="AD1110" s="27" t="str">
        <f aca="false">IF($AC1110="","",IF(COUNTIF($AC$2:$AC$3000,$AC1110)&gt;1,"REVIEW","OK"))</f>
        <v/>
      </c>
      <c r="AE1110" s="27" t="str">
        <f aca="false">IF(OR($W1110=0,$O1110=""),"",IF(IFERROR(IF(ISNUMBER($O1110),INT($O1110),DATE(VALUE(MID(SUBSTITUTE(LEFT($O1110,FIND(" ",$O1110&amp;" ")-1),"/",REPT(" ",20)),41,20)),VALUE(LEFT(SUBSTITUTE(LEFT($O1110,FIND(" ",$O1110&amp;" ")-1),"/",REPT(" ",20)),20)),VALUE(MID(SUBSTITUTE(LEFT($O1110,FIND(" ",$O1110&amp;" ")-1),"/",REPT(" ",20)),21,20)))),0)&gt;$W1110,"Late","Same day"))</f>
        <v/>
      </c>
      <c r="AF1110" s="26" t="str">
        <f aca="false">IF($A1110="","",IFERROR(INDEX(Validation!$C$193:$C$217,MATCH($A1110,Validation!$A$193:$A$217,0)),IF(COUNTIF(Validation!$U$19:$U$178,$Z1110)&gt;0,$Z1110,IF(COUNTIF(Validation!$S$19:$S$178,$AI1110)=1,INDEX(Validation!$U$19:$U$178,MATCH($AI1110,Validation!$S$19:$S$178,0)),$Z1110))))</f>
        <v/>
      </c>
      <c r="AG1110" s="27" t="str">
        <f aca="false">IF(COUNTA($A1110:$U1110)=0,"",IF($A1110="","No name",IF($F1110="","No date",IF($W1110=0,"Date ilegible",IF(NOT(ISNUMBER($N1110)),"Hours no numéricas",IF($AA1110="NO MATCH","Person no identificada","OK"))))))</f>
        <v/>
      </c>
      <c r="AH1110" s="27" t="str">
        <f aca="false">IF($W1110=0,"No date",IF($W1110&lt;Validation!$B$3,"Before period",IF($W1110&gt;Validation!$C$3,"After period","In period")))</f>
        <v>No date</v>
      </c>
      <c r="AI1110" s="26" t="str">
        <f aca="false">IF($Y1110="","",TRIM(RIGHT(SUBSTITUTE($Y1110," ",REPT(" ",50)),50)))</f>
        <v/>
      </c>
      <c r="AJ1110" s="27" t="str">
        <f aca="false">IF($A1110="","",IF(NOT(ISERROR(MATCH($A1110,Validation!$A$193:$A$217,0))),"Manual mapping",IF(COUNTIF(Validation!$U$19:$U$178,$Z1110)&gt;0,"Direct",IF(COUNTIF(Validation!$S$19:$S$178,$AI1110)=1,"By surname","Unresolved"))))</f>
        <v/>
      </c>
      <c r="AK1110" s="28" t="str">
        <f aca="false">IF($L1110="","",IF(MATCH($L1110,$L$2:$L$3000,0)&lt;&gt;ROW()-1,"",COUNT($AK$1:$AK1109)+1))</f>
        <v/>
      </c>
      <c r="AL1110" s="28" t="str">
        <f aca="false">IF($G1110="","",IF(MATCH($G1110,$G$2:$G$3000,0)&lt;&gt;ROW()-1,"",COUNT($AL$1:$AL1109)+1))</f>
        <v/>
      </c>
      <c r="AM1110" s="28" t="str">
        <f aca="false">IF($H1110="","",IF(MATCH($H1110,$H$2:$H$3000,0)&lt;&gt;ROW()-1,"",COUNT($AM$1:$AM1109)+1))</f>
        <v/>
      </c>
      <c r="AN1110" s="28" t="str">
        <f aca="false">IF($I1110="","",IF(MATCH($I1110,$I$2:$I$3000,0)&lt;&gt;ROW()-1,"",COUNT($AN$1:$AN1109)+1))</f>
        <v/>
      </c>
      <c r="AO1110" s="28" t="str">
        <f aca="false">IF($Q1110="","",IF(MATCH($Q1110,$Q$2:$Q$3000,0)&lt;&gt;ROW()-1,"",COUNT($AO$1:$AO1109)+1))</f>
        <v/>
      </c>
    </row>
    <row r="1111" customFormat="false" ht="12.75" hidden="false" customHeight="true" outlineLevel="0" collapsed="false">
      <c r="W1111" s="24" t="n">
        <f aca="false">IF($F1111="",0,IFERROR(IF(ISNUMBER($F1111),INT($F1111),DATE(VALUE(MID(SUBSTITUTE(LEFT($F1111,FIND(" ",$F1111&amp;" ")-1),"/",REPT(" ",20)),41,20)),VALUE(LEFT(SUBSTITUTE(LEFT($F1111,FIND(" ",$F1111&amp;" ")-1),"/",REPT(" ",20)),20)),VALUE(MID(SUBSTITUTE(LEFT($F1111,FIND(" ",$F1111&amp;" ")-1),"/",REPT(" ",20)),21,20)))),0))</f>
        <v>0</v>
      </c>
      <c r="X1111" s="25" t="str">
        <f aca="false">IF(ISNUMBER($N1111),$N1111*Validation!$B$5,"")</f>
        <v/>
      </c>
      <c r="Y1111" s="26" t="str">
        <f aca="false">IF($A1111="","",SUBSTITUTE(SUBSTITUTE(SUBSTITUTE(SUBSTITUTE(SUBSTITUTE(SUBSTITUTE(SUBSTITUTE(UPPER(TRIM($A1111)),"Á","A"),"É","E"),"Í","I"),"Ó","O"),"Ú","U"),"Ñ","N"),"Ü","U"))</f>
        <v/>
      </c>
      <c r="Z1111" s="26" t="str">
        <f aca="false">IF($Y1111="","",LEFT($Y1111,1)&amp;" "&amp;TRIM(RIGHT(SUBSTITUTE($Y1111," ",REPT(" ",50)),50)))</f>
        <v/>
      </c>
      <c r="AA1111" s="27" t="str">
        <f aca="false">IF($AF1111="","",IF(COUNTIF(Validation!$U$19:$U$178,$AF1111)&gt;0,"OK","NO MATCH"))</f>
        <v/>
      </c>
      <c r="AB1111" s="27" t="str">
        <f aca="false">IF($W1111=0,"",IF(AND($W1111&gt;=Validation!$B$3,$W1111&lt;=Validation!$C$3),"Yes","No"))</f>
        <v/>
      </c>
      <c r="AC1111" s="26" t="str">
        <f aca="false">IF($A1111="","",$AF1111&amp;"|"&amp;TEXT($W1111,"yyyy-mm-dd")&amp;"|"&amp;$J1111&amp;"|"&amp;$N1111)</f>
        <v/>
      </c>
      <c r="AD1111" s="27" t="str">
        <f aca="false">IF($AC1111="","",IF(COUNTIF($AC$2:$AC$3000,$AC1111)&gt;1,"REVIEW","OK"))</f>
        <v/>
      </c>
      <c r="AE1111" s="27" t="str">
        <f aca="false">IF(OR($W1111=0,$O1111=""),"",IF(IFERROR(IF(ISNUMBER($O1111),INT($O1111),DATE(VALUE(MID(SUBSTITUTE(LEFT($O1111,FIND(" ",$O1111&amp;" ")-1),"/",REPT(" ",20)),41,20)),VALUE(LEFT(SUBSTITUTE(LEFT($O1111,FIND(" ",$O1111&amp;" ")-1),"/",REPT(" ",20)),20)),VALUE(MID(SUBSTITUTE(LEFT($O1111,FIND(" ",$O1111&amp;" ")-1),"/",REPT(" ",20)),21,20)))),0)&gt;$W1111,"Late","Same day"))</f>
        <v/>
      </c>
      <c r="AF1111" s="26" t="str">
        <f aca="false">IF($A1111="","",IFERROR(INDEX(Validation!$C$193:$C$217,MATCH($A1111,Validation!$A$193:$A$217,0)),IF(COUNTIF(Validation!$U$19:$U$178,$Z1111)&gt;0,$Z1111,IF(COUNTIF(Validation!$S$19:$S$178,$AI1111)=1,INDEX(Validation!$U$19:$U$178,MATCH($AI1111,Validation!$S$19:$S$178,0)),$Z1111))))</f>
        <v/>
      </c>
      <c r="AG1111" s="27" t="str">
        <f aca="false">IF(COUNTA($A1111:$U1111)=0,"",IF($A1111="","No name",IF($F1111="","No date",IF($W1111=0,"Date ilegible",IF(NOT(ISNUMBER($N1111)),"Hours no numéricas",IF($AA1111="NO MATCH","Person no identificada","OK"))))))</f>
        <v/>
      </c>
      <c r="AH1111" s="27" t="str">
        <f aca="false">IF($W1111=0,"No date",IF($W1111&lt;Validation!$B$3,"Before period",IF($W1111&gt;Validation!$C$3,"After period","In period")))</f>
        <v>No date</v>
      </c>
      <c r="AI1111" s="26" t="str">
        <f aca="false">IF($Y1111="","",TRIM(RIGHT(SUBSTITUTE($Y1111," ",REPT(" ",50)),50)))</f>
        <v/>
      </c>
      <c r="AJ1111" s="27" t="str">
        <f aca="false">IF($A1111="","",IF(NOT(ISERROR(MATCH($A1111,Validation!$A$193:$A$217,0))),"Manual mapping",IF(COUNTIF(Validation!$U$19:$U$178,$Z1111)&gt;0,"Direct",IF(COUNTIF(Validation!$S$19:$S$178,$AI1111)=1,"By surname","Unresolved"))))</f>
        <v/>
      </c>
      <c r="AK1111" s="28" t="str">
        <f aca="false">IF($L1111="","",IF(MATCH($L1111,$L$2:$L$3000,0)&lt;&gt;ROW()-1,"",COUNT($AK$1:$AK1110)+1))</f>
        <v/>
      </c>
      <c r="AL1111" s="28" t="str">
        <f aca="false">IF($G1111="","",IF(MATCH($G1111,$G$2:$G$3000,0)&lt;&gt;ROW()-1,"",COUNT($AL$1:$AL1110)+1))</f>
        <v/>
      </c>
      <c r="AM1111" s="28" t="str">
        <f aca="false">IF($H1111="","",IF(MATCH($H1111,$H$2:$H$3000,0)&lt;&gt;ROW()-1,"",COUNT($AM$1:$AM1110)+1))</f>
        <v/>
      </c>
      <c r="AN1111" s="28" t="str">
        <f aca="false">IF($I1111="","",IF(MATCH($I1111,$I$2:$I$3000,0)&lt;&gt;ROW()-1,"",COUNT($AN$1:$AN1110)+1))</f>
        <v/>
      </c>
      <c r="AO1111" s="28" t="str">
        <f aca="false">IF($Q1111="","",IF(MATCH($Q1111,$Q$2:$Q$3000,0)&lt;&gt;ROW()-1,"",COUNT($AO$1:$AO1110)+1))</f>
        <v/>
      </c>
    </row>
    <row r="1112" customFormat="false" ht="12.75" hidden="false" customHeight="true" outlineLevel="0" collapsed="false">
      <c r="W1112" s="24" t="n">
        <f aca="false">IF($F1112="",0,IFERROR(IF(ISNUMBER($F1112),INT($F1112),DATE(VALUE(MID(SUBSTITUTE(LEFT($F1112,FIND(" ",$F1112&amp;" ")-1),"/",REPT(" ",20)),41,20)),VALUE(LEFT(SUBSTITUTE(LEFT($F1112,FIND(" ",$F1112&amp;" ")-1),"/",REPT(" ",20)),20)),VALUE(MID(SUBSTITUTE(LEFT($F1112,FIND(" ",$F1112&amp;" ")-1),"/",REPT(" ",20)),21,20)))),0))</f>
        <v>0</v>
      </c>
      <c r="X1112" s="25" t="str">
        <f aca="false">IF(ISNUMBER($N1112),$N1112*Validation!$B$5,"")</f>
        <v/>
      </c>
      <c r="Y1112" s="26" t="str">
        <f aca="false">IF($A1112="","",SUBSTITUTE(SUBSTITUTE(SUBSTITUTE(SUBSTITUTE(SUBSTITUTE(SUBSTITUTE(SUBSTITUTE(UPPER(TRIM($A1112)),"Á","A"),"É","E"),"Í","I"),"Ó","O"),"Ú","U"),"Ñ","N"),"Ü","U"))</f>
        <v/>
      </c>
      <c r="Z1112" s="26" t="str">
        <f aca="false">IF($Y1112="","",LEFT($Y1112,1)&amp;" "&amp;TRIM(RIGHT(SUBSTITUTE($Y1112," ",REPT(" ",50)),50)))</f>
        <v/>
      </c>
      <c r="AA1112" s="27" t="str">
        <f aca="false">IF($AF1112="","",IF(COUNTIF(Validation!$U$19:$U$178,$AF1112)&gt;0,"OK","NO MATCH"))</f>
        <v/>
      </c>
      <c r="AB1112" s="27" t="str">
        <f aca="false">IF($W1112=0,"",IF(AND($W1112&gt;=Validation!$B$3,$W1112&lt;=Validation!$C$3),"Yes","No"))</f>
        <v/>
      </c>
      <c r="AC1112" s="26" t="str">
        <f aca="false">IF($A1112="","",$AF1112&amp;"|"&amp;TEXT($W1112,"yyyy-mm-dd")&amp;"|"&amp;$J1112&amp;"|"&amp;$N1112)</f>
        <v/>
      </c>
      <c r="AD1112" s="27" t="str">
        <f aca="false">IF($AC1112="","",IF(COUNTIF($AC$2:$AC$3000,$AC1112)&gt;1,"REVIEW","OK"))</f>
        <v/>
      </c>
      <c r="AE1112" s="27" t="str">
        <f aca="false">IF(OR($W1112=0,$O1112=""),"",IF(IFERROR(IF(ISNUMBER($O1112),INT($O1112),DATE(VALUE(MID(SUBSTITUTE(LEFT($O1112,FIND(" ",$O1112&amp;" ")-1),"/",REPT(" ",20)),41,20)),VALUE(LEFT(SUBSTITUTE(LEFT($O1112,FIND(" ",$O1112&amp;" ")-1),"/",REPT(" ",20)),20)),VALUE(MID(SUBSTITUTE(LEFT($O1112,FIND(" ",$O1112&amp;" ")-1),"/",REPT(" ",20)),21,20)))),0)&gt;$W1112,"Late","Same day"))</f>
        <v/>
      </c>
      <c r="AF1112" s="26" t="str">
        <f aca="false">IF($A1112="","",IFERROR(INDEX(Validation!$C$193:$C$217,MATCH($A1112,Validation!$A$193:$A$217,0)),IF(COUNTIF(Validation!$U$19:$U$178,$Z1112)&gt;0,$Z1112,IF(COUNTIF(Validation!$S$19:$S$178,$AI1112)=1,INDEX(Validation!$U$19:$U$178,MATCH($AI1112,Validation!$S$19:$S$178,0)),$Z1112))))</f>
        <v/>
      </c>
      <c r="AG1112" s="27" t="str">
        <f aca="false">IF(COUNTA($A1112:$U1112)=0,"",IF($A1112="","No name",IF($F1112="","No date",IF($W1112=0,"Date ilegible",IF(NOT(ISNUMBER($N1112)),"Hours no numéricas",IF($AA1112="NO MATCH","Person no identificada","OK"))))))</f>
        <v/>
      </c>
      <c r="AH1112" s="27" t="str">
        <f aca="false">IF($W1112=0,"No date",IF($W1112&lt;Validation!$B$3,"Before period",IF($W1112&gt;Validation!$C$3,"After period","In period")))</f>
        <v>No date</v>
      </c>
      <c r="AI1112" s="26" t="str">
        <f aca="false">IF($Y1112="","",TRIM(RIGHT(SUBSTITUTE($Y1112," ",REPT(" ",50)),50)))</f>
        <v/>
      </c>
      <c r="AJ1112" s="27" t="str">
        <f aca="false">IF($A1112="","",IF(NOT(ISERROR(MATCH($A1112,Validation!$A$193:$A$217,0))),"Manual mapping",IF(COUNTIF(Validation!$U$19:$U$178,$Z1112)&gt;0,"Direct",IF(COUNTIF(Validation!$S$19:$S$178,$AI1112)=1,"By surname","Unresolved"))))</f>
        <v/>
      </c>
      <c r="AK1112" s="28" t="str">
        <f aca="false">IF($L1112="","",IF(MATCH($L1112,$L$2:$L$3000,0)&lt;&gt;ROW()-1,"",COUNT($AK$1:$AK1111)+1))</f>
        <v/>
      </c>
      <c r="AL1112" s="28" t="str">
        <f aca="false">IF($G1112="","",IF(MATCH($G1112,$G$2:$G$3000,0)&lt;&gt;ROW()-1,"",COUNT($AL$1:$AL1111)+1))</f>
        <v/>
      </c>
      <c r="AM1112" s="28" t="str">
        <f aca="false">IF($H1112="","",IF(MATCH($H1112,$H$2:$H$3000,0)&lt;&gt;ROW()-1,"",COUNT($AM$1:$AM1111)+1))</f>
        <v/>
      </c>
      <c r="AN1112" s="28" t="str">
        <f aca="false">IF($I1112="","",IF(MATCH($I1112,$I$2:$I$3000,0)&lt;&gt;ROW()-1,"",COUNT($AN$1:$AN1111)+1))</f>
        <v/>
      </c>
      <c r="AO1112" s="28" t="str">
        <f aca="false">IF($Q1112="","",IF(MATCH($Q1112,$Q$2:$Q$3000,0)&lt;&gt;ROW()-1,"",COUNT($AO$1:$AO1111)+1))</f>
        <v/>
      </c>
    </row>
    <row r="1113" customFormat="false" ht="12.75" hidden="false" customHeight="true" outlineLevel="0" collapsed="false">
      <c r="W1113" s="24" t="n">
        <f aca="false">IF($F1113="",0,IFERROR(IF(ISNUMBER($F1113),INT($F1113),DATE(VALUE(MID(SUBSTITUTE(LEFT($F1113,FIND(" ",$F1113&amp;" ")-1),"/",REPT(" ",20)),41,20)),VALUE(LEFT(SUBSTITUTE(LEFT($F1113,FIND(" ",$F1113&amp;" ")-1),"/",REPT(" ",20)),20)),VALUE(MID(SUBSTITUTE(LEFT($F1113,FIND(" ",$F1113&amp;" ")-1),"/",REPT(" ",20)),21,20)))),0))</f>
        <v>0</v>
      </c>
      <c r="X1113" s="25" t="str">
        <f aca="false">IF(ISNUMBER($N1113),$N1113*Validation!$B$5,"")</f>
        <v/>
      </c>
      <c r="Y1113" s="26" t="str">
        <f aca="false">IF($A1113="","",SUBSTITUTE(SUBSTITUTE(SUBSTITUTE(SUBSTITUTE(SUBSTITUTE(SUBSTITUTE(SUBSTITUTE(UPPER(TRIM($A1113)),"Á","A"),"É","E"),"Í","I"),"Ó","O"),"Ú","U"),"Ñ","N"),"Ü","U"))</f>
        <v/>
      </c>
      <c r="Z1113" s="26" t="str">
        <f aca="false">IF($Y1113="","",LEFT($Y1113,1)&amp;" "&amp;TRIM(RIGHT(SUBSTITUTE($Y1113," ",REPT(" ",50)),50)))</f>
        <v/>
      </c>
      <c r="AA1113" s="27" t="str">
        <f aca="false">IF($AF1113="","",IF(COUNTIF(Validation!$U$19:$U$178,$AF1113)&gt;0,"OK","NO MATCH"))</f>
        <v/>
      </c>
      <c r="AB1113" s="27" t="str">
        <f aca="false">IF($W1113=0,"",IF(AND($W1113&gt;=Validation!$B$3,$W1113&lt;=Validation!$C$3),"Yes","No"))</f>
        <v/>
      </c>
      <c r="AC1113" s="26" t="str">
        <f aca="false">IF($A1113="","",$AF1113&amp;"|"&amp;TEXT($W1113,"yyyy-mm-dd")&amp;"|"&amp;$J1113&amp;"|"&amp;$N1113)</f>
        <v/>
      </c>
      <c r="AD1113" s="27" t="str">
        <f aca="false">IF($AC1113="","",IF(COUNTIF($AC$2:$AC$3000,$AC1113)&gt;1,"REVIEW","OK"))</f>
        <v/>
      </c>
      <c r="AE1113" s="27" t="str">
        <f aca="false">IF(OR($W1113=0,$O1113=""),"",IF(IFERROR(IF(ISNUMBER($O1113),INT($O1113),DATE(VALUE(MID(SUBSTITUTE(LEFT($O1113,FIND(" ",$O1113&amp;" ")-1),"/",REPT(" ",20)),41,20)),VALUE(LEFT(SUBSTITUTE(LEFT($O1113,FIND(" ",$O1113&amp;" ")-1),"/",REPT(" ",20)),20)),VALUE(MID(SUBSTITUTE(LEFT($O1113,FIND(" ",$O1113&amp;" ")-1),"/",REPT(" ",20)),21,20)))),0)&gt;$W1113,"Late","Same day"))</f>
        <v/>
      </c>
      <c r="AF1113" s="26" t="str">
        <f aca="false">IF($A1113="","",IFERROR(INDEX(Validation!$C$193:$C$217,MATCH($A1113,Validation!$A$193:$A$217,0)),IF(COUNTIF(Validation!$U$19:$U$178,$Z1113)&gt;0,$Z1113,IF(COUNTIF(Validation!$S$19:$S$178,$AI1113)=1,INDEX(Validation!$U$19:$U$178,MATCH($AI1113,Validation!$S$19:$S$178,0)),$Z1113))))</f>
        <v/>
      </c>
      <c r="AG1113" s="27" t="str">
        <f aca="false">IF(COUNTA($A1113:$U1113)=0,"",IF($A1113="","No name",IF($F1113="","No date",IF($W1113=0,"Date ilegible",IF(NOT(ISNUMBER($N1113)),"Hours no numéricas",IF($AA1113="NO MATCH","Person no identificada","OK"))))))</f>
        <v/>
      </c>
      <c r="AH1113" s="27" t="str">
        <f aca="false">IF($W1113=0,"No date",IF($W1113&lt;Validation!$B$3,"Before period",IF($W1113&gt;Validation!$C$3,"After period","In period")))</f>
        <v>No date</v>
      </c>
      <c r="AI1113" s="26" t="str">
        <f aca="false">IF($Y1113="","",TRIM(RIGHT(SUBSTITUTE($Y1113," ",REPT(" ",50)),50)))</f>
        <v/>
      </c>
      <c r="AJ1113" s="27" t="str">
        <f aca="false">IF($A1113="","",IF(NOT(ISERROR(MATCH($A1113,Validation!$A$193:$A$217,0))),"Manual mapping",IF(COUNTIF(Validation!$U$19:$U$178,$Z1113)&gt;0,"Direct",IF(COUNTIF(Validation!$S$19:$S$178,$AI1113)=1,"By surname","Unresolved"))))</f>
        <v/>
      </c>
      <c r="AK1113" s="28" t="str">
        <f aca="false">IF($L1113="","",IF(MATCH($L1113,$L$2:$L$3000,0)&lt;&gt;ROW()-1,"",COUNT($AK$1:$AK1112)+1))</f>
        <v/>
      </c>
      <c r="AL1113" s="28" t="str">
        <f aca="false">IF($G1113="","",IF(MATCH($G1113,$G$2:$G$3000,0)&lt;&gt;ROW()-1,"",COUNT($AL$1:$AL1112)+1))</f>
        <v/>
      </c>
      <c r="AM1113" s="28" t="str">
        <f aca="false">IF($H1113="","",IF(MATCH($H1113,$H$2:$H$3000,0)&lt;&gt;ROW()-1,"",COUNT($AM$1:$AM1112)+1))</f>
        <v/>
      </c>
      <c r="AN1113" s="28" t="str">
        <f aca="false">IF($I1113="","",IF(MATCH($I1113,$I$2:$I$3000,0)&lt;&gt;ROW()-1,"",COUNT($AN$1:$AN1112)+1))</f>
        <v/>
      </c>
      <c r="AO1113" s="28" t="str">
        <f aca="false">IF($Q1113="","",IF(MATCH($Q1113,$Q$2:$Q$3000,0)&lt;&gt;ROW()-1,"",COUNT($AO$1:$AO1112)+1))</f>
        <v/>
      </c>
    </row>
    <row r="1114" customFormat="false" ht="12.75" hidden="false" customHeight="true" outlineLevel="0" collapsed="false">
      <c r="W1114" s="24" t="n">
        <f aca="false">IF($F1114="",0,IFERROR(IF(ISNUMBER($F1114),INT($F1114),DATE(VALUE(MID(SUBSTITUTE(LEFT($F1114,FIND(" ",$F1114&amp;" ")-1),"/",REPT(" ",20)),41,20)),VALUE(LEFT(SUBSTITUTE(LEFT($F1114,FIND(" ",$F1114&amp;" ")-1),"/",REPT(" ",20)),20)),VALUE(MID(SUBSTITUTE(LEFT($F1114,FIND(" ",$F1114&amp;" ")-1),"/",REPT(" ",20)),21,20)))),0))</f>
        <v>0</v>
      </c>
      <c r="X1114" s="25" t="str">
        <f aca="false">IF(ISNUMBER($N1114),$N1114*Validation!$B$5,"")</f>
        <v/>
      </c>
      <c r="Y1114" s="26" t="str">
        <f aca="false">IF($A1114="","",SUBSTITUTE(SUBSTITUTE(SUBSTITUTE(SUBSTITUTE(SUBSTITUTE(SUBSTITUTE(SUBSTITUTE(UPPER(TRIM($A1114)),"Á","A"),"É","E"),"Í","I"),"Ó","O"),"Ú","U"),"Ñ","N"),"Ü","U"))</f>
        <v/>
      </c>
      <c r="Z1114" s="26" t="str">
        <f aca="false">IF($Y1114="","",LEFT($Y1114,1)&amp;" "&amp;TRIM(RIGHT(SUBSTITUTE($Y1114," ",REPT(" ",50)),50)))</f>
        <v/>
      </c>
      <c r="AA1114" s="27" t="str">
        <f aca="false">IF($AF1114="","",IF(COUNTIF(Validation!$U$19:$U$178,$AF1114)&gt;0,"OK","NO MATCH"))</f>
        <v/>
      </c>
      <c r="AB1114" s="27" t="str">
        <f aca="false">IF($W1114=0,"",IF(AND($W1114&gt;=Validation!$B$3,$W1114&lt;=Validation!$C$3),"Yes","No"))</f>
        <v/>
      </c>
      <c r="AC1114" s="26" t="str">
        <f aca="false">IF($A1114="","",$AF1114&amp;"|"&amp;TEXT($W1114,"yyyy-mm-dd")&amp;"|"&amp;$J1114&amp;"|"&amp;$N1114)</f>
        <v/>
      </c>
      <c r="AD1114" s="27" t="str">
        <f aca="false">IF($AC1114="","",IF(COUNTIF($AC$2:$AC$3000,$AC1114)&gt;1,"REVIEW","OK"))</f>
        <v/>
      </c>
      <c r="AE1114" s="27" t="str">
        <f aca="false">IF(OR($W1114=0,$O1114=""),"",IF(IFERROR(IF(ISNUMBER($O1114),INT($O1114),DATE(VALUE(MID(SUBSTITUTE(LEFT($O1114,FIND(" ",$O1114&amp;" ")-1),"/",REPT(" ",20)),41,20)),VALUE(LEFT(SUBSTITUTE(LEFT($O1114,FIND(" ",$O1114&amp;" ")-1),"/",REPT(" ",20)),20)),VALUE(MID(SUBSTITUTE(LEFT($O1114,FIND(" ",$O1114&amp;" ")-1),"/",REPT(" ",20)),21,20)))),0)&gt;$W1114,"Late","Same day"))</f>
        <v/>
      </c>
      <c r="AF1114" s="26" t="str">
        <f aca="false">IF($A1114="","",IFERROR(INDEX(Validation!$C$193:$C$217,MATCH($A1114,Validation!$A$193:$A$217,0)),IF(COUNTIF(Validation!$U$19:$U$178,$Z1114)&gt;0,$Z1114,IF(COUNTIF(Validation!$S$19:$S$178,$AI1114)=1,INDEX(Validation!$U$19:$U$178,MATCH($AI1114,Validation!$S$19:$S$178,0)),$Z1114))))</f>
        <v/>
      </c>
      <c r="AG1114" s="27" t="str">
        <f aca="false">IF(COUNTA($A1114:$U1114)=0,"",IF($A1114="","No name",IF($F1114="","No date",IF($W1114=0,"Date ilegible",IF(NOT(ISNUMBER($N1114)),"Hours no numéricas",IF($AA1114="NO MATCH","Person no identificada","OK"))))))</f>
        <v/>
      </c>
      <c r="AH1114" s="27" t="str">
        <f aca="false">IF($W1114=0,"No date",IF($W1114&lt;Validation!$B$3,"Before period",IF($W1114&gt;Validation!$C$3,"After period","In period")))</f>
        <v>No date</v>
      </c>
      <c r="AI1114" s="26" t="str">
        <f aca="false">IF($Y1114="","",TRIM(RIGHT(SUBSTITUTE($Y1114," ",REPT(" ",50)),50)))</f>
        <v/>
      </c>
      <c r="AJ1114" s="27" t="str">
        <f aca="false">IF($A1114="","",IF(NOT(ISERROR(MATCH($A1114,Validation!$A$193:$A$217,0))),"Manual mapping",IF(COUNTIF(Validation!$U$19:$U$178,$Z1114)&gt;0,"Direct",IF(COUNTIF(Validation!$S$19:$S$178,$AI1114)=1,"By surname","Unresolved"))))</f>
        <v/>
      </c>
      <c r="AK1114" s="28" t="str">
        <f aca="false">IF($L1114="","",IF(MATCH($L1114,$L$2:$L$3000,0)&lt;&gt;ROW()-1,"",COUNT($AK$1:$AK1113)+1))</f>
        <v/>
      </c>
      <c r="AL1114" s="28" t="str">
        <f aca="false">IF($G1114="","",IF(MATCH($G1114,$G$2:$G$3000,0)&lt;&gt;ROW()-1,"",COUNT($AL$1:$AL1113)+1))</f>
        <v/>
      </c>
      <c r="AM1114" s="28" t="str">
        <f aca="false">IF($H1114="","",IF(MATCH($H1114,$H$2:$H$3000,0)&lt;&gt;ROW()-1,"",COUNT($AM$1:$AM1113)+1))</f>
        <v/>
      </c>
      <c r="AN1114" s="28" t="str">
        <f aca="false">IF($I1114="","",IF(MATCH($I1114,$I$2:$I$3000,0)&lt;&gt;ROW()-1,"",COUNT($AN$1:$AN1113)+1))</f>
        <v/>
      </c>
      <c r="AO1114" s="28" t="str">
        <f aca="false">IF($Q1114="","",IF(MATCH($Q1114,$Q$2:$Q$3000,0)&lt;&gt;ROW()-1,"",COUNT($AO$1:$AO1113)+1))</f>
        <v/>
      </c>
    </row>
    <row r="1115" customFormat="false" ht="12.75" hidden="false" customHeight="true" outlineLevel="0" collapsed="false">
      <c r="W1115" s="24" t="n">
        <f aca="false">IF($F1115="",0,IFERROR(IF(ISNUMBER($F1115),INT($F1115),DATE(VALUE(MID(SUBSTITUTE(LEFT($F1115,FIND(" ",$F1115&amp;" ")-1),"/",REPT(" ",20)),41,20)),VALUE(LEFT(SUBSTITUTE(LEFT($F1115,FIND(" ",$F1115&amp;" ")-1),"/",REPT(" ",20)),20)),VALUE(MID(SUBSTITUTE(LEFT($F1115,FIND(" ",$F1115&amp;" ")-1),"/",REPT(" ",20)),21,20)))),0))</f>
        <v>0</v>
      </c>
      <c r="X1115" s="25" t="str">
        <f aca="false">IF(ISNUMBER($N1115),$N1115*Validation!$B$5,"")</f>
        <v/>
      </c>
      <c r="Y1115" s="26" t="str">
        <f aca="false">IF($A1115="","",SUBSTITUTE(SUBSTITUTE(SUBSTITUTE(SUBSTITUTE(SUBSTITUTE(SUBSTITUTE(SUBSTITUTE(UPPER(TRIM($A1115)),"Á","A"),"É","E"),"Í","I"),"Ó","O"),"Ú","U"),"Ñ","N"),"Ü","U"))</f>
        <v/>
      </c>
      <c r="Z1115" s="26" t="str">
        <f aca="false">IF($Y1115="","",LEFT($Y1115,1)&amp;" "&amp;TRIM(RIGHT(SUBSTITUTE($Y1115," ",REPT(" ",50)),50)))</f>
        <v/>
      </c>
      <c r="AA1115" s="27" t="str">
        <f aca="false">IF($AF1115="","",IF(COUNTIF(Validation!$U$19:$U$178,$AF1115)&gt;0,"OK","NO MATCH"))</f>
        <v/>
      </c>
      <c r="AB1115" s="27" t="str">
        <f aca="false">IF($W1115=0,"",IF(AND($W1115&gt;=Validation!$B$3,$W1115&lt;=Validation!$C$3),"Yes","No"))</f>
        <v/>
      </c>
      <c r="AC1115" s="26" t="str">
        <f aca="false">IF($A1115="","",$AF1115&amp;"|"&amp;TEXT($W1115,"yyyy-mm-dd")&amp;"|"&amp;$J1115&amp;"|"&amp;$N1115)</f>
        <v/>
      </c>
      <c r="AD1115" s="27" t="str">
        <f aca="false">IF($AC1115="","",IF(COUNTIF($AC$2:$AC$3000,$AC1115)&gt;1,"REVIEW","OK"))</f>
        <v/>
      </c>
      <c r="AE1115" s="27" t="str">
        <f aca="false">IF(OR($W1115=0,$O1115=""),"",IF(IFERROR(IF(ISNUMBER($O1115),INT($O1115),DATE(VALUE(MID(SUBSTITUTE(LEFT($O1115,FIND(" ",$O1115&amp;" ")-1),"/",REPT(" ",20)),41,20)),VALUE(LEFT(SUBSTITUTE(LEFT($O1115,FIND(" ",$O1115&amp;" ")-1),"/",REPT(" ",20)),20)),VALUE(MID(SUBSTITUTE(LEFT($O1115,FIND(" ",$O1115&amp;" ")-1),"/",REPT(" ",20)),21,20)))),0)&gt;$W1115,"Late","Same day"))</f>
        <v/>
      </c>
      <c r="AF1115" s="26" t="str">
        <f aca="false">IF($A1115="","",IFERROR(INDEX(Validation!$C$193:$C$217,MATCH($A1115,Validation!$A$193:$A$217,0)),IF(COUNTIF(Validation!$U$19:$U$178,$Z1115)&gt;0,$Z1115,IF(COUNTIF(Validation!$S$19:$S$178,$AI1115)=1,INDEX(Validation!$U$19:$U$178,MATCH($AI1115,Validation!$S$19:$S$178,0)),$Z1115))))</f>
        <v/>
      </c>
      <c r="AG1115" s="27" t="str">
        <f aca="false">IF(COUNTA($A1115:$U1115)=0,"",IF($A1115="","No name",IF($F1115="","No date",IF($W1115=0,"Date ilegible",IF(NOT(ISNUMBER($N1115)),"Hours no numéricas",IF($AA1115="NO MATCH","Person no identificada","OK"))))))</f>
        <v/>
      </c>
      <c r="AH1115" s="27" t="str">
        <f aca="false">IF($W1115=0,"No date",IF($W1115&lt;Validation!$B$3,"Before period",IF($W1115&gt;Validation!$C$3,"After period","In period")))</f>
        <v>No date</v>
      </c>
      <c r="AI1115" s="26" t="str">
        <f aca="false">IF($Y1115="","",TRIM(RIGHT(SUBSTITUTE($Y1115," ",REPT(" ",50)),50)))</f>
        <v/>
      </c>
      <c r="AJ1115" s="27" t="str">
        <f aca="false">IF($A1115="","",IF(NOT(ISERROR(MATCH($A1115,Validation!$A$193:$A$217,0))),"Manual mapping",IF(COUNTIF(Validation!$U$19:$U$178,$Z1115)&gt;0,"Direct",IF(COUNTIF(Validation!$S$19:$S$178,$AI1115)=1,"By surname","Unresolved"))))</f>
        <v/>
      </c>
      <c r="AK1115" s="28" t="str">
        <f aca="false">IF($L1115="","",IF(MATCH($L1115,$L$2:$L$3000,0)&lt;&gt;ROW()-1,"",COUNT($AK$1:$AK1114)+1))</f>
        <v/>
      </c>
      <c r="AL1115" s="28" t="str">
        <f aca="false">IF($G1115="","",IF(MATCH($G1115,$G$2:$G$3000,0)&lt;&gt;ROW()-1,"",COUNT($AL$1:$AL1114)+1))</f>
        <v/>
      </c>
      <c r="AM1115" s="28" t="str">
        <f aca="false">IF($H1115="","",IF(MATCH($H1115,$H$2:$H$3000,0)&lt;&gt;ROW()-1,"",COUNT($AM$1:$AM1114)+1))</f>
        <v/>
      </c>
      <c r="AN1115" s="28" t="str">
        <f aca="false">IF($I1115="","",IF(MATCH($I1115,$I$2:$I$3000,0)&lt;&gt;ROW()-1,"",COUNT($AN$1:$AN1114)+1))</f>
        <v/>
      </c>
      <c r="AO1115" s="28" t="str">
        <f aca="false">IF($Q1115="","",IF(MATCH($Q1115,$Q$2:$Q$3000,0)&lt;&gt;ROW()-1,"",COUNT($AO$1:$AO1114)+1))</f>
        <v/>
      </c>
    </row>
    <row r="1116" customFormat="false" ht="12.75" hidden="false" customHeight="true" outlineLevel="0" collapsed="false">
      <c r="W1116" s="24" t="n">
        <f aca="false">IF($F1116="",0,IFERROR(IF(ISNUMBER($F1116),INT($F1116),DATE(VALUE(MID(SUBSTITUTE(LEFT($F1116,FIND(" ",$F1116&amp;" ")-1),"/",REPT(" ",20)),41,20)),VALUE(LEFT(SUBSTITUTE(LEFT($F1116,FIND(" ",$F1116&amp;" ")-1),"/",REPT(" ",20)),20)),VALUE(MID(SUBSTITUTE(LEFT($F1116,FIND(" ",$F1116&amp;" ")-1),"/",REPT(" ",20)),21,20)))),0))</f>
        <v>0</v>
      </c>
      <c r="X1116" s="25" t="str">
        <f aca="false">IF(ISNUMBER($N1116),$N1116*Validation!$B$5,"")</f>
        <v/>
      </c>
      <c r="Y1116" s="26" t="str">
        <f aca="false">IF($A1116="","",SUBSTITUTE(SUBSTITUTE(SUBSTITUTE(SUBSTITUTE(SUBSTITUTE(SUBSTITUTE(SUBSTITUTE(UPPER(TRIM($A1116)),"Á","A"),"É","E"),"Í","I"),"Ó","O"),"Ú","U"),"Ñ","N"),"Ü","U"))</f>
        <v/>
      </c>
      <c r="Z1116" s="26" t="str">
        <f aca="false">IF($Y1116="","",LEFT($Y1116,1)&amp;" "&amp;TRIM(RIGHT(SUBSTITUTE($Y1116," ",REPT(" ",50)),50)))</f>
        <v/>
      </c>
      <c r="AA1116" s="27" t="str">
        <f aca="false">IF($AF1116="","",IF(COUNTIF(Validation!$U$19:$U$178,$AF1116)&gt;0,"OK","NO MATCH"))</f>
        <v/>
      </c>
      <c r="AB1116" s="27" t="str">
        <f aca="false">IF($W1116=0,"",IF(AND($W1116&gt;=Validation!$B$3,$W1116&lt;=Validation!$C$3),"Yes","No"))</f>
        <v/>
      </c>
      <c r="AC1116" s="26" t="str">
        <f aca="false">IF($A1116="","",$AF1116&amp;"|"&amp;TEXT($W1116,"yyyy-mm-dd")&amp;"|"&amp;$J1116&amp;"|"&amp;$N1116)</f>
        <v/>
      </c>
      <c r="AD1116" s="27" t="str">
        <f aca="false">IF($AC1116="","",IF(COUNTIF($AC$2:$AC$3000,$AC1116)&gt;1,"REVIEW","OK"))</f>
        <v/>
      </c>
      <c r="AE1116" s="27" t="str">
        <f aca="false">IF(OR($W1116=0,$O1116=""),"",IF(IFERROR(IF(ISNUMBER($O1116),INT($O1116),DATE(VALUE(MID(SUBSTITUTE(LEFT($O1116,FIND(" ",$O1116&amp;" ")-1),"/",REPT(" ",20)),41,20)),VALUE(LEFT(SUBSTITUTE(LEFT($O1116,FIND(" ",$O1116&amp;" ")-1),"/",REPT(" ",20)),20)),VALUE(MID(SUBSTITUTE(LEFT($O1116,FIND(" ",$O1116&amp;" ")-1),"/",REPT(" ",20)),21,20)))),0)&gt;$W1116,"Late","Same day"))</f>
        <v/>
      </c>
      <c r="AF1116" s="26" t="str">
        <f aca="false">IF($A1116="","",IFERROR(INDEX(Validation!$C$193:$C$217,MATCH($A1116,Validation!$A$193:$A$217,0)),IF(COUNTIF(Validation!$U$19:$U$178,$Z1116)&gt;0,$Z1116,IF(COUNTIF(Validation!$S$19:$S$178,$AI1116)=1,INDEX(Validation!$U$19:$U$178,MATCH($AI1116,Validation!$S$19:$S$178,0)),$Z1116))))</f>
        <v/>
      </c>
      <c r="AG1116" s="27" t="str">
        <f aca="false">IF(COUNTA($A1116:$U1116)=0,"",IF($A1116="","No name",IF($F1116="","No date",IF($W1116=0,"Date ilegible",IF(NOT(ISNUMBER($N1116)),"Hours no numéricas",IF($AA1116="NO MATCH","Person no identificada","OK"))))))</f>
        <v/>
      </c>
      <c r="AH1116" s="27" t="str">
        <f aca="false">IF($W1116=0,"No date",IF($W1116&lt;Validation!$B$3,"Before period",IF($W1116&gt;Validation!$C$3,"After period","In period")))</f>
        <v>No date</v>
      </c>
      <c r="AI1116" s="26" t="str">
        <f aca="false">IF($Y1116="","",TRIM(RIGHT(SUBSTITUTE($Y1116," ",REPT(" ",50)),50)))</f>
        <v/>
      </c>
      <c r="AJ1116" s="27" t="str">
        <f aca="false">IF($A1116="","",IF(NOT(ISERROR(MATCH($A1116,Validation!$A$193:$A$217,0))),"Manual mapping",IF(COUNTIF(Validation!$U$19:$U$178,$Z1116)&gt;0,"Direct",IF(COUNTIF(Validation!$S$19:$S$178,$AI1116)=1,"By surname","Unresolved"))))</f>
        <v/>
      </c>
      <c r="AK1116" s="28" t="str">
        <f aca="false">IF($L1116="","",IF(MATCH($L1116,$L$2:$L$3000,0)&lt;&gt;ROW()-1,"",COUNT($AK$1:$AK1115)+1))</f>
        <v/>
      </c>
      <c r="AL1116" s="28" t="str">
        <f aca="false">IF($G1116="","",IF(MATCH($G1116,$G$2:$G$3000,0)&lt;&gt;ROW()-1,"",COUNT($AL$1:$AL1115)+1))</f>
        <v/>
      </c>
      <c r="AM1116" s="28" t="str">
        <f aca="false">IF($H1116="","",IF(MATCH($H1116,$H$2:$H$3000,0)&lt;&gt;ROW()-1,"",COUNT($AM$1:$AM1115)+1))</f>
        <v/>
      </c>
      <c r="AN1116" s="28" t="str">
        <f aca="false">IF($I1116="","",IF(MATCH($I1116,$I$2:$I$3000,0)&lt;&gt;ROW()-1,"",COUNT($AN$1:$AN1115)+1))</f>
        <v/>
      </c>
      <c r="AO1116" s="28" t="str">
        <f aca="false">IF($Q1116="","",IF(MATCH($Q1116,$Q$2:$Q$3000,0)&lt;&gt;ROW()-1,"",COUNT($AO$1:$AO1115)+1))</f>
        <v/>
      </c>
    </row>
    <row r="1117" customFormat="false" ht="12.75" hidden="false" customHeight="true" outlineLevel="0" collapsed="false">
      <c r="W1117" s="24" t="n">
        <f aca="false">IF($F1117="",0,IFERROR(IF(ISNUMBER($F1117),INT($F1117),DATE(VALUE(MID(SUBSTITUTE(LEFT($F1117,FIND(" ",$F1117&amp;" ")-1),"/",REPT(" ",20)),41,20)),VALUE(LEFT(SUBSTITUTE(LEFT($F1117,FIND(" ",$F1117&amp;" ")-1),"/",REPT(" ",20)),20)),VALUE(MID(SUBSTITUTE(LEFT($F1117,FIND(" ",$F1117&amp;" ")-1),"/",REPT(" ",20)),21,20)))),0))</f>
        <v>0</v>
      </c>
      <c r="X1117" s="25" t="str">
        <f aca="false">IF(ISNUMBER($N1117),$N1117*Validation!$B$5,"")</f>
        <v/>
      </c>
      <c r="Y1117" s="26" t="str">
        <f aca="false">IF($A1117="","",SUBSTITUTE(SUBSTITUTE(SUBSTITUTE(SUBSTITUTE(SUBSTITUTE(SUBSTITUTE(SUBSTITUTE(UPPER(TRIM($A1117)),"Á","A"),"É","E"),"Í","I"),"Ó","O"),"Ú","U"),"Ñ","N"),"Ü","U"))</f>
        <v/>
      </c>
      <c r="Z1117" s="26" t="str">
        <f aca="false">IF($Y1117="","",LEFT($Y1117,1)&amp;" "&amp;TRIM(RIGHT(SUBSTITUTE($Y1117," ",REPT(" ",50)),50)))</f>
        <v/>
      </c>
      <c r="AA1117" s="27" t="str">
        <f aca="false">IF($AF1117="","",IF(COUNTIF(Validation!$U$19:$U$178,$AF1117)&gt;0,"OK","NO MATCH"))</f>
        <v/>
      </c>
      <c r="AB1117" s="27" t="str">
        <f aca="false">IF($W1117=0,"",IF(AND($W1117&gt;=Validation!$B$3,$W1117&lt;=Validation!$C$3),"Yes","No"))</f>
        <v/>
      </c>
      <c r="AC1117" s="26" t="str">
        <f aca="false">IF($A1117="","",$AF1117&amp;"|"&amp;TEXT($W1117,"yyyy-mm-dd")&amp;"|"&amp;$J1117&amp;"|"&amp;$N1117)</f>
        <v/>
      </c>
      <c r="AD1117" s="27" t="str">
        <f aca="false">IF($AC1117="","",IF(COUNTIF($AC$2:$AC$3000,$AC1117)&gt;1,"REVIEW","OK"))</f>
        <v/>
      </c>
      <c r="AE1117" s="27" t="str">
        <f aca="false">IF(OR($W1117=0,$O1117=""),"",IF(IFERROR(IF(ISNUMBER($O1117),INT($O1117),DATE(VALUE(MID(SUBSTITUTE(LEFT($O1117,FIND(" ",$O1117&amp;" ")-1),"/",REPT(" ",20)),41,20)),VALUE(LEFT(SUBSTITUTE(LEFT($O1117,FIND(" ",$O1117&amp;" ")-1),"/",REPT(" ",20)),20)),VALUE(MID(SUBSTITUTE(LEFT($O1117,FIND(" ",$O1117&amp;" ")-1),"/",REPT(" ",20)),21,20)))),0)&gt;$W1117,"Late","Same day"))</f>
        <v/>
      </c>
      <c r="AF1117" s="26" t="str">
        <f aca="false">IF($A1117="","",IFERROR(INDEX(Validation!$C$193:$C$217,MATCH($A1117,Validation!$A$193:$A$217,0)),IF(COUNTIF(Validation!$U$19:$U$178,$Z1117)&gt;0,$Z1117,IF(COUNTIF(Validation!$S$19:$S$178,$AI1117)=1,INDEX(Validation!$U$19:$U$178,MATCH($AI1117,Validation!$S$19:$S$178,0)),$Z1117))))</f>
        <v/>
      </c>
      <c r="AG1117" s="27" t="str">
        <f aca="false">IF(COUNTA($A1117:$U1117)=0,"",IF($A1117="","No name",IF($F1117="","No date",IF($W1117=0,"Date ilegible",IF(NOT(ISNUMBER($N1117)),"Hours no numéricas",IF($AA1117="NO MATCH","Person no identificada","OK"))))))</f>
        <v/>
      </c>
      <c r="AH1117" s="27" t="str">
        <f aca="false">IF($W1117=0,"No date",IF($W1117&lt;Validation!$B$3,"Before period",IF($W1117&gt;Validation!$C$3,"After period","In period")))</f>
        <v>No date</v>
      </c>
      <c r="AI1117" s="26" t="str">
        <f aca="false">IF($Y1117="","",TRIM(RIGHT(SUBSTITUTE($Y1117," ",REPT(" ",50)),50)))</f>
        <v/>
      </c>
      <c r="AJ1117" s="27" t="str">
        <f aca="false">IF($A1117="","",IF(NOT(ISERROR(MATCH($A1117,Validation!$A$193:$A$217,0))),"Manual mapping",IF(COUNTIF(Validation!$U$19:$U$178,$Z1117)&gt;0,"Direct",IF(COUNTIF(Validation!$S$19:$S$178,$AI1117)=1,"By surname","Unresolved"))))</f>
        <v/>
      </c>
      <c r="AK1117" s="28" t="str">
        <f aca="false">IF($L1117="","",IF(MATCH($L1117,$L$2:$L$3000,0)&lt;&gt;ROW()-1,"",COUNT($AK$1:$AK1116)+1))</f>
        <v/>
      </c>
      <c r="AL1117" s="28" t="str">
        <f aca="false">IF($G1117="","",IF(MATCH($G1117,$G$2:$G$3000,0)&lt;&gt;ROW()-1,"",COUNT($AL$1:$AL1116)+1))</f>
        <v/>
      </c>
      <c r="AM1117" s="28" t="str">
        <f aca="false">IF($H1117="","",IF(MATCH($H1117,$H$2:$H$3000,0)&lt;&gt;ROW()-1,"",COUNT($AM$1:$AM1116)+1))</f>
        <v/>
      </c>
      <c r="AN1117" s="28" t="str">
        <f aca="false">IF($I1117="","",IF(MATCH($I1117,$I$2:$I$3000,0)&lt;&gt;ROW()-1,"",COUNT($AN$1:$AN1116)+1))</f>
        <v/>
      </c>
      <c r="AO1117" s="28" t="str">
        <f aca="false">IF($Q1117="","",IF(MATCH($Q1117,$Q$2:$Q$3000,0)&lt;&gt;ROW()-1,"",COUNT($AO$1:$AO1116)+1))</f>
        <v/>
      </c>
    </row>
    <row r="1118" customFormat="false" ht="12.75" hidden="false" customHeight="true" outlineLevel="0" collapsed="false">
      <c r="W1118" s="24" t="n">
        <f aca="false">IF($F1118="",0,IFERROR(IF(ISNUMBER($F1118),INT($F1118),DATE(VALUE(MID(SUBSTITUTE(LEFT($F1118,FIND(" ",$F1118&amp;" ")-1),"/",REPT(" ",20)),41,20)),VALUE(LEFT(SUBSTITUTE(LEFT($F1118,FIND(" ",$F1118&amp;" ")-1),"/",REPT(" ",20)),20)),VALUE(MID(SUBSTITUTE(LEFT($F1118,FIND(" ",$F1118&amp;" ")-1),"/",REPT(" ",20)),21,20)))),0))</f>
        <v>0</v>
      </c>
      <c r="X1118" s="25" t="str">
        <f aca="false">IF(ISNUMBER($N1118),$N1118*Validation!$B$5,"")</f>
        <v/>
      </c>
      <c r="Y1118" s="26" t="str">
        <f aca="false">IF($A1118="","",SUBSTITUTE(SUBSTITUTE(SUBSTITUTE(SUBSTITUTE(SUBSTITUTE(SUBSTITUTE(SUBSTITUTE(UPPER(TRIM($A1118)),"Á","A"),"É","E"),"Í","I"),"Ó","O"),"Ú","U"),"Ñ","N"),"Ü","U"))</f>
        <v/>
      </c>
      <c r="Z1118" s="26" t="str">
        <f aca="false">IF($Y1118="","",LEFT($Y1118,1)&amp;" "&amp;TRIM(RIGHT(SUBSTITUTE($Y1118," ",REPT(" ",50)),50)))</f>
        <v/>
      </c>
      <c r="AA1118" s="27" t="str">
        <f aca="false">IF($AF1118="","",IF(COUNTIF(Validation!$U$19:$U$178,$AF1118)&gt;0,"OK","NO MATCH"))</f>
        <v/>
      </c>
      <c r="AB1118" s="27" t="str">
        <f aca="false">IF($W1118=0,"",IF(AND($W1118&gt;=Validation!$B$3,$W1118&lt;=Validation!$C$3),"Yes","No"))</f>
        <v/>
      </c>
      <c r="AC1118" s="26" t="str">
        <f aca="false">IF($A1118="","",$AF1118&amp;"|"&amp;TEXT($W1118,"yyyy-mm-dd")&amp;"|"&amp;$J1118&amp;"|"&amp;$N1118)</f>
        <v/>
      </c>
      <c r="AD1118" s="27" t="str">
        <f aca="false">IF($AC1118="","",IF(COUNTIF($AC$2:$AC$3000,$AC1118)&gt;1,"REVIEW","OK"))</f>
        <v/>
      </c>
      <c r="AE1118" s="27" t="str">
        <f aca="false">IF(OR($W1118=0,$O1118=""),"",IF(IFERROR(IF(ISNUMBER($O1118),INT($O1118),DATE(VALUE(MID(SUBSTITUTE(LEFT($O1118,FIND(" ",$O1118&amp;" ")-1),"/",REPT(" ",20)),41,20)),VALUE(LEFT(SUBSTITUTE(LEFT($O1118,FIND(" ",$O1118&amp;" ")-1),"/",REPT(" ",20)),20)),VALUE(MID(SUBSTITUTE(LEFT($O1118,FIND(" ",$O1118&amp;" ")-1),"/",REPT(" ",20)),21,20)))),0)&gt;$W1118,"Late","Same day"))</f>
        <v/>
      </c>
      <c r="AF1118" s="26" t="str">
        <f aca="false">IF($A1118="","",IFERROR(INDEX(Validation!$C$193:$C$217,MATCH($A1118,Validation!$A$193:$A$217,0)),IF(COUNTIF(Validation!$U$19:$U$178,$Z1118)&gt;0,$Z1118,IF(COUNTIF(Validation!$S$19:$S$178,$AI1118)=1,INDEX(Validation!$U$19:$U$178,MATCH($AI1118,Validation!$S$19:$S$178,0)),$Z1118))))</f>
        <v/>
      </c>
      <c r="AG1118" s="27" t="str">
        <f aca="false">IF(COUNTA($A1118:$U1118)=0,"",IF($A1118="","No name",IF($F1118="","No date",IF($W1118=0,"Date ilegible",IF(NOT(ISNUMBER($N1118)),"Hours no numéricas",IF($AA1118="NO MATCH","Person no identificada","OK"))))))</f>
        <v/>
      </c>
      <c r="AH1118" s="27" t="str">
        <f aca="false">IF($W1118=0,"No date",IF($W1118&lt;Validation!$B$3,"Before period",IF($W1118&gt;Validation!$C$3,"After period","In period")))</f>
        <v>No date</v>
      </c>
      <c r="AI1118" s="26" t="str">
        <f aca="false">IF($Y1118="","",TRIM(RIGHT(SUBSTITUTE($Y1118," ",REPT(" ",50)),50)))</f>
        <v/>
      </c>
      <c r="AJ1118" s="27" t="str">
        <f aca="false">IF($A1118="","",IF(NOT(ISERROR(MATCH($A1118,Validation!$A$193:$A$217,0))),"Manual mapping",IF(COUNTIF(Validation!$U$19:$U$178,$Z1118)&gt;0,"Direct",IF(COUNTIF(Validation!$S$19:$S$178,$AI1118)=1,"By surname","Unresolved"))))</f>
        <v/>
      </c>
      <c r="AK1118" s="28" t="str">
        <f aca="false">IF($L1118="","",IF(MATCH($L1118,$L$2:$L$3000,0)&lt;&gt;ROW()-1,"",COUNT($AK$1:$AK1117)+1))</f>
        <v/>
      </c>
      <c r="AL1118" s="28" t="str">
        <f aca="false">IF($G1118="","",IF(MATCH($G1118,$G$2:$G$3000,0)&lt;&gt;ROW()-1,"",COUNT($AL$1:$AL1117)+1))</f>
        <v/>
      </c>
      <c r="AM1118" s="28" t="str">
        <f aca="false">IF($H1118="","",IF(MATCH($H1118,$H$2:$H$3000,0)&lt;&gt;ROW()-1,"",COUNT($AM$1:$AM1117)+1))</f>
        <v/>
      </c>
      <c r="AN1118" s="28" t="str">
        <f aca="false">IF($I1118="","",IF(MATCH($I1118,$I$2:$I$3000,0)&lt;&gt;ROW()-1,"",COUNT($AN$1:$AN1117)+1))</f>
        <v/>
      </c>
      <c r="AO1118" s="28" t="str">
        <f aca="false">IF($Q1118="","",IF(MATCH($Q1118,$Q$2:$Q$3000,0)&lt;&gt;ROW()-1,"",COUNT($AO$1:$AO1117)+1))</f>
        <v/>
      </c>
    </row>
    <row r="1119" customFormat="false" ht="12.75" hidden="false" customHeight="true" outlineLevel="0" collapsed="false">
      <c r="W1119" s="24" t="n">
        <f aca="false">IF($F1119="",0,IFERROR(IF(ISNUMBER($F1119),INT($F1119),DATE(VALUE(MID(SUBSTITUTE(LEFT($F1119,FIND(" ",$F1119&amp;" ")-1),"/",REPT(" ",20)),41,20)),VALUE(LEFT(SUBSTITUTE(LEFT($F1119,FIND(" ",$F1119&amp;" ")-1),"/",REPT(" ",20)),20)),VALUE(MID(SUBSTITUTE(LEFT($F1119,FIND(" ",$F1119&amp;" ")-1),"/",REPT(" ",20)),21,20)))),0))</f>
        <v>0</v>
      </c>
      <c r="X1119" s="25" t="str">
        <f aca="false">IF(ISNUMBER($N1119),$N1119*Validation!$B$5,"")</f>
        <v/>
      </c>
      <c r="Y1119" s="26" t="str">
        <f aca="false">IF($A1119="","",SUBSTITUTE(SUBSTITUTE(SUBSTITUTE(SUBSTITUTE(SUBSTITUTE(SUBSTITUTE(SUBSTITUTE(UPPER(TRIM($A1119)),"Á","A"),"É","E"),"Í","I"),"Ó","O"),"Ú","U"),"Ñ","N"),"Ü","U"))</f>
        <v/>
      </c>
      <c r="Z1119" s="26" t="str">
        <f aca="false">IF($Y1119="","",LEFT($Y1119,1)&amp;" "&amp;TRIM(RIGHT(SUBSTITUTE($Y1119," ",REPT(" ",50)),50)))</f>
        <v/>
      </c>
      <c r="AA1119" s="27" t="str">
        <f aca="false">IF($AF1119="","",IF(COUNTIF(Validation!$U$19:$U$178,$AF1119)&gt;0,"OK","NO MATCH"))</f>
        <v/>
      </c>
      <c r="AB1119" s="27" t="str">
        <f aca="false">IF($W1119=0,"",IF(AND($W1119&gt;=Validation!$B$3,$W1119&lt;=Validation!$C$3),"Yes","No"))</f>
        <v/>
      </c>
      <c r="AC1119" s="26" t="str">
        <f aca="false">IF($A1119="","",$AF1119&amp;"|"&amp;TEXT($W1119,"yyyy-mm-dd")&amp;"|"&amp;$J1119&amp;"|"&amp;$N1119)</f>
        <v/>
      </c>
      <c r="AD1119" s="27" t="str">
        <f aca="false">IF($AC1119="","",IF(COUNTIF($AC$2:$AC$3000,$AC1119)&gt;1,"REVIEW","OK"))</f>
        <v/>
      </c>
      <c r="AE1119" s="27" t="str">
        <f aca="false">IF(OR($W1119=0,$O1119=""),"",IF(IFERROR(IF(ISNUMBER($O1119),INT($O1119),DATE(VALUE(MID(SUBSTITUTE(LEFT($O1119,FIND(" ",$O1119&amp;" ")-1),"/",REPT(" ",20)),41,20)),VALUE(LEFT(SUBSTITUTE(LEFT($O1119,FIND(" ",$O1119&amp;" ")-1),"/",REPT(" ",20)),20)),VALUE(MID(SUBSTITUTE(LEFT($O1119,FIND(" ",$O1119&amp;" ")-1),"/",REPT(" ",20)),21,20)))),0)&gt;$W1119,"Late","Same day"))</f>
        <v/>
      </c>
      <c r="AF1119" s="26" t="str">
        <f aca="false">IF($A1119="","",IFERROR(INDEX(Validation!$C$193:$C$217,MATCH($A1119,Validation!$A$193:$A$217,0)),IF(COUNTIF(Validation!$U$19:$U$178,$Z1119)&gt;0,$Z1119,IF(COUNTIF(Validation!$S$19:$S$178,$AI1119)=1,INDEX(Validation!$U$19:$U$178,MATCH($AI1119,Validation!$S$19:$S$178,0)),$Z1119))))</f>
        <v/>
      </c>
      <c r="AG1119" s="27" t="str">
        <f aca="false">IF(COUNTA($A1119:$U1119)=0,"",IF($A1119="","No name",IF($F1119="","No date",IF($W1119=0,"Date ilegible",IF(NOT(ISNUMBER($N1119)),"Hours no numéricas",IF($AA1119="NO MATCH","Person no identificada","OK"))))))</f>
        <v/>
      </c>
      <c r="AH1119" s="27" t="str">
        <f aca="false">IF($W1119=0,"No date",IF($W1119&lt;Validation!$B$3,"Before period",IF($W1119&gt;Validation!$C$3,"After period","In period")))</f>
        <v>No date</v>
      </c>
      <c r="AI1119" s="26" t="str">
        <f aca="false">IF($Y1119="","",TRIM(RIGHT(SUBSTITUTE($Y1119," ",REPT(" ",50)),50)))</f>
        <v/>
      </c>
      <c r="AJ1119" s="27" t="str">
        <f aca="false">IF($A1119="","",IF(NOT(ISERROR(MATCH($A1119,Validation!$A$193:$A$217,0))),"Manual mapping",IF(COUNTIF(Validation!$U$19:$U$178,$Z1119)&gt;0,"Direct",IF(COUNTIF(Validation!$S$19:$S$178,$AI1119)=1,"By surname","Unresolved"))))</f>
        <v/>
      </c>
      <c r="AK1119" s="28" t="str">
        <f aca="false">IF($L1119="","",IF(MATCH($L1119,$L$2:$L$3000,0)&lt;&gt;ROW()-1,"",COUNT($AK$1:$AK1118)+1))</f>
        <v/>
      </c>
      <c r="AL1119" s="28" t="str">
        <f aca="false">IF($G1119="","",IF(MATCH($G1119,$G$2:$G$3000,0)&lt;&gt;ROW()-1,"",COUNT($AL$1:$AL1118)+1))</f>
        <v/>
      </c>
      <c r="AM1119" s="28" t="str">
        <f aca="false">IF($H1119="","",IF(MATCH($H1119,$H$2:$H$3000,0)&lt;&gt;ROW()-1,"",COUNT($AM$1:$AM1118)+1))</f>
        <v/>
      </c>
      <c r="AN1119" s="28" t="str">
        <f aca="false">IF($I1119="","",IF(MATCH($I1119,$I$2:$I$3000,0)&lt;&gt;ROW()-1,"",COUNT($AN$1:$AN1118)+1))</f>
        <v/>
      </c>
      <c r="AO1119" s="28" t="str">
        <f aca="false">IF($Q1119="","",IF(MATCH($Q1119,$Q$2:$Q$3000,0)&lt;&gt;ROW()-1,"",COUNT($AO$1:$AO1118)+1))</f>
        <v/>
      </c>
    </row>
    <row r="1120" customFormat="false" ht="12.75" hidden="false" customHeight="true" outlineLevel="0" collapsed="false">
      <c r="W1120" s="24" t="n">
        <f aca="false">IF($F1120="",0,IFERROR(IF(ISNUMBER($F1120),INT($F1120),DATE(VALUE(MID(SUBSTITUTE(LEFT($F1120,FIND(" ",$F1120&amp;" ")-1),"/",REPT(" ",20)),41,20)),VALUE(LEFT(SUBSTITUTE(LEFT($F1120,FIND(" ",$F1120&amp;" ")-1),"/",REPT(" ",20)),20)),VALUE(MID(SUBSTITUTE(LEFT($F1120,FIND(" ",$F1120&amp;" ")-1),"/",REPT(" ",20)),21,20)))),0))</f>
        <v>0</v>
      </c>
      <c r="X1120" s="25" t="str">
        <f aca="false">IF(ISNUMBER($N1120),$N1120*Validation!$B$5,"")</f>
        <v/>
      </c>
      <c r="Y1120" s="26" t="str">
        <f aca="false">IF($A1120="","",SUBSTITUTE(SUBSTITUTE(SUBSTITUTE(SUBSTITUTE(SUBSTITUTE(SUBSTITUTE(SUBSTITUTE(UPPER(TRIM($A1120)),"Á","A"),"É","E"),"Í","I"),"Ó","O"),"Ú","U"),"Ñ","N"),"Ü","U"))</f>
        <v/>
      </c>
      <c r="Z1120" s="26" t="str">
        <f aca="false">IF($Y1120="","",LEFT($Y1120,1)&amp;" "&amp;TRIM(RIGHT(SUBSTITUTE($Y1120," ",REPT(" ",50)),50)))</f>
        <v/>
      </c>
      <c r="AA1120" s="27" t="str">
        <f aca="false">IF($AF1120="","",IF(COUNTIF(Validation!$U$19:$U$178,$AF1120)&gt;0,"OK","NO MATCH"))</f>
        <v/>
      </c>
      <c r="AB1120" s="27" t="str">
        <f aca="false">IF($W1120=0,"",IF(AND($W1120&gt;=Validation!$B$3,$W1120&lt;=Validation!$C$3),"Yes","No"))</f>
        <v/>
      </c>
      <c r="AC1120" s="26" t="str">
        <f aca="false">IF($A1120="","",$AF1120&amp;"|"&amp;TEXT($W1120,"yyyy-mm-dd")&amp;"|"&amp;$J1120&amp;"|"&amp;$N1120)</f>
        <v/>
      </c>
      <c r="AD1120" s="27" t="str">
        <f aca="false">IF($AC1120="","",IF(COUNTIF($AC$2:$AC$3000,$AC1120)&gt;1,"REVIEW","OK"))</f>
        <v/>
      </c>
      <c r="AE1120" s="27" t="str">
        <f aca="false">IF(OR($W1120=0,$O1120=""),"",IF(IFERROR(IF(ISNUMBER($O1120),INT($O1120),DATE(VALUE(MID(SUBSTITUTE(LEFT($O1120,FIND(" ",$O1120&amp;" ")-1),"/",REPT(" ",20)),41,20)),VALUE(LEFT(SUBSTITUTE(LEFT($O1120,FIND(" ",$O1120&amp;" ")-1),"/",REPT(" ",20)),20)),VALUE(MID(SUBSTITUTE(LEFT($O1120,FIND(" ",$O1120&amp;" ")-1),"/",REPT(" ",20)),21,20)))),0)&gt;$W1120,"Late","Same day"))</f>
        <v/>
      </c>
      <c r="AF1120" s="26" t="str">
        <f aca="false">IF($A1120="","",IFERROR(INDEX(Validation!$C$193:$C$217,MATCH($A1120,Validation!$A$193:$A$217,0)),IF(COUNTIF(Validation!$U$19:$U$178,$Z1120)&gt;0,$Z1120,IF(COUNTIF(Validation!$S$19:$S$178,$AI1120)=1,INDEX(Validation!$U$19:$U$178,MATCH($AI1120,Validation!$S$19:$S$178,0)),$Z1120))))</f>
        <v/>
      </c>
      <c r="AG1120" s="27" t="str">
        <f aca="false">IF(COUNTA($A1120:$U1120)=0,"",IF($A1120="","No name",IF($F1120="","No date",IF($W1120=0,"Date ilegible",IF(NOT(ISNUMBER($N1120)),"Hours no numéricas",IF($AA1120="NO MATCH","Person no identificada","OK"))))))</f>
        <v/>
      </c>
      <c r="AH1120" s="27" t="str">
        <f aca="false">IF($W1120=0,"No date",IF($W1120&lt;Validation!$B$3,"Before period",IF($W1120&gt;Validation!$C$3,"After period","In period")))</f>
        <v>No date</v>
      </c>
      <c r="AI1120" s="26" t="str">
        <f aca="false">IF($Y1120="","",TRIM(RIGHT(SUBSTITUTE($Y1120," ",REPT(" ",50)),50)))</f>
        <v/>
      </c>
      <c r="AJ1120" s="27" t="str">
        <f aca="false">IF($A1120="","",IF(NOT(ISERROR(MATCH($A1120,Validation!$A$193:$A$217,0))),"Manual mapping",IF(COUNTIF(Validation!$U$19:$U$178,$Z1120)&gt;0,"Direct",IF(COUNTIF(Validation!$S$19:$S$178,$AI1120)=1,"By surname","Unresolved"))))</f>
        <v/>
      </c>
      <c r="AK1120" s="28" t="str">
        <f aca="false">IF($L1120="","",IF(MATCH($L1120,$L$2:$L$3000,0)&lt;&gt;ROW()-1,"",COUNT($AK$1:$AK1119)+1))</f>
        <v/>
      </c>
      <c r="AL1120" s="28" t="str">
        <f aca="false">IF($G1120="","",IF(MATCH($G1120,$G$2:$G$3000,0)&lt;&gt;ROW()-1,"",COUNT($AL$1:$AL1119)+1))</f>
        <v/>
      </c>
      <c r="AM1120" s="28" t="str">
        <f aca="false">IF($H1120="","",IF(MATCH($H1120,$H$2:$H$3000,0)&lt;&gt;ROW()-1,"",COUNT($AM$1:$AM1119)+1))</f>
        <v/>
      </c>
      <c r="AN1120" s="28" t="str">
        <f aca="false">IF($I1120="","",IF(MATCH($I1120,$I$2:$I$3000,0)&lt;&gt;ROW()-1,"",COUNT($AN$1:$AN1119)+1))</f>
        <v/>
      </c>
      <c r="AO1120" s="28" t="str">
        <f aca="false">IF($Q1120="","",IF(MATCH($Q1120,$Q$2:$Q$3000,0)&lt;&gt;ROW()-1,"",COUNT($AO$1:$AO1119)+1))</f>
        <v/>
      </c>
    </row>
    <row r="1121" customFormat="false" ht="12.75" hidden="false" customHeight="true" outlineLevel="0" collapsed="false">
      <c r="W1121" s="24" t="n">
        <f aca="false">IF($F1121="",0,IFERROR(IF(ISNUMBER($F1121),INT($F1121),DATE(VALUE(MID(SUBSTITUTE(LEFT($F1121,FIND(" ",$F1121&amp;" ")-1),"/",REPT(" ",20)),41,20)),VALUE(LEFT(SUBSTITUTE(LEFT($F1121,FIND(" ",$F1121&amp;" ")-1),"/",REPT(" ",20)),20)),VALUE(MID(SUBSTITUTE(LEFT($F1121,FIND(" ",$F1121&amp;" ")-1),"/",REPT(" ",20)),21,20)))),0))</f>
        <v>0</v>
      </c>
      <c r="X1121" s="25" t="str">
        <f aca="false">IF(ISNUMBER($N1121),$N1121*Validation!$B$5,"")</f>
        <v/>
      </c>
      <c r="Y1121" s="26" t="str">
        <f aca="false">IF($A1121="","",SUBSTITUTE(SUBSTITUTE(SUBSTITUTE(SUBSTITUTE(SUBSTITUTE(SUBSTITUTE(SUBSTITUTE(UPPER(TRIM($A1121)),"Á","A"),"É","E"),"Í","I"),"Ó","O"),"Ú","U"),"Ñ","N"),"Ü","U"))</f>
        <v/>
      </c>
      <c r="Z1121" s="26" t="str">
        <f aca="false">IF($Y1121="","",LEFT($Y1121,1)&amp;" "&amp;TRIM(RIGHT(SUBSTITUTE($Y1121," ",REPT(" ",50)),50)))</f>
        <v/>
      </c>
      <c r="AA1121" s="27" t="str">
        <f aca="false">IF($AF1121="","",IF(COUNTIF(Validation!$U$19:$U$178,$AF1121)&gt;0,"OK","NO MATCH"))</f>
        <v/>
      </c>
      <c r="AB1121" s="27" t="str">
        <f aca="false">IF($W1121=0,"",IF(AND($W1121&gt;=Validation!$B$3,$W1121&lt;=Validation!$C$3),"Yes","No"))</f>
        <v/>
      </c>
      <c r="AC1121" s="26" t="str">
        <f aca="false">IF($A1121="","",$AF1121&amp;"|"&amp;TEXT($W1121,"yyyy-mm-dd")&amp;"|"&amp;$J1121&amp;"|"&amp;$N1121)</f>
        <v/>
      </c>
      <c r="AD1121" s="27" t="str">
        <f aca="false">IF($AC1121="","",IF(COUNTIF($AC$2:$AC$3000,$AC1121)&gt;1,"REVIEW","OK"))</f>
        <v/>
      </c>
      <c r="AE1121" s="27" t="str">
        <f aca="false">IF(OR($W1121=0,$O1121=""),"",IF(IFERROR(IF(ISNUMBER($O1121),INT($O1121),DATE(VALUE(MID(SUBSTITUTE(LEFT($O1121,FIND(" ",$O1121&amp;" ")-1),"/",REPT(" ",20)),41,20)),VALUE(LEFT(SUBSTITUTE(LEFT($O1121,FIND(" ",$O1121&amp;" ")-1),"/",REPT(" ",20)),20)),VALUE(MID(SUBSTITUTE(LEFT($O1121,FIND(" ",$O1121&amp;" ")-1),"/",REPT(" ",20)),21,20)))),0)&gt;$W1121,"Late","Same day"))</f>
        <v/>
      </c>
      <c r="AF1121" s="26" t="str">
        <f aca="false">IF($A1121="","",IFERROR(INDEX(Validation!$C$193:$C$217,MATCH($A1121,Validation!$A$193:$A$217,0)),IF(COUNTIF(Validation!$U$19:$U$178,$Z1121)&gt;0,$Z1121,IF(COUNTIF(Validation!$S$19:$S$178,$AI1121)=1,INDEX(Validation!$U$19:$U$178,MATCH($AI1121,Validation!$S$19:$S$178,0)),$Z1121))))</f>
        <v/>
      </c>
      <c r="AG1121" s="27" t="str">
        <f aca="false">IF(COUNTA($A1121:$U1121)=0,"",IF($A1121="","No name",IF($F1121="","No date",IF($W1121=0,"Date ilegible",IF(NOT(ISNUMBER($N1121)),"Hours no numéricas",IF($AA1121="NO MATCH","Person no identificada","OK"))))))</f>
        <v/>
      </c>
      <c r="AH1121" s="27" t="str">
        <f aca="false">IF($W1121=0,"No date",IF($W1121&lt;Validation!$B$3,"Before period",IF($W1121&gt;Validation!$C$3,"After period","In period")))</f>
        <v>No date</v>
      </c>
      <c r="AI1121" s="26" t="str">
        <f aca="false">IF($Y1121="","",TRIM(RIGHT(SUBSTITUTE($Y1121," ",REPT(" ",50)),50)))</f>
        <v/>
      </c>
      <c r="AJ1121" s="27" t="str">
        <f aca="false">IF($A1121="","",IF(NOT(ISERROR(MATCH($A1121,Validation!$A$193:$A$217,0))),"Manual mapping",IF(COUNTIF(Validation!$U$19:$U$178,$Z1121)&gt;0,"Direct",IF(COUNTIF(Validation!$S$19:$S$178,$AI1121)=1,"By surname","Unresolved"))))</f>
        <v/>
      </c>
      <c r="AK1121" s="28" t="str">
        <f aca="false">IF($L1121="","",IF(MATCH($L1121,$L$2:$L$3000,0)&lt;&gt;ROW()-1,"",COUNT($AK$1:$AK1120)+1))</f>
        <v/>
      </c>
      <c r="AL1121" s="28" t="str">
        <f aca="false">IF($G1121="","",IF(MATCH($G1121,$G$2:$G$3000,0)&lt;&gt;ROW()-1,"",COUNT($AL$1:$AL1120)+1))</f>
        <v/>
      </c>
      <c r="AM1121" s="28" t="str">
        <f aca="false">IF($H1121="","",IF(MATCH($H1121,$H$2:$H$3000,0)&lt;&gt;ROW()-1,"",COUNT($AM$1:$AM1120)+1))</f>
        <v/>
      </c>
      <c r="AN1121" s="28" t="str">
        <f aca="false">IF($I1121="","",IF(MATCH($I1121,$I$2:$I$3000,0)&lt;&gt;ROW()-1,"",COUNT($AN$1:$AN1120)+1))</f>
        <v/>
      </c>
      <c r="AO1121" s="28" t="str">
        <f aca="false">IF($Q1121="","",IF(MATCH($Q1121,$Q$2:$Q$3000,0)&lt;&gt;ROW()-1,"",COUNT($AO$1:$AO1120)+1))</f>
        <v/>
      </c>
    </row>
    <row r="1122" customFormat="false" ht="12.75" hidden="false" customHeight="true" outlineLevel="0" collapsed="false">
      <c r="W1122" s="24" t="n">
        <f aca="false">IF($F1122="",0,IFERROR(IF(ISNUMBER($F1122),INT($F1122),DATE(VALUE(MID(SUBSTITUTE(LEFT($F1122,FIND(" ",$F1122&amp;" ")-1),"/",REPT(" ",20)),41,20)),VALUE(LEFT(SUBSTITUTE(LEFT($F1122,FIND(" ",$F1122&amp;" ")-1),"/",REPT(" ",20)),20)),VALUE(MID(SUBSTITUTE(LEFT($F1122,FIND(" ",$F1122&amp;" ")-1),"/",REPT(" ",20)),21,20)))),0))</f>
        <v>0</v>
      </c>
      <c r="X1122" s="25" t="str">
        <f aca="false">IF(ISNUMBER($N1122),$N1122*Validation!$B$5,"")</f>
        <v/>
      </c>
      <c r="Y1122" s="26" t="str">
        <f aca="false">IF($A1122="","",SUBSTITUTE(SUBSTITUTE(SUBSTITUTE(SUBSTITUTE(SUBSTITUTE(SUBSTITUTE(SUBSTITUTE(UPPER(TRIM($A1122)),"Á","A"),"É","E"),"Í","I"),"Ó","O"),"Ú","U"),"Ñ","N"),"Ü","U"))</f>
        <v/>
      </c>
      <c r="Z1122" s="26" t="str">
        <f aca="false">IF($Y1122="","",LEFT($Y1122,1)&amp;" "&amp;TRIM(RIGHT(SUBSTITUTE($Y1122," ",REPT(" ",50)),50)))</f>
        <v/>
      </c>
      <c r="AA1122" s="27" t="str">
        <f aca="false">IF($AF1122="","",IF(COUNTIF(Validation!$U$19:$U$178,$AF1122)&gt;0,"OK","NO MATCH"))</f>
        <v/>
      </c>
      <c r="AB1122" s="27" t="str">
        <f aca="false">IF($W1122=0,"",IF(AND($W1122&gt;=Validation!$B$3,$W1122&lt;=Validation!$C$3),"Yes","No"))</f>
        <v/>
      </c>
      <c r="AC1122" s="26" t="str">
        <f aca="false">IF($A1122="","",$AF1122&amp;"|"&amp;TEXT($W1122,"yyyy-mm-dd")&amp;"|"&amp;$J1122&amp;"|"&amp;$N1122)</f>
        <v/>
      </c>
      <c r="AD1122" s="27" t="str">
        <f aca="false">IF($AC1122="","",IF(COUNTIF($AC$2:$AC$3000,$AC1122)&gt;1,"REVIEW","OK"))</f>
        <v/>
      </c>
      <c r="AE1122" s="27" t="str">
        <f aca="false">IF(OR($W1122=0,$O1122=""),"",IF(IFERROR(IF(ISNUMBER($O1122),INT($O1122),DATE(VALUE(MID(SUBSTITUTE(LEFT($O1122,FIND(" ",$O1122&amp;" ")-1),"/",REPT(" ",20)),41,20)),VALUE(LEFT(SUBSTITUTE(LEFT($O1122,FIND(" ",$O1122&amp;" ")-1),"/",REPT(" ",20)),20)),VALUE(MID(SUBSTITUTE(LEFT($O1122,FIND(" ",$O1122&amp;" ")-1),"/",REPT(" ",20)),21,20)))),0)&gt;$W1122,"Late","Same day"))</f>
        <v/>
      </c>
      <c r="AF1122" s="26" t="str">
        <f aca="false">IF($A1122="","",IFERROR(INDEX(Validation!$C$193:$C$217,MATCH($A1122,Validation!$A$193:$A$217,0)),IF(COUNTIF(Validation!$U$19:$U$178,$Z1122)&gt;0,$Z1122,IF(COUNTIF(Validation!$S$19:$S$178,$AI1122)=1,INDEX(Validation!$U$19:$U$178,MATCH($AI1122,Validation!$S$19:$S$178,0)),$Z1122))))</f>
        <v/>
      </c>
      <c r="AG1122" s="27" t="str">
        <f aca="false">IF(COUNTA($A1122:$U1122)=0,"",IF($A1122="","No name",IF($F1122="","No date",IF($W1122=0,"Date ilegible",IF(NOT(ISNUMBER($N1122)),"Hours no numéricas",IF($AA1122="NO MATCH","Person no identificada","OK"))))))</f>
        <v/>
      </c>
      <c r="AH1122" s="27" t="str">
        <f aca="false">IF($W1122=0,"No date",IF($W1122&lt;Validation!$B$3,"Before period",IF($W1122&gt;Validation!$C$3,"After period","In period")))</f>
        <v>No date</v>
      </c>
      <c r="AI1122" s="26" t="str">
        <f aca="false">IF($Y1122="","",TRIM(RIGHT(SUBSTITUTE($Y1122," ",REPT(" ",50)),50)))</f>
        <v/>
      </c>
      <c r="AJ1122" s="27" t="str">
        <f aca="false">IF($A1122="","",IF(NOT(ISERROR(MATCH($A1122,Validation!$A$193:$A$217,0))),"Manual mapping",IF(COUNTIF(Validation!$U$19:$U$178,$Z1122)&gt;0,"Direct",IF(COUNTIF(Validation!$S$19:$S$178,$AI1122)=1,"By surname","Unresolved"))))</f>
        <v/>
      </c>
      <c r="AK1122" s="28" t="str">
        <f aca="false">IF($L1122="","",IF(MATCH($L1122,$L$2:$L$3000,0)&lt;&gt;ROW()-1,"",COUNT($AK$1:$AK1121)+1))</f>
        <v/>
      </c>
      <c r="AL1122" s="28" t="str">
        <f aca="false">IF($G1122="","",IF(MATCH($G1122,$G$2:$G$3000,0)&lt;&gt;ROW()-1,"",COUNT($AL$1:$AL1121)+1))</f>
        <v/>
      </c>
      <c r="AM1122" s="28" t="str">
        <f aca="false">IF($H1122="","",IF(MATCH($H1122,$H$2:$H$3000,0)&lt;&gt;ROW()-1,"",COUNT($AM$1:$AM1121)+1))</f>
        <v/>
      </c>
      <c r="AN1122" s="28" t="str">
        <f aca="false">IF($I1122="","",IF(MATCH($I1122,$I$2:$I$3000,0)&lt;&gt;ROW()-1,"",COUNT($AN$1:$AN1121)+1))</f>
        <v/>
      </c>
      <c r="AO1122" s="28" t="str">
        <f aca="false">IF($Q1122="","",IF(MATCH($Q1122,$Q$2:$Q$3000,0)&lt;&gt;ROW()-1,"",COUNT($AO$1:$AO1121)+1))</f>
        <v/>
      </c>
    </row>
    <row r="1123" customFormat="false" ht="12.75" hidden="false" customHeight="true" outlineLevel="0" collapsed="false">
      <c r="W1123" s="24" t="n">
        <f aca="false">IF($F1123="",0,IFERROR(IF(ISNUMBER($F1123),INT($F1123),DATE(VALUE(MID(SUBSTITUTE(LEFT($F1123,FIND(" ",$F1123&amp;" ")-1),"/",REPT(" ",20)),41,20)),VALUE(LEFT(SUBSTITUTE(LEFT($F1123,FIND(" ",$F1123&amp;" ")-1),"/",REPT(" ",20)),20)),VALUE(MID(SUBSTITUTE(LEFT($F1123,FIND(" ",$F1123&amp;" ")-1),"/",REPT(" ",20)),21,20)))),0))</f>
        <v>0</v>
      </c>
      <c r="X1123" s="25" t="str">
        <f aca="false">IF(ISNUMBER($N1123),$N1123*Validation!$B$5,"")</f>
        <v/>
      </c>
      <c r="Y1123" s="26" t="str">
        <f aca="false">IF($A1123="","",SUBSTITUTE(SUBSTITUTE(SUBSTITUTE(SUBSTITUTE(SUBSTITUTE(SUBSTITUTE(SUBSTITUTE(UPPER(TRIM($A1123)),"Á","A"),"É","E"),"Í","I"),"Ó","O"),"Ú","U"),"Ñ","N"),"Ü","U"))</f>
        <v/>
      </c>
      <c r="Z1123" s="26" t="str">
        <f aca="false">IF($Y1123="","",LEFT($Y1123,1)&amp;" "&amp;TRIM(RIGHT(SUBSTITUTE($Y1123," ",REPT(" ",50)),50)))</f>
        <v/>
      </c>
      <c r="AA1123" s="27" t="str">
        <f aca="false">IF($AF1123="","",IF(COUNTIF(Validation!$U$19:$U$178,$AF1123)&gt;0,"OK","NO MATCH"))</f>
        <v/>
      </c>
      <c r="AB1123" s="27" t="str">
        <f aca="false">IF($W1123=0,"",IF(AND($W1123&gt;=Validation!$B$3,$W1123&lt;=Validation!$C$3),"Yes","No"))</f>
        <v/>
      </c>
      <c r="AC1123" s="26" t="str">
        <f aca="false">IF($A1123="","",$AF1123&amp;"|"&amp;TEXT($W1123,"yyyy-mm-dd")&amp;"|"&amp;$J1123&amp;"|"&amp;$N1123)</f>
        <v/>
      </c>
      <c r="AD1123" s="27" t="str">
        <f aca="false">IF($AC1123="","",IF(COUNTIF($AC$2:$AC$3000,$AC1123)&gt;1,"REVIEW","OK"))</f>
        <v/>
      </c>
      <c r="AE1123" s="27" t="str">
        <f aca="false">IF(OR($W1123=0,$O1123=""),"",IF(IFERROR(IF(ISNUMBER($O1123),INT($O1123),DATE(VALUE(MID(SUBSTITUTE(LEFT($O1123,FIND(" ",$O1123&amp;" ")-1),"/",REPT(" ",20)),41,20)),VALUE(LEFT(SUBSTITUTE(LEFT($O1123,FIND(" ",$O1123&amp;" ")-1),"/",REPT(" ",20)),20)),VALUE(MID(SUBSTITUTE(LEFT($O1123,FIND(" ",$O1123&amp;" ")-1),"/",REPT(" ",20)),21,20)))),0)&gt;$W1123,"Late","Same day"))</f>
        <v/>
      </c>
      <c r="AF1123" s="26" t="str">
        <f aca="false">IF($A1123="","",IFERROR(INDEX(Validation!$C$193:$C$217,MATCH($A1123,Validation!$A$193:$A$217,0)),IF(COUNTIF(Validation!$U$19:$U$178,$Z1123)&gt;0,$Z1123,IF(COUNTIF(Validation!$S$19:$S$178,$AI1123)=1,INDEX(Validation!$U$19:$U$178,MATCH($AI1123,Validation!$S$19:$S$178,0)),$Z1123))))</f>
        <v/>
      </c>
      <c r="AG1123" s="27" t="str">
        <f aca="false">IF(COUNTA($A1123:$U1123)=0,"",IF($A1123="","No name",IF($F1123="","No date",IF($W1123=0,"Date ilegible",IF(NOT(ISNUMBER($N1123)),"Hours no numéricas",IF($AA1123="NO MATCH","Person no identificada","OK"))))))</f>
        <v/>
      </c>
      <c r="AH1123" s="27" t="str">
        <f aca="false">IF($W1123=0,"No date",IF($W1123&lt;Validation!$B$3,"Before period",IF($W1123&gt;Validation!$C$3,"After period","In period")))</f>
        <v>No date</v>
      </c>
      <c r="AI1123" s="26" t="str">
        <f aca="false">IF($Y1123="","",TRIM(RIGHT(SUBSTITUTE($Y1123," ",REPT(" ",50)),50)))</f>
        <v/>
      </c>
      <c r="AJ1123" s="27" t="str">
        <f aca="false">IF($A1123="","",IF(NOT(ISERROR(MATCH($A1123,Validation!$A$193:$A$217,0))),"Manual mapping",IF(COUNTIF(Validation!$U$19:$U$178,$Z1123)&gt;0,"Direct",IF(COUNTIF(Validation!$S$19:$S$178,$AI1123)=1,"By surname","Unresolved"))))</f>
        <v/>
      </c>
      <c r="AK1123" s="28" t="str">
        <f aca="false">IF($L1123="","",IF(MATCH($L1123,$L$2:$L$3000,0)&lt;&gt;ROW()-1,"",COUNT($AK$1:$AK1122)+1))</f>
        <v/>
      </c>
      <c r="AL1123" s="28" t="str">
        <f aca="false">IF($G1123="","",IF(MATCH($G1123,$G$2:$G$3000,0)&lt;&gt;ROW()-1,"",COUNT($AL$1:$AL1122)+1))</f>
        <v/>
      </c>
      <c r="AM1123" s="28" t="str">
        <f aca="false">IF($H1123="","",IF(MATCH($H1123,$H$2:$H$3000,0)&lt;&gt;ROW()-1,"",COUNT($AM$1:$AM1122)+1))</f>
        <v/>
      </c>
      <c r="AN1123" s="28" t="str">
        <f aca="false">IF($I1123="","",IF(MATCH($I1123,$I$2:$I$3000,0)&lt;&gt;ROW()-1,"",COUNT($AN$1:$AN1122)+1))</f>
        <v/>
      </c>
      <c r="AO1123" s="28" t="str">
        <f aca="false">IF($Q1123="","",IF(MATCH($Q1123,$Q$2:$Q$3000,0)&lt;&gt;ROW()-1,"",COUNT($AO$1:$AO1122)+1))</f>
        <v/>
      </c>
    </row>
    <row r="1124" customFormat="false" ht="12.75" hidden="false" customHeight="true" outlineLevel="0" collapsed="false">
      <c r="W1124" s="24" t="n">
        <f aca="false">IF($F1124="",0,IFERROR(IF(ISNUMBER($F1124),INT($F1124),DATE(VALUE(MID(SUBSTITUTE(LEFT($F1124,FIND(" ",$F1124&amp;" ")-1),"/",REPT(" ",20)),41,20)),VALUE(LEFT(SUBSTITUTE(LEFT($F1124,FIND(" ",$F1124&amp;" ")-1),"/",REPT(" ",20)),20)),VALUE(MID(SUBSTITUTE(LEFT($F1124,FIND(" ",$F1124&amp;" ")-1),"/",REPT(" ",20)),21,20)))),0))</f>
        <v>0</v>
      </c>
      <c r="X1124" s="25" t="str">
        <f aca="false">IF(ISNUMBER($N1124),$N1124*Validation!$B$5,"")</f>
        <v/>
      </c>
      <c r="Y1124" s="26" t="str">
        <f aca="false">IF($A1124="","",SUBSTITUTE(SUBSTITUTE(SUBSTITUTE(SUBSTITUTE(SUBSTITUTE(SUBSTITUTE(SUBSTITUTE(UPPER(TRIM($A1124)),"Á","A"),"É","E"),"Í","I"),"Ó","O"),"Ú","U"),"Ñ","N"),"Ü","U"))</f>
        <v/>
      </c>
      <c r="Z1124" s="26" t="str">
        <f aca="false">IF($Y1124="","",LEFT($Y1124,1)&amp;" "&amp;TRIM(RIGHT(SUBSTITUTE($Y1124," ",REPT(" ",50)),50)))</f>
        <v/>
      </c>
      <c r="AA1124" s="27" t="str">
        <f aca="false">IF($AF1124="","",IF(COUNTIF(Validation!$U$19:$U$178,$AF1124)&gt;0,"OK","NO MATCH"))</f>
        <v/>
      </c>
      <c r="AB1124" s="27" t="str">
        <f aca="false">IF($W1124=0,"",IF(AND($W1124&gt;=Validation!$B$3,$W1124&lt;=Validation!$C$3),"Yes","No"))</f>
        <v/>
      </c>
      <c r="AC1124" s="26" t="str">
        <f aca="false">IF($A1124="","",$AF1124&amp;"|"&amp;TEXT($W1124,"yyyy-mm-dd")&amp;"|"&amp;$J1124&amp;"|"&amp;$N1124)</f>
        <v/>
      </c>
      <c r="AD1124" s="27" t="str">
        <f aca="false">IF($AC1124="","",IF(COUNTIF($AC$2:$AC$3000,$AC1124)&gt;1,"REVIEW","OK"))</f>
        <v/>
      </c>
      <c r="AE1124" s="27" t="str">
        <f aca="false">IF(OR($W1124=0,$O1124=""),"",IF(IFERROR(IF(ISNUMBER($O1124),INT($O1124),DATE(VALUE(MID(SUBSTITUTE(LEFT($O1124,FIND(" ",$O1124&amp;" ")-1),"/",REPT(" ",20)),41,20)),VALUE(LEFT(SUBSTITUTE(LEFT($O1124,FIND(" ",$O1124&amp;" ")-1),"/",REPT(" ",20)),20)),VALUE(MID(SUBSTITUTE(LEFT($O1124,FIND(" ",$O1124&amp;" ")-1),"/",REPT(" ",20)),21,20)))),0)&gt;$W1124,"Late","Same day"))</f>
        <v/>
      </c>
      <c r="AF1124" s="26" t="str">
        <f aca="false">IF($A1124="","",IFERROR(INDEX(Validation!$C$193:$C$217,MATCH($A1124,Validation!$A$193:$A$217,0)),IF(COUNTIF(Validation!$U$19:$U$178,$Z1124)&gt;0,$Z1124,IF(COUNTIF(Validation!$S$19:$S$178,$AI1124)=1,INDEX(Validation!$U$19:$U$178,MATCH($AI1124,Validation!$S$19:$S$178,0)),$Z1124))))</f>
        <v/>
      </c>
      <c r="AG1124" s="27" t="str">
        <f aca="false">IF(COUNTA($A1124:$U1124)=0,"",IF($A1124="","No name",IF($F1124="","No date",IF($W1124=0,"Date ilegible",IF(NOT(ISNUMBER($N1124)),"Hours no numéricas",IF($AA1124="NO MATCH","Person no identificada","OK"))))))</f>
        <v/>
      </c>
      <c r="AH1124" s="27" t="str">
        <f aca="false">IF($W1124=0,"No date",IF($W1124&lt;Validation!$B$3,"Before period",IF($W1124&gt;Validation!$C$3,"After period","In period")))</f>
        <v>No date</v>
      </c>
      <c r="AI1124" s="26" t="str">
        <f aca="false">IF($Y1124="","",TRIM(RIGHT(SUBSTITUTE($Y1124," ",REPT(" ",50)),50)))</f>
        <v/>
      </c>
      <c r="AJ1124" s="27" t="str">
        <f aca="false">IF($A1124="","",IF(NOT(ISERROR(MATCH($A1124,Validation!$A$193:$A$217,0))),"Manual mapping",IF(COUNTIF(Validation!$U$19:$U$178,$Z1124)&gt;0,"Direct",IF(COUNTIF(Validation!$S$19:$S$178,$AI1124)=1,"By surname","Unresolved"))))</f>
        <v/>
      </c>
      <c r="AK1124" s="28" t="str">
        <f aca="false">IF($L1124="","",IF(MATCH($L1124,$L$2:$L$3000,0)&lt;&gt;ROW()-1,"",COUNT($AK$1:$AK1123)+1))</f>
        <v/>
      </c>
      <c r="AL1124" s="28" t="str">
        <f aca="false">IF($G1124="","",IF(MATCH($G1124,$G$2:$G$3000,0)&lt;&gt;ROW()-1,"",COUNT($AL$1:$AL1123)+1))</f>
        <v/>
      </c>
      <c r="AM1124" s="28" t="str">
        <f aca="false">IF($H1124="","",IF(MATCH($H1124,$H$2:$H$3000,0)&lt;&gt;ROW()-1,"",COUNT($AM$1:$AM1123)+1))</f>
        <v/>
      </c>
      <c r="AN1124" s="28" t="str">
        <f aca="false">IF($I1124="","",IF(MATCH($I1124,$I$2:$I$3000,0)&lt;&gt;ROW()-1,"",COUNT($AN$1:$AN1123)+1))</f>
        <v/>
      </c>
      <c r="AO1124" s="28" t="str">
        <f aca="false">IF($Q1124="","",IF(MATCH($Q1124,$Q$2:$Q$3000,0)&lt;&gt;ROW()-1,"",COUNT($AO$1:$AO1123)+1))</f>
        <v/>
      </c>
    </row>
    <row r="1125" customFormat="false" ht="12.75" hidden="false" customHeight="true" outlineLevel="0" collapsed="false">
      <c r="W1125" s="24" t="n">
        <f aca="false">IF($F1125="",0,IFERROR(IF(ISNUMBER($F1125),INT($F1125),DATE(VALUE(MID(SUBSTITUTE(LEFT($F1125,FIND(" ",$F1125&amp;" ")-1),"/",REPT(" ",20)),41,20)),VALUE(LEFT(SUBSTITUTE(LEFT($F1125,FIND(" ",$F1125&amp;" ")-1),"/",REPT(" ",20)),20)),VALUE(MID(SUBSTITUTE(LEFT($F1125,FIND(" ",$F1125&amp;" ")-1),"/",REPT(" ",20)),21,20)))),0))</f>
        <v>0</v>
      </c>
      <c r="X1125" s="25" t="str">
        <f aca="false">IF(ISNUMBER($N1125),$N1125*Validation!$B$5,"")</f>
        <v/>
      </c>
      <c r="Y1125" s="26" t="str">
        <f aca="false">IF($A1125="","",SUBSTITUTE(SUBSTITUTE(SUBSTITUTE(SUBSTITUTE(SUBSTITUTE(SUBSTITUTE(SUBSTITUTE(UPPER(TRIM($A1125)),"Á","A"),"É","E"),"Í","I"),"Ó","O"),"Ú","U"),"Ñ","N"),"Ü","U"))</f>
        <v/>
      </c>
      <c r="Z1125" s="26" t="str">
        <f aca="false">IF($Y1125="","",LEFT($Y1125,1)&amp;" "&amp;TRIM(RIGHT(SUBSTITUTE($Y1125," ",REPT(" ",50)),50)))</f>
        <v/>
      </c>
      <c r="AA1125" s="27" t="str">
        <f aca="false">IF($AF1125="","",IF(COUNTIF(Validation!$U$19:$U$178,$AF1125)&gt;0,"OK","NO MATCH"))</f>
        <v/>
      </c>
      <c r="AB1125" s="27" t="str">
        <f aca="false">IF($W1125=0,"",IF(AND($W1125&gt;=Validation!$B$3,$W1125&lt;=Validation!$C$3),"Yes","No"))</f>
        <v/>
      </c>
      <c r="AC1125" s="26" t="str">
        <f aca="false">IF($A1125="","",$AF1125&amp;"|"&amp;TEXT($W1125,"yyyy-mm-dd")&amp;"|"&amp;$J1125&amp;"|"&amp;$N1125)</f>
        <v/>
      </c>
      <c r="AD1125" s="27" t="str">
        <f aca="false">IF($AC1125="","",IF(COUNTIF($AC$2:$AC$3000,$AC1125)&gt;1,"REVIEW","OK"))</f>
        <v/>
      </c>
      <c r="AE1125" s="27" t="str">
        <f aca="false">IF(OR($W1125=0,$O1125=""),"",IF(IFERROR(IF(ISNUMBER($O1125),INT($O1125),DATE(VALUE(MID(SUBSTITUTE(LEFT($O1125,FIND(" ",$O1125&amp;" ")-1),"/",REPT(" ",20)),41,20)),VALUE(LEFT(SUBSTITUTE(LEFT($O1125,FIND(" ",$O1125&amp;" ")-1),"/",REPT(" ",20)),20)),VALUE(MID(SUBSTITUTE(LEFT($O1125,FIND(" ",$O1125&amp;" ")-1),"/",REPT(" ",20)),21,20)))),0)&gt;$W1125,"Late","Same day"))</f>
        <v/>
      </c>
      <c r="AF1125" s="26" t="str">
        <f aca="false">IF($A1125="","",IFERROR(INDEX(Validation!$C$193:$C$217,MATCH($A1125,Validation!$A$193:$A$217,0)),IF(COUNTIF(Validation!$U$19:$U$178,$Z1125)&gt;0,$Z1125,IF(COUNTIF(Validation!$S$19:$S$178,$AI1125)=1,INDEX(Validation!$U$19:$U$178,MATCH($AI1125,Validation!$S$19:$S$178,0)),$Z1125))))</f>
        <v/>
      </c>
      <c r="AG1125" s="27" t="str">
        <f aca="false">IF(COUNTA($A1125:$U1125)=0,"",IF($A1125="","No name",IF($F1125="","No date",IF($W1125=0,"Date ilegible",IF(NOT(ISNUMBER($N1125)),"Hours no numéricas",IF($AA1125="NO MATCH","Person no identificada","OK"))))))</f>
        <v/>
      </c>
      <c r="AH1125" s="27" t="str">
        <f aca="false">IF($W1125=0,"No date",IF($W1125&lt;Validation!$B$3,"Before period",IF($W1125&gt;Validation!$C$3,"After period","In period")))</f>
        <v>No date</v>
      </c>
      <c r="AI1125" s="26" t="str">
        <f aca="false">IF($Y1125="","",TRIM(RIGHT(SUBSTITUTE($Y1125," ",REPT(" ",50)),50)))</f>
        <v/>
      </c>
      <c r="AJ1125" s="27" t="str">
        <f aca="false">IF($A1125="","",IF(NOT(ISERROR(MATCH($A1125,Validation!$A$193:$A$217,0))),"Manual mapping",IF(COUNTIF(Validation!$U$19:$U$178,$Z1125)&gt;0,"Direct",IF(COUNTIF(Validation!$S$19:$S$178,$AI1125)=1,"By surname","Unresolved"))))</f>
        <v/>
      </c>
      <c r="AK1125" s="28" t="str">
        <f aca="false">IF($L1125="","",IF(MATCH($L1125,$L$2:$L$3000,0)&lt;&gt;ROW()-1,"",COUNT($AK$1:$AK1124)+1))</f>
        <v/>
      </c>
      <c r="AL1125" s="28" t="str">
        <f aca="false">IF($G1125="","",IF(MATCH($G1125,$G$2:$G$3000,0)&lt;&gt;ROW()-1,"",COUNT($AL$1:$AL1124)+1))</f>
        <v/>
      </c>
      <c r="AM1125" s="28" t="str">
        <f aca="false">IF($H1125="","",IF(MATCH($H1125,$H$2:$H$3000,0)&lt;&gt;ROW()-1,"",COUNT($AM$1:$AM1124)+1))</f>
        <v/>
      </c>
      <c r="AN1125" s="28" t="str">
        <f aca="false">IF($I1125="","",IF(MATCH($I1125,$I$2:$I$3000,0)&lt;&gt;ROW()-1,"",COUNT($AN$1:$AN1124)+1))</f>
        <v/>
      </c>
      <c r="AO1125" s="28" t="str">
        <f aca="false">IF($Q1125="","",IF(MATCH($Q1125,$Q$2:$Q$3000,0)&lt;&gt;ROW()-1,"",COUNT($AO$1:$AO1124)+1))</f>
        <v/>
      </c>
    </row>
    <row r="1126" customFormat="false" ht="12.75" hidden="false" customHeight="true" outlineLevel="0" collapsed="false">
      <c r="W1126" s="24" t="n">
        <f aca="false">IF($F1126="",0,IFERROR(IF(ISNUMBER($F1126),INT($F1126),DATE(VALUE(MID(SUBSTITUTE(LEFT($F1126,FIND(" ",$F1126&amp;" ")-1),"/",REPT(" ",20)),41,20)),VALUE(LEFT(SUBSTITUTE(LEFT($F1126,FIND(" ",$F1126&amp;" ")-1),"/",REPT(" ",20)),20)),VALUE(MID(SUBSTITUTE(LEFT($F1126,FIND(" ",$F1126&amp;" ")-1),"/",REPT(" ",20)),21,20)))),0))</f>
        <v>0</v>
      </c>
      <c r="X1126" s="25" t="str">
        <f aca="false">IF(ISNUMBER($N1126),$N1126*Validation!$B$5,"")</f>
        <v/>
      </c>
      <c r="Y1126" s="26" t="str">
        <f aca="false">IF($A1126="","",SUBSTITUTE(SUBSTITUTE(SUBSTITUTE(SUBSTITUTE(SUBSTITUTE(SUBSTITUTE(SUBSTITUTE(UPPER(TRIM($A1126)),"Á","A"),"É","E"),"Í","I"),"Ó","O"),"Ú","U"),"Ñ","N"),"Ü","U"))</f>
        <v/>
      </c>
      <c r="Z1126" s="26" t="str">
        <f aca="false">IF($Y1126="","",LEFT($Y1126,1)&amp;" "&amp;TRIM(RIGHT(SUBSTITUTE($Y1126," ",REPT(" ",50)),50)))</f>
        <v/>
      </c>
      <c r="AA1126" s="27" t="str">
        <f aca="false">IF($AF1126="","",IF(COUNTIF(Validation!$U$19:$U$178,$AF1126)&gt;0,"OK","NO MATCH"))</f>
        <v/>
      </c>
      <c r="AB1126" s="27" t="str">
        <f aca="false">IF($W1126=0,"",IF(AND($W1126&gt;=Validation!$B$3,$W1126&lt;=Validation!$C$3),"Yes","No"))</f>
        <v/>
      </c>
      <c r="AC1126" s="26" t="str">
        <f aca="false">IF($A1126="","",$AF1126&amp;"|"&amp;TEXT($W1126,"yyyy-mm-dd")&amp;"|"&amp;$J1126&amp;"|"&amp;$N1126)</f>
        <v/>
      </c>
      <c r="AD1126" s="27" t="str">
        <f aca="false">IF($AC1126="","",IF(COUNTIF($AC$2:$AC$3000,$AC1126)&gt;1,"REVIEW","OK"))</f>
        <v/>
      </c>
      <c r="AE1126" s="27" t="str">
        <f aca="false">IF(OR($W1126=0,$O1126=""),"",IF(IFERROR(IF(ISNUMBER($O1126),INT($O1126),DATE(VALUE(MID(SUBSTITUTE(LEFT($O1126,FIND(" ",$O1126&amp;" ")-1),"/",REPT(" ",20)),41,20)),VALUE(LEFT(SUBSTITUTE(LEFT($O1126,FIND(" ",$O1126&amp;" ")-1),"/",REPT(" ",20)),20)),VALUE(MID(SUBSTITUTE(LEFT($O1126,FIND(" ",$O1126&amp;" ")-1),"/",REPT(" ",20)),21,20)))),0)&gt;$W1126,"Late","Same day"))</f>
        <v/>
      </c>
      <c r="AF1126" s="26" t="str">
        <f aca="false">IF($A1126="","",IFERROR(INDEX(Validation!$C$193:$C$217,MATCH($A1126,Validation!$A$193:$A$217,0)),IF(COUNTIF(Validation!$U$19:$U$178,$Z1126)&gt;0,$Z1126,IF(COUNTIF(Validation!$S$19:$S$178,$AI1126)=1,INDEX(Validation!$U$19:$U$178,MATCH($AI1126,Validation!$S$19:$S$178,0)),$Z1126))))</f>
        <v/>
      </c>
      <c r="AG1126" s="27" t="str">
        <f aca="false">IF(COUNTA($A1126:$U1126)=0,"",IF($A1126="","No name",IF($F1126="","No date",IF($W1126=0,"Date ilegible",IF(NOT(ISNUMBER($N1126)),"Hours no numéricas",IF($AA1126="NO MATCH","Person no identificada","OK"))))))</f>
        <v/>
      </c>
      <c r="AH1126" s="27" t="str">
        <f aca="false">IF($W1126=0,"No date",IF($W1126&lt;Validation!$B$3,"Before period",IF($W1126&gt;Validation!$C$3,"After period","In period")))</f>
        <v>No date</v>
      </c>
      <c r="AI1126" s="26" t="str">
        <f aca="false">IF($Y1126="","",TRIM(RIGHT(SUBSTITUTE($Y1126," ",REPT(" ",50)),50)))</f>
        <v/>
      </c>
      <c r="AJ1126" s="27" t="str">
        <f aca="false">IF($A1126="","",IF(NOT(ISERROR(MATCH($A1126,Validation!$A$193:$A$217,0))),"Manual mapping",IF(COUNTIF(Validation!$U$19:$U$178,$Z1126)&gt;0,"Direct",IF(COUNTIF(Validation!$S$19:$S$178,$AI1126)=1,"By surname","Unresolved"))))</f>
        <v/>
      </c>
      <c r="AK1126" s="28" t="str">
        <f aca="false">IF($L1126="","",IF(MATCH($L1126,$L$2:$L$3000,0)&lt;&gt;ROW()-1,"",COUNT($AK$1:$AK1125)+1))</f>
        <v/>
      </c>
      <c r="AL1126" s="28" t="str">
        <f aca="false">IF($G1126="","",IF(MATCH($G1126,$G$2:$G$3000,0)&lt;&gt;ROW()-1,"",COUNT($AL$1:$AL1125)+1))</f>
        <v/>
      </c>
      <c r="AM1126" s="28" t="str">
        <f aca="false">IF($H1126="","",IF(MATCH($H1126,$H$2:$H$3000,0)&lt;&gt;ROW()-1,"",COUNT($AM$1:$AM1125)+1))</f>
        <v/>
      </c>
      <c r="AN1126" s="28" t="str">
        <f aca="false">IF($I1126="","",IF(MATCH($I1126,$I$2:$I$3000,0)&lt;&gt;ROW()-1,"",COUNT($AN$1:$AN1125)+1))</f>
        <v/>
      </c>
      <c r="AO1126" s="28" t="str">
        <f aca="false">IF($Q1126="","",IF(MATCH($Q1126,$Q$2:$Q$3000,0)&lt;&gt;ROW()-1,"",COUNT($AO$1:$AO1125)+1))</f>
        <v/>
      </c>
    </row>
    <row r="1127" customFormat="false" ht="12.75" hidden="false" customHeight="true" outlineLevel="0" collapsed="false">
      <c r="W1127" s="24" t="n">
        <f aca="false">IF($F1127="",0,IFERROR(IF(ISNUMBER($F1127),INT($F1127),DATE(VALUE(MID(SUBSTITUTE(LEFT($F1127,FIND(" ",$F1127&amp;" ")-1),"/",REPT(" ",20)),41,20)),VALUE(LEFT(SUBSTITUTE(LEFT($F1127,FIND(" ",$F1127&amp;" ")-1),"/",REPT(" ",20)),20)),VALUE(MID(SUBSTITUTE(LEFT($F1127,FIND(" ",$F1127&amp;" ")-1),"/",REPT(" ",20)),21,20)))),0))</f>
        <v>0</v>
      </c>
      <c r="X1127" s="25" t="str">
        <f aca="false">IF(ISNUMBER($N1127),$N1127*Validation!$B$5,"")</f>
        <v/>
      </c>
      <c r="Y1127" s="26" t="str">
        <f aca="false">IF($A1127="","",SUBSTITUTE(SUBSTITUTE(SUBSTITUTE(SUBSTITUTE(SUBSTITUTE(SUBSTITUTE(SUBSTITUTE(UPPER(TRIM($A1127)),"Á","A"),"É","E"),"Í","I"),"Ó","O"),"Ú","U"),"Ñ","N"),"Ü","U"))</f>
        <v/>
      </c>
      <c r="Z1127" s="26" t="str">
        <f aca="false">IF($Y1127="","",LEFT($Y1127,1)&amp;" "&amp;TRIM(RIGHT(SUBSTITUTE($Y1127," ",REPT(" ",50)),50)))</f>
        <v/>
      </c>
      <c r="AA1127" s="27" t="str">
        <f aca="false">IF($AF1127="","",IF(COUNTIF(Validation!$U$19:$U$178,$AF1127)&gt;0,"OK","NO MATCH"))</f>
        <v/>
      </c>
      <c r="AB1127" s="27" t="str">
        <f aca="false">IF($W1127=0,"",IF(AND($W1127&gt;=Validation!$B$3,$W1127&lt;=Validation!$C$3),"Yes","No"))</f>
        <v/>
      </c>
      <c r="AC1127" s="26" t="str">
        <f aca="false">IF($A1127="","",$AF1127&amp;"|"&amp;TEXT($W1127,"yyyy-mm-dd")&amp;"|"&amp;$J1127&amp;"|"&amp;$N1127)</f>
        <v/>
      </c>
      <c r="AD1127" s="27" t="str">
        <f aca="false">IF($AC1127="","",IF(COUNTIF($AC$2:$AC$3000,$AC1127)&gt;1,"REVIEW","OK"))</f>
        <v/>
      </c>
      <c r="AE1127" s="27" t="str">
        <f aca="false">IF(OR($W1127=0,$O1127=""),"",IF(IFERROR(IF(ISNUMBER($O1127),INT($O1127),DATE(VALUE(MID(SUBSTITUTE(LEFT($O1127,FIND(" ",$O1127&amp;" ")-1),"/",REPT(" ",20)),41,20)),VALUE(LEFT(SUBSTITUTE(LEFT($O1127,FIND(" ",$O1127&amp;" ")-1),"/",REPT(" ",20)),20)),VALUE(MID(SUBSTITUTE(LEFT($O1127,FIND(" ",$O1127&amp;" ")-1),"/",REPT(" ",20)),21,20)))),0)&gt;$W1127,"Late","Same day"))</f>
        <v/>
      </c>
      <c r="AF1127" s="26" t="str">
        <f aca="false">IF($A1127="","",IFERROR(INDEX(Validation!$C$193:$C$217,MATCH($A1127,Validation!$A$193:$A$217,0)),IF(COUNTIF(Validation!$U$19:$U$178,$Z1127)&gt;0,$Z1127,IF(COUNTIF(Validation!$S$19:$S$178,$AI1127)=1,INDEX(Validation!$U$19:$U$178,MATCH($AI1127,Validation!$S$19:$S$178,0)),$Z1127))))</f>
        <v/>
      </c>
      <c r="AG1127" s="27" t="str">
        <f aca="false">IF(COUNTA($A1127:$U1127)=0,"",IF($A1127="","No name",IF($F1127="","No date",IF($W1127=0,"Date ilegible",IF(NOT(ISNUMBER($N1127)),"Hours no numéricas",IF($AA1127="NO MATCH","Person no identificada","OK"))))))</f>
        <v/>
      </c>
      <c r="AH1127" s="27" t="str">
        <f aca="false">IF($W1127=0,"No date",IF($W1127&lt;Validation!$B$3,"Before period",IF($W1127&gt;Validation!$C$3,"After period","In period")))</f>
        <v>No date</v>
      </c>
      <c r="AI1127" s="26" t="str">
        <f aca="false">IF($Y1127="","",TRIM(RIGHT(SUBSTITUTE($Y1127," ",REPT(" ",50)),50)))</f>
        <v/>
      </c>
      <c r="AJ1127" s="27" t="str">
        <f aca="false">IF($A1127="","",IF(NOT(ISERROR(MATCH($A1127,Validation!$A$193:$A$217,0))),"Manual mapping",IF(COUNTIF(Validation!$U$19:$U$178,$Z1127)&gt;0,"Direct",IF(COUNTIF(Validation!$S$19:$S$178,$AI1127)=1,"By surname","Unresolved"))))</f>
        <v/>
      </c>
      <c r="AK1127" s="28" t="str">
        <f aca="false">IF($L1127="","",IF(MATCH($L1127,$L$2:$L$3000,0)&lt;&gt;ROW()-1,"",COUNT($AK$1:$AK1126)+1))</f>
        <v/>
      </c>
      <c r="AL1127" s="28" t="str">
        <f aca="false">IF($G1127="","",IF(MATCH($G1127,$G$2:$G$3000,0)&lt;&gt;ROW()-1,"",COUNT($AL$1:$AL1126)+1))</f>
        <v/>
      </c>
      <c r="AM1127" s="28" t="str">
        <f aca="false">IF($H1127="","",IF(MATCH($H1127,$H$2:$H$3000,0)&lt;&gt;ROW()-1,"",COUNT($AM$1:$AM1126)+1))</f>
        <v/>
      </c>
      <c r="AN1127" s="28" t="str">
        <f aca="false">IF($I1127="","",IF(MATCH($I1127,$I$2:$I$3000,0)&lt;&gt;ROW()-1,"",COUNT($AN$1:$AN1126)+1))</f>
        <v/>
      </c>
      <c r="AO1127" s="28" t="str">
        <f aca="false">IF($Q1127="","",IF(MATCH($Q1127,$Q$2:$Q$3000,0)&lt;&gt;ROW()-1,"",COUNT($AO$1:$AO1126)+1))</f>
        <v/>
      </c>
    </row>
    <row r="1128" customFormat="false" ht="12.75" hidden="false" customHeight="true" outlineLevel="0" collapsed="false">
      <c r="W1128" s="24" t="n">
        <f aca="false">IF($F1128="",0,IFERROR(IF(ISNUMBER($F1128),INT($F1128),DATE(VALUE(MID(SUBSTITUTE(LEFT($F1128,FIND(" ",$F1128&amp;" ")-1),"/",REPT(" ",20)),41,20)),VALUE(LEFT(SUBSTITUTE(LEFT($F1128,FIND(" ",$F1128&amp;" ")-1),"/",REPT(" ",20)),20)),VALUE(MID(SUBSTITUTE(LEFT($F1128,FIND(" ",$F1128&amp;" ")-1),"/",REPT(" ",20)),21,20)))),0))</f>
        <v>0</v>
      </c>
      <c r="X1128" s="25" t="str">
        <f aca="false">IF(ISNUMBER($N1128),$N1128*Validation!$B$5,"")</f>
        <v/>
      </c>
      <c r="Y1128" s="26" t="str">
        <f aca="false">IF($A1128="","",SUBSTITUTE(SUBSTITUTE(SUBSTITUTE(SUBSTITUTE(SUBSTITUTE(SUBSTITUTE(SUBSTITUTE(UPPER(TRIM($A1128)),"Á","A"),"É","E"),"Í","I"),"Ó","O"),"Ú","U"),"Ñ","N"),"Ü","U"))</f>
        <v/>
      </c>
      <c r="Z1128" s="26" t="str">
        <f aca="false">IF($Y1128="","",LEFT($Y1128,1)&amp;" "&amp;TRIM(RIGHT(SUBSTITUTE($Y1128," ",REPT(" ",50)),50)))</f>
        <v/>
      </c>
      <c r="AA1128" s="27" t="str">
        <f aca="false">IF($AF1128="","",IF(COUNTIF(Validation!$U$19:$U$178,$AF1128)&gt;0,"OK","NO MATCH"))</f>
        <v/>
      </c>
      <c r="AB1128" s="27" t="str">
        <f aca="false">IF($W1128=0,"",IF(AND($W1128&gt;=Validation!$B$3,$W1128&lt;=Validation!$C$3),"Yes","No"))</f>
        <v/>
      </c>
      <c r="AC1128" s="26" t="str">
        <f aca="false">IF($A1128="","",$AF1128&amp;"|"&amp;TEXT($W1128,"yyyy-mm-dd")&amp;"|"&amp;$J1128&amp;"|"&amp;$N1128)</f>
        <v/>
      </c>
      <c r="AD1128" s="27" t="str">
        <f aca="false">IF($AC1128="","",IF(COUNTIF($AC$2:$AC$3000,$AC1128)&gt;1,"REVIEW","OK"))</f>
        <v/>
      </c>
      <c r="AE1128" s="27" t="str">
        <f aca="false">IF(OR($W1128=0,$O1128=""),"",IF(IFERROR(IF(ISNUMBER($O1128),INT($O1128),DATE(VALUE(MID(SUBSTITUTE(LEFT($O1128,FIND(" ",$O1128&amp;" ")-1),"/",REPT(" ",20)),41,20)),VALUE(LEFT(SUBSTITUTE(LEFT($O1128,FIND(" ",$O1128&amp;" ")-1),"/",REPT(" ",20)),20)),VALUE(MID(SUBSTITUTE(LEFT($O1128,FIND(" ",$O1128&amp;" ")-1),"/",REPT(" ",20)),21,20)))),0)&gt;$W1128,"Late","Same day"))</f>
        <v/>
      </c>
      <c r="AF1128" s="26" t="str">
        <f aca="false">IF($A1128="","",IFERROR(INDEX(Validation!$C$193:$C$217,MATCH($A1128,Validation!$A$193:$A$217,0)),IF(COUNTIF(Validation!$U$19:$U$178,$Z1128)&gt;0,$Z1128,IF(COUNTIF(Validation!$S$19:$S$178,$AI1128)=1,INDEX(Validation!$U$19:$U$178,MATCH($AI1128,Validation!$S$19:$S$178,0)),$Z1128))))</f>
        <v/>
      </c>
      <c r="AG1128" s="27" t="str">
        <f aca="false">IF(COUNTA($A1128:$U1128)=0,"",IF($A1128="","No name",IF($F1128="","No date",IF($W1128=0,"Date ilegible",IF(NOT(ISNUMBER($N1128)),"Hours no numéricas",IF($AA1128="NO MATCH","Person no identificada","OK"))))))</f>
        <v/>
      </c>
      <c r="AH1128" s="27" t="str">
        <f aca="false">IF($W1128=0,"No date",IF($W1128&lt;Validation!$B$3,"Before period",IF($W1128&gt;Validation!$C$3,"After period","In period")))</f>
        <v>No date</v>
      </c>
      <c r="AI1128" s="26" t="str">
        <f aca="false">IF($Y1128="","",TRIM(RIGHT(SUBSTITUTE($Y1128," ",REPT(" ",50)),50)))</f>
        <v/>
      </c>
      <c r="AJ1128" s="27" t="str">
        <f aca="false">IF($A1128="","",IF(NOT(ISERROR(MATCH($A1128,Validation!$A$193:$A$217,0))),"Manual mapping",IF(COUNTIF(Validation!$U$19:$U$178,$Z1128)&gt;0,"Direct",IF(COUNTIF(Validation!$S$19:$S$178,$AI1128)=1,"By surname","Unresolved"))))</f>
        <v/>
      </c>
      <c r="AK1128" s="28" t="str">
        <f aca="false">IF($L1128="","",IF(MATCH($L1128,$L$2:$L$3000,0)&lt;&gt;ROW()-1,"",COUNT($AK$1:$AK1127)+1))</f>
        <v/>
      </c>
      <c r="AL1128" s="28" t="str">
        <f aca="false">IF($G1128="","",IF(MATCH($G1128,$G$2:$G$3000,0)&lt;&gt;ROW()-1,"",COUNT($AL$1:$AL1127)+1))</f>
        <v/>
      </c>
      <c r="AM1128" s="28" t="str">
        <f aca="false">IF($H1128="","",IF(MATCH($H1128,$H$2:$H$3000,0)&lt;&gt;ROW()-1,"",COUNT($AM$1:$AM1127)+1))</f>
        <v/>
      </c>
      <c r="AN1128" s="28" t="str">
        <f aca="false">IF($I1128="","",IF(MATCH($I1128,$I$2:$I$3000,0)&lt;&gt;ROW()-1,"",COUNT($AN$1:$AN1127)+1))</f>
        <v/>
      </c>
      <c r="AO1128" s="28" t="str">
        <f aca="false">IF($Q1128="","",IF(MATCH($Q1128,$Q$2:$Q$3000,0)&lt;&gt;ROW()-1,"",COUNT($AO$1:$AO1127)+1))</f>
        <v/>
      </c>
    </row>
    <row r="1129" customFormat="false" ht="12.75" hidden="false" customHeight="true" outlineLevel="0" collapsed="false">
      <c r="W1129" s="24" t="n">
        <f aca="false">IF($F1129="",0,IFERROR(IF(ISNUMBER($F1129),INT($F1129),DATE(VALUE(MID(SUBSTITUTE(LEFT($F1129,FIND(" ",$F1129&amp;" ")-1),"/",REPT(" ",20)),41,20)),VALUE(LEFT(SUBSTITUTE(LEFT($F1129,FIND(" ",$F1129&amp;" ")-1),"/",REPT(" ",20)),20)),VALUE(MID(SUBSTITUTE(LEFT($F1129,FIND(" ",$F1129&amp;" ")-1),"/",REPT(" ",20)),21,20)))),0))</f>
        <v>0</v>
      </c>
      <c r="X1129" s="25" t="str">
        <f aca="false">IF(ISNUMBER($N1129),$N1129*Validation!$B$5,"")</f>
        <v/>
      </c>
      <c r="Y1129" s="26" t="str">
        <f aca="false">IF($A1129="","",SUBSTITUTE(SUBSTITUTE(SUBSTITUTE(SUBSTITUTE(SUBSTITUTE(SUBSTITUTE(SUBSTITUTE(UPPER(TRIM($A1129)),"Á","A"),"É","E"),"Í","I"),"Ó","O"),"Ú","U"),"Ñ","N"),"Ü","U"))</f>
        <v/>
      </c>
      <c r="Z1129" s="26" t="str">
        <f aca="false">IF($Y1129="","",LEFT($Y1129,1)&amp;" "&amp;TRIM(RIGHT(SUBSTITUTE($Y1129," ",REPT(" ",50)),50)))</f>
        <v/>
      </c>
      <c r="AA1129" s="27" t="str">
        <f aca="false">IF($AF1129="","",IF(COUNTIF(Validation!$U$19:$U$178,$AF1129)&gt;0,"OK","NO MATCH"))</f>
        <v/>
      </c>
      <c r="AB1129" s="27" t="str">
        <f aca="false">IF($W1129=0,"",IF(AND($W1129&gt;=Validation!$B$3,$W1129&lt;=Validation!$C$3),"Yes","No"))</f>
        <v/>
      </c>
      <c r="AC1129" s="26" t="str">
        <f aca="false">IF($A1129="","",$AF1129&amp;"|"&amp;TEXT($W1129,"yyyy-mm-dd")&amp;"|"&amp;$J1129&amp;"|"&amp;$N1129)</f>
        <v/>
      </c>
      <c r="AD1129" s="27" t="str">
        <f aca="false">IF($AC1129="","",IF(COUNTIF($AC$2:$AC$3000,$AC1129)&gt;1,"REVIEW","OK"))</f>
        <v/>
      </c>
      <c r="AE1129" s="27" t="str">
        <f aca="false">IF(OR($W1129=0,$O1129=""),"",IF(IFERROR(IF(ISNUMBER($O1129),INT($O1129),DATE(VALUE(MID(SUBSTITUTE(LEFT($O1129,FIND(" ",$O1129&amp;" ")-1),"/",REPT(" ",20)),41,20)),VALUE(LEFT(SUBSTITUTE(LEFT($O1129,FIND(" ",$O1129&amp;" ")-1),"/",REPT(" ",20)),20)),VALUE(MID(SUBSTITUTE(LEFT($O1129,FIND(" ",$O1129&amp;" ")-1),"/",REPT(" ",20)),21,20)))),0)&gt;$W1129,"Late","Same day"))</f>
        <v/>
      </c>
      <c r="AF1129" s="26" t="str">
        <f aca="false">IF($A1129="","",IFERROR(INDEX(Validation!$C$193:$C$217,MATCH($A1129,Validation!$A$193:$A$217,0)),IF(COUNTIF(Validation!$U$19:$U$178,$Z1129)&gt;0,$Z1129,IF(COUNTIF(Validation!$S$19:$S$178,$AI1129)=1,INDEX(Validation!$U$19:$U$178,MATCH($AI1129,Validation!$S$19:$S$178,0)),$Z1129))))</f>
        <v/>
      </c>
      <c r="AG1129" s="27" t="str">
        <f aca="false">IF(COUNTA($A1129:$U1129)=0,"",IF($A1129="","No name",IF($F1129="","No date",IF($W1129=0,"Date ilegible",IF(NOT(ISNUMBER($N1129)),"Hours no numéricas",IF($AA1129="NO MATCH","Person no identificada","OK"))))))</f>
        <v/>
      </c>
      <c r="AH1129" s="27" t="str">
        <f aca="false">IF($W1129=0,"No date",IF($W1129&lt;Validation!$B$3,"Before period",IF($W1129&gt;Validation!$C$3,"After period","In period")))</f>
        <v>No date</v>
      </c>
      <c r="AI1129" s="26" t="str">
        <f aca="false">IF($Y1129="","",TRIM(RIGHT(SUBSTITUTE($Y1129," ",REPT(" ",50)),50)))</f>
        <v/>
      </c>
      <c r="AJ1129" s="27" t="str">
        <f aca="false">IF($A1129="","",IF(NOT(ISERROR(MATCH($A1129,Validation!$A$193:$A$217,0))),"Manual mapping",IF(COUNTIF(Validation!$U$19:$U$178,$Z1129)&gt;0,"Direct",IF(COUNTIF(Validation!$S$19:$S$178,$AI1129)=1,"By surname","Unresolved"))))</f>
        <v/>
      </c>
      <c r="AK1129" s="28" t="str">
        <f aca="false">IF($L1129="","",IF(MATCH($L1129,$L$2:$L$3000,0)&lt;&gt;ROW()-1,"",COUNT($AK$1:$AK1128)+1))</f>
        <v/>
      </c>
      <c r="AL1129" s="28" t="str">
        <f aca="false">IF($G1129="","",IF(MATCH($G1129,$G$2:$G$3000,0)&lt;&gt;ROW()-1,"",COUNT($AL$1:$AL1128)+1))</f>
        <v/>
      </c>
      <c r="AM1129" s="28" t="str">
        <f aca="false">IF($H1129="","",IF(MATCH($H1129,$H$2:$H$3000,0)&lt;&gt;ROW()-1,"",COUNT($AM$1:$AM1128)+1))</f>
        <v/>
      </c>
      <c r="AN1129" s="28" t="str">
        <f aca="false">IF($I1129="","",IF(MATCH($I1129,$I$2:$I$3000,0)&lt;&gt;ROW()-1,"",COUNT($AN$1:$AN1128)+1))</f>
        <v/>
      </c>
      <c r="AO1129" s="28" t="str">
        <f aca="false">IF($Q1129="","",IF(MATCH($Q1129,$Q$2:$Q$3000,0)&lt;&gt;ROW()-1,"",COUNT($AO$1:$AO1128)+1))</f>
        <v/>
      </c>
    </row>
    <row r="1130" customFormat="false" ht="12.75" hidden="false" customHeight="true" outlineLevel="0" collapsed="false">
      <c r="W1130" s="24" t="n">
        <f aca="false">IF($F1130="",0,IFERROR(IF(ISNUMBER($F1130),INT($F1130),DATE(VALUE(MID(SUBSTITUTE(LEFT($F1130,FIND(" ",$F1130&amp;" ")-1),"/",REPT(" ",20)),41,20)),VALUE(LEFT(SUBSTITUTE(LEFT($F1130,FIND(" ",$F1130&amp;" ")-1),"/",REPT(" ",20)),20)),VALUE(MID(SUBSTITUTE(LEFT($F1130,FIND(" ",$F1130&amp;" ")-1),"/",REPT(" ",20)),21,20)))),0))</f>
        <v>0</v>
      </c>
      <c r="X1130" s="25" t="str">
        <f aca="false">IF(ISNUMBER($N1130),$N1130*Validation!$B$5,"")</f>
        <v/>
      </c>
      <c r="Y1130" s="26" t="str">
        <f aca="false">IF($A1130="","",SUBSTITUTE(SUBSTITUTE(SUBSTITUTE(SUBSTITUTE(SUBSTITUTE(SUBSTITUTE(SUBSTITUTE(UPPER(TRIM($A1130)),"Á","A"),"É","E"),"Í","I"),"Ó","O"),"Ú","U"),"Ñ","N"),"Ü","U"))</f>
        <v/>
      </c>
      <c r="Z1130" s="26" t="str">
        <f aca="false">IF($Y1130="","",LEFT($Y1130,1)&amp;" "&amp;TRIM(RIGHT(SUBSTITUTE($Y1130," ",REPT(" ",50)),50)))</f>
        <v/>
      </c>
      <c r="AA1130" s="27" t="str">
        <f aca="false">IF($AF1130="","",IF(COUNTIF(Validation!$U$19:$U$178,$AF1130)&gt;0,"OK","NO MATCH"))</f>
        <v/>
      </c>
      <c r="AB1130" s="27" t="str">
        <f aca="false">IF($W1130=0,"",IF(AND($W1130&gt;=Validation!$B$3,$W1130&lt;=Validation!$C$3),"Yes","No"))</f>
        <v/>
      </c>
      <c r="AC1130" s="26" t="str">
        <f aca="false">IF($A1130="","",$AF1130&amp;"|"&amp;TEXT($W1130,"yyyy-mm-dd")&amp;"|"&amp;$J1130&amp;"|"&amp;$N1130)</f>
        <v/>
      </c>
      <c r="AD1130" s="27" t="str">
        <f aca="false">IF($AC1130="","",IF(COUNTIF($AC$2:$AC$3000,$AC1130)&gt;1,"REVIEW","OK"))</f>
        <v/>
      </c>
      <c r="AE1130" s="27" t="str">
        <f aca="false">IF(OR($W1130=0,$O1130=""),"",IF(IFERROR(IF(ISNUMBER($O1130),INT($O1130),DATE(VALUE(MID(SUBSTITUTE(LEFT($O1130,FIND(" ",$O1130&amp;" ")-1),"/",REPT(" ",20)),41,20)),VALUE(LEFT(SUBSTITUTE(LEFT($O1130,FIND(" ",$O1130&amp;" ")-1),"/",REPT(" ",20)),20)),VALUE(MID(SUBSTITUTE(LEFT($O1130,FIND(" ",$O1130&amp;" ")-1),"/",REPT(" ",20)),21,20)))),0)&gt;$W1130,"Late","Same day"))</f>
        <v/>
      </c>
      <c r="AF1130" s="26" t="str">
        <f aca="false">IF($A1130="","",IFERROR(INDEX(Validation!$C$193:$C$217,MATCH($A1130,Validation!$A$193:$A$217,0)),IF(COUNTIF(Validation!$U$19:$U$178,$Z1130)&gt;0,$Z1130,IF(COUNTIF(Validation!$S$19:$S$178,$AI1130)=1,INDEX(Validation!$U$19:$U$178,MATCH($AI1130,Validation!$S$19:$S$178,0)),$Z1130))))</f>
        <v/>
      </c>
      <c r="AG1130" s="27" t="str">
        <f aca="false">IF(COUNTA($A1130:$U1130)=0,"",IF($A1130="","No name",IF($F1130="","No date",IF($W1130=0,"Date ilegible",IF(NOT(ISNUMBER($N1130)),"Hours no numéricas",IF($AA1130="NO MATCH","Person no identificada","OK"))))))</f>
        <v/>
      </c>
      <c r="AH1130" s="27" t="str">
        <f aca="false">IF($W1130=0,"No date",IF($W1130&lt;Validation!$B$3,"Before period",IF($W1130&gt;Validation!$C$3,"After period","In period")))</f>
        <v>No date</v>
      </c>
      <c r="AI1130" s="26" t="str">
        <f aca="false">IF($Y1130="","",TRIM(RIGHT(SUBSTITUTE($Y1130," ",REPT(" ",50)),50)))</f>
        <v/>
      </c>
      <c r="AJ1130" s="27" t="str">
        <f aca="false">IF($A1130="","",IF(NOT(ISERROR(MATCH($A1130,Validation!$A$193:$A$217,0))),"Manual mapping",IF(COUNTIF(Validation!$U$19:$U$178,$Z1130)&gt;0,"Direct",IF(COUNTIF(Validation!$S$19:$S$178,$AI1130)=1,"By surname","Unresolved"))))</f>
        <v/>
      </c>
      <c r="AK1130" s="28" t="str">
        <f aca="false">IF($L1130="","",IF(MATCH($L1130,$L$2:$L$3000,0)&lt;&gt;ROW()-1,"",COUNT($AK$1:$AK1129)+1))</f>
        <v/>
      </c>
      <c r="AL1130" s="28" t="str">
        <f aca="false">IF($G1130="","",IF(MATCH($G1130,$G$2:$G$3000,0)&lt;&gt;ROW()-1,"",COUNT($AL$1:$AL1129)+1))</f>
        <v/>
      </c>
      <c r="AM1130" s="28" t="str">
        <f aca="false">IF($H1130="","",IF(MATCH($H1130,$H$2:$H$3000,0)&lt;&gt;ROW()-1,"",COUNT($AM$1:$AM1129)+1))</f>
        <v/>
      </c>
      <c r="AN1130" s="28" t="str">
        <f aca="false">IF($I1130="","",IF(MATCH($I1130,$I$2:$I$3000,0)&lt;&gt;ROW()-1,"",COUNT($AN$1:$AN1129)+1))</f>
        <v/>
      </c>
      <c r="AO1130" s="28" t="str">
        <f aca="false">IF($Q1130="","",IF(MATCH($Q1130,$Q$2:$Q$3000,0)&lt;&gt;ROW()-1,"",COUNT($AO$1:$AO1129)+1))</f>
        <v/>
      </c>
    </row>
    <row r="1131" customFormat="false" ht="12.75" hidden="false" customHeight="true" outlineLevel="0" collapsed="false">
      <c r="W1131" s="24" t="n">
        <f aca="false">IF($F1131="",0,IFERROR(IF(ISNUMBER($F1131),INT($F1131),DATE(VALUE(MID(SUBSTITUTE(LEFT($F1131,FIND(" ",$F1131&amp;" ")-1),"/",REPT(" ",20)),41,20)),VALUE(LEFT(SUBSTITUTE(LEFT($F1131,FIND(" ",$F1131&amp;" ")-1),"/",REPT(" ",20)),20)),VALUE(MID(SUBSTITUTE(LEFT($F1131,FIND(" ",$F1131&amp;" ")-1),"/",REPT(" ",20)),21,20)))),0))</f>
        <v>0</v>
      </c>
      <c r="X1131" s="25" t="str">
        <f aca="false">IF(ISNUMBER($N1131),$N1131*Validation!$B$5,"")</f>
        <v/>
      </c>
      <c r="Y1131" s="26" t="str">
        <f aca="false">IF($A1131="","",SUBSTITUTE(SUBSTITUTE(SUBSTITUTE(SUBSTITUTE(SUBSTITUTE(SUBSTITUTE(SUBSTITUTE(UPPER(TRIM($A1131)),"Á","A"),"É","E"),"Í","I"),"Ó","O"),"Ú","U"),"Ñ","N"),"Ü","U"))</f>
        <v/>
      </c>
      <c r="Z1131" s="26" t="str">
        <f aca="false">IF($Y1131="","",LEFT($Y1131,1)&amp;" "&amp;TRIM(RIGHT(SUBSTITUTE($Y1131," ",REPT(" ",50)),50)))</f>
        <v/>
      </c>
      <c r="AA1131" s="27" t="str">
        <f aca="false">IF($AF1131="","",IF(COUNTIF(Validation!$U$19:$U$178,$AF1131)&gt;0,"OK","NO MATCH"))</f>
        <v/>
      </c>
      <c r="AB1131" s="27" t="str">
        <f aca="false">IF($W1131=0,"",IF(AND($W1131&gt;=Validation!$B$3,$W1131&lt;=Validation!$C$3),"Yes","No"))</f>
        <v/>
      </c>
      <c r="AC1131" s="26" t="str">
        <f aca="false">IF($A1131="","",$AF1131&amp;"|"&amp;TEXT($W1131,"yyyy-mm-dd")&amp;"|"&amp;$J1131&amp;"|"&amp;$N1131)</f>
        <v/>
      </c>
      <c r="AD1131" s="27" t="str">
        <f aca="false">IF($AC1131="","",IF(COUNTIF($AC$2:$AC$3000,$AC1131)&gt;1,"REVIEW","OK"))</f>
        <v/>
      </c>
      <c r="AE1131" s="27" t="str">
        <f aca="false">IF(OR($W1131=0,$O1131=""),"",IF(IFERROR(IF(ISNUMBER($O1131),INT($O1131),DATE(VALUE(MID(SUBSTITUTE(LEFT($O1131,FIND(" ",$O1131&amp;" ")-1),"/",REPT(" ",20)),41,20)),VALUE(LEFT(SUBSTITUTE(LEFT($O1131,FIND(" ",$O1131&amp;" ")-1),"/",REPT(" ",20)),20)),VALUE(MID(SUBSTITUTE(LEFT($O1131,FIND(" ",$O1131&amp;" ")-1),"/",REPT(" ",20)),21,20)))),0)&gt;$W1131,"Late","Same day"))</f>
        <v/>
      </c>
      <c r="AF1131" s="26" t="str">
        <f aca="false">IF($A1131="","",IFERROR(INDEX(Validation!$C$193:$C$217,MATCH($A1131,Validation!$A$193:$A$217,0)),IF(COUNTIF(Validation!$U$19:$U$178,$Z1131)&gt;0,$Z1131,IF(COUNTIF(Validation!$S$19:$S$178,$AI1131)=1,INDEX(Validation!$U$19:$U$178,MATCH($AI1131,Validation!$S$19:$S$178,0)),$Z1131))))</f>
        <v/>
      </c>
      <c r="AG1131" s="27" t="str">
        <f aca="false">IF(COUNTA($A1131:$U1131)=0,"",IF($A1131="","No name",IF($F1131="","No date",IF($W1131=0,"Date ilegible",IF(NOT(ISNUMBER($N1131)),"Hours no numéricas",IF($AA1131="NO MATCH","Person no identificada","OK"))))))</f>
        <v/>
      </c>
      <c r="AH1131" s="27" t="str">
        <f aca="false">IF($W1131=0,"No date",IF($W1131&lt;Validation!$B$3,"Before period",IF($W1131&gt;Validation!$C$3,"After period","In period")))</f>
        <v>No date</v>
      </c>
      <c r="AI1131" s="26" t="str">
        <f aca="false">IF($Y1131="","",TRIM(RIGHT(SUBSTITUTE($Y1131," ",REPT(" ",50)),50)))</f>
        <v/>
      </c>
      <c r="AJ1131" s="27" t="str">
        <f aca="false">IF($A1131="","",IF(NOT(ISERROR(MATCH($A1131,Validation!$A$193:$A$217,0))),"Manual mapping",IF(COUNTIF(Validation!$U$19:$U$178,$Z1131)&gt;0,"Direct",IF(COUNTIF(Validation!$S$19:$S$178,$AI1131)=1,"By surname","Unresolved"))))</f>
        <v/>
      </c>
      <c r="AK1131" s="28" t="str">
        <f aca="false">IF($L1131="","",IF(MATCH($L1131,$L$2:$L$3000,0)&lt;&gt;ROW()-1,"",COUNT($AK$1:$AK1130)+1))</f>
        <v/>
      </c>
      <c r="AL1131" s="28" t="str">
        <f aca="false">IF($G1131="","",IF(MATCH($G1131,$G$2:$G$3000,0)&lt;&gt;ROW()-1,"",COUNT($AL$1:$AL1130)+1))</f>
        <v/>
      </c>
      <c r="AM1131" s="28" t="str">
        <f aca="false">IF($H1131="","",IF(MATCH($H1131,$H$2:$H$3000,0)&lt;&gt;ROW()-1,"",COUNT($AM$1:$AM1130)+1))</f>
        <v/>
      </c>
      <c r="AN1131" s="28" t="str">
        <f aca="false">IF($I1131="","",IF(MATCH($I1131,$I$2:$I$3000,0)&lt;&gt;ROW()-1,"",COUNT($AN$1:$AN1130)+1))</f>
        <v/>
      </c>
      <c r="AO1131" s="28" t="str">
        <f aca="false">IF($Q1131="","",IF(MATCH($Q1131,$Q$2:$Q$3000,0)&lt;&gt;ROW()-1,"",COUNT($AO$1:$AO1130)+1))</f>
        <v/>
      </c>
    </row>
    <row r="1132" customFormat="false" ht="12.75" hidden="false" customHeight="true" outlineLevel="0" collapsed="false">
      <c r="W1132" s="24" t="n">
        <f aca="false">IF($F1132="",0,IFERROR(IF(ISNUMBER($F1132),INT($F1132),DATE(VALUE(MID(SUBSTITUTE(LEFT($F1132,FIND(" ",$F1132&amp;" ")-1),"/",REPT(" ",20)),41,20)),VALUE(LEFT(SUBSTITUTE(LEFT($F1132,FIND(" ",$F1132&amp;" ")-1),"/",REPT(" ",20)),20)),VALUE(MID(SUBSTITUTE(LEFT($F1132,FIND(" ",$F1132&amp;" ")-1),"/",REPT(" ",20)),21,20)))),0))</f>
        <v>0</v>
      </c>
      <c r="X1132" s="25" t="str">
        <f aca="false">IF(ISNUMBER($N1132),$N1132*Validation!$B$5,"")</f>
        <v/>
      </c>
      <c r="Y1132" s="26" t="str">
        <f aca="false">IF($A1132="","",SUBSTITUTE(SUBSTITUTE(SUBSTITUTE(SUBSTITUTE(SUBSTITUTE(SUBSTITUTE(SUBSTITUTE(UPPER(TRIM($A1132)),"Á","A"),"É","E"),"Í","I"),"Ó","O"),"Ú","U"),"Ñ","N"),"Ü","U"))</f>
        <v/>
      </c>
      <c r="Z1132" s="26" t="str">
        <f aca="false">IF($Y1132="","",LEFT($Y1132,1)&amp;" "&amp;TRIM(RIGHT(SUBSTITUTE($Y1132," ",REPT(" ",50)),50)))</f>
        <v/>
      </c>
      <c r="AA1132" s="27" t="str">
        <f aca="false">IF($AF1132="","",IF(COUNTIF(Validation!$U$19:$U$178,$AF1132)&gt;0,"OK","NO MATCH"))</f>
        <v/>
      </c>
      <c r="AB1132" s="27" t="str">
        <f aca="false">IF($W1132=0,"",IF(AND($W1132&gt;=Validation!$B$3,$W1132&lt;=Validation!$C$3),"Yes","No"))</f>
        <v/>
      </c>
      <c r="AC1132" s="26" t="str">
        <f aca="false">IF($A1132="","",$AF1132&amp;"|"&amp;TEXT($W1132,"yyyy-mm-dd")&amp;"|"&amp;$J1132&amp;"|"&amp;$N1132)</f>
        <v/>
      </c>
      <c r="AD1132" s="27" t="str">
        <f aca="false">IF($AC1132="","",IF(COUNTIF($AC$2:$AC$3000,$AC1132)&gt;1,"REVIEW","OK"))</f>
        <v/>
      </c>
      <c r="AE1132" s="27" t="str">
        <f aca="false">IF(OR($W1132=0,$O1132=""),"",IF(IFERROR(IF(ISNUMBER($O1132),INT($O1132),DATE(VALUE(MID(SUBSTITUTE(LEFT($O1132,FIND(" ",$O1132&amp;" ")-1),"/",REPT(" ",20)),41,20)),VALUE(LEFT(SUBSTITUTE(LEFT($O1132,FIND(" ",$O1132&amp;" ")-1),"/",REPT(" ",20)),20)),VALUE(MID(SUBSTITUTE(LEFT($O1132,FIND(" ",$O1132&amp;" ")-1),"/",REPT(" ",20)),21,20)))),0)&gt;$W1132,"Late","Same day"))</f>
        <v/>
      </c>
      <c r="AF1132" s="26" t="str">
        <f aca="false">IF($A1132="","",IFERROR(INDEX(Validation!$C$193:$C$217,MATCH($A1132,Validation!$A$193:$A$217,0)),IF(COUNTIF(Validation!$U$19:$U$178,$Z1132)&gt;0,$Z1132,IF(COUNTIF(Validation!$S$19:$S$178,$AI1132)=1,INDEX(Validation!$U$19:$U$178,MATCH($AI1132,Validation!$S$19:$S$178,0)),$Z1132))))</f>
        <v/>
      </c>
      <c r="AG1132" s="27" t="str">
        <f aca="false">IF(COUNTA($A1132:$U1132)=0,"",IF($A1132="","No name",IF($F1132="","No date",IF($W1132=0,"Date ilegible",IF(NOT(ISNUMBER($N1132)),"Hours no numéricas",IF($AA1132="NO MATCH","Person no identificada","OK"))))))</f>
        <v/>
      </c>
      <c r="AH1132" s="27" t="str">
        <f aca="false">IF($W1132=0,"No date",IF($W1132&lt;Validation!$B$3,"Before period",IF($W1132&gt;Validation!$C$3,"After period","In period")))</f>
        <v>No date</v>
      </c>
      <c r="AI1132" s="26" t="str">
        <f aca="false">IF($Y1132="","",TRIM(RIGHT(SUBSTITUTE($Y1132," ",REPT(" ",50)),50)))</f>
        <v/>
      </c>
      <c r="AJ1132" s="27" t="str">
        <f aca="false">IF($A1132="","",IF(NOT(ISERROR(MATCH($A1132,Validation!$A$193:$A$217,0))),"Manual mapping",IF(COUNTIF(Validation!$U$19:$U$178,$Z1132)&gt;0,"Direct",IF(COUNTIF(Validation!$S$19:$S$178,$AI1132)=1,"By surname","Unresolved"))))</f>
        <v/>
      </c>
      <c r="AK1132" s="28" t="str">
        <f aca="false">IF($L1132="","",IF(MATCH($L1132,$L$2:$L$3000,0)&lt;&gt;ROW()-1,"",COUNT($AK$1:$AK1131)+1))</f>
        <v/>
      </c>
      <c r="AL1132" s="28" t="str">
        <f aca="false">IF($G1132="","",IF(MATCH($G1132,$G$2:$G$3000,0)&lt;&gt;ROW()-1,"",COUNT($AL$1:$AL1131)+1))</f>
        <v/>
      </c>
      <c r="AM1132" s="28" t="str">
        <f aca="false">IF($H1132="","",IF(MATCH($H1132,$H$2:$H$3000,0)&lt;&gt;ROW()-1,"",COUNT($AM$1:$AM1131)+1))</f>
        <v/>
      </c>
      <c r="AN1132" s="28" t="str">
        <f aca="false">IF($I1132="","",IF(MATCH($I1132,$I$2:$I$3000,0)&lt;&gt;ROW()-1,"",COUNT($AN$1:$AN1131)+1))</f>
        <v/>
      </c>
      <c r="AO1132" s="28" t="str">
        <f aca="false">IF($Q1132="","",IF(MATCH($Q1132,$Q$2:$Q$3000,0)&lt;&gt;ROW()-1,"",COUNT($AO$1:$AO1131)+1))</f>
        <v/>
      </c>
    </row>
    <row r="1133" customFormat="false" ht="12.75" hidden="false" customHeight="true" outlineLevel="0" collapsed="false">
      <c r="W1133" s="24" t="n">
        <f aca="false">IF($F1133="",0,IFERROR(IF(ISNUMBER($F1133),INT($F1133),DATE(VALUE(MID(SUBSTITUTE(LEFT($F1133,FIND(" ",$F1133&amp;" ")-1),"/",REPT(" ",20)),41,20)),VALUE(LEFT(SUBSTITUTE(LEFT($F1133,FIND(" ",$F1133&amp;" ")-1),"/",REPT(" ",20)),20)),VALUE(MID(SUBSTITUTE(LEFT($F1133,FIND(" ",$F1133&amp;" ")-1),"/",REPT(" ",20)),21,20)))),0))</f>
        <v>0</v>
      </c>
      <c r="X1133" s="25" t="str">
        <f aca="false">IF(ISNUMBER($N1133),$N1133*Validation!$B$5,"")</f>
        <v/>
      </c>
      <c r="Y1133" s="26" t="str">
        <f aca="false">IF($A1133="","",SUBSTITUTE(SUBSTITUTE(SUBSTITUTE(SUBSTITUTE(SUBSTITUTE(SUBSTITUTE(SUBSTITUTE(UPPER(TRIM($A1133)),"Á","A"),"É","E"),"Í","I"),"Ó","O"),"Ú","U"),"Ñ","N"),"Ü","U"))</f>
        <v/>
      </c>
      <c r="Z1133" s="26" t="str">
        <f aca="false">IF($Y1133="","",LEFT($Y1133,1)&amp;" "&amp;TRIM(RIGHT(SUBSTITUTE($Y1133," ",REPT(" ",50)),50)))</f>
        <v/>
      </c>
      <c r="AA1133" s="27" t="str">
        <f aca="false">IF($AF1133="","",IF(COUNTIF(Validation!$U$19:$U$178,$AF1133)&gt;0,"OK","NO MATCH"))</f>
        <v/>
      </c>
      <c r="AB1133" s="27" t="str">
        <f aca="false">IF($W1133=0,"",IF(AND($W1133&gt;=Validation!$B$3,$W1133&lt;=Validation!$C$3),"Yes","No"))</f>
        <v/>
      </c>
      <c r="AC1133" s="26" t="str">
        <f aca="false">IF($A1133="","",$AF1133&amp;"|"&amp;TEXT($W1133,"yyyy-mm-dd")&amp;"|"&amp;$J1133&amp;"|"&amp;$N1133)</f>
        <v/>
      </c>
      <c r="AD1133" s="27" t="str">
        <f aca="false">IF($AC1133="","",IF(COUNTIF($AC$2:$AC$3000,$AC1133)&gt;1,"REVIEW","OK"))</f>
        <v/>
      </c>
      <c r="AE1133" s="27" t="str">
        <f aca="false">IF(OR($W1133=0,$O1133=""),"",IF(IFERROR(IF(ISNUMBER($O1133),INT($O1133),DATE(VALUE(MID(SUBSTITUTE(LEFT($O1133,FIND(" ",$O1133&amp;" ")-1),"/",REPT(" ",20)),41,20)),VALUE(LEFT(SUBSTITUTE(LEFT($O1133,FIND(" ",$O1133&amp;" ")-1),"/",REPT(" ",20)),20)),VALUE(MID(SUBSTITUTE(LEFT($O1133,FIND(" ",$O1133&amp;" ")-1),"/",REPT(" ",20)),21,20)))),0)&gt;$W1133,"Late","Same day"))</f>
        <v/>
      </c>
      <c r="AF1133" s="26" t="str">
        <f aca="false">IF($A1133="","",IFERROR(INDEX(Validation!$C$193:$C$217,MATCH($A1133,Validation!$A$193:$A$217,0)),IF(COUNTIF(Validation!$U$19:$U$178,$Z1133)&gt;0,$Z1133,IF(COUNTIF(Validation!$S$19:$S$178,$AI1133)=1,INDEX(Validation!$U$19:$U$178,MATCH($AI1133,Validation!$S$19:$S$178,0)),$Z1133))))</f>
        <v/>
      </c>
      <c r="AG1133" s="27" t="str">
        <f aca="false">IF(COUNTA($A1133:$U1133)=0,"",IF($A1133="","No name",IF($F1133="","No date",IF($W1133=0,"Date ilegible",IF(NOT(ISNUMBER($N1133)),"Hours no numéricas",IF($AA1133="NO MATCH","Person no identificada","OK"))))))</f>
        <v/>
      </c>
      <c r="AH1133" s="27" t="str">
        <f aca="false">IF($W1133=0,"No date",IF($W1133&lt;Validation!$B$3,"Before period",IF($W1133&gt;Validation!$C$3,"After period","In period")))</f>
        <v>No date</v>
      </c>
      <c r="AI1133" s="26" t="str">
        <f aca="false">IF($Y1133="","",TRIM(RIGHT(SUBSTITUTE($Y1133," ",REPT(" ",50)),50)))</f>
        <v/>
      </c>
      <c r="AJ1133" s="27" t="str">
        <f aca="false">IF($A1133="","",IF(NOT(ISERROR(MATCH($A1133,Validation!$A$193:$A$217,0))),"Manual mapping",IF(COUNTIF(Validation!$U$19:$U$178,$Z1133)&gt;0,"Direct",IF(COUNTIF(Validation!$S$19:$S$178,$AI1133)=1,"By surname","Unresolved"))))</f>
        <v/>
      </c>
      <c r="AK1133" s="28" t="str">
        <f aca="false">IF($L1133="","",IF(MATCH($L1133,$L$2:$L$3000,0)&lt;&gt;ROW()-1,"",COUNT($AK$1:$AK1132)+1))</f>
        <v/>
      </c>
      <c r="AL1133" s="28" t="str">
        <f aca="false">IF($G1133="","",IF(MATCH($G1133,$G$2:$G$3000,0)&lt;&gt;ROW()-1,"",COUNT($AL$1:$AL1132)+1))</f>
        <v/>
      </c>
      <c r="AM1133" s="28" t="str">
        <f aca="false">IF($H1133="","",IF(MATCH($H1133,$H$2:$H$3000,0)&lt;&gt;ROW()-1,"",COUNT($AM$1:$AM1132)+1))</f>
        <v/>
      </c>
      <c r="AN1133" s="28" t="str">
        <f aca="false">IF($I1133="","",IF(MATCH($I1133,$I$2:$I$3000,0)&lt;&gt;ROW()-1,"",COUNT($AN$1:$AN1132)+1))</f>
        <v/>
      </c>
      <c r="AO1133" s="28" t="str">
        <f aca="false">IF($Q1133="","",IF(MATCH($Q1133,$Q$2:$Q$3000,0)&lt;&gt;ROW()-1,"",COUNT($AO$1:$AO1132)+1))</f>
        <v/>
      </c>
    </row>
    <row r="1134" customFormat="false" ht="12.75" hidden="false" customHeight="true" outlineLevel="0" collapsed="false">
      <c r="W1134" s="24" t="n">
        <f aca="false">IF($F1134="",0,IFERROR(IF(ISNUMBER($F1134),INT($F1134),DATE(VALUE(MID(SUBSTITUTE(LEFT($F1134,FIND(" ",$F1134&amp;" ")-1),"/",REPT(" ",20)),41,20)),VALUE(LEFT(SUBSTITUTE(LEFT($F1134,FIND(" ",$F1134&amp;" ")-1),"/",REPT(" ",20)),20)),VALUE(MID(SUBSTITUTE(LEFT($F1134,FIND(" ",$F1134&amp;" ")-1),"/",REPT(" ",20)),21,20)))),0))</f>
        <v>0</v>
      </c>
      <c r="X1134" s="25" t="str">
        <f aca="false">IF(ISNUMBER($N1134),$N1134*Validation!$B$5,"")</f>
        <v/>
      </c>
      <c r="Y1134" s="26" t="str">
        <f aca="false">IF($A1134="","",SUBSTITUTE(SUBSTITUTE(SUBSTITUTE(SUBSTITUTE(SUBSTITUTE(SUBSTITUTE(SUBSTITUTE(UPPER(TRIM($A1134)),"Á","A"),"É","E"),"Í","I"),"Ó","O"),"Ú","U"),"Ñ","N"),"Ü","U"))</f>
        <v/>
      </c>
      <c r="Z1134" s="26" t="str">
        <f aca="false">IF($Y1134="","",LEFT($Y1134,1)&amp;" "&amp;TRIM(RIGHT(SUBSTITUTE($Y1134," ",REPT(" ",50)),50)))</f>
        <v/>
      </c>
      <c r="AA1134" s="27" t="str">
        <f aca="false">IF($AF1134="","",IF(COUNTIF(Validation!$U$19:$U$178,$AF1134)&gt;0,"OK","NO MATCH"))</f>
        <v/>
      </c>
      <c r="AB1134" s="27" t="str">
        <f aca="false">IF($W1134=0,"",IF(AND($W1134&gt;=Validation!$B$3,$W1134&lt;=Validation!$C$3),"Yes","No"))</f>
        <v/>
      </c>
      <c r="AC1134" s="26" t="str">
        <f aca="false">IF($A1134="","",$AF1134&amp;"|"&amp;TEXT($W1134,"yyyy-mm-dd")&amp;"|"&amp;$J1134&amp;"|"&amp;$N1134)</f>
        <v/>
      </c>
      <c r="AD1134" s="27" t="str">
        <f aca="false">IF($AC1134="","",IF(COUNTIF($AC$2:$AC$3000,$AC1134)&gt;1,"REVIEW","OK"))</f>
        <v/>
      </c>
      <c r="AE1134" s="27" t="str">
        <f aca="false">IF(OR($W1134=0,$O1134=""),"",IF(IFERROR(IF(ISNUMBER($O1134),INT($O1134),DATE(VALUE(MID(SUBSTITUTE(LEFT($O1134,FIND(" ",$O1134&amp;" ")-1),"/",REPT(" ",20)),41,20)),VALUE(LEFT(SUBSTITUTE(LEFT($O1134,FIND(" ",$O1134&amp;" ")-1),"/",REPT(" ",20)),20)),VALUE(MID(SUBSTITUTE(LEFT($O1134,FIND(" ",$O1134&amp;" ")-1),"/",REPT(" ",20)),21,20)))),0)&gt;$W1134,"Late","Same day"))</f>
        <v/>
      </c>
      <c r="AF1134" s="26" t="str">
        <f aca="false">IF($A1134="","",IFERROR(INDEX(Validation!$C$193:$C$217,MATCH($A1134,Validation!$A$193:$A$217,0)),IF(COUNTIF(Validation!$U$19:$U$178,$Z1134)&gt;0,$Z1134,IF(COUNTIF(Validation!$S$19:$S$178,$AI1134)=1,INDEX(Validation!$U$19:$U$178,MATCH($AI1134,Validation!$S$19:$S$178,0)),$Z1134))))</f>
        <v/>
      </c>
      <c r="AG1134" s="27" t="str">
        <f aca="false">IF(COUNTA($A1134:$U1134)=0,"",IF($A1134="","No name",IF($F1134="","No date",IF($W1134=0,"Date ilegible",IF(NOT(ISNUMBER($N1134)),"Hours no numéricas",IF($AA1134="NO MATCH","Person no identificada","OK"))))))</f>
        <v/>
      </c>
      <c r="AH1134" s="27" t="str">
        <f aca="false">IF($W1134=0,"No date",IF($W1134&lt;Validation!$B$3,"Before period",IF($W1134&gt;Validation!$C$3,"After period","In period")))</f>
        <v>No date</v>
      </c>
      <c r="AI1134" s="26" t="str">
        <f aca="false">IF($Y1134="","",TRIM(RIGHT(SUBSTITUTE($Y1134," ",REPT(" ",50)),50)))</f>
        <v/>
      </c>
      <c r="AJ1134" s="27" t="str">
        <f aca="false">IF($A1134="","",IF(NOT(ISERROR(MATCH($A1134,Validation!$A$193:$A$217,0))),"Manual mapping",IF(COUNTIF(Validation!$U$19:$U$178,$Z1134)&gt;0,"Direct",IF(COUNTIF(Validation!$S$19:$S$178,$AI1134)=1,"By surname","Unresolved"))))</f>
        <v/>
      </c>
      <c r="AK1134" s="28" t="str">
        <f aca="false">IF($L1134="","",IF(MATCH($L1134,$L$2:$L$3000,0)&lt;&gt;ROW()-1,"",COUNT($AK$1:$AK1133)+1))</f>
        <v/>
      </c>
      <c r="AL1134" s="28" t="str">
        <f aca="false">IF($G1134="","",IF(MATCH($G1134,$G$2:$G$3000,0)&lt;&gt;ROW()-1,"",COUNT($AL$1:$AL1133)+1))</f>
        <v/>
      </c>
      <c r="AM1134" s="28" t="str">
        <f aca="false">IF($H1134="","",IF(MATCH($H1134,$H$2:$H$3000,0)&lt;&gt;ROW()-1,"",COUNT($AM$1:$AM1133)+1))</f>
        <v/>
      </c>
      <c r="AN1134" s="28" t="str">
        <f aca="false">IF($I1134="","",IF(MATCH($I1134,$I$2:$I$3000,0)&lt;&gt;ROW()-1,"",COUNT($AN$1:$AN1133)+1))</f>
        <v/>
      </c>
      <c r="AO1134" s="28" t="str">
        <f aca="false">IF($Q1134="","",IF(MATCH($Q1134,$Q$2:$Q$3000,0)&lt;&gt;ROW()-1,"",COUNT($AO$1:$AO1133)+1))</f>
        <v/>
      </c>
    </row>
    <row r="1135" customFormat="false" ht="12.75" hidden="false" customHeight="true" outlineLevel="0" collapsed="false">
      <c r="W1135" s="24" t="n">
        <f aca="false">IF($F1135="",0,IFERROR(IF(ISNUMBER($F1135),INT($F1135),DATE(VALUE(MID(SUBSTITUTE(LEFT($F1135,FIND(" ",$F1135&amp;" ")-1),"/",REPT(" ",20)),41,20)),VALUE(LEFT(SUBSTITUTE(LEFT($F1135,FIND(" ",$F1135&amp;" ")-1),"/",REPT(" ",20)),20)),VALUE(MID(SUBSTITUTE(LEFT($F1135,FIND(" ",$F1135&amp;" ")-1),"/",REPT(" ",20)),21,20)))),0))</f>
        <v>0</v>
      </c>
      <c r="X1135" s="25" t="str">
        <f aca="false">IF(ISNUMBER($N1135),$N1135*Validation!$B$5,"")</f>
        <v/>
      </c>
      <c r="Y1135" s="26" t="str">
        <f aca="false">IF($A1135="","",SUBSTITUTE(SUBSTITUTE(SUBSTITUTE(SUBSTITUTE(SUBSTITUTE(SUBSTITUTE(SUBSTITUTE(UPPER(TRIM($A1135)),"Á","A"),"É","E"),"Í","I"),"Ó","O"),"Ú","U"),"Ñ","N"),"Ü","U"))</f>
        <v/>
      </c>
      <c r="Z1135" s="26" t="str">
        <f aca="false">IF($Y1135="","",LEFT($Y1135,1)&amp;" "&amp;TRIM(RIGHT(SUBSTITUTE($Y1135," ",REPT(" ",50)),50)))</f>
        <v/>
      </c>
      <c r="AA1135" s="27" t="str">
        <f aca="false">IF($AF1135="","",IF(COUNTIF(Validation!$U$19:$U$178,$AF1135)&gt;0,"OK","NO MATCH"))</f>
        <v/>
      </c>
      <c r="AB1135" s="27" t="str">
        <f aca="false">IF($W1135=0,"",IF(AND($W1135&gt;=Validation!$B$3,$W1135&lt;=Validation!$C$3),"Yes","No"))</f>
        <v/>
      </c>
      <c r="AC1135" s="26" t="str">
        <f aca="false">IF($A1135="","",$AF1135&amp;"|"&amp;TEXT($W1135,"yyyy-mm-dd")&amp;"|"&amp;$J1135&amp;"|"&amp;$N1135)</f>
        <v/>
      </c>
      <c r="AD1135" s="27" t="str">
        <f aca="false">IF($AC1135="","",IF(COUNTIF($AC$2:$AC$3000,$AC1135)&gt;1,"REVIEW","OK"))</f>
        <v/>
      </c>
      <c r="AE1135" s="27" t="str">
        <f aca="false">IF(OR($W1135=0,$O1135=""),"",IF(IFERROR(IF(ISNUMBER($O1135),INT($O1135),DATE(VALUE(MID(SUBSTITUTE(LEFT($O1135,FIND(" ",$O1135&amp;" ")-1),"/",REPT(" ",20)),41,20)),VALUE(LEFT(SUBSTITUTE(LEFT($O1135,FIND(" ",$O1135&amp;" ")-1),"/",REPT(" ",20)),20)),VALUE(MID(SUBSTITUTE(LEFT($O1135,FIND(" ",$O1135&amp;" ")-1),"/",REPT(" ",20)),21,20)))),0)&gt;$W1135,"Late","Same day"))</f>
        <v/>
      </c>
      <c r="AF1135" s="26" t="str">
        <f aca="false">IF($A1135="","",IFERROR(INDEX(Validation!$C$193:$C$217,MATCH($A1135,Validation!$A$193:$A$217,0)),IF(COUNTIF(Validation!$U$19:$U$178,$Z1135)&gt;0,$Z1135,IF(COUNTIF(Validation!$S$19:$S$178,$AI1135)=1,INDEX(Validation!$U$19:$U$178,MATCH($AI1135,Validation!$S$19:$S$178,0)),$Z1135))))</f>
        <v/>
      </c>
      <c r="AG1135" s="27" t="str">
        <f aca="false">IF(COUNTA($A1135:$U1135)=0,"",IF($A1135="","No name",IF($F1135="","No date",IF($W1135=0,"Date ilegible",IF(NOT(ISNUMBER($N1135)),"Hours no numéricas",IF($AA1135="NO MATCH","Person no identificada","OK"))))))</f>
        <v/>
      </c>
      <c r="AH1135" s="27" t="str">
        <f aca="false">IF($W1135=0,"No date",IF($W1135&lt;Validation!$B$3,"Before period",IF($W1135&gt;Validation!$C$3,"After period","In period")))</f>
        <v>No date</v>
      </c>
      <c r="AI1135" s="26" t="str">
        <f aca="false">IF($Y1135="","",TRIM(RIGHT(SUBSTITUTE($Y1135," ",REPT(" ",50)),50)))</f>
        <v/>
      </c>
      <c r="AJ1135" s="27" t="str">
        <f aca="false">IF($A1135="","",IF(NOT(ISERROR(MATCH($A1135,Validation!$A$193:$A$217,0))),"Manual mapping",IF(COUNTIF(Validation!$U$19:$U$178,$Z1135)&gt;0,"Direct",IF(COUNTIF(Validation!$S$19:$S$178,$AI1135)=1,"By surname","Unresolved"))))</f>
        <v/>
      </c>
      <c r="AK1135" s="28" t="str">
        <f aca="false">IF($L1135="","",IF(MATCH($L1135,$L$2:$L$3000,0)&lt;&gt;ROW()-1,"",COUNT($AK$1:$AK1134)+1))</f>
        <v/>
      </c>
      <c r="AL1135" s="28" t="str">
        <f aca="false">IF($G1135="","",IF(MATCH($G1135,$G$2:$G$3000,0)&lt;&gt;ROW()-1,"",COUNT($AL$1:$AL1134)+1))</f>
        <v/>
      </c>
      <c r="AM1135" s="28" t="str">
        <f aca="false">IF($H1135="","",IF(MATCH($H1135,$H$2:$H$3000,0)&lt;&gt;ROW()-1,"",COUNT($AM$1:$AM1134)+1))</f>
        <v/>
      </c>
      <c r="AN1135" s="28" t="str">
        <f aca="false">IF($I1135="","",IF(MATCH($I1135,$I$2:$I$3000,0)&lt;&gt;ROW()-1,"",COUNT($AN$1:$AN1134)+1))</f>
        <v/>
      </c>
      <c r="AO1135" s="28" t="str">
        <f aca="false">IF($Q1135="","",IF(MATCH($Q1135,$Q$2:$Q$3000,0)&lt;&gt;ROW()-1,"",COUNT($AO$1:$AO1134)+1))</f>
        <v/>
      </c>
    </row>
    <row r="1136" customFormat="false" ht="12.75" hidden="false" customHeight="true" outlineLevel="0" collapsed="false">
      <c r="W1136" s="24" t="n">
        <f aca="false">IF($F1136="",0,IFERROR(IF(ISNUMBER($F1136),INT($F1136),DATE(VALUE(MID(SUBSTITUTE(LEFT($F1136,FIND(" ",$F1136&amp;" ")-1),"/",REPT(" ",20)),41,20)),VALUE(LEFT(SUBSTITUTE(LEFT($F1136,FIND(" ",$F1136&amp;" ")-1),"/",REPT(" ",20)),20)),VALUE(MID(SUBSTITUTE(LEFT($F1136,FIND(" ",$F1136&amp;" ")-1),"/",REPT(" ",20)),21,20)))),0))</f>
        <v>0</v>
      </c>
      <c r="X1136" s="25" t="str">
        <f aca="false">IF(ISNUMBER($N1136),$N1136*Validation!$B$5,"")</f>
        <v/>
      </c>
      <c r="Y1136" s="26" t="str">
        <f aca="false">IF($A1136="","",SUBSTITUTE(SUBSTITUTE(SUBSTITUTE(SUBSTITUTE(SUBSTITUTE(SUBSTITUTE(SUBSTITUTE(UPPER(TRIM($A1136)),"Á","A"),"É","E"),"Í","I"),"Ó","O"),"Ú","U"),"Ñ","N"),"Ü","U"))</f>
        <v/>
      </c>
      <c r="Z1136" s="26" t="str">
        <f aca="false">IF($Y1136="","",LEFT($Y1136,1)&amp;" "&amp;TRIM(RIGHT(SUBSTITUTE($Y1136," ",REPT(" ",50)),50)))</f>
        <v/>
      </c>
      <c r="AA1136" s="27" t="str">
        <f aca="false">IF($AF1136="","",IF(COUNTIF(Validation!$U$19:$U$178,$AF1136)&gt;0,"OK","NO MATCH"))</f>
        <v/>
      </c>
      <c r="AB1136" s="27" t="str">
        <f aca="false">IF($W1136=0,"",IF(AND($W1136&gt;=Validation!$B$3,$W1136&lt;=Validation!$C$3),"Yes","No"))</f>
        <v/>
      </c>
      <c r="AC1136" s="26" t="str">
        <f aca="false">IF($A1136="","",$AF1136&amp;"|"&amp;TEXT($W1136,"yyyy-mm-dd")&amp;"|"&amp;$J1136&amp;"|"&amp;$N1136)</f>
        <v/>
      </c>
      <c r="AD1136" s="27" t="str">
        <f aca="false">IF($AC1136="","",IF(COUNTIF($AC$2:$AC$3000,$AC1136)&gt;1,"REVIEW","OK"))</f>
        <v/>
      </c>
      <c r="AE1136" s="27" t="str">
        <f aca="false">IF(OR($W1136=0,$O1136=""),"",IF(IFERROR(IF(ISNUMBER($O1136),INT($O1136),DATE(VALUE(MID(SUBSTITUTE(LEFT($O1136,FIND(" ",$O1136&amp;" ")-1),"/",REPT(" ",20)),41,20)),VALUE(LEFT(SUBSTITUTE(LEFT($O1136,FIND(" ",$O1136&amp;" ")-1),"/",REPT(" ",20)),20)),VALUE(MID(SUBSTITUTE(LEFT($O1136,FIND(" ",$O1136&amp;" ")-1),"/",REPT(" ",20)),21,20)))),0)&gt;$W1136,"Late","Same day"))</f>
        <v/>
      </c>
      <c r="AF1136" s="26" t="str">
        <f aca="false">IF($A1136="","",IFERROR(INDEX(Validation!$C$193:$C$217,MATCH($A1136,Validation!$A$193:$A$217,0)),IF(COUNTIF(Validation!$U$19:$U$178,$Z1136)&gt;0,$Z1136,IF(COUNTIF(Validation!$S$19:$S$178,$AI1136)=1,INDEX(Validation!$U$19:$U$178,MATCH($AI1136,Validation!$S$19:$S$178,0)),$Z1136))))</f>
        <v/>
      </c>
      <c r="AG1136" s="27" t="str">
        <f aca="false">IF(COUNTA($A1136:$U1136)=0,"",IF($A1136="","No name",IF($F1136="","No date",IF($W1136=0,"Date ilegible",IF(NOT(ISNUMBER($N1136)),"Hours no numéricas",IF($AA1136="NO MATCH","Person no identificada","OK"))))))</f>
        <v/>
      </c>
      <c r="AH1136" s="27" t="str">
        <f aca="false">IF($W1136=0,"No date",IF($W1136&lt;Validation!$B$3,"Before period",IF($W1136&gt;Validation!$C$3,"After period","In period")))</f>
        <v>No date</v>
      </c>
      <c r="AI1136" s="26" t="str">
        <f aca="false">IF($Y1136="","",TRIM(RIGHT(SUBSTITUTE($Y1136," ",REPT(" ",50)),50)))</f>
        <v/>
      </c>
      <c r="AJ1136" s="27" t="str">
        <f aca="false">IF($A1136="","",IF(NOT(ISERROR(MATCH($A1136,Validation!$A$193:$A$217,0))),"Manual mapping",IF(COUNTIF(Validation!$U$19:$U$178,$Z1136)&gt;0,"Direct",IF(COUNTIF(Validation!$S$19:$S$178,$AI1136)=1,"By surname","Unresolved"))))</f>
        <v/>
      </c>
      <c r="AK1136" s="28" t="str">
        <f aca="false">IF($L1136="","",IF(MATCH($L1136,$L$2:$L$3000,0)&lt;&gt;ROW()-1,"",COUNT($AK$1:$AK1135)+1))</f>
        <v/>
      </c>
      <c r="AL1136" s="28" t="str">
        <f aca="false">IF($G1136="","",IF(MATCH($G1136,$G$2:$G$3000,0)&lt;&gt;ROW()-1,"",COUNT($AL$1:$AL1135)+1))</f>
        <v/>
      </c>
      <c r="AM1136" s="28" t="str">
        <f aca="false">IF($H1136="","",IF(MATCH($H1136,$H$2:$H$3000,0)&lt;&gt;ROW()-1,"",COUNT($AM$1:$AM1135)+1))</f>
        <v/>
      </c>
      <c r="AN1136" s="28" t="str">
        <f aca="false">IF($I1136="","",IF(MATCH($I1136,$I$2:$I$3000,0)&lt;&gt;ROW()-1,"",COUNT($AN$1:$AN1135)+1))</f>
        <v/>
      </c>
      <c r="AO1136" s="28" t="str">
        <f aca="false">IF($Q1136="","",IF(MATCH($Q1136,$Q$2:$Q$3000,0)&lt;&gt;ROW()-1,"",COUNT($AO$1:$AO1135)+1))</f>
        <v/>
      </c>
    </row>
    <row r="1137" customFormat="false" ht="12.75" hidden="false" customHeight="true" outlineLevel="0" collapsed="false">
      <c r="W1137" s="24" t="n">
        <f aca="false">IF($F1137="",0,IFERROR(IF(ISNUMBER($F1137),INT($F1137),DATE(VALUE(MID(SUBSTITUTE(LEFT($F1137,FIND(" ",$F1137&amp;" ")-1),"/",REPT(" ",20)),41,20)),VALUE(LEFT(SUBSTITUTE(LEFT($F1137,FIND(" ",$F1137&amp;" ")-1),"/",REPT(" ",20)),20)),VALUE(MID(SUBSTITUTE(LEFT($F1137,FIND(" ",$F1137&amp;" ")-1),"/",REPT(" ",20)),21,20)))),0))</f>
        <v>0</v>
      </c>
      <c r="X1137" s="25" t="str">
        <f aca="false">IF(ISNUMBER($N1137),$N1137*Validation!$B$5,"")</f>
        <v/>
      </c>
      <c r="Y1137" s="26" t="str">
        <f aca="false">IF($A1137="","",SUBSTITUTE(SUBSTITUTE(SUBSTITUTE(SUBSTITUTE(SUBSTITUTE(SUBSTITUTE(SUBSTITUTE(UPPER(TRIM($A1137)),"Á","A"),"É","E"),"Í","I"),"Ó","O"),"Ú","U"),"Ñ","N"),"Ü","U"))</f>
        <v/>
      </c>
      <c r="Z1137" s="26" t="str">
        <f aca="false">IF($Y1137="","",LEFT($Y1137,1)&amp;" "&amp;TRIM(RIGHT(SUBSTITUTE($Y1137," ",REPT(" ",50)),50)))</f>
        <v/>
      </c>
      <c r="AA1137" s="27" t="str">
        <f aca="false">IF($AF1137="","",IF(COUNTIF(Validation!$U$19:$U$178,$AF1137)&gt;0,"OK","NO MATCH"))</f>
        <v/>
      </c>
      <c r="AB1137" s="27" t="str">
        <f aca="false">IF($W1137=0,"",IF(AND($W1137&gt;=Validation!$B$3,$W1137&lt;=Validation!$C$3),"Yes","No"))</f>
        <v/>
      </c>
      <c r="AC1137" s="26" t="str">
        <f aca="false">IF($A1137="","",$AF1137&amp;"|"&amp;TEXT($W1137,"yyyy-mm-dd")&amp;"|"&amp;$J1137&amp;"|"&amp;$N1137)</f>
        <v/>
      </c>
      <c r="AD1137" s="27" t="str">
        <f aca="false">IF($AC1137="","",IF(COUNTIF($AC$2:$AC$3000,$AC1137)&gt;1,"REVIEW","OK"))</f>
        <v/>
      </c>
      <c r="AE1137" s="27" t="str">
        <f aca="false">IF(OR($W1137=0,$O1137=""),"",IF(IFERROR(IF(ISNUMBER($O1137),INT($O1137),DATE(VALUE(MID(SUBSTITUTE(LEFT($O1137,FIND(" ",$O1137&amp;" ")-1),"/",REPT(" ",20)),41,20)),VALUE(LEFT(SUBSTITUTE(LEFT($O1137,FIND(" ",$O1137&amp;" ")-1),"/",REPT(" ",20)),20)),VALUE(MID(SUBSTITUTE(LEFT($O1137,FIND(" ",$O1137&amp;" ")-1),"/",REPT(" ",20)),21,20)))),0)&gt;$W1137,"Late","Same day"))</f>
        <v/>
      </c>
      <c r="AF1137" s="26" t="str">
        <f aca="false">IF($A1137="","",IFERROR(INDEX(Validation!$C$193:$C$217,MATCH($A1137,Validation!$A$193:$A$217,0)),IF(COUNTIF(Validation!$U$19:$U$178,$Z1137)&gt;0,$Z1137,IF(COUNTIF(Validation!$S$19:$S$178,$AI1137)=1,INDEX(Validation!$U$19:$U$178,MATCH($AI1137,Validation!$S$19:$S$178,0)),$Z1137))))</f>
        <v/>
      </c>
      <c r="AG1137" s="27" t="str">
        <f aca="false">IF(COUNTA($A1137:$U1137)=0,"",IF($A1137="","No name",IF($F1137="","No date",IF($W1137=0,"Date ilegible",IF(NOT(ISNUMBER($N1137)),"Hours no numéricas",IF($AA1137="NO MATCH","Person no identificada","OK"))))))</f>
        <v/>
      </c>
      <c r="AH1137" s="27" t="str">
        <f aca="false">IF($W1137=0,"No date",IF($W1137&lt;Validation!$B$3,"Before period",IF($W1137&gt;Validation!$C$3,"After period","In period")))</f>
        <v>No date</v>
      </c>
      <c r="AI1137" s="26" t="str">
        <f aca="false">IF($Y1137="","",TRIM(RIGHT(SUBSTITUTE($Y1137," ",REPT(" ",50)),50)))</f>
        <v/>
      </c>
      <c r="AJ1137" s="27" t="str">
        <f aca="false">IF($A1137="","",IF(NOT(ISERROR(MATCH($A1137,Validation!$A$193:$A$217,0))),"Manual mapping",IF(COUNTIF(Validation!$U$19:$U$178,$Z1137)&gt;0,"Direct",IF(COUNTIF(Validation!$S$19:$S$178,$AI1137)=1,"By surname","Unresolved"))))</f>
        <v/>
      </c>
      <c r="AK1137" s="28" t="str">
        <f aca="false">IF($L1137="","",IF(MATCH($L1137,$L$2:$L$3000,0)&lt;&gt;ROW()-1,"",COUNT($AK$1:$AK1136)+1))</f>
        <v/>
      </c>
      <c r="AL1137" s="28" t="str">
        <f aca="false">IF($G1137="","",IF(MATCH($G1137,$G$2:$G$3000,0)&lt;&gt;ROW()-1,"",COUNT($AL$1:$AL1136)+1))</f>
        <v/>
      </c>
      <c r="AM1137" s="28" t="str">
        <f aca="false">IF($H1137="","",IF(MATCH($H1137,$H$2:$H$3000,0)&lt;&gt;ROW()-1,"",COUNT($AM$1:$AM1136)+1))</f>
        <v/>
      </c>
      <c r="AN1137" s="28" t="str">
        <f aca="false">IF($I1137="","",IF(MATCH($I1137,$I$2:$I$3000,0)&lt;&gt;ROW()-1,"",COUNT($AN$1:$AN1136)+1))</f>
        <v/>
      </c>
      <c r="AO1137" s="28" t="str">
        <f aca="false">IF($Q1137="","",IF(MATCH($Q1137,$Q$2:$Q$3000,0)&lt;&gt;ROW()-1,"",COUNT($AO$1:$AO1136)+1))</f>
        <v/>
      </c>
    </row>
    <row r="1138" customFormat="false" ht="12.75" hidden="false" customHeight="true" outlineLevel="0" collapsed="false">
      <c r="W1138" s="24" t="n">
        <f aca="false">IF($F1138="",0,IFERROR(IF(ISNUMBER($F1138),INT($F1138),DATE(VALUE(MID(SUBSTITUTE(LEFT($F1138,FIND(" ",$F1138&amp;" ")-1),"/",REPT(" ",20)),41,20)),VALUE(LEFT(SUBSTITUTE(LEFT($F1138,FIND(" ",$F1138&amp;" ")-1),"/",REPT(" ",20)),20)),VALUE(MID(SUBSTITUTE(LEFT($F1138,FIND(" ",$F1138&amp;" ")-1),"/",REPT(" ",20)),21,20)))),0))</f>
        <v>0</v>
      </c>
      <c r="X1138" s="25" t="str">
        <f aca="false">IF(ISNUMBER($N1138),$N1138*Validation!$B$5,"")</f>
        <v/>
      </c>
      <c r="Y1138" s="26" t="str">
        <f aca="false">IF($A1138="","",SUBSTITUTE(SUBSTITUTE(SUBSTITUTE(SUBSTITUTE(SUBSTITUTE(SUBSTITUTE(SUBSTITUTE(UPPER(TRIM($A1138)),"Á","A"),"É","E"),"Í","I"),"Ó","O"),"Ú","U"),"Ñ","N"),"Ü","U"))</f>
        <v/>
      </c>
      <c r="Z1138" s="26" t="str">
        <f aca="false">IF($Y1138="","",LEFT($Y1138,1)&amp;" "&amp;TRIM(RIGHT(SUBSTITUTE($Y1138," ",REPT(" ",50)),50)))</f>
        <v/>
      </c>
      <c r="AA1138" s="27" t="str">
        <f aca="false">IF($AF1138="","",IF(COUNTIF(Validation!$U$19:$U$178,$AF1138)&gt;0,"OK","NO MATCH"))</f>
        <v/>
      </c>
      <c r="AB1138" s="27" t="str">
        <f aca="false">IF($W1138=0,"",IF(AND($W1138&gt;=Validation!$B$3,$W1138&lt;=Validation!$C$3),"Yes","No"))</f>
        <v/>
      </c>
      <c r="AC1138" s="26" t="str">
        <f aca="false">IF($A1138="","",$AF1138&amp;"|"&amp;TEXT($W1138,"yyyy-mm-dd")&amp;"|"&amp;$J1138&amp;"|"&amp;$N1138)</f>
        <v/>
      </c>
      <c r="AD1138" s="27" t="str">
        <f aca="false">IF($AC1138="","",IF(COUNTIF($AC$2:$AC$3000,$AC1138)&gt;1,"REVIEW","OK"))</f>
        <v/>
      </c>
      <c r="AE1138" s="27" t="str">
        <f aca="false">IF(OR($W1138=0,$O1138=""),"",IF(IFERROR(IF(ISNUMBER($O1138),INT($O1138),DATE(VALUE(MID(SUBSTITUTE(LEFT($O1138,FIND(" ",$O1138&amp;" ")-1),"/",REPT(" ",20)),41,20)),VALUE(LEFT(SUBSTITUTE(LEFT($O1138,FIND(" ",$O1138&amp;" ")-1),"/",REPT(" ",20)),20)),VALUE(MID(SUBSTITUTE(LEFT($O1138,FIND(" ",$O1138&amp;" ")-1),"/",REPT(" ",20)),21,20)))),0)&gt;$W1138,"Late","Same day"))</f>
        <v/>
      </c>
      <c r="AF1138" s="26" t="str">
        <f aca="false">IF($A1138="","",IFERROR(INDEX(Validation!$C$193:$C$217,MATCH($A1138,Validation!$A$193:$A$217,0)),IF(COUNTIF(Validation!$U$19:$U$178,$Z1138)&gt;0,$Z1138,IF(COUNTIF(Validation!$S$19:$S$178,$AI1138)=1,INDEX(Validation!$U$19:$U$178,MATCH($AI1138,Validation!$S$19:$S$178,0)),$Z1138))))</f>
        <v/>
      </c>
      <c r="AG1138" s="27" t="str">
        <f aca="false">IF(COUNTA($A1138:$U1138)=0,"",IF($A1138="","No name",IF($F1138="","No date",IF($W1138=0,"Date ilegible",IF(NOT(ISNUMBER($N1138)),"Hours no numéricas",IF($AA1138="NO MATCH","Person no identificada","OK"))))))</f>
        <v/>
      </c>
      <c r="AH1138" s="27" t="str">
        <f aca="false">IF($W1138=0,"No date",IF($W1138&lt;Validation!$B$3,"Before period",IF($W1138&gt;Validation!$C$3,"After period","In period")))</f>
        <v>No date</v>
      </c>
      <c r="AI1138" s="26" t="str">
        <f aca="false">IF($Y1138="","",TRIM(RIGHT(SUBSTITUTE($Y1138," ",REPT(" ",50)),50)))</f>
        <v/>
      </c>
      <c r="AJ1138" s="27" t="str">
        <f aca="false">IF($A1138="","",IF(NOT(ISERROR(MATCH($A1138,Validation!$A$193:$A$217,0))),"Manual mapping",IF(COUNTIF(Validation!$U$19:$U$178,$Z1138)&gt;0,"Direct",IF(COUNTIF(Validation!$S$19:$S$178,$AI1138)=1,"By surname","Unresolved"))))</f>
        <v/>
      </c>
      <c r="AK1138" s="28" t="str">
        <f aca="false">IF($L1138="","",IF(MATCH($L1138,$L$2:$L$3000,0)&lt;&gt;ROW()-1,"",COUNT($AK$1:$AK1137)+1))</f>
        <v/>
      </c>
      <c r="AL1138" s="28" t="str">
        <f aca="false">IF($G1138="","",IF(MATCH($G1138,$G$2:$G$3000,0)&lt;&gt;ROW()-1,"",COUNT($AL$1:$AL1137)+1))</f>
        <v/>
      </c>
      <c r="AM1138" s="28" t="str">
        <f aca="false">IF($H1138="","",IF(MATCH($H1138,$H$2:$H$3000,0)&lt;&gt;ROW()-1,"",COUNT($AM$1:$AM1137)+1))</f>
        <v/>
      </c>
      <c r="AN1138" s="28" t="str">
        <f aca="false">IF($I1138="","",IF(MATCH($I1138,$I$2:$I$3000,0)&lt;&gt;ROW()-1,"",COUNT($AN$1:$AN1137)+1))</f>
        <v/>
      </c>
      <c r="AO1138" s="28" t="str">
        <f aca="false">IF($Q1138="","",IF(MATCH($Q1138,$Q$2:$Q$3000,0)&lt;&gt;ROW()-1,"",COUNT($AO$1:$AO1137)+1))</f>
        <v/>
      </c>
    </row>
    <row r="1139" customFormat="false" ht="12.75" hidden="false" customHeight="true" outlineLevel="0" collapsed="false">
      <c r="W1139" s="24" t="n">
        <f aca="false">IF($F1139="",0,IFERROR(IF(ISNUMBER($F1139),INT($F1139),DATE(VALUE(MID(SUBSTITUTE(LEFT($F1139,FIND(" ",$F1139&amp;" ")-1),"/",REPT(" ",20)),41,20)),VALUE(LEFT(SUBSTITUTE(LEFT($F1139,FIND(" ",$F1139&amp;" ")-1),"/",REPT(" ",20)),20)),VALUE(MID(SUBSTITUTE(LEFT($F1139,FIND(" ",$F1139&amp;" ")-1),"/",REPT(" ",20)),21,20)))),0))</f>
        <v>0</v>
      </c>
      <c r="X1139" s="25" t="str">
        <f aca="false">IF(ISNUMBER($N1139),$N1139*Validation!$B$5,"")</f>
        <v/>
      </c>
      <c r="Y1139" s="26" t="str">
        <f aca="false">IF($A1139="","",SUBSTITUTE(SUBSTITUTE(SUBSTITUTE(SUBSTITUTE(SUBSTITUTE(SUBSTITUTE(SUBSTITUTE(UPPER(TRIM($A1139)),"Á","A"),"É","E"),"Í","I"),"Ó","O"),"Ú","U"),"Ñ","N"),"Ü","U"))</f>
        <v/>
      </c>
      <c r="Z1139" s="26" t="str">
        <f aca="false">IF($Y1139="","",LEFT($Y1139,1)&amp;" "&amp;TRIM(RIGHT(SUBSTITUTE($Y1139," ",REPT(" ",50)),50)))</f>
        <v/>
      </c>
      <c r="AA1139" s="27" t="str">
        <f aca="false">IF($AF1139="","",IF(COUNTIF(Validation!$U$19:$U$178,$AF1139)&gt;0,"OK","NO MATCH"))</f>
        <v/>
      </c>
      <c r="AB1139" s="27" t="str">
        <f aca="false">IF($W1139=0,"",IF(AND($W1139&gt;=Validation!$B$3,$W1139&lt;=Validation!$C$3),"Yes","No"))</f>
        <v/>
      </c>
      <c r="AC1139" s="26" t="str">
        <f aca="false">IF($A1139="","",$AF1139&amp;"|"&amp;TEXT($W1139,"yyyy-mm-dd")&amp;"|"&amp;$J1139&amp;"|"&amp;$N1139)</f>
        <v/>
      </c>
      <c r="AD1139" s="27" t="str">
        <f aca="false">IF($AC1139="","",IF(COUNTIF($AC$2:$AC$3000,$AC1139)&gt;1,"REVIEW","OK"))</f>
        <v/>
      </c>
      <c r="AE1139" s="27" t="str">
        <f aca="false">IF(OR($W1139=0,$O1139=""),"",IF(IFERROR(IF(ISNUMBER($O1139),INT($O1139),DATE(VALUE(MID(SUBSTITUTE(LEFT($O1139,FIND(" ",$O1139&amp;" ")-1),"/",REPT(" ",20)),41,20)),VALUE(LEFT(SUBSTITUTE(LEFT($O1139,FIND(" ",$O1139&amp;" ")-1),"/",REPT(" ",20)),20)),VALUE(MID(SUBSTITUTE(LEFT($O1139,FIND(" ",$O1139&amp;" ")-1),"/",REPT(" ",20)),21,20)))),0)&gt;$W1139,"Late","Same day"))</f>
        <v/>
      </c>
      <c r="AF1139" s="26" t="str">
        <f aca="false">IF($A1139="","",IFERROR(INDEX(Validation!$C$193:$C$217,MATCH($A1139,Validation!$A$193:$A$217,0)),IF(COUNTIF(Validation!$U$19:$U$178,$Z1139)&gt;0,$Z1139,IF(COUNTIF(Validation!$S$19:$S$178,$AI1139)=1,INDEX(Validation!$U$19:$U$178,MATCH($AI1139,Validation!$S$19:$S$178,0)),$Z1139))))</f>
        <v/>
      </c>
      <c r="AG1139" s="27" t="str">
        <f aca="false">IF(COUNTA($A1139:$U1139)=0,"",IF($A1139="","No name",IF($F1139="","No date",IF($W1139=0,"Date ilegible",IF(NOT(ISNUMBER($N1139)),"Hours no numéricas",IF($AA1139="NO MATCH","Person no identificada","OK"))))))</f>
        <v/>
      </c>
      <c r="AH1139" s="27" t="str">
        <f aca="false">IF($W1139=0,"No date",IF($W1139&lt;Validation!$B$3,"Before period",IF($W1139&gt;Validation!$C$3,"After period","In period")))</f>
        <v>No date</v>
      </c>
      <c r="AI1139" s="26" t="str">
        <f aca="false">IF($Y1139="","",TRIM(RIGHT(SUBSTITUTE($Y1139," ",REPT(" ",50)),50)))</f>
        <v/>
      </c>
      <c r="AJ1139" s="27" t="str">
        <f aca="false">IF($A1139="","",IF(NOT(ISERROR(MATCH($A1139,Validation!$A$193:$A$217,0))),"Manual mapping",IF(COUNTIF(Validation!$U$19:$U$178,$Z1139)&gt;0,"Direct",IF(COUNTIF(Validation!$S$19:$S$178,$AI1139)=1,"By surname","Unresolved"))))</f>
        <v/>
      </c>
      <c r="AK1139" s="28" t="str">
        <f aca="false">IF($L1139="","",IF(MATCH($L1139,$L$2:$L$3000,0)&lt;&gt;ROW()-1,"",COUNT($AK$1:$AK1138)+1))</f>
        <v/>
      </c>
      <c r="AL1139" s="28" t="str">
        <f aca="false">IF($G1139="","",IF(MATCH($G1139,$G$2:$G$3000,0)&lt;&gt;ROW()-1,"",COUNT($AL$1:$AL1138)+1))</f>
        <v/>
      </c>
      <c r="AM1139" s="28" t="str">
        <f aca="false">IF($H1139="","",IF(MATCH($H1139,$H$2:$H$3000,0)&lt;&gt;ROW()-1,"",COUNT($AM$1:$AM1138)+1))</f>
        <v/>
      </c>
      <c r="AN1139" s="28" t="str">
        <f aca="false">IF($I1139="","",IF(MATCH($I1139,$I$2:$I$3000,0)&lt;&gt;ROW()-1,"",COUNT($AN$1:$AN1138)+1))</f>
        <v/>
      </c>
      <c r="AO1139" s="28" t="str">
        <f aca="false">IF($Q1139="","",IF(MATCH($Q1139,$Q$2:$Q$3000,0)&lt;&gt;ROW()-1,"",COUNT($AO$1:$AO1138)+1))</f>
        <v/>
      </c>
    </row>
    <row r="1140" customFormat="false" ht="12.75" hidden="false" customHeight="true" outlineLevel="0" collapsed="false">
      <c r="W1140" s="24" t="n">
        <f aca="false">IF($F1140="",0,IFERROR(IF(ISNUMBER($F1140),INT($F1140),DATE(VALUE(MID(SUBSTITUTE(LEFT($F1140,FIND(" ",$F1140&amp;" ")-1),"/",REPT(" ",20)),41,20)),VALUE(LEFT(SUBSTITUTE(LEFT($F1140,FIND(" ",$F1140&amp;" ")-1),"/",REPT(" ",20)),20)),VALUE(MID(SUBSTITUTE(LEFT($F1140,FIND(" ",$F1140&amp;" ")-1),"/",REPT(" ",20)),21,20)))),0))</f>
        <v>0</v>
      </c>
      <c r="X1140" s="25" t="str">
        <f aca="false">IF(ISNUMBER($N1140),$N1140*Validation!$B$5,"")</f>
        <v/>
      </c>
      <c r="Y1140" s="26" t="str">
        <f aca="false">IF($A1140="","",SUBSTITUTE(SUBSTITUTE(SUBSTITUTE(SUBSTITUTE(SUBSTITUTE(SUBSTITUTE(SUBSTITUTE(UPPER(TRIM($A1140)),"Á","A"),"É","E"),"Í","I"),"Ó","O"),"Ú","U"),"Ñ","N"),"Ü","U"))</f>
        <v/>
      </c>
      <c r="Z1140" s="26" t="str">
        <f aca="false">IF($Y1140="","",LEFT($Y1140,1)&amp;" "&amp;TRIM(RIGHT(SUBSTITUTE($Y1140," ",REPT(" ",50)),50)))</f>
        <v/>
      </c>
      <c r="AA1140" s="27" t="str">
        <f aca="false">IF($AF1140="","",IF(COUNTIF(Validation!$U$19:$U$178,$AF1140)&gt;0,"OK","NO MATCH"))</f>
        <v/>
      </c>
      <c r="AB1140" s="27" t="str">
        <f aca="false">IF($W1140=0,"",IF(AND($W1140&gt;=Validation!$B$3,$W1140&lt;=Validation!$C$3),"Yes","No"))</f>
        <v/>
      </c>
      <c r="AC1140" s="26" t="str">
        <f aca="false">IF($A1140="","",$AF1140&amp;"|"&amp;TEXT($W1140,"yyyy-mm-dd")&amp;"|"&amp;$J1140&amp;"|"&amp;$N1140)</f>
        <v/>
      </c>
      <c r="AD1140" s="27" t="str">
        <f aca="false">IF($AC1140="","",IF(COUNTIF($AC$2:$AC$3000,$AC1140)&gt;1,"REVIEW","OK"))</f>
        <v/>
      </c>
      <c r="AE1140" s="27" t="str">
        <f aca="false">IF(OR($W1140=0,$O1140=""),"",IF(IFERROR(IF(ISNUMBER($O1140),INT($O1140),DATE(VALUE(MID(SUBSTITUTE(LEFT($O1140,FIND(" ",$O1140&amp;" ")-1),"/",REPT(" ",20)),41,20)),VALUE(LEFT(SUBSTITUTE(LEFT($O1140,FIND(" ",$O1140&amp;" ")-1),"/",REPT(" ",20)),20)),VALUE(MID(SUBSTITUTE(LEFT($O1140,FIND(" ",$O1140&amp;" ")-1),"/",REPT(" ",20)),21,20)))),0)&gt;$W1140,"Late","Same day"))</f>
        <v/>
      </c>
      <c r="AF1140" s="26" t="str">
        <f aca="false">IF($A1140="","",IFERROR(INDEX(Validation!$C$193:$C$217,MATCH($A1140,Validation!$A$193:$A$217,0)),IF(COUNTIF(Validation!$U$19:$U$178,$Z1140)&gt;0,$Z1140,IF(COUNTIF(Validation!$S$19:$S$178,$AI1140)=1,INDEX(Validation!$U$19:$U$178,MATCH($AI1140,Validation!$S$19:$S$178,0)),$Z1140))))</f>
        <v/>
      </c>
      <c r="AG1140" s="27" t="str">
        <f aca="false">IF(COUNTA($A1140:$U1140)=0,"",IF($A1140="","No name",IF($F1140="","No date",IF($W1140=0,"Date ilegible",IF(NOT(ISNUMBER($N1140)),"Hours no numéricas",IF($AA1140="NO MATCH","Person no identificada","OK"))))))</f>
        <v/>
      </c>
      <c r="AH1140" s="27" t="str">
        <f aca="false">IF($W1140=0,"No date",IF($W1140&lt;Validation!$B$3,"Before period",IF($W1140&gt;Validation!$C$3,"After period","In period")))</f>
        <v>No date</v>
      </c>
      <c r="AI1140" s="26" t="str">
        <f aca="false">IF($Y1140="","",TRIM(RIGHT(SUBSTITUTE($Y1140," ",REPT(" ",50)),50)))</f>
        <v/>
      </c>
      <c r="AJ1140" s="27" t="str">
        <f aca="false">IF($A1140="","",IF(NOT(ISERROR(MATCH($A1140,Validation!$A$193:$A$217,0))),"Manual mapping",IF(COUNTIF(Validation!$U$19:$U$178,$Z1140)&gt;0,"Direct",IF(COUNTIF(Validation!$S$19:$S$178,$AI1140)=1,"By surname","Unresolved"))))</f>
        <v/>
      </c>
      <c r="AK1140" s="28" t="str">
        <f aca="false">IF($L1140="","",IF(MATCH($L1140,$L$2:$L$3000,0)&lt;&gt;ROW()-1,"",COUNT($AK$1:$AK1139)+1))</f>
        <v/>
      </c>
      <c r="AL1140" s="28" t="str">
        <f aca="false">IF($G1140="","",IF(MATCH($G1140,$G$2:$G$3000,0)&lt;&gt;ROW()-1,"",COUNT($AL$1:$AL1139)+1))</f>
        <v/>
      </c>
      <c r="AM1140" s="28" t="str">
        <f aca="false">IF($H1140="","",IF(MATCH($H1140,$H$2:$H$3000,0)&lt;&gt;ROW()-1,"",COUNT($AM$1:$AM1139)+1))</f>
        <v/>
      </c>
      <c r="AN1140" s="28" t="str">
        <f aca="false">IF($I1140="","",IF(MATCH($I1140,$I$2:$I$3000,0)&lt;&gt;ROW()-1,"",COUNT($AN$1:$AN1139)+1))</f>
        <v/>
      </c>
      <c r="AO1140" s="28" t="str">
        <f aca="false">IF($Q1140="","",IF(MATCH($Q1140,$Q$2:$Q$3000,0)&lt;&gt;ROW()-1,"",COUNT($AO$1:$AO1139)+1))</f>
        <v/>
      </c>
    </row>
    <row r="1141" customFormat="false" ht="12.75" hidden="false" customHeight="true" outlineLevel="0" collapsed="false">
      <c r="W1141" s="24" t="n">
        <f aca="false">IF($F1141="",0,IFERROR(IF(ISNUMBER($F1141),INT($F1141),DATE(VALUE(MID(SUBSTITUTE(LEFT($F1141,FIND(" ",$F1141&amp;" ")-1),"/",REPT(" ",20)),41,20)),VALUE(LEFT(SUBSTITUTE(LEFT($F1141,FIND(" ",$F1141&amp;" ")-1),"/",REPT(" ",20)),20)),VALUE(MID(SUBSTITUTE(LEFT($F1141,FIND(" ",$F1141&amp;" ")-1),"/",REPT(" ",20)),21,20)))),0))</f>
        <v>0</v>
      </c>
      <c r="X1141" s="25" t="str">
        <f aca="false">IF(ISNUMBER($N1141),$N1141*Validation!$B$5,"")</f>
        <v/>
      </c>
      <c r="Y1141" s="26" t="str">
        <f aca="false">IF($A1141="","",SUBSTITUTE(SUBSTITUTE(SUBSTITUTE(SUBSTITUTE(SUBSTITUTE(SUBSTITUTE(SUBSTITUTE(UPPER(TRIM($A1141)),"Á","A"),"É","E"),"Í","I"),"Ó","O"),"Ú","U"),"Ñ","N"),"Ü","U"))</f>
        <v/>
      </c>
      <c r="Z1141" s="26" t="str">
        <f aca="false">IF($Y1141="","",LEFT($Y1141,1)&amp;" "&amp;TRIM(RIGHT(SUBSTITUTE($Y1141," ",REPT(" ",50)),50)))</f>
        <v/>
      </c>
      <c r="AA1141" s="27" t="str">
        <f aca="false">IF($AF1141="","",IF(COUNTIF(Validation!$U$19:$U$178,$AF1141)&gt;0,"OK","NO MATCH"))</f>
        <v/>
      </c>
      <c r="AB1141" s="27" t="str">
        <f aca="false">IF($W1141=0,"",IF(AND($W1141&gt;=Validation!$B$3,$W1141&lt;=Validation!$C$3),"Yes","No"))</f>
        <v/>
      </c>
      <c r="AC1141" s="26" t="str">
        <f aca="false">IF($A1141="","",$AF1141&amp;"|"&amp;TEXT($W1141,"yyyy-mm-dd")&amp;"|"&amp;$J1141&amp;"|"&amp;$N1141)</f>
        <v/>
      </c>
      <c r="AD1141" s="27" t="str">
        <f aca="false">IF($AC1141="","",IF(COUNTIF($AC$2:$AC$3000,$AC1141)&gt;1,"REVIEW","OK"))</f>
        <v/>
      </c>
      <c r="AE1141" s="27" t="str">
        <f aca="false">IF(OR($W1141=0,$O1141=""),"",IF(IFERROR(IF(ISNUMBER($O1141),INT($O1141),DATE(VALUE(MID(SUBSTITUTE(LEFT($O1141,FIND(" ",$O1141&amp;" ")-1),"/",REPT(" ",20)),41,20)),VALUE(LEFT(SUBSTITUTE(LEFT($O1141,FIND(" ",$O1141&amp;" ")-1),"/",REPT(" ",20)),20)),VALUE(MID(SUBSTITUTE(LEFT($O1141,FIND(" ",$O1141&amp;" ")-1),"/",REPT(" ",20)),21,20)))),0)&gt;$W1141,"Late","Same day"))</f>
        <v/>
      </c>
      <c r="AF1141" s="26" t="str">
        <f aca="false">IF($A1141="","",IFERROR(INDEX(Validation!$C$193:$C$217,MATCH($A1141,Validation!$A$193:$A$217,0)),IF(COUNTIF(Validation!$U$19:$U$178,$Z1141)&gt;0,$Z1141,IF(COUNTIF(Validation!$S$19:$S$178,$AI1141)=1,INDEX(Validation!$U$19:$U$178,MATCH($AI1141,Validation!$S$19:$S$178,0)),$Z1141))))</f>
        <v/>
      </c>
      <c r="AG1141" s="27" t="str">
        <f aca="false">IF(COUNTA($A1141:$U1141)=0,"",IF($A1141="","No name",IF($F1141="","No date",IF($W1141=0,"Date ilegible",IF(NOT(ISNUMBER($N1141)),"Hours no numéricas",IF($AA1141="NO MATCH","Person no identificada","OK"))))))</f>
        <v/>
      </c>
      <c r="AH1141" s="27" t="str">
        <f aca="false">IF($W1141=0,"No date",IF($W1141&lt;Validation!$B$3,"Before period",IF($W1141&gt;Validation!$C$3,"After period","In period")))</f>
        <v>No date</v>
      </c>
      <c r="AI1141" s="26" t="str">
        <f aca="false">IF($Y1141="","",TRIM(RIGHT(SUBSTITUTE($Y1141," ",REPT(" ",50)),50)))</f>
        <v/>
      </c>
      <c r="AJ1141" s="27" t="str">
        <f aca="false">IF($A1141="","",IF(NOT(ISERROR(MATCH($A1141,Validation!$A$193:$A$217,0))),"Manual mapping",IF(COUNTIF(Validation!$U$19:$U$178,$Z1141)&gt;0,"Direct",IF(COUNTIF(Validation!$S$19:$S$178,$AI1141)=1,"By surname","Unresolved"))))</f>
        <v/>
      </c>
      <c r="AK1141" s="28" t="str">
        <f aca="false">IF($L1141="","",IF(MATCH($L1141,$L$2:$L$3000,0)&lt;&gt;ROW()-1,"",COUNT($AK$1:$AK1140)+1))</f>
        <v/>
      </c>
      <c r="AL1141" s="28" t="str">
        <f aca="false">IF($G1141="","",IF(MATCH($G1141,$G$2:$G$3000,0)&lt;&gt;ROW()-1,"",COUNT($AL$1:$AL1140)+1))</f>
        <v/>
      </c>
      <c r="AM1141" s="28" t="str">
        <f aca="false">IF($H1141="","",IF(MATCH($H1141,$H$2:$H$3000,0)&lt;&gt;ROW()-1,"",COUNT($AM$1:$AM1140)+1))</f>
        <v/>
      </c>
      <c r="AN1141" s="28" t="str">
        <f aca="false">IF($I1141="","",IF(MATCH($I1141,$I$2:$I$3000,0)&lt;&gt;ROW()-1,"",COUNT($AN$1:$AN1140)+1))</f>
        <v/>
      </c>
      <c r="AO1141" s="28" t="str">
        <f aca="false">IF($Q1141="","",IF(MATCH($Q1141,$Q$2:$Q$3000,0)&lt;&gt;ROW()-1,"",COUNT($AO$1:$AO1140)+1))</f>
        <v/>
      </c>
    </row>
    <row r="1142" customFormat="false" ht="12.75" hidden="false" customHeight="true" outlineLevel="0" collapsed="false">
      <c r="W1142" s="24" t="n">
        <f aca="false">IF($F1142="",0,IFERROR(IF(ISNUMBER($F1142),INT($F1142),DATE(VALUE(MID(SUBSTITUTE(LEFT($F1142,FIND(" ",$F1142&amp;" ")-1),"/",REPT(" ",20)),41,20)),VALUE(LEFT(SUBSTITUTE(LEFT($F1142,FIND(" ",$F1142&amp;" ")-1),"/",REPT(" ",20)),20)),VALUE(MID(SUBSTITUTE(LEFT($F1142,FIND(" ",$F1142&amp;" ")-1),"/",REPT(" ",20)),21,20)))),0))</f>
        <v>0</v>
      </c>
      <c r="X1142" s="25" t="str">
        <f aca="false">IF(ISNUMBER($N1142),$N1142*Validation!$B$5,"")</f>
        <v/>
      </c>
      <c r="Y1142" s="26" t="str">
        <f aca="false">IF($A1142="","",SUBSTITUTE(SUBSTITUTE(SUBSTITUTE(SUBSTITUTE(SUBSTITUTE(SUBSTITUTE(SUBSTITUTE(UPPER(TRIM($A1142)),"Á","A"),"É","E"),"Í","I"),"Ó","O"),"Ú","U"),"Ñ","N"),"Ü","U"))</f>
        <v/>
      </c>
      <c r="Z1142" s="26" t="str">
        <f aca="false">IF($Y1142="","",LEFT($Y1142,1)&amp;" "&amp;TRIM(RIGHT(SUBSTITUTE($Y1142," ",REPT(" ",50)),50)))</f>
        <v/>
      </c>
      <c r="AA1142" s="27" t="str">
        <f aca="false">IF($AF1142="","",IF(COUNTIF(Validation!$U$19:$U$178,$AF1142)&gt;0,"OK","NO MATCH"))</f>
        <v/>
      </c>
      <c r="AB1142" s="27" t="str">
        <f aca="false">IF($W1142=0,"",IF(AND($W1142&gt;=Validation!$B$3,$W1142&lt;=Validation!$C$3),"Yes","No"))</f>
        <v/>
      </c>
      <c r="AC1142" s="26" t="str">
        <f aca="false">IF($A1142="","",$AF1142&amp;"|"&amp;TEXT($W1142,"yyyy-mm-dd")&amp;"|"&amp;$J1142&amp;"|"&amp;$N1142)</f>
        <v/>
      </c>
      <c r="AD1142" s="27" t="str">
        <f aca="false">IF($AC1142="","",IF(COUNTIF($AC$2:$AC$3000,$AC1142)&gt;1,"REVIEW","OK"))</f>
        <v/>
      </c>
      <c r="AE1142" s="27" t="str">
        <f aca="false">IF(OR($W1142=0,$O1142=""),"",IF(IFERROR(IF(ISNUMBER($O1142),INT($O1142),DATE(VALUE(MID(SUBSTITUTE(LEFT($O1142,FIND(" ",$O1142&amp;" ")-1),"/",REPT(" ",20)),41,20)),VALUE(LEFT(SUBSTITUTE(LEFT($O1142,FIND(" ",$O1142&amp;" ")-1),"/",REPT(" ",20)),20)),VALUE(MID(SUBSTITUTE(LEFT($O1142,FIND(" ",$O1142&amp;" ")-1),"/",REPT(" ",20)),21,20)))),0)&gt;$W1142,"Late","Same day"))</f>
        <v/>
      </c>
      <c r="AF1142" s="26" t="str">
        <f aca="false">IF($A1142="","",IFERROR(INDEX(Validation!$C$193:$C$217,MATCH($A1142,Validation!$A$193:$A$217,0)),IF(COUNTIF(Validation!$U$19:$U$178,$Z1142)&gt;0,$Z1142,IF(COUNTIF(Validation!$S$19:$S$178,$AI1142)=1,INDEX(Validation!$U$19:$U$178,MATCH($AI1142,Validation!$S$19:$S$178,0)),$Z1142))))</f>
        <v/>
      </c>
      <c r="AG1142" s="27" t="str">
        <f aca="false">IF(COUNTA($A1142:$U1142)=0,"",IF($A1142="","No name",IF($F1142="","No date",IF($W1142=0,"Date ilegible",IF(NOT(ISNUMBER($N1142)),"Hours no numéricas",IF($AA1142="NO MATCH","Person no identificada","OK"))))))</f>
        <v/>
      </c>
      <c r="AH1142" s="27" t="str">
        <f aca="false">IF($W1142=0,"No date",IF($W1142&lt;Validation!$B$3,"Before period",IF($W1142&gt;Validation!$C$3,"After period","In period")))</f>
        <v>No date</v>
      </c>
      <c r="AI1142" s="26" t="str">
        <f aca="false">IF($Y1142="","",TRIM(RIGHT(SUBSTITUTE($Y1142," ",REPT(" ",50)),50)))</f>
        <v/>
      </c>
      <c r="AJ1142" s="27" t="str">
        <f aca="false">IF($A1142="","",IF(NOT(ISERROR(MATCH($A1142,Validation!$A$193:$A$217,0))),"Manual mapping",IF(COUNTIF(Validation!$U$19:$U$178,$Z1142)&gt;0,"Direct",IF(COUNTIF(Validation!$S$19:$S$178,$AI1142)=1,"By surname","Unresolved"))))</f>
        <v/>
      </c>
      <c r="AK1142" s="28" t="str">
        <f aca="false">IF($L1142="","",IF(MATCH($L1142,$L$2:$L$3000,0)&lt;&gt;ROW()-1,"",COUNT($AK$1:$AK1141)+1))</f>
        <v/>
      </c>
      <c r="AL1142" s="28" t="str">
        <f aca="false">IF($G1142="","",IF(MATCH($G1142,$G$2:$G$3000,0)&lt;&gt;ROW()-1,"",COUNT($AL$1:$AL1141)+1))</f>
        <v/>
      </c>
      <c r="AM1142" s="28" t="str">
        <f aca="false">IF($H1142="","",IF(MATCH($H1142,$H$2:$H$3000,0)&lt;&gt;ROW()-1,"",COUNT($AM$1:$AM1141)+1))</f>
        <v/>
      </c>
      <c r="AN1142" s="28" t="str">
        <f aca="false">IF($I1142="","",IF(MATCH($I1142,$I$2:$I$3000,0)&lt;&gt;ROW()-1,"",COUNT($AN$1:$AN1141)+1))</f>
        <v/>
      </c>
      <c r="AO1142" s="28" t="str">
        <f aca="false">IF($Q1142="","",IF(MATCH($Q1142,$Q$2:$Q$3000,0)&lt;&gt;ROW()-1,"",COUNT($AO$1:$AO1141)+1))</f>
        <v/>
      </c>
    </row>
    <row r="1143" customFormat="false" ht="12.75" hidden="false" customHeight="true" outlineLevel="0" collapsed="false">
      <c r="W1143" s="24" t="n">
        <f aca="false">IF($F1143="",0,IFERROR(IF(ISNUMBER($F1143),INT($F1143),DATE(VALUE(MID(SUBSTITUTE(LEFT($F1143,FIND(" ",$F1143&amp;" ")-1),"/",REPT(" ",20)),41,20)),VALUE(LEFT(SUBSTITUTE(LEFT($F1143,FIND(" ",$F1143&amp;" ")-1),"/",REPT(" ",20)),20)),VALUE(MID(SUBSTITUTE(LEFT($F1143,FIND(" ",$F1143&amp;" ")-1),"/",REPT(" ",20)),21,20)))),0))</f>
        <v>0</v>
      </c>
      <c r="X1143" s="25" t="str">
        <f aca="false">IF(ISNUMBER($N1143),$N1143*Validation!$B$5,"")</f>
        <v/>
      </c>
      <c r="Y1143" s="26" t="str">
        <f aca="false">IF($A1143="","",SUBSTITUTE(SUBSTITUTE(SUBSTITUTE(SUBSTITUTE(SUBSTITUTE(SUBSTITUTE(SUBSTITUTE(UPPER(TRIM($A1143)),"Á","A"),"É","E"),"Í","I"),"Ó","O"),"Ú","U"),"Ñ","N"),"Ü","U"))</f>
        <v/>
      </c>
      <c r="Z1143" s="26" t="str">
        <f aca="false">IF($Y1143="","",LEFT($Y1143,1)&amp;" "&amp;TRIM(RIGHT(SUBSTITUTE($Y1143," ",REPT(" ",50)),50)))</f>
        <v/>
      </c>
      <c r="AA1143" s="27" t="str">
        <f aca="false">IF($AF1143="","",IF(COUNTIF(Validation!$U$19:$U$178,$AF1143)&gt;0,"OK","NO MATCH"))</f>
        <v/>
      </c>
      <c r="AB1143" s="27" t="str">
        <f aca="false">IF($W1143=0,"",IF(AND($W1143&gt;=Validation!$B$3,$W1143&lt;=Validation!$C$3),"Yes","No"))</f>
        <v/>
      </c>
      <c r="AC1143" s="26" t="str">
        <f aca="false">IF($A1143="","",$AF1143&amp;"|"&amp;TEXT($W1143,"yyyy-mm-dd")&amp;"|"&amp;$J1143&amp;"|"&amp;$N1143)</f>
        <v/>
      </c>
      <c r="AD1143" s="27" t="str">
        <f aca="false">IF($AC1143="","",IF(COUNTIF($AC$2:$AC$3000,$AC1143)&gt;1,"REVIEW","OK"))</f>
        <v/>
      </c>
      <c r="AE1143" s="27" t="str">
        <f aca="false">IF(OR($W1143=0,$O1143=""),"",IF(IFERROR(IF(ISNUMBER($O1143),INT($O1143),DATE(VALUE(MID(SUBSTITUTE(LEFT($O1143,FIND(" ",$O1143&amp;" ")-1),"/",REPT(" ",20)),41,20)),VALUE(LEFT(SUBSTITUTE(LEFT($O1143,FIND(" ",$O1143&amp;" ")-1),"/",REPT(" ",20)),20)),VALUE(MID(SUBSTITUTE(LEFT($O1143,FIND(" ",$O1143&amp;" ")-1),"/",REPT(" ",20)),21,20)))),0)&gt;$W1143,"Late","Same day"))</f>
        <v/>
      </c>
      <c r="AF1143" s="26" t="str">
        <f aca="false">IF($A1143="","",IFERROR(INDEX(Validation!$C$193:$C$217,MATCH($A1143,Validation!$A$193:$A$217,0)),IF(COUNTIF(Validation!$U$19:$U$178,$Z1143)&gt;0,$Z1143,IF(COUNTIF(Validation!$S$19:$S$178,$AI1143)=1,INDEX(Validation!$U$19:$U$178,MATCH($AI1143,Validation!$S$19:$S$178,0)),$Z1143))))</f>
        <v/>
      </c>
      <c r="AG1143" s="27" t="str">
        <f aca="false">IF(COUNTA($A1143:$U1143)=0,"",IF($A1143="","No name",IF($F1143="","No date",IF($W1143=0,"Date ilegible",IF(NOT(ISNUMBER($N1143)),"Hours no numéricas",IF($AA1143="NO MATCH","Person no identificada","OK"))))))</f>
        <v/>
      </c>
      <c r="AH1143" s="27" t="str">
        <f aca="false">IF($W1143=0,"No date",IF($W1143&lt;Validation!$B$3,"Before period",IF($W1143&gt;Validation!$C$3,"After period","In period")))</f>
        <v>No date</v>
      </c>
      <c r="AI1143" s="26" t="str">
        <f aca="false">IF($Y1143="","",TRIM(RIGHT(SUBSTITUTE($Y1143," ",REPT(" ",50)),50)))</f>
        <v/>
      </c>
      <c r="AJ1143" s="27" t="str">
        <f aca="false">IF($A1143="","",IF(NOT(ISERROR(MATCH($A1143,Validation!$A$193:$A$217,0))),"Manual mapping",IF(COUNTIF(Validation!$U$19:$U$178,$Z1143)&gt;0,"Direct",IF(COUNTIF(Validation!$S$19:$S$178,$AI1143)=1,"By surname","Unresolved"))))</f>
        <v/>
      </c>
      <c r="AK1143" s="28" t="str">
        <f aca="false">IF($L1143="","",IF(MATCH($L1143,$L$2:$L$3000,0)&lt;&gt;ROW()-1,"",COUNT($AK$1:$AK1142)+1))</f>
        <v/>
      </c>
      <c r="AL1143" s="28" t="str">
        <f aca="false">IF($G1143="","",IF(MATCH($G1143,$G$2:$G$3000,0)&lt;&gt;ROW()-1,"",COUNT($AL$1:$AL1142)+1))</f>
        <v/>
      </c>
      <c r="AM1143" s="28" t="str">
        <f aca="false">IF($H1143="","",IF(MATCH($H1143,$H$2:$H$3000,0)&lt;&gt;ROW()-1,"",COUNT($AM$1:$AM1142)+1))</f>
        <v/>
      </c>
      <c r="AN1143" s="28" t="str">
        <f aca="false">IF($I1143="","",IF(MATCH($I1143,$I$2:$I$3000,0)&lt;&gt;ROW()-1,"",COUNT($AN$1:$AN1142)+1))</f>
        <v/>
      </c>
      <c r="AO1143" s="28" t="str">
        <f aca="false">IF($Q1143="","",IF(MATCH($Q1143,$Q$2:$Q$3000,0)&lt;&gt;ROW()-1,"",COUNT($AO$1:$AO1142)+1))</f>
        <v/>
      </c>
    </row>
    <row r="1144" customFormat="false" ht="12.75" hidden="false" customHeight="true" outlineLevel="0" collapsed="false">
      <c r="W1144" s="24" t="n">
        <f aca="false">IF($F1144="",0,IFERROR(IF(ISNUMBER($F1144),INT($F1144),DATE(VALUE(MID(SUBSTITUTE(LEFT($F1144,FIND(" ",$F1144&amp;" ")-1),"/",REPT(" ",20)),41,20)),VALUE(LEFT(SUBSTITUTE(LEFT($F1144,FIND(" ",$F1144&amp;" ")-1),"/",REPT(" ",20)),20)),VALUE(MID(SUBSTITUTE(LEFT($F1144,FIND(" ",$F1144&amp;" ")-1),"/",REPT(" ",20)),21,20)))),0))</f>
        <v>0</v>
      </c>
      <c r="X1144" s="25" t="str">
        <f aca="false">IF(ISNUMBER($N1144),$N1144*Validation!$B$5,"")</f>
        <v/>
      </c>
      <c r="Y1144" s="26" t="str">
        <f aca="false">IF($A1144="","",SUBSTITUTE(SUBSTITUTE(SUBSTITUTE(SUBSTITUTE(SUBSTITUTE(SUBSTITUTE(SUBSTITUTE(UPPER(TRIM($A1144)),"Á","A"),"É","E"),"Í","I"),"Ó","O"),"Ú","U"),"Ñ","N"),"Ü","U"))</f>
        <v/>
      </c>
      <c r="Z1144" s="26" t="str">
        <f aca="false">IF($Y1144="","",LEFT($Y1144,1)&amp;" "&amp;TRIM(RIGHT(SUBSTITUTE($Y1144," ",REPT(" ",50)),50)))</f>
        <v/>
      </c>
      <c r="AA1144" s="27" t="str">
        <f aca="false">IF($AF1144="","",IF(COUNTIF(Validation!$U$19:$U$178,$AF1144)&gt;0,"OK","NO MATCH"))</f>
        <v/>
      </c>
      <c r="AB1144" s="27" t="str">
        <f aca="false">IF($W1144=0,"",IF(AND($W1144&gt;=Validation!$B$3,$W1144&lt;=Validation!$C$3),"Yes","No"))</f>
        <v/>
      </c>
      <c r="AC1144" s="26" t="str">
        <f aca="false">IF($A1144="","",$AF1144&amp;"|"&amp;TEXT($W1144,"yyyy-mm-dd")&amp;"|"&amp;$J1144&amp;"|"&amp;$N1144)</f>
        <v/>
      </c>
      <c r="AD1144" s="27" t="str">
        <f aca="false">IF($AC1144="","",IF(COUNTIF($AC$2:$AC$3000,$AC1144)&gt;1,"REVIEW","OK"))</f>
        <v/>
      </c>
      <c r="AE1144" s="27" t="str">
        <f aca="false">IF(OR($W1144=0,$O1144=""),"",IF(IFERROR(IF(ISNUMBER($O1144),INT($O1144),DATE(VALUE(MID(SUBSTITUTE(LEFT($O1144,FIND(" ",$O1144&amp;" ")-1),"/",REPT(" ",20)),41,20)),VALUE(LEFT(SUBSTITUTE(LEFT($O1144,FIND(" ",$O1144&amp;" ")-1),"/",REPT(" ",20)),20)),VALUE(MID(SUBSTITUTE(LEFT($O1144,FIND(" ",$O1144&amp;" ")-1),"/",REPT(" ",20)),21,20)))),0)&gt;$W1144,"Late","Same day"))</f>
        <v/>
      </c>
      <c r="AF1144" s="26" t="str">
        <f aca="false">IF($A1144="","",IFERROR(INDEX(Validation!$C$193:$C$217,MATCH($A1144,Validation!$A$193:$A$217,0)),IF(COUNTIF(Validation!$U$19:$U$178,$Z1144)&gt;0,$Z1144,IF(COUNTIF(Validation!$S$19:$S$178,$AI1144)=1,INDEX(Validation!$U$19:$U$178,MATCH($AI1144,Validation!$S$19:$S$178,0)),$Z1144))))</f>
        <v/>
      </c>
      <c r="AG1144" s="27" t="str">
        <f aca="false">IF(COUNTA($A1144:$U1144)=0,"",IF($A1144="","No name",IF($F1144="","No date",IF($W1144=0,"Date ilegible",IF(NOT(ISNUMBER($N1144)),"Hours no numéricas",IF($AA1144="NO MATCH","Person no identificada","OK"))))))</f>
        <v/>
      </c>
      <c r="AH1144" s="27" t="str">
        <f aca="false">IF($W1144=0,"No date",IF($W1144&lt;Validation!$B$3,"Before period",IF($W1144&gt;Validation!$C$3,"After period","In period")))</f>
        <v>No date</v>
      </c>
      <c r="AI1144" s="26" t="str">
        <f aca="false">IF($Y1144="","",TRIM(RIGHT(SUBSTITUTE($Y1144," ",REPT(" ",50)),50)))</f>
        <v/>
      </c>
      <c r="AJ1144" s="27" t="str">
        <f aca="false">IF($A1144="","",IF(NOT(ISERROR(MATCH($A1144,Validation!$A$193:$A$217,0))),"Manual mapping",IF(COUNTIF(Validation!$U$19:$U$178,$Z1144)&gt;0,"Direct",IF(COUNTIF(Validation!$S$19:$S$178,$AI1144)=1,"By surname","Unresolved"))))</f>
        <v/>
      </c>
      <c r="AK1144" s="28" t="str">
        <f aca="false">IF($L1144="","",IF(MATCH($L1144,$L$2:$L$3000,0)&lt;&gt;ROW()-1,"",COUNT($AK$1:$AK1143)+1))</f>
        <v/>
      </c>
      <c r="AL1144" s="28" t="str">
        <f aca="false">IF($G1144="","",IF(MATCH($G1144,$G$2:$G$3000,0)&lt;&gt;ROW()-1,"",COUNT($AL$1:$AL1143)+1))</f>
        <v/>
      </c>
      <c r="AM1144" s="28" t="str">
        <f aca="false">IF($H1144="","",IF(MATCH($H1144,$H$2:$H$3000,0)&lt;&gt;ROW()-1,"",COUNT($AM$1:$AM1143)+1))</f>
        <v/>
      </c>
      <c r="AN1144" s="28" t="str">
        <f aca="false">IF($I1144="","",IF(MATCH($I1144,$I$2:$I$3000,0)&lt;&gt;ROW()-1,"",COUNT($AN$1:$AN1143)+1))</f>
        <v/>
      </c>
      <c r="AO1144" s="28" t="str">
        <f aca="false">IF($Q1144="","",IF(MATCH($Q1144,$Q$2:$Q$3000,0)&lt;&gt;ROW()-1,"",COUNT($AO$1:$AO1143)+1))</f>
        <v/>
      </c>
    </row>
    <row r="1145" customFormat="false" ht="12.75" hidden="false" customHeight="true" outlineLevel="0" collapsed="false">
      <c r="W1145" s="24" t="n">
        <f aca="false">IF($F1145="",0,IFERROR(IF(ISNUMBER($F1145),INT($F1145),DATE(VALUE(MID(SUBSTITUTE(LEFT($F1145,FIND(" ",$F1145&amp;" ")-1),"/",REPT(" ",20)),41,20)),VALUE(LEFT(SUBSTITUTE(LEFT($F1145,FIND(" ",$F1145&amp;" ")-1),"/",REPT(" ",20)),20)),VALUE(MID(SUBSTITUTE(LEFT($F1145,FIND(" ",$F1145&amp;" ")-1),"/",REPT(" ",20)),21,20)))),0))</f>
        <v>0</v>
      </c>
      <c r="X1145" s="25" t="str">
        <f aca="false">IF(ISNUMBER($N1145),$N1145*Validation!$B$5,"")</f>
        <v/>
      </c>
      <c r="Y1145" s="26" t="str">
        <f aca="false">IF($A1145="","",SUBSTITUTE(SUBSTITUTE(SUBSTITUTE(SUBSTITUTE(SUBSTITUTE(SUBSTITUTE(SUBSTITUTE(UPPER(TRIM($A1145)),"Á","A"),"É","E"),"Í","I"),"Ó","O"),"Ú","U"),"Ñ","N"),"Ü","U"))</f>
        <v/>
      </c>
      <c r="Z1145" s="26" t="str">
        <f aca="false">IF($Y1145="","",LEFT($Y1145,1)&amp;" "&amp;TRIM(RIGHT(SUBSTITUTE($Y1145," ",REPT(" ",50)),50)))</f>
        <v/>
      </c>
      <c r="AA1145" s="27" t="str">
        <f aca="false">IF($AF1145="","",IF(COUNTIF(Validation!$U$19:$U$178,$AF1145)&gt;0,"OK","NO MATCH"))</f>
        <v/>
      </c>
      <c r="AB1145" s="27" t="str">
        <f aca="false">IF($W1145=0,"",IF(AND($W1145&gt;=Validation!$B$3,$W1145&lt;=Validation!$C$3),"Yes","No"))</f>
        <v/>
      </c>
      <c r="AC1145" s="26" t="str">
        <f aca="false">IF($A1145="","",$AF1145&amp;"|"&amp;TEXT($W1145,"yyyy-mm-dd")&amp;"|"&amp;$J1145&amp;"|"&amp;$N1145)</f>
        <v/>
      </c>
      <c r="AD1145" s="27" t="str">
        <f aca="false">IF($AC1145="","",IF(COUNTIF($AC$2:$AC$3000,$AC1145)&gt;1,"REVIEW","OK"))</f>
        <v/>
      </c>
      <c r="AE1145" s="27" t="str">
        <f aca="false">IF(OR($W1145=0,$O1145=""),"",IF(IFERROR(IF(ISNUMBER($O1145),INT($O1145),DATE(VALUE(MID(SUBSTITUTE(LEFT($O1145,FIND(" ",$O1145&amp;" ")-1),"/",REPT(" ",20)),41,20)),VALUE(LEFT(SUBSTITUTE(LEFT($O1145,FIND(" ",$O1145&amp;" ")-1),"/",REPT(" ",20)),20)),VALUE(MID(SUBSTITUTE(LEFT($O1145,FIND(" ",$O1145&amp;" ")-1),"/",REPT(" ",20)),21,20)))),0)&gt;$W1145,"Late","Same day"))</f>
        <v/>
      </c>
      <c r="AF1145" s="26" t="str">
        <f aca="false">IF($A1145="","",IFERROR(INDEX(Validation!$C$193:$C$217,MATCH($A1145,Validation!$A$193:$A$217,0)),IF(COUNTIF(Validation!$U$19:$U$178,$Z1145)&gt;0,$Z1145,IF(COUNTIF(Validation!$S$19:$S$178,$AI1145)=1,INDEX(Validation!$U$19:$U$178,MATCH($AI1145,Validation!$S$19:$S$178,0)),$Z1145))))</f>
        <v/>
      </c>
      <c r="AG1145" s="27" t="str">
        <f aca="false">IF(COUNTA($A1145:$U1145)=0,"",IF($A1145="","No name",IF($F1145="","No date",IF($W1145=0,"Date ilegible",IF(NOT(ISNUMBER($N1145)),"Hours no numéricas",IF($AA1145="NO MATCH","Person no identificada","OK"))))))</f>
        <v/>
      </c>
      <c r="AH1145" s="27" t="str">
        <f aca="false">IF($W1145=0,"No date",IF($W1145&lt;Validation!$B$3,"Before period",IF($W1145&gt;Validation!$C$3,"After period","In period")))</f>
        <v>No date</v>
      </c>
      <c r="AI1145" s="26" t="str">
        <f aca="false">IF($Y1145="","",TRIM(RIGHT(SUBSTITUTE($Y1145," ",REPT(" ",50)),50)))</f>
        <v/>
      </c>
      <c r="AJ1145" s="27" t="str">
        <f aca="false">IF($A1145="","",IF(NOT(ISERROR(MATCH($A1145,Validation!$A$193:$A$217,0))),"Manual mapping",IF(COUNTIF(Validation!$U$19:$U$178,$Z1145)&gt;0,"Direct",IF(COUNTIF(Validation!$S$19:$S$178,$AI1145)=1,"By surname","Unresolved"))))</f>
        <v/>
      </c>
      <c r="AK1145" s="28" t="str">
        <f aca="false">IF($L1145="","",IF(MATCH($L1145,$L$2:$L$3000,0)&lt;&gt;ROW()-1,"",COUNT($AK$1:$AK1144)+1))</f>
        <v/>
      </c>
      <c r="AL1145" s="28" t="str">
        <f aca="false">IF($G1145="","",IF(MATCH($G1145,$G$2:$G$3000,0)&lt;&gt;ROW()-1,"",COUNT($AL$1:$AL1144)+1))</f>
        <v/>
      </c>
      <c r="AM1145" s="28" t="str">
        <f aca="false">IF($H1145="","",IF(MATCH($H1145,$H$2:$H$3000,0)&lt;&gt;ROW()-1,"",COUNT($AM$1:$AM1144)+1))</f>
        <v/>
      </c>
      <c r="AN1145" s="28" t="str">
        <f aca="false">IF($I1145="","",IF(MATCH($I1145,$I$2:$I$3000,0)&lt;&gt;ROW()-1,"",COUNT($AN$1:$AN1144)+1))</f>
        <v/>
      </c>
      <c r="AO1145" s="28" t="str">
        <f aca="false">IF($Q1145="","",IF(MATCH($Q1145,$Q$2:$Q$3000,0)&lt;&gt;ROW()-1,"",COUNT($AO$1:$AO1144)+1))</f>
        <v/>
      </c>
    </row>
    <row r="1146" customFormat="false" ht="12.75" hidden="false" customHeight="true" outlineLevel="0" collapsed="false">
      <c r="W1146" s="24" t="n">
        <f aca="false">IF($F1146="",0,IFERROR(IF(ISNUMBER($F1146),INT($F1146),DATE(VALUE(MID(SUBSTITUTE(LEFT($F1146,FIND(" ",$F1146&amp;" ")-1),"/",REPT(" ",20)),41,20)),VALUE(LEFT(SUBSTITUTE(LEFT($F1146,FIND(" ",$F1146&amp;" ")-1),"/",REPT(" ",20)),20)),VALUE(MID(SUBSTITUTE(LEFT($F1146,FIND(" ",$F1146&amp;" ")-1),"/",REPT(" ",20)),21,20)))),0))</f>
        <v>0</v>
      </c>
      <c r="X1146" s="25" t="str">
        <f aca="false">IF(ISNUMBER($N1146),$N1146*Validation!$B$5,"")</f>
        <v/>
      </c>
      <c r="Y1146" s="26" t="str">
        <f aca="false">IF($A1146="","",SUBSTITUTE(SUBSTITUTE(SUBSTITUTE(SUBSTITUTE(SUBSTITUTE(SUBSTITUTE(SUBSTITUTE(UPPER(TRIM($A1146)),"Á","A"),"É","E"),"Í","I"),"Ó","O"),"Ú","U"),"Ñ","N"),"Ü","U"))</f>
        <v/>
      </c>
      <c r="Z1146" s="26" t="str">
        <f aca="false">IF($Y1146="","",LEFT($Y1146,1)&amp;" "&amp;TRIM(RIGHT(SUBSTITUTE($Y1146," ",REPT(" ",50)),50)))</f>
        <v/>
      </c>
      <c r="AA1146" s="27" t="str">
        <f aca="false">IF($AF1146="","",IF(COUNTIF(Validation!$U$19:$U$178,$AF1146)&gt;0,"OK","NO MATCH"))</f>
        <v/>
      </c>
      <c r="AB1146" s="27" t="str">
        <f aca="false">IF($W1146=0,"",IF(AND($W1146&gt;=Validation!$B$3,$W1146&lt;=Validation!$C$3),"Yes","No"))</f>
        <v/>
      </c>
      <c r="AC1146" s="26" t="str">
        <f aca="false">IF($A1146="","",$AF1146&amp;"|"&amp;TEXT($W1146,"yyyy-mm-dd")&amp;"|"&amp;$J1146&amp;"|"&amp;$N1146)</f>
        <v/>
      </c>
      <c r="AD1146" s="27" t="str">
        <f aca="false">IF($AC1146="","",IF(COUNTIF($AC$2:$AC$3000,$AC1146)&gt;1,"REVIEW","OK"))</f>
        <v/>
      </c>
      <c r="AE1146" s="27" t="str">
        <f aca="false">IF(OR($W1146=0,$O1146=""),"",IF(IFERROR(IF(ISNUMBER($O1146),INT($O1146),DATE(VALUE(MID(SUBSTITUTE(LEFT($O1146,FIND(" ",$O1146&amp;" ")-1),"/",REPT(" ",20)),41,20)),VALUE(LEFT(SUBSTITUTE(LEFT($O1146,FIND(" ",$O1146&amp;" ")-1),"/",REPT(" ",20)),20)),VALUE(MID(SUBSTITUTE(LEFT($O1146,FIND(" ",$O1146&amp;" ")-1),"/",REPT(" ",20)),21,20)))),0)&gt;$W1146,"Late","Same day"))</f>
        <v/>
      </c>
      <c r="AF1146" s="26" t="str">
        <f aca="false">IF($A1146="","",IFERROR(INDEX(Validation!$C$193:$C$217,MATCH($A1146,Validation!$A$193:$A$217,0)),IF(COUNTIF(Validation!$U$19:$U$178,$Z1146)&gt;0,$Z1146,IF(COUNTIF(Validation!$S$19:$S$178,$AI1146)=1,INDEX(Validation!$U$19:$U$178,MATCH($AI1146,Validation!$S$19:$S$178,0)),$Z1146))))</f>
        <v/>
      </c>
      <c r="AG1146" s="27" t="str">
        <f aca="false">IF(COUNTA($A1146:$U1146)=0,"",IF($A1146="","No name",IF($F1146="","No date",IF($W1146=0,"Date ilegible",IF(NOT(ISNUMBER($N1146)),"Hours no numéricas",IF($AA1146="NO MATCH","Person no identificada","OK"))))))</f>
        <v/>
      </c>
      <c r="AH1146" s="27" t="str">
        <f aca="false">IF($W1146=0,"No date",IF($W1146&lt;Validation!$B$3,"Before period",IF($W1146&gt;Validation!$C$3,"After period","In period")))</f>
        <v>No date</v>
      </c>
      <c r="AI1146" s="26" t="str">
        <f aca="false">IF($Y1146="","",TRIM(RIGHT(SUBSTITUTE($Y1146," ",REPT(" ",50)),50)))</f>
        <v/>
      </c>
      <c r="AJ1146" s="27" t="str">
        <f aca="false">IF($A1146="","",IF(NOT(ISERROR(MATCH($A1146,Validation!$A$193:$A$217,0))),"Manual mapping",IF(COUNTIF(Validation!$U$19:$U$178,$Z1146)&gt;0,"Direct",IF(COUNTIF(Validation!$S$19:$S$178,$AI1146)=1,"By surname","Unresolved"))))</f>
        <v/>
      </c>
      <c r="AK1146" s="28" t="str">
        <f aca="false">IF($L1146="","",IF(MATCH($L1146,$L$2:$L$3000,0)&lt;&gt;ROW()-1,"",COUNT($AK$1:$AK1145)+1))</f>
        <v/>
      </c>
      <c r="AL1146" s="28" t="str">
        <f aca="false">IF($G1146="","",IF(MATCH($G1146,$G$2:$G$3000,0)&lt;&gt;ROW()-1,"",COUNT($AL$1:$AL1145)+1))</f>
        <v/>
      </c>
      <c r="AM1146" s="28" t="str">
        <f aca="false">IF($H1146="","",IF(MATCH($H1146,$H$2:$H$3000,0)&lt;&gt;ROW()-1,"",COUNT($AM$1:$AM1145)+1))</f>
        <v/>
      </c>
      <c r="AN1146" s="28" t="str">
        <f aca="false">IF($I1146="","",IF(MATCH($I1146,$I$2:$I$3000,0)&lt;&gt;ROW()-1,"",COUNT($AN$1:$AN1145)+1))</f>
        <v/>
      </c>
      <c r="AO1146" s="28" t="str">
        <f aca="false">IF($Q1146="","",IF(MATCH($Q1146,$Q$2:$Q$3000,0)&lt;&gt;ROW()-1,"",COUNT($AO$1:$AO1145)+1))</f>
        <v/>
      </c>
    </row>
    <row r="1147" customFormat="false" ht="12.75" hidden="false" customHeight="true" outlineLevel="0" collapsed="false">
      <c r="W1147" s="24" t="n">
        <f aca="false">IF($F1147="",0,IFERROR(IF(ISNUMBER($F1147),INT($F1147),DATE(VALUE(MID(SUBSTITUTE(LEFT($F1147,FIND(" ",$F1147&amp;" ")-1),"/",REPT(" ",20)),41,20)),VALUE(LEFT(SUBSTITUTE(LEFT($F1147,FIND(" ",$F1147&amp;" ")-1),"/",REPT(" ",20)),20)),VALUE(MID(SUBSTITUTE(LEFT($F1147,FIND(" ",$F1147&amp;" ")-1),"/",REPT(" ",20)),21,20)))),0))</f>
        <v>0</v>
      </c>
      <c r="X1147" s="25" t="str">
        <f aca="false">IF(ISNUMBER($N1147),$N1147*Validation!$B$5,"")</f>
        <v/>
      </c>
      <c r="Y1147" s="26" t="str">
        <f aca="false">IF($A1147="","",SUBSTITUTE(SUBSTITUTE(SUBSTITUTE(SUBSTITUTE(SUBSTITUTE(SUBSTITUTE(SUBSTITUTE(UPPER(TRIM($A1147)),"Á","A"),"É","E"),"Í","I"),"Ó","O"),"Ú","U"),"Ñ","N"),"Ü","U"))</f>
        <v/>
      </c>
      <c r="Z1147" s="26" t="str">
        <f aca="false">IF($Y1147="","",LEFT($Y1147,1)&amp;" "&amp;TRIM(RIGHT(SUBSTITUTE($Y1147," ",REPT(" ",50)),50)))</f>
        <v/>
      </c>
      <c r="AA1147" s="27" t="str">
        <f aca="false">IF($AF1147="","",IF(COUNTIF(Validation!$U$19:$U$178,$AF1147)&gt;0,"OK","NO MATCH"))</f>
        <v/>
      </c>
      <c r="AB1147" s="27" t="str">
        <f aca="false">IF($W1147=0,"",IF(AND($W1147&gt;=Validation!$B$3,$W1147&lt;=Validation!$C$3),"Yes","No"))</f>
        <v/>
      </c>
      <c r="AC1147" s="26" t="str">
        <f aca="false">IF($A1147="","",$AF1147&amp;"|"&amp;TEXT($W1147,"yyyy-mm-dd")&amp;"|"&amp;$J1147&amp;"|"&amp;$N1147)</f>
        <v/>
      </c>
      <c r="AD1147" s="27" t="str">
        <f aca="false">IF($AC1147="","",IF(COUNTIF($AC$2:$AC$3000,$AC1147)&gt;1,"REVIEW","OK"))</f>
        <v/>
      </c>
      <c r="AE1147" s="27" t="str">
        <f aca="false">IF(OR($W1147=0,$O1147=""),"",IF(IFERROR(IF(ISNUMBER($O1147),INT($O1147),DATE(VALUE(MID(SUBSTITUTE(LEFT($O1147,FIND(" ",$O1147&amp;" ")-1),"/",REPT(" ",20)),41,20)),VALUE(LEFT(SUBSTITUTE(LEFT($O1147,FIND(" ",$O1147&amp;" ")-1),"/",REPT(" ",20)),20)),VALUE(MID(SUBSTITUTE(LEFT($O1147,FIND(" ",$O1147&amp;" ")-1),"/",REPT(" ",20)),21,20)))),0)&gt;$W1147,"Late","Same day"))</f>
        <v/>
      </c>
      <c r="AF1147" s="26" t="str">
        <f aca="false">IF($A1147="","",IFERROR(INDEX(Validation!$C$193:$C$217,MATCH($A1147,Validation!$A$193:$A$217,0)),IF(COUNTIF(Validation!$U$19:$U$178,$Z1147)&gt;0,$Z1147,IF(COUNTIF(Validation!$S$19:$S$178,$AI1147)=1,INDEX(Validation!$U$19:$U$178,MATCH($AI1147,Validation!$S$19:$S$178,0)),$Z1147))))</f>
        <v/>
      </c>
      <c r="AG1147" s="27" t="str">
        <f aca="false">IF(COUNTA($A1147:$U1147)=0,"",IF($A1147="","No name",IF($F1147="","No date",IF($W1147=0,"Date ilegible",IF(NOT(ISNUMBER($N1147)),"Hours no numéricas",IF($AA1147="NO MATCH","Person no identificada","OK"))))))</f>
        <v/>
      </c>
      <c r="AH1147" s="27" t="str">
        <f aca="false">IF($W1147=0,"No date",IF($W1147&lt;Validation!$B$3,"Before period",IF($W1147&gt;Validation!$C$3,"After period","In period")))</f>
        <v>No date</v>
      </c>
      <c r="AI1147" s="26" t="str">
        <f aca="false">IF($Y1147="","",TRIM(RIGHT(SUBSTITUTE($Y1147," ",REPT(" ",50)),50)))</f>
        <v/>
      </c>
      <c r="AJ1147" s="27" t="str">
        <f aca="false">IF($A1147="","",IF(NOT(ISERROR(MATCH($A1147,Validation!$A$193:$A$217,0))),"Manual mapping",IF(COUNTIF(Validation!$U$19:$U$178,$Z1147)&gt;0,"Direct",IF(COUNTIF(Validation!$S$19:$S$178,$AI1147)=1,"By surname","Unresolved"))))</f>
        <v/>
      </c>
      <c r="AK1147" s="28" t="str">
        <f aca="false">IF($L1147="","",IF(MATCH($L1147,$L$2:$L$3000,0)&lt;&gt;ROW()-1,"",COUNT($AK$1:$AK1146)+1))</f>
        <v/>
      </c>
      <c r="AL1147" s="28" t="str">
        <f aca="false">IF($G1147="","",IF(MATCH($G1147,$G$2:$G$3000,0)&lt;&gt;ROW()-1,"",COUNT($AL$1:$AL1146)+1))</f>
        <v/>
      </c>
      <c r="AM1147" s="28" t="str">
        <f aca="false">IF($H1147="","",IF(MATCH($H1147,$H$2:$H$3000,0)&lt;&gt;ROW()-1,"",COUNT($AM$1:$AM1146)+1))</f>
        <v/>
      </c>
      <c r="AN1147" s="28" t="str">
        <f aca="false">IF($I1147="","",IF(MATCH($I1147,$I$2:$I$3000,0)&lt;&gt;ROW()-1,"",COUNT($AN$1:$AN1146)+1))</f>
        <v/>
      </c>
      <c r="AO1147" s="28" t="str">
        <f aca="false">IF($Q1147="","",IF(MATCH($Q1147,$Q$2:$Q$3000,0)&lt;&gt;ROW()-1,"",COUNT($AO$1:$AO1146)+1))</f>
        <v/>
      </c>
    </row>
    <row r="1148" customFormat="false" ht="12.75" hidden="false" customHeight="true" outlineLevel="0" collapsed="false">
      <c r="W1148" s="24" t="n">
        <f aca="false">IF($F1148="",0,IFERROR(IF(ISNUMBER($F1148),INT($F1148),DATE(VALUE(MID(SUBSTITUTE(LEFT($F1148,FIND(" ",$F1148&amp;" ")-1),"/",REPT(" ",20)),41,20)),VALUE(LEFT(SUBSTITUTE(LEFT($F1148,FIND(" ",$F1148&amp;" ")-1),"/",REPT(" ",20)),20)),VALUE(MID(SUBSTITUTE(LEFT($F1148,FIND(" ",$F1148&amp;" ")-1),"/",REPT(" ",20)),21,20)))),0))</f>
        <v>0</v>
      </c>
      <c r="X1148" s="25" t="str">
        <f aca="false">IF(ISNUMBER($N1148),$N1148*Validation!$B$5,"")</f>
        <v/>
      </c>
      <c r="Y1148" s="26" t="str">
        <f aca="false">IF($A1148="","",SUBSTITUTE(SUBSTITUTE(SUBSTITUTE(SUBSTITUTE(SUBSTITUTE(SUBSTITUTE(SUBSTITUTE(UPPER(TRIM($A1148)),"Á","A"),"É","E"),"Í","I"),"Ó","O"),"Ú","U"),"Ñ","N"),"Ü","U"))</f>
        <v/>
      </c>
      <c r="Z1148" s="26" t="str">
        <f aca="false">IF($Y1148="","",LEFT($Y1148,1)&amp;" "&amp;TRIM(RIGHT(SUBSTITUTE($Y1148," ",REPT(" ",50)),50)))</f>
        <v/>
      </c>
      <c r="AA1148" s="27" t="str">
        <f aca="false">IF($AF1148="","",IF(COUNTIF(Validation!$U$19:$U$178,$AF1148)&gt;0,"OK","NO MATCH"))</f>
        <v/>
      </c>
      <c r="AB1148" s="27" t="str">
        <f aca="false">IF($W1148=0,"",IF(AND($W1148&gt;=Validation!$B$3,$W1148&lt;=Validation!$C$3),"Yes","No"))</f>
        <v/>
      </c>
      <c r="AC1148" s="26" t="str">
        <f aca="false">IF($A1148="","",$AF1148&amp;"|"&amp;TEXT($W1148,"yyyy-mm-dd")&amp;"|"&amp;$J1148&amp;"|"&amp;$N1148)</f>
        <v/>
      </c>
      <c r="AD1148" s="27" t="str">
        <f aca="false">IF($AC1148="","",IF(COUNTIF($AC$2:$AC$3000,$AC1148)&gt;1,"REVIEW","OK"))</f>
        <v/>
      </c>
      <c r="AE1148" s="27" t="str">
        <f aca="false">IF(OR($W1148=0,$O1148=""),"",IF(IFERROR(IF(ISNUMBER($O1148),INT($O1148),DATE(VALUE(MID(SUBSTITUTE(LEFT($O1148,FIND(" ",$O1148&amp;" ")-1),"/",REPT(" ",20)),41,20)),VALUE(LEFT(SUBSTITUTE(LEFT($O1148,FIND(" ",$O1148&amp;" ")-1),"/",REPT(" ",20)),20)),VALUE(MID(SUBSTITUTE(LEFT($O1148,FIND(" ",$O1148&amp;" ")-1),"/",REPT(" ",20)),21,20)))),0)&gt;$W1148,"Late","Same day"))</f>
        <v/>
      </c>
      <c r="AF1148" s="26" t="str">
        <f aca="false">IF($A1148="","",IFERROR(INDEX(Validation!$C$193:$C$217,MATCH($A1148,Validation!$A$193:$A$217,0)),IF(COUNTIF(Validation!$U$19:$U$178,$Z1148)&gt;0,$Z1148,IF(COUNTIF(Validation!$S$19:$S$178,$AI1148)=1,INDEX(Validation!$U$19:$U$178,MATCH($AI1148,Validation!$S$19:$S$178,0)),$Z1148))))</f>
        <v/>
      </c>
      <c r="AG1148" s="27" t="str">
        <f aca="false">IF(COUNTA($A1148:$U1148)=0,"",IF($A1148="","No name",IF($F1148="","No date",IF($W1148=0,"Date ilegible",IF(NOT(ISNUMBER($N1148)),"Hours no numéricas",IF($AA1148="NO MATCH","Person no identificada","OK"))))))</f>
        <v/>
      </c>
      <c r="AH1148" s="27" t="str">
        <f aca="false">IF($W1148=0,"No date",IF($W1148&lt;Validation!$B$3,"Before period",IF($W1148&gt;Validation!$C$3,"After period","In period")))</f>
        <v>No date</v>
      </c>
      <c r="AI1148" s="26" t="str">
        <f aca="false">IF($Y1148="","",TRIM(RIGHT(SUBSTITUTE($Y1148," ",REPT(" ",50)),50)))</f>
        <v/>
      </c>
      <c r="AJ1148" s="27" t="str">
        <f aca="false">IF($A1148="","",IF(NOT(ISERROR(MATCH($A1148,Validation!$A$193:$A$217,0))),"Manual mapping",IF(COUNTIF(Validation!$U$19:$U$178,$Z1148)&gt;0,"Direct",IF(COUNTIF(Validation!$S$19:$S$178,$AI1148)=1,"By surname","Unresolved"))))</f>
        <v/>
      </c>
      <c r="AK1148" s="28" t="str">
        <f aca="false">IF($L1148="","",IF(MATCH($L1148,$L$2:$L$3000,0)&lt;&gt;ROW()-1,"",COUNT($AK$1:$AK1147)+1))</f>
        <v/>
      </c>
      <c r="AL1148" s="28" t="str">
        <f aca="false">IF($G1148="","",IF(MATCH($G1148,$G$2:$G$3000,0)&lt;&gt;ROW()-1,"",COUNT($AL$1:$AL1147)+1))</f>
        <v/>
      </c>
      <c r="AM1148" s="28" t="str">
        <f aca="false">IF($H1148="","",IF(MATCH($H1148,$H$2:$H$3000,0)&lt;&gt;ROW()-1,"",COUNT($AM$1:$AM1147)+1))</f>
        <v/>
      </c>
      <c r="AN1148" s="28" t="str">
        <f aca="false">IF($I1148="","",IF(MATCH($I1148,$I$2:$I$3000,0)&lt;&gt;ROW()-1,"",COUNT($AN$1:$AN1147)+1))</f>
        <v/>
      </c>
      <c r="AO1148" s="28" t="str">
        <f aca="false">IF($Q1148="","",IF(MATCH($Q1148,$Q$2:$Q$3000,0)&lt;&gt;ROW()-1,"",COUNT($AO$1:$AO1147)+1))</f>
        <v/>
      </c>
    </row>
    <row r="1149" customFormat="false" ht="12.75" hidden="false" customHeight="true" outlineLevel="0" collapsed="false">
      <c r="W1149" s="24" t="n">
        <f aca="false">IF($F1149="",0,IFERROR(IF(ISNUMBER($F1149),INT($F1149),DATE(VALUE(MID(SUBSTITUTE(LEFT($F1149,FIND(" ",$F1149&amp;" ")-1),"/",REPT(" ",20)),41,20)),VALUE(LEFT(SUBSTITUTE(LEFT($F1149,FIND(" ",$F1149&amp;" ")-1),"/",REPT(" ",20)),20)),VALUE(MID(SUBSTITUTE(LEFT($F1149,FIND(" ",$F1149&amp;" ")-1),"/",REPT(" ",20)),21,20)))),0))</f>
        <v>0</v>
      </c>
      <c r="X1149" s="25" t="str">
        <f aca="false">IF(ISNUMBER($N1149),$N1149*Validation!$B$5,"")</f>
        <v/>
      </c>
      <c r="Y1149" s="26" t="str">
        <f aca="false">IF($A1149="","",SUBSTITUTE(SUBSTITUTE(SUBSTITUTE(SUBSTITUTE(SUBSTITUTE(SUBSTITUTE(SUBSTITUTE(UPPER(TRIM($A1149)),"Á","A"),"É","E"),"Í","I"),"Ó","O"),"Ú","U"),"Ñ","N"),"Ü","U"))</f>
        <v/>
      </c>
      <c r="Z1149" s="26" t="str">
        <f aca="false">IF($Y1149="","",LEFT($Y1149,1)&amp;" "&amp;TRIM(RIGHT(SUBSTITUTE($Y1149," ",REPT(" ",50)),50)))</f>
        <v/>
      </c>
      <c r="AA1149" s="27" t="str">
        <f aca="false">IF($AF1149="","",IF(COUNTIF(Validation!$U$19:$U$178,$AF1149)&gt;0,"OK","NO MATCH"))</f>
        <v/>
      </c>
      <c r="AB1149" s="27" t="str">
        <f aca="false">IF($W1149=0,"",IF(AND($W1149&gt;=Validation!$B$3,$W1149&lt;=Validation!$C$3),"Yes","No"))</f>
        <v/>
      </c>
      <c r="AC1149" s="26" t="str">
        <f aca="false">IF($A1149="","",$AF1149&amp;"|"&amp;TEXT($W1149,"yyyy-mm-dd")&amp;"|"&amp;$J1149&amp;"|"&amp;$N1149)</f>
        <v/>
      </c>
      <c r="AD1149" s="27" t="str">
        <f aca="false">IF($AC1149="","",IF(COUNTIF($AC$2:$AC$3000,$AC1149)&gt;1,"REVIEW","OK"))</f>
        <v/>
      </c>
      <c r="AE1149" s="27" t="str">
        <f aca="false">IF(OR($W1149=0,$O1149=""),"",IF(IFERROR(IF(ISNUMBER($O1149),INT($O1149),DATE(VALUE(MID(SUBSTITUTE(LEFT($O1149,FIND(" ",$O1149&amp;" ")-1),"/",REPT(" ",20)),41,20)),VALUE(LEFT(SUBSTITUTE(LEFT($O1149,FIND(" ",$O1149&amp;" ")-1),"/",REPT(" ",20)),20)),VALUE(MID(SUBSTITUTE(LEFT($O1149,FIND(" ",$O1149&amp;" ")-1),"/",REPT(" ",20)),21,20)))),0)&gt;$W1149,"Late","Same day"))</f>
        <v/>
      </c>
      <c r="AF1149" s="26" t="str">
        <f aca="false">IF($A1149="","",IFERROR(INDEX(Validation!$C$193:$C$217,MATCH($A1149,Validation!$A$193:$A$217,0)),IF(COUNTIF(Validation!$U$19:$U$178,$Z1149)&gt;0,$Z1149,IF(COUNTIF(Validation!$S$19:$S$178,$AI1149)=1,INDEX(Validation!$U$19:$U$178,MATCH($AI1149,Validation!$S$19:$S$178,0)),$Z1149))))</f>
        <v/>
      </c>
      <c r="AG1149" s="27" t="str">
        <f aca="false">IF(COUNTA($A1149:$U1149)=0,"",IF($A1149="","No name",IF($F1149="","No date",IF($W1149=0,"Date ilegible",IF(NOT(ISNUMBER($N1149)),"Hours no numéricas",IF($AA1149="NO MATCH","Person no identificada","OK"))))))</f>
        <v/>
      </c>
      <c r="AH1149" s="27" t="str">
        <f aca="false">IF($W1149=0,"No date",IF($W1149&lt;Validation!$B$3,"Before period",IF($W1149&gt;Validation!$C$3,"After period","In period")))</f>
        <v>No date</v>
      </c>
      <c r="AI1149" s="26" t="str">
        <f aca="false">IF($Y1149="","",TRIM(RIGHT(SUBSTITUTE($Y1149," ",REPT(" ",50)),50)))</f>
        <v/>
      </c>
      <c r="AJ1149" s="27" t="str">
        <f aca="false">IF($A1149="","",IF(NOT(ISERROR(MATCH($A1149,Validation!$A$193:$A$217,0))),"Manual mapping",IF(COUNTIF(Validation!$U$19:$U$178,$Z1149)&gt;0,"Direct",IF(COUNTIF(Validation!$S$19:$S$178,$AI1149)=1,"By surname","Unresolved"))))</f>
        <v/>
      </c>
      <c r="AK1149" s="28" t="str">
        <f aca="false">IF($L1149="","",IF(MATCH($L1149,$L$2:$L$3000,0)&lt;&gt;ROW()-1,"",COUNT($AK$1:$AK1148)+1))</f>
        <v/>
      </c>
      <c r="AL1149" s="28" t="str">
        <f aca="false">IF($G1149="","",IF(MATCH($G1149,$G$2:$G$3000,0)&lt;&gt;ROW()-1,"",COUNT($AL$1:$AL1148)+1))</f>
        <v/>
      </c>
      <c r="AM1149" s="28" t="str">
        <f aca="false">IF($H1149="","",IF(MATCH($H1149,$H$2:$H$3000,0)&lt;&gt;ROW()-1,"",COUNT($AM$1:$AM1148)+1))</f>
        <v/>
      </c>
      <c r="AN1149" s="28" t="str">
        <f aca="false">IF($I1149="","",IF(MATCH($I1149,$I$2:$I$3000,0)&lt;&gt;ROW()-1,"",COUNT($AN$1:$AN1148)+1))</f>
        <v/>
      </c>
      <c r="AO1149" s="28" t="str">
        <f aca="false">IF($Q1149="","",IF(MATCH($Q1149,$Q$2:$Q$3000,0)&lt;&gt;ROW()-1,"",COUNT($AO$1:$AO1148)+1))</f>
        <v/>
      </c>
    </row>
    <row r="1150" customFormat="false" ht="12.75" hidden="false" customHeight="true" outlineLevel="0" collapsed="false">
      <c r="W1150" s="24" t="n">
        <f aca="false">IF($F1150="",0,IFERROR(IF(ISNUMBER($F1150),INT($F1150),DATE(VALUE(MID(SUBSTITUTE(LEFT($F1150,FIND(" ",$F1150&amp;" ")-1),"/",REPT(" ",20)),41,20)),VALUE(LEFT(SUBSTITUTE(LEFT($F1150,FIND(" ",$F1150&amp;" ")-1),"/",REPT(" ",20)),20)),VALUE(MID(SUBSTITUTE(LEFT($F1150,FIND(" ",$F1150&amp;" ")-1),"/",REPT(" ",20)),21,20)))),0))</f>
        <v>0</v>
      </c>
      <c r="X1150" s="25" t="str">
        <f aca="false">IF(ISNUMBER($N1150),$N1150*Validation!$B$5,"")</f>
        <v/>
      </c>
      <c r="Y1150" s="26" t="str">
        <f aca="false">IF($A1150="","",SUBSTITUTE(SUBSTITUTE(SUBSTITUTE(SUBSTITUTE(SUBSTITUTE(SUBSTITUTE(SUBSTITUTE(UPPER(TRIM($A1150)),"Á","A"),"É","E"),"Í","I"),"Ó","O"),"Ú","U"),"Ñ","N"),"Ü","U"))</f>
        <v/>
      </c>
      <c r="Z1150" s="26" t="str">
        <f aca="false">IF($Y1150="","",LEFT($Y1150,1)&amp;" "&amp;TRIM(RIGHT(SUBSTITUTE($Y1150," ",REPT(" ",50)),50)))</f>
        <v/>
      </c>
      <c r="AA1150" s="27" t="str">
        <f aca="false">IF($AF1150="","",IF(COUNTIF(Validation!$U$19:$U$178,$AF1150)&gt;0,"OK","NO MATCH"))</f>
        <v/>
      </c>
      <c r="AB1150" s="27" t="str">
        <f aca="false">IF($W1150=0,"",IF(AND($W1150&gt;=Validation!$B$3,$W1150&lt;=Validation!$C$3),"Yes","No"))</f>
        <v/>
      </c>
      <c r="AC1150" s="26" t="str">
        <f aca="false">IF($A1150="","",$AF1150&amp;"|"&amp;TEXT($W1150,"yyyy-mm-dd")&amp;"|"&amp;$J1150&amp;"|"&amp;$N1150)</f>
        <v/>
      </c>
      <c r="AD1150" s="27" t="str">
        <f aca="false">IF($AC1150="","",IF(COUNTIF($AC$2:$AC$3000,$AC1150)&gt;1,"REVIEW","OK"))</f>
        <v/>
      </c>
      <c r="AE1150" s="27" t="str">
        <f aca="false">IF(OR($W1150=0,$O1150=""),"",IF(IFERROR(IF(ISNUMBER($O1150),INT($O1150),DATE(VALUE(MID(SUBSTITUTE(LEFT($O1150,FIND(" ",$O1150&amp;" ")-1),"/",REPT(" ",20)),41,20)),VALUE(LEFT(SUBSTITUTE(LEFT($O1150,FIND(" ",$O1150&amp;" ")-1),"/",REPT(" ",20)),20)),VALUE(MID(SUBSTITUTE(LEFT($O1150,FIND(" ",$O1150&amp;" ")-1),"/",REPT(" ",20)),21,20)))),0)&gt;$W1150,"Late","Same day"))</f>
        <v/>
      </c>
      <c r="AF1150" s="26" t="str">
        <f aca="false">IF($A1150="","",IFERROR(INDEX(Validation!$C$193:$C$217,MATCH($A1150,Validation!$A$193:$A$217,0)),IF(COUNTIF(Validation!$U$19:$U$178,$Z1150)&gt;0,$Z1150,IF(COUNTIF(Validation!$S$19:$S$178,$AI1150)=1,INDEX(Validation!$U$19:$U$178,MATCH($AI1150,Validation!$S$19:$S$178,0)),$Z1150))))</f>
        <v/>
      </c>
      <c r="AG1150" s="27" t="str">
        <f aca="false">IF(COUNTA($A1150:$U1150)=0,"",IF($A1150="","No name",IF($F1150="","No date",IF($W1150=0,"Date ilegible",IF(NOT(ISNUMBER($N1150)),"Hours no numéricas",IF($AA1150="NO MATCH","Person no identificada","OK"))))))</f>
        <v/>
      </c>
      <c r="AH1150" s="27" t="str">
        <f aca="false">IF($W1150=0,"No date",IF($W1150&lt;Validation!$B$3,"Before period",IF($W1150&gt;Validation!$C$3,"After period","In period")))</f>
        <v>No date</v>
      </c>
      <c r="AI1150" s="26" t="str">
        <f aca="false">IF($Y1150="","",TRIM(RIGHT(SUBSTITUTE($Y1150," ",REPT(" ",50)),50)))</f>
        <v/>
      </c>
      <c r="AJ1150" s="27" t="str">
        <f aca="false">IF($A1150="","",IF(NOT(ISERROR(MATCH($A1150,Validation!$A$193:$A$217,0))),"Manual mapping",IF(COUNTIF(Validation!$U$19:$U$178,$Z1150)&gt;0,"Direct",IF(COUNTIF(Validation!$S$19:$S$178,$AI1150)=1,"By surname","Unresolved"))))</f>
        <v/>
      </c>
      <c r="AK1150" s="28" t="str">
        <f aca="false">IF($L1150="","",IF(MATCH($L1150,$L$2:$L$3000,0)&lt;&gt;ROW()-1,"",COUNT($AK$1:$AK1149)+1))</f>
        <v/>
      </c>
      <c r="AL1150" s="28" t="str">
        <f aca="false">IF($G1150="","",IF(MATCH($G1150,$G$2:$G$3000,0)&lt;&gt;ROW()-1,"",COUNT($AL$1:$AL1149)+1))</f>
        <v/>
      </c>
      <c r="AM1150" s="28" t="str">
        <f aca="false">IF($H1150="","",IF(MATCH($H1150,$H$2:$H$3000,0)&lt;&gt;ROW()-1,"",COUNT($AM$1:$AM1149)+1))</f>
        <v/>
      </c>
      <c r="AN1150" s="28" t="str">
        <f aca="false">IF($I1150="","",IF(MATCH($I1150,$I$2:$I$3000,0)&lt;&gt;ROW()-1,"",COUNT($AN$1:$AN1149)+1))</f>
        <v/>
      </c>
      <c r="AO1150" s="28" t="str">
        <f aca="false">IF($Q1150="","",IF(MATCH($Q1150,$Q$2:$Q$3000,0)&lt;&gt;ROW()-1,"",COUNT($AO$1:$AO1149)+1))</f>
        <v/>
      </c>
    </row>
    <row r="1151" customFormat="false" ht="12.75" hidden="false" customHeight="true" outlineLevel="0" collapsed="false">
      <c r="W1151" s="24" t="n">
        <f aca="false">IF($F1151="",0,IFERROR(IF(ISNUMBER($F1151),INT($F1151),DATE(VALUE(MID(SUBSTITUTE(LEFT($F1151,FIND(" ",$F1151&amp;" ")-1),"/",REPT(" ",20)),41,20)),VALUE(LEFT(SUBSTITUTE(LEFT($F1151,FIND(" ",$F1151&amp;" ")-1),"/",REPT(" ",20)),20)),VALUE(MID(SUBSTITUTE(LEFT($F1151,FIND(" ",$F1151&amp;" ")-1),"/",REPT(" ",20)),21,20)))),0))</f>
        <v>0</v>
      </c>
      <c r="X1151" s="25" t="str">
        <f aca="false">IF(ISNUMBER($N1151),$N1151*Validation!$B$5,"")</f>
        <v/>
      </c>
      <c r="Y1151" s="26" t="str">
        <f aca="false">IF($A1151="","",SUBSTITUTE(SUBSTITUTE(SUBSTITUTE(SUBSTITUTE(SUBSTITUTE(SUBSTITUTE(SUBSTITUTE(UPPER(TRIM($A1151)),"Á","A"),"É","E"),"Í","I"),"Ó","O"),"Ú","U"),"Ñ","N"),"Ü","U"))</f>
        <v/>
      </c>
      <c r="Z1151" s="26" t="str">
        <f aca="false">IF($Y1151="","",LEFT($Y1151,1)&amp;" "&amp;TRIM(RIGHT(SUBSTITUTE($Y1151," ",REPT(" ",50)),50)))</f>
        <v/>
      </c>
      <c r="AA1151" s="27" t="str">
        <f aca="false">IF($AF1151="","",IF(COUNTIF(Validation!$U$19:$U$178,$AF1151)&gt;0,"OK","NO MATCH"))</f>
        <v/>
      </c>
      <c r="AB1151" s="27" t="str">
        <f aca="false">IF($W1151=0,"",IF(AND($W1151&gt;=Validation!$B$3,$W1151&lt;=Validation!$C$3),"Yes","No"))</f>
        <v/>
      </c>
      <c r="AC1151" s="26" t="str">
        <f aca="false">IF($A1151="","",$AF1151&amp;"|"&amp;TEXT($W1151,"yyyy-mm-dd")&amp;"|"&amp;$J1151&amp;"|"&amp;$N1151)</f>
        <v/>
      </c>
      <c r="AD1151" s="27" t="str">
        <f aca="false">IF($AC1151="","",IF(COUNTIF($AC$2:$AC$3000,$AC1151)&gt;1,"REVIEW","OK"))</f>
        <v/>
      </c>
      <c r="AE1151" s="27" t="str">
        <f aca="false">IF(OR($W1151=0,$O1151=""),"",IF(IFERROR(IF(ISNUMBER($O1151),INT($O1151),DATE(VALUE(MID(SUBSTITUTE(LEFT($O1151,FIND(" ",$O1151&amp;" ")-1),"/",REPT(" ",20)),41,20)),VALUE(LEFT(SUBSTITUTE(LEFT($O1151,FIND(" ",$O1151&amp;" ")-1),"/",REPT(" ",20)),20)),VALUE(MID(SUBSTITUTE(LEFT($O1151,FIND(" ",$O1151&amp;" ")-1),"/",REPT(" ",20)),21,20)))),0)&gt;$W1151,"Late","Same day"))</f>
        <v/>
      </c>
      <c r="AF1151" s="26" t="str">
        <f aca="false">IF($A1151="","",IFERROR(INDEX(Validation!$C$193:$C$217,MATCH($A1151,Validation!$A$193:$A$217,0)),IF(COUNTIF(Validation!$U$19:$U$178,$Z1151)&gt;0,$Z1151,IF(COUNTIF(Validation!$S$19:$S$178,$AI1151)=1,INDEX(Validation!$U$19:$U$178,MATCH($AI1151,Validation!$S$19:$S$178,0)),$Z1151))))</f>
        <v/>
      </c>
      <c r="AG1151" s="27" t="str">
        <f aca="false">IF(COUNTA($A1151:$U1151)=0,"",IF($A1151="","No name",IF($F1151="","No date",IF($W1151=0,"Date ilegible",IF(NOT(ISNUMBER($N1151)),"Hours no numéricas",IF($AA1151="NO MATCH","Person no identificada","OK"))))))</f>
        <v/>
      </c>
      <c r="AH1151" s="27" t="str">
        <f aca="false">IF($W1151=0,"No date",IF($W1151&lt;Validation!$B$3,"Before period",IF($W1151&gt;Validation!$C$3,"After period","In period")))</f>
        <v>No date</v>
      </c>
      <c r="AI1151" s="26" t="str">
        <f aca="false">IF($Y1151="","",TRIM(RIGHT(SUBSTITUTE($Y1151," ",REPT(" ",50)),50)))</f>
        <v/>
      </c>
      <c r="AJ1151" s="27" t="str">
        <f aca="false">IF($A1151="","",IF(NOT(ISERROR(MATCH($A1151,Validation!$A$193:$A$217,0))),"Manual mapping",IF(COUNTIF(Validation!$U$19:$U$178,$Z1151)&gt;0,"Direct",IF(COUNTIF(Validation!$S$19:$S$178,$AI1151)=1,"By surname","Unresolved"))))</f>
        <v/>
      </c>
      <c r="AK1151" s="28" t="str">
        <f aca="false">IF($L1151="","",IF(MATCH($L1151,$L$2:$L$3000,0)&lt;&gt;ROW()-1,"",COUNT($AK$1:$AK1150)+1))</f>
        <v/>
      </c>
      <c r="AL1151" s="28" t="str">
        <f aca="false">IF($G1151="","",IF(MATCH($G1151,$G$2:$G$3000,0)&lt;&gt;ROW()-1,"",COUNT($AL$1:$AL1150)+1))</f>
        <v/>
      </c>
      <c r="AM1151" s="28" t="str">
        <f aca="false">IF($H1151="","",IF(MATCH($H1151,$H$2:$H$3000,0)&lt;&gt;ROW()-1,"",COUNT($AM$1:$AM1150)+1))</f>
        <v/>
      </c>
      <c r="AN1151" s="28" t="str">
        <f aca="false">IF($I1151="","",IF(MATCH($I1151,$I$2:$I$3000,0)&lt;&gt;ROW()-1,"",COUNT($AN$1:$AN1150)+1))</f>
        <v/>
      </c>
      <c r="AO1151" s="28" t="str">
        <f aca="false">IF($Q1151="","",IF(MATCH($Q1151,$Q$2:$Q$3000,0)&lt;&gt;ROW()-1,"",COUNT($AO$1:$AO1150)+1))</f>
        <v/>
      </c>
    </row>
    <row r="1152" customFormat="false" ht="12.75" hidden="false" customHeight="true" outlineLevel="0" collapsed="false">
      <c r="W1152" s="24" t="n">
        <f aca="false">IF($F1152="",0,IFERROR(IF(ISNUMBER($F1152),INT($F1152),DATE(VALUE(MID(SUBSTITUTE(LEFT($F1152,FIND(" ",$F1152&amp;" ")-1),"/",REPT(" ",20)),41,20)),VALUE(LEFT(SUBSTITUTE(LEFT($F1152,FIND(" ",$F1152&amp;" ")-1),"/",REPT(" ",20)),20)),VALUE(MID(SUBSTITUTE(LEFT($F1152,FIND(" ",$F1152&amp;" ")-1),"/",REPT(" ",20)),21,20)))),0))</f>
        <v>0</v>
      </c>
      <c r="X1152" s="25" t="str">
        <f aca="false">IF(ISNUMBER($N1152),$N1152*Validation!$B$5,"")</f>
        <v/>
      </c>
      <c r="Y1152" s="26" t="str">
        <f aca="false">IF($A1152="","",SUBSTITUTE(SUBSTITUTE(SUBSTITUTE(SUBSTITUTE(SUBSTITUTE(SUBSTITUTE(SUBSTITUTE(UPPER(TRIM($A1152)),"Á","A"),"É","E"),"Í","I"),"Ó","O"),"Ú","U"),"Ñ","N"),"Ü","U"))</f>
        <v/>
      </c>
      <c r="Z1152" s="26" t="str">
        <f aca="false">IF($Y1152="","",LEFT($Y1152,1)&amp;" "&amp;TRIM(RIGHT(SUBSTITUTE($Y1152," ",REPT(" ",50)),50)))</f>
        <v/>
      </c>
      <c r="AA1152" s="27" t="str">
        <f aca="false">IF($AF1152="","",IF(COUNTIF(Validation!$U$19:$U$178,$AF1152)&gt;0,"OK","NO MATCH"))</f>
        <v/>
      </c>
      <c r="AB1152" s="27" t="str">
        <f aca="false">IF($W1152=0,"",IF(AND($W1152&gt;=Validation!$B$3,$W1152&lt;=Validation!$C$3),"Yes","No"))</f>
        <v/>
      </c>
      <c r="AC1152" s="26" t="str">
        <f aca="false">IF($A1152="","",$AF1152&amp;"|"&amp;TEXT($W1152,"yyyy-mm-dd")&amp;"|"&amp;$J1152&amp;"|"&amp;$N1152)</f>
        <v/>
      </c>
      <c r="AD1152" s="27" t="str">
        <f aca="false">IF($AC1152="","",IF(COUNTIF($AC$2:$AC$3000,$AC1152)&gt;1,"REVIEW","OK"))</f>
        <v/>
      </c>
      <c r="AE1152" s="27" t="str">
        <f aca="false">IF(OR($W1152=0,$O1152=""),"",IF(IFERROR(IF(ISNUMBER($O1152),INT($O1152),DATE(VALUE(MID(SUBSTITUTE(LEFT($O1152,FIND(" ",$O1152&amp;" ")-1),"/",REPT(" ",20)),41,20)),VALUE(LEFT(SUBSTITUTE(LEFT($O1152,FIND(" ",$O1152&amp;" ")-1),"/",REPT(" ",20)),20)),VALUE(MID(SUBSTITUTE(LEFT($O1152,FIND(" ",$O1152&amp;" ")-1),"/",REPT(" ",20)),21,20)))),0)&gt;$W1152,"Late","Same day"))</f>
        <v/>
      </c>
      <c r="AF1152" s="26" t="str">
        <f aca="false">IF($A1152="","",IFERROR(INDEX(Validation!$C$193:$C$217,MATCH($A1152,Validation!$A$193:$A$217,0)),IF(COUNTIF(Validation!$U$19:$U$178,$Z1152)&gt;0,$Z1152,IF(COUNTIF(Validation!$S$19:$S$178,$AI1152)=1,INDEX(Validation!$U$19:$U$178,MATCH($AI1152,Validation!$S$19:$S$178,0)),$Z1152))))</f>
        <v/>
      </c>
      <c r="AG1152" s="27" t="str">
        <f aca="false">IF(COUNTA($A1152:$U1152)=0,"",IF($A1152="","No name",IF($F1152="","No date",IF($W1152=0,"Date ilegible",IF(NOT(ISNUMBER($N1152)),"Hours no numéricas",IF($AA1152="NO MATCH","Person no identificada","OK"))))))</f>
        <v/>
      </c>
      <c r="AH1152" s="27" t="str">
        <f aca="false">IF($W1152=0,"No date",IF($W1152&lt;Validation!$B$3,"Before period",IF($W1152&gt;Validation!$C$3,"After period","In period")))</f>
        <v>No date</v>
      </c>
      <c r="AI1152" s="26" t="str">
        <f aca="false">IF($Y1152="","",TRIM(RIGHT(SUBSTITUTE($Y1152," ",REPT(" ",50)),50)))</f>
        <v/>
      </c>
      <c r="AJ1152" s="27" t="str">
        <f aca="false">IF($A1152="","",IF(NOT(ISERROR(MATCH($A1152,Validation!$A$193:$A$217,0))),"Manual mapping",IF(COUNTIF(Validation!$U$19:$U$178,$Z1152)&gt;0,"Direct",IF(COUNTIF(Validation!$S$19:$S$178,$AI1152)=1,"By surname","Unresolved"))))</f>
        <v/>
      </c>
      <c r="AK1152" s="28" t="str">
        <f aca="false">IF($L1152="","",IF(MATCH($L1152,$L$2:$L$3000,0)&lt;&gt;ROW()-1,"",COUNT($AK$1:$AK1151)+1))</f>
        <v/>
      </c>
      <c r="AL1152" s="28" t="str">
        <f aca="false">IF($G1152="","",IF(MATCH($G1152,$G$2:$G$3000,0)&lt;&gt;ROW()-1,"",COUNT($AL$1:$AL1151)+1))</f>
        <v/>
      </c>
      <c r="AM1152" s="28" t="str">
        <f aca="false">IF($H1152="","",IF(MATCH($H1152,$H$2:$H$3000,0)&lt;&gt;ROW()-1,"",COUNT($AM$1:$AM1151)+1))</f>
        <v/>
      </c>
      <c r="AN1152" s="28" t="str">
        <f aca="false">IF($I1152="","",IF(MATCH($I1152,$I$2:$I$3000,0)&lt;&gt;ROW()-1,"",COUNT($AN$1:$AN1151)+1))</f>
        <v/>
      </c>
      <c r="AO1152" s="28" t="str">
        <f aca="false">IF($Q1152="","",IF(MATCH($Q1152,$Q$2:$Q$3000,0)&lt;&gt;ROW()-1,"",COUNT($AO$1:$AO1151)+1))</f>
        <v/>
      </c>
    </row>
    <row r="1153" customFormat="false" ht="12.75" hidden="false" customHeight="true" outlineLevel="0" collapsed="false">
      <c r="W1153" s="24" t="n">
        <f aca="false">IF($F1153="",0,IFERROR(IF(ISNUMBER($F1153),INT($F1153),DATE(VALUE(MID(SUBSTITUTE(LEFT($F1153,FIND(" ",$F1153&amp;" ")-1),"/",REPT(" ",20)),41,20)),VALUE(LEFT(SUBSTITUTE(LEFT($F1153,FIND(" ",$F1153&amp;" ")-1),"/",REPT(" ",20)),20)),VALUE(MID(SUBSTITUTE(LEFT($F1153,FIND(" ",$F1153&amp;" ")-1),"/",REPT(" ",20)),21,20)))),0))</f>
        <v>0</v>
      </c>
      <c r="X1153" s="25" t="str">
        <f aca="false">IF(ISNUMBER($N1153),$N1153*Validation!$B$5,"")</f>
        <v/>
      </c>
      <c r="Y1153" s="26" t="str">
        <f aca="false">IF($A1153="","",SUBSTITUTE(SUBSTITUTE(SUBSTITUTE(SUBSTITUTE(SUBSTITUTE(SUBSTITUTE(SUBSTITUTE(UPPER(TRIM($A1153)),"Á","A"),"É","E"),"Í","I"),"Ó","O"),"Ú","U"),"Ñ","N"),"Ü","U"))</f>
        <v/>
      </c>
      <c r="Z1153" s="26" t="str">
        <f aca="false">IF($Y1153="","",LEFT($Y1153,1)&amp;" "&amp;TRIM(RIGHT(SUBSTITUTE($Y1153," ",REPT(" ",50)),50)))</f>
        <v/>
      </c>
      <c r="AA1153" s="27" t="str">
        <f aca="false">IF($AF1153="","",IF(COUNTIF(Validation!$U$19:$U$178,$AF1153)&gt;0,"OK","NO MATCH"))</f>
        <v/>
      </c>
      <c r="AB1153" s="27" t="str">
        <f aca="false">IF($W1153=0,"",IF(AND($W1153&gt;=Validation!$B$3,$W1153&lt;=Validation!$C$3),"Yes","No"))</f>
        <v/>
      </c>
      <c r="AC1153" s="26" t="str">
        <f aca="false">IF($A1153="","",$AF1153&amp;"|"&amp;TEXT($W1153,"yyyy-mm-dd")&amp;"|"&amp;$J1153&amp;"|"&amp;$N1153)</f>
        <v/>
      </c>
      <c r="AD1153" s="27" t="str">
        <f aca="false">IF($AC1153="","",IF(COUNTIF($AC$2:$AC$3000,$AC1153)&gt;1,"REVIEW","OK"))</f>
        <v/>
      </c>
      <c r="AE1153" s="27" t="str">
        <f aca="false">IF(OR($W1153=0,$O1153=""),"",IF(IFERROR(IF(ISNUMBER($O1153),INT($O1153),DATE(VALUE(MID(SUBSTITUTE(LEFT($O1153,FIND(" ",$O1153&amp;" ")-1),"/",REPT(" ",20)),41,20)),VALUE(LEFT(SUBSTITUTE(LEFT($O1153,FIND(" ",$O1153&amp;" ")-1),"/",REPT(" ",20)),20)),VALUE(MID(SUBSTITUTE(LEFT($O1153,FIND(" ",$O1153&amp;" ")-1),"/",REPT(" ",20)),21,20)))),0)&gt;$W1153,"Late","Same day"))</f>
        <v/>
      </c>
      <c r="AF1153" s="26" t="str">
        <f aca="false">IF($A1153="","",IFERROR(INDEX(Validation!$C$193:$C$217,MATCH($A1153,Validation!$A$193:$A$217,0)),IF(COUNTIF(Validation!$U$19:$U$178,$Z1153)&gt;0,$Z1153,IF(COUNTIF(Validation!$S$19:$S$178,$AI1153)=1,INDEX(Validation!$U$19:$U$178,MATCH($AI1153,Validation!$S$19:$S$178,0)),$Z1153))))</f>
        <v/>
      </c>
      <c r="AG1153" s="27" t="str">
        <f aca="false">IF(COUNTA($A1153:$U1153)=0,"",IF($A1153="","No name",IF($F1153="","No date",IF($W1153=0,"Date ilegible",IF(NOT(ISNUMBER($N1153)),"Hours no numéricas",IF($AA1153="NO MATCH","Person no identificada","OK"))))))</f>
        <v/>
      </c>
      <c r="AH1153" s="27" t="str">
        <f aca="false">IF($W1153=0,"No date",IF($W1153&lt;Validation!$B$3,"Before period",IF($W1153&gt;Validation!$C$3,"After period","In period")))</f>
        <v>No date</v>
      </c>
      <c r="AI1153" s="26" t="str">
        <f aca="false">IF($Y1153="","",TRIM(RIGHT(SUBSTITUTE($Y1153," ",REPT(" ",50)),50)))</f>
        <v/>
      </c>
      <c r="AJ1153" s="27" t="str">
        <f aca="false">IF($A1153="","",IF(NOT(ISERROR(MATCH($A1153,Validation!$A$193:$A$217,0))),"Manual mapping",IF(COUNTIF(Validation!$U$19:$U$178,$Z1153)&gt;0,"Direct",IF(COUNTIF(Validation!$S$19:$S$178,$AI1153)=1,"By surname","Unresolved"))))</f>
        <v/>
      </c>
      <c r="AK1153" s="28" t="str">
        <f aca="false">IF($L1153="","",IF(MATCH($L1153,$L$2:$L$3000,0)&lt;&gt;ROW()-1,"",COUNT($AK$1:$AK1152)+1))</f>
        <v/>
      </c>
      <c r="AL1153" s="28" t="str">
        <f aca="false">IF($G1153="","",IF(MATCH($G1153,$G$2:$G$3000,0)&lt;&gt;ROW()-1,"",COUNT($AL$1:$AL1152)+1))</f>
        <v/>
      </c>
      <c r="AM1153" s="28" t="str">
        <f aca="false">IF($H1153="","",IF(MATCH($H1153,$H$2:$H$3000,0)&lt;&gt;ROW()-1,"",COUNT($AM$1:$AM1152)+1))</f>
        <v/>
      </c>
      <c r="AN1153" s="28" t="str">
        <f aca="false">IF($I1153="","",IF(MATCH($I1153,$I$2:$I$3000,0)&lt;&gt;ROW()-1,"",COUNT($AN$1:$AN1152)+1))</f>
        <v/>
      </c>
      <c r="AO1153" s="28" t="str">
        <f aca="false">IF($Q1153="","",IF(MATCH($Q1153,$Q$2:$Q$3000,0)&lt;&gt;ROW()-1,"",COUNT($AO$1:$AO1152)+1))</f>
        <v/>
      </c>
    </row>
    <row r="1154" customFormat="false" ht="12.75" hidden="false" customHeight="true" outlineLevel="0" collapsed="false">
      <c r="W1154" s="24" t="n">
        <f aca="false">IF($F1154="",0,IFERROR(IF(ISNUMBER($F1154),INT($F1154),DATE(VALUE(MID(SUBSTITUTE(LEFT($F1154,FIND(" ",$F1154&amp;" ")-1),"/",REPT(" ",20)),41,20)),VALUE(LEFT(SUBSTITUTE(LEFT($F1154,FIND(" ",$F1154&amp;" ")-1),"/",REPT(" ",20)),20)),VALUE(MID(SUBSTITUTE(LEFT($F1154,FIND(" ",$F1154&amp;" ")-1),"/",REPT(" ",20)),21,20)))),0))</f>
        <v>0</v>
      </c>
      <c r="X1154" s="25" t="str">
        <f aca="false">IF(ISNUMBER($N1154),$N1154*Validation!$B$5,"")</f>
        <v/>
      </c>
      <c r="Y1154" s="26" t="str">
        <f aca="false">IF($A1154="","",SUBSTITUTE(SUBSTITUTE(SUBSTITUTE(SUBSTITUTE(SUBSTITUTE(SUBSTITUTE(SUBSTITUTE(UPPER(TRIM($A1154)),"Á","A"),"É","E"),"Í","I"),"Ó","O"),"Ú","U"),"Ñ","N"),"Ü","U"))</f>
        <v/>
      </c>
      <c r="Z1154" s="26" t="str">
        <f aca="false">IF($Y1154="","",LEFT($Y1154,1)&amp;" "&amp;TRIM(RIGHT(SUBSTITUTE($Y1154," ",REPT(" ",50)),50)))</f>
        <v/>
      </c>
      <c r="AA1154" s="27" t="str">
        <f aca="false">IF($AF1154="","",IF(COUNTIF(Validation!$U$19:$U$178,$AF1154)&gt;0,"OK","NO MATCH"))</f>
        <v/>
      </c>
      <c r="AB1154" s="27" t="str">
        <f aca="false">IF($W1154=0,"",IF(AND($W1154&gt;=Validation!$B$3,$W1154&lt;=Validation!$C$3),"Yes","No"))</f>
        <v/>
      </c>
      <c r="AC1154" s="26" t="str">
        <f aca="false">IF($A1154="","",$AF1154&amp;"|"&amp;TEXT($W1154,"yyyy-mm-dd")&amp;"|"&amp;$J1154&amp;"|"&amp;$N1154)</f>
        <v/>
      </c>
      <c r="AD1154" s="27" t="str">
        <f aca="false">IF($AC1154="","",IF(COUNTIF($AC$2:$AC$3000,$AC1154)&gt;1,"REVIEW","OK"))</f>
        <v/>
      </c>
      <c r="AE1154" s="27" t="str">
        <f aca="false">IF(OR($W1154=0,$O1154=""),"",IF(IFERROR(IF(ISNUMBER($O1154),INT($O1154),DATE(VALUE(MID(SUBSTITUTE(LEFT($O1154,FIND(" ",$O1154&amp;" ")-1),"/",REPT(" ",20)),41,20)),VALUE(LEFT(SUBSTITUTE(LEFT($O1154,FIND(" ",$O1154&amp;" ")-1),"/",REPT(" ",20)),20)),VALUE(MID(SUBSTITUTE(LEFT($O1154,FIND(" ",$O1154&amp;" ")-1),"/",REPT(" ",20)),21,20)))),0)&gt;$W1154,"Late","Same day"))</f>
        <v/>
      </c>
      <c r="AF1154" s="26" t="str">
        <f aca="false">IF($A1154="","",IFERROR(INDEX(Validation!$C$193:$C$217,MATCH($A1154,Validation!$A$193:$A$217,0)),IF(COUNTIF(Validation!$U$19:$U$178,$Z1154)&gt;0,$Z1154,IF(COUNTIF(Validation!$S$19:$S$178,$AI1154)=1,INDEX(Validation!$U$19:$U$178,MATCH($AI1154,Validation!$S$19:$S$178,0)),$Z1154))))</f>
        <v/>
      </c>
      <c r="AG1154" s="27" t="str">
        <f aca="false">IF(COUNTA($A1154:$U1154)=0,"",IF($A1154="","No name",IF($F1154="","No date",IF($W1154=0,"Date ilegible",IF(NOT(ISNUMBER($N1154)),"Hours no numéricas",IF($AA1154="NO MATCH","Person no identificada","OK"))))))</f>
        <v/>
      </c>
      <c r="AH1154" s="27" t="str">
        <f aca="false">IF($W1154=0,"No date",IF($W1154&lt;Validation!$B$3,"Before period",IF($W1154&gt;Validation!$C$3,"After period","In period")))</f>
        <v>No date</v>
      </c>
      <c r="AI1154" s="26" t="str">
        <f aca="false">IF($Y1154="","",TRIM(RIGHT(SUBSTITUTE($Y1154," ",REPT(" ",50)),50)))</f>
        <v/>
      </c>
      <c r="AJ1154" s="27" t="str">
        <f aca="false">IF($A1154="","",IF(NOT(ISERROR(MATCH($A1154,Validation!$A$193:$A$217,0))),"Manual mapping",IF(COUNTIF(Validation!$U$19:$U$178,$Z1154)&gt;0,"Direct",IF(COUNTIF(Validation!$S$19:$S$178,$AI1154)=1,"By surname","Unresolved"))))</f>
        <v/>
      </c>
      <c r="AK1154" s="28" t="str">
        <f aca="false">IF($L1154="","",IF(MATCH($L1154,$L$2:$L$3000,0)&lt;&gt;ROW()-1,"",COUNT($AK$1:$AK1153)+1))</f>
        <v/>
      </c>
      <c r="AL1154" s="28" t="str">
        <f aca="false">IF($G1154="","",IF(MATCH($G1154,$G$2:$G$3000,0)&lt;&gt;ROW()-1,"",COUNT($AL$1:$AL1153)+1))</f>
        <v/>
      </c>
      <c r="AM1154" s="28" t="str">
        <f aca="false">IF($H1154="","",IF(MATCH($H1154,$H$2:$H$3000,0)&lt;&gt;ROW()-1,"",COUNT($AM$1:$AM1153)+1))</f>
        <v/>
      </c>
      <c r="AN1154" s="28" t="str">
        <f aca="false">IF($I1154="","",IF(MATCH($I1154,$I$2:$I$3000,0)&lt;&gt;ROW()-1,"",COUNT($AN$1:$AN1153)+1))</f>
        <v/>
      </c>
      <c r="AO1154" s="28" t="str">
        <f aca="false">IF($Q1154="","",IF(MATCH($Q1154,$Q$2:$Q$3000,0)&lt;&gt;ROW()-1,"",COUNT($AO$1:$AO1153)+1))</f>
        <v/>
      </c>
    </row>
    <row r="1155" customFormat="false" ht="12.75" hidden="false" customHeight="true" outlineLevel="0" collapsed="false">
      <c r="W1155" s="24" t="n">
        <f aca="false">IF($F1155="",0,IFERROR(IF(ISNUMBER($F1155),INT($F1155),DATE(VALUE(MID(SUBSTITUTE(LEFT($F1155,FIND(" ",$F1155&amp;" ")-1),"/",REPT(" ",20)),41,20)),VALUE(LEFT(SUBSTITUTE(LEFT($F1155,FIND(" ",$F1155&amp;" ")-1),"/",REPT(" ",20)),20)),VALUE(MID(SUBSTITUTE(LEFT($F1155,FIND(" ",$F1155&amp;" ")-1),"/",REPT(" ",20)),21,20)))),0))</f>
        <v>0</v>
      </c>
      <c r="X1155" s="25" t="str">
        <f aca="false">IF(ISNUMBER($N1155),$N1155*Validation!$B$5,"")</f>
        <v/>
      </c>
      <c r="Y1155" s="26" t="str">
        <f aca="false">IF($A1155="","",SUBSTITUTE(SUBSTITUTE(SUBSTITUTE(SUBSTITUTE(SUBSTITUTE(SUBSTITUTE(SUBSTITUTE(UPPER(TRIM($A1155)),"Á","A"),"É","E"),"Í","I"),"Ó","O"),"Ú","U"),"Ñ","N"),"Ü","U"))</f>
        <v/>
      </c>
      <c r="Z1155" s="26" t="str">
        <f aca="false">IF($Y1155="","",LEFT($Y1155,1)&amp;" "&amp;TRIM(RIGHT(SUBSTITUTE($Y1155," ",REPT(" ",50)),50)))</f>
        <v/>
      </c>
      <c r="AA1155" s="27" t="str">
        <f aca="false">IF($AF1155="","",IF(COUNTIF(Validation!$U$19:$U$178,$AF1155)&gt;0,"OK","NO MATCH"))</f>
        <v/>
      </c>
      <c r="AB1155" s="27" t="str">
        <f aca="false">IF($W1155=0,"",IF(AND($W1155&gt;=Validation!$B$3,$W1155&lt;=Validation!$C$3),"Yes","No"))</f>
        <v/>
      </c>
      <c r="AC1155" s="26" t="str">
        <f aca="false">IF($A1155="","",$AF1155&amp;"|"&amp;TEXT($W1155,"yyyy-mm-dd")&amp;"|"&amp;$J1155&amp;"|"&amp;$N1155)</f>
        <v/>
      </c>
      <c r="AD1155" s="27" t="str">
        <f aca="false">IF($AC1155="","",IF(COUNTIF($AC$2:$AC$3000,$AC1155)&gt;1,"REVIEW","OK"))</f>
        <v/>
      </c>
      <c r="AE1155" s="27" t="str">
        <f aca="false">IF(OR($W1155=0,$O1155=""),"",IF(IFERROR(IF(ISNUMBER($O1155),INT($O1155),DATE(VALUE(MID(SUBSTITUTE(LEFT($O1155,FIND(" ",$O1155&amp;" ")-1),"/",REPT(" ",20)),41,20)),VALUE(LEFT(SUBSTITUTE(LEFT($O1155,FIND(" ",$O1155&amp;" ")-1),"/",REPT(" ",20)),20)),VALUE(MID(SUBSTITUTE(LEFT($O1155,FIND(" ",$O1155&amp;" ")-1),"/",REPT(" ",20)),21,20)))),0)&gt;$W1155,"Late","Same day"))</f>
        <v/>
      </c>
      <c r="AF1155" s="26" t="str">
        <f aca="false">IF($A1155="","",IFERROR(INDEX(Validation!$C$193:$C$217,MATCH($A1155,Validation!$A$193:$A$217,0)),IF(COUNTIF(Validation!$U$19:$U$178,$Z1155)&gt;0,$Z1155,IF(COUNTIF(Validation!$S$19:$S$178,$AI1155)=1,INDEX(Validation!$U$19:$U$178,MATCH($AI1155,Validation!$S$19:$S$178,0)),$Z1155))))</f>
        <v/>
      </c>
      <c r="AG1155" s="27" t="str">
        <f aca="false">IF(COUNTA($A1155:$U1155)=0,"",IF($A1155="","No name",IF($F1155="","No date",IF($W1155=0,"Date ilegible",IF(NOT(ISNUMBER($N1155)),"Hours no numéricas",IF($AA1155="NO MATCH","Person no identificada","OK"))))))</f>
        <v/>
      </c>
      <c r="AH1155" s="27" t="str">
        <f aca="false">IF($W1155=0,"No date",IF($W1155&lt;Validation!$B$3,"Before period",IF($W1155&gt;Validation!$C$3,"After period","In period")))</f>
        <v>No date</v>
      </c>
      <c r="AI1155" s="26" t="str">
        <f aca="false">IF($Y1155="","",TRIM(RIGHT(SUBSTITUTE($Y1155," ",REPT(" ",50)),50)))</f>
        <v/>
      </c>
      <c r="AJ1155" s="27" t="str">
        <f aca="false">IF($A1155="","",IF(NOT(ISERROR(MATCH($A1155,Validation!$A$193:$A$217,0))),"Manual mapping",IF(COUNTIF(Validation!$U$19:$U$178,$Z1155)&gt;0,"Direct",IF(COUNTIF(Validation!$S$19:$S$178,$AI1155)=1,"By surname","Unresolved"))))</f>
        <v/>
      </c>
      <c r="AK1155" s="28" t="str">
        <f aca="false">IF($L1155="","",IF(MATCH($L1155,$L$2:$L$3000,0)&lt;&gt;ROW()-1,"",COUNT($AK$1:$AK1154)+1))</f>
        <v/>
      </c>
      <c r="AL1155" s="28" t="str">
        <f aca="false">IF($G1155="","",IF(MATCH($G1155,$G$2:$G$3000,0)&lt;&gt;ROW()-1,"",COUNT($AL$1:$AL1154)+1))</f>
        <v/>
      </c>
      <c r="AM1155" s="28" t="str">
        <f aca="false">IF($H1155="","",IF(MATCH($H1155,$H$2:$H$3000,0)&lt;&gt;ROW()-1,"",COUNT($AM$1:$AM1154)+1))</f>
        <v/>
      </c>
      <c r="AN1155" s="28" t="str">
        <f aca="false">IF($I1155="","",IF(MATCH($I1155,$I$2:$I$3000,0)&lt;&gt;ROW()-1,"",COUNT($AN$1:$AN1154)+1))</f>
        <v/>
      </c>
      <c r="AO1155" s="28" t="str">
        <f aca="false">IF($Q1155="","",IF(MATCH($Q1155,$Q$2:$Q$3000,0)&lt;&gt;ROW()-1,"",COUNT($AO$1:$AO1154)+1))</f>
        <v/>
      </c>
    </row>
    <row r="1156" customFormat="false" ht="12.75" hidden="false" customHeight="true" outlineLevel="0" collapsed="false">
      <c r="W1156" s="24" t="n">
        <f aca="false">IF($F1156="",0,IFERROR(IF(ISNUMBER($F1156),INT($F1156),DATE(VALUE(MID(SUBSTITUTE(LEFT($F1156,FIND(" ",$F1156&amp;" ")-1),"/",REPT(" ",20)),41,20)),VALUE(LEFT(SUBSTITUTE(LEFT($F1156,FIND(" ",$F1156&amp;" ")-1),"/",REPT(" ",20)),20)),VALUE(MID(SUBSTITUTE(LEFT($F1156,FIND(" ",$F1156&amp;" ")-1),"/",REPT(" ",20)),21,20)))),0))</f>
        <v>0</v>
      </c>
      <c r="X1156" s="25" t="str">
        <f aca="false">IF(ISNUMBER($N1156),$N1156*Validation!$B$5,"")</f>
        <v/>
      </c>
      <c r="Y1156" s="26" t="str">
        <f aca="false">IF($A1156="","",SUBSTITUTE(SUBSTITUTE(SUBSTITUTE(SUBSTITUTE(SUBSTITUTE(SUBSTITUTE(SUBSTITUTE(UPPER(TRIM($A1156)),"Á","A"),"É","E"),"Í","I"),"Ó","O"),"Ú","U"),"Ñ","N"),"Ü","U"))</f>
        <v/>
      </c>
      <c r="Z1156" s="26" t="str">
        <f aca="false">IF($Y1156="","",LEFT($Y1156,1)&amp;" "&amp;TRIM(RIGHT(SUBSTITUTE($Y1156," ",REPT(" ",50)),50)))</f>
        <v/>
      </c>
      <c r="AA1156" s="27" t="str">
        <f aca="false">IF($AF1156="","",IF(COUNTIF(Validation!$U$19:$U$178,$AF1156)&gt;0,"OK","NO MATCH"))</f>
        <v/>
      </c>
      <c r="AB1156" s="27" t="str">
        <f aca="false">IF($W1156=0,"",IF(AND($W1156&gt;=Validation!$B$3,$W1156&lt;=Validation!$C$3),"Yes","No"))</f>
        <v/>
      </c>
      <c r="AC1156" s="26" t="str">
        <f aca="false">IF($A1156="","",$AF1156&amp;"|"&amp;TEXT($W1156,"yyyy-mm-dd")&amp;"|"&amp;$J1156&amp;"|"&amp;$N1156)</f>
        <v/>
      </c>
      <c r="AD1156" s="27" t="str">
        <f aca="false">IF($AC1156="","",IF(COUNTIF($AC$2:$AC$3000,$AC1156)&gt;1,"REVIEW","OK"))</f>
        <v/>
      </c>
      <c r="AE1156" s="27" t="str">
        <f aca="false">IF(OR($W1156=0,$O1156=""),"",IF(IFERROR(IF(ISNUMBER($O1156),INT($O1156),DATE(VALUE(MID(SUBSTITUTE(LEFT($O1156,FIND(" ",$O1156&amp;" ")-1),"/",REPT(" ",20)),41,20)),VALUE(LEFT(SUBSTITUTE(LEFT($O1156,FIND(" ",$O1156&amp;" ")-1),"/",REPT(" ",20)),20)),VALUE(MID(SUBSTITUTE(LEFT($O1156,FIND(" ",$O1156&amp;" ")-1),"/",REPT(" ",20)),21,20)))),0)&gt;$W1156,"Late","Same day"))</f>
        <v/>
      </c>
      <c r="AF1156" s="26" t="str">
        <f aca="false">IF($A1156="","",IFERROR(INDEX(Validation!$C$193:$C$217,MATCH($A1156,Validation!$A$193:$A$217,0)),IF(COUNTIF(Validation!$U$19:$U$178,$Z1156)&gt;0,$Z1156,IF(COUNTIF(Validation!$S$19:$S$178,$AI1156)=1,INDEX(Validation!$U$19:$U$178,MATCH($AI1156,Validation!$S$19:$S$178,0)),$Z1156))))</f>
        <v/>
      </c>
      <c r="AG1156" s="27" t="str">
        <f aca="false">IF(COUNTA($A1156:$U1156)=0,"",IF($A1156="","No name",IF($F1156="","No date",IF($W1156=0,"Date ilegible",IF(NOT(ISNUMBER($N1156)),"Hours no numéricas",IF($AA1156="NO MATCH","Person no identificada","OK"))))))</f>
        <v/>
      </c>
      <c r="AH1156" s="27" t="str">
        <f aca="false">IF($W1156=0,"No date",IF($W1156&lt;Validation!$B$3,"Before period",IF($W1156&gt;Validation!$C$3,"After period","In period")))</f>
        <v>No date</v>
      </c>
      <c r="AI1156" s="26" t="str">
        <f aca="false">IF($Y1156="","",TRIM(RIGHT(SUBSTITUTE($Y1156," ",REPT(" ",50)),50)))</f>
        <v/>
      </c>
      <c r="AJ1156" s="27" t="str">
        <f aca="false">IF($A1156="","",IF(NOT(ISERROR(MATCH($A1156,Validation!$A$193:$A$217,0))),"Manual mapping",IF(COUNTIF(Validation!$U$19:$U$178,$Z1156)&gt;0,"Direct",IF(COUNTIF(Validation!$S$19:$S$178,$AI1156)=1,"By surname","Unresolved"))))</f>
        <v/>
      </c>
      <c r="AK1156" s="28" t="str">
        <f aca="false">IF($L1156="","",IF(MATCH($L1156,$L$2:$L$3000,0)&lt;&gt;ROW()-1,"",COUNT($AK$1:$AK1155)+1))</f>
        <v/>
      </c>
      <c r="AL1156" s="28" t="str">
        <f aca="false">IF($G1156="","",IF(MATCH($G1156,$G$2:$G$3000,0)&lt;&gt;ROW()-1,"",COUNT($AL$1:$AL1155)+1))</f>
        <v/>
      </c>
      <c r="AM1156" s="28" t="str">
        <f aca="false">IF($H1156="","",IF(MATCH($H1156,$H$2:$H$3000,0)&lt;&gt;ROW()-1,"",COUNT($AM$1:$AM1155)+1))</f>
        <v/>
      </c>
      <c r="AN1156" s="28" t="str">
        <f aca="false">IF($I1156="","",IF(MATCH($I1156,$I$2:$I$3000,0)&lt;&gt;ROW()-1,"",COUNT($AN$1:$AN1155)+1))</f>
        <v/>
      </c>
      <c r="AO1156" s="28" t="str">
        <f aca="false">IF($Q1156="","",IF(MATCH($Q1156,$Q$2:$Q$3000,0)&lt;&gt;ROW()-1,"",COUNT($AO$1:$AO1155)+1))</f>
        <v/>
      </c>
    </row>
    <row r="1157" customFormat="false" ht="12.75" hidden="false" customHeight="true" outlineLevel="0" collapsed="false">
      <c r="W1157" s="24" t="n">
        <f aca="false">IF($F1157="",0,IFERROR(IF(ISNUMBER($F1157),INT($F1157),DATE(VALUE(MID(SUBSTITUTE(LEFT($F1157,FIND(" ",$F1157&amp;" ")-1),"/",REPT(" ",20)),41,20)),VALUE(LEFT(SUBSTITUTE(LEFT($F1157,FIND(" ",$F1157&amp;" ")-1),"/",REPT(" ",20)),20)),VALUE(MID(SUBSTITUTE(LEFT($F1157,FIND(" ",$F1157&amp;" ")-1),"/",REPT(" ",20)),21,20)))),0))</f>
        <v>0</v>
      </c>
      <c r="X1157" s="25" t="str">
        <f aca="false">IF(ISNUMBER($N1157),$N1157*Validation!$B$5,"")</f>
        <v/>
      </c>
      <c r="Y1157" s="26" t="str">
        <f aca="false">IF($A1157="","",SUBSTITUTE(SUBSTITUTE(SUBSTITUTE(SUBSTITUTE(SUBSTITUTE(SUBSTITUTE(SUBSTITUTE(UPPER(TRIM($A1157)),"Á","A"),"É","E"),"Í","I"),"Ó","O"),"Ú","U"),"Ñ","N"),"Ü","U"))</f>
        <v/>
      </c>
      <c r="Z1157" s="26" t="str">
        <f aca="false">IF($Y1157="","",LEFT($Y1157,1)&amp;" "&amp;TRIM(RIGHT(SUBSTITUTE($Y1157," ",REPT(" ",50)),50)))</f>
        <v/>
      </c>
      <c r="AA1157" s="27" t="str">
        <f aca="false">IF($AF1157="","",IF(COUNTIF(Validation!$U$19:$U$178,$AF1157)&gt;0,"OK","NO MATCH"))</f>
        <v/>
      </c>
      <c r="AB1157" s="27" t="str">
        <f aca="false">IF($W1157=0,"",IF(AND($W1157&gt;=Validation!$B$3,$W1157&lt;=Validation!$C$3),"Yes","No"))</f>
        <v/>
      </c>
      <c r="AC1157" s="26" t="str">
        <f aca="false">IF($A1157="","",$AF1157&amp;"|"&amp;TEXT($W1157,"yyyy-mm-dd")&amp;"|"&amp;$J1157&amp;"|"&amp;$N1157)</f>
        <v/>
      </c>
      <c r="AD1157" s="27" t="str">
        <f aca="false">IF($AC1157="","",IF(COUNTIF($AC$2:$AC$3000,$AC1157)&gt;1,"REVIEW","OK"))</f>
        <v/>
      </c>
      <c r="AE1157" s="27" t="str">
        <f aca="false">IF(OR($W1157=0,$O1157=""),"",IF(IFERROR(IF(ISNUMBER($O1157),INT($O1157),DATE(VALUE(MID(SUBSTITUTE(LEFT($O1157,FIND(" ",$O1157&amp;" ")-1),"/",REPT(" ",20)),41,20)),VALUE(LEFT(SUBSTITUTE(LEFT($O1157,FIND(" ",$O1157&amp;" ")-1),"/",REPT(" ",20)),20)),VALUE(MID(SUBSTITUTE(LEFT($O1157,FIND(" ",$O1157&amp;" ")-1),"/",REPT(" ",20)),21,20)))),0)&gt;$W1157,"Late","Same day"))</f>
        <v/>
      </c>
      <c r="AF1157" s="26" t="str">
        <f aca="false">IF($A1157="","",IFERROR(INDEX(Validation!$C$193:$C$217,MATCH($A1157,Validation!$A$193:$A$217,0)),IF(COUNTIF(Validation!$U$19:$U$178,$Z1157)&gt;0,$Z1157,IF(COUNTIF(Validation!$S$19:$S$178,$AI1157)=1,INDEX(Validation!$U$19:$U$178,MATCH($AI1157,Validation!$S$19:$S$178,0)),$Z1157))))</f>
        <v/>
      </c>
      <c r="AG1157" s="27" t="str">
        <f aca="false">IF(COUNTA($A1157:$U1157)=0,"",IF($A1157="","No name",IF($F1157="","No date",IF($W1157=0,"Date ilegible",IF(NOT(ISNUMBER($N1157)),"Hours no numéricas",IF($AA1157="NO MATCH","Person no identificada","OK"))))))</f>
        <v/>
      </c>
      <c r="AH1157" s="27" t="str">
        <f aca="false">IF($W1157=0,"No date",IF($W1157&lt;Validation!$B$3,"Before period",IF($W1157&gt;Validation!$C$3,"After period","In period")))</f>
        <v>No date</v>
      </c>
      <c r="AI1157" s="26" t="str">
        <f aca="false">IF($Y1157="","",TRIM(RIGHT(SUBSTITUTE($Y1157," ",REPT(" ",50)),50)))</f>
        <v/>
      </c>
      <c r="AJ1157" s="27" t="str">
        <f aca="false">IF($A1157="","",IF(NOT(ISERROR(MATCH($A1157,Validation!$A$193:$A$217,0))),"Manual mapping",IF(COUNTIF(Validation!$U$19:$U$178,$Z1157)&gt;0,"Direct",IF(COUNTIF(Validation!$S$19:$S$178,$AI1157)=1,"By surname","Unresolved"))))</f>
        <v/>
      </c>
      <c r="AK1157" s="28" t="str">
        <f aca="false">IF($L1157="","",IF(MATCH($L1157,$L$2:$L$3000,0)&lt;&gt;ROW()-1,"",COUNT($AK$1:$AK1156)+1))</f>
        <v/>
      </c>
      <c r="AL1157" s="28" t="str">
        <f aca="false">IF($G1157="","",IF(MATCH($G1157,$G$2:$G$3000,0)&lt;&gt;ROW()-1,"",COUNT($AL$1:$AL1156)+1))</f>
        <v/>
      </c>
      <c r="AM1157" s="28" t="str">
        <f aca="false">IF($H1157="","",IF(MATCH($H1157,$H$2:$H$3000,0)&lt;&gt;ROW()-1,"",COUNT($AM$1:$AM1156)+1))</f>
        <v/>
      </c>
      <c r="AN1157" s="28" t="str">
        <f aca="false">IF($I1157="","",IF(MATCH($I1157,$I$2:$I$3000,0)&lt;&gt;ROW()-1,"",COUNT($AN$1:$AN1156)+1))</f>
        <v/>
      </c>
      <c r="AO1157" s="28" t="str">
        <f aca="false">IF($Q1157="","",IF(MATCH($Q1157,$Q$2:$Q$3000,0)&lt;&gt;ROW()-1,"",COUNT($AO$1:$AO1156)+1))</f>
        <v/>
      </c>
    </row>
    <row r="1158" customFormat="false" ht="12.75" hidden="false" customHeight="true" outlineLevel="0" collapsed="false">
      <c r="W1158" s="24" t="n">
        <f aca="false">IF($F1158="",0,IFERROR(IF(ISNUMBER($F1158),INT($F1158),DATE(VALUE(MID(SUBSTITUTE(LEFT($F1158,FIND(" ",$F1158&amp;" ")-1),"/",REPT(" ",20)),41,20)),VALUE(LEFT(SUBSTITUTE(LEFT($F1158,FIND(" ",$F1158&amp;" ")-1),"/",REPT(" ",20)),20)),VALUE(MID(SUBSTITUTE(LEFT($F1158,FIND(" ",$F1158&amp;" ")-1),"/",REPT(" ",20)),21,20)))),0))</f>
        <v>0</v>
      </c>
      <c r="X1158" s="25" t="str">
        <f aca="false">IF(ISNUMBER($N1158),$N1158*Validation!$B$5,"")</f>
        <v/>
      </c>
      <c r="Y1158" s="26" t="str">
        <f aca="false">IF($A1158="","",SUBSTITUTE(SUBSTITUTE(SUBSTITUTE(SUBSTITUTE(SUBSTITUTE(SUBSTITUTE(SUBSTITUTE(UPPER(TRIM($A1158)),"Á","A"),"É","E"),"Í","I"),"Ó","O"),"Ú","U"),"Ñ","N"),"Ü","U"))</f>
        <v/>
      </c>
      <c r="Z1158" s="26" t="str">
        <f aca="false">IF($Y1158="","",LEFT($Y1158,1)&amp;" "&amp;TRIM(RIGHT(SUBSTITUTE($Y1158," ",REPT(" ",50)),50)))</f>
        <v/>
      </c>
      <c r="AA1158" s="27" t="str">
        <f aca="false">IF($AF1158="","",IF(COUNTIF(Validation!$U$19:$U$178,$AF1158)&gt;0,"OK","NO MATCH"))</f>
        <v/>
      </c>
      <c r="AB1158" s="27" t="str">
        <f aca="false">IF($W1158=0,"",IF(AND($W1158&gt;=Validation!$B$3,$W1158&lt;=Validation!$C$3),"Yes","No"))</f>
        <v/>
      </c>
      <c r="AC1158" s="26" t="str">
        <f aca="false">IF($A1158="","",$AF1158&amp;"|"&amp;TEXT($W1158,"yyyy-mm-dd")&amp;"|"&amp;$J1158&amp;"|"&amp;$N1158)</f>
        <v/>
      </c>
      <c r="AD1158" s="27" t="str">
        <f aca="false">IF($AC1158="","",IF(COUNTIF($AC$2:$AC$3000,$AC1158)&gt;1,"REVIEW","OK"))</f>
        <v/>
      </c>
      <c r="AE1158" s="27" t="str">
        <f aca="false">IF(OR($W1158=0,$O1158=""),"",IF(IFERROR(IF(ISNUMBER($O1158),INT($O1158),DATE(VALUE(MID(SUBSTITUTE(LEFT($O1158,FIND(" ",$O1158&amp;" ")-1),"/",REPT(" ",20)),41,20)),VALUE(LEFT(SUBSTITUTE(LEFT($O1158,FIND(" ",$O1158&amp;" ")-1),"/",REPT(" ",20)),20)),VALUE(MID(SUBSTITUTE(LEFT($O1158,FIND(" ",$O1158&amp;" ")-1),"/",REPT(" ",20)),21,20)))),0)&gt;$W1158,"Late","Same day"))</f>
        <v/>
      </c>
      <c r="AF1158" s="26" t="str">
        <f aca="false">IF($A1158="","",IFERROR(INDEX(Validation!$C$193:$C$217,MATCH($A1158,Validation!$A$193:$A$217,0)),IF(COUNTIF(Validation!$U$19:$U$178,$Z1158)&gt;0,$Z1158,IF(COUNTIF(Validation!$S$19:$S$178,$AI1158)=1,INDEX(Validation!$U$19:$U$178,MATCH($AI1158,Validation!$S$19:$S$178,0)),$Z1158))))</f>
        <v/>
      </c>
      <c r="AG1158" s="27" t="str">
        <f aca="false">IF(COUNTA($A1158:$U1158)=0,"",IF($A1158="","No name",IF($F1158="","No date",IF($W1158=0,"Date ilegible",IF(NOT(ISNUMBER($N1158)),"Hours no numéricas",IF($AA1158="NO MATCH","Person no identificada","OK"))))))</f>
        <v/>
      </c>
      <c r="AH1158" s="27" t="str">
        <f aca="false">IF($W1158=0,"No date",IF($W1158&lt;Validation!$B$3,"Before period",IF($W1158&gt;Validation!$C$3,"After period","In period")))</f>
        <v>No date</v>
      </c>
      <c r="AI1158" s="26" t="str">
        <f aca="false">IF($Y1158="","",TRIM(RIGHT(SUBSTITUTE($Y1158," ",REPT(" ",50)),50)))</f>
        <v/>
      </c>
      <c r="AJ1158" s="27" t="str">
        <f aca="false">IF($A1158="","",IF(NOT(ISERROR(MATCH($A1158,Validation!$A$193:$A$217,0))),"Manual mapping",IF(COUNTIF(Validation!$U$19:$U$178,$Z1158)&gt;0,"Direct",IF(COUNTIF(Validation!$S$19:$S$178,$AI1158)=1,"By surname","Unresolved"))))</f>
        <v/>
      </c>
      <c r="AK1158" s="28" t="str">
        <f aca="false">IF($L1158="","",IF(MATCH($L1158,$L$2:$L$3000,0)&lt;&gt;ROW()-1,"",COUNT($AK$1:$AK1157)+1))</f>
        <v/>
      </c>
      <c r="AL1158" s="28" t="str">
        <f aca="false">IF($G1158="","",IF(MATCH($G1158,$G$2:$G$3000,0)&lt;&gt;ROW()-1,"",COUNT($AL$1:$AL1157)+1))</f>
        <v/>
      </c>
      <c r="AM1158" s="28" t="str">
        <f aca="false">IF($H1158="","",IF(MATCH($H1158,$H$2:$H$3000,0)&lt;&gt;ROW()-1,"",COUNT($AM$1:$AM1157)+1))</f>
        <v/>
      </c>
      <c r="AN1158" s="28" t="str">
        <f aca="false">IF($I1158="","",IF(MATCH($I1158,$I$2:$I$3000,0)&lt;&gt;ROW()-1,"",COUNT($AN$1:$AN1157)+1))</f>
        <v/>
      </c>
      <c r="AO1158" s="28" t="str">
        <f aca="false">IF($Q1158="","",IF(MATCH($Q1158,$Q$2:$Q$3000,0)&lt;&gt;ROW()-1,"",COUNT($AO$1:$AO1157)+1))</f>
        <v/>
      </c>
    </row>
    <row r="1159" customFormat="false" ht="12.75" hidden="false" customHeight="true" outlineLevel="0" collapsed="false">
      <c r="W1159" s="24" t="n">
        <f aca="false">IF($F1159="",0,IFERROR(IF(ISNUMBER($F1159),INT($F1159),DATE(VALUE(MID(SUBSTITUTE(LEFT($F1159,FIND(" ",$F1159&amp;" ")-1),"/",REPT(" ",20)),41,20)),VALUE(LEFT(SUBSTITUTE(LEFT($F1159,FIND(" ",$F1159&amp;" ")-1),"/",REPT(" ",20)),20)),VALUE(MID(SUBSTITUTE(LEFT($F1159,FIND(" ",$F1159&amp;" ")-1),"/",REPT(" ",20)),21,20)))),0))</f>
        <v>0</v>
      </c>
      <c r="X1159" s="25" t="str">
        <f aca="false">IF(ISNUMBER($N1159),$N1159*Validation!$B$5,"")</f>
        <v/>
      </c>
      <c r="Y1159" s="26" t="str">
        <f aca="false">IF($A1159="","",SUBSTITUTE(SUBSTITUTE(SUBSTITUTE(SUBSTITUTE(SUBSTITUTE(SUBSTITUTE(SUBSTITUTE(UPPER(TRIM($A1159)),"Á","A"),"É","E"),"Í","I"),"Ó","O"),"Ú","U"),"Ñ","N"),"Ü","U"))</f>
        <v/>
      </c>
      <c r="Z1159" s="26" t="str">
        <f aca="false">IF($Y1159="","",LEFT($Y1159,1)&amp;" "&amp;TRIM(RIGHT(SUBSTITUTE($Y1159," ",REPT(" ",50)),50)))</f>
        <v/>
      </c>
      <c r="AA1159" s="27" t="str">
        <f aca="false">IF($AF1159="","",IF(COUNTIF(Validation!$U$19:$U$178,$AF1159)&gt;0,"OK","NO MATCH"))</f>
        <v/>
      </c>
      <c r="AB1159" s="27" t="str">
        <f aca="false">IF($W1159=0,"",IF(AND($W1159&gt;=Validation!$B$3,$W1159&lt;=Validation!$C$3),"Yes","No"))</f>
        <v/>
      </c>
      <c r="AC1159" s="26" t="str">
        <f aca="false">IF($A1159="","",$AF1159&amp;"|"&amp;TEXT($W1159,"yyyy-mm-dd")&amp;"|"&amp;$J1159&amp;"|"&amp;$N1159)</f>
        <v/>
      </c>
      <c r="AD1159" s="27" t="str">
        <f aca="false">IF($AC1159="","",IF(COUNTIF($AC$2:$AC$3000,$AC1159)&gt;1,"REVIEW","OK"))</f>
        <v/>
      </c>
      <c r="AE1159" s="27" t="str">
        <f aca="false">IF(OR($W1159=0,$O1159=""),"",IF(IFERROR(IF(ISNUMBER($O1159),INT($O1159),DATE(VALUE(MID(SUBSTITUTE(LEFT($O1159,FIND(" ",$O1159&amp;" ")-1),"/",REPT(" ",20)),41,20)),VALUE(LEFT(SUBSTITUTE(LEFT($O1159,FIND(" ",$O1159&amp;" ")-1),"/",REPT(" ",20)),20)),VALUE(MID(SUBSTITUTE(LEFT($O1159,FIND(" ",$O1159&amp;" ")-1),"/",REPT(" ",20)),21,20)))),0)&gt;$W1159,"Late","Same day"))</f>
        <v/>
      </c>
      <c r="AF1159" s="26" t="str">
        <f aca="false">IF($A1159="","",IFERROR(INDEX(Validation!$C$193:$C$217,MATCH($A1159,Validation!$A$193:$A$217,0)),IF(COUNTIF(Validation!$U$19:$U$178,$Z1159)&gt;0,$Z1159,IF(COUNTIF(Validation!$S$19:$S$178,$AI1159)=1,INDEX(Validation!$U$19:$U$178,MATCH($AI1159,Validation!$S$19:$S$178,0)),$Z1159))))</f>
        <v/>
      </c>
      <c r="AG1159" s="27" t="str">
        <f aca="false">IF(COUNTA($A1159:$U1159)=0,"",IF($A1159="","No name",IF($F1159="","No date",IF($W1159=0,"Date ilegible",IF(NOT(ISNUMBER($N1159)),"Hours no numéricas",IF($AA1159="NO MATCH","Person no identificada","OK"))))))</f>
        <v/>
      </c>
      <c r="AH1159" s="27" t="str">
        <f aca="false">IF($W1159=0,"No date",IF($W1159&lt;Validation!$B$3,"Before period",IF($W1159&gt;Validation!$C$3,"After period","In period")))</f>
        <v>No date</v>
      </c>
      <c r="AI1159" s="26" t="str">
        <f aca="false">IF($Y1159="","",TRIM(RIGHT(SUBSTITUTE($Y1159," ",REPT(" ",50)),50)))</f>
        <v/>
      </c>
      <c r="AJ1159" s="27" t="str">
        <f aca="false">IF($A1159="","",IF(NOT(ISERROR(MATCH($A1159,Validation!$A$193:$A$217,0))),"Manual mapping",IF(COUNTIF(Validation!$U$19:$U$178,$Z1159)&gt;0,"Direct",IF(COUNTIF(Validation!$S$19:$S$178,$AI1159)=1,"By surname","Unresolved"))))</f>
        <v/>
      </c>
      <c r="AK1159" s="28" t="str">
        <f aca="false">IF($L1159="","",IF(MATCH($L1159,$L$2:$L$3000,0)&lt;&gt;ROW()-1,"",COUNT($AK$1:$AK1158)+1))</f>
        <v/>
      </c>
      <c r="AL1159" s="28" t="str">
        <f aca="false">IF($G1159="","",IF(MATCH($G1159,$G$2:$G$3000,0)&lt;&gt;ROW()-1,"",COUNT($AL$1:$AL1158)+1))</f>
        <v/>
      </c>
      <c r="AM1159" s="28" t="str">
        <f aca="false">IF($H1159="","",IF(MATCH($H1159,$H$2:$H$3000,0)&lt;&gt;ROW()-1,"",COUNT($AM$1:$AM1158)+1))</f>
        <v/>
      </c>
      <c r="AN1159" s="28" t="str">
        <f aca="false">IF($I1159="","",IF(MATCH($I1159,$I$2:$I$3000,0)&lt;&gt;ROW()-1,"",COUNT($AN$1:$AN1158)+1))</f>
        <v/>
      </c>
      <c r="AO1159" s="28" t="str">
        <f aca="false">IF($Q1159="","",IF(MATCH($Q1159,$Q$2:$Q$3000,0)&lt;&gt;ROW()-1,"",COUNT($AO$1:$AO1158)+1))</f>
        <v/>
      </c>
    </row>
    <row r="1160" customFormat="false" ht="12.75" hidden="false" customHeight="true" outlineLevel="0" collapsed="false">
      <c r="W1160" s="24" t="n">
        <f aca="false">IF($F1160="",0,IFERROR(IF(ISNUMBER($F1160),INT($F1160),DATE(VALUE(MID(SUBSTITUTE(LEFT($F1160,FIND(" ",$F1160&amp;" ")-1),"/",REPT(" ",20)),41,20)),VALUE(LEFT(SUBSTITUTE(LEFT($F1160,FIND(" ",$F1160&amp;" ")-1),"/",REPT(" ",20)),20)),VALUE(MID(SUBSTITUTE(LEFT($F1160,FIND(" ",$F1160&amp;" ")-1),"/",REPT(" ",20)),21,20)))),0))</f>
        <v>0</v>
      </c>
      <c r="X1160" s="25" t="str">
        <f aca="false">IF(ISNUMBER($N1160),$N1160*Validation!$B$5,"")</f>
        <v/>
      </c>
      <c r="Y1160" s="26" t="str">
        <f aca="false">IF($A1160="","",SUBSTITUTE(SUBSTITUTE(SUBSTITUTE(SUBSTITUTE(SUBSTITUTE(SUBSTITUTE(SUBSTITUTE(UPPER(TRIM($A1160)),"Á","A"),"É","E"),"Í","I"),"Ó","O"),"Ú","U"),"Ñ","N"),"Ü","U"))</f>
        <v/>
      </c>
      <c r="Z1160" s="26" t="str">
        <f aca="false">IF($Y1160="","",LEFT($Y1160,1)&amp;" "&amp;TRIM(RIGHT(SUBSTITUTE($Y1160," ",REPT(" ",50)),50)))</f>
        <v/>
      </c>
      <c r="AA1160" s="27" t="str">
        <f aca="false">IF($AF1160="","",IF(COUNTIF(Validation!$U$19:$U$178,$AF1160)&gt;0,"OK","NO MATCH"))</f>
        <v/>
      </c>
      <c r="AB1160" s="27" t="str">
        <f aca="false">IF($W1160=0,"",IF(AND($W1160&gt;=Validation!$B$3,$W1160&lt;=Validation!$C$3),"Yes","No"))</f>
        <v/>
      </c>
      <c r="AC1160" s="26" t="str">
        <f aca="false">IF($A1160="","",$AF1160&amp;"|"&amp;TEXT($W1160,"yyyy-mm-dd")&amp;"|"&amp;$J1160&amp;"|"&amp;$N1160)</f>
        <v/>
      </c>
      <c r="AD1160" s="27" t="str">
        <f aca="false">IF($AC1160="","",IF(COUNTIF($AC$2:$AC$3000,$AC1160)&gt;1,"REVIEW","OK"))</f>
        <v/>
      </c>
      <c r="AE1160" s="27" t="str">
        <f aca="false">IF(OR($W1160=0,$O1160=""),"",IF(IFERROR(IF(ISNUMBER($O1160),INT($O1160),DATE(VALUE(MID(SUBSTITUTE(LEFT($O1160,FIND(" ",$O1160&amp;" ")-1),"/",REPT(" ",20)),41,20)),VALUE(LEFT(SUBSTITUTE(LEFT($O1160,FIND(" ",$O1160&amp;" ")-1),"/",REPT(" ",20)),20)),VALUE(MID(SUBSTITUTE(LEFT($O1160,FIND(" ",$O1160&amp;" ")-1),"/",REPT(" ",20)),21,20)))),0)&gt;$W1160,"Late","Same day"))</f>
        <v/>
      </c>
      <c r="AF1160" s="26" t="str">
        <f aca="false">IF($A1160="","",IFERROR(INDEX(Validation!$C$193:$C$217,MATCH($A1160,Validation!$A$193:$A$217,0)),IF(COUNTIF(Validation!$U$19:$U$178,$Z1160)&gt;0,$Z1160,IF(COUNTIF(Validation!$S$19:$S$178,$AI1160)=1,INDEX(Validation!$U$19:$U$178,MATCH($AI1160,Validation!$S$19:$S$178,0)),$Z1160))))</f>
        <v/>
      </c>
      <c r="AG1160" s="27" t="str">
        <f aca="false">IF(COUNTA($A1160:$U1160)=0,"",IF($A1160="","No name",IF($F1160="","No date",IF($W1160=0,"Date ilegible",IF(NOT(ISNUMBER($N1160)),"Hours no numéricas",IF($AA1160="NO MATCH","Person no identificada","OK"))))))</f>
        <v/>
      </c>
      <c r="AH1160" s="27" t="str">
        <f aca="false">IF($W1160=0,"No date",IF($W1160&lt;Validation!$B$3,"Before period",IF($W1160&gt;Validation!$C$3,"After period","In period")))</f>
        <v>No date</v>
      </c>
      <c r="AI1160" s="26" t="str">
        <f aca="false">IF($Y1160="","",TRIM(RIGHT(SUBSTITUTE($Y1160," ",REPT(" ",50)),50)))</f>
        <v/>
      </c>
      <c r="AJ1160" s="27" t="str">
        <f aca="false">IF($A1160="","",IF(NOT(ISERROR(MATCH($A1160,Validation!$A$193:$A$217,0))),"Manual mapping",IF(COUNTIF(Validation!$U$19:$U$178,$Z1160)&gt;0,"Direct",IF(COUNTIF(Validation!$S$19:$S$178,$AI1160)=1,"By surname","Unresolved"))))</f>
        <v/>
      </c>
      <c r="AK1160" s="28" t="str">
        <f aca="false">IF($L1160="","",IF(MATCH($L1160,$L$2:$L$3000,0)&lt;&gt;ROW()-1,"",COUNT($AK$1:$AK1159)+1))</f>
        <v/>
      </c>
      <c r="AL1160" s="28" t="str">
        <f aca="false">IF($G1160="","",IF(MATCH($G1160,$G$2:$G$3000,0)&lt;&gt;ROW()-1,"",COUNT($AL$1:$AL1159)+1))</f>
        <v/>
      </c>
      <c r="AM1160" s="28" t="str">
        <f aca="false">IF($H1160="","",IF(MATCH($H1160,$H$2:$H$3000,0)&lt;&gt;ROW()-1,"",COUNT($AM$1:$AM1159)+1))</f>
        <v/>
      </c>
      <c r="AN1160" s="28" t="str">
        <f aca="false">IF($I1160="","",IF(MATCH($I1160,$I$2:$I$3000,0)&lt;&gt;ROW()-1,"",COUNT($AN$1:$AN1159)+1))</f>
        <v/>
      </c>
      <c r="AO1160" s="28" t="str">
        <f aca="false">IF($Q1160="","",IF(MATCH($Q1160,$Q$2:$Q$3000,0)&lt;&gt;ROW()-1,"",COUNT($AO$1:$AO1159)+1))</f>
        <v/>
      </c>
    </row>
    <row r="1161" customFormat="false" ht="12.75" hidden="false" customHeight="true" outlineLevel="0" collapsed="false">
      <c r="W1161" s="24" t="n">
        <f aca="false">IF($F1161="",0,IFERROR(IF(ISNUMBER($F1161),INT($F1161),DATE(VALUE(MID(SUBSTITUTE(LEFT($F1161,FIND(" ",$F1161&amp;" ")-1),"/",REPT(" ",20)),41,20)),VALUE(LEFT(SUBSTITUTE(LEFT($F1161,FIND(" ",$F1161&amp;" ")-1),"/",REPT(" ",20)),20)),VALUE(MID(SUBSTITUTE(LEFT($F1161,FIND(" ",$F1161&amp;" ")-1),"/",REPT(" ",20)),21,20)))),0))</f>
        <v>0</v>
      </c>
      <c r="X1161" s="25" t="str">
        <f aca="false">IF(ISNUMBER($N1161),$N1161*Validation!$B$5,"")</f>
        <v/>
      </c>
      <c r="Y1161" s="26" t="str">
        <f aca="false">IF($A1161="","",SUBSTITUTE(SUBSTITUTE(SUBSTITUTE(SUBSTITUTE(SUBSTITUTE(SUBSTITUTE(SUBSTITUTE(UPPER(TRIM($A1161)),"Á","A"),"É","E"),"Í","I"),"Ó","O"),"Ú","U"),"Ñ","N"),"Ü","U"))</f>
        <v/>
      </c>
      <c r="Z1161" s="26" t="str">
        <f aca="false">IF($Y1161="","",LEFT($Y1161,1)&amp;" "&amp;TRIM(RIGHT(SUBSTITUTE($Y1161," ",REPT(" ",50)),50)))</f>
        <v/>
      </c>
      <c r="AA1161" s="27" t="str">
        <f aca="false">IF($AF1161="","",IF(COUNTIF(Validation!$U$19:$U$178,$AF1161)&gt;0,"OK","NO MATCH"))</f>
        <v/>
      </c>
      <c r="AB1161" s="27" t="str">
        <f aca="false">IF($W1161=0,"",IF(AND($W1161&gt;=Validation!$B$3,$W1161&lt;=Validation!$C$3),"Yes","No"))</f>
        <v/>
      </c>
      <c r="AC1161" s="26" t="str">
        <f aca="false">IF($A1161="","",$AF1161&amp;"|"&amp;TEXT($W1161,"yyyy-mm-dd")&amp;"|"&amp;$J1161&amp;"|"&amp;$N1161)</f>
        <v/>
      </c>
      <c r="AD1161" s="27" t="str">
        <f aca="false">IF($AC1161="","",IF(COUNTIF($AC$2:$AC$3000,$AC1161)&gt;1,"REVIEW","OK"))</f>
        <v/>
      </c>
      <c r="AE1161" s="27" t="str">
        <f aca="false">IF(OR($W1161=0,$O1161=""),"",IF(IFERROR(IF(ISNUMBER($O1161),INT($O1161),DATE(VALUE(MID(SUBSTITUTE(LEFT($O1161,FIND(" ",$O1161&amp;" ")-1),"/",REPT(" ",20)),41,20)),VALUE(LEFT(SUBSTITUTE(LEFT($O1161,FIND(" ",$O1161&amp;" ")-1),"/",REPT(" ",20)),20)),VALUE(MID(SUBSTITUTE(LEFT($O1161,FIND(" ",$O1161&amp;" ")-1),"/",REPT(" ",20)),21,20)))),0)&gt;$W1161,"Late","Same day"))</f>
        <v/>
      </c>
      <c r="AF1161" s="26" t="str">
        <f aca="false">IF($A1161="","",IFERROR(INDEX(Validation!$C$193:$C$217,MATCH($A1161,Validation!$A$193:$A$217,0)),IF(COUNTIF(Validation!$U$19:$U$178,$Z1161)&gt;0,$Z1161,IF(COUNTIF(Validation!$S$19:$S$178,$AI1161)=1,INDEX(Validation!$U$19:$U$178,MATCH($AI1161,Validation!$S$19:$S$178,0)),$Z1161))))</f>
        <v/>
      </c>
      <c r="AG1161" s="27" t="str">
        <f aca="false">IF(COUNTA($A1161:$U1161)=0,"",IF($A1161="","No name",IF($F1161="","No date",IF($W1161=0,"Date ilegible",IF(NOT(ISNUMBER($N1161)),"Hours no numéricas",IF($AA1161="NO MATCH","Person no identificada","OK"))))))</f>
        <v/>
      </c>
      <c r="AH1161" s="27" t="str">
        <f aca="false">IF($W1161=0,"No date",IF($W1161&lt;Validation!$B$3,"Before period",IF($W1161&gt;Validation!$C$3,"After period","In period")))</f>
        <v>No date</v>
      </c>
      <c r="AI1161" s="26" t="str">
        <f aca="false">IF($Y1161="","",TRIM(RIGHT(SUBSTITUTE($Y1161," ",REPT(" ",50)),50)))</f>
        <v/>
      </c>
      <c r="AJ1161" s="27" t="str">
        <f aca="false">IF($A1161="","",IF(NOT(ISERROR(MATCH($A1161,Validation!$A$193:$A$217,0))),"Manual mapping",IF(COUNTIF(Validation!$U$19:$U$178,$Z1161)&gt;0,"Direct",IF(COUNTIF(Validation!$S$19:$S$178,$AI1161)=1,"By surname","Unresolved"))))</f>
        <v/>
      </c>
      <c r="AK1161" s="28" t="str">
        <f aca="false">IF($L1161="","",IF(MATCH($L1161,$L$2:$L$3000,0)&lt;&gt;ROW()-1,"",COUNT($AK$1:$AK1160)+1))</f>
        <v/>
      </c>
      <c r="AL1161" s="28" t="str">
        <f aca="false">IF($G1161="","",IF(MATCH($G1161,$G$2:$G$3000,0)&lt;&gt;ROW()-1,"",COUNT($AL$1:$AL1160)+1))</f>
        <v/>
      </c>
      <c r="AM1161" s="28" t="str">
        <f aca="false">IF($H1161="","",IF(MATCH($H1161,$H$2:$H$3000,0)&lt;&gt;ROW()-1,"",COUNT($AM$1:$AM1160)+1))</f>
        <v/>
      </c>
      <c r="AN1161" s="28" t="str">
        <f aca="false">IF($I1161="","",IF(MATCH($I1161,$I$2:$I$3000,0)&lt;&gt;ROW()-1,"",COUNT($AN$1:$AN1160)+1))</f>
        <v/>
      </c>
      <c r="AO1161" s="28" t="str">
        <f aca="false">IF($Q1161="","",IF(MATCH($Q1161,$Q$2:$Q$3000,0)&lt;&gt;ROW()-1,"",COUNT($AO$1:$AO1160)+1))</f>
        <v/>
      </c>
    </row>
    <row r="1162" customFormat="false" ht="12.75" hidden="false" customHeight="true" outlineLevel="0" collapsed="false">
      <c r="W1162" s="24" t="n">
        <f aca="false">IF($F1162="",0,IFERROR(IF(ISNUMBER($F1162),INT($F1162),DATE(VALUE(MID(SUBSTITUTE(LEFT($F1162,FIND(" ",$F1162&amp;" ")-1),"/",REPT(" ",20)),41,20)),VALUE(LEFT(SUBSTITUTE(LEFT($F1162,FIND(" ",$F1162&amp;" ")-1),"/",REPT(" ",20)),20)),VALUE(MID(SUBSTITUTE(LEFT($F1162,FIND(" ",$F1162&amp;" ")-1),"/",REPT(" ",20)),21,20)))),0))</f>
        <v>0</v>
      </c>
      <c r="X1162" s="25" t="str">
        <f aca="false">IF(ISNUMBER($N1162),$N1162*Validation!$B$5,"")</f>
        <v/>
      </c>
      <c r="Y1162" s="26" t="str">
        <f aca="false">IF($A1162="","",SUBSTITUTE(SUBSTITUTE(SUBSTITUTE(SUBSTITUTE(SUBSTITUTE(SUBSTITUTE(SUBSTITUTE(UPPER(TRIM($A1162)),"Á","A"),"É","E"),"Í","I"),"Ó","O"),"Ú","U"),"Ñ","N"),"Ü","U"))</f>
        <v/>
      </c>
      <c r="Z1162" s="26" t="str">
        <f aca="false">IF($Y1162="","",LEFT($Y1162,1)&amp;" "&amp;TRIM(RIGHT(SUBSTITUTE($Y1162," ",REPT(" ",50)),50)))</f>
        <v/>
      </c>
      <c r="AA1162" s="27" t="str">
        <f aca="false">IF($AF1162="","",IF(COUNTIF(Validation!$U$19:$U$178,$AF1162)&gt;0,"OK","NO MATCH"))</f>
        <v/>
      </c>
      <c r="AB1162" s="27" t="str">
        <f aca="false">IF($W1162=0,"",IF(AND($W1162&gt;=Validation!$B$3,$W1162&lt;=Validation!$C$3),"Yes","No"))</f>
        <v/>
      </c>
      <c r="AC1162" s="26" t="str">
        <f aca="false">IF($A1162="","",$AF1162&amp;"|"&amp;TEXT($W1162,"yyyy-mm-dd")&amp;"|"&amp;$J1162&amp;"|"&amp;$N1162)</f>
        <v/>
      </c>
      <c r="AD1162" s="27" t="str">
        <f aca="false">IF($AC1162="","",IF(COUNTIF($AC$2:$AC$3000,$AC1162)&gt;1,"REVIEW","OK"))</f>
        <v/>
      </c>
      <c r="AE1162" s="27" t="str">
        <f aca="false">IF(OR($W1162=0,$O1162=""),"",IF(IFERROR(IF(ISNUMBER($O1162),INT($O1162),DATE(VALUE(MID(SUBSTITUTE(LEFT($O1162,FIND(" ",$O1162&amp;" ")-1),"/",REPT(" ",20)),41,20)),VALUE(LEFT(SUBSTITUTE(LEFT($O1162,FIND(" ",$O1162&amp;" ")-1),"/",REPT(" ",20)),20)),VALUE(MID(SUBSTITUTE(LEFT($O1162,FIND(" ",$O1162&amp;" ")-1),"/",REPT(" ",20)),21,20)))),0)&gt;$W1162,"Late","Same day"))</f>
        <v/>
      </c>
      <c r="AF1162" s="26" t="str">
        <f aca="false">IF($A1162="","",IFERROR(INDEX(Validation!$C$193:$C$217,MATCH($A1162,Validation!$A$193:$A$217,0)),IF(COUNTIF(Validation!$U$19:$U$178,$Z1162)&gt;0,$Z1162,IF(COUNTIF(Validation!$S$19:$S$178,$AI1162)=1,INDEX(Validation!$U$19:$U$178,MATCH($AI1162,Validation!$S$19:$S$178,0)),$Z1162))))</f>
        <v/>
      </c>
      <c r="AG1162" s="27" t="str">
        <f aca="false">IF(COUNTA($A1162:$U1162)=0,"",IF($A1162="","No name",IF($F1162="","No date",IF($W1162=0,"Date ilegible",IF(NOT(ISNUMBER($N1162)),"Hours no numéricas",IF($AA1162="NO MATCH","Person no identificada","OK"))))))</f>
        <v/>
      </c>
      <c r="AH1162" s="27" t="str">
        <f aca="false">IF($W1162=0,"No date",IF($W1162&lt;Validation!$B$3,"Before period",IF($W1162&gt;Validation!$C$3,"After period","In period")))</f>
        <v>No date</v>
      </c>
      <c r="AI1162" s="26" t="str">
        <f aca="false">IF($Y1162="","",TRIM(RIGHT(SUBSTITUTE($Y1162," ",REPT(" ",50)),50)))</f>
        <v/>
      </c>
      <c r="AJ1162" s="27" t="str">
        <f aca="false">IF($A1162="","",IF(NOT(ISERROR(MATCH($A1162,Validation!$A$193:$A$217,0))),"Manual mapping",IF(COUNTIF(Validation!$U$19:$U$178,$Z1162)&gt;0,"Direct",IF(COUNTIF(Validation!$S$19:$S$178,$AI1162)=1,"By surname","Unresolved"))))</f>
        <v/>
      </c>
      <c r="AK1162" s="28" t="str">
        <f aca="false">IF($L1162="","",IF(MATCH($L1162,$L$2:$L$3000,0)&lt;&gt;ROW()-1,"",COUNT($AK$1:$AK1161)+1))</f>
        <v/>
      </c>
      <c r="AL1162" s="28" t="str">
        <f aca="false">IF($G1162="","",IF(MATCH($G1162,$G$2:$G$3000,0)&lt;&gt;ROW()-1,"",COUNT($AL$1:$AL1161)+1))</f>
        <v/>
      </c>
      <c r="AM1162" s="28" t="str">
        <f aca="false">IF($H1162="","",IF(MATCH($H1162,$H$2:$H$3000,0)&lt;&gt;ROW()-1,"",COUNT($AM$1:$AM1161)+1))</f>
        <v/>
      </c>
      <c r="AN1162" s="28" t="str">
        <f aca="false">IF($I1162="","",IF(MATCH($I1162,$I$2:$I$3000,0)&lt;&gt;ROW()-1,"",COUNT($AN$1:$AN1161)+1))</f>
        <v/>
      </c>
      <c r="AO1162" s="28" t="str">
        <f aca="false">IF($Q1162="","",IF(MATCH($Q1162,$Q$2:$Q$3000,0)&lt;&gt;ROW()-1,"",COUNT($AO$1:$AO1161)+1))</f>
        <v/>
      </c>
    </row>
    <row r="1163" customFormat="false" ht="12.75" hidden="false" customHeight="true" outlineLevel="0" collapsed="false">
      <c r="W1163" s="24" t="n">
        <f aca="false">IF($F1163="",0,IFERROR(IF(ISNUMBER($F1163),INT($F1163),DATE(VALUE(MID(SUBSTITUTE(LEFT($F1163,FIND(" ",$F1163&amp;" ")-1),"/",REPT(" ",20)),41,20)),VALUE(LEFT(SUBSTITUTE(LEFT($F1163,FIND(" ",$F1163&amp;" ")-1),"/",REPT(" ",20)),20)),VALUE(MID(SUBSTITUTE(LEFT($F1163,FIND(" ",$F1163&amp;" ")-1),"/",REPT(" ",20)),21,20)))),0))</f>
        <v>0</v>
      </c>
      <c r="X1163" s="25" t="str">
        <f aca="false">IF(ISNUMBER($N1163),$N1163*Validation!$B$5,"")</f>
        <v/>
      </c>
      <c r="Y1163" s="26" t="str">
        <f aca="false">IF($A1163="","",SUBSTITUTE(SUBSTITUTE(SUBSTITUTE(SUBSTITUTE(SUBSTITUTE(SUBSTITUTE(SUBSTITUTE(UPPER(TRIM($A1163)),"Á","A"),"É","E"),"Í","I"),"Ó","O"),"Ú","U"),"Ñ","N"),"Ü","U"))</f>
        <v/>
      </c>
      <c r="Z1163" s="26" t="str">
        <f aca="false">IF($Y1163="","",LEFT($Y1163,1)&amp;" "&amp;TRIM(RIGHT(SUBSTITUTE($Y1163," ",REPT(" ",50)),50)))</f>
        <v/>
      </c>
      <c r="AA1163" s="27" t="str">
        <f aca="false">IF($AF1163="","",IF(COUNTIF(Validation!$U$19:$U$178,$AF1163)&gt;0,"OK","NO MATCH"))</f>
        <v/>
      </c>
      <c r="AB1163" s="27" t="str">
        <f aca="false">IF($W1163=0,"",IF(AND($W1163&gt;=Validation!$B$3,$W1163&lt;=Validation!$C$3),"Yes","No"))</f>
        <v/>
      </c>
      <c r="AC1163" s="26" t="str">
        <f aca="false">IF($A1163="","",$AF1163&amp;"|"&amp;TEXT($W1163,"yyyy-mm-dd")&amp;"|"&amp;$J1163&amp;"|"&amp;$N1163)</f>
        <v/>
      </c>
      <c r="AD1163" s="27" t="str">
        <f aca="false">IF($AC1163="","",IF(COUNTIF($AC$2:$AC$3000,$AC1163)&gt;1,"REVIEW","OK"))</f>
        <v/>
      </c>
      <c r="AE1163" s="27" t="str">
        <f aca="false">IF(OR($W1163=0,$O1163=""),"",IF(IFERROR(IF(ISNUMBER($O1163),INT($O1163),DATE(VALUE(MID(SUBSTITUTE(LEFT($O1163,FIND(" ",$O1163&amp;" ")-1),"/",REPT(" ",20)),41,20)),VALUE(LEFT(SUBSTITUTE(LEFT($O1163,FIND(" ",$O1163&amp;" ")-1),"/",REPT(" ",20)),20)),VALUE(MID(SUBSTITUTE(LEFT($O1163,FIND(" ",$O1163&amp;" ")-1),"/",REPT(" ",20)),21,20)))),0)&gt;$W1163,"Late","Same day"))</f>
        <v/>
      </c>
      <c r="AF1163" s="26" t="str">
        <f aca="false">IF($A1163="","",IFERROR(INDEX(Validation!$C$193:$C$217,MATCH($A1163,Validation!$A$193:$A$217,0)),IF(COUNTIF(Validation!$U$19:$U$178,$Z1163)&gt;0,$Z1163,IF(COUNTIF(Validation!$S$19:$S$178,$AI1163)=1,INDEX(Validation!$U$19:$U$178,MATCH($AI1163,Validation!$S$19:$S$178,0)),$Z1163))))</f>
        <v/>
      </c>
      <c r="AG1163" s="27" t="str">
        <f aca="false">IF(COUNTA($A1163:$U1163)=0,"",IF($A1163="","No name",IF($F1163="","No date",IF($W1163=0,"Date ilegible",IF(NOT(ISNUMBER($N1163)),"Hours no numéricas",IF($AA1163="NO MATCH","Person no identificada","OK"))))))</f>
        <v/>
      </c>
      <c r="AH1163" s="27" t="str">
        <f aca="false">IF($W1163=0,"No date",IF($W1163&lt;Validation!$B$3,"Before period",IF($W1163&gt;Validation!$C$3,"After period","In period")))</f>
        <v>No date</v>
      </c>
      <c r="AI1163" s="26" t="str">
        <f aca="false">IF($Y1163="","",TRIM(RIGHT(SUBSTITUTE($Y1163," ",REPT(" ",50)),50)))</f>
        <v/>
      </c>
      <c r="AJ1163" s="27" t="str">
        <f aca="false">IF($A1163="","",IF(NOT(ISERROR(MATCH($A1163,Validation!$A$193:$A$217,0))),"Manual mapping",IF(COUNTIF(Validation!$U$19:$U$178,$Z1163)&gt;0,"Direct",IF(COUNTIF(Validation!$S$19:$S$178,$AI1163)=1,"By surname","Unresolved"))))</f>
        <v/>
      </c>
      <c r="AK1163" s="28" t="str">
        <f aca="false">IF($L1163="","",IF(MATCH($L1163,$L$2:$L$3000,0)&lt;&gt;ROW()-1,"",COUNT($AK$1:$AK1162)+1))</f>
        <v/>
      </c>
      <c r="AL1163" s="28" t="str">
        <f aca="false">IF($G1163="","",IF(MATCH($G1163,$G$2:$G$3000,0)&lt;&gt;ROW()-1,"",COUNT($AL$1:$AL1162)+1))</f>
        <v/>
      </c>
      <c r="AM1163" s="28" t="str">
        <f aca="false">IF($H1163="","",IF(MATCH($H1163,$H$2:$H$3000,0)&lt;&gt;ROW()-1,"",COUNT($AM$1:$AM1162)+1))</f>
        <v/>
      </c>
      <c r="AN1163" s="28" t="str">
        <f aca="false">IF($I1163="","",IF(MATCH($I1163,$I$2:$I$3000,0)&lt;&gt;ROW()-1,"",COUNT($AN$1:$AN1162)+1))</f>
        <v/>
      </c>
      <c r="AO1163" s="28" t="str">
        <f aca="false">IF($Q1163="","",IF(MATCH($Q1163,$Q$2:$Q$3000,0)&lt;&gt;ROW()-1,"",COUNT($AO$1:$AO1162)+1))</f>
        <v/>
      </c>
    </row>
    <row r="1164" customFormat="false" ht="12.75" hidden="false" customHeight="true" outlineLevel="0" collapsed="false">
      <c r="W1164" s="24" t="n">
        <f aca="false">IF($F1164="",0,IFERROR(IF(ISNUMBER($F1164),INT($F1164),DATE(VALUE(MID(SUBSTITUTE(LEFT($F1164,FIND(" ",$F1164&amp;" ")-1),"/",REPT(" ",20)),41,20)),VALUE(LEFT(SUBSTITUTE(LEFT($F1164,FIND(" ",$F1164&amp;" ")-1),"/",REPT(" ",20)),20)),VALUE(MID(SUBSTITUTE(LEFT($F1164,FIND(" ",$F1164&amp;" ")-1),"/",REPT(" ",20)),21,20)))),0))</f>
        <v>0</v>
      </c>
      <c r="X1164" s="25" t="str">
        <f aca="false">IF(ISNUMBER($N1164),$N1164*Validation!$B$5,"")</f>
        <v/>
      </c>
      <c r="Y1164" s="26" t="str">
        <f aca="false">IF($A1164="","",SUBSTITUTE(SUBSTITUTE(SUBSTITUTE(SUBSTITUTE(SUBSTITUTE(SUBSTITUTE(SUBSTITUTE(UPPER(TRIM($A1164)),"Á","A"),"É","E"),"Í","I"),"Ó","O"),"Ú","U"),"Ñ","N"),"Ü","U"))</f>
        <v/>
      </c>
      <c r="Z1164" s="26" t="str">
        <f aca="false">IF($Y1164="","",LEFT($Y1164,1)&amp;" "&amp;TRIM(RIGHT(SUBSTITUTE($Y1164," ",REPT(" ",50)),50)))</f>
        <v/>
      </c>
      <c r="AA1164" s="27" t="str">
        <f aca="false">IF($AF1164="","",IF(COUNTIF(Validation!$U$19:$U$178,$AF1164)&gt;0,"OK","NO MATCH"))</f>
        <v/>
      </c>
      <c r="AB1164" s="27" t="str">
        <f aca="false">IF($W1164=0,"",IF(AND($W1164&gt;=Validation!$B$3,$W1164&lt;=Validation!$C$3),"Yes","No"))</f>
        <v/>
      </c>
      <c r="AC1164" s="26" t="str">
        <f aca="false">IF($A1164="","",$AF1164&amp;"|"&amp;TEXT($W1164,"yyyy-mm-dd")&amp;"|"&amp;$J1164&amp;"|"&amp;$N1164)</f>
        <v/>
      </c>
      <c r="AD1164" s="27" t="str">
        <f aca="false">IF($AC1164="","",IF(COUNTIF($AC$2:$AC$3000,$AC1164)&gt;1,"REVIEW","OK"))</f>
        <v/>
      </c>
      <c r="AE1164" s="27" t="str">
        <f aca="false">IF(OR($W1164=0,$O1164=""),"",IF(IFERROR(IF(ISNUMBER($O1164),INT($O1164),DATE(VALUE(MID(SUBSTITUTE(LEFT($O1164,FIND(" ",$O1164&amp;" ")-1),"/",REPT(" ",20)),41,20)),VALUE(LEFT(SUBSTITUTE(LEFT($O1164,FIND(" ",$O1164&amp;" ")-1),"/",REPT(" ",20)),20)),VALUE(MID(SUBSTITUTE(LEFT($O1164,FIND(" ",$O1164&amp;" ")-1),"/",REPT(" ",20)),21,20)))),0)&gt;$W1164,"Late","Same day"))</f>
        <v/>
      </c>
      <c r="AF1164" s="26" t="str">
        <f aca="false">IF($A1164="","",IFERROR(INDEX(Validation!$C$193:$C$217,MATCH($A1164,Validation!$A$193:$A$217,0)),IF(COUNTIF(Validation!$U$19:$U$178,$Z1164)&gt;0,$Z1164,IF(COUNTIF(Validation!$S$19:$S$178,$AI1164)=1,INDEX(Validation!$U$19:$U$178,MATCH($AI1164,Validation!$S$19:$S$178,0)),$Z1164))))</f>
        <v/>
      </c>
      <c r="AG1164" s="27" t="str">
        <f aca="false">IF(COUNTA($A1164:$U1164)=0,"",IF($A1164="","No name",IF($F1164="","No date",IF($W1164=0,"Date ilegible",IF(NOT(ISNUMBER($N1164)),"Hours no numéricas",IF($AA1164="NO MATCH","Person no identificada","OK"))))))</f>
        <v/>
      </c>
      <c r="AH1164" s="27" t="str">
        <f aca="false">IF($W1164=0,"No date",IF($W1164&lt;Validation!$B$3,"Before period",IF($W1164&gt;Validation!$C$3,"After period","In period")))</f>
        <v>No date</v>
      </c>
      <c r="AI1164" s="26" t="str">
        <f aca="false">IF($Y1164="","",TRIM(RIGHT(SUBSTITUTE($Y1164," ",REPT(" ",50)),50)))</f>
        <v/>
      </c>
      <c r="AJ1164" s="27" t="str">
        <f aca="false">IF($A1164="","",IF(NOT(ISERROR(MATCH($A1164,Validation!$A$193:$A$217,0))),"Manual mapping",IF(COUNTIF(Validation!$U$19:$U$178,$Z1164)&gt;0,"Direct",IF(COUNTIF(Validation!$S$19:$S$178,$AI1164)=1,"By surname","Unresolved"))))</f>
        <v/>
      </c>
      <c r="AK1164" s="28" t="str">
        <f aca="false">IF($L1164="","",IF(MATCH($L1164,$L$2:$L$3000,0)&lt;&gt;ROW()-1,"",COUNT($AK$1:$AK1163)+1))</f>
        <v/>
      </c>
      <c r="AL1164" s="28" t="str">
        <f aca="false">IF($G1164="","",IF(MATCH($G1164,$G$2:$G$3000,0)&lt;&gt;ROW()-1,"",COUNT($AL$1:$AL1163)+1))</f>
        <v/>
      </c>
      <c r="AM1164" s="28" t="str">
        <f aca="false">IF($H1164="","",IF(MATCH($H1164,$H$2:$H$3000,0)&lt;&gt;ROW()-1,"",COUNT($AM$1:$AM1163)+1))</f>
        <v/>
      </c>
      <c r="AN1164" s="28" t="str">
        <f aca="false">IF($I1164="","",IF(MATCH($I1164,$I$2:$I$3000,0)&lt;&gt;ROW()-1,"",COUNT($AN$1:$AN1163)+1))</f>
        <v/>
      </c>
      <c r="AO1164" s="28" t="str">
        <f aca="false">IF($Q1164="","",IF(MATCH($Q1164,$Q$2:$Q$3000,0)&lt;&gt;ROW()-1,"",COUNT($AO$1:$AO1163)+1))</f>
        <v/>
      </c>
    </row>
    <row r="1165" customFormat="false" ht="12.75" hidden="false" customHeight="true" outlineLevel="0" collapsed="false">
      <c r="W1165" s="24" t="n">
        <f aca="false">IF($F1165="",0,IFERROR(IF(ISNUMBER($F1165),INT($F1165),DATE(VALUE(MID(SUBSTITUTE(LEFT($F1165,FIND(" ",$F1165&amp;" ")-1),"/",REPT(" ",20)),41,20)),VALUE(LEFT(SUBSTITUTE(LEFT($F1165,FIND(" ",$F1165&amp;" ")-1),"/",REPT(" ",20)),20)),VALUE(MID(SUBSTITUTE(LEFT($F1165,FIND(" ",$F1165&amp;" ")-1),"/",REPT(" ",20)),21,20)))),0))</f>
        <v>0</v>
      </c>
      <c r="X1165" s="25" t="str">
        <f aca="false">IF(ISNUMBER($N1165),$N1165*Validation!$B$5,"")</f>
        <v/>
      </c>
      <c r="Y1165" s="26" t="str">
        <f aca="false">IF($A1165="","",SUBSTITUTE(SUBSTITUTE(SUBSTITUTE(SUBSTITUTE(SUBSTITUTE(SUBSTITUTE(SUBSTITUTE(UPPER(TRIM($A1165)),"Á","A"),"É","E"),"Í","I"),"Ó","O"),"Ú","U"),"Ñ","N"),"Ü","U"))</f>
        <v/>
      </c>
      <c r="Z1165" s="26" t="str">
        <f aca="false">IF($Y1165="","",LEFT($Y1165,1)&amp;" "&amp;TRIM(RIGHT(SUBSTITUTE($Y1165," ",REPT(" ",50)),50)))</f>
        <v/>
      </c>
      <c r="AA1165" s="27" t="str">
        <f aca="false">IF($AF1165="","",IF(COUNTIF(Validation!$U$19:$U$178,$AF1165)&gt;0,"OK","NO MATCH"))</f>
        <v/>
      </c>
      <c r="AB1165" s="27" t="str">
        <f aca="false">IF($W1165=0,"",IF(AND($W1165&gt;=Validation!$B$3,$W1165&lt;=Validation!$C$3),"Yes","No"))</f>
        <v/>
      </c>
      <c r="AC1165" s="26" t="str">
        <f aca="false">IF($A1165="","",$AF1165&amp;"|"&amp;TEXT($W1165,"yyyy-mm-dd")&amp;"|"&amp;$J1165&amp;"|"&amp;$N1165)</f>
        <v/>
      </c>
      <c r="AD1165" s="27" t="str">
        <f aca="false">IF($AC1165="","",IF(COUNTIF($AC$2:$AC$3000,$AC1165)&gt;1,"REVIEW","OK"))</f>
        <v/>
      </c>
      <c r="AE1165" s="27" t="str">
        <f aca="false">IF(OR($W1165=0,$O1165=""),"",IF(IFERROR(IF(ISNUMBER($O1165),INT($O1165),DATE(VALUE(MID(SUBSTITUTE(LEFT($O1165,FIND(" ",$O1165&amp;" ")-1),"/",REPT(" ",20)),41,20)),VALUE(LEFT(SUBSTITUTE(LEFT($O1165,FIND(" ",$O1165&amp;" ")-1),"/",REPT(" ",20)),20)),VALUE(MID(SUBSTITUTE(LEFT($O1165,FIND(" ",$O1165&amp;" ")-1),"/",REPT(" ",20)),21,20)))),0)&gt;$W1165,"Late","Same day"))</f>
        <v/>
      </c>
      <c r="AF1165" s="26" t="str">
        <f aca="false">IF($A1165="","",IFERROR(INDEX(Validation!$C$193:$C$217,MATCH($A1165,Validation!$A$193:$A$217,0)),IF(COUNTIF(Validation!$U$19:$U$178,$Z1165)&gt;0,$Z1165,IF(COUNTIF(Validation!$S$19:$S$178,$AI1165)=1,INDEX(Validation!$U$19:$U$178,MATCH($AI1165,Validation!$S$19:$S$178,0)),$Z1165))))</f>
        <v/>
      </c>
      <c r="AG1165" s="27" t="str">
        <f aca="false">IF(COUNTA($A1165:$U1165)=0,"",IF($A1165="","No name",IF($F1165="","No date",IF($W1165=0,"Date ilegible",IF(NOT(ISNUMBER($N1165)),"Hours no numéricas",IF($AA1165="NO MATCH","Person no identificada","OK"))))))</f>
        <v/>
      </c>
      <c r="AH1165" s="27" t="str">
        <f aca="false">IF($W1165=0,"No date",IF($W1165&lt;Validation!$B$3,"Before period",IF($W1165&gt;Validation!$C$3,"After period","In period")))</f>
        <v>No date</v>
      </c>
      <c r="AI1165" s="26" t="str">
        <f aca="false">IF($Y1165="","",TRIM(RIGHT(SUBSTITUTE($Y1165," ",REPT(" ",50)),50)))</f>
        <v/>
      </c>
      <c r="AJ1165" s="27" t="str">
        <f aca="false">IF($A1165="","",IF(NOT(ISERROR(MATCH($A1165,Validation!$A$193:$A$217,0))),"Manual mapping",IF(COUNTIF(Validation!$U$19:$U$178,$Z1165)&gt;0,"Direct",IF(COUNTIF(Validation!$S$19:$S$178,$AI1165)=1,"By surname","Unresolved"))))</f>
        <v/>
      </c>
      <c r="AK1165" s="28" t="str">
        <f aca="false">IF($L1165="","",IF(MATCH($L1165,$L$2:$L$3000,0)&lt;&gt;ROW()-1,"",COUNT($AK$1:$AK1164)+1))</f>
        <v/>
      </c>
      <c r="AL1165" s="28" t="str">
        <f aca="false">IF($G1165="","",IF(MATCH($G1165,$G$2:$G$3000,0)&lt;&gt;ROW()-1,"",COUNT($AL$1:$AL1164)+1))</f>
        <v/>
      </c>
      <c r="AM1165" s="28" t="str">
        <f aca="false">IF($H1165="","",IF(MATCH($H1165,$H$2:$H$3000,0)&lt;&gt;ROW()-1,"",COUNT($AM$1:$AM1164)+1))</f>
        <v/>
      </c>
      <c r="AN1165" s="28" t="str">
        <f aca="false">IF($I1165="","",IF(MATCH($I1165,$I$2:$I$3000,0)&lt;&gt;ROW()-1,"",COUNT($AN$1:$AN1164)+1))</f>
        <v/>
      </c>
      <c r="AO1165" s="28" t="str">
        <f aca="false">IF($Q1165="","",IF(MATCH($Q1165,$Q$2:$Q$3000,0)&lt;&gt;ROW()-1,"",COUNT($AO$1:$AO1164)+1))</f>
        <v/>
      </c>
    </row>
    <row r="1166" customFormat="false" ht="12.75" hidden="false" customHeight="true" outlineLevel="0" collapsed="false">
      <c r="W1166" s="24" t="n">
        <f aca="false">IF($F1166="",0,IFERROR(IF(ISNUMBER($F1166),INT($F1166),DATE(VALUE(MID(SUBSTITUTE(LEFT($F1166,FIND(" ",$F1166&amp;" ")-1),"/",REPT(" ",20)),41,20)),VALUE(LEFT(SUBSTITUTE(LEFT($F1166,FIND(" ",$F1166&amp;" ")-1),"/",REPT(" ",20)),20)),VALUE(MID(SUBSTITUTE(LEFT($F1166,FIND(" ",$F1166&amp;" ")-1),"/",REPT(" ",20)),21,20)))),0))</f>
        <v>0</v>
      </c>
      <c r="X1166" s="25" t="str">
        <f aca="false">IF(ISNUMBER($N1166),$N1166*Validation!$B$5,"")</f>
        <v/>
      </c>
      <c r="Y1166" s="26" t="str">
        <f aca="false">IF($A1166="","",SUBSTITUTE(SUBSTITUTE(SUBSTITUTE(SUBSTITUTE(SUBSTITUTE(SUBSTITUTE(SUBSTITUTE(UPPER(TRIM($A1166)),"Á","A"),"É","E"),"Í","I"),"Ó","O"),"Ú","U"),"Ñ","N"),"Ü","U"))</f>
        <v/>
      </c>
      <c r="Z1166" s="26" t="str">
        <f aca="false">IF($Y1166="","",LEFT($Y1166,1)&amp;" "&amp;TRIM(RIGHT(SUBSTITUTE($Y1166," ",REPT(" ",50)),50)))</f>
        <v/>
      </c>
      <c r="AA1166" s="27" t="str">
        <f aca="false">IF($AF1166="","",IF(COUNTIF(Validation!$U$19:$U$178,$AF1166)&gt;0,"OK","NO MATCH"))</f>
        <v/>
      </c>
      <c r="AB1166" s="27" t="str">
        <f aca="false">IF($W1166=0,"",IF(AND($W1166&gt;=Validation!$B$3,$W1166&lt;=Validation!$C$3),"Yes","No"))</f>
        <v/>
      </c>
      <c r="AC1166" s="26" t="str">
        <f aca="false">IF($A1166="","",$AF1166&amp;"|"&amp;TEXT($W1166,"yyyy-mm-dd")&amp;"|"&amp;$J1166&amp;"|"&amp;$N1166)</f>
        <v/>
      </c>
      <c r="AD1166" s="27" t="str">
        <f aca="false">IF($AC1166="","",IF(COUNTIF($AC$2:$AC$3000,$AC1166)&gt;1,"REVIEW","OK"))</f>
        <v/>
      </c>
      <c r="AE1166" s="27" t="str">
        <f aca="false">IF(OR($W1166=0,$O1166=""),"",IF(IFERROR(IF(ISNUMBER($O1166),INT($O1166),DATE(VALUE(MID(SUBSTITUTE(LEFT($O1166,FIND(" ",$O1166&amp;" ")-1),"/",REPT(" ",20)),41,20)),VALUE(LEFT(SUBSTITUTE(LEFT($O1166,FIND(" ",$O1166&amp;" ")-1),"/",REPT(" ",20)),20)),VALUE(MID(SUBSTITUTE(LEFT($O1166,FIND(" ",$O1166&amp;" ")-1),"/",REPT(" ",20)),21,20)))),0)&gt;$W1166,"Late","Same day"))</f>
        <v/>
      </c>
      <c r="AF1166" s="26" t="str">
        <f aca="false">IF($A1166="","",IFERROR(INDEX(Validation!$C$193:$C$217,MATCH($A1166,Validation!$A$193:$A$217,0)),IF(COUNTIF(Validation!$U$19:$U$178,$Z1166)&gt;0,$Z1166,IF(COUNTIF(Validation!$S$19:$S$178,$AI1166)=1,INDEX(Validation!$U$19:$U$178,MATCH($AI1166,Validation!$S$19:$S$178,0)),$Z1166))))</f>
        <v/>
      </c>
      <c r="AG1166" s="27" t="str">
        <f aca="false">IF(COUNTA($A1166:$U1166)=0,"",IF($A1166="","No name",IF($F1166="","No date",IF($W1166=0,"Date ilegible",IF(NOT(ISNUMBER($N1166)),"Hours no numéricas",IF($AA1166="NO MATCH","Person no identificada","OK"))))))</f>
        <v/>
      </c>
      <c r="AH1166" s="27" t="str">
        <f aca="false">IF($W1166=0,"No date",IF($W1166&lt;Validation!$B$3,"Before period",IF($W1166&gt;Validation!$C$3,"After period","In period")))</f>
        <v>No date</v>
      </c>
      <c r="AI1166" s="26" t="str">
        <f aca="false">IF($Y1166="","",TRIM(RIGHT(SUBSTITUTE($Y1166," ",REPT(" ",50)),50)))</f>
        <v/>
      </c>
      <c r="AJ1166" s="27" t="str">
        <f aca="false">IF($A1166="","",IF(NOT(ISERROR(MATCH($A1166,Validation!$A$193:$A$217,0))),"Manual mapping",IF(COUNTIF(Validation!$U$19:$U$178,$Z1166)&gt;0,"Direct",IF(COUNTIF(Validation!$S$19:$S$178,$AI1166)=1,"By surname","Unresolved"))))</f>
        <v/>
      </c>
      <c r="AK1166" s="28" t="str">
        <f aca="false">IF($L1166="","",IF(MATCH($L1166,$L$2:$L$3000,0)&lt;&gt;ROW()-1,"",COUNT($AK$1:$AK1165)+1))</f>
        <v/>
      </c>
      <c r="AL1166" s="28" t="str">
        <f aca="false">IF($G1166="","",IF(MATCH($G1166,$G$2:$G$3000,0)&lt;&gt;ROW()-1,"",COUNT($AL$1:$AL1165)+1))</f>
        <v/>
      </c>
      <c r="AM1166" s="28" t="str">
        <f aca="false">IF($H1166="","",IF(MATCH($H1166,$H$2:$H$3000,0)&lt;&gt;ROW()-1,"",COUNT($AM$1:$AM1165)+1))</f>
        <v/>
      </c>
      <c r="AN1166" s="28" t="str">
        <f aca="false">IF($I1166="","",IF(MATCH($I1166,$I$2:$I$3000,0)&lt;&gt;ROW()-1,"",COUNT($AN$1:$AN1165)+1))</f>
        <v/>
      </c>
      <c r="AO1166" s="28" t="str">
        <f aca="false">IF($Q1166="","",IF(MATCH($Q1166,$Q$2:$Q$3000,0)&lt;&gt;ROW()-1,"",COUNT($AO$1:$AO1165)+1))</f>
        <v/>
      </c>
    </row>
    <row r="1167" customFormat="false" ht="12.75" hidden="false" customHeight="true" outlineLevel="0" collapsed="false">
      <c r="W1167" s="24" t="n">
        <f aca="false">IF($F1167="",0,IFERROR(IF(ISNUMBER($F1167),INT($F1167),DATE(VALUE(MID(SUBSTITUTE(LEFT($F1167,FIND(" ",$F1167&amp;" ")-1),"/",REPT(" ",20)),41,20)),VALUE(LEFT(SUBSTITUTE(LEFT($F1167,FIND(" ",$F1167&amp;" ")-1),"/",REPT(" ",20)),20)),VALUE(MID(SUBSTITUTE(LEFT($F1167,FIND(" ",$F1167&amp;" ")-1),"/",REPT(" ",20)),21,20)))),0))</f>
        <v>0</v>
      </c>
      <c r="X1167" s="25" t="str">
        <f aca="false">IF(ISNUMBER($N1167),$N1167*Validation!$B$5,"")</f>
        <v/>
      </c>
      <c r="Y1167" s="26" t="str">
        <f aca="false">IF($A1167="","",SUBSTITUTE(SUBSTITUTE(SUBSTITUTE(SUBSTITUTE(SUBSTITUTE(SUBSTITUTE(SUBSTITUTE(UPPER(TRIM($A1167)),"Á","A"),"É","E"),"Í","I"),"Ó","O"),"Ú","U"),"Ñ","N"),"Ü","U"))</f>
        <v/>
      </c>
      <c r="Z1167" s="26" t="str">
        <f aca="false">IF($Y1167="","",LEFT($Y1167,1)&amp;" "&amp;TRIM(RIGHT(SUBSTITUTE($Y1167," ",REPT(" ",50)),50)))</f>
        <v/>
      </c>
      <c r="AA1167" s="27" t="str">
        <f aca="false">IF($AF1167="","",IF(COUNTIF(Validation!$U$19:$U$178,$AF1167)&gt;0,"OK","NO MATCH"))</f>
        <v/>
      </c>
      <c r="AB1167" s="27" t="str">
        <f aca="false">IF($W1167=0,"",IF(AND($W1167&gt;=Validation!$B$3,$W1167&lt;=Validation!$C$3),"Yes","No"))</f>
        <v/>
      </c>
      <c r="AC1167" s="26" t="str">
        <f aca="false">IF($A1167="","",$AF1167&amp;"|"&amp;TEXT($W1167,"yyyy-mm-dd")&amp;"|"&amp;$J1167&amp;"|"&amp;$N1167)</f>
        <v/>
      </c>
      <c r="AD1167" s="27" t="str">
        <f aca="false">IF($AC1167="","",IF(COUNTIF($AC$2:$AC$3000,$AC1167)&gt;1,"REVIEW","OK"))</f>
        <v/>
      </c>
      <c r="AE1167" s="27" t="str">
        <f aca="false">IF(OR($W1167=0,$O1167=""),"",IF(IFERROR(IF(ISNUMBER($O1167),INT($O1167),DATE(VALUE(MID(SUBSTITUTE(LEFT($O1167,FIND(" ",$O1167&amp;" ")-1),"/",REPT(" ",20)),41,20)),VALUE(LEFT(SUBSTITUTE(LEFT($O1167,FIND(" ",$O1167&amp;" ")-1),"/",REPT(" ",20)),20)),VALUE(MID(SUBSTITUTE(LEFT($O1167,FIND(" ",$O1167&amp;" ")-1),"/",REPT(" ",20)),21,20)))),0)&gt;$W1167,"Late","Same day"))</f>
        <v/>
      </c>
      <c r="AF1167" s="26" t="str">
        <f aca="false">IF($A1167="","",IFERROR(INDEX(Validation!$C$193:$C$217,MATCH($A1167,Validation!$A$193:$A$217,0)),IF(COUNTIF(Validation!$U$19:$U$178,$Z1167)&gt;0,$Z1167,IF(COUNTIF(Validation!$S$19:$S$178,$AI1167)=1,INDEX(Validation!$U$19:$U$178,MATCH($AI1167,Validation!$S$19:$S$178,0)),$Z1167))))</f>
        <v/>
      </c>
      <c r="AG1167" s="27" t="str">
        <f aca="false">IF(COUNTA($A1167:$U1167)=0,"",IF($A1167="","No name",IF($F1167="","No date",IF($W1167=0,"Date ilegible",IF(NOT(ISNUMBER($N1167)),"Hours no numéricas",IF($AA1167="NO MATCH","Person no identificada","OK"))))))</f>
        <v/>
      </c>
      <c r="AH1167" s="27" t="str">
        <f aca="false">IF($W1167=0,"No date",IF($W1167&lt;Validation!$B$3,"Before period",IF($W1167&gt;Validation!$C$3,"After period","In period")))</f>
        <v>No date</v>
      </c>
      <c r="AI1167" s="26" t="str">
        <f aca="false">IF($Y1167="","",TRIM(RIGHT(SUBSTITUTE($Y1167," ",REPT(" ",50)),50)))</f>
        <v/>
      </c>
      <c r="AJ1167" s="27" t="str">
        <f aca="false">IF($A1167="","",IF(NOT(ISERROR(MATCH($A1167,Validation!$A$193:$A$217,0))),"Manual mapping",IF(COUNTIF(Validation!$U$19:$U$178,$Z1167)&gt;0,"Direct",IF(COUNTIF(Validation!$S$19:$S$178,$AI1167)=1,"By surname","Unresolved"))))</f>
        <v/>
      </c>
      <c r="AK1167" s="28" t="str">
        <f aca="false">IF($L1167="","",IF(MATCH($L1167,$L$2:$L$3000,0)&lt;&gt;ROW()-1,"",COUNT($AK$1:$AK1166)+1))</f>
        <v/>
      </c>
      <c r="AL1167" s="28" t="str">
        <f aca="false">IF($G1167="","",IF(MATCH($G1167,$G$2:$G$3000,0)&lt;&gt;ROW()-1,"",COUNT($AL$1:$AL1166)+1))</f>
        <v/>
      </c>
      <c r="AM1167" s="28" t="str">
        <f aca="false">IF($H1167="","",IF(MATCH($H1167,$H$2:$H$3000,0)&lt;&gt;ROW()-1,"",COUNT($AM$1:$AM1166)+1))</f>
        <v/>
      </c>
      <c r="AN1167" s="28" t="str">
        <f aca="false">IF($I1167="","",IF(MATCH($I1167,$I$2:$I$3000,0)&lt;&gt;ROW()-1,"",COUNT($AN$1:$AN1166)+1))</f>
        <v/>
      </c>
      <c r="AO1167" s="28" t="str">
        <f aca="false">IF($Q1167="","",IF(MATCH($Q1167,$Q$2:$Q$3000,0)&lt;&gt;ROW()-1,"",COUNT($AO$1:$AO1166)+1))</f>
        <v/>
      </c>
    </row>
    <row r="1168" customFormat="false" ht="12.75" hidden="false" customHeight="true" outlineLevel="0" collapsed="false">
      <c r="W1168" s="24" t="n">
        <f aca="false">IF($F1168="",0,IFERROR(IF(ISNUMBER($F1168),INT($F1168),DATE(VALUE(MID(SUBSTITUTE(LEFT($F1168,FIND(" ",$F1168&amp;" ")-1),"/",REPT(" ",20)),41,20)),VALUE(LEFT(SUBSTITUTE(LEFT($F1168,FIND(" ",$F1168&amp;" ")-1),"/",REPT(" ",20)),20)),VALUE(MID(SUBSTITUTE(LEFT($F1168,FIND(" ",$F1168&amp;" ")-1),"/",REPT(" ",20)),21,20)))),0))</f>
        <v>0</v>
      </c>
      <c r="X1168" s="25" t="str">
        <f aca="false">IF(ISNUMBER($N1168),$N1168*Validation!$B$5,"")</f>
        <v/>
      </c>
      <c r="Y1168" s="26" t="str">
        <f aca="false">IF($A1168="","",SUBSTITUTE(SUBSTITUTE(SUBSTITUTE(SUBSTITUTE(SUBSTITUTE(SUBSTITUTE(SUBSTITUTE(UPPER(TRIM($A1168)),"Á","A"),"É","E"),"Í","I"),"Ó","O"),"Ú","U"),"Ñ","N"),"Ü","U"))</f>
        <v/>
      </c>
      <c r="Z1168" s="26" t="str">
        <f aca="false">IF($Y1168="","",LEFT($Y1168,1)&amp;" "&amp;TRIM(RIGHT(SUBSTITUTE($Y1168," ",REPT(" ",50)),50)))</f>
        <v/>
      </c>
      <c r="AA1168" s="27" t="str">
        <f aca="false">IF($AF1168="","",IF(COUNTIF(Validation!$U$19:$U$178,$AF1168)&gt;0,"OK","NO MATCH"))</f>
        <v/>
      </c>
      <c r="AB1168" s="27" t="str">
        <f aca="false">IF($W1168=0,"",IF(AND($W1168&gt;=Validation!$B$3,$W1168&lt;=Validation!$C$3),"Yes","No"))</f>
        <v/>
      </c>
      <c r="AC1168" s="26" t="str">
        <f aca="false">IF($A1168="","",$AF1168&amp;"|"&amp;TEXT($W1168,"yyyy-mm-dd")&amp;"|"&amp;$J1168&amp;"|"&amp;$N1168)</f>
        <v/>
      </c>
      <c r="AD1168" s="27" t="str">
        <f aca="false">IF($AC1168="","",IF(COUNTIF($AC$2:$AC$3000,$AC1168)&gt;1,"REVIEW","OK"))</f>
        <v/>
      </c>
      <c r="AE1168" s="27" t="str">
        <f aca="false">IF(OR($W1168=0,$O1168=""),"",IF(IFERROR(IF(ISNUMBER($O1168),INT($O1168),DATE(VALUE(MID(SUBSTITUTE(LEFT($O1168,FIND(" ",$O1168&amp;" ")-1),"/",REPT(" ",20)),41,20)),VALUE(LEFT(SUBSTITUTE(LEFT($O1168,FIND(" ",$O1168&amp;" ")-1),"/",REPT(" ",20)),20)),VALUE(MID(SUBSTITUTE(LEFT($O1168,FIND(" ",$O1168&amp;" ")-1),"/",REPT(" ",20)),21,20)))),0)&gt;$W1168,"Late","Same day"))</f>
        <v/>
      </c>
      <c r="AF1168" s="26" t="str">
        <f aca="false">IF($A1168="","",IFERROR(INDEX(Validation!$C$193:$C$217,MATCH($A1168,Validation!$A$193:$A$217,0)),IF(COUNTIF(Validation!$U$19:$U$178,$Z1168)&gt;0,$Z1168,IF(COUNTIF(Validation!$S$19:$S$178,$AI1168)=1,INDEX(Validation!$U$19:$U$178,MATCH($AI1168,Validation!$S$19:$S$178,0)),$Z1168))))</f>
        <v/>
      </c>
      <c r="AG1168" s="27" t="str">
        <f aca="false">IF(COUNTA($A1168:$U1168)=0,"",IF($A1168="","No name",IF($F1168="","No date",IF($W1168=0,"Date ilegible",IF(NOT(ISNUMBER($N1168)),"Hours no numéricas",IF($AA1168="NO MATCH","Person no identificada","OK"))))))</f>
        <v/>
      </c>
      <c r="AH1168" s="27" t="str">
        <f aca="false">IF($W1168=0,"No date",IF($W1168&lt;Validation!$B$3,"Before period",IF($W1168&gt;Validation!$C$3,"After period","In period")))</f>
        <v>No date</v>
      </c>
      <c r="AI1168" s="26" t="str">
        <f aca="false">IF($Y1168="","",TRIM(RIGHT(SUBSTITUTE($Y1168," ",REPT(" ",50)),50)))</f>
        <v/>
      </c>
      <c r="AJ1168" s="27" t="str">
        <f aca="false">IF($A1168="","",IF(NOT(ISERROR(MATCH($A1168,Validation!$A$193:$A$217,0))),"Manual mapping",IF(COUNTIF(Validation!$U$19:$U$178,$Z1168)&gt;0,"Direct",IF(COUNTIF(Validation!$S$19:$S$178,$AI1168)=1,"By surname","Unresolved"))))</f>
        <v/>
      </c>
      <c r="AK1168" s="28" t="str">
        <f aca="false">IF($L1168="","",IF(MATCH($L1168,$L$2:$L$3000,0)&lt;&gt;ROW()-1,"",COUNT($AK$1:$AK1167)+1))</f>
        <v/>
      </c>
      <c r="AL1168" s="28" t="str">
        <f aca="false">IF($G1168="","",IF(MATCH($G1168,$G$2:$G$3000,0)&lt;&gt;ROW()-1,"",COUNT($AL$1:$AL1167)+1))</f>
        <v/>
      </c>
      <c r="AM1168" s="28" t="str">
        <f aca="false">IF($H1168="","",IF(MATCH($H1168,$H$2:$H$3000,0)&lt;&gt;ROW()-1,"",COUNT($AM$1:$AM1167)+1))</f>
        <v/>
      </c>
      <c r="AN1168" s="28" t="str">
        <f aca="false">IF($I1168="","",IF(MATCH($I1168,$I$2:$I$3000,0)&lt;&gt;ROW()-1,"",COUNT($AN$1:$AN1167)+1))</f>
        <v/>
      </c>
      <c r="AO1168" s="28" t="str">
        <f aca="false">IF($Q1168="","",IF(MATCH($Q1168,$Q$2:$Q$3000,0)&lt;&gt;ROW()-1,"",COUNT($AO$1:$AO1167)+1))</f>
        <v/>
      </c>
    </row>
    <row r="1169" customFormat="false" ht="12.75" hidden="false" customHeight="true" outlineLevel="0" collapsed="false">
      <c r="W1169" s="24" t="n">
        <f aca="false">IF($F1169="",0,IFERROR(IF(ISNUMBER($F1169),INT($F1169),DATE(VALUE(MID(SUBSTITUTE(LEFT($F1169,FIND(" ",$F1169&amp;" ")-1),"/",REPT(" ",20)),41,20)),VALUE(LEFT(SUBSTITUTE(LEFT($F1169,FIND(" ",$F1169&amp;" ")-1),"/",REPT(" ",20)),20)),VALUE(MID(SUBSTITUTE(LEFT($F1169,FIND(" ",$F1169&amp;" ")-1),"/",REPT(" ",20)),21,20)))),0))</f>
        <v>0</v>
      </c>
      <c r="X1169" s="25" t="str">
        <f aca="false">IF(ISNUMBER($N1169),$N1169*Validation!$B$5,"")</f>
        <v/>
      </c>
      <c r="Y1169" s="26" t="str">
        <f aca="false">IF($A1169="","",SUBSTITUTE(SUBSTITUTE(SUBSTITUTE(SUBSTITUTE(SUBSTITUTE(SUBSTITUTE(SUBSTITUTE(UPPER(TRIM($A1169)),"Á","A"),"É","E"),"Í","I"),"Ó","O"),"Ú","U"),"Ñ","N"),"Ü","U"))</f>
        <v/>
      </c>
      <c r="Z1169" s="26" t="str">
        <f aca="false">IF($Y1169="","",LEFT($Y1169,1)&amp;" "&amp;TRIM(RIGHT(SUBSTITUTE($Y1169," ",REPT(" ",50)),50)))</f>
        <v/>
      </c>
      <c r="AA1169" s="27" t="str">
        <f aca="false">IF($AF1169="","",IF(COUNTIF(Validation!$U$19:$U$178,$AF1169)&gt;0,"OK","NO MATCH"))</f>
        <v/>
      </c>
      <c r="AB1169" s="27" t="str">
        <f aca="false">IF($W1169=0,"",IF(AND($W1169&gt;=Validation!$B$3,$W1169&lt;=Validation!$C$3),"Yes","No"))</f>
        <v/>
      </c>
      <c r="AC1169" s="26" t="str">
        <f aca="false">IF($A1169="","",$AF1169&amp;"|"&amp;TEXT($W1169,"yyyy-mm-dd")&amp;"|"&amp;$J1169&amp;"|"&amp;$N1169)</f>
        <v/>
      </c>
      <c r="AD1169" s="27" t="str">
        <f aca="false">IF($AC1169="","",IF(COUNTIF($AC$2:$AC$3000,$AC1169)&gt;1,"REVIEW","OK"))</f>
        <v/>
      </c>
      <c r="AE1169" s="27" t="str">
        <f aca="false">IF(OR($W1169=0,$O1169=""),"",IF(IFERROR(IF(ISNUMBER($O1169),INT($O1169),DATE(VALUE(MID(SUBSTITUTE(LEFT($O1169,FIND(" ",$O1169&amp;" ")-1),"/",REPT(" ",20)),41,20)),VALUE(LEFT(SUBSTITUTE(LEFT($O1169,FIND(" ",$O1169&amp;" ")-1),"/",REPT(" ",20)),20)),VALUE(MID(SUBSTITUTE(LEFT($O1169,FIND(" ",$O1169&amp;" ")-1),"/",REPT(" ",20)),21,20)))),0)&gt;$W1169,"Late","Same day"))</f>
        <v/>
      </c>
      <c r="AF1169" s="26" t="str">
        <f aca="false">IF($A1169="","",IFERROR(INDEX(Validation!$C$193:$C$217,MATCH($A1169,Validation!$A$193:$A$217,0)),IF(COUNTIF(Validation!$U$19:$U$178,$Z1169)&gt;0,$Z1169,IF(COUNTIF(Validation!$S$19:$S$178,$AI1169)=1,INDEX(Validation!$U$19:$U$178,MATCH($AI1169,Validation!$S$19:$S$178,0)),$Z1169))))</f>
        <v/>
      </c>
      <c r="AG1169" s="27" t="str">
        <f aca="false">IF(COUNTA($A1169:$U1169)=0,"",IF($A1169="","No name",IF($F1169="","No date",IF($W1169=0,"Date ilegible",IF(NOT(ISNUMBER($N1169)),"Hours no numéricas",IF($AA1169="NO MATCH","Person no identificada","OK"))))))</f>
        <v/>
      </c>
      <c r="AH1169" s="27" t="str">
        <f aca="false">IF($W1169=0,"No date",IF($W1169&lt;Validation!$B$3,"Before period",IF($W1169&gt;Validation!$C$3,"After period","In period")))</f>
        <v>No date</v>
      </c>
      <c r="AI1169" s="26" t="str">
        <f aca="false">IF($Y1169="","",TRIM(RIGHT(SUBSTITUTE($Y1169," ",REPT(" ",50)),50)))</f>
        <v/>
      </c>
      <c r="AJ1169" s="27" t="str">
        <f aca="false">IF($A1169="","",IF(NOT(ISERROR(MATCH($A1169,Validation!$A$193:$A$217,0))),"Manual mapping",IF(COUNTIF(Validation!$U$19:$U$178,$Z1169)&gt;0,"Direct",IF(COUNTIF(Validation!$S$19:$S$178,$AI1169)=1,"By surname","Unresolved"))))</f>
        <v/>
      </c>
      <c r="AK1169" s="28" t="str">
        <f aca="false">IF($L1169="","",IF(MATCH($L1169,$L$2:$L$3000,0)&lt;&gt;ROW()-1,"",COUNT($AK$1:$AK1168)+1))</f>
        <v/>
      </c>
      <c r="AL1169" s="28" t="str">
        <f aca="false">IF($G1169="","",IF(MATCH($G1169,$G$2:$G$3000,0)&lt;&gt;ROW()-1,"",COUNT($AL$1:$AL1168)+1))</f>
        <v/>
      </c>
      <c r="AM1169" s="28" t="str">
        <f aca="false">IF($H1169="","",IF(MATCH($H1169,$H$2:$H$3000,0)&lt;&gt;ROW()-1,"",COUNT($AM$1:$AM1168)+1))</f>
        <v/>
      </c>
      <c r="AN1169" s="28" t="str">
        <f aca="false">IF($I1169="","",IF(MATCH($I1169,$I$2:$I$3000,0)&lt;&gt;ROW()-1,"",COUNT($AN$1:$AN1168)+1))</f>
        <v/>
      </c>
      <c r="AO1169" s="28" t="str">
        <f aca="false">IF($Q1169="","",IF(MATCH($Q1169,$Q$2:$Q$3000,0)&lt;&gt;ROW()-1,"",COUNT($AO$1:$AO1168)+1))</f>
        <v/>
      </c>
    </row>
    <row r="1170" customFormat="false" ht="12.75" hidden="false" customHeight="true" outlineLevel="0" collapsed="false">
      <c r="W1170" s="24" t="n">
        <f aca="false">IF($F1170="",0,IFERROR(IF(ISNUMBER($F1170),INT($F1170),DATE(VALUE(MID(SUBSTITUTE(LEFT($F1170,FIND(" ",$F1170&amp;" ")-1),"/",REPT(" ",20)),41,20)),VALUE(LEFT(SUBSTITUTE(LEFT($F1170,FIND(" ",$F1170&amp;" ")-1),"/",REPT(" ",20)),20)),VALUE(MID(SUBSTITUTE(LEFT($F1170,FIND(" ",$F1170&amp;" ")-1),"/",REPT(" ",20)),21,20)))),0))</f>
        <v>0</v>
      </c>
      <c r="X1170" s="25" t="str">
        <f aca="false">IF(ISNUMBER($N1170),$N1170*Validation!$B$5,"")</f>
        <v/>
      </c>
      <c r="Y1170" s="26" t="str">
        <f aca="false">IF($A1170="","",SUBSTITUTE(SUBSTITUTE(SUBSTITUTE(SUBSTITUTE(SUBSTITUTE(SUBSTITUTE(SUBSTITUTE(UPPER(TRIM($A1170)),"Á","A"),"É","E"),"Í","I"),"Ó","O"),"Ú","U"),"Ñ","N"),"Ü","U"))</f>
        <v/>
      </c>
      <c r="Z1170" s="26" t="str">
        <f aca="false">IF($Y1170="","",LEFT($Y1170,1)&amp;" "&amp;TRIM(RIGHT(SUBSTITUTE($Y1170," ",REPT(" ",50)),50)))</f>
        <v/>
      </c>
      <c r="AA1170" s="27" t="str">
        <f aca="false">IF($AF1170="","",IF(COUNTIF(Validation!$U$19:$U$178,$AF1170)&gt;0,"OK","NO MATCH"))</f>
        <v/>
      </c>
      <c r="AB1170" s="27" t="str">
        <f aca="false">IF($W1170=0,"",IF(AND($W1170&gt;=Validation!$B$3,$W1170&lt;=Validation!$C$3),"Yes","No"))</f>
        <v/>
      </c>
      <c r="AC1170" s="26" t="str">
        <f aca="false">IF($A1170="","",$AF1170&amp;"|"&amp;TEXT($W1170,"yyyy-mm-dd")&amp;"|"&amp;$J1170&amp;"|"&amp;$N1170)</f>
        <v/>
      </c>
      <c r="AD1170" s="27" t="str">
        <f aca="false">IF($AC1170="","",IF(COUNTIF($AC$2:$AC$3000,$AC1170)&gt;1,"REVIEW","OK"))</f>
        <v/>
      </c>
      <c r="AE1170" s="27" t="str">
        <f aca="false">IF(OR($W1170=0,$O1170=""),"",IF(IFERROR(IF(ISNUMBER($O1170),INT($O1170),DATE(VALUE(MID(SUBSTITUTE(LEFT($O1170,FIND(" ",$O1170&amp;" ")-1),"/",REPT(" ",20)),41,20)),VALUE(LEFT(SUBSTITUTE(LEFT($O1170,FIND(" ",$O1170&amp;" ")-1),"/",REPT(" ",20)),20)),VALUE(MID(SUBSTITUTE(LEFT($O1170,FIND(" ",$O1170&amp;" ")-1),"/",REPT(" ",20)),21,20)))),0)&gt;$W1170,"Late","Same day"))</f>
        <v/>
      </c>
      <c r="AF1170" s="26" t="str">
        <f aca="false">IF($A1170="","",IFERROR(INDEX(Validation!$C$193:$C$217,MATCH($A1170,Validation!$A$193:$A$217,0)),IF(COUNTIF(Validation!$U$19:$U$178,$Z1170)&gt;0,$Z1170,IF(COUNTIF(Validation!$S$19:$S$178,$AI1170)=1,INDEX(Validation!$U$19:$U$178,MATCH($AI1170,Validation!$S$19:$S$178,0)),$Z1170))))</f>
        <v/>
      </c>
      <c r="AG1170" s="27" t="str">
        <f aca="false">IF(COUNTA($A1170:$U1170)=0,"",IF($A1170="","No name",IF($F1170="","No date",IF($W1170=0,"Date ilegible",IF(NOT(ISNUMBER($N1170)),"Hours no numéricas",IF($AA1170="NO MATCH","Person no identificada","OK"))))))</f>
        <v/>
      </c>
      <c r="AH1170" s="27" t="str">
        <f aca="false">IF($W1170=0,"No date",IF($W1170&lt;Validation!$B$3,"Before period",IF($W1170&gt;Validation!$C$3,"After period","In period")))</f>
        <v>No date</v>
      </c>
      <c r="AI1170" s="26" t="str">
        <f aca="false">IF($Y1170="","",TRIM(RIGHT(SUBSTITUTE($Y1170," ",REPT(" ",50)),50)))</f>
        <v/>
      </c>
      <c r="AJ1170" s="27" t="str">
        <f aca="false">IF($A1170="","",IF(NOT(ISERROR(MATCH($A1170,Validation!$A$193:$A$217,0))),"Manual mapping",IF(COUNTIF(Validation!$U$19:$U$178,$Z1170)&gt;0,"Direct",IF(COUNTIF(Validation!$S$19:$S$178,$AI1170)=1,"By surname","Unresolved"))))</f>
        <v/>
      </c>
      <c r="AK1170" s="28" t="str">
        <f aca="false">IF($L1170="","",IF(MATCH($L1170,$L$2:$L$3000,0)&lt;&gt;ROW()-1,"",COUNT($AK$1:$AK1169)+1))</f>
        <v/>
      </c>
      <c r="AL1170" s="28" t="str">
        <f aca="false">IF($G1170="","",IF(MATCH($G1170,$G$2:$G$3000,0)&lt;&gt;ROW()-1,"",COUNT($AL$1:$AL1169)+1))</f>
        <v/>
      </c>
      <c r="AM1170" s="28" t="str">
        <f aca="false">IF($H1170="","",IF(MATCH($H1170,$H$2:$H$3000,0)&lt;&gt;ROW()-1,"",COUNT($AM$1:$AM1169)+1))</f>
        <v/>
      </c>
      <c r="AN1170" s="28" t="str">
        <f aca="false">IF($I1170="","",IF(MATCH($I1170,$I$2:$I$3000,0)&lt;&gt;ROW()-1,"",COUNT($AN$1:$AN1169)+1))</f>
        <v/>
      </c>
      <c r="AO1170" s="28" t="str">
        <f aca="false">IF($Q1170="","",IF(MATCH($Q1170,$Q$2:$Q$3000,0)&lt;&gt;ROW()-1,"",COUNT($AO$1:$AO1169)+1))</f>
        <v/>
      </c>
    </row>
    <row r="1171" customFormat="false" ht="12.75" hidden="false" customHeight="true" outlineLevel="0" collapsed="false">
      <c r="W1171" s="24" t="n">
        <f aca="false">IF($F1171="",0,IFERROR(IF(ISNUMBER($F1171),INT($F1171),DATE(VALUE(MID(SUBSTITUTE(LEFT($F1171,FIND(" ",$F1171&amp;" ")-1),"/",REPT(" ",20)),41,20)),VALUE(LEFT(SUBSTITUTE(LEFT($F1171,FIND(" ",$F1171&amp;" ")-1),"/",REPT(" ",20)),20)),VALUE(MID(SUBSTITUTE(LEFT($F1171,FIND(" ",$F1171&amp;" ")-1),"/",REPT(" ",20)),21,20)))),0))</f>
        <v>0</v>
      </c>
      <c r="X1171" s="25" t="str">
        <f aca="false">IF(ISNUMBER($N1171),$N1171*Validation!$B$5,"")</f>
        <v/>
      </c>
      <c r="Y1171" s="26" t="str">
        <f aca="false">IF($A1171="","",SUBSTITUTE(SUBSTITUTE(SUBSTITUTE(SUBSTITUTE(SUBSTITUTE(SUBSTITUTE(SUBSTITUTE(UPPER(TRIM($A1171)),"Á","A"),"É","E"),"Í","I"),"Ó","O"),"Ú","U"),"Ñ","N"),"Ü","U"))</f>
        <v/>
      </c>
      <c r="Z1171" s="26" t="str">
        <f aca="false">IF($Y1171="","",LEFT($Y1171,1)&amp;" "&amp;TRIM(RIGHT(SUBSTITUTE($Y1171," ",REPT(" ",50)),50)))</f>
        <v/>
      </c>
      <c r="AA1171" s="27" t="str">
        <f aca="false">IF($AF1171="","",IF(COUNTIF(Validation!$U$19:$U$178,$AF1171)&gt;0,"OK","NO MATCH"))</f>
        <v/>
      </c>
      <c r="AB1171" s="27" t="str">
        <f aca="false">IF($W1171=0,"",IF(AND($W1171&gt;=Validation!$B$3,$W1171&lt;=Validation!$C$3),"Yes","No"))</f>
        <v/>
      </c>
      <c r="AC1171" s="26" t="str">
        <f aca="false">IF($A1171="","",$AF1171&amp;"|"&amp;TEXT($W1171,"yyyy-mm-dd")&amp;"|"&amp;$J1171&amp;"|"&amp;$N1171)</f>
        <v/>
      </c>
      <c r="AD1171" s="27" t="str">
        <f aca="false">IF($AC1171="","",IF(COUNTIF($AC$2:$AC$3000,$AC1171)&gt;1,"REVIEW","OK"))</f>
        <v/>
      </c>
      <c r="AE1171" s="27" t="str">
        <f aca="false">IF(OR($W1171=0,$O1171=""),"",IF(IFERROR(IF(ISNUMBER($O1171),INT($O1171),DATE(VALUE(MID(SUBSTITUTE(LEFT($O1171,FIND(" ",$O1171&amp;" ")-1),"/",REPT(" ",20)),41,20)),VALUE(LEFT(SUBSTITUTE(LEFT($O1171,FIND(" ",$O1171&amp;" ")-1),"/",REPT(" ",20)),20)),VALUE(MID(SUBSTITUTE(LEFT($O1171,FIND(" ",$O1171&amp;" ")-1),"/",REPT(" ",20)),21,20)))),0)&gt;$W1171,"Late","Same day"))</f>
        <v/>
      </c>
      <c r="AF1171" s="26" t="str">
        <f aca="false">IF($A1171="","",IFERROR(INDEX(Validation!$C$193:$C$217,MATCH($A1171,Validation!$A$193:$A$217,0)),IF(COUNTIF(Validation!$U$19:$U$178,$Z1171)&gt;0,$Z1171,IF(COUNTIF(Validation!$S$19:$S$178,$AI1171)=1,INDEX(Validation!$U$19:$U$178,MATCH($AI1171,Validation!$S$19:$S$178,0)),$Z1171))))</f>
        <v/>
      </c>
      <c r="AG1171" s="27" t="str">
        <f aca="false">IF(COUNTA($A1171:$U1171)=0,"",IF($A1171="","No name",IF($F1171="","No date",IF($W1171=0,"Date ilegible",IF(NOT(ISNUMBER($N1171)),"Hours no numéricas",IF($AA1171="NO MATCH","Person no identificada","OK"))))))</f>
        <v/>
      </c>
      <c r="AH1171" s="27" t="str">
        <f aca="false">IF($W1171=0,"No date",IF($W1171&lt;Validation!$B$3,"Before period",IF($W1171&gt;Validation!$C$3,"After period","In period")))</f>
        <v>No date</v>
      </c>
      <c r="AI1171" s="26" t="str">
        <f aca="false">IF($Y1171="","",TRIM(RIGHT(SUBSTITUTE($Y1171," ",REPT(" ",50)),50)))</f>
        <v/>
      </c>
      <c r="AJ1171" s="27" t="str">
        <f aca="false">IF($A1171="","",IF(NOT(ISERROR(MATCH($A1171,Validation!$A$193:$A$217,0))),"Manual mapping",IF(COUNTIF(Validation!$U$19:$U$178,$Z1171)&gt;0,"Direct",IF(COUNTIF(Validation!$S$19:$S$178,$AI1171)=1,"By surname","Unresolved"))))</f>
        <v/>
      </c>
      <c r="AK1171" s="28" t="str">
        <f aca="false">IF($L1171="","",IF(MATCH($L1171,$L$2:$L$3000,0)&lt;&gt;ROW()-1,"",COUNT($AK$1:$AK1170)+1))</f>
        <v/>
      </c>
      <c r="AL1171" s="28" t="str">
        <f aca="false">IF($G1171="","",IF(MATCH($G1171,$G$2:$G$3000,0)&lt;&gt;ROW()-1,"",COUNT($AL$1:$AL1170)+1))</f>
        <v/>
      </c>
      <c r="AM1171" s="28" t="str">
        <f aca="false">IF($H1171="","",IF(MATCH($H1171,$H$2:$H$3000,0)&lt;&gt;ROW()-1,"",COUNT($AM$1:$AM1170)+1))</f>
        <v/>
      </c>
      <c r="AN1171" s="28" t="str">
        <f aca="false">IF($I1171="","",IF(MATCH($I1171,$I$2:$I$3000,0)&lt;&gt;ROW()-1,"",COUNT($AN$1:$AN1170)+1))</f>
        <v/>
      </c>
      <c r="AO1171" s="28" t="str">
        <f aca="false">IF($Q1171="","",IF(MATCH($Q1171,$Q$2:$Q$3000,0)&lt;&gt;ROW()-1,"",COUNT($AO$1:$AO1170)+1))</f>
        <v/>
      </c>
    </row>
    <row r="1172" customFormat="false" ht="12.75" hidden="false" customHeight="true" outlineLevel="0" collapsed="false">
      <c r="W1172" s="24" t="n">
        <f aca="false">IF($F1172="",0,IFERROR(IF(ISNUMBER($F1172),INT($F1172),DATE(VALUE(MID(SUBSTITUTE(LEFT($F1172,FIND(" ",$F1172&amp;" ")-1),"/",REPT(" ",20)),41,20)),VALUE(LEFT(SUBSTITUTE(LEFT($F1172,FIND(" ",$F1172&amp;" ")-1),"/",REPT(" ",20)),20)),VALUE(MID(SUBSTITUTE(LEFT($F1172,FIND(" ",$F1172&amp;" ")-1),"/",REPT(" ",20)),21,20)))),0))</f>
        <v>0</v>
      </c>
      <c r="X1172" s="25" t="str">
        <f aca="false">IF(ISNUMBER($N1172),$N1172*Validation!$B$5,"")</f>
        <v/>
      </c>
      <c r="Y1172" s="26" t="str">
        <f aca="false">IF($A1172="","",SUBSTITUTE(SUBSTITUTE(SUBSTITUTE(SUBSTITUTE(SUBSTITUTE(SUBSTITUTE(SUBSTITUTE(UPPER(TRIM($A1172)),"Á","A"),"É","E"),"Í","I"),"Ó","O"),"Ú","U"),"Ñ","N"),"Ü","U"))</f>
        <v/>
      </c>
      <c r="Z1172" s="26" t="str">
        <f aca="false">IF($Y1172="","",LEFT($Y1172,1)&amp;" "&amp;TRIM(RIGHT(SUBSTITUTE($Y1172," ",REPT(" ",50)),50)))</f>
        <v/>
      </c>
      <c r="AA1172" s="27" t="str">
        <f aca="false">IF($AF1172="","",IF(COUNTIF(Validation!$U$19:$U$178,$AF1172)&gt;0,"OK","NO MATCH"))</f>
        <v/>
      </c>
      <c r="AB1172" s="27" t="str">
        <f aca="false">IF($W1172=0,"",IF(AND($W1172&gt;=Validation!$B$3,$W1172&lt;=Validation!$C$3),"Yes","No"))</f>
        <v/>
      </c>
      <c r="AC1172" s="26" t="str">
        <f aca="false">IF($A1172="","",$AF1172&amp;"|"&amp;TEXT($W1172,"yyyy-mm-dd")&amp;"|"&amp;$J1172&amp;"|"&amp;$N1172)</f>
        <v/>
      </c>
      <c r="AD1172" s="27" t="str">
        <f aca="false">IF($AC1172="","",IF(COUNTIF($AC$2:$AC$3000,$AC1172)&gt;1,"REVIEW","OK"))</f>
        <v/>
      </c>
      <c r="AE1172" s="27" t="str">
        <f aca="false">IF(OR($W1172=0,$O1172=""),"",IF(IFERROR(IF(ISNUMBER($O1172),INT($O1172),DATE(VALUE(MID(SUBSTITUTE(LEFT($O1172,FIND(" ",$O1172&amp;" ")-1),"/",REPT(" ",20)),41,20)),VALUE(LEFT(SUBSTITUTE(LEFT($O1172,FIND(" ",$O1172&amp;" ")-1),"/",REPT(" ",20)),20)),VALUE(MID(SUBSTITUTE(LEFT($O1172,FIND(" ",$O1172&amp;" ")-1),"/",REPT(" ",20)),21,20)))),0)&gt;$W1172,"Late","Same day"))</f>
        <v/>
      </c>
      <c r="AF1172" s="26" t="str">
        <f aca="false">IF($A1172="","",IFERROR(INDEX(Validation!$C$193:$C$217,MATCH($A1172,Validation!$A$193:$A$217,0)),IF(COUNTIF(Validation!$U$19:$U$178,$Z1172)&gt;0,$Z1172,IF(COUNTIF(Validation!$S$19:$S$178,$AI1172)=1,INDEX(Validation!$U$19:$U$178,MATCH($AI1172,Validation!$S$19:$S$178,0)),$Z1172))))</f>
        <v/>
      </c>
      <c r="AG1172" s="27" t="str">
        <f aca="false">IF(COUNTA($A1172:$U1172)=0,"",IF($A1172="","No name",IF($F1172="","No date",IF($W1172=0,"Date ilegible",IF(NOT(ISNUMBER($N1172)),"Hours no numéricas",IF($AA1172="NO MATCH","Person no identificada","OK"))))))</f>
        <v/>
      </c>
      <c r="AH1172" s="27" t="str">
        <f aca="false">IF($W1172=0,"No date",IF($W1172&lt;Validation!$B$3,"Before period",IF($W1172&gt;Validation!$C$3,"After period","In period")))</f>
        <v>No date</v>
      </c>
      <c r="AI1172" s="26" t="str">
        <f aca="false">IF($Y1172="","",TRIM(RIGHT(SUBSTITUTE($Y1172," ",REPT(" ",50)),50)))</f>
        <v/>
      </c>
      <c r="AJ1172" s="27" t="str">
        <f aca="false">IF($A1172="","",IF(NOT(ISERROR(MATCH($A1172,Validation!$A$193:$A$217,0))),"Manual mapping",IF(COUNTIF(Validation!$U$19:$U$178,$Z1172)&gt;0,"Direct",IF(COUNTIF(Validation!$S$19:$S$178,$AI1172)=1,"By surname","Unresolved"))))</f>
        <v/>
      </c>
      <c r="AK1172" s="28" t="str">
        <f aca="false">IF($L1172="","",IF(MATCH($L1172,$L$2:$L$3000,0)&lt;&gt;ROW()-1,"",COUNT($AK$1:$AK1171)+1))</f>
        <v/>
      </c>
      <c r="AL1172" s="28" t="str">
        <f aca="false">IF($G1172="","",IF(MATCH($G1172,$G$2:$G$3000,0)&lt;&gt;ROW()-1,"",COUNT($AL$1:$AL1171)+1))</f>
        <v/>
      </c>
      <c r="AM1172" s="28" t="str">
        <f aca="false">IF($H1172="","",IF(MATCH($H1172,$H$2:$H$3000,0)&lt;&gt;ROW()-1,"",COUNT($AM$1:$AM1171)+1))</f>
        <v/>
      </c>
      <c r="AN1172" s="28" t="str">
        <f aca="false">IF($I1172="","",IF(MATCH($I1172,$I$2:$I$3000,0)&lt;&gt;ROW()-1,"",COUNT($AN$1:$AN1171)+1))</f>
        <v/>
      </c>
      <c r="AO1172" s="28" t="str">
        <f aca="false">IF($Q1172="","",IF(MATCH($Q1172,$Q$2:$Q$3000,0)&lt;&gt;ROW()-1,"",COUNT($AO$1:$AO1171)+1))</f>
        <v/>
      </c>
    </row>
    <row r="1173" customFormat="false" ht="12.75" hidden="false" customHeight="true" outlineLevel="0" collapsed="false">
      <c r="W1173" s="24" t="n">
        <f aca="false">IF($F1173="",0,IFERROR(IF(ISNUMBER($F1173),INT($F1173),DATE(VALUE(MID(SUBSTITUTE(LEFT($F1173,FIND(" ",$F1173&amp;" ")-1),"/",REPT(" ",20)),41,20)),VALUE(LEFT(SUBSTITUTE(LEFT($F1173,FIND(" ",$F1173&amp;" ")-1),"/",REPT(" ",20)),20)),VALUE(MID(SUBSTITUTE(LEFT($F1173,FIND(" ",$F1173&amp;" ")-1),"/",REPT(" ",20)),21,20)))),0))</f>
        <v>0</v>
      </c>
      <c r="X1173" s="25" t="str">
        <f aca="false">IF(ISNUMBER($N1173),$N1173*Validation!$B$5,"")</f>
        <v/>
      </c>
      <c r="Y1173" s="26" t="str">
        <f aca="false">IF($A1173="","",SUBSTITUTE(SUBSTITUTE(SUBSTITUTE(SUBSTITUTE(SUBSTITUTE(SUBSTITUTE(SUBSTITUTE(UPPER(TRIM($A1173)),"Á","A"),"É","E"),"Í","I"),"Ó","O"),"Ú","U"),"Ñ","N"),"Ü","U"))</f>
        <v/>
      </c>
      <c r="Z1173" s="26" t="str">
        <f aca="false">IF($Y1173="","",LEFT($Y1173,1)&amp;" "&amp;TRIM(RIGHT(SUBSTITUTE($Y1173," ",REPT(" ",50)),50)))</f>
        <v/>
      </c>
      <c r="AA1173" s="27" t="str">
        <f aca="false">IF($AF1173="","",IF(COUNTIF(Validation!$U$19:$U$178,$AF1173)&gt;0,"OK","NO MATCH"))</f>
        <v/>
      </c>
      <c r="AB1173" s="27" t="str">
        <f aca="false">IF($W1173=0,"",IF(AND($W1173&gt;=Validation!$B$3,$W1173&lt;=Validation!$C$3),"Yes","No"))</f>
        <v/>
      </c>
      <c r="AC1173" s="26" t="str">
        <f aca="false">IF($A1173="","",$AF1173&amp;"|"&amp;TEXT($W1173,"yyyy-mm-dd")&amp;"|"&amp;$J1173&amp;"|"&amp;$N1173)</f>
        <v/>
      </c>
      <c r="AD1173" s="27" t="str">
        <f aca="false">IF($AC1173="","",IF(COUNTIF($AC$2:$AC$3000,$AC1173)&gt;1,"REVIEW","OK"))</f>
        <v/>
      </c>
      <c r="AE1173" s="27" t="str">
        <f aca="false">IF(OR($W1173=0,$O1173=""),"",IF(IFERROR(IF(ISNUMBER($O1173),INT($O1173),DATE(VALUE(MID(SUBSTITUTE(LEFT($O1173,FIND(" ",$O1173&amp;" ")-1),"/",REPT(" ",20)),41,20)),VALUE(LEFT(SUBSTITUTE(LEFT($O1173,FIND(" ",$O1173&amp;" ")-1),"/",REPT(" ",20)),20)),VALUE(MID(SUBSTITUTE(LEFT($O1173,FIND(" ",$O1173&amp;" ")-1),"/",REPT(" ",20)),21,20)))),0)&gt;$W1173,"Late","Same day"))</f>
        <v/>
      </c>
      <c r="AF1173" s="26" t="str">
        <f aca="false">IF($A1173="","",IFERROR(INDEX(Validation!$C$193:$C$217,MATCH($A1173,Validation!$A$193:$A$217,0)),IF(COUNTIF(Validation!$U$19:$U$178,$Z1173)&gt;0,$Z1173,IF(COUNTIF(Validation!$S$19:$S$178,$AI1173)=1,INDEX(Validation!$U$19:$U$178,MATCH($AI1173,Validation!$S$19:$S$178,0)),$Z1173))))</f>
        <v/>
      </c>
      <c r="AG1173" s="27" t="str">
        <f aca="false">IF(COUNTA($A1173:$U1173)=0,"",IF($A1173="","No name",IF($F1173="","No date",IF($W1173=0,"Date ilegible",IF(NOT(ISNUMBER($N1173)),"Hours no numéricas",IF($AA1173="NO MATCH","Person no identificada","OK"))))))</f>
        <v/>
      </c>
      <c r="AH1173" s="27" t="str">
        <f aca="false">IF($W1173=0,"No date",IF($W1173&lt;Validation!$B$3,"Before period",IF($W1173&gt;Validation!$C$3,"After period","In period")))</f>
        <v>No date</v>
      </c>
      <c r="AI1173" s="26" t="str">
        <f aca="false">IF($Y1173="","",TRIM(RIGHT(SUBSTITUTE($Y1173," ",REPT(" ",50)),50)))</f>
        <v/>
      </c>
      <c r="AJ1173" s="27" t="str">
        <f aca="false">IF($A1173="","",IF(NOT(ISERROR(MATCH($A1173,Validation!$A$193:$A$217,0))),"Manual mapping",IF(COUNTIF(Validation!$U$19:$U$178,$Z1173)&gt;0,"Direct",IF(COUNTIF(Validation!$S$19:$S$178,$AI1173)=1,"By surname","Unresolved"))))</f>
        <v/>
      </c>
      <c r="AK1173" s="28" t="str">
        <f aca="false">IF($L1173="","",IF(MATCH($L1173,$L$2:$L$3000,0)&lt;&gt;ROW()-1,"",COUNT($AK$1:$AK1172)+1))</f>
        <v/>
      </c>
      <c r="AL1173" s="28" t="str">
        <f aca="false">IF($G1173="","",IF(MATCH($G1173,$G$2:$G$3000,0)&lt;&gt;ROW()-1,"",COUNT($AL$1:$AL1172)+1))</f>
        <v/>
      </c>
      <c r="AM1173" s="28" t="str">
        <f aca="false">IF($H1173="","",IF(MATCH($H1173,$H$2:$H$3000,0)&lt;&gt;ROW()-1,"",COUNT($AM$1:$AM1172)+1))</f>
        <v/>
      </c>
      <c r="AN1173" s="28" t="str">
        <f aca="false">IF($I1173="","",IF(MATCH($I1173,$I$2:$I$3000,0)&lt;&gt;ROW()-1,"",COUNT($AN$1:$AN1172)+1))</f>
        <v/>
      </c>
      <c r="AO1173" s="28" t="str">
        <f aca="false">IF($Q1173="","",IF(MATCH($Q1173,$Q$2:$Q$3000,0)&lt;&gt;ROW()-1,"",COUNT($AO$1:$AO1172)+1))</f>
        <v/>
      </c>
    </row>
    <row r="1174" customFormat="false" ht="12.75" hidden="false" customHeight="true" outlineLevel="0" collapsed="false">
      <c r="W1174" s="24" t="n">
        <f aca="false">IF($F1174="",0,IFERROR(IF(ISNUMBER($F1174),INT($F1174),DATE(VALUE(MID(SUBSTITUTE(LEFT($F1174,FIND(" ",$F1174&amp;" ")-1),"/",REPT(" ",20)),41,20)),VALUE(LEFT(SUBSTITUTE(LEFT($F1174,FIND(" ",$F1174&amp;" ")-1),"/",REPT(" ",20)),20)),VALUE(MID(SUBSTITUTE(LEFT($F1174,FIND(" ",$F1174&amp;" ")-1),"/",REPT(" ",20)),21,20)))),0))</f>
        <v>0</v>
      </c>
      <c r="X1174" s="25" t="str">
        <f aca="false">IF(ISNUMBER($N1174),$N1174*Validation!$B$5,"")</f>
        <v/>
      </c>
      <c r="Y1174" s="26" t="str">
        <f aca="false">IF($A1174="","",SUBSTITUTE(SUBSTITUTE(SUBSTITUTE(SUBSTITUTE(SUBSTITUTE(SUBSTITUTE(SUBSTITUTE(UPPER(TRIM($A1174)),"Á","A"),"É","E"),"Í","I"),"Ó","O"),"Ú","U"),"Ñ","N"),"Ü","U"))</f>
        <v/>
      </c>
      <c r="Z1174" s="26" t="str">
        <f aca="false">IF($Y1174="","",LEFT($Y1174,1)&amp;" "&amp;TRIM(RIGHT(SUBSTITUTE($Y1174," ",REPT(" ",50)),50)))</f>
        <v/>
      </c>
      <c r="AA1174" s="27" t="str">
        <f aca="false">IF($AF1174="","",IF(COUNTIF(Validation!$U$19:$U$178,$AF1174)&gt;0,"OK","NO MATCH"))</f>
        <v/>
      </c>
      <c r="AB1174" s="27" t="str">
        <f aca="false">IF($W1174=0,"",IF(AND($W1174&gt;=Validation!$B$3,$W1174&lt;=Validation!$C$3),"Yes","No"))</f>
        <v/>
      </c>
      <c r="AC1174" s="26" t="str">
        <f aca="false">IF($A1174="","",$AF1174&amp;"|"&amp;TEXT($W1174,"yyyy-mm-dd")&amp;"|"&amp;$J1174&amp;"|"&amp;$N1174)</f>
        <v/>
      </c>
      <c r="AD1174" s="27" t="str">
        <f aca="false">IF($AC1174="","",IF(COUNTIF($AC$2:$AC$3000,$AC1174)&gt;1,"REVIEW","OK"))</f>
        <v/>
      </c>
      <c r="AE1174" s="27" t="str">
        <f aca="false">IF(OR($W1174=0,$O1174=""),"",IF(IFERROR(IF(ISNUMBER($O1174),INT($O1174),DATE(VALUE(MID(SUBSTITUTE(LEFT($O1174,FIND(" ",$O1174&amp;" ")-1),"/",REPT(" ",20)),41,20)),VALUE(LEFT(SUBSTITUTE(LEFT($O1174,FIND(" ",$O1174&amp;" ")-1),"/",REPT(" ",20)),20)),VALUE(MID(SUBSTITUTE(LEFT($O1174,FIND(" ",$O1174&amp;" ")-1),"/",REPT(" ",20)),21,20)))),0)&gt;$W1174,"Late","Same day"))</f>
        <v/>
      </c>
      <c r="AF1174" s="26" t="str">
        <f aca="false">IF($A1174="","",IFERROR(INDEX(Validation!$C$193:$C$217,MATCH($A1174,Validation!$A$193:$A$217,0)),IF(COUNTIF(Validation!$U$19:$U$178,$Z1174)&gt;0,$Z1174,IF(COUNTIF(Validation!$S$19:$S$178,$AI1174)=1,INDEX(Validation!$U$19:$U$178,MATCH($AI1174,Validation!$S$19:$S$178,0)),$Z1174))))</f>
        <v/>
      </c>
      <c r="AG1174" s="27" t="str">
        <f aca="false">IF(COUNTA($A1174:$U1174)=0,"",IF($A1174="","No name",IF($F1174="","No date",IF($W1174=0,"Date ilegible",IF(NOT(ISNUMBER($N1174)),"Hours no numéricas",IF($AA1174="NO MATCH","Person no identificada","OK"))))))</f>
        <v/>
      </c>
      <c r="AH1174" s="27" t="str">
        <f aca="false">IF($W1174=0,"No date",IF($W1174&lt;Validation!$B$3,"Before period",IF($W1174&gt;Validation!$C$3,"After period","In period")))</f>
        <v>No date</v>
      </c>
      <c r="AI1174" s="26" t="str">
        <f aca="false">IF($Y1174="","",TRIM(RIGHT(SUBSTITUTE($Y1174," ",REPT(" ",50)),50)))</f>
        <v/>
      </c>
      <c r="AJ1174" s="27" t="str">
        <f aca="false">IF($A1174="","",IF(NOT(ISERROR(MATCH($A1174,Validation!$A$193:$A$217,0))),"Manual mapping",IF(COUNTIF(Validation!$U$19:$U$178,$Z1174)&gt;0,"Direct",IF(COUNTIF(Validation!$S$19:$S$178,$AI1174)=1,"By surname","Unresolved"))))</f>
        <v/>
      </c>
      <c r="AK1174" s="28" t="str">
        <f aca="false">IF($L1174="","",IF(MATCH($L1174,$L$2:$L$3000,0)&lt;&gt;ROW()-1,"",COUNT($AK$1:$AK1173)+1))</f>
        <v/>
      </c>
      <c r="AL1174" s="28" t="str">
        <f aca="false">IF($G1174="","",IF(MATCH($G1174,$G$2:$G$3000,0)&lt;&gt;ROW()-1,"",COUNT($AL$1:$AL1173)+1))</f>
        <v/>
      </c>
      <c r="AM1174" s="28" t="str">
        <f aca="false">IF($H1174="","",IF(MATCH($H1174,$H$2:$H$3000,0)&lt;&gt;ROW()-1,"",COUNT($AM$1:$AM1173)+1))</f>
        <v/>
      </c>
      <c r="AN1174" s="28" t="str">
        <f aca="false">IF($I1174="","",IF(MATCH($I1174,$I$2:$I$3000,0)&lt;&gt;ROW()-1,"",COUNT($AN$1:$AN1173)+1))</f>
        <v/>
      </c>
      <c r="AO1174" s="28" t="str">
        <f aca="false">IF($Q1174="","",IF(MATCH($Q1174,$Q$2:$Q$3000,0)&lt;&gt;ROW()-1,"",COUNT($AO$1:$AO1173)+1))</f>
        <v/>
      </c>
    </row>
    <row r="1175" customFormat="false" ht="12.75" hidden="false" customHeight="true" outlineLevel="0" collapsed="false">
      <c r="W1175" s="24" t="n">
        <f aca="false">IF($F1175="",0,IFERROR(IF(ISNUMBER($F1175),INT($F1175),DATE(VALUE(MID(SUBSTITUTE(LEFT($F1175,FIND(" ",$F1175&amp;" ")-1),"/",REPT(" ",20)),41,20)),VALUE(LEFT(SUBSTITUTE(LEFT($F1175,FIND(" ",$F1175&amp;" ")-1),"/",REPT(" ",20)),20)),VALUE(MID(SUBSTITUTE(LEFT($F1175,FIND(" ",$F1175&amp;" ")-1),"/",REPT(" ",20)),21,20)))),0))</f>
        <v>0</v>
      </c>
      <c r="X1175" s="25" t="str">
        <f aca="false">IF(ISNUMBER($N1175),$N1175*Validation!$B$5,"")</f>
        <v/>
      </c>
      <c r="Y1175" s="26" t="str">
        <f aca="false">IF($A1175="","",SUBSTITUTE(SUBSTITUTE(SUBSTITUTE(SUBSTITUTE(SUBSTITUTE(SUBSTITUTE(SUBSTITUTE(UPPER(TRIM($A1175)),"Á","A"),"É","E"),"Í","I"),"Ó","O"),"Ú","U"),"Ñ","N"),"Ü","U"))</f>
        <v/>
      </c>
      <c r="Z1175" s="26" t="str">
        <f aca="false">IF($Y1175="","",LEFT($Y1175,1)&amp;" "&amp;TRIM(RIGHT(SUBSTITUTE($Y1175," ",REPT(" ",50)),50)))</f>
        <v/>
      </c>
      <c r="AA1175" s="27" t="str">
        <f aca="false">IF($AF1175="","",IF(COUNTIF(Validation!$U$19:$U$178,$AF1175)&gt;0,"OK","NO MATCH"))</f>
        <v/>
      </c>
      <c r="AB1175" s="27" t="str">
        <f aca="false">IF($W1175=0,"",IF(AND($W1175&gt;=Validation!$B$3,$W1175&lt;=Validation!$C$3),"Yes","No"))</f>
        <v/>
      </c>
      <c r="AC1175" s="26" t="str">
        <f aca="false">IF($A1175="","",$AF1175&amp;"|"&amp;TEXT($W1175,"yyyy-mm-dd")&amp;"|"&amp;$J1175&amp;"|"&amp;$N1175)</f>
        <v/>
      </c>
      <c r="AD1175" s="27" t="str">
        <f aca="false">IF($AC1175="","",IF(COUNTIF($AC$2:$AC$3000,$AC1175)&gt;1,"REVIEW","OK"))</f>
        <v/>
      </c>
      <c r="AE1175" s="27" t="str">
        <f aca="false">IF(OR($W1175=0,$O1175=""),"",IF(IFERROR(IF(ISNUMBER($O1175),INT($O1175),DATE(VALUE(MID(SUBSTITUTE(LEFT($O1175,FIND(" ",$O1175&amp;" ")-1),"/",REPT(" ",20)),41,20)),VALUE(LEFT(SUBSTITUTE(LEFT($O1175,FIND(" ",$O1175&amp;" ")-1),"/",REPT(" ",20)),20)),VALUE(MID(SUBSTITUTE(LEFT($O1175,FIND(" ",$O1175&amp;" ")-1),"/",REPT(" ",20)),21,20)))),0)&gt;$W1175,"Late","Same day"))</f>
        <v/>
      </c>
      <c r="AF1175" s="26" t="str">
        <f aca="false">IF($A1175="","",IFERROR(INDEX(Validation!$C$193:$C$217,MATCH($A1175,Validation!$A$193:$A$217,0)),IF(COUNTIF(Validation!$U$19:$U$178,$Z1175)&gt;0,$Z1175,IF(COUNTIF(Validation!$S$19:$S$178,$AI1175)=1,INDEX(Validation!$U$19:$U$178,MATCH($AI1175,Validation!$S$19:$S$178,0)),$Z1175))))</f>
        <v/>
      </c>
      <c r="AG1175" s="27" t="str">
        <f aca="false">IF(COUNTA($A1175:$U1175)=0,"",IF($A1175="","No name",IF($F1175="","No date",IF($W1175=0,"Date ilegible",IF(NOT(ISNUMBER($N1175)),"Hours no numéricas",IF($AA1175="NO MATCH","Person no identificada","OK"))))))</f>
        <v/>
      </c>
      <c r="AH1175" s="27" t="str">
        <f aca="false">IF($W1175=0,"No date",IF($W1175&lt;Validation!$B$3,"Before period",IF($W1175&gt;Validation!$C$3,"After period","In period")))</f>
        <v>No date</v>
      </c>
      <c r="AI1175" s="26" t="str">
        <f aca="false">IF($Y1175="","",TRIM(RIGHT(SUBSTITUTE($Y1175," ",REPT(" ",50)),50)))</f>
        <v/>
      </c>
      <c r="AJ1175" s="27" t="str">
        <f aca="false">IF($A1175="","",IF(NOT(ISERROR(MATCH($A1175,Validation!$A$193:$A$217,0))),"Manual mapping",IF(COUNTIF(Validation!$U$19:$U$178,$Z1175)&gt;0,"Direct",IF(COUNTIF(Validation!$S$19:$S$178,$AI1175)=1,"By surname","Unresolved"))))</f>
        <v/>
      </c>
      <c r="AK1175" s="28" t="str">
        <f aca="false">IF($L1175="","",IF(MATCH($L1175,$L$2:$L$3000,0)&lt;&gt;ROW()-1,"",COUNT($AK$1:$AK1174)+1))</f>
        <v/>
      </c>
      <c r="AL1175" s="28" t="str">
        <f aca="false">IF($G1175="","",IF(MATCH($G1175,$G$2:$G$3000,0)&lt;&gt;ROW()-1,"",COUNT($AL$1:$AL1174)+1))</f>
        <v/>
      </c>
      <c r="AM1175" s="28" t="str">
        <f aca="false">IF($H1175="","",IF(MATCH($H1175,$H$2:$H$3000,0)&lt;&gt;ROW()-1,"",COUNT($AM$1:$AM1174)+1))</f>
        <v/>
      </c>
      <c r="AN1175" s="28" t="str">
        <f aca="false">IF($I1175="","",IF(MATCH($I1175,$I$2:$I$3000,0)&lt;&gt;ROW()-1,"",COUNT($AN$1:$AN1174)+1))</f>
        <v/>
      </c>
      <c r="AO1175" s="28" t="str">
        <f aca="false">IF($Q1175="","",IF(MATCH($Q1175,$Q$2:$Q$3000,0)&lt;&gt;ROW()-1,"",COUNT($AO$1:$AO1174)+1))</f>
        <v/>
      </c>
    </row>
    <row r="1176" customFormat="false" ht="12.75" hidden="false" customHeight="true" outlineLevel="0" collapsed="false">
      <c r="W1176" s="24" t="n">
        <f aca="false">IF($F1176="",0,IFERROR(IF(ISNUMBER($F1176),INT($F1176),DATE(VALUE(MID(SUBSTITUTE(LEFT($F1176,FIND(" ",$F1176&amp;" ")-1),"/",REPT(" ",20)),41,20)),VALUE(LEFT(SUBSTITUTE(LEFT($F1176,FIND(" ",$F1176&amp;" ")-1),"/",REPT(" ",20)),20)),VALUE(MID(SUBSTITUTE(LEFT($F1176,FIND(" ",$F1176&amp;" ")-1),"/",REPT(" ",20)),21,20)))),0))</f>
        <v>0</v>
      </c>
      <c r="X1176" s="25" t="str">
        <f aca="false">IF(ISNUMBER($N1176),$N1176*Validation!$B$5,"")</f>
        <v/>
      </c>
      <c r="Y1176" s="26" t="str">
        <f aca="false">IF($A1176="","",SUBSTITUTE(SUBSTITUTE(SUBSTITUTE(SUBSTITUTE(SUBSTITUTE(SUBSTITUTE(SUBSTITUTE(UPPER(TRIM($A1176)),"Á","A"),"É","E"),"Í","I"),"Ó","O"),"Ú","U"),"Ñ","N"),"Ü","U"))</f>
        <v/>
      </c>
      <c r="Z1176" s="26" t="str">
        <f aca="false">IF($Y1176="","",LEFT($Y1176,1)&amp;" "&amp;TRIM(RIGHT(SUBSTITUTE($Y1176," ",REPT(" ",50)),50)))</f>
        <v/>
      </c>
      <c r="AA1176" s="27" t="str">
        <f aca="false">IF($AF1176="","",IF(COUNTIF(Validation!$U$19:$U$178,$AF1176)&gt;0,"OK","NO MATCH"))</f>
        <v/>
      </c>
      <c r="AB1176" s="27" t="str">
        <f aca="false">IF($W1176=0,"",IF(AND($W1176&gt;=Validation!$B$3,$W1176&lt;=Validation!$C$3),"Yes","No"))</f>
        <v/>
      </c>
      <c r="AC1176" s="26" t="str">
        <f aca="false">IF($A1176="","",$AF1176&amp;"|"&amp;TEXT($W1176,"yyyy-mm-dd")&amp;"|"&amp;$J1176&amp;"|"&amp;$N1176)</f>
        <v/>
      </c>
      <c r="AD1176" s="27" t="str">
        <f aca="false">IF($AC1176="","",IF(COUNTIF($AC$2:$AC$3000,$AC1176)&gt;1,"REVIEW","OK"))</f>
        <v/>
      </c>
      <c r="AE1176" s="27" t="str">
        <f aca="false">IF(OR($W1176=0,$O1176=""),"",IF(IFERROR(IF(ISNUMBER($O1176),INT($O1176),DATE(VALUE(MID(SUBSTITUTE(LEFT($O1176,FIND(" ",$O1176&amp;" ")-1),"/",REPT(" ",20)),41,20)),VALUE(LEFT(SUBSTITUTE(LEFT($O1176,FIND(" ",$O1176&amp;" ")-1),"/",REPT(" ",20)),20)),VALUE(MID(SUBSTITUTE(LEFT($O1176,FIND(" ",$O1176&amp;" ")-1),"/",REPT(" ",20)),21,20)))),0)&gt;$W1176,"Late","Same day"))</f>
        <v/>
      </c>
      <c r="AF1176" s="26" t="str">
        <f aca="false">IF($A1176="","",IFERROR(INDEX(Validation!$C$193:$C$217,MATCH($A1176,Validation!$A$193:$A$217,0)),IF(COUNTIF(Validation!$U$19:$U$178,$Z1176)&gt;0,$Z1176,IF(COUNTIF(Validation!$S$19:$S$178,$AI1176)=1,INDEX(Validation!$U$19:$U$178,MATCH($AI1176,Validation!$S$19:$S$178,0)),$Z1176))))</f>
        <v/>
      </c>
      <c r="AG1176" s="27" t="str">
        <f aca="false">IF(COUNTA($A1176:$U1176)=0,"",IF($A1176="","No name",IF($F1176="","No date",IF($W1176=0,"Date ilegible",IF(NOT(ISNUMBER($N1176)),"Hours no numéricas",IF($AA1176="NO MATCH","Person no identificada","OK"))))))</f>
        <v/>
      </c>
      <c r="AH1176" s="27" t="str">
        <f aca="false">IF($W1176=0,"No date",IF($W1176&lt;Validation!$B$3,"Before period",IF($W1176&gt;Validation!$C$3,"After period","In period")))</f>
        <v>No date</v>
      </c>
      <c r="AI1176" s="26" t="str">
        <f aca="false">IF($Y1176="","",TRIM(RIGHT(SUBSTITUTE($Y1176," ",REPT(" ",50)),50)))</f>
        <v/>
      </c>
      <c r="AJ1176" s="27" t="str">
        <f aca="false">IF($A1176="","",IF(NOT(ISERROR(MATCH($A1176,Validation!$A$193:$A$217,0))),"Manual mapping",IF(COUNTIF(Validation!$U$19:$U$178,$Z1176)&gt;0,"Direct",IF(COUNTIF(Validation!$S$19:$S$178,$AI1176)=1,"By surname","Unresolved"))))</f>
        <v/>
      </c>
      <c r="AK1176" s="28" t="str">
        <f aca="false">IF($L1176="","",IF(MATCH($L1176,$L$2:$L$3000,0)&lt;&gt;ROW()-1,"",COUNT($AK$1:$AK1175)+1))</f>
        <v/>
      </c>
      <c r="AL1176" s="28" t="str">
        <f aca="false">IF($G1176="","",IF(MATCH($G1176,$G$2:$G$3000,0)&lt;&gt;ROW()-1,"",COUNT($AL$1:$AL1175)+1))</f>
        <v/>
      </c>
      <c r="AM1176" s="28" t="str">
        <f aca="false">IF($H1176="","",IF(MATCH($H1176,$H$2:$H$3000,0)&lt;&gt;ROW()-1,"",COUNT($AM$1:$AM1175)+1))</f>
        <v/>
      </c>
      <c r="AN1176" s="28" t="str">
        <f aca="false">IF($I1176="","",IF(MATCH($I1176,$I$2:$I$3000,0)&lt;&gt;ROW()-1,"",COUNT($AN$1:$AN1175)+1))</f>
        <v/>
      </c>
      <c r="AO1176" s="28" t="str">
        <f aca="false">IF($Q1176="","",IF(MATCH($Q1176,$Q$2:$Q$3000,0)&lt;&gt;ROW()-1,"",COUNT($AO$1:$AO1175)+1))</f>
        <v/>
      </c>
    </row>
    <row r="1177" customFormat="false" ht="12.75" hidden="false" customHeight="true" outlineLevel="0" collapsed="false">
      <c r="W1177" s="24" t="n">
        <f aca="false">IF($F1177="",0,IFERROR(IF(ISNUMBER($F1177),INT($F1177),DATE(VALUE(MID(SUBSTITUTE(LEFT($F1177,FIND(" ",$F1177&amp;" ")-1),"/",REPT(" ",20)),41,20)),VALUE(LEFT(SUBSTITUTE(LEFT($F1177,FIND(" ",$F1177&amp;" ")-1),"/",REPT(" ",20)),20)),VALUE(MID(SUBSTITUTE(LEFT($F1177,FIND(" ",$F1177&amp;" ")-1),"/",REPT(" ",20)),21,20)))),0))</f>
        <v>0</v>
      </c>
      <c r="X1177" s="25" t="str">
        <f aca="false">IF(ISNUMBER($N1177),$N1177*Validation!$B$5,"")</f>
        <v/>
      </c>
      <c r="Y1177" s="26" t="str">
        <f aca="false">IF($A1177="","",SUBSTITUTE(SUBSTITUTE(SUBSTITUTE(SUBSTITUTE(SUBSTITUTE(SUBSTITUTE(SUBSTITUTE(UPPER(TRIM($A1177)),"Á","A"),"É","E"),"Í","I"),"Ó","O"),"Ú","U"),"Ñ","N"),"Ü","U"))</f>
        <v/>
      </c>
      <c r="Z1177" s="26" t="str">
        <f aca="false">IF($Y1177="","",LEFT($Y1177,1)&amp;" "&amp;TRIM(RIGHT(SUBSTITUTE($Y1177," ",REPT(" ",50)),50)))</f>
        <v/>
      </c>
      <c r="AA1177" s="27" t="str">
        <f aca="false">IF($AF1177="","",IF(COUNTIF(Validation!$U$19:$U$178,$AF1177)&gt;0,"OK","NO MATCH"))</f>
        <v/>
      </c>
      <c r="AB1177" s="27" t="str">
        <f aca="false">IF($W1177=0,"",IF(AND($W1177&gt;=Validation!$B$3,$W1177&lt;=Validation!$C$3),"Yes","No"))</f>
        <v/>
      </c>
      <c r="AC1177" s="26" t="str">
        <f aca="false">IF($A1177="","",$AF1177&amp;"|"&amp;TEXT($W1177,"yyyy-mm-dd")&amp;"|"&amp;$J1177&amp;"|"&amp;$N1177)</f>
        <v/>
      </c>
      <c r="AD1177" s="27" t="str">
        <f aca="false">IF($AC1177="","",IF(COUNTIF($AC$2:$AC$3000,$AC1177)&gt;1,"REVIEW","OK"))</f>
        <v/>
      </c>
      <c r="AE1177" s="27" t="str">
        <f aca="false">IF(OR($W1177=0,$O1177=""),"",IF(IFERROR(IF(ISNUMBER($O1177),INT($O1177),DATE(VALUE(MID(SUBSTITUTE(LEFT($O1177,FIND(" ",$O1177&amp;" ")-1),"/",REPT(" ",20)),41,20)),VALUE(LEFT(SUBSTITUTE(LEFT($O1177,FIND(" ",$O1177&amp;" ")-1),"/",REPT(" ",20)),20)),VALUE(MID(SUBSTITUTE(LEFT($O1177,FIND(" ",$O1177&amp;" ")-1),"/",REPT(" ",20)),21,20)))),0)&gt;$W1177,"Late","Same day"))</f>
        <v/>
      </c>
      <c r="AF1177" s="26" t="str">
        <f aca="false">IF($A1177="","",IFERROR(INDEX(Validation!$C$193:$C$217,MATCH($A1177,Validation!$A$193:$A$217,0)),IF(COUNTIF(Validation!$U$19:$U$178,$Z1177)&gt;0,$Z1177,IF(COUNTIF(Validation!$S$19:$S$178,$AI1177)=1,INDEX(Validation!$U$19:$U$178,MATCH($AI1177,Validation!$S$19:$S$178,0)),$Z1177))))</f>
        <v/>
      </c>
      <c r="AG1177" s="27" t="str">
        <f aca="false">IF(COUNTA($A1177:$U1177)=0,"",IF($A1177="","No name",IF($F1177="","No date",IF($W1177=0,"Date ilegible",IF(NOT(ISNUMBER($N1177)),"Hours no numéricas",IF($AA1177="NO MATCH","Person no identificada","OK"))))))</f>
        <v/>
      </c>
      <c r="AH1177" s="27" t="str">
        <f aca="false">IF($W1177=0,"No date",IF($W1177&lt;Validation!$B$3,"Before period",IF($W1177&gt;Validation!$C$3,"After period","In period")))</f>
        <v>No date</v>
      </c>
      <c r="AI1177" s="26" t="str">
        <f aca="false">IF($Y1177="","",TRIM(RIGHT(SUBSTITUTE($Y1177," ",REPT(" ",50)),50)))</f>
        <v/>
      </c>
      <c r="AJ1177" s="27" t="str">
        <f aca="false">IF($A1177="","",IF(NOT(ISERROR(MATCH($A1177,Validation!$A$193:$A$217,0))),"Manual mapping",IF(COUNTIF(Validation!$U$19:$U$178,$Z1177)&gt;0,"Direct",IF(COUNTIF(Validation!$S$19:$S$178,$AI1177)=1,"By surname","Unresolved"))))</f>
        <v/>
      </c>
      <c r="AK1177" s="28" t="str">
        <f aca="false">IF($L1177="","",IF(MATCH($L1177,$L$2:$L$3000,0)&lt;&gt;ROW()-1,"",COUNT($AK$1:$AK1176)+1))</f>
        <v/>
      </c>
      <c r="AL1177" s="28" t="str">
        <f aca="false">IF($G1177="","",IF(MATCH($G1177,$G$2:$G$3000,0)&lt;&gt;ROW()-1,"",COUNT($AL$1:$AL1176)+1))</f>
        <v/>
      </c>
      <c r="AM1177" s="28" t="str">
        <f aca="false">IF($H1177="","",IF(MATCH($H1177,$H$2:$H$3000,0)&lt;&gt;ROW()-1,"",COUNT($AM$1:$AM1176)+1))</f>
        <v/>
      </c>
      <c r="AN1177" s="28" t="str">
        <f aca="false">IF($I1177="","",IF(MATCH($I1177,$I$2:$I$3000,0)&lt;&gt;ROW()-1,"",COUNT($AN$1:$AN1176)+1))</f>
        <v/>
      </c>
      <c r="AO1177" s="28" t="str">
        <f aca="false">IF($Q1177="","",IF(MATCH($Q1177,$Q$2:$Q$3000,0)&lt;&gt;ROW()-1,"",COUNT($AO$1:$AO1176)+1))</f>
        <v/>
      </c>
    </row>
    <row r="1178" customFormat="false" ht="12.75" hidden="false" customHeight="true" outlineLevel="0" collapsed="false">
      <c r="W1178" s="24" t="n">
        <f aca="false">IF($F1178="",0,IFERROR(IF(ISNUMBER($F1178),INT($F1178),DATE(VALUE(MID(SUBSTITUTE(LEFT($F1178,FIND(" ",$F1178&amp;" ")-1),"/",REPT(" ",20)),41,20)),VALUE(LEFT(SUBSTITUTE(LEFT($F1178,FIND(" ",$F1178&amp;" ")-1),"/",REPT(" ",20)),20)),VALUE(MID(SUBSTITUTE(LEFT($F1178,FIND(" ",$F1178&amp;" ")-1),"/",REPT(" ",20)),21,20)))),0))</f>
        <v>0</v>
      </c>
      <c r="X1178" s="25" t="str">
        <f aca="false">IF(ISNUMBER($N1178),$N1178*Validation!$B$5,"")</f>
        <v/>
      </c>
      <c r="Y1178" s="26" t="str">
        <f aca="false">IF($A1178="","",SUBSTITUTE(SUBSTITUTE(SUBSTITUTE(SUBSTITUTE(SUBSTITUTE(SUBSTITUTE(SUBSTITUTE(UPPER(TRIM($A1178)),"Á","A"),"É","E"),"Í","I"),"Ó","O"),"Ú","U"),"Ñ","N"),"Ü","U"))</f>
        <v/>
      </c>
      <c r="Z1178" s="26" t="str">
        <f aca="false">IF($Y1178="","",LEFT($Y1178,1)&amp;" "&amp;TRIM(RIGHT(SUBSTITUTE($Y1178," ",REPT(" ",50)),50)))</f>
        <v/>
      </c>
      <c r="AA1178" s="27" t="str">
        <f aca="false">IF($AF1178="","",IF(COUNTIF(Validation!$U$19:$U$178,$AF1178)&gt;0,"OK","NO MATCH"))</f>
        <v/>
      </c>
      <c r="AB1178" s="27" t="str">
        <f aca="false">IF($W1178=0,"",IF(AND($W1178&gt;=Validation!$B$3,$W1178&lt;=Validation!$C$3),"Yes","No"))</f>
        <v/>
      </c>
      <c r="AC1178" s="26" t="str">
        <f aca="false">IF($A1178="","",$AF1178&amp;"|"&amp;TEXT($W1178,"yyyy-mm-dd")&amp;"|"&amp;$J1178&amp;"|"&amp;$N1178)</f>
        <v/>
      </c>
      <c r="AD1178" s="27" t="str">
        <f aca="false">IF($AC1178="","",IF(COUNTIF($AC$2:$AC$3000,$AC1178)&gt;1,"REVIEW","OK"))</f>
        <v/>
      </c>
      <c r="AE1178" s="27" t="str">
        <f aca="false">IF(OR($W1178=0,$O1178=""),"",IF(IFERROR(IF(ISNUMBER($O1178),INT($O1178),DATE(VALUE(MID(SUBSTITUTE(LEFT($O1178,FIND(" ",$O1178&amp;" ")-1),"/",REPT(" ",20)),41,20)),VALUE(LEFT(SUBSTITUTE(LEFT($O1178,FIND(" ",$O1178&amp;" ")-1),"/",REPT(" ",20)),20)),VALUE(MID(SUBSTITUTE(LEFT($O1178,FIND(" ",$O1178&amp;" ")-1),"/",REPT(" ",20)),21,20)))),0)&gt;$W1178,"Late","Same day"))</f>
        <v/>
      </c>
      <c r="AF1178" s="26" t="str">
        <f aca="false">IF($A1178="","",IFERROR(INDEX(Validation!$C$193:$C$217,MATCH($A1178,Validation!$A$193:$A$217,0)),IF(COUNTIF(Validation!$U$19:$U$178,$Z1178)&gt;0,$Z1178,IF(COUNTIF(Validation!$S$19:$S$178,$AI1178)=1,INDEX(Validation!$U$19:$U$178,MATCH($AI1178,Validation!$S$19:$S$178,0)),$Z1178))))</f>
        <v/>
      </c>
      <c r="AG1178" s="27" t="str">
        <f aca="false">IF(COUNTA($A1178:$U1178)=0,"",IF($A1178="","No name",IF($F1178="","No date",IF($W1178=0,"Date ilegible",IF(NOT(ISNUMBER($N1178)),"Hours no numéricas",IF($AA1178="NO MATCH","Person no identificada","OK"))))))</f>
        <v/>
      </c>
      <c r="AH1178" s="27" t="str">
        <f aca="false">IF($W1178=0,"No date",IF($W1178&lt;Validation!$B$3,"Before period",IF($W1178&gt;Validation!$C$3,"After period","In period")))</f>
        <v>No date</v>
      </c>
      <c r="AI1178" s="26" t="str">
        <f aca="false">IF($Y1178="","",TRIM(RIGHT(SUBSTITUTE($Y1178," ",REPT(" ",50)),50)))</f>
        <v/>
      </c>
      <c r="AJ1178" s="27" t="str">
        <f aca="false">IF($A1178="","",IF(NOT(ISERROR(MATCH($A1178,Validation!$A$193:$A$217,0))),"Manual mapping",IF(COUNTIF(Validation!$U$19:$U$178,$Z1178)&gt;0,"Direct",IF(COUNTIF(Validation!$S$19:$S$178,$AI1178)=1,"By surname","Unresolved"))))</f>
        <v/>
      </c>
      <c r="AK1178" s="28" t="str">
        <f aca="false">IF($L1178="","",IF(MATCH($L1178,$L$2:$L$3000,0)&lt;&gt;ROW()-1,"",COUNT($AK$1:$AK1177)+1))</f>
        <v/>
      </c>
      <c r="AL1178" s="28" t="str">
        <f aca="false">IF($G1178="","",IF(MATCH($G1178,$G$2:$G$3000,0)&lt;&gt;ROW()-1,"",COUNT($AL$1:$AL1177)+1))</f>
        <v/>
      </c>
      <c r="AM1178" s="28" t="str">
        <f aca="false">IF($H1178="","",IF(MATCH($H1178,$H$2:$H$3000,0)&lt;&gt;ROW()-1,"",COUNT($AM$1:$AM1177)+1))</f>
        <v/>
      </c>
      <c r="AN1178" s="28" t="str">
        <f aca="false">IF($I1178="","",IF(MATCH($I1178,$I$2:$I$3000,0)&lt;&gt;ROW()-1,"",COUNT($AN$1:$AN1177)+1))</f>
        <v/>
      </c>
      <c r="AO1178" s="28" t="str">
        <f aca="false">IF($Q1178="","",IF(MATCH($Q1178,$Q$2:$Q$3000,0)&lt;&gt;ROW()-1,"",COUNT($AO$1:$AO1177)+1))</f>
        <v/>
      </c>
    </row>
    <row r="1179" customFormat="false" ht="12.75" hidden="false" customHeight="true" outlineLevel="0" collapsed="false">
      <c r="W1179" s="24" t="n">
        <f aca="false">IF($F1179="",0,IFERROR(IF(ISNUMBER($F1179),INT($F1179),DATE(VALUE(MID(SUBSTITUTE(LEFT($F1179,FIND(" ",$F1179&amp;" ")-1),"/",REPT(" ",20)),41,20)),VALUE(LEFT(SUBSTITUTE(LEFT($F1179,FIND(" ",$F1179&amp;" ")-1),"/",REPT(" ",20)),20)),VALUE(MID(SUBSTITUTE(LEFT($F1179,FIND(" ",$F1179&amp;" ")-1),"/",REPT(" ",20)),21,20)))),0))</f>
        <v>0</v>
      </c>
      <c r="X1179" s="25" t="str">
        <f aca="false">IF(ISNUMBER($N1179),$N1179*Validation!$B$5,"")</f>
        <v/>
      </c>
      <c r="Y1179" s="26" t="str">
        <f aca="false">IF($A1179="","",SUBSTITUTE(SUBSTITUTE(SUBSTITUTE(SUBSTITUTE(SUBSTITUTE(SUBSTITUTE(SUBSTITUTE(UPPER(TRIM($A1179)),"Á","A"),"É","E"),"Í","I"),"Ó","O"),"Ú","U"),"Ñ","N"),"Ü","U"))</f>
        <v/>
      </c>
      <c r="Z1179" s="26" t="str">
        <f aca="false">IF($Y1179="","",LEFT($Y1179,1)&amp;" "&amp;TRIM(RIGHT(SUBSTITUTE($Y1179," ",REPT(" ",50)),50)))</f>
        <v/>
      </c>
      <c r="AA1179" s="27" t="str">
        <f aca="false">IF($AF1179="","",IF(COUNTIF(Validation!$U$19:$U$178,$AF1179)&gt;0,"OK","NO MATCH"))</f>
        <v/>
      </c>
      <c r="AB1179" s="27" t="str">
        <f aca="false">IF($W1179=0,"",IF(AND($W1179&gt;=Validation!$B$3,$W1179&lt;=Validation!$C$3),"Yes","No"))</f>
        <v/>
      </c>
      <c r="AC1179" s="26" t="str">
        <f aca="false">IF($A1179="","",$AF1179&amp;"|"&amp;TEXT($W1179,"yyyy-mm-dd")&amp;"|"&amp;$J1179&amp;"|"&amp;$N1179)</f>
        <v/>
      </c>
      <c r="AD1179" s="27" t="str">
        <f aca="false">IF($AC1179="","",IF(COUNTIF($AC$2:$AC$3000,$AC1179)&gt;1,"REVIEW","OK"))</f>
        <v/>
      </c>
      <c r="AE1179" s="27" t="str">
        <f aca="false">IF(OR($W1179=0,$O1179=""),"",IF(IFERROR(IF(ISNUMBER($O1179),INT($O1179),DATE(VALUE(MID(SUBSTITUTE(LEFT($O1179,FIND(" ",$O1179&amp;" ")-1),"/",REPT(" ",20)),41,20)),VALUE(LEFT(SUBSTITUTE(LEFT($O1179,FIND(" ",$O1179&amp;" ")-1),"/",REPT(" ",20)),20)),VALUE(MID(SUBSTITUTE(LEFT($O1179,FIND(" ",$O1179&amp;" ")-1),"/",REPT(" ",20)),21,20)))),0)&gt;$W1179,"Late","Same day"))</f>
        <v/>
      </c>
      <c r="AF1179" s="26" t="str">
        <f aca="false">IF($A1179="","",IFERROR(INDEX(Validation!$C$193:$C$217,MATCH($A1179,Validation!$A$193:$A$217,0)),IF(COUNTIF(Validation!$U$19:$U$178,$Z1179)&gt;0,$Z1179,IF(COUNTIF(Validation!$S$19:$S$178,$AI1179)=1,INDEX(Validation!$U$19:$U$178,MATCH($AI1179,Validation!$S$19:$S$178,0)),$Z1179))))</f>
        <v/>
      </c>
      <c r="AG1179" s="27" t="str">
        <f aca="false">IF(COUNTA($A1179:$U1179)=0,"",IF($A1179="","No name",IF($F1179="","No date",IF($W1179=0,"Date ilegible",IF(NOT(ISNUMBER($N1179)),"Hours no numéricas",IF($AA1179="NO MATCH","Person no identificada","OK"))))))</f>
        <v/>
      </c>
      <c r="AH1179" s="27" t="str">
        <f aca="false">IF($W1179=0,"No date",IF($W1179&lt;Validation!$B$3,"Before period",IF($W1179&gt;Validation!$C$3,"After period","In period")))</f>
        <v>No date</v>
      </c>
      <c r="AI1179" s="26" t="str">
        <f aca="false">IF($Y1179="","",TRIM(RIGHT(SUBSTITUTE($Y1179," ",REPT(" ",50)),50)))</f>
        <v/>
      </c>
      <c r="AJ1179" s="27" t="str">
        <f aca="false">IF($A1179="","",IF(NOT(ISERROR(MATCH($A1179,Validation!$A$193:$A$217,0))),"Manual mapping",IF(COUNTIF(Validation!$U$19:$U$178,$Z1179)&gt;0,"Direct",IF(COUNTIF(Validation!$S$19:$S$178,$AI1179)=1,"By surname","Unresolved"))))</f>
        <v/>
      </c>
      <c r="AK1179" s="28" t="str">
        <f aca="false">IF($L1179="","",IF(MATCH($L1179,$L$2:$L$3000,0)&lt;&gt;ROW()-1,"",COUNT($AK$1:$AK1178)+1))</f>
        <v/>
      </c>
      <c r="AL1179" s="28" t="str">
        <f aca="false">IF($G1179="","",IF(MATCH($G1179,$G$2:$G$3000,0)&lt;&gt;ROW()-1,"",COUNT($AL$1:$AL1178)+1))</f>
        <v/>
      </c>
      <c r="AM1179" s="28" t="str">
        <f aca="false">IF($H1179="","",IF(MATCH($H1179,$H$2:$H$3000,0)&lt;&gt;ROW()-1,"",COUNT($AM$1:$AM1178)+1))</f>
        <v/>
      </c>
      <c r="AN1179" s="28" t="str">
        <f aca="false">IF($I1179="","",IF(MATCH($I1179,$I$2:$I$3000,0)&lt;&gt;ROW()-1,"",COUNT($AN$1:$AN1178)+1))</f>
        <v/>
      </c>
      <c r="AO1179" s="28" t="str">
        <f aca="false">IF($Q1179="","",IF(MATCH($Q1179,$Q$2:$Q$3000,0)&lt;&gt;ROW()-1,"",COUNT($AO$1:$AO1178)+1))</f>
        <v/>
      </c>
    </row>
    <row r="1180" customFormat="false" ht="12.75" hidden="false" customHeight="true" outlineLevel="0" collapsed="false">
      <c r="W1180" s="24" t="n">
        <f aca="false">IF($F1180="",0,IFERROR(IF(ISNUMBER($F1180),INT($F1180),DATE(VALUE(MID(SUBSTITUTE(LEFT($F1180,FIND(" ",$F1180&amp;" ")-1),"/",REPT(" ",20)),41,20)),VALUE(LEFT(SUBSTITUTE(LEFT($F1180,FIND(" ",$F1180&amp;" ")-1),"/",REPT(" ",20)),20)),VALUE(MID(SUBSTITUTE(LEFT($F1180,FIND(" ",$F1180&amp;" ")-1),"/",REPT(" ",20)),21,20)))),0))</f>
        <v>0</v>
      </c>
      <c r="X1180" s="25" t="str">
        <f aca="false">IF(ISNUMBER($N1180),$N1180*Validation!$B$5,"")</f>
        <v/>
      </c>
      <c r="Y1180" s="26" t="str">
        <f aca="false">IF($A1180="","",SUBSTITUTE(SUBSTITUTE(SUBSTITUTE(SUBSTITUTE(SUBSTITUTE(SUBSTITUTE(SUBSTITUTE(UPPER(TRIM($A1180)),"Á","A"),"É","E"),"Í","I"),"Ó","O"),"Ú","U"),"Ñ","N"),"Ü","U"))</f>
        <v/>
      </c>
      <c r="Z1180" s="26" t="str">
        <f aca="false">IF($Y1180="","",LEFT($Y1180,1)&amp;" "&amp;TRIM(RIGHT(SUBSTITUTE($Y1180," ",REPT(" ",50)),50)))</f>
        <v/>
      </c>
      <c r="AA1180" s="27" t="str">
        <f aca="false">IF($AF1180="","",IF(COUNTIF(Validation!$U$19:$U$178,$AF1180)&gt;0,"OK","NO MATCH"))</f>
        <v/>
      </c>
      <c r="AB1180" s="27" t="str">
        <f aca="false">IF($W1180=0,"",IF(AND($W1180&gt;=Validation!$B$3,$W1180&lt;=Validation!$C$3),"Yes","No"))</f>
        <v/>
      </c>
      <c r="AC1180" s="26" t="str">
        <f aca="false">IF($A1180="","",$AF1180&amp;"|"&amp;TEXT($W1180,"yyyy-mm-dd")&amp;"|"&amp;$J1180&amp;"|"&amp;$N1180)</f>
        <v/>
      </c>
      <c r="AD1180" s="27" t="str">
        <f aca="false">IF($AC1180="","",IF(COUNTIF($AC$2:$AC$3000,$AC1180)&gt;1,"REVIEW","OK"))</f>
        <v/>
      </c>
      <c r="AE1180" s="27" t="str">
        <f aca="false">IF(OR($W1180=0,$O1180=""),"",IF(IFERROR(IF(ISNUMBER($O1180),INT($O1180),DATE(VALUE(MID(SUBSTITUTE(LEFT($O1180,FIND(" ",$O1180&amp;" ")-1),"/",REPT(" ",20)),41,20)),VALUE(LEFT(SUBSTITUTE(LEFT($O1180,FIND(" ",$O1180&amp;" ")-1),"/",REPT(" ",20)),20)),VALUE(MID(SUBSTITUTE(LEFT($O1180,FIND(" ",$O1180&amp;" ")-1),"/",REPT(" ",20)),21,20)))),0)&gt;$W1180,"Late","Same day"))</f>
        <v/>
      </c>
      <c r="AF1180" s="26" t="str">
        <f aca="false">IF($A1180="","",IFERROR(INDEX(Validation!$C$193:$C$217,MATCH($A1180,Validation!$A$193:$A$217,0)),IF(COUNTIF(Validation!$U$19:$U$178,$Z1180)&gt;0,$Z1180,IF(COUNTIF(Validation!$S$19:$S$178,$AI1180)=1,INDEX(Validation!$U$19:$U$178,MATCH($AI1180,Validation!$S$19:$S$178,0)),$Z1180))))</f>
        <v/>
      </c>
      <c r="AG1180" s="27" t="str">
        <f aca="false">IF(COUNTA($A1180:$U1180)=0,"",IF($A1180="","No name",IF($F1180="","No date",IF($W1180=0,"Date ilegible",IF(NOT(ISNUMBER($N1180)),"Hours no numéricas",IF($AA1180="NO MATCH","Person no identificada","OK"))))))</f>
        <v/>
      </c>
      <c r="AH1180" s="27" t="str">
        <f aca="false">IF($W1180=0,"No date",IF($W1180&lt;Validation!$B$3,"Before period",IF($W1180&gt;Validation!$C$3,"After period","In period")))</f>
        <v>No date</v>
      </c>
      <c r="AI1180" s="26" t="str">
        <f aca="false">IF($Y1180="","",TRIM(RIGHT(SUBSTITUTE($Y1180," ",REPT(" ",50)),50)))</f>
        <v/>
      </c>
      <c r="AJ1180" s="27" t="str">
        <f aca="false">IF($A1180="","",IF(NOT(ISERROR(MATCH($A1180,Validation!$A$193:$A$217,0))),"Manual mapping",IF(COUNTIF(Validation!$U$19:$U$178,$Z1180)&gt;0,"Direct",IF(COUNTIF(Validation!$S$19:$S$178,$AI1180)=1,"By surname","Unresolved"))))</f>
        <v/>
      </c>
      <c r="AK1180" s="28" t="str">
        <f aca="false">IF($L1180="","",IF(MATCH($L1180,$L$2:$L$3000,0)&lt;&gt;ROW()-1,"",COUNT($AK$1:$AK1179)+1))</f>
        <v/>
      </c>
      <c r="AL1180" s="28" t="str">
        <f aca="false">IF($G1180="","",IF(MATCH($G1180,$G$2:$G$3000,0)&lt;&gt;ROW()-1,"",COUNT($AL$1:$AL1179)+1))</f>
        <v/>
      </c>
      <c r="AM1180" s="28" t="str">
        <f aca="false">IF($H1180="","",IF(MATCH($H1180,$H$2:$H$3000,0)&lt;&gt;ROW()-1,"",COUNT($AM$1:$AM1179)+1))</f>
        <v/>
      </c>
      <c r="AN1180" s="28" t="str">
        <f aca="false">IF($I1180="","",IF(MATCH($I1180,$I$2:$I$3000,0)&lt;&gt;ROW()-1,"",COUNT($AN$1:$AN1179)+1))</f>
        <v/>
      </c>
      <c r="AO1180" s="28" t="str">
        <f aca="false">IF($Q1180="","",IF(MATCH($Q1180,$Q$2:$Q$3000,0)&lt;&gt;ROW()-1,"",COUNT($AO$1:$AO1179)+1))</f>
        <v/>
      </c>
    </row>
    <row r="1181" customFormat="false" ht="12.75" hidden="false" customHeight="true" outlineLevel="0" collapsed="false">
      <c r="W1181" s="24" t="n">
        <f aca="false">IF($F1181="",0,IFERROR(IF(ISNUMBER($F1181),INT($F1181),DATE(VALUE(MID(SUBSTITUTE(LEFT($F1181,FIND(" ",$F1181&amp;" ")-1),"/",REPT(" ",20)),41,20)),VALUE(LEFT(SUBSTITUTE(LEFT($F1181,FIND(" ",$F1181&amp;" ")-1),"/",REPT(" ",20)),20)),VALUE(MID(SUBSTITUTE(LEFT($F1181,FIND(" ",$F1181&amp;" ")-1),"/",REPT(" ",20)),21,20)))),0))</f>
        <v>0</v>
      </c>
      <c r="X1181" s="25" t="str">
        <f aca="false">IF(ISNUMBER($N1181),$N1181*Validation!$B$5,"")</f>
        <v/>
      </c>
      <c r="Y1181" s="26" t="str">
        <f aca="false">IF($A1181="","",SUBSTITUTE(SUBSTITUTE(SUBSTITUTE(SUBSTITUTE(SUBSTITUTE(SUBSTITUTE(SUBSTITUTE(UPPER(TRIM($A1181)),"Á","A"),"É","E"),"Í","I"),"Ó","O"),"Ú","U"),"Ñ","N"),"Ü","U"))</f>
        <v/>
      </c>
      <c r="Z1181" s="26" t="str">
        <f aca="false">IF($Y1181="","",LEFT($Y1181,1)&amp;" "&amp;TRIM(RIGHT(SUBSTITUTE($Y1181," ",REPT(" ",50)),50)))</f>
        <v/>
      </c>
      <c r="AA1181" s="27" t="str">
        <f aca="false">IF($AF1181="","",IF(COUNTIF(Validation!$U$19:$U$178,$AF1181)&gt;0,"OK","NO MATCH"))</f>
        <v/>
      </c>
      <c r="AB1181" s="27" t="str">
        <f aca="false">IF($W1181=0,"",IF(AND($W1181&gt;=Validation!$B$3,$W1181&lt;=Validation!$C$3),"Yes","No"))</f>
        <v/>
      </c>
      <c r="AC1181" s="26" t="str">
        <f aca="false">IF($A1181="","",$AF1181&amp;"|"&amp;TEXT($W1181,"yyyy-mm-dd")&amp;"|"&amp;$J1181&amp;"|"&amp;$N1181)</f>
        <v/>
      </c>
      <c r="AD1181" s="27" t="str">
        <f aca="false">IF($AC1181="","",IF(COUNTIF($AC$2:$AC$3000,$AC1181)&gt;1,"REVIEW","OK"))</f>
        <v/>
      </c>
      <c r="AE1181" s="27" t="str">
        <f aca="false">IF(OR($W1181=0,$O1181=""),"",IF(IFERROR(IF(ISNUMBER($O1181),INT($O1181),DATE(VALUE(MID(SUBSTITUTE(LEFT($O1181,FIND(" ",$O1181&amp;" ")-1),"/",REPT(" ",20)),41,20)),VALUE(LEFT(SUBSTITUTE(LEFT($O1181,FIND(" ",$O1181&amp;" ")-1),"/",REPT(" ",20)),20)),VALUE(MID(SUBSTITUTE(LEFT($O1181,FIND(" ",$O1181&amp;" ")-1),"/",REPT(" ",20)),21,20)))),0)&gt;$W1181,"Late","Same day"))</f>
        <v/>
      </c>
      <c r="AF1181" s="26" t="str">
        <f aca="false">IF($A1181="","",IFERROR(INDEX(Validation!$C$193:$C$217,MATCH($A1181,Validation!$A$193:$A$217,0)),IF(COUNTIF(Validation!$U$19:$U$178,$Z1181)&gt;0,$Z1181,IF(COUNTIF(Validation!$S$19:$S$178,$AI1181)=1,INDEX(Validation!$U$19:$U$178,MATCH($AI1181,Validation!$S$19:$S$178,0)),$Z1181))))</f>
        <v/>
      </c>
      <c r="AG1181" s="27" t="str">
        <f aca="false">IF(COUNTA($A1181:$U1181)=0,"",IF($A1181="","No name",IF($F1181="","No date",IF($W1181=0,"Date ilegible",IF(NOT(ISNUMBER($N1181)),"Hours no numéricas",IF($AA1181="NO MATCH","Person no identificada","OK"))))))</f>
        <v/>
      </c>
      <c r="AH1181" s="27" t="str">
        <f aca="false">IF($W1181=0,"No date",IF($W1181&lt;Validation!$B$3,"Before period",IF($W1181&gt;Validation!$C$3,"After period","In period")))</f>
        <v>No date</v>
      </c>
      <c r="AI1181" s="26" t="str">
        <f aca="false">IF($Y1181="","",TRIM(RIGHT(SUBSTITUTE($Y1181," ",REPT(" ",50)),50)))</f>
        <v/>
      </c>
      <c r="AJ1181" s="27" t="str">
        <f aca="false">IF($A1181="","",IF(NOT(ISERROR(MATCH($A1181,Validation!$A$193:$A$217,0))),"Manual mapping",IF(COUNTIF(Validation!$U$19:$U$178,$Z1181)&gt;0,"Direct",IF(COUNTIF(Validation!$S$19:$S$178,$AI1181)=1,"By surname","Unresolved"))))</f>
        <v/>
      </c>
      <c r="AK1181" s="28" t="str">
        <f aca="false">IF($L1181="","",IF(MATCH($L1181,$L$2:$L$3000,0)&lt;&gt;ROW()-1,"",COUNT($AK$1:$AK1180)+1))</f>
        <v/>
      </c>
      <c r="AL1181" s="28" t="str">
        <f aca="false">IF($G1181="","",IF(MATCH($G1181,$G$2:$G$3000,0)&lt;&gt;ROW()-1,"",COUNT($AL$1:$AL1180)+1))</f>
        <v/>
      </c>
      <c r="AM1181" s="28" t="str">
        <f aca="false">IF($H1181="","",IF(MATCH($H1181,$H$2:$H$3000,0)&lt;&gt;ROW()-1,"",COUNT($AM$1:$AM1180)+1))</f>
        <v/>
      </c>
      <c r="AN1181" s="28" t="str">
        <f aca="false">IF($I1181="","",IF(MATCH($I1181,$I$2:$I$3000,0)&lt;&gt;ROW()-1,"",COUNT($AN$1:$AN1180)+1))</f>
        <v/>
      </c>
      <c r="AO1181" s="28" t="str">
        <f aca="false">IF($Q1181="","",IF(MATCH($Q1181,$Q$2:$Q$3000,0)&lt;&gt;ROW()-1,"",COUNT($AO$1:$AO1180)+1))</f>
        <v/>
      </c>
    </row>
    <row r="1182" customFormat="false" ht="12.75" hidden="false" customHeight="true" outlineLevel="0" collapsed="false">
      <c r="W1182" s="24" t="n">
        <f aca="false">IF($F1182="",0,IFERROR(IF(ISNUMBER($F1182),INT($F1182),DATE(VALUE(MID(SUBSTITUTE(LEFT($F1182,FIND(" ",$F1182&amp;" ")-1),"/",REPT(" ",20)),41,20)),VALUE(LEFT(SUBSTITUTE(LEFT($F1182,FIND(" ",$F1182&amp;" ")-1),"/",REPT(" ",20)),20)),VALUE(MID(SUBSTITUTE(LEFT($F1182,FIND(" ",$F1182&amp;" ")-1),"/",REPT(" ",20)),21,20)))),0))</f>
        <v>0</v>
      </c>
      <c r="X1182" s="25" t="str">
        <f aca="false">IF(ISNUMBER($N1182),$N1182*Validation!$B$5,"")</f>
        <v/>
      </c>
      <c r="Y1182" s="26" t="str">
        <f aca="false">IF($A1182="","",SUBSTITUTE(SUBSTITUTE(SUBSTITUTE(SUBSTITUTE(SUBSTITUTE(SUBSTITUTE(SUBSTITUTE(UPPER(TRIM($A1182)),"Á","A"),"É","E"),"Í","I"),"Ó","O"),"Ú","U"),"Ñ","N"),"Ü","U"))</f>
        <v/>
      </c>
      <c r="Z1182" s="26" t="str">
        <f aca="false">IF($Y1182="","",LEFT($Y1182,1)&amp;" "&amp;TRIM(RIGHT(SUBSTITUTE($Y1182," ",REPT(" ",50)),50)))</f>
        <v/>
      </c>
      <c r="AA1182" s="27" t="str">
        <f aca="false">IF($AF1182="","",IF(COUNTIF(Validation!$U$19:$U$178,$AF1182)&gt;0,"OK","NO MATCH"))</f>
        <v/>
      </c>
      <c r="AB1182" s="27" t="str">
        <f aca="false">IF($W1182=0,"",IF(AND($W1182&gt;=Validation!$B$3,$W1182&lt;=Validation!$C$3),"Yes","No"))</f>
        <v/>
      </c>
      <c r="AC1182" s="26" t="str">
        <f aca="false">IF($A1182="","",$AF1182&amp;"|"&amp;TEXT($W1182,"yyyy-mm-dd")&amp;"|"&amp;$J1182&amp;"|"&amp;$N1182)</f>
        <v/>
      </c>
      <c r="AD1182" s="27" t="str">
        <f aca="false">IF($AC1182="","",IF(COUNTIF($AC$2:$AC$3000,$AC1182)&gt;1,"REVIEW","OK"))</f>
        <v/>
      </c>
      <c r="AE1182" s="27" t="str">
        <f aca="false">IF(OR($W1182=0,$O1182=""),"",IF(IFERROR(IF(ISNUMBER($O1182),INT($O1182),DATE(VALUE(MID(SUBSTITUTE(LEFT($O1182,FIND(" ",$O1182&amp;" ")-1),"/",REPT(" ",20)),41,20)),VALUE(LEFT(SUBSTITUTE(LEFT($O1182,FIND(" ",$O1182&amp;" ")-1),"/",REPT(" ",20)),20)),VALUE(MID(SUBSTITUTE(LEFT($O1182,FIND(" ",$O1182&amp;" ")-1),"/",REPT(" ",20)),21,20)))),0)&gt;$W1182,"Late","Same day"))</f>
        <v/>
      </c>
      <c r="AF1182" s="26" t="str">
        <f aca="false">IF($A1182="","",IFERROR(INDEX(Validation!$C$193:$C$217,MATCH($A1182,Validation!$A$193:$A$217,0)),IF(COUNTIF(Validation!$U$19:$U$178,$Z1182)&gt;0,$Z1182,IF(COUNTIF(Validation!$S$19:$S$178,$AI1182)=1,INDEX(Validation!$U$19:$U$178,MATCH($AI1182,Validation!$S$19:$S$178,0)),$Z1182))))</f>
        <v/>
      </c>
      <c r="AG1182" s="27" t="str">
        <f aca="false">IF(COUNTA($A1182:$U1182)=0,"",IF($A1182="","No name",IF($F1182="","No date",IF($W1182=0,"Date ilegible",IF(NOT(ISNUMBER($N1182)),"Hours no numéricas",IF($AA1182="NO MATCH","Person no identificada","OK"))))))</f>
        <v/>
      </c>
      <c r="AH1182" s="27" t="str">
        <f aca="false">IF($W1182=0,"No date",IF($W1182&lt;Validation!$B$3,"Before period",IF($W1182&gt;Validation!$C$3,"After period","In period")))</f>
        <v>No date</v>
      </c>
      <c r="AI1182" s="26" t="str">
        <f aca="false">IF($Y1182="","",TRIM(RIGHT(SUBSTITUTE($Y1182," ",REPT(" ",50)),50)))</f>
        <v/>
      </c>
      <c r="AJ1182" s="27" t="str">
        <f aca="false">IF($A1182="","",IF(NOT(ISERROR(MATCH($A1182,Validation!$A$193:$A$217,0))),"Manual mapping",IF(COUNTIF(Validation!$U$19:$U$178,$Z1182)&gt;0,"Direct",IF(COUNTIF(Validation!$S$19:$S$178,$AI1182)=1,"By surname","Unresolved"))))</f>
        <v/>
      </c>
      <c r="AK1182" s="28" t="str">
        <f aca="false">IF($L1182="","",IF(MATCH($L1182,$L$2:$L$3000,0)&lt;&gt;ROW()-1,"",COUNT($AK$1:$AK1181)+1))</f>
        <v/>
      </c>
      <c r="AL1182" s="28" t="str">
        <f aca="false">IF($G1182="","",IF(MATCH($G1182,$G$2:$G$3000,0)&lt;&gt;ROW()-1,"",COUNT($AL$1:$AL1181)+1))</f>
        <v/>
      </c>
      <c r="AM1182" s="28" t="str">
        <f aca="false">IF($H1182="","",IF(MATCH($H1182,$H$2:$H$3000,0)&lt;&gt;ROW()-1,"",COUNT($AM$1:$AM1181)+1))</f>
        <v/>
      </c>
      <c r="AN1182" s="28" t="str">
        <f aca="false">IF($I1182="","",IF(MATCH($I1182,$I$2:$I$3000,0)&lt;&gt;ROW()-1,"",COUNT($AN$1:$AN1181)+1))</f>
        <v/>
      </c>
      <c r="AO1182" s="28" t="str">
        <f aca="false">IF($Q1182="","",IF(MATCH($Q1182,$Q$2:$Q$3000,0)&lt;&gt;ROW()-1,"",COUNT($AO$1:$AO1181)+1))</f>
        <v/>
      </c>
    </row>
    <row r="1183" customFormat="false" ht="12.75" hidden="false" customHeight="true" outlineLevel="0" collapsed="false">
      <c r="W1183" s="24" t="n">
        <f aca="false">IF($F1183="",0,IFERROR(IF(ISNUMBER($F1183),INT($F1183),DATE(VALUE(MID(SUBSTITUTE(LEFT($F1183,FIND(" ",$F1183&amp;" ")-1),"/",REPT(" ",20)),41,20)),VALUE(LEFT(SUBSTITUTE(LEFT($F1183,FIND(" ",$F1183&amp;" ")-1),"/",REPT(" ",20)),20)),VALUE(MID(SUBSTITUTE(LEFT($F1183,FIND(" ",$F1183&amp;" ")-1),"/",REPT(" ",20)),21,20)))),0))</f>
        <v>0</v>
      </c>
      <c r="X1183" s="25" t="str">
        <f aca="false">IF(ISNUMBER($N1183),$N1183*Validation!$B$5,"")</f>
        <v/>
      </c>
      <c r="Y1183" s="26" t="str">
        <f aca="false">IF($A1183="","",SUBSTITUTE(SUBSTITUTE(SUBSTITUTE(SUBSTITUTE(SUBSTITUTE(SUBSTITUTE(SUBSTITUTE(UPPER(TRIM($A1183)),"Á","A"),"É","E"),"Í","I"),"Ó","O"),"Ú","U"),"Ñ","N"),"Ü","U"))</f>
        <v/>
      </c>
      <c r="Z1183" s="26" t="str">
        <f aca="false">IF($Y1183="","",LEFT($Y1183,1)&amp;" "&amp;TRIM(RIGHT(SUBSTITUTE($Y1183," ",REPT(" ",50)),50)))</f>
        <v/>
      </c>
      <c r="AA1183" s="27" t="str">
        <f aca="false">IF($AF1183="","",IF(COUNTIF(Validation!$U$19:$U$178,$AF1183)&gt;0,"OK","NO MATCH"))</f>
        <v/>
      </c>
      <c r="AB1183" s="27" t="str">
        <f aca="false">IF($W1183=0,"",IF(AND($W1183&gt;=Validation!$B$3,$W1183&lt;=Validation!$C$3),"Yes","No"))</f>
        <v/>
      </c>
      <c r="AC1183" s="26" t="str">
        <f aca="false">IF($A1183="","",$AF1183&amp;"|"&amp;TEXT($W1183,"yyyy-mm-dd")&amp;"|"&amp;$J1183&amp;"|"&amp;$N1183)</f>
        <v/>
      </c>
      <c r="AD1183" s="27" t="str">
        <f aca="false">IF($AC1183="","",IF(COUNTIF($AC$2:$AC$3000,$AC1183)&gt;1,"REVIEW","OK"))</f>
        <v/>
      </c>
      <c r="AE1183" s="27" t="str">
        <f aca="false">IF(OR($W1183=0,$O1183=""),"",IF(IFERROR(IF(ISNUMBER($O1183),INT($O1183),DATE(VALUE(MID(SUBSTITUTE(LEFT($O1183,FIND(" ",$O1183&amp;" ")-1),"/",REPT(" ",20)),41,20)),VALUE(LEFT(SUBSTITUTE(LEFT($O1183,FIND(" ",$O1183&amp;" ")-1),"/",REPT(" ",20)),20)),VALUE(MID(SUBSTITUTE(LEFT($O1183,FIND(" ",$O1183&amp;" ")-1),"/",REPT(" ",20)),21,20)))),0)&gt;$W1183,"Late","Same day"))</f>
        <v/>
      </c>
      <c r="AF1183" s="26" t="str">
        <f aca="false">IF($A1183="","",IFERROR(INDEX(Validation!$C$193:$C$217,MATCH($A1183,Validation!$A$193:$A$217,0)),IF(COUNTIF(Validation!$U$19:$U$178,$Z1183)&gt;0,$Z1183,IF(COUNTIF(Validation!$S$19:$S$178,$AI1183)=1,INDEX(Validation!$U$19:$U$178,MATCH($AI1183,Validation!$S$19:$S$178,0)),$Z1183))))</f>
        <v/>
      </c>
      <c r="AG1183" s="27" t="str">
        <f aca="false">IF(COUNTA($A1183:$U1183)=0,"",IF($A1183="","No name",IF($F1183="","No date",IF($W1183=0,"Date ilegible",IF(NOT(ISNUMBER($N1183)),"Hours no numéricas",IF($AA1183="NO MATCH","Person no identificada","OK"))))))</f>
        <v/>
      </c>
      <c r="AH1183" s="27" t="str">
        <f aca="false">IF($W1183=0,"No date",IF($W1183&lt;Validation!$B$3,"Before period",IF($W1183&gt;Validation!$C$3,"After period","In period")))</f>
        <v>No date</v>
      </c>
      <c r="AI1183" s="26" t="str">
        <f aca="false">IF($Y1183="","",TRIM(RIGHT(SUBSTITUTE($Y1183," ",REPT(" ",50)),50)))</f>
        <v/>
      </c>
      <c r="AJ1183" s="27" t="str">
        <f aca="false">IF($A1183="","",IF(NOT(ISERROR(MATCH($A1183,Validation!$A$193:$A$217,0))),"Manual mapping",IF(COUNTIF(Validation!$U$19:$U$178,$Z1183)&gt;0,"Direct",IF(COUNTIF(Validation!$S$19:$S$178,$AI1183)=1,"By surname","Unresolved"))))</f>
        <v/>
      </c>
      <c r="AK1183" s="28" t="str">
        <f aca="false">IF($L1183="","",IF(MATCH($L1183,$L$2:$L$3000,0)&lt;&gt;ROW()-1,"",COUNT($AK$1:$AK1182)+1))</f>
        <v/>
      </c>
      <c r="AL1183" s="28" t="str">
        <f aca="false">IF($G1183="","",IF(MATCH($G1183,$G$2:$G$3000,0)&lt;&gt;ROW()-1,"",COUNT($AL$1:$AL1182)+1))</f>
        <v/>
      </c>
      <c r="AM1183" s="28" t="str">
        <f aca="false">IF($H1183="","",IF(MATCH($H1183,$H$2:$H$3000,0)&lt;&gt;ROW()-1,"",COUNT($AM$1:$AM1182)+1))</f>
        <v/>
      </c>
      <c r="AN1183" s="28" t="str">
        <f aca="false">IF($I1183="","",IF(MATCH($I1183,$I$2:$I$3000,0)&lt;&gt;ROW()-1,"",COUNT($AN$1:$AN1182)+1))</f>
        <v/>
      </c>
      <c r="AO1183" s="28" t="str">
        <f aca="false">IF($Q1183="","",IF(MATCH($Q1183,$Q$2:$Q$3000,0)&lt;&gt;ROW()-1,"",COUNT($AO$1:$AO1182)+1))</f>
        <v/>
      </c>
    </row>
    <row r="1184" customFormat="false" ht="12.75" hidden="false" customHeight="true" outlineLevel="0" collapsed="false">
      <c r="W1184" s="24" t="n">
        <f aca="false">IF($F1184="",0,IFERROR(IF(ISNUMBER($F1184),INT($F1184),DATE(VALUE(MID(SUBSTITUTE(LEFT($F1184,FIND(" ",$F1184&amp;" ")-1),"/",REPT(" ",20)),41,20)),VALUE(LEFT(SUBSTITUTE(LEFT($F1184,FIND(" ",$F1184&amp;" ")-1),"/",REPT(" ",20)),20)),VALUE(MID(SUBSTITUTE(LEFT($F1184,FIND(" ",$F1184&amp;" ")-1),"/",REPT(" ",20)),21,20)))),0))</f>
        <v>0</v>
      </c>
      <c r="X1184" s="25" t="str">
        <f aca="false">IF(ISNUMBER($N1184),$N1184*Validation!$B$5,"")</f>
        <v/>
      </c>
      <c r="Y1184" s="26" t="str">
        <f aca="false">IF($A1184="","",SUBSTITUTE(SUBSTITUTE(SUBSTITUTE(SUBSTITUTE(SUBSTITUTE(SUBSTITUTE(SUBSTITUTE(UPPER(TRIM($A1184)),"Á","A"),"É","E"),"Í","I"),"Ó","O"),"Ú","U"),"Ñ","N"),"Ü","U"))</f>
        <v/>
      </c>
      <c r="Z1184" s="26" t="str">
        <f aca="false">IF($Y1184="","",LEFT($Y1184,1)&amp;" "&amp;TRIM(RIGHT(SUBSTITUTE($Y1184," ",REPT(" ",50)),50)))</f>
        <v/>
      </c>
      <c r="AA1184" s="27" t="str">
        <f aca="false">IF($AF1184="","",IF(COUNTIF(Validation!$U$19:$U$178,$AF1184)&gt;0,"OK","NO MATCH"))</f>
        <v/>
      </c>
      <c r="AB1184" s="27" t="str">
        <f aca="false">IF($W1184=0,"",IF(AND($W1184&gt;=Validation!$B$3,$W1184&lt;=Validation!$C$3),"Yes","No"))</f>
        <v/>
      </c>
      <c r="AC1184" s="26" t="str">
        <f aca="false">IF($A1184="","",$AF1184&amp;"|"&amp;TEXT($W1184,"yyyy-mm-dd")&amp;"|"&amp;$J1184&amp;"|"&amp;$N1184)</f>
        <v/>
      </c>
      <c r="AD1184" s="27" t="str">
        <f aca="false">IF($AC1184="","",IF(COUNTIF($AC$2:$AC$3000,$AC1184)&gt;1,"REVIEW","OK"))</f>
        <v/>
      </c>
      <c r="AE1184" s="27" t="str">
        <f aca="false">IF(OR($W1184=0,$O1184=""),"",IF(IFERROR(IF(ISNUMBER($O1184),INT($O1184),DATE(VALUE(MID(SUBSTITUTE(LEFT($O1184,FIND(" ",$O1184&amp;" ")-1),"/",REPT(" ",20)),41,20)),VALUE(LEFT(SUBSTITUTE(LEFT($O1184,FIND(" ",$O1184&amp;" ")-1),"/",REPT(" ",20)),20)),VALUE(MID(SUBSTITUTE(LEFT($O1184,FIND(" ",$O1184&amp;" ")-1),"/",REPT(" ",20)),21,20)))),0)&gt;$W1184,"Late","Same day"))</f>
        <v/>
      </c>
      <c r="AF1184" s="26" t="str">
        <f aca="false">IF($A1184="","",IFERROR(INDEX(Validation!$C$193:$C$217,MATCH($A1184,Validation!$A$193:$A$217,0)),IF(COUNTIF(Validation!$U$19:$U$178,$Z1184)&gt;0,$Z1184,IF(COUNTIF(Validation!$S$19:$S$178,$AI1184)=1,INDEX(Validation!$U$19:$U$178,MATCH($AI1184,Validation!$S$19:$S$178,0)),$Z1184))))</f>
        <v/>
      </c>
      <c r="AG1184" s="27" t="str">
        <f aca="false">IF(COUNTA($A1184:$U1184)=0,"",IF($A1184="","No name",IF($F1184="","No date",IF($W1184=0,"Date ilegible",IF(NOT(ISNUMBER($N1184)),"Hours no numéricas",IF($AA1184="NO MATCH","Person no identificada","OK"))))))</f>
        <v/>
      </c>
      <c r="AH1184" s="27" t="str">
        <f aca="false">IF($W1184=0,"No date",IF($W1184&lt;Validation!$B$3,"Before period",IF($W1184&gt;Validation!$C$3,"After period","In period")))</f>
        <v>No date</v>
      </c>
      <c r="AI1184" s="26" t="str">
        <f aca="false">IF($Y1184="","",TRIM(RIGHT(SUBSTITUTE($Y1184," ",REPT(" ",50)),50)))</f>
        <v/>
      </c>
      <c r="AJ1184" s="27" t="str">
        <f aca="false">IF($A1184="","",IF(NOT(ISERROR(MATCH($A1184,Validation!$A$193:$A$217,0))),"Manual mapping",IF(COUNTIF(Validation!$U$19:$U$178,$Z1184)&gt;0,"Direct",IF(COUNTIF(Validation!$S$19:$S$178,$AI1184)=1,"By surname","Unresolved"))))</f>
        <v/>
      </c>
      <c r="AK1184" s="28" t="str">
        <f aca="false">IF($L1184="","",IF(MATCH($L1184,$L$2:$L$3000,0)&lt;&gt;ROW()-1,"",COUNT($AK$1:$AK1183)+1))</f>
        <v/>
      </c>
      <c r="AL1184" s="28" t="str">
        <f aca="false">IF($G1184="","",IF(MATCH($G1184,$G$2:$G$3000,0)&lt;&gt;ROW()-1,"",COUNT($AL$1:$AL1183)+1))</f>
        <v/>
      </c>
      <c r="AM1184" s="28" t="str">
        <f aca="false">IF($H1184="","",IF(MATCH($H1184,$H$2:$H$3000,0)&lt;&gt;ROW()-1,"",COUNT($AM$1:$AM1183)+1))</f>
        <v/>
      </c>
      <c r="AN1184" s="28" t="str">
        <f aca="false">IF($I1184="","",IF(MATCH($I1184,$I$2:$I$3000,0)&lt;&gt;ROW()-1,"",COUNT($AN$1:$AN1183)+1))</f>
        <v/>
      </c>
      <c r="AO1184" s="28" t="str">
        <f aca="false">IF($Q1184="","",IF(MATCH($Q1184,$Q$2:$Q$3000,0)&lt;&gt;ROW()-1,"",COUNT($AO$1:$AO1183)+1))</f>
        <v/>
      </c>
    </row>
    <row r="1185" customFormat="false" ht="12.75" hidden="false" customHeight="true" outlineLevel="0" collapsed="false">
      <c r="W1185" s="24" t="n">
        <f aca="false">IF($F1185="",0,IFERROR(IF(ISNUMBER($F1185),INT($F1185),DATE(VALUE(MID(SUBSTITUTE(LEFT($F1185,FIND(" ",$F1185&amp;" ")-1),"/",REPT(" ",20)),41,20)),VALUE(LEFT(SUBSTITUTE(LEFT($F1185,FIND(" ",$F1185&amp;" ")-1),"/",REPT(" ",20)),20)),VALUE(MID(SUBSTITUTE(LEFT($F1185,FIND(" ",$F1185&amp;" ")-1),"/",REPT(" ",20)),21,20)))),0))</f>
        <v>0</v>
      </c>
      <c r="X1185" s="25" t="str">
        <f aca="false">IF(ISNUMBER($N1185),$N1185*Validation!$B$5,"")</f>
        <v/>
      </c>
      <c r="Y1185" s="26" t="str">
        <f aca="false">IF($A1185="","",SUBSTITUTE(SUBSTITUTE(SUBSTITUTE(SUBSTITUTE(SUBSTITUTE(SUBSTITUTE(SUBSTITUTE(UPPER(TRIM($A1185)),"Á","A"),"É","E"),"Í","I"),"Ó","O"),"Ú","U"),"Ñ","N"),"Ü","U"))</f>
        <v/>
      </c>
      <c r="Z1185" s="26" t="str">
        <f aca="false">IF($Y1185="","",LEFT($Y1185,1)&amp;" "&amp;TRIM(RIGHT(SUBSTITUTE($Y1185," ",REPT(" ",50)),50)))</f>
        <v/>
      </c>
      <c r="AA1185" s="27" t="str">
        <f aca="false">IF($AF1185="","",IF(COUNTIF(Validation!$U$19:$U$178,$AF1185)&gt;0,"OK","NO MATCH"))</f>
        <v/>
      </c>
      <c r="AB1185" s="27" t="str">
        <f aca="false">IF($W1185=0,"",IF(AND($W1185&gt;=Validation!$B$3,$W1185&lt;=Validation!$C$3),"Yes","No"))</f>
        <v/>
      </c>
      <c r="AC1185" s="26" t="str">
        <f aca="false">IF($A1185="","",$AF1185&amp;"|"&amp;TEXT($W1185,"yyyy-mm-dd")&amp;"|"&amp;$J1185&amp;"|"&amp;$N1185)</f>
        <v/>
      </c>
      <c r="AD1185" s="27" t="str">
        <f aca="false">IF($AC1185="","",IF(COUNTIF($AC$2:$AC$3000,$AC1185)&gt;1,"REVIEW","OK"))</f>
        <v/>
      </c>
      <c r="AE1185" s="27" t="str">
        <f aca="false">IF(OR($W1185=0,$O1185=""),"",IF(IFERROR(IF(ISNUMBER($O1185),INT($O1185),DATE(VALUE(MID(SUBSTITUTE(LEFT($O1185,FIND(" ",$O1185&amp;" ")-1),"/",REPT(" ",20)),41,20)),VALUE(LEFT(SUBSTITUTE(LEFT($O1185,FIND(" ",$O1185&amp;" ")-1),"/",REPT(" ",20)),20)),VALUE(MID(SUBSTITUTE(LEFT($O1185,FIND(" ",$O1185&amp;" ")-1),"/",REPT(" ",20)),21,20)))),0)&gt;$W1185,"Late","Same day"))</f>
        <v/>
      </c>
      <c r="AF1185" s="26" t="str">
        <f aca="false">IF($A1185="","",IFERROR(INDEX(Validation!$C$193:$C$217,MATCH($A1185,Validation!$A$193:$A$217,0)),IF(COUNTIF(Validation!$U$19:$U$178,$Z1185)&gt;0,$Z1185,IF(COUNTIF(Validation!$S$19:$S$178,$AI1185)=1,INDEX(Validation!$U$19:$U$178,MATCH($AI1185,Validation!$S$19:$S$178,0)),$Z1185))))</f>
        <v/>
      </c>
      <c r="AG1185" s="27" t="str">
        <f aca="false">IF(COUNTA($A1185:$U1185)=0,"",IF($A1185="","No name",IF($F1185="","No date",IF($W1185=0,"Date ilegible",IF(NOT(ISNUMBER($N1185)),"Hours no numéricas",IF($AA1185="NO MATCH","Person no identificada","OK"))))))</f>
        <v/>
      </c>
      <c r="AH1185" s="27" t="str">
        <f aca="false">IF($W1185=0,"No date",IF($W1185&lt;Validation!$B$3,"Before period",IF($W1185&gt;Validation!$C$3,"After period","In period")))</f>
        <v>No date</v>
      </c>
      <c r="AI1185" s="26" t="str">
        <f aca="false">IF($Y1185="","",TRIM(RIGHT(SUBSTITUTE($Y1185," ",REPT(" ",50)),50)))</f>
        <v/>
      </c>
      <c r="AJ1185" s="27" t="str">
        <f aca="false">IF($A1185="","",IF(NOT(ISERROR(MATCH($A1185,Validation!$A$193:$A$217,0))),"Manual mapping",IF(COUNTIF(Validation!$U$19:$U$178,$Z1185)&gt;0,"Direct",IF(COUNTIF(Validation!$S$19:$S$178,$AI1185)=1,"By surname","Unresolved"))))</f>
        <v/>
      </c>
      <c r="AK1185" s="28" t="str">
        <f aca="false">IF($L1185="","",IF(MATCH($L1185,$L$2:$L$3000,0)&lt;&gt;ROW()-1,"",COUNT($AK$1:$AK1184)+1))</f>
        <v/>
      </c>
      <c r="AL1185" s="28" t="str">
        <f aca="false">IF($G1185="","",IF(MATCH($G1185,$G$2:$G$3000,0)&lt;&gt;ROW()-1,"",COUNT($AL$1:$AL1184)+1))</f>
        <v/>
      </c>
      <c r="AM1185" s="28" t="str">
        <f aca="false">IF($H1185="","",IF(MATCH($H1185,$H$2:$H$3000,0)&lt;&gt;ROW()-1,"",COUNT($AM$1:$AM1184)+1))</f>
        <v/>
      </c>
      <c r="AN1185" s="28" t="str">
        <f aca="false">IF($I1185="","",IF(MATCH($I1185,$I$2:$I$3000,0)&lt;&gt;ROW()-1,"",COUNT($AN$1:$AN1184)+1))</f>
        <v/>
      </c>
      <c r="AO1185" s="28" t="str">
        <f aca="false">IF($Q1185="","",IF(MATCH($Q1185,$Q$2:$Q$3000,0)&lt;&gt;ROW()-1,"",COUNT($AO$1:$AO1184)+1))</f>
        <v/>
      </c>
    </row>
    <row r="1186" customFormat="false" ht="12.75" hidden="false" customHeight="true" outlineLevel="0" collapsed="false">
      <c r="W1186" s="24" t="n">
        <f aca="false">IF($F1186="",0,IFERROR(IF(ISNUMBER($F1186),INT($F1186),DATE(VALUE(MID(SUBSTITUTE(LEFT($F1186,FIND(" ",$F1186&amp;" ")-1),"/",REPT(" ",20)),41,20)),VALUE(LEFT(SUBSTITUTE(LEFT($F1186,FIND(" ",$F1186&amp;" ")-1),"/",REPT(" ",20)),20)),VALUE(MID(SUBSTITUTE(LEFT($F1186,FIND(" ",$F1186&amp;" ")-1),"/",REPT(" ",20)),21,20)))),0))</f>
        <v>0</v>
      </c>
      <c r="X1186" s="25" t="str">
        <f aca="false">IF(ISNUMBER($N1186),$N1186*Validation!$B$5,"")</f>
        <v/>
      </c>
      <c r="Y1186" s="26" t="str">
        <f aca="false">IF($A1186="","",SUBSTITUTE(SUBSTITUTE(SUBSTITUTE(SUBSTITUTE(SUBSTITUTE(SUBSTITUTE(SUBSTITUTE(UPPER(TRIM($A1186)),"Á","A"),"É","E"),"Í","I"),"Ó","O"),"Ú","U"),"Ñ","N"),"Ü","U"))</f>
        <v/>
      </c>
      <c r="Z1186" s="26" t="str">
        <f aca="false">IF($Y1186="","",LEFT($Y1186,1)&amp;" "&amp;TRIM(RIGHT(SUBSTITUTE($Y1186," ",REPT(" ",50)),50)))</f>
        <v/>
      </c>
      <c r="AA1186" s="27" t="str">
        <f aca="false">IF($AF1186="","",IF(COUNTIF(Validation!$U$19:$U$178,$AF1186)&gt;0,"OK","NO MATCH"))</f>
        <v/>
      </c>
      <c r="AB1186" s="27" t="str">
        <f aca="false">IF($W1186=0,"",IF(AND($W1186&gt;=Validation!$B$3,$W1186&lt;=Validation!$C$3),"Yes","No"))</f>
        <v/>
      </c>
      <c r="AC1186" s="26" t="str">
        <f aca="false">IF($A1186="","",$AF1186&amp;"|"&amp;TEXT($W1186,"yyyy-mm-dd")&amp;"|"&amp;$J1186&amp;"|"&amp;$N1186)</f>
        <v/>
      </c>
      <c r="AD1186" s="27" t="str">
        <f aca="false">IF($AC1186="","",IF(COUNTIF($AC$2:$AC$3000,$AC1186)&gt;1,"REVIEW","OK"))</f>
        <v/>
      </c>
      <c r="AE1186" s="27" t="str">
        <f aca="false">IF(OR($W1186=0,$O1186=""),"",IF(IFERROR(IF(ISNUMBER($O1186),INT($O1186),DATE(VALUE(MID(SUBSTITUTE(LEFT($O1186,FIND(" ",$O1186&amp;" ")-1),"/",REPT(" ",20)),41,20)),VALUE(LEFT(SUBSTITUTE(LEFT($O1186,FIND(" ",$O1186&amp;" ")-1),"/",REPT(" ",20)),20)),VALUE(MID(SUBSTITUTE(LEFT($O1186,FIND(" ",$O1186&amp;" ")-1),"/",REPT(" ",20)),21,20)))),0)&gt;$W1186,"Late","Same day"))</f>
        <v/>
      </c>
      <c r="AF1186" s="26" t="str">
        <f aca="false">IF($A1186="","",IFERROR(INDEX(Validation!$C$193:$C$217,MATCH($A1186,Validation!$A$193:$A$217,0)),IF(COUNTIF(Validation!$U$19:$U$178,$Z1186)&gt;0,$Z1186,IF(COUNTIF(Validation!$S$19:$S$178,$AI1186)=1,INDEX(Validation!$U$19:$U$178,MATCH($AI1186,Validation!$S$19:$S$178,0)),$Z1186))))</f>
        <v/>
      </c>
      <c r="AG1186" s="27" t="str">
        <f aca="false">IF(COUNTA($A1186:$U1186)=0,"",IF($A1186="","No name",IF($F1186="","No date",IF($W1186=0,"Date ilegible",IF(NOT(ISNUMBER($N1186)),"Hours no numéricas",IF($AA1186="NO MATCH","Person no identificada","OK"))))))</f>
        <v/>
      </c>
      <c r="AH1186" s="27" t="str">
        <f aca="false">IF($W1186=0,"No date",IF($W1186&lt;Validation!$B$3,"Before period",IF($W1186&gt;Validation!$C$3,"After period","In period")))</f>
        <v>No date</v>
      </c>
      <c r="AI1186" s="26" t="str">
        <f aca="false">IF($Y1186="","",TRIM(RIGHT(SUBSTITUTE($Y1186," ",REPT(" ",50)),50)))</f>
        <v/>
      </c>
      <c r="AJ1186" s="27" t="str">
        <f aca="false">IF($A1186="","",IF(NOT(ISERROR(MATCH($A1186,Validation!$A$193:$A$217,0))),"Manual mapping",IF(COUNTIF(Validation!$U$19:$U$178,$Z1186)&gt;0,"Direct",IF(COUNTIF(Validation!$S$19:$S$178,$AI1186)=1,"By surname","Unresolved"))))</f>
        <v/>
      </c>
      <c r="AK1186" s="28" t="str">
        <f aca="false">IF($L1186="","",IF(MATCH($L1186,$L$2:$L$3000,0)&lt;&gt;ROW()-1,"",COUNT($AK$1:$AK1185)+1))</f>
        <v/>
      </c>
      <c r="AL1186" s="28" t="str">
        <f aca="false">IF($G1186="","",IF(MATCH($G1186,$G$2:$G$3000,0)&lt;&gt;ROW()-1,"",COUNT($AL$1:$AL1185)+1))</f>
        <v/>
      </c>
      <c r="AM1186" s="28" t="str">
        <f aca="false">IF($H1186="","",IF(MATCH($H1186,$H$2:$H$3000,0)&lt;&gt;ROW()-1,"",COUNT($AM$1:$AM1185)+1))</f>
        <v/>
      </c>
      <c r="AN1186" s="28" t="str">
        <f aca="false">IF($I1186="","",IF(MATCH($I1186,$I$2:$I$3000,0)&lt;&gt;ROW()-1,"",COUNT($AN$1:$AN1185)+1))</f>
        <v/>
      </c>
      <c r="AO1186" s="28" t="str">
        <f aca="false">IF($Q1186="","",IF(MATCH($Q1186,$Q$2:$Q$3000,0)&lt;&gt;ROW()-1,"",COUNT($AO$1:$AO1185)+1))</f>
        <v/>
      </c>
    </row>
    <row r="1187" customFormat="false" ht="12.75" hidden="false" customHeight="true" outlineLevel="0" collapsed="false">
      <c r="W1187" s="24" t="n">
        <f aca="false">IF($F1187="",0,IFERROR(IF(ISNUMBER($F1187),INT($F1187),DATE(VALUE(MID(SUBSTITUTE(LEFT($F1187,FIND(" ",$F1187&amp;" ")-1),"/",REPT(" ",20)),41,20)),VALUE(LEFT(SUBSTITUTE(LEFT($F1187,FIND(" ",$F1187&amp;" ")-1),"/",REPT(" ",20)),20)),VALUE(MID(SUBSTITUTE(LEFT($F1187,FIND(" ",$F1187&amp;" ")-1),"/",REPT(" ",20)),21,20)))),0))</f>
        <v>0</v>
      </c>
      <c r="X1187" s="25" t="str">
        <f aca="false">IF(ISNUMBER($N1187),$N1187*Validation!$B$5,"")</f>
        <v/>
      </c>
      <c r="Y1187" s="26" t="str">
        <f aca="false">IF($A1187="","",SUBSTITUTE(SUBSTITUTE(SUBSTITUTE(SUBSTITUTE(SUBSTITUTE(SUBSTITUTE(SUBSTITUTE(UPPER(TRIM($A1187)),"Á","A"),"É","E"),"Í","I"),"Ó","O"),"Ú","U"),"Ñ","N"),"Ü","U"))</f>
        <v/>
      </c>
      <c r="Z1187" s="26" t="str">
        <f aca="false">IF($Y1187="","",LEFT($Y1187,1)&amp;" "&amp;TRIM(RIGHT(SUBSTITUTE($Y1187," ",REPT(" ",50)),50)))</f>
        <v/>
      </c>
      <c r="AA1187" s="27" t="str">
        <f aca="false">IF($AF1187="","",IF(COUNTIF(Validation!$U$19:$U$178,$AF1187)&gt;0,"OK","NO MATCH"))</f>
        <v/>
      </c>
      <c r="AB1187" s="27" t="str">
        <f aca="false">IF($W1187=0,"",IF(AND($W1187&gt;=Validation!$B$3,$W1187&lt;=Validation!$C$3),"Yes","No"))</f>
        <v/>
      </c>
      <c r="AC1187" s="26" t="str">
        <f aca="false">IF($A1187="","",$AF1187&amp;"|"&amp;TEXT($W1187,"yyyy-mm-dd")&amp;"|"&amp;$J1187&amp;"|"&amp;$N1187)</f>
        <v/>
      </c>
      <c r="AD1187" s="27" t="str">
        <f aca="false">IF($AC1187="","",IF(COUNTIF($AC$2:$AC$3000,$AC1187)&gt;1,"REVIEW","OK"))</f>
        <v/>
      </c>
      <c r="AE1187" s="27" t="str">
        <f aca="false">IF(OR($W1187=0,$O1187=""),"",IF(IFERROR(IF(ISNUMBER($O1187),INT($O1187),DATE(VALUE(MID(SUBSTITUTE(LEFT($O1187,FIND(" ",$O1187&amp;" ")-1),"/",REPT(" ",20)),41,20)),VALUE(LEFT(SUBSTITUTE(LEFT($O1187,FIND(" ",$O1187&amp;" ")-1),"/",REPT(" ",20)),20)),VALUE(MID(SUBSTITUTE(LEFT($O1187,FIND(" ",$O1187&amp;" ")-1),"/",REPT(" ",20)),21,20)))),0)&gt;$W1187,"Late","Same day"))</f>
        <v/>
      </c>
      <c r="AF1187" s="26" t="str">
        <f aca="false">IF($A1187="","",IFERROR(INDEX(Validation!$C$193:$C$217,MATCH($A1187,Validation!$A$193:$A$217,0)),IF(COUNTIF(Validation!$U$19:$U$178,$Z1187)&gt;0,$Z1187,IF(COUNTIF(Validation!$S$19:$S$178,$AI1187)=1,INDEX(Validation!$U$19:$U$178,MATCH($AI1187,Validation!$S$19:$S$178,0)),$Z1187))))</f>
        <v/>
      </c>
      <c r="AG1187" s="27" t="str">
        <f aca="false">IF(COUNTA($A1187:$U1187)=0,"",IF($A1187="","No name",IF($F1187="","No date",IF($W1187=0,"Date ilegible",IF(NOT(ISNUMBER($N1187)),"Hours no numéricas",IF($AA1187="NO MATCH","Person no identificada","OK"))))))</f>
        <v/>
      </c>
      <c r="AH1187" s="27" t="str">
        <f aca="false">IF($W1187=0,"No date",IF($W1187&lt;Validation!$B$3,"Before period",IF($W1187&gt;Validation!$C$3,"After period","In period")))</f>
        <v>No date</v>
      </c>
      <c r="AI1187" s="26" t="str">
        <f aca="false">IF($Y1187="","",TRIM(RIGHT(SUBSTITUTE($Y1187," ",REPT(" ",50)),50)))</f>
        <v/>
      </c>
      <c r="AJ1187" s="27" t="str">
        <f aca="false">IF($A1187="","",IF(NOT(ISERROR(MATCH($A1187,Validation!$A$193:$A$217,0))),"Manual mapping",IF(COUNTIF(Validation!$U$19:$U$178,$Z1187)&gt;0,"Direct",IF(COUNTIF(Validation!$S$19:$S$178,$AI1187)=1,"By surname","Unresolved"))))</f>
        <v/>
      </c>
      <c r="AK1187" s="28" t="str">
        <f aca="false">IF($L1187="","",IF(MATCH($L1187,$L$2:$L$3000,0)&lt;&gt;ROW()-1,"",COUNT($AK$1:$AK1186)+1))</f>
        <v/>
      </c>
      <c r="AL1187" s="28" t="str">
        <f aca="false">IF($G1187="","",IF(MATCH($G1187,$G$2:$G$3000,0)&lt;&gt;ROW()-1,"",COUNT($AL$1:$AL1186)+1))</f>
        <v/>
      </c>
      <c r="AM1187" s="28" t="str">
        <f aca="false">IF($H1187="","",IF(MATCH($H1187,$H$2:$H$3000,0)&lt;&gt;ROW()-1,"",COUNT($AM$1:$AM1186)+1))</f>
        <v/>
      </c>
      <c r="AN1187" s="28" t="str">
        <f aca="false">IF($I1187="","",IF(MATCH($I1187,$I$2:$I$3000,0)&lt;&gt;ROW()-1,"",COUNT($AN$1:$AN1186)+1))</f>
        <v/>
      </c>
      <c r="AO1187" s="28" t="str">
        <f aca="false">IF($Q1187="","",IF(MATCH($Q1187,$Q$2:$Q$3000,0)&lt;&gt;ROW()-1,"",COUNT($AO$1:$AO1186)+1))</f>
        <v/>
      </c>
    </row>
    <row r="1188" customFormat="false" ht="12.75" hidden="false" customHeight="true" outlineLevel="0" collapsed="false">
      <c r="W1188" s="24" t="n">
        <f aca="false">IF($F1188="",0,IFERROR(IF(ISNUMBER($F1188),INT($F1188),DATE(VALUE(MID(SUBSTITUTE(LEFT($F1188,FIND(" ",$F1188&amp;" ")-1),"/",REPT(" ",20)),41,20)),VALUE(LEFT(SUBSTITUTE(LEFT($F1188,FIND(" ",$F1188&amp;" ")-1),"/",REPT(" ",20)),20)),VALUE(MID(SUBSTITUTE(LEFT($F1188,FIND(" ",$F1188&amp;" ")-1),"/",REPT(" ",20)),21,20)))),0))</f>
        <v>0</v>
      </c>
      <c r="X1188" s="25" t="str">
        <f aca="false">IF(ISNUMBER($N1188),$N1188*Validation!$B$5,"")</f>
        <v/>
      </c>
      <c r="Y1188" s="26" t="str">
        <f aca="false">IF($A1188="","",SUBSTITUTE(SUBSTITUTE(SUBSTITUTE(SUBSTITUTE(SUBSTITUTE(SUBSTITUTE(SUBSTITUTE(UPPER(TRIM($A1188)),"Á","A"),"É","E"),"Í","I"),"Ó","O"),"Ú","U"),"Ñ","N"),"Ü","U"))</f>
        <v/>
      </c>
      <c r="Z1188" s="26" t="str">
        <f aca="false">IF($Y1188="","",LEFT($Y1188,1)&amp;" "&amp;TRIM(RIGHT(SUBSTITUTE($Y1188," ",REPT(" ",50)),50)))</f>
        <v/>
      </c>
      <c r="AA1188" s="27" t="str">
        <f aca="false">IF($AF1188="","",IF(COUNTIF(Validation!$U$19:$U$178,$AF1188)&gt;0,"OK","NO MATCH"))</f>
        <v/>
      </c>
      <c r="AB1188" s="27" t="str">
        <f aca="false">IF($W1188=0,"",IF(AND($W1188&gt;=Validation!$B$3,$W1188&lt;=Validation!$C$3),"Yes","No"))</f>
        <v/>
      </c>
      <c r="AC1188" s="26" t="str">
        <f aca="false">IF($A1188="","",$AF1188&amp;"|"&amp;TEXT($W1188,"yyyy-mm-dd")&amp;"|"&amp;$J1188&amp;"|"&amp;$N1188)</f>
        <v/>
      </c>
      <c r="AD1188" s="27" t="str">
        <f aca="false">IF($AC1188="","",IF(COUNTIF($AC$2:$AC$3000,$AC1188)&gt;1,"REVIEW","OK"))</f>
        <v/>
      </c>
      <c r="AE1188" s="27" t="str">
        <f aca="false">IF(OR($W1188=0,$O1188=""),"",IF(IFERROR(IF(ISNUMBER($O1188),INT($O1188),DATE(VALUE(MID(SUBSTITUTE(LEFT($O1188,FIND(" ",$O1188&amp;" ")-1),"/",REPT(" ",20)),41,20)),VALUE(LEFT(SUBSTITUTE(LEFT($O1188,FIND(" ",$O1188&amp;" ")-1),"/",REPT(" ",20)),20)),VALUE(MID(SUBSTITUTE(LEFT($O1188,FIND(" ",$O1188&amp;" ")-1),"/",REPT(" ",20)),21,20)))),0)&gt;$W1188,"Late","Same day"))</f>
        <v/>
      </c>
      <c r="AF1188" s="26" t="str">
        <f aca="false">IF($A1188="","",IFERROR(INDEX(Validation!$C$193:$C$217,MATCH($A1188,Validation!$A$193:$A$217,0)),IF(COUNTIF(Validation!$U$19:$U$178,$Z1188)&gt;0,$Z1188,IF(COUNTIF(Validation!$S$19:$S$178,$AI1188)=1,INDEX(Validation!$U$19:$U$178,MATCH($AI1188,Validation!$S$19:$S$178,0)),$Z1188))))</f>
        <v/>
      </c>
      <c r="AG1188" s="27" t="str">
        <f aca="false">IF(COUNTA($A1188:$U1188)=0,"",IF($A1188="","No name",IF($F1188="","No date",IF($W1188=0,"Date ilegible",IF(NOT(ISNUMBER($N1188)),"Hours no numéricas",IF($AA1188="NO MATCH","Person no identificada","OK"))))))</f>
        <v/>
      </c>
      <c r="AH1188" s="27" t="str">
        <f aca="false">IF($W1188=0,"No date",IF($W1188&lt;Validation!$B$3,"Before period",IF($W1188&gt;Validation!$C$3,"After period","In period")))</f>
        <v>No date</v>
      </c>
      <c r="AI1188" s="26" t="str">
        <f aca="false">IF($Y1188="","",TRIM(RIGHT(SUBSTITUTE($Y1188," ",REPT(" ",50)),50)))</f>
        <v/>
      </c>
      <c r="AJ1188" s="27" t="str">
        <f aca="false">IF($A1188="","",IF(NOT(ISERROR(MATCH($A1188,Validation!$A$193:$A$217,0))),"Manual mapping",IF(COUNTIF(Validation!$U$19:$U$178,$Z1188)&gt;0,"Direct",IF(COUNTIF(Validation!$S$19:$S$178,$AI1188)=1,"By surname","Unresolved"))))</f>
        <v/>
      </c>
      <c r="AK1188" s="28" t="str">
        <f aca="false">IF($L1188="","",IF(MATCH($L1188,$L$2:$L$3000,0)&lt;&gt;ROW()-1,"",COUNT($AK$1:$AK1187)+1))</f>
        <v/>
      </c>
      <c r="AL1188" s="28" t="str">
        <f aca="false">IF($G1188="","",IF(MATCH($G1188,$G$2:$G$3000,0)&lt;&gt;ROW()-1,"",COUNT($AL$1:$AL1187)+1))</f>
        <v/>
      </c>
      <c r="AM1188" s="28" t="str">
        <f aca="false">IF($H1188="","",IF(MATCH($H1188,$H$2:$H$3000,0)&lt;&gt;ROW()-1,"",COUNT($AM$1:$AM1187)+1))</f>
        <v/>
      </c>
      <c r="AN1188" s="28" t="str">
        <f aca="false">IF($I1188="","",IF(MATCH($I1188,$I$2:$I$3000,0)&lt;&gt;ROW()-1,"",COUNT($AN$1:$AN1187)+1))</f>
        <v/>
      </c>
      <c r="AO1188" s="28" t="str">
        <f aca="false">IF($Q1188="","",IF(MATCH($Q1188,$Q$2:$Q$3000,0)&lt;&gt;ROW()-1,"",COUNT($AO$1:$AO1187)+1))</f>
        <v/>
      </c>
    </row>
    <row r="1189" customFormat="false" ht="12.75" hidden="false" customHeight="true" outlineLevel="0" collapsed="false">
      <c r="W1189" s="24" t="n">
        <f aca="false">IF($F1189="",0,IFERROR(IF(ISNUMBER($F1189),INT($F1189),DATE(VALUE(MID(SUBSTITUTE(LEFT($F1189,FIND(" ",$F1189&amp;" ")-1),"/",REPT(" ",20)),41,20)),VALUE(LEFT(SUBSTITUTE(LEFT($F1189,FIND(" ",$F1189&amp;" ")-1),"/",REPT(" ",20)),20)),VALUE(MID(SUBSTITUTE(LEFT($F1189,FIND(" ",$F1189&amp;" ")-1),"/",REPT(" ",20)),21,20)))),0))</f>
        <v>0</v>
      </c>
      <c r="X1189" s="25" t="str">
        <f aca="false">IF(ISNUMBER($N1189),$N1189*Validation!$B$5,"")</f>
        <v/>
      </c>
      <c r="Y1189" s="26" t="str">
        <f aca="false">IF($A1189="","",SUBSTITUTE(SUBSTITUTE(SUBSTITUTE(SUBSTITUTE(SUBSTITUTE(SUBSTITUTE(SUBSTITUTE(UPPER(TRIM($A1189)),"Á","A"),"É","E"),"Í","I"),"Ó","O"),"Ú","U"),"Ñ","N"),"Ü","U"))</f>
        <v/>
      </c>
      <c r="Z1189" s="26" t="str">
        <f aca="false">IF($Y1189="","",LEFT($Y1189,1)&amp;" "&amp;TRIM(RIGHT(SUBSTITUTE($Y1189," ",REPT(" ",50)),50)))</f>
        <v/>
      </c>
      <c r="AA1189" s="27" t="str">
        <f aca="false">IF($AF1189="","",IF(COUNTIF(Validation!$U$19:$U$178,$AF1189)&gt;0,"OK","NO MATCH"))</f>
        <v/>
      </c>
      <c r="AB1189" s="27" t="str">
        <f aca="false">IF($W1189=0,"",IF(AND($W1189&gt;=Validation!$B$3,$W1189&lt;=Validation!$C$3),"Yes","No"))</f>
        <v/>
      </c>
      <c r="AC1189" s="26" t="str">
        <f aca="false">IF($A1189="","",$AF1189&amp;"|"&amp;TEXT($W1189,"yyyy-mm-dd")&amp;"|"&amp;$J1189&amp;"|"&amp;$N1189)</f>
        <v/>
      </c>
      <c r="AD1189" s="27" t="str">
        <f aca="false">IF($AC1189="","",IF(COUNTIF($AC$2:$AC$3000,$AC1189)&gt;1,"REVIEW","OK"))</f>
        <v/>
      </c>
      <c r="AE1189" s="27" t="str">
        <f aca="false">IF(OR($W1189=0,$O1189=""),"",IF(IFERROR(IF(ISNUMBER($O1189),INT($O1189),DATE(VALUE(MID(SUBSTITUTE(LEFT($O1189,FIND(" ",$O1189&amp;" ")-1),"/",REPT(" ",20)),41,20)),VALUE(LEFT(SUBSTITUTE(LEFT($O1189,FIND(" ",$O1189&amp;" ")-1),"/",REPT(" ",20)),20)),VALUE(MID(SUBSTITUTE(LEFT($O1189,FIND(" ",$O1189&amp;" ")-1),"/",REPT(" ",20)),21,20)))),0)&gt;$W1189,"Late","Same day"))</f>
        <v/>
      </c>
      <c r="AF1189" s="26" t="str">
        <f aca="false">IF($A1189="","",IFERROR(INDEX(Validation!$C$193:$C$217,MATCH($A1189,Validation!$A$193:$A$217,0)),IF(COUNTIF(Validation!$U$19:$U$178,$Z1189)&gt;0,$Z1189,IF(COUNTIF(Validation!$S$19:$S$178,$AI1189)=1,INDEX(Validation!$U$19:$U$178,MATCH($AI1189,Validation!$S$19:$S$178,0)),$Z1189))))</f>
        <v/>
      </c>
      <c r="AG1189" s="27" t="str">
        <f aca="false">IF(COUNTA($A1189:$U1189)=0,"",IF($A1189="","No name",IF($F1189="","No date",IF($W1189=0,"Date ilegible",IF(NOT(ISNUMBER($N1189)),"Hours no numéricas",IF($AA1189="NO MATCH","Person no identificada","OK"))))))</f>
        <v/>
      </c>
      <c r="AH1189" s="27" t="str">
        <f aca="false">IF($W1189=0,"No date",IF($W1189&lt;Validation!$B$3,"Before period",IF($W1189&gt;Validation!$C$3,"After period","In period")))</f>
        <v>No date</v>
      </c>
      <c r="AI1189" s="26" t="str">
        <f aca="false">IF($Y1189="","",TRIM(RIGHT(SUBSTITUTE($Y1189," ",REPT(" ",50)),50)))</f>
        <v/>
      </c>
      <c r="AJ1189" s="27" t="str">
        <f aca="false">IF($A1189="","",IF(NOT(ISERROR(MATCH($A1189,Validation!$A$193:$A$217,0))),"Manual mapping",IF(COUNTIF(Validation!$U$19:$U$178,$Z1189)&gt;0,"Direct",IF(COUNTIF(Validation!$S$19:$S$178,$AI1189)=1,"By surname","Unresolved"))))</f>
        <v/>
      </c>
      <c r="AK1189" s="28" t="str">
        <f aca="false">IF($L1189="","",IF(MATCH($L1189,$L$2:$L$3000,0)&lt;&gt;ROW()-1,"",COUNT($AK$1:$AK1188)+1))</f>
        <v/>
      </c>
      <c r="AL1189" s="28" t="str">
        <f aca="false">IF($G1189="","",IF(MATCH($G1189,$G$2:$G$3000,0)&lt;&gt;ROW()-1,"",COUNT($AL$1:$AL1188)+1))</f>
        <v/>
      </c>
      <c r="AM1189" s="28" t="str">
        <f aca="false">IF($H1189="","",IF(MATCH($H1189,$H$2:$H$3000,0)&lt;&gt;ROW()-1,"",COUNT($AM$1:$AM1188)+1))</f>
        <v/>
      </c>
      <c r="AN1189" s="28" t="str">
        <f aca="false">IF($I1189="","",IF(MATCH($I1189,$I$2:$I$3000,0)&lt;&gt;ROW()-1,"",COUNT($AN$1:$AN1188)+1))</f>
        <v/>
      </c>
      <c r="AO1189" s="28" t="str">
        <f aca="false">IF($Q1189="","",IF(MATCH($Q1189,$Q$2:$Q$3000,0)&lt;&gt;ROW()-1,"",COUNT($AO$1:$AO1188)+1))</f>
        <v/>
      </c>
    </row>
    <row r="1190" customFormat="false" ht="12.75" hidden="false" customHeight="true" outlineLevel="0" collapsed="false">
      <c r="W1190" s="24" t="n">
        <f aca="false">IF($F1190="",0,IFERROR(IF(ISNUMBER($F1190),INT($F1190),DATE(VALUE(MID(SUBSTITUTE(LEFT($F1190,FIND(" ",$F1190&amp;" ")-1),"/",REPT(" ",20)),41,20)),VALUE(LEFT(SUBSTITUTE(LEFT($F1190,FIND(" ",$F1190&amp;" ")-1),"/",REPT(" ",20)),20)),VALUE(MID(SUBSTITUTE(LEFT($F1190,FIND(" ",$F1190&amp;" ")-1),"/",REPT(" ",20)),21,20)))),0))</f>
        <v>0</v>
      </c>
      <c r="X1190" s="25" t="str">
        <f aca="false">IF(ISNUMBER($N1190),$N1190*Validation!$B$5,"")</f>
        <v/>
      </c>
      <c r="Y1190" s="26" t="str">
        <f aca="false">IF($A1190="","",SUBSTITUTE(SUBSTITUTE(SUBSTITUTE(SUBSTITUTE(SUBSTITUTE(SUBSTITUTE(SUBSTITUTE(UPPER(TRIM($A1190)),"Á","A"),"É","E"),"Í","I"),"Ó","O"),"Ú","U"),"Ñ","N"),"Ü","U"))</f>
        <v/>
      </c>
      <c r="Z1190" s="26" t="str">
        <f aca="false">IF($Y1190="","",LEFT($Y1190,1)&amp;" "&amp;TRIM(RIGHT(SUBSTITUTE($Y1190," ",REPT(" ",50)),50)))</f>
        <v/>
      </c>
      <c r="AA1190" s="27" t="str">
        <f aca="false">IF($AF1190="","",IF(COUNTIF(Validation!$U$19:$U$178,$AF1190)&gt;0,"OK","NO MATCH"))</f>
        <v/>
      </c>
      <c r="AB1190" s="27" t="str">
        <f aca="false">IF($W1190=0,"",IF(AND($W1190&gt;=Validation!$B$3,$W1190&lt;=Validation!$C$3),"Yes","No"))</f>
        <v/>
      </c>
      <c r="AC1190" s="26" t="str">
        <f aca="false">IF($A1190="","",$AF1190&amp;"|"&amp;TEXT($W1190,"yyyy-mm-dd")&amp;"|"&amp;$J1190&amp;"|"&amp;$N1190)</f>
        <v/>
      </c>
      <c r="AD1190" s="27" t="str">
        <f aca="false">IF($AC1190="","",IF(COUNTIF($AC$2:$AC$3000,$AC1190)&gt;1,"REVIEW","OK"))</f>
        <v/>
      </c>
      <c r="AE1190" s="27" t="str">
        <f aca="false">IF(OR($W1190=0,$O1190=""),"",IF(IFERROR(IF(ISNUMBER($O1190),INT($O1190),DATE(VALUE(MID(SUBSTITUTE(LEFT($O1190,FIND(" ",$O1190&amp;" ")-1),"/",REPT(" ",20)),41,20)),VALUE(LEFT(SUBSTITUTE(LEFT($O1190,FIND(" ",$O1190&amp;" ")-1),"/",REPT(" ",20)),20)),VALUE(MID(SUBSTITUTE(LEFT($O1190,FIND(" ",$O1190&amp;" ")-1),"/",REPT(" ",20)),21,20)))),0)&gt;$W1190,"Late","Same day"))</f>
        <v/>
      </c>
      <c r="AF1190" s="26" t="str">
        <f aca="false">IF($A1190="","",IFERROR(INDEX(Validation!$C$193:$C$217,MATCH($A1190,Validation!$A$193:$A$217,0)),IF(COUNTIF(Validation!$U$19:$U$178,$Z1190)&gt;0,$Z1190,IF(COUNTIF(Validation!$S$19:$S$178,$AI1190)=1,INDEX(Validation!$U$19:$U$178,MATCH($AI1190,Validation!$S$19:$S$178,0)),$Z1190))))</f>
        <v/>
      </c>
      <c r="AG1190" s="27" t="str">
        <f aca="false">IF(COUNTA($A1190:$U1190)=0,"",IF($A1190="","No name",IF($F1190="","No date",IF($W1190=0,"Date ilegible",IF(NOT(ISNUMBER($N1190)),"Hours no numéricas",IF($AA1190="NO MATCH","Person no identificada","OK"))))))</f>
        <v/>
      </c>
      <c r="AH1190" s="27" t="str">
        <f aca="false">IF($W1190=0,"No date",IF($W1190&lt;Validation!$B$3,"Before period",IF($W1190&gt;Validation!$C$3,"After period","In period")))</f>
        <v>No date</v>
      </c>
      <c r="AI1190" s="26" t="str">
        <f aca="false">IF($Y1190="","",TRIM(RIGHT(SUBSTITUTE($Y1190," ",REPT(" ",50)),50)))</f>
        <v/>
      </c>
      <c r="AJ1190" s="27" t="str">
        <f aca="false">IF($A1190="","",IF(NOT(ISERROR(MATCH($A1190,Validation!$A$193:$A$217,0))),"Manual mapping",IF(COUNTIF(Validation!$U$19:$U$178,$Z1190)&gt;0,"Direct",IF(COUNTIF(Validation!$S$19:$S$178,$AI1190)=1,"By surname","Unresolved"))))</f>
        <v/>
      </c>
      <c r="AK1190" s="28" t="str">
        <f aca="false">IF($L1190="","",IF(MATCH($L1190,$L$2:$L$3000,0)&lt;&gt;ROW()-1,"",COUNT($AK$1:$AK1189)+1))</f>
        <v/>
      </c>
      <c r="AL1190" s="28" t="str">
        <f aca="false">IF($G1190="","",IF(MATCH($G1190,$G$2:$G$3000,0)&lt;&gt;ROW()-1,"",COUNT($AL$1:$AL1189)+1))</f>
        <v/>
      </c>
      <c r="AM1190" s="28" t="str">
        <f aca="false">IF($H1190="","",IF(MATCH($H1190,$H$2:$H$3000,0)&lt;&gt;ROW()-1,"",COUNT($AM$1:$AM1189)+1))</f>
        <v/>
      </c>
      <c r="AN1190" s="28" t="str">
        <f aca="false">IF($I1190="","",IF(MATCH($I1190,$I$2:$I$3000,0)&lt;&gt;ROW()-1,"",COUNT($AN$1:$AN1189)+1))</f>
        <v/>
      </c>
      <c r="AO1190" s="28" t="str">
        <f aca="false">IF($Q1190="","",IF(MATCH($Q1190,$Q$2:$Q$3000,0)&lt;&gt;ROW()-1,"",COUNT($AO$1:$AO1189)+1))</f>
        <v/>
      </c>
    </row>
    <row r="1191" customFormat="false" ht="12.75" hidden="false" customHeight="true" outlineLevel="0" collapsed="false">
      <c r="W1191" s="24" t="n">
        <f aca="false">IF($F1191="",0,IFERROR(IF(ISNUMBER($F1191),INT($F1191),DATE(VALUE(MID(SUBSTITUTE(LEFT($F1191,FIND(" ",$F1191&amp;" ")-1),"/",REPT(" ",20)),41,20)),VALUE(LEFT(SUBSTITUTE(LEFT($F1191,FIND(" ",$F1191&amp;" ")-1),"/",REPT(" ",20)),20)),VALUE(MID(SUBSTITUTE(LEFT($F1191,FIND(" ",$F1191&amp;" ")-1),"/",REPT(" ",20)),21,20)))),0))</f>
        <v>0</v>
      </c>
      <c r="X1191" s="25" t="str">
        <f aca="false">IF(ISNUMBER($N1191),$N1191*Validation!$B$5,"")</f>
        <v/>
      </c>
      <c r="Y1191" s="26" t="str">
        <f aca="false">IF($A1191="","",SUBSTITUTE(SUBSTITUTE(SUBSTITUTE(SUBSTITUTE(SUBSTITUTE(SUBSTITUTE(SUBSTITUTE(UPPER(TRIM($A1191)),"Á","A"),"É","E"),"Í","I"),"Ó","O"),"Ú","U"),"Ñ","N"),"Ü","U"))</f>
        <v/>
      </c>
      <c r="Z1191" s="26" t="str">
        <f aca="false">IF($Y1191="","",LEFT($Y1191,1)&amp;" "&amp;TRIM(RIGHT(SUBSTITUTE($Y1191," ",REPT(" ",50)),50)))</f>
        <v/>
      </c>
      <c r="AA1191" s="27" t="str">
        <f aca="false">IF($AF1191="","",IF(COUNTIF(Validation!$U$19:$U$178,$AF1191)&gt;0,"OK","NO MATCH"))</f>
        <v/>
      </c>
      <c r="AB1191" s="27" t="str">
        <f aca="false">IF($W1191=0,"",IF(AND($W1191&gt;=Validation!$B$3,$W1191&lt;=Validation!$C$3),"Yes","No"))</f>
        <v/>
      </c>
      <c r="AC1191" s="26" t="str">
        <f aca="false">IF($A1191="","",$AF1191&amp;"|"&amp;TEXT($W1191,"yyyy-mm-dd")&amp;"|"&amp;$J1191&amp;"|"&amp;$N1191)</f>
        <v/>
      </c>
      <c r="AD1191" s="27" t="str">
        <f aca="false">IF($AC1191="","",IF(COUNTIF($AC$2:$AC$3000,$AC1191)&gt;1,"REVIEW","OK"))</f>
        <v/>
      </c>
      <c r="AE1191" s="27" t="str">
        <f aca="false">IF(OR($W1191=0,$O1191=""),"",IF(IFERROR(IF(ISNUMBER($O1191),INT($O1191),DATE(VALUE(MID(SUBSTITUTE(LEFT($O1191,FIND(" ",$O1191&amp;" ")-1),"/",REPT(" ",20)),41,20)),VALUE(LEFT(SUBSTITUTE(LEFT($O1191,FIND(" ",$O1191&amp;" ")-1),"/",REPT(" ",20)),20)),VALUE(MID(SUBSTITUTE(LEFT($O1191,FIND(" ",$O1191&amp;" ")-1),"/",REPT(" ",20)),21,20)))),0)&gt;$W1191,"Late","Same day"))</f>
        <v/>
      </c>
      <c r="AF1191" s="26" t="str">
        <f aca="false">IF($A1191="","",IFERROR(INDEX(Validation!$C$193:$C$217,MATCH($A1191,Validation!$A$193:$A$217,0)),IF(COUNTIF(Validation!$U$19:$U$178,$Z1191)&gt;0,$Z1191,IF(COUNTIF(Validation!$S$19:$S$178,$AI1191)=1,INDEX(Validation!$U$19:$U$178,MATCH($AI1191,Validation!$S$19:$S$178,0)),$Z1191))))</f>
        <v/>
      </c>
      <c r="AG1191" s="27" t="str">
        <f aca="false">IF(COUNTA($A1191:$U1191)=0,"",IF($A1191="","No name",IF($F1191="","No date",IF($W1191=0,"Date ilegible",IF(NOT(ISNUMBER($N1191)),"Hours no numéricas",IF($AA1191="NO MATCH","Person no identificada","OK"))))))</f>
        <v/>
      </c>
      <c r="AH1191" s="27" t="str">
        <f aca="false">IF($W1191=0,"No date",IF($W1191&lt;Validation!$B$3,"Before period",IF($W1191&gt;Validation!$C$3,"After period","In period")))</f>
        <v>No date</v>
      </c>
      <c r="AI1191" s="26" t="str">
        <f aca="false">IF($Y1191="","",TRIM(RIGHT(SUBSTITUTE($Y1191," ",REPT(" ",50)),50)))</f>
        <v/>
      </c>
      <c r="AJ1191" s="27" t="str">
        <f aca="false">IF($A1191="","",IF(NOT(ISERROR(MATCH($A1191,Validation!$A$193:$A$217,0))),"Manual mapping",IF(COUNTIF(Validation!$U$19:$U$178,$Z1191)&gt;0,"Direct",IF(COUNTIF(Validation!$S$19:$S$178,$AI1191)=1,"By surname","Unresolved"))))</f>
        <v/>
      </c>
      <c r="AK1191" s="28" t="str">
        <f aca="false">IF($L1191="","",IF(MATCH($L1191,$L$2:$L$3000,0)&lt;&gt;ROW()-1,"",COUNT($AK$1:$AK1190)+1))</f>
        <v/>
      </c>
      <c r="AL1191" s="28" t="str">
        <f aca="false">IF($G1191="","",IF(MATCH($G1191,$G$2:$G$3000,0)&lt;&gt;ROW()-1,"",COUNT($AL$1:$AL1190)+1))</f>
        <v/>
      </c>
      <c r="AM1191" s="28" t="str">
        <f aca="false">IF($H1191="","",IF(MATCH($H1191,$H$2:$H$3000,0)&lt;&gt;ROW()-1,"",COUNT($AM$1:$AM1190)+1))</f>
        <v/>
      </c>
      <c r="AN1191" s="28" t="str">
        <f aca="false">IF($I1191="","",IF(MATCH($I1191,$I$2:$I$3000,0)&lt;&gt;ROW()-1,"",COUNT($AN$1:$AN1190)+1))</f>
        <v/>
      </c>
      <c r="AO1191" s="28" t="str">
        <f aca="false">IF($Q1191="","",IF(MATCH($Q1191,$Q$2:$Q$3000,0)&lt;&gt;ROW()-1,"",COUNT($AO$1:$AO1190)+1))</f>
        <v/>
      </c>
    </row>
    <row r="1192" customFormat="false" ht="12.75" hidden="false" customHeight="true" outlineLevel="0" collapsed="false">
      <c r="W1192" s="24" t="n">
        <f aca="false">IF($F1192="",0,IFERROR(IF(ISNUMBER($F1192),INT($F1192),DATE(VALUE(MID(SUBSTITUTE(LEFT($F1192,FIND(" ",$F1192&amp;" ")-1),"/",REPT(" ",20)),41,20)),VALUE(LEFT(SUBSTITUTE(LEFT($F1192,FIND(" ",$F1192&amp;" ")-1),"/",REPT(" ",20)),20)),VALUE(MID(SUBSTITUTE(LEFT($F1192,FIND(" ",$F1192&amp;" ")-1),"/",REPT(" ",20)),21,20)))),0))</f>
        <v>0</v>
      </c>
      <c r="X1192" s="25" t="str">
        <f aca="false">IF(ISNUMBER($N1192),$N1192*Validation!$B$5,"")</f>
        <v/>
      </c>
      <c r="Y1192" s="26" t="str">
        <f aca="false">IF($A1192="","",SUBSTITUTE(SUBSTITUTE(SUBSTITUTE(SUBSTITUTE(SUBSTITUTE(SUBSTITUTE(SUBSTITUTE(UPPER(TRIM($A1192)),"Á","A"),"É","E"),"Í","I"),"Ó","O"),"Ú","U"),"Ñ","N"),"Ü","U"))</f>
        <v/>
      </c>
      <c r="Z1192" s="26" t="str">
        <f aca="false">IF($Y1192="","",LEFT($Y1192,1)&amp;" "&amp;TRIM(RIGHT(SUBSTITUTE($Y1192," ",REPT(" ",50)),50)))</f>
        <v/>
      </c>
      <c r="AA1192" s="27" t="str">
        <f aca="false">IF($AF1192="","",IF(COUNTIF(Validation!$U$19:$U$178,$AF1192)&gt;0,"OK","NO MATCH"))</f>
        <v/>
      </c>
      <c r="AB1192" s="27" t="str">
        <f aca="false">IF($W1192=0,"",IF(AND($W1192&gt;=Validation!$B$3,$W1192&lt;=Validation!$C$3),"Yes","No"))</f>
        <v/>
      </c>
      <c r="AC1192" s="26" t="str">
        <f aca="false">IF($A1192="","",$AF1192&amp;"|"&amp;TEXT($W1192,"yyyy-mm-dd")&amp;"|"&amp;$J1192&amp;"|"&amp;$N1192)</f>
        <v/>
      </c>
      <c r="AD1192" s="27" t="str">
        <f aca="false">IF($AC1192="","",IF(COUNTIF($AC$2:$AC$3000,$AC1192)&gt;1,"REVIEW","OK"))</f>
        <v/>
      </c>
      <c r="AE1192" s="27" t="str">
        <f aca="false">IF(OR($W1192=0,$O1192=""),"",IF(IFERROR(IF(ISNUMBER($O1192),INT($O1192),DATE(VALUE(MID(SUBSTITUTE(LEFT($O1192,FIND(" ",$O1192&amp;" ")-1),"/",REPT(" ",20)),41,20)),VALUE(LEFT(SUBSTITUTE(LEFT($O1192,FIND(" ",$O1192&amp;" ")-1),"/",REPT(" ",20)),20)),VALUE(MID(SUBSTITUTE(LEFT($O1192,FIND(" ",$O1192&amp;" ")-1),"/",REPT(" ",20)),21,20)))),0)&gt;$W1192,"Late","Same day"))</f>
        <v/>
      </c>
      <c r="AF1192" s="26" t="str">
        <f aca="false">IF($A1192="","",IFERROR(INDEX(Validation!$C$193:$C$217,MATCH($A1192,Validation!$A$193:$A$217,0)),IF(COUNTIF(Validation!$U$19:$U$178,$Z1192)&gt;0,$Z1192,IF(COUNTIF(Validation!$S$19:$S$178,$AI1192)=1,INDEX(Validation!$U$19:$U$178,MATCH($AI1192,Validation!$S$19:$S$178,0)),$Z1192))))</f>
        <v/>
      </c>
      <c r="AG1192" s="27" t="str">
        <f aca="false">IF(COUNTA($A1192:$U1192)=0,"",IF($A1192="","No name",IF($F1192="","No date",IF($W1192=0,"Date ilegible",IF(NOT(ISNUMBER($N1192)),"Hours no numéricas",IF($AA1192="NO MATCH","Person no identificada","OK"))))))</f>
        <v/>
      </c>
      <c r="AH1192" s="27" t="str">
        <f aca="false">IF($W1192=0,"No date",IF($W1192&lt;Validation!$B$3,"Before period",IF($W1192&gt;Validation!$C$3,"After period","In period")))</f>
        <v>No date</v>
      </c>
      <c r="AI1192" s="26" t="str">
        <f aca="false">IF($Y1192="","",TRIM(RIGHT(SUBSTITUTE($Y1192," ",REPT(" ",50)),50)))</f>
        <v/>
      </c>
      <c r="AJ1192" s="27" t="str">
        <f aca="false">IF($A1192="","",IF(NOT(ISERROR(MATCH($A1192,Validation!$A$193:$A$217,0))),"Manual mapping",IF(COUNTIF(Validation!$U$19:$U$178,$Z1192)&gt;0,"Direct",IF(COUNTIF(Validation!$S$19:$S$178,$AI1192)=1,"By surname","Unresolved"))))</f>
        <v/>
      </c>
      <c r="AK1192" s="28" t="str">
        <f aca="false">IF($L1192="","",IF(MATCH($L1192,$L$2:$L$3000,0)&lt;&gt;ROW()-1,"",COUNT($AK$1:$AK1191)+1))</f>
        <v/>
      </c>
      <c r="AL1192" s="28" t="str">
        <f aca="false">IF($G1192="","",IF(MATCH($G1192,$G$2:$G$3000,0)&lt;&gt;ROW()-1,"",COUNT($AL$1:$AL1191)+1))</f>
        <v/>
      </c>
      <c r="AM1192" s="28" t="str">
        <f aca="false">IF($H1192="","",IF(MATCH($H1192,$H$2:$H$3000,0)&lt;&gt;ROW()-1,"",COUNT($AM$1:$AM1191)+1))</f>
        <v/>
      </c>
      <c r="AN1192" s="28" t="str">
        <f aca="false">IF($I1192="","",IF(MATCH($I1192,$I$2:$I$3000,0)&lt;&gt;ROW()-1,"",COUNT($AN$1:$AN1191)+1))</f>
        <v/>
      </c>
      <c r="AO1192" s="28" t="str">
        <f aca="false">IF($Q1192="","",IF(MATCH($Q1192,$Q$2:$Q$3000,0)&lt;&gt;ROW()-1,"",COUNT($AO$1:$AO1191)+1))</f>
        <v/>
      </c>
    </row>
    <row r="1193" customFormat="false" ht="12.75" hidden="false" customHeight="true" outlineLevel="0" collapsed="false">
      <c r="W1193" s="24" t="n">
        <f aca="false">IF($F1193="",0,IFERROR(IF(ISNUMBER($F1193),INT($F1193),DATE(VALUE(MID(SUBSTITUTE(LEFT($F1193,FIND(" ",$F1193&amp;" ")-1),"/",REPT(" ",20)),41,20)),VALUE(LEFT(SUBSTITUTE(LEFT($F1193,FIND(" ",$F1193&amp;" ")-1),"/",REPT(" ",20)),20)),VALUE(MID(SUBSTITUTE(LEFT($F1193,FIND(" ",$F1193&amp;" ")-1),"/",REPT(" ",20)),21,20)))),0))</f>
        <v>0</v>
      </c>
      <c r="X1193" s="25" t="str">
        <f aca="false">IF(ISNUMBER($N1193),$N1193*Validation!$B$5,"")</f>
        <v/>
      </c>
      <c r="Y1193" s="26" t="str">
        <f aca="false">IF($A1193="","",SUBSTITUTE(SUBSTITUTE(SUBSTITUTE(SUBSTITUTE(SUBSTITUTE(SUBSTITUTE(SUBSTITUTE(UPPER(TRIM($A1193)),"Á","A"),"É","E"),"Í","I"),"Ó","O"),"Ú","U"),"Ñ","N"),"Ü","U"))</f>
        <v/>
      </c>
      <c r="Z1193" s="26" t="str">
        <f aca="false">IF($Y1193="","",LEFT($Y1193,1)&amp;" "&amp;TRIM(RIGHT(SUBSTITUTE($Y1193," ",REPT(" ",50)),50)))</f>
        <v/>
      </c>
      <c r="AA1193" s="27" t="str">
        <f aca="false">IF($AF1193="","",IF(COUNTIF(Validation!$U$19:$U$178,$AF1193)&gt;0,"OK","NO MATCH"))</f>
        <v/>
      </c>
      <c r="AB1193" s="27" t="str">
        <f aca="false">IF($W1193=0,"",IF(AND($W1193&gt;=Validation!$B$3,$W1193&lt;=Validation!$C$3),"Yes","No"))</f>
        <v/>
      </c>
      <c r="AC1193" s="26" t="str">
        <f aca="false">IF($A1193="","",$AF1193&amp;"|"&amp;TEXT($W1193,"yyyy-mm-dd")&amp;"|"&amp;$J1193&amp;"|"&amp;$N1193)</f>
        <v/>
      </c>
      <c r="AD1193" s="27" t="str">
        <f aca="false">IF($AC1193="","",IF(COUNTIF($AC$2:$AC$3000,$AC1193)&gt;1,"REVIEW","OK"))</f>
        <v/>
      </c>
      <c r="AE1193" s="27" t="str">
        <f aca="false">IF(OR($W1193=0,$O1193=""),"",IF(IFERROR(IF(ISNUMBER($O1193),INT($O1193),DATE(VALUE(MID(SUBSTITUTE(LEFT($O1193,FIND(" ",$O1193&amp;" ")-1),"/",REPT(" ",20)),41,20)),VALUE(LEFT(SUBSTITUTE(LEFT($O1193,FIND(" ",$O1193&amp;" ")-1),"/",REPT(" ",20)),20)),VALUE(MID(SUBSTITUTE(LEFT($O1193,FIND(" ",$O1193&amp;" ")-1),"/",REPT(" ",20)),21,20)))),0)&gt;$W1193,"Late","Same day"))</f>
        <v/>
      </c>
      <c r="AF1193" s="26" t="str">
        <f aca="false">IF($A1193="","",IFERROR(INDEX(Validation!$C$193:$C$217,MATCH($A1193,Validation!$A$193:$A$217,0)),IF(COUNTIF(Validation!$U$19:$U$178,$Z1193)&gt;0,$Z1193,IF(COUNTIF(Validation!$S$19:$S$178,$AI1193)=1,INDEX(Validation!$U$19:$U$178,MATCH($AI1193,Validation!$S$19:$S$178,0)),$Z1193))))</f>
        <v/>
      </c>
      <c r="AG1193" s="27" t="str">
        <f aca="false">IF(COUNTA($A1193:$U1193)=0,"",IF($A1193="","No name",IF($F1193="","No date",IF($W1193=0,"Date ilegible",IF(NOT(ISNUMBER($N1193)),"Hours no numéricas",IF($AA1193="NO MATCH","Person no identificada","OK"))))))</f>
        <v/>
      </c>
      <c r="AH1193" s="27" t="str">
        <f aca="false">IF($W1193=0,"No date",IF($W1193&lt;Validation!$B$3,"Before period",IF($W1193&gt;Validation!$C$3,"After period","In period")))</f>
        <v>No date</v>
      </c>
      <c r="AI1193" s="26" t="str">
        <f aca="false">IF($Y1193="","",TRIM(RIGHT(SUBSTITUTE($Y1193," ",REPT(" ",50)),50)))</f>
        <v/>
      </c>
      <c r="AJ1193" s="27" t="str">
        <f aca="false">IF($A1193="","",IF(NOT(ISERROR(MATCH($A1193,Validation!$A$193:$A$217,0))),"Manual mapping",IF(COUNTIF(Validation!$U$19:$U$178,$Z1193)&gt;0,"Direct",IF(COUNTIF(Validation!$S$19:$S$178,$AI1193)=1,"By surname","Unresolved"))))</f>
        <v/>
      </c>
      <c r="AK1193" s="28" t="str">
        <f aca="false">IF($L1193="","",IF(MATCH($L1193,$L$2:$L$3000,0)&lt;&gt;ROW()-1,"",COUNT($AK$1:$AK1192)+1))</f>
        <v/>
      </c>
      <c r="AL1193" s="28" t="str">
        <f aca="false">IF($G1193="","",IF(MATCH($G1193,$G$2:$G$3000,0)&lt;&gt;ROW()-1,"",COUNT($AL$1:$AL1192)+1))</f>
        <v/>
      </c>
      <c r="AM1193" s="28" t="str">
        <f aca="false">IF($H1193="","",IF(MATCH($H1193,$H$2:$H$3000,0)&lt;&gt;ROW()-1,"",COUNT($AM$1:$AM1192)+1))</f>
        <v/>
      </c>
      <c r="AN1193" s="28" t="str">
        <f aca="false">IF($I1193="","",IF(MATCH($I1193,$I$2:$I$3000,0)&lt;&gt;ROW()-1,"",COUNT($AN$1:$AN1192)+1))</f>
        <v/>
      </c>
      <c r="AO1193" s="28" t="str">
        <f aca="false">IF($Q1193="","",IF(MATCH($Q1193,$Q$2:$Q$3000,0)&lt;&gt;ROW()-1,"",COUNT($AO$1:$AO1192)+1))</f>
        <v/>
      </c>
    </row>
    <row r="1194" customFormat="false" ht="12.75" hidden="false" customHeight="true" outlineLevel="0" collapsed="false">
      <c r="W1194" s="24" t="n">
        <f aca="false">IF($F1194="",0,IFERROR(IF(ISNUMBER($F1194),INT($F1194),DATE(VALUE(MID(SUBSTITUTE(LEFT($F1194,FIND(" ",$F1194&amp;" ")-1),"/",REPT(" ",20)),41,20)),VALUE(LEFT(SUBSTITUTE(LEFT($F1194,FIND(" ",$F1194&amp;" ")-1),"/",REPT(" ",20)),20)),VALUE(MID(SUBSTITUTE(LEFT($F1194,FIND(" ",$F1194&amp;" ")-1),"/",REPT(" ",20)),21,20)))),0))</f>
        <v>0</v>
      </c>
      <c r="X1194" s="25" t="str">
        <f aca="false">IF(ISNUMBER($N1194),$N1194*Validation!$B$5,"")</f>
        <v/>
      </c>
      <c r="Y1194" s="26" t="str">
        <f aca="false">IF($A1194="","",SUBSTITUTE(SUBSTITUTE(SUBSTITUTE(SUBSTITUTE(SUBSTITUTE(SUBSTITUTE(SUBSTITUTE(UPPER(TRIM($A1194)),"Á","A"),"É","E"),"Í","I"),"Ó","O"),"Ú","U"),"Ñ","N"),"Ü","U"))</f>
        <v/>
      </c>
      <c r="Z1194" s="26" t="str">
        <f aca="false">IF($Y1194="","",LEFT($Y1194,1)&amp;" "&amp;TRIM(RIGHT(SUBSTITUTE($Y1194," ",REPT(" ",50)),50)))</f>
        <v/>
      </c>
      <c r="AA1194" s="27" t="str">
        <f aca="false">IF($AF1194="","",IF(COUNTIF(Validation!$U$19:$U$178,$AF1194)&gt;0,"OK","NO MATCH"))</f>
        <v/>
      </c>
      <c r="AB1194" s="27" t="str">
        <f aca="false">IF($W1194=0,"",IF(AND($W1194&gt;=Validation!$B$3,$W1194&lt;=Validation!$C$3),"Yes","No"))</f>
        <v/>
      </c>
      <c r="AC1194" s="26" t="str">
        <f aca="false">IF($A1194="","",$AF1194&amp;"|"&amp;TEXT($W1194,"yyyy-mm-dd")&amp;"|"&amp;$J1194&amp;"|"&amp;$N1194)</f>
        <v/>
      </c>
      <c r="AD1194" s="27" t="str">
        <f aca="false">IF($AC1194="","",IF(COUNTIF($AC$2:$AC$3000,$AC1194)&gt;1,"REVIEW","OK"))</f>
        <v/>
      </c>
      <c r="AE1194" s="27" t="str">
        <f aca="false">IF(OR($W1194=0,$O1194=""),"",IF(IFERROR(IF(ISNUMBER($O1194),INT($O1194),DATE(VALUE(MID(SUBSTITUTE(LEFT($O1194,FIND(" ",$O1194&amp;" ")-1),"/",REPT(" ",20)),41,20)),VALUE(LEFT(SUBSTITUTE(LEFT($O1194,FIND(" ",$O1194&amp;" ")-1),"/",REPT(" ",20)),20)),VALUE(MID(SUBSTITUTE(LEFT($O1194,FIND(" ",$O1194&amp;" ")-1),"/",REPT(" ",20)),21,20)))),0)&gt;$W1194,"Late","Same day"))</f>
        <v/>
      </c>
      <c r="AF1194" s="26" t="str">
        <f aca="false">IF($A1194="","",IFERROR(INDEX(Validation!$C$193:$C$217,MATCH($A1194,Validation!$A$193:$A$217,0)),IF(COUNTIF(Validation!$U$19:$U$178,$Z1194)&gt;0,$Z1194,IF(COUNTIF(Validation!$S$19:$S$178,$AI1194)=1,INDEX(Validation!$U$19:$U$178,MATCH($AI1194,Validation!$S$19:$S$178,0)),$Z1194))))</f>
        <v/>
      </c>
      <c r="AG1194" s="27" t="str">
        <f aca="false">IF(COUNTA($A1194:$U1194)=0,"",IF($A1194="","No name",IF($F1194="","No date",IF($W1194=0,"Date ilegible",IF(NOT(ISNUMBER($N1194)),"Hours no numéricas",IF($AA1194="NO MATCH","Person no identificada","OK"))))))</f>
        <v/>
      </c>
      <c r="AH1194" s="27" t="str">
        <f aca="false">IF($W1194=0,"No date",IF($W1194&lt;Validation!$B$3,"Before period",IF($W1194&gt;Validation!$C$3,"After period","In period")))</f>
        <v>No date</v>
      </c>
      <c r="AI1194" s="26" t="str">
        <f aca="false">IF($Y1194="","",TRIM(RIGHT(SUBSTITUTE($Y1194," ",REPT(" ",50)),50)))</f>
        <v/>
      </c>
      <c r="AJ1194" s="27" t="str">
        <f aca="false">IF($A1194="","",IF(NOT(ISERROR(MATCH($A1194,Validation!$A$193:$A$217,0))),"Manual mapping",IF(COUNTIF(Validation!$U$19:$U$178,$Z1194)&gt;0,"Direct",IF(COUNTIF(Validation!$S$19:$S$178,$AI1194)=1,"By surname","Unresolved"))))</f>
        <v/>
      </c>
      <c r="AK1194" s="28" t="str">
        <f aca="false">IF($L1194="","",IF(MATCH($L1194,$L$2:$L$3000,0)&lt;&gt;ROW()-1,"",COUNT($AK$1:$AK1193)+1))</f>
        <v/>
      </c>
      <c r="AL1194" s="28" t="str">
        <f aca="false">IF($G1194="","",IF(MATCH($G1194,$G$2:$G$3000,0)&lt;&gt;ROW()-1,"",COUNT($AL$1:$AL1193)+1))</f>
        <v/>
      </c>
      <c r="AM1194" s="28" t="str">
        <f aca="false">IF($H1194="","",IF(MATCH($H1194,$H$2:$H$3000,0)&lt;&gt;ROW()-1,"",COUNT($AM$1:$AM1193)+1))</f>
        <v/>
      </c>
      <c r="AN1194" s="28" t="str">
        <f aca="false">IF($I1194="","",IF(MATCH($I1194,$I$2:$I$3000,0)&lt;&gt;ROW()-1,"",COUNT($AN$1:$AN1193)+1))</f>
        <v/>
      </c>
      <c r="AO1194" s="28" t="str">
        <f aca="false">IF($Q1194="","",IF(MATCH($Q1194,$Q$2:$Q$3000,0)&lt;&gt;ROW()-1,"",COUNT($AO$1:$AO1193)+1))</f>
        <v/>
      </c>
    </row>
    <row r="1195" customFormat="false" ht="12.75" hidden="false" customHeight="true" outlineLevel="0" collapsed="false">
      <c r="W1195" s="24" t="n">
        <f aca="false">IF($F1195="",0,IFERROR(IF(ISNUMBER($F1195),INT($F1195),DATE(VALUE(MID(SUBSTITUTE(LEFT($F1195,FIND(" ",$F1195&amp;" ")-1),"/",REPT(" ",20)),41,20)),VALUE(LEFT(SUBSTITUTE(LEFT($F1195,FIND(" ",$F1195&amp;" ")-1),"/",REPT(" ",20)),20)),VALUE(MID(SUBSTITUTE(LEFT($F1195,FIND(" ",$F1195&amp;" ")-1),"/",REPT(" ",20)),21,20)))),0))</f>
        <v>0</v>
      </c>
      <c r="X1195" s="25" t="str">
        <f aca="false">IF(ISNUMBER($N1195),$N1195*Validation!$B$5,"")</f>
        <v/>
      </c>
      <c r="Y1195" s="26" t="str">
        <f aca="false">IF($A1195="","",SUBSTITUTE(SUBSTITUTE(SUBSTITUTE(SUBSTITUTE(SUBSTITUTE(SUBSTITUTE(SUBSTITUTE(UPPER(TRIM($A1195)),"Á","A"),"É","E"),"Í","I"),"Ó","O"),"Ú","U"),"Ñ","N"),"Ü","U"))</f>
        <v/>
      </c>
      <c r="Z1195" s="26" t="str">
        <f aca="false">IF($Y1195="","",LEFT($Y1195,1)&amp;" "&amp;TRIM(RIGHT(SUBSTITUTE($Y1195," ",REPT(" ",50)),50)))</f>
        <v/>
      </c>
      <c r="AA1195" s="27" t="str">
        <f aca="false">IF($AF1195="","",IF(COUNTIF(Validation!$U$19:$U$178,$AF1195)&gt;0,"OK","NO MATCH"))</f>
        <v/>
      </c>
      <c r="AB1195" s="27" t="str">
        <f aca="false">IF($W1195=0,"",IF(AND($W1195&gt;=Validation!$B$3,$W1195&lt;=Validation!$C$3),"Yes","No"))</f>
        <v/>
      </c>
      <c r="AC1195" s="26" t="str">
        <f aca="false">IF($A1195="","",$AF1195&amp;"|"&amp;TEXT($W1195,"yyyy-mm-dd")&amp;"|"&amp;$J1195&amp;"|"&amp;$N1195)</f>
        <v/>
      </c>
      <c r="AD1195" s="27" t="str">
        <f aca="false">IF($AC1195="","",IF(COUNTIF($AC$2:$AC$3000,$AC1195)&gt;1,"REVIEW","OK"))</f>
        <v/>
      </c>
      <c r="AE1195" s="27" t="str">
        <f aca="false">IF(OR($W1195=0,$O1195=""),"",IF(IFERROR(IF(ISNUMBER($O1195),INT($O1195),DATE(VALUE(MID(SUBSTITUTE(LEFT($O1195,FIND(" ",$O1195&amp;" ")-1),"/",REPT(" ",20)),41,20)),VALUE(LEFT(SUBSTITUTE(LEFT($O1195,FIND(" ",$O1195&amp;" ")-1),"/",REPT(" ",20)),20)),VALUE(MID(SUBSTITUTE(LEFT($O1195,FIND(" ",$O1195&amp;" ")-1),"/",REPT(" ",20)),21,20)))),0)&gt;$W1195,"Late","Same day"))</f>
        <v/>
      </c>
      <c r="AF1195" s="26" t="str">
        <f aca="false">IF($A1195="","",IFERROR(INDEX(Validation!$C$193:$C$217,MATCH($A1195,Validation!$A$193:$A$217,0)),IF(COUNTIF(Validation!$U$19:$U$178,$Z1195)&gt;0,$Z1195,IF(COUNTIF(Validation!$S$19:$S$178,$AI1195)=1,INDEX(Validation!$U$19:$U$178,MATCH($AI1195,Validation!$S$19:$S$178,0)),$Z1195))))</f>
        <v/>
      </c>
      <c r="AG1195" s="27" t="str">
        <f aca="false">IF(COUNTA($A1195:$U1195)=0,"",IF($A1195="","No name",IF($F1195="","No date",IF($W1195=0,"Date ilegible",IF(NOT(ISNUMBER($N1195)),"Hours no numéricas",IF($AA1195="NO MATCH","Person no identificada","OK"))))))</f>
        <v/>
      </c>
      <c r="AH1195" s="27" t="str">
        <f aca="false">IF($W1195=0,"No date",IF($W1195&lt;Validation!$B$3,"Before period",IF($W1195&gt;Validation!$C$3,"After period","In period")))</f>
        <v>No date</v>
      </c>
      <c r="AI1195" s="26" t="str">
        <f aca="false">IF($Y1195="","",TRIM(RIGHT(SUBSTITUTE($Y1195," ",REPT(" ",50)),50)))</f>
        <v/>
      </c>
      <c r="AJ1195" s="27" t="str">
        <f aca="false">IF($A1195="","",IF(NOT(ISERROR(MATCH($A1195,Validation!$A$193:$A$217,0))),"Manual mapping",IF(COUNTIF(Validation!$U$19:$U$178,$Z1195)&gt;0,"Direct",IF(COUNTIF(Validation!$S$19:$S$178,$AI1195)=1,"By surname","Unresolved"))))</f>
        <v/>
      </c>
      <c r="AK1195" s="28" t="str">
        <f aca="false">IF($L1195="","",IF(MATCH($L1195,$L$2:$L$3000,0)&lt;&gt;ROW()-1,"",COUNT($AK$1:$AK1194)+1))</f>
        <v/>
      </c>
      <c r="AL1195" s="28" t="str">
        <f aca="false">IF($G1195="","",IF(MATCH($G1195,$G$2:$G$3000,0)&lt;&gt;ROW()-1,"",COUNT($AL$1:$AL1194)+1))</f>
        <v/>
      </c>
      <c r="AM1195" s="28" t="str">
        <f aca="false">IF($H1195="","",IF(MATCH($H1195,$H$2:$H$3000,0)&lt;&gt;ROW()-1,"",COUNT($AM$1:$AM1194)+1))</f>
        <v/>
      </c>
      <c r="AN1195" s="28" t="str">
        <f aca="false">IF($I1195="","",IF(MATCH($I1195,$I$2:$I$3000,0)&lt;&gt;ROW()-1,"",COUNT($AN$1:$AN1194)+1))</f>
        <v/>
      </c>
      <c r="AO1195" s="28" t="str">
        <f aca="false">IF($Q1195="","",IF(MATCH($Q1195,$Q$2:$Q$3000,0)&lt;&gt;ROW()-1,"",COUNT($AO$1:$AO1194)+1))</f>
        <v/>
      </c>
    </row>
    <row r="1196" customFormat="false" ht="12.75" hidden="false" customHeight="true" outlineLevel="0" collapsed="false">
      <c r="W1196" s="24" t="n">
        <f aca="false">IF($F1196="",0,IFERROR(IF(ISNUMBER($F1196),INT($F1196),DATE(VALUE(MID(SUBSTITUTE(LEFT($F1196,FIND(" ",$F1196&amp;" ")-1),"/",REPT(" ",20)),41,20)),VALUE(LEFT(SUBSTITUTE(LEFT($F1196,FIND(" ",$F1196&amp;" ")-1),"/",REPT(" ",20)),20)),VALUE(MID(SUBSTITUTE(LEFT($F1196,FIND(" ",$F1196&amp;" ")-1),"/",REPT(" ",20)),21,20)))),0))</f>
        <v>0</v>
      </c>
      <c r="X1196" s="25" t="str">
        <f aca="false">IF(ISNUMBER($N1196),$N1196*Validation!$B$5,"")</f>
        <v/>
      </c>
      <c r="Y1196" s="26" t="str">
        <f aca="false">IF($A1196="","",SUBSTITUTE(SUBSTITUTE(SUBSTITUTE(SUBSTITUTE(SUBSTITUTE(SUBSTITUTE(SUBSTITUTE(UPPER(TRIM($A1196)),"Á","A"),"É","E"),"Í","I"),"Ó","O"),"Ú","U"),"Ñ","N"),"Ü","U"))</f>
        <v/>
      </c>
      <c r="Z1196" s="26" t="str">
        <f aca="false">IF($Y1196="","",LEFT($Y1196,1)&amp;" "&amp;TRIM(RIGHT(SUBSTITUTE($Y1196," ",REPT(" ",50)),50)))</f>
        <v/>
      </c>
      <c r="AA1196" s="27" t="str">
        <f aca="false">IF($AF1196="","",IF(COUNTIF(Validation!$U$19:$U$178,$AF1196)&gt;0,"OK","NO MATCH"))</f>
        <v/>
      </c>
      <c r="AB1196" s="27" t="str">
        <f aca="false">IF($W1196=0,"",IF(AND($W1196&gt;=Validation!$B$3,$W1196&lt;=Validation!$C$3),"Yes","No"))</f>
        <v/>
      </c>
      <c r="AC1196" s="26" t="str">
        <f aca="false">IF($A1196="","",$AF1196&amp;"|"&amp;TEXT($W1196,"yyyy-mm-dd")&amp;"|"&amp;$J1196&amp;"|"&amp;$N1196)</f>
        <v/>
      </c>
      <c r="AD1196" s="27" t="str">
        <f aca="false">IF($AC1196="","",IF(COUNTIF($AC$2:$AC$3000,$AC1196)&gt;1,"REVIEW","OK"))</f>
        <v/>
      </c>
      <c r="AE1196" s="27" t="str">
        <f aca="false">IF(OR($W1196=0,$O1196=""),"",IF(IFERROR(IF(ISNUMBER($O1196),INT($O1196),DATE(VALUE(MID(SUBSTITUTE(LEFT($O1196,FIND(" ",$O1196&amp;" ")-1),"/",REPT(" ",20)),41,20)),VALUE(LEFT(SUBSTITUTE(LEFT($O1196,FIND(" ",$O1196&amp;" ")-1),"/",REPT(" ",20)),20)),VALUE(MID(SUBSTITUTE(LEFT($O1196,FIND(" ",$O1196&amp;" ")-1),"/",REPT(" ",20)),21,20)))),0)&gt;$W1196,"Late","Same day"))</f>
        <v/>
      </c>
      <c r="AF1196" s="26" t="str">
        <f aca="false">IF($A1196="","",IFERROR(INDEX(Validation!$C$193:$C$217,MATCH($A1196,Validation!$A$193:$A$217,0)),IF(COUNTIF(Validation!$U$19:$U$178,$Z1196)&gt;0,$Z1196,IF(COUNTIF(Validation!$S$19:$S$178,$AI1196)=1,INDEX(Validation!$U$19:$U$178,MATCH($AI1196,Validation!$S$19:$S$178,0)),$Z1196))))</f>
        <v/>
      </c>
      <c r="AG1196" s="27" t="str">
        <f aca="false">IF(COUNTA($A1196:$U1196)=0,"",IF($A1196="","No name",IF($F1196="","No date",IF($W1196=0,"Date ilegible",IF(NOT(ISNUMBER($N1196)),"Hours no numéricas",IF($AA1196="NO MATCH","Person no identificada","OK"))))))</f>
        <v/>
      </c>
      <c r="AH1196" s="27" t="str">
        <f aca="false">IF($W1196=0,"No date",IF($W1196&lt;Validation!$B$3,"Before period",IF($W1196&gt;Validation!$C$3,"After period","In period")))</f>
        <v>No date</v>
      </c>
      <c r="AI1196" s="26" t="str">
        <f aca="false">IF($Y1196="","",TRIM(RIGHT(SUBSTITUTE($Y1196," ",REPT(" ",50)),50)))</f>
        <v/>
      </c>
      <c r="AJ1196" s="27" t="str">
        <f aca="false">IF($A1196="","",IF(NOT(ISERROR(MATCH($A1196,Validation!$A$193:$A$217,0))),"Manual mapping",IF(COUNTIF(Validation!$U$19:$U$178,$Z1196)&gt;0,"Direct",IF(COUNTIF(Validation!$S$19:$S$178,$AI1196)=1,"By surname","Unresolved"))))</f>
        <v/>
      </c>
      <c r="AK1196" s="28" t="str">
        <f aca="false">IF($L1196="","",IF(MATCH($L1196,$L$2:$L$3000,0)&lt;&gt;ROW()-1,"",COUNT($AK$1:$AK1195)+1))</f>
        <v/>
      </c>
      <c r="AL1196" s="28" t="str">
        <f aca="false">IF($G1196="","",IF(MATCH($G1196,$G$2:$G$3000,0)&lt;&gt;ROW()-1,"",COUNT($AL$1:$AL1195)+1))</f>
        <v/>
      </c>
      <c r="AM1196" s="28" t="str">
        <f aca="false">IF($H1196="","",IF(MATCH($H1196,$H$2:$H$3000,0)&lt;&gt;ROW()-1,"",COUNT($AM$1:$AM1195)+1))</f>
        <v/>
      </c>
      <c r="AN1196" s="28" t="str">
        <f aca="false">IF($I1196="","",IF(MATCH($I1196,$I$2:$I$3000,0)&lt;&gt;ROW()-1,"",COUNT($AN$1:$AN1195)+1))</f>
        <v/>
      </c>
      <c r="AO1196" s="28" t="str">
        <f aca="false">IF($Q1196="","",IF(MATCH($Q1196,$Q$2:$Q$3000,0)&lt;&gt;ROW()-1,"",COUNT($AO$1:$AO1195)+1))</f>
        <v/>
      </c>
    </row>
    <row r="1197" customFormat="false" ht="12.75" hidden="false" customHeight="true" outlineLevel="0" collapsed="false">
      <c r="W1197" s="24" t="n">
        <f aca="false">IF($F1197="",0,IFERROR(IF(ISNUMBER($F1197),INT($F1197),DATE(VALUE(MID(SUBSTITUTE(LEFT($F1197,FIND(" ",$F1197&amp;" ")-1),"/",REPT(" ",20)),41,20)),VALUE(LEFT(SUBSTITUTE(LEFT($F1197,FIND(" ",$F1197&amp;" ")-1),"/",REPT(" ",20)),20)),VALUE(MID(SUBSTITUTE(LEFT($F1197,FIND(" ",$F1197&amp;" ")-1),"/",REPT(" ",20)),21,20)))),0))</f>
        <v>0</v>
      </c>
      <c r="X1197" s="25" t="str">
        <f aca="false">IF(ISNUMBER($N1197),$N1197*Validation!$B$5,"")</f>
        <v/>
      </c>
      <c r="Y1197" s="26" t="str">
        <f aca="false">IF($A1197="","",SUBSTITUTE(SUBSTITUTE(SUBSTITUTE(SUBSTITUTE(SUBSTITUTE(SUBSTITUTE(SUBSTITUTE(UPPER(TRIM($A1197)),"Á","A"),"É","E"),"Í","I"),"Ó","O"),"Ú","U"),"Ñ","N"),"Ü","U"))</f>
        <v/>
      </c>
      <c r="Z1197" s="26" t="str">
        <f aca="false">IF($Y1197="","",LEFT($Y1197,1)&amp;" "&amp;TRIM(RIGHT(SUBSTITUTE($Y1197," ",REPT(" ",50)),50)))</f>
        <v/>
      </c>
      <c r="AA1197" s="27" t="str">
        <f aca="false">IF($AF1197="","",IF(COUNTIF(Validation!$U$19:$U$178,$AF1197)&gt;0,"OK","NO MATCH"))</f>
        <v/>
      </c>
      <c r="AB1197" s="27" t="str">
        <f aca="false">IF($W1197=0,"",IF(AND($W1197&gt;=Validation!$B$3,$W1197&lt;=Validation!$C$3),"Yes","No"))</f>
        <v/>
      </c>
      <c r="AC1197" s="26" t="str">
        <f aca="false">IF($A1197="","",$AF1197&amp;"|"&amp;TEXT($W1197,"yyyy-mm-dd")&amp;"|"&amp;$J1197&amp;"|"&amp;$N1197)</f>
        <v/>
      </c>
      <c r="AD1197" s="27" t="str">
        <f aca="false">IF($AC1197="","",IF(COUNTIF($AC$2:$AC$3000,$AC1197)&gt;1,"REVIEW","OK"))</f>
        <v/>
      </c>
      <c r="AE1197" s="27" t="str">
        <f aca="false">IF(OR($W1197=0,$O1197=""),"",IF(IFERROR(IF(ISNUMBER($O1197),INT($O1197),DATE(VALUE(MID(SUBSTITUTE(LEFT($O1197,FIND(" ",$O1197&amp;" ")-1),"/",REPT(" ",20)),41,20)),VALUE(LEFT(SUBSTITUTE(LEFT($O1197,FIND(" ",$O1197&amp;" ")-1),"/",REPT(" ",20)),20)),VALUE(MID(SUBSTITUTE(LEFT($O1197,FIND(" ",$O1197&amp;" ")-1),"/",REPT(" ",20)),21,20)))),0)&gt;$W1197,"Late","Same day"))</f>
        <v/>
      </c>
      <c r="AF1197" s="26" t="str">
        <f aca="false">IF($A1197="","",IFERROR(INDEX(Validation!$C$193:$C$217,MATCH($A1197,Validation!$A$193:$A$217,0)),IF(COUNTIF(Validation!$U$19:$U$178,$Z1197)&gt;0,$Z1197,IF(COUNTIF(Validation!$S$19:$S$178,$AI1197)=1,INDEX(Validation!$U$19:$U$178,MATCH($AI1197,Validation!$S$19:$S$178,0)),$Z1197))))</f>
        <v/>
      </c>
      <c r="AG1197" s="27" t="str">
        <f aca="false">IF(COUNTA($A1197:$U1197)=0,"",IF($A1197="","No name",IF($F1197="","No date",IF($W1197=0,"Date ilegible",IF(NOT(ISNUMBER($N1197)),"Hours no numéricas",IF($AA1197="NO MATCH","Person no identificada","OK"))))))</f>
        <v/>
      </c>
      <c r="AH1197" s="27" t="str">
        <f aca="false">IF($W1197=0,"No date",IF($W1197&lt;Validation!$B$3,"Before period",IF($W1197&gt;Validation!$C$3,"After period","In period")))</f>
        <v>No date</v>
      </c>
      <c r="AI1197" s="26" t="str">
        <f aca="false">IF($Y1197="","",TRIM(RIGHT(SUBSTITUTE($Y1197," ",REPT(" ",50)),50)))</f>
        <v/>
      </c>
      <c r="AJ1197" s="27" t="str">
        <f aca="false">IF($A1197="","",IF(NOT(ISERROR(MATCH($A1197,Validation!$A$193:$A$217,0))),"Manual mapping",IF(COUNTIF(Validation!$U$19:$U$178,$Z1197)&gt;0,"Direct",IF(COUNTIF(Validation!$S$19:$S$178,$AI1197)=1,"By surname","Unresolved"))))</f>
        <v/>
      </c>
      <c r="AK1197" s="28" t="str">
        <f aca="false">IF($L1197="","",IF(MATCH($L1197,$L$2:$L$3000,0)&lt;&gt;ROW()-1,"",COUNT($AK$1:$AK1196)+1))</f>
        <v/>
      </c>
      <c r="AL1197" s="28" t="str">
        <f aca="false">IF($G1197="","",IF(MATCH($G1197,$G$2:$G$3000,0)&lt;&gt;ROW()-1,"",COUNT($AL$1:$AL1196)+1))</f>
        <v/>
      </c>
      <c r="AM1197" s="28" t="str">
        <f aca="false">IF($H1197="","",IF(MATCH($H1197,$H$2:$H$3000,0)&lt;&gt;ROW()-1,"",COUNT($AM$1:$AM1196)+1))</f>
        <v/>
      </c>
      <c r="AN1197" s="28" t="str">
        <f aca="false">IF($I1197="","",IF(MATCH($I1197,$I$2:$I$3000,0)&lt;&gt;ROW()-1,"",COUNT($AN$1:$AN1196)+1))</f>
        <v/>
      </c>
      <c r="AO1197" s="28" t="str">
        <f aca="false">IF($Q1197="","",IF(MATCH($Q1197,$Q$2:$Q$3000,0)&lt;&gt;ROW()-1,"",COUNT($AO$1:$AO1196)+1))</f>
        <v/>
      </c>
    </row>
    <row r="1198" customFormat="false" ht="12.75" hidden="false" customHeight="true" outlineLevel="0" collapsed="false">
      <c r="W1198" s="24" t="n">
        <f aca="false">IF($F1198="",0,IFERROR(IF(ISNUMBER($F1198),INT($F1198),DATE(VALUE(MID(SUBSTITUTE(LEFT($F1198,FIND(" ",$F1198&amp;" ")-1),"/",REPT(" ",20)),41,20)),VALUE(LEFT(SUBSTITUTE(LEFT($F1198,FIND(" ",$F1198&amp;" ")-1),"/",REPT(" ",20)),20)),VALUE(MID(SUBSTITUTE(LEFT($F1198,FIND(" ",$F1198&amp;" ")-1),"/",REPT(" ",20)),21,20)))),0))</f>
        <v>0</v>
      </c>
      <c r="X1198" s="25" t="str">
        <f aca="false">IF(ISNUMBER($N1198),$N1198*Validation!$B$5,"")</f>
        <v/>
      </c>
      <c r="Y1198" s="26" t="str">
        <f aca="false">IF($A1198="","",SUBSTITUTE(SUBSTITUTE(SUBSTITUTE(SUBSTITUTE(SUBSTITUTE(SUBSTITUTE(SUBSTITUTE(UPPER(TRIM($A1198)),"Á","A"),"É","E"),"Í","I"),"Ó","O"),"Ú","U"),"Ñ","N"),"Ü","U"))</f>
        <v/>
      </c>
      <c r="Z1198" s="26" t="str">
        <f aca="false">IF($Y1198="","",LEFT($Y1198,1)&amp;" "&amp;TRIM(RIGHT(SUBSTITUTE($Y1198," ",REPT(" ",50)),50)))</f>
        <v/>
      </c>
      <c r="AA1198" s="27" t="str">
        <f aca="false">IF($AF1198="","",IF(COUNTIF(Validation!$U$19:$U$178,$AF1198)&gt;0,"OK","NO MATCH"))</f>
        <v/>
      </c>
      <c r="AB1198" s="27" t="str">
        <f aca="false">IF($W1198=0,"",IF(AND($W1198&gt;=Validation!$B$3,$W1198&lt;=Validation!$C$3),"Yes","No"))</f>
        <v/>
      </c>
      <c r="AC1198" s="26" t="str">
        <f aca="false">IF($A1198="","",$AF1198&amp;"|"&amp;TEXT($W1198,"yyyy-mm-dd")&amp;"|"&amp;$J1198&amp;"|"&amp;$N1198)</f>
        <v/>
      </c>
      <c r="AD1198" s="27" t="str">
        <f aca="false">IF($AC1198="","",IF(COUNTIF($AC$2:$AC$3000,$AC1198)&gt;1,"REVIEW","OK"))</f>
        <v/>
      </c>
      <c r="AE1198" s="27" t="str">
        <f aca="false">IF(OR($W1198=0,$O1198=""),"",IF(IFERROR(IF(ISNUMBER($O1198),INT($O1198),DATE(VALUE(MID(SUBSTITUTE(LEFT($O1198,FIND(" ",$O1198&amp;" ")-1),"/",REPT(" ",20)),41,20)),VALUE(LEFT(SUBSTITUTE(LEFT($O1198,FIND(" ",$O1198&amp;" ")-1),"/",REPT(" ",20)),20)),VALUE(MID(SUBSTITUTE(LEFT($O1198,FIND(" ",$O1198&amp;" ")-1),"/",REPT(" ",20)),21,20)))),0)&gt;$W1198,"Late","Same day"))</f>
        <v/>
      </c>
      <c r="AF1198" s="26" t="str">
        <f aca="false">IF($A1198="","",IFERROR(INDEX(Validation!$C$193:$C$217,MATCH($A1198,Validation!$A$193:$A$217,0)),IF(COUNTIF(Validation!$U$19:$U$178,$Z1198)&gt;0,$Z1198,IF(COUNTIF(Validation!$S$19:$S$178,$AI1198)=1,INDEX(Validation!$U$19:$U$178,MATCH($AI1198,Validation!$S$19:$S$178,0)),$Z1198))))</f>
        <v/>
      </c>
      <c r="AG1198" s="27" t="str">
        <f aca="false">IF(COUNTA($A1198:$U1198)=0,"",IF($A1198="","No name",IF($F1198="","No date",IF($W1198=0,"Date ilegible",IF(NOT(ISNUMBER($N1198)),"Hours no numéricas",IF($AA1198="NO MATCH","Person no identificada","OK"))))))</f>
        <v/>
      </c>
      <c r="AH1198" s="27" t="str">
        <f aca="false">IF($W1198=0,"No date",IF($W1198&lt;Validation!$B$3,"Before period",IF($W1198&gt;Validation!$C$3,"After period","In period")))</f>
        <v>No date</v>
      </c>
      <c r="AI1198" s="26" t="str">
        <f aca="false">IF($Y1198="","",TRIM(RIGHT(SUBSTITUTE($Y1198," ",REPT(" ",50)),50)))</f>
        <v/>
      </c>
      <c r="AJ1198" s="27" t="str">
        <f aca="false">IF($A1198="","",IF(NOT(ISERROR(MATCH($A1198,Validation!$A$193:$A$217,0))),"Manual mapping",IF(COUNTIF(Validation!$U$19:$U$178,$Z1198)&gt;0,"Direct",IF(COUNTIF(Validation!$S$19:$S$178,$AI1198)=1,"By surname","Unresolved"))))</f>
        <v/>
      </c>
      <c r="AK1198" s="28" t="str">
        <f aca="false">IF($L1198="","",IF(MATCH($L1198,$L$2:$L$3000,0)&lt;&gt;ROW()-1,"",COUNT($AK$1:$AK1197)+1))</f>
        <v/>
      </c>
      <c r="AL1198" s="28" t="str">
        <f aca="false">IF($G1198="","",IF(MATCH($G1198,$G$2:$G$3000,0)&lt;&gt;ROW()-1,"",COUNT($AL$1:$AL1197)+1))</f>
        <v/>
      </c>
      <c r="AM1198" s="28" t="str">
        <f aca="false">IF($H1198="","",IF(MATCH($H1198,$H$2:$H$3000,0)&lt;&gt;ROW()-1,"",COUNT($AM$1:$AM1197)+1))</f>
        <v/>
      </c>
      <c r="AN1198" s="28" t="str">
        <f aca="false">IF($I1198="","",IF(MATCH($I1198,$I$2:$I$3000,0)&lt;&gt;ROW()-1,"",COUNT($AN$1:$AN1197)+1))</f>
        <v/>
      </c>
      <c r="AO1198" s="28" t="str">
        <f aca="false">IF($Q1198="","",IF(MATCH($Q1198,$Q$2:$Q$3000,0)&lt;&gt;ROW()-1,"",COUNT($AO$1:$AO1197)+1))</f>
        <v/>
      </c>
    </row>
    <row r="1199" customFormat="false" ht="12.75" hidden="false" customHeight="true" outlineLevel="0" collapsed="false">
      <c r="W1199" s="24" t="n">
        <f aca="false">IF($F1199="",0,IFERROR(IF(ISNUMBER($F1199),INT($F1199),DATE(VALUE(MID(SUBSTITUTE(LEFT($F1199,FIND(" ",$F1199&amp;" ")-1),"/",REPT(" ",20)),41,20)),VALUE(LEFT(SUBSTITUTE(LEFT($F1199,FIND(" ",$F1199&amp;" ")-1),"/",REPT(" ",20)),20)),VALUE(MID(SUBSTITUTE(LEFT($F1199,FIND(" ",$F1199&amp;" ")-1),"/",REPT(" ",20)),21,20)))),0))</f>
        <v>0</v>
      </c>
      <c r="X1199" s="25" t="str">
        <f aca="false">IF(ISNUMBER($N1199),$N1199*Validation!$B$5,"")</f>
        <v/>
      </c>
      <c r="Y1199" s="26" t="str">
        <f aca="false">IF($A1199="","",SUBSTITUTE(SUBSTITUTE(SUBSTITUTE(SUBSTITUTE(SUBSTITUTE(SUBSTITUTE(SUBSTITUTE(UPPER(TRIM($A1199)),"Á","A"),"É","E"),"Í","I"),"Ó","O"),"Ú","U"),"Ñ","N"),"Ü","U"))</f>
        <v/>
      </c>
      <c r="Z1199" s="26" t="str">
        <f aca="false">IF($Y1199="","",LEFT($Y1199,1)&amp;" "&amp;TRIM(RIGHT(SUBSTITUTE($Y1199," ",REPT(" ",50)),50)))</f>
        <v/>
      </c>
      <c r="AA1199" s="27" t="str">
        <f aca="false">IF($AF1199="","",IF(COUNTIF(Validation!$U$19:$U$178,$AF1199)&gt;0,"OK","NO MATCH"))</f>
        <v/>
      </c>
      <c r="AB1199" s="27" t="str">
        <f aca="false">IF($W1199=0,"",IF(AND($W1199&gt;=Validation!$B$3,$W1199&lt;=Validation!$C$3),"Yes","No"))</f>
        <v/>
      </c>
      <c r="AC1199" s="26" t="str">
        <f aca="false">IF($A1199="","",$AF1199&amp;"|"&amp;TEXT($W1199,"yyyy-mm-dd")&amp;"|"&amp;$J1199&amp;"|"&amp;$N1199)</f>
        <v/>
      </c>
      <c r="AD1199" s="27" t="str">
        <f aca="false">IF($AC1199="","",IF(COUNTIF($AC$2:$AC$3000,$AC1199)&gt;1,"REVIEW","OK"))</f>
        <v/>
      </c>
      <c r="AE1199" s="27" t="str">
        <f aca="false">IF(OR($W1199=0,$O1199=""),"",IF(IFERROR(IF(ISNUMBER($O1199),INT($O1199),DATE(VALUE(MID(SUBSTITUTE(LEFT($O1199,FIND(" ",$O1199&amp;" ")-1),"/",REPT(" ",20)),41,20)),VALUE(LEFT(SUBSTITUTE(LEFT($O1199,FIND(" ",$O1199&amp;" ")-1),"/",REPT(" ",20)),20)),VALUE(MID(SUBSTITUTE(LEFT($O1199,FIND(" ",$O1199&amp;" ")-1),"/",REPT(" ",20)),21,20)))),0)&gt;$W1199,"Late","Same day"))</f>
        <v/>
      </c>
      <c r="AF1199" s="26" t="str">
        <f aca="false">IF($A1199="","",IFERROR(INDEX(Validation!$C$193:$C$217,MATCH($A1199,Validation!$A$193:$A$217,0)),IF(COUNTIF(Validation!$U$19:$U$178,$Z1199)&gt;0,$Z1199,IF(COUNTIF(Validation!$S$19:$S$178,$AI1199)=1,INDEX(Validation!$U$19:$U$178,MATCH($AI1199,Validation!$S$19:$S$178,0)),$Z1199))))</f>
        <v/>
      </c>
      <c r="AG1199" s="27" t="str">
        <f aca="false">IF(COUNTA($A1199:$U1199)=0,"",IF($A1199="","No name",IF($F1199="","No date",IF($W1199=0,"Date ilegible",IF(NOT(ISNUMBER($N1199)),"Hours no numéricas",IF($AA1199="NO MATCH","Person no identificada","OK"))))))</f>
        <v/>
      </c>
      <c r="AH1199" s="27" t="str">
        <f aca="false">IF($W1199=0,"No date",IF($W1199&lt;Validation!$B$3,"Before period",IF($W1199&gt;Validation!$C$3,"After period","In period")))</f>
        <v>No date</v>
      </c>
      <c r="AI1199" s="26" t="str">
        <f aca="false">IF($Y1199="","",TRIM(RIGHT(SUBSTITUTE($Y1199," ",REPT(" ",50)),50)))</f>
        <v/>
      </c>
      <c r="AJ1199" s="27" t="str">
        <f aca="false">IF($A1199="","",IF(NOT(ISERROR(MATCH($A1199,Validation!$A$193:$A$217,0))),"Manual mapping",IF(COUNTIF(Validation!$U$19:$U$178,$Z1199)&gt;0,"Direct",IF(COUNTIF(Validation!$S$19:$S$178,$AI1199)=1,"By surname","Unresolved"))))</f>
        <v/>
      </c>
      <c r="AK1199" s="28" t="str">
        <f aca="false">IF($L1199="","",IF(MATCH($L1199,$L$2:$L$3000,0)&lt;&gt;ROW()-1,"",COUNT($AK$1:$AK1198)+1))</f>
        <v/>
      </c>
      <c r="AL1199" s="28" t="str">
        <f aca="false">IF($G1199="","",IF(MATCH($G1199,$G$2:$G$3000,0)&lt;&gt;ROW()-1,"",COUNT($AL$1:$AL1198)+1))</f>
        <v/>
      </c>
      <c r="AM1199" s="28" t="str">
        <f aca="false">IF($H1199="","",IF(MATCH($H1199,$H$2:$H$3000,0)&lt;&gt;ROW()-1,"",COUNT($AM$1:$AM1198)+1))</f>
        <v/>
      </c>
      <c r="AN1199" s="28" t="str">
        <f aca="false">IF($I1199="","",IF(MATCH($I1199,$I$2:$I$3000,0)&lt;&gt;ROW()-1,"",COUNT($AN$1:$AN1198)+1))</f>
        <v/>
      </c>
      <c r="AO1199" s="28" t="str">
        <f aca="false">IF($Q1199="","",IF(MATCH($Q1199,$Q$2:$Q$3000,0)&lt;&gt;ROW()-1,"",COUNT($AO$1:$AO1198)+1))</f>
        <v/>
      </c>
    </row>
    <row r="1200" customFormat="false" ht="12.75" hidden="false" customHeight="true" outlineLevel="0" collapsed="false">
      <c r="W1200" s="24" t="n">
        <f aca="false">IF($F1200="",0,IFERROR(IF(ISNUMBER($F1200),INT($F1200),DATE(VALUE(MID(SUBSTITUTE(LEFT($F1200,FIND(" ",$F1200&amp;" ")-1),"/",REPT(" ",20)),41,20)),VALUE(LEFT(SUBSTITUTE(LEFT($F1200,FIND(" ",$F1200&amp;" ")-1),"/",REPT(" ",20)),20)),VALUE(MID(SUBSTITUTE(LEFT($F1200,FIND(" ",$F1200&amp;" ")-1),"/",REPT(" ",20)),21,20)))),0))</f>
        <v>0</v>
      </c>
      <c r="X1200" s="25" t="str">
        <f aca="false">IF(ISNUMBER($N1200),$N1200*Validation!$B$5,"")</f>
        <v/>
      </c>
      <c r="Y1200" s="26" t="str">
        <f aca="false">IF($A1200="","",SUBSTITUTE(SUBSTITUTE(SUBSTITUTE(SUBSTITUTE(SUBSTITUTE(SUBSTITUTE(SUBSTITUTE(UPPER(TRIM($A1200)),"Á","A"),"É","E"),"Í","I"),"Ó","O"),"Ú","U"),"Ñ","N"),"Ü","U"))</f>
        <v/>
      </c>
      <c r="Z1200" s="26" t="str">
        <f aca="false">IF($Y1200="","",LEFT($Y1200,1)&amp;" "&amp;TRIM(RIGHT(SUBSTITUTE($Y1200," ",REPT(" ",50)),50)))</f>
        <v/>
      </c>
      <c r="AA1200" s="27" t="str">
        <f aca="false">IF($AF1200="","",IF(COUNTIF(Validation!$U$19:$U$178,$AF1200)&gt;0,"OK","NO MATCH"))</f>
        <v/>
      </c>
      <c r="AB1200" s="27" t="str">
        <f aca="false">IF($W1200=0,"",IF(AND($W1200&gt;=Validation!$B$3,$W1200&lt;=Validation!$C$3),"Yes","No"))</f>
        <v/>
      </c>
      <c r="AC1200" s="26" t="str">
        <f aca="false">IF($A1200="","",$AF1200&amp;"|"&amp;TEXT($W1200,"yyyy-mm-dd")&amp;"|"&amp;$J1200&amp;"|"&amp;$N1200)</f>
        <v/>
      </c>
      <c r="AD1200" s="27" t="str">
        <f aca="false">IF($AC1200="","",IF(COUNTIF($AC$2:$AC$3000,$AC1200)&gt;1,"REVIEW","OK"))</f>
        <v/>
      </c>
      <c r="AE1200" s="27" t="str">
        <f aca="false">IF(OR($W1200=0,$O1200=""),"",IF(IFERROR(IF(ISNUMBER($O1200),INT($O1200),DATE(VALUE(MID(SUBSTITUTE(LEFT($O1200,FIND(" ",$O1200&amp;" ")-1),"/",REPT(" ",20)),41,20)),VALUE(LEFT(SUBSTITUTE(LEFT($O1200,FIND(" ",$O1200&amp;" ")-1),"/",REPT(" ",20)),20)),VALUE(MID(SUBSTITUTE(LEFT($O1200,FIND(" ",$O1200&amp;" ")-1),"/",REPT(" ",20)),21,20)))),0)&gt;$W1200,"Late","Same day"))</f>
        <v/>
      </c>
      <c r="AF1200" s="26" t="str">
        <f aca="false">IF($A1200="","",IFERROR(INDEX(Validation!$C$193:$C$217,MATCH($A1200,Validation!$A$193:$A$217,0)),IF(COUNTIF(Validation!$U$19:$U$178,$Z1200)&gt;0,$Z1200,IF(COUNTIF(Validation!$S$19:$S$178,$AI1200)=1,INDEX(Validation!$U$19:$U$178,MATCH($AI1200,Validation!$S$19:$S$178,0)),$Z1200))))</f>
        <v/>
      </c>
      <c r="AG1200" s="27" t="str">
        <f aca="false">IF(COUNTA($A1200:$U1200)=0,"",IF($A1200="","No name",IF($F1200="","No date",IF($W1200=0,"Date ilegible",IF(NOT(ISNUMBER($N1200)),"Hours no numéricas",IF($AA1200="NO MATCH","Person no identificada","OK"))))))</f>
        <v/>
      </c>
      <c r="AH1200" s="27" t="str">
        <f aca="false">IF($W1200=0,"No date",IF($W1200&lt;Validation!$B$3,"Before period",IF($W1200&gt;Validation!$C$3,"After period","In period")))</f>
        <v>No date</v>
      </c>
      <c r="AI1200" s="26" t="str">
        <f aca="false">IF($Y1200="","",TRIM(RIGHT(SUBSTITUTE($Y1200," ",REPT(" ",50)),50)))</f>
        <v/>
      </c>
      <c r="AJ1200" s="27" t="str">
        <f aca="false">IF($A1200="","",IF(NOT(ISERROR(MATCH($A1200,Validation!$A$193:$A$217,0))),"Manual mapping",IF(COUNTIF(Validation!$U$19:$U$178,$Z1200)&gt;0,"Direct",IF(COUNTIF(Validation!$S$19:$S$178,$AI1200)=1,"By surname","Unresolved"))))</f>
        <v/>
      </c>
      <c r="AK1200" s="28" t="str">
        <f aca="false">IF($L1200="","",IF(MATCH($L1200,$L$2:$L$3000,0)&lt;&gt;ROW()-1,"",COUNT($AK$1:$AK1199)+1))</f>
        <v/>
      </c>
      <c r="AL1200" s="28" t="str">
        <f aca="false">IF($G1200="","",IF(MATCH($G1200,$G$2:$G$3000,0)&lt;&gt;ROW()-1,"",COUNT($AL$1:$AL1199)+1))</f>
        <v/>
      </c>
      <c r="AM1200" s="28" t="str">
        <f aca="false">IF($H1200="","",IF(MATCH($H1200,$H$2:$H$3000,0)&lt;&gt;ROW()-1,"",COUNT($AM$1:$AM1199)+1))</f>
        <v/>
      </c>
      <c r="AN1200" s="28" t="str">
        <f aca="false">IF($I1200="","",IF(MATCH($I1200,$I$2:$I$3000,0)&lt;&gt;ROW()-1,"",COUNT($AN$1:$AN1199)+1))</f>
        <v/>
      </c>
      <c r="AO1200" s="28" t="str">
        <f aca="false">IF($Q1200="","",IF(MATCH($Q1200,$Q$2:$Q$3000,0)&lt;&gt;ROW()-1,"",COUNT($AO$1:$AO1199)+1))</f>
        <v/>
      </c>
    </row>
    <row r="1201" customFormat="false" ht="12.75" hidden="false" customHeight="true" outlineLevel="0" collapsed="false">
      <c r="W1201" s="24" t="n">
        <f aca="false">IF($F1201="",0,IFERROR(IF(ISNUMBER($F1201),INT($F1201),DATE(VALUE(MID(SUBSTITUTE(LEFT($F1201,FIND(" ",$F1201&amp;" ")-1),"/",REPT(" ",20)),41,20)),VALUE(LEFT(SUBSTITUTE(LEFT($F1201,FIND(" ",$F1201&amp;" ")-1),"/",REPT(" ",20)),20)),VALUE(MID(SUBSTITUTE(LEFT($F1201,FIND(" ",$F1201&amp;" ")-1),"/",REPT(" ",20)),21,20)))),0))</f>
        <v>0</v>
      </c>
      <c r="X1201" s="25" t="str">
        <f aca="false">IF(ISNUMBER($N1201),$N1201*Validation!$B$5,"")</f>
        <v/>
      </c>
      <c r="Y1201" s="26" t="str">
        <f aca="false">IF($A1201="","",SUBSTITUTE(SUBSTITUTE(SUBSTITUTE(SUBSTITUTE(SUBSTITUTE(SUBSTITUTE(SUBSTITUTE(UPPER(TRIM($A1201)),"Á","A"),"É","E"),"Í","I"),"Ó","O"),"Ú","U"),"Ñ","N"),"Ü","U"))</f>
        <v/>
      </c>
      <c r="Z1201" s="26" t="str">
        <f aca="false">IF($Y1201="","",LEFT($Y1201,1)&amp;" "&amp;TRIM(RIGHT(SUBSTITUTE($Y1201," ",REPT(" ",50)),50)))</f>
        <v/>
      </c>
      <c r="AA1201" s="27" t="str">
        <f aca="false">IF($AF1201="","",IF(COUNTIF(Validation!$U$19:$U$178,$AF1201)&gt;0,"OK","NO MATCH"))</f>
        <v/>
      </c>
      <c r="AB1201" s="27" t="str">
        <f aca="false">IF($W1201=0,"",IF(AND($W1201&gt;=Validation!$B$3,$W1201&lt;=Validation!$C$3),"Yes","No"))</f>
        <v/>
      </c>
      <c r="AC1201" s="26" t="str">
        <f aca="false">IF($A1201="","",$AF1201&amp;"|"&amp;TEXT($W1201,"yyyy-mm-dd")&amp;"|"&amp;$J1201&amp;"|"&amp;$N1201)</f>
        <v/>
      </c>
      <c r="AD1201" s="27" t="str">
        <f aca="false">IF($AC1201="","",IF(COUNTIF($AC$2:$AC$3000,$AC1201)&gt;1,"REVIEW","OK"))</f>
        <v/>
      </c>
      <c r="AE1201" s="27" t="str">
        <f aca="false">IF(OR($W1201=0,$O1201=""),"",IF(IFERROR(IF(ISNUMBER($O1201),INT($O1201),DATE(VALUE(MID(SUBSTITUTE(LEFT($O1201,FIND(" ",$O1201&amp;" ")-1),"/",REPT(" ",20)),41,20)),VALUE(LEFT(SUBSTITUTE(LEFT($O1201,FIND(" ",$O1201&amp;" ")-1),"/",REPT(" ",20)),20)),VALUE(MID(SUBSTITUTE(LEFT($O1201,FIND(" ",$O1201&amp;" ")-1),"/",REPT(" ",20)),21,20)))),0)&gt;$W1201,"Late","Same day"))</f>
        <v/>
      </c>
      <c r="AF1201" s="26" t="str">
        <f aca="false">IF($A1201="","",IFERROR(INDEX(Validation!$C$193:$C$217,MATCH($A1201,Validation!$A$193:$A$217,0)),IF(COUNTIF(Validation!$U$19:$U$178,$Z1201)&gt;0,$Z1201,IF(COUNTIF(Validation!$S$19:$S$178,$AI1201)=1,INDEX(Validation!$U$19:$U$178,MATCH($AI1201,Validation!$S$19:$S$178,0)),$Z1201))))</f>
        <v/>
      </c>
      <c r="AG1201" s="27" t="str">
        <f aca="false">IF(COUNTA($A1201:$U1201)=0,"",IF($A1201="","No name",IF($F1201="","No date",IF($W1201=0,"Date ilegible",IF(NOT(ISNUMBER($N1201)),"Hours no numéricas",IF($AA1201="NO MATCH","Person no identificada","OK"))))))</f>
        <v/>
      </c>
      <c r="AH1201" s="27" t="str">
        <f aca="false">IF($W1201=0,"No date",IF($W1201&lt;Validation!$B$3,"Before period",IF($W1201&gt;Validation!$C$3,"After period","In period")))</f>
        <v>No date</v>
      </c>
      <c r="AI1201" s="26" t="str">
        <f aca="false">IF($Y1201="","",TRIM(RIGHT(SUBSTITUTE($Y1201," ",REPT(" ",50)),50)))</f>
        <v/>
      </c>
      <c r="AJ1201" s="27" t="str">
        <f aca="false">IF($A1201="","",IF(NOT(ISERROR(MATCH($A1201,Validation!$A$193:$A$217,0))),"Manual mapping",IF(COUNTIF(Validation!$U$19:$U$178,$Z1201)&gt;0,"Direct",IF(COUNTIF(Validation!$S$19:$S$178,$AI1201)=1,"By surname","Unresolved"))))</f>
        <v/>
      </c>
      <c r="AK1201" s="28" t="str">
        <f aca="false">IF($L1201="","",IF(MATCH($L1201,$L$2:$L$3000,0)&lt;&gt;ROW()-1,"",COUNT($AK$1:$AK1200)+1))</f>
        <v/>
      </c>
      <c r="AL1201" s="28" t="str">
        <f aca="false">IF($G1201="","",IF(MATCH($G1201,$G$2:$G$3000,0)&lt;&gt;ROW()-1,"",COUNT($AL$1:$AL1200)+1))</f>
        <v/>
      </c>
      <c r="AM1201" s="28" t="str">
        <f aca="false">IF($H1201="","",IF(MATCH($H1201,$H$2:$H$3000,0)&lt;&gt;ROW()-1,"",COUNT($AM$1:$AM1200)+1))</f>
        <v/>
      </c>
      <c r="AN1201" s="28" t="str">
        <f aca="false">IF($I1201="","",IF(MATCH($I1201,$I$2:$I$3000,0)&lt;&gt;ROW()-1,"",COUNT($AN$1:$AN1200)+1))</f>
        <v/>
      </c>
      <c r="AO1201" s="28" t="str">
        <f aca="false">IF($Q1201="","",IF(MATCH($Q1201,$Q$2:$Q$3000,0)&lt;&gt;ROW()-1,"",COUNT($AO$1:$AO1200)+1))</f>
        <v/>
      </c>
    </row>
    <row r="1202" customFormat="false" ht="12.75" hidden="false" customHeight="true" outlineLevel="0" collapsed="false">
      <c r="W1202" s="24" t="n">
        <f aca="false">IF($F1202="",0,IFERROR(IF(ISNUMBER($F1202),INT($F1202),DATE(VALUE(MID(SUBSTITUTE(LEFT($F1202,FIND(" ",$F1202&amp;" ")-1),"/",REPT(" ",20)),41,20)),VALUE(LEFT(SUBSTITUTE(LEFT($F1202,FIND(" ",$F1202&amp;" ")-1),"/",REPT(" ",20)),20)),VALUE(MID(SUBSTITUTE(LEFT($F1202,FIND(" ",$F1202&amp;" ")-1),"/",REPT(" ",20)),21,20)))),0))</f>
        <v>0</v>
      </c>
      <c r="X1202" s="25" t="str">
        <f aca="false">IF(ISNUMBER($N1202),$N1202*Validation!$B$5,"")</f>
        <v/>
      </c>
      <c r="Y1202" s="26" t="str">
        <f aca="false">IF($A1202="","",SUBSTITUTE(SUBSTITUTE(SUBSTITUTE(SUBSTITUTE(SUBSTITUTE(SUBSTITUTE(SUBSTITUTE(UPPER(TRIM($A1202)),"Á","A"),"É","E"),"Í","I"),"Ó","O"),"Ú","U"),"Ñ","N"),"Ü","U"))</f>
        <v/>
      </c>
      <c r="Z1202" s="26" t="str">
        <f aca="false">IF($Y1202="","",LEFT($Y1202,1)&amp;" "&amp;TRIM(RIGHT(SUBSTITUTE($Y1202," ",REPT(" ",50)),50)))</f>
        <v/>
      </c>
      <c r="AA1202" s="27" t="str">
        <f aca="false">IF($AF1202="","",IF(COUNTIF(Validation!$U$19:$U$178,$AF1202)&gt;0,"OK","NO MATCH"))</f>
        <v/>
      </c>
      <c r="AB1202" s="27" t="str">
        <f aca="false">IF($W1202=0,"",IF(AND($W1202&gt;=Validation!$B$3,$W1202&lt;=Validation!$C$3),"Yes","No"))</f>
        <v/>
      </c>
      <c r="AC1202" s="26" t="str">
        <f aca="false">IF($A1202="","",$AF1202&amp;"|"&amp;TEXT($W1202,"yyyy-mm-dd")&amp;"|"&amp;$J1202&amp;"|"&amp;$N1202)</f>
        <v/>
      </c>
      <c r="AD1202" s="27" t="str">
        <f aca="false">IF($AC1202="","",IF(COUNTIF($AC$2:$AC$3000,$AC1202)&gt;1,"REVIEW","OK"))</f>
        <v/>
      </c>
      <c r="AE1202" s="27" t="str">
        <f aca="false">IF(OR($W1202=0,$O1202=""),"",IF(IFERROR(IF(ISNUMBER($O1202),INT($O1202),DATE(VALUE(MID(SUBSTITUTE(LEFT($O1202,FIND(" ",$O1202&amp;" ")-1),"/",REPT(" ",20)),41,20)),VALUE(LEFT(SUBSTITUTE(LEFT($O1202,FIND(" ",$O1202&amp;" ")-1),"/",REPT(" ",20)),20)),VALUE(MID(SUBSTITUTE(LEFT($O1202,FIND(" ",$O1202&amp;" ")-1),"/",REPT(" ",20)),21,20)))),0)&gt;$W1202,"Late","Same day"))</f>
        <v/>
      </c>
      <c r="AF1202" s="26" t="str">
        <f aca="false">IF($A1202="","",IFERROR(INDEX(Validation!$C$193:$C$217,MATCH($A1202,Validation!$A$193:$A$217,0)),IF(COUNTIF(Validation!$U$19:$U$178,$Z1202)&gt;0,$Z1202,IF(COUNTIF(Validation!$S$19:$S$178,$AI1202)=1,INDEX(Validation!$U$19:$U$178,MATCH($AI1202,Validation!$S$19:$S$178,0)),$Z1202))))</f>
        <v/>
      </c>
      <c r="AG1202" s="27" t="str">
        <f aca="false">IF(COUNTA($A1202:$U1202)=0,"",IF($A1202="","No name",IF($F1202="","No date",IF($W1202=0,"Date ilegible",IF(NOT(ISNUMBER($N1202)),"Hours no numéricas",IF($AA1202="NO MATCH","Person no identificada","OK"))))))</f>
        <v/>
      </c>
      <c r="AH1202" s="27" t="str">
        <f aca="false">IF($W1202=0,"No date",IF($W1202&lt;Validation!$B$3,"Before period",IF($W1202&gt;Validation!$C$3,"After period","In period")))</f>
        <v>No date</v>
      </c>
      <c r="AI1202" s="26" t="str">
        <f aca="false">IF($Y1202="","",TRIM(RIGHT(SUBSTITUTE($Y1202," ",REPT(" ",50)),50)))</f>
        <v/>
      </c>
      <c r="AJ1202" s="27" t="str">
        <f aca="false">IF($A1202="","",IF(NOT(ISERROR(MATCH($A1202,Validation!$A$193:$A$217,0))),"Manual mapping",IF(COUNTIF(Validation!$U$19:$U$178,$Z1202)&gt;0,"Direct",IF(COUNTIF(Validation!$S$19:$S$178,$AI1202)=1,"By surname","Unresolved"))))</f>
        <v/>
      </c>
      <c r="AK1202" s="28" t="str">
        <f aca="false">IF($L1202="","",IF(MATCH($L1202,$L$2:$L$3000,0)&lt;&gt;ROW()-1,"",COUNT($AK$1:$AK1201)+1))</f>
        <v/>
      </c>
      <c r="AL1202" s="28" t="str">
        <f aca="false">IF($G1202="","",IF(MATCH($G1202,$G$2:$G$3000,0)&lt;&gt;ROW()-1,"",COUNT($AL$1:$AL1201)+1))</f>
        <v/>
      </c>
      <c r="AM1202" s="28" t="str">
        <f aca="false">IF($H1202="","",IF(MATCH($H1202,$H$2:$H$3000,0)&lt;&gt;ROW()-1,"",COUNT($AM$1:$AM1201)+1))</f>
        <v/>
      </c>
      <c r="AN1202" s="28" t="str">
        <f aca="false">IF($I1202="","",IF(MATCH($I1202,$I$2:$I$3000,0)&lt;&gt;ROW()-1,"",COUNT($AN$1:$AN1201)+1))</f>
        <v/>
      </c>
      <c r="AO1202" s="28" t="str">
        <f aca="false">IF($Q1202="","",IF(MATCH($Q1202,$Q$2:$Q$3000,0)&lt;&gt;ROW()-1,"",COUNT($AO$1:$AO1201)+1))</f>
        <v/>
      </c>
    </row>
    <row r="1203" customFormat="false" ht="12.75" hidden="false" customHeight="true" outlineLevel="0" collapsed="false">
      <c r="W1203" s="24" t="n">
        <f aca="false">IF($F1203="",0,IFERROR(IF(ISNUMBER($F1203),INT($F1203),DATE(VALUE(MID(SUBSTITUTE(LEFT($F1203,FIND(" ",$F1203&amp;" ")-1),"/",REPT(" ",20)),41,20)),VALUE(LEFT(SUBSTITUTE(LEFT($F1203,FIND(" ",$F1203&amp;" ")-1),"/",REPT(" ",20)),20)),VALUE(MID(SUBSTITUTE(LEFT($F1203,FIND(" ",$F1203&amp;" ")-1),"/",REPT(" ",20)),21,20)))),0))</f>
        <v>0</v>
      </c>
      <c r="X1203" s="25" t="str">
        <f aca="false">IF(ISNUMBER($N1203),$N1203*Validation!$B$5,"")</f>
        <v/>
      </c>
      <c r="Y1203" s="26" t="str">
        <f aca="false">IF($A1203="","",SUBSTITUTE(SUBSTITUTE(SUBSTITUTE(SUBSTITUTE(SUBSTITUTE(SUBSTITUTE(SUBSTITUTE(UPPER(TRIM($A1203)),"Á","A"),"É","E"),"Í","I"),"Ó","O"),"Ú","U"),"Ñ","N"),"Ü","U"))</f>
        <v/>
      </c>
      <c r="Z1203" s="26" t="str">
        <f aca="false">IF($Y1203="","",LEFT($Y1203,1)&amp;" "&amp;TRIM(RIGHT(SUBSTITUTE($Y1203," ",REPT(" ",50)),50)))</f>
        <v/>
      </c>
      <c r="AA1203" s="27" t="str">
        <f aca="false">IF($AF1203="","",IF(COUNTIF(Validation!$U$19:$U$178,$AF1203)&gt;0,"OK","NO MATCH"))</f>
        <v/>
      </c>
      <c r="AB1203" s="27" t="str">
        <f aca="false">IF($W1203=0,"",IF(AND($W1203&gt;=Validation!$B$3,$W1203&lt;=Validation!$C$3),"Yes","No"))</f>
        <v/>
      </c>
      <c r="AC1203" s="26" t="str">
        <f aca="false">IF($A1203="","",$AF1203&amp;"|"&amp;TEXT($W1203,"yyyy-mm-dd")&amp;"|"&amp;$J1203&amp;"|"&amp;$N1203)</f>
        <v/>
      </c>
      <c r="AD1203" s="27" t="str">
        <f aca="false">IF($AC1203="","",IF(COUNTIF($AC$2:$AC$3000,$AC1203)&gt;1,"REVIEW","OK"))</f>
        <v/>
      </c>
      <c r="AE1203" s="27" t="str">
        <f aca="false">IF(OR($W1203=0,$O1203=""),"",IF(IFERROR(IF(ISNUMBER($O1203),INT($O1203),DATE(VALUE(MID(SUBSTITUTE(LEFT($O1203,FIND(" ",$O1203&amp;" ")-1),"/",REPT(" ",20)),41,20)),VALUE(LEFT(SUBSTITUTE(LEFT($O1203,FIND(" ",$O1203&amp;" ")-1),"/",REPT(" ",20)),20)),VALUE(MID(SUBSTITUTE(LEFT($O1203,FIND(" ",$O1203&amp;" ")-1),"/",REPT(" ",20)),21,20)))),0)&gt;$W1203,"Late","Same day"))</f>
        <v/>
      </c>
      <c r="AF1203" s="26" t="str">
        <f aca="false">IF($A1203="","",IFERROR(INDEX(Validation!$C$193:$C$217,MATCH($A1203,Validation!$A$193:$A$217,0)),IF(COUNTIF(Validation!$U$19:$U$178,$Z1203)&gt;0,$Z1203,IF(COUNTIF(Validation!$S$19:$S$178,$AI1203)=1,INDEX(Validation!$U$19:$U$178,MATCH($AI1203,Validation!$S$19:$S$178,0)),$Z1203))))</f>
        <v/>
      </c>
      <c r="AG1203" s="27" t="str">
        <f aca="false">IF(COUNTA($A1203:$U1203)=0,"",IF($A1203="","No name",IF($F1203="","No date",IF($W1203=0,"Date ilegible",IF(NOT(ISNUMBER($N1203)),"Hours no numéricas",IF($AA1203="NO MATCH","Person no identificada","OK"))))))</f>
        <v/>
      </c>
      <c r="AH1203" s="27" t="str">
        <f aca="false">IF($W1203=0,"No date",IF($W1203&lt;Validation!$B$3,"Before period",IF($W1203&gt;Validation!$C$3,"After period","In period")))</f>
        <v>No date</v>
      </c>
      <c r="AI1203" s="26" t="str">
        <f aca="false">IF($Y1203="","",TRIM(RIGHT(SUBSTITUTE($Y1203," ",REPT(" ",50)),50)))</f>
        <v/>
      </c>
      <c r="AJ1203" s="27" t="str">
        <f aca="false">IF($A1203="","",IF(NOT(ISERROR(MATCH($A1203,Validation!$A$193:$A$217,0))),"Manual mapping",IF(COUNTIF(Validation!$U$19:$U$178,$Z1203)&gt;0,"Direct",IF(COUNTIF(Validation!$S$19:$S$178,$AI1203)=1,"By surname","Unresolved"))))</f>
        <v/>
      </c>
      <c r="AK1203" s="28" t="str">
        <f aca="false">IF($L1203="","",IF(MATCH($L1203,$L$2:$L$3000,0)&lt;&gt;ROW()-1,"",COUNT($AK$1:$AK1202)+1))</f>
        <v/>
      </c>
      <c r="AL1203" s="28" t="str">
        <f aca="false">IF($G1203="","",IF(MATCH($G1203,$G$2:$G$3000,0)&lt;&gt;ROW()-1,"",COUNT($AL$1:$AL1202)+1))</f>
        <v/>
      </c>
      <c r="AM1203" s="28" t="str">
        <f aca="false">IF($H1203="","",IF(MATCH($H1203,$H$2:$H$3000,0)&lt;&gt;ROW()-1,"",COUNT($AM$1:$AM1202)+1))</f>
        <v/>
      </c>
      <c r="AN1203" s="28" t="str">
        <f aca="false">IF($I1203="","",IF(MATCH($I1203,$I$2:$I$3000,0)&lt;&gt;ROW()-1,"",COUNT($AN$1:$AN1202)+1))</f>
        <v/>
      </c>
      <c r="AO1203" s="28" t="str">
        <f aca="false">IF($Q1203="","",IF(MATCH($Q1203,$Q$2:$Q$3000,0)&lt;&gt;ROW()-1,"",COUNT($AO$1:$AO1202)+1))</f>
        <v/>
      </c>
    </row>
    <row r="1204" customFormat="false" ht="12.75" hidden="false" customHeight="true" outlineLevel="0" collapsed="false">
      <c r="W1204" s="24" t="n">
        <f aca="false">IF($F1204="",0,IFERROR(IF(ISNUMBER($F1204),INT($F1204),DATE(VALUE(MID(SUBSTITUTE(LEFT($F1204,FIND(" ",$F1204&amp;" ")-1),"/",REPT(" ",20)),41,20)),VALUE(LEFT(SUBSTITUTE(LEFT($F1204,FIND(" ",$F1204&amp;" ")-1),"/",REPT(" ",20)),20)),VALUE(MID(SUBSTITUTE(LEFT($F1204,FIND(" ",$F1204&amp;" ")-1),"/",REPT(" ",20)),21,20)))),0))</f>
        <v>0</v>
      </c>
      <c r="X1204" s="25" t="str">
        <f aca="false">IF(ISNUMBER($N1204),$N1204*Validation!$B$5,"")</f>
        <v/>
      </c>
      <c r="Y1204" s="26" t="str">
        <f aca="false">IF($A1204="","",SUBSTITUTE(SUBSTITUTE(SUBSTITUTE(SUBSTITUTE(SUBSTITUTE(SUBSTITUTE(SUBSTITUTE(UPPER(TRIM($A1204)),"Á","A"),"É","E"),"Í","I"),"Ó","O"),"Ú","U"),"Ñ","N"),"Ü","U"))</f>
        <v/>
      </c>
      <c r="Z1204" s="26" t="str">
        <f aca="false">IF($Y1204="","",LEFT($Y1204,1)&amp;" "&amp;TRIM(RIGHT(SUBSTITUTE($Y1204," ",REPT(" ",50)),50)))</f>
        <v/>
      </c>
      <c r="AA1204" s="27" t="str">
        <f aca="false">IF($AF1204="","",IF(COUNTIF(Validation!$U$19:$U$178,$AF1204)&gt;0,"OK","NO MATCH"))</f>
        <v/>
      </c>
      <c r="AB1204" s="27" t="str">
        <f aca="false">IF($W1204=0,"",IF(AND($W1204&gt;=Validation!$B$3,$W1204&lt;=Validation!$C$3),"Yes","No"))</f>
        <v/>
      </c>
      <c r="AC1204" s="26" t="str">
        <f aca="false">IF($A1204="","",$AF1204&amp;"|"&amp;TEXT($W1204,"yyyy-mm-dd")&amp;"|"&amp;$J1204&amp;"|"&amp;$N1204)</f>
        <v/>
      </c>
      <c r="AD1204" s="27" t="str">
        <f aca="false">IF($AC1204="","",IF(COUNTIF($AC$2:$AC$3000,$AC1204)&gt;1,"REVIEW","OK"))</f>
        <v/>
      </c>
      <c r="AE1204" s="27" t="str">
        <f aca="false">IF(OR($W1204=0,$O1204=""),"",IF(IFERROR(IF(ISNUMBER($O1204),INT($O1204),DATE(VALUE(MID(SUBSTITUTE(LEFT($O1204,FIND(" ",$O1204&amp;" ")-1),"/",REPT(" ",20)),41,20)),VALUE(LEFT(SUBSTITUTE(LEFT($O1204,FIND(" ",$O1204&amp;" ")-1),"/",REPT(" ",20)),20)),VALUE(MID(SUBSTITUTE(LEFT($O1204,FIND(" ",$O1204&amp;" ")-1),"/",REPT(" ",20)),21,20)))),0)&gt;$W1204,"Late","Same day"))</f>
        <v/>
      </c>
      <c r="AF1204" s="26" t="str">
        <f aca="false">IF($A1204="","",IFERROR(INDEX(Validation!$C$193:$C$217,MATCH($A1204,Validation!$A$193:$A$217,0)),IF(COUNTIF(Validation!$U$19:$U$178,$Z1204)&gt;0,$Z1204,IF(COUNTIF(Validation!$S$19:$S$178,$AI1204)=1,INDEX(Validation!$U$19:$U$178,MATCH($AI1204,Validation!$S$19:$S$178,0)),$Z1204))))</f>
        <v/>
      </c>
      <c r="AG1204" s="27" t="str">
        <f aca="false">IF(COUNTA($A1204:$U1204)=0,"",IF($A1204="","No name",IF($F1204="","No date",IF($W1204=0,"Date ilegible",IF(NOT(ISNUMBER($N1204)),"Hours no numéricas",IF($AA1204="NO MATCH","Person no identificada","OK"))))))</f>
        <v/>
      </c>
      <c r="AH1204" s="27" t="str">
        <f aca="false">IF($W1204=0,"No date",IF($W1204&lt;Validation!$B$3,"Before period",IF($W1204&gt;Validation!$C$3,"After period","In period")))</f>
        <v>No date</v>
      </c>
      <c r="AI1204" s="26" t="str">
        <f aca="false">IF($Y1204="","",TRIM(RIGHT(SUBSTITUTE($Y1204," ",REPT(" ",50)),50)))</f>
        <v/>
      </c>
      <c r="AJ1204" s="27" t="str">
        <f aca="false">IF($A1204="","",IF(NOT(ISERROR(MATCH($A1204,Validation!$A$193:$A$217,0))),"Manual mapping",IF(COUNTIF(Validation!$U$19:$U$178,$Z1204)&gt;0,"Direct",IF(COUNTIF(Validation!$S$19:$S$178,$AI1204)=1,"By surname","Unresolved"))))</f>
        <v/>
      </c>
      <c r="AK1204" s="28" t="str">
        <f aca="false">IF($L1204="","",IF(MATCH($L1204,$L$2:$L$3000,0)&lt;&gt;ROW()-1,"",COUNT($AK$1:$AK1203)+1))</f>
        <v/>
      </c>
      <c r="AL1204" s="28" t="str">
        <f aca="false">IF($G1204="","",IF(MATCH($G1204,$G$2:$G$3000,0)&lt;&gt;ROW()-1,"",COUNT($AL$1:$AL1203)+1))</f>
        <v/>
      </c>
      <c r="AM1204" s="28" t="str">
        <f aca="false">IF($H1204="","",IF(MATCH($H1204,$H$2:$H$3000,0)&lt;&gt;ROW()-1,"",COUNT($AM$1:$AM1203)+1))</f>
        <v/>
      </c>
      <c r="AN1204" s="28" t="str">
        <f aca="false">IF($I1204="","",IF(MATCH($I1204,$I$2:$I$3000,0)&lt;&gt;ROW()-1,"",COUNT($AN$1:$AN1203)+1))</f>
        <v/>
      </c>
      <c r="AO1204" s="28" t="str">
        <f aca="false">IF($Q1204="","",IF(MATCH($Q1204,$Q$2:$Q$3000,0)&lt;&gt;ROW()-1,"",COUNT($AO$1:$AO1203)+1))</f>
        <v/>
      </c>
    </row>
    <row r="1205" customFormat="false" ht="12.75" hidden="false" customHeight="true" outlineLevel="0" collapsed="false">
      <c r="W1205" s="24" t="n">
        <f aca="false">IF($F1205="",0,IFERROR(IF(ISNUMBER($F1205),INT($F1205),DATE(VALUE(MID(SUBSTITUTE(LEFT($F1205,FIND(" ",$F1205&amp;" ")-1),"/",REPT(" ",20)),41,20)),VALUE(LEFT(SUBSTITUTE(LEFT($F1205,FIND(" ",$F1205&amp;" ")-1),"/",REPT(" ",20)),20)),VALUE(MID(SUBSTITUTE(LEFT($F1205,FIND(" ",$F1205&amp;" ")-1),"/",REPT(" ",20)),21,20)))),0))</f>
        <v>0</v>
      </c>
      <c r="X1205" s="25" t="str">
        <f aca="false">IF(ISNUMBER($N1205),$N1205*Validation!$B$5,"")</f>
        <v/>
      </c>
      <c r="Y1205" s="26" t="str">
        <f aca="false">IF($A1205="","",SUBSTITUTE(SUBSTITUTE(SUBSTITUTE(SUBSTITUTE(SUBSTITUTE(SUBSTITUTE(SUBSTITUTE(UPPER(TRIM($A1205)),"Á","A"),"É","E"),"Í","I"),"Ó","O"),"Ú","U"),"Ñ","N"),"Ü","U"))</f>
        <v/>
      </c>
      <c r="Z1205" s="26" t="str">
        <f aca="false">IF($Y1205="","",LEFT($Y1205,1)&amp;" "&amp;TRIM(RIGHT(SUBSTITUTE($Y1205," ",REPT(" ",50)),50)))</f>
        <v/>
      </c>
      <c r="AA1205" s="27" t="str">
        <f aca="false">IF($AF1205="","",IF(COUNTIF(Validation!$U$19:$U$178,$AF1205)&gt;0,"OK","NO MATCH"))</f>
        <v/>
      </c>
      <c r="AB1205" s="27" t="str">
        <f aca="false">IF($W1205=0,"",IF(AND($W1205&gt;=Validation!$B$3,$W1205&lt;=Validation!$C$3),"Yes","No"))</f>
        <v/>
      </c>
      <c r="AC1205" s="26" t="str">
        <f aca="false">IF($A1205="","",$AF1205&amp;"|"&amp;TEXT($W1205,"yyyy-mm-dd")&amp;"|"&amp;$J1205&amp;"|"&amp;$N1205)</f>
        <v/>
      </c>
      <c r="AD1205" s="27" t="str">
        <f aca="false">IF($AC1205="","",IF(COUNTIF($AC$2:$AC$3000,$AC1205)&gt;1,"REVIEW","OK"))</f>
        <v/>
      </c>
      <c r="AE1205" s="27" t="str">
        <f aca="false">IF(OR($W1205=0,$O1205=""),"",IF(IFERROR(IF(ISNUMBER($O1205),INT($O1205),DATE(VALUE(MID(SUBSTITUTE(LEFT($O1205,FIND(" ",$O1205&amp;" ")-1),"/",REPT(" ",20)),41,20)),VALUE(LEFT(SUBSTITUTE(LEFT($O1205,FIND(" ",$O1205&amp;" ")-1),"/",REPT(" ",20)),20)),VALUE(MID(SUBSTITUTE(LEFT($O1205,FIND(" ",$O1205&amp;" ")-1),"/",REPT(" ",20)),21,20)))),0)&gt;$W1205,"Late","Same day"))</f>
        <v/>
      </c>
      <c r="AF1205" s="26" t="str">
        <f aca="false">IF($A1205="","",IFERROR(INDEX(Validation!$C$193:$C$217,MATCH($A1205,Validation!$A$193:$A$217,0)),IF(COUNTIF(Validation!$U$19:$U$178,$Z1205)&gt;0,$Z1205,IF(COUNTIF(Validation!$S$19:$S$178,$AI1205)=1,INDEX(Validation!$U$19:$U$178,MATCH($AI1205,Validation!$S$19:$S$178,0)),$Z1205))))</f>
        <v/>
      </c>
      <c r="AG1205" s="27" t="str">
        <f aca="false">IF(COUNTA($A1205:$U1205)=0,"",IF($A1205="","No name",IF($F1205="","No date",IF($W1205=0,"Date ilegible",IF(NOT(ISNUMBER($N1205)),"Hours no numéricas",IF($AA1205="NO MATCH","Person no identificada","OK"))))))</f>
        <v/>
      </c>
      <c r="AH1205" s="27" t="str">
        <f aca="false">IF($W1205=0,"No date",IF($W1205&lt;Validation!$B$3,"Before period",IF($W1205&gt;Validation!$C$3,"After period","In period")))</f>
        <v>No date</v>
      </c>
      <c r="AI1205" s="26" t="str">
        <f aca="false">IF($Y1205="","",TRIM(RIGHT(SUBSTITUTE($Y1205," ",REPT(" ",50)),50)))</f>
        <v/>
      </c>
      <c r="AJ1205" s="27" t="str">
        <f aca="false">IF($A1205="","",IF(NOT(ISERROR(MATCH($A1205,Validation!$A$193:$A$217,0))),"Manual mapping",IF(COUNTIF(Validation!$U$19:$U$178,$Z1205)&gt;0,"Direct",IF(COUNTIF(Validation!$S$19:$S$178,$AI1205)=1,"By surname","Unresolved"))))</f>
        <v/>
      </c>
      <c r="AK1205" s="28" t="str">
        <f aca="false">IF($L1205="","",IF(MATCH($L1205,$L$2:$L$3000,0)&lt;&gt;ROW()-1,"",COUNT($AK$1:$AK1204)+1))</f>
        <v/>
      </c>
      <c r="AL1205" s="28" t="str">
        <f aca="false">IF($G1205="","",IF(MATCH($G1205,$G$2:$G$3000,0)&lt;&gt;ROW()-1,"",COUNT($AL$1:$AL1204)+1))</f>
        <v/>
      </c>
      <c r="AM1205" s="28" t="str">
        <f aca="false">IF($H1205="","",IF(MATCH($H1205,$H$2:$H$3000,0)&lt;&gt;ROW()-1,"",COUNT($AM$1:$AM1204)+1))</f>
        <v/>
      </c>
      <c r="AN1205" s="28" t="str">
        <f aca="false">IF($I1205="","",IF(MATCH($I1205,$I$2:$I$3000,0)&lt;&gt;ROW()-1,"",COUNT($AN$1:$AN1204)+1))</f>
        <v/>
      </c>
      <c r="AO1205" s="28" t="str">
        <f aca="false">IF($Q1205="","",IF(MATCH($Q1205,$Q$2:$Q$3000,0)&lt;&gt;ROW()-1,"",COUNT($AO$1:$AO1204)+1))</f>
        <v/>
      </c>
    </row>
    <row r="1206" customFormat="false" ht="12.75" hidden="false" customHeight="true" outlineLevel="0" collapsed="false">
      <c r="W1206" s="24" t="n">
        <f aca="false">IF($F1206="",0,IFERROR(IF(ISNUMBER($F1206),INT($F1206),DATE(VALUE(MID(SUBSTITUTE(LEFT($F1206,FIND(" ",$F1206&amp;" ")-1),"/",REPT(" ",20)),41,20)),VALUE(LEFT(SUBSTITUTE(LEFT($F1206,FIND(" ",$F1206&amp;" ")-1),"/",REPT(" ",20)),20)),VALUE(MID(SUBSTITUTE(LEFT($F1206,FIND(" ",$F1206&amp;" ")-1),"/",REPT(" ",20)),21,20)))),0))</f>
        <v>0</v>
      </c>
      <c r="X1206" s="25" t="str">
        <f aca="false">IF(ISNUMBER($N1206),$N1206*Validation!$B$5,"")</f>
        <v/>
      </c>
      <c r="Y1206" s="26" t="str">
        <f aca="false">IF($A1206="","",SUBSTITUTE(SUBSTITUTE(SUBSTITUTE(SUBSTITUTE(SUBSTITUTE(SUBSTITUTE(SUBSTITUTE(UPPER(TRIM($A1206)),"Á","A"),"É","E"),"Í","I"),"Ó","O"),"Ú","U"),"Ñ","N"),"Ü","U"))</f>
        <v/>
      </c>
      <c r="Z1206" s="26" t="str">
        <f aca="false">IF($Y1206="","",LEFT($Y1206,1)&amp;" "&amp;TRIM(RIGHT(SUBSTITUTE($Y1206," ",REPT(" ",50)),50)))</f>
        <v/>
      </c>
      <c r="AA1206" s="27" t="str">
        <f aca="false">IF($AF1206="","",IF(COUNTIF(Validation!$U$19:$U$178,$AF1206)&gt;0,"OK","NO MATCH"))</f>
        <v/>
      </c>
      <c r="AB1206" s="27" t="str">
        <f aca="false">IF($W1206=0,"",IF(AND($W1206&gt;=Validation!$B$3,$W1206&lt;=Validation!$C$3),"Yes","No"))</f>
        <v/>
      </c>
      <c r="AC1206" s="26" t="str">
        <f aca="false">IF($A1206="","",$AF1206&amp;"|"&amp;TEXT($W1206,"yyyy-mm-dd")&amp;"|"&amp;$J1206&amp;"|"&amp;$N1206)</f>
        <v/>
      </c>
      <c r="AD1206" s="27" t="str">
        <f aca="false">IF($AC1206="","",IF(COUNTIF($AC$2:$AC$3000,$AC1206)&gt;1,"REVIEW","OK"))</f>
        <v/>
      </c>
      <c r="AE1206" s="27" t="str">
        <f aca="false">IF(OR($W1206=0,$O1206=""),"",IF(IFERROR(IF(ISNUMBER($O1206),INT($O1206),DATE(VALUE(MID(SUBSTITUTE(LEFT($O1206,FIND(" ",$O1206&amp;" ")-1),"/",REPT(" ",20)),41,20)),VALUE(LEFT(SUBSTITUTE(LEFT($O1206,FIND(" ",$O1206&amp;" ")-1),"/",REPT(" ",20)),20)),VALUE(MID(SUBSTITUTE(LEFT($O1206,FIND(" ",$O1206&amp;" ")-1),"/",REPT(" ",20)),21,20)))),0)&gt;$W1206,"Late","Same day"))</f>
        <v/>
      </c>
      <c r="AF1206" s="26" t="str">
        <f aca="false">IF($A1206="","",IFERROR(INDEX(Validation!$C$193:$C$217,MATCH($A1206,Validation!$A$193:$A$217,0)),IF(COUNTIF(Validation!$U$19:$U$178,$Z1206)&gt;0,$Z1206,IF(COUNTIF(Validation!$S$19:$S$178,$AI1206)=1,INDEX(Validation!$U$19:$U$178,MATCH($AI1206,Validation!$S$19:$S$178,0)),$Z1206))))</f>
        <v/>
      </c>
      <c r="AG1206" s="27" t="str">
        <f aca="false">IF(COUNTA($A1206:$U1206)=0,"",IF($A1206="","No name",IF($F1206="","No date",IF($W1206=0,"Date ilegible",IF(NOT(ISNUMBER($N1206)),"Hours no numéricas",IF($AA1206="NO MATCH","Person no identificada","OK"))))))</f>
        <v/>
      </c>
      <c r="AH1206" s="27" t="str">
        <f aca="false">IF($W1206=0,"No date",IF($W1206&lt;Validation!$B$3,"Before period",IF($W1206&gt;Validation!$C$3,"After period","In period")))</f>
        <v>No date</v>
      </c>
      <c r="AI1206" s="26" t="str">
        <f aca="false">IF($Y1206="","",TRIM(RIGHT(SUBSTITUTE($Y1206," ",REPT(" ",50)),50)))</f>
        <v/>
      </c>
      <c r="AJ1206" s="27" t="str">
        <f aca="false">IF($A1206="","",IF(NOT(ISERROR(MATCH($A1206,Validation!$A$193:$A$217,0))),"Manual mapping",IF(COUNTIF(Validation!$U$19:$U$178,$Z1206)&gt;0,"Direct",IF(COUNTIF(Validation!$S$19:$S$178,$AI1206)=1,"By surname","Unresolved"))))</f>
        <v/>
      </c>
      <c r="AK1206" s="28" t="str">
        <f aca="false">IF($L1206="","",IF(MATCH($L1206,$L$2:$L$3000,0)&lt;&gt;ROW()-1,"",COUNT($AK$1:$AK1205)+1))</f>
        <v/>
      </c>
      <c r="AL1206" s="28" t="str">
        <f aca="false">IF($G1206="","",IF(MATCH($G1206,$G$2:$G$3000,0)&lt;&gt;ROW()-1,"",COUNT($AL$1:$AL1205)+1))</f>
        <v/>
      </c>
      <c r="AM1206" s="28" t="str">
        <f aca="false">IF($H1206="","",IF(MATCH($H1206,$H$2:$H$3000,0)&lt;&gt;ROW()-1,"",COUNT($AM$1:$AM1205)+1))</f>
        <v/>
      </c>
      <c r="AN1206" s="28" t="str">
        <f aca="false">IF($I1206="","",IF(MATCH($I1206,$I$2:$I$3000,0)&lt;&gt;ROW()-1,"",COUNT($AN$1:$AN1205)+1))</f>
        <v/>
      </c>
      <c r="AO1206" s="28" t="str">
        <f aca="false">IF($Q1206="","",IF(MATCH($Q1206,$Q$2:$Q$3000,0)&lt;&gt;ROW()-1,"",COUNT($AO$1:$AO1205)+1))</f>
        <v/>
      </c>
    </row>
    <row r="1207" customFormat="false" ht="12.75" hidden="false" customHeight="true" outlineLevel="0" collapsed="false">
      <c r="W1207" s="24" t="n">
        <f aca="false">IF($F1207="",0,IFERROR(IF(ISNUMBER($F1207),INT($F1207),DATE(VALUE(MID(SUBSTITUTE(LEFT($F1207,FIND(" ",$F1207&amp;" ")-1),"/",REPT(" ",20)),41,20)),VALUE(LEFT(SUBSTITUTE(LEFT($F1207,FIND(" ",$F1207&amp;" ")-1),"/",REPT(" ",20)),20)),VALUE(MID(SUBSTITUTE(LEFT($F1207,FIND(" ",$F1207&amp;" ")-1),"/",REPT(" ",20)),21,20)))),0))</f>
        <v>0</v>
      </c>
      <c r="X1207" s="25" t="str">
        <f aca="false">IF(ISNUMBER($N1207),$N1207*Validation!$B$5,"")</f>
        <v/>
      </c>
      <c r="Y1207" s="26" t="str">
        <f aca="false">IF($A1207="","",SUBSTITUTE(SUBSTITUTE(SUBSTITUTE(SUBSTITUTE(SUBSTITUTE(SUBSTITUTE(SUBSTITUTE(UPPER(TRIM($A1207)),"Á","A"),"É","E"),"Í","I"),"Ó","O"),"Ú","U"),"Ñ","N"),"Ü","U"))</f>
        <v/>
      </c>
      <c r="Z1207" s="26" t="str">
        <f aca="false">IF($Y1207="","",LEFT($Y1207,1)&amp;" "&amp;TRIM(RIGHT(SUBSTITUTE($Y1207," ",REPT(" ",50)),50)))</f>
        <v/>
      </c>
      <c r="AA1207" s="27" t="str">
        <f aca="false">IF($AF1207="","",IF(COUNTIF(Validation!$U$19:$U$178,$AF1207)&gt;0,"OK","NO MATCH"))</f>
        <v/>
      </c>
      <c r="AB1207" s="27" t="str">
        <f aca="false">IF($W1207=0,"",IF(AND($W1207&gt;=Validation!$B$3,$W1207&lt;=Validation!$C$3),"Yes","No"))</f>
        <v/>
      </c>
      <c r="AC1207" s="26" t="str">
        <f aca="false">IF($A1207="","",$AF1207&amp;"|"&amp;TEXT($W1207,"yyyy-mm-dd")&amp;"|"&amp;$J1207&amp;"|"&amp;$N1207)</f>
        <v/>
      </c>
      <c r="AD1207" s="27" t="str">
        <f aca="false">IF($AC1207="","",IF(COUNTIF($AC$2:$AC$3000,$AC1207)&gt;1,"REVIEW","OK"))</f>
        <v/>
      </c>
      <c r="AE1207" s="27" t="str">
        <f aca="false">IF(OR($W1207=0,$O1207=""),"",IF(IFERROR(IF(ISNUMBER($O1207),INT($O1207),DATE(VALUE(MID(SUBSTITUTE(LEFT($O1207,FIND(" ",$O1207&amp;" ")-1),"/",REPT(" ",20)),41,20)),VALUE(LEFT(SUBSTITUTE(LEFT($O1207,FIND(" ",$O1207&amp;" ")-1),"/",REPT(" ",20)),20)),VALUE(MID(SUBSTITUTE(LEFT($O1207,FIND(" ",$O1207&amp;" ")-1),"/",REPT(" ",20)),21,20)))),0)&gt;$W1207,"Late","Same day"))</f>
        <v/>
      </c>
      <c r="AF1207" s="26" t="str">
        <f aca="false">IF($A1207="","",IFERROR(INDEX(Validation!$C$193:$C$217,MATCH($A1207,Validation!$A$193:$A$217,0)),IF(COUNTIF(Validation!$U$19:$U$178,$Z1207)&gt;0,$Z1207,IF(COUNTIF(Validation!$S$19:$S$178,$AI1207)=1,INDEX(Validation!$U$19:$U$178,MATCH($AI1207,Validation!$S$19:$S$178,0)),$Z1207))))</f>
        <v/>
      </c>
      <c r="AG1207" s="27" t="str">
        <f aca="false">IF(COUNTA($A1207:$U1207)=0,"",IF($A1207="","No name",IF($F1207="","No date",IF($W1207=0,"Date ilegible",IF(NOT(ISNUMBER($N1207)),"Hours no numéricas",IF($AA1207="NO MATCH","Person no identificada","OK"))))))</f>
        <v/>
      </c>
      <c r="AH1207" s="27" t="str">
        <f aca="false">IF($W1207=0,"No date",IF($W1207&lt;Validation!$B$3,"Before period",IF($W1207&gt;Validation!$C$3,"After period","In period")))</f>
        <v>No date</v>
      </c>
      <c r="AI1207" s="26" t="str">
        <f aca="false">IF($Y1207="","",TRIM(RIGHT(SUBSTITUTE($Y1207," ",REPT(" ",50)),50)))</f>
        <v/>
      </c>
      <c r="AJ1207" s="27" t="str">
        <f aca="false">IF($A1207="","",IF(NOT(ISERROR(MATCH($A1207,Validation!$A$193:$A$217,0))),"Manual mapping",IF(COUNTIF(Validation!$U$19:$U$178,$Z1207)&gt;0,"Direct",IF(COUNTIF(Validation!$S$19:$S$178,$AI1207)=1,"By surname","Unresolved"))))</f>
        <v/>
      </c>
      <c r="AK1207" s="28" t="str">
        <f aca="false">IF($L1207="","",IF(MATCH($L1207,$L$2:$L$3000,0)&lt;&gt;ROW()-1,"",COUNT($AK$1:$AK1206)+1))</f>
        <v/>
      </c>
      <c r="AL1207" s="28" t="str">
        <f aca="false">IF($G1207="","",IF(MATCH($G1207,$G$2:$G$3000,0)&lt;&gt;ROW()-1,"",COUNT($AL$1:$AL1206)+1))</f>
        <v/>
      </c>
      <c r="AM1207" s="28" t="str">
        <f aca="false">IF($H1207="","",IF(MATCH($H1207,$H$2:$H$3000,0)&lt;&gt;ROW()-1,"",COUNT($AM$1:$AM1206)+1))</f>
        <v/>
      </c>
      <c r="AN1207" s="28" t="str">
        <f aca="false">IF($I1207="","",IF(MATCH($I1207,$I$2:$I$3000,0)&lt;&gt;ROW()-1,"",COUNT($AN$1:$AN1206)+1))</f>
        <v/>
      </c>
      <c r="AO1207" s="28" t="str">
        <f aca="false">IF($Q1207="","",IF(MATCH($Q1207,$Q$2:$Q$3000,0)&lt;&gt;ROW()-1,"",COUNT($AO$1:$AO1206)+1))</f>
        <v/>
      </c>
    </row>
    <row r="1208" customFormat="false" ht="12.75" hidden="false" customHeight="true" outlineLevel="0" collapsed="false">
      <c r="W1208" s="24" t="n">
        <f aca="false">IF($F1208="",0,IFERROR(IF(ISNUMBER($F1208),INT($F1208),DATE(VALUE(MID(SUBSTITUTE(LEFT($F1208,FIND(" ",$F1208&amp;" ")-1),"/",REPT(" ",20)),41,20)),VALUE(LEFT(SUBSTITUTE(LEFT($F1208,FIND(" ",$F1208&amp;" ")-1),"/",REPT(" ",20)),20)),VALUE(MID(SUBSTITUTE(LEFT($F1208,FIND(" ",$F1208&amp;" ")-1),"/",REPT(" ",20)),21,20)))),0))</f>
        <v>0</v>
      </c>
      <c r="X1208" s="25" t="str">
        <f aca="false">IF(ISNUMBER($N1208),$N1208*Validation!$B$5,"")</f>
        <v/>
      </c>
      <c r="Y1208" s="26" t="str">
        <f aca="false">IF($A1208="","",SUBSTITUTE(SUBSTITUTE(SUBSTITUTE(SUBSTITUTE(SUBSTITUTE(SUBSTITUTE(SUBSTITUTE(UPPER(TRIM($A1208)),"Á","A"),"É","E"),"Í","I"),"Ó","O"),"Ú","U"),"Ñ","N"),"Ü","U"))</f>
        <v/>
      </c>
      <c r="Z1208" s="26" t="str">
        <f aca="false">IF($Y1208="","",LEFT($Y1208,1)&amp;" "&amp;TRIM(RIGHT(SUBSTITUTE($Y1208," ",REPT(" ",50)),50)))</f>
        <v/>
      </c>
      <c r="AA1208" s="27" t="str">
        <f aca="false">IF($AF1208="","",IF(COUNTIF(Validation!$U$19:$U$178,$AF1208)&gt;0,"OK","NO MATCH"))</f>
        <v/>
      </c>
      <c r="AB1208" s="27" t="str">
        <f aca="false">IF($W1208=0,"",IF(AND($W1208&gt;=Validation!$B$3,$W1208&lt;=Validation!$C$3),"Yes","No"))</f>
        <v/>
      </c>
      <c r="AC1208" s="26" t="str">
        <f aca="false">IF($A1208="","",$AF1208&amp;"|"&amp;TEXT($W1208,"yyyy-mm-dd")&amp;"|"&amp;$J1208&amp;"|"&amp;$N1208)</f>
        <v/>
      </c>
      <c r="AD1208" s="27" t="str">
        <f aca="false">IF($AC1208="","",IF(COUNTIF($AC$2:$AC$3000,$AC1208)&gt;1,"REVIEW","OK"))</f>
        <v/>
      </c>
      <c r="AE1208" s="27" t="str">
        <f aca="false">IF(OR($W1208=0,$O1208=""),"",IF(IFERROR(IF(ISNUMBER($O1208),INT($O1208),DATE(VALUE(MID(SUBSTITUTE(LEFT($O1208,FIND(" ",$O1208&amp;" ")-1),"/",REPT(" ",20)),41,20)),VALUE(LEFT(SUBSTITUTE(LEFT($O1208,FIND(" ",$O1208&amp;" ")-1),"/",REPT(" ",20)),20)),VALUE(MID(SUBSTITUTE(LEFT($O1208,FIND(" ",$O1208&amp;" ")-1),"/",REPT(" ",20)),21,20)))),0)&gt;$W1208,"Late","Same day"))</f>
        <v/>
      </c>
      <c r="AF1208" s="26" t="str">
        <f aca="false">IF($A1208="","",IFERROR(INDEX(Validation!$C$193:$C$217,MATCH($A1208,Validation!$A$193:$A$217,0)),IF(COUNTIF(Validation!$U$19:$U$178,$Z1208)&gt;0,$Z1208,IF(COUNTIF(Validation!$S$19:$S$178,$AI1208)=1,INDEX(Validation!$U$19:$U$178,MATCH($AI1208,Validation!$S$19:$S$178,0)),$Z1208))))</f>
        <v/>
      </c>
      <c r="AG1208" s="27" t="str">
        <f aca="false">IF(COUNTA($A1208:$U1208)=0,"",IF($A1208="","No name",IF($F1208="","No date",IF($W1208=0,"Date ilegible",IF(NOT(ISNUMBER($N1208)),"Hours no numéricas",IF($AA1208="NO MATCH","Person no identificada","OK"))))))</f>
        <v/>
      </c>
      <c r="AH1208" s="27" t="str">
        <f aca="false">IF($W1208=0,"No date",IF($W1208&lt;Validation!$B$3,"Before period",IF($W1208&gt;Validation!$C$3,"After period","In period")))</f>
        <v>No date</v>
      </c>
      <c r="AI1208" s="26" t="str">
        <f aca="false">IF($Y1208="","",TRIM(RIGHT(SUBSTITUTE($Y1208," ",REPT(" ",50)),50)))</f>
        <v/>
      </c>
      <c r="AJ1208" s="27" t="str">
        <f aca="false">IF($A1208="","",IF(NOT(ISERROR(MATCH($A1208,Validation!$A$193:$A$217,0))),"Manual mapping",IF(COUNTIF(Validation!$U$19:$U$178,$Z1208)&gt;0,"Direct",IF(COUNTIF(Validation!$S$19:$S$178,$AI1208)=1,"By surname","Unresolved"))))</f>
        <v/>
      </c>
      <c r="AK1208" s="28" t="str">
        <f aca="false">IF($L1208="","",IF(MATCH($L1208,$L$2:$L$3000,0)&lt;&gt;ROW()-1,"",COUNT($AK$1:$AK1207)+1))</f>
        <v/>
      </c>
      <c r="AL1208" s="28" t="str">
        <f aca="false">IF($G1208="","",IF(MATCH($G1208,$G$2:$G$3000,0)&lt;&gt;ROW()-1,"",COUNT($AL$1:$AL1207)+1))</f>
        <v/>
      </c>
      <c r="AM1208" s="28" t="str">
        <f aca="false">IF($H1208="","",IF(MATCH($H1208,$H$2:$H$3000,0)&lt;&gt;ROW()-1,"",COUNT($AM$1:$AM1207)+1))</f>
        <v/>
      </c>
      <c r="AN1208" s="28" t="str">
        <f aca="false">IF($I1208="","",IF(MATCH($I1208,$I$2:$I$3000,0)&lt;&gt;ROW()-1,"",COUNT($AN$1:$AN1207)+1))</f>
        <v/>
      </c>
      <c r="AO1208" s="28" t="str">
        <f aca="false">IF($Q1208="","",IF(MATCH($Q1208,$Q$2:$Q$3000,0)&lt;&gt;ROW()-1,"",COUNT($AO$1:$AO1207)+1))</f>
        <v/>
      </c>
    </row>
    <row r="1209" customFormat="false" ht="12.75" hidden="false" customHeight="true" outlineLevel="0" collapsed="false">
      <c r="W1209" s="24" t="n">
        <f aca="false">IF($F1209="",0,IFERROR(IF(ISNUMBER($F1209),INT($F1209),DATE(VALUE(MID(SUBSTITUTE(LEFT($F1209,FIND(" ",$F1209&amp;" ")-1),"/",REPT(" ",20)),41,20)),VALUE(LEFT(SUBSTITUTE(LEFT($F1209,FIND(" ",$F1209&amp;" ")-1),"/",REPT(" ",20)),20)),VALUE(MID(SUBSTITUTE(LEFT($F1209,FIND(" ",$F1209&amp;" ")-1),"/",REPT(" ",20)),21,20)))),0))</f>
        <v>0</v>
      </c>
      <c r="X1209" s="25" t="str">
        <f aca="false">IF(ISNUMBER($N1209),$N1209*Validation!$B$5,"")</f>
        <v/>
      </c>
      <c r="Y1209" s="26" t="str">
        <f aca="false">IF($A1209="","",SUBSTITUTE(SUBSTITUTE(SUBSTITUTE(SUBSTITUTE(SUBSTITUTE(SUBSTITUTE(SUBSTITUTE(UPPER(TRIM($A1209)),"Á","A"),"É","E"),"Í","I"),"Ó","O"),"Ú","U"),"Ñ","N"),"Ü","U"))</f>
        <v/>
      </c>
      <c r="Z1209" s="26" t="str">
        <f aca="false">IF($Y1209="","",LEFT($Y1209,1)&amp;" "&amp;TRIM(RIGHT(SUBSTITUTE($Y1209," ",REPT(" ",50)),50)))</f>
        <v/>
      </c>
      <c r="AA1209" s="27" t="str">
        <f aca="false">IF($AF1209="","",IF(COUNTIF(Validation!$U$19:$U$178,$AF1209)&gt;0,"OK","NO MATCH"))</f>
        <v/>
      </c>
      <c r="AB1209" s="27" t="str">
        <f aca="false">IF($W1209=0,"",IF(AND($W1209&gt;=Validation!$B$3,$W1209&lt;=Validation!$C$3),"Yes","No"))</f>
        <v/>
      </c>
      <c r="AC1209" s="26" t="str">
        <f aca="false">IF($A1209="","",$AF1209&amp;"|"&amp;TEXT($W1209,"yyyy-mm-dd")&amp;"|"&amp;$J1209&amp;"|"&amp;$N1209)</f>
        <v/>
      </c>
      <c r="AD1209" s="27" t="str">
        <f aca="false">IF($AC1209="","",IF(COUNTIF($AC$2:$AC$3000,$AC1209)&gt;1,"REVIEW","OK"))</f>
        <v/>
      </c>
      <c r="AE1209" s="27" t="str">
        <f aca="false">IF(OR($W1209=0,$O1209=""),"",IF(IFERROR(IF(ISNUMBER($O1209),INT($O1209),DATE(VALUE(MID(SUBSTITUTE(LEFT($O1209,FIND(" ",$O1209&amp;" ")-1),"/",REPT(" ",20)),41,20)),VALUE(LEFT(SUBSTITUTE(LEFT($O1209,FIND(" ",$O1209&amp;" ")-1),"/",REPT(" ",20)),20)),VALUE(MID(SUBSTITUTE(LEFT($O1209,FIND(" ",$O1209&amp;" ")-1),"/",REPT(" ",20)),21,20)))),0)&gt;$W1209,"Late","Same day"))</f>
        <v/>
      </c>
      <c r="AF1209" s="26" t="str">
        <f aca="false">IF($A1209="","",IFERROR(INDEX(Validation!$C$193:$C$217,MATCH($A1209,Validation!$A$193:$A$217,0)),IF(COUNTIF(Validation!$U$19:$U$178,$Z1209)&gt;0,$Z1209,IF(COUNTIF(Validation!$S$19:$S$178,$AI1209)=1,INDEX(Validation!$U$19:$U$178,MATCH($AI1209,Validation!$S$19:$S$178,0)),$Z1209))))</f>
        <v/>
      </c>
      <c r="AG1209" s="27" t="str">
        <f aca="false">IF(COUNTA($A1209:$U1209)=0,"",IF($A1209="","No name",IF($F1209="","No date",IF($W1209=0,"Date ilegible",IF(NOT(ISNUMBER($N1209)),"Hours no numéricas",IF($AA1209="NO MATCH","Person no identificada","OK"))))))</f>
        <v/>
      </c>
      <c r="AH1209" s="27" t="str">
        <f aca="false">IF($W1209=0,"No date",IF($W1209&lt;Validation!$B$3,"Before period",IF($W1209&gt;Validation!$C$3,"After period","In period")))</f>
        <v>No date</v>
      </c>
      <c r="AI1209" s="26" t="str">
        <f aca="false">IF($Y1209="","",TRIM(RIGHT(SUBSTITUTE($Y1209," ",REPT(" ",50)),50)))</f>
        <v/>
      </c>
      <c r="AJ1209" s="27" t="str">
        <f aca="false">IF($A1209="","",IF(NOT(ISERROR(MATCH($A1209,Validation!$A$193:$A$217,0))),"Manual mapping",IF(COUNTIF(Validation!$U$19:$U$178,$Z1209)&gt;0,"Direct",IF(COUNTIF(Validation!$S$19:$S$178,$AI1209)=1,"By surname","Unresolved"))))</f>
        <v/>
      </c>
      <c r="AK1209" s="28" t="str">
        <f aca="false">IF($L1209="","",IF(MATCH($L1209,$L$2:$L$3000,0)&lt;&gt;ROW()-1,"",COUNT($AK$1:$AK1208)+1))</f>
        <v/>
      </c>
      <c r="AL1209" s="28" t="str">
        <f aca="false">IF($G1209="","",IF(MATCH($G1209,$G$2:$G$3000,0)&lt;&gt;ROW()-1,"",COUNT($AL$1:$AL1208)+1))</f>
        <v/>
      </c>
      <c r="AM1209" s="28" t="str">
        <f aca="false">IF($H1209="","",IF(MATCH($H1209,$H$2:$H$3000,0)&lt;&gt;ROW()-1,"",COUNT($AM$1:$AM1208)+1))</f>
        <v/>
      </c>
      <c r="AN1209" s="28" t="str">
        <f aca="false">IF($I1209="","",IF(MATCH($I1209,$I$2:$I$3000,0)&lt;&gt;ROW()-1,"",COUNT($AN$1:$AN1208)+1))</f>
        <v/>
      </c>
      <c r="AO1209" s="28" t="str">
        <f aca="false">IF($Q1209="","",IF(MATCH($Q1209,$Q$2:$Q$3000,0)&lt;&gt;ROW()-1,"",COUNT($AO$1:$AO1208)+1))</f>
        <v/>
      </c>
    </row>
    <row r="1210" customFormat="false" ht="12.75" hidden="false" customHeight="true" outlineLevel="0" collapsed="false">
      <c r="W1210" s="24" t="n">
        <f aca="false">IF($F1210="",0,IFERROR(IF(ISNUMBER($F1210),INT($F1210),DATE(VALUE(MID(SUBSTITUTE(LEFT($F1210,FIND(" ",$F1210&amp;" ")-1),"/",REPT(" ",20)),41,20)),VALUE(LEFT(SUBSTITUTE(LEFT($F1210,FIND(" ",$F1210&amp;" ")-1),"/",REPT(" ",20)),20)),VALUE(MID(SUBSTITUTE(LEFT($F1210,FIND(" ",$F1210&amp;" ")-1),"/",REPT(" ",20)),21,20)))),0))</f>
        <v>0</v>
      </c>
      <c r="X1210" s="25" t="str">
        <f aca="false">IF(ISNUMBER($N1210),$N1210*Validation!$B$5,"")</f>
        <v/>
      </c>
      <c r="Y1210" s="26" t="str">
        <f aca="false">IF($A1210="","",SUBSTITUTE(SUBSTITUTE(SUBSTITUTE(SUBSTITUTE(SUBSTITUTE(SUBSTITUTE(SUBSTITUTE(UPPER(TRIM($A1210)),"Á","A"),"É","E"),"Í","I"),"Ó","O"),"Ú","U"),"Ñ","N"),"Ü","U"))</f>
        <v/>
      </c>
      <c r="Z1210" s="26" t="str">
        <f aca="false">IF($Y1210="","",LEFT($Y1210,1)&amp;" "&amp;TRIM(RIGHT(SUBSTITUTE($Y1210," ",REPT(" ",50)),50)))</f>
        <v/>
      </c>
      <c r="AA1210" s="27" t="str">
        <f aca="false">IF($AF1210="","",IF(COUNTIF(Validation!$U$19:$U$178,$AF1210)&gt;0,"OK","NO MATCH"))</f>
        <v/>
      </c>
      <c r="AB1210" s="27" t="str">
        <f aca="false">IF($W1210=0,"",IF(AND($W1210&gt;=Validation!$B$3,$W1210&lt;=Validation!$C$3),"Yes","No"))</f>
        <v/>
      </c>
      <c r="AC1210" s="26" t="str">
        <f aca="false">IF($A1210="","",$AF1210&amp;"|"&amp;TEXT($W1210,"yyyy-mm-dd")&amp;"|"&amp;$J1210&amp;"|"&amp;$N1210)</f>
        <v/>
      </c>
      <c r="AD1210" s="27" t="str">
        <f aca="false">IF($AC1210="","",IF(COUNTIF($AC$2:$AC$3000,$AC1210)&gt;1,"REVIEW","OK"))</f>
        <v/>
      </c>
      <c r="AE1210" s="27" t="str">
        <f aca="false">IF(OR($W1210=0,$O1210=""),"",IF(IFERROR(IF(ISNUMBER($O1210),INT($O1210),DATE(VALUE(MID(SUBSTITUTE(LEFT($O1210,FIND(" ",$O1210&amp;" ")-1),"/",REPT(" ",20)),41,20)),VALUE(LEFT(SUBSTITUTE(LEFT($O1210,FIND(" ",$O1210&amp;" ")-1),"/",REPT(" ",20)),20)),VALUE(MID(SUBSTITUTE(LEFT($O1210,FIND(" ",$O1210&amp;" ")-1),"/",REPT(" ",20)),21,20)))),0)&gt;$W1210,"Late","Same day"))</f>
        <v/>
      </c>
      <c r="AF1210" s="26" t="str">
        <f aca="false">IF($A1210="","",IFERROR(INDEX(Validation!$C$193:$C$217,MATCH($A1210,Validation!$A$193:$A$217,0)),IF(COUNTIF(Validation!$U$19:$U$178,$Z1210)&gt;0,$Z1210,IF(COUNTIF(Validation!$S$19:$S$178,$AI1210)=1,INDEX(Validation!$U$19:$U$178,MATCH($AI1210,Validation!$S$19:$S$178,0)),$Z1210))))</f>
        <v/>
      </c>
      <c r="AG1210" s="27" t="str">
        <f aca="false">IF(COUNTA($A1210:$U1210)=0,"",IF($A1210="","No name",IF($F1210="","No date",IF($W1210=0,"Date ilegible",IF(NOT(ISNUMBER($N1210)),"Hours no numéricas",IF($AA1210="NO MATCH","Person no identificada","OK"))))))</f>
        <v/>
      </c>
      <c r="AH1210" s="27" t="str">
        <f aca="false">IF($W1210=0,"No date",IF($W1210&lt;Validation!$B$3,"Before period",IF($W1210&gt;Validation!$C$3,"After period","In period")))</f>
        <v>No date</v>
      </c>
      <c r="AI1210" s="26" t="str">
        <f aca="false">IF($Y1210="","",TRIM(RIGHT(SUBSTITUTE($Y1210," ",REPT(" ",50)),50)))</f>
        <v/>
      </c>
      <c r="AJ1210" s="27" t="str">
        <f aca="false">IF($A1210="","",IF(NOT(ISERROR(MATCH($A1210,Validation!$A$193:$A$217,0))),"Manual mapping",IF(COUNTIF(Validation!$U$19:$U$178,$Z1210)&gt;0,"Direct",IF(COUNTIF(Validation!$S$19:$S$178,$AI1210)=1,"By surname","Unresolved"))))</f>
        <v/>
      </c>
      <c r="AK1210" s="28" t="str">
        <f aca="false">IF($L1210="","",IF(MATCH($L1210,$L$2:$L$3000,0)&lt;&gt;ROW()-1,"",COUNT($AK$1:$AK1209)+1))</f>
        <v/>
      </c>
      <c r="AL1210" s="28" t="str">
        <f aca="false">IF($G1210="","",IF(MATCH($G1210,$G$2:$G$3000,0)&lt;&gt;ROW()-1,"",COUNT($AL$1:$AL1209)+1))</f>
        <v/>
      </c>
      <c r="AM1210" s="28" t="str">
        <f aca="false">IF($H1210="","",IF(MATCH($H1210,$H$2:$H$3000,0)&lt;&gt;ROW()-1,"",COUNT($AM$1:$AM1209)+1))</f>
        <v/>
      </c>
      <c r="AN1210" s="28" t="str">
        <f aca="false">IF($I1210="","",IF(MATCH($I1210,$I$2:$I$3000,0)&lt;&gt;ROW()-1,"",COUNT($AN$1:$AN1209)+1))</f>
        <v/>
      </c>
      <c r="AO1210" s="28" t="str">
        <f aca="false">IF($Q1210="","",IF(MATCH($Q1210,$Q$2:$Q$3000,0)&lt;&gt;ROW()-1,"",COUNT($AO$1:$AO1209)+1))</f>
        <v/>
      </c>
    </row>
    <row r="1211" customFormat="false" ht="12.75" hidden="false" customHeight="true" outlineLevel="0" collapsed="false">
      <c r="W1211" s="24" t="n">
        <f aca="false">IF($F1211="",0,IFERROR(IF(ISNUMBER($F1211),INT($F1211),DATE(VALUE(MID(SUBSTITUTE(LEFT($F1211,FIND(" ",$F1211&amp;" ")-1),"/",REPT(" ",20)),41,20)),VALUE(LEFT(SUBSTITUTE(LEFT($F1211,FIND(" ",$F1211&amp;" ")-1),"/",REPT(" ",20)),20)),VALUE(MID(SUBSTITUTE(LEFT($F1211,FIND(" ",$F1211&amp;" ")-1),"/",REPT(" ",20)),21,20)))),0))</f>
        <v>0</v>
      </c>
      <c r="X1211" s="25" t="str">
        <f aca="false">IF(ISNUMBER($N1211),$N1211*Validation!$B$5,"")</f>
        <v/>
      </c>
      <c r="Y1211" s="26" t="str">
        <f aca="false">IF($A1211="","",SUBSTITUTE(SUBSTITUTE(SUBSTITUTE(SUBSTITUTE(SUBSTITUTE(SUBSTITUTE(SUBSTITUTE(UPPER(TRIM($A1211)),"Á","A"),"É","E"),"Í","I"),"Ó","O"),"Ú","U"),"Ñ","N"),"Ü","U"))</f>
        <v/>
      </c>
      <c r="Z1211" s="26" t="str">
        <f aca="false">IF($Y1211="","",LEFT($Y1211,1)&amp;" "&amp;TRIM(RIGHT(SUBSTITUTE($Y1211," ",REPT(" ",50)),50)))</f>
        <v/>
      </c>
      <c r="AA1211" s="27" t="str">
        <f aca="false">IF($AF1211="","",IF(COUNTIF(Validation!$U$19:$U$178,$AF1211)&gt;0,"OK","NO MATCH"))</f>
        <v/>
      </c>
      <c r="AB1211" s="27" t="str">
        <f aca="false">IF($W1211=0,"",IF(AND($W1211&gt;=Validation!$B$3,$W1211&lt;=Validation!$C$3),"Yes","No"))</f>
        <v/>
      </c>
      <c r="AC1211" s="26" t="str">
        <f aca="false">IF($A1211="","",$AF1211&amp;"|"&amp;TEXT($W1211,"yyyy-mm-dd")&amp;"|"&amp;$J1211&amp;"|"&amp;$N1211)</f>
        <v/>
      </c>
      <c r="AD1211" s="27" t="str">
        <f aca="false">IF($AC1211="","",IF(COUNTIF($AC$2:$AC$3000,$AC1211)&gt;1,"REVIEW","OK"))</f>
        <v/>
      </c>
      <c r="AE1211" s="27" t="str">
        <f aca="false">IF(OR($W1211=0,$O1211=""),"",IF(IFERROR(IF(ISNUMBER($O1211),INT($O1211),DATE(VALUE(MID(SUBSTITUTE(LEFT($O1211,FIND(" ",$O1211&amp;" ")-1),"/",REPT(" ",20)),41,20)),VALUE(LEFT(SUBSTITUTE(LEFT($O1211,FIND(" ",$O1211&amp;" ")-1),"/",REPT(" ",20)),20)),VALUE(MID(SUBSTITUTE(LEFT($O1211,FIND(" ",$O1211&amp;" ")-1),"/",REPT(" ",20)),21,20)))),0)&gt;$W1211,"Late","Same day"))</f>
        <v/>
      </c>
      <c r="AF1211" s="26" t="str">
        <f aca="false">IF($A1211="","",IFERROR(INDEX(Validation!$C$193:$C$217,MATCH($A1211,Validation!$A$193:$A$217,0)),IF(COUNTIF(Validation!$U$19:$U$178,$Z1211)&gt;0,$Z1211,IF(COUNTIF(Validation!$S$19:$S$178,$AI1211)=1,INDEX(Validation!$U$19:$U$178,MATCH($AI1211,Validation!$S$19:$S$178,0)),$Z1211))))</f>
        <v/>
      </c>
      <c r="AG1211" s="27" t="str">
        <f aca="false">IF(COUNTA($A1211:$U1211)=0,"",IF($A1211="","No name",IF($F1211="","No date",IF($W1211=0,"Date ilegible",IF(NOT(ISNUMBER($N1211)),"Hours no numéricas",IF($AA1211="NO MATCH","Person no identificada","OK"))))))</f>
        <v/>
      </c>
      <c r="AH1211" s="27" t="str">
        <f aca="false">IF($W1211=0,"No date",IF($W1211&lt;Validation!$B$3,"Before period",IF($W1211&gt;Validation!$C$3,"After period","In period")))</f>
        <v>No date</v>
      </c>
      <c r="AI1211" s="26" t="str">
        <f aca="false">IF($Y1211="","",TRIM(RIGHT(SUBSTITUTE($Y1211," ",REPT(" ",50)),50)))</f>
        <v/>
      </c>
      <c r="AJ1211" s="27" t="str">
        <f aca="false">IF($A1211="","",IF(NOT(ISERROR(MATCH($A1211,Validation!$A$193:$A$217,0))),"Manual mapping",IF(COUNTIF(Validation!$U$19:$U$178,$Z1211)&gt;0,"Direct",IF(COUNTIF(Validation!$S$19:$S$178,$AI1211)=1,"By surname","Unresolved"))))</f>
        <v/>
      </c>
      <c r="AK1211" s="28" t="str">
        <f aca="false">IF($L1211="","",IF(MATCH($L1211,$L$2:$L$3000,0)&lt;&gt;ROW()-1,"",COUNT($AK$1:$AK1210)+1))</f>
        <v/>
      </c>
      <c r="AL1211" s="28" t="str">
        <f aca="false">IF($G1211="","",IF(MATCH($G1211,$G$2:$G$3000,0)&lt;&gt;ROW()-1,"",COUNT($AL$1:$AL1210)+1))</f>
        <v/>
      </c>
      <c r="AM1211" s="28" t="str">
        <f aca="false">IF($H1211="","",IF(MATCH($H1211,$H$2:$H$3000,0)&lt;&gt;ROW()-1,"",COUNT($AM$1:$AM1210)+1))</f>
        <v/>
      </c>
      <c r="AN1211" s="28" t="str">
        <f aca="false">IF($I1211="","",IF(MATCH($I1211,$I$2:$I$3000,0)&lt;&gt;ROW()-1,"",COUNT($AN$1:$AN1210)+1))</f>
        <v/>
      </c>
      <c r="AO1211" s="28" t="str">
        <f aca="false">IF($Q1211="","",IF(MATCH($Q1211,$Q$2:$Q$3000,0)&lt;&gt;ROW()-1,"",COUNT($AO$1:$AO1210)+1))</f>
        <v/>
      </c>
    </row>
    <row r="1212" customFormat="false" ht="12.75" hidden="false" customHeight="true" outlineLevel="0" collapsed="false">
      <c r="W1212" s="24" t="n">
        <f aca="false">IF($F1212="",0,IFERROR(IF(ISNUMBER($F1212),INT($F1212),DATE(VALUE(MID(SUBSTITUTE(LEFT($F1212,FIND(" ",$F1212&amp;" ")-1),"/",REPT(" ",20)),41,20)),VALUE(LEFT(SUBSTITUTE(LEFT($F1212,FIND(" ",$F1212&amp;" ")-1),"/",REPT(" ",20)),20)),VALUE(MID(SUBSTITUTE(LEFT($F1212,FIND(" ",$F1212&amp;" ")-1),"/",REPT(" ",20)),21,20)))),0))</f>
        <v>0</v>
      </c>
      <c r="X1212" s="25" t="str">
        <f aca="false">IF(ISNUMBER($N1212),$N1212*Validation!$B$5,"")</f>
        <v/>
      </c>
      <c r="Y1212" s="26" t="str">
        <f aca="false">IF($A1212="","",SUBSTITUTE(SUBSTITUTE(SUBSTITUTE(SUBSTITUTE(SUBSTITUTE(SUBSTITUTE(SUBSTITUTE(UPPER(TRIM($A1212)),"Á","A"),"É","E"),"Í","I"),"Ó","O"),"Ú","U"),"Ñ","N"),"Ü","U"))</f>
        <v/>
      </c>
      <c r="Z1212" s="26" t="str">
        <f aca="false">IF($Y1212="","",LEFT($Y1212,1)&amp;" "&amp;TRIM(RIGHT(SUBSTITUTE($Y1212," ",REPT(" ",50)),50)))</f>
        <v/>
      </c>
      <c r="AA1212" s="27" t="str">
        <f aca="false">IF($AF1212="","",IF(COUNTIF(Validation!$U$19:$U$178,$AF1212)&gt;0,"OK","NO MATCH"))</f>
        <v/>
      </c>
      <c r="AB1212" s="27" t="str">
        <f aca="false">IF($W1212=0,"",IF(AND($W1212&gt;=Validation!$B$3,$W1212&lt;=Validation!$C$3),"Yes","No"))</f>
        <v/>
      </c>
      <c r="AC1212" s="26" t="str">
        <f aca="false">IF($A1212="","",$AF1212&amp;"|"&amp;TEXT($W1212,"yyyy-mm-dd")&amp;"|"&amp;$J1212&amp;"|"&amp;$N1212)</f>
        <v/>
      </c>
      <c r="AD1212" s="27" t="str">
        <f aca="false">IF($AC1212="","",IF(COUNTIF($AC$2:$AC$3000,$AC1212)&gt;1,"REVIEW","OK"))</f>
        <v/>
      </c>
      <c r="AE1212" s="27" t="str">
        <f aca="false">IF(OR($W1212=0,$O1212=""),"",IF(IFERROR(IF(ISNUMBER($O1212),INT($O1212),DATE(VALUE(MID(SUBSTITUTE(LEFT($O1212,FIND(" ",$O1212&amp;" ")-1),"/",REPT(" ",20)),41,20)),VALUE(LEFT(SUBSTITUTE(LEFT($O1212,FIND(" ",$O1212&amp;" ")-1),"/",REPT(" ",20)),20)),VALUE(MID(SUBSTITUTE(LEFT($O1212,FIND(" ",$O1212&amp;" ")-1),"/",REPT(" ",20)),21,20)))),0)&gt;$W1212,"Late","Same day"))</f>
        <v/>
      </c>
      <c r="AF1212" s="26" t="str">
        <f aca="false">IF($A1212="","",IFERROR(INDEX(Validation!$C$193:$C$217,MATCH($A1212,Validation!$A$193:$A$217,0)),IF(COUNTIF(Validation!$U$19:$U$178,$Z1212)&gt;0,$Z1212,IF(COUNTIF(Validation!$S$19:$S$178,$AI1212)=1,INDEX(Validation!$U$19:$U$178,MATCH($AI1212,Validation!$S$19:$S$178,0)),$Z1212))))</f>
        <v/>
      </c>
      <c r="AG1212" s="27" t="str">
        <f aca="false">IF(COUNTA($A1212:$U1212)=0,"",IF($A1212="","No name",IF($F1212="","No date",IF($W1212=0,"Date ilegible",IF(NOT(ISNUMBER($N1212)),"Hours no numéricas",IF($AA1212="NO MATCH","Person no identificada","OK"))))))</f>
        <v/>
      </c>
      <c r="AH1212" s="27" t="str">
        <f aca="false">IF($W1212=0,"No date",IF($W1212&lt;Validation!$B$3,"Before period",IF($W1212&gt;Validation!$C$3,"After period","In period")))</f>
        <v>No date</v>
      </c>
      <c r="AI1212" s="26" t="str">
        <f aca="false">IF($Y1212="","",TRIM(RIGHT(SUBSTITUTE($Y1212," ",REPT(" ",50)),50)))</f>
        <v/>
      </c>
      <c r="AJ1212" s="27" t="str">
        <f aca="false">IF($A1212="","",IF(NOT(ISERROR(MATCH($A1212,Validation!$A$193:$A$217,0))),"Manual mapping",IF(COUNTIF(Validation!$U$19:$U$178,$Z1212)&gt;0,"Direct",IF(COUNTIF(Validation!$S$19:$S$178,$AI1212)=1,"By surname","Unresolved"))))</f>
        <v/>
      </c>
      <c r="AK1212" s="28" t="str">
        <f aca="false">IF($L1212="","",IF(MATCH($L1212,$L$2:$L$3000,0)&lt;&gt;ROW()-1,"",COUNT($AK$1:$AK1211)+1))</f>
        <v/>
      </c>
      <c r="AL1212" s="28" t="str">
        <f aca="false">IF($G1212="","",IF(MATCH($G1212,$G$2:$G$3000,0)&lt;&gt;ROW()-1,"",COUNT($AL$1:$AL1211)+1))</f>
        <v/>
      </c>
      <c r="AM1212" s="28" t="str">
        <f aca="false">IF($H1212="","",IF(MATCH($H1212,$H$2:$H$3000,0)&lt;&gt;ROW()-1,"",COUNT($AM$1:$AM1211)+1))</f>
        <v/>
      </c>
      <c r="AN1212" s="28" t="str">
        <f aca="false">IF($I1212="","",IF(MATCH($I1212,$I$2:$I$3000,0)&lt;&gt;ROW()-1,"",COUNT($AN$1:$AN1211)+1))</f>
        <v/>
      </c>
      <c r="AO1212" s="28" t="str">
        <f aca="false">IF($Q1212="","",IF(MATCH($Q1212,$Q$2:$Q$3000,0)&lt;&gt;ROW()-1,"",COUNT($AO$1:$AO1211)+1))</f>
        <v/>
      </c>
    </row>
    <row r="1213" customFormat="false" ht="12.75" hidden="false" customHeight="true" outlineLevel="0" collapsed="false">
      <c r="W1213" s="24" t="n">
        <f aca="false">IF($F1213="",0,IFERROR(IF(ISNUMBER($F1213),INT($F1213),DATE(VALUE(MID(SUBSTITUTE(LEFT($F1213,FIND(" ",$F1213&amp;" ")-1),"/",REPT(" ",20)),41,20)),VALUE(LEFT(SUBSTITUTE(LEFT($F1213,FIND(" ",$F1213&amp;" ")-1),"/",REPT(" ",20)),20)),VALUE(MID(SUBSTITUTE(LEFT($F1213,FIND(" ",$F1213&amp;" ")-1),"/",REPT(" ",20)),21,20)))),0))</f>
        <v>0</v>
      </c>
      <c r="X1213" s="25" t="str">
        <f aca="false">IF(ISNUMBER($N1213),$N1213*Validation!$B$5,"")</f>
        <v/>
      </c>
      <c r="Y1213" s="26" t="str">
        <f aca="false">IF($A1213="","",SUBSTITUTE(SUBSTITUTE(SUBSTITUTE(SUBSTITUTE(SUBSTITUTE(SUBSTITUTE(SUBSTITUTE(UPPER(TRIM($A1213)),"Á","A"),"É","E"),"Í","I"),"Ó","O"),"Ú","U"),"Ñ","N"),"Ü","U"))</f>
        <v/>
      </c>
      <c r="Z1213" s="26" t="str">
        <f aca="false">IF($Y1213="","",LEFT($Y1213,1)&amp;" "&amp;TRIM(RIGHT(SUBSTITUTE($Y1213," ",REPT(" ",50)),50)))</f>
        <v/>
      </c>
      <c r="AA1213" s="27" t="str">
        <f aca="false">IF($AF1213="","",IF(COUNTIF(Validation!$U$19:$U$178,$AF1213)&gt;0,"OK","NO MATCH"))</f>
        <v/>
      </c>
      <c r="AB1213" s="27" t="str">
        <f aca="false">IF($W1213=0,"",IF(AND($W1213&gt;=Validation!$B$3,$W1213&lt;=Validation!$C$3),"Yes","No"))</f>
        <v/>
      </c>
      <c r="AC1213" s="26" t="str">
        <f aca="false">IF($A1213="","",$AF1213&amp;"|"&amp;TEXT($W1213,"yyyy-mm-dd")&amp;"|"&amp;$J1213&amp;"|"&amp;$N1213)</f>
        <v/>
      </c>
      <c r="AD1213" s="27" t="str">
        <f aca="false">IF($AC1213="","",IF(COUNTIF($AC$2:$AC$3000,$AC1213)&gt;1,"REVIEW","OK"))</f>
        <v/>
      </c>
      <c r="AE1213" s="27" t="str">
        <f aca="false">IF(OR($W1213=0,$O1213=""),"",IF(IFERROR(IF(ISNUMBER($O1213),INT($O1213),DATE(VALUE(MID(SUBSTITUTE(LEFT($O1213,FIND(" ",$O1213&amp;" ")-1),"/",REPT(" ",20)),41,20)),VALUE(LEFT(SUBSTITUTE(LEFT($O1213,FIND(" ",$O1213&amp;" ")-1),"/",REPT(" ",20)),20)),VALUE(MID(SUBSTITUTE(LEFT($O1213,FIND(" ",$O1213&amp;" ")-1),"/",REPT(" ",20)),21,20)))),0)&gt;$W1213,"Late","Same day"))</f>
        <v/>
      </c>
      <c r="AF1213" s="26" t="str">
        <f aca="false">IF($A1213="","",IFERROR(INDEX(Validation!$C$193:$C$217,MATCH($A1213,Validation!$A$193:$A$217,0)),IF(COUNTIF(Validation!$U$19:$U$178,$Z1213)&gt;0,$Z1213,IF(COUNTIF(Validation!$S$19:$S$178,$AI1213)=1,INDEX(Validation!$U$19:$U$178,MATCH($AI1213,Validation!$S$19:$S$178,0)),$Z1213))))</f>
        <v/>
      </c>
      <c r="AG1213" s="27" t="str">
        <f aca="false">IF(COUNTA($A1213:$U1213)=0,"",IF($A1213="","No name",IF($F1213="","No date",IF($W1213=0,"Date ilegible",IF(NOT(ISNUMBER($N1213)),"Hours no numéricas",IF($AA1213="NO MATCH","Person no identificada","OK"))))))</f>
        <v/>
      </c>
      <c r="AH1213" s="27" t="str">
        <f aca="false">IF($W1213=0,"No date",IF($W1213&lt;Validation!$B$3,"Before period",IF($W1213&gt;Validation!$C$3,"After period","In period")))</f>
        <v>No date</v>
      </c>
      <c r="AI1213" s="26" t="str">
        <f aca="false">IF($Y1213="","",TRIM(RIGHT(SUBSTITUTE($Y1213," ",REPT(" ",50)),50)))</f>
        <v/>
      </c>
      <c r="AJ1213" s="27" t="str">
        <f aca="false">IF($A1213="","",IF(NOT(ISERROR(MATCH($A1213,Validation!$A$193:$A$217,0))),"Manual mapping",IF(COUNTIF(Validation!$U$19:$U$178,$Z1213)&gt;0,"Direct",IF(COUNTIF(Validation!$S$19:$S$178,$AI1213)=1,"By surname","Unresolved"))))</f>
        <v/>
      </c>
      <c r="AK1213" s="28" t="str">
        <f aca="false">IF($L1213="","",IF(MATCH($L1213,$L$2:$L$3000,0)&lt;&gt;ROW()-1,"",COUNT($AK$1:$AK1212)+1))</f>
        <v/>
      </c>
      <c r="AL1213" s="28" t="str">
        <f aca="false">IF($G1213="","",IF(MATCH($G1213,$G$2:$G$3000,0)&lt;&gt;ROW()-1,"",COUNT($AL$1:$AL1212)+1))</f>
        <v/>
      </c>
      <c r="AM1213" s="28" t="str">
        <f aca="false">IF($H1213="","",IF(MATCH($H1213,$H$2:$H$3000,0)&lt;&gt;ROW()-1,"",COUNT($AM$1:$AM1212)+1))</f>
        <v/>
      </c>
      <c r="AN1213" s="28" t="str">
        <f aca="false">IF($I1213="","",IF(MATCH($I1213,$I$2:$I$3000,0)&lt;&gt;ROW()-1,"",COUNT($AN$1:$AN1212)+1))</f>
        <v/>
      </c>
      <c r="AO1213" s="28" t="str">
        <f aca="false">IF($Q1213="","",IF(MATCH($Q1213,$Q$2:$Q$3000,0)&lt;&gt;ROW()-1,"",COUNT($AO$1:$AO1212)+1))</f>
        <v/>
      </c>
    </row>
    <row r="1214" customFormat="false" ht="12.75" hidden="false" customHeight="true" outlineLevel="0" collapsed="false">
      <c r="W1214" s="24" t="n">
        <f aca="false">IF($F1214="",0,IFERROR(IF(ISNUMBER($F1214),INT($F1214),DATE(VALUE(MID(SUBSTITUTE(LEFT($F1214,FIND(" ",$F1214&amp;" ")-1),"/",REPT(" ",20)),41,20)),VALUE(LEFT(SUBSTITUTE(LEFT($F1214,FIND(" ",$F1214&amp;" ")-1),"/",REPT(" ",20)),20)),VALUE(MID(SUBSTITUTE(LEFT($F1214,FIND(" ",$F1214&amp;" ")-1),"/",REPT(" ",20)),21,20)))),0))</f>
        <v>0</v>
      </c>
      <c r="X1214" s="25" t="str">
        <f aca="false">IF(ISNUMBER($N1214),$N1214*Validation!$B$5,"")</f>
        <v/>
      </c>
      <c r="Y1214" s="26" t="str">
        <f aca="false">IF($A1214="","",SUBSTITUTE(SUBSTITUTE(SUBSTITUTE(SUBSTITUTE(SUBSTITUTE(SUBSTITUTE(SUBSTITUTE(UPPER(TRIM($A1214)),"Á","A"),"É","E"),"Í","I"),"Ó","O"),"Ú","U"),"Ñ","N"),"Ü","U"))</f>
        <v/>
      </c>
      <c r="Z1214" s="26" t="str">
        <f aca="false">IF($Y1214="","",LEFT($Y1214,1)&amp;" "&amp;TRIM(RIGHT(SUBSTITUTE($Y1214," ",REPT(" ",50)),50)))</f>
        <v/>
      </c>
      <c r="AA1214" s="27" t="str">
        <f aca="false">IF($AF1214="","",IF(COUNTIF(Validation!$U$19:$U$178,$AF1214)&gt;0,"OK","NO MATCH"))</f>
        <v/>
      </c>
      <c r="AB1214" s="27" t="str">
        <f aca="false">IF($W1214=0,"",IF(AND($W1214&gt;=Validation!$B$3,$W1214&lt;=Validation!$C$3),"Yes","No"))</f>
        <v/>
      </c>
      <c r="AC1214" s="26" t="str">
        <f aca="false">IF($A1214="","",$AF1214&amp;"|"&amp;TEXT($W1214,"yyyy-mm-dd")&amp;"|"&amp;$J1214&amp;"|"&amp;$N1214)</f>
        <v/>
      </c>
      <c r="AD1214" s="27" t="str">
        <f aca="false">IF($AC1214="","",IF(COUNTIF($AC$2:$AC$3000,$AC1214)&gt;1,"REVIEW","OK"))</f>
        <v/>
      </c>
      <c r="AE1214" s="27" t="str">
        <f aca="false">IF(OR($W1214=0,$O1214=""),"",IF(IFERROR(IF(ISNUMBER($O1214),INT($O1214),DATE(VALUE(MID(SUBSTITUTE(LEFT($O1214,FIND(" ",$O1214&amp;" ")-1),"/",REPT(" ",20)),41,20)),VALUE(LEFT(SUBSTITUTE(LEFT($O1214,FIND(" ",$O1214&amp;" ")-1),"/",REPT(" ",20)),20)),VALUE(MID(SUBSTITUTE(LEFT($O1214,FIND(" ",$O1214&amp;" ")-1),"/",REPT(" ",20)),21,20)))),0)&gt;$W1214,"Late","Same day"))</f>
        <v/>
      </c>
      <c r="AF1214" s="26" t="str">
        <f aca="false">IF($A1214="","",IFERROR(INDEX(Validation!$C$193:$C$217,MATCH($A1214,Validation!$A$193:$A$217,0)),IF(COUNTIF(Validation!$U$19:$U$178,$Z1214)&gt;0,$Z1214,IF(COUNTIF(Validation!$S$19:$S$178,$AI1214)=1,INDEX(Validation!$U$19:$U$178,MATCH($AI1214,Validation!$S$19:$S$178,0)),$Z1214))))</f>
        <v/>
      </c>
      <c r="AG1214" s="27" t="str">
        <f aca="false">IF(COUNTA($A1214:$U1214)=0,"",IF($A1214="","No name",IF($F1214="","No date",IF($W1214=0,"Date ilegible",IF(NOT(ISNUMBER($N1214)),"Hours no numéricas",IF($AA1214="NO MATCH","Person no identificada","OK"))))))</f>
        <v/>
      </c>
      <c r="AH1214" s="27" t="str">
        <f aca="false">IF($W1214=0,"No date",IF($W1214&lt;Validation!$B$3,"Before period",IF($W1214&gt;Validation!$C$3,"After period","In period")))</f>
        <v>No date</v>
      </c>
      <c r="AI1214" s="26" t="str">
        <f aca="false">IF($Y1214="","",TRIM(RIGHT(SUBSTITUTE($Y1214," ",REPT(" ",50)),50)))</f>
        <v/>
      </c>
      <c r="AJ1214" s="27" t="str">
        <f aca="false">IF($A1214="","",IF(NOT(ISERROR(MATCH($A1214,Validation!$A$193:$A$217,0))),"Manual mapping",IF(COUNTIF(Validation!$U$19:$U$178,$Z1214)&gt;0,"Direct",IF(COUNTIF(Validation!$S$19:$S$178,$AI1214)=1,"By surname","Unresolved"))))</f>
        <v/>
      </c>
      <c r="AK1214" s="28" t="str">
        <f aca="false">IF($L1214="","",IF(MATCH($L1214,$L$2:$L$3000,0)&lt;&gt;ROW()-1,"",COUNT($AK$1:$AK1213)+1))</f>
        <v/>
      </c>
      <c r="AL1214" s="28" t="str">
        <f aca="false">IF($G1214="","",IF(MATCH($G1214,$G$2:$G$3000,0)&lt;&gt;ROW()-1,"",COUNT($AL$1:$AL1213)+1))</f>
        <v/>
      </c>
      <c r="AM1214" s="28" t="str">
        <f aca="false">IF($H1214="","",IF(MATCH($H1214,$H$2:$H$3000,0)&lt;&gt;ROW()-1,"",COUNT($AM$1:$AM1213)+1))</f>
        <v/>
      </c>
      <c r="AN1214" s="28" t="str">
        <f aca="false">IF($I1214="","",IF(MATCH($I1214,$I$2:$I$3000,0)&lt;&gt;ROW()-1,"",COUNT($AN$1:$AN1213)+1))</f>
        <v/>
      </c>
      <c r="AO1214" s="28" t="str">
        <f aca="false">IF($Q1214="","",IF(MATCH($Q1214,$Q$2:$Q$3000,0)&lt;&gt;ROW()-1,"",COUNT($AO$1:$AO1213)+1))</f>
        <v/>
      </c>
    </row>
    <row r="1215" customFormat="false" ht="12.75" hidden="false" customHeight="true" outlineLevel="0" collapsed="false">
      <c r="W1215" s="24" t="n">
        <f aca="false">IF($F1215="",0,IFERROR(IF(ISNUMBER($F1215),INT($F1215),DATE(VALUE(MID(SUBSTITUTE(LEFT($F1215,FIND(" ",$F1215&amp;" ")-1),"/",REPT(" ",20)),41,20)),VALUE(LEFT(SUBSTITUTE(LEFT($F1215,FIND(" ",$F1215&amp;" ")-1),"/",REPT(" ",20)),20)),VALUE(MID(SUBSTITUTE(LEFT($F1215,FIND(" ",$F1215&amp;" ")-1),"/",REPT(" ",20)),21,20)))),0))</f>
        <v>0</v>
      </c>
      <c r="X1215" s="25" t="str">
        <f aca="false">IF(ISNUMBER($N1215),$N1215*Validation!$B$5,"")</f>
        <v/>
      </c>
      <c r="Y1215" s="26" t="str">
        <f aca="false">IF($A1215="","",SUBSTITUTE(SUBSTITUTE(SUBSTITUTE(SUBSTITUTE(SUBSTITUTE(SUBSTITUTE(SUBSTITUTE(UPPER(TRIM($A1215)),"Á","A"),"É","E"),"Í","I"),"Ó","O"),"Ú","U"),"Ñ","N"),"Ü","U"))</f>
        <v/>
      </c>
      <c r="Z1215" s="26" t="str">
        <f aca="false">IF($Y1215="","",LEFT($Y1215,1)&amp;" "&amp;TRIM(RIGHT(SUBSTITUTE($Y1215," ",REPT(" ",50)),50)))</f>
        <v/>
      </c>
      <c r="AA1215" s="27" t="str">
        <f aca="false">IF($AF1215="","",IF(COUNTIF(Validation!$U$19:$U$178,$AF1215)&gt;0,"OK","NO MATCH"))</f>
        <v/>
      </c>
      <c r="AB1215" s="27" t="str">
        <f aca="false">IF($W1215=0,"",IF(AND($W1215&gt;=Validation!$B$3,$W1215&lt;=Validation!$C$3),"Yes","No"))</f>
        <v/>
      </c>
      <c r="AC1215" s="26" t="str">
        <f aca="false">IF($A1215="","",$AF1215&amp;"|"&amp;TEXT($W1215,"yyyy-mm-dd")&amp;"|"&amp;$J1215&amp;"|"&amp;$N1215)</f>
        <v/>
      </c>
      <c r="AD1215" s="27" t="str">
        <f aca="false">IF($AC1215="","",IF(COUNTIF($AC$2:$AC$3000,$AC1215)&gt;1,"REVIEW","OK"))</f>
        <v/>
      </c>
      <c r="AE1215" s="27" t="str">
        <f aca="false">IF(OR($W1215=0,$O1215=""),"",IF(IFERROR(IF(ISNUMBER($O1215),INT($O1215),DATE(VALUE(MID(SUBSTITUTE(LEFT($O1215,FIND(" ",$O1215&amp;" ")-1),"/",REPT(" ",20)),41,20)),VALUE(LEFT(SUBSTITUTE(LEFT($O1215,FIND(" ",$O1215&amp;" ")-1),"/",REPT(" ",20)),20)),VALUE(MID(SUBSTITUTE(LEFT($O1215,FIND(" ",$O1215&amp;" ")-1),"/",REPT(" ",20)),21,20)))),0)&gt;$W1215,"Late","Same day"))</f>
        <v/>
      </c>
      <c r="AF1215" s="26" t="str">
        <f aca="false">IF($A1215="","",IFERROR(INDEX(Validation!$C$193:$C$217,MATCH($A1215,Validation!$A$193:$A$217,0)),IF(COUNTIF(Validation!$U$19:$U$178,$Z1215)&gt;0,$Z1215,IF(COUNTIF(Validation!$S$19:$S$178,$AI1215)=1,INDEX(Validation!$U$19:$U$178,MATCH($AI1215,Validation!$S$19:$S$178,0)),$Z1215))))</f>
        <v/>
      </c>
      <c r="AG1215" s="27" t="str">
        <f aca="false">IF(COUNTA($A1215:$U1215)=0,"",IF($A1215="","No name",IF($F1215="","No date",IF($W1215=0,"Date ilegible",IF(NOT(ISNUMBER($N1215)),"Hours no numéricas",IF($AA1215="NO MATCH","Person no identificada","OK"))))))</f>
        <v/>
      </c>
      <c r="AH1215" s="27" t="str">
        <f aca="false">IF($W1215=0,"No date",IF($W1215&lt;Validation!$B$3,"Before period",IF($W1215&gt;Validation!$C$3,"After period","In period")))</f>
        <v>No date</v>
      </c>
      <c r="AI1215" s="26" t="str">
        <f aca="false">IF($Y1215="","",TRIM(RIGHT(SUBSTITUTE($Y1215," ",REPT(" ",50)),50)))</f>
        <v/>
      </c>
      <c r="AJ1215" s="27" t="str">
        <f aca="false">IF($A1215="","",IF(NOT(ISERROR(MATCH($A1215,Validation!$A$193:$A$217,0))),"Manual mapping",IF(COUNTIF(Validation!$U$19:$U$178,$Z1215)&gt;0,"Direct",IF(COUNTIF(Validation!$S$19:$S$178,$AI1215)=1,"By surname","Unresolved"))))</f>
        <v/>
      </c>
      <c r="AK1215" s="28" t="str">
        <f aca="false">IF($L1215="","",IF(MATCH($L1215,$L$2:$L$3000,0)&lt;&gt;ROW()-1,"",COUNT($AK$1:$AK1214)+1))</f>
        <v/>
      </c>
      <c r="AL1215" s="28" t="str">
        <f aca="false">IF($G1215="","",IF(MATCH($G1215,$G$2:$G$3000,0)&lt;&gt;ROW()-1,"",COUNT($AL$1:$AL1214)+1))</f>
        <v/>
      </c>
      <c r="AM1215" s="28" t="str">
        <f aca="false">IF($H1215="","",IF(MATCH($H1215,$H$2:$H$3000,0)&lt;&gt;ROW()-1,"",COUNT($AM$1:$AM1214)+1))</f>
        <v/>
      </c>
      <c r="AN1215" s="28" t="str">
        <f aca="false">IF($I1215="","",IF(MATCH($I1215,$I$2:$I$3000,0)&lt;&gt;ROW()-1,"",COUNT($AN$1:$AN1214)+1))</f>
        <v/>
      </c>
      <c r="AO1215" s="28" t="str">
        <f aca="false">IF($Q1215="","",IF(MATCH($Q1215,$Q$2:$Q$3000,0)&lt;&gt;ROW()-1,"",COUNT($AO$1:$AO1214)+1))</f>
        <v/>
      </c>
    </row>
    <row r="1216" customFormat="false" ht="12.75" hidden="false" customHeight="true" outlineLevel="0" collapsed="false">
      <c r="W1216" s="24" t="n">
        <f aca="false">IF($F1216="",0,IFERROR(IF(ISNUMBER($F1216),INT($F1216),DATE(VALUE(MID(SUBSTITUTE(LEFT($F1216,FIND(" ",$F1216&amp;" ")-1),"/",REPT(" ",20)),41,20)),VALUE(LEFT(SUBSTITUTE(LEFT($F1216,FIND(" ",$F1216&amp;" ")-1),"/",REPT(" ",20)),20)),VALUE(MID(SUBSTITUTE(LEFT($F1216,FIND(" ",$F1216&amp;" ")-1),"/",REPT(" ",20)),21,20)))),0))</f>
        <v>0</v>
      </c>
      <c r="X1216" s="25" t="str">
        <f aca="false">IF(ISNUMBER($N1216),$N1216*Validation!$B$5,"")</f>
        <v/>
      </c>
      <c r="Y1216" s="26" t="str">
        <f aca="false">IF($A1216="","",SUBSTITUTE(SUBSTITUTE(SUBSTITUTE(SUBSTITUTE(SUBSTITUTE(SUBSTITUTE(SUBSTITUTE(UPPER(TRIM($A1216)),"Á","A"),"É","E"),"Í","I"),"Ó","O"),"Ú","U"),"Ñ","N"),"Ü","U"))</f>
        <v/>
      </c>
      <c r="Z1216" s="26" t="str">
        <f aca="false">IF($Y1216="","",LEFT($Y1216,1)&amp;" "&amp;TRIM(RIGHT(SUBSTITUTE($Y1216," ",REPT(" ",50)),50)))</f>
        <v/>
      </c>
      <c r="AA1216" s="27" t="str">
        <f aca="false">IF($AF1216="","",IF(COUNTIF(Validation!$U$19:$U$178,$AF1216)&gt;0,"OK","NO MATCH"))</f>
        <v/>
      </c>
      <c r="AB1216" s="27" t="str">
        <f aca="false">IF($W1216=0,"",IF(AND($W1216&gt;=Validation!$B$3,$W1216&lt;=Validation!$C$3),"Yes","No"))</f>
        <v/>
      </c>
      <c r="AC1216" s="26" t="str">
        <f aca="false">IF($A1216="","",$AF1216&amp;"|"&amp;TEXT($W1216,"yyyy-mm-dd")&amp;"|"&amp;$J1216&amp;"|"&amp;$N1216)</f>
        <v/>
      </c>
      <c r="AD1216" s="27" t="str">
        <f aca="false">IF($AC1216="","",IF(COUNTIF($AC$2:$AC$3000,$AC1216)&gt;1,"REVIEW","OK"))</f>
        <v/>
      </c>
      <c r="AE1216" s="27" t="str">
        <f aca="false">IF(OR($W1216=0,$O1216=""),"",IF(IFERROR(IF(ISNUMBER($O1216),INT($O1216),DATE(VALUE(MID(SUBSTITUTE(LEFT($O1216,FIND(" ",$O1216&amp;" ")-1),"/",REPT(" ",20)),41,20)),VALUE(LEFT(SUBSTITUTE(LEFT($O1216,FIND(" ",$O1216&amp;" ")-1),"/",REPT(" ",20)),20)),VALUE(MID(SUBSTITUTE(LEFT($O1216,FIND(" ",$O1216&amp;" ")-1),"/",REPT(" ",20)),21,20)))),0)&gt;$W1216,"Late","Same day"))</f>
        <v/>
      </c>
      <c r="AF1216" s="26" t="str">
        <f aca="false">IF($A1216="","",IFERROR(INDEX(Validation!$C$193:$C$217,MATCH($A1216,Validation!$A$193:$A$217,0)),IF(COUNTIF(Validation!$U$19:$U$178,$Z1216)&gt;0,$Z1216,IF(COUNTIF(Validation!$S$19:$S$178,$AI1216)=1,INDEX(Validation!$U$19:$U$178,MATCH($AI1216,Validation!$S$19:$S$178,0)),$Z1216))))</f>
        <v/>
      </c>
      <c r="AG1216" s="27" t="str">
        <f aca="false">IF(COUNTA($A1216:$U1216)=0,"",IF($A1216="","No name",IF($F1216="","No date",IF($W1216=0,"Date ilegible",IF(NOT(ISNUMBER($N1216)),"Hours no numéricas",IF($AA1216="NO MATCH","Person no identificada","OK"))))))</f>
        <v/>
      </c>
      <c r="AH1216" s="27" t="str">
        <f aca="false">IF($W1216=0,"No date",IF($W1216&lt;Validation!$B$3,"Before period",IF($W1216&gt;Validation!$C$3,"After period","In period")))</f>
        <v>No date</v>
      </c>
      <c r="AI1216" s="26" t="str">
        <f aca="false">IF($Y1216="","",TRIM(RIGHT(SUBSTITUTE($Y1216," ",REPT(" ",50)),50)))</f>
        <v/>
      </c>
      <c r="AJ1216" s="27" t="str">
        <f aca="false">IF($A1216="","",IF(NOT(ISERROR(MATCH($A1216,Validation!$A$193:$A$217,0))),"Manual mapping",IF(COUNTIF(Validation!$U$19:$U$178,$Z1216)&gt;0,"Direct",IF(COUNTIF(Validation!$S$19:$S$178,$AI1216)=1,"By surname","Unresolved"))))</f>
        <v/>
      </c>
      <c r="AK1216" s="28" t="str">
        <f aca="false">IF($L1216="","",IF(MATCH($L1216,$L$2:$L$3000,0)&lt;&gt;ROW()-1,"",COUNT($AK$1:$AK1215)+1))</f>
        <v/>
      </c>
      <c r="AL1216" s="28" t="str">
        <f aca="false">IF($G1216="","",IF(MATCH($G1216,$G$2:$G$3000,0)&lt;&gt;ROW()-1,"",COUNT($AL$1:$AL1215)+1))</f>
        <v/>
      </c>
      <c r="AM1216" s="28" t="str">
        <f aca="false">IF($H1216="","",IF(MATCH($H1216,$H$2:$H$3000,0)&lt;&gt;ROW()-1,"",COUNT($AM$1:$AM1215)+1))</f>
        <v/>
      </c>
      <c r="AN1216" s="28" t="str">
        <f aca="false">IF($I1216="","",IF(MATCH($I1216,$I$2:$I$3000,0)&lt;&gt;ROW()-1,"",COUNT($AN$1:$AN1215)+1))</f>
        <v/>
      </c>
      <c r="AO1216" s="28" t="str">
        <f aca="false">IF($Q1216="","",IF(MATCH($Q1216,$Q$2:$Q$3000,0)&lt;&gt;ROW()-1,"",COUNT($AO$1:$AO1215)+1))</f>
        <v/>
      </c>
    </row>
    <row r="1217" customFormat="false" ht="12.75" hidden="false" customHeight="true" outlineLevel="0" collapsed="false">
      <c r="W1217" s="24" t="n">
        <f aca="false">IF($F1217="",0,IFERROR(IF(ISNUMBER($F1217),INT($F1217),DATE(VALUE(MID(SUBSTITUTE(LEFT($F1217,FIND(" ",$F1217&amp;" ")-1),"/",REPT(" ",20)),41,20)),VALUE(LEFT(SUBSTITUTE(LEFT($F1217,FIND(" ",$F1217&amp;" ")-1),"/",REPT(" ",20)),20)),VALUE(MID(SUBSTITUTE(LEFT($F1217,FIND(" ",$F1217&amp;" ")-1),"/",REPT(" ",20)),21,20)))),0))</f>
        <v>0</v>
      </c>
      <c r="X1217" s="25" t="str">
        <f aca="false">IF(ISNUMBER($N1217),$N1217*Validation!$B$5,"")</f>
        <v/>
      </c>
      <c r="Y1217" s="26" t="str">
        <f aca="false">IF($A1217="","",SUBSTITUTE(SUBSTITUTE(SUBSTITUTE(SUBSTITUTE(SUBSTITUTE(SUBSTITUTE(SUBSTITUTE(UPPER(TRIM($A1217)),"Á","A"),"É","E"),"Í","I"),"Ó","O"),"Ú","U"),"Ñ","N"),"Ü","U"))</f>
        <v/>
      </c>
      <c r="Z1217" s="26" t="str">
        <f aca="false">IF($Y1217="","",LEFT($Y1217,1)&amp;" "&amp;TRIM(RIGHT(SUBSTITUTE($Y1217," ",REPT(" ",50)),50)))</f>
        <v/>
      </c>
      <c r="AA1217" s="27" t="str">
        <f aca="false">IF($AF1217="","",IF(COUNTIF(Validation!$U$19:$U$178,$AF1217)&gt;0,"OK","NO MATCH"))</f>
        <v/>
      </c>
      <c r="AB1217" s="27" t="str">
        <f aca="false">IF($W1217=0,"",IF(AND($W1217&gt;=Validation!$B$3,$W1217&lt;=Validation!$C$3),"Yes","No"))</f>
        <v/>
      </c>
      <c r="AC1217" s="26" t="str">
        <f aca="false">IF($A1217="","",$AF1217&amp;"|"&amp;TEXT($W1217,"yyyy-mm-dd")&amp;"|"&amp;$J1217&amp;"|"&amp;$N1217)</f>
        <v/>
      </c>
      <c r="AD1217" s="27" t="str">
        <f aca="false">IF($AC1217="","",IF(COUNTIF($AC$2:$AC$3000,$AC1217)&gt;1,"REVIEW","OK"))</f>
        <v/>
      </c>
      <c r="AE1217" s="27" t="str">
        <f aca="false">IF(OR($W1217=0,$O1217=""),"",IF(IFERROR(IF(ISNUMBER($O1217),INT($O1217),DATE(VALUE(MID(SUBSTITUTE(LEFT($O1217,FIND(" ",$O1217&amp;" ")-1),"/",REPT(" ",20)),41,20)),VALUE(LEFT(SUBSTITUTE(LEFT($O1217,FIND(" ",$O1217&amp;" ")-1),"/",REPT(" ",20)),20)),VALUE(MID(SUBSTITUTE(LEFT($O1217,FIND(" ",$O1217&amp;" ")-1),"/",REPT(" ",20)),21,20)))),0)&gt;$W1217,"Late","Same day"))</f>
        <v/>
      </c>
      <c r="AF1217" s="26" t="str">
        <f aca="false">IF($A1217="","",IFERROR(INDEX(Validation!$C$193:$C$217,MATCH($A1217,Validation!$A$193:$A$217,0)),IF(COUNTIF(Validation!$U$19:$U$178,$Z1217)&gt;0,$Z1217,IF(COUNTIF(Validation!$S$19:$S$178,$AI1217)=1,INDEX(Validation!$U$19:$U$178,MATCH($AI1217,Validation!$S$19:$S$178,0)),$Z1217))))</f>
        <v/>
      </c>
      <c r="AG1217" s="27" t="str">
        <f aca="false">IF(COUNTA($A1217:$U1217)=0,"",IF($A1217="","No name",IF($F1217="","No date",IF($W1217=0,"Date ilegible",IF(NOT(ISNUMBER($N1217)),"Hours no numéricas",IF($AA1217="NO MATCH","Person no identificada","OK"))))))</f>
        <v/>
      </c>
      <c r="AH1217" s="27" t="str">
        <f aca="false">IF($W1217=0,"No date",IF($W1217&lt;Validation!$B$3,"Before period",IF($W1217&gt;Validation!$C$3,"After period","In period")))</f>
        <v>No date</v>
      </c>
      <c r="AI1217" s="26" t="str">
        <f aca="false">IF($Y1217="","",TRIM(RIGHT(SUBSTITUTE($Y1217," ",REPT(" ",50)),50)))</f>
        <v/>
      </c>
      <c r="AJ1217" s="27" t="str">
        <f aca="false">IF($A1217="","",IF(NOT(ISERROR(MATCH($A1217,Validation!$A$193:$A$217,0))),"Manual mapping",IF(COUNTIF(Validation!$U$19:$U$178,$Z1217)&gt;0,"Direct",IF(COUNTIF(Validation!$S$19:$S$178,$AI1217)=1,"By surname","Unresolved"))))</f>
        <v/>
      </c>
      <c r="AK1217" s="28" t="str">
        <f aca="false">IF($L1217="","",IF(MATCH($L1217,$L$2:$L$3000,0)&lt;&gt;ROW()-1,"",COUNT($AK$1:$AK1216)+1))</f>
        <v/>
      </c>
      <c r="AL1217" s="28" t="str">
        <f aca="false">IF($G1217="","",IF(MATCH($G1217,$G$2:$G$3000,0)&lt;&gt;ROW()-1,"",COUNT($AL$1:$AL1216)+1))</f>
        <v/>
      </c>
      <c r="AM1217" s="28" t="str">
        <f aca="false">IF($H1217="","",IF(MATCH($H1217,$H$2:$H$3000,0)&lt;&gt;ROW()-1,"",COUNT($AM$1:$AM1216)+1))</f>
        <v/>
      </c>
      <c r="AN1217" s="28" t="str">
        <f aca="false">IF($I1217="","",IF(MATCH($I1217,$I$2:$I$3000,0)&lt;&gt;ROW()-1,"",COUNT($AN$1:$AN1216)+1))</f>
        <v/>
      </c>
      <c r="AO1217" s="28" t="str">
        <f aca="false">IF($Q1217="","",IF(MATCH($Q1217,$Q$2:$Q$3000,0)&lt;&gt;ROW()-1,"",COUNT($AO$1:$AO1216)+1))</f>
        <v/>
      </c>
    </row>
    <row r="1218" customFormat="false" ht="12.75" hidden="false" customHeight="true" outlineLevel="0" collapsed="false">
      <c r="W1218" s="24" t="n">
        <f aca="false">IF($F1218="",0,IFERROR(IF(ISNUMBER($F1218),INT($F1218),DATE(VALUE(MID(SUBSTITUTE(LEFT($F1218,FIND(" ",$F1218&amp;" ")-1),"/",REPT(" ",20)),41,20)),VALUE(LEFT(SUBSTITUTE(LEFT($F1218,FIND(" ",$F1218&amp;" ")-1),"/",REPT(" ",20)),20)),VALUE(MID(SUBSTITUTE(LEFT($F1218,FIND(" ",$F1218&amp;" ")-1),"/",REPT(" ",20)),21,20)))),0))</f>
        <v>0</v>
      </c>
      <c r="X1218" s="25" t="str">
        <f aca="false">IF(ISNUMBER($N1218),$N1218*Validation!$B$5,"")</f>
        <v/>
      </c>
      <c r="Y1218" s="26" t="str">
        <f aca="false">IF($A1218="","",SUBSTITUTE(SUBSTITUTE(SUBSTITUTE(SUBSTITUTE(SUBSTITUTE(SUBSTITUTE(SUBSTITUTE(UPPER(TRIM($A1218)),"Á","A"),"É","E"),"Í","I"),"Ó","O"),"Ú","U"),"Ñ","N"),"Ü","U"))</f>
        <v/>
      </c>
      <c r="Z1218" s="26" t="str">
        <f aca="false">IF($Y1218="","",LEFT($Y1218,1)&amp;" "&amp;TRIM(RIGHT(SUBSTITUTE($Y1218," ",REPT(" ",50)),50)))</f>
        <v/>
      </c>
      <c r="AA1218" s="27" t="str">
        <f aca="false">IF($AF1218="","",IF(COUNTIF(Validation!$U$19:$U$178,$AF1218)&gt;0,"OK","NO MATCH"))</f>
        <v/>
      </c>
      <c r="AB1218" s="27" t="str">
        <f aca="false">IF($W1218=0,"",IF(AND($W1218&gt;=Validation!$B$3,$W1218&lt;=Validation!$C$3),"Yes","No"))</f>
        <v/>
      </c>
      <c r="AC1218" s="26" t="str">
        <f aca="false">IF($A1218="","",$AF1218&amp;"|"&amp;TEXT($W1218,"yyyy-mm-dd")&amp;"|"&amp;$J1218&amp;"|"&amp;$N1218)</f>
        <v/>
      </c>
      <c r="AD1218" s="27" t="str">
        <f aca="false">IF($AC1218="","",IF(COUNTIF($AC$2:$AC$3000,$AC1218)&gt;1,"REVIEW","OK"))</f>
        <v/>
      </c>
      <c r="AE1218" s="27" t="str">
        <f aca="false">IF(OR($W1218=0,$O1218=""),"",IF(IFERROR(IF(ISNUMBER($O1218),INT($O1218),DATE(VALUE(MID(SUBSTITUTE(LEFT($O1218,FIND(" ",$O1218&amp;" ")-1),"/",REPT(" ",20)),41,20)),VALUE(LEFT(SUBSTITUTE(LEFT($O1218,FIND(" ",$O1218&amp;" ")-1),"/",REPT(" ",20)),20)),VALUE(MID(SUBSTITUTE(LEFT($O1218,FIND(" ",$O1218&amp;" ")-1),"/",REPT(" ",20)),21,20)))),0)&gt;$W1218,"Late","Same day"))</f>
        <v/>
      </c>
      <c r="AF1218" s="26" t="str">
        <f aca="false">IF($A1218="","",IFERROR(INDEX(Validation!$C$193:$C$217,MATCH($A1218,Validation!$A$193:$A$217,0)),IF(COUNTIF(Validation!$U$19:$U$178,$Z1218)&gt;0,$Z1218,IF(COUNTIF(Validation!$S$19:$S$178,$AI1218)=1,INDEX(Validation!$U$19:$U$178,MATCH($AI1218,Validation!$S$19:$S$178,0)),$Z1218))))</f>
        <v/>
      </c>
      <c r="AG1218" s="27" t="str">
        <f aca="false">IF(COUNTA($A1218:$U1218)=0,"",IF($A1218="","No name",IF($F1218="","No date",IF($W1218=0,"Date ilegible",IF(NOT(ISNUMBER($N1218)),"Hours no numéricas",IF($AA1218="NO MATCH","Person no identificada","OK"))))))</f>
        <v/>
      </c>
      <c r="AH1218" s="27" t="str">
        <f aca="false">IF($W1218=0,"No date",IF($W1218&lt;Validation!$B$3,"Before period",IF($W1218&gt;Validation!$C$3,"After period","In period")))</f>
        <v>No date</v>
      </c>
      <c r="AI1218" s="26" t="str">
        <f aca="false">IF($Y1218="","",TRIM(RIGHT(SUBSTITUTE($Y1218," ",REPT(" ",50)),50)))</f>
        <v/>
      </c>
      <c r="AJ1218" s="27" t="str">
        <f aca="false">IF($A1218="","",IF(NOT(ISERROR(MATCH($A1218,Validation!$A$193:$A$217,0))),"Manual mapping",IF(COUNTIF(Validation!$U$19:$U$178,$Z1218)&gt;0,"Direct",IF(COUNTIF(Validation!$S$19:$S$178,$AI1218)=1,"By surname","Unresolved"))))</f>
        <v/>
      </c>
      <c r="AK1218" s="28" t="str">
        <f aca="false">IF($L1218="","",IF(MATCH($L1218,$L$2:$L$3000,0)&lt;&gt;ROW()-1,"",COUNT($AK$1:$AK1217)+1))</f>
        <v/>
      </c>
      <c r="AL1218" s="28" t="str">
        <f aca="false">IF($G1218="","",IF(MATCH($G1218,$G$2:$G$3000,0)&lt;&gt;ROW()-1,"",COUNT($AL$1:$AL1217)+1))</f>
        <v/>
      </c>
      <c r="AM1218" s="28" t="str">
        <f aca="false">IF($H1218="","",IF(MATCH($H1218,$H$2:$H$3000,0)&lt;&gt;ROW()-1,"",COUNT($AM$1:$AM1217)+1))</f>
        <v/>
      </c>
      <c r="AN1218" s="28" t="str">
        <f aca="false">IF($I1218="","",IF(MATCH($I1218,$I$2:$I$3000,0)&lt;&gt;ROW()-1,"",COUNT($AN$1:$AN1217)+1))</f>
        <v/>
      </c>
      <c r="AO1218" s="28" t="str">
        <f aca="false">IF($Q1218="","",IF(MATCH($Q1218,$Q$2:$Q$3000,0)&lt;&gt;ROW()-1,"",COUNT($AO$1:$AO1217)+1))</f>
        <v/>
      </c>
    </row>
    <row r="1219" customFormat="false" ht="12.75" hidden="false" customHeight="true" outlineLevel="0" collapsed="false">
      <c r="W1219" s="24" t="n">
        <f aca="false">IF($F1219="",0,IFERROR(IF(ISNUMBER($F1219),INT($F1219),DATE(VALUE(MID(SUBSTITUTE(LEFT($F1219,FIND(" ",$F1219&amp;" ")-1),"/",REPT(" ",20)),41,20)),VALUE(LEFT(SUBSTITUTE(LEFT($F1219,FIND(" ",$F1219&amp;" ")-1),"/",REPT(" ",20)),20)),VALUE(MID(SUBSTITUTE(LEFT($F1219,FIND(" ",$F1219&amp;" ")-1),"/",REPT(" ",20)),21,20)))),0))</f>
        <v>0</v>
      </c>
      <c r="X1219" s="25" t="str">
        <f aca="false">IF(ISNUMBER($N1219),$N1219*Validation!$B$5,"")</f>
        <v/>
      </c>
      <c r="Y1219" s="26" t="str">
        <f aca="false">IF($A1219="","",SUBSTITUTE(SUBSTITUTE(SUBSTITUTE(SUBSTITUTE(SUBSTITUTE(SUBSTITUTE(SUBSTITUTE(UPPER(TRIM($A1219)),"Á","A"),"É","E"),"Í","I"),"Ó","O"),"Ú","U"),"Ñ","N"),"Ü","U"))</f>
        <v/>
      </c>
      <c r="Z1219" s="26" t="str">
        <f aca="false">IF($Y1219="","",LEFT($Y1219,1)&amp;" "&amp;TRIM(RIGHT(SUBSTITUTE($Y1219," ",REPT(" ",50)),50)))</f>
        <v/>
      </c>
      <c r="AA1219" s="27" t="str">
        <f aca="false">IF($AF1219="","",IF(COUNTIF(Validation!$U$19:$U$178,$AF1219)&gt;0,"OK","NO MATCH"))</f>
        <v/>
      </c>
      <c r="AB1219" s="27" t="str">
        <f aca="false">IF($W1219=0,"",IF(AND($W1219&gt;=Validation!$B$3,$W1219&lt;=Validation!$C$3),"Yes","No"))</f>
        <v/>
      </c>
      <c r="AC1219" s="26" t="str">
        <f aca="false">IF($A1219="","",$AF1219&amp;"|"&amp;TEXT($W1219,"yyyy-mm-dd")&amp;"|"&amp;$J1219&amp;"|"&amp;$N1219)</f>
        <v/>
      </c>
      <c r="AD1219" s="27" t="str">
        <f aca="false">IF($AC1219="","",IF(COUNTIF($AC$2:$AC$3000,$AC1219)&gt;1,"REVIEW","OK"))</f>
        <v/>
      </c>
      <c r="AE1219" s="27" t="str">
        <f aca="false">IF(OR($W1219=0,$O1219=""),"",IF(IFERROR(IF(ISNUMBER($O1219),INT($O1219),DATE(VALUE(MID(SUBSTITUTE(LEFT($O1219,FIND(" ",$O1219&amp;" ")-1),"/",REPT(" ",20)),41,20)),VALUE(LEFT(SUBSTITUTE(LEFT($O1219,FIND(" ",$O1219&amp;" ")-1),"/",REPT(" ",20)),20)),VALUE(MID(SUBSTITUTE(LEFT($O1219,FIND(" ",$O1219&amp;" ")-1),"/",REPT(" ",20)),21,20)))),0)&gt;$W1219,"Late","Same day"))</f>
        <v/>
      </c>
      <c r="AF1219" s="26" t="str">
        <f aca="false">IF($A1219="","",IFERROR(INDEX(Validation!$C$193:$C$217,MATCH($A1219,Validation!$A$193:$A$217,0)),IF(COUNTIF(Validation!$U$19:$U$178,$Z1219)&gt;0,$Z1219,IF(COUNTIF(Validation!$S$19:$S$178,$AI1219)=1,INDEX(Validation!$U$19:$U$178,MATCH($AI1219,Validation!$S$19:$S$178,0)),$Z1219))))</f>
        <v/>
      </c>
      <c r="AG1219" s="27" t="str">
        <f aca="false">IF(COUNTA($A1219:$U1219)=0,"",IF($A1219="","No name",IF($F1219="","No date",IF($W1219=0,"Date ilegible",IF(NOT(ISNUMBER($N1219)),"Hours no numéricas",IF($AA1219="NO MATCH","Person no identificada","OK"))))))</f>
        <v/>
      </c>
      <c r="AH1219" s="27" t="str">
        <f aca="false">IF($W1219=0,"No date",IF($W1219&lt;Validation!$B$3,"Before period",IF($W1219&gt;Validation!$C$3,"After period","In period")))</f>
        <v>No date</v>
      </c>
      <c r="AI1219" s="26" t="str">
        <f aca="false">IF($Y1219="","",TRIM(RIGHT(SUBSTITUTE($Y1219," ",REPT(" ",50)),50)))</f>
        <v/>
      </c>
      <c r="AJ1219" s="27" t="str">
        <f aca="false">IF($A1219="","",IF(NOT(ISERROR(MATCH($A1219,Validation!$A$193:$A$217,0))),"Manual mapping",IF(COUNTIF(Validation!$U$19:$U$178,$Z1219)&gt;0,"Direct",IF(COUNTIF(Validation!$S$19:$S$178,$AI1219)=1,"By surname","Unresolved"))))</f>
        <v/>
      </c>
      <c r="AK1219" s="28" t="str">
        <f aca="false">IF($L1219="","",IF(MATCH($L1219,$L$2:$L$3000,0)&lt;&gt;ROW()-1,"",COUNT($AK$1:$AK1218)+1))</f>
        <v/>
      </c>
      <c r="AL1219" s="28" t="str">
        <f aca="false">IF($G1219="","",IF(MATCH($G1219,$G$2:$G$3000,0)&lt;&gt;ROW()-1,"",COUNT($AL$1:$AL1218)+1))</f>
        <v/>
      </c>
      <c r="AM1219" s="28" t="str">
        <f aca="false">IF($H1219="","",IF(MATCH($H1219,$H$2:$H$3000,0)&lt;&gt;ROW()-1,"",COUNT($AM$1:$AM1218)+1))</f>
        <v/>
      </c>
      <c r="AN1219" s="28" t="str">
        <f aca="false">IF($I1219="","",IF(MATCH($I1219,$I$2:$I$3000,0)&lt;&gt;ROW()-1,"",COUNT($AN$1:$AN1218)+1))</f>
        <v/>
      </c>
      <c r="AO1219" s="28" t="str">
        <f aca="false">IF($Q1219="","",IF(MATCH($Q1219,$Q$2:$Q$3000,0)&lt;&gt;ROW()-1,"",COUNT($AO$1:$AO1218)+1))</f>
        <v/>
      </c>
    </row>
    <row r="1220" customFormat="false" ht="12.75" hidden="false" customHeight="true" outlineLevel="0" collapsed="false">
      <c r="W1220" s="24" t="n">
        <f aca="false">IF($F1220="",0,IFERROR(IF(ISNUMBER($F1220),INT($F1220),DATE(VALUE(MID(SUBSTITUTE(LEFT($F1220,FIND(" ",$F1220&amp;" ")-1),"/",REPT(" ",20)),41,20)),VALUE(LEFT(SUBSTITUTE(LEFT($F1220,FIND(" ",$F1220&amp;" ")-1),"/",REPT(" ",20)),20)),VALUE(MID(SUBSTITUTE(LEFT($F1220,FIND(" ",$F1220&amp;" ")-1),"/",REPT(" ",20)),21,20)))),0))</f>
        <v>0</v>
      </c>
      <c r="X1220" s="25" t="str">
        <f aca="false">IF(ISNUMBER($N1220),$N1220*Validation!$B$5,"")</f>
        <v/>
      </c>
      <c r="Y1220" s="26" t="str">
        <f aca="false">IF($A1220="","",SUBSTITUTE(SUBSTITUTE(SUBSTITUTE(SUBSTITUTE(SUBSTITUTE(SUBSTITUTE(SUBSTITUTE(UPPER(TRIM($A1220)),"Á","A"),"É","E"),"Í","I"),"Ó","O"),"Ú","U"),"Ñ","N"),"Ü","U"))</f>
        <v/>
      </c>
      <c r="Z1220" s="26" t="str">
        <f aca="false">IF($Y1220="","",LEFT($Y1220,1)&amp;" "&amp;TRIM(RIGHT(SUBSTITUTE($Y1220," ",REPT(" ",50)),50)))</f>
        <v/>
      </c>
      <c r="AA1220" s="27" t="str">
        <f aca="false">IF($AF1220="","",IF(COUNTIF(Validation!$U$19:$U$178,$AF1220)&gt;0,"OK","NO MATCH"))</f>
        <v/>
      </c>
      <c r="AB1220" s="27" t="str">
        <f aca="false">IF($W1220=0,"",IF(AND($W1220&gt;=Validation!$B$3,$W1220&lt;=Validation!$C$3),"Yes","No"))</f>
        <v/>
      </c>
      <c r="AC1220" s="26" t="str">
        <f aca="false">IF($A1220="","",$AF1220&amp;"|"&amp;TEXT($W1220,"yyyy-mm-dd")&amp;"|"&amp;$J1220&amp;"|"&amp;$N1220)</f>
        <v/>
      </c>
      <c r="AD1220" s="27" t="str">
        <f aca="false">IF($AC1220="","",IF(COUNTIF($AC$2:$AC$3000,$AC1220)&gt;1,"REVIEW","OK"))</f>
        <v/>
      </c>
      <c r="AE1220" s="27" t="str">
        <f aca="false">IF(OR($W1220=0,$O1220=""),"",IF(IFERROR(IF(ISNUMBER($O1220),INT($O1220),DATE(VALUE(MID(SUBSTITUTE(LEFT($O1220,FIND(" ",$O1220&amp;" ")-1),"/",REPT(" ",20)),41,20)),VALUE(LEFT(SUBSTITUTE(LEFT($O1220,FIND(" ",$O1220&amp;" ")-1),"/",REPT(" ",20)),20)),VALUE(MID(SUBSTITUTE(LEFT($O1220,FIND(" ",$O1220&amp;" ")-1),"/",REPT(" ",20)),21,20)))),0)&gt;$W1220,"Late","Same day"))</f>
        <v/>
      </c>
      <c r="AF1220" s="26" t="str">
        <f aca="false">IF($A1220="","",IFERROR(INDEX(Validation!$C$193:$C$217,MATCH($A1220,Validation!$A$193:$A$217,0)),IF(COUNTIF(Validation!$U$19:$U$178,$Z1220)&gt;0,$Z1220,IF(COUNTIF(Validation!$S$19:$S$178,$AI1220)=1,INDEX(Validation!$U$19:$U$178,MATCH($AI1220,Validation!$S$19:$S$178,0)),$Z1220))))</f>
        <v/>
      </c>
      <c r="AG1220" s="27" t="str">
        <f aca="false">IF(COUNTA($A1220:$U1220)=0,"",IF($A1220="","No name",IF($F1220="","No date",IF($W1220=0,"Date ilegible",IF(NOT(ISNUMBER($N1220)),"Hours no numéricas",IF($AA1220="NO MATCH","Person no identificada","OK"))))))</f>
        <v/>
      </c>
      <c r="AH1220" s="27" t="str">
        <f aca="false">IF($W1220=0,"No date",IF($W1220&lt;Validation!$B$3,"Before period",IF($W1220&gt;Validation!$C$3,"After period","In period")))</f>
        <v>No date</v>
      </c>
      <c r="AI1220" s="26" t="str">
        <f aca="false">IF($Y1220="","",TRIM(RIGHT(SUBSTITUTE($Y1220," ",REPT(" ",50)),50)))</f>
        <v/>
      </c>
      <c r="AJ1220" s="27" t="str">
        <f aca="false">IF($A1220="","",IF(NOT(ISERROR(MATCH($A1220,Validation!$A$193:$A$217,0))),"Manual mapping",IF(COUNTIF(Validation!$U$19:$U$178,$Z1220)&gt;0,"Direct",IF(COUNTIF(Validation!$S$19:$S$178,$AI1220)=1,"By surname","Unresolved"))))</f>
        <v/>
      </c>
      <c r="AK1220" s="28" t="str">
        <f aca="false">IF($L1220="","",IF(MATCH($L1220,$L$2:$L$3000,0)&lt;&gt;ROW()-1,"",COUNT($AK$1:$AK1219)+1))</f>
        <v/>
      </c>
      <c r="AL1220" s="28" t="str">
        <f aca="false">IF($G1220="","",IF(MATCH($G1220,$G$2:$G$3000,0)&lt;&gt;ROW()-1,"",COUNT($AL$1:$AL1219)+1))</f>
        <v/>
      </c>
      <c r="AM1220" s="28" t="str">
        <f aca="false">IF($H1220="","",IF(MATCH($H1220,$H$2:$H$3000,0)&lt;&gt;ROW()-1,"",COUNT($AM$1:$AM1219)+1))</f>
        <v/>
      </c>
      <c r="AN1220" s="28" t="str">
        <f aca="false">IF($I1220="","",IF(MATCH($I1220,$I$2:$I$3000,0)&lt;&gt;ROW()-1,"",COUNT($AN$1:$AN1219)+1))</f>
        <v/>
      </c>
      <c r="AO1220" s="28" t="str">
        <f aca="false">IF($Q1220="","",IF(MATCH($Q1220,$Q$2:$Q$3000,0)&lt;&gt;ROW()-1,"",COUNT($AO$1:$AO1219)+1))</f>
        <v/>
      </c>
    </row>
    <row r="1221" customFormat="false" ht="12.75" hidden="false" customHeight="true" outlineLevel="0" collapsed="false">
      <c r="W1221" s="24" t="n">
        <f aca="false">IF($F1221="",0,IFERROR(IF(ISNUMBER($F1221),INT($F1221),DATE(VALUE(MID(SUBSTITUTE(LEFT($F1221,FIND(" ",$F1221&amp;" ")-1),"/",REPT(" ",20)),41,20)),VALUE(LEFT(SUBSTITUTE(LEFT($F1221,FIND(" ",$F1221&amp;" ")-1),"/",REPT(" ",20)),20)),VALUE(MID(SUBSTITUTE(LEFT($F1221,FIND(" ",$F1221&amp;" ")-1),"/",REPT(" ",20)),21,20)))),0))</f>
        <v>0</v>
      </c>
      <c r="X1221" s="25" t="str">
        <f aca="false">IF(ISNUMBER($N1221),$N1221*Validation!$B$5,"")</f>
        <v/>
      </c>
      <c r="Y1221" s="26" t="str">
        <f aca="false">IF($A1221="","",SUBSTITUTE(SUBSTITUTE(SUBSTITUTE(SUBSTITUTE(SUBSTITUTE(SUBSTITUTE(SUBSTITUTE(UPPER(TRIM($A1221)),"Á","A"),"É","E"),"Í","I"),"Ó","O"),"Ú","U"),"Ñ","N"),"Ü","U"))</f>
        <v/>
      </c>
      <c r="Z1221" s="26" t="str">
        <f aca="false">IF($Y1221="","",LEFT($Y1221,1)&amp;" "&amp;TRIM(RIGHT(SUBSTITUTE($Y1221," ",REPT(" ",50)),50)))</f>
        <v/>
      </c>
      <c r="AA1221" s="27" t="str">
        <f aca="false">IF($AF1221="","",IF(COUNTIF(Validation!$U$19:$U$178,$AF1221)&gt;0,"OK","NO MATCH"))</f>
        <v/>
      </c>
      <c r="AB1221" s="27" t="str">
        <f aca="false">IF($W1221=0,"",IF(AND($W1221&gt;=Validation!$B$3,$W1221&lt;=Validation!$C$3),"Yes","No"))</f>
        <v/>
      </c>
      <c r="AC1221" s="26" t="str">
        <f aca="false">IF($A1221="","",$AF1221&amp;"|"&amp;TEXT($W1221,"yyyy-mm-dd")&amp;"|"&amp;$J1221&amp;"|"&amp;$N1221)</f>
        <v/>
      </c>
      <c r="AD1221" s="27" t="str">
        <f aca="false">IF($AC1221="","",IF(COUNTIF($AC$2:$AC$3000,$AC1221)&gt;1,"REVIEW","OK"))</f>
        <v/>
      </c>
      <c r="AE1221" s="27" t="str">
        <f aca="false">IF(OR($W1221=0,$O1221=""),"",IF(IFERROR(IF(ISNUMBER($O1221),INT($O1221),DATE(VALUE(MID(SUBSTITUTE(LEFT($O1221,FIND(" ",$O1221&amp;" ")-1),"/",REPT(" ",20)),41,20)),VALUE(LEFT(SUBSTITUTE(LEFT($O1221,FIND(" ",$O1221&amp;" ")-1),"/",REPT(" ",20)),20)),VALUE(MID(SUBSTITUTE(LEFT($O1221,FIND(" ",$O1221&amp;" ")-1),"/",REPT(" ",20)),21,20)))),0)&gt;$W1221,"Late","Same day"))</f>
        <v/>
      </c>
      <c r="AF1221" s="26" t="str">
        <f aca="false">IF($A1221="","",IFERROR(INDEX(Validation!$C$193:$C$217,MATCH($A1221,Validation!$A$193:$A$217,0)),IF(COUNTIF(Validation!$U$19:$U$178,$Z1221)&gt;0,$Z1221,IF(COUNTIF(Validation!$S$19:$S$178,$AI1221)=1,INDEX(Validation!$U$19:$U$178,MATCH($AI1221,Validation!$S$19:$S$178,0)),$Z1221))))</f>
        <v/>
      </c>
      <c r="AG1221" s="27" t="str">
        <f aca="false">IF(COUNTA($A1221:$U1221)=0,"",IF($A1221="","No name",IF($F1221="","No date",IF($W1221=0,"Date ilegible",IF(NOT(ISNUMBER($N1221)),"Hours no numéricas",IF($AA1221="NO MATCH","Person no identificada","OK"))))))</f>
        <v/>
      </c>
      <c r="AH1221" s="27" t="str">
        <f aca="false">IF($W1221=0,"No date",IF($W1221&lt;Validation!$B$3,"Before period",IF($W1221&gt;Validation!$C$3,"After period","In period")))</f>
        <v>No date</v>
      </c>
      <c r="AI1221" s="26" t="str">
        <f aca="false">IF($Y1221="","",TRIM(RIGHT(SUBSTITUTE($Y1221," ",REPT(" ",50)),50)))</f>
        <v/>
      </c>
      <c r="AJ1221" s="27" t="str">
        <f aca="false">IF($A1221="","",IF(NOT(ISERROR(MATCH($A1221,Validation!$A$193:$A$217,0))),"Manual mapping",IF(COUNTIF(Validation!$U$19:$U$178,$Z1221)&gt;0,"Direct",IF(COUNTIF(Validation!$S$19:$S$178,$AI1221)=1,"By surname","Unresolved"))))</f>
        <v/>
      </c>
      <c r="AK1221" s="28" t="str">
        <f aca="false">IF($L1221="","",IF(MATCH($L1221,$L$2:$L$3000,0)&lt;&gt;ROW()-1,"",COUNT($AK$1:$AK1220)+1))</f>
        <v/>
      </c>
      <c r="AL1221" s="28" t="str">
        <f aca="false">IF($G1221="","",IF(MATCH($G1221,$G$2:$G$3000,0)&lt;&gt;ROW()-1,"",COUNT($AL$1:$AL1220)+1))</f>
        <v/>
      </c>
      <c r="AM1221" s="28" t="str">
        <f aca="false">IF($H1221="","",IF(MATCH($H1221,$H$2:$H$3000,0)&lt;&gt;ROW()-1,"",COUNT($AM$1:$AM1220)+1))</f>
        <v/>
      </c>
      <c r="AN1221" s="28" t="str">
        <f aca="false">IF($I1221="","",IF(MATCH($I1221,$I$2:$I$3000,0)&lt;&gt;ROW()-1,"",COUNT($AN$1:$AN1220)+1))</f>
        <v/>
      </c>
      <c r="AO1221" s="28" t="str">
        <f aca="false">IF($Q1221="","",IF(MATCH($Q1221,$Q$2:$Q$3000,0)&lt;&gt;ROW()-1,"",COUNT($AO$1:$AO1220)+1))</f>
        <v/>
      </c>
    </row>
    <row r="1222" customFormat="false" ht="12.75" hidden="false" customHeight="true" outlineLevel="0" collapsed="false">
      <c r="W1222" s="24" t="n">
        <f aca="false">IF($F1222="",0,IFERROR(IF(ISNUMBER($F1222),INT($F1222),DATE(VALUE(MID(SUBSTITUTE(LEFT($F1222,FIND(" ",$F1222&amp;" ")-1),"/",REPT(" ",20)),41,20)),VALUE(LEFT(SUBSTITUTE(LEFT($F1222,FIND(" ",$F1222&amp;" ")-1),"/",REPT(" ",20)),20)),VALUE(MID(SUBSTITUTE(LEFT($F1222,FIND(" ",$F1222&amp;" ")-1),"/",REPT(" ",20)),21,20)))),0))</f>
        <v>0</v>
      </c>
      <c r="X1222" s="25" t="str">
        <f aca="false">IF(ISNUMBER($N1222),$N1222*Validation!$B$5,"")</f>
        <v/>
      </c>
      <c r="Y1222" s="26" t="str">
        <f aca="false">IF($A1222="","",SUBSTITUTE(SUBSTITUTE(SUBSTITUTE(SUBSTITUTE(SUBSTITUTE(SUBSTITUTE(SUBSTITUTE(UPPER(TRIM($A1222)),"Á","A"),"É","E"),"Í","I"),"Ó","O"),"Ú","U"),"Ñ","N"),"Ü","U"))</f>
        <v/>
      </c>
      <c r="Z1222" s="26" t="str">
        <f aca="false">IF($Y1222="","",LEFT($Y1222,1)&amp;" "&amp;TRIM(RIGHT(SUBSTITUTE($Y1222," ",REPT(" ",50)),50)))</f>
        <v/>
      </c>
      <c r="AA1222" s="27" t="str">
        <f aca="false">IF($AF1222="","",IF(COUNTIF(Validation!$U$19:$U$178,$AF1222)&gt;0,"OK","NO MATCH"))</f>
        <v/>
      </c>
      <c r="AB1222" s="27" t="str">
        <f aca="false">IF($W1222=0,"",IF(AND($W1222&gt;=Validation!$B$3,$W1222&lt;=Validation!$C$3),"Yes","No"))</f>
        <v/>
      </c>
      <c r="AC1222" s="26" t="str">
        <f aca="false">IF($A1222="","",$AF1222&amp;"|"&amp;TEXT($W1222,"yyyy-mm-dd")&amp;"|"&amp;$J1222&amp;"|"&amp;$N1222)</f>
        <v/>
      </c>
      <c r="AD1222" s="27" t="str">
        <f aca="false">IF($AC1222="","",IF(COUNTIF($AC$2:$AC$3000,$AC1222)&gt;1,"REVIEW","OK"))</f>
        <v/>
      </c>
      <c r="AE1222" s="27" t="str">
        <f aca="false">IF(OR($W1222=0,$O1222=""),"",IF(IFERROR(IF(ISNUMBER($O1222),INT($O1222),DATE(VALUE(MID(SUBSTITUTE(LEFT($O1222,FIND(" ",$O1222&amp;" ")-1),"/",REPT(" ",20)),41,20)),VALUE(LEFT(SUBSTITUTE(LEFT($O1222,FIND(" ",$O1222&amp;" ")-1),"/",REPT(" ",20)),20)),VALUE(MID(SUBSTITUTE(LEFT($O1222,FIND(" ",$O1222&amp;" ")-1),"/",REPT(" ",20)),21,20)))),0)&gt;$W1222,"Late","Same day"))</f>
        <v/>
      </c>
      <c r="AF1222" s="26" t="str">
        <f aca="false">IF($A1222="","",IFERROR(INDEX(Validation!$C$193:$C$217,MATCH($A1222,Validation!$A$193:$A$217,0)),IF(COUNTIF(Validation!$U$19:$U$178,$Z1222)&gt;0,$Z1222,IF(COUNTIF(Validation!$S$19:$S$178,$AI1222)=1,INDEX(Validation!$U$19:$U$178,MATCH($AI1222,Validation!$S$19:$S$178,0)),$Z1222))))</f>
        <v/>
      </c>
      <c r="AG1222" s="27" t="str">
        <f aca="false">IF(COUNTA($A1222:$U1222)=0,"",IF($A1222="","No name",IF($F1222="","No date",IF($W1222=0,"Date ilegible",IF(NOT(ISNUMBER($N1222)),"Hours no numéricas",IF($AA1222="NO MATCH","Person no identificada","OK"))))))</f>
        <v/>
      </c>
      <c r="AH1222" s="27" t="str">
        <f aca="false">IF($W1222=0,"No date",IF($W1222&lt;Validation!$B$3,"Before period",IF($W1222&gt;Validation!$C$3,"After period","In period")))</f>
        <v>No date</v>
      </c>
      <c r="AI1222" s="26" t="str">
        <f aca="false">IF($Y1222="","",TRIM(RIGHT(SUBSTITUTE($Y1222," ",REPT(" ",50)),50)))</f>
        <v/>
      </c>
      <c r="AJ1222" s="27" t="str">
        <f aca="false">IF($A1222="","",IF(NOT(ISERROR(MATCH($A1222,Validation!$A$193:$A$217,0))),"Manual mapping",IF(COUNTIF(Validation!$U$19:$U$178,$Z1222)&gt;0,"Direct",IF(COUNTIF(Validation!$S$19:$S$178,$AI1222)=1,"By surname","Unresolved"))))</f>
        <v/>
      </c>
      <c r="AK1222" s="28" t="str">
        <f aca="false">IF($L1222="","",IF(MATCH($L1222,$L$2:$L$3000,0)&lt;&gt;ROW()-1,"",COUNT($AK$1:$AK1221)+1))</f>
        <v/>
      </c>
      <c r="AL1222" s="28" t="str">
        <f aca="false">IF($G1222="","",IF(MATCH($G1222,$G$2:$G$3000,0)&lt;&gt;ROW()-1,"",COUNT($AL$1:$AL1221)+1))</f>
        <v/>
      </c>
      <c r="AM1222" s="28" t="str">
        <f aca="false">IF($H1222="","",IF(MATCH($H1222,$H$2:$H$3000,0)&lt;&gt;ROW()-1,"",COUNT($AM$1:$AM1221)+1))</f>
        <v/>
      </c>
      <c r="AN1222" s="28" t="str">
        <f aca="false">IF($I1222="","",IF(MATCH($I1222,$I$2:$I$3000,0)&lt;&gt;ROW()-1,"",COUNT($AN$1:$AN1221)+1))</f>
        <v/>
      </c>
      <c r="AO1222" s="28" t="str">
        <f aca="false">IF($Q1222="","",IF(MATCH($Q1222,$Q$2:$Q$3000,0)&lt;&gt;ROW()-1,"",COUNT($AO$1:$AO1221)+1))</f>
        <v/>
      </c>
    </row>
    <row r="1223" customFormat="false" ht="12.75" hidden="false" customHeight="true" outlineLevel="0" collapsed="false">
      <c r="W1223" s="24" t="n">
        <f aca="false">IF($F1223="",0,IFERROR(IF(ISNUMBER($F1223),INT($F1223),DATE(VALUE(MID(SUBSTITUTE(LEFT($F1223,FIND(" ",$F1223&amp;" ")-1),"/",REPT(" ",20)),41,20)),VALUE(LEFT(SUBSTITUTE(LEFT($F1223,FIND(" ",$F1223&amp;" ")-1),"/",REPT(" ",20)),20)),VALUE(MID(SUBSTITUTE(LEFT($F1223,FIND(" ",$F1223&amp;" ")-1),"/",REPT(" ",20)),21,20)))),0))</f>
        <v>0</v>
      </c>
      <c r="X1223" s="25" t="str">
        <f aca="false">IF(ISNUMBER($N1223),$N1223*Validation!$B$5,"")</f>
        <v/>
      </c>
      <c r="Y1223" s="26" t="str">
        <f aca="false">IF($A1223="","",SUBSTITUTE(SUBSTITUTE(SUBSTITUTE(SUBSTITUTE(SUBSTITUTE(SUBSTITUTE(SUBSTITUTE(UPPER(TRIM($A1223)),"Á","A"),"É","E"),"Í","I"),"Ó","O"),"Ú","U"),"Ñ","N"),"Ü","U"))</f>
        <v/>
      </c>
      <c r="Z1223" s="26" t="str">
        <f aca="false">IF($Y1223="","",LEFT($Y1223,1)&amp;" "&amp;TRIM(RIGHT(SUBSTITUTE($Y1223," ",REPT(" ",50)),50)))</f>
        <v/>
      </c>
      <c r="AA1223" s="27" t="str">
        <f aca="false">IF($AF1223="","",IF(COUNTIF(Validation!$U$19:$U$178,$AF1223)&gt;0,"OK","NO MATCH"))</f>
        <v/>
      </c>
      <c r="AB1223" s="27" t="str">
        <f aca="false">IF($W1223=0,"",IF(AND($W1223&gt;=Validation!$B$3,$W1223&lt;=Validation!$C$3),"Yes","No"))</f>
        <v/>
      </c>
      <c r="AC1223" s="26" t="str">
        <f aca="false">IF($A1223="","",$AF1223&amp;"|"&amp;TEXT($W1223,"yyyy-mm-dd")&amp;"|"&amp;$J1223&amp;"|"&amp;$N1223)</f>
        <v/>
      </c>
      <c r="AD1223" s="27" t="str">
        <f aca="false">IF($AC1223="","",IF(COUNTIF($AC$2:$AC$3000,$AC1223)&gt;1,"REVIEW","OK"))</f>
        <v/>
      </c>
      <c r="AE1223" s="27" t="str">
        <f aca="false">IF(OR($W1223=0,$O1223=""),"",IF(IFERROR(IF(ISNUMBER($O1223),INT($O1223),DATE(VALUE(MID(SUBSTITUTE(LEFT($O1223,FIND(" ",$O1223&amp;" ")-1),"/",REPT(" ",20)),41,20)),VALUE(LEFT(SUBSTITUTE(LEFT($O1223,FIND(" ",$O1223&amp;" ")-1),"/",REPT(" ",20)),20)),VALUE(MID(SUBSTITUTE(LEFT($O1223,FIND(" ",$O1223&amp;" ")-1),"/",REPT(" ",20)),21,20)))),0)&gt;$W1223,"Late","Same day"))</f>
        <v/>
      </c>
      <c r="AF1223" s="26" t="str">
        <f aca="false">IF($A1223="","",IFERROR(INDEX(Validation!$C$193:$C$217,MATCH($A1223,Validation!$A$193:$A$217,0)),IF(COUNTIF(Validation!$U$19:$U$178,$Z1223)&gt;0,$Z1223,IF(COUNTIF(Validation!$S$19:$S$178,$AI1223)=1,INDEX(Validation!$U$19:$U$178,MATCH($AI1223,Validation!$S$19:$S$178,0)),$Z1223))))</f>
        <v/>
      </c>
      <c r="AG1223" s="27" t="str">
        <f aca="false">IF(COUNTA($A1223:$U1223)=0,"",IF($A1223="","No name",IF($F1223="","No date",IF($W1223=0,"Date ilegible",IF(NOT(ISNUMBER($N1223)),"Hours no numéricas",IF($AA1223="NO MATCH","Person no identificada","OK"))))))</f>
        <v/>
      </c>
      <c r="AH1223" s="27" t="str">
        <f aca="false">IF($W1223=0,"No date",IF($W1223&lt;Validation!$B$3,"Before period",IF($W1223&gt;Validation!$C$3,"After period","In period")))</f>
        <v>No date</v>
      </c>
      <c r="AI1223" s="26" t="str">
        <f aca="false">IF($Y1223="","",TRIM(RIGHT(SUBSTITUTE($Y1223," ",REPT(" ",50)),50)))</f>
        <v/>
      </c>
      <c r="AJ1223" s="27" t="str">
        <f aca="false">IF($A1223="","",IF(NOT(ISERROR(MATCH($A1223,Validation!$A$193:$A$217,0))),"Manual mapping",IF(COUNTIF(Validation!$U$19:$U$178,$Z1223)&gt;0,"Direct",IF(COUNTIF(Validation!$S$19:$S$178,$AI1223)=1,"By surname","Unresolved"))))</f>
        <v/>
      </c>
      <c r="AK1223" s="28" t="str">
        <f aca="false">IF($L1223="","",IF(MATCH($L1223,$L$2:$L$3000,0)&lt;&gt;ROW()-1,"",COUNT($AK$1:$AK1222)+1))</f>
        <v/>
      </c>
      <c r="AL1223" s="28" t="str">
        <f aca="false">IF($G1223="","",IF(MATCH($G1223,$G$2:$G$3000,0)&lt;&gt;ROW()-1,"",COUNT($AL$1:$AL1222)+1))</f>
        <v/>
      </c>
      <c r="AM1223" s="28" t="str">
        <f aca="false">IF($H1223="","",IF(MATCH($H1223,$H$2:$H$3000,0)&lt;&gt;ROW()-1,"",COUNT($AM$1:$AM1222)+1))</f>
        <v/>
      </c>
      <c r="AN1223" s="28" t="str">
        <f aca="false">IF($I1223="","",IF(MATCH($I1223,$I$2:$I$3000,0)&lt;&gt;ROW()-1,"",COUNT($AN$1:$AN1222)+1))</f>
        <v/>
      </c>
      <c r="AO1223" s="28" t="str">
        <f aca="false">IF($Q1223="","",IF(MATCH($Q1223,$Q$2:$Q$3000,0)&lt;&gt;ROW()-1,"",COUNT($AO$1:$AO1222)+1))</f>
        <v/>
      </c>
    </row>
    <row r="1224" customFormat="false" ht="12.75" hidden="false" customHeight="true" outlineLevel="0" collapsed="false">
      <c r="W1224" s="24" t="n">
        <f aca="false">IF($F1224="",0,IFERROR(IF(ISNUMBER($F1224),INT($F1224),DATE(VALUE(MID(SUBSTITUTE(LEFT($F1224,FIND(" ",$F1224&amp;" ")-1),"/",REPT(" ",20)),41,20)),VALUE(LEFT(SUBSTITUTE(LEFT($F1224,FIND(" ",$F1224&amp;" ")-1),"/",REPT(" ",20)),20)),VALUE(MID(SUBSTITUTE(LEFT($F1224,FIND(" ",$F1224&amp;" ")-1),"/",REPT(" ",20)),21,20)))),0))</f>
        <v>0</v>
      </c>
      <c r="X1224" s="25" t="str">
        <f aca="false">IF(ISNUMBER($N1224),$N1224*Validation!$B$5,"")</f>
        <v/>
      </c>
      <c r="Y1224" s="26" t="str">
        <f aca="false">IF($A1224="","",SUBSTITUTE(SUBSTITUTE(SUBSTITUTE(SUBSTITUTE(SUBSTITUTE(SUBSTITUTE(SUBSTITUTE(UPPER(TRIM($A1224)),"Á","A"),"É","E"),"Í","I"),"Ó","O"),"Ú","U"),"Ñ","N"),"Ü","U"))</f>
        <v/>
      </c>
      <c r="Z1224" s="26" t="str">
        <f aca="false">IF($Y1224="","",LEFT($Y1224,1)&amp;" "&amp;TRIM(RIGHT(SUBSTITUTE($Y1224," ",REPT(" ",50)),50)))</f>
        <v/>
      </c>
      <c r="AA1224" s="27" t="str">
        <f aca="false">IF($AF1224="","",IF(COUNTIF(Validation!$U$19:$U$178,$AF1224)&gt;0,"OK","NO MATCH"))</f>
        <v/>
      </c>
      <c r="AB1224" s="27" t="str">
        <f aca="false">IF($W1224=0,"",IF(AND($W1224&gt;=Validation!$B$3,$W1224&lt;=Validation!$C$3),"Yes","No"))</f>
        <v/>
      </c>
      <c r="AC1224" s="26" t="str">
        <f aca="false">IF($A1224="","",$AF1224&amp;"|"&amp;TEXT($W1224,"yyyy-mm-dd")&amp;"|"&amp;$J1224&amp;"|"&amp;$N1224)</f>
        <v/>
      </c>
      <c r="AD1224" s="27" t="str">
        <f aca="false">IF($AC1224="","",IF(COUNTIF($AC$2:$AC$3000,$AC1224)&gt;1,"REVIEW","OK"))</f>
        <v/>
      </c>
      <c r="AE1224" s="27" t="str">
        <f aca="false">IF(OR($W1224=0,$O1224=""),"",IF(IFERROR(IF(ISNUMBER($O1224),INT($O1224),DATE(VALUE(MID(SUBSTITUTE(LEFT($O1224,FIND(" ",$O1224&amp;" ")-1),"/",REPT(" ",20)),41,20)),VALUE(LEFT(SUBSTITUTE(LEFT($O1224,FIND(" ",$O1224&amp;" ")-1),"/",REPT(" ",20)),20)),VALUE(MID(SUBSTITUTE(LEFT($O1224,FIND(" ",$O1224&amp;" ")-1),"/",REPT(" ",20)),21,20)))),0)&gt;$W1224,"Late","Same day"))</f>
        <v/>
      </c>
      <c r="AF1224" s="26" t="str">
        <f aca="false">IF($A1224="","",IFERROR(INDEX(Validation!$C$193:$C$217,MATCH($A1224,Validation!$A$193:$A$217,0)),IF(COUNTIF(Validation!$U$19:$U$178,$Z1224)&gt;0,$Z1224,IF(COUNTIF(Validation!$S$19:$S$178,$AI1224)=1,INDEX(Validation!$U$19:$U$178,MATCH($AI1224,Validation!$S$19:$S$178,0)),$Z1224))))</f>
        <v/>
      </c>
      <c r="AG1224" s="27" t="str">
        <f aca="false">IF(COUNTA($A1224:$U1224)=0,"",IF($A1224="","No name",IF($F1224="","No date",IF($W1224=0,"Date ilegible",IF(NOT(ISNUMBER($N1224)),"Hours no numéricas",IF($AA1224="NO MATCH","Person no identificada","OK"))))))</f>
        <v/>
      </c>
      <c r="AH1224" s="27" t="str">
        <f aca="false">IF($W1224=0,"No date",IF($W1224&lt;Validation!$B$3,"Before period",IF($W1224&gt;Validation!$C$3,"After period","In period")))</f>
        <v>No date</v>
      </c>
      <c r="AI1224" s="26" t="str">
        <f aca="false">IF($Y1224="","",TRIM(RIGHT(SUBSTITUTE($Y1224," ",REPT(" ",50)),50)))</f>
        <v/>
      </c>
      <c r="AJ1224" s="27" t="str">
        <f aca="false">IF($A1224="","",IF(NOT(ISERROR(MATCH($A1224,Validation!$A$193:$A$217,0))),"Manual mapping",IF(COUNTIF(Validation!$U$19:$U$178,$Z1224)&gt;0,"Direct",IF(COUNTIF(Validation!$S$19:$S$178,$AI1224)=1,"By surname","Unresolved"))))</f>
        <v/>
      </c>
      <c r="AK1224" s="28" t="str">
        <f aca="false">IF($L1224="","",IF(MATCH($L1224,$L$2:$L$3000,0)&lt;&gt;ROW()-1,"",COUNT($AK$1:$AK1223)+1))</f>
        <v/>
      </c>
      <c r="AL1224" s="28" t="str">
        <f aca="false">IF($G1224="","",IF(MATCH($G1224,$G$2:$G$3000,0)&lt;&gt;ROW()-1,"",COUNT($AL$1:$AL1223)+1))</f>
        <v/>
      </c>
      <c r="AM1224" s="28" t="str">
        <f aca="false">IF($H1224="","",IF(MATCH($H1224,$H$2:$H$3000,0)&lt;&gt;ROW()-1,"",COUNT($AM$1:$AM1223)+1))</f>
        <v/>
      </c>
      <c r="AN1224" s="28" t="str">
        <f aca="false">IF($I1224="","",IF(MATCH($I1224,$I$2:$I$3000,0)&lt;&gt;ROW()-1,"",COUNT($AN$1:$AN1223)+1))</f>
        <v/>
      </c>
      <c r="AO1224" s="28" t="str">
        <f aca="false">IF($Q1224="","",IF(MATCH($Q1224,$Q$2:$Q$3000,0)&lt;&gt;ROW()-1,"",COUNT($AO$1:$AO1223)+1))</f>
        <v/>
      </c>
    </row>
    <row r="1225" customFormat="false" ht="12.75" hidden="false" customHeight="true" outlineLevel="0" collapsed="false">
      <c r="W1225" s="24" t="n">
        <f aca="false">IF($F1225="",0,IFERROR(IF(ISNUMBER($F1225),INT($F1225),DATE(VALUE(MID(SUBSTITUTE(LEFT($F1225,FIND(" ",$F1225&amp;" ")-1),"/",REPT(" ",20)),41,20)),VALUE(LEFT(SUBSTITUTE(LEFT($F1225,FIND(" ",$F1225&amp;" ")-1),"/",REPT(" ",20)),20)),VALUE(MID(SUBSTITUTE(LEFT($F1225,FIND(" ",$F1225&amp;" ")-1),"/",REPT(" ",20)),21,20)))),0))</f>
        <v>0</v>
      </c>
      <c r="X1225" s="25" t="str">
        <f aca="false">IF(ISNUMBER($N1225),$N1225*Validation!$B$5,"")</f>
        <v/>
      </c>
      <c r="Y1225" s="26" t="str">
        <f aca="false">IF($A1225="","",SUBSTITUTE(SUBSTITUTE(SUBSTITUTE(SUBSTITUTE(SUBSTITUTE(SUBSTITUTE(SUBSTITUTE(UPPER(TRIM($A1225)),"Á","A"),"É","E"),"Í","I"),"Ó","O"),"Ú","U"),"Ñ","N"),"Ü","U"))</f>
        <v/>
      </c>
      <c r="Z1225" s="26" t="str">
        <f aca="false">IF($Y1225="","",LEFT($Y1225,1)&amp;" "&amp;TRIM(RIGHT(SUBSTITUTE($Y1225," ",REPT(" ",50)),50)))</f>
        <v/>
      </c>
      <c r="AA1225" s="27" t="str">
        <f aca="false">IF($AF1225="","",IF(COUNTIF(Validation!$U$19:$U$178,$AF1225)&gt;0,"OK","NO MATCH"))</f>
        <v/>
      </c>
      <c r="AB1225" s="27" t="str">
        <f aca="false">IF($W1225=0,"",IF(AND($W1225&gt;=Validation!$B$3,$W1225&lt;=Validation!$C$3),"Yes","No"))</f>
        <v/>
      </c>
      <c r="AC1225" s="26" t="str">
        <f aca="false">IF($A1225="","",$AF1225&amp;"|"&amp;TEXT($W1225,"yyyy-mm-dd")&amp;"|"&amp;$J1225&amp;"|"&amp;$N1225)</f>
        <v/>
      </c>
      <c r="AD1225" s="27" t="str">
        <f aca="false">IF($AC1225="","",IF(COUNTIF($AC$2:$AC$3000,$AC1225)&gt;1,"REVIEW","OK"))</f>
        <v/>
      </c>
      <c r="AE1225" s="27" t="str">
        <f aca="false">IF(OR($W1225=0,$O1225=""),"",IF(IFERROR(IF(ISNUMBER($O1225),INT($O1225),DATE(VALUE(MID(SUBSTITUTE(LEFT($O1225,FIND(" ",$O1225&amp;" ")-1),"/",REPT(" ",20)),41,20)),VALUE(LEFT(SUBSTITUTE(LEFT($O1225,FIND(" ",$O1225&amp;" ")-1),"/",REPT(" ",20)),20)),VALUE(MID(SUBSTITUTE(LEFT($O1225,FIND(" ",$O1225&amp;" ")-1),"/",REPT(" ",20)),21,20)))),0)&gt;$W1225,"Late","Same day"))</f>
        <v/>
      </c>
      <c r="AF1225" s="26" t="str">
        <f aca="false">IF($A1225="","",IFERROR(INDEX(Validation!$C$193:$C$217,MATCH($A1225,Validation!$A$193:$A$217,0)),IF(COUNTIF(Validation!$U$19:$U$178,$Z1225)&gt;0,$Z1225,IF(COUNTIF(Validation!$S$19:$S$178,$AI1225)=1,INDEX(Validation!$U$19:$U$178,MATCH($AI1225,Validation!$S$19:$S$178,0)),$Z1225))))</f>
        <v/>
      </c>
      <c r="AG1225" s="27" t="str">
        <f aca="false">IF(COUNTA($A1225:$U1225)=0,"",IF($A1225="","No name",IF($F1225="","No date",IF($W1225=0,"Date ilegible",IF(NOT(ISNUMBER($N1225)),"Hours no numéricas",IF($AA1225="NO MATCH","Person no identificada","OK"))))))</f>
        <v/>
      </c>
      <c r="AH1225" s="27" t="str">
        <f aca="false">IF($W1225=0,"No date",IF($W1225&lt;Validation!$B$3,"Before period",IF($W1225&gt;Validation!$C$3,"After period","In period")))</f>
        <v>No date</v>
      </c>
      <c r="AI1225" s="26" t="str">
        <f aca="false">IF($Y1225="","",TRIM(RIGHT(SUBSTITUTE($Y1225," ",REPT(" ",50)),50)))</f>
        <v/>
      </c>
      <c r="AJ1225" s="27" t="str">
        <f aca="false">IF($A1225="","",IF(NOT(ISERROR(MATCH($A1225,Validation!$A$193:$A$217,0))),"Manual mapping",IF(COUNTIF(Validation!$U$19:$U$178,$Z1225)&gt;0,"Direct",IF(COUNTIF(Validation!$S$19:$S$178,$AI1225)=1,"By surname","Unresolved"))))</f>
        <v/>
      </c>
      <c r="AK1225" s="28" t="str">
        <f aca="false">IF($L1225="","",IF(MATCH($L1225,$L$2:$L$3000,0)&lt;&gt;ROW()-1,"",COUNT($AK$1:$AK1224)+1))</f>
        <v/>
      </c>
      <c r="AL1225" s="28" t="str">
        <f aca="false">IF($G1225="","",IF(MATCH($G1225,$G$2:$G$3000,0)&lt;&gt;ROW()-1,"",COUNT($AL$1:$AL1224)+1))</f>
        <v/>
      </c>
      <c r="AM1225" s="28" t="str">
        <f aca="false">IF($H1225="","",IF(MATCH($H1225,$H$2:$H$3000,0)&lt;&gt;ROW()-1,"",COUNT($AM$1:$AM1224)+1))</f>
        <v/>
      </c>
      <c r="AN1225" s="28" t="str">
        <f aca="false">IF($I1225="","",IF(MATCH($I1225,$I$2:$I$3000,0)&lt;&gt;ROW()-1,"",COUNT($AN$1:$AN1224)+1))</f>
        <v/>
      </c>
      <c r="AO1225" s="28" t="str">
        <f aca="false">IF($Q1225="","",IF(MATCH($Q1225,$Q$2:$Q$3000,0)&lt;&gt;ROW()-1,"",COUNT($AO$1:$AO1224)+1))</f>
        <v/>
      </c>
    </row>
    <row r="1226" customFormat="false" ht="12.75" hidden="false" customHeight="true" outlineLevel="0" collapsed="false">
      <c r="W1226" s="24" t="n">
        <f aca="false">IF($F1226="",0,IFERROR(IF(ISNUMBER($F1226),INT($F1226),DATE(VALUE(MID(SUBSTITUTE(LEFT($F1226,FIND(" ",$F1226&amp;" ")-1),"/",REPT(" ",20)),41,20)),VALUE(LEFT(SUBSTITUTE(LEFT($F1226,FIND(" ",$F1226&amp;" ")-1),"/",REPT(" ",20)),20)),VALUE(MID(SUBSTITUTE(LEFT($F1226,FIND(" ",$F1226&amp;" ")-1),"/",REPT(" ",20)),21,20)))),0))</f>
        <v>0</v>
      </c>
      <c r="X1226" s="25" t="str">
        <f aca="false">IF(ISNUMBER($N1226),$N1226*Validation!$B$5,"")</f>
        <v/>
      </c>
      <c r="Y1226" s="26" t="str">
        <f aca="false">IF($A1226="","",SUBSTITUTE(SUBSTITUTE(SUBSTITUTE(SUBSTITUTE(SUBSTITUTE(SUBSTITUTE(SUBSTITUTE(UPPER(TRIM($A1226)),"Á","A"),"É","E"),"Í","I"),"Ó","O"),"Ú","U"),"Ñ","N"),"Ü","U"))</f>
        <v/>
      </c>
      <c r="Z1226" s="26" t="str">
        <f aca="false">IF($Y1226="","",LEFT($Y1226,1)&amp;" "&amp;TRIM(RIGHT(SUBSTITUTE($Y1226," ",REPT(" ",50)),50)))</f>
        <v/>
      </c>
      <c r="AA1226" s="27" t="str">
        <f aca="false">IF($AF1226="","",IF(COUNTIF(Validation!$U$19:$U$178,$AF1226)&gt;0,"OK","NO MATCH"))</f>
        <v/>
      </c>
      <c r="AB1226" s="27" t="str">
        <f aca="false">IF($W1226=0,"",IF(AND($W1226&gt;=Validation!$B$3,$W1226&lt;=Validation!$C$3),"Yes","No"))</f>
        <v/>
      </c>
      <c r="AC1226" s="26" t="str">
        <f aca="false">IF($A1226="","",$AF1226&amp;"|"&amp;TEXT($W1226,"yyyy-mm-dd")&amp;"|"&amp;$J1226&amp;"|"&amp;$N1226)</f>
        <v/>
      </c>
      <c r="AD1226" s="27" t="str">
        <f aca="false">IF($AC1226="","",IF(COUNTIF($AC$2:$AC$3000,$AC1226)&gt;1,"REVIEW","OK"))</f>
        <v/>
      </c>
      <c r="AE1226" s="27" t="str">
        <f aca="false">IF(OR($W1226=0,$O1226=""),"",IF(IFERROR(IF(ISNUMBER($O1226),INT($O1226),DATE(VALUE(MID(SUBSTITUTE(LEFT($O1226,FIND(" ",$O1226&amp;" ")-1),"/",REPT(" ",20)),41,20)),VALUE(LEFT(SUBSTITUTE(LEFT($O1226,FIND(" ",$O1226&amp;" ")-1),"/",REPT(" ",20)),20)),VALUE(MID(SUBSTITUTE(LEFT($O1226,FIND(" ",$O1226&amp;" ")-1),"/",REPT(" ",20)),21,20)))),0)&gt;$W1226,"Late","Same day"))</f>
        <v/>
      </c>
      <c r="AF1226" s="26" t="str">
        <f aca="false">IF($A1226="","",IFERROR(INDEX(Validation!$C$193:$C$217,MATCH($A1226,Validation!$A$193:$A$217,0)),IF(COUNTIF(Validation!$U$19:$U$178,$Z1226)&gt;0,$Z1226,IF(COUNTIF(Validation!$S$19:$S$178,$AI1226)=1,INDEX(Validation!$U$19:$U$178,MATCH($AI1226,Validation!$S$19:$S$178,0)),$Z1226))))</f>
        <v/>
      </c>
      <c r="AG1226" s="27" t="str">
        <f aca="false">IF(COUNTA($A1226:$U1226)=0,"",IF($A1226="","No name",IF($F1226="","No date",IF($W1226=0,"Date ilegible",IF(NOT(ISNUMBER($N1226)),"Hours no numéricas",IF($AA1226="NO MATCH","Person no identificada","OK"))))))</f>
        <v/>
      </c>
      <c r="AH1226" s="27" t="str">
        <f aca="false">IF($W1226=0,"No date",IF($W1226&lt;Validation!$B$3,"Before period",IF($W1226&gt;Validation!$C$3,"After period","In period")))</f>
        <v>No date</v>
      </c>
      <c r="AI1226" s="26" t="str">
        <f aca="false">IF($Y1226="","",TRIM(RIGHT(SUBSTITUTE($Y1226," ",REPT(" ",50)),50)))</f>
        <v/>
      </c>
      <c r="AJ1226" s="27" t="str">
        <f aca="false">IF($A1226="","",IF(NOT(ISERROR(MATCH($A1226,Validation!$A$193:$A$217,0))),"Manual mapping",IF(COUNTIF(Validation!$U$19:$U$178,$Z1226)&gt;0,"Direct",IF(COUNTIF(Validation!$S$19:$S$178,$AI1226)=1,"By surname","Unresolved"))))</f>
        <v/>
      </c>
      <c r="AK1226" s="28" t="str">
        <f aca="false">IF($L1226="","",IF(MATCH($L1226,$L$2:$L$3000,0)&lt;&gt;ROW()-1,"",COUNT($AK$1:$AK1225)+1))</f>
        <v/>
      </c>
      <c r="AL1226" s="28" t="str">
        <f aca="false">IF($G1226="","",IF(MATCH($G1226,$G$2:$G$3000,0)&lt;&gt;ROW()-1,"",COUNT($AL$1:$AL1225)+1))</f>
        <v/>
      </c>
      <c r="AM1226" s="28" t="str">
        <f aca="false">IF($H1226="","",IF(MATCH($H1226,$H$2:$H$3000,0)&lt;&gt;ROW()-1,"",COUNT($AM$1:$AM1225)+1))</f>
        <v/>
      </c>
      <c r="AN1226" s="28" t="str">
        <f aca="false">IF($I1226="","",IF(MATCH($I1226,$I$2:$I$3000,0)&lt;&gt;ROW()-1,"",COUNT($AN$1:$AN1225)+1))</f>
        <v/>
      </c>
      <c r="AO1226" s="28" t="str">
        <f aca="false">IF($Q1226="","",IF(MATCH($Q1226,$Q$2:$Q$3000,0)&lt;&gt;ROW()-1,"",COUNT($AO$1:$AO1225)+1))</f>
        <v/>
      </c>
    </row>
    <row r="1227" customFormat="false" ht="12.75" hidden="false" customHeight="true" outlineLevel="0" collapsed="false">
      <c r="W1227" s="24" t="n">
        <f aca="false">IF($F1227="",0,IFERROR(IF(ISNUMBER($F1227),INT($F1227),DATE(VALUE(MID(SUBSTITUTE(LEFT($F1227,FIND(" ",$F1227&amp;" ")-1),"/",REPT(" ",20)),41,20)),VALUE(LEFT(SUBSTITUTE(LEFT($F1227,FIND(" ",$F1227&amp;" ")-1),"/",REPT(" ",20)),20)),VALUE(MID(SUBSTITUTE(LEFT($F1227,FIND(" ",$F1227&amp;" ")-1),"/",REPT(" ",20)),21,20)))),0))</f>
        <v>0</v>
      </c>
      <c r="X1227" s="25" t="str">
        <f aca="false">IF(ISNUMBER($N1227),$N1227*Validation!$B$5,"")</f>
        <v/>
      </c>
      <c r="Y1227" s="26" t="str">
        <f aca="false">IF($A1227="","",SUBSTITUTE(SUBSTITUTE(SUBSTITUTE(SUBSTITUTE(SUBSTITUTE(SUBSTITUTE(SUBSTITUTE(UPPER(TRIM($A1227)),"Á","A"),"É","E"),"Í","I"),"Ó","O"),"Ú","U"),"Ñ","N"),"Ü","U"))</f>
        <v/>
      </c>
      <c r="Z1227" s="26" t="str">
        <f aca="false">IF($Y1227="","",LEFT($Y1227,1)&amp;" "&amp;TRIM(RIGHT(SUBSTITUTE($Y1227," ",REPT(" ",50)),50)))</f>
        <v/>
      </c>
      <c r="AA1227" s="27" t="str">
        <f aca="false">IF($AF1227="","",IF(COUNTIF(Validation!$U$19:$U$178,$AF1227)&gt;0,"OK","NO MATCH"))</f>
        <v/>
      </c>
      <c r="AB1227" s="27" t="str">
        <f aca="false">IF($W1227=0,"",IF(AND($W1227&gt;=Validation!$B$3,$W1227&lt;=Validation!$C$3),"Yes","No"))</f>
        <v/>
      </c>
      <c r="AC1227" s="26" t="str">
        <f aca="false">IF($A1227="","",$AF1227&amp;"|"&amp;TEXT($W1227,"yyyy-mm-dd")&amp;"|"&amp;$J1227&amp;"|"&amp;$N1227)</f>
        <v/>
      </c>
      <c r="AD1227" s="27" t="str">
        <f aca="false">IF($AC1227="","",IF(COUNTIF($AC$2:$AC$3000,$AC1227)&gt;1,"REVIEW","OK"))</f>
        <v/>
      </c>
      <c r="AE1227" s="27" t="str">
        <f aca="false">IF(OR($W1227=0,$O1227=""),"",IF(IFERROR(IF(ISNUMBER($O1227),INT($O1227),DATE(VALUE(MID(SUBSTITUTE(LEFT($O1227,FIND(" ",$O1227&amp;" ")-1),"/",REPT(" ",20)),41,20)),VALUE(LEFT(SUBSTITUTE(LEFT($O1227,FIND(" ",$O1227&amp;" ")-1),"/",REPT(" ",20)),20)),VALUE(MID(SUBSTITUTE(LEFT($O1227,FIND(" ",$O1227&amp;" ")-1),"/",REPT(" ",20)),21,20)))),0)&gt;$W1227,"Late","Same day"))</f>
        <v/>
      </c>
      <c r="AF1227" s="26" t="str">
        <f aca="false">IF($A1227="","",IFERROR(INDEX(Validation!$C$193:$C$217,MATCH($A1227,Validation!$A$193:$A$217,0)),IF(COUNTIF(Validation!$U$19:$U$178,$Z1227)&gt;0,$Z1227,IF(COUNTIF(Validation!$S$19:$S$178,$AI1227)=1,INDEX(Validation!$U$19:$U$178,MATCH($AI1227,Validation!$S$19:$S$178,0)),$Z1227))))</f>
        <v/>
      </c>
      <c r="AG1227" s="27" t="str">
        <f aca="false">IF(COUNTA($A1227:$U1227)=0,"",IF($A1227="","No name",IF($F1227="","No date",IF($W1227=0,"Date ilegible",IF(NOT(ISNUMBER($N1227)),"Hours no numéricas",IF($AA1227="NO MATCH","Person no identificada","OK"))))))</f>
        <v/>
      </c>
      <c r="AH1227" s="27" t="str">
        <f aca="false">IF($W1227=0,"No date",IF($W1227&lt;Validation!$B$3,"Before period",IF($W1227&gt;Validation!$C$3,"After period","In period")))</f>
        <v>No date</v>
      </c>
      <c r="AI1227" s="26" t="str">
        <f aca="false">IF($Y1227="","",TRIM(RIGHT(SUBSTITUTE($Y1227," ",REPT(" ",50)),50)))</f>
        <v/>
      </c>
      <c r="AJ1227" s="27" t="str">
        <f aca="false">IF($A1227="","",IF(NOT(ISERROR(MATCH($A1227,Validation!$A$193:$A$217,0))),"Manual mapping",IF(COUNTIF(Validation!$U$19:$U$178,$Z1227)&gt;0,"Direct",IF(COUNTIF(Validation!$S$19:$S$178,$AI1227)=1,"By surname","Unresolved"))))</f>
        <v/>
      </c>
      <c r="AK1227" s="28" t="str">
        <f aca="false">IF($L1227="","",IF(MATCH($L1227,$L$2:$L$3000,0)&lt;&gt;ROW()-1,"",COUNT($AK$1:$AK1226)+1))</f>
        <v/>
      </c>
      <c r="AL1227" s="28" t="str">
        <f aca="false">IF($G1227="","",IF(MATCH($G1227,$G$2:$G$3000,0)&lt;&gt;ROW()-1,"",COUNT($AL$1:$AL1226)+1))</f>
        <v/>
      </c>
      <c r="AM1227" s="28" t="str">
        <f aca="false">IF($H1227="","",IF(MATCH($H1227,$H$2:$H$3000,0)&lt;&gt;ROW()-1,"",COUNT($AM$1:$AM1226)+1))</f>
        <v/>
      </c>
      <c r="AN1227" s="28" t="str">
        <f aca="false">IF($I1227="","",IF(MATCH($I1227,$I$2:$I$3000,0)&lt;&gt;ROW()-1,"",COUNT($AN$1:$AN1226)+1))</f>
        <v/>
      </c>
      <c r="AO1227" s="28" t="str">
        <f aca="false">IF($Q1227="","",IF(MATCH($Q1227,$Q$2:$Q$3000,0)&lt;&gt;ROW()-1,"",COUNT($AO$1:$AO1226)+1))</f>
        <v/>
      </c>
    </row>
    <row r="1228" customFormat="false" ht="12.75" hidden="false" customHeight="true" outlineLevel="0" collapsed="false">
      <c r="W1228" s="24" t="n">
        <f aca="false">IF($F1228="",0,IFERROR(IF(ISNUMBER($F1228),INT($F1228),DATE(VALUE(MID(SUBSTITUTE(LEFT($F1228,FIND(" ",$F1228&amp;" ")-1),"/",REPT(" ",20)),41,20)),VALUE(LEFT(SUBSTITUTE(LEFT($F1228,FIND(" ",$F1228&amp;" ")-1),"/",REPT(" ",20)),20)),VALUE(MID(SUBSTITUTE(LEFT($F1228,FIND(" ",$F1228&amp;" ")-1),"/",REPT(" ",20)),21,20)))),0))</f>
        <v>0</v>
      </c>
      <c r="X1228" s="25" t="str">
        <f aca="false">IF(ISNUMBER($N1228),$N1228*Validation!$B$5,"")</f>
        <v/>
      </c>
      <c r="Y1228" s="26" t="str">
        <f aca="false">IF($A1228="","",SUBSTITUTE(SUBSTITUTE(SUBSTITUTE(SUBSTITUTE(SUBSTITUTE(SUBSTITUTE(SUBSTITUTE(UPPER(TRIM($A1228)),"Á","A"),"É","E"),"Í","I"),"Ó","O"),"Ú","U"),"Ñ","N"),"Ü","U"))</f>
        <v/>
      </c>
      <c r="Z1228" s="26" t="str">
        <f aca="false">IF($Y1228="","",LEFT($Y1228,1)&amp;" "&amp;TRIM(RIGHT(SUBSTITUTE($Y1228," ",REPT(" ",50)),50)))</f>
        <v/>
      </c>
      <c r="AA1228" s="27" t="str">
        <f aca="false">IF($AF1228="","",IF(COUNTIF(Validation!$U$19:$U$178,$AF1228)&gt;0,"OK","NO MATCH"))</f>
        <v/>
      </c>
      <c r="AB1228" s="27" t="str">
        <f aca="false">IF($W1228=0,"",IF(AND($W1228&gt;=Validation!$B$3,$W1228&lt;=Validation!$C$3),"Yes","No"))</f>
        <v/>
      </c>
      <c r="AC1228" s="26" t="str">
        <f aca="false">IF($A1228="","",$AF1228&amp;"|"&amp;TEXT($W1228,"yyyy-mm-dd")&amp;"|"&amp;$J1228&amp;"|"&amp;$N1228)</f>
        <v/>
      </c>
      <c r="AD1228" s="27" t="str">
        <f aca="false">IF($AC1228="","",IF(COUNTIF($AC$2:$AC$3000,$AC1228)&gt;1,"REVIEW","OK"))</f>
        <v/>
      </c>
      <c r="AE1228" s="27" t="str">
        <f aca="false">IF(OR($W1228=0,$O1228=""),"",IF(IFERROR(IF(ISNUMBER($O1228),INT($O1228),DATE(VALUE(MID(SUBSTITUTE(LEFT($O1228,FIND(" ",$O1228&amp;" ")-1),"/",REPT(" ",20)),41,20)),VALUE(LEFT(SUBSTITUTE(LEFT($O1228,FIND(" ",$O1228&amp;" ")-1),"/",REPT(" ",20)),20)),VALUE(MID(SUBSTITUTE(LEFT($O1228,FIND(" ",$O1228&amp;" ")-1),"/",REPT(" ",20)),21,20)))),0)&gt;$W1228,"Late","Same day"))</f>
        <v/>
      </c>
      <c r="AF1228" s="26" t="str">
        <f aca="false">IF($A1228="","",IFERROR(INDEX(Validation!$C$193:$C$217,MATCH($A1228,Validation!$A$193:$A$217,0)),IF(COUNTIF(Validation!$U$19:$U$178,$Z1228)&gt;0,$Z1228,IF(COUNTIF(Validation!$S$19:$S$178,$AI1228)=1,INDEX(Validation!$U$19:$U$178,MATCH($AI1228,Validation!$S$19:$S$178,0)),$Z1228))))</f>
        <v/>
      </c>
      <c r="AG1228" s="27" t="str">
        <f aca="false">IF(COUNTA($A1228:$U1228)=0,"",IF($A1228="","No name",IF($F1228="","No date",IF($W1228=0,"Date ilegible",IF(NOT(ISNUMBER($N1228)),"Hours no numéricas",IF($AA1228="NO MATCH","Person no identificada","OK"))))))</f>
        <v/>
      </c>
      <c r="AH1228" s="27" t="str">
        <f aca="false">IF($W1228=0,"No date",IF($W1228&lt;Validation!$B$3,"Before period",IF($W1228&gt;Validation!$C$3,"After period","In period")))</f>
        <v>No date</v>
      </c>
      <c r="AI1228" s="26" t="str">
        <f aca="false">IF($Y1228="","",TRIM(RIGHT(SUBSTITUTE($Y1228," ",REPT(" ",50)),50)))</f>
        <v/>
      </c>
      <c r="AJ1228" s="27" t="str">
        <f aca="false">IF($A1228="","",IF(NOT(ISERROR(MATCH($A1228,Validation!$A$193:$A$217,0))),"Manual mapping",IF(COUNTIF(Validation!$U$19:$U$178,$Z1228)&gt;0,"Direct",IF(COUNTIF(Validation!$S$19:$S$178,$AI1228)=1,"By surname","Unresolved"))))</f>
        <v/>
      </c>
      <c r="AK1228" s="28" t="str">
        <f aca="false">IF($L1228="","",IF(MATCH($L1228,$L$2:$L$3000,0)&lt;&gt;ROW()-1,"",COUNT($AK$1:$AK1227)+1))</f>
        <v/>
      </c>
      <c r="AL1228" s="28" t="str">
        <f aca="false">IF($G1228="","",IF(MATCH($G1228,$G$2:$G$3000,0)&lt;&gt;ROW()-1,"",COUNT($AL$1:$AL1227)+1))</f>
        <v/>
      </c>
      <c r="AM1228" s="28" t="str">
        <f aca="false">IF($H1228="","",IF(MATCH($H1228,$H$2:$H$3000,0)&lt;&gt;ROW()-1,"",COUNT($AM$1:$AM1227)+1))</f>
        <v/>
      </c>
      <c r="AN1228" s="28" t="str">
        <f aca="false">IF($I1228="","",IF(MATCH($I1228,$I$2:$I$3000,0)&lt;&gt;ROW()-1,"",COUNT($AN$1:$AN1227)+1))</f>
        <v/>
      </c>
      <c r="AO1228" s="28" t="str">
        <f aca="false">IF($Q1228="","",IF(MATCH($Q1228,$Q$2:$Q$3000,0)&lt;&gt;ROW()-1,"",COUNT($AO$1:$AO1227)+1))</f>
        <v/>
      </c>
    </row>
    <row r="1229" customFormat="false" ht="12.75" hidden="false" customHeight="true" outlineLevel="0" collapsed="false">
      <c r="W1229" s="24" t="n">
        <f aca="false">IF($F1229="",0,IFERROR(IF(ISNUMBER($F1229),INT($F1229),DATE(VALUE(MID(SUBSTITUTE(LEFT($F1229,FIND(" ",$F1229&amp;" ")-1),"/",REPT(" ",20)),41,20)),VALUE(LEFT(SUBSTITUTE(LEFT($F1229,FIND(" ",$F1229&amp;" ")-1),"/",REPT(" ",20)),20)),VALUE(MID(SUBSTITUTE(LEFT($F1229,FIND(" ",$F1229&amp;" ")-1),"/",REPT(" ",20)),21,20)))),0))</f>
        <v>0</v>
      </c>
      <c r="X1229" s="25" t="str">
        <f aca="false">IF(ISNUMBER($N1229),$N1229*Validation!$B$5,"")</f>
        <v/>
      </c>
      <c r="Y1229" s="26" t="str">
        <f aca="false">IF($A1229="","",SUBSTITUTE(SUBSTITUTE(SUBSTITUTE(SUBSTITUTE(SUBSTITUTE(SUBSTITUTE(SUBSTITUTE(UPPER(TRIM($A1229)),"Á","A"),"É","E"),"Í","I"),"Ó","O"),"Ú","U"),"Ñ","N"),"Ü","U"))</f>
        <v/>
      </c>
      <c r="Z1229" s="26" t="str">
        <f aca="false">IF($Y1229="","",LEFT($Y1229,1)&amp;" "&amp;TRIM(RIGHT(SUBSTITUTE($Y1229," ",REPT(" ",50)),50)))</f>
        <v/>
      </c>
      <c r="AA1229" s="27" t="str">
        <f aca="false">IF($AF1229="","",IF(COUNTIF(Validation!$U$19:$U$178,$AF1229)&gt;0,"OK","NO MATCH"))</f>
        <v/>
      </c>
      <c r="AB1229" s="27" t="str">
        <f aca="false">IF($W1229=0,"",IF(AND($W1229&gt;=Validation!$B$3,$W1229&lt;=Validation!$C$3),"Yes","No"))</f>
        <v/>
      </c>
      <c r="AC1229" s="26" t="str">
        <f aca="false">IF($A1229="","",$AF1229&amp;"|"&amp;TEXT($W1229,"yyyy-mm-dd")&amp;"|"&amp;$J1229&amp;"|"&amp;$N1229)</f>
        <v/>
      </c>
      <c r="AD1229" s="27" t="str">
        <f aca="false">IF($AC1229="","",IF(COUNTIF($AC$2:$AC$3000,$AC1229)&gt;1,"REVIEW","OK"))</f>
        <v/>
      </c>
      <c r="AE1229" s="27" t="str">
        <f aca="false">IF(OR($W1229=0,$O1229=""),"",IF(IFERROR(IF(ISNUMBER($O1229),INT($O1229),DATE(VALUE(MID(SUBSTITUTE(LEFT($O1229,FIND(" ",$O1229&amp;" ")-1),"/",REPT(" ",20)),41,20)),VALUE(LEFT(SUBSTITUTE(LEFT($O1229,FIND(" ",$O1229&amp;" ")-1),"/",REPT(" ",20)),20)),VALUE(MID(SUBSTITUTE(LEFT($O1229,FIND(" ",$O1229&amp;" ")-1),"/",REPT(" ",20)),21,20)))),0)&gt;$W1229,"Late","Same day"))</f>
        <v/>
      </c>
      <c r="AF1229" s="26" t="str">
        <f aca="false">IF($A1229="","",IFERROR(INDEX(Validation!$C$193:$C$217,MATCH($A1229,Validation!$A$193:$A$217,0)),IF(COUNTIF(Validation!$U$19:$U$178,$Z1229)&gt;0,$Z1229,IF(COUNTIF(Validation!$S$19:$S$178,$AI1229)=1,INDEX(Validation!$U$19:$U$178,MATCH($AI1229,Validation!$S$19:$S$178,0)),$Z1229))))</f>
        <v/>
      </c>
      <c r="AG1229" s="27" t="str">
        <f aca="false">IF(COUNTA($A1229:$U1229)=0,"",IF($A1229="","No name",IF($F1229="","No date",IF($W1229=0,"Date ilegible",IF(NOT(ISNUMBER($N1229)),"Hours no numéricas",IF($AA1229="NO MATCH","Person no identificada","OK"))))))</f>
        <v/>
      </c>
      <c r="AH1229" s="27" t="str">
        <f aca="false">IF($W1229=0,"No date",IF($W1229&lt;Validation!$B$3,"Before period",IF($W1229&gt;Validation!$C$3,"After period","In period")))</f>
        <v>No date</v>
      </c>
      <c r="AI1229" s="26" t="str">
        <f aca="false">IF($Y1229="","",TRIM(RIGHT(SUBSTITUTE($Y1229," ",REPT(" ",50)),50)))</f>
        <v/>
      </c>
      <c r="AJ1229" s="27" t="str">
        <f aca="false">IF($A1229="","",IF(NOT(ISERROR(MATCH($A1229,Validation!$A$193:$A$217,0))),"Manual mapping",IF(COUNTIF(Validation!$U$19:$U$178,$Z1229)&gt;0,"Direct",IF(COUNTIF(Validation!$S$19:$S$178,$AI1229)=1,"By surname","Unresolved"))))</f>
        <v/>
      </c>
      <c r="AK1229" s="28" t="str">
        <f aca="false">IF($L1229="","",IF(MATCH($L1229,$L$2:$L$3000,0)&lt;&gt;ROW()-1,"",COUNT($AK$1:$AK1228)+1))</f>
        <v/>
      </c>
      <c r="AL1229" s="28" t="str">
        <f aca="false">IF($G1229="","",IF(MATCH($G1229,$G$2:$G$3000,0)&lt;&gt;ROW()-1,"",COUNT($AL$1:$AL1228)+1))</f>
        <v/>
      </c>
      <c r="AM1229" s="28" t="str">
        <f aca="false">IF($H1229="","",IF(MATCH($H1229,$H$2:$H$3000,0)&lt;&gt;ROW()-1,"",COUNT($AM$1:$AM1228)+1))</f>
        <v/>
      </c>
      <c r="AN1229" s="28" t="str">
        <f aca="false">IF($I1229="","",IF(MATCH($I1229,$I$2:$I$3000,0)&lt;&gt;ROW()-1,"",COUNT($AN$1:$AN1228)+1))</f>
        <v/>
      </c>
      <c r="AO1229" s="28" t="str">
        <f aca="false">IF($Q1229="","",IF(MATCH($Q1229,$Q$2:$Q$3000,0)&lt;&gt;ROW()-1,"",COUNT($AO$1:$AO1228)+1))</f>
        <v/>
      </c>
    </row>
    <row r="1230" customFormat="false" ht="12.75" hidden="false" customHeight="true" outlineLevel="0" collapsed="false">
      <c r="W1230" s="24" t="n">
        <f aca="false">IF($F1230="",0,IFERROR(IF(ISNUMBER($F1230),INT($F1230),DATE(VALUE(MID(SUBSTITUTE(LEFT($F1230,FIND(" ",$F1230&amp;" ")-1),"/",REPT(" ",20)),41,20)),VALUE(LEFT(SUBSTITUTE(LEFT($F1230,FIND(" ",$F1230&amp;" ")-1),"/",REPT(" ",20)),20)),VALUE(MID(SUBSTITUTE(LEFT($F1230,FIND(" ",$F1230&amp;" ")-1),"/",REPT(" ",20)),21,20)))),0))</f>
        <v>0</v>
      </c>
      <c r="X1230" s="25" t="str">
        <f aca="false">IF(ISNUMBER($N1230),$N1230*Validation!$B$5,"")</f>
        <v/>
      </c>
      <c r="Y1230" s="26" t="str">
        <f aca="false">IF($A1230="","",SUBSTITUTE(SUBSTITUTE(SUBSTITUTE(SUBSTITUTE(SUBSTITUTE(SUBSTITUTE(SUBSTITUTE(UPPER(TRIM($A1230)),"Á","A"),"É","E"),"Í","I"),"Ó","O"),"Ú","U"),"Ñ","N"),"Ü","U"))</f>
        <v/>
      </c>
      <c r="Z1230" s="26" t="str">
        <f aca="false">IF($Y1230="","",LEFT($Y1230,1)&amp;" "&amp;TRIM(RIGHT(SUBSTITUTE($Y1230," ",REPT(" ",50)),50)))</f>
        <v/>
      </c>
      <c r="AA1230" s="27" t="str">
        <f aca="false">IF($AF1230="","",IF(COUNTIF(Validation!$U$19:$U$178,$AF1230)&gt;0,"OK","NO MATCH"))</f>
        <v/>
      </c>
      <c r="AB1230" s="27" t="str">
        <f aca="false">IF($W1230=0,"",IF(AND($W1230&gt;=Validation!$B$3,$W1230&lt;=Validation!$C$3),"Yes","No"))</f>
        <v/>
      </c>
      <c r="AC1230" s="26" t="str">
        <f aca="false">IF($A1230="","",$AF1230&amp;"|"&amp;TEXT($W1230,"yyyy-mm-dd")&amp;"|"&amp;$J1230&amp;"|"&amp;$N1230)</f>
        <v/>
      </c>
      <c r="AD1230" s="27" t="str">
        <f aca="false">IF($AC1230="","",IF(COUNTIF($AC$2:$AC$3000,$AC1230)&gt;1,"REVIEW","OK"))</f>
        <v/>
      </c>
      <c r="AE1230" s="27" t="str">
        <f aca="false">IF(OR($W1230=0,$O1230=""),"",IF(IFERROR(IF(ISNUMBER($O1230),INT($O1230),DATE(VALUE(MID(SUBSTITUTE(LEFT($O1230,FIND(" ",$O1230&amp;" ")-1),"/",REPT(" ",20)),41,20)),VALUE(LEFT(SUBSTITUTE(LEFT($O1230,FIND(" ",$O1230&amp;" ")-1),"/",REPT(" ",20)),20)),VALUE(MID(SUBSTITUTE(LEFT($O1230,FIND(" ",$O1230&amp;" ")-1),"/",REPT(" ",20)),21,20)))),0)&gt;$W1230,"Late","Same day"))</f>
        <v/>
      </c>
      <c r="AF1230" s="26" t="str">
        <f aca="false">IF($A1230="","",IFERROR(INDEX(Validation!$C$193:$C$217,MATCH($A1230,Validation!$A$193:$A$217,0)),IF(COUNTIF(Validation!$U$19:$U$178,$Z1230)&gt;0,$Z1230,IF(COUNTIF(Validation!$S$19:$S$178,$AI1230)=1,INDEX(Validation!$U$19:$U$178,MATCH($AI1230,Validation!$S$19:$S$178,0)),$Z1230))))</f>
        <v/>
      </c>
      <c r="AG1230" s="27" t="str">
        <f aca="false">IF(COUNTA($A1230:$U1230)=0,"",IF($A1230="","No name",IF($F1230="","No date",IF($W1230=0,"Date ilegible",IF(NOT(ISNUMBER($N1230)),"Hours no numéricas",IF($AA1230="NO MATCH","Person no identificada","OK"))))))</f>
        <v/>
      </c>
      <c r="AH1230" s="27" t="str">
        <f aca="false">IF($W1230=0,"No date",IF($W1230&lt;Validation!$B$3,"Before period",IF($W1230&gt;Validation!$C$3,"After period","In period")))</f>
        <v>No date</v>
      </c>
      <c r="AI1230" s="26" t="str">
        <f aca="false">IF($Y1230="","",TRIM(RIGHT(SUBSTITUTE($Y1230," ",REPT(" ",50)),50)))</f>
        <v/>
      </c>
      <c r="AJ1230" s="27" t="str">
        <f aca="false">IF($A1230="","",IF(NOT(ISERROR(MATCH($A1230,Validation!$A$193:$A$217,0))),"Manual mapping",IF(COUNTIF(Validation!$U$19:$U$178,$Z1230)&gt;0,"Direct",IF(COUNTIF(Validation!$S$19:$S$178,$AI1230)=1,"By surname","Unresolved"))))</f>
        <v/>
      </c>
      <c r="AK1230" s="28" t="str">
        <f aca="false">IF($L1230="","",IF(MATCH($L1230,$L$2:$L$3000,0)&lt;&gt;ROW()-1,"",COUNT($AK$1:$AK1229)+1))</f>
        <v/>
      </c>
      <c r="AL1230" s="28" t="str">
        <f aca="false">IF($G1230="","",IF(MATCH($G1230,$G$2:$G$3000,0)&lt;&gt;ROW()-1,"",COUNT($AL$1:$AL1229)+1))</f>
        <v/>
      </c>
      <c r="AM1230" s="28" t="str">
        <f aca="false">IF($H1230="","",IF(MATCH($H1230,$H$2:$H$3000,0)&lt;&gt;ROW()-1,"",COUNT($AM$1:$AM1229)+1))</f>
        <v/>
      </c>
      <c r="AN1230" s="28" t="str">
        <f aca="false">IF($I1230="","",IF(MATCH($I1230,$I$2:$I$3000,0)&lt;&gt;ROW()-1,"",COUNT($AN$1:$AN1229)+1))</f>
        <v/>
      </c>
      <c r="AO1230" s="28" t="str">
        <f aca="false">IF($Q1230="","",IF(MATCH($Q1230,$Q$2:$Q$3000,0)&lt;&gt;ROW()-1,"",COUNT($AO$1:$AO1229)+1))</f>
        <v/>
      </c>
    </row>
    <row r="1231" customFormat="false" ht="12.75" hidden="false" customHeight="true" outlineLevel="0" collapsed="false">
      <c r="W1231" s="24" t="n">
        <f aca="false">IF($F1231="",0,IFERROR(IF(ISNUMBER($F1231),INT($F1231),DATE(VALUE(MID(SUBSTITUTE(LEFT($F1231,FIND(" ",$F1231&amp;" ")-1),"/",REPT(" ",20)),41,20)),VALUE(LEFT(SUBSTITUTE(LEFT($F1231,FIND(" ",$F1231&amp;" ")-1),"/",REPT(" ",20)),20)),VALUE(MID(SUBSTITUTE(LEFT($F1231,FIND(" ",$F1231&amp;" ")-1),"/",REPT(" ",20)),21,20)))),0))</f>
        <v>0</v>
      </c>
      <c r="X1231" s="25" t="str">
        <f aca="false">IF(ISNUMBER($N1231),$N1231*Validation!$B$5,"")</f>
        <v/>
      </c>
      <c r="Y1231" s="26" t="str">
        <f aca="false">IF($A1231="","",SUBSTITUTE(SUBSTITUTE(SUBSTITUTE(SUBSTITUTE(SUBSTITUTE(SUBSTITUTE(SUBSTITUTE(UPPER(TRIM($A1231)),"Á","A"),"É","E"),"Í","I"),"Ó","O"),"Ú","U"),"Ñ","N"),"Ü","U"))</f>
        <v/>
      </c>
      <c r="Z1231" s="26" t="str">
        <f aca="false">IF($Y1231="","",LEFT($Y1231,1)&amp;" "&amp;TRIM(RIGHT(SUBSTITUTE($Y1231," ",REPT(" ",50)),50)))</f>
        <v/>
      </c>
      <c r="AA1231" s="27" t="str">
        <f aca="false">IF($AF1231="","",IF(COUNTIF(Validation!$U$19:$U$178,$AF1231)&gt;0,"OK","NO MATCH"))</f>
        <v/>
      </c>
      <c r="AB1231" s="27" t="str">
        <f aca="false">IF($W1231=0,"",IF(AND($W1231&gt;=Validation!$B$3,$W1231&lt;=Validation!$C$3),"Yes","No"))</f>
        <v/>
      </c>
      <c r="AC1231" s="26" t="str">
        <f aca="false">IF($A1231="","",$AF1231&amp;"|"&amp;TEXT($W1231,"yyyy-mm-dd")&amp;"|"&amp;$J1231&amp;"|"&amp;$N1231)</f>
        <v/>
      </c>
      <c r="AD1231" s="27" t="str">
        <f aca="false">IF($AC1231="","",IF(COUNTIF($AC$2:$AC$3000,$AC1231)&gt;1,"REVIEW","OK"))</f>
        <v/>
      </c>
      <c r="AE1231" s="27" t="str">
        <f aca="false">IF(OR($W1231=0,$O1231=""),"",IF(IFERROR(IF(ISNUMBER($O1231),INT($O1231),DATE(VALUE(MID(SUBSTITUTE(LEFT($O1231,FIND(" ",$O1231&amp;" ")-1),"/",REPT(" ",20)),41,20)),VALUE(LEFT(SUBSTITUTE(LEFT($O1231,FIND(" ",$O1231&amp;" ")-1),"/",REPT(" ",20)),20)),VALUE(MID(SUBSTITUTE(LEFT($O1231,FIND(" ",$O1231&amp;" ")-1),"/",REPT(" ",20)),21,20)))),0)&gt;$W1231,"Late","Same day"))</f>
        <v/>
      </c>
      <c r="AF1231" s="26" t="str">
        <f aca="false">IF($A1231="","",IFERROR(INDEX(Validation!$C$193:$C$217,MATCH($A1231,Validation!$A$193:$A$217,0)),IF(COUNTIF(Validation!$U$19:$U$178,$Z1231)&gt;0,$Z1231,IF(COUNTIF(Validation!$S$19:$S$178,$AI1231)=1,INDEX(Validation!$U$19:$U$178,MATCH($AI1231,Validation!$S$19:$S$178,0)),$Z1231))))</f>
        <v/>
      </c>
      <c r="AG1231" s="27" t="str">
        <f aca="false">IF(COUNTA($A1231:$U1231)=0,"",IF($A1231="","No name",IF($F1231="","No date",IF($W1231=0,"Date ilegible",IF(NOT(ISNUMBER($N1231)),"Hours no numéricas",IF($AA1231="NO MATCH","Person no identificada","OK"))))))</f>
        <v/>
      </c>
      <c r="AH1231" s="27" t="str">
        <f aca="false">IF($W1231=0,"No date",IF($W1231&lt;Validation!$B$3,"Before period",IF($W1231&gt;Validation!$C$3,"After period","In period")))</f>
        <v>No date</v>
      </c>
      <c r="AI1231" s="26" t="str">
        <f aca="false">IF($Y1231="","",TRIM(RIGHT(SUBSTITUTE($Y1231," ",REPT(" ",50)),50)))</f>
        <v/>
      </c>
      <c r="AJ1231" s="27" t="str">
        <f aca="false">IF($A1231="","",IF(NOT(ISERROR(MATCH($A1231,Validation!$A$193:$A$217,0))),"Manual mapping",IF(COUNTIF(Validation!$U$19:$U$178,$Z1231)&gt;0,"Direct",IF(COUNTIF(Validation!$S$19:$S$178,$AI1231)=1,"By surname","Unresolved"))))</f>
        <v/>
      </c>
      <c r="AK1231" s="28" t="str">
        <f aca="false">IF($L1231="","",IF(MATCH($L1231,$L$2:$L$3000,0)&lt;&gt;ROW()-1,"",COUNT($AK$1:$AK1230)+1))</f>
        <v/>
      </c>
      <c r="AL1231" s="28" t="str">
        <f aca="false">IF($G1231="","",IF(MATCH($G1231,$G$2:$G$3000,0)&lt;&gt;ROW()-1,"",COUNT($AL$1:$AL1230)+1))</f>
        <v/>
      </c>
      <c r="AM1231" s="28" t="str">
        <f aca="false">IF($H1231="","",IF(MATCH($H1231,$H$2:$H$3000,0)&lt;&gt;ROW()-1,"",COUNT($AM$1:$AM1230)+1))</f>
        <v/>
      </c>
      <c r="AN1231" s="28" t="str">
        <f aca="false">IF($I1231="","",IF(MATCH($I1231,$I$2:$I$3000,0)&lt;&gt;ROW()-1,"",COUNT($AN$1:$AN1230)+1))</f>
        <v/>
      </c>
      <c r="AO1231" s="28" t="str">
        <f aca="false">IF($Q1231="","",IF(MATCH($Q1231,$Q$2:$Q$3000,0)&lt;&gt;ROW()-1,"",COUNT($AO$1:$AO1230)+1))</f>
        <v/>
      </c>
    </row>
    <row r="1232" customFormat="false" ht="12.75" hidden="false" customHeight="true" outlineLevel="0" collapsed="false">
      <c r="W1232" s="24" t="n">
        <f aca="false">IF($F1232="",0,IFERROR(IF(ISNUMBER($F1232),INT($F1232),DATE(VALUE(MID(SUBSTITUTE(LEFT($F1232,FIND(" ",$F1232&amp;" ")-1),"/",REPT(" ",20)),41,20)),VALUE(LEFT(SUBSTITUTE(LEFT($F1232,FIND(" ",$F1232&amp;" ")-1),"/",REPT(" ",20)),20)),VALUE(MID(SUBSTITUTE(LEFT($F1232,FIND(" ",$F1232&amp;" ")-1),"/",REPT(" ",20)),21,20)))),0))</f>
        <v>0</v>
      </c>
      <c r="X1232" s="25" t="str">
        <f aca="false">IF(ISNUMBER($N1232),$N1232*Validation!$B$5,"")</f>
        <v/>
      </c>
      <c r="Y1232" s="26" t="str">
        <f aca="false">IF($A1232="","",SUBSTITUTE(SUBSTITUTE(SUBSTITUTE(SUBSTITUTE(SUBSTITUTE(SUBSTITUTE(SUBSTITUTE(UPPER(TRIM($A1232)),"Á","A"),"É","E"),"Í","I"),"Ó","O"),"Ú","U"),"Ñ","N"),"Ü","U"))</f>
        <v/>
      </c>
      <c r="Z1232" s="26" t="str">
        <f aca="false">IF($Y1232="","",LEFT($Y1232,1)&amp;" "&amp;TRIM(RIGHT(SUBSTITUTE($Y1232," ",REPT(" ",50)),50)))</f>
        <v/>
      </c>
      <c r="AA1232" s="27" t="str">
        <f aca="false">IF($AF1232="","",IF(COUNTIF(Validation!$U$19:$U$178,$AF1232)&gt;0,"OK","NO MATCH"))</f>
        <v/>
      </c>
      <c r="AB1232" s="27" t="str">
        <f aca="false">IF($W1232=0,"",IF(AND($W1232&gt;=Validation!$B$3,$W1232&lt;=Validation!$C$3),"Yes","No"))</f>
        <v/>
      </c>
      <c r="AC1232" s="26" t="str">
        <f aca="false">IF($A1232="","",$AF1232&amp;"|"&amp;TEXT($W1232,"yyyy-mm-dd")&amp;"|"&amp;$J1232&amp;"|"&amp;$N1232)</f>
        <v/>
      </c>
      <c r="AD1232" s="27" t="str">
        <f aca="false">IF($AC1232="","",IF(COUNTIF($AC$2:$AC$3000,$AC1232)&gt;1,"REVIEW","OK"))</f>
        <v/>
      </c>
      <c r="AE1232" s="27" t="str">
        <f aca="false">IF(OR($W1232=0,$O1232=""),"",IF(IFERROR(IF(ISNUMBER($O1232),INT($O1232),DATE(VALUE(MID(SUBSTITUTE(LEFT($O1232,FIND(" ",$O1232&amp;" ")-1),"/",REPT(" ",20)),41,20)),VALUE(LEFT(SUBSTITUTE(LEFT($O1232,FIND(" ",$O1232&amp;" ")-1),"/",REPT(" ",20)),20)),VALUE(MID(SUBSTITUTE(LEFT($O1232,FIND(" ",$O1232&amp;" ")-1),"/",REPT(" ",20)),21,20)))),0)&gt;$W1232,"Late","Same day"))</f>
        <v/>
      </c>
      <c r="AF1232" s="26" t="str">
        <f aca="false">IF($A1232="","",IFERROR(INDEX(Validation!$C$193:$C$217,MATCH($A1232,Validation!$A$193:$A$217,0)),IF(COUNTIF(Validation!$U$19:$U$178,$Z1232)&gt;0,$Z1232,IF(COUNTIF(Validation!$S$19:$S$178,$AI1232)=1,INDEX(Validation!$U$19:$U$178,MATCH($AI1232,Validation!$S$19:$S$178,0)),$Z1232))))</f>
        <v/>
      </c>
      <c r="AG1232" s="27" t="str">
        <f aca="false">IF(COUNTA($A1232:$U1232)=0,"",IF($A1232="","No name",IF($F1232="","No date",IF($W1232=0,"Date ilegible",IF(NOT(ISNUMBER($N1232)),"Hours no numéricas",IF($AA1232="NO MATCH","Person no identificada","OK"))))))</f>
        <v/>
      </c>
      <c r="AH1232" s="27" t="str">
        <f aca="false">IF($W1232=0,"No date",IF($W1232&lt;Validation!$B$3,"Before period",IF($W1232&gt;Validation!$C$3,"After period","In period")))</f>
        <v>No date</v>
      </c>
      <c r="AI1232" s="26" t="str">
        <f aca="false">IF($Y1232="","",TRIM(RIGHT(SUBSTITUTE($Y1232," ",REPT(" ",50)),50)))</f>
        <v/>
      </c>
      <c r="AJ1232" s="27" t="str">
        <f aca="false">IF($A1232="","",IF(NOT(ISERROR(MATCH($A1232,Validation!$A$193:$A$217,0))),"Manual mapping",IF(COUNTIF(Validation!$U$19:$U$178,$Z1232)&gt;0,"Direct",IF(COUNTIF(Validation!$S$19:$S$178,$AI1232)=1,"By surname","Unresolved"))))</f>
        <v/>
      </c>
      <c r="AK1232" s="28" t="str">
        <f aca="false">IF($L1232="","",IF(MATCH($L1232,$L$2:$L$3000,0)&lt;&gt;ROW()-1,"",COUNT($AK$1:$AK1231)+1))</f>
        <v/>
      </c>
      <c r="AL1232" s="28" t="str">
        <f aca="false">IF($G1232="","",IF(MATCH($G1232,$G$2:$G$3000,0)&lt;&gt;ROW()-1,"",COUNT($AL$1:$AL1231)+1))</f>
        <v/>
      </c>
      <c r="AM1232" s="28" t="str">
        <f aca="false">IF($H1232="","",IF(MATCH($H1232,$H$2:$H$3000,0)&lt;&gt;ROW()-1,"",COUNT($AM$1:$AM1231)+1))</f>
        <v/>
      </c>
      <c r="AN1232" s="28" t="str">
        <f aca="false">IF($I1232="","",IF(MATCH($I1232,$I$2:$I$3000,0)&lt;&gt;ROW()-1,"",COUNT($AN$1:$AN1231)+1))</f>
        <v/>
      </c>
      <c r="AO1232" s="28" t="str">
        <f aca="false">IF($Q1232="","",IF(MATCH($Q1232,$Q$2:$Q$3000,0)&lt;&gt;ROW()-1,"",COUNT($AO$1:$AO1231)+1))</f>
        <v/>
      </c>
    </row>
    <row r="1233" customFormat="false" ht="12.75" hidden="false" customHeight="true" outlineLevel="0" collapsed="false">
      <c r="W1233" s="24" t="n">
        <f aca="false">IF($F1233="",0,IFERROR(IF(ISNUMBER($F1233),INT($F1233),DATE(VALUE(MID(SUBSTITUTE(LEFT($F1233,FIND(" ",$F1233&amp;" ")-1),"/",REPT(" ",20)),41,20)),VALUE(LEFT(SUBSTITUTE(LEFT($F1233,FIND(" ",$F1233&amp;" ")-1),"/",REPT(" ",20)),20)),VALUE(MID(SUBSTITUTE(LEFT($F1233,FIND(" ",$F1233&amp;" ")-1),"/",REPT(" ",20)),21,20)))),0))</f>
        <v>0</v>
      </c>
      <c r="X1233" s="25" t="str">
        <f aca="false">IF(ISNUMBER($N1233),$N1233*Validation!$B$5,"")</f>
        <v/>
      </c>
      <c r="Y1233" s="26" t="str">
        <f aca="false">IF($A1233="","",SUBSTITUTE(SUBSTITUTE(SUBSTITUTE(SUBSTITUTE(SUBSTITUTE(SUBSTITUTE(SUBSTITUTE(UPPER(TRIM($A1233)),"Á","A"),"É","E"),"Í","I"),"Ó","O"),"Ú","U"),"Ñ","N"),"Ü","U"))</f>
        <v/>
      </c>
      <c r="Z1233" s="26" t="str">
        <f aca="false">IF($Y1233="","",LEFT($Y1233,1)&amp;" "&amp;TRIM(RIGHT(SUBSTITUTE($Y1233," ",REPT(" ",50)),50)))</f>
        <v/>
      </c>
      <c r="AA1233" s="27" t="str">
        <f aca="false">IF($AF1233="","",IF(COUNTIF(Validation!$U$19:$U$178,$AF1233)&gt;0,"OK","NO MATCH"))</f>
        <v/>
      </c>
      <c r="AB1233" s="27" t="str">
        <f aca="false">IF($W1233=0,"",IF(AND($W1233&gt;=Validation!$B$3,$W1233&lt;=Validation!$C$3),"Yes","No"))</f>
        <v/>
      </c>
      <c r="AC1233" s="26" t="str">
        <f aca="false">IF($A1233="","",$AF1233&amp;"|"&amp;TEXT($W1233,"yyyy-mm-dd")&amp;"|"&amp;$J1233&amp;"|"&amp;$N1233)</f>
        <v/>
      </c>
      <c r="AD1233" s="27" t="str">
        <f aca="false">IF($AC1233="","",IF(COUNTIF($AC$2:$AC$3000,$AC1233)&gt;1,"REVIEW","OK"))</f>
        <v/>
      </c>
      <c r="AE1233" s="27" t="str">
        <f aca="false">IF(OR($W1233=0,$O1233=""),"",IF(IFERROR(IF(ISNUMBER($O1233),INT($O1233),DATE(VALUE(MID(SUBSTITUTE(LEFT($O1233,FIND(" ",$O1233&amp;" ")-1),"/",REPT(" ",20)),41,20)),VALUE(LEFT(SUBSTITUTE(LEFT($O1233,FIND(" ",$O1233&amp;" ")-1),"/",REPT(" ",20)),20)),VALUE(MID(SUBSTITUTE(LEFT($O1233,FIND(" ",$O1233&amp;" ")-1),"/",REPT(" ",20)),21,20)))),0)&gt;$W1233,"Late","Same day"))</f>
        <v/>
      </c>
      <c r="AF1233" s="26" t="str">
        <f aca="false">IF($A1233="","",IFERROR(INDEX(Validation!$C$193:$C$217,MATCH($A1233,Validation!$A$193:$A$217,0)),IF(COUNTIF(Validation!$U$19:$U$178,$Z1233)&gt;0,$Z1233,IF(COUNTIF(Validation!$S$19:$S$178,$AI1233)=1,INDEX(Validation!$U$19:$U$178,MATCH($AI1233,Validation!$S$19:$S$178,0)),$Z1233))))</f>
        <v/>
      </c>
      <c r="AG1233" s="27" t="str">
        <f aca="false">IF(COUNTA($A1233:$U1233)=0,"",IF($A1233="","No name",IF($F1233="","No date",IF($W1233=0,"Date ilegible",IF(NOT(ISNUMBER($N1233)),"Hours no numéricas",IF($AA1233="NO MATCH","Person no identificada","OK"))))))</f>
        <v/>
      </c>
      <c r="AH1233" s="27" t="str">
        <f aca="false">IF($W1233=0,"No date",IF($W1233&lt;Validation!$B$3,"Before period",IF($W1233&gt;Validation!$C$3,"After period","In period")))</f>
        <v>No date</v>
      </c>
      <c r="AI1233" s="26" t="str">
        <f aca="false">IF($Y1233="","",TRIM(RIGHT(SUBSTITUTE($Y1233," ",REPT(" ",50)),50)))</f>
        <v/>
      </c>
      <c r="AJ1233" s="27" t="str">
        <f aca="false">IF($A1233="","",IF(NOT(ISERROR(MATCH($A1233,Validation!$A$193:$A$217,0))),"Manual mapping",IF(COUNTIF(Validation!$U$19:$U$178,$Z1233)&gt;0,"Direct",IF(COUNTIF(Validation!$S$19:$S$178,$AI1233)=1,"By surname","Unresolved"))))</f>
        <v/>
      </c>
      <c r="AK1233" s="28" t="str">
        <f aca="false">IF($L1233="","",IF(MATCH($L1233,$L$2:$L$3000,0)&lt;&gt;ROW()-1,"",COUNT($AK$1:$AK1232)+1))</f>
        <v/>
      </c>
      <c r="AL1233" s="28" t="str">
        <f aca="false">IF($G1233="","",IF(MATCH($G1233,$G$2:$G$3000,0)&lt;&gt;ROW()-1,"",COUNT($AL$1:$AL1232)+1))</f>
        <v/>
      </c>
      <c r="AM1233" s="28" t="str">
        <f aca="false">IF($H1233="","",IF(MATCH($H1233,$H$2:$H$3000,0)&lt;&gt;ROW()-1,"",COUNT($AM$1:$AM1232)+1))</f>
        <v/>
      </c>
      <c r="AN1233" s="28" t="str">
        <f aca="false">IF($I1233="","",IF(MATCH($I1233,$I$2:$I$3000,0)&lt;&gt;ROW()-1,"",COUNT($AN$1:$AN1232)+1))</f>
        <v/>
      </c>
      <c r="AO1233" s="28" t="str">
        <f aca="false">IF($Q1233="","",IF(MATCH($Q1233,$Q$2:$Q$3000,0)&lt;&gt;ROW()-1,"",COUNT($AO$1:$AO1232)+1))</f>
        <v/>
      </c>
    </row>
    <row r="1234" customFormat="false" ht="12.75" hidden="false" customHeight="true" outlineLevel="0" collapsed="false">
      <c r="W1234" s="24" t="n">
        <f aca="false">IF($F1234="",0,IFERROR(IF(ISNUMBER($F1234),INT($F1234),DATE(VALUE(MID(SUBSTITUTE(LEFT($F1234,FIND(" ",$F1234&amp;" ")-1),"/",REPT(" ",20)),41,20)),VALUE(LEFT(SUBSTITUTE(LEFT($F1234,FIND(" ",$F1234&amp;" ")-1),"/",REPT(" ",20)),20)),VALUE(MID(SUBSTITUTE(LEFT($F1234,FIND(" ",$F1234&amp;" ")-1),"/",REPT(" ",20)),21,20)))),0))</f>
        <v>0</v>
      </c>
      <c r="X1234" s="25" t="str">
        <f aca="false">IF(ISNUMBER($N1234),$N1234*Validation!$B$5,"")</f>
        <v/>
      </c>
      <c r="Y1234" s="26" t="str">
        <f aca="false">IF($A1234="","",SUBSTITUTE(SUBSTITUTE(SUBSTITUTE(SUBSTITUTE(SUBSTITUTE(SUBSTITUTE(SUBSTITUTE(UPPER(TRIM($A1234)),"Á","A"),"É","E"),"Í","I"),"Ó","O"),"Ú","U"),"Ñ","N"),"Ü","U"))</f>
        <v/>
      </c>
      <c r="Z1234" s="26" t="str">
        <f aca="false">IF($Y1234="","",LEFT($Y1234,1)&amp;" "&amp;TRIM(RIGHT(SUBSTITUTE($Y1234," ",REPT(" ",50)),50)))</f>
        <v/>
      </c>
      <c r="AA1234" s="27" t="str">
        <f aca="false">IF($AF1234="","",IF(COUNTIF(Validation!$U$19:$U$178,$AF1234)&gt;0,"OK","NO MATCH"))</f>
        <v/>
      </c>
      <c r="AB1234" s="27" t="str">
        <f aca="false">IF($W1234=0,"",IF(AND($W1234&gt;=Validation!$B$3,$W1234&lt;=Validation!$C$3),"Yes","No"))</f>
        <v/>
      </c>
      <c r="AC1234" s="26" t="str">
        <f aca="false">IF($A1234="","",$AF1234&amp;"|"&amp;TEXT($W1234,"yyyy-mm-dd")&amp;"|"&amp;$J1234&amp;"|"&amp;$N1234)</f>
        <v/>
      </c>
      <c r="AD1234" s="27" t="str">
        <f aca="false">IF($AC1234="","",IF(COUNTIF($AC$2:$AC$3000,$AC1234)&gt;1,"REVIEW","OK"))</f>
        <v/>
      </c>
      <c r="AE1234" s="27" t="str">
        <f aca="false">IF(OR($W1234=0,$O1234=""),"",IF(IFERROR(IF(ISNUMBER($O1234),INT($O1234),DATE(VALUE(MID(SUBSTITUTE(LEFT($O1234,FIND(" ",$O1234&amp;" ")-1),"/",REPT(" ",20)),41,20)),VALUE(LEFT(SUBSTITUTE(LEFT($O1234,FIND(" ",$O1234&amp;" ")-1),"/",REPT(" ",20)),20)),VALUE(MID(SUBSTITUTE(LEFT($O1234,FIND(" ",$O1234&amp;" ")-1),"/",REPT(" ",20)),21,20)))),0)&gt;$W1234,"Late","Same day"))</f>
        <v/>
      </c>
      <c r="AF1234" s="26" t="str">
        <f aca="false">IF($A1234="","",IFERROR(INDEX(Validation!$C$193:$C$217,MATCH($A1234,Validation!$A$193:$A$217,0)),IF(COUNTIF(Validation!$U$19:$U$178,$Z1234)&gt;0,$Z1234,IF(COUNTIF(Validation!$S$19:$S$178,$AI1234)=1,INDEX(Validation!$U$19:$U$178,MATCH($AI1234,Validation!$S$19:$S$178,0)),$Z1234))))</f>
        <v/>
      </c>
      <c r="AG1234" s="27" t="str">
        <f aca="false">IF(COUNTA($A1234:$U1234)=0,"",IF($A1234="","No name",IF($F1234="","No date",IF($W1234=0,"Date ilegible",IF(NOT(ISNUMBER($N1234)),"Hours no numéricas",IF($AA1234="NO MATCH","Person no identificada","OK"))))))</f>
        <v/>
      </c>
      <c r="AH1234" s="27" t="str">
        <f aca="false">IF($W1234=0,"No date",IF($W1234&lt;Validation!$B$3,"Before period",IF($W1234&gt;Validation!$C$3,"After period","In period")))</f>
        <v>No date</v>
      </c>
      <c r="AI1234" s="26" t="str">
        <f aca="false">IF($Y1234="","",TRIM(RIGHT(SUBSTITUTE($Y1234," ",REPT(" ",50)),50)))</f>
        <v/>
      </c>
      <c r="AJ1234" s="27" t="str">
        <f aca="false">IF($A1234="","",IF(NOT(ISERROR(MATCH($A1234,Validation!$A$193:$A$217,0))),"Manual mapping",IF(COUNTIF(Validation!$U$19:$U$178,$Z1234)&gt;0,"Direct",IF(COUNTIF(Validation!$S$19:$S$178,$AI1234)=1,"By surname","Unresolved"))))</f>
        <v/>
      </c>
      <c r="AK1234" s="28" t="str">
        <f aca="false">IF($L1234="","",IF(MATCH($L1234,$L$2:$L$3000,0)&lt;&gt;ROW()-1,"",COUNT($AK$1:$AK1233)+1))</f>
        <v/>
      </c>
      <c r="AL1234" s="28" t="str">
        <f aca="false">IF($G1234="","",IF(MATCH($G1234,$G$2:$G$3000,0)&lt;&gt;ROW()-1,"",COUNT($AL$1:$AL1233)+1))</f>
        <v/>
      </c>
      <c r="AM1234" s="28" t="str">
        <f aca="false">IF($H1234="","",IF(MATCH($H1234,$H$2:$H$3000,0)&lt;&gt;ROW()-1,"",COUNT($AM$1:$AM1233)+1))</f>
        <v/>
      </c>
      <c r="AN1234" s="28" t="str">
        <f aca="false">IF($I1234="","",IF(MATCH($I1234,$I$2:$I$3000,0)&lt;&gt;ROW()-1,"",COUNT($AN$1:$AN1233)+1))</f>
        <v/>
      </c>
      <c r="AO1234" s="28" t="str">
        <f aca="false">IF($Q1234="","",IF(MATCH($Q1234,$Q$2:$Q$3000,0)&lt;&gt;ROW()-1,"",COUNT($AO$1:$AO1233)+1))</f>
        <v/>
      </c>
    </row>
    <row r="1235" customFormat="false" ht="12.75" hidden="false" customHeight="true" outlineLevel="0" collapsed="false">
      <c r="W1235" s="24" t="n">
        <f aca="false">IF($F1235="",0,IFERROR(IF(ISNUMBER($F1235),INT($F1235),DATE(VALUE(MID(SUBSTITUTE(LEFT($F1235,FIND(" ",$F1235&amp;" ")-1),"/",REPT(" ",20)),41,20)),VALUE(LEFT(SUBSTITUTE(LEFT($F1235,FIND(" ",$F1235&amp;" ")-1),"/",REPT(" ",20)),20)),VALUE(MID(SUBSTITUTE(LEFT($F1235,FIND(" ",$F1235&amp;" ")-1),"/",REPT(" ",20)),21,20)))),0))</f>
        <v>0</v>
      </c>
      <c r="X1235" s="25" t="str">
        <f aca="false">IF(ISNUMBER($N1235),$N1235*Validation!$B$5,"")</f>
        <v/>
      </c>
      <c r="Y1235" s="26" t="str">
        <f aca="false">IF($A1235="","",SUBSTITUTE(SUBSTITUTE(SUBSTITUTE(SUBSTITUTE(SUBSTITUTE(SUBSTITUTE(SUBSTITUTE(UPPER(TRIM($A1235)),"Á","A"),"É","E"),"Í","I"),"Ó","O"),"Ú","U"),"Ñ","N"),"Ü","U"))</f>
        <v/>
      </c>
      <c r="Z1235" s="26" t="str">
        <f aca="false">IF($Y1235="","",LEFT($Y1235,1)&amp;" "&amp;TRIM(RIGHT(SUBSTITUTE($Y1235," ",REPT(" ",50)),50)))</f>
        <v/>
      </c>
      <c r="AA1235" s="27" t="str">
        <f aca="false">IF($AF1235="","",IF(COUNTIF(Validation!$U$19:$U$178,$AF1235)&gt;0,"OK","NO MATCH"))</f>
        <v/>
      </c>
      <c r="AB1235" s="27" t="str">
        <f aca="false">IF($W1235=0,"",IF(AND($W1235&gt;=Validation!$B$3,$W1235&lt;=Validation!$C$3),"Yes","No"))</f>
        <v/>
      </c>
      <c r="AC1235" s="26" t="str">
        <f aca="false">IF($A1235="","",$AF1235&amp;"|"&amp;TEXT($W1235,"yyyy-mm-dd")&amp;"|"&amp;$J1235&amp;"|"&amp;$N1235)</f>
        <v/>
      </c>
      <c r="AD1235" s="27" t="str">
        <f aca="false">IF($AC1235="","",IF(COUNTIF($AC$2:$AC$3000,$AC1235)&gt;1,"REVIEW","OK"))</f>
        <v/>
      </c>
      <c r="AE1235" s="27" t="str">
        <f aca="false">IF(OR($W1235=0,$O1235=""),"",IF(IFERROR(IF(ISNUMBER($O1235),INT($O1235),DATE(VALUE(MID(SUBSTITUTE(LEFT($O1235,FIND(" ",$O1235&amp;" ")-1),"/",REPT(" ",20)),41,20)),VALUE(LEFT(SUBSTITUTE(LEFT($O1235,FIND(" ",$O1235&amp;" ")-1),"/",REPT(" ",20)),20)),VALUE(MID(SUBSTITUTE(LEFT($O1235,FIND(" ",$O1235&amp;" ")-1),"/",REPT(" ",20)),21,20)))),0)&gt;$W1235,"Late","Same day"))</f>
        <v/>
      </c>
      <c r="AF1235" s="26" t="str">
        <f aca="false">IF($A1235="","",IFERROR(INDEX(Validation!$C$193:$C$217,MATCH($A1235,Validation!$A$193:$A$217,0)),IF(COUNTIF(Validation!$U$19:$U$178,$Z1235)&gt;0,$Z1235,IF(COUNTIF(Validation!$S$19:$S$178,$AI1235)=1,INDEX(Validation!$U$19:$U$178,MATCH($AI1235,Validation!$S$19:$S$178,0)),$Z1235))))</f>
        <v/>
      </c>
      <c r="AG1235" s="27" t="str">
        <f aca="false">IF(COUNTA($A1235:$U1235)=0,"",IF($A1235="","No name",IF($F1235="","No date",IF($W1235=0,"Date ilegible",IF(NOT(ISNUMBER($N1235)),"Hours no numéricas",IF($AA1235="NO MATCH","Person no identificada","OK"))))))</f>
        <v/>
      </c>
      <c r="AH1235" s="27" t="str">
        <f aca="false">IF($W1235=0,"No date",IF($W1235&lt;Validation!$B$3,"Before period",IF($W1235&gt;Validation!$C$3,"After period","In period")))</f>
        <v>No date</v>
      </c>
      <c r="AI1235" s="26" t="str">
        <f aca="false">IF($Y1235="","",TRIM(RIGHT(SUBSTITUTE($Y1235," ",REPT(" ",50)),50)))</f>
        <v/>
      </c>
      <c r="AJ1235" s="27" t="str">
        <f aca="false">IF($A1235="","",IF(NOT(ISERROR(MATCH($A1235,Validation!$A$193:$A$217,0))),"Manual mapping",IF(COUNTIF(Validation!$U$19:$U$178,$Z1235)&gt;0,"Direct",IF(COUNTIF(Validation!$S$19:$S$178,$AI1235)=1,"By surname","Unresolved"))))</f>
        <v/>
      </c>
      <c r="AK1235" s="28" t="str">
        <f aca="false">IF($L1235="","",IF(MATCH($L1235,$L$2:$L$3000,0)&lt;&gt;ROW()-1,"",COUNT($AK$1:$AK1234)+1))</f>
        <v/>
      </c>
      <c r="AL1235" s="28" t="str">
        <f aca="false">IF($G1235="","",IF(MATCH($G1235,$G$2:$G$3000,0)&lt;&gt;ROW()-1,"",COUNT($AL$1:$AL1234)+1))</f>
        <v/>
      </c>
      <c r="AM1235" s="28" t="str">
        <f aca="false">IF($H1235="","",IF(MATCH($H1235,$H$2:$H$3000,0)&lt;&gt;ROW()-1,"",COUNT($AM$1:$AM1234)+1))</f>
        <v/>
      </c>
      <c r="AN1235" s="28" t="str">
        <f aca="false">IF($I1235="","",IF(MATCH($I1235,$I$2:$I$3000,0)&lt;&gt;ROW()-1,"",COUNT($AN$1:$AN1234)+1))</f>
        <v/>
      </c>
      <c r="AO1235" s="28" t="str">
        <f aca="false">IF($Q1235="","",IF(MATCH($Q1235,$Q$2:$Q$3000,0)&lt;&gt;ROW()-1,"",COUNT($AO$1:$AO1234)+1))</f>
        <v/>
      </c>
    </row>
    <row r="1236" customFormat="false" ht="12.75" hidden="false" customHeight="true" outlineLevel="0" collapsed="false">
      <c r="W1236" s="24" t="n">
        <f aca="false">IF($F1236="",0,IFERROR(IF(ISNUMBER($F1236),INT($F1236),DATE(VALUE(MID(SUBSTITUTE(LEFT($F1236,FIND(" ",$F1236&amp;" ")-1),"/",REPT(" ",20)),41,20)),VALUE(LEFT(SUBSTITUTE(LEFT($F1236,FIND(" ",$F1236&amp;" ")-1),"/",REPT(" ",20)),20)),VALUE(MID(SUBSTITUTE(LEFT($F1236,FIND(" ",$F1236&amp;" ")-1),"/",REPT(" ",20)),21,20)))),0))</f>
        <v>0</v>
      </c>
      <c r="X1236" s="25" t="str">
        <f aca="false">IF(ISNUMBER($N1236),$N1236*Validation!$B$5,"")</f>
        <v/>
      </c>
      <c r="Y1236" s="26" t="str">
        <f aca="false">IF($A1236="","",SUBSTITUTE(SUBSTITUTE(SUBSTITUTE(SUBSTITUTE(SUBSTITUTE(SUBSTITUTE(SUBSTITUTE(UPPER(TRIM($A1236)),"Á","A"),"É","E"),"Í","I"),"Ó","O"),"Ú","U"),"Ñ","N"),"Ü","U"))</f>
        <v/>
      </c>
      <c r="Z1236" s="26" t="str">
        <f aca="false">IF($Y1236="","",LEFT($Y1236,1)&amp;" "&amp;TRIM(RIGHT(SUBSTITUTE($Y1236," ",REPT(" ",50)),50)))</f>
        <v/>
      </c>
      <c r="AA1236" s="27" t="str">
        <f aca="false">IF($AF1236="","",IF(COUNTIF(Validation!$U$19:$U$178,$AF1236)&gt;0,"OK","NO MATCH"))</f>
        <v/>
      </c>
      <c r="AB1236" s="27" t="str">
        <f aca="false">IF($W1236=0,"",IF(AND($W1236&gt;=Validation!$B$3,$W1236&lt;=Validation!$C$3),"Yes","No"))</f>
        <v/>
      </c>
      <c r="AC1236" s="26" t="str">
        <f aca="false">IF($A1236="","",$AF1236&amp;"|"&amp;TEXT($W1236,"yyyy-mm-dd")&amp;"|"&amp;$J1236&amp;"|"&amp;$N1236)</f>
        <v/>
      </c>
      <c r="AD1236" s="27" t="str">
        <f aca="false">IF($AC1236="","",IF(COUNTIF($AC$2:$AC$3000,$AC1236)&gt;1,"REVIEW","OK"))</f>
        <v/>
      </c>
      <c r="AE1236" s="27" t="str">
        <f aca="false">IF(OR($W1236=0,$O1236=""),"",IF(IFERROR(IF(ISNUMBER($O1236),INT($O1236),DATE(VALUE(MID(SUBSTITUTE(LEFT($O1236,FIND(" ",$O1236&amp;" ")-1),"/",REPT(" ",20)),41,20)),VALUE(LEFT(SUBSTITUTE(LEFT($O1236,FIND(" ",$O1236&amp;" ")-1),"/",REPT(" ",20)),20)),VALUE(MID(SUBSTITUTE(LEFT($O1236,FIND(" ",$O1236&amp;" ")-1),"/",REPT(" ",20)),21,20)))),0)&gt;$W1236,"Late","Same day"))</f>
        <v/>
      </c>
      <c r="AF1236" s="26" t="str">
        <f aca="false">IF($A1236="","",IFERROR(INDEX(Validation!$C$193:$C$217,MATCH($A1236,Validation!$A$193:$A$217,0)),IF(COUNTIF(Validation!$U$19:$U$178,$Z1236)&gt;0,$Z1236,IF(COUNTIF(Validation!$S$19:$S$178,$AI1236)=1,INDEX(Validation!$U$19:$U$178,MATCH($AI1236,Validation!$S$19:$S$178,0)),$Z1236))))</f>
        <v/>
      </c>
      <c r="AG1236" s="27" t="str">
        <f aca="false">IF(COUNTA($A1236:$U1236)=0,"",IF($A1236="","No name",IF($F1236="","No date",IF($W1236=0,"Date ilegible",IF(NOT(ISNUMBER($N1236)),"Hours no numéricas",IF($AA1236="NO MATCH","Person no identificada","OK"))))))</f>
        <v/>
      </c>
      <c r="AH1236" s="27" t="str">
        <f aca="false">IF($W1236=0,"No date",IF($W1236&lt;Validation!$B$3,"Before period",IF($W1236&gt;Validation!$C$3,"After period","In period")))</f>
        <v>No date</v>
      </c>
      <c r="AI1236" s="26" t="str">
        <f aca="false">IF($Y1236="","",TRIM(RIGHT(SUBSTITUTE($Y1236," ",REPT(" ",50)),50)))</f>
        <v/>
      </c>
      <c r="AJ1236" s="27" t="str">
        <f aca="false">IF($A1236="","",IF(NOT(ISERROR(MATCH($A1236,Validation!$A$193:$A$217,0))),"Manual mapping",IF(COUNTIF(Validation!$U$19:$U$178,$Z1236)&gt;0,"Direct",IF(COUNTIF(Validation!$S$19:$S$178,$AI1236)=1,"By surname","Unresolved"))))</f>
        <v/>
      </c>
      <c r="AK1236" s="28" t="str">
        <f aca="false">IF($L1236="","",IF(MATCH($L1236,$L$2:$L$3000,0)&lt;&gt;ROW()-1,"",COUNT($AK$1:$AK1235)+1))</f>
        <v/>
      </c>
      <c r="AL1236" s="28" t="str">
        <f aca="false">IF($G1236="","",IF(MATCH($G1236,$G$2:$G$3000,0)&lt;&gt;ROW()-1,"",COUNT($AL$1:$AL1235)+1))</f>
        <v/>
      </c>
      <c r="AM1236" s="28" t="str">
        <f aca="false">IF($H1236="","",IF(MATCH($H1236,$H$2:$H$3000,0)&lt;&gt;ROW()-1,"",COUNT($AM$1:$AM1235)+1))</f>
        <v/>
      </c>
      <c r="AN1236" s="28" t="str">
        <f aca="false">IF($I1236="","",IF(MATCH($I1236,$I$2:$I$3000,0)&lt;&gt;ROW()-1,"",COUNT($AN$1:$AN1235)+1))</f>
        <v/>
      </c>
      <c r="AO1236" s="28" t="str">
        <f aca="false">IF($Q1236="","",IF(MATCH($Q1236,$Q$2:$Q$3000,0)&lt;&gt;ROW()-1,"",COUNT($AO$1:$AO1235)+1))</f>
        <v/>
      </c>
    </row>
    <row r="1237" customFormat="false" ht="12.75" hidden="false" customHeight="true" outlineLevel="0" collapsed="false">
      <c r="W1237" s="24" t="n">
        <f aca="false">IF($F1237="",0,IFERROR(IF(ISNUMBER($F1237),INT($F1237),DATE(VALUE(MID(SUBSTITUTE(LEFT($F1237,FIND(" ",$F1237&amp;" ")-1),"/",REPT(" ",20)),41,20)),VALUE(LEFT(SUBSTITUTE(LEFT($F1237,FIND(" ",$F1237&amp;" ")-1),"/",REPT(" ",20)),20)),VALUE(MID(SUBSTITUTE(LEFT($F1237,FIND(" ",$F1237&amp;" ")-1),"/",REPT(" ",20)),21,20)))),0))</f>
        <v>0</v>
      </c>
      <c r="X1237" s="25" t="str">
        <f aca="false">IF(ISNUMBER($N1237),$N1237*Validation!$B$5,"")</f>
        <v/>
      </c>
      <c r="Y1237" s="26" t="str">
        <f aca="false">IF($A1237="","",SUBSTITUTE(SUBSTITUTE(SUBSTITUTE(SUBSTITUTE(SUBSTITUTE(SUBSTITUTE(SUBSTITUTE(UPPER(TRIM($A1237)),"Á","A"),"É","E"),"Í","I"),"Ó","O"),"Ú","U"),"Ñ","N"),"Ü","U"))</f>
        <v/>
      </c>
      <c r="Z1237" s="26" t="str">
        <f aca="false">IF($Y1237="","",LEFT($Y1237,1)&amp;" "&amp;TRIM(RIGHT(SUBSTITUTE($Y1237," ",REPT(" ",50)),50)))</f>
        <v/>
      </c>
      <c r="AA1237" s="27" t="str">
        <f aca="false">IF($AF1237="","",IF(COUNTIF(Validation!$U$19:$U$178,$AF1237)&gt;0,"OK","NO MATCH"))</f>
        <v/>
      </c>
      <c r="AB1237" s="27" t="str">
        <f aca="false">IF($W1237=0,"",IF(AND($W1237&gt;=Validation!$B$3,$W1237&lt;=Validation!$C$3),"Yes","No"))</f>
        <v/>
      </c>
      <c r="AC1237" s="26" t="str">
        <f aca="false">IF($A1237="","",$AF1237&amp;"|"&amp;TEXT($W1237,"yyyy-mm-dd")&amp;"|"&amp;$J1237&amp;"|"&amp;$N1237)</f>
        <v/>
      </c>
      <c r="AD1237" s="27" t="str">
        <f aca="false">IF($AC1237="","",IF(COUNTIF($AC$2:$AC$3000,$AC1237)&gt;1,"REVIEW","OK"))</f>
        <v/>
      </c>
      <c r="AE1237" s="27" t="str">
        <f aca="false">IF(OR($W1237=0,$O1237=""),"",IF(IFERROR(IF(ISNUMBER($O1237),INT($O1237),DATE(VALUE(MID(SUBSTITUTE(LEFT($O1237,FIND(" ",$O1237&amp;" ")-1),"/",REPT(" ",20)),41,20)),VALUE(LEFT(SUBSTITUTE(LEFT($O1237,FIND(" ",$O1237&amp;" ")-1),"/",REPT(" ",20)),20)),VALUE(MID(SUBSTITUTE(LEFT($O1237,FIND(" ",$O1237&amp;" ")-1),"/",REPT(" ",20)),21,20)))),0)&gt;$W1237,"Late","Same day"))</f>
        <v/>
      </c>
      <c r="AF1237" s="26" t="str">
        <f aca="false">IF($A1237="","",IFERROR(INDEX(Validation!$C$193:$C$217,MATCH($A1237,Validation!$A$193:$A$217,0)),IF(COUNTIF(Validation!$U$19:$U$178,$Z1237)&gt;0,$Z1237,IF(COUNTIF(Validation!$S$19:$S$178,$AI1237)=1,INDEX(Validation!$U$19:$U$178,MATCH($AI1237,Validation!$S$19:$S$178,0)),$Z1237))))</f>
        <v/>
      </c>
      <c r="AG1237" s="27" t="str">
        <f aca="false">IF(COUNTA($A1237:$U1237)=0,"",IF($A1237="","No name",IF($F1237="","No date",IF($W1237=0,"Date ilegible",IF(NOT(ISNUMBER($N1237)),"Hours no numéricas",IF($AA1237="NO MATCH","Person no identificada","OK"))))))</f>
        <v/>
      </c>
      <c r="AH1237" s="27" t="str">
        <f aca="false">IF($W1237=0,"No date",IF($W1237&lt;Validation!$B$3,"Before period",IF($W1237&gt;Validation!$C$3,"After period","In period")))</f>
        <v>No date</v>
      </c>
      <c r="AI1237" s="26" t="str">
        <f aca="false">IF($Y1237="","",TRIM(RIGHT(SUBSTITUTE($Y1237," ",REPT(" ",50)),50)))</f>
        <v/>
      </c>
      <c r="AJ1237" s="27" t="str">
        <f aca="false">IF($A1237="","",IF(NOT(ISERROR(MATCH($A1237,Validation!$A$193:$A$217,0))),"Manual mapping",IF(COUNTIF(Validation!$U$19:$U$178,$Z1237)&gt;0,"Direct",IF(COUNTIF(Validation!$S$19:$S$178,$AI1237)=1,"By surname","Unresolved"))))</f>
        <v/>
      </c>
      <c r="AK1237" s="28" t="str">
        <f aca="false">IF($L1237="","",IF(MATCH($L1237,$L$2:$L$3000,0)&lt;&gt;ROW()-1,"",COUNT($AK$1:$AK1236)+1))</f>
        <v/>
      </c>
      <c r="AL1237" s="28" t="str">
        <f aca="false">IF($G1237="","",IF(MATCH($G1237,$G$2:$G$3000,0)&lt;&gt;ROW()-1,"",COUNT($AL$1:$AL1236)+1))</f>
        <v/>
      </c>
      <c r="AM1237" s="28" t="str">
        <f aca="false">IF($H1237="","",IF(MATCH($H1237,$H$2:$H$3000,0)&lt;&gt;ROW()-1,"",COUNT($AM$1:$AM1236)+1))</f>
        <v/>
      </c>
      <c r="AN1237" s="28" t="str">
        <f aca="false">IF($I1237="","",IF(MATCH($I1237,$I$2:$I$3000,0)&lt;&gt;ROW()-1,"",COUNT($AN$1:$AN1236)+1))</f>
        <v/>
      </c>
      <c r="AO1237" s="28" t="str">
        <f aca="false">IF($Q1237="","",IF(MATCH($Q1237,$Q$2:$Q$3000,0)&lt;&gt;ROW()-1,"",COUNT($AO$1:$AO1236)+1))</f>
        <v/>
      </c>
    </row>
    <row r="1238" customFormat="false" ht="12.75" hidden="false" customHeight="true" outlineLevel="0" collapsed="false">
      <c r="W1238" s="24" t="n">
        <f aca="false">IF($F1238="",0,IFERROR(IF(ISNUMBER($F1238),INT($F1238),DATE(VALUE(MID(SUBSTITUTE(LEFT($F1238,FIND(" ",$F1238&amp;" ")-1),"/",REPT(" ",20)),41,20)),VALUE(LEFT(SUBSTITUTE(LEFT($F1238,FIND(" ",$F1238&amp;" ")-1),"/",REPT(" ",20)),20)),VALUE(MID(SUBSTITUTE(LEFT($F1238,FIND(" ",$F1238&amp;" ")-1),"/",REPT(" ",20)),21,20)))),0))</f>
        <v>0</v>
      </c>
      <c r="X1238" s="25" t="str">
        <f aca="false">IF(ISNUMBER($N1238),$N1238*Validation!$B$5,"")</f>
        <v/>
      </c>
      <c r="Y1238" s="26" t="str">
        <f aca="false">IF($A1238="","",SUBSTITUTE(SUBSTITUTE(SUBSTITUTE(SUBSTITUTE(SUBSTITUTE(SUBSTITUTE(SUBSTITUTE(UPPER(TRIM($A1238)),"Á","A"),"É","E"),"Í","I"),"Ó","O"),"Ú","U"),"Ñ","N"),"Ü","U"))</f>
        <v/>
      </c>
      <c r="Z1238" s="26" t="str">
        <f aca="false">IF($Y1238="","",LEFT($Y1238,1)&amp;" "&amp;TRIM(RIGHT(SUBSTITUTE($Y1238," ",REPT(" ",50)),50)))</f>
        <v/>
      </c>
      <c r="AA1238" s="27" t="str">
        <f aca="false">IF($AF1238="","",IF(COUNTIF(Validation!$U$19:$U$178,$AF1238)&gt;0,"OK","NO MATCH"))</f>
        <v/>
      </c>
      <c r="AB1238" s="27" t="str">
        <f aca="false">IF($W1238=0,"",IF(AND($W1238&gt;=Validation!$B$3,$W1238&lt;=Validation!$C$3),"Yes","No"))</f>
        <v/>
      </c>
      <c r="AC1238" s="26" t="str">
        <f aca="false">IF($A1238="","",$AF1238&amp;"|"&amp;TEXT($W1238,"yyyy-mm-dd")&amp;"|"&amp;$J1238&amp;"|"&amp;$N1238)</f>
        <v/>
      </c>
      <c r="AD1238" s="27" t="str">
        <f aca="false">IF($AC1238="","",IF(COUNTIF($AC$2:$AC$3000,$AC1238)&gt;1,"REVIEW","OK"))</f>
        <v/>
      </c>
      <c r="AE1238" s="27" t="str">
        <f aca="false">IF(OR($W1238=0,$O1238=""),"",IF(IFERROR(IF(ISNUMBER($O1238),INT($O1238),DATE(VALUE(MID(SUBSTITUTE(LEFT($O1238,FIND(" ",$O1238&amp;" ")-1),"/",REPT(" ",20)),41,20)),VALUE(LEFT(SUBSTITUTE(LEFT($O1238,FIND(" ",$O1238&amp;" ")-1),"/",REPT(" ",20)),20)),VALUE(MID(SUBSTITUTE(LEFT($O1238,FIND(" ",$O1238&amp;" ")-1),"/",REPT(" ",20)),21,20)))),0)&gt;$W1238,"Late","Same day"))</f>
        <v/>
      </c>
      <c r="AF1238" s="26" t="str">
        <f aca="false">IF($A1238="","",IFERROR(INDEX(Validation!$C$193:$C$217,MATCH($A1238,Validation!$A$193:$A$217,0)),IF(COUNTIF(Validation!$U$19:$U$178,$Z1238)&gt;0,$Z1238,IF(COUNTIF(Validation!$S$19:$S$178,$AI1238)=1,INDEX(Validation!$U$19:$U$178,MATCH($AI1238,Validation!$S$19:$S$178,0)),$Z1238))))</f>
        <v/>
      </c>
      <c r="AG1238" s="27" t="str">
        <f aca="false">IF(COUNTA($A1238:$U1238)=0,"",IF($A1238="","No name",IF($F1238="","No date",IF($W1238=0,"Date ilegible",IF(NOT(ISNUMBER($N1238)),"Hours no numéricas",IF($AA1238="NO MATCH","Person no identificada","OK"))))))</f>
        <v/>
      </c>
      <c r="AH1238" s="27" t="str">
        <f aca="false">IF($W1238=0,"No date",IF($W1238&lt;Validation!$B$3,"Before period",IF($W1238&gt;Validation!$C$3,"After period","In period")))</f>
        <v>No date</v>
      </c>
      <c r="AI1238" s="26" t="str">
        <f aca="false">IF($Y1238="","",TRIM(RIGHT(SUBSTITUTE($Y1238," ",REPT(" ",50)),50)))</f>
        <v/>
      </c>
      <c r="AJ1238" s="27" t="str">
        <f aca="false">IF($A1238="","",IF(NOT(ISERROR(MATCH($A1238,Validation!$A$193:$A$217,0))),"Manual mapping",IF(COUNTIF(Validation!$U$19:$U$178,$Z1238)&gt;0,"Direct",IF(COUNTIF(Validation!$S$19:$S$178,$AI1238)=1,"By surname","Unresolved"))))</f>
        <v/>
      </c>
      <c r="AK1238" s="28" t="str">
        <f aca="false">IF($L1238="","",IF(MATCH($L1238,$L$2:$L$3000,0)&lt;&gt;ROW()-1,"",COUNT($AK$1:$AK1237)+1))</f>
        <v/>
      </c>
      <c r="AL1238" s="28" t="str">
        <f aca="false">IF($G1238="","",IF(MATCH($G1238,$G$2:$G$3000,0)&lt;&gt;ROW()-1,"",COUNT($AL$1:$AL1237)+1))</f>
        <v/>
      </c>
      <c r="AM1238" s="28" t="str">
        <f aca="false">IF($H1238="","",IF(MATCH($H1238,$H$2:$H$3000,0)&lt;&gt;ROW()-1,"",COUNT($AM$1:$AM1237)+1))</f>
        <v/>
      </c>
      <c r="AN1238" s="28" t="str">
        <f aca="false">IF($I1238="","",IF(MATCH($I1238,$I$2:$I$3000,0)&lt;&gt;ROW()-1,"",COUNT($AN$1:$AN1237)+1))</f>
        <v/>
      </c>
      <c r="AO1238" s="28" t="str">
        <f aca="false">IF($Q1238="","",IF(MATCH($Q1238,$Q$2:$Q$3000,0)&lt;&gt;ROW()-1,"",COUNT($AO$1:$AO1237)+1))</f>
        <v/>
      </c>
    </row>
    <row r="1239" customFormat="false" ht="12.75" hidden="false" customHeight="true" outlineLevel="0" collapsed="false">
      <c r="W1239" s="24" t="n">
        <f aca="false">IF($F1239="",0,IFERROR(IF(ISNUMBER($F1239),INT($F1239),DATE(VALUE(MID(SUBSTITUTE(LEFT($F1239,FIND(" ",$F1239&amp;" ")-1),"/",REPT(" ",20)),41,20)),VALUE(LEFT(SUBSTITUTE(LEFT($F1239,FIND(" ",$F1239&amp;" ")-1),"/",REPT(" ",20)),20)),VALUE(MID(SUBSTITUTE(LEFT($F1239,FIND(" ",$F1239&amp;" ")-1),"/",REPT(" ",20)),21,20)))),0))</f>
        <v>0</v>
      </c>
      <c r="X1239" s="25" t="str">
        <f aca="false">IF(ISNUMBER($N1239),$N1239*Validation!$B$5,"")</f>
        <v/>
      </c>
      <c r="Y1239" s="26" t="str">
        <f aca="false">IF($A1239="","",SUBSTITUTE(SUBSTITUTE(SUBSTITUTE(SUBSTITUTE(SUBSTITUTE(SUBSTITUTE(SUBSTITUTE(UPPER(TRIM($A1239)),"Á","A"),"É","E"),"Í","I"),"Ó","O"),"Ú","U"),"Ñ","N"),"Ü","U"))</f>
        <v/>
      </c>
      <c r="Z1239" s="26" t="str">
        <f aca="false">IF($Y1239="","",LEFT($Y1239,1)&amp;" "&amp;TRIM(RIGHT(SUBSTITUTE($Y1239," ",REPT(" ",50)),50)))</f>
        <v/>
      </c>
      <c r="AA1239" s="27" t="str">
        <f aca="false">IF($AF1239="","",IF(COUNTIF(Validation!$U$19:$U$178,$AF1239)&gt;0,"OK","NO MATCH"))</f>
        <v/>
      </c>
      <c r="AB1239" s="27" t="str">
        <f aca="false">IF($W1239=0,"",IF(AND($W1239&gt;=Validation!$B$3,$W1239&lt;=Validation!$C$3),"Yes","No"))</f>
        <v/>
      </c>
      <c r="AC1239" s="26" t="str">
        <f aca="false">IF($A1239="","",$AF1239&amp;"|"&amp;TEXT($W1239,"yyyy-mm-dd")&amp;"|"&amp;$J1239&amp;"|"&amp;$N1239)</f>
        <v/>
      </c>
      <c r="AD1239" s="27" t="str">
        <f aca="false">IF($AC1239="","",IF(COUNTIF($AC$2:$AC$3000,$AC1239)&gt;1,"REVIEW","OK"))</f>
        <v/>
      </c>
      <c r="AE1239" s="27" t="str">
        <f aca="false">IF(OR($W1239=0,$O1239=""),"",IF(IFERROR(IF(ISNUMBER($O1239),INT($O1239),DATE(VALUE(MID(SUBSTITUTE(LEFT($O1239,FIND(" ",$O1239&amp;" ")-1),"/",REPT(" ",20)),41,20)),VALUE(LEFT(SUBSTITUTE(LEFT($O1239,FIND(" ",$O1239&amp;" ")-1),"/",REPT(" ",20)),20)),VALUE(MID(SUBSTITUTE(LEFT($O1239,FIND(" ",$O1239&amp;" ")-1),"/",REPT(" ",20)),21,20)))),0)&gt;$W1239,"Late","Same day"))</f>
        <v/>
      </c>
      <c r="AF1239" s="26" t="str">
        <f aca="false">IF($A1239="","",IFERROR(INDEX(Validation!$C$193:$C$217,MATCH($A1239,Validation!$A$193:$A$217,0)),IF(COUNTIF(Validation!$U$19:$U$178,$Z1239)&gt;0,$Z1239,IF(COUNTIF(Validation!$S$19:$S$178,$AI1239)=1,INDEX(Validation!$U$19:$U$178,MATCH($AI1239,Validation!$S$19:$S$178,0)),$Z1239))))</f>
        <v/>
      </c>
      <c r="AG1239" s="27" t="str">
        <f aca="false">IF(COUNTA($A1239:$U1239)=0,"",IF($A1239="","No name",IF($F1239="","No date",IF($W1239=0,"Date ilegible",IF(NOT(ISNUMBER($N1239)),"Hours no numéricas",IF($AA1239="NO MATCH","Person no identificada","OK"))))))</f>
        <v/>
      </c>
      <c r="AH1239" s="27" t="str">
        <f aca="false">IF($W1239=0,"No date",IF($W1239&lt;Validation!$B$3,"Before period",IF($W1239&gt;Validation!$C$3,"After period","In period")))</f>
        <v>No date</v>
      </c>
      <c r="AI1239" s="26" t="str">
        <f aca="false">IF($Y1239="","",TRIM(RIGHT(SUBSTITUTE($Y1239," ",REPT(" ",50)),50)))</f>
        <v/>
      </c>
      <c r="AJ1239" s="27" t="str">
        <f aca="false">IF($A1239="","",IF(NOT(ISERROR(MATCH($A1239,Validation!$A$193:$A$217,0))),"Manual mapping",IF(COUNTIF(Validation!$U$19:$U$178,$Z1239)&gt;0,"Direct",IF(COUNTIF(Validation!$S$19:$S$178,$AI1239)=1,"By surname","Unresolved"))))</f>
        <v/>
      </c>
      <c r="AK1239" s="28" t="str">
        <f aca="false">IF($L1239="","",IF(MATCH($L1239,$L$2:$L$3000,0)&lt;&gt;ROW()-1,"",COUNT($AK$1:$AK1238)+1))</f>
        <v/>
      </c>
      <c r="AL1239" s="28" t="str">
        <f aca="false">IF($G1239="","",IF(MATCH($G1239,$G$2:$G$3000,0)&lt;&gt;ROW()-1,"",COUNT($AL$1:$AL1238)+1))</f>
        <v/>
      </c>
      <c r="AM1239" s="28" t="str">
        <f aca="false">IF($H1239="","",IF(MATCH($H1239,$H$2:$H$3000,0)&lt;&gt;ROW()-1,"",COUNT($AM$1:$AM1238)+1))</f>
        <v/>
      </c>
      <c r="AN1239" s="28" t="str">
        <f aca="false">IF($I1239="","",IF(MATCH($I1239,$I$2:$I$3000,0)&lt;&gt;ROW()-1,"",COUNT($AN$1:$AN1238)+1))</f>
        <v/>
      </c>
      <c r="AO1239" s="28" t="str">
        <f aca="false">IF($Q1239="","",IF(MATCH($Q1239,$Q$2:$Q$3000,0)&lt;&gt;ROW()-1,"",COUNT($AO$1:$AO1238)+1))</f>
        <v/>
      </c>
    </row>
    <row r="1240" customFormat="false" ht="12.75" hidden="false" customHeight="true" outlineLevel="0" collapsed="false">
      <c r="W1240" s="24" t="n">
        <f aca="false">IF($F1240="",0,IFERROR(IF(ISNUMBER($F1240),INT($F1240),DATE(VALUE(MID(SUBSTITUTE(LEFT($F1240,FIND(" ",$F1240&amp;" ")-1),"/",REPT(" ",20)),41,20)),VALUE(LEFT(SUBSTITUTE(LEFT($F1240,FIND(" ",$F1240&amp;" ")-1),"/",REPT(" ",20)),20)),VALUE(MID(SUBSTITUTE(LEFT($F1240,FIND(" ",$F1240&amp;" ")-1),"/",REPT(" ",20)),21,20)))),0))</f>
        <v>0</v>
      </c>
      <c r="X1240" s="25" t="str">
        <f aca="false">IF(ISNUMBER($N1240),$N1240*Validation!$B$5,"")</f>
        <v/>
      </c>
      <c r="Y1240" s="26" t="str">
        <f aca="false">IF($A1240="","",SUBSTITUTE(SUBSTITUTE(SUBSTITUTE(SUBSTITUTE(SUBSTITUTE(SUBSTITUTE(SUBSTITUTE(UPPER(TRIM($A1240)),"Á","A"),"É","E"),"Í","I"),"Ó","O"),"Ú","U"),"Ñ","N"),"Ü","U"))</f>
        <v/>
      </c>
      <c r="Z1240" s="26" t="str">
        <f aca="false">IF($Y1240="","",LEFT($Y1240,1)&amp;" "&amp;TRIM(RIGHT(SUBSTITUTE($Y1240," ",REPT(" ",50)),50)))</f>
        <v/>
      </c>
      <c r="AA1240" s="27" t="str">
        <f aca="false">IF($AF1240="","",IF(COUNTIF(Validation!$U$19:$U$178,$AF1240)&gt;0,"OK","NO MATCH"))</f>
        <v/>
      </c>
      <c r="AB1240" s="27" t="str">
        <f aca="false">IF($W1240=0,"",IF(AND($W1240&gt;=Validation!$B$3,$W1240&lt;=Validation!$C$3),"Yes","No"))</f>
        <v/>
      </c>
      <c r="AC1240" s="26" t="str">
        <f aca="false">IF($A1240="","",$AF1240&amp;"|"&amp;TEXT($W1240,"yyyy-mm-dd")&amp;"|"&amp;$J1240&amp;"|"&amp;$N1240)</f>
        <v/>
      </c>
      <c r="AD1240" s="27" t="str">
        <f aca="false">IF($AC1240="","",IF(COUNTIF($AC$2:$AC$3000,$AC1240)&gt;1,"REVIEW","OK"))</f>
        <v/>
      </c>
      <c r="AE1240" s="27" t="str">
        <f aca="false">IF(OR($W1240=0,$O1240=""),"",IF(IFERROR(IF(ISNUMBER($O1240),INT($O1240),DATE(VALUE(MID(SUBSTITUTE(LEFT($O1240,FIND(" ",$O1240&amp;" ")-1),"/",REPT(" ",20)),41,20)),VALUE(LEFT(SUBSTITUTE(LEFT($O1240,FIND(" ",$O1240&amp;" ")-1),"/",REPT(" ",20)),20)),VALUE(MID(SUBSTITUTE(LEFT($O1240,FIND(" ",$O1240&amp;" ")-1),"/",REPT(" ",20)),21,20)))),0)&gt;$W1240,"Late","Same day"))</f>
        <v/>
      </c>
      <c r="AF1240" s="26" t="str">
        <f aca="false">IF($A1240="","",IFERROR(INDEX(Validation!$C$193:$C$217,MATCH($A1240,Validation!$A$193:$A$217,0)),IF(COUNTIF(Validation!$U$19:$U$178,$Z1240)&gt;0,$Z1240,IF(COUNTIF(Validation!$S$19:$S$178,$AI1240)=1,INDEX(Validation!$U$19:$U$178,MATCH($AI1240,Validation!$S$19:$S$178,0)),$Z1240))))</f>
        <v/>
      </c>
      <c r="AG1240" s="27" t="str">
        <f aca="false">IF(COUNTA($A1240:$U1240)=0,"",IF($A1240="","No name",IF($F1240="","No date",IF($W1240=0,"Date ilegible",IF(NOT(ISNUMBER($N1240)),"Hours no numéricas",IF($AA1240="NO MATCH","Person no identificada","OK"))))))</f>
        <v/>
      </c>
      <c r="AH1240" s="27" t="str">
        <f aca="false">IF($W1240=0,"No date",IF($W1240&lt;Validation!$B$3,"Before period",IF($W1240&gt;Validation!$C$3,"After period","In period")))</f>
        <v>No date</v>
      </c>
      <c r="AI1240" s="26" t="str">
        <f aca="false">IF($Y1240="","",TRIM(RIGHT(SUBSTITUTE($Y1240," ",REPT(" ",50)),50)))</f>
        <v/>
      </c>
      <c r="AJ1240" s="27" t="str">
        <f aca="false">IF($A1240="","",IF(NOT(ISERROR(MATCH($A1240,Validation!$A$193:$A$217,0))),"Manual mapping",IF(COUNTIF(Validation!$U$19:$U$178,$Z1240)&gt;0,"Direct",IF(COUNTIF(Validation!$S$19:$S$178,$AI1240)=1,"By surname","Unresolved"))))</f>
        <v/>
      </c>
      <c r="AK1240" s="28" t="str">
        <f aca="false">IF($L1240="","",IF(MATCH($L1240,$L$2:$L$3000,0)&lt;&gt;ROW()-1,"",COUNT($AK$1:$AK1239)+1))</f>
        <v/>
      </c>
      <c r="AL1240" s="28" t="str">
        <f aca="false">IF($G1240="","",IF(MATCH($G1240,$G$2:$G$3000,0)&lt;&gt;ROW()-1,"",COUNT($AL$1:$AL1239)+1))</f>
        <v/>
      </c>
      <c r="AM1240" s="28" t="str">
        <f aca="false">IF($H1240="","",IF(MATCH($H1240,$H$2:$H$3000,0)&lt;&gt;ROW()-1,"",COUNT($AM$1:$AM1239)+1))</f>
        <v/>
      </c>
      <c r="AN1240" s="28" t="str">
        <f aca="false">IF($I1240="","",IF(MATCH($I1240,$I$2:$I$3000,0)&lt;&gt;ROW()-1,"",COUNT($AN$1:$AN1239)+1))</f>
        <v/>
      </c>
      <c r="AO1240" s="28" t="str">
        <f aca="false">IF($Q1240="","",IF(MATCH($Q1240,$Q$2:$Q$3000,0)&lt;&gt;ROW()-1,"",COUNT($AO$1:$AO1239)+1))</f>
        <v/>
      </c>
    </row>
    <row r="1241" customFormat="false" ht="12.75" hidden="false" customHeight="true" outlineLevel="0" collapsed="false">
      <c r="W1241" s="24" t="n">
        <f aca="false">IF($F1241="",0,IFERROR(IF(ISNUMBER($F1241),INT($F1241),DATE(VALUE(MID(SUBSTITUTE(LEFT($F1241,FIND(" ",$F1241&amp;" ")-1),"/",REPT(" ",20)),41,20)),VALUE(LEFT(SUBSTITUTE(LEFT($F1241,FIND(" ",$F1241&amp;" ")-1),"/",REPT(" ",20)),20)),VALUE(MID(SUBSTITUTE(LEFT($F1241,FIND(" ",$F1241&amp;" ")-1),"/",REPT(" ",20)),21,20)))),0))</f>
        <v>0</v>
      </c>
      <c r="X1241" s="25" t="str">
        <f aca="false">IF(ISNUMBER($N1241),$N1241*Validation!$B$5,"")</f>
        <v/>
      </c>
      <c r="Y1241" s="26" t="str">
        <f aca="false">IF($A1241="","",SUBSTITUTE(SUBSTITUTE(SUBSTITUTE(SUBSTITUTE(SUBSTITUTE(SUBSTITUTE(SUBSTITUTE(UPPER(TRIM($A1241)),"Á","A"),"É","E"),"Í","I"),"Ó","O"),"Ú","U"),"Ñ","N"),"Ü","U"))</f>
        <v/>
      </c>
      <c r="Z1241" s="26" t="str">
        <f aca="false">IF($Y1241="","",LEFT($Y1241,1)&amp;" "&amp;TRIM(RIGHT(SUBSTITUTE($Y1241," ",REPT(" ",50)),50)))</f>
        <v/>
      </c>
      <c r="AA1241" s="27" t="str">
        <f aca="false">IF($AF1241="","",IF(COUNTIF(Validation!$U$19:$U$178,$AF1241)&gt;0,"OK","NO MATCH"))</f>
        <v/>
      </c>
      <c r="AB1241" s="27" t="str">
        <f aca="false">IF($W1241=0,"",IF(AND($W1241&gt;=Validation!$B$3,$W1241&lt;=Validation!$C$3),"Yes","No"))</f>
        <v/>
      </c>
      <c r="AC1241" s="26" t="str">
        <f aca="false">IF($A1241="","",$AF1241&amp;"|"&amp;TEXT($W1241,"yyyy-mm-dd")&amp;"|"&amp;$J1241&amp;"|"&amp;$N1241)</f>
        <v/>
      </c>
      <c r="AD1241" s="27" t="str">
        <f aca="false">IF($AC1241="","",IF(COUNTIF($AC$2:$AC$3000,$AC1241)&gt;1,"REVIEW","OK"))</f>
        <v/>
      </c>
      <c r="AE1241" s="27" t="str">
        <f aca="false">IF(OR($W1241=0,$O1241=""),"",IF(IFERROR(IF(ISNUMBER($O1241),INT($O1241),DATE(VALUE(MID(SUBSTITUTE(LEFT($O1241,FIND(" ",$O1241&amp;" ")-1),"/",REPT(" ",20)),41,20)),VALUE(LEFT(SUBSTITUTE(LEFT($O1241,FIND(" ",$O1241&amp;" ")-1),"/",REPT(" ",20)),20)),VALUE(MID(SUBSTITUTE(LEFT($O1241,FIND(" ",$O1241&amp;" ")-1),"/",REPT(" ",20)),21,20)))),0)&gt;$W1241,"Late","Same day"))</f>
        <v/>
      </c>
      <c r="AF1241" s="26" t="str">
        <f aca="false">IF($A1241="","",IFERROR(INDEX(Validation!$C$193:$C$217,MATCH($A1241,Validation!$A$193:$A$217,0)),IF(COUNTIF(Validation!$U$19:$U$178,$Z1241)&gt;0,$Z1241,IF(COUNTIF(Validation!$S$19:$S$178,$AI1241)=1,INDEX(Validation!$U$19:$U$178,MATCH($AI1241,Validation!$S$19:$S$178,0)),$Z1241))))</f>
        <v/>
      </c>
      <c r="AG1241" s="27" t="str">
        <f aca="false">IF(COUNTA($A1241:$U1241)=0,"",IF($A1241="","No name",IF($F1241="","No date",IF($W1241=0,"Date ilegible",IF(NOT(ISNUMBER($N1241)),"Hours no numéricas",IF($AA1241="NO MATCH","Person no identificada","OK"))))))</f>
        <v/>
      </c>
      <c r="AH1241" s="27" t="str">
        <f aca="false">IF($W1241=0,"No date",IF($W1241&lt;Validation!$B$3,"Before period",IF($W1241&gt;Validation!$C$3,"After period","In period")))</f>
        <v>No date</v>
      </c>
      <c r="AI1241" s="26" t="str">
        <f aca="false">IF($Y1241="","",TRIM(RIGHT(SUBSTITUTE($Y1241," ",REPT(" ",50)),50)))</f>
        <v/>
      </c>
      <c r="AJ1241" s="27" t="str">
        <f aca="false">IF($A1241="","",IF(NOT(ISERROR(MATCH($A1241,Validation!$A$193:$A$217,0))),"Manual mapping",IF(COUNTIF(Validation!$U$19:$U$178,$Z1241)&gt;0,"Direct",IF(COUNTIF(Validation!$S$19:$S$178,$AI1241)=1,"By surname","Unresolved"))))</f>
        <v/>
      </c>
      <c r="AK1241" s="28" t="str">
        <f aca="false">IF($L1241="","",IF(MATCH($L1241,$L$2:$L$3000,0)&lt;&gt;ROW()-1,"",COUNT($AK$1:$AK1240)+1))</f>
        <v/>
      </c>
      <c r="AL1241" s="28" t="str">
        <f aca="false">IF($G1241="","",IF(MATCH($G1241,$G$2:$G$3000,0)&lt;&gt;ROW()-1,"",COUNT($AL$1:$AL1240)+1))</f>
        <v/>
      </c>
      <c r="AM1241" s="28" t="str">
        <f aca="false">IF($H1241="","",IF(MATCH($H1241,$H$2:$H$3000,0)&lt;&gt;ROW()-1,"",COUNT($AM$1:$AM1240)+1))</f>
        <v/>
      </c>
      <c r="AN1241" s="28" t="str">
        <f aca="false">IF($I1241="","",IF(MATCH($I1241,$I$2:$I$3000,0)&lt;&gt;ROW()-1,"",COUNT($AN$1:$AN1240)+1))</f>
        <v/>
      </c>
      <c r="AO1241" s="28" t="str">
        <f aca="false">IF($Q1241="","",IF(MATCH($Q1241,$Q$2:$Q$3000,0)&lt;&gt;ROW()-1,"",COUNT($AO$1:$AO1240)+1))</f>
        <v/>
      </c>
    </row>
    <row r="1242" customFormat="false" ht="12.75" hidden="false" customHeight="true" outlineLevel="0" collapsed="false">
      <c r="W1242" s="24" t="n">
        <f aca="false">IF($F1242="",0,IFERROR(IF(ISNUMBER($F1242),INT($F1242),DATE(VALUE(MID(SUBSTITUTE(LEFT($F1242,FIND(" ",$F1242&amp;" ")-1),"/",REPT(" ",20)),41,20)),VALUE(LEFT(SUBSTITUTE(LEFT($F1242,FIND(" ",$F1242&amp;" ")-1),"/",REPT(" ",20)),20)),VALUE(MID(SUBSTITUTE(LEFT($F1242,FIND(" ",$F1242&amp;" ")-1),"/",REPT(" ",20)),21,20)))),0))</f>
        <v>0</v>
      </c>
      <c r="X1242" s="25" t="str">
        <f aca="false">IF(ISNUMBER($N1242),$N1242*Validation!$B$5,"")</f>
        <v/>
      </c>
      <c r="Y1242" s="26" t="str">
        <f aca="false">IF($A1242="","",SUBSTITUTE(SUBSTITUTE(SUBSTITUTE(SUBSTITUTE(SUBSTITUTE(SUBSTITUTE(SUBSTITUTE(UPPER(TRIM($A1242)),"Á","A"),"É","E"),"Í","I"),"Ó","O"),"Ú","U"),"Ñ","N"),"Ü","U"))</f>
        <v/>
      </c>
      <c r="Z1242" s="26" t="str">
        <f aca="false">IF($Y1242="","",LEFT($Y1242,1)&amp;" "&amp;TRIM(RIGHT(SUBSTITUTE($Y1242," ",REPT(" ",50)),50)))</f>
        <v/>
      </c>
      <c r="AA1242" s="27" t="str">
        <f aca="false">IF($AF1242="","",IF(COUNTIF(Validation!$U$19:$U$178,$AF1242)&gt;0,"OK","NO MATCH"))</f>
        <v/>
      </c>
      <c r="AB1242" s="27" t="str">
        <f aca="false">IF($W1242=0,"",IF(AND($W1242&gt;=Validation!$B$3,$W1242&lt;=Validation!$C$3),"Yes","No"))</f>
        <v/>
      </c>
      <c r="AC1242" s="26" t="str">
        <f aca="false">IF($A1242="","",$AF1242&amp;"|"&amp;TEXT($W1242,"yyyy-mm-dd")&amp;"|"&amp;$J1242&amp;"|"&amp;$N1242)</f>
        <v/>
      </c>
      <c r="AD1242" s="27" t="str">
        <f aca="false">IF($AC1242="","",IF(COUNTIF($AC$2:$AC$3000,$AC1242)&gt;1,"REVIEW","OK"))</f>
        <v/>
      </c>
      <c r="AE1242" s="27" t="str">
        <f aca="false">IF(OR($W1242=0,$O1242=""),"",IF(IFERROR(IF(ISNUMBER($O1242),INT($O1242),DATE(VALUE(MID(SUBSTITUTE(LEFT($O1242,FIND(" ",$O1242&amp;" ")-1),"/",REPT(" ",20)),41,20)),VALUE(LEFT(SUBSTITUTE(LEFT($O1242,FIND(" ",$O1242&amp;" ")-1),"/",REPT(" ",20)),20)),VALUE(MID(SUBSTITUTE(LEFT($O1242,FIND(" ",$O1242&amp;" ")-1),"/",REPT(" ",20)),21,20)))),0)&gt;$W1242,"Late","Same day"))</f>
        <v/>
      </c>
      <c r="AF1242" s="26" t="str">
        <f aca="false">IF($A1242="","",IFERROR(INDEX(Validation!$C$193:$C$217,MATCH($A1242,Validation!$A$193:$A$217,0)),IF(COUNTIF(Validation!$U$19:$U$178,$Z1242)&gt;0,$Z1242,IF(COUNTIF(Validation!$S$19:$S$178,$AI1242)=1,INDEX(Validation!$U$19:$U$178,MATCH($AI1242,Validation!$S$19:$S$178,0)),$Z1242))))</f>
        <v/>
      </c>
      <c r="AG1242" s="27" t="str">
        <f aca="false">IF(COUNTA($A1242:$U1242)=0,"",IF($A1242="","No name",IF($F1242="","No date",IF($W1242=0,"Date ilegible",IF(NOT(ISNUMBER($N1242)),"Hours no numéricas",IF($AA1242="NO MATCH","Person no identificada","OK"))))))</f>
        <v/>
      </c>
      <c r="AH1242" s="27" t="str">
        <f aca="false">IF($W1242=0,"No date",IF($W1242&lt;Validation!$B$3,"Before period",IF($W1242&gt;Validation!$C$3,"After period","In period")))</f>
        <v>No date</v>
      </c>
      <c r="AI1242" s="26" t="str">
        <f aca="false">IF($Y1242="","",TRIM(RIGHT(SUBSTITUTE($Y1242," ",REPT(" ",50)),50)))</f>
        <v/>
      </c>
      <c r="AJ1242" s="27" t="str">
        <f aca="false">IF($A1242="","",IF(NOT(ISERROR(MATCH($A1242,Validation!$A$193:$A$217,0))),"Manual mapping",IF(COUNTIF(Validation!$U$19:$U$178,$Z1242)&gt;0,"Direct",IF(COUNTIF(Validation!$S$19:$S$178,$AI1242)=1,"By surname","Unresolved"))))</f>
        <v/>
      </c>
      <c r="AK1242" s="28" t="str">
        <f aca="false">IF($L1242="","",IF(MATCH($L1242,$L$2:$L$3000,0)&lt;&gt;ROW()-1,"",COUNT($AK$1:$AK1241)+1))</f>
        <v/>
      </c>
      <c r="AL1242" s="28" t="str">
        <f aca="false">IF($G1242="","",IF(MATCH($G1242,$G$2:$G$3000,0)&lt;&gt;ROW()-1,"",COUNT($AL$1:$AL1241)+1))</f>
        <v/>
      </c>
      <c r="AM1242" s="28" t="str">
        <f aca="false">IF($H1242="","",IF(MATCH($H1242,$H$2:$H$3000,0)&lt;&gt;ROW()-1,"",COUNT($AM$1:$AM1241)+1))</f>
        <v/>
      </c>
      <c r="AN1242" s="28" t="str">
        <f aca="false">IF($I1242="","",IF(MATCH($I1242,$I$2:$I$3000,0)&lt;&gt;ROW()-1,"",COUNT($AN$1:$AN1241)+1))</f>
        <v/>
      </c>
      <c r="AO1242" s="28" t="str">
        <f aca="false">IF($Q1242="","",IF(MATCH($Q1242,$Q$2:$Q$3000,0)&lt;&gt;ROW()-1,"",COUNT($AO$1:$AO1241)+1))</f>
        <v/>
      </c>
    </row>
    <row r="1243" customFormat="false" ht="12.75" hidden="false" customHeight="true" outlineLevel="0" collapsed="false">
      <c r="W1243" s="24" t="n">
        <f aca="false">IF($F1243="",0,IFERROR(IF(ISNUMBER($F1243),INT($F1243),DATE(VALUE(MID(SUBSTITUTE(LEFT($F1243,FIND(" ",$F1243&amp;" ")-1),"/",REPT(" ",20)),41,20)),VALUE(LEFT(SUBSTITUTE(LEFT($F1243,FIND(" ",$F1243&amp;" ")-1),"/",REPT(" ",20)),20)),VALUE(MID(SUBSTITUTE(LEFT($F1243,FIND(" ",$F1243&amp;" ")-1),"/",REPT(" ",20)),21,20)))),0))</f>
        <v>0</v>
      </c>
      <c r="X1243" s="25" t="str">
        <f aca="false">IF(ISNUMBER($N1243),$N1243*Validation!$B$5,"")</f>
        <v/>
      </c>
      <c r="Y1243" s="26" t="str">
        <f aca="false">IF($A1243="","",SUBSTITUTE(SUBSTITUTE(SUBSTITUTE(SUBSTITUTE(SUBSTITUTE(SUBSTITUTE(SUBSTITUTE(UPPER(TRIM($A1243)),"Á","A"),"É","E"),"Í","I"),"Ó","O"),"Ú","U"),"Ñ","N"),"Ü","U"))</f>
        <v/>
      </c>
      <c r="Z1243" s="26" t="str">
        <f aca="false">IF($Y1243="","",LEFT($Y1243,1)&amp;" "&amp;TRIM(RIGHT(SUBSTITUTE($Y1243," ",REPT(" ",50)),50)))</f>
        <v/>
      </c>
      <c r="AA1243" s="27" t="str">
        <f aca="false">IF($AF1243="","",IF(COUNTIF(Validation!$U$19:$U$178,$AF1243)&gt;0,"OK","NO MATCH"))</f>
        <v/>
      </c>
      <c r="AB1243" s="27" t="str">
        <f aca="false">IF($W1243=0,"",IF(AND($W1243&gt;=Validation!$B$3,$W1243&lt;=Validation!$C$3),"Yes","No"))</f>
        <v/>
      </c>
      <c r="AC1243" s="26" t="str">
        <f aca="false">IF($A1243="","",$AF1243&amp;"|"&amp;TEXT($W1243,"yyyy-mm-dd")&amp;"|"&amp;$J1243&amp;"|"&amp;$N1243)</f>
        <v/>
      </c>
      <c r="AD1243" s="27" t="str">
        <f aca="false">IF($AC1243="","",IF(COUNTIF($AC$2:$AC$3000,$AC1243)&gt;1,"REVIEW","OK"))</f>
        <v/>
      </c>
      <c r="AE1243" s="27" t="str">
        <f aca="false">IF(OR($W1243=0,$O1243=""),"",IF(IFERROR(IF(ISNUMBER($O1243),INT($O1243),DATE(VALUE(MID(SUBSTITUTE(LEFT($O1243,FIND(" ",$O1243&amp;" ")-1),"/",REPT(" ",20)),41,20)),VALUE(LEFT(SUBSTITUTE(LEFT($O1243,FIND(" ",$O1243&amp;" ")-1),"/",REPT(" ",20)),20)),VALUE(MID(SUBSTITUTE(LEFT($O1243,FIND(" ",$O1243&amp;" ")-1),"/",REPT(" ",20)),21,20)))),0)&gt;$W1243,"Late","Same day"))</f>
        <v/>
      </c>
      <c r="AF1243" s="26" t="str">
        <f aca="false">IF($A1243="","",IFERROR(INDEX(Validation!$C$193:$C$217,MATCH($A1243,Validation!$A$193:$A$217,0)),IF(COUNTIF(Validation!$U$19:$U$178,$Z1243)&gt;0,$Z1243,IF(COUNTIF(Validation!$S$19:$S$178,$AI1243)=1,INDEX(Validation!$U$19:$U$178,MATCH($AI1243,Validation!$S$19:$S$178,0)),$Z1243))))</f>
        <v/>
      </c>
      <c r="AG1243" s="27" t="str">
        <f aca="false">IF(COUNTA($A1243:$U1243)=0,"",IF($A1243="","No name",IF($F1243="","No date",IF($W1243=0,"Date ilegible",IF(NOT(ISNUMBER($N1243)),"Hours no numéricas",IF($AA1243="NO MATCH","Person no identificada","OK"))))))</f>
        <v/>
      </c>
      <c r="AH1243" s="27" t="str">
        <f aca="false">IF($W1243=0,"No date",IF($W1243&lt;Validation!$B$3,"Before period",IF($W1243&gt;Validation!$C$3,"After period","In period")))</f>
        <v>No date</v>
      </c>
      <c r="AI1243" s="26" t="str">
        <f aca="false">IF($Y1243="","",TRIM(RIGHT(SUBSTITUTE($Y1243," ",REPT(" ",50)),50)))</f>
        <v/>
      </c>
      <c r="AJ1243" s="27" t="str">
        <f aca="false">IF($A1243="","",IF(NOT(ISERROR(MATCH($A1243,Validation!$A$193:$A$217,0))),"Manual mapping",IF(COUNTIF(Validation!$U$19:$U$178,$Z1243)&gt;0,"Direct",IF(COUNTIF(Validation!$S$19:$S$178,$AI1243)=1,"By surname","Unresolved"))))</f>
        <v/>
      </c>
      <c r="AK1243" s="28" t="str">
        <f aca="false">IF($L1243="","",IF(MATCH($L1243,$L$2:$L$3000,0)&lt;&gt;ROW()-1,"",COUNT($AK$1:$AK1242)+1))</f>
        <v/>
      </c>
      <c r="AL1243" s="28" t="str">
        <f aca="false">IF($G1243="","",IF(MATCH($G1243,$G$2:$G$3000,0)&lt;&gt;ROW()-1,"",COUNT($AL$1:$AL1242)+1))</f>
        <v/>
      </c>
      <c r="AM1243" s="28" t="str">
        <f aca="false">IF($H1243="","",IF(MATCH($H1243,$H$2:$H$3000,0)&lt;&gt;ROW()-1,"",COUNT($AM$1:$AM1242)+1))</f>
        <v/>
      </c>
      <c r="AN1243" s="28" t="str">
        <f aca="false">IF($I1243="","",IF(MATCH($I1243,$I$2:$I$3000,0)&lt;&gt;ROW()-1,"",COUNT($AN$1:$AN1242)+1))</f>
        <v/>
      </c>
      <c r="AO1243" s="28" t="str">
        <f aca="false">IF($Q1243="","",IF(MATCH($Q1243,$Q$2:$Q$3000,0)&lt;&gt;ROW()-1,"",COUNT($AO$1:$AO1242)+1))</f>
        <v/>
      </c>
    </row>
    <row r="1244" customFormat="false" ht="12.75" hidden="false" customHeight="true" outlineLevel="0" collapsed="false">
      <c r="W1244" s="24" t="n">
        <f aca="false">IF($F1244="",0,IFERROR(IF(ISNUMBER($F1244),INT($F1244),DATE(VALUE(MID(SUBSTITUTE(LEFT($F1244,FIND(" ",$F1244&amp;" ")-1),"/",REPT(" ",20)),41,20)),VALUE(LEFT(SUBSTITUTE(LEFT($F1244,FIND(" ",$F1244&amp;" ")-1),"/",REPT(" ",20)),20)),VALUE(MID(SUBSTITUTE(LEFT($F1244,FIND(" ",$F1244&amp;" ")-1),"/",REPT(" ",20)),21,20)))),0))</f>
        <v>0</v>
      </c>
      <c r="X1244" s="25" t="str">
        <f aca="false">IF(ISNUMBER($N1244),$N1244*Validation!$B$5,"")</f>
        <v/>
      </c>
      <c r="Y1244" s="26" t="str">
        <f aca="false">IF($A1244="","",SUBSTITUTE(SUBSTITUTE(SUBSTITUTE(SUBSTITUTE(SUBSTITUTE(SUBSTITUTE(SUBSTITUTE(UPPER(TRIM($A1244)),"Á","A"),"É","E"),"Í","I"),"Ó","O"),"Ú","U"),"Ñ","N"),"Ü","U"))</f>
        <v/>
      </c>
      <c r="Z1244" s="26" t="str">
        <f aca="false">IF($Y1244="","",LEFT($Y1244,1)&amp;" "&amp;TRIM(RIGHT(SUBSTITUTE($Y1244," ",REPT(" ",50)),50)))</f>
        <v/>
      </c>
      <c r="AA1244" s="27" t="str">
        <f aca="false">IF($AF1244="","",IF(COUNTIF(Validation!$U$19:$U$178,$AF1244)&gt;0,"OK","NO MATCH"))</f>
        <v/>
      </c>
      <c r="AB1244" s="27" t="str">
        <f aca="false">IF($W1244=0,"",IF(AND($W1244&gt;=Validation!$B$3,$W1244&lt;=Validation!$C$3),"Yes","No"))</f>
        <v/>
      </c>
      <c r="AC1244" s="26" t="str">
        <f aca="false">IF($A1244="","",$AF1244&amp;"|"&amp;TEXT($W1244,"yyyy-mm-dd")&amp;"|"&amp;$J1244&amp;"|"&amp;$N1244)</f>
        <v/>
      </c>
      <c r="AD1244" s="27" t="str">
        <f aca="false">IF($AC1244="","",IF(COUNTIF($AC$2:$AC$3000,$AC1244)&gt;1,"REVIEW","OK"))</f>
        <v/>
      </c>
      <c r="AE1244" s="27" t="str">
        <f aca="false">IF(OR($W1244=0,$O1244=""),"",IF(IFERROR(IF(ISNUMBER($O1244),INT($O1244),DATE(VALUE(MID(SUBSTITUTE(LEFT($O1244,FIND(" ",$O1244&amp;" ")-1),"/",REPT(" ",20)),41,20)),VALUE(LEFT(SUBSTITUTE(LEFT($O1244,FIND(" ",$O1244&amp;" ")-1),"/",REPT(" ",20)),20)),VALUE(MID(SUBSTITUTE(LEFT($O1244,FIND(" ",$O1244&amp;" ")-1),"/",REPT(" ",20)),21,20)))),0)&gt;$W1244,"Late","Same day"))</f>
        <v/>
      </c>
      <c r="AF1244" s="26" t="str">
        <f aca="false">IF($A1244="","",IFERROR(INDEX(Validation!$C$193:$C$217,MATCH($A1244,Validation!$A$193:$A$217,0)),IF(COUNTIF(Validation!$U$19:$U$178,$Z1244)&gt;0,$Z1244,IF(COUNTIF(Validation!$S$19:$S$178,$AI1244)=1,INDEX(Validation!$U$19:$U$178,MATCH($AI1244,Validation!$S$19:$S$178,0)),$Z1244))))</f>
        <v/>
      </c>
      <c r="AG1244" s="27" t="str">
        <f aca="false">IF(COUNTA($A1244:$U1244)=0,"",IF($A1244="","No name",IF($F1244="","No date",IF($W1244=0,"Date ilegible",IF(NOT(ISNUMBER($N1244)),"Hours no numéricas",IF($AA1244="NO MATCH","Person no identificada","OK"))))))</f>
        <v/>
      </c>
      <c r="AH1244" s="27" t="str">
        <f aca="false">IF($W1244=0,"No date",IF($W1244&lt;Validation!$B$3,"Before period",IF($W1244&gt;Validation!$C$3,"After period","In period")))</f>
        <v>No date</v>
      </c>
      <c r="AI1244" s="26" t="str">
        <f aca="false">IF($Y1244="","",TRIM(RIGHT(SUBSTITUTE($Y1244," ",REPT(" ",50)),50)))</f>
        <v/>
      </c>
      <c r="AJ1244" s="27" t="str">
        <f aca="false">IF($A1244="","",IF(NOT(ISERROR(MATCH($A1244,Validation!$A$193:$A$217,0))),"Manual mapping",IF(COUNTIF(Validation!$U$19:$U$178,$Z1244)&gt;0,"Direct",IF(COUNTIF(Validation!$S$19:$S$178,$AI1244)=1,"By surname","Unresolved"))))</f>
        <v/>
      </c>
      <c r="AK1244" s="28" t="str">
        <f aca="false">IF($L1244="","",IF(MATCH($L1244,$L$2:$L$3000,0)&lt;&gt;ROW()-1,"",COUNT($AK$1:$AK1243)+1))</f>
        <v/>
      </c>
      <c r="AL1244" s="28" t="str">
        <f aca="false">IF($G1244="","",IF(MATCH($G1244,$G$2:$G$3000,0)&lt;&gt;ROW()-1,"",COUNT($AL$1:$AL1243)+1))</f>
        <v/>
      </c>
      <c r="AM1244" s="28" t="str">
        <f aca="false">IF($H1244="","",IF(MATCH($H1244,$H$2:$H$3000,0)&lt;&gt;ROW()-1,"",COUNT($AM$1:$AM1243)+1))</f>
        <v/>
      </c>
      <c r="AN1244" s="28" t="str">
        <f aca="false">IF($I1244="","",IF(MATCH($I1244,$I$2:$I$3000,0)&lt;&gt;ROW()-1,"",COUNT($AN$1:$AN1243)+1))</f>
        <v/>
      </c>
      <c r="AO1244" s="28" t="str">
        <f aca="false">IF($Q1244="","",IF(MATCH($Q1244,$Q$2:$Q$3000,0)&lt;&gt;ROW()-1,"",COUNT($AO$1:$AO1243)+1))</f>
        <v/>
      </c>
    </row>
    <row r="1245" customFormat="false" ht="12.75" hidden="false" customHeight="true" outlineLevel="0" collapsed="false">
      <c r="W1245" s="24" t="n">
        <f aca="false">IF($F1245="",0,IFERROR(IF(ISNUMBER($F1245),INT($F1245),DATE(VALUE(MID(SUBSTITUTE(LEFT($F1245,FIND(" ",$F1245&amp;" ")-1),"/",REPT(" ",20)),41,20)),VALUE(LEFT(SUBSTITUTE(LEFT($F1245,FIND(" ",$F1245&amp;" ")-1),"/",REPT(" ",20)),20)),VALUE(MID(SUBSTITUTE(LEFT($F1245,FIND(" ",$F1245&amp;" ")-1),"/",REPT(" ",20)),21,20)))),0))</f>
        <v>0</v>
      </c>
      <c r="X1245" s="25" t="str">
        <f aca="false">IF(ISNUMBER($N1245),$N1245*Validation!$B$5,"")</f>
        <v/>
      </c>
      <c r="Y1245" s="26" t="str">
        <f aca="false">IF($A1245="","",SUBSTITUTE(SUBSTITUTE(SUBSTITUTE(SUBSTITUTE(SUBSTITUTE(SUBSTITUTE(SUBSTITUTE(UPPER(TRIM($A1245)),"Á","A"),"É","E"),"Í","I"),"Ó","O"),"Ú","U"),"Ñ","N"),"Ü","U"))</f>
        <v/>
      </c>
      <c r="Z1245" s="26" t="str">
        <f aca="false">IF($Y1245="","",LEFT($Y1245,1)&amp;" "&amp;TRIM(RIGHT(SUBSTITUTE($Y1245," ",REPT(" ",50)),50)))</f>
        <v/>
      </c>
      <c r="AA1245" s="27" t="str">
        <f aca="false">IF($AF1245="","",IF(COUNTIF(Validation!$U$19:$U$178,$AF1245)&gt;0,"OK","NO MATCH"))</f>
        <v/>
      </c>
      <c r="AB1245" s="27" t="str">
        <f aca="false">IF($W1245=0,"",IF(AND($W1245&gt;=Validation!$B$3,$W1245&lt;=Validation!$C$3),"Yes","No"))</f>
        <v/>
      </c>
      <c r="AC1245" s="26" t="str">
        <f aca="false">IF($A1245="","",$AF1245&amp;"|"&amp;TEXT($W1245,"yyyy-mm-dd")&amp;"|"&amp;$J1245&amp;"|"&amp;$N1245)</f>
        <v/>
      </c>
      <c r="AD1245" s="27" t="str">
        <f aca="false">IF($AC1245="","",IF(COUNTIF($AC$2:$AC$3000,$AC1245)&gt;1,"REVIEW","OK"))</f>
        <v/>
      </c>
      <c r="AE1245" s="27" t="str">
        <f aca="false">IF(OR($W1245=0,$O1245=""),"",IF(IFERROR(IF(ISNUMBER($O1245),INT($O1245),DATE(VALUE(MID(SUBSTITUTE(LEFT($O1245,FIND(" ",$O1245&amp;" ")-1),"/",REPT(" ",20)),41,20)),VALUE(LEFT(SUBSTITUTE(LEFT($O1245,FIND(" ",$O1245&amp;" ")-1),"/",REPT(" ",20)),20)),VALUE(MID(SUBSTITUTE(LEFT($O1245,FIND(" ",$O1245&amp;" ")-1),"/",REPT(" ",20)),21,20)))),0)&gt;$W1245,"Late","Same day"))</f>
        <v/>
      </c>
      <c r="AF1245" s="26" t="str">
        <f aca="false">IF($A1245="","",IFERROR(INDEX(Validation!$C$193:$C$217,MATCH($A1245,Validation!$A$193:$A$217,0)),IF(COUNTIF(Validation!$U$19:$U$178,$Z1245)&gt;0,$Z1245,IF(COUNTIF(Validation!$S$19:$S$178,$AI1245)=1,INDEX(Validation!$U$19:$U$178,MATCH($AI1245,Validation!$S$19:$S$178,0)),$Z1245))))</f>
        <v/>
      </c>
      <c r="AG1245" s="27" t="str">
        <f aca="false">IF(COUNTA($A1245:$U1245)=0,"",IF($A1245="","No name",IF($F1245="","No date",IF($W1245=0,"Date ilegible",IF(NOT(ISNUMBER($N1245)),"Hours no numéricas",IF($AA1245="NO MATCH","Person no identificada","OK"))))))</f>
        <v/>
      </c>
      <c r="AH1245" s="27" t="str">
        <f aca="false">IF($W1245=0,"No date",IF($W1245&lt;Validation!$B$3,"Before period",IF($W1245&gt;Validation!$C$3,"After period","In period")))</f>
        <v>No date</v>
      </c>
      <c r="AI1245" s="26" t="str">
        <f aca="false">IF($Y1245="","",TRIM(RIGHT(SUBSTITUTE($Y1245," ",REPT(" ",50)),50)))</f>
        <v/>
      </c>
      <c r="AJ1245" s="27" t="str">
        <f aca="false">IF($A1245="","",IF(NOT(ISERROR(MATCH($A1245,Validation!$A$193:$A$217,0))),"Manual mapping",IF(COUNTIF(Validation!$U$19:$U$178,$Z1245)&gt;0,"Direct",IF(COUNTIF(Validation!$S$19:$S$178,$AI1245)=1,"By surname","Unresolved"))))</f>
        <v/>
      </c>
      <c r="AK1245" s="28" t="str">
        <f aca="false">IF($L1245="","",IF(MATCH($L1245,$L$2:$L$3000,0)&lt;&gt;ROW()-1,"",COUNT($AK$1:$AK1244)+1))</f>
        <v/>
      </c>
      <c r="AL1245" s="28" t="str">
        <f aca="false">IF($G1245="","",IF(MATCH($G1245,$G$2:$G$3000,0)&lt;&gt;ROW()-1,"",COUNT($AL$1:$AL1244)+1))</f>
        <v/>
      </c>
      <c r="AM1245" s="28" t="str">
        <f aca="false">IF($H1245="","",IF(MATCH($H1245,$H$2:$H$3000,0)&lt;&gt;ROW()-1,"",COUNT($AM$1:$AM1244)+1))</f>
        <v/>
      </c>
      <c r="AN1245" s="28" t="str">
        <f aca="false">IF($I1245="","",IF(MATCH($I1245,$I$2:$I$3000,0)&lt;&gt;ROW()-1,"",COUNT($AN$1:$AN1244)+1))</f>
        <v/>
      </c>
      <c r="AO1245" s="28" t="str">
        <f aca="false">IF($Q1245="","",IF(MATCH($Q1245,$Q$2:$Q$3000,0)&lt;&gt;ROW()-1,"",COUNT($AO$1:$AO1244)+1))</f>
        <v/>
      </c>
    </row>
    <row r="1246" customFormat="false" ht="12.75" hidden="false" customHeight="true" outlineLevel="0" collapsed="false">
      <c r="W1246" s="24" t="n">
        <f aca="false">IF($F1246="",0,IFERROR(IF(ISNUMBER($F1246),INT($F1246),DATE(VALUE(MID(SUBSTITUTE(LEFT($F1246,FIND(" ",$F1246&amp;" ")-1),"/",REPT(" ",20)),41,20)),VALUE(LEFT(SUBSTITUTE(LEFT($F1246,FIND(" ",$F1246&amp;" ")-1),"/",REPT(" ",20)),20)),VALUE(MID(SUBSTITUTE(LEFT($F1246,FIND(" ",$F1246&amp;" ")-1),"/",REPT(" ",20)),21,20)))),0))</f>
        <v>0</v>
      </c>
      <c r="X1246" s="25" t="str">
        <f aca="false">IF(ISNUMBER($N1246),$N1246*Validation!$B$5,"")</f>
        <v/>
      </c>
      <c r="Y1246" s="26" t="str">
        <f aca="false">IF($A1246="","",SUBSTITUTE(SUBSTITUTE(SUBSTITUTE(SUBSTITUTE(SUBSTITUTE(SUBSTITUTE(SUBSTITUTE(UPPER(TRIM($A1246)),"Á","A"),"É","E"),"Í","I"),"Ó","O"),"Ú","U"),"Ñ","N"),"Ü","U"))</f>
        <v/>
      </c>
      <c r="Z1246" s="26" t="str">
        <f aca="false">IF($Y1246="","",LEFT($Y1246,1)&amp;" "&amp;TRIM(RIGHT(SUBSTITUTE($Y1246," ",REPT(" ",50)),50)))</f>
        <v/>
      </c>
      <c r="AA1246" s="27" t="str">
        <f aca="false">IF($AF1246="","",IF(COUNTIF(Validation!$U$19:$U$178,$AF1246)&gt;0,"OK","NO MATCH"))</f>
        <v/>
      </c>
      <c r="AB1246" s="27" t="str">
        <f aca="false">IF($W1246=0,"",IF(AND($W1246&gt;=Validation!$B$3,$W1246&lt;=Validation!$C$3),"Yes","No"))</f>
        <v/>
      </c>
      <c r="AC1246" s="26" t="str">
        <f aca="false">IF($A1246="","",$AF1246&amp;"|"&amp;TEXT($W1246,"yyyy-mm-dd")&amp;"|"&amp;$J1246&amp;"|"&amp;$N1246)</f>
        <v/>
      </c>
      <c r="AD1246" s="27" t="str">
        <f aca="false">IF($AC1246="","",IF(COUNTIF($AC$2:$AC$3000,$AC1246)&gt;1,"REVIEW","OK"))</f>
        <v/>
      </c>
      <c r="AE1246" s="27" t="str">
        <f aca="false">IF(OR($W1246=0,$O1246=""),"",IF(IFERROR(IF(ISNUMBER($O1246),INT($O1246),DATE(VALUE(MID(SUBSTITUTE(LEFT($O1246,FIND(" ",$O1246&amp;" ")-1),"/",REPT(" ",20)),41,20)),VALUE(LEFT(SUBSTITUTE(LEFT($O1246,FIND(" ",$O1246&amp;" ")-1),"/",REPT(" ",20)),20)),VALUE(MID(SUBSTITUTE(LEFT($O1246,FIND(" ",$O1246&amp;" ")-1),"/",REPT(" ",20)),21,20)))),0)&gt;$W1246,"Late","Same day"))</f>
        <v/>
      </c>
      <c r="AF1246" s="26" t="str">
        <f aca="false">IF($A1246="","",IFERROR(INDEX(Validation!$C$193:$C$217,MATCH($A1246,Validation!$A$193:$A$217,0)),IF(COUNTIF(Validation!$U$19:$U$178,$Z1246)&gt;0,$Z1246,IF(COUNTIF(Validation!$S$19:$S$178,$AI1246)=1,INDEX(Validation!$U$19:$U$178,MATCH($AI1246,Validation!$S$19:$S$178,0)),$Z1246))))</f>
        <v/>
      </c>
      <c r="AG1246" s="27" t="str">
        <f aca="false">IF(COUNTA($A1246:$U1246)=0,"",IF($A1246="","No name",IF($F1246="","No date",IF($W1246=0,"Date ilegible",IF(NOT(ISNUMBER($N1246)),"Hours no numéricas",IF($AA1246="NO MATCH","Person no identificada","OK"))))))</f>
        <v/>
      </c>
      <c r="AH1246" s="27" t="str">
        <f aca="false">IF($W1246=0,"No date",IF($W1246&lt;Validation!$B$3,"Before period",IF($W1246&gt;Validation!$C$3,"After period","In period")))</f>
        <v>No date</v>
      </c>
      <c r="AI1246" s="26" t="str">
        <f aca="false">IF($Y1246="","",TRIM(RIGHT(SUBSTITUTE($Y1246," ",REPT(" ",50)),50)))</f>
        <v/>
      </c>
      <c r="AJ1246" s="27" t="str">
        <f aca="false">IF($A1246="","",IF(NOT(ISERROR(MATCH($A1246,Validation!$A$193:$A$217,0))),"Manual mapping",IF(COUNTIF(Validation!$U$19:$U$178,$Z1246)&gt;0,"Direct",IF(COUNTIF(Validation!$S$19:$S$178,$AI1246)=1,"By surname","Unresolved"))))</f>
        <v/>
      </c>
      <c r="AK1246" s="28" t="str">
        <f aca="false">IF($L1246="","",IF(MATCH($L1246,$L$2:$L$3000,0)&lt;&gt;ROW()-1,"",COUNT($AK$1:$AK1245)+1))</f>
        <v/>
      </c>
      <c r="AL1246" s="28" t="str">
        <f aca="false">IF($G1246="","",IF(MATCH($G1246,$G$2:$G$3000,0)&lt;&gt;ROW()-1,"",COUNT($AL$1:$AL1245)+1))</f>
        <v/>
      </c>
      <c r="AM1246" s="28" t="str">
        <f aca="false">IF($H1246="","",IF(MATCH($H1246,$H$2:$H$3000,0)&lt;&gt;ROW()-1,"",COUNT($AM$1:$AM1245)+1))</f>
        <v/>
      </c>
      <c r="AN1246" s="28" t="str">
        <f aca="false">IF($I1246="","",IF(MATCH($I1246,$I$2:$I$3000,0)&lt;&gt;ROW()-1,"",COUNT($AN$1:$AN1245)+1))</f>
        <v/>
      </c>
      <c r="AO1246" s="28" t="str">
        <f aca="false">IF($Q1246="","",IF(MATCH($Q1246,$Q$2:$Q$3000,0)&lt;&gt;ROW()-1,"",COUNT($AO$1:$AO1245)+1))</f>
        <v/>
      </c>
    </row>
    <row r="1247" customFormat="false" ht="12.75" hidden="false" customHeight="true" outlineLevel="0" collapsed="false">
      <c r="W1247" s="24" t="n">
        <f aca="false">IF($F1247="",0,IFERROR(IF(ISNUMBER($F1247),INT($F1247),DATE(VALUE(MID(SUBSTITUTE(LEFT($F1247,FIND(" ",$F1247&amp;" ")-1),"/",REPT(" ",20)),41,20)),VALUE(LEFT(SUBSTITUTE(LEFT($F1247,FIND(" ",$F1247&amp;" ")-1),"/",REPT(" ",20)),20)),VALUE(MID(SUBSTITUTE(LEFT($F1247,FIND(" ",$F1247&amp;" ")-1),"/",REPT(" ",20)),21,20)))),0))</f>
        <v>0</v>
      </c>
      <c r="X1247" s="25" t="str">
        <f aca="false">IF(ISNUMBER($N1247),$N1247*Validation!$B$5,"")</f>
        <v/>
      </c>
      <c r="Y1247" s="26" t="str">
        <f aca="false">IF($A1247="","",SUBSTITUTE(SUBSTITUTE(SUBSTITUTE(SUBSTITUTE(SUBSTITUTE(SUBSTITUTE(SUBSTITUTE(UPPER(TRIM($A1247)),"Á","A"),"É","E"),"Í","I"),"Ó","O"),"Ú","U"),"Ñ","N"),"Ü","U"))</f>
        <v/>
      </c>
      <c r="Z1247" s="26" t="str">
        <f aca="false">IF($Y1247="","",LEFT($Y1247,1)&amp;" "&amp;TRIM(RIGHT(SUBSTITUTE($Y1247," ",REPT(" ",50)),50)))</f>
        <v/>
      </c>
      <c r="AA1247" s="27" t="str">
        <f aca="false">IF($AF1247="","",IF(COUNTIF(Validation!$U$19:$U$178,$AF1247)&gt;0,"OK","NO MATCH"))</f>
        <v/>
      </c>
      <c r="AB1247" s="27" t="str">
        <f aca="false">IF($W1247=0,"",IF(AND($W1247&gt;=Validation!$B$3,$W1247&lt;=Validation!$C$3),"Yes","No"))</f>
        <v/>
      </c>
      <c r="AC1247" s="26" t="str">
        <f aca="false">IF($A1247="","",$AF1247&amp;"|"&amp;TEXT($W1247,"yyyy-mm-dd")&amp;"|"&amp;$J1247&amp;"|"&amp;$N1247)</f>
        <v/>
      </c>
      <c r="AD1247" s="27" t="str">
        <f aca="false">IF($AC1247="","",IF(COUNTIF($AC$2:$AC$3000,$AC1247)&gt;1,"REVIEW","OK"))</f>
        <v/>
      </c>
      <c r="AE1247" s="27" t="str">
        <f aca="false">IF(OR($W1247=0,$O1247=""),"",IF(IFERROR(IF(ISNUMBER($O1247),INT($O1247),DATE(VALUE(MID(SUBSTITUTE(LEFT($O1247,FIND(" ",$O1247&amp;" ")-1),"/",REPT(" ",20)),41,20)),VALUE(LEFT(SUBSTITUTE(LEFT($O1247,FIND(" ",$O1247&amp;" ")-1),"/",REPT(" ",20)),20)),VALUE(MID(SUBSTITUTE(LEFT($O1247,FIND(" ",$O1247&amp;" ")-1),"/",REPT(" ",20)),21,20)))),0)&gt;$W1247,"Late","Same day"))</f>
        <v/>
      </c>
      <c r="AF1247" s="26" t="str">
        <f aca="false">IF($A1247="","",IFERROR(INDEX(Validation!$C$193:$C$217,MATCH($A1247,Validation!$A$193:$A$217,0)),IF(COUNTIF(Validation!$U$19:$U$178,$Z1247)&gt;0,$Z1247,IF(COUNTIF(Validation!$S$19:$S$178,$AI1247)=1,INDEX(Validation!$U$19:$U$178,MATCH($AI1247,Validation!$S$19:$S$178,0)),$Z1247))))</f>
        <v/>
      </c>
      <c r="AG1247" s="27" t="str">
        <f aca="false">IF(COUNTA($A1247:$U1247)=0,"",IF($A1247="","No name",IF($F1247="","No date",IF($W1247=0,"Date ilegible",IF(NOT(ISNUMBER($N1247)),"Hours no numéricas",IF($AA1247="NO MATCH","Person no identificada","OK"))))))</f>
        <v/>
      </c>
      <c r="AH1247" s="27" t="str">
        <f aca="false">IF($W1247=0,"No date",IF($W1247&lt;Validation!$B$3,"Before period",IF($W1247&gt;Validation!$C$3,"After period","In period")))</f>
        <v>No date</v>
      </c>
      <c r="AI1247" s="26" t="str">
        <f aca="false">IF($Y1247="","",TRIM(RIGHT(SUBSTITUTE($Y1247," ",REPT(" ",50)),50)))</f>
        <v/>
      </c>
      <c r="AJ1247" s="27" t="str">
        <f aca="false">IF($A1247="","",IF(NOT(ISERROR(MATCH($A1247,Validation!$A$193:$A$217,0))),"Manual mapping",IF(COUNTIF(Validation!$U$19:$U$178,$Z1247)&gt;0,"Direct",IF(COUNTIF(Validation!$S$19:$S$178,$AI1247)=1,"By surname","Unresolved"))))</f>
        <v/>
      </c>
      <c r="AK1247" s="28" t="str">
        <f aca="false">IF($L1247="","",IF(MATCH($L1247,$L$2:$L$3000,0)&lt;&gt;ROW()-1,"",COUNT($AK$1:$AK1246)+1))</f>
        <v/>
      </c>
      <c r="AL1247" s="28" t="str">
        <f aca="false">IF($G1247="","",IF(MATCH($G1247,$G$2:$G$3000,0)&lt;&gt;ROW()-1,"",COUNT($AL$1:$AL1246)+1))</f>
        <v/>
      </c>
      <c r="AM1247" s="28" t="str">
        <f aca="false">IF($H1247="","",IF(MATCH($H1247,$H$2:$H$3000,0)&lt;&gt;ROW()-1,"",COUNT($AM$1:$AM1246)+1))</f>
        <v/>
      </c>
      <c r="AN1247" s="28" t="str">
        <f aca="false">IF($I1247="","",IF(MATCH($I1247,$I$2:$I$3000,0)&lt;&gt;ROW()-1,"",COUNT($AN$1:$AN1246)+1))</f>
        <v/>
      </c>
      <c r="AO1247" s="28" t="str">
        <f aca="false">IF($Q1247="","",IF(MATCH($Q1247,$Q$2:$Q$3000,0)&lt;&gt;ROW()-1,"",COUNT($AO$1:$AO1246)+1))</f>
        <v/>
      </c>
    </row>
    <row r="1248" customFormat="false" ht="12.75" hidden="false" customHeight="true" outlineLevel="0" collapsed="false">
      <c r="W1248" s="24" t="n">
        <f aca="false">IF($F1248="",0,IFERROR(IF(ISNUMBER($F1248),INT($F1248),DATE(VALUE(MID(SUBSTITUTE(LEFT($F1248,FIND(" ",$F1248&amp;" ")-1),"/",REPT(" ",20)),41,20)),VALUE(LEFT(SUBSTITUTE(LEFT($F1248,FIND(" ",$F1248&amp;" ")-1),"/",REPT(" ",20)),20)),VALUE(MID(SUBSTITUTE(LEFT($F1248,FIND(" ",$F1248&amp;" ")-1),"/",REPT(" ",20)),21,20)))),0))</f>
        <v>0</v>
      </c>
      <c r="X1248" s="25" t="str">
        <f aca="false">IF(ISNUMBER($N1248),$N1248*Validation!$B$5,"")</f>
        <v/>
      </c>
      <c r="Y1248" s="26" t="str">
        <f aca="false">IF($A1248="","",SUBSTITUTE(SUBSTITUTE(SUBSTITUTE(SUBSTITUTE(SUBSTITUTE(SUBSTITUTE(SUBSTITUTE(UPPER(TRIM($A1248)),"Á","A"),"É","E"),"Í","I"),"Ó","O"),"Ú","U"),"Ñ","N"),"Ü","U"))</f>
        <v/>
      </c>
      <c r="Z1248" s="26" t="str">
        <f aca="false">IF($Y1248="","",LEFT($Y1248,1)&amp;" "&amp;TRIM(RIGHT(SUBSTITUTE($Y1248," ",REPT(" ",50)),50)))</f>
        <v/>
      </c>
      <c r="AA1248" s="27" t="str">
        <f aca="false">IF($AF1248="","",IF(COUNTIF(Validation!$U$19:$U$178,$AF1248)&gt;0,"OK","NO MATCH"))</f>
        <v/>
      </c>
      <c r="AB1248" s="27" t="str">
        <f aca="false">IF($W1248=0,"",IF(AND($W1248&gt;=Validation!$B$3,$W1248&lt;=Validation!$C$3),"Yes","No"))</f>
        <v/>
      </c>
      <c r="AC1248" s="26" t="str">
        <f aca="false">IF($A1248="","",$AF1248&amp;"|"&amp;TEXT($W1248,"yyyy-mm-dd")&amp;"|"&amp;$J1248&amp;"|"&amp;$N1248)</f>
        <v/>
      </c>
      <c r="AD1248" s="27" t="str">
        <f aca="false">IF($AC1248="","",IF(COUNTIF($AC$2:$AC$3000,$AC1248)&gt;1,"REVIEW","OK"))</f>
        <v/>
      </c>
      <c r="AE1248" s="27" t="str">
        <f aca="false">IF(OR($W1248=0,$O1248=""),"",IF(IFERROR(IF(ISNUMBER($O1248),INT($O1248),DATE(VALUE(MID(SUBSTITUTE(LEFT($O1248,FIND(" ",$O1248&amp;" ")-1),"/",REPT(" ",20)),41,20)),VALUE(LEFT(SUBSTITUTE(LEFT($O1248,FIND(" ",$O1248&amp;" ")-1),"/",REPT(" ",20)),20)),VALUE(MID(SUBSTITUTE(LEFT($O1248,FIND(" ",$O1248&amp;" ")-1),"/",REPT(" ",20)),21,20)))),0)&gt;$W1248,"Late","Same day"))</f>
        <v/>
      </c>
      <c r="AF1248" s="26" t="str">
        <f aca="false">IF($A1248="","",IFERROR(INDEX(Validation!$C$193:$C$217,MATCH($A1248,Validation!$A$193:$A$217,0)),IF(COUNTIF(Validation!$U$19:$U$178,$Z1248)&gt;0,$Z1248,IF(COUNTIF(Validation!$S$19:$S$178,$AI1248)=1,INDEX(Validation!$U$19:$U$178,MATCH($AI1248,Validation!$S$19:$S$178,0)),$Z1248))))</f>
        <v/>
      </c>
      <c r="AG1248" s="27" t="str">
        <f aca="false">IF(COUNTA($A1248:$U1248)=0,"",IF($A1248="","No name",IF($F1248="","No date",IF($W1248=0,"Date ilegible",IF(NOT(ISNUMBER($N1248)),"Hours no numéricas",IF($AA1248="NO MATCH","Person no identificada","OK"))))))</f>
        <v/>
      </c>
      <c r="AH1248" s="27" t="str">
        <f aca="false">IF($W1248=0,"No date",IF($W1248&lt;Validation!$B$3,"Before period",IF($W1248&gt;Validation!$C$3,"After period","In period")))</f>
        <v>No date</v>
      </c>
      <c r="AI1248" s="26" t="str">
        <f aca="false">IF($Y1248="","",TRIM(RIGHT(SUBSTITUTE($Y1248," ",REPT(" ",50)),50)))</f>
        <v/>
      </c>
      <c r="AJ1248" s="27" t="str">
        <f aca="false">IF($A1248="","",IF(NOT(ISERROR(MATCH($A1248,Validation!$A$193:$A$217,0))),"Manual mapping",IF(COUNTIF(Validation!$U$19:$U$178,$Z1248)&gt;0,"Direct",IF(COUNTIF(Validation!$S$19:$S$178,$AI1248)=1,"By surname","Unresolved"))))</f>
        <v/>
      </c>
      <c r="AK1248" s="28" t="str">
        <f aca="false">IF($L1248="","",IF(MATCH($L1248,$L$2:$L$3000,0)&lt;&gt;ROW()-1,"",COUNT($AK$1:$AK1247)+1))</f>
        <v/>
      </c>
      <c r="AL1248" s="28" t="str">
        <f aca="false">IF($G1248="","",IF(MATCH($G1248,$G$2:$G$3000,0)&lt;&gt;ROW()-1,"",COUNT($AL$1:$AL1247)+1))</f>
        <v/>
      </c>
      <c r="AM1248" s="28" t="str">
        <f aca="false">IF($H1248="","",IF(MATCH($H1248,$H$2:$H$3000,0)&lt;&gt;ROW()-1,"",COUNT($AM$1:$AM1247)+1))</f>
        <v/>
      </c>
      <c r="AN1248" s="28" t="str">
        <f aca="false">IF($I1248="","",IF(MATCH($I1248,$I$2:$I$3000,0)&lt;&gt;ROW()-1,"",COUNT($AN$1:$AN1247)+1))</f>
        <v/>
      </c>
      <c r="AO1248" s="28" t="str">
        <f aca="false">IF($Q1248="","",IF(MATCH($Q1248,$Q$2:$Q$3000,0)&lt;&gt;ROW()-1,"",COUNT($AO$1:$AO1247)+1))</f>
        <v/>
      </c>
    </row>
    <row r="1249" customFormat="false" ht="12.75" hidden="false" customHeight="true" outlineLevel="0" collapsed="false">
      <c r="W1249" s="24" t="n">
        <f aca="false">IF($F1249="",0,IFERROR(IF(ISNUMBER($F1249),INT($F1249),DATE(VALUE(MID(SUBSTITUTE(LEFT($F1249,FIND(" ",$F1249&amp;" ")-1),"/",REPT(" ",20)),41,20)),VALUE(LEFT(SUBSTITUTE(LEFT($F1249,FIND(" ",$F1249&amp;" ")-1),"/",REPT(" ",20)),20)),VALUE(MID(SUBSTITUTE(LEFT($F1249,FIND(" ",$F1249&amp;" ")-1),"/",REPT(" ",20)),21,20)))),0))</f>
        <v>0</v>
      </c>
      <c r="X1249" s="25" t="str">
        <f aca="false">IF(ISNUMBER($N1249),$N1249*Validation!$B$5,"")</f>
        <v/>
      </c>
      <c r="Y1249" s="26" t="str">
        <f aca="false">IF($A1249="","",SUBSTITUTE(SUBSTITUTE(SUBSTITUTE(SUBSTITUTE(SUBSTITUTE(SUBSTITUTE(SUBSTITUTE(UPPER(TRIM($A1249)),"Á","A"),"É","E"),"Í","I"),"Ó","O"),"Ú","U"),"Ñ","N"),"Ü","U"))</f>
        <v/>
      </c>
      <c r="Z1249" s="26" t="str">
        <f aca="false">IF($Y1249="","",LEFT($Y1249,1)&amp;" "&amp;TRIM(RIGHT(SUBSTITUTE($Y1249," ",REPT(" ",50)),50)))</f>
        <v/>
      </c>
      <c r="AA1249" s="27" t="str">
        <f aca="false">IF($AF1249="","",IF(COUNTIF(Validation!$U$19:$U$178,$AF1249)&gt;0,"OK","NO MATCH"))</f>
        <v/>
      </c>
      <c r="AB1249" s="27" t="str">
        <f aca="false">IF($W1249=0,"",IF(AND($W1249&gt;=Validation!$B$3,$W1249&lt;=Validation!$C$3),"Yes","No"))</f>
        <v/>
      </c>
      <c r="AC1249" s="26" t="str">
        <f aca="false">IF($A1249="","",$AF1249&amp;"|"&amp;TEXT($W1249,"yyyy-mm-dd")&amp;"|"&amp;$J1249&amp;"|"&amp;$N1249)</f>
        <v/>
      </c>
      <c r="AD1249" s="27" t="str">
        <f aca="false">IF($AC1249="","",IF(COUNTIF($AC$2:$AC$3000,$AC1249)&gt;1,"REVIEW","OK"))</f>
        <v/>
      </c>
      <c r="AE1249" s="27" t="str">
        <f aca="false">IF(OR($W1249=0,$O1249=""),"",IF(IFERROR(IF(ISNUMBER($O1249),INT($O1249),DATE(VALUE(MID(SUBSTITUTE(LEFT($O1249,FIND(" ",$O1249&amp;" ")-1),"/",REPT(" ",20)),41,20)),VALUE(LEFT(SUBSTITUTE(LEFT($O1249,FIND(" ",$O1249&amp;" ")-1),"/",REPT(" ",20)),20)),VALUE(MID(SUBSTITUTE(LEFT($O1249,FIND(" ",$O1249&amp;" ")-1),"/",REPT(" ",20)),21,20)))),0)&gt;$W1249,"Late","Same day"))</f>
        <v/>
      </c>
      <c r="AF1249" s="26" t="str">
        <f aca="false">IF($A1249="","",IFERROR(INDEX(Validation!$C$193:$C$217,MATCH($A1249,Validation!$A$193:$A$217,0)),IF(COUNTIF(Validation!$U$19:$U$178,$Z1249)&gt;0,$Z1249,IF(COUNTIF(Validation!$S$19:$S$178,$AI1249)=1,INDEX(Validation!$U$19:$U$178,MATCH($AI1249,Validation!$S$19:$S$178,0)),$Z1249))))</f>
        <v/>
      </c>
      <c r="AG1249" s="27" t="str">
        <f aca="false">IF(COUNTA($A1249:$U1249)=0,"",IF($A1249="","No name",IF($F1249="","No date",IF($W1249=0,"Date ilegible",IF(NOT(ISNUMBER($N1249)),"Hours no numéricas",IF($AA1249="NO MATCH","Person no identificada","OK"))))))</f>
        <v/>
      </c>
      <c r="AH1249" s="27" t="str">
        <f aca="false">IF($W1249=0,"No date",IF($W1249&lt;Validation!$B$3,"Before period",IF($W1249&gt;Validation!$C$3,"After period","In period")))</f>
        <v>No date</v>
      </c>
      <c r="AI1249" s="26" t="str">
        <f aca="false">IF($Y1249="","",TRIM(RIGHT(SUBSTITUTE($Y1249," ",REPT(" ",50)),50)))</f>
        <v/>
      </c>
      <c r="AJ1249" s="27" t="str">
        <f aca="false">IF($A1249="","",IF(NOT(ISERROR(MATCH($A1249,Validation!$A$193:$A$217,0))),"Manual mapping",IF(COUNTIF(Validation!$U$19:$U$178,$Z1249)&gt;0,"Direct",IF(COUNTIF(Validation!$S$19:$S$178,$AI1249)=1,"By surname","Unresolved"))))</f>
        <v/>
      </c>
      <c r="AK1249" s="28" t="str">
        <f aca="false">IF($L1249="","",IF(MATCH($L1249,$L$2:$L$3000,0)&lt;&gt;ROW()-1,"",COUNT($AK$1:$AK1248)+1))</f>
        <v/>
      </c>
      <c r="AL1249" s="28" t="str">
        <f aca="false">IF($G1249="","",IF(MATCH($G1249,$G$2:$G$3000,0)&lt;&gt;ROW()-1,"",COUNT($AL$1:$AL1248)+1))</f>
        <v/>
      </c>
      <c r="AM1249" s="28" t="str">
        <f aca="false">IF($H1249="","",IF(MATCH($H1249,$H$2:$H$3000,0)&lt;&gt;ROW()-1,"",COUNT($AM$1:$AM1248)+1))</f>
        <v/>
      </c>
      <c r="AN1249" s="28" t="str">
        <f aca="false">IF($I1249="","",IF(MATCH($I1249,$I$2:$I$3000,0)&lt;&gt;ROW()-1,"",COUNT($AN$1:$AN1248)+1))</f>
        <v/>
      </c>
      <c r="AO1249" s="28" t="str">
        <f aca="false">IF($Q1249="","",IF(MATCH($Q1249,$Q$2:$Q$3000,0)&lt;&gt;ROW()-1,"",COUNT($AO$1:$AO1248)+1))</f>
        <v/>
      </c>
    </row>
    <row r="1250" customFormat="false" ht="12.75" hidden="false" customHeight="true" outlineLevel="0" collapsed="false">
      <c r="W1250" s="24" t="n">
        <f aca="false">IF($F1250="",0,IFERROR(IF(ISNUMBER($F1250),INT($F1250),DATE(VALUE(MID(SUBSTITUTE(LEFT($F1250,FIND(" ",$F1250&amp;" ")-1),"/",REPT(" ",20)),41,20)),VALUE(LEFT(SUBSTITUTE(LEFT($F1250,FIND(" ",$F1250&amp;" ")-1),"/",REPT(" ",20)),20)),VALUE(MID(SUBSTITUTE(LEFT($F1250,FIND(" ",$F1250&amp;" ")-1),"/",REPT(" ",20)),21,20)))),0))</f>
        <v>0</v>
      </c>
      <c r="X1250" s="25" t="str">
        <f aca="false">IF(ISNUMBER($N1250),$N1250*Validation!$B$5,"")</f>
        <v/>
      </c>
      <c r="Y1250" s="26" t="str">
        <f aca="false">IF($A1250="","",SUBSTITUTE(SUBSTITUTE(SUBSTITUTE(SUBSTITUTE(SUBSTITUTE(SUBSTITUTE(SUBSTITUTE(UPPER(TRIM($A1250)),"Á","A"),"É","E"),"Í","I"),"Ó","O"),"Ú","U"),"Ñ","N"),"Ü","U"))</f>
        <v/>
      </c>
      <c r="Z1250" s="26" t="str">
        <f aca="false">IF($Y1250="","",LEFT($Y1250,1)&amp;" "&amp;TRIM(RIGHT(SUBSTITUTE($Y1250," ",REPT(" ",50)),50)))</f>
        <v/>
      </c>
      <c r="AA1250" s="27" t="str">
        <f aca="false">IF($AF1250="","",IF(COUNTIF(Validation!$U$19:$U$178,$AF1250)&gt;0,"OK","NO MATCH"))</f>
        <v/>
      </c>
      <c r="AB1250" s="27" t="str">
        <f aca="false">IF($W1250=0,"",IF(AND($W1250&gt;=Validation!$B$3,$W1250&lt;=Validation!$C$3),"Yes","No"))</f>
        <v/>
      </c>
      <c r="AC1250" s="26" t="str">
        <f aca="false">IF($A1250="","",$AF1250&amp;"|"&amp;TEXT($W1250,"yyyy-mm-dd")&amp;"|"&amp;$J1250&amp;"|"&amp;$N1250)</f>
        <v/>
      </c>
      <c r="AD1250" s="27" t="str">
        <f aca="false">IF($AC1250="","",IF(COUNTIF($AC$2:$AC$3000,$AC1250)&gt;1,"REVIEW","OK"))</f>
        <v/>
      </c>
      <c r="AE1250" s="27" t="str">
        <f aca="false">IF(OR($W1250=0,$O1250=""),"",IF(IFERROR(IF(ISNUMBER($O1250),INT($O1250),DATE(VALUE(MID(SUBSTITUTE(LEFT($O1250,FIND(" ",$O1250&amp;" ")-1),"/",REPT(" ",20)),41,20)),VALUE(LEFT(SUBSTITUTE(LEFT($O1250,FIND(" ",$O1250&amp;" ")-1),"/",REPT(" ",20)),20)),VALUE(MID(SUBSTITUTE(LEFT($O1250,FIND(" ",$O1250&amp;" ")-1),"/",REPT(" ",20)),21,20)))),0)&gt;$W1250,"Late","Same day"))</f>
        <v/>
      </c>
      <c r="AF1250" s="26" t="str">
        <f aca="false">IF($A1250="","",IFERROR(INDEX(Validation!$C$193:$C$217,MATCH($A1250,Validation!$A$193:$A$217,0)),IF(COUNTIF(Validation!$U$19:$U$178,$Z1250)&gt;0,$Z1250,IF(COUNTIF(Validation!$S$19:$S$178,$AI1250)=1,INDEX(Validation!$U$19:$U$178,MATCH($AI1250,Validation!$S$19:$S$178,0)),$Z1250))))</f>
        <v/>
      </c>
      <c r="AG1250" s="27" t="str">
        <f aca="false">IF(COUNTA($A1250:$U1250)=0,"",IF($A1250="","No name",IF($F1250="","No date",IF($W1250=0,"Date ilegible",IF(NOT(ISNUMBER($N1250)),"Hours no numéricas",IF($AA1250="NO MATCH","Person no identificada","OK"))))))</f>
        <v/>
      </c>
      <c r="AH1250" s="27" t="str">
        <f aca="false">IF($W1250=0,"No date",IF($W1250&lt;Validation!$B$3,"Before period",IF($W1250&gt;Validation!$C$3,"After period","In period")))</f>
        <v>No date</v>
      </c>
      <c r="AI1250" s="26" t="str">
        <f aca="false">IF($Y1250="","",TRIM(RIGHT(SUBSTITUTE($Y1250," ",REPT(" ",50)),50)))</f>
        <v/>
      </c>
      <c r="AJ1250" s="27" t="str">
        <f aca="false">IF($A1250="","",IF(NOT(ISERROR(MATCH($A1250,Validation!$A$193:$A$217,0))),"Manual mapping",IF(COUNTIF(Validation!$U$19:$U$178,$Z1250)&gt;0,"Direct",IF(COUNTIF(Validation!$S$19:$S$178,$AI1250)=1,"By surname","Unresolved"))))</f>
        <v/>
      </c>
      <c r="AK1250" s="28" t="str">
        <f aca="false">IF($L1250="","",IF(MATCH($L1250,$L$2:$L$3000,0)&lt;&gt;ROW()-1,"",COUNT($AK$1:$AK1249)+1))</f>
        <v/>
      </c>
      <c r="AL1250" s="28" t="str">
        <f aca="false">IF($G1250="","",IF(MATCH($G1250,$G$2:$G$3000,0)&lt;&gt;ROW()-1,"",COUNT($AL$1:$AL1249)+1))</f>
        <v/>
      </c>
      <c r="AM1250" s="28" t="str">
        <f aca="false">IF($H1250="","",IF(MATCH($H1250,$H$2:$H$3000,0)&lt;&gt;ROW()-1,"",COUNT($AM$1:$AM1249)+1))</f>
        <v/>
      </c>
      <c r="AN1250" s="28" t="str">
        <f aca="false">IF($I1250="","",IF(MATCH($I1250,$I$2:$I$3000,0)&lt;&gt;ROW()-1,"",COUNT($AN$1:$AN1249)+1))</f>
        <v/>
      </c>
      <c r="AO1250" s="28" t="str">
        <f aca="false">IF($Q1250="","",IF(MATCH($Q1250,$Q$2:$Q$3000,0)&lt;&gt;ROW()-1,"",COUNT($AO$1:$AO1249)+1))</f>
        <v/>
      </c>
    </row>
    <row r="1251" customFormat="false" ht="12.75" hidden="false" customHeight="true" outlineLevel="0" collapsed="false">
      <c r="W1251" s="24" t="n">
        <f aca="false">IF($F1251="",0,IFERROR(IF(ISNUMBER($F1251),INT($F1251),DATE(VALUE(MID(SUBSTITUTE(LEFT($F1251,FIND(" ",$F1251&amp;" ")-1),"/",REPT(" ",20)),41,20)),VALUE(LEFT(SUBSTITUTE(LEFT($F1251,FIND(" ",$F1251&amp;" ")-1),"/",REPT(" ",20)),20)),VALUE(MID(SUBSTITUTE(LEFT($F1251,FIND(" ",$F1251&amp;" ")-1),"/",REPT(" ",20)),21,20)))),0))</f>
        <v>0</v>
      </c>
      <c r="X1251" s="25" t="str">
        <f aca="false">IF(ISNUMBER($N1251),$N1251*Validation!$B$5,"")</f>
        <v/>
      </c>
      <c r="Y1251" s="26" t="str">
        <f aca="false">IF($A1251="","",SUBSTITUTE(SUBSTITUTE(SUBSTITUTE(SUBSTITUTE(SUBSTITUTE(SUBSTITUTE(SUBSTITUTE(UPPER(TRIM($A1251)),"Á","A"),"É","E"),"Í","I"),"Ó","O"),"Ú","U"),"Ñ","N"),"Ü","U"))</f>
        <v/>
      </c>
      <c r="Z1251" s="26" t="str">
        <f aca="false">IF($Y1251="","",LEFT($Y1251,1)&amp;" "&amp;TRIM(RIGHT(SUBSTITUTE($Y1251," ",REPT(" ",50)),50)))</f>
        <v/>
      </c>
      <c r="AA1251" s="27" t="str">
        <f aca="false">IF($AF1251="","",IF(COUNTIF(Validation!$U$19:$U$178,$AF1251)&gt;0,"OK","NO MATCH"))</f>
        <v/>
      </c>
      <c r="AB1251" s="27" t="str">
        <f aca="false">IF($W1251=0,"",IF(AND($W1251&gt;=Validation!$B$3,$W1251&lt;=Validation!$C$3),"Yes","No"))</f>
        <v/>
      </c>
      <c r="AC1251" s="26" t="str">
        <f aca="false">IF($A1251="","",$AF1251&amp;"|"&amp;TEXT($W1251,"yyyy-mm-dd")&amp;"|"&amp;$J1251&amp;"|"&amp;$N1251)</f>
        <v/>
      </c>
      <c r="AD1251" s="27" t="str">
        <f aca="false">IF($AC1251="","",IF(COUNTIF($AC$2:$AC$3000,$AC1251)&gt;1,"REVIEW","OK"))</f>
        <v/>
      </c>
      <c r="AE1251" s="27" t="str">
        <f aca="false">IF(OR($W1251=0,$O1251=""),"",IF(IFERROR(IF(ISNUMBER($O1251),INT($O1251),DATE(VALUE(MID(SUBSTITUTE(LEFT($O1251,FIND(" ",$O1251&amp;" ")-1),"/",REPT(" ",20)),41,20)),VALUE(LEFT(SUBSTITUTE(LEFT($O1251,FIND(" ",$O1251&amp;" ")-1),"/",REPT(" ",20)),20)),VALUE(MID(SUBSTITUTE(LEFT($O1251,FIND(" ",$O1251&amp;" ")-1),"/",REPT(" ",20)),21,20)))),0)&gt;$W1251,"Late","Same day"))</f>
        <v/>
      </c>
      <c r="AF1251" s="26" t="str">
        <f aca="false">IF($A1251="","",IFERROR(INDEX(Validation!$C$193:$C$217,MATCH($A1251,Validation!$A$193:$A$217,0)),IF(COUNTIF(Validation!$U$19:$U$178,$Z1251)&gt;0,$Z1251,IF(COUNTIF(Validation!$S$19:$S$178,$AI1251)=1,INDEX(Validation!$U$19:$U$178,MATCH($AI1251,Validation!$S$19:$S$178,0)),$Z1251))))</f>
        <v/>
      </c>
      <c r="AG1251" s="27" t="str">
        <f aca="false">IF(COUNTA($A1251:$U1251)=0,"",IF($A1251="","No name",IF($F1251="","No date",IF($W1251=0,"Date ilegible",IF(NOT(ISNUMBER($N1251)),"Hours no numéricas",IF($AA1251="NO MATCH","Person no identificada","OK"))))))</f>
        <v/>
      </c>
      <c r="AH1251" s="27" t="str">
        <f aca="false">IF($W1251=0,"No date",IF($W1251&lt;Validation!$B$3,"Before period",IF($W1251&gt;Validation!$C$3,"After period","In period")))</f>
        <v>No date</v>
      </c>
      <c r="AI1251" s="26" t="str">
        <f aca="false">IF($Y1251="","",TRIM(RIGHT(SUBSTITUTE($Y1251," ",REPT(" ",50)),50)))</f>
        <v/>
      </c>
      <c r="AJ1251" s="27" t="str">
        <f aca="false">IF($A1251="","",IF(NOT(ISERROR(MATCH($A1251,Validation!$A$193:$A$217,0))),"Manual mapping",IF(COUNTIF(Validation!$U$19:$U$178,$Z1251)&gt;0,"Direct",IF(COUNTIF(Validation!$S$19:$S$178,$AI1251)=1,"By surname","Unresolved"))))</f>
        <v/>
      </c>
      <c r="AK1251" s="28" t="str">
        <f aca="false">IF($L1251="","",IF(MATCH($L1251,$L$2:$L$3000,0)&lt;&gt;ROW()-1,"",COUNT($AK$1:$AK1250)+1))</f>
        <v/>
      </c>
      <c r="AL1251" s="28" t="str">
        <f aca="false">IF($G1251="","",IF(MATCH($G1251,$G$2:$G$3000,0)&lt;&gt;ROW()-1,"",COUNT($AL$1:$AL1250)+1))</f>
        <v/>
      </c>
      <c r="AM1251" s="28" t="str">
        <f aca="false">IF($H1251="","",IF(MATCH($H1251,$H$2:$H$3000,0)&lt;&gt;ROW()-1,"",COUNT($AM$1:$AM1250)+1))</f>
        <v/>
      </c>
      <c r="AN1251" s="28" t="str">
        <f aca="false">IF($I1251="","",IF(MATCH($I1251,$I$2:$I$3000,0)&lt;&gt;ROW()-1,"",COUNT($AN$1:$AN1250)+1))</f>
        <v/>
      </c>
      <c r="AO1251" s="28" t="str">
        <f aca="false">IF($Q1251="","",IF(MATCH($Q1251,$Q$2:$Q$3000,0)&lt;&gt;ROW()-1,"",COUNT($AO$1:$AO1250)+1))</f>
        <v/>
      </c>
    </row>
    <row r="1252" customFormat="false" ht="12.75" hidden="false" customHeight="true" outlineLevel="0" collapsed="false">
      <c r="W1252" s="24" t="n">
        <f aca="false">IF($F1252="",0,IFERROR(IF(ISNUMBER($F1252),INT($F1252),DATE(VALUE(MID(SUBSTITUTE(LEFT($F1252,FIND(" ",$F1252&amp;" ")-1),"/",REPT(" ",20)),41,20)),VALUE(LEFT(SUBSTITUTE(LEFT($F1252,FIND(" ",$F1252&amp;" ")-1),"/",REPT(" ",20)),20)),VALUE(MID(SUBSTITUTE(LEFT($F1252,FIND(" ",$F1252&amp;" ")-1),"/",REPT(" ",20)),21,20)))),0))</f>
        <v>0</v>
      </c>
      <c r="X1252" s="25" t="str">
        <f aca="false">IF(ISNUMBER($N1252),$N1252*Validation!$B$5,"")</f>
        <v/>
      </c>
      <c r="Y1252" s="26" t="str">
        <f aca="false">IF($A1252="","",SUBSTITUTE(SUBSTITUTE(SUBSTITUTE(SUBSTITUTE(SUBSTITUTE(SUBSTITUTE(SUBSTITUTE(UPPER(TRIM($A1252)),"Á","A"),"É","E"),"Í","I"),"Ó","O"),"Ú","U"),"Ñ","N"),"Ü","U"))</f>
        <v/>
      </c>
      <c r="Z1252" s="26" t="str">
        <f aca="false">IF($Y1252="","",LEFT($Y1252,1)&amp;" "&amp;TRIM(RIGHT(SUBSTITUTE($Y1252," ",REPT(" ",50)),50)))</f>
        <v/>
      </c>
      <c r="AA1252" s="27" t="str">
        <f aca="false">IF($AF1252="","",IF(COUNTIF(Validation!$U$19:$U$178,$AF1252)&gt;0,"OK","NO MATCH"))</f>
        <v/>
      </c>
      <c r="AB1252" s="27" t="str">
        <f aca="false">IF($W1252=0,"",IF(AND($W1252&gt;=Validation!$B$3,$W1252&lt;=Validation!$C$3),"Yes","No"))</f>
        <v/>
      </c>
      <c r="AC1252" s="26" t="str">
        <f aca="false">IF($A1252="","",$AF1252&amp;"|"&amp;TEXT($W1252,"yyyy-mm-dd")&amp;"|"&amp;$J1252&amp;"|"&amp;$N1252)</f>
        <v/>
      </c>
      <c r="AD1252" s="27" t="str">
        <f aca="false">IF($AC1252="","",IF(COUNTIF($AC$2:$AC$3000,$AC1252)&gt;1,"REVIEW","OK"))</f>
        <v/>
      </c>
      <c r="AE1252" s="27" t="str">
        <f aca="false">IF(OR($W1252=0,$O1252=""),"",IF(IFERROR(IF(ISNUMBER($O1252),INT($O1252),DATE(VALUE(MID(SUBSTITUTE(LEFT($O1252,FIND(" ",$O1252&amp;" ")-1),"/",REPT(" ",20)),41,20)),VALUE(LEFT(SUBSTITUTE(LEFT($O1252,FIND(" ",$O1252&amp;" ")-1),"/",REPT(" ",20)),20)),VALUE(MID(SUBSTITUTE(LEFT($O1252,FIND(" ",$O1252&amp;" ")-1),"/",REPT(" ",20)),21,20)))),0)&gt;$W1252,"Late","Same day"))</f>
        <v/>
      </c>
      <c r="AF1252" s="26" t="str">
        <f aca="false">IF($A1252="","",IFERROR(INDEX(Validation!$C$193:$C$217,MATCH($A1252,Validation!$A$193:$A$217,0)),IF(COUNTIF(Validation!$U$19:$U$178,$Z1252)&gt;0,$Z1252,IF(COUNTIF(Validation!$S$19:$S$178,$AI1252)=1,INDEX(Validation!$U$19:$U$178,MATCH($AI1252,Validation!$S$19:$S$178,0)),$Z1252))))</f>
        <v/>
      </c>
      <c r="AG1252" s="27" t="str">
        <f aca="false">IF(COUNTA($A1252:$U1252)=0,"",IF($A1252="","No name",IF($F1252="","No date",IF($W1252=0,"Date ilegible",IF(NOT(ISNUMBER($N1252)),"Hours no numéricas",IF($AA1252="NO MATCH","Person no identificada","OK"))))))</f>
        <v/>
      </c>
      <c r="AH1252" s="27" t="str">
        <f aca="false">IF($W1252=0,"No date",IF($W1252&lt;Validation!$B$3,"Before period",IF($W1252&gt;Validation!$C$3,"After period","In period")))</f>
        <v>No date</v>
      </c>
      <c r="AI1252" s="26" t="str">
        <f aca="false">IF($Y1252="","",TRIM(RIGHT(SUBSTITUTE($Y1252," ",REPT(" ",50)),50)))</f>
        <v/>
      </c>
      <c r="AJ1252" s="27" t="str">
        <f aca="false">IF($A1252="","",IF(NOT(ISERROR(MATCH($A1252,Validation!$A$193:$A$217,0))),"Manual mapping",IF(COUNTIF(Validation!$U$19:$U$178,$Z1252)&gt;0,"Direct",IF(COUNTIF(Validation!$S$19:$S$178,$AI1252)=1,"By surname","Unresolved"))))</f>
        <v/>
      </c>
      <c r="AK1252" s="28" t="str">
        <f aca="false">IF($L1252="","",IF(MATCH($L1252,$L$2:$L$3000,0)&lt;&gt;ROW()-1,"",COUNT($AK$1:$AK1251)+1))</f>
        <v/>
      </c>
      <c r="AL1252" s="28" t="str">
        <f aca="false">IF($G1252="","",IF(MATCH($G1252,$G$2:$G$3000,0)&lt;&gt;ROW()-1,"",COUNT($AL$1:$AL1251)+1))</f>
        <v/>
      </c>
      <c r="AM1252" s="28" t="str">
        <f aca="false">IF($H1252="","",IF(MATCH($H1252,$H$2:$H$3000,0)&lt;&gt;ROW()-1,"",COUNT($AM$1:$AM1251)+1))</f>
        <v/>
      </c>
      <c r="AN1252" s="28" t="str">
        <f aca="false">IF($I1252="","",IF(MATCH($I1252,$I$2:$I$3000,0)&lt;&gt;ROW()-1,"",COUNT($AN$1:$AN1251)+1))</f>
        <v/>
      </c>
      <c r="AO1252" s="28" t="str">
        <f aca="false">IF($Q1252="","",IF(MATCH($Q1252,$Q$2:$Q$3000,0)&lt;&gt;ROW()-1,"",COUNT($AO$1:$AO1251)+1))</f>
        <v/>
      </c>
    </row>
    <row r="1253" customFormat="false" ht="12.75" hidden="false" customHeight="true" outlineLevel="0" collapsed="false">
      <c r="W1253" s="24" t="n">
        <f aca="false">IF($F1253="",0,IFERROR(IF(ISNUMBER($F1253),INT($F1253),DATE(VALUE(MID(SUBSTITUTE(LEFT($F1253,FIND(" ",$F1253&amp;" ")-1),"/",REPT(" ",20)),41,20)),VALUE(LEFT(SUBSTITUTE(LEFT($F1253,FIND(" ",$F1253&amp;" ")-1),"/",REPT(" ",20)),20)),VALUE(MID(SUBSTITUTE(LEFT($F1253,FIND(" ",$F1253&amp;" ")-1),"/",REPT(" ",20)),21,20)))),0))</f>
        <v>0</v>
      </c>
      <c r="X1253" s="25" t="str">
        <f aca="false">IF(ISNUMBER($N1253),$N1253*Validation!$B$5,"")</f>
        <v/>
      </c>
      <c r="Y1253" s="26" t="str">
        <f aca="false">IF($A1253="","",SUBSTITUTE(SUBSTITUTE(SUBSTITUTE(SUBSTITUTE(SUBSTITUTE(SUBSTITUTE(SUBSTITUTE(UPPER(TRIM($A1253)),"Á","A"),"É","E"),"Í","I"),"Ó","O"),"Ú","U"),"Ñ","N"),"Ü","U"))</f>
        <v/>
      </c>
      <c r="Z1253" s="26" t="str">
        <f aca="false">IF($Y1253="","",LEFT($Y1253,1)&amp;" "&amp;TRIM(RIGHT(SUBSTITUTE($Y1253," ",REPT(" ",50)),50)))</f>
        <v/>
      </c>
      <c r="AA1253" s="27" t="str">
        <f aca="false">IF($AF1253="","",IF(COUNTIF(Validation!$U$19:$U$178,$AF1253)&gt;0,"OK","NO MATCH"))</f>
        <v/>
      </c>
      <c r="AB1253" s="27" t="str">
        <f aca="false">IF($W1253=0,"",IF(AND($W1253&gt;=Validation!$B$3,$W1253&lt;=Validation!$C$3),"Yes","No"))</f>
        <v/>
      </c>
      <c r="AC1253" s="26" t="str">
        <f aca="false">IF($A1253="","",$AF1253&amp;"|"&amp;TEXT($W1253,"yyyy-mm-dd")&amp;"|"&amp;$J1253&amp;"|"&amp;$N1253)</f>
        <v/>
      </c>
      <c r="AD1253" s="27" t="str">
        <f aca="false">IF($AC1253="","",IF(COUNTIF($AC$2:$AC$3000,$AC1253)&gt;1,"REVIEW","OK"))</f>
        <v/>
      </c>
      <c r="AE1253" s="27" t="str">
        <f aca="false">IF(OR($W1253=0,$O1253=""),"",IF(IFERROR(IF(ISNUMBER($O1253),INT($O1253),DATE(VALUE(MID(SUBSTITUTE(LEFT($O1253,FIND(" ",$O1253&amp;" ")-1),"/",REPT(" ",20)),41,20)),VALUE(LEFT(SUBSTITUTE(LEFT($O1253,FIND(" ",$O1253&amp;" ")-1),"/",REPT(" ",20)),20)),VALUE(MID(SUBSTITUTE(LEFT($O1253,FIND(" ",$O1253&amp;" ")-1),"/",REPT(" ",20)),21,20)))),0)&gt;$W1253,"Late","Same day"))</f>
        <v/>
      </c>
      <c r="AF1253" s="26" t="str">
        <f aca="false">IF($A1253="","",IFERROR(INDEX(Validation!$C$193:$C$217,MATCH($A1253,Validation!$A$193:$A$217,0)),IF(COUNTIF(Validation!$U$19:$U$178,$Z1253)&gt;0,$Z1253,IF(COUNTIF(Validation!$S$19:$S$178,$AI1253)=1,INDEX(Validation!$U$19:$U$178,MATCH($AI1253,Validation!$S$19:$S$178,0)),$Z1253))))</f>
        <v/>
      </c>
      <c r="AG1253" s="27" t="str">
        <f aca="false">IF(COUNTA($A1253:$U1253)=0,"",IF($A1253="","No name",IF($F1253="","No date",IF($W1253=0,"Date ilegible",IF(NOT(ISNUMBER($N1253)),"Hours no numéricas",IF($AA1253="NO MATCH","Person no identificada","OK"))))))</f>
        <v/>
      </c>
      <c r="AH1253" s="27" t="str">
        <f aca="false">IF($W1253=0,"No date",IF($W1253&lt;Validation!$B$3,"Before period",IF($W1253&gt;Validation!$C$3,"After period","In period")))</f>
        <v>No date</v>
      </c>
      <c r="AI1253" s="26" t="str">
        <f aca="false">IF($Y1253="","",TRIM(RIGHT(SUBSTITUTE($Y1253," ",REPT(" ",50)),50)))</f>
        <v/>
      </c>
      <c r="AJ1253" s="27" t="str">
        <f aca="false">IF($A1253="","",IF(NOT(ISERROR(MATCH($A1253,Validation!$A$193:$A$217,0))),"Manual mapping",IF(COUNTIF(Validation!$U$19:$U$178,$Z1253)&gt;0,"Direct",IF(COUNTIF(Validation!$S$19:$S$178,$AI1253)=1,"By surname","Unresolved"))))</f>
        <v/>
      </c>
      <c r="AK1253" s="28" t="str">
        <f aca="false">IF($L1253="","",IF(MATCH($L1253,$L$2:$L$3000,0)&lt;&gt;ROW()-1,"",COUNT($AK$1:$AK1252)+1))</f>
        <v/>
      </c>
      <c r="AL1253" s="28" t="str">
        <f aca="false">IF($G1253="","",IF(MATCH($G1253,$G$2:$G$3000,0)&lt;&gt;ROW()-1,"",COUNT($AL$1:$AL1252)+1))</f>
        <v/>
      </c>
      <c r="AM1253" s="28" t="str">
        <f aca="false">IF($H1253="","",IF(MATCH($H1253,$H$2:$H$3000,0)&lt;&gt;ROW()-1,"",COUNT($AM$1:$AM1252)+1))</f>
        <v/>
      </c>
      <c r="AN1253" s="28" t="str">
        <f aca="false">IF($I1253="","",IF(MATCH($I1253,$I$2:$I$3000,0)&lt;&gt;ROW()-1,"",COUNT($AN$1:$AN1252)+1))</f>
        <v/>
      </c>
      <c r="AO1253" s="28" t="str">
        <f aca="false">IF($Q1253="","",IF(MATCH($Q1253,$Q$2:$Q$3000,0)&lt;&gt;ROW()-1,"",COUNT($AO$1:$AO1252)+1))</f>
        <v/>
      </c>
    </row>
    <row r="1254" customFormat="false" ht="12.75" hidden="false" customHeight="true" outlineLevel="0" collapsed="false">
      <c r="W1254" s="24" t="n">
        <f aca="false">IF($F1254="",0,IFERROR(IF(ISNUMBER($F1254),INT($F1254),DATE(VALUE(MID(SUBSTITUTE(LEFT($F1254,FIND(" ",$F1254&amp;" ")-1),"/",REPT(" ",20)),41,20)),VALUE(LEFT(SUBSTITUTE(LEFT($F1254,FIND(" ",$F1254&amp;" ")-1),"/",REPT(" ",20)),20)),VALUE(MID(SUBSTITUTE(LEFT($F1254,FIND(" ",$F1254&amp;" ")-1),"/",REPT(" ",20)),21,20)))),0))</f>
        <v>0</v>
      </c>
      <c r="X1254" s="25" t="str">
        <f aca="false">IF(ISNUMBER($N1254),$N1254*Validation!$B$5,"")</f>
        <v/>
      </c>
      <c r="Y1254" s="26" t="str">
        <f aca="false">IF($A1254="","",SUBSTITUTE(SUBSTITUTE(SUBSTITUTE(SUBSTITUTE(SUBSTITUTE(SUBSTITUTE(SUBSTITUTE(UPPER(TRIM($A1254)),"Á","A"),"É","E"),"Í","I"),"Ó","O"),"Ú","U"),"Ñ","N"),"Ü","U"))</f>
        <v/>
      </c>
      <c r="Z1254" s="26" t="str">
        <f aca="false">IF($Y1254="","",LEFT($Y1254,1)&amp;" "&amp;TRIM(RIGHT(SUBSTITUTE($Y1254," ",REPT(" ",50)),50)))</f>
        <v/>
      </c>
      <c r="AA1254" s="27" t="str">
        <f aca="false">IF($AF1254="","",IF(COUNTIF(Validation!$U$19:$U$178,$AF1254)&gt;0,"OK","NO MATCH"))</f>
        <v/>
      </c>
      <c r="AB1254" s="27" t="str">
        <f aca="false">IF($W1254=0,"",IF(AND($W1254&gt;=Validation!$B$3,$W1254&lt;=Validation!$C$3),"Yes","No"))</f>
        <v/>
      </c>
      <c r="AC1254" s="26" t="str">
        <f aca="false">IF($A1254="","",$AF1254&amp;"|"&amp;TEXT($W1254,"yyyy-mm-dd")&amp;"|"&amp;$J1254&amp;"|"&amp;$N1254)</f>
        <v/>
      </c>
      <c r="AD1254" s="27" t="str">
        <f aca="false">IF($AC1254="","",IF(COUNTIF($AC$2:$AC$3000,$AC1254)&gt;1,"REVIEW","OK"))</f>
        <v/>
      </c>
      <c r="AE1254" s="27" t="str">
        <f aca="false">IF(OR($W1254=0,$O1254=""),"",IF(IFERROR(IF(ISNUMBER($O1254),INT($O1254),DATE(VALUE(MID(SUBSTITUTE(LEFT($O1254,FIND(" ",$O1254&amp;" ")-1),"/",REPT(" ",20)),41,20)),VALUE(LEFT(SUBSTITUTE(LEFT($O1254,FIND(" ",$O1254&amp;" ")-1),"/",REPT(" ",20)),20)),VALUE(MID(SUBSTITUTE(LEFT($O1254,FIND(" ",$O1254&amp;" ")-1),"/",REPT(" ",20)),21,20)))),0)&gt;$W1254,"Late","Same day"))</f>
        <v/>
      </c>
      <c r="AF1254" s="26" t="str">
        <f aca="false">IF($A1254="","",IFERROR(INDEX(Validation!$C$193:$C$217,MATCH($A1254,Validation!$A$193:$A$217,0)),IF(COUNTIF(Validation!$U$19:$U$178,$Z1254)&gt;0,$Z1254,IF(COUNTIF(Validation!$S$19:$S$178,$AI1254)=1,INDEX(Validation!$U$19:$U$178,MATCH($AI1254,Validation!$S$19:$S$178,0)),$Z1254))))</f>
        <v/>
      </c>
      <c r="AG1254" s="27" t="str">
        <f aca="false">IF(COUNTA($A1254:$U1254)=0,"",IF($A1254="","No name",IF($F1254="","No date",IF($W1254=0,"Date ilegible",IF(NOT(ISNUMBER($N1254)),"Hours no numéricas",IF($AA1254="NO MATCH","Person no identificada","OK"))))))</f>
        <v/>
      </c>
      <c r="AH1254" s="27" t="str">
        <f aca="false">IF($W1254=0,"No date",IF($W1254&lt;Validation!$B$3,"Before period",IF($W1254&gt;Validation!$C$3,"After period","In period")))</f>
        <v>No date</v>
      </c>
      <c r="AI1254" s="26" t="str">
        <f aca="false">IF($Y1254="","",TRIM(RIGHT(SUBSTITUTE($Y1254," ",REPT(" ",50)),50)))</f>
        <v/>
      </c>
      <c r="AJ1254" s="27" t="str">
        <f aca="false">IF($A1254="","",IF(NOT(ISERROR(MATCH($A1254,Validation!$A$193:$A$217,0))),"Manual mapping",IF(COUNTIF(Validation!$U$19:$U$178,$Z1254)&gt;0,"Direct",IF(COUNTIF(Validation!$S$19:$S$178,$AI1254)=1,"By surname","Unresolved"))))</f>
        <v/>
      </c>
      <c r="AK1254" s="28" t="str">
        <f aca="false">IF($L1254="","",IF(MATCH($L1254,$L$2:$L$3000,0)&lt;&gt;ROW()-1,"",COUNT($AK$1:$AK1253)+1))</f>
        <v/>
      </c>
      <c r="AL1254" s="28" t="str">
        <f aca="false">IF($G1254="","",IF(MATCH($G1254,$G$2:$G$3000,0)&lt;&gt;ROW()-1,"",COUNT($AL$1:$AL1253)+1))</f>
        <v/>
      </c>
      <c r="AM1254" s="28" t="str">
        <f aca="false">IF($H1254="","",IF(MATCH($H1254,$H$2:$H$3000,0)&lt;&gt;ROW()-1,"",COUNT($AM$1:$AM1253)+1))</f>
        <v/>
      </c>
      <c r="AN1254" s="28" t="str">
        <f aca="false">IF($I1254="","",IF(MATCH($I1254,$I$2:$I$3000,0)&lt;&gt;ROW()-1,"",COUNT($AN$1:$AN1253)+1))</f>
        <v/>
      </c>
      <c r="AO1254" s="28" t="str">
        <f aca="false">IF($Q1254="","",IF(MATCH($Q1254,$Q$2:$Q$3000,0)&lt;&gt;ROW()-1,"",COUNT($AO$1:$AO1253)+1))</f>
        <v/>
      </c>
    </row>
    <row r="1255" customFormat="false" ht="12.75" hidden="false" customHeight="true" outlineLevel="0" collapsed="false">
      <c r="W1255" s="24" t="n">
        <f aca="false">IF($F1255="",0,IFERROR(IF(ISNUMBER($F1255),INT($F1255),DATE(VALUE(MID(SUBSTITUTE(LEFT($F1255,FIND(" ",$F1255&amp;" ")-1),"/",REPT(" ",20)),41,20)),VALUE(LEFT(SUBSTITUTE(LEFT($F1255,FIND(" ",$F1255&amp;" ")-1),"/",REPT(" ",20)),20)),VALUE(MID(SUBSTITUTE(LEFT($F1255,FIND(" ",$F1255&amp;" ")-1),"/",REPT(" ",20)),21,20)))),0))</f>
        <v>0</v>
      </c>
      <c r="X1255" s="25" t="str">
        <f aca="false">IF(ISNUMBER($N1255),$N1255*Validation!$B$5,"")</f>
        <v/>
      </c>
      <c r="Y1255" s="26" t="str">
        <f aca="false">IF($A1255="","",SUBSTITUTE(SUBSTITUTE(SUBSTITUTE(SUBSTITUTE(SUBSTITUTE(SUBSTITUTE(SUBSTITUTE(UPPER(TRIM($A1255)),"Á","A"),"É","E"),"Í","I"),"Ó","O"),"Ú","U"),"Ñ","N"),"Ü","U"))</f>
        <v/>
      </c>
      <c r="Z1255" s="26" t="str">
        <f aca="false">IF($Y1255="","",LEFT($Y1255,1)&amp;" "&amp;TRIM(RIGHT(SUBSTITUTE($Y1255," ",REPT(" ",50)),50)))</f>
        <v/>
      </c>
      <c r="AA1255" s="27" t="str">
        <f aca="false">IF($AF1255="","",IF(COUNTIF(Validation!$U$19:$U$178,$AF1255)&gt;0,"OK","NO MATCH"))</f>
        <v/>
      </c>
      <c r="AB1255" s="27" t="str">
        <f aca="false">IF($W1255=0,"",IF(AND($W1255&gt;=Validation!$B$3,$W1255&lt;=Validation!$C$3),"Yes","No"))</f>
        <v/>
      </c>
      <c r="AC1255" s="26" t="str">
        <f aca="false">IF($A1255="","",$AF1255&amp;"|"&amp;TEXT($W1255,"yyyy-mm-dd")&amp;"|"&amp;$J1255&amp;"|"&amp;$N1255)</f>
        <v/>
      </c>
      <c r="AD1255" s="27" t="str">
        <f aca="false">IF($AC1255="","",IF(COUNTIF($AC$2:$AC$3000,$AC1255)&gt;1,"REVIEW","OK"))</f>
        <v/>
      </c>
      <c r="AE1255" s="27" t="str">
        <f aca="false">IF(OR($W1255=0,$O1255=""),"",IF(IFERROR(IF(ISNUMBER($O1255),INT($O1255),DATE(VALUE(MID(SUBSTITUTE(LEFT($O1255,FIND(" ",$O1255&amp;" ")-1),"/",REPT(" ",20)),41,20)),VALUE(LEFT(SUBSTITUTE(LEFT($O1255,FIND(" ",$O1255&amp;" ")-1),"/",REPT(" ",20)),20)),VALUE(MID(SUBSTITUTE(LEFT($O1255,FIND(" ",$O1255&amp;" ")-1),"/",REPT(" ",20)),21,20)))),0)&gt;$W1255,"Late","Same day"))</f>
        <v/>
      </c>
      <c r="AF1255" s="26" t="str">
        <f aca="false">IF($A1255="","",IFERROR(INDEX(Validation!$C$193:$C$217,MATCH($A1255,Validation!$A$193:$A$217,0)),IF(COUNTIF(Validation!$U$19:$U$178,$Z1255)&gt;0,$Z1255,IF(COUNTIF(Validation!$S$19:$S$178,$AI1255)=1,INDEX(Validation!$U$19:$U$178,MATCH($AI1255,Validation!$S$19:$S$178,0)),$Z1255))))</f>
        <v/>
      </c>
      <c r="AG1255" s="27" t="str">
        <f aca="false">IF(COUNTA($A1255:$U1255)=0,"",IF($A1255="","No name",IF($F1255="","No date",IF($W1255=0,"Date ilegible",IF(NOT(ISNUMBER($N1255)),"Hours no numéricas",IF($AA1255="NO MATCH","Person no identificada","OK"))))))</f>
        <v/>
      </c>
      <c r="AH1255" s="27" t="str">
        <f aca="false">IF($W1255=0,"No date",IF($W1255&lt;Validation!$B$3,"Before period",IF($W1255&gt;Validation!$C$3,"After period","In period")))</f>
        <v>No date</v>
      </c>
      <c r="AI1255" s="26" t="str">
        <f aca="false">IF($Y1255="","",TRIM(RIGHT(SUBSTITUTE($Y1255," ",REPT(" ",50)),50)))</f>
        <v/>
      </c>
      <c r="AJ1255" s="27" t="str">
        <f aca="false">IF($A1255="","",IF(NOT(ISERROR(MATCH($A1255,Validation!$A$193:$A$217,0))),"Manual mapping",IF(COUNTIF(Validation!$U$19:$U$178,$Z1255)&gt;0,"Direct",IF(COUNTIF(Validation!$S$19:$S$178,$AI1255)=1,"By surname","Unresolved"))))</f>
        <v/>
      </c>
      <c r="AK1255" s="28" t="str">
        <f aca="false">IF($L1255="","",IF(MATCH($L1255,$L$2:$L$3000,0)&lt;&gt;ROW()-1,"",COUNT($AK$1:$AK1254)+1))</f>
        <v/>
      </c>
      <c r="AL1255" s="28" t="str">
        <f aca="false">IF($G1255="","",IF(MATCH($G1255,$G$2:$G$3000,0)&lt;&gt;ROW()-1,"",COUNT($AL$1:$AL1254)+1))</f>
        <v/>
      </c>
      <c r="AM1255" s="28" t="str">
        <f aca="false">IF($H1255="","",IF(MATCH($H1255,$H$2:$H$3000,0)&lt;&gt;ROW()-1,"",COUNT($AM$1:$AM1254)+1))</f>
        <v/>
      </c>
      <c r="AN1255" s="28" t="str">
        <f aca="false">IF($I1255="","",IF(MATCH($I1255,$I$2:$I$3000,0)&lt;&gt;ROW()-1,"",COUNT($AN$1:$AN1254)+1))</f>
        <v/>
      </c>
      <c r="AO1255" s="28" t="str">
        <f aca="false">IF($Q1255="","",IF(MATCH($Q1255,$Q$2:$Q$3000,0)&lt;&gt;ROW()-1,"",COUNT($AO$1:$AO1254)+1))</f>
        <v/>
      </c>
    </row>
    <row r="1256" customFormat="false" ht="12.75" hidden="false" customHeight="true" outlineLevel="0" collapsed="false">
      <c r="W1256" s="24" t="n">
        <f aca="false">IF($F1256="",0,IFERROR(IF(ISNUMBER($F1256),INT($F1256),DATE(VALUE(MID(SUBSTITUTE(LEFT($F1256,FIND(" ",$F1256&amp;" ")-1),"/",REPT(" ",20)),41,20)),VALUE(LEFT(SUBSTITUTE(LEFT($F1256,FIND(" ",$F1256&amp;" ")-1),"/",REPT(" ",20)),20)),VALUE(MID(SUBSTITUTE(LEFT($F1256,FIND(" ",$F1256&amp;" ")-1),"/",REPT(" ",20)),21,20)))),0))</f>
        <v>0</v>
      </c>
      <c r="X1256" s="25" t="str">
        <f aca="false">IF(ISNUMBER($N1256),$N1256*Validation!$B$5,"")</f>
        <v/>
      </c>
      <c r="Y1256" s="26" t="str">
        <f aca="false">IF($A1256="","",SUBSTITUTE(SUBSTITUTE(SUBSTITUTE(SUBSTITUTE(SUBSTITUTE(SUBSTITUTE(SUBSTITUTE(UPPER(TRIM($A1256)),"Á","A"),"É","E"),"Í","I"),"Ó","O"),"Ú","U"),"Ñ","N"),"Ü","U"))</f>
        <v/>
      </c>
      <c r="Z1256" s="26" t="str">
        <f aca="false">IF($Y1256="","",LEFT($Y1256,1)&amp;" "&amp;TRIM(RIGHT(SUBSTITUTE($Y1256," ",REPT(" ",50)),50)))</f>
        <v/>
      </c>
      <c r="AA1256" s="27" t="str">
        <f aca="false">IF($AF1256="","",IF(COUNTIF(Validation!$U$19:$U$178,$AF1256)&gt;0,"OK","NO MATCH"))</f>
        <v/>
      </c>
      <c r="AB1256" s="27" t="str">
        <f aca="false">IF($W1256=0,"",IF(AND($W1256&gt;=Validation!$B$3,$W1256&lt;=Validation!$C$3),"Yes","No"))</f>
        <v/>
      </c>
      <c r="AC1256" s="26" t="str">
        <f aca="false">IF($A1256="","",$AF1256&amp;"|"&amp;TEXT($W1256,"yyyy-mm-dd")&amp;"|"&amp;$J1256&amp;"|"&amp;$N1256)</f>
        <v/>
      </c>
      <c r="AD1256" s="27" t="str">
        <f aca="false">IF($AC1256="","",IF(COUNTIF($AC$2:$AC$3000,$AC1256)&gt;1,"REVIEW","OK"))</f>
        <v/>
      </c>
      <c r="AE1256" s="27" t="str">
        <f aca="false">IF(OR($W1256=0,$O1256=""),"",IF(IFERROR(IF(ISNUMBER($O1256),INT($O1256),DATE(VALUE(MID(SUBSTITUTE(LEFT($O1256,FIND(" ",$O1256&amp;" ")-1),"/",REPT(" ",20)),41,20)),VALUE(LEFT(SUBSTITUTE(LEFT($O1256,FIND(" ",$O1256&amp;" ")-1),"/",REPT(" ",20)),20)),VALUE(MID(SUBSTITUTE(LEFT($O1256,FIND(" ",$O1256&amp;" ")-1),"/",REPT(" ",20)),21,20)))),0)&gt;$W1256,"Late","Same day"))</f>
        <v/>
      </c>
      <c r="AF1256" s="26" t="str">
        <f aca="false">IF($A1256="","",IFERROR(INDEX(Validation!$C$193:$C$217,MATCH($A1256,Validation!$A$193:$A$217,0)),IF(COUNTIF(Validation!$U$19:$U$178,$Z1256)&gt;0,$Z1256,IF(COUNTIF(Validation!$S$19:$S$178,$AI1256)=1,INDEX(Validation!$U$19:$U$178,MATCH($AI1256,Validation!$S$19:$S$178,0)),$Z1256))))</f>
        <v/>
      </c>
      <c r="AG1256" s="27" t="str">
        <f aca="false">IF(COUNTA($A1256:$U1256)=0,"",IF($A1256="","No name",IF($F1256="","No date",IF($W1256=0,"Date ilegible",IF(NOT(ISNUMBER($N1256)),"Hours no numéricas",IF($AA1256="NO MATCH","Person no identificada","OK"))))))</f>
        <v/>
      </c>
      <c r="AH1256" s="27" t="str">
        <f aca="false">IF($W1256=0,"No date",IF($W1256&lt;Validation!$B$3,"Before period",IF($W1256&gt;Validation!$C$3,"After period","In period")))</f>
        <v>No date</v>
      </c>
      <c r="AI1256" s="26" t="str">
        <f aca="false">IF($Y1256="","",TRIM(RIGHT(SUBSTITUTE($Y1256," ",REPT(" ",50)),50)))</f>
        <v/>
      </c>
      <c r="AJ1256" s="27" t="str">
        <f aca="false">IF($A1256="","",IF(NOT(ISERROR(MATCH($A1256,Validation!$A$193:$A$217,0))),"Manual mapping",IF(COUNTIF(Validation!$U$19:$U$178,$Z1256)&gt;0,"Direct",IF(COUNTIF(Validation!$S$19:$S$178,$AI1256)=1,"By surname","Unresolved"))))</f>
        <v/>
      </c>
      <c r="AK1256" s="28" t="str">
        <f aca="false">IF($L1256="","",IF(MATCH($L1256,$L$2:$L$3000,0)&lt;&gt;ROW()-1,"",COUNT($AK$1:$AK1255)+1))</f>
        <v/>
      </c>
      <c r="AL1256" s="28" t="str">
        <f aca="false">IF($G1256="","",IF(MATCH($G1256,$G$2:$G$3000,0)&lt;&gt;ROW()-1,"",COUNT($AL$1:$AL1255)+1))</f>
        <v/>
      </c>
      <c r="AM1256" s="28" t="str">
        <f aca="false">IF($H1256="","",IF(MATCH($H1256,$H$2:$H$3000,0)&lt;&gt;ROW()-1,"",COUNT($AM$1:$AM1255)+1))</f>
        <v/>
      </c>
      <c r="AN1256" s="28" t="str">
        <f aca="false">IF($I1256="","",IF(MATCH($I1256,$I$2:$I$3000,0)&lt;&gt;ROW()-1,"",COUNT($AN$1:$AN1255)+1))</f>
        <v/>
      </c>
      <c r="AO1256" s="28" t="str">
        <f aca="false">IF($Q1256="","",IF(MATCH($Q1256,$Q$2:$Q$3000,0)&lt;&gt;ROW()-1,"",COUNT($AO$1:$AO1255)+1))</f>
        <v/>
      </c>
    </row>
    <row r="1257" customFormat="false" ht="12.75" hidden="false" customHeight="true" outlineLevel="0" collapsed="false">
      <c r="W1257" s="24" t="n">
        <f aca="false">IF($F1257="",0,IFERROR(IF(ISNUMBER($F1257),INT($F1257),DATE(VALUE(MID(SUBSTITUTE(LEFT($F1257,FIND(" ",$F1257&amp;" ")-1),"/",REPT(" ",20)),41,20)),VALUE(LEFT(SUBSTITUTE(LEFT($F1257,FIND(" ",$F1257&amp;" ")-1),"/",REPT(" ",20)),20)),VALUE(MID(SUBSTITUTE(LEFT($F1257,FIND(" ",$F1257&amp;" ")-1),"/",REPT(" ",20)),21,20)))),0))</f>
        <v>0</v>
      </c>
      <c r="X1257" s="25" t="str">
        <f aca="false">IF(ISNUMBER($N1257),$N1257*Validation!$B$5,"")</f>
        <v/>
      </c>
      <c r="Y1257" s="26" t="str">
        <f aca="false">IF($A1257="","",SUBSTITUTE(SUBSTITUTE(SUBSTITUTE(SUBSTITUTE(SUBSTITUTE(SUBSTITUTE(SUBSTITUTE(UPPER(TRIM($A1257)),"Á","A"),"É","E"),"Í","I"),"Ó","O"),"Ú","U"),"Ñ","N"),"Ü","U"))</f>
        <v/>
      </c>
      <c r="Z1257" s="26" t="str">
        <f aca="false">IF($Y1257="","",LEFT($Y1257,1)&amp;" "&amp;TRIM(RIGHT(SUBSTITUTE($Y1257," ",REPT(" ",50)),50)))</f>
        <v/>
      </c>
      <c r="AA1257" s="27" t="str">
        <f aca="false">IF($AF1257="","",IF(COUNTIF(Validation!$U$19:$U$178,$AF1257)&gt;0,"OK","NO MATCH"))</f>
        <v/>
      </c>
      <c r="AB1257" s="27" t="str">
        <f aca="false">IF($W1257=0,"",IF(AND($W1257&gt;=Validation!$B$3,$W1257&lt;=Validation!$C$3),"Yes","No"))</f>
        <v/>
      </c>
      <c r="AC1257" s="26" t="str">
        <f aca="false">IF($A1257="","",$AF1257&amp;"|"&amp;TEXT($W1257,"yyyy-mm-dd")&amp;"|"&amp;$J1257&amp;"|"&amp;$N1257)</f>
        <v/>
      </c>
      <c r="AD1257" s="27" t="str">
        <f aca="false">IF($AC1257="","",IF(COUNTIF($AC$2:$AC$3000,$AC1257)&gt;1,"REVIEW","OK"))</f>
        <v/>
      </c>
      <c r="AE1257" s="27" t="str">
        <f aca="false">IF(OR($W1257=0,$O1257=""),"",IF(IFERROR(IF(ISNUMBER($O1257),INT($O1257),DATE(VALUE(MID(SUBSTITUTE(LEFT($O1257,FIND(" ",$O1257&amp;" ")-1),"/",REPT(" ",20)),41,20)),VALUE(LEFT(SUBSTITUTE(LEFT($O1257,FIND(" ",$O1257&amp;" ")-1),"/",REPT(" ",20)),20)),VALUE(MID(SUBSTITUTE(LEFT($O1257,FIND(" ",$O1257&amp;" ")-1),"/",REPT(" ",20)),21,20)))),0)&gt;$W1257,"Late","Same day"))</f>
        <v/>
      </c>
      <c r="AF1257" s="26" t="str">
        <f aca="false">IF($A1257="","",IFERROR(INDEX(Validation!$C$193:$C$217,MATCH($A1257,Validation!$A$193:$A$217,0)),IF(COUNTIF(Validation!$U$19:$U$178,$Z1257)&gt;0,$Z1257,IF(COUNTIF(Validation!$S$19:$S$178,$AI1257)=1,INDEX(Validation!$U$19:$U$178,MATCH($AI1257,Validation!$S$19:$S$178,0)),$Z1257))))</f>
        <v/>
      </c>
      <c r="AG1257" s="27" t="str">
        <f aca="false">IF(COUNTA($A1257:$U1257)=0,"",IF($A1257="","No name",IF($F1257="","No date",IF($W1257=0,"Date ilegible",IF(NOT(ISNUMBER($N1257)),"Hours no numéricas",IF($AA1257="NO MATCH","Person no identificada","OK"))))))</f>
        <v/>
      </c>
      <c r="AH1257" s="27" t="str">
        <f aca="false">IF($W1257=0,"No date",IF($W1257&lt;Validation!$B$3,"Before period",IF($W1257&gt;Validation!$C$3,"After period","In period")))</f>
        <v>No date</v>
      </c>
      <c r="AI1257" s="26" t="str">
        <f aca="false">IF($Y1257="","",TRIM(RIGHT(SUBSTITUTE($Y1257," ",REPT(" ",50)),50)))</f>
        <v/>
      </c>
      <c r="AJ1257" s="27" t="str">
        <f aca="false">IF($A1257="","",IF(NOT(ISERROR(MATCH($A1257,Validation!$A$193:$A$217,0))),"Manual mapping",IF(COUNTIF(Validation!$U$19:$U$178,$Z1257)&gt;0,"Direct",IF(COUNTIF(Validation!$S$19:$S$178,$AI1257)=1,"By surname","Unresolved"))))</f>
        <v/>
      </c>
      <c r="AK1257" s="28" t="str">
        <f aca="false">IF($L1257="","",IF(MATCH($L1257,$L$2:$L$3000,0)&lt;&gt;ROW()-1,"",COUNT($AK$1:$AK1256)+1))</f>
        <v/>
      </c>
      <c r="AL1257" s="28" t="str">
        <f aca="false">IF($G1257="","",IF(MATCH($G1257,$G$2:$G$3000,0)&lt;&gt;ROW()-1,"",COUNT($AL$1:$AL1256)+1))</f>
        <v/>
      </c>
      <c r="AM1257" s="28" t="str">
        <f aca="false">IF($H1257="","",IF(MATCH($H1257,$H$2:$H$3000,0)&lt;&gt;ROW()-1,"",COUNT($AM$1:$AM1256)+1))</f>
        <v/>
      </c>
      <c r="AN1257" s="28" t="str">
        <f aca="false">IF($I1257="","",IF(MATCH($I1257,$I$2:$I$3000,0)&lt;&gt;ROW()-1,"",COUNT($AN$1:$AN1256)+1))</f>
        <v/>
      </c>
      <c r="AO1257" s="28" t="str">
        <f aca="false">IF($Q1257="","",IF(MATCH($Q1257,$Q$2:$Q$3000,0)&lt;&gt;ROW()-1,"",COUNT($AO$1:$AO1256)+1))</f>
        <v/>
      </c>
    </row>
    <row r="1258" customFormat="false" ht="12.75" hidden="false" customHeight="true" outlineLevel="0" collapsed="false">
      <c r="W1258" s="24" t="n">
        <f aca="false">IF($F1258="",0,IFERROR(IF(ISNUMBER($F1258),INT($F1258),DATE(VALUE(MID(SUBSTITUTE(LEFT($F1258,FIND(" ",$F1258&amp;" ")-1),"/",REPT(" ",20)),41,20)),VALUE(LEFT(SUBSTITUTE(LEFT($F1258,FIND(" ",$F1258&amp;" ")-1),"/",REPT(" ",20)),20)),VALUE(MID(SUBSTITUTE(LEFT($F1258,FIND(" ",$F1258&amp;" ")-1),"/",REPT(" ",20)),21,20)))),0))</f>
        <v>0</v>
      </c>
      <c r="X1258" s="25" t="str">
        <f aca="false">IF(ISNUMBER($N1258),$N1258*Validation!$B$5,"")</f>
        <v/>
      </c>
      <c r="Y1258" s="26" t="str">
        <f aca="false">IF($A1258="","",SUBSTITUTE(SUBSTITUTE(SUBSTITUTE(SUBSTITUTE(SUBSTITUTE(SUBSTITUTE(SUBSTITUTE(UPPER(TRIM($A1258)),"Á","A"),"É","E"),"Í","I"),"Ó","O"),"Ú","U"),"Ñ","N"),"Ü","U"))</f>
        <v/>
      </c>
      <c r="Z1258" s="26" t="str">
        <f aca="false">IF($Y1258="","",LEFT($Y1258,1)&amp;" "&amp;TRIM(RIGHT(SUBSTITUTE($Y1258," ",REPT(" ",50)),50)))</f>
        <v/>
      </c>
      <c r="AA1258" s="27" t="str">
        <f aca="false">IF($AF1258="","",IF(COUNTIF(Validation!$U$19:$U$178,$AF1258)&gt;0,"OK","NO MATCH"))</f>
        <v/>
      </c>
      <c r="AB1258" s="27" t="str">
        <f aca="false">IF($W1258=0,"",IF(AND($W1258&gt;=Validation!$B$3,$W1258&lt;=Validation!$C$3),"Yes","No"))</f>
        <v/>
      </c>
      <c r="AC1258" s="26" t="str">
        <f aca="false">IF($A1258="","",$AF1258&amp;"|"&amp;TEXT($W1258,"yyyy-mm-dd")&amp;"|"&amp;$J1258&amp;"|"&amp;$N1258)</f>
        <v/>
      </c>
      <c r="AD1258" s="27" t="str">
        <f aca="false">IF($AC1258="","",IF(COUNTIF($AC$2:$AC$3000,$AC1258)&gt;1,"REVIEW","OK"))</f>
        <v/>
      </c>
      <c r="AE1258" s="27" t="str">
        <f aca="false">IF(OR($W1258=0,$O1258=""),"",IF(IFERROR(IF(ISNUMBER($O1258),INT($O1258),DATE(VALUE(MID(SUBSTITUTE(LEFT($O1258,FIND(" ",$O1258&amp;" ")-1),"/",REPT(" ",20)),41,20)),VALUE(LEFT(SUBSTITUTE(LEFT($O1258,FIND(" ",$O1258&amp;" ")-1),"/",REPT(" ",20)),20)),VALUE(MID(SUBSTITUTE(LEFT($O1258,FIND(" ",$O1258&amp;" ")-1),"/",REPT(" ",20)),21,20)))),0)&gt;$W1258,"Late","Same day"))</f>
        <v/>
      </c>
      <c r="AF1258" s="26" t="str">
        <f aca="false">IF($A1258="","",IFERROR(INDEX(Validation!$C$193:$C$217,MATCH($A1258,Validation!$A$193:$A$217,0)),IF(COUNTIF(Validation!$U$19:$U$178,$Z1258)&gt;0,$Z1258,IF(COUNTIF(Validation!$S$19:$S$178,$AI1258)=1,INDEX(Validation!$U$19:$U$178,MATCH($AI1258,Validation!$S$19:$S$178,0)),$Z1258))))</f>
        <v/>
      </c>
      <c r="AG1258" s="27" t="str">
        <f aca="false">IF(COUNTA($A1258:$U1258)=0,"",IF($A1258="","No name",IF($F1258="","No date",IF($W1258=0,"Date ilegible",IF(NOT(ISNUMBER($N1258)),"Hours no numéricas",IF($AA1258="NO MATCH","Person no identificada","OK"))))))</f>
        <v/>
      </c>
      <c r="AH1258" s="27" t="str">
        <f aca="false">IF($W1258=0,"No date",IF($W1258&lt;Validation!$B$3,"Before period",IF($W1258&gt;Validation!$C$3,"After period","In period")))</f>
        <v>No date</v>
      </c>
      <c r="AI1258" s="26" t="str">
        <f aca="false">IF($Y1258="","",TRIM(RIGHT(SUBSTITUTE($Y1258," ",REPT(" ",50)),50)))</f>
        <v/>
      </c>
      <c r="AJ1258" s="27" t="str">
        <f aca="false">IF($A1258="","",IF(NOT(ISERROR(MATCH($A1258,Validation!$A$193:$A$217,0))),"Manual mapping",IF(COUNTIF(Validation!$U$19:$U$178,$Z1258)&gt;0,"Direct",IF(COUNTIF(Validation!$S$19:$S$178,$AI1258)=1,"By surname","Unresolved"))))</f>
        <v/>
      </c>
      <c r="AK1258" s="28" t="str">
        <f aca="false">IF($L1258="","",IF(MATCH($L1258,$L$2:$L$3000,0)&lt;&gt;ROW()-1,"",COUNT($AK$1:$AK1257)+1))</f>
        <v/>
      </c>
      <c r="AL1258" s="28" t="str">
        <f aca="false">IF($G1258="","",IF(MATCH($G1258,$G$2:$G$3000,0)&lt;&gt;ROW()-1,"",COUNT($AL$1:$AL1257)+1))</f>
        <v/>
      </c>
      <c r="AM1258" s="28" t="str">
        <f aca="false">IF($H1258="","",IF(MATCH($H1258,$H$2:$H$3000,0)&lt;&gt;ROW()-1,"",COUNT($AM$1:$AM1257)+1))</f>
        <v/>
      </c>
      <c r="AN1258" s="28" t="str">
        <f aca="false">IF($I1258="","",IF(MATCH($I1258,$I$2:$I$3000,0)&lt;&gt;ROW()-1,"",COUNT($AN$1:$AN1257)+1))</f>
        <v/>
      </c>
      <c r="AO1258" s="28" t="str">
        <f aca="false">IF($Q1258="","",IF(MATCH($Q1258,$Q$2:$Q$3000,0)&lt;&gt;ROW()-1,"",COUNT($AO$1:$AO1257)+1))</f>
        <v/>
      </c>
    </row>
    <row r="1259" customFormat="false" ht="12.75" hidden="false" customHeight="true" outlineLevel="0" collapsed="false">
      <c r="W1259" s="24" t="n">
        <f aca="false">IF($F1259="",0,IFERROR(IF(ISNUMBER($F1259),INT($F1259),DATE(VALUE(MID(SUBSTITUTE(LEFT($F1259,FIND(" ",$F1259&amp;" ")-1),"/",REPT(" ",20)),41,20)),VALUE(LEFT(SUBSTITUTE(LEFT($F1259,FIND(" ",$F1259&amp;" ")-1),"/",REPT(" ",20)),20)),VALUE(MID(SUBSTITUTE(LEFT($F1259,FIND(" ",$F1259&amp;" ")-1),"/",REPT(" ",20)),21,20)))),0))</f>
        <v>0</v>
      </c>
      <c r="X1259" s="25" t="str">
        <f aca="false">IF(ISNUMBER($N1259),$N1259*Validation!$B$5,"")</f>
        <v/>
      </c>
      <c r="Y1259" s="26" t="str">
        <f aca="false">IF($A1259="","",SUBSTITUTE(SUBSTITUTE(SUBSTITUTE(SUBSTITUTE(SUBSTITUTE(SUBSTITUTE(SUBSTITUTE(UPPER(TRIM($A1259)),"Á","A"),"É","E"),"Í","I"),"Ó","O"),"Ú","U"),"Ñ","N"),"Ü","U"))</f>
        <v/>
      </c>
      <c r="Z1259" s="26" t="str">
        <f aca="false">IF($Y1259="","",LEFT($Y1259,1)&amp;" "&amp;TRIM(RIGHT(SUBSTITUTE($Y1259," ",REPT(" ",50)),50)))</f>
        <v/>
      </c>
      <c r="AA1259" s="27" t="str">
        <f aca="false">IF($AF1259="","",IF(COUNTIF(Validation!$U$19:$U$178,$AF1259)&gt;0,"OK","NO MATCH"))</f>
        <v/>
      </c>
      <c r="AB1259" s="27" t="str">
        <f aca="false">IF($W1259=0,"",IF(AND($W1259&gt;=Validation!$B$3,$W1259&lt;=Validation!$C$3),"Yes","No"))</f>
        <v/>
      </c>
      <c r="AC1259" s="26" t="str">
        <f aca="false">IF($A1259="","",$AF1259&amp;"|"&amp;TEXT($W1259,"yyyy-mm-dd")&amp;"|"&amp;$J1259&amp;"|"&amp;$N1259)</f>
        <v/>
      </c>
      <c r="AD1259" s="27" t="str">
        <f aca="false">IF($AC1259="","",IF(COUNTIF($AC$2:$AC$3000,$AC1259)&gt;1,"REVIEW","OK"))</f>
        <v/>
      </c>
      <c r="AE1259" s="27" t="str">
        <f aca="false">IF(OR($W1259=0,$O1259=""),"",IF(IFERROR(IF(ISNUMBER($O1259),INT($O1259),DATE(VALUE(MID(SUBSTITUTE(LEFT($O1259,FIND(" ",$O1259&amp;" ")-1),"/",REPT(" ",20)),41,20)),VALUE(LEFT(SUBSTITUTE(LEFT($O1259,FIND(" ",$O1259&amp;" ")-1),"/",REPT(" ",20)),20)),VALUE(MID(SUBSTITUTE(LEFT($O1259,FIND(" ",$O1259&amp;" ")-1),"/",REPT(" ",20)),21,20)))),0)&gt;$W1259,"Late","Same day"))</f>
        <v/>
      </c>
      <c r="AF1259" s="26" t="str">
        <f aca="false">IF($A1259="","",IFERROR(INDEX(Validation!$C$193:$C$217,MATCH($A1259,Validation!$A$193:$A$217,0)),IF(COUNTIF(Validation!$U$19:$U$178,$Z1259)&gt;0,$Z1259,IF(COUNTIF(Validation!$S$19:$S$178,$AI1259)=1,INDEX(Validation!$U$19:$U$178,MATCH($AI1259,Validation!$S$19:$S$178,0)),$Z1259))))</f>
        <v/>
      </c>
      <c r="AG1259" s="27" t="str">
        <f aca="false">IF(COUNTA($A1259:$U1259)=0,"",IF($A1259="","No name",IF($F1259="","No date",IF($W1259=0,"Date ilegible",IF(NOT(ISNUMBER($N1259)),"Hours no numéricas",IF($AA1259="NO MATCH","Person no identificada","OK"))))))</f>
        <v/>
      </c>
      <c r="AH1259" s="27" t="str">
        <f aca="false">IF($W1259=0,"No date",IF($W1259&lt;Validation!$B$3,"Before period",IF($W1259&gt;Validation!$C$3,"After period","In period")))</f>
        <v>No date</v>
      </c>
      <c r="AI1259" s="26" t="str">
        <f aca="false">IF($Y1259="","",TRIM(RIGHT(SUBSTITUTE($Y1259," ",REPT(" ",50)),50)))</f>
        <v/>
      </c>
      <c r="AJ1259" s="27" t="str">
        <f aca="false">IF($A1259="","",IF(NOT(ISERROR(MATCH($A1259,Validation!$A$193:$A$217,0))),"Manual mapping",IF(COUNTIF(Validation!$U$19:$U$178,$Z1259)&gt;0,"Direct",IF(COUNTIF(Validation!$S$19:$S$178,$AI1259)=1,"By surname","Unresolved"))))</f>
        <v/>
      </c>
      <c r="AK1259" s="28" t="str">
        <f aca="false">IF($L1259="","",IF(MATCH($L1259,$L$2:$L$3000,0)&lt;&gt;ROW()-1,"",COUNT($AK$1:$AK1258)+1))</f>
        <v/>
      </c>
      <c r="AL1259" s="28" t="str">
        <f aca="false">IF($G1259="","",IF(MATCH($G1259,$G$2:$G$3000,0)&lt;&gt;ROW()-1,"",COUNT($AL$1:$AL1258)+1))</f>
        <v/>
      </c>
      <c r="AM1259" s="28" t="str">
        <f aca="false">IF($H1259="","",IF(MATCH($H1259,$H$2:$H$3000,0)&lt;&gt;ROW()-1,"",COUNT($AM$1:$AM1258)+1))</f>
        <v/>
      </c>
      <c r="AN1259" s="28" t="str">
        <f aca="false">IF($I1259="","",IF(MATCH($I1259,$I$2:$I$3000,0)&lt;&gt;ROW()-1,"",COUNT($AN$1:$AN1258)+1))</f>
        <v/>
      </c>
      <c r="AO1259" s="28" t="str">
        <f aca="false">IF($Q1259="","",IF(MATCH($Q1259,$Q$2:$Q$3000,0)&lt;&gt;ROW()-1,"",COUNT($AO$1:$AO1258)+1))</f>
        <v/>
      </c>
    </row>
    <row r="1260" customFormat="false" ht="12.75" hidden="false" customHeight="true" outlineLevel="0" collapsed="false">
      <c r="W1260" s="24" t="n">
        <f aca="false">IF($F1260="",0,IFERROR(IF(ISNUMBER($F1260),INT($F1260),DATE(VALUE(MID(SUBSTITUTE(LEFT($F1260,FIND(" ",$F1260&amp;" ")-1),"/",REPT(" ",20)),41,20)),VALUE(LEFT(SUBSTITUTE(LEFT($F1260,FIND(" ",$F1260&amp;" ")-1),"/",REPT(" ",20)),20)),VALUE(MID(SUBSTITUTE(LEFT($F1260,FIND(" ",$F1260&amp;" ")-1),"/",REPT(" ",20)),21,20)))),0))</f>
        <v>0</v>
      </c>
      <c r="X1260" s="25" t="str">
        <f aca="false">IF(ISNUMBER($N1260),$N1260*Validation!$B$5,"")</f>
        <v/>
      </c>
      <c r="Y1260" s="26" t="str">
        <f aca="false">IF($A1260="","",SUBSTITUTE(SUBSTITUTE(SUBSTITUTE(SUBSTITUTE(SUBSTITUTE(SUBSTITUTE(SUBSTITUTE(UPPER(TRIM($A1260)),"Á","A"),"É","E"),"Í","I"),"Ó","O"),"Ú","U"),"Ñ","N"),"Ü","U"))</f>
        <v/>
      </c>
      <c r="Z1260" s="26" t="str">
        <f aca="false">IF($Y1260="","",LEFT($Y1260,1)&amp;" "&amp;TRIM(RIGHT(SUBSTITUTE($Y1260," ",REPT(" ",50)),50)))</f>
        <v/>
      </c>
      <c r="AA1260" s="27" t="str">
        <f aca="false">IF($AF1260="","",IF(COUNTIF(Validation!$U$19:$U$178,$AF1260)&gt;0,"OK","NO MATCH"))</f>
        <v/>
      </c>
      <c r="AB1260" s="27" t="str">
        <f aca="false">IF($W1260=0,"",IF(AND($W1260&gt;=Validation!$B$3,$W1260&lt;=Validation!$C$3),"Yes","No"))</f>
        <v/>
      </c>
      <c r="AC1260" s="26" t="str">
        <f aca="false">IF($A1260="","",$AF1260&amp;"|"&amp;TEXT($W1260,"yyyy-mm-dd")&amp;"|"&amp;$J1260&amp;"|"&amp;$N1260)</f>
        <v/>
      </c>
      <c r="AD1260" s="27" t="str">
        <f aca="false">IF($AC1260="","",IF(COUNTIF($AC$2:$AC$3000,$AC1260)&gt;1,"REVIEW","OK"))</f>
        <v/>
      </c>
      <c r="AE1260" s="27" t="str">
        <f aca="false">IF(OR($W1260=0,$O1260=""),"",IF(IFERROR(IF(ISNUMBER($O1260),INT($O1260),DATE(VALUE(MID(SUBSTITUTE(LEFT($O1260,FIND(" ",$O1260&amp;" ")-1),"/",REPT(" ",20)),41,20)),VALUE(LEFT(SUBSTITUTE(LEFT($O1260,FIND(" ",$O1260&amp;" ")-1),"/",REPT(" ",20)),20)),VALUE(MID(SUBSTITUTE(LEFT($O1260,FIND(" ",$O1260&amp;" ")-1),"/",REPT(" ",20)),21,20)))),0)&gt;$W1260,"Late","Same day"))</f>
        <v/>
      </c>
      <c r="AF1260" s="26" t="str">
        <f aca="false">IF($A1260="","",IFERROR(INDEX(Validation!$C$193:$C$217,MATCH($A1260,Validation!$A$193:$A$217,0)),IF(COUNTIF(Validation!$U$19:$U$178,$Z1260)&gt;0,$Z1260,IF(COUNTIF(Validation!$S$19:$S$178,$AI1260)=1,INDEX(Validation!$U$19:$U$178,MATCH($AI1260,Validation!$S$19:$S$178,0)),$Z1260))))</f>
        <v/>
      </c>
      <c r="AG1260" s="27" t="str">
        <f aca="false">IF(COUNTA($A1260:$U1260)=0,"",IF($A1260="","No name",IF($F1260="","No date",IF($W1260=0,"Date ilegible",IF(NOT(ISNUMBER($N1260)),"Hours no numéricas",IF($AA1260="NO MATCH","Person no identificada","OK"))))))</f>
        <v/>
      </c>
      <c r="AH1260" s="27" t="str">
        <f aca="false">IF($W1260=0,"No date",IF($W1260&lt;Validation!$B$3,"Before period",IF($W1260&gt;Validation!$C$3,"After period","In period")))</f>
        <v>No date</v>
      </c>
      <c r="AI1260" s="26" t="str">
        <f aca="false">IF($Y1260="","",TRIM(RIGHT(SUBSTITUTE($Y1260," ",REPT(" ",50)),50)))</f>
        <v/>
      </c>
      <c r="AJ1260" s="27" t="str">
        <f aca="false">IF($A1260="","",IF(NOT(ISERROR(MATCH($A1260,Validation!$A$193:$A$217,0))),"Manual mapping",IF(COUNTIF(Validation!$U$19:$U$178,$Z1260)&gt;0,"Direct",IF(COUNTIF(Validation!$S$19:$S$178,$AI1260)=1,"By surname","Unresolved"))))</f>
        <v/>
      </c>
      <c r="AK1260" s="28" t="str">
        <f aca="false">IF($L1260="","",IF(MATCH($L1260,$L$2:$L$3000,0)&lt;&gt;ROW()-1,"",COUNT($AK$1:$AK1259)+1))</f>
        <v/>
      </c>
      <c r="AL1260" s="28" t="str">
        <f aca="false">IF($G1260="","",IF(MATCH($G1260,$G$2:$G$3000,0)&lt;&gt;ROW()-1,"",COUNT($AL$1:$AL1259)+1))</f>
        <v/>
      </c>
      <c r="AM1260" s="28" t="str">
        <f aca="false">IF($H1260="","",IF(MATCH($H1260,$H$2:$H$3000,0)&lt;&gt;ROW()-1,"",COUNT($AM$1:$AM1259)+1))</f>
        <v/>
      </c>
      <c r="AN1260" s="28" t="str">
        <f aca="false">IF($I1260="","",IF(MATCH($I1260,$I$2:$I$3000,0)&lt;&gt;ROW()-1,"",COUNT($AN$1:$AN1259)+1))</f>
        <v/>
      </c>
      <c r="AO1260" s="28" t="str">
        <f aca="false">IF($Q1260="","",IF(MATCH($Q1260,$Q$2:$Q$3000,0)&lt;&gt;ROW()-1,"",COUNT($AO$1:$AO1259)+1))</f>
        <v/>
      </c>
    </row>
    <row r="1261" customFormat="false" ht="12.75" hidden="false" customHeight="true" outlineLevel="0" collapsed="false">
      <c r="W1261" s="24" t="n">
        <f aca="false">IF($F1261="",0,IFERROR(IF(ISNUMBER($F1261),INT($F1261),DATE(VALUE(MID(SUBSTITUTE(LEFT($F1261,FIND(" ",$F1261&amp;" ")-1),"/",REPT(" ",20)),41,20)),VALUE(LEFT(SUBSTITUTE(LEFT($F1261,FIND(" ",$F1261&amp;" ")-1),"/",REPT(" ",20)),20)),VALUE(MID(SUBSTITUTE(LEFT($F1261,FIND(" ",$F1261&amp;" ")-1),"/",REPT(" ",20)),21,20)))),0))</f>
        <v>0</v>
      </c>
      <c r="X1261" s="25" t="str">
        <f aca="false">IF(ISNUMBER($N1261),$N1261*Validation!$B$5,"")</f>
        <v/>
      </c>
      <c r="Y1261" s="26" t="str">
        <f aca="false">IF($A1261="","",SUBSTITUTE(SUBSTITUTE(SUBSTITUTE(SUBSTITUTE(SUBSTITUTE(SUBSTITUTE(SUBSTITUTE(UPPER(TRIM($A1261)),"Á","A"),"É","E"),"Í","I"),"Ó","O"),"Ú","U"),"Ñ","N"),"Ü","U"))</f>
        <v/>
      </c>
      <c r="Z1261" s="26" t="str">
        <f aca="false">IF($Y1261="","",LEFT($Y1261,1)&amp;" "&amp;TRIM(RIGHT(SUBSTITUTE($Y1261," ",REPT(" ",50)),50)))</f>
        <v/>
      </c>
      <c r="AA1261" s="27" t="str">
        <f aca="false">IF($AF1261="","",IF(COUNTIF(Validation!$U$19:$U$178,$AF1261)&gt;0,"OK","NO MATCH"))</f>
        <v/>
      </c>
      <c r="AB1261" s="27" t="str">
        <f aca="false">IF($W1261=0,"",IF(AND($W1261&gt;=Validation!$B$3,$W1261&lt;=Validation!$C$3),"Yes","No"))</f>
        <v/>
      </c>
      <c r="AC1261" s="26" t="str">
        <f aca="false">IF($A1261="","",$AF1261&amp;"|"&amp;TEXT($W1261,"yyyy-mm-dd")&amp;"|"&amp;$J1261&amp;"|"&amp;$N1261)</f>
        <v/>
      </c>
      <c r="AD1261" s="27" t="str">
        <f aca="false">IF($AC1261="","",IF(COUNTIF($AC$2:$AC$3000,$AC1261)&gt;1,"REVIEW","OK"))</f>
        <v/>
      </c>
      <c r="AE1261" s="27" t="str">
        <f aca="false">IF(OR($W1261=0,$O1261=""),"",IF(IFERROR(IF(ISNUMBER($O1261),INT($O1261),DATE(VALUE(MID(SUBSTITUTE(LEFT($O1261,FIND(" ",$O1261&amp;" ")-1),"/",REPT(" ",20)),41,20)),VALUE(LEFT(SUBSTITUTE(LEFT($O1261,FIND(" ",$O1261&amp;" ")-1),"/",REPT(" ",20)),20)),VALUE(MID(SUBSTITUTE(LEFT($O1261,FIND(" ",$O1261&amp;" ")-1),"/",REPT(" ",20)),21,20)))),0)&gt;$W1261,"Late","Same day"))</f>
        <v/>
      </c>
      <c r="AF1261" s="26" t="str">
        <f aca="false">IF($A1261="","",IFERROR(INDEX(Validation!$C$193:$C$217,MATCH($A1261,Validation!$A$193:$A$217,0)),IF(COUNTIF(Validation!$U$19:$U$178,$Z1261)&gt;0,$Z1261,IF(COUNTIF(Validation!$S$19:$S$178,$AI1261)=1,INDEX(Validation!$U$19:$U$178,MATCH($AI1261,Validation!$S$19:$S$178,0)),$Z1261))))</f>
        <v/>
      </c>
      <c r="AG1261" s="27" t="str">
        <f aca="false">IF(COUNTA($A1261:$U1261)=0,"",IF($A1261="","No name",IF($F1261="","No date",IF($W1261=0,"Date ilegible",IF(NOT(ISNUMBER($N1261)),"Hours no numéricas",IF($AA1261="NO MATCH","Person no identificada","OK"))))))</f>
        <v/>
      </c>
      <c r="AH1261" s="27" t="str">
        <f aca="false">IF($W1261=0,"No date",IF($W1261&lt;Validation!$B$3,"Before period",IF($W1261&gt;Validation!$C$3,"After period","In period")))</f>
        <v>No date</v>
      </c>
      <c r="AI1261" s="26" t="str">
        <f aca="false">IF($Y1261="","",TRIM(RIGHT(SUBSTITUTE($Y1261," ",REPT(" ",50)),50)))</f>
        <v/>
      </c>
      <c r="AJ1261" s="27" t="str">
        <f aca="false">IF($A1261="","",IF(NOT(ISERROR(MATCH($A1261,Validation!$A$193:$A$217,0))),"Manual mapping",IF(COUNTIF(Validation!$U$19:$U$178,$Z1261)&gt;0,"Direct",IF(COUNTIF(Validation!$S$19:$S$178,$AI1261)=1,"By surname","Unresolved"))))</f>
        <v/>
      </c>
      <c r="AK1261" s="28" t="str">
        <f aca="false">IF($L1261="","",IF(MATCH($L1261,$L$2:$L$3000,0)&lt;&gt;ROW()-1,"",COUNT($AK$1:$AK1260)+1))</f>
        <v/>
      </c>
      <c r="AL1261" s="28" t="str">
        <f aca="false">IF($G1261="","",IF(MATCH($G1261,$G$2:$G$3000,0)&lt;&gt;ROW()-1,"",COUNT($AL$1:$AL1260)+1))</f>
        <v/>
      </c>
      <c r="AM1261" s="28" t="str">
        <f aca="false">IF($H1261="","",IF(MATCH($H1261,$H$2:$H$3000,0)&lt;&gt;ROW()-1,"",COUNT($AM$1:$AM1260)+1))</f>
        <v/>
      </c>
      <c r="AN1261" s="28" t="str">
        <f aca="false">IF($I1261="","",IF(MATCH($I1261,$I$2:$I$3000,0)&lt;&gt;ROW()-1,"",COUNT($AN$1:$AN1260)+1))</f>
        <v/>
      </c>
      <c r="AO1261" s="28" t="str">
        <f aca="false">IF($Q1261="","",IF(MATCH($Q1261,$Q$2:$Q$3000,0)&lt;&gt;ROW()-1,"",COUNT($AO$1:$AO1260)+1))</f>
        <v/>
      </c>
    </row>
    <row r="1262" customFormat="false" ht="12.75" hidden="false" customHeight="true" outlineLevel="0" collapsed="false">
      <c r="W1262" s="24" t="n">
        <f aca="false">IF($F1262="",0,IFERROR(IF(ISNUMBER($F1262),INT($F1262),DATE(VALUE(MID(SUBSTITUTE(LEFT($F1262,FIND(" ",$F1262&amp;" ")-1),"/",REPT(" ",20)),41,20)),VALUE(LEFT(SUBSTITUTE(LEFT($F1262,FIND(" ",$F1262&amp;" ")-1),"/",REPT(" ",20)),20)),VALUE(MID(SUBSTITUTE(LEFT($F1262,FIND(" ",$F1262&amp;" ")-1),"/",REPT(" ",20)),21,20)))),0))</f>
        <v>0</v>
      </c>
      <c r="X1262" s="25" t="str">
        <f aca="false">IF(ISNUMBER($N1262),$N1262*Validation!$B$5,"")</f>
        <v/>
      </c>
      <c r="Y1262" s="26" t="str">
        <f aca="false">IF($A1262="","",SUBSTITUTE(SUBSTITUTE(SUBSTITUTE(SUBSTITUTE(SUBSTITUTE(SUBSTITUTE(SUBSTITUTE(UPPER(TRIM($A1262)),"Á","A"),"É","E"),"Í","I"),"Ó","O"),"Ú","U"),"Ñ","N"),"Ü","U"))</f>
        <v/>
      </c>
      <c r="Z1262" s="26" t="str">
        <f aca="false">IF($Y1262="","",LEFT($Y1262,1)&amp;" "&amp;TRIM(RIGHT(SUBSTITUTE($Y1262," ",REPT(" ",50)),50)))</f>
        <v/>
      </c>
      <c r="AA1262" s="27" t="str">
        <f aca="false">IF($AF1262="","",IF(COUNTIF(Validation!$U$19:$U$178,$AF1262)&gt;0,"OK","NO MATCH"))</f>
        <v/>
      </c>
      <c r="AB1262" s="27" t="str">
        <f aca="false">IF($W1262=0,"",IF(AND($W1262&gt;=Validation!$B$3,$W1262&lt;=Validation!$C$3),"Yes","No"))</f>
        <v/>
      </c>
      <c r="AC1262" s="26" t="str">
        <f aca="false">IF($A1262="","",$AF1262&amp;"|"&amp;TEXT($W1262,"yyyy-mm-dd")&amp;"|"&amp;$J1262&amp;"|"&amp;$N1262)</f>
        <v/>
      </c>
      <c r="AD1262" s="27" t="str">
        <f aca="false">IF($AC1262="","",IF(COUNTIF($AC$2:$AC$3000,$AC1262)&gt;1,"REVIEW","OK"))</f>
        <v/>
      </c>
      <c r="AE1262" s="27" t="str">
        <f aca="false">IF(OR($W1262=0,$O1262=""),"",IF(IFERROR(IF(ISNUMBER($O1262),INT($O1262),DATE(VALUE(MID(SUBSTITUTE(LEFT($O1262,FIND(" ",$O1262&amp;" ")-1),"/",REPT(" ",20)),41,20)),VALUE(LEFT(SUBSTITUTE(LEFT($O1262,FIND(" ",$O1262&amp;" ")-1),"/",REPT(" ",20)),20)),VALUE(MID(SUBSTITUTE(LEFT($O1262,FIND(" ",$O1262&amp;" ")-1),"/",REPT(" ",20)),21,20)))),0)&gt;$W1262,"Late","Same day"))</f>
        <v/>
      </c>
      <c r="AF1262" s="26" t="str">
        <f aca="false">IF($A1262="","",IFERROR(INDEX(Validation!$C$193:$C$217,MATCH($A1262,Validation!$A$193:$A$217,0)),IF(COUNTIF(Validation!$U$19:$U$178,$Z1262)&gt;0,$Z1262,IF(COUNTIF(Validation!$S$19:$S$178,$AI1262)=1,INDEX(Validation!$U$19:$U$178,MATCH($AI1262,Validation!$S$19:$S$178,0)),$Z1262))))</f>
        <v/>
      </c>
      <c r="AG1262" s="27" t="str">
        <f aca="false">IF(COUNTA($A1262:$U1262)=0,"",IF($A1262="","No name",IF($F1262="","No date",IF($W1262=0,"Date ilegible",IF(NOT(ISNUMBER($N1262)),"Hours no numéricas",IF($AA1262="NO MATCH","Person no identificada","OK"))))))</f>
        <v/>
      </c>
      <c r="AH1262" s="27" t="str">
        <f aca="false">IF($W1262=0,"No date",IF($W1262&lt;Validation!$B$3,"Before period",IF($W1262&gt;Validation!$C$3,"After period","In period")))</f>
        <v>No date</v>
      </c>
      <c r="AI1262" s="26" t="str">
        <f aca="false">IF($Y1262="","",TRIM(RIGHT(SUBSTITUTE($Y1262," ",REPT(" ",50)),50)))</f>
        <v/>
      </c>
      <c r="AJ1262" s="27" t="str">
        <f aca="false">IF($A1262="","",IF(NOT(ISERROR(MATCH($A1262,Validation!$A$193:$A$217,0))),"Manual mapping",IF(COUNTIF(Validation!$U$19:$U$178,$Z1262)&gt;0,"Direct",IF(COUNTIF(Validation!$S$19:$S$178,$AI1262)=1,"By surname","Unresolved"))))</f>
        <v/>
      </c>
      <c r="AK1262" s="28" t="str">
        <f aca="false">IF($L1262="","",IF(MATCH($L1262,$L$2:$L$3000,0)&lt;&gt;ROW()-1,"",COUNT($AK$1:$AK1261)+1))</f>
        <v/>
      </c>
      <c r="AL1262" s="28" t="str">
        <f aca="false">IF($G1262="","",IF(MATCH($G1262,$G$2:$G$3000,0)&lt;&gt;ROW()-1,"",COUNT($AL$1:$AL1261)+1))</f>
        <v/>
      </c>
      <c r="AM1262" s="28" t="str">
        <f aca="false">IF($H1262="","",IF(MATCH($H1262,$H$2:$H$3000,0)&lt;&gt;ROW()-1,"",COUNT($AM$1:$AM1261)+1))</f>
        <v/>
      </c>
      <c r="AN1262" s="28" t="str">
        <f aca="false">IF($I1262="","",IF(MATCH($I1262,$I$2:$I$3000,0)&lt;&gt;ROW()-1,"",COUNT($AN$1:$AN1261)+1))</f>
        <v/>
      </c>
      <c r="AO1262" s="28" t="str">
        <f aca="false">IF($Q1262="","",IF(MATCH($Q1262,$Q$2:$Q$3000,0)&lt;&gt;ROW()-1,"",COUNT($AO$1:$AO1261)+1))</f>
        <v/>
      </c>
    </row>
    <row r="1263" customFormat="false" ht="12.75" hidden="false" customHeight="true" outlineLevel="0" collapsed="false">
      <c r="W1263" s="24" t="n">
        <f aca="false">IF($F1263="",0,IFERROR(IF(ISNUMBER($F1263),INT($F1263),DATE(VALUE(MID(SUBSTITUTE(LEFT($F1263,FIND(" ",$F1263&amp;" ")-1),"/",REPT(" ",20)),41,20)),VALUE(LEFT(SUBSTITUTE(LEFT($F1263,FIND(" ",$F1263&amp;" ")-1),"/",REPT(" ",20)),20)),VALUE(MID(SUBSTITUTE(LEFT($F1263,FIND(" ",$F1263&amp;" ")-1),"/",REPT(" ",20)),21,20)))),0))</f>
        <v>0</v>
      </c>
      <c r="X1263" s="25" t="str">
        <f aca="false">IF(ISNUMBER($N1263),$N1263*Validation!$B$5,"")</f>
        <v/>
      </c>
      <c r="Y1263" s="26" t="str">
        <f aca="false">IF($A1263="","",SUBSTITUTE(SUBSTITUTE(SUBSTITUTE(SUBSTITUTE(SUBSTITUTE(SUBSTITUTE(SUBSTITUTE(UPPER(TRIM($A1263)),"Á","A"),"É","E"),"Í","I"),"Ó","O"),"Ú","U"),"Ñ","N"),"Ü","U"))</f>
        <v/>
      </c>
      <c r="Z1263" s="26" t="str">
        <f aca="false">IF($Y1263="","",LEFT($Y1263,1)&amp;" "&amp;TRIM(RIGHT(SUBSTITUTE($Y1263," ",REPT(" ",50)),50)))</f>
        <v/>
      </c>
      <c r="AA1263" s="27" t="str">
        <f aca="false">IF($AF1263="","",IF(COUNTIF(Validation!$U$19:$U$178,$AF1263)&gt;0,"OK","NO MATCH"))</f>
        <v/>
      </c>
      <c r="AB1263" s="27" t="str">
        <f aca="false">IF($W1263=0,"",IF(AND($W1263&gt;=Validation!$B$3,$W1263&lt;=Validation!$C$3),"Yes","No"))</f>
        <v/>
      </c>
      <c r="AC1263" s="26" t="str">
        <f aca="false">IF($A1263="","",$AF1263&amp;"|"&amp;TEXT($W1263,"yyyy-mm-dd")&amp;"|"&amp;$J1263&amp;"|"&amp;$N1263)</f>
        <v/>
      </c>
      <c r="AD1263" s="27" t="str">
        <f aca="false">IF($AC1263="","",IF(COUNTIF($AC$2:$AC$3000,$AC1263)&gt;1,"REVIEW","OK"))</f>
        <v/>
      </c>
      <c r="AE1263" s="27" t="str">
        <f aca="false">IF(OR($W1263=0,$O1263=""),"",IF(IFERROR(IF(ISNUMBER($O1263),INT($O1263),DATE(VALUE(MID(SUBSTITUTE(LEFT($O1263,FIND(" ",$O1263&amp;" ")-1),"/",REPT(" ",20)),41,20)),VALUE(LEFT(SUBSTITUTE(LEFT($O1263,FIND(" ",$O1263&amp;" ")-1),"/",REPT(" ",20)),20)),VALUE(MID(SUBSTITUTE(LEFT($O1263,FIND(" ",$O1263&amp;" ")-1),"/",REPT(" ",20)),21,20)))),0)&gt;$W1263,"Late","Same day"))</f>
        <v/>
      </c>
      <c r="AF1263" s="26" t="str">
        <f aca="false">IF($A1263="","",IFERROR(INDEX(Validation!$C$193:$C$217,MATCH($A1263,Validation!$A$193:$A$217,0)),IF(COUNTIF(Validation!$U$19:$U$178,$Z1263)&gt;0,$Z1263,IF(COUNTIF(Validation!$S$19:$S$178,$AI1263)=1,INDEX(Validation!$U$19:$U$178,MATCH($AI1263,Validation!$S$19:$S$178,0)),$Z1263))))</f>
        <v/>
      </c>
      <c r="AG1263" s="27" t="str">
        <f aca="false">IF(COUNTA($A1263:$U1263)=0,"",IF($A1263="","No name",IF($F1263="","No date",IF($W1263=0,"Date ilegible",IF(NOT(ISNUMBER($N1263)),"Hours no numéricas",IF($AA1263="NO MATCH","Person no identificada","OK"))))))</f>
        <v/>
      </c>
      <c r="AH1263" s="27" t="str">
        <f aca="false">IF($W1263=0,"No date",IF($W1263&lt;Validation!$B$3,"Before period",IF($W1263&gt;Validation!$C$3,"After period","In period")))</f>
        <v>No date</v>
      </c>
      <c r="AI1263" s="26" t="str">
        <f aca="false">IF($Y1263="","",TRIM(RIGHT(SUBSTITUTE($Y1263," ",REPT(" ",50)),50)))</f>
        <v/>
      </c>
      <c r="AJ1263" s="27" t="str">
        <f aca="false">IF($A1263="","",IF(NOT(ISERROR(MATCH($A1263,Validation!$A$193:$A$217,0))),"Manual mapping",IF(COUNTIF(Validation!$U$19:$U$178,$Z1263)&gt;0,"Direct",IF(COUNTIF(Validation!$S$19:$S$178,$AI1263)=1,"By surname","Unresolved"))))</f>
        <v/>
      </c>
      <c r="AK1263" s="28" t="str">
        <f aca="false">IF($L1263="","",IF(MATCH($L1263,$L$2:$L$3000,0)&lt;&gt;ROW()-1,"",COUNT($AK$1:$AK1262)+1))</f>
        <v/>
      </c>
      <c r="AL1263" s="28" t="str">
        <f aca="false">IF($G1263="","",IF(MATCH($G1263,$G$2:$G$3000,0)&lt;&gt;ROW()-1,"",COUNT($AL$1:$AL1262)+1))</f>
        <v/>
      </c>
      <c r="AM1263" s="28" t="str">
        <f aca="false">IF($H1263="","",IF(MATCH($H1263,$H$2:$H$3000,0)&lt;&gt;ROW()-1,"",COUNT($AM$1:$AM1262)+1))</f>
        <v/>
      </c>
      <c r="AN1263" s="28" t="str">
        <f aca="false">IF($I1263="","",IF(MATCH($I1263,$I$2:$I$3000,0)&lt;&gt;ROW()-1,"",COUNT($AN$1:$AN1262)+1))</f>
        <v/>
      </c>
      <c r="AO1263" s="28" t="str">
        <f aca="false">IF($Q1263="","",IF(MATCH($Q1263,$Q$2:$Q$3000,0)&lt;&gt;ROW()-1,"",COUNT($AO$1:$AO1262)+1))</f>
        <v/>
      </c>
    </row>
    <row r="1264" customFormat="false" ht="12.75" hidden="false" customHeight="true" outlineLevel="0" collapsed="false">
      <c r="W1264" s="24" t="n">
        <f aca="false">IF($F1264="",0,IFERROR(IF(ISNUMBER($F1264),INT($F1264),DATE(VALUE(MID(SUBSTITUTE(LEFT($F1264,FIND(" ",$F1264&amp;" ")-1),"/",REPT(" ",20)),41,20)),VALUE(LEFT(SUBSTITUTE(LEFT($F1264,FIND(" ",$F1264&amp;" ")-1),"/",REPT(" ",20)),20)),VALUE(MID(SUBSTITUTE(LEFT($F1264,FIND(" ",$F1264&amp;" ")-1),"/",REPT(" ",20)),21,20)))),0))</f>
        <v>0</v>
      </c>
      <c r="X1264" s="25" t="str">
        <f aca="false">IF(ISNUMBER($N1264),$N1264*Validation!$B$5,"")</f>
        <v/>
      </c>
      <c r="Y1264" s="26" t="str">
        <f aca="false">IF($A1264="","",SUBSTITUTE(SUBSTITUTE(SUBSTITUTE(SUBSTITUTE(SUBSTITUTE(SUBSTITUTE(SUBSTITUTE(UPPER(TRIM($A1264)),"Á","A"),"É","E"),"Í","I"),"Ó","O"),"Ú","U"),"Ñ","N"),"Ü","U"))</f>
        <v/>
      </c>
      <c r="Z1264" s="26" t="str">
        <f aca="false">IF($Y1264="","",LEFT($Y1264,1)&amp;" "&amp;TRIM(RIGHT(SUBSTITUTE($Y1264," ",REPT(" ",50)),50)))</f>
        <v/>
      </c>
      <c r="AA1264" s="27" t="str">
        <f aca="false">IF($AF1264="","",IF(COUNTIF(Validation!$U$19:$U$178,$AF1264)&gt;0,"OK","NO MATCH"))</f>
        <v/>
      </c>
      <c r="AB1264" s="27" t="str">
        <f aca="false">IF($W1264=0,"",IF(AND($W1264&gt;=Validation!$B$3,$W1264&lt;=Validation!$C$3),"Yes","No"))</f>
        <v/>
      </c>
      <c r="AC1264" s="26" t="str">
        <f aca="false">IF($A1264="","",$AF1264&amp;"|"&amp;TEXT($W1264,"yyyy-mm-dd")&amp;"|"&amp;$J1264&amp;"|"&amp;$N1264)</f>
        <v/>
      </c>
      <c r="AD1264" s="27" t="str">
        <f aca="false">IF($AC1264="","",IF(COUNTIF($AC$2:$AC$3000,$AC1264)&gt;1,"REVIEW","OK"))</f>
        <v/>
      </c>
      <c r="AE1264" s="27" t="str">
        <f aca="false">IF(OR($W1264=0,$O1264=""),"",IF(IFERROR(IF(ISNUMBER($O1264),INT($O1264),DATE(VALUE(MID(SUBSTITUTE(LEFT($O1264,FIND(" ",$O1264&amp;" ")-1),"/",REPT(" ",20)),41,20)),VALUE(LEFT(SUBSTITUTE(LEFT($O1264,FIND(" ",$O1264&amp;" ")-1),"/",REPT(" ",20)),20)),VALUE(MID(SUBSTITUTE(LEFT($O1264,FIND(" ",$O1264&amp;" ")-1),"/",REPT(" ",20)),21,20)))),0)&gt;$W1264,"Late","Same day"))</f>
        <v/>
      </c>
      <c r="AF1264" s="26" t="str">
        <f aca="false">IF($A1264="","",IFERROR(INDEX(Validation!$C$193:$C$217,MATCH($A1264,Validation!$A$193:$A$217,0)),IF(COUNTIF(Validation!$U$19:$U$178,$Z1264)&gt;0,$Z1264,IF(COUNTIF(Validation!$S$19:$S$178,$AI1264)=1,INDEX(Validation!$U$19:$U$178,MATCH($AI1264,Validation!$S$19:$S$178,0)),$Z1264))))</f>
        <v/>
      </c>
      <c r="AG1264" s="27" t="str">
        <f aca="false">IF(COUNTA($A1264:$U1264)=0,"",IF($A1264="","No name",IF($F1264="","No date",IF($W1264=0,"Date ilegible",IF(NOT(ISNUMBER($N1264)),"Hours no numéricas",IF($AA1264="NO MATCH","Person no identificada","OK"))))))</f>
        <v/>
      </c>
      <c r="AH1264" s="27" t="str">
        <f aca="false">IF($W1264=0,"No date",IF($W1264&lt;Validation!$B$3,"Before period",IF($W1264&gt;Validation!$C$3,"After period","In period")))</f>
        <v>No date</v>
      </c>
      <c r="AI1264" s="26" t="str">
        <f aca="false">IF($Y1264="","",TRIM(RIGHT(SUBSTITUTE($Y1264," ",REPT(" ",50)),50)))</f>
        <v/>
      </c>
      <c r="AJ1264" s="27" t="str">
        <f aca="false">IF($A1264="","",IF(NOT(ISERROR(MATCH($A1264,Validation!$A$193:$A$217,0))),"Manual mapping",IF(COUNTIF(Validation!$U$19:$U$178,$Z1264)&gt;0,"Direct",IF(COUNTIF(Validation!$S$19:$S$178,$AI1264)=1,"By surname","Unresolved"))))</f>
        <v/>
      </c>
      <c r="AK1264" s="28" t="str">
        <f aca="false">IF($L1264="","",IF(MATCH($L1264,$L$2:$L$3000,0)&lt;&gt;ROW()-1,"",COUNT($AK$1:$AK1263)+1))</f>
        <v/>
      </c>
      <c r="AL1264" s="28" t="str">
        <f aca="false">IF($G1264="","",IF(MATCH($G1264,$G$2:$G$3000,0)&lt;&gt;ROW()-1,"",COUNT($AL$1:$AL1263)+1))</f>
        <v/>
      </c>
      <c r="AM1264" s="28" t="str">
        <f aca="false">IF($H1264="","",IF(MATCH($H1264,$H$2:$H$3000,0)&lt;&gt;ROW()-1,"",COUNT($AM$1:$AM1263)+1))</f>
        <v/>
      </c>
      <c r="AN1264" s="28" t="str">
        <f aca="false">IF($I1264="","",IF(MATCH($I1264,$I$2:$I$3000,0)&lt;&gt;ROW()-1,"",COUNT($AN$1:$AN1263)+1))</f>
        <v/>
      </c>
      <c r="AO1264" s="28" t="str">
        <f aca="false">IF($Q1264="","",IF(MATCH($Q1264,$Q$2:$Q$3000,0)&lt;&gt;ROW()-1,"",COUNT($AO$1:$AO1263)+1))</f>
        <v/>
      </c>
    </row>
    <row r="1265" customFormat="false" ht="12.75" hidden="false" customHeight="true" outlineLevel="0" collapsed="false">
      <c r="W1265" s="24" t="n">
        <f aca="false">IF($F1265="",0,IFERROR(IF(ISNUMBER($F1265),INT($F1265),DATE(VALUE(MID(SUBSTITUTE(LEFT($F1265,FIND(" ",$F1265&amp;" ")-1),"/",REPT(" ",20)),41,20)),VALUE(LEFT(SUBSTITUTE(LEFT($F1265,FIND(" ",$F1265&amp;" ")-1),"/",REPT(" ",20)),20)),VALUE(MID(SUBSTITUTE(LEFT($F1265,FIND(" ",$F1265&amp;" ")-1),"/",REPT(" ",20)),21,20)))),0))</f>
        <v>0</v>
      </c>
      <c r="X1265" s="25" t="str">
        <f aca="false">IF(ISNUMBER($N1265),$N1265*Validation!$B$5,"")</f>
        <v/>
      </c>
      <c r="Y1265" s="26" t="str">
        <f aca="false">IF($A1265="","",SUBSTITUTE(SUBSTITUTE(SUBSTITUTE(SUBSTITUTE(SUBSTITUTE(SUBSTITUTE(SUBSTITUTE(UPPER(TRIM($A1265)),"Á","A"),"É","E"),"Í","I"),"Ó","O"),"Ú","U"),"Ñ","N"),"Ü","U"))</f>
        <v/>
      </c>
      <c r="Z1265" s="26" t="str">
        <f aca="false">IF($Y1265="","",LEFT($Y1265,1)&amp;" "&amp;TRIM(RIGHT(SUBSTITUTE($Y1265," ",REPT(" ",50)),50)))</f>
        <v/>
      </c>
      <c r="AA1265" s="27" t="str">
        <f aca="false">IF($AF1265="","",IF(COUNTIF(Validation!$U$19:$U$178,$AF1265)&gt;0,"OK","NO MATCH"))</f>
        <v/>
      </c>
      <c r="AB1265" s="27" t="str">
        <f aca="false">IF($W1265=0,"",IF(AND($W1265&gt;=Validation!$B$3,$W1265&lt;=Validation!$C$3),"Yes","No"))</f>
        <v/>
      </c>
      <c r="AC1265" s="26" t="str">
        <f aca="false">IF($A1265="","",$AF1265&amp;"|"&amp;TEXT($W1265,"yyyy-mm-dd")&amp;"|"&amp;$J1265&amp;"|"&amp;$N1265)</f>
        <v/>
      </c>
      <c r="AD1265" s="27" t="str">
        <f aca="false">IF($AC1265="","",IF(COUNTIF($AC$2:$AC$3000,$AC1265)&gt;1,"REVIEW","OK"))</f>
        <v/>
      </c>
      <c r="AE1265" s="27" t="str">
        <f aca="false">IF(OR($W1265=0,$O1265=""),"",IF(IFERROR(IF(ISNUMBER($O1265),INT($O1265),DATE(VALUE(MID(SUBSTITUTE(LEFT($O1265,FIND(" ",$O1265&amp;" ")-1),"/",REPT(" ",20)),41,20)),VALUE(LEFT(SUBSTITUTE(LEFT($O1265,FIND(" ",$O1265&amp;" ")-1),"/",REPT(" ",20)),20)),VALUE(MID(SUBSTITUTE(LEFT($O1265,FIND(" ",$O1265&amp;" ")-1),"/",REPT(" ",20)),21,20)))),0)&gt;$W1265,"Late","Same day"))</f>
        <v/>
      </c>
      <c r="AF1265" s="26" t="str">
        <f aca="false">IF($A1265="","",IFERROR(INDEX(Validation!$C$193:$C$217,MATCH($A1265,Validation!$A$193:$A$217,0)),IF(COUNTIF(Validation!$U$19:$U$178,$Z1265)&gt;0,$Z1265,IF(COUNTIF(Validation!$S$19:$S$178,$AI1265)=1,INDEX(Validation!$U$19:$U$178,MATCH($AI1265,Validation!$S$19:$S$178,0)),$Z1265))))</f>
        <v/>
      </c>
      <c r="AG1265" s="27" t="str">
        <f aca="false">IF(COUNTA($A1265:$U1265)=0,"",IF($A1265="","No name",IF($F1265="","No date",IF($W1265=0,"Date ilegible",IF(NOT(ISNUMBER($N1265)),"Hours no numéricas",IF($AA1265="NO MATCH","Person no identificada","OK"))))))</f>
        <v/>
      </c>
      <c r="AH1265" s="27" t="str">
        <f aca="false">IF($W1265=0,"No date",IF($W1265&lt;Validation!$B$3,"Before period",IF($W1265&gt;Validation!$C$3,"After period","In period")))</f>
        <v>No date</v>
      </c>
      <c r="AI1265" s="26" t="str">
        <f aca="false">IF($Y1265="","",TRIM(RIGHT(SUBSTITUTE($Y1265," ",REPT(" ",50)),50)))</f>
        <v/>
      </c>
      <c r="AJ1265" s="27" t="str">
        <f aca="false">IF($A1265="","",IF(NOT(ISERROR(MATCH($A1265,Validation!$A$193:$A$217,0))),"Manual mapping",IF(COUNTIF(Validation!$U$19:$U$178,$Z1265)&gt;0,"Direct",IF(COUNTIF(Validation!$S$19:$S$178,$AI1265)=1,"By surname","Unresolved"))))</f>
        <v/>
      </c>
      <c r="AK1265" s="28" t="str">
        <f aca="false">IF($L1265="","",IF(MATCH($L1265,$L$2:$L$3000,0)&lt;&gt;ROW()-1,"",COUNT($AK$1:$AK1264)+1))</f>
        <v/>
      </c>
      <c r="AL1265" s="28" t="str">
        <f aca="false">IF($G1265="","",IF(MATCH($G1265,$G$2:$G$3000,0)&lt;&gt;ROW()-1,"",COUNT($AL$1:$AL1264)+1))</f>
        <v/>
      </c>
      <c r="AM1265" s="28" t="str">
        <f aca="false">IF($H1265="","",IF(MATCH($H1265,$H$2:$H$3000,0)&lt;&gt;ROW()-1,"",COUNT($AM$1:$AM1264)+1))</f>
        <v/>
      </c>
      <c r="AN1265" s="28" t="str">
        <f aca="false">IF($I1265="","",IF(MATCH($I1265,$I$2:$I$3000,0)&lt;&gt;ROW()-1,"",COUNT($AN$1:$AN1264)+1))</f>
        <v/>
      </c>
      <c r="AO1265" s="28" t="str">
        <f aca="false">IF($Q1265="","",IF(MATCH($Q1265,$Q$2:$Q$3000,0)&lt;&gt;ROW()-1,"",COUNT($AO$1:$AO1264)+1))</f>
        <v/>
      </c>
    </row>
    <row r="1266" customFormat="false" ht="12.75" hidden="false" customHeight="true" outlineLevel="0" collapsed="false">
      <c r="W1266" s="24" t="n">
        <f aca="false">IF($F1266="",0,IFERROR(IF(ISNUMBER($F1266),INT($F1266),DATE(VALUE(MID(SUBSTITUTE(LEFT($F1266,FIND(" ",$F1266&amp;" ")-1),"/",REPT(" ",20)),41,20)),VALUE(LEFT(SUBSTITUTE(LEFT($F1266,FIND(" ",$F1266&amp;" ")-1),"/",REPT(" ",20)),20)),VALUE(MID(SUBSTITUTE(LEFT($F1266,FIND(" ",$F1266&amp;" ")-1),"/",REPT(" ",20)),21,20)))),0))</f>
        <v>0</v>
      </c>
      <c r="X1266" s="25" t="str">
        <f aca="false">IF(ISNUMBER($N1266),$N1266*Validation!$B$5,"")</f>
        <v/>
      </c>
      <c r="Y1266" s="26" t="str">
        <f aca="false">IF($A1266="","",SUBSTITUTE(SUBSTITUTE(SUBSTITUTE(SUBSTITUTE(SUBSTITUTE(SUBSTITUTE(SUBSTITUTE(UPPER(TRIM($A1266)),"Á","A"),"É","E"),"Í","I"),"Ó","O"),"Ú","U"),"Ñ","N"),"Ü","U"))</f>
        <v/>
      </c>
      <c r="Z1266" s="26" t="str">
        <f aca="false">IF($Y1266="","",LEFT($Y1266,1)&amp;" "&amp;TRIM(RIGHT(SUBSTITUTE($Y1266," ",REPT(" ",50)),50)))</f>
        <v/>
      </c>
      <c r="AA1266" s="27" t="str">
        <f aca="false">IF($AF1266="","",IF(COUNTIF(Validation!$U$19:$U$178,$AF1266)&gt;0,"OK","NO MATCH"))</f>
        <v/>
      </c>
      <c r="AB1266" s="27" t="str">
        <f aca="false">IF($W1266=0,"",IF(AND($W1266&gt;=Validation!$B$3,$W1266&lt;=Validation!$C$3),"Yes","No"))</f>
        <v/>
      </c>
      <c r="AC1266" s="26" t="str">
        <f aca="false">IF($A1266="","",$AF1266&amp;"|"&amp;TEXT($W1266,"yyyy-mm-dd")&amp;"|"&amp;$J1266&amp;"|"&amp;$N1266)</f>
        <v/>
      </c>
      <c r="AD1266" s="27" t="str">
        <f aca="false">IF($AC1266="","",IF(COUNTIF($AC$2:$AC$3000,$AC1266)&gt;1,"REVIEW","OK"))</f>
        <v/>
      </c>
      <c r="AE1266" s="27" t="str">
        <f aca="false">IF(OR($W1266=0,$O1266=""),"",IF(IFERROR(IF(ISNUMBER($O1266),INT($O1266),DATE(VALUE(MID(SUBSTITUTE(LEFT($O1266,FIND(" ",$O1266&amp;" ")-1),"/",REPT(" ",20)),41,20)),VALUE(LEFT(SUBSTITUTE(LEFT($O1266,FIND(" ",$O1266&amp;" ")-1),"/",REPT(" ",20)),20)),VALUE(MID(SUBSTITUTE(LEFT($O1266,FIND(" ",$O1266&amp;" ")-1),"/",REPT(" ",20)),21,20)))),0)&gt;$W1266,"Late","Same day"))</f>
        <v/>
      </c>
      <c r="AF1266" s="26" t="str">
        <f aca="false">IF($A1266="","",IFERROR(INDEX(Validation!$C$193:$C$217,MATCH($A1266,Validation!$A$193:$A$217,0)),IF(COUNTIF(Validation!$U$19:$U$178,$Z1266)&gt;0,$Z1266,IF(COUNTIF(Validation!$S$19:$S$178,$AI1266)=1,INDEX(Validation!$U$19:$U$178,MATCH($AI1266,Validation!$S$19:$S$178,0)),$Z1266))))</f>
        <v/>
      </c>
      <c r="AG1266" s="27" t="str">
        <f aca="false">IF(COUNTA($A1266:$U1266)=0,"",IF($A1266="","No name",IF($F1266="","No date",IF($W1266=0,"Date ilegible",IF(NOT(ISNUMBER($N1266)),"Hours no numéricas",IF($AA1266="NO MATCH","Person no identificada","OK"))))))</f>
        <v/>
      </c>
      <c r="AH1266" s="27" t="str">
        <f aca="false">IF($W1266=0,"No date",IF($W1266&lt;Validation!$B$3,"Before period",IF($W1266&gt;Validation!$C$3,"After period","In period")))</f>
        <v>No date</v>
      </c>
      <c r="AI1266" s="26" t="str">
        <f aca="false">IF($Y1266="","",TRIM(RIGHT(SUBSTITUTE($Y1266," ",REPT(" ",50)),50)))</f>
        <v/>
      </c>
      <c r="AJ1266" s="27" t="str">
        <f aca="false">IF($A1266="","",IF(NOT(ISERROR(MATCH($A1266,Validation!$A$193:$A$217,0))),"Manual mapping",IF(COUNTIF(Validation!$U$19:$U$178,$Z1266)&gt;0,"Direct",IF(COUNTIF(Validation!$S$19:$S$178,$AI1266)=1,"By surname","Unresolved"))))</f>
        <v/>
      </c>
      <c r="AK1266" s="28" t="str">
        <f aca="false">IF($L1266="","",IF(MATCH($L1266,$L$2:$L$3000,0)&lt;&gt;ROW()-1,"",COUNT($AK$1:$AK1265)+1))</f>
        <v/>
      </c>
      <c r="AL1266" s="28" t="str">
        <f aca="false">IF($G1266="","",IF(MATCH($G1266,$G$2:$G$3000,0)&lt;&gt;ROW()-1,"",COUNT($AL$1:$AL1265)+1))</f>
        <v/>
      </c>
      <c r="AM1266" s="28" t="str">
        <f aca="false">IF($H1266="","",IF(MATCH($H1266,$H$2:$H$3000,0)&lt;&gt;ROW()-1,"",COUNT($AM$1:$AM1265)+1))</f>
        <v/>
      </c>
      <c r="AN1266" s="28" t="str">
        <f aca="false">IF($I1266="","",IF(MATCH($I1266,$I$2:$I$3000,0)&lt;&gt;ROW()-1,"",COUNT($AN$1:$AN1265)+1))</f>
        <v/>
      </c>
      <c r="AO1266" s="28" t="str">
        <f aca="false">IF($Q1266="","",IF(MATCH($Q1266,$Q$2:$Q$3000,0)&lt;&gt;ROW()-1,"",COUNT($AO$1:$AO1265)+1))</f>
        <v/>
      </c>
    </row>
    <row r="1267" customFormat="false" ht="12.75" hidden="false" customHeight="true" outlineLevel="0" collapsed="false">
      <c r="W1267" s="24" t="n">
        <f aca="false">IF($F1267="",0,IFERROR(IF(ISNUMBER($F1267),INT($F1267),DATE(VALUE(MID(SUBSTITUTE(LEFT($F1267,FIND(" ",$F1267&amp;" ")-1),"/",REPT(" ",20)),41,20)),VALUE(LEFT(SUBSTITUTE(LEFT($F1267,FIND(" ",$F1267&amp;" ")-1),"/",REPT(" ",20)),20)),VALUE(MID(SUBSTITUTE(LEFT($F1267,FIND(" ",$F1267&amp;" ")-1),"/",REPT(" ",20)),21,20)))),0))</f>
        <v>0</v>
      </c>
      <c r="X1267" s="25" t="str">
        <f aca="false">IF(ISNUMBER($N1267),$N1267*Validation!$B$5,"")</f>
        <v/>
      </c>
      <c r="Y1267" s="26" t="str">
        <f aca="false">IF($A1267="","",SUBSTITUTE(SUBSTITUTE(SUBSTITUTE(SUBSTITUTE(SUBSTITUTE(SUBSTITUTE(SUBSTITUTE(UPPER(TRIM($A1267)),"Á","A"),"É","E"),"Í","I"),"Ó","O"),"Ú","U"),"Ñ","N"),"Ü","U"))</f>
        <v/>
      </c>
      <c r="Z1267" s="26" t="str">
        <f aca="false">IF($Y1267="","",LEFT($Y1267,1)&amp;" "&amp;TRIM(RIGHT(SUBSTITUTE($Y1267," ",REPT(" ",50)),50)))</f>
        <v/>
      </c>
      <c r="AA1267" s="27" t="str">
        <f aca="false">IF($AF1267="","",IF(COUNTIF(Validation!$U$19:$U$178,$AF1267)&gt;0,"OK","NO MATCH"))</f>
        <v/>
      </c>
      <c r="AB1267" s="27" t="str">
        <f aca="false">IF($W1267=0,"",IF(AND($W1267&gt;=Validation!$B$3,$W1267&lt;=Validation!$C$3),"Yes","No"))</f>
        <v/>
      </c>
      <c r="AC1267" s="26" t="str">
        <f aca="false">IF($A1267="","",$AF1267&amp;"|"&amp;TEXT($W1267,"yyyy-mm-dd")&amp;"|"&amp;$J1267&amp;"|"&amp;$N1267)</f>
        <v/>
      </c>
      <c r="AD1267" s="27" t="str">
        <f aca="false">IF($AC1267="","",IF(COUNTIF($AC$2:$AC$3000,$AC1267)&gt;1,"REVIEW","OK"))</f>
        <v/>
      </c>
      <c r="AE1267" s="27" t="str">
        <f aca="false">IF(OR($W1267=0,$O1267=""),"",IF(IFERROR(IF(ISNUMBER($O1267),INT($O1267),DATE(VALUE(MID(SUBSTITUTE(LEFT($O1267,FIND(" ",$O1267&amp;" ")-1),"/",REPT(" ",20)),41,20)),VALUE(LEFT(SUBSTITUTE(LEFT($O1267,FIND(" ",$O1267&amp;" ")-1),"/",REPT(" ",20)),20)),VALUE(MID(SUBSTITUTE(LEFT($O1267,FIND(" ",$O1267&amp;" ")-1),"/",REPT(" ",20)),21,20)))),0)&gt;$W1267,"Late","Same day"))</f>
        <v/>
      </c>
      <c r="AF1267" s="26" t="str">
        <f aca="false">IF($A1267="","",IFERROR(INDEX(Validation!$C$193:$C$217,MATCH($A1267,Validation!$A$193:$A$217,0)),IF(COUNTIF(Validation!$U$19:$U$178,$Z1267)&gt;0,$Z1267,IF(COUNTIF(Validation!$S$19:$S$178,$AI1267)=1,INDEX(Validation!$U$19:$U$178,MATCH($AI1267,Validation!$S$19:$S$178,0)),$Z1267))))</f>
        <v/>
      </c>
      <c r="AG1267" s="27" t="str">
        <f aca="false">IF(COUNTA($A1267:$U1267)=0,"",IF($A1267="","No name",IF($F1267="","No date",IF($W1267=0,"Date ilegible",IF(NOT(ISNUMBER($N1267)),"Hours no numéricas",IF($AA1267="NO MATCH","Person no identificada","OK"))))))</f>
        <v/>
      </c>
      <c r="AH1267" s="27" t="str">
        <f aca="false">IF($W1267=0,"No date",IF($W1267&lt;Validation!$B$3,"Before period",IF($W1267&gt;Validation!$C$3,"After period","In period")))</f>
        <v>No date</v>
      </c>
      <c r="AI1267" s="26" t="str">
        <f aca="false">IF($Y1267="","",TRIM(RIGHT(SUBSTITUTE($Y1267," ",REPT(" ",50)),50)))</f>
        <v/>
      </c>
      <c r="AJ1267" s="27" t="str">
        <f aca="false">IF($A1267="","",IF(NOT(ISERROR(MATCH($A1267,Validation!$A$193:$A$217,0))),"Manual mapping",IF(COUNTIF(Validation!$U$19:$U$178,$Z1267)&gt;0,"Direct",IF(COUNTIF(Validation!$S$19:$S$178,$AI1267)=1,"By surname","Unresolved"))))</f>
        <v/>
      </c>
      <c r="AK1267" s="28" t="str">
        <f aca="false">IF($L1267="","",IF(MATCH($L1267,$L$2:$L$3000,0)&lt;&gt;ROW()-1,"",COUNT($AK$1:$AK1266)+1))</f>
        <v/>
      </c>
      <c r="AL1267" s="28" t="str">
        <f aca="false">IF($G1267="","",IF(MATCH($G1267,$G$2:$G$3000,0)&lt;&gt;ROW()-1,"",COUNT($AL$1:$AL1266)+1))</f>
        <v/>
      </c>
      <c r="AM1267" s="28" t="str">
        <f aca="false">IF($H1267="","",IF(MATCH($H1267,$H$2:$H$3000,0)&lt;&gt;ROW()-1,"",COUNT($AM$1:$AM1266)+1))</f>
        <v/>
      </c>
      <c r="AN1267" s="28" t="str">
        <f aca="false">IF($I1267="","",IF(MATCH($I1267,$I$2:$I$3000,0)&lt;&gt;ROW()-1,"",COUNT($AN$1:$AN1266)+1))</f>
        <v/>
      </c>
      <c r="AO1267" s="28" t="str">
        <f aca="false">IF($Q1267="","",IF(MATCH($Q1267,$Q$2:$Q$3000,0)&lt;&gt;ROW()-1,"",COUNT($AO$1:$AO1266)+1))</f>
        <v/>
      </c>
    </row>
    <row r="1268" customFormat="false" ht="12.75" hidden="false" customHeight="true" outlineLevel="0" collapsed="false">
      <c r="W1268" s="24" t="n">
        <f aca="false">IF($F1268="",0,IFERROR(IF(ISNUMBER($F1268),INT($F1268),DATE(VALUE(MID(SUBSTITUTE(LEFT($F1268,FIND(" ",$F1268&amp;" ")-1),"/",REPT(" ",20)),41,20)),VALUE(LEFT(SUBSTITUTE(LEFT($F1268,FIND(" ",$F1268&amp;" ")-1),"/",REPT(" ",20)),20)),VALUE(MID(SUBSTITUTE(LEFT($F1268,FIND(" ",$F1268&amp;" ")-1),"/",REPT(" ",20)),21,20)))),0))</f>
        <v>0</v>
      </c>
      <c r="X1268" s="25" t="str">
        <f aca="false">IF(ISNUMBER($N1268),$N1268*Validation!$B$5,"")</f>
        <v/>
      </c>
      <c r="Y1268" s="26" t="str">
        <f aca="false">IF($A1268="","",SUBSTITUTE(SUBSTITUTE(SUBSTITUTE(SUBSTITUTE(SUBSTITUTE(SUBSTITUTE(SUBSTITUTE(UPPER(TRIM($A1268)),"Á","A"),"É","E"),"Í","I"),"Ó","O"),"Ú","U"),"Ñ","N"),"Ü","U"))</f>
        <v/>
      </c>
      <c r="Z1268" s="26" t="str">
        <f aca="false">IF($Y1268="","",LEFT($Y1268,1)&amp;" "&amp;TRIM(RIGHT(SUBSTITUTE($Y1268," ",REPT(" ",50)),50)))</f>
        <v/>
      </c>
      <c r="AA1268" s="27" t="str">
        <f aca="false">IF($AF1268="","",IF(COUNTIF(Validation!$U$19:$U$178,$AF1268)&gt;0,"OK","NO MATCH"))</f>
        <v/>
      </c>
      <c r="AB1268" s="27" t="str">
        <f aca="false">IF($W1268=0,"",IF(AND($W1268&gt;=Validation!$B$3,$W1268&lt;=Validation!$C$3),"Yes","No"))</f>
        <v/>
      </c>
      <c r="AC1268" s="26" t="str">
        <f aca="false">IF($A1268="","",$AF1268&amp;"|"&amp;TEXT($W1268,"yyyy-mm-dd")&amp;"|"&amp;$J1268&amp;"|"&amp;$N1268)</f>
        <v/>
      </c>
      <c r="AD1268" s="27" t="str">
        <f aca="false">IF($AC1268="","",IF(COUNTIF($AC$2:$AC$3000,$AC1268)&gt;1,"REVIEW","OK"))</f>
        <v/>
      </c>
      <c r="AE1268" s="27" t="str">
        <f aca="false">IF(OR($W1268=0,$O1268=""),"",IF(IFERROR(IF(ISNUMBER($O1268),INT($O1268),DATE(VALUE(MID(SUBSTITUTE(LEFT($O1268,FIND(" ",$O1268&amp;" ")-1),"/",REPT(" ",20)),41,20)),VALUE(LEFT(SUBSTITUTE(LEFT($O1268,FIND(" ",$O1268&amp;" ")-1),"/",REPT(" ",20)),20)),VALUE(MID(SUBSTITUTE(LEFT($O1268,FIND(" ",$O1268&amp;" ")-1),"/",REPT(" ",20)),21,20)))),0)&gt;$W1268,"Late","Same day"))</f>
        <v/>
      </c>
      <c r="AF1268" s="26" t="str">
        <f aca="false">IF($A1268="","",IFERROR(INDEX(Validation!$C$193:$C$217,MATCH($A1268,Validation!$A$193:$A$217,0)),IF(COUNTIF(Validation!$U$19:$U$178,$Z1268)&gt;0,$Z1268,IF(COUNTIF(Validation!$S$19:$S$178,$AI1268)=1,INDEX(Validation!$U$19:$U$178,MATCH($AI1268,Validation!$S$19:$S$178,0)),$Z1268))))</f>
        <v/>
      </c>
      <c r="AG1268" s="27" t="str">
        <f aca="false">IF(COUNTA($A1268:$U1268)=0,"",IF($A1268="","No name",IF($F1268="","No date",IF($W1268=0,"Date ilegible",IF(NOT(ISNUMBER($N1268)),"Hours no numéricas",IF($AA1268="NO MATCH","Person no identificada","OK"))))))</f>
        <v/>
      </c>
      <c r="AH1268" s="27" t="str">
        <f aca="false">IF($W1268=0,"No date",IF($W1268&lt;Validation!$B$3,"Before period",IF($W1268&gt;Validation!$C$3,"After period","In period")))</f>
        <v>No date</v>
      </c>
      <c r="AI1268" s="26" t="str">
        <f aca="false">IF($Y1268="","",TRIM(RIGHT(SUBSTITUTE($Y1268," ",REPT(" ",50)),50)))</f>
        <v/>
      </c>
      <c r="AJ1268" s="27" t="str">
        <f aca="false">IF($A1268="","",IF(NOT(ISERROR(MATCH($A1268,Validation!$A$193:$A$217,0))),"Manual mapping",IF(COUNTIF(Validation!$U$19:$U$178,$Z1268)&gt;0,"Direct",IF(COUNTIF(Validation!$S$19:$S$178,$AI1268)=1,"By surname","Unresolved"))))</f>
        <v/>
      </c>
      <c r="AK1268" s="28" t="str">
        <f aca="false">IF($L1268="","",IF(MATCH($L1268,$L$2:$L$3000,0)&lt;&gt;ROW()-1,"",COUNT($AK$1:$AK1267)+1))</f>
        <v/>
      </c>
      <c r="AL1268" s="28" t="str">
        <f aca="false">IF($G1268="","",IF(MATCH($G1268,$G$2:$G$3000,0)&lt;&gt;ROW()-1,"",COUNT($AL$1:$AL1267)+1))</f>
        <v/>
      </c>
      <c r="AM1268" s="28" t="str">
        <f aca="false">IF($H1268="","",IF(MATCH($H1268,$H$2:$H$3000,0)&lt;&gt;ROW()-1,"",COUNT($AM$1:$AM1267)+1))</f>
        <v/>
      </c>
      <c r="AN1268" s="28" t="str">
        <f aca="false">IF($I1268="","",IF(MATCH($I1268,$I$2:$I$3000,0)&lt;&gt;ROW()-1,"",COUNT($AN$1:$AN1267)+1))</f>
        <v/>
      </c>
      <c r="AO1268" s="28" t="str">
        <f aca="false">IF($Q1268="","",IF(MATCH($Q1268,$Q$2:$Q$3000,0)&lt;&gt;ROW()-1,"",COUNT($AO$1:$AO1267)+1))</f>
        <v/>
      </c>
    </row>
    <row r="1269" customFormat="false" ht="12.75" hidden="false" customHeight="true" outlineLevel="0" collapsed="false">
      <c r="W1269" s="24" t="n">
        <f aca="false">IF($F1269="",0,IFERROR(IF(ISNUMBER($F1269),INT($F1269),DATE(VALUE(MID(SUBSTITUTE(LEFT($F1269,FIND(" ",$F1269&amp;" ")-1),"/",REPT(" ",20)),41,20)),VALUE(LEFT(SUBSTITUTE(LEFT($F1269,FIND(" ",$F1269&amp;" ")-1),"/",REPT(" ",20)),20)),VALUE(MID(SUBSTITUTE(LEFT($F1269,FIND(" ",$F1269&amp;" ")-1),"/",REPT(" ",20)),21,20)))),0))</f>
        <v>0</v>
      </c>
      <c r="X1269" s="25" t="str">
        <f aca="false">IF(ISNUMBER($N1269),$N1269*Validation!$B$5,"")</f>
        <v/>
      </c>
      <c r="Y1269" s="26" t="str">
        <f aca="false">IF($A1269="","",SUBSTITUTE(SUBSTITUTE(SUBSTITUTE(SUBSTITUTE(SUBSTITUTE(SUBSTITUTE(SUBSTITUTE(UPPER(TRIM($A1269)),"Á","A"),"É","E"),"Í","I"),"Ó","O"),"Ú","U"),"Ñ","N"),"Ü","U"))</f>
        <v/>
      </c>
      <c r="Z1269" s="26" t="str">
        <f aca="false">IF($Y1269="","",LEFT($Y1269,1)&amp;" "&amp;TRIM(RIGHT(SUBSTITUTE($Y1269," ",REPT(" ",50)),50)))</f>
        <v/>
      </c>
      <c r="AA1269" s="27" t="str">
        <f aca="false">IF($AF1269="","",IF(COUNTIF(Validation!$U$19:$U$178,$AF1269)&gt;0,"OK","NO MATCH"))</f>
        <v/>
      </c>
      <c r="AB1269" s="27" t="str">
        <f aca="false">IF($W1269=0,"",IF(AND($W1269&gt;=Validation!$B$3,$W1269&lt;=Validation!$C$3),"Yes","No"))</f>
        <v/>
      </c>
      <c r="AC1269" s="26" t="str">
        <f aca="false">IF($A1269="","",$AF1269&amp;"|"&amp;TEXT($W1269,"yyyy-mm-dd")&amp;"|"&amp;$J1269&amp;"|"&amp;$N1269)</f>
        <v/>
      </c>
      <c r="AD1269" s="27" t="str">
        <f aca="false">IF($AC1269="","",IF(COUNTIF($AC$2:$AC$3000,$AC1269)&gt;1,"REVIEW","OK"))</f>
        <v/>
      </c>
      <c r="AE1269" s="27" t="str">
        <f aca="false">IF(OR($W1269=0,$O1269=""),"",IF(IFERROR(IF(ISNUMBER($O1269),INT($O1269),DATE(VALUE(MID(SUBSTITUTE(LEFT($O1269,FIND(" ",$O1269&amp;" ")-1),"/",REPT(" ",20)),41,20)),VALUE(LEFT(SUBSTITUTE(LEFT($O1269,FIND(" ",$O1269&amp;" ")-1),"/",REPT(" ",20)),20)),VALUE(MID(SUBSTITUTE(LEFT($O1269,FIND(" ",$O1269&amp;" ")-1),"/",REPT(" ",20)),21,20)))),0)&gt;$W1269,"Late","Same day"))</f>
        <v/>
      </c>
      <c r="AF1269" s="26" t="str">
        <f aca="false">IF($A1269="","",IFERROR(INDEX(Validation!$C$193:$C$217,MATCH($A1269,Validation!$A$193:$A$217,0)),IF(COUNTIF(Validation!$U$19:$U$178,$Z1269)&gt;0,$Z1269,IF(COUNTIF(Validation!$S$19:$S$178,$AI1269)=1,INDEX(Validation!$U$19:$U$178,MATCH($AI1269,Validation!$S$19:$S$178,0)),$Z1269))))</f>
        <v/>
      </c>
      <c r="AG1269" s="27" t="str">
        <f aca="false">IF(COUNTA($A1269:$U1269)=0,"",IF($A1269="","No name",IF($F1269="","No date",IF($W1269=0,"Date ilegible",IF(NOT(ISNUMBER($N1269)),"Hours no numéricas",IF($AA1269="NO MATCH","Person no identificada","OK"))))))</f>
        <v/>
      </c>
      <c r="AH1269" s="27" t="str">
        <f aca="false">IF($W1269=0,"No date",IF($W1269&lt;Validation!$B$3,"Before period",IF($W1269&gt;Validation!$C$3,"After period","In period")))</f>
        <v>No date</v>
      </c>
      <c r="AI1269" s="26" t="str">
        <f aca="false">IF($Y1269="","",TRIM(RIGHT(SUBSTITUTE($Y1269," ",REPT(" ",50)),50)))</f>
        <v/>
      </c>
      <c r="AJ1269" s="27" t="str">
        <f aca="false">IF($A1269="","",IF(NOT(ISERROR(MATCH($A1269,Validation!$A$193:$A$217,0))),"Manual mapping",IF(COUNTIF(Validation!$U$19:$U$178,$Z1269)&gt;0,"Direct",IF(COUNTIF(Validation!$S$19:$S$178,$AI1269)=1,"By surname","Unresolved"))))</f>
        <v/>
      </c>
      <c r="AK1269" s="28" t="str">
        <f aca="false">IF($L1269="","",IF(MATCH($L1269,$L$2:$L$3000,0)&lt;&gt;ROW()-1,"",COUNT($AK$1:$AK1268)+1))</f>
        <v/>
      </c>
      <c r="AL1269" s="28" t="str">
        <f aca="false">IF($G1269="","",IF(MATCH($G1269,$G$2:$G$3000,0)&lt;&gt;ROW()-1,"",COUNT($AL$1:$AL1268)+1))</f>
        <v/>
      </c>
      <c r="AM1269" s="28" t="str">
        <f aca="false">IF($H1269="","",IF(MATCH($H1269,$H$2:$H$3000,0)&lt;&gt;ROW()-1,"",COUNT($AM$1:$AM1268)+1))</f>
        <v/>
      </c>
      <c r="AN1269" s="28" t="str">
        <f aca="false">IF($I1269="","",IF(MATCH($I1269,$I$2:$I$3000,0)&lt;&gt;ROW()-1,"",COUNT($AN$1:$AN1268)+1))</f>
        <v/>
      </c>
      <c r="AO1269" s="28" t="str">
        <f aca="false">IF($Q1269="","",IF(MATCH($Q1269,$Q$2:$Q$3000,0)&lt;&gt;ROW()-1,"",COUNT($AO$1:$AO1268)+1))</f>
        <v/>
      </c>
    </row>
    <row r="1270" customFormat="false" ht="12.75" hidden="false" customHeight="true" outlineLevel="0" collapsed="false">
      <c r="W1270" s="24" t="n">
        <f aca="false">IF($F1270="",0,IFERROR(IF(ISNUMBER($F1270),INT($F1270),DATE(VALUE(MID(SUBSTITUTE(LEFT($F1270,FIND(" ",$F1270&amp;" ")-1),"/",REPT(" ",20)),41,20)),VALUE(LEFT(SUBSTITUTE(LEFT($F1270,FIND(" ",$F1270&amp;" ")-1),"/",REPT(" ",20)),20)),VALUE(MID(SUBSTITUTE(LEFT($F1270,FIND(" ",$F1270&amp;" ")-1),"/",REPT(" ",20)),21,20)))),0))</f>
        <v>0</v>
      </c>
      <c r="X1270" s="25" t="str">
        <f aca="false">IF(ISNUMBER($N1270),$N1270*Validation!$B$5,"")</f>
        <v/>
      </c>
      <c r="Y1270" s="26" t="str">
        <f aca="false">IF($A1270="","",SUBSTITUTE(SUBSTITUTE(SUBSTITUTE(SUBSTITUTE(SUBSTITUTE(SUBSTITUTE(SUBSTITUTE(UPPER(TRIM($A1270)),"Á","A"),"É","E"),"Í","I"),"Ó","O"),"Ú","U"),"Ñ","N"),"Ü","U"))</f>
        <v/>
      </c>
      <c r="Z1270" s="26" t="str">
        <f aca="false">IF($Y1270="","",LEFT($Y1270,1)&amp;" "&amp;TRIM(RIGHT(SUBSTITUTE($Y1270," ",REPT(" ",50)),50)))</f>
        <v/>
      </c>
      <c r="AA1270" s="27" t="str">
        <f aca="false">IF($AF1270="","",IF(COUNTIF(Validation!$U$19:$U$178,$AF1270)&gt;0,"OK","NO MATCH"))</f>
        <v/>
      </c>
      <c r="AB1270" s="27" t="str">
        <f aca="false">IF($W1270=0,"",IF(AND($W1270&gt;=Validation!$B$3,$W1270&lt;=Validation!$C$3),"Yes","No"))</f>
        <v/>
      </c>
      <c r="AC1270" s="26" t="str">
        <f aca="false">IF($A1270="","",$AF1270&amp;"|"&amp;TEXT($W1270,"yyyy-mm-dd")&amp;"|"&amp;$J1270&amp;"|"&amp;$N1270)</f>
        <v/>
      </c>
      <c r="AD1270" s="27" t="str">
        <f aca="false">IF($AC1270="","",IF(COUNTIF($AC$2:$AC$3000,$AC1270)&gt;1,"REVIEW","OK"))</f>
        <v/>
      </c>
      <c r="AE1270" s="27" t="str">
        <f aca="false">IF(OR($W1270=0,$O1270=""),"",IF(IFERROR(IF(ISNUMBER($O1270),INT($O1270),DATE(VALUE(MID(SUBSTITUTE(LEFT($O1270,FIND(" ",$O1270&amp;" ")-1),"/",REPT(" ",20)),41,20)),VALUE(LEFT(SUBSTITUTE(LEFT($O1270,FIND(" ",$O1270&amp;" ")-1),"/",REPT(" ",20)),20)),VALUE(MID(SUBSTITUTE(LEFT($O1270,FIND(" ",$O1270&amp;" ")-1),"/",REPT(" ",20)),21,20)))),0)&gt;$W1270,"Late","Same day"))</f>
        <v/>
      </c>
      <c r="AF1270" s="26" t="str">
        <f aca="false">IF($A1270="","",IFERROR(INDEX(Validation!$C$193:$C$217,MATCH($A1270,Validation!$A$193:$A$217,0)),IF(COUNTIF(Validation!$U$19:$U$178,$Z1270)&gt;0,$Z1270,IF(COUNTIF(Validation!$S$19:$S$178,$AI1270)=1,INDEX(Validation!$U$19:$U$178,MATCH($AI1270,Validation!$S$19:$S$178,0)),$Z1270))))</f>
        <v/>
      </c>
      <c r="AG1270" s="27" t="str">
        <f aca="false">IF(COUNTA($A1270:$U1270)=0,"",IF($A1270="","No name",IF($F1270="","No date",IF($W1270=0,"Date ilegible",IF(NOT(ISNUMBER($N1270)),"Hours no numéricas",IF($AA1270="NO MATCH","Person no identificada","OK"))))))</f>
        <v/>
      </c>
      <c r="AH1270" s="27" t="str">
        <f aca="false">IF($W1270=0,"No date",IF($W1270&lt;Validation!$B$3,"Before period",IF($W1270&gt;Validation!$C$3,"After period","In period")))</f>
        <v>No date</v>
      </c>
      <c r="AI1270" s="26" t="str">
        <f aca="false">IF($Y1270="","",TRIM(RIGHT(SUBSTITUTE($Y1270," ",REPT(" ",50)),50)))</f>
        <v/>
      </c>
      <c r="AJ1270" s="27" t="str">
        <f aca="false">IF($A1270="","",IF(NOT(ISERROR(MATCH($A1270,Validation!$A$193:$A$217,0))),"Manual mapping",IF(COUNTIF(Validation!$U$19:$U$178,$Z1270)&gt;0,"Direct",IF(COUNTIF(Validation!$S$19:$S$178,$AI1270)=1,"By surname","Unresolved"))))</f>
        <v/>
      </c>
      <c r="AK1270" s="28" t="str">
        <f aca="false">IF($L1270="","",IF(MATCH($L1270,$L$2:$L$3000,0)&lt;&gt;ROW()-1,"",COUNT($AK$1:$AK1269)+1))</f>
        <v/>
      </c>
      <c r="AL1270" s="28" t="str">
        <f aca="false">IF($G1270="","",IF(MATCH($G1270,$G$2:$G$3000,0)&lt;&gt;ROW()-1,"",COUNT($AL$1:$AL1269)+1))</f>
        <v/>
      </c>
      <c r="AM1270" s="28" t="str">
        <f aca="false">IF($H1270="","",IF(MATCH($H1270,$H$2:$H$3000,0)&lt;&gt;ROW()-1,"",COUNT($AM$1:$AM1269)+1))</f>
        <v/>
      </c>
      <c r="AN1270" s="28" t="str">
        <f aca="false">IF($I1270="","",IF(MATCH($I1270,$I$2:$I$3000,0)&lt;&gt;ROW()-1,"",COUNT($AN$1:$AN1269)+1))</f>
        <v/>
      </c>
      <c r="AO1270" s="28" t="str">
        <f aca="false">IF($Q1270="","",IF(MATCH($Q1270,$Q$2:$Q$3000,0)&lt;&gt;ROW()-1,"",COUNT($AO$1:$AO1269)+1))</f>
        <v/>
      </c>
    </row>
    <row r="1271" customFormat="false" ht="12.75" hidden="false" customHeight="true" outlineLevel="0" collapsed="false">
      <c r="W1271" s="24" t="n">
        <f aca="false">IF($F1271="",0,IFERROR(IF(ISNUMBER($F1271),INT($F1271),DATE(VALUE(MID(SUBSTITUTE(LEFT($F1271,FIND(" ",$F1271&amp;" ")-1),"/",REPT(" ",20)),41,20)),VALUE(LEFT(SUBSTITUTE(LEFT($F1271,FIND(" ",$F1271&amp;" ")-1),"/",REPT(" ",20)),20)),VALUE(MID(SUBSTITUTE(LEFT($F1271,FIND(" ",$F1271&amp;" ")-1),"/",REPT(" ",20)),21,20)))),0))</f>
        <v>0</v>
      </c>
      <c r="X1271" s="25" t="str">
        <f aca="false">IF(ISNUMBER($N1271),$N1271*Validation!$B$5,"")</f>
        <v/>
      </c>
      <c r="Y1271" s="26" t="str">
        <f aca="false">IF($A1271="","",SUBSTITUTE(SUBSTITUTE(SUBSTITUTE(SUBSTITUTE(SUBSTITUTE(SUBSTITUTE(SUBSTITUTE(UPPER(TRIM($A1271)),"Á","A"),"É","E"),"Í","I"),"Ó","O"),"Ú","U"),"Ñ","N"),"Ü","U"))</f>
        <v/>
      </c>
      <c r="Z1271" s="26" t="str">
        <f aca="false">IF($Y1271="","",LEFT($Y1271,1)&amp;" "&amp;TRIM(RIGHT(SUBSTITUTE($Y1271," ",REPT(" ",50)),50)))</f>
        <v/>
      </c>
      <c r="AA1271" s="27" t="str">
        <f aca="false">IF($AF1271="","",IF(COUNTIF(Validation!$U$19:$U$178,$AF1271)&gt;0,"OK","NO MATCH"))</f>
        <v/>
      </c>
      <c r="AB1271" s="27" t="str">
        <f aca="false">IF($W1271=0,"",IF(AND($W1271&gt;=Validation!$B$3,$W1271&lt;=Validation!$C$3),"Yes","No"))</f>
        <v/>
      </c>
      <c r="AC1271" s="26" t="str">
        <f aca="false">IF($A1271="","",$AF1271&amp;"|"&amp;TEXT($W1271,"yyyy-mm-dd")&amp;"|"&amp;$J1271&amp;"|"&amp;$N1271)</f>
        <v/>
      </c>
      <c r="AD1271" s="27" t="str">
        <f aca="false">IF($AC1271="","",IF(COUNTIF($AC$2:$AC$3000,$AC1271)&gt;1,"REVIEW","OK"))</f>
        <v/>
      </c>
      <c r="AE1271" s="27" t="str">
        <f aca="false">IF(OR($W1271=0,$O1271=""),"",IF(IFERROR(IF(ISNUMBER($O1271),INT($O1271),DATE(VALUE(MID(SUBSTITUTE(LEFT($O1271,FIND(" ",$O1271&amp;" ")-1),"/",REPT(" ",20)),41,20)),VALUE(LEFT(SUBSTITUTE(LEFT($O1271,FIND(" ",$O1271&amp;" ")-1),"/",REPT(" ",20)),20)),VALUE(MID(SUBSTITUTE(LEFT($O1271,FIND(" ",$O1271&amp;" ")-1),"/",REPT(" ",20)),21,20)))),0)&gt;$W1271,"Late","Same day"))</f>
        <v/>
      </c>
      <c r="AF1271" s="26" t="str">
        <f aca="false">IF($A1271="","",IFERROR(INDEX(Validation!$C$193:$C$217,MATCH($A1271,Validation!$A$193:$A$217,0)),IF(COUNTIF(Validation!$U$19:$U$178,$Z1271)&gt;0,$Z1271,IF(COUNTIF(Validation!$S$19:$S$178,$AI1271)=1,INDEX(Validation!$U$19:$U$178,MATCH($AI1271,Validation!$S$19:$S$178,0)),$Z1271))))</f>
        <v/>
      </c>
      <c r="AG1271" s="27" t="str">
        <f aca="false">IF(COUNTA($A1271:$U1271)=0,"",IF($A1271="","No name",IF($F1271="","No date",IF($W1271=0,"Date ilegible",IF(NOT(ISNUMBER($N1271)),"Hours no numéricas",IF($AA1271="NO MATCH","Person no identificada","OK"))))))</f>
        <v/>
      </c>
      <c r="AH1271" s="27" t="str">
        <f aca="false">IF($W1271=0,"No date",IF($W1271&lt;Validation!$B$3,"Before period",IF($W1271&gt;Validation!$C$3,"After period","In period")))</f>
        <v>No date</v>
      </c>
      <c r="AI1271" s="26" t="str">
        <f aca="false">IF($Y1271="","",TRIM(RIGHT(SUBSTITUTE($Y1271," ",REPT(" ",50)),50)))</f>
        <v/>
      </c>
      <c r="AJ1271" s="27" t="str">
        <f aca="false">IF($A1271="","",IF(NOT(ISERROR(MATCH($A1271,Validation!$A$193:$A$217,0))),"Manual mapping",IF(COUNTIF(Validation!$U$19:$U$178,$Z1271)&gt;0,"Direct",IF(COUNTIF(Validation!$S$19:$S$178,$AI1271)=1,"By surname","Unresolved"))))</f>
        <v/>
      </c>
      <c r="AK1271" s="28" t="str">
        <f aca="false">IF($L1271="","",IF(MATCH($L1271,$L$2:$L$3000,0)&lt;&gt;ROW()-1,"",COUNT($AK$1:$AK1270)+1))</f>
        <v/>
      </c>
      <c r="AL1271" s="28" t="str">
        <f aca="false">IF($G1271="","",IF(MATCH($G1271,$G$2:$G$3000,0)&lt;&gt;ROW()-1,"",COUNT($AL$1:$AL1270)+1))</f>
        <v/>
      </c>
      <c r="AM1271" s="28" t="str">
        <f aca="false">IF($H1271="","",IF(MATCH($H1271,$H$2:$H$3000,0)&lt;&gt;ROW()-1,"",COUNT($AM$1:$AM1270)+1))</f>
        <v/>
      </c>
      <c r="AN1271" s="28" t="str">
        <f aca="false">IF($I1271="","",IF(MATCH($I1271,$I$2:$I$3000,0)&lt;&gt;ROW()-1,"",COUNT($AN$1:$AN1270)+1))</f>
        <v/>
      </c>
      <c r="AO1271" s="28" t="str">
        <f aca="false">IF($Q1271="","",IF(MATCH($Q1271,$Q$2:$Q$3000,0)&lt;&gt;ROW()-1,"",COUNT($AO$1:$AO1270)+1))</f>
        <v/>
      </c>
    </row>
    <row r="1272" customFormat="false" ht="12.75" hidden="false" customHeight="true" outlineLevel="0" collapsed="false">
      <c r="W1272" s="24" t="n">
        <f aca="false">IF($F1272="",0,IFERROR(IF(ISNUMBER($F1272),INT($F1272),DATE(VALUE(MID(SUBSTITUTE(LEFT($F1272,FIND(" ",$F1272&amp;" ")-1),"/",REPT(" ",20)),41,20)),VALUE(LEFT(SUBSTITUTE(LEFT($F1272,FIND(" ",$F1272&amp;" ")-1),"/",REPT(" ",20)),20)),VALUE(MID(SUBSTITUTE(LEFT($F1272,FIND(" ",$F1272&amp;" ")-1),"/",REPT(" ",20)),21,20)))),0))</f>
        <v>0</v>
      </c>
      <c r="X1272" s="25" t="str">
        <f aca="false">IF(ISNUMBER($N1272),$N1272*Validation!$B$5,"")</f>
        <v/>
      </c>
      <c r="Y1272" s="26" t="str">
        <f aca="false">IF($A1272="","",SUBSTITUTE(SUBSTITUTE(SUBSTITUTE(SUBSTITUTE(SUBSTITUTE(SUBSTITUTE(SUBSTITUTE(UPPER(TRIM($A1272)),"Á","A"),"É","E"),"Í","I"),"Ó","O"),"Ú","U"),"Ñ","N"),"Ü","U"))</f>
        <v/>
      </c>
      <c r="Z1272" s="26" t="str">
        <f aca="false">IF($Y1272="","",LEFT($Y1272,1)&amp;" "&amp;TRIM(RIGHT(SUBSTITUTE($Y1272," ",REPT(" ",50)),50)))</f>
        <v/>
      </c>
      <c r="AA1272" s="27" t="str">
        <f aca="false">IF($AF1272="","",IF(COUNTIF(Validation!$U$19:$U$178,$AF1272)&gt;0,"OK","NO MATCH"))</f>
        <v/>
      </c>
      <c r="AB1272" s="27" t="str">
        <f aca="false">IF($W1272=0,"",IF(AND($W1272&gt;=Validation!$B$3,$W1272&lt;=Validation!$C$3),"Yes","No"))</f>
        <v/>
      </c>
      <c r="AC1272" s="26" t="str">
        <f aca="false">IF($A1272="","",$AF1272&amp;"|"&amp;TEXT($W1272,"yyyy-mm-dd")&amp;"|"&amp;$J1272&amp;"|"&amp;$N1272)</f>
        <v/>
      </c>
      <c r="AD1272" s="27" t="str">
        <f aca="false">IF($AC1272="","",IF(COUNTIF($AC$2:$AC$3000,$AC1272)&gt;1,"REVIEW","OK"))</f>
        <v/>
      </c>
      <c r="AE1272" s="27" t="str">
        <f aca="false">IF(OR($W1272=0,$O1272=""),"",IF(IFERROR(IF(ISNUMBER($O1272),INT($O1272),DATE(VALUE(MID(SUBSTITUTE(LEFT($O1272,FIND(" ",$O1272&amp;" ")-1),"/",REPT(" ",20)),41,20)),VALUE(LEFT(SUBSTITUTE(LEFT($O1272,FIND(" ",$O1272&amp;" ")-1),"/",REPT(" ",20)),20)),VALUE(MID(SUBSTITUTE(LEFT($O1272,FIND(" ",$O1272&amp;" ")-1),"/",REPT(" ",20)),21,20)))),0)&gt;$W1272,"Late","Same day"))</f>
        <v/>
      </c>
      <c r="AF1272" s="26" t="str">
        <f aca="false">IF($A1272="","",IFERROR(INDEX(Validation!$C$193:$C$217,MATCH($A1272,Validation!$A$193:$A$217,0)),IF(COUNTIF(Validation!$U$19:$U$178,$Z1272)&gt;0,$Z1272,IF(COUNTIF(Validation!$S$19:$S$178,$AI1272)=1,INDEX(Validation!$U$19:$U$178,MATCH($AI1272,Validation!$S$19:$S$178,0)),$Z1272))))</f>
        <v/>
      </c>
      <c r="AG1272" s="27" t="str">
        <f aca="false">IF(COUNTA($A1272:$U1272)=0,"",IF($A1272="","No name",IF($F1272="","No date",IF($W1272=0,"Date ilegible",IF(NOT(ISNUMBER($N1272)),"Hours no numéricas",IF($AA1272="NO MATCH","Person no identificada","OK"))))))</f>
        <v/>
      </c>
      <c r="AH1272" s="27" t="str">
        <f aca="false">IF($W1272=0,"No date",IF($W1272&lt;Validation!$B$3,"Before period",IF($W1272&gt;Validation!$C$3,"After period","In period")))</f>
        <v>No date</v>
      </c>
      <c r="AI1272" s="26" t="str">
        <f aca="false">IF($Y1272="","",TRIM(RIGHT(SUBSTITUTE($Y1272," ",REPT(" ",50)),50)))</f>
        <v/>
      </c>
      <c r="AJ1272" s="27" t="str">
        <f aca="false">IF($A1272="","",IF(NOT(ISERROR(MATCH($A1272,Validation!$A$193:$A$217,0))),"Manual mapping",IF(COUNTIF(Validation!$U$19:$U$178,$Z1272)&gt;0,"Direct",IF(COUNTIF(Validation!$S$19:$S$178,$AI1272)=1,"By surname","Unresolved"))))</f>
        <v/>
      </c>
      <c r="AK1272" s="28" t="str">
        <f aca="false">IF($L1272="","",IF(MATCH($L1272,$L$2:$L$3000,0)&lt;&gt;ROW()-1,"",COUNT($AK$1:$AK1271)+1))</f>
        <v/>
      </c>
      <c r="AL1272" s="28" t="str">
        <f aca="false">IF($G1272="","",IF(MATCH($G1272,$G$2:$G$3000,0)&lt;&gt;ROW()-1,"",COUNT($AL$1:$AL1271)+1))</f>
        <v/>
      </c>
      <c r="AM1272" s="28" t="str">
        <f aca="false">IF($H1272="","",IF(MATCH($H1272,$H$2:$H$3000,0)&lt;&gt;ROW()-1,"",COUNT($AM$1:$AM1271)+1))</f>
        <v/>
      </c>
      <c r="AN1272" s="28" t="str">
        <f aca="false">IF($I1272="","",IF(MATCH($I1272,$I$2:$I$3000,0)&lt;&gt;ROW()-1,"",COUNT($AN$1:$AN1271)+1))</f>
        <v/>
      </c>
      <c r="AO1272" s="28" t="str">
        <f aca="false">IF($Q1272="","",IF(MATCH($Q1272,$Q$2:$Q$3000,0)&lt;&gt;ROW()-1,"",COUNT($AO$1:$AO1271)+1))</f>
        <v/>
      </c>
    </row>
    <row r="1273" customFormat="false" ht="12.75" hidden="false" customHeight="true" outlineLevel="0" collapsed="false">
      <c r="W1273" s="24" t="n">
        <f aca="false">IF($F1273="",0,IFERROR(IF(ISNUMBER($F1273),INT($F1273),DATE(VALUE(MID(SUBSTITUTE(LEFT($F1273,FIND(" ",$F1273&amp;" ")-1),"/",REPT(" ",20)),41,20)),VALUE(LEFT(SUBSTITUTE(LEFT($F1273,FIND(" ",$F1273&amp;" ")-1),"/",REPT(" ",20)),20)),VALUE(MID(SUBSTITUTE(LEFT($F1273,FIND(" ",$F1273&amp;" ")-1),"/",REPT(" ",20)),21,20)))),0))</f>
        <v>0</v>
      </c>
      <c r="X1273" s="25" t="str">
        <f aca="false">IF(ISNUMBER($N1273),$N1273*Validation!$B$5,"")</f>
        <v/>
      </c>
      <c r="Y1273" s="26" t="str">
        <f aca="false">IF($A1273="","",SUBSTITUTE(SUBSTITUTE(SUBSTITUTE(SUBSTITUTE(SUBSTITUTE(SUBSTITUTE(SUBSTITUTE(UPPER(TRIM($A1273)),"Á","A"),"É","E"),"Í","I"),"Ó","O"),"Ú","U"),"Ñ","N"),"Ü","U"))</f>
        <v/>
      </c>
      <c r="Z1273" s="26" t="str">
        <f aca="false">IF($Y1273="","",LEFT($Y1273,1)&amp;" "&amp;TRIM(RIGHT(SUBSTITUTE($Y1273," ",REPT(" ",50)),50)))</f>
        <v/>
      </c>
      <c r="AA1273" s="27" t="str">
        <f aca="false">IF($AF1273="","",IF(COUNTIF(Validation!$U$19:$U$178,$AF1273)&gt;0,"OK","NO MATCH"))</f>
        <v/>
      </c>
      <c r="AB1273" s="27" t="str">
        <f aca="false">IF($W1273=0,"",IF(AND($W1273&gt;=Validation!$B$3,$W1273&lt;=Validation!$C$3),"Yes","No"))</f>
        <v/>
      </c>
      <c r="AC1273" s="26" t="str">
        <f aca="false">IF($A1273="","",$AF1273&amp;"|"&amp;TEXT($W1273,"yyyy-mm-dd")&amp;"|"&amp;$J1273&amp;"|"&amp;$N1273)</f>
        <v/>
      </c>
      <c r="AD1273" s="27" t="str">
        <f aca="false">IF($AC1273="","",IF(COUNTIF($AC$2:$AC$3000,$AC1273)&gt;1,"REVIEW","OK"))</f>
        <v/>
      </c>
      <c r="AE1273" s="27" t="str">
        <f aca="false">IF(OR($W1273=0,$O1273=""),"",IF(IFERROR(IF(ISNUMBER($O1273),INT($O1273),DATE(VALUE(MID(SUBSTITUTE(LEFT($O1273,FIND(" ",$O1273&amp;" ")-1),"/",REPT(" ",20)),41,20)),VALUE(LEFT(SUBSTITUTE(LEFT($O1273,FIND(" ",$O1273&amp;" ")-1),"/",REPT(" ",20)),20)),VALUE(MID(SUBSTITUTE(LEFT($O1273,FIND(" ",$O1273&amp;" ")-1),"/",REPT(" ",20)),21,20)))),0)&gt;$W1273,"Late","Same day"))</f>
        <v/>
      </c>
      <c r="AF1273" s="26" t="str">
        <f aca="false">IF($A1273="","",IFERROR(INDEX(Validation!$C$193:$C$217,MATCH($A1273,Validation!$A$193:$A$217,0)),IF(COUNTIF(Validation!$U$19:$U$178,$Z1273)&gt;0,$Z1273,IF(COUNTIF(Validation!$S$19:$S$178,$AI1273)=1,INDEX(Validation!$U$19:$U$178,MATCH($AI1273,Validation!$S$19:$S$178,0)),$Z1273))))</f>
        <v/>
      </c>
      <c r="AG1273" s="27" t="str">
        <f aca="false">IF(COUNTA($A1273:$U1273)=0,"",IF($A1273="","No name",IF($F1273="","No date",IF($W1273=0,"Date ilegible",IF(NOT(ISNUMBER($N1273)),"Hours no numéricas",IF($AA1273="NO MATCH","Person no identificada","OK"))))))</f>
        <v/>
      </c>
      <c r="AH1273" s="27" t="str">
        <f aca="false">IF($W1273=0,"No date",IF($W1273&lt;Validation!$B$3,"Before period",IF($W1273&gt;Validation!$C$3,"After period","In period")))</f>
        <v>No date</v>
      </c>
      <c r="AI1273" s="26" t="str">
        <f aca="false">IF($Y1273="","",TRIM(RIGHT(SUBSTITUTE($Y1273," ",REPT(" ",50)),50)))</f>
        <v/>
      </c>
      <c r="AJ1273" s="27" t="str">
        <f aca="false">IF($A1273="","",IF(NOT(ISERROR(MATCH($A1273,Validation!$A$193:$A$217,0))),"Manual mapping",IF(COUNTIF(Validation!$U$19:$U$178,$Z1273)&gt;0,"Direct",IF(COUNTIF(Validation!$S$19:$S$178,$AI1273)=1,"By surname","Unresolved"))))</f>
        <v/>
      </c>
      <c r="AK1273" s="28" t="str">
        <f aca="false">IF($L1273="","",IF(MATCH($L1273,$L$2:$L$3000,0)&lt;&gt;ROW()-1,"",COUNT($AK$1:$AK1272)+1))</f>
        <v/>
      </c>
      <c r="AL1273" s="28" t="str">
        <f aca="false">IF($G1273="","",IF(MATCH($G1273,$G$2:$G$3000,0)&lt;&gt;ROW()-1,"",COUNT($AL$1:$AL1272)+1))</f>
        <v/>
      </c>
      <c r="AM1273" s="28" t="str">
        <f aca="false">IF($H1273="","",IF(MATCH($H1273,$H$2:$H$3000,0)&lt;&gt;ROW()-1,"",COUNT($AM$1:$AM1272)+1))</f>
        <v/>
      </c>
      <c r="AN1273" s="28" t="str">
        <f aca="false">IF($I1273="","",IF(MATCH($I1273,$I$2:$I$3000,0)&lt;&gt;ROW()-1,"",COUNT($AN$1:$AN1272)+1))</f>
        <v/>
      </c>
      <c r="AO1273" s="28" t="str">
        <f aca="false">IF($Q1273="","",IF(MATCH($Q1273,$Q$2:$Q$3000,0)&lt;&gt;ROW()-1,"",COUNT($AO$1:$AO1272)+1))</f>
        <v/>
      </c>
    </row>
    <row r="1274" customFormat="false" ht="12.75" hidden="false" customHeight="true" outlineLevel="0" collapsed="false">
      <c r="W1274" s="24" t="n">
        <f aca="false">IF($F1274="",0,IFERROR(IF(ISNUMBER($F1274),INT($F1274),DATE(VALUE(MID(SUBSTITUTE(LEFT($F1274,FIND(" ",$F1274&amp;" ")-1),"/",REPT(" ",20)),41,20)),VALUE(LEFT(SUBSTITUTE(LEFT($F1274,FIND(" ",$F1274&amp;" ")-1),"/",REPT(" ",20)),20)),VALUE(MID(SUBSTITUTE(LEFT($F1274,FIND(" ",$F1274&amp;" ")-1),"/",REPT(" ",20)),21,20)))),0))</f>
        <v>0</v>
      </c>
      <c r="X1274" s="25" t="str">
        <f aca="false">IF(ISNUMBER($N1274),$N1274*Validation!$B$5,"")</f>
        <v/>
      </c>
      <c r="Y1274" s="26" t="str">
        <f aca="false">IF($A1274="","",SUBSTITUTE(SUBSTITUTE(SUBSTITUTE(SUBSTITUTE(SUBSTITUTE(SUBSTITUTE(SUBSTITUTE(UPPER(TRIM($A1274)),"Á","A"),"É","E"),"Í","I"),"Ó","O"),"Ú","U"),"Ñ","N"),"Ü","U"))</f>
        <v/>
      </c>
      <c r="Z1274" s="26" t="str">
        <f aca="false">IF($Y1274="","",LEFT($Y1274,1)&amp;" "&amp;TRIM(RIGHT(SUBSTITUTE($Y1274," ",REPT(" ",50)),50)))</f>
        <v/>
      </c>
      <c r="AA1274" s="27" t="str">
        <f aca="false">IF($AF1274="","",IF(COUNTIF(Validation!$U$19:$U$178,$AF1274)&gt;0,"OK","NO MATCH"))</f>
        <v/>
      </c>
      <c r="AB1274" s="27" t="str">
        <f aca="false">IF($W1274=0,"",IF(AND($W1274&gt;=Validation!$B$3,$W1274&lt;=Validation!$C$3),"Yes","No"))</f>
        <v/>
      </c>
      <c r="AC1274" s="26" t="str">
        <f aca="false">IF($A1274="","",$AF1274&amp;"|"&amp;TEXT($W1274,"yyyy-mm-dd")&amp;"|"&amp;$J1274&amp;"|"&amp;$N1274)</f>
        <v/>
      </c>
      <c r="AD1274" s="27" t="str">
        <f aca="false">IF($AC1274="","",IF(COUNTIF($AC$2:$AC$3000,$AC1274)&gt;1,"REVIEW","OK"))</f>
        <v/>
      </c>
      <c r="AE1274" s="27" t="str">
        <f aca="false">IF(OR($W1274=0,$O1274=""),"",IF(IFERROR(IF(ISNUMBER($O1274),INT($O1274),DATE(VALUE(MID(SUBSTITUTE(LEFT($O1274,FIND(" ",$O1274&amp;" ")-1),"/",REPT(" ",20)),41,20)),VALUE(LEFT(SUBSTITUTE(LEFT($O1274,FIND(" ",$O1274&amp;" ")-1),"/",REPT(" ",20)),20)),VALUE(MID(SUBSTITUTE(LEFT($O1274,FIND(" ",$O1274&amp;" ")-1),"/",REPT(" ",20)),21,20)))),0)&gt;$W1274,"Late","Same day"))</f>
        <v/>
      </c>
      <c r="AF1274" s="26" t="str">
        <f aca="false">IF($A1274="","",IFERROR(INDEX(Validation!$C$193:$C$217,MATCH($A1274,Validation!$A$193:$A$217,0)),IF(COUNTIF(Validation!$U$19:$U$178,$Z1274)&gt;0,$Z1274,IF(COUNTIF(Validation!$S$19:$S$178,$AI1274)=1,INDEX(Validation!$U$19:$U$178,MATCH($AI1274,Validation!$S$19:$S$178,0)),$Z1274))))</f>
        <v/>
      </c>
      <c r="AG1274" s="27" t="str">
        <f aca="false">IF(COUNTA($A1274:$U1274)=0,"",IF($A1274="","No name",IF($F1274="","No date",IF($W1274=0,"Date ilegible",IF(NOT(ISNUMBER($N1274)),"Hours no numéricas",IF($AA1274="NO MATCH","Person no identificada","OK"))))))</f>
        <v/>
      </c>
      <c r="AH1274" s="27" t="str">
        <f aca="false">IF($W1274=0,"No date",IF($W1274&lt;Validation!$B$3,"Before period",IF($W1274&gt;Validation!$C$3,"After period","In period")))</f>
        <v>No date</v>
      </c>
      <c r="AI1274" s="26" t="str">
        <f aca="false">IF($Y1274="","",TRIM(RIGHT(SUBSTITUTE($Y1274," ",REPT(" ",50)),50)))</f>
        <v/>
      </c>
      <c r="AJ1274" s="27" t="str">
        <f aca="false">IF($A1274="","",IF(NOT(ISERROR(MATCH($A1274,Validation!$A$193:$A$217,0))),"Manual mapping",IF(COUNTIF(Validation!$U$19:$U$178,$Z1274)&gt;0,"Direct",IF(COUNTIF(Validation!$S$19:$S$178,$AI1274)=1,"By surname","Unresolved"))))</f>
        <v/>
      </c>
      <c r="AK1274" s="28" t="str">
        <f aca="false">IF($L1274="","",IF(MATCH($L1274,$L$2:$L$3000,0)&lt;&gt;ROW()-1,"",COUNT($AK$1:$AK1273)+1))</f>
        <v/>
      </c>
      <c r="AL1274" s="28" t="str">
        <f aca="false">IF($G1274="","",IF(MATCH($G1274,$G$2:$G$3000,0)&lt;&gt;ROW()-1,"",COUNT($AL$1:$AL1273)+1))</f>
        <v/>
      </c>
      <c r="AM1274" s="28" t="str">
        <f aca="false">IF($H1274="","",IF(MATCH($H1274,$H$2:$H$3000,0)&lt;&gt;ROW()-1,"",COUNT($AM$1:$AM1273)+1))</f>
        <v/>
      </c>
      <c r="AN1274" s="28" t="str">
        <f aca="false">IF($I1274="","",IF(MATCH($I1274,$I$2:$I$3000,0)&lt;&gt;ROW()-1,"",COUNT($AN$1:$AN1273)+1))</f>
        <v/>
      </c>
      <c r="AO1274" s="28" t="str">
        <f aca="false">IF($Q1274="","",IF(MATCH($Q1274,$Q$2:$Q$3000,0)&lt;&gt;ROW()-1,"",COUNT($AO$1:$AO1273)+1))</f>
        <v/>
      </c>
    </row>
    <row r="1275" customFormat="false" ht="12.75" hidden="false" customHeight="true" outlineLevel="0" collapsed="false">
      <c r="W1275" s="24" t="n">
        <f aca="false">IF($F1275="",0,IFERROR(IF(ISNUMBER($F1275),INT($F1275),DATE(VALUE(MID(SUBSTITUTE(LEFT($F1275,FIND(" ",$F1275&amp;" ")-1),"/",REPT(" ",20)),41,20)),VALUE(LEFT(SUBSTITUTE(LEFT($F1275,FIND(" ",$F1275&amp;" ")-1),"/",REPT(" ",20)),20)),VALUE(MID(SUBSTITUTE(LEFT($F1275,FIND(" ",$F1275&amp;" ")-1),"/",REPT(" ",20)),21,20)))),0))</f>
        <v>0</v>
      </c>
      <c r="X1275" s="25" t="str">
        <f aca="false">IF(ISNUMBER($N1275),$N1275*Validation!$B$5,"")</f>
        <v/>
      </c>
      <c r="Y1275" s="26" t="str">
        <f aca="false">IF($A1275="","",SUBSTITUTE(SUBSTITUTE(SUBSTITUTE(SUBSTITUTE(SUBSTITUTE(SUBSTITUTE(SUBSTITUTE(UPPER(TRIM($A1275)),"Á","A"),"É","E"),"Í","I"),"Ó","O"),"Ú","U"),"Ñ","N"),"Ü","U"))</f>
        <v/>
      </c>
      <c r="Z1275" s="26" t="str">
        <f aca="false">IF($Y1275="","",LEFT($Y1275,1)&amp;" "&amp;TRIM(RIGHT(SUBSTITUTE($Y1275," ",REPT(" ",50)),50)))</f>
        <v/>
      </c>
      <c r="AA1275" s="27" t="str">
        <f aca="false">IF($AF1275="","",IF(COUNTIF(Validation!$U$19:$U$178,$AF1275)&gt;0,"OK","NO MATCH"))</f>
        <v/>
      </c>
      <c r="AB1275" s="27" t="str">
        <f aca="false">IF($W1275=0,"",IF(AND($W1275&gt;=Validation!$B$3,$W1275&lt;=Validation!$C$3),"Yes","No"))</f>
        <v/>
      </c>
      <c r="AC1275" s="26" t="str">
        <f aca="false">IF($A1275="","",$AF1275&amp;"|"&amp;TEXT($W1275,"yyyy-mm-dd")&amp;"|"&amp;$J1275&amp;"|"&amp;$N1275)</f>
        <v/>
      </c>
      <c r="AD1275" s="27" t="str">
        <f aca="false">IF($AC1275="","",IF(COUNTIF($AC$2:$AC$3000,$AC1275)&gt;1,"REVIEW","OK"))</f>
        <v/>
      </c>
      <c r="AE1275" s="27" t="str">
        <f aca="false">IF(OR($W1275=0,$O1275=""),"",IF(IFERROR(IF(ISNUMBER($O1275),INT($O1275),DATE(VALUE(MID(SUBSTITUTE(LEFT($O1275,FIND(" ",$O1275&amp;" ")-1),"/",REPT(" ",20)),41,20)),VALUE(LEFT(SUBSTITUTE(LEFT($O1275,FIND(" ",$O1275&amp;" ")-1),"/",REPT(" ",20)),20)),VALUE(MID(SUBSTITUTE(LEFT($O1275,FIND(" ",$O1275&amp;" ")-1),"/",REPT(" ",20)),21,20)))),0)&gt;$W1275,"Late","Same day"))</f>
        <v/>
      </c>
      <c r="AF1275" s="26" t="str">
        <f aca="false">IF($A1275="","",IFERROR(INDEX(Validation!$C$193:$C$217,MATCH($A1275,Validation!$A$193:$A$217,0)),IF(COUNTIF(Validation!$U$19:$U$178,$Z1275)&gt;0,$Z1275,IF(COUNTIF(Validation!$S$19:$S$178,$AI1275)=1,INDEX(Validation!$U$19:$U$178,MATCH($AI1275,Validation!$S$19:$S$178,0)),$Z1275))))</f>
        <v/>
      </c>
      <c r="AG1275" s="27" t="str">
        <f aca="false">IF(COUNTA($A1275:$U1275)=0,"",IF($A1275="","No name",IF($F1275="","No date",IF($W1275=0,"Date ilegible",IF(NOT(ISNUMBER($N1275)),"Hours no numéricas",IF($AA1275="NO MATCH","Person no identificada","OK"))))))</f>
        <v/>
      </c>
      <c r="AH1275" s="27" t="str">
        <f aca="false">IF($W1275=0,"No date",IF($W1275&lt;Validation!$B$3,"Before period",IF($W1275&gt;Validation!$C$3,"After period","In period")))</f>
        <v>No date</v>
      </c>
      <c r="AI1275" s="26" t="str">
        <f aca="false">IF($Y1275="","",TRIM(RIGHT(SUBSTITUTE($Y1275," ",REPT(" ",50)),50)))</f>
        <v/>
      </c>
      <c r="AJ1275" s="27" t="str">
        <f aca="false">IF($A1275="","",IF(NOT(ISERROR(MATCH($A1275,Validation!$A$193:$A$217,0))),"Manual mapping",IF(COUNTIF(Validation!$U$19:$U$178,$Z1275)&gt;0,"Direct",IF(COUNTIF(Validation!$S$19:$S$178,$AI1275)=1,"By surname","Unresolved"))))</f>
        <v/>
      </c>
      <c r="AK1275" s="28" t="str">
        <f aca="false">IF($L1275="","",IF(MATCH($L1275,$L$2:$L$3000,0)&lt;&gt;ROW()-1,"",COUNT($AK$1:$AK1274)+1))</f>
        <v/>
      </c>
      <c r="AL1275" s="28" t="str">
        <f aca="false">IF($G1275="","",IF(MATCH($G1275,$G$2:$G$3000,0)&lt;&gt;ROW()-1,"",COUNT($AL$1:$AL1274)+1))</f>
        <v/>
      </c>
      <c r="AM1275" s="28" t="str">
        <f aca="false">IF($H1275="","",IF(MATCH($H1275,$H$2:$H$3000,0)&lt;&gt;ROW()-1,"",COUNT($AM$1:$AM1274)+1))</f>
        <v/>
      </c>
      <c r="AN1275" s="28" t="str">
        <f aca="false">IF($I1275="","",IF(MATCH($I1275,$I$2:$I$3000,0)&lt;&gt;ROW()-1,"",COUNT($AN$1:$AN1274)+1))</f>
        <v/>
      </c>
      <c r="AO1275" s="28" t="str">
        <f aca="false">IF($Q1275="","",IF(MATCH($Q1275,$Q$2:$Q$3000,0)&lt;&gt;ROW()-1,"",COUNT($AO$1:$AO1274)+1))</f>
        <v/>
      </c>
    </row>
    <row r="1276" customFormat="false" ht="12.75" hidden="false" customHeight="true" outlineLevel="0" collapsed="false">
      <c r="W1276" s="24" t="n">
        <f aca="false">IF($F1276="",0,IFERROR(IF(ISNUMBER($F1276),INT($F1276),DATE(VALUE(MID(SUBSTITUTE(LEFT($F1276,FIND(" ",$F1276&amp;" ")-1),"/",REPT(" ",20)),41,20)),VALUE(LEFT(SUBSTITUTE(LEFT($F1276,FIND(" ",$F1276&amp;" ")-1),"/",REPT(" ",20)),20)),VALUE(MID(SUBSTITUTE(LEFT($F1276,FIND(" ",$F1276&amp;" ")-1),"/",REPT(" ",20)),21,20)))),0))</f>
        <v>0</v>
      </c>
      <c r="X1276" s="25" t="str">
        <f aca="false">IF(ISNUMBER($N1276),$N1276*Validation!$B$5,"")</f>
        <v/>
      </c>
      <c r="Y1276" s="26" t="str">
        <f aca="false">IF($A1276="","",SUBSTITUTE(SUBSTITUTE(SUBSTITUTE(SUBSTITUTE(SUBSTITUTE(SUBSTITUTE(SUBSTITUTE(UPPER(TRIM($A1276)),"Á","A"),"É","E"),"Í","I"),"Ó","O"),"Ú","U"),"Ñ","N"),"Ü","U"))</f>
        <v/>
      </c>
      <c r="Z1276" s="26" t="str">
        <f aca="false">IF($Y1276="","",LEFT($Y1276,1)&amp;" "&amp;TRIM(RIGHT(SUBSTITUTE($Y1276," ",REPT(" ",50)),50)))</f>
        <v/>
      </c>
      <c r="AA1276" s="27" t="str">
        <f aca="false">IF($AF1276="","",IF(COUNTIF(Validation!$U$19:$U$178,$AF1276)&gt;0,"OK","NO MATCH"))</f>
        <v/>
      </c>
      <c r="AB1276" s="27" t="str">
        <f aca="false">IF($W1276=0,"",IF(AND($W1276&gt;=Validation!$B$3,$W1276&lt;=Validation!$C$3),"Yes","No"))</f>
        <v/>
      </c>
      <c r="AC1276" s="26" t="str">
        <f aca="false">IF($A1276="","",$AF1276&amp;"|"&amp;TEXT($W1276,"yyyy-mm-dd")&amp;"|"&amp;$J1276&amp;"|"&amp;$N1276)</f>
        <v/>
      </c>
      <c r="AD1276" s="27" t="str">
        <f aca="false">IF($AC1276="","",IF(COUNTIF($AC$2:$AC$3000,$AC1276)&gt;1,"REVIEW","OK"))</f>
        <v/>
      </c>
      <c r="AE1276" s="27" t="str">
        <f aca="false">IF(OR($W1276=0,$O1276=""),"",IF(IFERROR(IF(ISNUMBER($O1276),INT($O1276),DATE(VALUE(MID(SUBSTITUTE(LEFT($O1276,FIND(" ",$O1276&amp;" ")-1),"/",REPT(" ",20)),41,20)),VALUE(LEFT(SUBSTITUTE(LEFT($O1276,FIND(" ",$O1276&amp;" ")-1),"/",REPT(" ",20)),20)),VALUE(MID(SUBSTITUTE(LEFT($O1276,FIND(" ",$O1276&amp;" ")-1),"/",REPT(" ",20)),21,20)))),0)&gt;$W1276,"Late","Same day"))</f>
        <v/>
      </c>
      <c r="AF1276" s="26" t="str">
        <f aca="false">IF($A1276="","",IFERROR(INDEX(Validation!$C$193:$C$217,MATCH($A1276,Validation!$A$193:$A$217,0)),IF(COUNTIF(Validation!$U$19:$U$178,$Z1276)&gt;0,$Z1276,IF(COUNTIF(Validation!$S$19:$S$178,$AI1276)=1,INDEX(Validation!$U$19:$U$178,MATCH($AI1276,Validation!$S$19:$S$178,0)),$Z1276))))</f>
        <v/>
      </c>
      <c r="AG1276" s="27" t="str">
        <f aca="false">IF(COUNTA($A1276:$U1276)=0,"",IF($A1276="","No name",IF($F1276="","No date",IF($W1276=0,"Date ilegible",IF(NOT(ISNUMBER($N1276)),"Hours no numéricas",IF($AA1276="NO MATCH","Person no identificada","OK"))))))</f>
        <v/>
      </c>
      <c r="AH1276" s="27" t="str">
        <f aca="false">IF($W1276=0,"No date",IF($W1276&lt;Validation!$B$3,"Before period",IF($W1276&gt;Validation!$C$3,"After period","In period")))</f>
        <v>No date</v>
      </c>
      <c r="AI1276" s="26" t="str">
        <f aca="false">IF($Y1276="","",TRIM(RIGHT(SUBSTITUTE($Y1276," ",REPT(" ",50)),50)))</f>
        <v/>
      </c>
      <c r="AJ1276" s="27" t="str">
        <f aca="false">IF($A1276="","",IF(NOT(ISERROR(MATCH($A1276,Validation!$A$193:$A$217,0))),"Manual mapping",IF(COUNTIF(Validation!$U$19:$U$178,$Z1276)&gt;0,"Direct",IF(COUNTIF(Validation!$S$19:$S$178,$AI1276)=1,"By surname","Unresolved"))))</f>
        <v/>
      </c>
      <c r="AK1276" s="28" t="str">
        <f aca="false">IF($L1276="","",IF(MATCH($L1276,$L$2:$L$3000,0)&lt;&gt;ROW()-1,"",COUNT($AK$1:$AK1275)+1))</f>
        <v/>
      </c>
      <c r="AL1276" s="28" t="str">
        <f aca="false">IF($G1276="","",IF(MATCH($G1276,$G$2:$G$3000,0)&lt;&gt;ROW()-1,"",COUNT($AL$1:$AL1275)+1))</f>
        <v/>
      </c>
      <c r="AM1276" s="28" t="str">
        <f aca="false">IF($H1276="","",IF(MATCH($H1276,$H$2:$H$3000,0)&lt;&gt;ROW()-1,"",COUNT($AM$1:$AM1275)+1))</f>
        <v/>
      </c>
      <c r="AN1276" s="28" t="str">
        <f aca="false">IF($I1276="","",IF(MATCH($I1276,$I$2:$I$3000,0)&lt;&gt;ROW()-1,"",COUNT($AN$1:$AN1275)+1))</f>
        <v/>
      </c>
      <c r="AO1276" s="28" t="str">
        <f aca="false">IF($Q1276="","",IF(MATCH($Q1276,$Q$2:$Q$3000,0)&lt;&gt;ROW()-1,"",COUNT($AO$1:$AO1275)+1))</f>
        <v/>
      </c>
    </row>
    <row r="1277" customFormat="false" ht="12.75" hidden="false" customHeight="true" outlineLevel="0" collapsed="false">
      <c r="W1277" s="24" t="n">
        <f aca="false">IF($F1277="",0,IFERROR(IF(ISNUMBER($F1277),INT($F1277),DATE(VALUE(MID(SUBSTITUTE(LEFT($F1277,FIND(" ",$F1277&amp;" ")-1),"/",REPT(" ",20)),41,20)),VALUE(LEFT(SUBSTITUTE(LEFT($F1277,FIND(" ",$F1277&amp;" ")-1),"/",REPT(" ",20)),20)),VALUE(MID(SUBSTITUTE(LEFT($F1277,FIND(" ",$F1277&amp;" ")-1),"/",REPT(" ",20)),21,20)))),0))</f>
        <v>0</v>
      </c>
      <c r="X1277" s="25" t="str">
        <f aca="false">IF(ISNUMBER($N1277),$N1277*Validation!$B$5,"")</f>
        <v/>
      </c>
      <c r="Y1277" s="26" t="str">
        <f aca="false">IF($A1277="","",SUBSTITUTE(SUBSTITUTE(SUBSTITUTE(SUBSTITUTE(SUBSTITUTE(SUBSTITUTE(SUBSTITUTE(UPPER(TRIM($A1277)),"Á","A"),"É","E"),"Í","I"),"Ó","O"),"Ú","U"),"Ñ","N"),"Ü","U"))</f>
        <v/>
      </c>
      <c r="Z1277" s="26" t="str">
        <f aca="false">IF($Y1277="","",LEFT($Y1277,1)&amp;" "&amp;TRIM(RIGHT(SUBSTITUTE($Y1277," ",REPT(" ",50)),50)))</f>
        <v/>
      </c>
      <c r="AA1277" s="27" t="str">
        <f aca="false">IF($AF1277="","",IF(COUNTIF(Validation!$U$19:$U$178,$AF1277)&gt;0,"OK","NO MATCH"))</f>
        <v/>
      </c>
      <c r="AB1277" s="27" t="str">
        <f aca="false">IF($W1277=0,"",IF(AND($W1277&gt;=Validation!$B$3,$W1277&lt;=Validation!$C$3),"Yes","No"))</f>
        <v/>
      </c>
      <c r="AC1277" s="26" t="str">
        <f aca="false">IF($A1277="","",$AF1277&amp;"|"&amp;TEXT($W1277,"yyyy-mm-dd")&amp;"|"&amp;$J1277&amp;"|"&amp;$N1277)</f>
        <v/>
      </c>
      <c r="AD1277" s="27" t="str">
        <f aca="false">IF($AC1277="","",IF(COUNTIF($AC$2:$AC$3000,$AC1277)&gt;1,"REVIEW","OK"))</f>
        <v/>
      </c>
      <c r="AE1277" s="27" t="str">
        <f aca="false">IF(OR($W1277=0,$O1277=""),"",IF(IFERROR(IF(ISNUMBER($O1277),INT($O1277),DATE(VALUE(MID(SUBSTITUTE(LEFT($O1277,FIND(" ",$O1277&amp;" ")-1),"/",REPT(" ",20)),41,20)),VALUE(LEFT(SUBSTITUTE(LEFT($O1277,FIND(" ",$O1277&amp;" ")-1),"/",REPT(" ",20)),20)),VALUE(MID(SUBSTITUTE(LEFT($O1277,FIND(" ",$O1277&amp;" ")-1),"/",REPT(" ",20)),21,20)))),0)&gt;$W1277,"Late","Same day"))</f>
        <v/>
      </c>
      <c r="AF1277" s="26" t="str">
        <f aca="false">IF($A1277="","",IFERROR(INDEX(Validation!$C$193:$C$217,MATCH($A1277,Validation!$A$193:$A$217,0)),IF(COUNTIF(Validation!$U$19:$U$178,$Z1277)&gt;0,$Z1277,IF(COUNTIF(Validation!$S$19:$S$178,$AI1277)=1,INDEX(Validation!$U$19:$U$178,MATCH($AI1277,Validation!$S$19:$S$178,0)),$Z1277))))</f>
        <v/>
      </c>
      <c r="AG1277" s="27" t="str">
        <f aca="false">IF(COUNTA($A1277:$U1277)=0,"",IF($A1277="","No name",IF($F1277="","No date",IF($W1277=0,"Date ilegible",IF(NOT(ISNUMBER($N1277)),"Hours no numéricas",IF($AA1277="NO MATCH","Person no identificada","OK"))))))</f>
        <v/>
      </c>
      <c r="AH1277" s="27" t="str">
        <f aca="false">IF($W1277=0,"No date",IF($W1277&lt;Validation!$B$3,"Before period",IF($W1277&gt;Validation!$C$3,"After period","In period")))</f>
        <v>No date</v>
      </c>
      <c r="AI1277" s="26" t="str">
        <f aca="false">IF($Y1277="","",TRIM(RIGHT(SUBSTITUTE($Y1277," ",REPT(" ",50)),50)))</f>
        <v/>
      </c>
      <c r="AJ1277" s="27" t="str">
        <f aca="false">IF($A1277="","",IF(NOT(ISERROR(MATCH($A1277,Validation!$A$193:$A$217,0))),"Manual mapping",IF(COUNTIF(Validation!$U$19:$U$178,$Z1277)&gt;0,"Direct",IF(COUNTIF(Validation!$S$19:$S$178,$AI1277)=1,"By surname","Unresolved"))))</f>
        <v/>
      </c>
      <c r="AK1277" s="28" t="str">
        <f aca="false">IF($L1277="","",IF(MATCH($L1277,$L$2:$L$3000,0)&lt;&gt;ROW()-1,"",COUNT($AK$1:$AK1276)+1))</f>
        <v/>
      </c>
      <c r="AL1277" s="28" t="str">
        <f aca="false">IF($G1277="","",IF(MATCH($G1277,$G$2:$G$3000,0)&lt;&gt;ROW()-1,"",COUNT($AL$1:$AL1276)+1))</f>
        <v/>
      </c>
      <c r="AM1277" s="28" t="str">
        <f aca="false">IF($H1277="","",IF(MATCH($H1277,$H$2:$H$3000,0)&lt;&gt;ROW()-1,"",COUNT($AM$1:$AM1276)+1))</f>
        <v/>
      </c>
      <c r="AN1277" s="28" t="str">
        <f aca="false">IF($I1277="","",IF(MATCH($I1277,$I$2:$I$3000,0)&lt;&gt;ROW()-1,"",COUNT($AN$1:$AN1276)+1))</f>
        <v/>
      </c>
      <c r="AO1277" s="28" t="str">
        <f aca="false">IF($Q1277="","",IF(MATCH($Q1277,$Q$2:$Q$3000,0)&lt;&gt;ROW()-1,"",COUNT($AO$1:$AO1276)+1))</f>
        <v/>
      </c>
    </row>
    <row r="1278" customFormat="false" ht="12.75" hidden="false" customHeight="true" outlineLevel="0" collapsed="false">
      <c r="W1278" s="24" t="n">
        <f aca="false">IF($F1278="",0,IFERROR(IF(ISNUMBER($F1278),INT($F1278),DATE(VALUE(MID(SUBSTITUTE(LEFT($F1278,FIND(" ",$F1278&amp;" ")-1),"/",REPT(" ",20)),41,20)),VALUE(LEFT(SUBSTITUTE(LEFT($F1278,FIND(" ",$F1278&amp;" ")-1),"/",REPT(" ",20)),20)),VALUE(MID(SUBSTITUTE(LEFT($F1278,FIND(" ",$F1278&amp;" ")-1),"/",REPT(" ",20)),21,20)))),0))</f>
        <v>0</v>
      </c>
      <c r="X1278" s="25" t="str">
        <f aca="false">IF(ISNUMBER($N1278),$N1278*Validation!$B$5,"")</f>
        <v/>
      </c>
      <c r="Y1278" s="26" t="str">
        <f aca="false">IF($A1278="","",SUBSTITUTE(SUBSTITUTE(SUBSTITUTE(SUBSTITUTE(SUBSTITUTE(SUBSTITUTE(SUBSTITUTE(UPPER(TRIM($A1278)),"Á","A"),"É","E"),"Í","I"),"Ó","O"),"Ú","U"),"Ñ","N"),"Ü","U"))</f>
        <v/>
      </c>
      <c r="Z1278" s="26" t="str">
        <f aca="false">IF($Y1278="","",LEFT($Y1278,1)&amp;" "&amp;TRIM(RIGHT(SUBSTITUTE($Y1278," ",REPT(" ",50)),50)))</f>
        <v/>
      </c>
      <c r="AA1278" s="27" t="str">
        <f aca="false">IF($AF1278="","",IF(COUNTIF(Validation!$U$19:$U$178,$AF1278)&gt;0,"OK","NO MATCH"))</f>
        <v/>
      </c>
      <c r="AB1278" s="27" t="str">
        <f aca="false">IF($W1278=0,"",IF(AND($W1278&gt;=Validation!$B$3,$W1278&lt;=Validation!$C$3),"Yes","No"))</f>
        <v/>
      </c>
      <c r="AC1278" s="26" t="str">
        <f aca="false">IF($A1278="","",$AF1278&amp;"|"&amp;TEXT($W1278,"yyyy-mm-dd")&amp;"|"&amp;$J1278&amp;"|"&amp;$N1278)</f>
        <v/>
      </c>
      <c r="AD1278" s="27" t="str">
        <f aca="false">IF($AC1278="","",IF(COUNTIF($AC$2:$AC$3000,$AC1278)&gt;1,"REVIEW","OK"))</f>
        <v/>
      </c>
      <c r="AE1278" s="27" t="str">
        <f aca="false">IF(OR($W1278=0,$O1278=""),"",IF(IFERROR(IF(ISNUMBER($O1278),INT($O1278),DATE(VALUE(MID(SUBSTITUTE(LEFT($O1278,FIND(" ",$O1278&amp;" ")-1),"/",REPT(" ",20)),41,20)),VALUE(LEFT(SUBSTITUTE(LEFT($O1278,FIND(" ",$O1278&amp;" ")-1),"/",REPT(" ",20)),20)),VALUE(MID(SUBSTITUTE(LEFT($O1278,FIND(" ",$O1278&amp;" ")-1),"/",REPT(" ",20)),21,20)))),0)&gt;$W1278,"Late","Same day"))</f>
        <v/>
      </c>
      <c r="AF1278" s="26" t="str">
        <f aca="false">IF($A1278="","",IFERROR(INDEX(Validation!$C$193:$C$217,MATCH($A1278,Validation!$A$193:$A$217,0)),IF(COUNTIF(Validation!$U$19:$U$178,$Z1278)&gt;0,$Z1278,IF(COUNTIF(Validation!$S$19:$S$178,$AI1278)=1,INDEX(Validation!$U$19:$U$178,MATCH($AI1278,Validation!$S$19:$S$178,0)),$Z1278))))</f>
        <v/>
      </c>
      <c r="AG1278" s="27" t="str">
        <f aca="false">IF(COUNTA($A1278:$U1278)=0,"",IF($A1278="","No name",IF($F1278="","No date",IF($W1278=0,"Date ilegible",IF(NOT(ISNUMBER($N1278)),"Hours no numéricas",IF($AA1278="NO MATCH","Person no identificada","OK"))))))</f>
        <v/>
      </c>
      <c r="AH1278" s="27" t="str">
        <f aca="false">IF($W1278=0,"No date",IF($W1278&lt;Validation!$B$3,"Before period",IF($W1278&gt;Validation!$C$3,"After period","In period")))</f>
        <v>No date</v>
      </c>
      <c r="AI1278" s="26" t="str">
        <f aca="false">IF($Y1278="","",TRIM(RIGHT(SUBSTITUTE($Y1278," ",REPT(" ",50)),50)))</f>
        <v/>
      </c>
      <c r="AJ1278" s="27" t="str">
        <f aca="false">IF($A1278="","",IF(NOT(ISERROR(MATCH($A1278,Validation!$A$193:$A$217,0))),"Manual mapping",IF(COUNTIF(Validation!$U$19:$U$178,$Z1278)&gt;0,"Direct",IF(COUNTIF(Validation!$S$19:$S$178,$AI1278)=1,"By surname","Unresolved"))))</f>
        <v/>
      </c>
      <c r="AK1278" s="28" t="str">
        <f aca="false">IF($L1278="","",IF(MATCH($L1278,$L$2:$L$3000,0)&lt;&gt;ROW()-1,"",COUNT($AK$1:$AK1277)+1))</f>
        <v/>
      </c>
      <c r="AL1278" s="28" t="str">
        <f aca="false">IF($G1278="","",IF(MATCH($G1278,$G$2:$G$3000,0)&lt;&gt;ROW()-1,"",COUNT($AL$1:$AL1277)+1))</f>
        <v/>
      </c>
      <c r="AM1278" s="28" t="str">
        <f aca="false">IF($H1278="","",IF(MATCH($H1278,$H$2:$H$3000,0)&lt;&gt;ROW()-1,"",COUNT($AM$1:$AM1277)+1))</f>
        <v/>
      </c>
      <c r="AN1278" s="28" t="str">
        <f aca="false">IF($I1278="","",IF(MATCH($I1278,$I$2:$I$3000,0)&lt;&gt;ROW()-1,"",COUNT($AN$1:$AN1277)+1))</f>
        <v/>
      </c>
      <c r="AO1278" s="28" t="str">
        <f aca="false">IF($Q1278="","",IF(MATCH($Q1278,$Q$2:$Q$3000,0)&lt;&gt;ROW()-1,"",COUNT($AO$1:$AO1277)+1))</f>
        <v/>
      </c>
    </row>
    <row r="1279" customFormat="false" ht="12.75" hidden="false" customHeight="true" outlineLevel="0" collapsed="false">
      <c r="W1279" s="24" t="n">
        <f aca="false">IF($F1279="",0,IFERROR(IF(ISNUMBER($F1279),INT($F1279),DATE(VALUE(MID(SUBSTITUTE(LEFT($F1279,FIND(" ",$F1279&amp;" ")-1),"/",REPT(" ",20)),41,20)),VALUE(LEFT(SUBSTITUTE(LEFT($F1279,FIND(" ",$F1279&amp;" ")-1),"/",REPT(" ",20)),20)),VALUE(MID(SUBSTITUTE(LEFT($F1279,FIND(" ",$F1279&amp;" ")-1),"/",REPT(" ",20)),21,20)))),0))</f>
        <v>0</v>
      </c>
      <c r="X1279" s="25" t="str">
        <f aca="false">IF(ISNUMBER($N1279),$N1279*Validation!$B$5,"")</f>
        <v/>
      </c>
      <c r="Y1279" s="26" t="str">
        <f aca="false">IF($A1279="","",SUBSTITUTE(SUBSTITUTE(SUBSTITUTE(SUBSTITUTE(SUBSTITUTE(SUBSTITUTE(SUBSTITUTE(UPPER(TRIM($A1279)),"Á","A"),"É","E"),"Í","I"),"Ó","O"),"Ú","U"),"Ñ","N"),"Ü","U"))</f>
        <v/>
      </c>
      <c r="Z1279" s="26" t="str">
        <f aca="false">IF($Y1279="","",LEFT($Y1279,1)&amp;" "&amp;TRIM(RIGHT(SUBSTITUTE($Y1279," ",REPT(" ",50)),50)))</f>
        <v/>
      </c>
      <c r="AA1279" s="27" t="str">
        <f aca="false">IF($AF1279="","",IF(COUNTIF(Validation!$U$19:$U$178,$AF1279)&gt;0,"OK","NO MATCH"))</f>
        <v/>
      </c>
      <c r="AB1279" s="27" t="str">
        <f aca="false">IF($W1279=0,"",IF(AND($W1279&gt;=Validation!$B$3,$W1279&lt;=Validation!$C$3),"Yes","No"))</f>
        <v/>
      </c>
      <c r="AC1279" s="26" t="str">
        <f aca="false">IF($A1279="","",$AF1279&amp;"|"&amp;TEXT($W1279,"yyyy-mm-dd")&amp;"|"&amp;$J1279&amp;"|"&amp;$N1279)</f>
        <v/>
      </c>
      <c r="AD1279" s="27" t="str">
        <f aca="false">IF($AC1279="","",IF(COUNTIF($AC$2:$AC$3000,$AC1279)&gt;1,"REVIEW","OK"))</f>
        <v/>
      </c>
      <c r="AE1279" s="27" t="str">
        <f aca="false">IF(OR($W1279=0,$O1279=""),"",IF(IFERROR(IF(ISNUMBER($O1279),INT($O1279),DATE(VALUE(MID(SUBSTITUTE(LEFT($O1279,FIND(" ",$O1279&amp;" ")-1),"/",REPT(" ",20)),41,20)),VALUE(LEFT(SUBSTITUTE(LEFT($O1279,FIND(" ",$O1279&amp;" ")-1),"/",REPT(" ",20)),20)),VALUE(MID(SUBSTITUTE(LEFT($O1279,FIND(" ",$O1279&amp;" ")-1),"/",REPT(" ",20)),21,20)))),0)&gt;$W1279,"Late","Same day"))</f>
        <v/>
      </c>
      <c r="AF1279" s="26" t="str">
        <f aca="false">IF($A1279="","",IFERROR(INDEX(Validation!$C$193:$C$217,MATCH($A1279,Validation!$A$193:$A$217,0)),IF(COUNTIF(Validation!$U$19:$U$178,$Z1279)&gt;0,$Z1279,IF(COUNTIF(Validation!$S$19:$S$178,$AI1279)=1,INDEX(Validation!$U$19:$U$178,MATCH($AI1279,Validation!$S$19:$S$178,0)),$Z1279))))</f>
        <v/>
      </c>
      <c r="AG1279" s="27" t="str">
        <f aca="false">IF(COUNTA($A1279:$U1279)=0,"",IF($A1279="","No name",IF($F1279="","No date",IF($W1279=0,"Date ilegible",IF(NOT(ISNUMBER($N1279)),"Hours no numéricas",IF($AA1279="NO MATCH","Person no identificada","OK"))))))</f>
        <v/>
      </c>
      <c r="AH1279" s="27" t="str">
        <f aca="false">IF($W1279=0,"No date",IF($W1279&lt;Validation!$B$3,"Before period",IF($W1279&gt;Validation!$C$3,"After period","In period")))</f>
        <v>No date</v>
      </c>
      <c r="AI1279" s="26" t="str">
        <f aca="false">IF($Y1279="","",TRIM(RIGHT(SUBSTITUTE($Y1279," ",REPT(" ",50)),50)))</f>
        <v/>
      </c>
      <c r="AJ1279" s="27" t="str">
        <f aca="false">IF($A1279="","",IF(NOT(ISERROR(MATCH($A1279,Validation!$A$193:$A$217,0))),"Manual mapping",IF(COUNTIF(Validation!$U$19:$U$178,$Z1279)&gt;0,"Direct",IF(COUNTIF(Validation!$S$19:$S$178,$AI1279)=1,"By surname","Unresolved"))))</f>
        <v/>
      </c>
      <c r="AK1279" s="28" t="str">
        <f aca="false">IF($L1279="","",IF(MATCH($L1279,$L$2:$L$3000,0)&lt;&gt;ROW()-1,"",COUNT($AK$1:$AK1278)+1))</f>
        <v/>
      </c>
      <c r="AL1279" s="28" t="str">
        <f aca="false">IF($G1279="","",IF(MATCH($G1279,$G$2:$G$3000,0)&lt;&gt;ROW()-1,"",COUNT($AL$1:$AL1278)+1))</f>
        <v/>
      </c>
      <c r="AM1279" s="28" t="str">
        <f aca="false">IF($H1279="","",IF(MATCH($H1279,$H$2:$H$3000,0)&lt;&gt;ROW()-1,"",COUNT($AM$1:$AM1278)+1))</f>
        <v/>
      </c>
      <c r="AN1279" s="28" t="str">
        <f aca="false">IF($I1279="","",IF(MATCH($I1279,$I$2:$I$3000,0)&lt;&gt;ROW()-1,"",COUNT($AN$1:$AN1278)+1))</f>
        <v/>
      </c>
      <c r="AO1279" s="28" t="str">
        <f aca="false">IF($Q1279="","",IF(MATCH($Q1279,$Q$2:$Q$3000,0)&lt;&gt;ROW()-1,"",COUNT($AO$1:$AO1278)+1))</f>
        <v/>
      </c>
    </row>
    <row r="1280" customFormat="false" ht="12.75" hidden="false" customHeight="true" outlineLevel="0" collapsed="false">
      <c r="W1280" s="24" t="n">
        <f aca="false">IF($F1280="",0,IFERROR(IF(ISNUMBER($F1280),INT($F1280),DATE(VALUE(MID(SUBSTITUTE(LEFT($F1280,FIND(" ",$F1280&amp;" ")-1),"/",REPT(" ",20)),41,20)),VALUE(LEFT(SUBSTITUTE(LEFT($F1280,FIND(" ",$F1280&amp;" ")-1),"/",REPT(" ",20)),20)),VALUE(MID(SUBSTITUTE(LEFT($F1280,FIND(" ",$F1280&amp;" ")-1),"/",REPT(" ",20)),21,20)))),0))</f>
        <v>0</v>
      </c>
      <c r="X1280" s="25" t="str">
        <f aca="false">IF(ISNUMBER($N1280),$N1280*Validation!$B$5,"")</f>
        <v/>
      </c>
      <c r="Y1280" s="26" t="str">
        <f aca="false">IF($A1280="","",SUBSTITUTE(SUBSTITUTE(SUBSTITUTE(SUBSTITUTE(SUBSTITUTE(SUBSTITUTE(SUBSTITUTE(UPPER(TRIM($A1280)),"Á","A"),"É","E"),"Í","I"),"Ó","O"),"Ú","U"),"Ñ","N"),"Ü","U"))</f>
        <v/>
      </c>
      <c r="Z1280" s="26" t="str">
        <f aca="false">IF($Y1280="","",LEFT($Y1280,1)&amp;" "&amp;TRIM(RIGHT(SUBSTITUTE($Y1280," ",REPT(" ",50)),50)))</f>
        <v/>
      </c>
      <c r="AA1280" s="27" t="str">
        <f aca="false">IF($AF1280="","",IF(COUNTIF(Validation!$U$19:$U$178,$AF1280)&gt;0,"OK","NO MATCH"))</f>
        <v/>
      </c>
      <c r="AB1280" s="27" t="str">
        <f aca="false">IF($W1280=0,"",IF(AND($W1280&gt;=Validation!$B$3,$W1280&lt;=Validation!$C$3),"Yes","No"))</f>
        <v/>
      </c>
      <c r="AC1280" s="26" t="str">
        <f aca="false">IF($A1280="","",$AF1280&amp;"|"&amp;TEXT($W1280,"yyyy-mm-dd")&amp;"|"&amp;$J1280&amp;"|"&amp;$N1280)</f>
        <v/>
      </c>
      <c r="AD1280" s="27" t="str">
        <f aca="false">IF($AC1280="","",IF(COUNTIF($AC$2:$AC$3000,$AC1280)&gt;1,"REVIEW","OK"))</f>
        <v/>
      </c>
      <c r="AE1280" s="27" t="str">
        <f aca="false">IF(OR($W1280=0,$O1280=""),"",IF(IFERROR(IF(ISNUMBER($O1280),INT($O1280),DATE(VALUE(MID(SUBSTITUTE(LEFT($O1280,FIND(" ",$O1280&amp;" ")-1),"/",REPT(" ",20)),41,20)),VALUE(LEFT(SUBSTITUTE(LEFT($O1280,FIND(" ",$O1280&amp;" ")-1),"/",REPT(" ",20)),20)),VALUE(MID(SUBSTITUTE(LEFT($O1280,FIND(" ",$O1280&amp;" ")-1),"/",REPT(" ",20)),21,20)))),0)&gt;$W1280,"Late","Same day"))</f>
        <v/>
      </c>
      <c r="AF1280" s="26" t="str">
        <f aca="false">IF($A1280="","",IFERROR(INDEX(Validation!$C$193:$C$217,MATCH($A1280,Validation!$A$193:$A$217,0)),IF(COUNTIF(Validation!$U$19:$U$178,$Z1280)&gt;0,$Z1280,IF(COUNTIF(Validation!$S$19:$S$178,$AI1280)=1,INDEX(Validation!$U$19:$U$178,MATCH($AI1280,Validation!$S$19:$S$178,0)),$Z1280))))</f>
        <v/>
      </c>
      <c r="AG1280" s="27" t="str">
        <f aca="false">IF(COUNTA($A1280:$U1280)=0,"",IF($A1280="","No name",IF($F1280="","No date",IF($W1280=0,"Date ilegible",IF(NOT(ISNUMBER($N1280)),"Hours no numéricas",IF($AA1280="NO MATCH","Person no identificada","OK"))))))</f>
        <v/>
      </c>
      <c r="AH1280" s="27" t="str">
        <f aca="false">IF($W1280=0,"No date",IF($W1280&lt;Validation!$B$3,"Before period",IF($W1280&gt;Validation!$C$3,"After period","In period")))</f>
        <v>No date</v>
      </c>
      <c r="AI1280" s="26" t="str">
        <f aca="false">IF($Y1280="","",TRIM(RIGHT(SUBSTITUTE($Y1280," ",REPT(" ",50)),50)))</f>
        <v/>
      </c>
      <c r="AJ1280" s="27" t="str">
        <f aca="false">IF($A1280="","",IF(NOT(ISERROR(MATCH($A1280,Validation!$A$193:$A$217,0))),"Manual mapping",IF(COUNTIF(Validation!$U$19:$U$178,$Z1280)&gt;0,"Direct",IF(COUNTIF(Validation!$S$19:$S$178,$AI1280)=1,"By surname","Unresolved"))))</f>
        <v/>
      </c>
      <c r="AK1280" s="28" t="str">
        <f aca="false">IF($L1280="","",IF(MATCH($L1280,$L$2:$L$3000,0)&lt;&gt;ROW()-1,"",COUNT($AK$1:$AK1279)+1))</f>
        <v/>
      </c>
      <c r="AL1280" s="28" t="str">
        <f aca="false">IF($G1280="","",IF(MATCH($G1280,$G$2:$G$3000,0)&lt;&gt;ROW()-1,"",COUNT($AL$1:$AL1279)+1))</f>
        <v/>
      </c>
      <c r="AM1280" s="28" t="str">
        <f aca="false">IF($H1280="","",IF(MATCH($H1280,$H$2:$H$3000,0)&lt;&gt;ROW()-1,"",COUNT($AM$1:$AM1279)+1))</f>
        <v/>
      </c>
      <c r="AN1280" s="28" t="str">
        <f aca="false">IF($I1280="","",IF(MATCH($I1280,$I$2:$I$3000,0)&lt;&gt;ROW()-1,"",COUNT($AN$1:$AN1279)+1))</f>
        <v/>
      </c>
      <c r="AO1280" s="28" t="str">
        <f aca="false">IF($Q1280="","",IF(MATCH($Q1280,$Q$2:$Q$3000,0)&lt;&gt;ROW()-1,"",COUNT($AO$1:$AO1279)+1))</f>
        <v/>
      </c>
    </row>
    <row r="1281" customFormat="false" ht="12.75" hidden="false" customHeight="true" outlineLevel="0" collapsed="false">
      <c r="W1281" s="24" t="n">
        <f aca="false">IF($F1281="",0,IFERROR(IF(ISNUMBER($F1281),INT($F1281),DATE(VALUE(MID(SUBSTITUTE(LEFT($F1281,FIND(" ",$F1281&amp;" ")-1),"/",REPT(" ",20)),41,20)),VALUE(LEFT(SUBSTITUTE(LEFT($F1281,FIND(" ",$F1281&amp;" ")-1),"/",REPT(" ",20)),20)),VALUE(MID(SUBSTITUTE(LEFT($F1281,FIND(" ",$F1281&amp;" ")-1),"/",REPT(" ",20)),21,20)))),0))</f>
        <v>0</v>
      </c>
      <c r="X1281" s="25" t="str">
        <f aca="false">IF(ISNUMBER($N1281),$N1281*Validation!$B$5,"")</f>
        <v/>
      </c>
      <c r="Y1281" s="26" t="str">
        <f aca="false">IF($A1281="","",SUBSTITUTE(SUBSTITUTE(SUBSTITUTE(SUBSTITUTE(SUBSTITUTE(SUBSTITUTE(SUBSTITUTE(UPPER(TRIM($A1281)),"Á","A"),"É","E"),"Í","I"),"Ó","O"),"Ú","U"),"Ñ","N"),"Ü","U"))</f>
        <v/>
      </c>
      <c r="Z1281" s="26" t="str">
        <f aca="false">IF($Y1281="","",LEFT($Y1281,1)&amp;" "&amp;TRIM(RIGHT(SUBSTITUTE($Y1281," ",REPT(" ",50)),50)))</f>
        <v/>
      </c>
      <c r="AA1281" s="27" t="str">
        <f aca="false">IF($AF1281="","",IF(COUNTIF(Validation!$U$19:$U$178,$AF1281)&gt;0,"OK","NO MATCH"))</f>
        <v/>
      </c>
      <c r="AB1281" s="27" t="str">
        <f aca="false">IF($W1281=0,"",IF(AND($W1281&gt;=Validation!$B$3,$W1281&lt;=Validation!$C$3),"Yes","No"))</f>
        <v/>
      </c>
      <c r="AC1281" s="26" t="str">
        <f aca="false">IF($A1281="","",$AF1281&amp;"|"&amp;TEXT($W1281,"yyyy-mm-dd")&amp;"|"&amp;$J1281&amp;"|"&amp;$N1281)</f>
        <v/>
      </c>
      <c r="AD1281" s="27" t="str">
        <f aca="false">IF($AC1281="","",IF(COUNTIF($AC$2:$AC$3000,$AC1281)&gt;1,"REVIEW","OK"))</f>
        <v/>
      </c>
      <c r="AE1281" s="27" t="str">
        <f aca="false">IF(OR($W1281=0,$O1281=""),"",IF(IFERROR(IF(ISNUMBER($O1281),INT($O1281),DATE(VALUE(MID(SUBSTITUTE(LEFT($O1281,FIND(" ",$O1281&amp;" ")-1),"/",REPT(" ",20)),41,20)),VALUE(LEFT(SUBSTITUTE(LEFT($O1281,FIND(" ",$O1281&amp;" ")-1),"/",REPT(" ",20)),20)),VALUE(MID(SUBSTITUTE(LEFT($O1281,FIND(" ",$O1281&amp;" ")-1),"/",REPT(" ",20)),21,20)))),0)&gt;$W1281,"Late","Same day"))</f>
        <v/>
      </c>
      <c r="AF1281" s="26" t="str">
        <f aca="false">IF($A1281="","",IFERROR(INDEX(Validation!$C$193:$C$217,MATCH($A1281,Validation!$A$193:$A$217,0)),IF(COUNTIF(Validation!$U$19:$U$178,$Z1281)&gt;0,$Z1281,IF(COUNTIF(Validation!$S$19:$S$178,$AI1281)=1,INDEX(Validation!$U$19:$U$178,MATCH($AI1281,Validation!$S$19:$S$178,0)),$Z1281))))</f>
        <v/>
      </c>
      <c r="AG1281" s="27" t="str">
        <f aca="false">IF(COUNTA($A1281:$U1281)=0,"",IF($A1281="","No name",IF($F1281="","No date",IF($W1281=0,"Date ilegible",IF(NOT(ISNUMBER($N1281)),"Hours no numéricas",IF($AA1281="NO MATCH","Person no identificada","OK"))))))</f>
        <v/>
      </c>
      <c r="AH1281" s="27" t="str">
        <f aca="false">IF($W1281=0,"No date",IF($W1281&lt;Validation!$B$3,"Before period",IF($W1281&gt;Validation!$C$3,"After period","In period")))</f>
        <v>No date</v>
      </c>
      <c r="AI1281" s="26" t="str">
        <f aca="false">IF($Y1281="","",TRIM(RIGHT(SUBSTITUTE($Y1281," ",REPT(" ",50)),50)))</f>
        <v/>
      </c>
      <c r="AJ1281" s="27" t="str">
        <f aca="false">IF($A1281="","",IF(NOT(ISERROR(MATCH($A1281,Validation!$A$193:$A$217,0))),"Manual mapping",IF(COUNTIF(Validation!$U$19:$U$178,$Z1281)&gt;0,"Direct",IF(COUNTIF(Validation!$S$19:$S$178,$AI1281)=1,"By surname","Unresolved"))))</f>
        <v/>
      </c>
      <c r="AK1281" s="28" t="str">
        <f aca="false">IF($L1281="","",IF(MATCH($L1281,$L$2:$L$3000,0)&lt;&gt;ROW()-1,"",COUNT($AK$1:$AK1280)+1))</f>
        <v/>
      </c>
      <c r="AL1281" s="28" t="str">
        <f aca="false">IF($G1281="","",IF(MATCH($G1281,$G$2:$G$3000,0)&lt;&gt;ROW()-1,"",COUNT($AL$1:$AL1280)+1))</f>
        <v/>
      </c>
      <c r="AM1281" s="28" t="str">
        <f aca="false">IF($H1281="","",IF(MATCH($H1281,$H$2:$H$3000,0)&lt;&gt;ROW()-1,"",COUNT($AM$1:$AM1280)+1))</f>
        <v/>
      </c>
      <c r="AN1281" s="28" t="str">
        <f aca="false">IF($I1281="","",IF(MATCH($I1281,$I$2:$I$3000,0)&lt;&gt;ROW()-1,"",COUNT($AN$1:$AN1280)+1))</f>
        <v/>
      </c>
      <c r="AO1281" s="28" t="str">
        <f aca="false">IF($Q1281="","",IF(MATCH($Q1281,$Q$2:$Q$3000,0)&lt;&gt;ROW()-1,"",COUNT($AO$1:$AO1280)+1))</f>
        <v/>
      </c>
    </row>
    <row r="1282" customFormat="false" ht="12.75" hidden="false" customHeight="true" outlineLevel="0" collapsed="false">
      <c r="W1282" s="24" t="n">
        <f aca="false">IF($F1282="",0,IFERROR(IF(ISNUMBER($F1282),INT($F1282),DATE(VALUE(MID(SUBSTITUTE(LEFT($F1282,FIND(" ",$F1282&amp;" ")-1),"/",REPT(" ",20)),41,20)),VALUE(LEFT(SUBSTITUTE(LEFT($F1282,FIND(" ",$F1282&amp;" ")-1),"/",REPT(" ",20)),20)),VALUE(MID(SUBSTITUTE(LEFT($F1282,FIND(" ",$F1282&amp;" ")-1),"/",REPT(" ",20)),21,20)))),0))</f>
        <v>0</v>
      </c>
      <c r="X1282" s="25" t="str">
        <f aca="false">IF(ISNUMBER($N1282),$N1282*Validation!$B$5,"")</f>
        <v/>
      </c>
      <c r="Y1282" s="26" t="str">
        <f aca="false">IF($A1282="","",SUBSTITUTE(SUBSTITUTE(SUBSTITUTE(SUBSTITUTE(SUBSTITUTE(SUBSTITUTE(SUBSTITUTE(UPPER(TRIM($A1282)),"Á","A"),"É","E"),"Í","I"),"Ó","O"),"Ú","U"),"Ñ","N"),"Ü","U"))</f>
        <v/>
      </c>
      <c r="Z1282" s="26" t="str">
        <f aca="false">IF($Y1282="","",LEFT($Y1282,1)&amp;" "&amp;TRIM(RIGHT(SUBSTITUTE($Y1282," ",REPT(" ",50)),50)))</f>
        <v/>
      </c>
      <c r="AA1282" s="27" t="str">
        <f aca="false">IF($AF1282="","",IF(COUNTIF(Validation!$U$19:$U$178,$AF1282)&gt;0,"OK","NO MATCH"))</f>
        <v/>
      </c>
      <c r="AB1282" s="27" t="str">
        <f aca="false">IF($W1282=0,"",IF(AND($W1282&gt;=Validation!$B$3,$W1282&lt;=Validation!$C$3),"Yes","No"))</f>
        <v/>
      </c>
      <c r="AC1282" s="26" t="str">
        <f aca="false">IF($A1282="","",$AF1282&amp;"|"&amp;TEXT($W1282,"yyyy-mm-dd")&amp;"|"&amp;$J1282&amp;"|"&amp;$N1282)</f>
        <v/>
      </c>
      <c r="AD1282" s="27" t="str">
        <f aca="false">IF($AC1282="","",IF(COUNTIF($AC$2:$AC$3000,$AC1282)&gt;1,"REVIEW","OK"))</f>
        <v/>
      </c>
      <c r="AE1282" s="27" t="str">
        <f aca="false">IF(OR($W1282=0,$O1282=""),"",IF(IFERROR(IF(ISNUMBER($O1282),INT($O1282),DATE(VALUE(MID(SUBSTITUTE(LEFT($O1282,FIND(" ",$O1282&amp;" ")-1),"/",REPT(" ",20)),41,20)),VALUE(LEFT(SUBSTITUTE(LEFT($O1282,FIND(" ",$O1282&amp;" ")-1),"/",REPT(" ",20)),20)),VALUE(MID(SUBSTITUTE(LEFT($O1282,FIND(" ",$O1282&amp;" ")-1),"/",REPT(" ",20)),21,20)))),0)&gt;$W1282,"Late","Same day"))</f>
        <v/>
      </c>
      <c r="AF1282" s="26" t="str">
        <f aca="false">IF($A1282="","",IFERROR(INDEX(Validation!$C$193:$C$217,MATCH($A1282,Validation!$A$193:$A$217,0)),IF(COUNTIF(Validation!$U$19:$U$178,$Z1282)&gt;0,$Z1282,IF(COUNTIF(Validation!$S$19:$S$178,$AI1282)=1,INDEX(Validation!$U$19:$U$178,MATCH($AI1282,Validation!$S$19:$S$178,0)),$Z1282))))</f>
        <v/>
      </c>
      <c r="AG1282" s="27" t="str">
        <f aca="false">IF(COUNTA($A1282:$U1282)=0,"",IF($A1282="","No name",IF($F1282="","No date",IF($W1282=0,"Date ilegible",IF(NOT(ISNUMBER($N1282)),"Hours no numéricas",IF($AA1282="NO MATCH","Person no identificada","OK"))))))</f>
        <v/>
      </c>
      <c r="AH1282" s="27" t="str">
        <f aca="false">IF($W1282=0,"No date",IF($W1282&lt;Validation!$B$3,"Before period",IF($W1282&gt;Validation!$C$3,"After period","In period")))</f>
        <v>No date</v>
      </c>
      <c r="AI1282" s="26" t="str">
        <f aca="false">IF($Y1282="","",TRIM(RIGHT(SUBSTITUTE($Y1282," ",REPT(" ",50)),50)))</f>
        <v/>
      </c>
      <c r="AJ1282" s="27" t="str">
        <f aca="false">IF($A1282="","",IF(NOT(ISERROR(MATCH($A1282,Validation!$A$193:$A$217,0))),"Manual mapping",IF(COUNTIF(Validation!$U$19:$U$178,$Z1282)&gt;0,"Direct",IF(COUNTIF(Validation!$S$19:$S$178,$AI1282)=1,"By surname","Unresolved"))))</f>
        <v/>
      </c>
      <c r="AK1282" s="28" t="str">
        <f aca="false">IF($L1282="","",IF(MATCH($L1282,$L$2:$L$3000,0)&lt;&gt;ROW()-1,"",COUNT($AK$1:$AK1281)+1))</f>
        <v/>
      </c>
      <c r="AL1282" s="28" t="str">
        <f aca="false">IF($G1282="","",IF(MATCH($G1282,$G$2:$G$3000,0)&lt;&gt;ROW()-1,"",COUNT($AL$1:$AL1281)+1))</f>
        <v/>
      </c>
      <c r="AM1282" s="28" t="str">
        <f aca="false">IF($H1282="","",IF(MATCH($H1282,$H$2:$H$3000,0)&lt;&gt;ROW()-1,"",COUNT($AM$1:$AM1281)+1))</f>
        <v/>
      </c>
      <c r="AN1282" s="28" t="str">
        <f aca="false">IF($I1282="","",IF(MATCH($I1282,$I$2:$I$3000,0)&lt;&gt;ROW()-1,"",COUNT($AN$1:$AN1281)+1))</f>
        <v/>
      </c>
      <c r="AO1282" s="28" t="str">
        <f aca="false">IF($Q1282="","",IF(MATCH($Q1282,$Q$2:$Q$3000,0)&lt;&gt;ROW()-1,"",COUNT($AO$1:$AO1281)+1))</f>
        <v/>
      </c>
    </row>
    <row r="1283" customFormat="false" ht="12.75" hidden="false" customHeight="true" outlineLevel="0" collapsed="false">
      <c r="W1283" s="24" t="n">
        <f aca="false">IF($F1283="",0,IFERROR(IF(ISNUMBER($F1283),INT($F1283),DATE(VALUE(MID(SUBSTITUTE(LEFT($F1283,FIND(" ",$F1283&amp;" ")-1),"/",REPT(" ",20)),41,20)),VALUE(LEFT(SUBSTITUTE(LEFT($F1283,FIND(" ",$F1283&amp;" ")-1),"/",REPT(" ",20)),20)),VALUE(MID(SUBSTITUTE(LEFT($F1283,FIND(" ",$F1283&amp;" ")-1),"/",REPT(" ",20)),21,20)))),0))</f>
        <v>0</v>
      </c>
      <c r="X1283" s="25" t="str">
        <f aca="false">IF(ISNUMBER($N1283),$N1283*Validation!$B$5,"")</f>
        <v/>
      </c>
      <c r="Y1283" s="26" t="str">
        <f aca="false">IF($A1283="","",SUBSTITUTE(SUBSTITUTE(SUBSTITUTE(SUBSTITUTE(SUBSTITUTE(SUBSTITUTE(SUBSTITUTE(UPPER(TRIM($A1283)),"Á","A"),"É","E"),"Í","I"),"Ó","O"),"Ú","U"),"Ñ","N"),"Ü","U"))</f>
        <v/>
      </c>
      <c r="Z1283" s="26" t="str">
        <f aca="false">IF($Y1283="","",LEFT($Y1283,1)&amp;" "&amp;TRIM(RIGHT(SUBSTITUTE($Y1283," ",REPT(" ",50)),50)))</f>
        <v/>
      </c>
      <c r="AA1283" s="27" t="str">
        <f aca="false">IF($AF1283="","",IF(COUNTIF(Validation!$U$19:$U$178,$AF1283)&gt;0,"OK","NO MATCH"))</f>
        <v/>
      </c>
      <c r="AB1283" s="27" t="str">
        <f aca="false">IF($W1283=0,"",IF(AND($W1283&gt;=Validation!$B$3,$W1283&lt;=Validation!$C$3),"Yes","No"))</f>
        <v/>
      </c>
      <c r="AC1283" s="26" t="str">
        <f aca="false">IF($A1283="","",$AF1283&amp;"|"&amp;TEXT($W1283,"yyyy-mm-dd")&amp;"|"&amp;$J1283&amp;"|"&amp;$N1283)</f>
        <v/>
      </c>
      <c r="AD1283" s="27" t="str">
        <f aca="false">IF($AC1283="","",IF(COUNTIF($AC$2:$AC$3000,$AC1283)&gt;1,"REVIEW","OK"))</f>
        <v/>
      </c>
      <c r="AE1283" s="27" t="str">
        <f aca="false">IF(OR($W1283=0,$O1283=""),"",IF(IFERROR(IF(ISNUMBER($O1283),INT($O1283),DATE(VALUE(MID(SUBSTITUTE(LEFT($O1283,FIND(" ",$O1283&amp;" ")-1),"/",REPT(" ",20)),41,20)),VALUE(LEFT(SUBSTITUTE(LEFT($O1283,FIND(" ",$O1283&amp;" ")-1),"/",REPT(" ",20)),20)),VALUE(MID(SUBSTITUTE(LEFT($O1283,FIND(" ",$O1283&amp;" ")-1),"/",REPT(" ",20)),21,20)))),0)&gt;$W1283,"Late","Same day"))</f>
        <v/>
      </c>
      <c r="AF1283" s="26" t="str">
        <f aca="false">IF($A1283="","",IFERROR(INDEX(Validation!$C$193:$C$217,MATCH($A1283,Validation!$A$193:$A$217,0)),IF(COUNTIF(Validation!$U$19:$U$178,$Z1283)&gt;0,$Z1283,IF(COUNTIF(Validation!$S$19:$S$178,$AI1283)=1,INDEX(Validation!$U$19:$U$178,MATCH($AI1283,Validation!$S$19:$S$178,0)),$Z1283))))</f>
        <v/>
      </c>
      <c r="AG1283" s="27" t="str">
        <f aca="false">IF(COUNTA($A1283:$U1283)=0,"",IF($A1283="","No name",IF($F1283="","No date",IF($W1283=0,"Date ilegible",IF(NOT(ISNUMBER($N1283)),"Hours no numéricas",IF($AA1283="NO MATCH","Person no identificada","OK"))))))</f>
        <v/>
      </c>
      <c r="AH1283" s="27" t="str">
        <f aca="false">IF($W1283=0,"No date",IF($W1283&lt;Validation!$B$3,"Before period",IF($W1283&gt;Validation!$C$3,"After period","In period")))</f>
        <v>No date</v>
      </c>
      <c r="AI1283" s="26" t="str">
        <f aca="false">IF($Y1283="","",TRIM(RIGHT(SUBSTITUTE($Y1283," ",REPT(" ",50)),50)))</f>
        <v/>
      </c>
      <c r="AJ1283" s="27" t="str">
        <f aca="false">IF($A1283="","",IF(NOT(ISERROR(MATCH($A1283,Validation!$A$193:$A$217,0))),"Manual mapping",IF(COUNTIF(Validation!$U$19:$U$178,$Z1283)&gt;0,"Direct",IF(COUNTIF(Validation!$S$19:$S$178,$AI1283)=1,"By surname","Unresolved"))))</f>
        <v/>
      </c>
      <c r="AK1283" s="28" t="str">
        <f aca="false">IF($L1283="","",IF(MATCH($L1283,$L$2:$L$3000,0)&lt;&gt;ROW()-1,"",COUNT($AK$1:$AK1282)+1))</f>
        <v/>
      </c>
      <c r="AL1283" s="28" t="str">
        <f aca="false">IF($G1283="","",IF(MATCH($G1283,$G$2:$G$3000,0)&lt;&gt;ROW()-1,"",COUNT($AL$1:$AL1282)+1))</f>
        <v/>
      </c>
      <c r="AM1283" s="28" t="str">
        <f aca="false">IF($H1283="","",IF(MATCH($H1283,$H$2:$H$3000,0)&lt;&gt;ROW()-1,"",COUNT($AM$1:$AM1282)+1))</f>
        <v/>
      </c>
      <c r="AN1283" s="28" t="str">
        <f aca="false">IF($I1283="","",IF(MATCH($I1283,$I$2:$I$3000,0)&lt;&gt;ROW()-1,"",COUNT($AN$1:$AN1282)+1))</f>
        <v/>
      </c>
      <c r="AO1283" s="28" t="str">
        <f aca="false">IF($Q1283="","",IF(MATCH($Q1283,$Q$2:$Q$3000,0)&lt;&gt;ROW()-1,"",COUNT($AO$1:$AO1282)+1))</f>
        <v/>
      </c>
    </row>
    <row r="1284" customFormat="false" ht="12.75" hidden="false" customHeight="true" outlineLevel="0" collapsed="false">
      <c r="W1284" s="24" t="n">
        <f aca="false">IF($F1284="",0,IFERROR(IF(ISNUMBER($F1284),INT($F1284),DATE(VALUE(MID(SUBSTITUTE(LEFT($F1284,FIND(" ",$F1284&amp;" ")-1),"/",REPT(" ",20)),41,20)),VALUE(LEFT(SUBSTITUTE(LEFT($F1284,FIND(" ",$F1284&amp;" ")-1),"/",REPT(" ",20)),20)),VALUE(MID(SUBSTITUTE(LEFT($F1284,FIND(" ",$F1284&amp;" ")-1),"/",REPT(" ",20)),21,20)))),0))</f>
        <v>0</v>
      </c>
      <c r="X1284" s="25" t="str">
        <f aca="false">IF(ISNUMBER($N1284),$N1284*Validation!$B$5,"")</f>
        <v/>
      </c>
      <c r="Y1284" s="26" t="str">
        <f aca="false">IF($A1284="","",SUBSTITUTE(SUBSTITUTE(SUBSTITUTE(SUBSTITUTE(SUBSTITUTE(SUBSTITUTE(SUBSTITUTE(UPPER(TRIM($A1284)),"Á","A"),"É","E"),"Í","I"),"Ó","O"),"Ú","U"),"Ñ","N"),"Ü","U"))</f>
        <v/>
      </c>
      <c r="Z1284" s="26" t="str">
        <f aca="false">IF($Y1284="","",LEFT($Y1284,1)&amp;" "&amp;TRIM(RIGHT(SUBSTITUTE($Y1284," ",REPT(" ",50)),50)))</f>
        <v/>
      </c>
      <c r="AA1284" s="27" t="str">
        <f aca="false">IF($AF1284="","",IF(COUNTIF(Validation!$U$19:$U$178,$AF1284)&gt;0,"OK","NO MATCH"))</f>
        <v/>
      </c>
      <c r="AB1284" s="27" t="str">
        <f aca="false">IF($W1284=0,"",IF(AND($W1284&gt;=Validation!$B$3,$W1284&lt;=Validation!$C$3),"Yes","No"))</f>
        <v/>
      </c>
      <c r="AC1284" s="26" t="str">
        <f aca="false">IF($A1284="","",$AF1284&amp;"|"&amp;TEXT($W1284,"yyyy-mm-dd")&amp;"|"&amp;$J1284&amp;"|"&amp;$N1284)</f>
        <v/>
      </c>
      <c r="AD1284" s="27" t="str">
        <f aca="false">IF($AC1284="","",IF(COUNTIF($AC$2:$AC$3000,$AC1284)&gt;1,"REVIEW","OK"))</f>
        <v/>
      </c>
      <c r="AE1284" s="27" t="str">
        <f aca="false">IF(OR($W1284=0,$O1284=""),"",IF(IFERROR(IF(ISNUMBER($O1284),INT($O1284),DATE(VALUE(MID(SUBSTITUTE(LEFT($O1284,FIND(" ",$O1284&amp;" ")-1),"/",REPT(" ",20)),41,20)),VALUE(LEFT(SUBSTITUTE(LEFT($O1284,FIND(" ",$O1284&amp;" ")-1),"/",REPT(" ",20)),20)),VALUE(MID(SUBSTITUTE(LEFT($O1284,FIND(" ",$O1284&amp;" ")-1),"/",REPT(" ",20)),21,20)))),0)&gt;$W1284,"Late","Same day"))</f>
        <v/>
      </c>
      <c r="AF1284" s="26" t="str">
        <f aca="false">IF($A1284="","",IFERROR(INDEX(Validation!$C$193:$C$217,MATCH($A1284,Validation!$A$193:$A$217,0)),IF(COUNTIF(Validation!$U$19:$U$178,$Z1284)&gt;0,$Z1284,IF(COUNTIF(Validation!$S$19:$S$178,$AI1284)=1,INDEX(Validation!$U$19:$U$178,MATCH($AI1284,Validation!$S$19:$S$178,0)),$Z1284))))</f>
        <v/>
      </c>
      <c r="AG1284" s="27" t="str">
        <f aca="false">IF(COUNTA($A1284:$U1284)=0,"",IF($A1284="","No name",IF($F1284="","No date",IF($W1284=0,"Date ilegible",IF(NOT(ISNUMBER($N1284)),"Hours no numéricas",IF($AA1284="NO MATCH","Person no identificada","OK"))))))</f>
        <v/>
      </c>
      <c r="AH1284" s="27" t="str">
        <f aca="false">IF($W1284=0,"No date",IF($W1284&lt;Validation!$B$3,"Before period",IF($W1284&gt;Validation!$C$3,"After period","In period")))</f>
        <v>No date</v>
      </c>
      <c r="AI1284" s="26" t="str">
        <f aca="false">IF($Y1284="","",TRIM(RIGHT(SUBSTITUTE($Y1284," ",REPT(" ",50)),50)))</f>
        <v/>
      </c>
      <c r="AJ1284" s="27" t="str">
        <f aca="false">IF($A1284="","",IF(NOT(ISERROR(MATCH($A1284,Validation!$A$193:$A$217,0))),"Manual mapping",IF(COUNTIF(Validation!$U$19:$U$178,$Z1284)&gt;0,"Direct",IF(COUNTIF(Validation!$S$19:$S$178,$AI1284)=1,"By surname","Unresolved"))))</f>
        <v/>
      </c>
      <c r="AK1284" s="28" t="str">
        <f aca="false">IF($L1284="","",IF(MATCH($L1284,$L$2:$L$3000,0)&lt;&gt;ROW()-1,"",COUNT($AK$1:$AK1283)+1))</f>
        <v/>
      </c>
      <c r="AL1284" s="28" t="str">
        <f aca="false">IF($G1284="","",IF(MATCH($G1284,$G$2:$G$3000,0)&lt;&gt;ROW()-1,"",COUNT($AL$1:$AL1283)+1))</f>
        <v/>
      </c>
      <c r="AM1284" s="28" t="str">
        <f aca="false">IF($H1284="","",IF(MATCH($H1284,$H$2:$H$3000,0)&lt;&gt;ROW()-1,"",COUNT($AM$1:$AM1283)+1))</f>
        <v/>
      </c>
      <c r="AN1284" s="28" t="str">
        <f aca="false">IF($I1284="","",IF(MATCH($I1284,$I$2:$I$3000,0)&lt;&gt;ROW()-1,"",COUNT($AN$1:$AN1283)+1))</f>
        <v/>
      </c>
      <c r="AO1284" s="28" t="str">
        <f aca="false">IF($Q1284="","",IF(MATCH($Q1284,$Q$2:$Q$3000,0)&lt;&gt;ROW()-1,"",COUNT($AO$1:$AO1283)+1))</f>
        <v/>
      </c>
    </row>
    <row r="1285" customFormat="false" ht="12.75" hidden="false" customHeight="true" outlineLevel="0" collapsed="false">
      <c r="W1285" s="24" t="n">
        <f aca="false">IF($F1285="",0,IFERROR(IF(ISNUMBER($F1285),INT($F1285),DATE(VALUE(MID(SUBSTITUTE(LEFT($F1285,FIND(" ",$F1285&amp;" ")-1),"/",REPT(" ",20)),41,20)),VALUE(LEFT(SUBSTITUTE(LEFT($F1285,FIND(" ",$F1285&amp;" ")-1),"/",REPT(" ",20)),20)),VALUE(MID(SUBSTITUTE(LEFT($F1285,FIND(" ",$F1285&amp;" ")-1),"/",REPT(" ",20)),21,20)))),0))</f>
        <v>0</v>
      </c>
      <c r="X1285" s="25" t="str">
        <f aca="false">IF(ISNUMBER($N1285),$N1285*Validation!$B$5,"")</f>
        <v/>
      </c>
      <c r="Y1285" s="26" t="str">
        <f aca="false">IF($A1285="","",SUBSTITUTE(SUBSTITUTE(SUBSTITUTE(SUBSTITUTE(SUBSTITUTE(SUBSTITUTE(SUBSTITUTE(UPPER(TRIM($A1285)),"Á","A"),"É","E"),"Í","I"),"Ó","O"),"Ú","U"),"Ñ","N"),"Ü","U"))</f>
        <v/>
      </c>
      <c r="Z1285" s="26" t="str">
        <f aca="false">IF($Y1285="","",LEFT($Y1285,1)&amp;" "&amp;TRIM(RIGHT(SUBSTITUTE($Y1285," ",REPT(" ",50)),50)))</f>
        <v/>
      </c>
      <c r="AA1285" s="27" t="str">
        <f aca="false">IF($AF1285="","",IF(COUNTIF(Validation!$U$19:$U$178,$AF1285)&gt;0,"OK","NO MATCH"))</f>
        <v/>
      </c>
      <c r="AB1285" s="27" t="str">
        <f aca="false">IF($W1285=0,"",IF(AND($W1285&gt;=Validation!$B$3,$W1285&lt;=Validation!$C$3),"Yes","No"))</f>
        <v/>
      </c>
      <c r="AC1285" s="26" t="str">
        <f aca="false">IF($A1285="","",$AF1285&amp;"|"&amp;TEXT($W1285,"yyyy-mm-dd")&amp;"|"&amp;$J1285&amp;"|"&amp;$N1285)</f>
        <v/>
      </c>
      <c r="AD1285" s="27" t="str">
        <f aca="false">IF($AC1285="","",IF(COUNTIF($AC$2:$AC$3000,$AC1285)&gt;1,"REVIEW","OK"))</f>
        <v/>
      </c>
      <c r="AE1285" s="27" t="str">
        <f aca="false">IF(OR($W1285=0,$O1285=""),"",IF(IFERROR(IF(ISNUMBER($O1285),INT($O1285),DATE(VALUE(MID(SUBSTITUTE(LEFT($O1285,FIND(" ",$O1285&amp;" ")-1),"/",REPT(" ",20)),41,20)),VALUE(LEFT(SUBSTITUTE(LEFT($O1285,FIND(" ",$O1285&amp;" ")-1),"/",REPT(" ",20)),20)),VALUE(MID(SUBSTITUTE(LEFT($O1285,FIND(" ",$O1285&amp;" ")-1),"/",REPT(" ",20)),21,20)))),0)&gt;$W1285,"Late","Same day"))</f>
        <v/>
      </c>
      <c r="AF1285" s="26" t="str">
        <f aca="false">IF($A1285="","",IFERROR(INDEX(Validation!$C$193:$C$217,MATCH($A1285,Validation!$A$193:$A$217,0)),IF(COUNTIF(Validation!$U$19:$U$178,$Z1285)&gt;0,$Z1285,IF(COUNTIF(Validation!$S$19:$S$178,$AI1285)=1,INDEX(Validation!$U$19:$U$178,MATCH($AI1285,Validation!$S$19:$S$178,0)),$Z1285))))</f>
        <v/>
      </c>
      <c r="AG1285" s="27" t="str">
        <f aca="false">IF(COUNTA($A1285:$U1285)=0,"",IF($A1285="","No name",IF($F1285="","No date",IF($W1285=0,"Date ilegible",IF(NOT(ISNUMBER($N1285)),"Hours no numéricas",IF($AA1285="NO MATCH","Person no identificada","OK"))))))</f>
        <v/>
      </c>
      <c r="AH1285" s="27" t="str">
        <f aca="false">IF($W1285=0,"No date",IF($W1285&lt;Validation!$B$3,"Before period",IF($W1285&gt;Validation!$C$3,"After period","In period")))</f>
        <v>No date</v>
      </c>
      <c r="AI1285" s="26" t="str">
        <f aca="false">IF($Y1285="","",TRIM(RIGHT(SUBSTITUTE($Y1285," ",REPT(" ",50)),50)))</f>
        <v/>
      </c>
      <c r="AJ1285" s="27" t="str">
        <f aca="false">IF($A1285="","",IF(NOT(ISERROR(MATCH($A1285,Validation!$A$193:$A$217,0))),"Manual mapping",IF(COUNTIF(Validation!$U$19:$U$178,$Z1285)&gt;0,"Direct",IF(COUNTIF(Validation!$S$19:$S$178,$AI1285)=1,"By surname","Unresolved"))))</f>
        <v/>
      </c>
      <c r="AK1285" s="28" t="str">
        <f aca="false">IF($L1285="","",IF(MATCH($L1285,$L$2:$L$3000,0)&lt;&gt;ROW()-1,"",COUNT($AK$1:$AK1284)+1))</f>
        <v/>
      </c>
      <c r="AL1285" s="28" t="str">
        <f aca="false">IF($G1285="","",IF(MATCH($G1285,$G$2:$G$3000,0)&lt;&gt;ROW()-1,"",COUNT($AL$1:$AL1284)+1))</f>
        <v/>
      </c>
      <c r="AM1285" s="28" t="str">
        <f aca="false">IF($H1285="","",IF(MATCH($H1285,$H$2:$H$3000,0)&lt;&gt;ROW()-1,"",COUNT($AM$1:$AM1284)+1))</f>
        <v/>
      </c>
      <c r="AN1285" s="28" t="str">
        <f aca="false">IF($I1285="","",IF(MATCH($I1285,$I$2:$I$3000,0)&lt;&gt;ROW()-1,"",COUNT($AN$1:$AN1284)+1))</f>
        <v/>
      </c>
      <c r="AO1285" s="28" t="str">
        <f aca="false">IF($Q1285="","",IF(MATCH($Q1285,$Q$2:$Q$3000,0)&lt;&gt;ROW()-1,"",COUNT($AO$1:$AO1284)+1))</f>
        <v/>
      </c>
    </row>
    <row r="1286" customFormat="false" ht="12.75" hidden="false" customHeight="true" outlineLevel="0" collapsed="false">
      <c r="W1286" s="24" t="n">
        <f aca="false">IF($F1286="",0,IFERROR(IF(ISNUMBER($F1286),INT($F1286),DATE(VALUE(MID(SUBSTITUTE(LEFT($F1286,FIND(" ",$F1286&amp;" ")-1),"/",REPT(" ",20)),41,20)),VALUE(LEFT(SUBSTITUTE(LEFT($F1286,FIND(" ",$F1286&amp;" ")-1),"/",REPT(" ",20)),20)),VALUE(MID(SUBSTITUTE(LEFT($F1286,FIND(" ",$F1286&amp;" ")-1),"/",REPT(" ",20)),21,20)))),0))</f>
        <v>0</v>
      </c>
      <c r="X1286" s="25" t="str">
        <f aca="false">IF(ISNUMBER($N1286),$N1286*Validation!$B$5,"")</f>
        <v/>
      </c>
      <c r="Y1286" s="26" t="str">
        <f aca="false">IF($A1286="","",SUBSTITUTE(SUBSTITUTE(SUBSTITUTE(SUBSTITUTE(SUBSTITUTE(SUBSTITUTE(SUBSTITUTE(UPPER(TRIM($A1286)),"Á","A"),"É","E"),"Í","I"),"Ó","O"),"Ú","U"),"Ñ","N"),"Ü","U"))</f>
        <v/>
      </c>
      <c r="Z1286" s="26" t="str">
        <f aca="false">IF($Y1286="","",LEFT($Y1286,1)&amp;" "&amp;TRIM(RIGHT(SUBSTITUTE($Y1286," ",REPT(" ",50)),50)))</f>
        <v/>
      </c>
      <c r="AA1286" s="27" t="str">
        <f aca="false">IF($AF1286="","",IF(COUNTIF(Validation!$U$19:$U$178,$AF1286)&gt;0,"OK","NO MATCH"))</f>
        <v/>
      </c>
      <c r="AB1286" s="27" t="str">
        <f aca="false">IF($W1286=0,"",IF(AND($W1286&gt;=Validation!$B$3,$W1286&lt;=Validation!$C$3),"Yes","No"))</f>
        <v/>
      </c>
      <c r="AC1286" s="26" t="str">
        <f aca="false">IF($A1286="","",$AF1286&amp;"|"&amp;TEXT($W1286,"yyyy-mm-dd")&amp;"|"&amp;$J1286&amp;"|"&amp;$N1286)</f>
        <v/>
      </c>
      <c r="AD1286" s="27" t="str">
        <f aca="false">IF($AC1286="","",IF(COUNTIF($AC$2:$AC$3000,$AC1286)&gt;1,"REVIEW","OK"))</f>
        <v/>
      </c>
      <c r="AE1286" s="27" t="str">
        <f aca="false">IF(OR($W1286=0,$O1286=""),"",IF(IFERROR(IF(ISNUMBER($O1286),INT($O1286),DATE(VALUE(MID(SUBSTITUTE(LEFT($O1286,FIND(" ",$O1286&amp;" ")-1),"/",REPT(" ",20)),41,20)),VALUE(LEFT(SUBSTITUTE(LEFT($O1286,FIND(" ",$O1286&amp;" ")-1),"/",REPT(" ",20)),20)),VALUE(MID(SUBSTITUTE(LEFT($O1286,FIND(" ",$O1286&amp;" ")-1),"/",REPT(" ",20)),21,20)))),0)&gt;$W1286,"Late","Same day"))</f>
        <v/>
      </c>
      <c r="AF1286" s="26" t="str">
        <f aca="false">IF($A1286="","",IFERROR(INDEX(Validation!$C$193:$C$217,MATCH($A1286,Validation!$A$193:$A$217,0)),IF(COUNTIF(Validation!$U$19:$U$178,$Z1286)&gt;0,$Z1286,IF(COUNTIF(Validation!$S$19:$S$178,$AI1286)=1,INDEX(Validation!$U$19:$U$178,MATCH($AI1286,Validation!$S$19:$S$178,0)),$Z1286))))</f>
        <v/>
      </c>
      <c r="AG1286" s="27" t="str">
        <f aca="false">IF(COUNTA($A1286:$U1286)=0,"",IF($A1286="","No name",IF($F1286="","No date",IF($W1286=0,"Date ilegible",IF(NOT(ISNUMBER($N1286)),"Hours no numéricas",IF($AA1286="NO MATCH","Person no identificada","OK"))))))</f>
        <v/>
      </c>
      <c r="AH1286" s="27" t="str">
        <f aca="false">IF($W1286=0,"No date",IF($W1286&lt;Validation!$B$3,"Before period",IF($W1286&gt;Validation!$C$3,"After period","In period")))</f>
        <v>No date</v>
      </c>
      <c r="AI1286" s="26" t="str">
        <f aca="false">IF($Y1286="","",TRIM(RIGHT(SUBSTITUTE($Y1286," ",REPT(" ",50)),50)))</f>
        <v/>
      </c>
      <c r="AJ1286" s="27" t="str">
        <f aca="false">IF($A1286="","",IF(NOT(ISERROR(MATCH($A1286,Validation!$A$193:$A$217,0))),"Manual mapping",IF(COUNTIF(Validation!$U$19:$U$178,$Z1286)&gt;0,"Direct",IF(COUNTIF(Validation!$S$19:$S$178,$AI1286)=1,"By surname","Unresolved"))))</f>
        <v/>
      </c>
      <c r="AK1286" s="28" t="str">
        <f aca="false">IF($L1286="","",IF(MATCH($L1286,$L$2:$L$3000,0)&lt;&gt;ROW()-1,"",COUNT($AK$1:$AK1285)+1))</f>
        <v/>
      </c>
      <c r="AL1286" s="28" t="str">
        <f aca="false">IF($G1286="","",IF(MATCH($G1286,$G$2:$G$3000,0)&lt;&gt;ROW()-1,"",COUNT($AL$1:$AL1285)+1))</f>
        <v/>
      </c>
      <c r="AM1286" s="28" t="str">
        <f aca="false">IF($H1286="","",IF(MATCH($H1286,$H$2:$H$3000,0)&lt;&gt;ROW()-1,"",COUNT($AM$1:$AM1285)+1))</f>
        <v/>
      </c>
      <c r="AN1286" s="28" t="str">
        <f aca="false">IF($I1286="","",IF(MATCH($I1286,$I$2:$I$3000,0)&lt;&gt;ROW()-1,"",COUNT($AN$1:$AN1285)+1))</f>
        <v/>
      </c>
      <c r="AO1286" s="28" t="str">
        <f aca="false">IF($Q1286="","",IF(MATCH($Q1286,$Q$2:$Q$3000,0)&lt;&gt;ROW()-1,"",COUNT($AO$1:$AO1285)+1))</f>
        <v/>
      </c>
    </row>
    <row r="1287" customFormat="false" ht="12.75" hidden="false" customHeight="true" outlineLevel="0" collapsed="false">
      <c r="W1287" s="24" t="n">
        <f aca="false">IF($F1287="",0,IFERROR(IF(ISNUMBER($F1287),INT($F1287),DATE(VALUE(MID(SUBSTITUTE(LEFT($F1287,FIND(" ",$F1287&amp;" ")-1),"/",REPT(" ",20)),41,20)),VALUE(LEFT(SUBSTITUTE(LEFT($F1287,FIND(" ",$F1287&amp;" ")-1),"/",REPT(" ",20)),20)),VALUE(MID(SUBSTITUTE(LEFT($F1287,FIND(" ",$F1287&amp;" ")-1),"/",REPT(" ",20)),21,20)))),0))</f>
        <v>0</v>
      </c>
      <c r="X1287" s="25" t="str">
        <f aca="false">IF(ISNUMBER($N1287),$N1287*Validation!$B$5,"")</f>
        <v/>
      </c>
      <c r="Y1287" s="26" t="str">
        <f aca="false">IF($A1287="","",SUBSTITUTE(SUBSTITUTE(SUBSTITUTE(SUBSTITUTE(SUBSTITUTE(SUBSTITUTE(SUBSTITUTE(UPPER(TRIM($A1287)),"Á","A"),"É","E"),"Í","I"),"Ó","O"),"Ú","U"),"Ñ","N"),"Ü","U"))</f>
        <v/>
      </c>
      <c r="Z1287" s="26" t="str">
        <f aca="false">IF($Y1287="","",LEFT($Y1287,1)&amp;" "&amp;TRIM(RIGHT(SUBSTITUTE($Y1287," ",REPT(" ",50)),50)))</f>
        <v/>
      </c>
      <c r="AA1287" s="27" t="str">
        <f aca="false">IF($AF1287="","",IF(COUNTIF(Validation!$U$19:$U$178,$AF1287)&gt;0,"OK","NO MATCH"))</f>
        <v/>
      </c>
      <c r="AB1287" s="27" t="str">
        <f aca="false">IF($W1287=0,"",IF(AND($W1287&gt;=Validation!$B$3,$W1287&lt;=Validation!$C$3),"Yes","No"))</f>
        <v/>
      </c>
      <c r="AC1287" s="26" t="str">
        <f aca="false">IF($A1287="","",$AF1287&amp;"|"&amp;TEXT($W1287,"yyyy-mm-dd")&amp;"|"&amp;$J1287&amp;"|"&amp;$N1287)</f>
        <v/>
      </c>
      <c r="AD1287" s="27" t="str">
        <f aca="false">IF($AC1287="","",IF(COUNTIF($AC$2:$AC$3000,$AC1287)&gt;1,"REVIEW","OK"))</f>
        <v/>
      </c>
      <c r="AE1287" s="27" t="str">
        <f aca="false">IF(OR($W1287=0,$O1287=""),"",IF(IFERROR(IF(ISNUMBER($O1287),INT($O1287),DATE(VALUE(MID(SUBSTITUTE(LEFT($O1287,FIND(" ",$O1287&amp;" ")-1),"/",REPT(" ",20)),41,20)),VALUE(LEFT(SUBSTITUTE(LEFT($O1287,FIND(" ",$O1287&amp;" ")-1),"/",REPT(" ",20)),20)),VALUE(MID(SUBSTITUTE(LEFT($O1287,FIND(" ",$O1287&amp;" ")-1),"/",REPT(" ",20)),21,20)))),0)&gt;$W1287,"Late","Same day"))</f>
        <v/>
      </c>
      <c r="AF1287" s="26" t="str">
        <f aca="false">IF($A1287="","",IFERROR(INDEX(Validation!$C$193:$C$217,MATCH($A1287,Validation!$A$193:$A$217,0)),IF(COUNTIF(Validation!$U$19:$U$178,$Z1287)&gt;0,$Z1287,IF(COUNTIF(Validation!$S$19:$S$178,$AI1287)=1,INDEX(Validation!$U$19:$U$178,MATCH($AI1287,Validation!$S$19:$S$178,0)),$Z1287))))</f>
        <v/>
      </c>
      <c r="AG1287" s="27" t="str">
        <f aca="false">IF(COUNTA($A1287:$U1287)=0,"",IF($A1287="","No name",IF($F1287="","No date",IF($W1287=0,"Date ilegible",IF(NOT(ISNUMBER($N1287)),"Hours no numéricas",IF($AA1287="NO MATCH","Person no identificada","OK"))))))</f>
        <v/>
      </c>
      <c r="AH1287" s="27" t="str">
        <f aca="false">IF($W1287=0,"No date",IF($W1287&lt;Validation!$B$3,"Before period",IF($W1287&gt;Validation!$C$3,"After period","In period")))</f>
        <v>No date</v>
      </c>
      <c r="AI1287" s="26" t="str">
        <f aca="false">IF($Y1287="","",TRIM(RIGHT(SUBSTITUTE($Y1287," ",REPT(" ",50)),50)))</f>
        <v/>
      </c>
      <c r="AJ1287" s="27" t="str">
        <f aca="false">IF($A1287="","",IF(NOT(ISERROR(MATCH($A1287,Validation!$A$193:$A$217,0))),"Manual mapping",IF(COUNTIF(Validation!$U$19:$U$178,$Z1287)&gt;0,"Direct",IF(COUNTIF(Validation!$S$19:$S$178,$AI1287)=1,"By surname","Unresolved"))))</f>
        <v/>
      </c>
      <c r="AK1287" s="28" t="str">
        <f aca="false">IF($L1287="","",IF(MATCH($L1287,$L$2:$L$3000,0)&lt;&gt;ROW()-1,"",COUNT($AK$1:$AK1286)+1))</f>
        <v/>
      </c>
      <c r="AL1287" s="28" t="str">
        <f aca="false">IF($G1287="","",IF(MATCH($G1287,$G$2:$G$3000,0)&lt;&gt;ROW()-1,"",COUNT($AL$1:$AL1286)+1))</f>
        <v/>
      </c>
      <c r="AM1287" s="28" t="str">
        <f aca="false">IF($H1287="","",IF(MATCH($H1287,$H$2:$H$3000,0)&lt;&gt;ROW()-1,"",COUNT($AM$1:$AM1286)+1))</f>
        <v/>
      </c>
      <c r="AN1287" s="28" t="str">
        <f aca="false">IF($I1287="","",IF(MATCH($I1287,$I$2:$I$3000,0)&lt;&gt;ROW()-1,"",COUNT($AN$1:$AN1286)+1))</f>
        <v/>
      </c>
      <c r="AO1287" s="28" t="str">
        <f aca="false">IF($Q1287="","",IF(MATCH($Q1287,$Q$2:$Q$3000,0)&lt;&gt;ROW()-1,"",COUNT($AO$1:$AO1286)+1))</f>
        <v/>
      </c>
    </row>
    <row r="1288" customFormat="false" ht="12.75" hidden="false" customHeight="true" outlineLevel="0" collapsed="false">
      <c r="W1288" s="24" t="n">
        <f aca="false">IF($F1288="",0,IFERROR(IF(ISNUMBER($F1288),INT($F1288),DATE(VALUE(MID(SUBSTITUTE(LEFT($F1288,FIND(" ",$F1288&amp;" ")-1),"/",REPT(" ",20)),41,20)),VALUE(LEFT(SUBSTITUTE(LEFT($F1288,FIND(" ",$F1288&amp;" ")-1),"/",REPT(" ",20)),20)),VALUE(MID(SUBSTITUTE(LEFT($F1288,FIND(" ",$F1288&amp;" ")-1),"/",REPT(" ",20)),21,20)))),0))</f>
        <v>0</v>
      </c>
      <c r="X1288" s="25" t="str">
        <f aca="false">IF(ISNUMBER($N1288),$N1288*Validation!$B$5,"")</f>
        <v/>
      </c>
      <c r="Y1288" s="26" t="str">
        <f aca="false">IF($A1288="","",SUBSTITUTE(SUBSTITUTE(SUBSTITUTE(SUBSTITUTE(SUBSTITUTE(SUBSTITUTE(SUBSTITUTE(UPPER(TRIM($A1288)),"Á","A"),"É","E"),"Í","I"),"Ó","O"),"Ú","U"),"Ñ","N"),"Ü","U"))</f>
        <v/>
      </c>
      <c r="Z1288" s="26" t="str">
        <f aca="false">IF($Y1288="","",LEFT($Y1288,1)&amp;" "&amp;TRIM(RIGHT(SUBSTITUTE($Y1288," ",REPT(" ",50)),50)))</f>
        <v/>
      </c>
      <c r="AA1288" s="27" t="str">
        <f aca="false">IF($AF1288="","",IF(COUNTIF(Validation!$U$19:$U$178,$AF1288)&gt;0,"OK","NO MATCH"))</f>
        <v/>
      </c>
      <c r="AB1288" s="27" t="str">
        <f aca="false">IF($W1288=0,"",IF(AND($W1288&gt;=Validation!$B$3,$W1288&lt;=Validation!$C$3),"Yes","No"))</f>
        <v/>
      </c>
      <c r="AC1288" s="26" t="str">
        <f aca="false">IF($A1288="","",$AF1288&amp;"|"&amp;TEXT($W1288,"yyyy-mm-dd")&amp;"|"&amp;$J1288&amp;"|"&amp;$N1288)</f>
        <v/>
      </c>
      <c r="AD1288" s="27" t="str">
        <f aca="false">IF($AC1288="","",IF(COUNTIF($AC$2:$AC$3000,$AC1288)&gt;1,"REVIEW","OK"))</f>
        <v/>
      </c>
      <c r="AE1288" s="27" t="str">
        <f aca="false">IF(OR($W1288=0,$O1288=""),"",IF(IFERROR(IF(ISNUMBER($O1288),INT($O1288),DATE(VALUE(MID(SUBSTITUTE(LEFT($O1288,FIND(" ",$O1288&amp;" ")-1),"/",REPT(" ",20)),41,20)),VALUE(LEFT(SUBSTITUTE(LEFT($O1288,FIND(" ",$O1288&amp;" ")-1),"/",REPT(" ",20)),20)),VALUE(MID(SUBSTITUTE(LEFT($O1288,FIND(" ",$O1288&amp;" ")-1),"/",REPT(" ",20)),21,20)))),0)&gt;$W1288,"Late","Same day"))</f>
        <v/>
      </c>
      <c r="AF1288" s="26" t="str">
        <f aca="false">IF($A1288="","",IFERROR(INDEX(Validation!$C$193:$C$217,MATCH($A1288,Validation!$A$193:$A$217,0)),IF(COUNTIF(Validation!$U$19:$U$178,$Z1288)&gt;0,$Z1288,IF(COUNTIF(Validation!$S$19:$S$178,$AI1288)=1,INDEX(Validation!$U$19:$U$178,MATCH($AI1288,Validation!$S$19:$S$178,0)),$Z1288))))</f>
        <v/>
      </c>
      <c r="AG1288" s="27" t="str">
        <f aca="false">IF(COUNTA($A1288:$U1288)=0,"",IF($A1288="","No name",IF($F1288="","No date",IF($W1288=0,"Date ilegible",IF(NOT(ISNUMBER($N1288)),"Hours no numéricas",IF($AA1288="NO MATCH","Person no identificada","OK"))))))</f>
        <v/>
      </c>
      <c r="AH1288" s="27" t="str">
        <f aca="false">IF($W1288=0,"No date",IF($W1288&lt;Validation!$B$3,"Before period",IF($W1288&gt;Validation!$C$3,"After period","In period")))</f>
        <v>No date</v>
      </c>
      <c r="AI1288" s="26" t="str">
        <f aca="false">IF($Y1288="","",TRIM(RIGHT(SUBSTITUTE($Y1288," ",REPT(" ",50)),50)))</f>
        <v/>
      </c>
      <c r="AJ1288" s="27" t="str">
        <f aca="false">IF($A1288="","",IF(NOT(ISERROR(MATCH($A1288,Validation!$A$193:$A$217,0))),"Manual mapping",IF(COUNTIF(Validation!$U$19:$U$178,$Z1288)&gt;0,"Direct",IF(COUNTIF(Validation!$S$19:$S$178,$AI1288)=1,"By surname","Unresolved"))))</f>
        <v/>
      </c>
      <c r="AK1288" s="28" t="str">
        <f aca="false">IF($L1288="","",IF(MATCH($L1288,$L$2:$L$3000,0)&lt;&gt;ROW()-1,"",COUNT($AK$1:$AK1287)+1))</f>
        <v/>
      </c>
      <c r="AL1288" s="28" t="str">
        <f aca="false">IF($G1288="","",IF(MATCH($G1288,$G$2:$G$3000,0)&lt;&gt;ROW()-1,"",COUNT($AL$1:$AL1287)+1))</f>
        <v/>
      </c>
      <c r="AM1288" s="28" t="str">
        <f aca="false">IF($H1288="","",IF(MATCH($H1288,$H$2:$H$3000,0)&lt;&gt;ROW()-1,"",COUNT($AM$1:$AM1287)+1))</f>
        <v/>
      </c>
      <c r="AN1288" s="28" t="str">
        <f aca="false">IF($I1288="","",IF(MATCH($I1288,$I$2:$I$3000,0)&lt;&gt;ROW()-1,"",COUNT($AN$1:$AN1287)+1))</f>
        <v/>
      </c>
      <c r="AO1288" s="28" t="str">
        <f aca="false">IF($Q1288="","",IF(MATCH($Q1288,$Q$2:$Q$3000,0)&lt;&gt;ROW()-1,"",COUNT($AO$1:$AO1287)+1))</f>
        <v/>
      </c>
    </row>
    <row r="1289" customFormat="false" ht="12.75" hidden="false" customHeight="true" outlineLevel="0" collapsed="false">
      <c r="W1289" s="24" t="n">
        <f aca="false">IF($F1289="",0,IFERROR(IF(ISNUMBER($F1289),INT($F1289),DATE(VALUE(MID(SUBSTITUTE(LEFT($F1289,FIND(" ",$F1289&amp;" ")-1),"/",REPT(" ",20)),41,20)),VALUE(LEFT(SUBSTITUTE(LEFT($F1289,FIND(" ",$F1289&amp;" ")-1),"/",REPT(" ",20)),20)),VALUE(MID(SUBSTITUTE(LEFT($F1289,FIND(" ",$F1289&amp;" ")-1),"/",REPT(" ",20)),21,20)))),0))</f>
        <v>0</v>
      </c>
      <c r="X1289" s="25" t="str">
        <f aca="false">IF(ISNUMBER($N1289),$N1289*Validation!$B$5,"")</f>
        <v/>
      </c>
      <c r="Y1289" s="26" t="str">
        <f aca="false">IF($A1289="","",SUBSTITUTE(SUBSTITUTE(SUBSTITUTE(SUBSTITUTE(SUBSTITUTE(SUBSTITUTE(SUBSTITUTE(UPPER(TRIM($A1289)),"Á","A"),"É","E"),"Í","I"),"Ó","O"),"Ú","U"),"Ñ","N"),"Ü","U"))</f>
        <v/>
      </c>
      <c r="Z1289" s="26" t="str">
        <f aca="false">IF($Y1289="","",LEFT($Y1289,1)&amp;" "&amp;TRIM(RIGHT(SUBSTITUTE($Y1289," ",REPT(" ",50)),50)))</f>
        <v/>
      </c>
      <c r="AA1289" s="27" t="str">
        <f aca="false">IF($AF1289="","",IF(COUNTIF(Validation!$U$19:$U$178,$AF1289)&gt;0,"OK","NO MATCH"))</f>
        <v/>
      </c>
      <c r="AB1289" s="27" t="str">
        <f aca="false">IF($W1289=0,"",IF(AND($W1289&gt;=Validation!$B$3,$W1289&lt;=Validation!$C$3),"Yes","No"))</f>
        <v/>
      </c>
      <c r="AC1289" s="26" t="str">
        <f aca="false">IF($A1289="","",$AF1289&amp;"|"&amp;TEXT($W1289,"yyyy-mm-dd")&amp;"|"&amp;$J1289&amp;"|"&amp;$N1289)</f>
        <v/>
      </c>
      <c r="AD1289" s="27" t="str">
        <f aca="false">IF($AC1289="","",IF(COUNTIF($AC$2:$AC$3000,$AC1289)&gt;1,"REVIEW","OK"))</f>
        <v/>
      </c>
      <c r="AE1289" s="27" t="str">
        <f aca="false">IF(OR($W1289=0,$O1289=""),"",IF(IFERROR(IF(ISNUMBER($O1289),INT($O1289),DATE(VALUE(MID(SUBSTITUTE(LEFT($O1289,FIND(" ",$O1289&amp;" ")-1),"/",REPT(" ",20)),41,20)),VALUE(LEFT(SUBSTITUTE(LEFT($O1289,FIND(" ",$O1289&amp;" ")-1),"/",REPT(" ",20)),20)),VALUE(MID(SUBSTITUTE(LEFT($O1289,FIND(" ",$O1289&amp;" ")-1),"/",REPT(" ",20)),21,20)))),0)&gt;$W1289,"Late","Same day"))</f>
        <v/>
      </c>
      <c r="AF1289" s="26" t="str">
        <f aca="false">IF($A1289="","",IFERROR(INDEX(Validation!$C$193:$C$217,MATCH($A1289,Validation!$A$193:$A$217,0)),IF(COUNTIF(Validation!$U$19:$U$178,$Z1289)&gt;0,$Z1289,IF(COUNTIF(Validation!$S$19:$S$178,$AI1289)=1,INDEX(Validation!$U$19:$U$178,MATCH($AI1289,Validation!$S$19:$S$178,0)),$Z1289))))</f>
        <v/>
      </c>
      <c r="AG1289" s="27" t="str">
        <f aca="false">IF(COUNTA($A1289:$U1289)=0,"",IF($A1289="","No name",IF($F1289="","No date",IF($W1289=0,"Date ilegible",IF(NOT(ISNUMBER($N1289)),"Hours no numéricas",IF($AA1289="NO MATCH","Person no identificada","OK"))))))</f>
        <v/>
      </c>
      <c r="AH1289" s="27" t="str">
        <f aca="false">IF($W1289=0,"No date",IF($W1289&lt;Validation!$B$3,"Before period",IF($W1289&gt;Validation!$C$3,"After period","In period")))</f>
        <v>No date</v>
      </c>
      <c r="AI1289" s="26" t="str">
        <f aca="false">IF($Y1289="","",TRIM(RIGHT(SUBSTITUTE($Y1289," ",REPT(" ",50)),50)))</f>
        <v/>
      </c>
      <c r="AJ1289" s="27" t="str">
        <f aca="false">IF($A1289="","",IF(NOT(ISERROR(MATCH($A1289,Validation!$A$193:$A$217,0))),"Manual mapping",IF(COUNTIF(Validation!$U$19:$U$178,$Z1289)&gt;0,"Direct",IF(COUNTIF(Validation!$S$19:$S$178,$AI1289)=1,"By surname","Unresolved"))))</f>
        <v/>
      </c>
      <c r="AK1289" s="28" t="str">
        <f aca="false">IF($L1289="","",IF(MATCH($L1289,$L$2:$L$3000,0)&lt;&gt;ROW()-1,"",COUNT($AK$1:$AK1288)+1))</f>
        <v/>
      </c>
      <c r="AL1289" s="28" t="str">
        <f aca="false">IF($G1289="","",IF(MATCH($G1289,$G$2:$G$3000,0)&lt;&gt;ROW()-1,"",COUNT($AL$1:$AL1288)+1))</f>
        <v/>
      </c>
      <c r="AM1289" s="28" t="str">
        <f aca="false">IF($H1289="","",IF(MATCH($H1289,$H$2:$H$3000,0)&lt;&gt;ROW()-1,"",COUNT($AM$1:$AM1288)+1))</f>
        <v/>
      </c>
      <c r="AN1289" s="28" t="str">
        <f aca="false">IF($I1289="","",IF(MATCH($I1289,$I$2:$I$3000,0)&lt;&gt;ROW()-1,"",COUNT($AN$1:$AN1288)+1))</f>
        <v/>
      </c>
      <c r="AO1289" s="28" t="str">
        <f aca="false">IF($Q1289="","",IF(MATCH($Q1289,$Q$2:$Q$3000,0)&lt;&gt;ROW()-1,"",COUNT($AO$1:$AO1288)+1))</f>
        <v/>
      </c>
    </row>
    <row r="1290" customFormat="false" ht="12.75" hidden="false" customHeight="true" outlineLevel="0" collapsed="false">
      <c r="W1290" s="24" t="n">
        <f aca="false">IF($F1290="",0,IFERROR(IF(ISNUMBER($F1290),INT($F1290),DATE(VALUE(MID(SUBSTITUTE(LEFT($F1290,FIND(" ",$F1290&amp;" ")-1),"/",REPT(" ",20)),41,20)),VALUE(LEFT(SUBSTITUTE(LEFT($F1290,FIND(" ",$F1290&amp;" ")-1),"/",REPT(" ",20)),20)),VALUE(MID(SUBSTITUTE(LEFT($F1290,FIND(" ",$F1290&amp;" ")-1),"/",REPT(" ",20)),21,20)))),0))</f>
        <v>0</v>
      </c>
      <c r="X1290" s="25" t="str">
        <f aca="false">IF(ISNUMBER($N1290),$N1290*Validation!$B$5,"")</f>
        <v/>
      </c>
      <c r="Y1290" s="26" t="str">
        <f aca="false">IF($A1290="","",SUBSTITUTE(SUBSTITUTE(SUBSTITUTE(SUBSTITUTE(SUBSTITUTE(SUBSTITUTE(SUBSTITUTE(UPPER(TRIM($A1290)),"Á","A"),"É","E"),"Í","I"),"Ó","O"),"Ú","U"),"Ñ","N"),"Ü","U"))</f>
        <v/>
      </c>
      <c r="Z1290" s="26" t="str">
        <f aca="false">IF($Y1290="","",LEFT($Y1290,1)&amp;" "&amp;TRIM(RIGHT(SUBSTITUTE($Y1290," ",REPT(" ",50)),50)))</f>
        <v/>
      </c>
      <c r="AA1290" s="27" t="str">
        <f aca="false">IF($AF1290="","",IF(COUNTIF(Validation!$U$19:$U$178,$AF1290)&gt;0,"OK","NO MATCH"))</f>
        <v/>
      </c>
      <c r="AB1290" s="27" t="str">
        <f aca="false">IF($W1290=0,"",IF(AND($W1290&gt;=Validation!$B$3,$W1290&lt;=Validation!$C$3),"Yes","No"))</f>
        <v/>
      </c>
      <c r="AC1290" s="26" t="str">
        <f aca="false">IF($A1290="","",$AF1290&amp;"|"&amp;TEXT($W1290,"yyyy-mm-dd")&amp;"|"&amp;$J1290&amp;"|"&amp;$N1290)</f>
        <v/>
      </c>
      <c r="AD1290" s="27" t="str">
        <f aca="false">IF($AC1290="","",IF(COUNTIF($AC$2:$AC$3000,$AC1290)&gt;1,"REVIEW","OK"))</f>
        <v/>
      </c>
      <c r="AE1290" s="27" t="str">
        <f aca="false">IF(OR($W1290=0,$O1290=""),"",IF(IFERROR(IF(ISNUMBER($O1290),INT($O1290),DATE(VALUE(MID(SUBSTITUTE(LEFT($O1290,FIND(" ",$O1290&amp;" ")-1),"/",REPT(" ",20)),41,20)),VALUE(LEFT(SUBSTITUTE(LEFT($O1290,FIND(" ",$O1290&amp;" ")-1),"/",REPT(" ",20)),20)),VALUE(MID(SUBSTITUTE(LEFT($O1290,FIND(" ",$O1290&amp;" ")-1),"/",REPT(" ",20)),21,20)))),0)&gt;$W1290,"Late","Same day"))</f>
        <v/>
      </c>
      <c r="AF1290" s="26" t="str">
        <f aca="false">IF($A1290="","",IFERROR(INDEX(Validation!$C$193:$C$217,MATCH($A1290,Validation!$A$193:$A$217,0)),IF(COUNTIF(Validation!$U$19:$U$178,$Z1290)&gt;0,$Z1290,IF(COUNTIF(Validation!$S$19:$S$178,$AI1290)=1,INDEX(Validation!$U$19:$U$178,MATCH($AI1290,Validation!$S$19:$S$178,0)),$Z1290))))</f>
        <v/>
      </c>
      <c r="AG1290" s="27" t="str">
        <f aca="false">IF(COUNTA($A1290:$U1290)=0,"",IF($A1290="","No name",IF($F1290="","No date",IF($W1290=0,"Date ilegible",IF(NOT(ISNUMBER($N1290)),"Hours no numéricas",IF($AA1290="NO MATCH","Person no identificada","OK"))))))</f>
        <v/>
      </c>
      <c r="AH1290" s="27" t="str">
        <f aca="false">IF($W1290=0,"No date",IF($W1290&lt;Validation!$B$3,"Before period",IF($W1290&gt;Validation!$C$3,"After period","In period")))</f>
        <v>No date</v>
      </c>
      <c r="AI1290" s="26" t="str">
        <f aca="false">IF($Y1290="","",TRIM(RIGHT(SUBSTITUTE($Y1290," ",REPT(" ",50)),50)))</f>
        <v/>
      </c>
      <c r="AJ1290" s="27" t="str">
        <f aca="false">IF($A1290="","",IF(NOT(ISERROR(MATCH($A1290,Validation!$A$193:$A$217,0))),"Manual mapping",IF(COUNTIF(Validation!$U$19:$U$178,$Z1290)&gt;0,"Direct",IF(COUNTIF(Validation!$S$19:$S$178,$AI1290)=1,"By surname","Unresolved"))))</f>
        <v/>
      </c>
      <c r="AK1290" s="28" t="str">
        <f aca="false">IF($L1290="","",IF(MATCH($L1290,$L$2:$L$3000,0)&lt;&gt;ROW()-1,"",COUNT($AK$1:$AK1289)+1))</f>
        <v/>
      </c>
      <c r="AL1290" s="28" t="str">
        <f aca="false">IF($G1290="","",IF(MATCH($G1290,$G$2:$G$3000,0)&lt;&gt;ROW()-1,"",COUNT($AL$1:$AL1289)+1))</f>
        <v/>
      </c>
      <c r="AM1290" s="28" t="str">
        <f aca="false">IF($H1290="","",IF(MATCH($H1290,$H$2:$H$3000,0)&lt;&gt;ROW()-1,"",COUNT($AM$1:$AM1289)+1))</f>
        <v/>
      </c>
      <c r="AN1290" s="28" t="str">
        <f aca="false">IF($I1290="","",IF(MATCH($I1290,$I$2:$I$3000,0)&lt;&gt;ROW()-1,"",COUNT($AN$1:$AN1289)+1))</f>
        <v/>
      </c>
      <c r="AO1290" s="28" t="str">
        <f aca="false">IF($Q1290="","",IF(MATCH($Q1290,$Q$2:$Q$3000,0)&lt;&gt;ROW()-1,"",COUNT($AO$1:$AO1289)+1))</f>
        <v/>
      </c>
    </row>
    <row r="1291" customFormat="false" ht="12.75" hidden="false" customHeight="true" outlineLevel="0" collapsed="false">
      <c r="W1291" s="24" t="n">
        <f aca="false">IF($F1291="",0,IFERROR(IF(ISNUMBER($F1291),INT($F1291),DATE(VALUE(MID(SUBSTITUTE(LEFT($F1291,FIND(" ",$F1291&amp;" ")-1),"/",REPT(" ",20)),41,20)),VALUE(LEFT(SUBSTITUTE(LEFT($F1291,FIND(" ",$F1291&amp;" ")-1),"/",REPT(" ",20)),20)),VALUE(MID(SUBSTITUTE(LEFT($F1291,FIND(" ",$F1291&amp;" ")-1),"/",REPT(" ",20)),21,20)))),0))</f>
        <v>0</v>
      </c>
      <c r="X1291" s="25" t="str">
        <f aca="false">IF(ISNUMBER($N1291),$N1291*Validation!$B$5,"")</f>
        <v/>
      </c>
      <c r="Y1291" s="26" t="str">
        <f aca="false">IF($A1291="","",SUBSTITUTE(SUBSTITUTE(SUBSTITUTE(SUBSTITUTE(SUBSTITUTE(SUBSTITUTE(SUBSTITUTE(UPPER(TRIM($A1291)),"Á","A"),"É","E"),"Í","I"),"Ó","O"),"Ú","U"),"Ñ","N"),"Ü","U"))</f>
        <v/>
      </c>
      <c r="Z1291" s="26" t="str">
        <f aca="false">IF($Y1291="","",LEFT($Y1291,1)&amp;" "&amp;TRIM(RIGHT(SUBSTITUTE($Y1291," ",REPT(" ",50)),50)))</f>
        <v/>
      </c>
      <c r="AA1291" s="27" t="str">
        <f aca="false">IF($AF1291="","",IF(COUNTIF(Validation!$U$19:$U$178,$AF1291)&gt;0,"OK","NO MATCH"))</f>
        <v/>
      </c>
      <c r="AB1291" s="27" t="str">
        <f aca="false">IF($W1291=0,"",IF(AND($W1291&gt;=Validation!$B$3,$W1291&lt;=Validation!$C$3),"Yes","No"))</f>
        <v/>
      </c>
      <c r="AC1291" s="26" t="str">
        <f aca="false">IF($A1291="","",$AF1291&amp;"|"&amp;TEXT($W1291,"yyyy-mm-dd")&amp;"|"&amp;$J1291&amp;"|"&amp;$N1291)</f>
        <v/>
      </c>
      <c r="AD1291" s="27" t="str">
        <f aca="false">IF($AC1291="","",IF(COUNTIF($AC$2:$AC$3000,$AC1291)&gt;1,"REVIEW","OK"))</f>
        <v/>
      </c>
      <c r="AE1291" s="27" t="str">
        <f aca="false">IF(OR($W1291=0,$O1291=""),"",IF(IFERROR(IF(ISNUMBER($O1291),INT($O1291),DATE(VALUE(MID(SUBSTITUTE(LEFT($O1291,FIND(" ",$O1291&amp;" ")-1),"/",REPT(" ",20)),41,20)),VALUE(LEFT(SUBSTITUTE(LEFT($O1291,FIND(" ",$O1291&amp;" ")-1),"/",REPT(" ",20)),20)),VALUE(MID(SUBSTITUTE(LEFT($O1291,FIND(" ",$O1291&amp;" ")-1),"/",REPT(" ",20)),21,20)))),0)&gt;$W1291,"Late","Same day"))</f>
        <v/>
      </c>
      <c r="AF1291" s="26" t="str">
        <f aca="false">IF($A1291="","",IFERROR(INDEX(Validation!$C$193:$C$217,MATCH($A1291,Validation!$A$193:$A$217,0)),IF(COUNTIF(Validation!$U$19:$U$178,$Z1291)&gt;0,$Z1291,IF(COUNTIF(Validation!$S$19:$S$178,$AI1291)=1,INDEX(Validation!$U$19:$U$178,MATCH($AI1291,Validation!$S$19:$S$178,0)),$Z1291))))</f>
        <v/>
      </c>
      <c r="AG1291" s="27" t="str">
        <f aca="false">IF(COUNTA($A1291:$U1291)=0,"",IF($A1291="","No name",IF($F1291="","No date",IF($W1291=0,"Date ilegible",IF(NOT(ISNUMBER($N1291)),"Hours no numéricas",IF($AA1291="NO MATCH","Person no identificada","OK"))))))</f>
        <v/>
      </c>
      <c r="AH1291" s="27" t="str">
        <f aca="false">IF($W1291=0,"No date",IF($W1291&lt;Validation!$B$3,"Before period",IF($W1291&gt;Validation!$C$3,"After period","In period")))</f>
        <v>No date</v>
      </c>
      <c r="AI1291" s="26" t="str">
        <f aca="false">IF($Y1291="","",TRIM(RIGHT(SUBSTITUTE($Y1291," ",REPT(" ",50)),50)))</f>
        <v/>
      </c>
      <c r="AJ1291" s="27" t="str">
        <f aca="false">IF($A1291="","",IF(NOT(ISERROR(MATCH($A1291,Validation!$A$193:$A$217,0))),"Manual mapping",IF(COUNTIF(Validation!$U$19:$U$178,$Z1291)&gt;0,"Direct",IF(COUNTIF(Validation!$S$19:$S$178,$AI1291)=1,"By surname","Unresolved"))))</f>
        <v/>
      </c>
      <c r="AK1291" s="28" t="str">
        <f aca="false">IF($L1291="","",IF(MATCH($L1291,$L$2:$L$3000,0)&lt;&gt;ROW()-1,"",COUNT($AK$1:$AK1290)+1))</f>
        <v/>
      </c>
      <c r="AL1291" s="28" t="str">
        <f aca="false">IF($G1291="","",IF(MATCH($G1291,$G$2:$G$3000,0)&lt;&gt;ROW()-1,"",COUNT($AL$1:$AL1290)+1))</f>
        <v/>
      </c>
      <c r="AM1291" s="28" t="str">
        <f aca="false">IF($H1291="","",IF(MATCH($H1291,$H$2:$H$3000,0)&lt;&gt;ROW()-1,"",COUNT($AM$1:$AM1290)+1))</f>
        <v/>
      </c>
      <c r="AN1291" s="28" t="str">
        <f aca="false">IF($I1291="","",IF(MATCH($I1291,$I$2:$I$3000,0)&lt;&gt;ROW()-1,"",COUNT($AN$1:$AN1290)+1))</f>
        <v/>
      </c>
      <c r="AO1291" s="28" t="str">
        <f aca="false">IF($Q1291="","",IF(MATCH($Q1291,$Q$2:$Q$3000,0)&lt;&gt;ROW()-1,"",COUNT($AO$1:$AO1290)+1))</f>
        <v/>
      </c>
    </row>
    <row r="1292" customFormat="false" ht="12.75" hidden="false" customHeight="true" outlineLevel="0" collapsed="false">
      <c r="W1292" s="24" t="n">
        <f aca="false">IF($F1292="",0,IFERROR(IF(ISNUMBER($F1292),INT($F1292),DATE(VALUE(MID(SUBSTITUTE(LEFT($F1292,FIND(" ",$F1292&amp;" ")-1),"/",REPT(" ",20)),41,20)),VALUE(LEFT(SUBSTITUTE(LEFT($F1292,FIND(" ",$F1292&amp;" ")-1),"/",REPT(" ",20)),20)),VALUE(MID(SUBSTITUTE(LEFT($F1292,FIND(" ",$F1292&amp;" ")-1),"/",REPT(" ",20)),21,20)))),0))</f>
        <v>0</v>
      </c>
      <c r="X1292" s="25" t="str">
        <f aca="false">IF(ISNUMBER($N1292),$N1292*Validation!$B$5,"")</f>
        <v/>
      </c>
      <c r="Y1292" s="26" t="str">
        <f aca="false">IF($A1292="","",SUBSTITUTE(SUBSTITUTE(SUBSTITUTE(SUBSTITUTE(SUBSTITUTE(SUBSTITUTE(SUBSTITUTE(UPPER(TRIM($A1292)),"Á","A"),"É","E"),"Í","I"),"Ó","O"),"Ú","U"),"Ñ","N"),"Ü","U"))</f>
        <v/>
      </c>
      <c r="Z1292" s="26" t="str">
        <f aca="false">IF($Y1292="","",LEFT($Y1292,1)&amp;" "&amp;TRIM(RIGHT(SUBSTITUTE($Y1292," ",REPT(" ",50)),50)))</f>
        <v/>
      </c>
      <c r="AA1292" s="27" t="str">
        <f aca="false">IF($AF1292="","",IF(COUNTIF(Validation!$U$19:$U$178,$AF1292)&gt;0,"OK","NO MATCH"))</f>
        <v/>
      </c>
      <c r="AB1292" s="27" t="str">
        <f aca="false">IF($W1292=0,"",IF(AND($W1292&gt;=Validation!$B$3,$W1292&lt;=Validation!$C$3),"Yes","No"))</f>
        <v/>
      </c>
      <c r="AC1292" s="26" t="str">
        <f aca="false">IF($A1292="","",$AF1292&amp;"|"&amp;TEXT($W1292,"yyyy-mm-dd")&amp;"|"&amp;$J1292&amp;"|"&amp;$N1292)</f>
        <v/>
      </c>
      <c r="AD1292" s="27" t="str">
        <f aca="false">IF($AC1292="","",IF(COUNTIF($AC$2:$AC$3000,$AC1292)&gt;1,"REVIEW","OK"))</f>
        <v/>
      </c>
      <c r="AE1292" s="27" t="str">
        <f aca="false">IF(OR($W1292=0,$O1292=""),"",IF(IFERROR(IF(ISNUMBER($O1292),INT($O1292),DATE(VALUE(MID(SUBSTITUTE(LEFT($O1292,FIND(" ",$O1292&amp;" ")-1),"/",REPT(" ",20)),41,20)),VALUE(LEFT(SUBSTITUTE(LEFT($O1292,FIND(" ",$O1292&amp;" ")-1),"/",REPT(" ",20)),20)),VALUE(MID(SUBSTITUTE(LEFT($O1292,FIND(" ",$O1292&amp;" ")-1),"/",REPT(" ",20)),21,20)))),0)&gt;$W1292,"Late","Same day"))</f>
        <v/>
      </c>
      <c r="AF1292" s="26" t="str">
        <f aca="false">IF($A1292="","",IFERROR(INDEX(Validation!$C$193:$C$217,MATCH($A1292,Validation!$A$193:$A$217,0)),IF(COUNTIF(Validation!$U$19:$U$178,$Z1292)&gt;0,$Z1292,IF(COUNTIF(Validation!$S$19:$S$178,$AI1292)=1,INDEX(Validation!$U$19:$U$178,MATCH($AI1292,Validation!$S$19:$S$178,0)),$Z1292))))</f>
        <v/>
      </c>
      <c r="AG1292" s="27" t="str">
        <f aca="false">IF(COUNTA($A1292:$U1292)=0,"",IF($A1292="","No name",IF($F1292="","No date",IF($W1292=0,"Date ilegible",IF(NOT(ISNUMBER($N1292)),"Hours no numéricas",IF($AA1292="NO MATCH","Person no identificada","OK"))))))</f>
        <v/>
      </c>
      <c r="AH1292" s="27" t="str">
        <f aca="false">IF($W1292=0,"No date",IF($W1292&lt;Validation!$B$3,"Before period",IF($W1292&gt;Validation!$C$3,"After period","In period")))</f>
        <v>No date</v>
      </c>
      <c r="AI1292" s="26" t="str">
        <f aca="false">IF($Y1292="","",TRIM(RIGHT(SUBSTITUTE($Y1292," ",REPT(" ",50)),50)))</f>
        <v/>
      </c>
      <c r="AJ1292" s="27" t="str">
        <f aca="false">IF($A1292="","",IF(NOT(ISERROR(MATCH($A1292,Validation!$A$193:$A$217,0))),"Manual mapping",IF(COUNTIF(Validation!$U$19:$U$178,$Z1292)&gt;0,"Direct",IF(COUNTIF(Validation!$S$19:$S$178,$AI1292)=1,"By surname","Unresolved"))))</f>
        <v/>
      </c>
      <c r="AK1292" s="28" t="str">
        <f aca="false">IF($L1292="","",IF(MATCH($L1292,$L$2:$L$3000,0)&lt;&gt;ROW()-1,"",COUNT($AK$1:$AK1291)+1))</f>
        <v/>
      </c>
      <c r="AL1292" s="28" t="str">
        <f aca="false">IF($G1292="","",IF(MATCH($G1292,$G$2:$G$3000,0)&lt;&gt;ROW()-1,"",COUNT($AL$1:$AL1291)+1))</f>
        <v/>
      </c>
      <c r="AM1292" s="28" t="str">
        <f aca="false">IF($H1292="","",IF(MATCH($H1292,$H$2:$H$3000,0)&lt;&gt;ROW()-1,"",COUNT($AM$1:$AM1291)+1))</f>
        <v/>
      </c>
      <c r="AN1292" s="28" t="str">
        <f aca="false">IF($I1292="","",IF(MATCH($I1292,$I$2:$I$3000,0)&lt;&gt;ROW()-1,"",COUNT($AN$1:$AN1291)+1))</f>
        <v/>
      </c>
      <c r="AO1292" s="28" t="str">
        <f aca="false">IF($Q1292="","",IF(MATCH($Q1292,$Q$2:$Q$3000,0)&lt;&gt;ROW()-1,"",COUNT($AO$1:$AO1291)+1))</f>
        <v/>
      </c>
    </row>
    <row r="1293" customFormat="false" ht="12.75" hidden="false" customHeight="true" outlineLevel="0" collapsed="false">
      <c r="W1293" s="24" t="n">
        <f aca="false">IF($F1293="",0,IFERROR(IF(ISNUMBER($F1293),INT($F1293),DATE(VALUE(MID(SUBSTITUTE(LEFT($F1293,FIND(" ",$F1293&amp;" ")-1),"/",REPT(" ",20)),41,20)),VALUE(LEFT(SUBSTITUTE(LEFT($F1293,FIND(" ",$F1293&amp;" ")-1),"/",REPT(" ",20)),20)),VALUE(MID(SUBSTITUTE(LEFT($F1293,FIND(" ",$F1293&amp;" ")-1),"/",REPT(" ",20)),21,20)))),0))</f>
        <v>0</v>
      </c>
      <c r="X1293" s="25" t="str">
        <f aca="false">IF(ISNUMBER($N1293),$N1293*Validation!$B$5,"")</f>
        <v/>
      </c>
      <c r="Y1293" s="26" t="str">
        <f aca="false">IF($A1293="","",SUBSTITUTE(SUBSTITUTE(SUBSTITUTE(SUBSTITUTE(SUBSTITUTE(SUBSTITUTE(SUBSTITUTE(UPPER(TRIM($A1293)),"Á","A"),"É","E"),"Í","I"),"Ó","O"),"Ú","U"),"Ñ","N"),"Ü","U"))</f>
        <v/>
      </c>
      <c r="Z1293" s="26" t="str">
        <f aca="false">IF($Y1293="","",LEFT($Y1293,1)&amp;" "&amp;TRIM(RIGHT(SUBSTITUTE($Y1293," ",REPT(" ",50)),50)))</f>
        <v/>
      </c>
      <c r="AA1293" s="27" t="str">
        <f aca="false">IF($AF1293="","",IF(COUNTIF(Validation!$U$19:$U$178,$AF1293)&gt;0,"OK","NO MATCH"))</f>
        <v/>
      </c>
      <c r="AB1293" s="27" t="str">
        <f aca="false">IF($W1293=0,"",IF(AND($W1293&gt;=Validation!$B$3,$W1293&lt;=Validation!$C$3),"Yes","No"))</f>
        <v/>
      </c>
      <c r="AC1293" s="26" t="str">
        <f aca="false">IF($A1293="","",$AF1293&amp;"|"&amp;TEXT($W1293,"yyyy-mm-dd")&amp;"|"&amp;$J1293&amp;"|"&amp;$N1293)</f>
        <v/>
      </c>
      <c r="AD1293" s="27" t="str">
        <f aca="false">IF($AC1293="","",IF(COUNTIF($AC$2:$AC$3000,$AC1293)&gt;1,"REVIEW","OK"))</f>
        <v/>
      </c>
      <c r="AE1293" s="27" t="str">
        <f aca="false">IF(OR($W1293=0,$O1293=""),"",IF(IFERROR(IF(ISNUMBER($O1293),INT($O1293),DATE(VALUE(MID(SUBSTITUTE(LEFT($O1293,FIND(" ",$O1293&amp;" ")-1),"/",REPT(" ",20)),41,20)),VALUE(LEFT(SUBSTITUTE(LEFT($O1293,FIND(" ",$O1293&amp;" ")-1),"/",REPT(" ",20)),20)),VALUE(MID(SUBSTITUTE(LEFT($O1293,FIND(" ",$O1293&amp;" ")-1),"/",REPT(" ",20)),21,20)))),0)&gt;$W1293,"Late","Same day"))</f>
        <v/>
      </c>
      <c r="AF1293" s="26" t="str">
        <f aca="false">IF($A1293="","",IFERROR(INDEX(Validation!$C$193:$C$217,MATCH($A1293,Validation!$A$193:$A$217,0)),IF(COUNTIF(Validation!$U$19:$U$178,$Z1293)&gt;0,$Z1293,IF(COUNTIF(Validation!$S$19:$S$178,$AI1293)=1,INDEX(Validation!$U$19:$U$178,MATCH($AI1293,Validation!$S$19:$S$178,0)),$Z1293))))</f>
        <v/>
      </c>
      <c r="AG1293" s="27" t="str">
        <f aca="false">IF(COUNTA($A1293:$U1293)=0,"",IF($A1293="","No name",IF($F1293="","No date",IF($W1293=0,"Date ilegible",IF(NOT(ISNUMBER($N1293)),"Hours no numéricas",IF($AA1293="NO MATCH","Person no identificada","OK"))))))</f>
        <v/>
      </c>
      <c r="AH1293" s="27" t="str">
        <f aca="false">IF($W1293=0,"No date",IF($W1293&lt;Validation!$B$3,"Before period",IF($W1293&gt;Validation!$C$3,"After period","In period")))</f>
        <v>No date</v>
      </c>
      <c r="AI1293" s="26" t="str">
        <f aca="false">IF($Y1293="","",TRIM(RIGHT(SUBSTITUTE($Y1293," ",REPT(" ",50)),50)))</f>
        <v/>
      </c>
      <c r="AJ1293" s="27" t="str">
        <f aca="false">IF($A1293="","",IF(NOT(ISERROR(MATCH($A1293,Validation!$A$193:$A$217,0))),"Manual mapping",IF(COUNTIF(Validation!$U$19:$U$178,$Z1293)&gt;0,"Direct",IF(COUNTIF(Validation!$S$19:$S$178,$AI1293)=1,"By surname","Unresolved"))))</f>
        <v/>
      </c>
      <c r="AK1293" s="28" t="str">
        <f aca="false">IF($L1293="","",IF(MATCH($L1293,$L$2:$L$3000,0)&lt;&gt;ROW()-1,"",COUNT($AK$1:$AK1292)+1))</f>
        <v/>
      </c>
      <c r="AL1293" s="28" t="str">
        <f aca="false">IF($G1293="","",IF(MATCH($G1293,$G$2:$G$3000,0)&lt;&gt;ROW()-1,"",COUNT($AL$1:$AL1292)+1))</f>
        <v/>
      </c>
      <c r="AM1293" s="28" t="str">
        <f aca="false">IF($H1293="","",IF(MATCH($H1293,$H$2:$H$3000,0)&lt;&gt;ROW()-1,"",COUNT($AM$1:$AM1292)+1))</f>
        <v/>
      </c>
      <c r="AN1293" s="28" t="str">
        <f aca="false">IF($I1293="","",IF(MATCH($I1293,$I$2:$I$3000,0)&lt;&gt;ROW()-1,"",COUNT($AN$1:$AN1292)+1))</f>
        <v/>
      </c>
      <c r="AO1293" s="28" t="str">
        <f aca="false">IF($Q1293="","",IF(MATCH($Q1293,$Q$2:$Q$3000,0)&lt;&gt;ROW()-1,"",COUNT($AO$1:$AO1292)+1))</f>
        <v/>
      </c>
    </row>
    <row r="1294" customFormat="false" ht="12.75" hidden="false" customHeight="true" outlineLevel="0" collapsed="false">
      <c r="W1294" s="24" t="n">
        <f aca="false">IF($F1294="",0,IFERROR(IF(ISNUMBER($F1294),INT($F1294),DATE(VALUE(MID(SUBSTITUTE(LEFT($F1294,FIND(" ",$F1294&amp;" ")-1),"/",REPT(" ",20)),41,20)),VALUE(LEFT(SUBSTITUTE(LEFT($F1294,FIND(" ",$F1294&amp;" ")-1),"/",REPT(" ",20)),20)),VALUE(MID(SUBSTITUTE(LEFT($F1294,FIND(" ",$F1294&amp;" ")-1),"/",REPT(" ",20)),21,20)))),0))</f>
        <v>0</v>
      </c>
      <c r="X1294" s="25" t="str">
        <f aca="false">IF(ISNUMBER($N1294),$N1294*Validation!$B$5,"")</f>
        <v/>
      </c>
      <c r="Y1294" s="26" t="str">
        <f aca="false">IF($A1294="","",SUBSTITUTE(SUBSTITUTE(SUBSTITUTE(SUBSTITUTE(SUBSTITUTE(SUBSTITUTE(SUBSTITUTE(UPPER(TRIM($A1294)),"Á","A"),"É","E"),"Í","I"),"Ó","O"),"Ú","U"),"Ñ","N"),"Ü","U"))</f>
        <v/>
      </c>
      <c r="Z1294" s="26" t="str">
        <f aca="false">IF($Y1294="","",LEFT($Y1294,1)&amp;" "&amp;TRIM(RIGHT(SUBSTITUTE($Y1294," ",REPT(" ",50)),50)))</f>
        <v/>
      </c>
      <c r="AA1294" s="27" t="str">
        <f aca="false">IF($AF1294="","",IF(COUNTIF(Validation!$U$19:$U$178,$AF1294)&gt;0,"OK","NO MATCH"))</f>
        <v/>
      </c>
      <c r="AB1294" s="27" t="str">
        <f aca="false">IF($W1294=0,"",IF(AND($W1294&gt;=Validation!$B$3,$W1294&lt;=Validation!$C$3),"Yes","No"))</f>
        <v/>
      </c>
      <c r="AC1294" s="26" t="str">
        <f aca="false">IF($A1294="","",$AF1294&amp;"|"&amp;TEXT($W1294,"yyyy-mm-dd")&amp;"|"&amp;$J1294&amp;"|"&amp;$N1294)</f>
        <v/>
      </c>
      <c r="AD1294" s="27" t="str">
        <f aca="false">IF($AC1294="","",IF(COUNTIF($AC$2:$AC$3000,$AC1294)&gt;1,"REVIEW","OK"))</f>
        <v/>
      </c>
      <c r="AE1294" s="27" t="str">
        <f aca="false">IF(OR($W1294=0,$O1294=""),"",IF(IFERROR(IF(ISNUMBER($O1294),INT($O1294),DATE(VALUE(MID(SUBSTITUTE(LEFT($O1294,FIND(" ",$O1294&amp;" ")-1),"/",REPT(" ",20)),41,20)),VALUE(LEFT(SUBSTITUTE(LEFT($O1294,FIND(" ",$O1294&amp;" ")-1),"/",REPT(" ",20)),20)),VALUE(MID(SUBSTITUTE(LEFT($O1294,FIND(" ",$O1294&amp;" ")-1),"/",REPT(" ",20)),21,20)))),0)&gt;$W1294,"Late","Same day"))</f>
        <v/>
      </c>
      <c r="AF1294" s="26" t="str">
        <f aca="false">IF($A1294="","",IFERROR(INDEX(Validation!$C$193:$C$217,MATCH($A1294,Validation!$A$193:$A$217,0)),IF(COUNTIF(Validation!$U$19:$U$178,$Z1294)&gt;0,$Z1294,IF(COUNTIF(Validation!$S$19:$S$178,$AI1294)=1,INDEX(Validation!$U$19:$U$178,MATCH($AI1294,Validation!$S$19:$S$178,0)),$Z1294))))</f>
        <v/>
      </c>
      <c r="AG1294" s="27" t="str">
        <f aca="false">IF(COUNTA($A1294:$U1294)=0,"",IF($A1294="","No name",IF($F1294="","No date",IF($W1294=0,"Date ilegible",IF(NOT(ISNUMBER($N1294)),"Hours no numéricas",IF($AA1294="NO MATCH","Person no identificada","OK"))))))</f>
        <v/>
      </c>
      <c r="AH1294" s="27" t="str">
        <f aca="false">IF($W1294=0,"No date",IF($W1294&lt;Validation!$B$3,"Before period",IF($W1294&gt;Validation!$C$3,"After period","In period")))</f>
        <v>No date</v>
      </c>
      <c r="AI1294" s="26" t="str">
        <f aca="false">IF($Y1294="","",TRIM(RIGHT(SUBSTITUTE($Y1294," ",REPT(" ",50)),50)))</f>
        <v/>
      </c>
      <c r="AJ1294" s="27" t="str">
        <f aca="false">IF($A1294="","",IF(NOT(ISERROR(MATCH($A1294,Validation!$A$193:$A$217,0))),"Manual mapping",IF(COUNTIF(Validation!$U$19:$U$178,$Z1294)&gt;0,"Direct",IF(COUNTIF(Validation!$S$19:$S$178,$AI1294)=1,"By surname","Unresolved"))))</f>
        <v/>
      </c>
      <c r="AK1294" s="28" t="str">
        <f aca="false">IF($L1294="","",IF(MATCH($L1294,$L$2:$L$3000,0)&lt;&gt;ROW()-1,"",COUNT($AK$1:$AK1293)+1))</f>
        <v/>
      </c>
      <c r="AL1294" s="28" t="str">
        <f aca="false">IF($G1294="","",IF(MATCH($G1294,$G$2:$G$3000,0)&lt;&gt;ROW()-1,"",COUNT($AL$1:$AL1293)+1))</f>
        <v/>
      </c>
      <c r="AM1294" s="28" t="str">
        <f aca="false">IF($H1294="","",IF(MATCH($H1294,$H$2:$H$3000,0)&lt;&gt;ROW()-1,"",COUNT($AM$1:$AM1293)+1))</f>
        <v/>
      </c>
      <c r="AN1294" s="28" t="str">
        <f aca="false">IF($I1294="","",IF(MATCH($I1294,$I$2:$I$3000,0)&lt;&gt;ROW()-1,"",COUNT($AN$1:$AN1293)+1))</f>
        <v/>
      </c>
      <c r="AO1294" s="28" t="str">
        <f aca="false">IF($Q1294="","",IF(MATCH($Q1294,$Q$2:$Q$3000,0)&lt;&gt;ROW()-1,"",COUNT($AO$1:$AO1293)+1))</f>
        <v/>
      </c>
    </row>
    <row r="1295" customFormat="false" ht="12.75" hidden="false" customHeight="true" outlineLevel="0" collapsed="false">
      <c r="W1295" s="24" t="n">
        <f aca="false">IF($F1295="",0,IFERROR(IF(ISNUMBER($F1295),INT($F1295),DATE(VALUE(MID(SUBSTITUTE(LEFT($F1295,FIND(" ",$F1295&amp;" ")-1),"/",REPT(" ",20)),41,20)),VALUE(LEFT(SUBSTITUTE(LEFT($F1295,FIND(" ",$F1295&amp;" ")-1),"/",REPT(" ",20)),20)),VALUE(MID(SUBSTITUTE(LEFT($F1295,FIND(" ",$F1295&amp;" ")-1),"/",REPT(" ",20)),21,20)))),0))</f>
        <v>0</v>
      </c>
      <c r="X1295" s="25" t="str">
        <f aca="false">IF(ISNUMBER($N1295),$N1295*Validation!$B$5,"")</f>
        <v/>
      </c>
      <c r="Y1295" s="26" t="str">
        <f aca="false">IF($A1295="","",SUBSTITUTE(SUBSTITUTE(SUBSTITUTE(SUBSTITUTE(SUBSTITUTE(SUBSTITUTE(SUBSTITUTE(UPPER(TRIM($A1295)),"Á","A"),"É","E"),"Í","I"),"Ó","O"),"Ú","U"),"Ñ","N"),"Ü","U"))</f>
        <v/>
      </c>
      <c r="Z1295" s="26" t="str">
        <f aca="false">IF($Y1295="","",LEFT($Y1295,1)&amp;" "&amp;TRIM(RIGHT(SUBSTITUTE($Y1295," ",REPT(" ",50)),50)))</f>
        <v/>
      </c>
      <c r="AA1295" s="27" t="str">
        <f aca="false">IF($AF1295="","",IF(COUNTIF(Validation!$U$19:$U$178,$AF1295)&gt;0,"OK","NO MATCH"))</f>
        <v/>
      </c>
      <c r="AB1295" s="27" t="str">
        <f aca="false">IF($W1295=0,"",IF(AND($W1295&gt;=Validation!$B$3,$W1295&lt;=Validation!$C$3),"Yes","No"))</f>
        <v/>
      </c>
      <c r="AC1295" s="26" t="str">
        <f aca="false">IF($A1295="","",$AF1295&amp;"|"&amp;TEXT($W1295,"yyyy-mm-dd")&amp;"|"&amp;$J1295&amp;"|"&amp;$N1295)</f>
        <v/>
      </c>
      <c r="AD1295" s="27" t="str">
        <f aca="false">IF($AC1295="","",IF(COUNTIF($AC$2:$AC$3000,$AC1295)&gt;1,"REVIEW","OK"))</f>
        <v/>
      </c>
      <c r="AE1295" s="27" t="str">
        <f aca="false">IF(OR($W1295=0,$O1295=""),"",IF(IFERROR(IF(ISNUMBER($O1295),INT($O1295),DATE(VALUE(MID(SUBSTITUTE(LEFT($O1295,FIND(" ",$O1295&amp;" ")-1),"/",REPT(" ",20)),41,20)),VALUE(LEFT(SUBSTITUTE(LEFT($O1295,FIND(" ",$O1295&amp;" ")-1),"/",REPT(" ",20)),20)),VALUE(MID(SUBSTITUTE(LEFT($O1295,FIND(" ",$O1295&amp;" ")-1),"/",REPT(" ",20)),21,20)))),0)&gt;$W1295,"Late","Same day"))</f>
        <v/>
      </c>
      <c r="AF1295" s="26" t="str">
        <f aca="false">IF($A1295="","",IFERROR(INDEX(Validation!$C$193:$C$217,MATCH($A1295,Validation!$A$193:$A$217,0)),IF(COUNTIF(Validation!$U$19:$U$178,$Z1295)&gt;0,$Z1295,IF(COUNTIF(Validation!$S$19:$S$178,$AI1295)=1,INDEX(Validation!$U$19:$U$178,MATCH($AI1295,Validation!$S$19:$S$178,0)),$Z1295))))</f>
        <v/>
      </c>
      <c r="AG1295" s="27" t="str">
        <f aca="false">IF(COUNTA($A1295:$U1295)=0,"",IF($A1295="","No name",IF($F1295="","No date",IF($W1295=0,"Date ilegible",IF(NOT(ISNUMBER($N1295)),"Hours no numéricas",IF($AA1295="NO MATCH","Person no identificada","OK"))))))</f>
        <v/>
      </c>
      <c r="AH1295" s="27" t="str">
        <f aca="false">IF($W1295=0,"No date",IF($W1295&lt;Validation!$B$3,"Before period",IF($W1295&gt;Validation!$C$3,"After period","In period")))</f>
        <v>No date</v>
      </c>
      <c r="AI1295" s="26" t="str">
        <f aca="false">IF($Y1295="","",TRIM(RIGHT(SUBSTITUTE($Y1295," ",REPT(" ",50)),50)))</f>
        <v/>
      </c>
      <c r="AJ1295" s="27" t="str">
        <f aca="false">IF($A1295="","",IF(NOT(ISERROR(MATCH($A1295,Validation!$A$193:$A$217,0))),"Manual mapping",IF(COUNTIF(Validation!$U$19:$U$178,$Z1295)&gt;0,"Direct",IF(COUNTIF(Validation!$S$19:$S$178,$AI1295)=1,"By surname","Unresolved"))))</f>
        <v/>
      </c>
      <c r="AK1295" s="28" t="str">
        <f aca="false">IF($L1295="","",IF(MATCH($L1295,$L$2:$L$3000,0)&lt;&gt;ROW()-1,"",COUNT($AK$1:$AK1294)+1))</f>
        <v/>
      </c>
      <c r="AL1295" s="28" t="str">
        <f aca="false">IF($G1295="","",IF(MATCH($G1295,$G$2:$G$3000,0)&lt;&gt;ROW()-1,"",COUNT($AL$1:$AL1294)+1))</f>
        <v/>
      </c>
      <c r="AM1295" s="28" t="str">
        <f aca="false">IF($H1295="","",IF(MATCH($H1295,$H$2:$H$3000,0)&lt;&gt;ROW()-1,"",COUNT($AM$1:$AM1294)+1))</f>
        <v/>
      </c>
      <c r="AN1295" s="28" t="str">
        <f aca="false">IF($I1295="","",IF(MATCH($I1295,$I$2:$I$3000,0)&lt;&gt;ROW()-1,"",COUNT($AN$1:$AN1294)+1))</f>
        <v/>
      </c>
      <c r="AO1295" s="28" t="str">
        <f aca="false">IF($Q1295="","",IF(MATCH($Q1295,$Q$2:$Q$3000,0)&lt;&gt;ROW()-1,"",COUNT($AO$1:$AO1294)+1))</f>
        <v/>
      </c>
    </row>
    <row r="1296" customFormat="false" ht="12.75" hidden="false" customHeight="true" outlineLevel="0" collapsed="false">
      <c r="W1296" s="24" t="n">
        <f aca="false">IF($F1296="",0,IFERROR(IF(ISNUMBER($F1296),INT($F1296),DATE(VALUE(MID(SUBSTITUTE(LEFT($F1296,FIND(" ",$F1296&amp;" ")-1),"/",REPT(" ",20)),41,20)),VALUE(LEFT(SUBSTITUTE(LEFT($F1296,FIND(" ",$F1296&amp;" ")-1),"/",REPT(" ",20)),20)),VALUE(MID(SUBSTITUTE(LEFT($F1296,FIND(" ",$F1296&amp;" ")-1),"/",REPT(" ",20)),21,20)))),0))</f>
        <v>0</v>
      </c>
      <c r="X1296" s="25" t="str">
        <f aca="false">IF(ISNUMBER($N1296),$N1296*Validation!$B$5,"")</f>
        <v/>
      </c>
      <c r="Y1296" s="26" t="str">
        <f aca="false">IF($A1296="","",SUBSTITUTE(SUBSTITUTE(SUBSTITUTE(SUBSTITUTE(SUBSTITUTE(SUBSTITUTE(SUBSTITUTE(UPPER(TRIM($A1296)),"Á","A"),"É","E"),"Í","I"),"Ó","O"),"Ú","U"),"Ñ","N"),"Ü","U"))</f>
        <v/>
      </c>
      <c r="Z1296" s="26" t="str">
        <f aca="false">IF($Y1296="","",LEFT($Y1296,1)&amp;" "&amp;TRIM(RIGHT(SUBSTITUTE($Y1296," ",REPT(" ",50)),50)))</f>
        <v/>
      </c>
      <c r="AA1296" s="27" t="str">
        <f aca="false">IF($AF1296="","",IF(COUNTIF(Validation!$U$19:$U$178,$AF1296)&gt;0,"OK","NO MATCH"))</f>
        <v/>
      </c>
      <c r="AB1296" s="27" t="str">
        <f aca="false">IF($W1296=0,"",IF(AND($W1296&gt;=Validation!$B$3,$W1296&lt;=Validation!$C$3),"Yes","No"))</f>
        <v/>
      </c>
      <c r="AC1296" s="26" t="str">
        <f aca="false">IF($A1296="","",$AF1296&amp;"|"&amp;TEXT($W1296,"yyyy-mm-dd")&amp;"|"&amp;$J1296&amp;"|"&amp;$N1296)</f>
        <v/>
      </c>
      <c r="AD1296" s="27" t="str">
        <f aca="false">IF($AC1296="","",IF(COUNTIF($AC$2:$AC$3000,$AC1296)&gt;1,"REVIEW","OK"))</f>
        <v/>
      </c>
      <c r="AE1296" s="27" t="str">
        <f aca="false">IF(OR($W1296=0,$O1296=""),"",IF(IFERROR(IF(ISNUMBER($O1296),INT($O1296),DATE(VALUE(MID(SUBSTITUTE(LEFT($O1296,FIND(" ",$O1296&amp;" ")-1),"/",REPT(" ",20)),41,20)),VALUE(LEFT(SUBSTITUTE(LEFT($O1296,FIND(" ",$O1296&amp;" ")-1),"/",REPT(" ",20)),20)),VALUE(MID(SUBSTITUTE(LEFT($O1296,FIND(" ",$O1296&amp;" ")-1),"/",REPT(" ",20)),21,20)))),0)&gt;$W1296,"Late","Same day"))</f>
        <v/>
      </c>
      <c r="AF1296" s="26" t="str">
        <f aca="false">IF($A1296="","",IFERROR(INDEX(Validation!$C$193:$C$217,MATCH($A1296,Validation!$A$193:$A$217,0)),IF(COUNTIF(Validation!$U$19:$U$178,$Z1296)&gt;0,$Z1296,IF(COUNTIF(Validation!$S$19:$S$178,$AI1296)=1,INDEX(Validation!$U$19:$U$178,MATCH($AI1296,Validation!$S$19:$S$178,0)),$Z1296))))</f>
        <v/>
      </c>
      <c r="AG1296" s="27" t="str">
        <f aca="false">IF(COUNTA($A1296:$U1296)=0,"",IF($A1296="","No name",IF($F1296="","No date",IF($W1296=0,"Date ilegible",IF(NOT(ISNUMBER($N1296)),"Hours no numéricas",IF($AA1296="NO MATCH","Person no identificada","OK"))))))</f>
        <v/>
      </c>
      <c r="AH1296" s="27" t="str">
        <f aca="false">IF($W1296=0,"No date",IF($W1296&lt;Validation!$B$3,"Before period",IF($W1296&gt;Validation!$C$3,"After period","In period")))</f>
        <v>No date</v>
      </c>
      <c r="AI1296" s="26" t="str">
        <f aca="false">IF($Y1296="","",TRIM(RIGHT(SUBSTITUTE($Y1296," ",REPT(" ",50)),50)))</f>
        <v/>
      </c>
      <c r="AJ1296" s="27" t="str">
        <f aca="false">IF($A1296="","",IF(NOT(ISERROR(MATCH($A1296,Validation!$A$193:$A$217,0))),"Manual mapping",IF(COUNTIF(Validation!$U$19:$U$178,$Z1296)&gt;0,"Direct",IF(COUNTIF(Validation!$S$19:$S$178,$AI1296)=1,"By surname","Unresolved"))))</f>
        <v/>
      </c>
      <c r="AK1296" s="28" t="str">
        <f aca="false">IF($L1296="","",IF(MATCH($L1296,$L$2:$L$3000,0)&lt;&gt;ROW()-1,"",COUNT($AK$1:$AK1295)+1))</f>
        <v/>
      </c>
      <c r="AL1296" s="28" t="str">
        <f aca="false">IF($G1296="","",IF(MATCH($G1296,$G$2:$G$3000,0)&lt;&gt;ROW()-1,"",COUNT($AL$1:$AL1295)+1))</f>
        <v/>
      </c>
      <c r="AM1296" s="28" t="str">
        <f aca="false">IF($H1296="","",IF(MATCH($H1296,$H$2:$H$3000,0)&lt;&gt;ROW()-1,"",COUNT($AM$1:$AM1295)+1))</f>
        <v/>
      </c>
      <c r="AN1296" s="28" t="str">
        <f aca="false">IF($I1296="","",IF(MATCH($I1296,$I$2:$I$3000,0)&lt;&gt;ROW()-1,"",COUNT($AN$1:$AN1295)+1))</f>
        <v/>
      </c>
      <c r="AO1296" s="28" t="str">
        <f aca="false">IF($Q1296="","",IF(MATCH($Q1296,$Q$2:$Q$3000,0)&lt;&gt;ROW()-1,"",COUNT($AO$1:$AO1295)+1))</f>
        <v/>
      </c>
    </row>
    <row r="1297" customFormat="false" ht="12.75" hidden="false" customHeight="true" outlineLevel="0" collapsed="false">
      <c r="W1297" s="24" t="n">
        <f aca="false">IF($F1297="",0,IFERROR(IF(ISNUMBER($F1297),INT($F1297),DATE(VALUE(MID(SUBSTITUTE(LEFT($F1297,FIND(" ",$F1297&amp;" ")-1),"/",REPT(" ",20)),41,20)),VALUE(LEFT(SUBSTITUTE(LEFT($F1297,FIND(" ",$F1297&amp;" ")-1),"/",REPT(" ",20)),20)),VALUE(MID(SUBSTITUTE(LEFT($F1297,FIND(" ",$F1297&amp;" ")-1),"/",REPT(" ",20)),21,20)))),0))</f>
        <v>0</v>
      </c>
      <c r="X1297" s="25" t="str">
        <f aca="false">IF(ISNUMBER($N1297),$N1297*Validation!$B$5,"")</f>
        <v/>
      </c>
      <c r="Y1297" s="26" t="str">
        <f aca="false">IF($A1297="","",SUBSTITUTE(SUBSTITUTE(SUBSTITUTE(SUBSTITUTE(SUBSTITUTE(SUBSTITUTE(SUBSTITUTE(UPPER(TRIM($A1297)),"Á","A"),"É","E"),"Í","I"),"Ó","O"),"Ú","U"),"Ñ","N"),"Ü","U"))</f>
        <v/>
      </c>
      <c r="Z1297" s="26" t="str">
        <f aca="false">IF($Y1297="","",LEFT($Y1297,1)&amp;" "&amp;TRIM(RIGHT(SUBSTITUTE($Y1297," ",REPT(" ",50)),50)))</f>
        <v/>
      </c>
      <c r="AA1297" s="27" t="str">
        <f aca="false">IF($AF1297="","",IF(COUNTIF(Validation!$U$19:$U$178,$AF1297)&gt;0,"OK","NO MATCH"))</f>
        <v/>
      </c>
      <c r="AB1297" s="27" t="str">
        <f aca="false">IF($W1297=0,"",IF(AND($W1297&gt;=Validation!$B$3,$W1297&lt;=Validation!$C$3),"Yes","No"))</f>
        <v/>
      </c>
      <c r="AC1297" s="26" t="str">
        <f aca="false">IF($A1297="","",$AF1297&amp;"|"&amp;TEXT($W1297,"yyyy-mm-dd")&amp;"|"&amp;$J1297&amp;"|"&amp;$N1297)</f>
        <v/>
      </c>
      <c r="AD1297" s="27" t="str">
        <f aca="false">IF($AC1297="","",IF(COUNTIF($AC$2:$AC$3000,$AC1297)&gt;1,"REVIEW","OK"))</f>
        <v/>
      </c>
      <c r="AE1297" s="27" t="str">
        <f aca="false">IF(OR($W1297=0,$O1297=""),"",IF(IFERROR(IF(ISNUMBER($O1297),INT($O1297),DATE(VALUE(MID(SUBSTITUTE(LEFT($O1297,FIND(" ",$O1297&amp;" ")-1),"/",REPT(" ",20)),41,20)),VALUE(LEFT(SUBSTITUTE(LEFT($O1297,FIND(" ",$O1297&amp;" ")-1),"/",REPT(" ",20)),20)),VALUE(MID(SUBSTITUTE(LEFT($O1297,FIND(" ",$O1297&amp;" ")-1),"/",REPT(" ",20)),21,20)))),0)&gt;$W1297,"Late","Same day"))</f>
        <v/>
      </c>
      <c r="AF1297" s="26" t="str">
        <f aca="false">IF($A1297="","",IFERROR(INDEX(Validation!$C$193:$C$217,MATCH($A1297,Validation!$A$193:$A$217,0)),IF(COUNTIF(Validation!$U$19:$U$178,$Z1297)&gt;0,$Z1297,IF(COUNTIF(Validation!$S$19:$S$178,$AI1297)=1,INDEX(Validation!$U$19:$U$178,MATCH($AI1297,Validation!$S$19:$S$178,0)),$Z1297))))</f>
        <v/>
      </c>
      <c r="AG1297" s="27" t="str">
        <f aca="false">IF(COUNTA($A1297:$U1297)=0,"",IF($A1297="","No name",IF($F1297="","No date",IF($W1297=0,"Date ilegible",IF(NOT(ISNUMBER($N1297)),"Hours no numéricas",IF($AA1297="NO MATCH","Person no identificada","OK"))))))</f>
        <v/>
      </c>
      <c r="AH1297" s="27" t="str">
        <f aca="false">IF($W1297=0,"No date",IF($W1297&lt;Validation!$B$3,"Before period",IF($W1297&gt;Validation!$C$3,"After period","In period")))</f>
        <v>No date</v>
      </c>
      <c r="AI1297" s="26" t="str">
        <f aca="false">IF($Y1297="","",TRIM(RIGHT(SUBSTITUTE($Y1297," ",REPT(" ",50)),50)))</f>
        <v/>
      </c>
      <c r="AJ1297" s="27" t="str">
        <f aca="false">IF($A1297="","",IF(NOT(ISERROR(MATCH($A1297,Validation!$A$193:$A$217,0))),"Manual mapping",IF(COUNTIF(Validation!$U$19:$U$178,$Z1297)&gt;0,"Direct",IF(COUNTIF(Validation!$S$19:$S$178,$AI1297)=1,"By surname","Unresolved"))))</f>
        <v/>
      </c>
      <c r="AK1297" s="28" t="str">
        <f aca="false">IF($L1297="","",IF(MATCH($L1297,$L$2:$L$3000,0)&lt;&gt;ROW()-1,"",COUNT($AK$1:$AK1296)+1))</f>
        <v/>
      </c>
      <c r="AL1297" s="28" t="str">
        <f aca="false">IF($G1297="","",IF(MATCH($G1297,$G$2:$G$3000,0)&lt;&gt;ROW()-1,"",COUNT($AL$1:$AL1296)+1))</f>
        <v/>
      </c>
      <c r="AM1297" s="28" t="str">
        <f aca="false">IF($H1297="","",IF(MATCH($H1297,$H$2:$H$3000,0)&lt;&gt;ROW()-1,"",COUNT($AM$1:$AM1296)+1))</f>
        <v/>
      </c>
      <c r="AN1297" s="28" t="str">
        <f aca="false">IF($I1297="","",IF(MATCH($I1297,$I$2:$I$3000,0)&lt;&gt;ROW()-1,"",COUNT($AN$1:$AN1296)+1))</f>
        <v/>
      </c>
      <c r="AO1297" s="28" t="str">
        <f aca="false">IF($Q1297="","",IF(MATCH($Q1297,$Q$2:$Q$3000,0)&lt;&gt;ROW()-1,"",COUNT($AO$1:$AO1296)+1))</f>
        <v/>
      </c>
    </row>
    <row r="1298" customFormat="false" ht="12.75" hidden="false" customHeight="true" outlineLevel="0" collapsed="false">
      <c r="W1298" s="24" t="n">
        <f aca="false">IF($F1298="",0,IFERROR(IF(ISNUMBER($F1298),INT($F1298),DATE(VALUE(MID(SUBSTITUTE(LEFT($F1298,FIND(" ",$F1298&amp;" ")-1),"/",REPT(" ",20)),41,20)),VALUE(LEFT(SUBSTITUTE(LEFT($F1298,FIND(" ",$F1298&amp;" ")-1),"/",REPT(" ",20)),20)),VALUE(MID(SUBSTITUTE(LEFT($F1298,FIND(" ",$F1298&amp;" ")-1),"/",REPT(" ",20)),21,20)))),0))</f>
        <v>0</v>
      </c>
      <c r="X1298" s="25" t="str">
        <f aca="false">IF(ISNUMBER($N1298),$N1298*Validation!$B$5,"")</f>
        <v/>
      </c>
      <c r="Y1298" s="26" t="str">
        <f aca="false">IF($A1298="","",SUBSTITUTE(SUBSTITUTE(SUBSTITUTE(SUBSTITUTE(SUBSTITUTE(SUBSTITUTE(SUBSTITUTE(UPPER(TRIM($A1298)),"Á","A"),"É","E"),"Í","I"),"Ó","O"),"Ú","U"),"Ñ","N"),"Ü","U"))</f>
        <v/>
      </c>
      <c r="Z1298" s="26" t="str">
        <f aca="false">IF($Y1298="","",LEFT($Y1298,1)&amp;" "&amp;TRIM(RIGHT(SUBSTITUTE($Y1298," ",REPT(" ",50)),50)))</f>
        <v/>
      </c>
      <c r="AA1298" s="27" t="str">
        <f aca="false">IF($AF1298="","",IF(COUNTIF(Validation!$U$19:$U$178,$AF1298)&gt;0,"OK","NO MATCH"))</f>
        <v/>
      </c>
      <c r="AB1298" s="27" t="str">
        <f aca="false">IF($W1298=0,"",IF(AND($W1298&gt;=Validation!$B$3,$W1298&lt;=Validation!$C$3),"Yes","No"))</f>
        <v/>
      </c>
      <c r="AC1298" s="26" t="str">
        <f aca="false">IF($A1298="","",$AF1298&amp;"|"&amp;TEXT($W1298,"yyyy-mm-dd")&amp;"|"&amp;$J1298&amp;"|"&amp;$N1298)</f>
        <v/>
      </c>
      <c r="AD1298" s="27" t="str">
        <f aca="false">IF($AC1298="","",IF(COUNTIF($AC$2:$AC$3000,$AC1298)&gt;1,"REVIEW","OK"))</f>
        <v/>
      </c>
      <c r="AE1298" s="27" t="str">
        <f aca="false">IF(OR($W1298=0,$O1298=""),"",IF(IFERROR(IF(ISNUMBER($O1298),INT($O1298),DATE(VALUE(MID(SUBSTITUTE(LEFT($O1298,FIND(" ",$O1298&amp;" ")-1),"/",REPT(" ",20)),41,20)),VALUE(LEFT(SUBSTITUTE(LEFT($O1298,FIND(" ",$O1298&amp;" ")-1),"/",REPT(" ",20)),20)),VALUE(MID(SUBSTITUTE(LEFT($O1298,FIND(" ",$O1298&amp;" ")-1),"/",REPT(" ",20)),21,20)))),0)&gt;$W1298,"Late","Same day"))</f>
        <v/>
      </c>
      <c r="AF1298" s="26" t="str">
        <f aca="false">IF($A1298="","",IFERROR(INDEX(Validation!$C$193:$C$217,MATCH($A1298,Validation!$A$193:$A$217,0)),IF(COUNTIF(Validation!$U$19:$U$178,$Z1298)&gt;0,$Z1298,IF(COUNTIF(Validation!$S$19:$S$178,$AI1298)=1,INDEX(Validation!$U$19:$U$178,MATCH($AI1298,Validation!$S$19:$S$178,0)),$Z1298))))</f>
        <v/>
      </c>
      <c r="AG1298" s="27" t="str">
        <f aca="false">IF(COUNTA($A1298:$U1298)=0,"",IF($A1298="","No name",IF($F1298="","No date",IF($W1298=0,"Date ilegible",IF(NOT(ISNUMBER($N1298)),"Hours no numéricas",IF($AA1298="NO MATCH","Person no identificada","OK"))))))</f>
        <v/>
      </c>
      <c r="AH1298" s="27" t="str">
        <f aca="false">IF($W1298=0,"No date",IF($W1298&lt;Validation!$B$3,"Before period",IF($W1298&gt;Validation!$C$3,"After period","In period")))</f>
        <v>No date</v>
      </c>
      <c r="AI1298" s="26" t="str">
        <f aca="false">IF($Y1298="","",TRIM(RIGHT(SUBSTITUTE($Y1298," ",REPT(" ",50)),50)))</f>
        <v/>
      </c>
      <c r="AJ1298" s="27" t="str">
        <f aca="false">IF($A1298="","",IF(NOT(ISERROR(MATCH($A1298,Validation!$A$193:$A$217,0))),"Manual mapping",IF(COUNTIF(Validation!$U$19:$U$178,$Z1298)&gt;0,"Direct",IF(COUNTIF(Validation!$S$19:$S$178,$AI1298)=1,"By surname","Unresolved"))))</f>
        <v/>
      </c>
      <c r="AK1298" s="28" t="str">
        <f aca="false">IF($L1298="","",IF(MATCH($L1298,$L$2:$L$3000,0)&lt;&gt;ROW()-1,"",COUNT($AK$1:$AK1297)+1))</f>
        <v/>
      </c>
      <c r="AL1298" s="28" t="str">
        <f aca="false">IF($G1298="","",IF(MATCH($G1298,$G$2:$G$3000,0)&lt;&gt;ROW()-1,"",COUNT($AL$1:$AL1297)+1))</f>
        <v/>
      </c>
      <c r="AM1298" s="28" t="str">
        <f aca="false">IF($H1298="","",IF(MATCH($H1298,$H$2:$H$3000,0)&lt;&gt;ROW()-1,"",COUNT($AM$1:$AM1297)+1))</f>
        <v/>
      </c>
      <c r="AN1298" s="28" t="str">
        <f aca="false">IF($I1298="","",IF(MATCH($I1298,$I$2:$I$3000,0)&lt;&gt;ROW()-1,"",COUNT($AN$1:$AN1297)+1))</f>
        <v/>
      </c>
      <c r="AO1298" s="28" t="str">
        <f aca="false">IF($Q1298="","",IF(MATCH($Q1298,$Q$2:$Q$3000,0)&lt;&gt;ROW()-1,"",COUNT($AO$1:$AO1297)+1))</f>
        <v/>
      </c>
    </row>
    <row r="1299" customFormat="false" ht="12.75" hidden="false" customHeight="true" outlineLevel="0" collapsed="false">
      <c r="W1299" s="24" t="n">
        <f aca="false">IF($F1299="",0,IFERROR(IF(ISNUMBER($F1299),INT($F1299),DATE(VALUE(MID(SUBSTITUTE(LEFT($F1299,FIND(" ",$F1299&amp;" ")-1),"/",REPT(" ",20)),41,20)),VALUE(LEFT(SUBSTITUTE(LEFT($F1299,FIND(" ",$F1299&amp;" ")-1),"/",REPT(" ",20)),20)),VALUE(MID(SUBSTITUTE(LEFT($F1299,FIND(" ",$F1299&amp;" ")-1),"/",REPT(" ",20)),21,20)))),0))</f>
        <v>0</v>
      </c>
      <c r="X1299" s="25" t="str">
        <f aca="false">IF(ISNUMBER($N1299),$N1299*Validation!$B$5,"")</f>
        <v/>
      </c>
      <c r="Y1299" s="26" t="str">
        <f aca="false">IF($A1299="","",SUBSTITUTE(SUBSTITUTE(SUBSTITUTE(SUBSTITUTE(SUBSTITUTE(SUBSTITUTE(SUBSTITUTE(UPPER(TRIM($A1299)),"Á","A"),"É","E"),"Í","I"),"Ó","O"),"Ú","U"),"Ñ","N"),"Ü","U"))</f>
        <v/>
      </c>
      <c r="Z1299" s="26" t="str">
        <f aca="false">IF($Y1299="","",LEFT($Y1299,1)&amp;" "&amp;TRIM(RIGHT(SUBSTITUTE($Y1299," ",REPT(" ",50)),50)))</f>
        <v/>
      </c>
      <c r="AA1299" s="27" t="str">
        <f aca="false">IF($AF1299="","",IF(COUNTIF(Validation!$U$19:$U$178,$AF1299)&gt;0,"OK","NO MATCH"))</f>
        <v/>
      </c>
      <c r="AB1299" s="27" t="str">
        <f aca="false">IF($W1299=0,"",IF(AND($W1299&gt;=Validation!$B$3,$W1299&lt;=Validation!$C$3),"Yes","No"))</f>
        <v/>
      </c>
      <c r="AC1299" s="26" t="str">
        <f aca="false">IF($A1299="","",$AF1299&amp;"|"&amp;TEXT($W1299,"yyyy-mm-dd")&amp;"|"&amp;$J1299&amp;"|"&amp;$N1299)</f>
        <v/>
      </c>
      <c r="AD1299" s="27" t="str">
        <f aca="false">IF($AC1299="","",IF(COUNTIF($AC$2:$AC$3000,$AC1299)&gt;1,"REVIEW","OK"))</f>
        <v/>
      </c>
      <c r="AE1299" s="27" t="str">
        <f aca="false">IF(OR($W1299=0,$O1299=""),"",IF(IFERROR(IF(ISNUMBER($O1299),INT($O1299),DATE(VALUE(MID(SUBSTITUTE(LEFT($O1299,FIND(" ",$O1299&amp;" ")-1),"/",REPT(" ",20)),41,20)),VALUE(LEFT(SUBSTITUTE(LEFT($O1299,FIND(" ",$O1299&amp;" ")-1),"/",REPT(" ",20)),20)),VALUE(MID(SUBSTITUTE(LEFT($O1299,FIND(" ",$O1299&amp;" ")-1),"/",REPT(" ",20)),21,20)))),0)&gt;$W1299,"Late","Same day"))</f>
        <v/>
      </c>
      <c r="AF1299" s="26" t="str">
        <f aca="false">IF($A1299="","",IFERROR(INDEX(Validation!$C$193:$C$217,MATCH($A1299,Validation!$A$193:$A$217,0)),IF(COUNTIF(Validation!$U$19:$U$178,$Z1299)&gt;0,$Z1299,IF(COUNTIF(Validation!$S$19:$S$178,$AI1299)=1,INDEX(Validation!$U$19:$U$178,MATCH($AI1299,Validation!$S$19:$S$178,0)),$Z1299))))</f>
        <v/>
      </c>
      <c r="AG1299" s="27" t="str">
        <f aca="false">IF(COUNTA($A1299:$U1299)=0,"",IF($A1299="","No name",IF($F1299="","No date",IF($W1299=0,"Date ilegible",IF(NOT(ISNUMBER($N1299)),"Hours no numéricas",IF($AA1299="NO MATCH","Person no identificada","OK"))))))</f>
        <v/>
      </c>
      <c r="AH1299" s="27" t="str">
        <f aca="false">IF($W1299=0,"No date",IF($W1299&lt;Validation!$B$3,"Before period",IF($W1299&gt;Validation!$C$3,"After period","In period")))</f>
        <v>No date</v>
      </c>
      <c r="AI1299" s="26" t="str">
        <f aca="false">IF($Y1299="","",TRIM(RIGHT(SUBSTITUTE($Y1299," ",REPT(" ",50)),50)))</f>
        <v/>
      </c>
      <c r="AJ1299" s="27" t="str">
        <f aca="false">IF($A1299="","",IF(NOT(ISERROR(MATCH($A1299,Validation!$A$193:$A$217,0))),"Manual mapping",IF(COUNTIF(Validation!$U$19:$U$178,$Z1299)&gt;0,"Direct",IF(COUNTIF(Validation!$S$19:$S$178,$AI1299)=1,"By surname","Unresolved"))))</f>
        <v/>
      </c>
      <c r="AK1299" s="28" t="str">
        <f aca="false">IF($L1299="","",IF(MATCH($L1299,$L$2:$L$3000,0)&lt;&gt;ROW()-1,"",COUNT($AK$1:$AK1298)+1))</f>
        <v/>
      </c>
      <c r="AL1299" s="28" t="str">
        <f aca="false">IF($G1299="","",IF(MATCH($G1299,$G$2:$G$3000,0)&lt;&gt;ROW()-1,"",COUNT($AL$1:$AL1298)+1))</f>
        <v/>
      </c>
      <c r="AM1299" s="28" t="str">
        <f aca="false">IF($H1299="","",IF(MATCH($H1299,$H$2:$H$3000,0)&lt;&gt;ROW()-1,"",COUNT($AM$1:$AM1298)+1))</f>
        <v/>
      </c>
      <c r="AN1299" s="28" t="str">
        <f aca="false">IF($I1299="","",IF(MATCH($I1299,$I$2:$I$3000,0)&lt;&gt;ROW()-1,"",COUNT($AN$1:$AN1298)+1))</f>
        <v/>
      </c>
      <c r="AO1299" s="28" t="str">
        <f aca="false">IF($Q1299="","",IF(MATCH($Q1299,$Q$2:$Q$3000,0)&lt;&gt;ROW()-1,"",COUNT($AO$1:$AO1298)+1))</f>
        <v/>
      </c>
    </row>
    <row r="1300" customFormat="false" ht="12.75" hidden="false" customHeight="true" outlineLevel="0" collapsed="false">
      <c r="W1300" s="24" t="n">
        <f aca="false">IF($F1300="",0,IFERROR(IF(ISNUMBER($F1300),INT($F1300),DATE(VALUE(MID(SUBSTITUTE(LEFT($F1300,FIND(" ",$F1300&amp;" ")-1),"/",REPT(" ",20)),41,20)),VALUE(LEFT(SUBSTITUTE(LEFT($F1300,FIND(" ",$F1300&amp;" ")-1),"/",REPT(" ",20)),20)),VALUE(MID(SUBSTITUTE(LEFT($F1300,FIND(" ",$F1300&amp;" ")-1),"/",REPT(" ",20)),21,20)))),0))</f>
        <v>0</v>
      </c>
      <c r="X1300" s="25" t="str">
        <f aca="false">IF(ISNUMBER($N1300),$N1300*Validation!$B$5,"")</f>
        <v/>
      </c>
      <c r="Y1300" s="26" t="str">
        <f aca="false">IF($A1300="","",SUBSTITUTE(SUBSTITUTE(SUBSTITUTE(SUBSTITUTE(SUBSTITUTE(SUBSTITUTE(SUBSTITUTE(UPPER(TRIM($A1300)),"Á","A"),"É","E"),"Í","I"),"Ó","O"),"Ú","U"),"Ñ","N"),"Ü","U"))</f>
        <v/>
      </c>
      <c r="Z1300" s="26" t="str">
        <f aca="false">IF($Y1300="","",LEFT($Y1300,1)&amp;" "&amp;TRIM(RIGHT(SUBSTITUTE($Y1300," ",REPT(" ",50)),50)))</f>
        <v/>
      </c>
      <c r="AA1300" s="27" t="str">
        <f aca="false">IF($AF1300="","",IF(COUNTIF(Validation!$U$19:$U$178,$AF1300)&gt;0,"OK","NO MATCH"))</f>
        <v/>
      </c>
      <c r="AB1300" s="27" t="str">
        <f aca="false">IF($W1300=0,"",IF(AND($W1300&gt;=Validation!$B$3,$W1300&lt;=Validation!$C$3),"Yes","No"))</f>
        <v/>
      </c>
      <c r="AC1300" s="26" t="str">
        <f aca="false">IF($A1300="","",$AF1300&amp;"|"&amp;TEXT($W1300,"yyyy-mm-dd")&amp;"|"&amp;$J1300&amp;"|"&amp;$N1300)</f>
        <v/>
      </c>
      <c r="AD1300" s="27" t="str">
        <f aca="false">IF($AC1300="","",IF(COUNTIF($AC$2:$AC$3000,$AC1300)&gt;1,"REVIEW","OK"))</f>
        <v/>
      </c>
      <c r="AE1300" s="27" t="str">
        <f aca="false">IF(OR($W1300=0,$O1300=""),"",IF(IFERROR(IF(ISNUMBER($O1300),INT($O1300),DATE(VALUE(MID(SUBSTITUTE(LEFT($O1300,FIND(" ",$O1300&amp;" ")-1),"/",REPT(" ",20)),41,20)),VALUE(LEFT(SUBSTITUTE(LEFT($O1300,FIND(" ",$O1300&amp;" ")-1),"/",REPT(" ",20)),20)),VALUE(MID(SUBSTITUTE(LEFT($O1300,FIND(" ",$O1300&amp;" ")-1),"/",REPT(" ",20)),21,20)))),0)&gt;$W1300,"Late","Same day"))</f>
        <v/>
      </c>
      <c r="AF1300" s="26" t="str">
        <f aca="false">IF($A1300="","",IFERROR(INDEX(Validation!$C$193:$C$217,MATCH($A1300,Validation!$A$193:$A$217,0)),IF(COUNTIF(Validation!$U$19:$U$178,$Z1300)&gt;0,$Z1300,IF(COUNTIF(Validation!$S$19:$S$178,$AI1300)=1,INDEX(Validation!$U$19:$U$178,MATCH($AI1300,Validation!$S$19:$S$178,0)),$Z1300))))</f>
        <v/>
      </c>
      <c r="AG1300" s="27" t="str">
        <f aca="false">IF(COUNTA($A1300:$U1300)=0,"",IF($A1300="","No name",IF($F1300="","No date",IF($W1300=0,"Date ilegible",IF(NOT(ISNUMBER($N1300)),"Hours no numéricas",IF($AA1300="NO MATCH","Person no identificada","OK"))))))</f>
        <v/>
      </c>
      <c r="AH1300" s="27" t="str">
        <f aca="false">IF($W1300=0,"No date",IF($W1300&lt;Validation!$B$3,"Before period",IF($W1300&gt;Validation!$C$3,"After period","In period")))</f>
        <v>No date</v>
      </c>
      <c r="AI1300" s="26" t="str">
        <f aca="false">IF($Y1300="","",TRIM(RIGHT(SUBSTITUTE($Y1300," ",REPT(" ",50)),50)))</f>
        <v/>
      </c>
      <c r="AJ1300" s="27" t="str">
        <f aca="false">IF($A1300="","",IF(NOT(ISERROR(MATCH($A1300,Validation!$A$193:$A$217,0))),"Manual mapping",IF(COUNTIF(Validation!$U$19:$U$178,$Z1300)&gt;0,"Direct",IF(COUNTIF(Validation!$S$19:$S$178,$AI1300)=1,"By surname","Unresolved"))))</f>
        <v/>
      </c>
      <c r="AK1300" s="28" t="str">
        <f aca="false">IF($L1300="","",IF(MATCH($L1300,$L$2:$L$3000,0)&lt;&gt;ROW()-1,"",COUNT($AK$1:$AK1299)+1))</f>
        <v/>
      </c>
      <c r="AL1300" s="28" t="str">
        <f aca="false">IF($G1300="","",IF(MATCH($G1300,$G$2:$G$3000,0)&lt;&gt;ROW()-1,"",COUNT($AL$1:$AL1299)+1))</f>
        <v/>
      </c>
      <c r="AM1300" s="28" t="str">
        <f aca="false">IF($H1300="","",IF(MATCH($H1300,$H$2:$H$3000,0)&lt;&gt;ROW()-1,"",COUNT($AM$1:$AM1299)+1))</f>
        <v/>
      </c>
      <c r="AN1300" s="28" t="str">
        <f aca="false">IF($I1300="","",IF(MATCH($I1300,$I$2:$I$3000,0)&lt;&gt;ROW()-1,"",COUNT($AN$1:$AN1299)+1))</f>
        <v/>
      </c>
      <c r="AO1300" s="28" t="str">
        <f aca="false">IF($Q1300="","",IF(MATCH($Q1300,$Q$2:$Q$3000,0)&lt;&gt;ROW()-1,"",COUNT($AO$1:$AO1299)+1))</f>
        <v/>
      </c>
    </row>
    <row r="1301" customFormat="false" ht="12.75" hidden="false" customHeight="true" outlineLevel="0" collapsed="false">
      <c r="W1301" s="24" t="n">
        <f aca="false">IF($F1301="",0,IFERROR(IF(ISNUMBER($F1301),INT($F1301),DATE(VALUE(MID(SUBSTITUTE(LEFT($F1301,FIND(" ",$F1301&amp;" ")-1),"/",REPT(" ",20)),41,20)),VALUE(LEFT(SUBSTITUTE(LEFT($F1301,FIND(" ",$F1301&amp;" ")-1),"/",REPT(" ",20)),20)),VALUE(MID(SUBSTITUTE(LEFT($F1301,FIND(" ",$F1301&amp;" ")-1),"/",REPT(" ",20)),21,20)))),0))</f>
        <v>0</v>
      </c>
      <c r="X1301" s="25" t="str">
        <f aca="false">IF(ISNUMBER($N1301),$N1301*Validation!$B$5,"")</f>
        <v/>
      </c>
      <c r="Y1301" s="26" t="str">
        <f aca="false">IF($A1301="","",SUBSTITUTE(SUBSTITUTE(SUBSTITUTE(SUBSTITUTE(SUBSTITUTE(SUBSTITUTE(SUBSTITUTE(UPPER(TRIM($A1301)),"Á","A"),"É","E"),"Í","I"),"Ó","O"),"Ú","U"),"Ñ","N"),"Ü","U"))</f>
        <v/>
      </c>
      <c r="Z1301" s="26" t="str">
        <f aca="false">IF($Y1301="","",LEFT($Y1301,1)&amp;" "&amp;TRIM(RIGHT(SUBSTITUTE($Y1301," ",REPT(" ",50)),50)))</f>
        <v/>
      </c>
      <c r="AA1301" s="27" t="str">
        <f aca="false">IF($AF1301="","",IF(COUNTIF(Validation!$U$19:$U$178,$AF1301)&gt;0,"OK","NO MATCH"))</f>
        <v/>
      </c>
      <c r="AB1301" s="27" t="str">
        <f aca="false">IF($W1301=0,"",IF(AND($W1301&gt;=Validation!$B$3,$W1301&lt;=Validation!$C$3),"Yes","No"))</f>
        <v/>
      </c>
      <c r="AC1301" s="26" t="str">
        <f aca="false">IF($A1301="","",$AF1301&amp;"|"&amp;TEXT($W1301,"yyyy-mm-dd")&amp;"|"&amp;$J1301&amp;"|"&amp;$N1301)</f>
        <v/>
      </c>
      <c r="AD1301" s="27" t="str">
        <f aca="false">IF($AC1301="","",IF(COUNTIF($AC$2:$AC$3000,$AC1301)&gt;1,"REVIEW","OK"))</f>
        <v/>
      </c>
      <c r="AE1301" s="27" t="str">
        <f aca="false">IF(OR($W1301=0,$O1301=""),"",IF(IFERROR(IF(ISNUMBER($O1301),INT($O1301),DATE(VALUE(MID(SUBSTITUTE(LEFT($O1301,FIND(" ",$O1301&amp;" ")-1),"/",REPT(" ",20)),41,20)),VALUE(LEFT(SUBSTITUTE(LEFT($O1301,FIND(" ",$O1301&amp;" ")-1),"/",REPT(" ",20)),20)),VALUE(MID(SUBSTITUTE(LEFT($O1301,FIND(" ",$O1301&amp;" ")-1),"/",REPT(" ",20)),21,20)))),0)&gt;$W1301,"Late","Same day"))</f>
        <v/>
      </c>
      <c r="AF1301" s="26" t="str">
        <f aca="false">IF($A1301="","",IFERROR(INDEX(Validation!$C$193:$C$217,MATCH($A1301,Validation!$A$193:$A$217,0)),IF(COUNTIF(Validation!$U$19:$U$178,$Z1301)&gt;0,$Z1301,IF(COUNTIF(Validation!$S$19:$S$178,$AI1301)=1,INDEX(Validation!$U$19:$U$178,MATCH($AI1301,Validation!$S$19:$S$178,0)),$Z1301))))</f>
        <v/>
      </c>
      <c r="AG1301" s="27" t="str">
        <f aca="false">IF(COUNTA($A1301:$U1301)=0,"",IF($A1301="","No name",IF($F1301="","No date",IF($W1301=0,"Date ilegible",IF(NOT(ISNUMBER($N1301)),"Hours no numéricas",IF($AA1301="NO MATCH","Person no identificada","OK"))))))</f>
        <v/>
      </c>
      <c r="AH1301" s="27" t="str">
        <f aca="false">IF($W1301=0,"No date",IF($W1301&lt;Validation!$B$3,"Before period",IF($W1301&gt;Validation!$C$3,"After period","In period")))</f>
        <v>No date</v>
      </c>
      <c r="AI1301" s="26" t="str">
        <f aca="false">IF($Y1301="","",TRIM(RIGHT(SUBSTITUTE($Y1301," ",REPT(" ",50)),50)))</f>
        <v/>
      </c>
      <c r="AJ1301" s="27" t="str">
        <f aca="false">IF($A1301="","",IF(NOT(ISERROR(MATCH($A1301,Validation!$A$193:$A$217,0))),"Manual mapping",IF(COUNTIF(Validation!$U$19:$U$178,$Z1301)&gt;0,"Direct",IF(COUNTIF(Validation!$S$19:$S$178,$AI1301)=1,"By surname","Unresolved"))))</f>
        <v/>
      </c>
      <c r="AK1301" s="28" t="str">
        <f aca="false">IF($L1301="","",IF(MATCH($L1301,$L$2:$L$3000,0)&lt;&gt;ROW()-1,"",COUNT($AK$1:$AK1300)+1))</f>
        <v/>
      </c>
      <c r="AL1301" s="28" t="str">
        <f aca="false">IF($G1301="","",IF(MATCH($G1301,$G$2:$G$3000,0)&lt;&gt;ROW()-1,"",COUNT($AL$1:$AL1300)+1))</f>
        <v/>
      </c>
      <c r="AM1301" s="28" t="str">
        <f aca="false">IF($H1301="","",IF(MATCH($H1301,$H$2:$H$3000,0)&lt;&gt;ROW()-1,"",COUNT($AM$1:$AM1300)+1))</f>
        <v/>
      </c>
      <c r="AN1301" s="28" t="str">
        <f aca="false">IF($I1301="","",IF(MATCH($I1301,$I$2:$I$3000,0)&lt;&gt;ROW()-1,"",COUNT($AN$1:$AN1300)+1))</f>
        <v/>
      </c>
      <c r="AO1301" s="28" t="str">
        <f aca="false">IF($Q1301="","",IF(MATCH($Q1301,$Q$2:$Q$3000,0)&lt;&gt;ROW()-1,"",COUNT($AO$1:$AO1300)+1))</f>
        <v/>
      </c>
    </row>
    <row r="1302" customFormat="false" ht="12.75" hidden="false" customHeight="true" outlineLevel="0" collapsed="false">
      <c r="W1302" s="24" t="n">
        <f aca="false">IF($F1302="",0,IFERROR(IF(ISNUMBER($F1302),INT($F1302),DATE(VALUE(MID(SUBSTITUTE(LEFT($F1302,FIND(" ",$F1302&amp;" ")-1),"/",REPT(" ",20)),41,20)),VALUE(LEFT(SUBSTITUTE(LEFT($F1302,FIND(" ",$F1302&amp;" ")-1),"/",REPT(" ",20)),20)),VALUE(MID(SUBSTITUTE(LEFT($F1302,FIND(" ",$F1302&amp;" ")-1),"/",REPT(" ",20)),21,20)))),0))</f>
        <v>0</v>
      </c>
      <c r="X1302" s="25" t="str">
        <f aca="false">IF(ISNUMBER($N1302),$N1302*Validation!$B$5,"")</f>
        <v/>
      </c>
      <c r="Y1302" s="26" t="str">
        <f aca="false">IF($A1302="","",SUBSTITUTE(SUBSTITUTE(SUBSTITUTE(SUBSTITUTE(SUBSTITUTE(SUBSTITUTE(SUBSTITUTE(UPPER(TRIM($A1302)),"Á","A"),"É","E"),"Í","I"),"Ó","O"),"Ú","U"),"Ñ","N"),"Ü","U"))</f>
        <v/>
      </c>
      <c r="Z1302" s="26" t="str">
        <f aca="false">IF($Y1302="","",LEFT($Y1302,1)&amp;" "&amp;TRIM(RIGHT(SUBSTITUTE($Y1302," ",REPT(" ",50)),50)))</f>
        <v/>
      </c>
      <c r="AA1302" s="27" t="str">
        <f aca="false">IF($AF1302="","",IF(COUNTIF(Validation!$U$19:$U$178,$AF1302)&gt;0,"OK","NO MATCH"))</f>
        <v/>
      </c>
      <c r="AB1302" s="27" t="str">
        <f aca="false">IF($W1302=0,"",IF(AND($W1302&gt;=Validation!$B$3,$W1302&lt;=Validation!$C$3),"Yes","No"))</f>
        <v/>
      </c>
      <c r="AC1302" s="26" t="str">
        <f aca="false">IF($A1302="","",$AF1302&amp;"|"&amp;TEXT($W1302,"yyyy-mm-dd")&amp;"|"&amp;$J1302&amp;"|"&amp;$N1302)</f>
        <v/>
      </c>
      <c r="AD1302" s="27" t="str">
        <f aca="false">IF($AC1302="","",IF(COUNTIF($AC$2:$AC$3000,$AC1302)&gt;1,"REVIEW","OK"))</f>
        <v/>
      </c>
      <c r="AE1302" s="27" t="str">
        <f aca="false">IF(OR($W1302=0,$O1302=""),"",IF(IFERROR(IF(ISNUMBER($O1302),INT($O1302),DATE(VALUE(MID(SUBSTITUTE(LEFT($O1302,FIND(" ",$O1302&amp;" ")-1),"/",REPT(" ",20)),41,20)),VALUE(LEFT(SUBSTITUTE(LEFT($O1302,FIND(" ",$O1302&amp;" ")-1),"/",REPT(" ",20)),20)),VALUE(MID(SUBSTITUTE(LEFT($O1302,FIND(" ",$O1302&amp;" ")-1),"/",REPT(" ",20)),21,20)))),0)&gt;$W1302,"Late","Same day"))</f>
        <v/>
      </c>
      <c r="AF1302" s="26" t="str">
        <f aca="false">IF($A1302="","",IFERROR(INDEX(Validation!$C$193:$C$217,MATCH($A1302,Validation!$A$193:$A$217,0)),IF(COUNTIF(Validation!$U$19:$U$178,$Z1302)&gt;0,$Z1302,IF(COUNTIF(Validation!$S$19:$S$178,$AI1302)=1,INDEX(Validation!$U$19:$U$178,MATCH($AI1302,Validation!$S$19:$S$178,0)),$Z1302))))</f>
        <v/>
      </c>
      <c r="AG1302" s="27" t="str">
        <f aca="false">IF(COUNTA($A1302:$U1302)=0,"",IF($A1302="","No name",IF($F1302="","No date",IF($W1302=0,"Date ilegible",IF(NOT(ISNUMBER($N1302)),"Hours no numéricas",IF($AA1302="NO MATCH","Person no identificada","OK"))))))</f>
        <v/>
      </c>
      <c r="AH1302" s="27" t="str">
        <f aca="false">IF($W1302=0,"No date",IF($W1302&lt;Validation!$B$3,"Before period",IF($W1302&gt;Validation!$C$3,"After period","In period")))</f>
        <v>No date</v>
      </c>
      <c r="AI1302" s="26" t="str">
        <f aca="false">IF($Y1302="","",TRIM(RIGHT(SUBSTITUTE($Y1302," ",REPT(" ",50)),50)))</f>
        <v/>
      </c>
      <c r="AJ1302" s="27" t="str">
        <f aca="false">IF($A1302="","",IF(NOT(ISERROR(MATCH($A1302,Validation!$A$193:$A$217,0))),"Manual mapping",IF(COUNTIF(Validation!$U$19:$U$178,$Z1302)&gt;0,"Direct",IF(COUNTIF(Validation!$S$19:$S$178,$AI1302)=1,"By surname","Unresolved"))))</f>
        <v/>
      </c>
      <c r="AK1302" s="28" t="str">
        <f aca="false">IF($L1302="","",IF(MATCH($L1302,$L$2:$L$3000,0)&lt;&gt;ROW()-1,"",COUNT($AK$1:$AK1301)+1))</f>
        <v/>
      </c>
      <c r="AL1302" s="28" t="str">
        <f aca="false">IF($G1302="","",IF(MATCH($G1302,$G$2:$G$3000,0)&lt;&gt;ROW()-1,"",COUNT($AL$1:$AL1301)+1))</f>
        <v/>
      </c>
      <c r="AM1302" s="28" t="str">
        <f aca="false">IF($H1302="","",IF(MATCH($H1302,$H$2:$H$3000,0)&lt;&gt;ROW()-1,"",COUNT($AM$1:$AM1301)+1))</f>
        <v/>
      </c>
      <c r="AN1302" s="28" t="str">
        <f aca="false">IF($I1302="","",IF(MATCH($I1302,$I$2:$I$3000,0)&lt;&gt;ROW()-1,"",COUNT($AN$1:$AN1301)+1))</f>
        <v/>
      </c>
      <c r="AO1302" s="28" t="str">
        <f aca="false">IF($Q1302="","",IF(MATCH($Q1302,$Q$2:$Q$3000,0)&lt;&gt;ROW()-1,"",COUNT($AO$1:$AO1301)+1))</f>
        <v/>
      </c>
    </row>
    <row r="1303" customFormat="false" ht="12.75" hidden="false" customHeight="true" outlineLevel="0" collapsed="false">
      <c r="W1303" s="24" t="n">
        <f aca="false">IF($F1303="",0,IFERROR(IF(ISNUMBER($F1303),INT($F1303),DATE(VALUE(MID(SUBSTITUTE(LEFT($F1303,FIND(" ",$F1303&amp;" ")-1),"/",REPT(" ",20)),41,20)),VALUE(LEFT(SUBSTITUTE(LEFT($F1303,FIND(" ",$F1303&amp;" ")-1),"/",REPT(" ",20)),20)),VALUE(MID(SUBSTITUTE(LEFT($F1303,FIND(" ",$F1303&amp;" ")-1),"/",REPT(" ",20)),21,20)))),0))</f>
        <v>0</v>
      </c>
      <c r="X1303" s="25" t="str">
        <f aca="false">IF(ISNUMBER($N1303),$N1303*Validation!$B$5,"")</f>
        <v/>
      </c>
      <c r="Y1303" s="26" t="str">
        <f aca="false">IF($A1303="","",SUBSTITUTE(SUBSTITUTE(SUBSTITUTE(SUBSTITUTE(SUBSTITUTE(SUBSTITUTE(SUBSTITUTE(UPPER(TRIM($A1303)),"Á","A"),"É","E"),"Í","I"),"Ó","O"),"Ú","U"),"Ñ","N"),"Ü","U"))</f>
        <v/>
      </c>
      <c r="Z1303" s="26" t="str">
        <f aca="false">IF($Y1303="","",LEFT($Y1303,1)&amp;" "&amp;TRIM(RIGHT(SUBSTITUTE($Y1303," ",REPT(" ",50)),50)))</f>
        <v/>
      </c>
      <c r="AA1303" s="27" t="str">
        <f aca="false">IF($AF1303="","",IF(COUNTIF(Validation!$U$19:$U$178,$AF1303)&gt;0,"OK","NO MATCH"))</f>
        <v/>
      </c>
      <c r="AB1303" s="27" t="str">
        <f aca="false">IF($W1303=0,"",IF(AND($W1303&gt;=Validation!$B$3,$W1303&lt;=Validation!$C$3),"Yes","No"))</f>
        <v/>
      </c>
      <c r="AC1303" s="26" t="str">
        <f aca="false">IF($A1303="","",$AF1303&amp;"|"&amp;TEXT($W1303,"yyyy-mm-dd")&amp;"|"&amp;$J1303&amp;"|"&amp;$N1303)</f>
        <v/>
      </c>
      <c r="AD1303" s="27" t="str">
        <f aca="false">IF($AC1303="","",IF(COUNTIF($AC$2:$AC$3000,$AC1303)&gt;1,"REVIEW","OK"))</f>
        <v/>
      </c>
      <c r="AE1303" s="27" t="str">
        <f aca="false">IF(OR($W1303=0,$O1303=""),"",IF(IFERROR(IF(ISNUMBER($O1303),INT($O1303),DATE(VALUE(MID(SUBSTITUTE(LEFT($O1303,FIND(" ",$O1303&amp;" ")-1),"/",REPT(" ",20)),41,20)),VALUE(LEFT(SUBSTITUTE(LEFT($O1303,FIND(" ",$O1303&amp;" ")-1),"/",REPT(" ",20)),20)),VALUE(MID(SUBSTITUTE(LEFT($O1303,FIND(" ",$O1303&amp;" ")-1),"/",REPT(" ",20)),21,20)))),0)&gt;$W1303,"Late","Same day"))</f>
        <v/>
      </c>
      <c r="AF1303" s="26" t="str">
        <f aca="false">IF($A1303="","",IFERROR(INDEX(Validation!$C$193:$C$217,MATCH($A1303,Validation!$A$193:$A$217,0)),IF(COUNTIF(Validation!$U$19:$U$178,$Z1303)&gt;0,$Z1303,IF(COUNTIF(Validation!$S$19:$S$178,$AI1303)=1,INDEX(Validation!$U$19:$U$178,MATCH($AI1303,Validation!$S$19:$S$178,0)),$Z1303))))</f>
        <v/>
      </c>
      <c r="AG1303" s="27" t="str">
        <f aca="false">IF(COUNTA($A1303:$U1303)=0,"",IF($A1303="","No name",IF($F1303="","No date",IF($W1303=0,"Date ilegible",IF(NOT(ISNUMBER($N1303)),"Hours no numéricas",IF($AA1303="NO MATCH","Person no identificada","OK"))))))</f>
        <v/>
      </c>
      <c r="AH1303" s="27" t="str">
        <f aca="false">IF($W1303=0,"No date",IF($W1303&lt;Validation!$B$3,"Before period",IF($W1303&gt;Validation!$C$3,"After period","In period")))</f>
        <v>No date</v>
      </c>
      <c r="AI1303" s="26" t="str">
        <f aca="false">IF($Y1303="","",TRIM(RIGHT(SUBSTITUTE($Y1303," ",REPT(" ",50)),50)))</f>
        <v/>
      </c>
      <c r="AJ1303" s="27" t="str">
        <f aca="false">IF($A1303="","",IF(NOT(ISERROR(MATCH($A1303,Validation!$A$193:$A$217,0))),"Manual mapping",IF(COUNTIF(Validation!$U$19:$U$178,$Z1303)&gt;0,"Direct",IF(COUNTIF(Validation!$S$19:$S$178,$AI1303)=1,"By surname","Unresolved"))))</f>
        <v/>
      </c>
      <c r="AK1303" s="28" t="str">
        <f aca="false">IF($L1303="","",IF(MATCH($L1303,$L$2:$L$3000,0)&lt;&gt;ROW()-1,"",COUNT($AK$1:$AK1302)+1))</f>
        <v/>
      </c>
      <c r="AL1303" s="28" t="str">
        <f aca="false">IF($G1303="","",IF(MATCH($G1303,$G$2:$G$3000,0)&lt;&gt;ROW()-1,"",COUNT($AL$1:$AL1302)+1))</f>
        <v/>
      </c>
      <c r="AM1303" s="28" t="str">
        <f aca="false">IF($H1303="","",IF(MATCH($H1303,$H$2:$H$3000,0)&lt;&gt;ROW()-1,"",COUNT($AM$1:$AM1302)+1))</f>
        <v/>
      </c>
      <c r="AN1303" s="28" t="str">
        <f aca="false">IF($I1303="","",IF(MATCH($I1303,$I$2:$I$3000,0)&lt;&gt;ROW()-1,"",COUNT($AN$1:$AN1302)+1))</f>
        <v/>
      </c>
      <c r="AO1303" s="28" t="str">
        <f aca="false">IF($Q1303="","",IF(MATCH($Q1303,$Q$2:$Q$3000,0)&lt;&gt;ROW()-1,"",COUNT($AO$1:$AO1302)+1))</f>
        <v/>
      </c>
    </row>
    <row r="1304" customFormat="false" ht="12.75" hidden="false" customHeight="true" outlineLevel="0" collapsed="false">
      <c r="W1304" s="24" t="n">
        <f aca="false">IF($F1304="",0,IFERROR(IF(ISNUMBER($F1304),INT($F1304),DATE(VALUE(MID(SUBSTITUTE(LEFT($F1304,FIND(" ",$F1304&amp;" ")-1),"/",REPT(" ",20)),41,20)),VALUE(LEFT(SUBSTITUTE(LEFT($F1304,FIND(" ",$F1304&amp;" ")-1),"/",REPT(" ",20)),20)),VALUE(MID(SUBSTITUTE(LEFT($F1304,FIND(" ",$F1304&amp;" ")-1),"/",REPT(" ",20)),21,20)))),0))</f>
        <v>0</v>
      </c>
      <c r="X1304" s="25" t="str">
        <f aca="false">IF(ISNUMBER($N1304),$N1304*Validation!$B$5,"")</f>
        <v/>
      </c>
      <c r="Y1304" s="26" t="str">
        <f aca="false">IF($A1304="","",SUBSTITUTE(SUBSTITUTE(SUBSTITUTE(SUBSTITUTE(SUBSTITUTE(SUBSTITUTE(SUBSTITUTE(UPPER(TRIM($A1304)),"Á","A"),"É","E"),"Í","I"),"Ó","O"),"Ú","U"),"Ñ","N"),"Ü","U"))</f>
        <v/>
      </c>
      <c r="Z1304" s="26" t="str">
        <f aca="false">IF($Y1304="","",LEFT($Y1304,1)&amp;" "&amp;TRIM(RIGHT(SUBSTITUTE($Y1304," ",REPT(" ",50)),50)))</f>
        <v/>
      </c>
      <c r="AA1304" s="27" t="str">
        <f aca="false">IF($AF1304="","",IF(COUNTIF(Validation!$U$19:$U$178,$AF1304)&gt;0,"OK","NO MATCH"))</f>
        <v/>
      </c>
      <c r="AB1304" s="27" t="str">
        <f aca="false">IF($W1304=0,"",IF(AND($W1304&gt;=Validation!$B$3,$W1304&lt;=Validation!$C$3),"Yes","No"))</f>
        <v/>
      </c>
      <c r="AC1304" s="26" t="str">
        <f aca="false">IF($A1304="","",$AF1304&amp;"|"&amp;TEXT($W1304,"yyyy-mm-dd")&amp;"|"&amp;$J1304&amp;"|"&amp;$N1304)</f>
        <v/>
      </c>
      <c r="AD1304" s="27" t="str">
        <f aca="false">IF($AC1304="","",IF(COUNTIF($AC$2:$AC$3000,$AC1304)&gt;1,"REVIEW","OK"))</f>
        <v/>
      </c>
      <c r="AE1304" s="27" t="str">
        <f aca="false">IF(OR($W1304=0,$O1304=""),"",IF(IFERROR(IF(ISNUMBER($O1304),INT($O1304),DATE(VALUE(MID(SUBSTITUTE(LEFT($O1304,FIND(" ",$O1304&amp;" ")-1),"/",REPT(" ",20)),41,20)),VALUE(LEFT(SUBSTITUTE(LEFT($O1304,FIND(" ",$O1304&amp;" ")-1),"/",REPT(" ",20)),20)),VALUE(MID(SUBSTITUTE(LEFT($O1304,FIND(" ",$O1304&amp;" ")-1),"/",REPT(" ",20)),21,20)))),0)&gt;$W1304,"Late","Same day"))</f>
        <v/>
      </c>
      <c r="AF1304" s="26" t="str">
        <f aca="false">IF($A1304="","",IFERROR(INDEX(Validation!$C$193:$C$217,MATCH($A1304,Validation!$A$193:$A$217,0)),IF(COUNTIF(Validation!$U$19:$U$178,$Z1304)&gt;0,$Z1304,IF(COUNTIF(Validation!$S$19:$S$178,$AI1304)=1,INDEX(Validation!$U$19:$U$178,MATCH($AI1304,Validation!$S$19:$S$178,0)),$Z1304))))</f>
        <v/>
      </c>
      <c r="AG1304" s="27" t="str">
        <f aca="false">IF(COUNTA($A1304:$U1304)=0,"",IF($A1304="","No name",IF($F1304="","No date",IF($W1304=0,"Date ilegible",IF(NOT(ISNUMBER($N1304)),"Hours no numéricas",IF($AA1304="NO MATCH","Person no identificada","OK"))))))</f>
        <v/>
      </c>
      <c r="AH1304" s="27" t="str">
        <f aca="false">IF($W1304=0,"No date",IF($W1304&lt;Validation!$B$3,"Before period",IF($W1304&gt;Validation!$C$3,"After period","In period")))</f>
        <v>No date</v>
      </c>
      <c r="AI1304" s="26" t="str">
        <f aca="false">IF($Y1304="","",TRIM(RIGHT(SUBSTITUTE($Y1304," ",REPT(" ",50)),50)))</f>
        <v/>
      </c>
      <c r="AJ1304" s="27" t="str">
        <f aca="false">IF($A1304="","",IF(NOT(ISERROR(MATCH($A1304,Validation!$A$193:$A$217,0))),"Manual mapping",IF(COUNTIF(Validation!$U$19:$U$178,$Z1304)&gt;0,"Direct",IF(COUNTIF(Validation!$S$19:$S$178,$AI1304)=1,"By surname","Unresolved"))))</f>
        <v/>
      </c>
      <c r="AK1304" s="28" t="str">
        <f aca="false">IF($L1304="","",IF(MATCH($L1304,$L$2:$L$3000,0)&lt;&gt;ROW()-1,"",COUNT($AK$1:$AK1303)+1))</f>
        <v/>
      </c>
      <c r="AL1304" s="28" t="str">
        <f aca="false">IF($G1304="","",IF(MATCH($G1304,$G$2:$G$3000,0)&lt;&gt;ROW()-1,"",COUNT($AL$1:$AL1303)+1))</f>
        <v/>
      </c>
      <c r="AM1304" s="28" t="str">
        <f aca="false">IF($H1304="","",IF(MATCH($H1304,$H$2:$H$3000,0)&lt;&gt;ROW()-1,"",COUNT($AM$1:$AM1303)+1))</f>
        <v/>
      </c>
      <c r="AN1304" s="28" t="str">
        <f aca="false">IF($I1304="","",IF(MATCH($I1304,$I$2:$I$3000,0)&lt;&gt;ROW()-1,"",COUNT($AN$1:$AN1303)+1))</f>
        <v/>
      </c>
      <c r="AO1304" s="28" t="str">
        <f aca="false">IF($Q1304="","",IF(MATCH($Q1304,$Q$2:$Q$3000,0)&lt;&gt;ROW()-1,"",COUNT($AO$1:$AO1303)+1))</f>
        <v/>
      </c>
    </row>
    <row r="1305" customFormat="false" ht="12.75" hidden="false" customHeight="true" outlineLevel="0" collapsed="false">
      <c r="W1305" s="24" t="n">
        <f aca="false">IF($F1305="",0,IFERROR(IF(ISNUMBER($F1305),INT($F1305),DATE(VALUE(MID(SUBSTITUTE(LEFT($F1305,FIND(" ",$F1305&amp;" ")-1),"/",REPT(" ",20)),41,20)),VALUE(LEFT(SUBSTITUTE(LEFT($F1305,FIND(" ",$F1305&amp;" ")-1),"/",REPT(" ",20)),20)),VALUE(MID(SUBSTITUTE(LEFT($F1305,FIND(" ",$F1305&amp;" ")-1),"/",REPT(" ",20)),21,20)))),0))</f>
        <v>0</v>
      </c>
      <c r="X1305" s="25" t="str">
        <f aca="false">IF(ISNUMBER($N1305),$N1305*Validation!$B$5,"")</f>
        <v/>
      </c>
      <c r="Y1305" s="26" t="str">
        <f aca="false">IF($A1305="","",SUBSTITUTE(SUBSTITUTE(SUBSTITUTE(SUBSTITUTE(SUBSTITUTE(SUBSTITUTE(SUBSTITUTE(UPPER(TRIM($A1305)),"Á","A"),"É","E"),"Í","I"),"Ó","O"),"Ú","U"),"Ñ","N"),"Ü","U"))</f>
        <v/>
      </c>
      <c r="Z1305" s="26" t="str">
        <f aca="false">IF($Y1305="","",LEFT($Y1305,1)&amp;" "&amp;TRIM(RIGHT(SUBSTITUTE($Y1305," ",REPT(" ",50)),50)))</f>
        <v/>
      </c>
      <c r="AA1305" s="27" t="str">
        <f aca="false">IF($AF1305="","",IF(COUNTIF(Validation!$U$19:$U$178,$AF1305)&gt;0,"OK","NO MATCH"))</f>
        <v/>
      </c>
      <c r="AB1305" s="27" t="str">
        <f aca="false">IF($W1305=0,"",IF(AND($W1305&gt;=Validation!$B$3,$W1305&lt;=Validation!$C$3),"Yes","No"))</f>
        <v/>
      </c>
      <c r="AC1305" s="26" t="str">
        <f aca="false">IF($A1305="","",$AF1305&amp;"|"&amp;TEXT($W1305,"yyyy-mm-dd")&amp;"|"&amp;$J1305&amp;"|"&amp;$N1305)</f>
        <v/>
      </c>
      <c r="AD1305" s="27" t="str">
        <f aca="false">IF($AC1305="","",IF(COUNTIF($AC$2:$AC$3000,$AC1305)&gt;1,"REVIEW","OK"))</f>
        <v/>
      </c>
      <c r="AE1305" s="27" t="str">
        <f aca="false">IF(OR($W1305=0,$O1305=""),"",IF(IFERROR(IF(ISNUMBER($O1305),INT($O1305),DATE(VALUE(MID(SUBSTITUTE(LEFT($O1305,FIND(" ",$O1305&amp;" ")-1),"/",REPT(" ",20)),41,20)),VALUE(LEFT(SUBSTITUTE(LEFT($O1305,FIND(" ",$O1305&amp;" ")-1),"/",REPT(" ",20)),20)),VALUE(MID(SUBSTITUTE(LEFT($O1305,FIND(" ",$O1305&amp;" ")-1),"/",REPT(" ",20)),21,20)))),0)&gt;$W1305,"Late","Same day"))</f>
        <v/>
      </c>
      <c r="AF1305" s="26" t="str">
        <f aca="false">IF($A1305="","",IFERROR(INDEX(Validation!$C$193:$C$217,MATCH($A1305,Validation!$A$193:$A$217,0)),IF(COUNTIF(Validation!$U$19:$U$178,$Z1305)&gt;0,$Z1305,IF(COUNTIF(Validation!$S$19:$S$178,$AI1305)=1,INDEX(Validation!$U$19:$U$178,MATCH($AI1305,Validation!$S$19:$S$178,0)),$Z1305))))</f>
        <v/>
      </c>
      <c r="AG1305" s="27" t="str">
        <f aca="false">IF(COUNTA($A1305:$U1305)=0,"",IF($A1305="","No name",IF($F1305="","No date",IF($W1305=0,"Date ilegible",IF(NOT(ISNUMBER($N1305)),"Hours no numéricas",IF($AA1305="NO MATCH","Person no identificada","OK"))))))</f>
        <v/>
      </c>
      <c r="AH1305" s="27" t="str">
        <f aca="false">IF($W1305=0,"No date",IF($W1305&lt;Validation!$B$3,"Before period",IF($W1305&gt;Validation!$C$3,"After period","In period")))</f>
        <v>No date</v>
      </c>
      <c r="AI1305" s="26" t="str">
        <f aca="false">IF($Y1305="","",TRIM(RIGHT(SUBSTITUTE($Y1305," ",REPT(" ",50)),50)))</f>
        <v/>
      </c>
      <c r="AJ1305" s="27" t="str">
        <f aca="false">IF($A1305="","",IF(NOT(ISERROR(MATCH($A1305,Validation!$A$193:$A$217,0))),"Manual mapping",IF(COUNTIF(Validation!$U$19:$U$178,$Z1305)&gt;0,"Direct",IF(COUNTIF(Validation!$S$19:$S$178,$AI1305)=1,"By surname","Unresolved"))))</f>
        <v/>
      </c>
      <c r="AK1305" s="28" t="str">
        <f aca="false">IF($L1305="","",IF(MATCH($L1305,$L$2:$L$3000,0)&lt;&gt;ROW()-1,"",COUNT($AK$1:$AK1304)+1))</f>
        <v/>
      </c>
      <c r="AL1305" s="28" t="str">
        <f aca="false">IF($G1305="","",IF(MATCH($G1305,$G$2:$G$3000,0)&lt;&gt;ROW()-1,"",COUNT($AL$1:$AL1304)+1))</f>
        <v/>
      </c>
      <c r="AM1305" s="28" t="str">
        <f aca="false">IF($H1305="","",IF(MATCH($H1305,$H$2:$H$3000,0)&lt;&gt;ROW()-1,"",COUNT($AM$1:$AM1304)+1))</f>
        <v/>
      </c>
      <c r="AN1305" s="28" t="str">
        <f aca="false">IF($I1305="","",IF(MATCH($I1305,$I$2:$I$3000,0)&lt;&gt;ROW()-1,"",COUNT($AN$1:$AN1304)+1))</f>
        <v/>
      </c>
      <c r="AO1305" s="28" t="str">
        <f aca="false">IF($Q1305="","",IF(MATCH($Q1305,$Q$2:$Q$3000,0)&lt;&gt;ROW()-1,"",COUNT($AO$1:$AO1304)+1))</f>
        <v/>
      </c>
    </row>
    <row r="1306" customFormat="false" ht="12.75" hidden="false" customHeight="true" outlineLevel="0" collapsed="false">
      <c r="W1306" s="24" t="n">
        <f aca="false">IF($F1306="",0,IFERROR(IF(ISNUMBER($F1306),INT($F1306),DATE(VALUE(MID(SUBSTITUTE(LEFT($F1306,FIND(" ",$F1306&amp;" ")-1),"/",REPT(" ",20)),41,20)),VALUE(LEFT(SUBSTITUTE(LEFT($F1306,FIND(" ",$F1306&amp;" ")-1),"/",REPT(" ",20)),20)),VALUE(MID(SUBSTITUTE(LEFT($F1306,FIND(" ",$F1306&amp;" ")-1),"/",REPT(" ",20)),21,20)))),0))</f>
        <v>0</v>
      </c>
      <c r="X1306" s="25" t="str">
        <f aca="false">IF(ISNUMBER($N1306),$N1306*Validation!$B$5,"")</f>
        <v/>
      </c>
      <c r="Y1306" s="26" t="str">
        <f aca="false">IF($A1306="","",SUBSTITUTE(SUBSTITUTE(SUBSTITUTE(SUBSTITUTE(SUBSTITUTE(SUBSTITUTE(SUBSTITUTE(UPPER(TRIM($A1306)),"Á","A"),"É","E"),"Í","I"),"Ó","O"),"Ú","U"),"Ñ","N"),"Ü","U"))</f>
        <v/>
      </c>
      <c r="Z1306" s="26" t="str">
        <f aca="false">IF($Y1306="","",LEFT($Y1306,1)&amp;" "&amp;TRIM(RIGHT(SUBSTITUTE($Y1306," ",REPT(" ",50)),50)))</f>
        <v/>
      </c>
      <c r="AA1306" s="27" t="str">
        <f aca="false">IF($AF1306="","",IF(COUNTIF(Validation!$U$19:$U$178,$AF1306)&gt;0,"OK","NO MATCH"))</f>
        <v/>
      </c>
      <c r="AB1306" s="27" t="str">
        <f aca="false">IF($W1306=0,"",IF(AND($W1306&gt;=Validation!$B$3,$W1306&lt;=Validation!$C$3),"Yes","No"))</f>
        <v/>
      </c>
      <c r="AC1306" s="26" t="str">
        <f aca="false">IF($A1306="","",$AF1306&amp;"|"&amp;TEXT($W1306,"yyyy-mm-dd")&amp;"|"&amp;$J1306&amp;"|"&amp;$N1306)</f>
        <v/>
      </c>
      <c r="AD1306" s="27" t="str">
        <f aca="false">IF($AC1306="","",IF(COUNTIF($AC$2:$AC$3000,$AC1306)&gt;1,"REVIEW","OK"))</f>
        <v/>
      </c>
      <c r="AE1306" s="27" t="str">
        <f aca="false">IF(OR($W1306=0,$O1306=""),"",IF(IFERROR(IF(ISNUMBER($O1306),INT($O1306),DATE(VALUE(MID(SUBSTITUTE(LEFT($O1306,FIND(" ",$O1306&amp;" ")-1),"/",REPT(" ",20)),41,20)),VALUE(LEFT(SUBSTITUTE(LEFT($O1306,FIND(" ",$O1306&amp;" ")-1),"/",REPT(" ",20)),20)),VALUE(MID(SUBSTITUTE(LEFT($O1306,FIND(" ",$O1306&amp;" ")-1),"/",REPT(" ",20)),21,20)))),0)&gt;$W1306,"Late","Same day"))</f>
        <v/>
      </c>
      <c r="AF1306" s="26" t="str">
        <f aca="false">IF($A1306="","",IFERROR(INDEX(Validation!$C$193:$C$217,MATCH($A1306,Validation!$A$193:$A$217,0)),IF(COUNTIF(Validation!$U$19:$U$178,$Z1306)&gt;0,$Z1306,IF(COUNTIF(Validation!$S$19:$S$178,$AI1306)=1,INDEX(Validation!$U$19:$U$178,MATCH($AI1306,Validation!$S$19:$S$178,0)),$Z1306))))</f>
        <v/>
      </c>
      <c r="AG1306" s="27" t="str">
        <f aca="false">IF(COUNTA($A1306:$U1306)=0,"",IF($A1306="","No name",IF($F1306="","No date",IF($W1306=0,"Date ilegible",IF(NOT(ISNUMBER($N1306)),"Hours no numéricas",IF($AA1306="NO MATCH","Person no identificada","OK"))))))</f>
        <v/>
      </c>
      <c r="AH1306" s="27" t="str">
        <f aca="false">IF($W1306=0,"No date",IF($W1306&lt;Validation!$B$3,"Before period",IF($W1306&gt;Validation!$C$3,"After period","In period")))</f>
        <v>No date</v>
      </c>
      <c r="AI1306" s="26" t="str">
        <f aca="false">IF($Y1306="","",TRIM(RIGHT(SUBSTITUTE($Y1306," ",REPT(" ",50)),50)))</f>
        <v/>
      </c>
      <c r="AJ1306" s="27" t="str">
        <f aca="false">IF($A1306="","",IF(NOT(ISERROR(MATCH($A1306,Validation!$A$193:$A$217,0))),"Manual mapping",IF(COUNTIF(Validation!$U$19:$U$178,$Z1306)&gt;0,"Direct",IF(COUNTIF(Validation!$S$19:$S$178,$AI1306)=1,"By surname","Unresolved"))))</f>
        <v/>
      </c>
      <c r="AK1306" s="28" t="str">
        <f aca="false">IF($L1306="","",IF(MATCH($L1306,$L$2:$L$3000,0)&lt;&gt;ROW()-1,"",COUNT($AK$1:$AK1305)+1))</f>
        <v/>
      </c>
      <c r="AL1306" s="28" t="str">
        <f aca="false">IF($G1306="","",IF(MATCH($G1306,$G$2:$G$3000,0)&lt;&gt;ROW()-1,"",COUNT($AL$1:$AL1305)+1))</f>
        <v/>
      </c>
      <c r="AM1306" s="28" t="str">
        <f aca="false">IF($H1306="","",IF(MATCH($H1306,$H$2:$H$3000,0)&lt;&gt;ROW()-1,"",COUNT($AM$1:$AM1305)+1))</f>
        <v/>
      </c>
      <c r="AN1306" s="28" t="str">
        <f aca="false">IF($I1306="","",IF(MATCH($I1306,$I$2:$I$3000,0)&lt;&gt;ROW()-1,"",COUNT($AN$1:$AN1305)+1))</f>
        <v/>
      </c>
      <c r="AO1306" s="28" t="str">
        <f aca="false">IF($Q1306="","",IF(MATCH($Q1306,$Q$2:$Q$3000,0)&lt;&gt;ROW()-1,"",COUNT($AO$1:$AO1305)+1))</f>
        <v/>
      </c>
    </row>
    <row r="1307" customFormat="false" ht="12.75" hidden="false" customHeight="true" outlineLevel="0" collapsed="false">
      <c r="W1307" s="24" t="n">
        <f aca="false">IF($F1307="",0,IFERROR(IF(ISNUMBER($F1307),INT($F1307),DATE(VALUE(MID(SUBSTITUTE(LEFT($F1307,FIND(" ",$F1307&amp;" ")-1),"/",REPT(" ",20)),41,20)),VALUE(LEFT(SUBSTITUTE(LEFT($F1307,FIND(" ",$F1307&amp;" ")-1),"/",REPT(" ",20)),20)),VALUE(MID(SUBSTITUTE(LEFT($F1307,FIND(" ",$F1307&amp;" ")-1),"/",REPT(" ",20)),21,20)))),0))</f>
        <v>0</v>
      </c>
      <c r="X1307" s="25" t="str">
        <f aca="false">IF(ISNUMBER($N1307),$N1307*Validation!$B$5,"")</f>
        <v/>
      </c>
      <c r="Y1307" s="26" t="str">
        <f aca="false">IF($A1307="","",SUBSTITUTE(SUBSTITUTE(SUBSTITUTE(SUBSTITUTE(SUBSTITUTE(SUBSTITUTE(SUBSTITUTE(UPPER(TRIM($A1307)),"Á","A"),"É","E"),"Í","I"),"Ó","O"),"Ú","U"),"Ñ","N"),"Ü","U"))</f>
        <v/>
      </c>
      <c r="Z1307" s="26" t="str">
        <f aca="false">IF($Y1307="","",LEFT($Y1307,1)&amp;" "&amp;TRIM(RIGHT(SUBSTITUTE($Y1307," ",REPT(" ",50)),50)))</f>
        <v/>
      </c>
      <c r="AA1307" s="27" t="str">
        <f aca="false">IF($AF1307="","",IF(COUNTIF(Validation!$U$19:$U$178,$AF1307)&gt;0,"OK","NO MATCH"))</f>
        <v/>
      </c>
      <c r="AB1307" s="27" t="str">
        <f aca="false">IF($W1307=0,"",IF(AND($W1307&gt;=Validation!$B$3,$W1307&lt;=Validation!$C$3),"Yes","No"))</f>
        <v/>
      </c>
      <c r="AC1307" s="26" t="str">
        <f aca="false">IF($A1307="","",$AF1307&amp;"|"&amp;TEXT($W1307,"yyyy-mm-dd")&amp;"|"&amp;$J1307&amp;"|"&amp;$N1307)</f>
        <v/>
      </c>
      <c r="AD1307" s="27" t="str">
        <f aca="false">IF($AC1307="","",IF(COUNTIF($AC$2:$AC$3000,$AC1307)&gt;1,"REVIEW","OK"))</f>
        <v/>
      </c>
      <c r="AE1307" s="27" t="str">
        <f aca="false">IF(OR($W1307=0,$O1307=""),"",IF(IFERROR(IF(ISNUMBER($O1307),INT($O1307),DATE(VALUE(MID(SUBSTITUTE(LEFT($O1307,FIND(" ",$O1307&amp;" ")-1),"/",REPT(" ",20)),41,20)),VALUE(LEFT(SUBSTITUTE(LEFT($O1307,FIND(" ",$O1307&amp;" ")-1),"/",REPT(" ",20)),20)),VALUE(MID(SUBSTITUTE(LEFT($O1307,FIND(" ",$O1307&amp;" ")-1),"/",REPT(" ",20)),21,20)))),0)&gt;$W1307,"Late","Same day"))</f>
        <v/>
      </c>
      <c r="AF1307" s="26" t="str">
        <f aca="false">IF($A1307="","",IFERROR(INDEX(Validation!$C$193:$C$217,MATCH($A1307,Validation!$A$193:$A$217,0)),IF(COUNTIF(Validation!$U$19:$U$178,$Z1307)&gt;0,$Z1307,IF(COUNTIF(Validation!$S$19:$S$178,$AI1307)=1,INDEX(Validation!$U$19:$U$178,MATCH($AI1307,Validation!$S$19:$S$178,0)),$Z1307))))</f>
        <v/>
      </c>
      <c r="AG1307" s="27" t="str">
        <f aca="false">IF(COUNTA($A1307:$U1307)=0,"",IF($A1307="","No name",IF($F1307="","No date",IF($W1307=0,"Date ilegible",IF(NOT(ISNUMBER($N1307)),"Hours no numéricas",IF($AA1307="NO MATCH","Person no identificada","OK"))))))</f>
        <v/>
      </c>
      <c r="AH1307" s="27" t="str">
        <f aca="false">IF($W1307=0,"No date",IF($W1307&lt;Validation!$B$3,"Before period",IF($W1307&gt;Validation!$C$3,"After period","In period")))</f>
        <v>No date</v>
      </c>
      <c r="AI1307" s="26" t="str">
        <f aca="false">IF($Y1307="","",TRIM(RIGHT(SUBSTITUTE($Y1307," ",REPT(" ",50)),50)))</f>
        <v/>
      </c>
      <c r="AJ1307" s="27" t="str">
        <f aca="false">IF($A1307="","",IF(NOT(ISERROR(MATCH($A1307,Validation!$A$193:$A$217,0))),"Manual mapping",IF(COUNTIF(Validation!$U$19:$U$178,$Z1307)&gt;0,"Direct",IF(COUNTIF(Validation!$S$19:$S$178,$AI1307)=1,"By surname","Unresolved"))))</f>
        <v/>
      </c>
      <c r="AK1307" s="28" t="str">
        <f aca="false">IF($L1307="","",IF(MATCH($L1307,$L$2:$L$3000,0)&lt;&gt;ROW()-1,"",COUNT($AK$1:$AK1306)+1))</f>
        <v/>
      </c>
      <c r="AL1307" s="28" t="str">
        <f aca="false">IF($G1307="","",IF(MATCH($G1307,$G$2:$G$3000,0)&lt;&gt;ROW()-1,"",COUNT($AL$1:$AL1306)+1))</f>
        <v/>
      </c>
      <c r="AM1307" s="28" t="str">
        <f aca="false">IF($H1307="","",IF(MATCH($H1307,$H$2:$H$3000,0)&lt;&gt;ROW()-1,"",COUNT($AM$1:$AM1306)+1))</f>
        <v/>
      </c>
      <c r="AN1307" s="28" t="str">
        <f aca="false">IF($I1307="","",IF(MATCH($I1307,$I$2:$I$3000,0)&lt;&gt;ROW()-1,"",COUNT($AN$1:$AN1306)+1))</f>
        <v/>
      </c>
      <c r="AO1307" s="28" t="str">
        <f aca="false">IF($Q1307="","",IF(MATCH($Q1307,$Q$2:$Q$3000,0)&lt;&gt;ROW()-1,"",COUNT($AO$1:$AO1306)+1))</f>
        <v/>
      </c>
    </row>
    <row r="1308" customFormat="false" ht="12.75" hidden="false" customHeight="true" outlineLevel="0" collapsed="false">
      <c r="W1308" s="24" t="n">
        <f aca="false">IF($F1308="",0,IFERROR(IF(ISNUMBER($F1308),INT($F1308),DATE(VALUE(MID(SUBSTITUTE(LEFT($F1308,FIND(" ",$F1308&amp;" ")-1),"/",REPT(" ",20)),41,20)),VALUE(LEFT(SUBSTITUTE(LEFT($F1308,FIND(" ",$F1308&amp;" ")-1),"/",REPT(" ",20)),20)),VALUE(MID(SUBSTITUTE(LEFT($F1308,FIND(" ",$F1308&amp;" ")-1),"/",REPT(" ",20)),21,20)))),0))</f>
        <v>0</v>
      </c>
      <c r="X1308" s="25" t="str">
        <f aca="false">IF(ISNUMBER($N1308),$N1308*Validation!$B$5,"")</f>
        <v/>
      </c>
      <c r="Y1308" s="26" t="str">
        <f aca="false">IF($A1308="","",SUBSTITUTE(SUBSTITUTE(SUBSTITUTE(SUBSTITUTE(SUBSTITUTE(SUBSTITUTE(SUBSTITUTE(UPPER(TRIM($A1308)),"Á","A"),"É","E"),"Í","I"),"Ó","O"),"Ú","U"),"Ñ","N"),"Ü","U"))</f>
        <v/>
      </c>
      <c r="Z1308" s="26" t="str">
        <f aca="false">IF($Y1308="","",LEFT($Y1308,1)&amp;" "&amp;TRIM(RIGHT(SUBSTITUTE($Y1308," ",REPT(" ",50)),50)))</f>
        <v/>
      </c>
      <c r="AA1308" s="27" t="str">
        <f aca="false">IF($AF1308="","",IF(COUNTIF(Validation!$U$19:$U$178,$AF1308)&gt;0,"OK","NO MATCH"))</f>
        <v/>
      </c>
      <c r="AB1308" s="27" t="str">
        <f aca="false">IF($W1308=0,"",IF(AND($W1308&gt;=Validation!$B$3,$W1308&lt;=Validation!$C$3),"Yes","No"))</f>
        <v/>
      </c>
      <c r="AC1308" s="26" t="str">
        <f aca="false">IF($A1308="","",$AF1308&amp;"|"&amp;TEXT($W1308,"yyyy-mm-dd")&amp;"|"&amp;$J1308&amp;"|"&amp;$N1308)</f>
        <v/>
      </c>
      <c r="AD1308" s="27" t="str">
        <f aca="false">IF($AC1308="","",IF(COUNTIF($AC$2:$AC$3000,$AC1308)&gt;1,"REVIEW","OK"))</f>
        <v/>
      </c>
      <c r="AE1308" s="27" t="str">
        <f aca="false">IF(OR($W1308=0,$O1308=""),"",IF(IFERROR(IF(ISNUMBER($O1308),INT($O1308),DATE(VALUE(MID(SUBSTITUTE(LEFT($O1308,FIND(" ",$O1308&amp;" ")-1),"/",REPT(" ",20)),41,20)),VALUE(LEFT(SUBSTITUTE(LEFT($O1308,FIND(" ",$O1308&amp;" ")-1),"/",REPT(" ",20)),20)),VALUE(MID(SUBSTITUTE(LEFT($O1308,FIND(" ",$O1308&amp;" ")-1),"/",REPT(" ",20)),21,20)))),0)&gt;$W1308,"Late","Same day"))</f>
        <v/>
      </c>
      <c r="AF1308" s="26" t="str">
        <f aca="false">IF($A1308="","",IFERROR(INDEX(Validation!$C$193:$C$217,MATCH($A1308,Validation!$A$193:$A$217,0)),IF(COUNTIF(Validation!$U$19:$U$178,$Z1308)&gt;0,$Z1308,IF(COUNTIF(Validation!$S$19:$S$178,$AI1308)=1,INDEX(Validation!$U$19:$U$178,MATCH($AI1308,Validation!$S$19:$S$178,0)),$Z1308))))</f>
        <v/>
      </c>
      <c r="AG1308" s="27" t="str">
        <f aca="false">IF(COUNTA($A1308:$U1308)=0,"",IF($A1308="","No name",IF($F1308="","No date",IF($W1308=0,"Date ilegible",IF(NOT(ISNUMBER($N1308)),"Hours no numéricas",IF($AA1308="NO MATCH","Person no identificada","OK"))))))</f>
        <v/>
      </c>
      <c r="AH1308" s="27" t="str">
        <f aca="false">IF($W1308=0,"No date",IF($W1308&lt;Validation!$B$3,"Before period",IF($W1308&gt;Validation!$C$3,"After period","In period")))</f>
        <v>No date</v>
      </c>
      <c r="AI1308" s="26" t="str">
        <f aca="false">IF($Y1308="","",TRIM(RIGHT(SUBSTITUTE($Y1308," ",REPT(" ",50)),50)))</f>
        <v/>
      </c>
      <c r="AJ1308" s="27" t="str">
        <f aca="false">IF($A1308="","",IF(NOT(ISERROR(MATCH($A1308,Validation!$A$193:$A$217,0))),"Manual mapping",IF(COUNTIF(Validation!$U$19:$U$178,$Z1308)&gt;0,"Direct",IF(COUNTIF(Validation!$S$19:$S$178,$AI1308)=1,"By surname","Unresolved"))))</f>
        <v/>
      </c>
      <c r="AK1308" s="28" t="str">
        <f aca="false">IF($L1308="","",IF(MATCH($L1308,$L$2:$L$3000,0)&lt;&gt;ROW()-1,"",COUNT($AK$1:$AK1307)+1))</f>
        <v/>
      </c>
      <c r="AL1308" s="28" t="str">
        <f aca="false">IF($G1308="","",IF(MATCH($G1308,$G$2:$G$3000,0)&lt;&gt;ROW()-1,"",COUNT($AL$1:$AL1307)+1))</f>
        <v/>
      </c>
      <c r="AM1308" s="28" t="str">
        <f aca="false">IF($H1308="","",IF(MATCH($H1308,$H$2:$H$3000,0)&lt;&gt;ROW()-1,"",COUNT($AM$1:$AM1307)+1))</f>
        <v/>
      </c>
      <c r="AN1308" s="28" t="str">
        <f aca="false">IF($I1308="","",IF(MATCH($I1308,$I$2:$I$3000,0)&lt;&gt;ROW()-1,"",COUNT($AN$1:$AN1307)+1))</f>
        <v/>
      </c>
      <c r="AO1308" s="28" t="str">
        <f aca="false">IF($Q1308="","",IF(MATCH($Q1308,$Q$2:$Q$3000,0)&lt;&gt;ROW()-1,"",COUNT($AO$1:$AO1307)+1))</f>
        <v/>
      </c>
    </row>
    <row r="1309" customFormat="false" ht="12.75" hidden="false" customHeight="true" outlineLevel="0" collapsed="false">
      <c r="W1309" s="24" t="n">
        <f aca="false">IF($F1309="",0,IFERROR(IF(ISNUMBER($F1309),INT($F1309),DATE(VALUE(MID(SUBSTITUTE(LEFT($F1309,FIND(" ",$F1309&amp;" ")-1),"/",REPT(" ",20)),41,20)),VALUE(LEFT(SUBSTITUTE(LEFT($F1309,FIND(" ",$F1309&amp;" ")-1),"/",REPT(" ",20)),20)),VALUE(MID(SUBSTITUTE(LEFT($F1309,FIND(" ",$F1309&amp;" ")-1),"/",REPT(" ",20)),21,20)))),0))</f>
        <v>0</v>
      </c>
      <c r="X1309" s="25" t="str">
        <f aca="false">IF(ISNUMBER($N1309),$N1309*Validation!$B$5,"")</f>
        <v/>
      </c>
      <c r="Y1309" s="26" t="str">
        <f aca="false">IF($A1309="","",SUBSTITUTE(SUBSTITUTE(SUBSTITUTE(SUBSTITUTE(SUBSTITUTE(SUBSTITUTE(SUBSTITUTE(UPPER(TRIM($A1309)),"Á","A"),"É","E"),"Í","I"),"Ó","O"),"Ú","U"),"Ñ","N"),"Ü","U"))</f>
        <v/>
      </c>
      <c r="Z1309" s="26" t="str">
        <f aca="false">IF($Y1309="","",LEFT($Y1309,1)&amp;" "&amp;TRIM(RIGHT(SUBSTITUTE($Y1309," ",REPT(" ",50)),50)))</f>
        <v/>
      </c>
      <c r="AA1309" s="27" t="str">
        <f aca="false">IF($AF1309="","",IF(COUNTIF(Validation!$U$19:$U$178,$AF1309)&gt;0,"OK","NO MATCH"))</f>
        <v/>
      </c>
      <c r="AB1309" s="27" t="str">
        <f aca="false">IF($W1309=0,"",IF(AND($W1309&gt;=Validation!$B$3,$W1309&lt;=Validation!$C$3),"Yes","No"))</f>
        <v/>
      </c>
      <c r="AC1309" s="26" t="str">
        <f aca="false">IF($A1309="","",$AF1309&amp;"|"&amp;TEXT($W1309,"yyyy-mm-dd")&amp;"|"&amp;$J1309&amp;"|"&amp;$N1309)</f>
        <v/>
      </c>
      <c r="AD1309" s="27" t="str">
        <f aca="false">IF($AC1309="","",IF(COUNTIF($AC$2:$AC$3000,$AC1309)&gt;1,"REVIEW","OK"))</f>
        <v/>
      </c>
      <c r="AE1309" s="27" t="str">
        <f aca="false">IF(OR($W1309=0,$O1309=""),"",IF(IFERROR(IF(ISNUMBER($O1309),INT($O1309),DATE(VALUE(MID(SUBSTITUTE(LEFT($O1309,FIND(" ",$O1309&amp;" ")-1),"/",REPT(" ",20)),41,20)),VALUE(LEFT(SUBSTITUTE(LEFT($O1309,FIND(" ",$O1309&amp;" ")-1),"/",REPT(" ",20)),20)),VALUE(MID(SUBSTITUTE(LEFT($O1309,FIND(" ",$O1309&amp;" ")-1),"/",REPT(" ",20)),21,20)))),0)&gt;$W1309,"Late","Same day"))</f>
        <v/>
      </c>
      <c r="AF1309" s="26" t="str">
        <f aca="false">IF($A1309="","",IFERROR(INDEX(Validation!$C$193:$C$217,MATCH($A1309,Validation!$A$193:$A$217,0)),IF(COUNTIF(Validation!$U$19:$U$178,$Z1309)&gt;0,$Z1309,IF(COUNTIF(Validation!$S$19:$S$178,$AI1309)=1,INDEX(Validation!$U$19:$U$178,MATCH($AI1309,Validation!$S$19:$S$178,0)),$Z1309))))</f>
        <v/>
      </c>
      <c r="AG1309" s="27" t="str">
        <f aca="false">IF(COUNTA($A1309:$U1309)=0,"",IF($A1309="","No name",IF($F1309="","No date",IF($W1309=0,"Date ilegible",IF(NOT(ISNUMBER($N1309)),"Hours no numéricas",IF($AA1309="NO MATCH","Person no identificada","OK"))))))</f>
        <v/>
      </c>
      <c r="AH1309" s="27" t="str">
        <f aca="false">IF($W1309=0,"No date",IF($W1309&lt;Validation!$B$3,"Before period",IF($W1309&gt;Validation!$C$3,"After period","In period")))</f>
        <v>No date</v>
      </c>
      <c r="AI1309" s="26" t="str">
        <f aca="false">IF($Y1309="","",TRIM(RIGHT(SUBSTITUTE($Y1309," ",REPT(" ",50)),50)))</f>
        <v/>
      </c>
      <c r="AJ1309" s="27" t="str">
        <f aca="false">IF($A1309="","",IF(NOT(ISERROR(MATCH($A1309,Validation!$A$193:$A$217,0))),"Manual mapping",IF(COUNTIF(Validation!$U$19:$U$178,$Z1309)&gt;0,"Direct",IF(COUNTIF(Validation!$S$19:$S$178,$AI1309)=1,"By surname","Unresolved"))))</f>
        <v/>
      </c>
      <c r="AK1309" s="28" t="str">
        <f aca="false">IF($L1309="","",IF(MATCH($L1309,$L$2:$L$3000,0)&lt;&gt;ROW()-1,"",COUNT($AK$1:$AK1308)+1))</f>
        <v/>
      </c>
      <c r="AL1309" s="28" t="str">
        <f aca="false">IF($G1309="","",IF(MATCH($G1309,$G$2:$G$3000,0)&lt;&gt;ROW()-1,"",COUNT($AL$1:$AL1308)+1))</f>
        <v/>
      </c>
      <c r="AM1309" s="28" t="str">
        <f aca="false">IF($H1309="","",IF(MATCH($H1309,$H$2:$H$3000,0)&lt;&gt;ROW()-1,"",COUNT($AM$1:$AM1308)+1))</f>
        <v/>
      </c>
      <c r="AN1309" s="28" t="str">
        <f aca="false">IF($I1309="","",IF(MATCH($I1309,$I$2:$I$3000,0)&lt;&gt;ROW()-1,"",COUNT($AN$1:$AN1308)+1))</f>
        <v/>
      </c>
      <c r="AO1309" s="28" t="str">
        <f aca="false">IF($Q1309="","",IF(MATCH($Q1309,$Q$2:$Q$3000,0)&lt;&gt;ROW()-1,"",COUNT($AO$1:$AO1308)+1))</f>
        <v/>
      </c>
    </row>
    <row r="1310" customFormat="false" ht="12.75" hidden="false" customHeight="true" outlineLevel="0" collapsed="false">
      <c r="W1310" s="24" t="n">
        <f aca="false">IF($F1310="",0,IFERROR(IF(ISNUMBER($F1310),INT($F1310),DATE(VALUE(MID(SUBSTITUTE(LEFT($F1310,FIND(" ",$F1310&amp;" ")-1),"/",REPT(" ",20)),41,20)),VALUE(LEFT(SUBSTITUTE(LEFT($F1310,FIND(" ",$F1310&amp;" ")-1),"/",REPT(" ",20)),20)),VALUE(MID(SUBSTITUTE(LEFT($F1310,FIND(" ",$F1310&amp;" ")-1),"/",REPT(" ",20)),21,20)))),0))</f>
        <v>0</v>
      </c>
      <c r="X1310" s="25" t="str">
        <f aca="false">IF(ISNUMBER($N1310),$N1310*Validation!$B$5,"")</f>
        <v/>
      </c>
      <c r="Y1310" s="26" t="str">
        <f aca="false">IF($A1310="","",SUBSTITUTE(SUBSTITUTE(SUBSTITUTE(SUBSTITUTE(SUBSTITUTE(SUBSTITUTE(SUBSTITUTE(UPPER(TRIM($A1310)),"Á","A"),"É","E"),"Í","I"),"Ó","O"),"Ú","U"),"Ñ","N"),"Ü","U"))</f>
        <v/>
      </c>
      <c r="Z1310" s="26" t="str">
        <f aca="false">IF($Y1310="","",LEFT($Y1310,1)&amp;" "&amp;TRIM(RIGHT(SUBSTITUTE($Y1310," ",REPT(" ",50)),50)))</f>
        <v/>
      </c>
      <c r="AA1310" s="27" t="str">
        <f aca="false">IF($AF1310="","",IF(COUNTIF(Validation!$U$19:$U$178,$AF1310)&gt;0,"OK","NO MATCH"))</f>
        <v/>
      </c>
      <c r="AB1310" s="27" t="str">
        <f aca="false">IF($W1310=0,"",IF(AND($W1310&gt;=Validation!$B$3,$W1310&lt;=Validation!$C$3),"Yes","No"))</f>
        <v/>
      </c>
      <c r="AC1310" s="26" t="str">
        <f aca="false">IF($A1310="","",$AF1310&amp;"|"&amp;TEXT($W1310,"yyyy-mm-dd")&amp;"|"&amp;$J1310&amp;"|"&amp;$N1310)</f>
        <v/>
      </c>
      <c r="AD1310" s="27" t="str">
        <f aca="false">IF($AC1310="","",IF(COUNTIF($AC$2:$AC$3000,$AC1310)&gt;1,"REVIEW","OK"))</f>
        <v/>
      </c>
      <c r="AE1310" s="27" t="str">
        <f aca="false">IF(OR($W1310=0,$O1310=""),"",IF(IFERROR(IF(ISNUMBER($O1310),INT($O1310),DATE(VALUE(MID(SUBSTITUTE(LEFT($O1310,FIND(" ",$O1310&amp;" ")-1),"/",REPT(" ",20)),41,20)),VALUE(LEFT(SUBSTITUTE(LEFT($O1310,FIND(" ",$O1310&amp;" ")-1),"/",REPT(" ",20)),20)),VALUE(MID(SUBSTITUTE(LEFT($O1310,FIND(" ",$O1310&amp;" ")-1),"/",REPT(" ",20)),21,20)))),0)&gt;$W1310,"Late","Same day"))</f>
        <v/>
      </c>
      <c r="AF1310" s="26" t="str">
        <f aca="false">IF($A1310="","",IFERROR(INDEX(Validation!$C$193:$C$217,MATCH($A1310,Validation!$A$193:$A$217,0)),IF(COUNTIF(Validation!$U$19:$U$178,$Z1310)&gt;0,$Z1310,IF(COUNTIF(Validation!$S$19:$S$178,$AI1310)=1,INDEX(Validation!$U$19:$U$178,MATCH($AI1310,Validation!$S$19:$S$178,0)),$Z1310))))</f>
        <v/>
      </c>
      <c r="AG1310" s="27" t="str">
        <f aca="false">IF(COUNTA($A1310:$U1310)=0,"",IF($A1310="","No name",IF($F1310="","No date",IF($W1310=0,"Date ilegible",IF(NOT(ISNUMBER($N1310)),"Hours no numéricas",IF($AA1310="NO MATCH","Person no identificada","OK"))))))</f>
        <v/>
      </c>
      <c r="AH1310" s="27" t="str">
        <f aca="false">IF($W1310=0,"No date",IF($W1310&lt;Validation!$B$3,"Before period",IF($W1310&gt;Validation!$C$3,"After period","In period")))</f>
        <v>No date</v>
      </c>
      <c r="AI1310" s="26" t="str">
        <f aca="false">IF($Y1310="","",TRIM(RIGHT(SUBSTITUTE($Y1310," ",REPT(" ",50)),50)))</f>
        <v/>
      </c>
      <c r="AJ1310" s="27" t="str">
        <f aca="false">IF($A1310="","",IF(NOT(ISERROR(MATCH($A1310,Validation!$A$193:$A$217,0))),"Manual mapping",IF(COUNTIF(Validation!$U$19:$U$178,$Z1310)&gt;0,"Direct",IF(COUNTIF(Validation!$S$19:$S$178,$AI1310)=1,"By surname","Unresolved"))))</f>
        <v/>
      </c>
      <c r="AK1310" s="28" t="str">
        <f aca="false">IF($L1310="","",IF(MATCH($L1310,$L$2:$L$3000,0)&lt;&gt;ROW()-1,"",COUNT($AK$1:$AK1309)+1))</f>
        <v/>
      </c>
      <c r="AL1310" s="28" t="str">
        <f aca="false">IF($G1310="","",IF(MATCH($G1310,$G$2:$G$3000,0)&lt;&gt;ROW()-1,"",COUNT($AL$1:$AL1309)+1))</f>
        <v/>
      </c>
      <c r="AM1310" s="28" t="str">
        <f aca="false">IF($H1310="","",IF(MATCH($H1310,$H$2:$H$3000,0)&lt;&gt;ROW()-1,"",COUNT($AM$1:$AM1309)+1))</f>
        <v/>
      </c>
      <c r="AN1310" s="28" t="str">
        <f aca="false">IF($I1310="","",IF(MATCH($I1310,$I$2:$I$3000,0)&lt;&gt;ROW()-1,"",COUNT($AN$1:$AN1309)+1))</f>
        <v/>
      </c>
      <c r="AO1310" s="28" t="str">
        <f aca="false">IF($Q1310="","",IF(MATCH($Q1310,$Q$2:$Q$3000,0)&lt;&gt;ROW()-1,"",COUNT($AO$1:$AO1309)+1))</f>
        <v/>
      </c>
    </row>
    <row r="1311" customFormat="false" ht="12.75" hidden="false" customHeight="true" outlineLevel="0" collapsed="false">
      <c r="W1311" s="24" t="n">
        <f aca="false">IF($F1311="",0,IFERROR(IF(ISNUMBER($F1311),INT($F1311),DATE(VALUE(MID(SUBSTITUTE(LEFT($F1311,FIND(" ",$F1311&amp;" ")-1),"/",REPT(" ",20)),41,20)),VALUE(LEFT(SUBSTITUTE(LEFT($F1311,FIND(" ",$F1311&amp;" ")-1),"/",REPT(" ",20)),20)),VALUE(MID(SUBSTITUTE(LEFT($F1311,FIND(" ",$F1311&amp;" ")-1),"/",REPT(" ",20)),21,20)))),0))</f>
        <v>0</v>
      </c>
      <c r="X1311" s="25" t="str">
        <f aca="false">IF(ISNUMBER($N1311),$N1311*Validation!$B$5,"")</f>
        <v/>
      </c>
      <c r="Y1311" s="26" t="str">
        <f aca="false">IF($A1311="","",SUBSTITUTE(SUBSTITUTE(SUBSTITUTE(SUBSTITUTE(SUBSTITUTE(SUBSTITUTE(SUBSTITUTE(UPPER(TRIM($A1311)),"Á","A"),"É","E"),"Í","I"),"Ó","O"),"Ú","U"),"Ñ","N"),"Ü","U"))</f>
        <v/>
      </c>
      <c r="Z1311" s="26" t="str">
        <f aca="false">IF($Y1311="","",LEFT($Y1311,1)&amp;" "&amp;TRIM(RIGHT(SUBSTITUTE($Y1311," ",REPT(" ",50)),50)))</f>
        <v/>
      </c>
      <c r="AA1311" s="27" t="str">
        <f aca="false">IF($AF1311="","",IF(COUNTIF(Validation!$U$19:$U$178,$AF1311)&gt;0,"OK","NO MATCH"))</f>
        <v/>
      </c>
      <c r="AB1311" s="27" t="str">
        <f aca="false">IF($W1311=0,"",IF(AND($W1311&gt;=Validation!$B$3,$W1311&lt;=Validation!$C$3),"Yes","No"))</f>
        <v/>
      </c>
      <c r="AC1311" s="26" t="str">
        <f aca="false">IF($A1311="","",$AF1311&amp;"|"&amp;TEXT($W1311,"yyyy-mm-dd")&amp;"|"&amp;$J1311&amp;"|"&amp;$N1311)</f>
        <v/>
      </c>
      <c r="AD1311" s="27" t="str">
        <f aca="false">IF($AC1311="","",IF(COUNTIF($AC$2:$AC$3000,$AC1311)&gt;1,"REVIEW","OK"))</f>
        <v/>
      </c>
      <c r="AE1311" s="27" t="str">
        <f aca="false">IF(OR($W1311=0,$O1311=""),"",IF(IFERROR(IF(ISNUMBER($O1311),INT($O1311),DATE(VALUE(MID(SUBSTITUTE(LEFT($O1311,FIND(" ",$O1311&amp;" ")-1),"/",REPT(" ",20)),41,20)),VALUE(LEFT(SUBSTITUTE(LEFT($O1311,FIND(" ",$O1311&amp;" ")-1),"/",REPT(" ",20)),20)),VALUE(MID(SUBSTITUTE(LEFT($O1311,FIND(" ",$O1311&amp;" ")-1),"/",REPT(" ",20)),21,20)))),0)&gt;$W1311,"Late","Same day"))</f>
        <v/>
      </c>
      <c r="AF1311" s="26" t="str">
        <f aca="false">IF($A1311="","",IFERROR(INDEX(Validation!$C$193:$C$217,MATCH($A1311,Validation!$A$193:$A$217,0)),IF(COUNTIF(Validation!$U$19:$U$178,$Z1311)&gt;0,$Z1311,IF(COUNTIF(Validation!$S$19:$S$178,$AI1311)=1,INDEX(Validation!$U$19:$U$178,MATCH($AI1311,Validation!$S$19:$S$178,0)),$Z1311))))</f>
        <v/>
      </c>
      <c r="AG1311" s="27" t="str">
        <f aca="false">IF(COUNTA($A1311:$U1311)=0,"",IF($A1311="","No name",IF($F1311="","No date",IF($W1311=0,"Date ilegible",IF(NOT(ISNUMBER($N1311)),"Hours no numéricas",IF($AA1311="NO MATCH","Person no identificada","OK"))))))</f>
        <v/>
      </c>
      <c r="AH1311" s="27" t="str">
        <f aca="false">IF($W1311=0,"No date",IF($W1311&lt;Validation!$B$3,"Before period",IF($W1311&gt;Validation!$C$3,"After period","In period")))</f>
        <v>No date</v>
      </c>
      <c r="AI1311" s="26" t="str">
        <f aca="false">IF($Y1311="","",TRIM(RIGHT(SUBSTITUTE($Y1311," ",REPT(" ",50)),50)))</f>
        <v/>
      </c>
      <c r="AJ1311" s="27" t="str">
        <f aca="false">IF($A1311="","",IF(NOT(ISERROR(MATCH($A1311,Validation!$A$193:$A$217,0))),"Manual mapping",IF(COUNTIF(Validation!$U$19:$U$178,$Z1311)&gt;0,"Direct",IF(COUNTIF(Validation!$S$19:$S$178,$AI1311)=1,"By surname","Unresolved"))))</f>
        <v/>
      </c>
      <c r="AK1311" s="28" t="str">
        <f aca="false">IF($L1311="","",IF(MATCH($L1311,$L$2:$L$3000,0)&lt;&gt;ROW()-1,"",COUNT($AK$1:$AK1310)+1))</f>
        <v/>
      </c>
      <c r="AL1311" s="28" t="str">
        <f aca="false">IF($G1311="","",IF(MATCH($G1311,$G$2:$G$3000,0)&lt;&gt;ROW()-1,"",COUNT($AL$1:$AL1310)+1))</f>
        <v/>
      </c>
      <c r="AM1311" s="28" t="str">
        <f aca="false">IF($H1311="","",IF(MATCH($H1311,$H$2:$H$3000,0)&lt;&gt;ROW()-1,"",COUNT($AM$1:$AM1310)+1))</f>
        <v/>
      </c>
      <c r="AN1311" s="28" t="str">
        <f aca="false">IF($I1311="","",IF(MATCH($I1311,$I$2:$I$3000,0)&lt;&gt;ROW()-1,"",COUNT($AN$1:$AN1310)+1))</f>
        <v/>
      </c>
      <c r="AO1311" s="28" t="str">
        <f aca="false">IF($Q1311="","",IF(MATCH($Q1311,$Q$2:$Q$3000,0)&lt;&gt;ROW()-1,"",COUNT($AO$1:$AO1310)+1))</f>
        <v/>
      </c>
    </row>
    <row r="1312" customFormat="false" ht="12.75" hidden="false" customHeight="true" outlineLevel="0" collapsed="false">
      <c r="W1312" s="24" t="n">
        <f aca="false">IF($F1312="",0,IFERROR(IF(ISNUMBER($F1312),INT($F1312),DATE(VALUE(MID(SUBSTITUTE(LEFT($F1312,FIND(" ",$F1312&amp;" ")-1),"/",REPT(" ",20)),41,20)),VALUE(LEFT(SUBSTITUTE(LEFT($F1312,FIND(" ",$F1312&amp;" ")-1),"/",REPT(" ",20)),20)),VALUE(MID(SUBSTITUTE(LEFT($F1312,FIND(" ",$F1312&amp;" ")-1),"/",REPT(" ",20)),21,20)))),0))</f>
        <v>0</v>
      </c>
      <c r="X1312" s="25" t="str">
        <f aca="false">IF(ISNUMBER($N1312),$N1312*Validation!$B$5,"")</f>
        <v/>
      </c>
      <c r="Y1312" s="26" t="str">
        <f aca="false">IF($A1312="","",SUBSTITUTE(SUBSTITUTE(SUBSTITUTE(SUBSTITUTE(SUBSTITUTE(SUBSTITUTE(SUBSTITUTE(UPPER(TRIM($A1312)),"Á","A"),"É","E"),"Í","I"),"Ó","O"),"Ú","U"),"Ñ","N"),"Ü","U"))</f>
        <v/>
      </c>
      <c r="Z1312" s="26" t="str">
        <f aca="false">IF($Y1312="","",LEFT($Y1312,1)&amp;" "&amp;TRIM(RIGHT(SUBSTITUTE($Y1312," ",REPT(" ",50)),50)))</f>
        <v/>
      </c>
      <c r="AA1312" s="27" t="str">
        <f aca="false">IF($AF1312="","",IF(COUNTIF(Validation!$U$19:$U$178,$AF1312)&gt;0,"OK","NO MATCH"))</f>
        <v/>
      </c>
      <c r="AB1312" s="27" t="str">
        <f aca="false">IF($W1312=0,"",IF(AND($W1312&gt;=Validation!$B$3,$W1312&lt;=Validation!$C$3),"Yes","No"))</f>
        <v/>
      </c>
      <c r="AC1312" s="26" t="str">
        <f aca="false">IF($A1312="","",$AF1312&amp;"|"&amp;TEXT($W1312,"yyyy-mm-dd")&amp;"|"&amp;$J1312&amp;"|"&amp;$N1312)</f>
        <v/>
      </c>
      <c r="AD1312" s="27" t="str">
        <f aca="false">IF($AC1312="","",IF(COUNTIF($AC$2:$AC$3000,$AC1312)&gt;1,"REVIEW","OK"))</f>
        <v/>
      </c>
      <c r="AE1312" s="27" t="str">
        <f aca="false">IF(OR($W1312=0,$O1312=""),"",IF(IFERROR(IF(ISNUMBER($O1312),INT($O1312),DATE(VALUE(MID(SUBSTITUTE(LEFT($O1312,FIND(" ",$O1312&amp;" ")-1),"/",REPT(" ",20)),41,20)),VALUE(LEFT(SUBSTITUTE(LEFT($O1312,FIND(" ",$O1312&amp;" ")-1),"/",REPT(" ",20)),20)),VALUE(MID(SUBSTITUTE(LEFT($O1312,FIND(" ",$O1312&amp;" ")-1),"/",REPT(" ",20)),21,20)))),0)&gt;$W1312,"Late","Same day"))</f>
        <v/>
      </c>
      <c r="AF1312" s="26" t="str">
        <f aca="false">IF($A1312="","",IFERROR(INDEX(Validation!$C$193:$C$217,MATCH($A1312,Validation!$A$193:$A$217,0)),IF(COUNTIF(Validation!$U$19:$U$178,$Z1312)&gt;0,$Z1312,IF(COUNTIF(Validation!$S$19:$S$178,$AI1312)=1,INDEX(Validation!$U$19:$U$178,MATCH($AI1312,Validation!$S$19:$S$178,0)),$Z1312))))</f>
        <v/>
      </c>
      <c r="AG1312" s="27" t="str">
        <f aca="false">IF(COUNTA($A1312:$U1312)=0,"",IF($A1312="","No name",IF($F1312="","No date",IF($W1312=0,"Date ilegible",IF(NOT(ISNUMBER($N1312)),"Hours no numéricas",IF($AA1312="NO MATCH","Person no identificada","OK"))))))</f>
        <v/>
      </c>
      <c r="AH1312" s="27" t="str">
        <f aca="false">IF($W1312=0,"No date",IF($W1312&lt;Validation!$B$3,"Before period",IF($W1312&gt;Validation!$C$3,"After period","In period")))</f>
        <v>No date</v>
      </c>
      <c r="AI1312" s="26" t="str">
        <f aca="false">IF($Y1312="","",TRIM(RIGHT(SUBSTITUTE($Y1312," ",REPT(" ",50)),50)))</f>
        <v/>
      </c>
      <c r="AJ1312" s="27" t="str">
        <f aca="false">IF($A1312="","",IF(NOT(ISERROR(MATCH($A1312,Validation!$A$193:$A$217,0))),"Manual mapping",IF(COUNTIF(Validation!$U$19:$U$178,$Z1312)&gt;0,"Direct",IF(COUNTIF(Validation!$S$19:$S$178,$AI1312)=1,"By surname","Unresolved"))))</f>
        <v/>
      </c>
      <c r="AK1312" s="28" t="str">
        <f aca="false">IF($L1312="","",IF(MATCH($L1312,$L$2:$L$3000,0)&lt;&gt;ROW()-1,"",COUNT($AK$1:$AK1311)+1))</f>
        <v/>
      </c>
      <c r="AL1312" s="28" t="str">
        <f aca="false">IF($G1312="","",IF(MATCH($G1312,$G$2:$G$3000,0)&lt;&gt;ROW()-1,"",COUNT($AL$1:$AL1311)+1))</f>
        <v/>
      </c>
      <c r="AM1312" s="28" t="str">
        <f aca="false">IF($H1312="","",IF(MATCH($H1312,$H$2:$H$3000,0)&lt;&gt;ROW()-1,"",COUNT($AM$1:$AM1311)+1))</f>
        <v/>
      </c>
      <c r="AN1312" s="28" t="str">
        <f aca="false">IF($I1312="","",IF(MATCH($I1312,$I$2:$I$3000,0)&lt;&gt;ROW()-1,"",COUNT($AN$1:$AN1311)+1))</f>
        <v/>
      </c>
      <c r="AO1312" s="28" t="str">
        <f aca="false">IF($Q1312="","",IF(MATCH($Q1312,$Q$2:$Q$3000,0)&lt;&gt;ROW()-1,"",COUNT($AO$1:$AO1311)+1))</f>
        <v/>
      </c>
    </row>
    <row r="1313" customFormat="false" ht="12.75" hidden="false" customHeight="true" outlineLevel="0" collapsed="false">
      <c r="W1313" s="24" t="n">
        <f aca="false">IF($F1313="",0,IFERROR(IF(ISNUMBER($F1313),INT($F1313),DATE(VALUE(MID(SUBSTITUTE(LEFT($F1313,FIND(" ",$F1313&amp;" ")-1),"/",REPT(" ",20)),41,20)),VALUE(LEFT(SUBSTITUTE(LEFT($F1313,FIND(" ",$F1313&amp;" ")-1),"/",REPT(" ",20)),20)),VALUE(MID(SUBSTITUTE(LEFT($F1313,FIND(" ",$F1313&amp;" ")-1),"/",REPT(" ",20)),21,20)))),0))</f>
        <v>0</v>
      </c>
      <c r="X1313" s="25" t="str">
        <f aca="false">IF(ISNUMBER($N1313),$N1313*Validation!$B$5,"")</f>
        <v/>
      </c>
      <c r="Y1313" s="26" t="str">
        <f aca="false">IF($A1313="","",SUBSTITUTE(SUBSTITUTE(SUBSTITUTE(SUBSTITUTE(SUBSTITUTE(SUBSTITUTE(SUBSTITUTE(UPPER(TRIM($A1313)),"Á","A"),"É","E"),"Í","I"),"Ó","O"),"Ú","U"),"Ñ","N"),"Ü","U"))</f>
        <v/>
      </c>
      <c r="Z1313" s="26" t="str">
        <f aca="false">IF($Y1313="","",LEFT($Y1313,1)&amp;" "&amp;TRIM(RIGHT(SUBSTITUTE($Y1313," ",REPT(" ",50)),50)))</f>
        <v/>
      </c>
      <c r="AA1313" s="27" t="str">
        <f aca="false">IF($AF1313="","",IF(COUNTIF(Validation!$U$19:$U$178,$AF1313)&gt;0,"OK","NO MATCH"))</f>
        <v/>
      </c>
      <c r="AB1313" s="27" t="str">
        <f aca="false">IF($W1313=0,"",IF(AND($W1313&gt;=Validation!$B$3,$W1313&lt;=Validation!$C$3),"Yes","No"))</f>
        <v/>
      </c>
      <c r="AC1313" s="26" t="str">
        <f aca="false">IF($A1313="","",$AF1313&amp;"|"&amp;TEXT($W1313,"yyyy-mm-dd")&amp;"|"&amp;$J1313&amp;"|"&amp;$N1313)</f>
        <v/>
      </c>
      <c r="AD1313" s="27" t="str">
        <f aca="false">IF($AC1313="","",IF(COUNTIF($AC$2:$AC$3000,$AC1313)&gt;1,"REVIEW","OK"))</f>
        <v/>
      </c>
      <c r="AE1313" s="27" t="str">
        <f aca="false">IF(OR($W1313=0,$O1313=""),"",IF(IFERROR(IF(ISNUMBER($O1313),INT($O1313),DATE(VALUE(MID(SUBSTITUTE(LEFT($O1313,FIND(" ",$O1313&amp;" ")-1),"/",REPT(" ",20)),41,20)),VALUE(LEFT(SUBSTITUTE(LEFT($O1313,FIND(" ",$O1313&amp;" ")-1),"/",REPT(" ",20)),20)),VALUE(MID(SUBSTITUTE(LEFT($O1313,FIND(" ",$O1313&amp;" ")-1),"/",REPT(" ",20)),21,20)))),0)&gt;$W1313,"Late","Same day"))</f>
        <v/>
      </c>
      <c r="AF1313" s="26" t="str">
        <f aca="false">IF($A1313="","",IFERROR(INDEX(Validation!$C$193:$C$217,MATCH($A1313,Validation!$A$193:$A$217,0)),IF(COUNTIF(Validation!$U$19:$U$178,$Z1313)&gt;0,$Z1313,IF(COUNTIF(Validation!$S$19:$S$178,$AI1313)=1,INDEX(Validation!$U$19:$U$178,MATCH($AI1313,Validation!$S$19:$S$178,0)),$Z1313))))</f>
        <v/>
      </c>
      <c r="AG1313" s="27" t="str">
        <f aca="false">IF(COUNTA($A1313:$U1313)=0,"",IF($A1313="","No name",IF($F1313="","No date",IF($W1313=0,"Date ilegible",IF(NOT(ISNUMBER($N1313)),"Hours no numéricas",IF($AA1313="NO MATCH","Person no identificada","OK"))))))</f>
        <v/>
      </c>
      <c r="AH1313" s="27" t="str">
        <f aca="false">IF($W1313=0,"No date",IF($W1313&lt;Validation!$B$3,"Before period",IF($W1313&gt;Validation!$C$3,"After period","In period")))</f>
        <v>No date</v>
      </c>
      <c r="AI1313" s="26" t="str">
        <f aca="false">IF($Y1313="","",TRIM(RIGHT(SUBSTITUTE($Y1313," ",REPT(" ",50)),50)))</f>
        <v/>
      </c>
      <c r="AJ1313" s="27" t="str">
        <f aca="false">IF($A1313="","",IF(NOT(ISERROR(MATCH($A1313,Validation!$A$193:$A$217,0))),"Manual mapping",IF(COUNTIF(Validation!$U$19:$U$178,$Z1313)&gt;0,"Direct",IF(COUNTIF(Validation!$S$19:$S$178,$AI1313)=1,"By surname","Unresolved"))))</f>
        <v/>
      </c>
      <c r="AK1313" s="28" t="str">
        <f aca="false">IF($L1313="","",IF(MATCH($L1313,$L$2:$L$3000,0)&lt;&gt;ROW()-1,"",COUNT($AK$1:$AK1312)+1))</f>
        <v/>
      </c>
      <c r="AL1313" s="28" t="str">
        <f aca="false">IF($G1313="","",IF(MATCH($G1313,$G$2:$G$3000,0)&lt;&gt;ROW()-1,"",COUNT($AL$1:$AL1312)+1))</f>
        <v/>
      </c>
      <c r="AM1313" s="28" t="str">
        <f aca="false">IF($H1313="","",IF(MATCH($H1313,$H$2:$H$3000,0)&lt;&gt;ROW()-1,"",COUNT($AM$1:$AM1312)+1))</f>
        <v/>
      </c>
      <c r="AN1313" s="28" t="str">
        <f aca="false">IF($I1313="","",IF(MATCH($I1313,$I$2:$I$3000,0)&lt;&gt;ROW()-1,"",COUNT($AN$1:$AN1312)+1))</f>
        <v/>
      </c>
      <c r="AO1313" s="28" t="str">
        <f aca="false">IF($Q1313="","",IF(MATCH($Q1313,$Q$2:$Q$3000,0)&lt;&gt;ROW()-1,"",COUNT($AO$1:$AO1312)+1))</f>
        <v/>
      </c>
    </row>
    <row r="1314" customFormat="false" ht="12.75" hidden="false" customHeight="true" outlineLevel="0" collapsed="false">
      <c r="W1314" s="24" t="n">
        <f aca="false">IF($F1314="",0,IFERROR(IF(ISNUMBER($F1314),INT($F1314),DATE(VALUE(MID(SUBSTITUTE(LEFT($F1314,FIND(" ",$F1314&amp;" ")-1),"/",REPT(" ",20)),41,20)),VALUE(LEFT(SUBSTITUTE(LEFT($F1314,FIND(" ",$F1314&amp;" ")-1),"/",REPT(" ",20)),20)),VALUE(MID(SUBSTITUTE(LEFT($F1314,FIND(" ",$F1314&amp;" ")-1),"/",REPT(" ",20)),21,20)))),0))</f>
        <v>0</v>
      </c>
      <c r="X1314" s="25" t="str">
        <f aca="false">IF(ISNUMBER($N1314),$N1314*Validation!$B$5,"")</f>
        <v/>
      </c>
      <c r="Y1314" s="26" t="str">
        <f aca="false">IF($A1314="","",SUBSTITUTE(SUBSTITUTE(SUBSTITUTE(SUBSTITUTE(SUBSTITUTE(SUBSTITUTE(SUBSTITUTE(UPPER(TRIM($A1314)),"Á","A"),"É","E"),"Í","I"),"Ó","O"),"Ú","U"),"Ñ","N"),"Ü","U"))</f>
        <v/>
      </c>
      <c r="Z1314" s="26" t="str">
        <f aca="false">IF($Y1314="","",LEFT($Y1314,1)&amp;" "&amp;TRIM(RIGHT(SUBSTITUTE($Y1314," ",REPT(" ",50)),50)))</f>
        <v/>
      </c>
      <c r="AA1314" s="27" t="str">
        <f aca="false">IF($AF1314="","",IF(COUNTIF(Validation!$U$19:$U$178,$AF1314)&gt;0,"OK","NO MATCH"))</f>
        <v/>
      </c>
      <c r="AB1314" s="27" t="str">
        <f aca="false">IF($W1314=0,"",IF(AND($W1314&gt;=Validation!$B$3,$W1314&lt;=Validation!$C$3),"Yes","No"))</f>
        <v/>
      </c>
      <c r="AC1314" s="26" t="str">
        <f aca="false">IF($A1314="","",$AF1314&amp;"|"&amp;TEXT($W1314,"yyyy-mm-dd")&amp;"|"&amp;$J1314&amp;"|"&amp;$N1314)</f>
        <v/>
      </c>
      <c r="AD1314" s="27" t="str">
        <f aca="false">IF($AC1314="","",IF(COUNTIF($AC$2:$AC$3000,$AC1314)&gt;1,"REVIEW","OK"))</f>
        <v/>
      </c>
      <c r="AE1314" s="27" t="str">
        <f aca="false">IF(OR($W1314=0,$O1314=""),"",IF(IFERROR(IF(ISNUMBER($O1314),INT($O1314),DATE(VALUE(MID(SUBSTITUTE(LEFT($O1314,FIND(" ",$O1314&amp;" ")-1),"/",REPT(" ",20)),41,20)),VALUE(LEFT(SUBSTITUTE(LEFT($O1314,FIND(" ",$O1314&amp;" ")-1),"/",REPT(" ",20)),20)),VALUE(MID(SUBSTITUTE(LEFT($O1314,FIND(" ",$O1314&amp;" ")-1),"/",REPT(" ",20)),21,20)))),0)&gt;$W1314,"Late","Same day"))</f>
        <v/>
      </c>
      <c r="AF1314" s="26" t="str">
        <f aca="false">IF($A1314="","",IFERROR(INDEX(Validation!$C$193:$C$217,MATCH($A1314,Validation!$A$193:$A$217,0)),IF(COUNTIF(Validation!$U$19:$U$178,$Z1314)&gt;0,$Z1314,IF(COUNTIF(Validation!$S$19:$S$178,$AI1314)=1,INDEX(Validation!$U$19:$U$178,MATCH($AI1314,Validation!$S$19:$S$178,0)),$Z1314))))</f>
        <v/>
      </c>
      <c r="AG1314" s="27" t="str">
        <f aca="false">IF(COUNTA($A1314:$U1314)=0,"",IF($A1314="","No name",IF($F1314="","No date",IF($W1314=0,"Date ilegible",IF(NOT(ISNUMBER($N1314)),"Hours no numéricas",IF($AA1314="NO MATCH","Person no identificada","OK"))))))</f>
        <v/>
      </c>
      <c r="AH1314" s="27" t="str">
        <f aca="false">IF($W1314=0,"No date",IF($W1314&lt;Validation!$B$3,"Before period",IF($W1314&gt;Validation!$C$3,"After period","In period")))</f>
        <v>No date</v>
      </c>
      <c r="AI1314" s="26" t="str">
        <f aca="false">IF($Y1314="","",TRIM(RIGHT(SUBSTITUTE($Y1314," ",REPT(" ",50)),50)))</f>
        <v/>
      </c>
      <c r="AJ1314" s="27" t="str">
        <f aca="false">IF($A1314="","",IF(NOT(ISERROR(MATCH($A1314,Validation!$A$193:$A$217,0))),"Manual mapping",IF(COUNTIF(Validation!$U$19:$U$178,$Z1314)&gt;0,"Direct",IF(COUNTIF(Validation!$S$19:$S$178,$AI1314)=1,"By surname","Unresolved"))))</f>
        <v/>
      </c>
      <c r="AK1314" s="28" t="str">
        <f aca="false">IF($L1314="","",IF(MATCH($L1314,$L$2:$L$3000,0)&lt;&gt;ROW()-1,"",COUNT($AK$1:$AK1313)+1))</f>
        <v/>
      </c>
      <c r="AL1314" s="28" t="str">
        <f aca="false">IF($G1314="","",IF(MATCH($G1314,$G$2:$G$3000,0)&lt;&gt;ROW()-1,"",COUNT($AL$1:$AL1313)+1))</f>
        <v/>
      </c>
      <c r="AM1314" s="28" t="str">
        <f aca="false">IF($H1314="","",IF(MATCH($H1314,$H$2:$H$3000,0)&lt;&gt;ROW()-1,"",COUNT($AM$1:$AM1313)+1))</f>
        <v/>
      </c>
      <c r="AN1314" s="28" t="str">
        <f aca="false">IF($I1314="","",IF(MATCH($I1314,$I$2:$I$3000,0)&lt;&gt;ROW()-1,"",COUNT($AN$1:$AN1313)+1))</f>
        <v/>
      </c>
      <c r="AO1314" s="28" t="str">
        <f aca="false">IF($Q1314="","",IF(MATCH($Q1314,$Q$2:$Q$3000,0)&lt;&gt;ROW()-1,"",COUNT($AO$1:$AO1313)+1))</f>
        <v/>
      </c>
    </row>
    <row r="1315" customFormat="false" ht="12.75" hidden="false" customHeight="true" outlineLevel="0" collapsed="false">
      <c r="W1315" s="24" t="n">
        <f aca="false">IF($F1315="",0,IFERROR(IF(ISNUMBER($F1315),INT($F1315),DATE(VALUE(MID(SUBSTITUTE(LEFT($F1315,FIND(" ",$F1315&amp;" ")-1),"/",REPT(" ",20)),41,20)),VALUE(LEFT(SUBSTITUTE(LEFT($F1315,FIND(" ",$F1315&amp;" ")-1),"/",REPT(" ",20)),20)),VALUE(MID(SUBSTITUTE(LEFT($F1315,FIND(" ",$F1315&amp;" ")-1),"/",REPT(" ",20)),21,20)))),0))</f>
        <v>0</v>
      </c>
      <c r="X1315" s="25" t="str">
        <f aca="false">IF(ISNUMBER($N1315),$N1315*Validation!$B$5,"")</f>
        <v/>
      </c>
      <c r="Y1315" s="26" t="str">
        <f aca="false">IF($A1315="","",SUBSTITUTE(SUBSTITUTE(SUBSTITUTE(SUBSTITUTE(SUBSTITUTE(SUBSTITUTE(SUBSTITUTE(UPPER(TRIM($A1315)),"Á","A"),"É","E"),"Í","I"),"Ó","O"),"Ú","U"),"Ñ","N"),"Ü","U"))</f>
        <v/>
      </c>
      <c r="Z1315" s="26" t="str">
        <f aca="false">IF($Y1315="","",LEFT($Y1315,1)&amp;" "&amp;TRIM(RIGHT(SUBSTITUTE($Y1315," ",REPT(" ",50)),50)))</f>
        <v/>
      </c>
      <c r="AA1315" s="27" t="str">
        <f aca="false">IF($AF1315="","",IF(COUNTIF(Validation!$U$19:$U$178,$AF1315)&gt;0,"OK","NO MATCH"))</f>
        <v/>
      </c>
      <c r="AB1315" s="27" t="str">
        <f aca="false">IF($W1315=0,"",IF(AND($W1315&gt;=Validation!$B$3,$W1315&lt;=Validation!$C$3),"Yes","No"))</f>
        <v/>
      </c>
      <c r="AC1315" s="26" t="str">
        <f aca="false">IF($A1315="","",$AF1315&amp;"|"&amp;TEXT($W1315,"yyyy-mm-dd")&amp;"|"&amp;$J1315&amp;"|"&amp;$N1315)</f>
        <v/>
      </c>
      <c r="AD1315" s="27" t="str">
        <f aca="false">IF($AC1315="","",IF(COUNTIF($AC$2:$AC$3000,$AC1315)&gt;1,"REVIEW","OK"))</f>
        <v/>
      </c>
      <c r="AE1315" s="27" t="str">
        <f aca="false">IF(OR($W1315=0,$O1315=""),"",IF(IFERROR(IF(ISNUMBER($O1315),INT($O1315),DATE(VALUE(MID(SUBSTITUTE(LEFT($O1315,FIND(" ",$O1315&amp;" ")-1),"/",REPT(" ",20)),41,20)),VALUE(LEFT(SUBSTITUTE(LEFT($O1315,FIND(" ",$O1315&amp;" ")-1),"/",REPT(" ",20)),20)),VALUE(MID(SUBSTITUTE(LEFT($O1315,FIND(" ",$O1315&amp;" ")-1),"/",REPT(" ",20)),21,20)))),0)&gt;$W1315,"Late","Same day"))</f>
        <v/>
      </c>
      <c r="AF1315" s="26" t="str">
        <f aca="false">IF($A1315="","",IFERROR(INDEX(Validation!$C$193:$C$217,MATCH($A1315,Validation!$A$193:$A$217,0)),IF(COUNTIF(Validation!$U$19:$U$178,$Z1315)&gt;0,$Z1315,IF(COUNTIF(Validation!$S$19:$S$178,$AI1315)=1,INDEX(Validation!$U$19:$U$178,MATCH($AI1315,Validation!$S$19:$S$178,0)),$Z1315))))</f>
        <v/>
      </c>
      <c r="AG1315" s="27" t="str">
        <f aca="false">IF(COUNTA($A1315:$U1315)=0,"",IF($A1315="","No name",IF($F1315="","No date",IF($W1315=0,"Date ilegible",IF(NOT(ISNUMBER($N1315)),"Hours no numéricas",IF($AA1315="NO MATCH","Person no identificada","OK"))))))</f>
        <v/>
      </c>
      <c r="AH1315" s="27" t="str">
        <f aca="false">IF($W1315=0,"No date",IF($W1315&lt;Validation!$B$3,"Before period",IF($W1315&gt;Validation!$C$3,"After period","In period")))</f>
        <v>No date</v>
      </c>
      <c r="AI1315" s="26" t="str">
        <f aca="false">IF($Y1315="","",TRIM(RIGHT(SUBSTITUTE($Y1315," ",REPT(" ",50)),50)))</f>
        <v/>
      </c>
      <c r="AJ1315" s="27" t="str">
        <f aca="false">IF($A1315="","",IF(NOT(ISERROR(MATCH($A1315,Validation!$A$193:$A$217,0))),"Manual mapping",IF(COUNTIF(Validation!$U$19:$U$178,$Z1315)&gt;0,"Direct",IF(COUNTIF(Validation!$S$19:$S$178,$AI1315)=1,"By surname","Unresolved"))))</f>
        <v/>
      </c>
      <c r="AK1315" s="28" t="str">
        <f aca="false">IF($L1315="","",IF(MATCH($L1315,$L$2:$L$3000,0)&lt;&gt;ROW()-1,"",COUNT($AK$1:$AK1314)+1))</f>
        <v/>
      </c>
      <c r="AL1315" s="28" t="str">
        <f aca="false">IF($G1315="","",IF(MATCH($G1315,$G$2:$G$3000,0)&lt;&gt;ROW()-1,"",COUNT($AL$1:$AL1314)+1))</f>
        <v/>
      </c>
      <c r="AM1315" s="28" t="str">
        <f aca="false">IF($H1315="","",IF(MATCH($H1315,$H$2:$H$3000,0)&lt;&gt;ROW()-1,"",COUNT($AM$1:$AM1314)+1))</f>
        <v/>
      </c>
      <c r="AN1315" s="28" t="str">
        <f aca="false">IF($I1315="","",IF(MATCH($I1315,$I$2:$I$3000,0)&lt;&gt;ROW()-1,"",COUNT($AN$1:$AN1314)+1))</f>
        <v/>
      </c>
      <c r="AO1315" s="28" t="str">
        <f aca="false">IF($Q1315="","",IF(MATCH($Q1315,$Q$2:$Q$3000,0)&lt;&gt;ROW()-1,"",COUNT($AO$1:$AO1314)+1))</f>
        <v/>
      </c>
    </row>
    <row r="1316" customFormat="false" ht="12.75" hidden="false" customHeight="true" outlineLevel="0" collapsed="false">
      <c r="W1316" s="24" t="n">
        <f aca="false">IF($F1316="",0,IFERROR(IF(ISNUMBER($F1316),INT($F1316),DATE(VALUE(MID(SUBSTITUTE(LEFT($F1316,FIND(" ",$F1316&amp;" ")-1),"/",REPT(" ",20)),41,20)),VALUE(LEFT(SUBSTITUTE(LEFT($F1316,FIND(" ",$F1316&amp;" ")-1),"/",REPT(" ",20)),20)),VALUE(MID(SUBSTITUTE(LEFT($F1316,FIND(" ",$F1316&amp;" ")-1),"/",REPT(" ",20)),21,20)))),0))</f>
        <v>0</v>
      </c>
      <c r="X1316" s="25" t="str">
        <f aca="false">IF(ISNUMBER($N1316),$N1316*Validation!$B$5,"")</f>
        <v/>
      </c>
      <c r="Y1316" s="26" t="str">
        <f aca="false">IF($A1316="","",SUBSTITUTE(SUBSTITUTE(SUBSTITUTE(SUBSTITUTE(SUBSTITUTE(SUBSTITUTE(SUBSTITUTE(UPPER(TRIM($A1316)),"Á","A"),"É","E"),"Í","I"),"Ó","O"),"Ú","U"),"Ñ","N"),"Ü","U"))</f>
        <v/>
      </c>
      <c r="Z1316" s="26" t="str">
        <f aca="false">IF($Y1316="","",LEFT($Y1316,1)&amp;" "&amp;TRIM(RIGHT(SUBSTITUTE($Y1316," ",REPT(" ",50)),50)))</f>
        <v/>
      </c>
      <c r="AA1316" s="27" t="str">
        <f aca="false">IF($AF1316="","",IF(COUNTIF(Validation!$U$19:$U$178,$AF1316)&gt;0,"OK","NO MATCH"))</f>
        <v/>
      </c>
      <c r="AB1316" s="27" t="str">
        <f aca="false">IF($W1316=0,"",IF(AND($W1316&gt;=Validation!$B$3,$W1316&lt;=Validation!$C$3),"Yes","No"))</f>
        <v/>
      </c>
      <c r="AC1316" s="26" t="str">
        <f aca="false">IF($A1316="","",$AF1316&amp;"|"&amp;TEXT($W1316,"yyyy-mm-dd")&amp;"|"&amp;$J1316&amp;"|"&amp;$N1316)</f>
        <v/>
      </c>
      <c r="AD1316" s="27" t="str">
        <f aca="false">IF($AC1316="","",IF(COUNTIF($AC$2:$AC$3000,$AC1316)&gt;1,"REVIEW","OK"))</f>
        <v/>
      </c>
      <c r="AE1316" s="27" t="str">
        <f aca="false">IF(OR($W1316=0,$O1316=""),"",IF(IFERROR(IF(ISNUMBER($O1316),INT($O1316),DATE(VALUE(MID(SUBSTITUTE(LEFT($O1316,FIND(" ",$O1316&amp;" ")-1),"/",REPT(" ",20)),41,20)),VALUE(LEFT(SUBSTITUTE(LEFT($O1316,FIND(" ",$O1316&amp;" ")-1),"/",REPT(" ",20)),20)),VALUE(MID(SUBSTITUTE(LEFT($O1316,FIND(" ",$O1316&amp;" ")-1),"/",REPT(" ",20)),21,20)))),0)&gt;$W1316,"Late","Same day"))</f>
        <v/>
      </c>
      <c r="AF1316" s="26" t="str">
        <f aca="false">IF($A1316="","",IFERROR(INDEX(Validation!$C$193:$C$217,MATCH($A1316,Validation!$A$193:$A$217,0)),IF(COUNTIF(Validation!$U$19:$U$178,$Z1316)&gt;0,$Z1316,IF(COUNTIF(Validation!$S$19:$S$178,$AI1316)=1,INDEX(Validation!$U$19:$U$178,MATCH($AI1316,Validation!$S$19:$S$178,0)),$Z1316))))</f>
        <v/>
      </c>
      <c r="AG1316" s="27" t="str">
        <f aca="false">IF(COUNTA($A1316:$U1316)=0,"",IF($A1316="","No name",IF($F1316="","No date",IF($W1316=0,"Date ilegible",IF(NOT(ISNUMBER($N1316)),"Hours no numéricas",IF($AA1316="NO MATCH","Person no identificada","OK"))))))</f>
        <v/>
      </c>
      <c r="AH1316" s="27" t="str">
        <f aca="false">IF($W1316=0,"No date",IF($W1316&lt;Validation!$B$3,"Before period",IF($W1316&gt;Validation!$C$3,"After period","In period")))</f>
        <v>No date</v>
      </c>
      <c r="AI1316" s="26" t="str">
        <f aca="false">IF($Y1316="","",TRIM(RIGHT(SUBSTITUTE($Y1316," ",REPT(" ",50)),50)))</f>
        <v/>
      </c>
      <c r="AJ1316" s="27" t="str">
        <f aca="false">IF($A1316="","",IF(NOT(ISERROR(MATCH($A1316,Validation!$A$193:$A$217,0))),"Manual mapping",IF(COUNTIF(Validation!$U$19:$U$178,$Z1316)&gt;0,"Direct",IF(COUNTIF(Validation!$S$19:$S$178,$AI1316)=1,"By surname","Unresolved"))))</f>
        <v/>
      </c>
      <c r="AK1316" s="28" t="str">
        <f aca="false">IF($L1316="","",IF(MATCH($L1316,$L$2:$L$3000,0)&lt;&gt;ROW()-1,"",COUNT($AK$1:$AK1315)+1))</f>
        <v/>
      </c>
      <c r="AL1316" s="28" t="str">
        <f aca="false">IF($G1316="","",IF(MATCH($G1316,$G$2:$G$3000,0)&lt;&gt;ROW()-1,"",COUNT($AL$1:$AL1315)+1))</f>
        <v/>
      </c>
      <c r="AM1316" s="28" t="str">
        <f aca="false">IF($H1316="","",IF(MATCH($H1316,$H$2:$H$3000,0)&lt;&gt;ROW()-1,"",COUNT($AM$1:$AM1315)+1))</f>
        <v/>
      </c>
      <c r="AN1316" s="28" t="str">
        <f aca="false">IF($I1316="","",IF(MATCH($I1316,$I$2:$I$3000,0)&lt;&gt;ROW()-1,"",COUNT($AN$1:$AN1315)+1))</f>
        <v/>
      </c>
      <c r="AO1316" s="28" t="str">
        <f aca="false">IF($Q1316="","",IF(MATCH($Q1316,$Q$2:$Q$3000,0)&lt;&gt;ROW()-1,"",COUNT($AO$1:$AO1315)+1))</f>
        <v/>
      </c>
    </row>
    <row r="1317" customFormat="false" ht="12.75" hidden="false" customHeight="true" outlineLevel="0" collapsed="false">
      <c r="W1317" s="24" t="n">
        <f aca="false">IF($F1317="",0,IFERROR(IF(ISNUMBER($F1317),INT($F1317),DATE(VALUE(MID(SUBSTITUTE(LEFT($F1317,FIND(" ",$F1317&amp;" ")-1),"/",REPT(" ",20)),41,20)),VALUE(LEFT(SUBSTITUTE(LEFT($F1317,FIND(" ",$F1317&amp;" ")-1),"/",REPT(" ",20)),20)),VALUE(MID(SUBSTITUTE(LEFT($F1317,FIND(" ",$F1317&amp;" ")-1),"/",REPT(" ",20)),21,20)))),0))</f>
        <v>0</v>
      </c>
      <c r="X1317" s="25" t="str">
        <f aca="false">IF(ISNUMBER($N1317),$N1317*Validation!$B$5,"")</f>
        <v/>
      </c>
      <c r="Y1317" s="26" t="str">
        <f aca="false">IF($A1317="","",SUBSTITUTE(SUBSTITUTE(SUBSTITUTE(SUBSTITUTE(SUBSTITUTE(SUBSTITUTE(SUBSTITUTE(UPPER(TRIM($A1317)),"Á","A"),"É","E"),"Í","I"),"Ó","O"),"Ú","U"),"Ñ","N"),"Ü","U"))</f>
        <v/>
      </c>
      <c r="Z1317" s="26" t="str">
        <f aca="false">IF($Y1317="","",LEFT($Y1317,1)&amp;" "&amp;TRIM(RIGHT(SUBSTITUTE($Y1317," ",REPT(" ",50)),50)))</f>
        <v/>
      </c>
      <c r="AA1317" s="27" t="str">
        <f aca="false">IF($AF1317="","",IF(COUNTIF(Validation!$U$19:$U$178,$AF1317)&gt;0,"OK","NO MATCH"))</f>
        <v/>
      </c>
      <c r="AB1317" s="27" t="str">
        <f aca="false">IF($W1317=0,"",IF(AND($W1317&gt;=Validation!$B$3,$W1317&lt;=Validation!$C$3),"Yes","No"))</f>
        <v/>
      </c>
      <c r="AC1317" s="26" t="str">
        <f aca="false">IF($A1317="","",$AF1317&amp;"|"&amp;TEXT($W1317,"yyyy-mm-dd")&amp;"|"&amp;$J1317&amp;"|"&amp;$N1317)</f>
        <v/>
      </c>
      <c r="AD1317" s="27" t="str">
        <f aca="false">IF($AC1317="","",IF(COUNTIF($AC$2:$AC$3000,$AC1317)&gt;1,"REVIEW","OK"))</f>
        <v/>
      </c>
      <c r="AE1317" s="27" t="str">
        <f aca="false">IF(OR($W1317=0,$O1317=""),"",IF(IFERROR(IF(ISNUMBER($O1317),INT($O1317),DATE(VALUE(MID(SUBSTITUTE(LEFT($O1317,FIND(" ",$O1317&amp;" ")-1),"/",REPT(" ",20)),41,20)),VALUE(LEFT(SUBSTITUTE(LEFT($O1317,FIND(" ",$O1317&amp;" ")-1),"/",REPT(" ",20)),20)),VALUE(MID(SUBSTITUTE(LEFT($O1317,FIND(" ",$O1317&amp;" ")-1),"/",REPT(" ",20)),21,20)))),0)&gt;$W1317,"Late","Same day"))</f>
        <v/>
      </c>
      <c r="AF1317" s="26" t="str">
        <f aca="false">IF($A1317="","",IFERROR(INDEX(Validation!$C$193:$C$217,MATCH($A1317,Validation!$A$193:$A$217,0)),IF(COUNTIF(Validation!$U$19:$U$178,$Z1317)&gt;0,$Z1317,IF(COUNTIF(Validation!$S$19:$S$178,$AI1317)=1,INDEX(Validation!$U$19:$U$178,MATCH($AI1317,Validation!$S$19:$S$178,0)),$Z1317))))</f>
        <v/>
      </c>
      <c r="AG1317" s="27" t="str">
        <f aca="false">IF(COUNTA($A1317:$U1317)=0,"",IF($A1317="","No name",IF($F1317="","No date",IF($W1317=0,"Date ilegible",IF(NOT(ISNUMBER($N1317)),"Hours no numéricas",IF($AA1317="NO MATCH","Person no identificada","OK"))))))</f>
        <v/>
      </c>
      <c r="AH1317" s="27" t="str">
        <f aca="false">IF($W1317=0,"No date",IF($W1317&lt;Validation!$B$3,"Before period",IF($W1317&gt;Validation!$C$3,"After period","In period")))</f>
        <v>No date</v>
      </c>
      <c r="AI1317" s="26" t="str">
        <f aca="false">IF($Y1317="","",TRIM(RIGHT(SUBSTITUTE($Y1317," ",REPT(" ",50)),50)))</f>
        <v/>
      </c>
      <c r="AJ1317" s="27" t="str">
        <f aca="false">IF($A1317="","",IF(NOT(ISERROR(MATCH($A1317,Validation!$A$193:$A$217,0))),"Manual mapping",IF(COUNTIF(Validation!$U$19:$U$178,$Z1317)&gt;0,"Direct",IF(COUNTIF(Validation!$S$19:$S$178,$AI1317)=1,"By surname","Unresolved"))))</f>
        <v/>
      </c>
      <c r="AK1317" s="28" t="str">
        <f aca="false">IF($L1317="","",IF(MATCH($L1317,$L$2:$L$3000,0)&lt;&gt;ROW()-1,"",COUNT($AK$1:$AK1316)+1))</f>
        <v/>
      </c>
      <c r="AL1317" s="28" t="str">
        <f aca="false">IF($G1317="","",IF(MATCH($G1317,$G$2:$G$3000,0)&lt;&gt;ROW()-1,"",COUNT($AL$1:$AL1316)+1))</f>
        <v/>
      </c>
      <c r="AM1317" s="28" t="str">
        <f aca="false">IF($H1317="","",IF(MATCH($H1317,$H$2:$H$3000,0)&lt;&gt;ROW()-1,"",COUNT($AM$1:$AM1316)+1))</f>
        <v/>
      </c>
      <c r="AN1317" s="28" t="str">
        <f aca="false">IF($I1317="","",IF(MATCH($I1317,$I$2:$I$3000,0)&lt;&gt;ROW()-1,"",COUNT($AN$1:$AN1316)+1))</f>
        <v/>
      </c>
      <c r="AO1317" s="28" t="str">
        <f aca="false">IF($Q1317="","",IF(MATCH($Q1317,$Q$2:$Q$3000,0)&lt;&gt;ROW()-1,"",COUNT($AO$1:$AO1316)+1))</f>
        <v/>
      </c>
    </row>
    <row r="1318" customFormat="false" ht="12.75" hidden="false" customHeight="true" outlineLevel="0" collapsed="false">
      <c r="W1318" s="24" t="n">
        <f aca="false">IF($F1318="",0,IFERROR(IF(ISNUMBER($F1318),INT($F1318),DATE(VALUE(MID(SUBSTITUTE(LEFT($F1318,FIND(" ",$F1318&amp;" ")-1),"/",REPT(" ",20)),41,20)),VALUE(LEFT(SUBSTITUTE(LEFT($F1318,FIND(" ",$F1318&amp;" ")-1),"/",REPT(" ",20)),20)),VALUE(MID(SUBSTITUTE(LEFT($F1318,FIND(" ",$F1318&amp;" ")-1),"/",REPT(" ",20)),21,20)))),0))</f>
        <v>0</v>
      </c>
      <c r="X1318" s="25" t="str">
        <f aca="false">IF(ISNUMBER($N1318),$N1318*Validation!$B$5,"")</f>
        <v/>
      </c>
      <c r="Y1318" s="26" t="str">
        <f aca="false">IF($A1318="","",SUBSTITUTE(SUBSTITUTE(SUBSTITUTE(SUBSTITUTE(SUBSTITUTE(SUBSTITUTE(SUBSTITUTE(UPPER(TRIM($A1318)),"Á","A"),"É","E"),"Í","I"),"Ó","O"),"Ú","U"),"Ñ","N"),"Ü","U"))</f>
        <v/>
      </c>
      <c r="Z1318" s="26" t="str">
        <f aca="false">IF($Y1318="","",LEFT($Y1318,1)&amp;" "&amp;TRIM(RIGHT(SUBSTITUTE($Y1318," ",REPT(" ",50)),50)))</f>
        <v/>
      </c>
      <c r="AA1318" s="27" t="str">
        <f aca="false">IF($AF1318="","",IF(COUNTIF(Validation!$U$19:$U$178,$AF1318)&gt;0,"OK","NO MATCH"))</f>
        <v/>
      </c>
      <c r="AB1318" s="27" t="str">
        <f aca="false">IF($W1318=0,"",IF(AND($W1318&gt;=Validation!$B$3,$W1318&lt;=Validation!$C$3),"Yes","No"))</f>
        <v/>
      </c>
      <c r="AC1318" s="26" t="str">
        <f aca="false">IF($A1318="","",$AF1318&amp;"|"&amp;TEXT($W1318,"yyyy-mm-dd")&amp;"|"&amp;$J1318&amp;"|"&amp;$N1318)</f>
        <v/>
      </c>
      <c r="AD1318" s="27" t="str">
        <f aca="false">IF($AC1318="","",IF(COUNTIF($AC$2:$AC$3000,$AC1318)&gt;1,"REVIEW","OK"))</f>
        <v/>
      </c>
      <c r="AE1318" s="27" t="str">
        <f aca="false">IF(OR($W1318=0,$O1318=""),"",IF(IFERROR(IF(ISNUMBER($O1318),INT($O1318),DATE(VALUE(MID(SUBSTITUTE(LEFT($O1318,FIND(" ",$O1318&amp;" ")-1),"/",REPT(" ",20)),41,20)),VALUE(LEFT(SUBSTITUTE(LEFT($O1318,FIND(" ",$O1318&amp;" ")-1),"/",REPT(" ",20)),20)),VALUE(MID(SUBSTITUTE(LEFT($O1318,FIND(" ",$O1318&amp;" ")-1),"/",REPT(" ",20)),21,20)))),0)&gt;$W1318,"Late","Same day"))</f>
        <v/>
      </c>
      <c r="AF1318" s="26" t="str">
        <f aca="false">IF($A1318="","",IFERROR(INDEX(Validation!$C$193:$C$217,MATCH($A1318,Validation!$A$193:$A$217,0)),IF(COUNTIF(Validation!$U$19:$U$178,$Z1318)&gt;0,$Z1318,IF(COUNTIF(Validation!$S$19:$S$178,$AI1318)=1,INDEX(Validation!$U$19:$U$178,MATCH($AI1318,Validation!$S$19:$S$178,0)),$Z1318))))</f>
        <v/>
      </c>
      <c r="AG1318" s="27" t="str">
        <f aca="false">IF(COUNTA($A1318:$U1318)=0,"",IF($A1318="","No name",IF($F1318="","No date",IF($W1318=0,"Date ilegible",IF(NOT(ISNUMBER($N1318)),"Hours no numéricas",IF($AA1318="NO MATCH","Person no identificada","OK"))))))</f>
        <v/>
      </c>
      <c r="AH1318" s="27" t="str">
        <f aca="false">IF($W1318=0,"No date",IF($W1318&lt;Validation!$B$3,"Before period",IF($W1318&gt;Validation!$C$3,"After period","In period")))</f>
        <v>No date</v>
      </c>
      <c r="AI1318" s="26" t="str">
        <f aca="false">IF($Y1318="","",TRIM(RIGHT(SUBSTITUTE($Y1318," ",REPT(" ",50)),50)))</f>
        <v/>
      </c>
      <c r="AJ1318" s="27" t="str">
        <f aca="false">IF($A1318="","",IF(NOT(ISERROR(MATCH($A1318,Validation!$A$193:$A$217,0))),"Manual mapping",IF(COUNTIF(Validation!$U$19:$U$178,$Z1318)&gt;0,"Direct",IF(COUNTIF(Validation!$S$19:$S$178,$AI1318)=1,"By surname","Unresolved"))))</f>
        <v/>
      </c>
      <c r="AK1318" s="28" t="str">
        <f aca="false">IF($L1318="","",IF(MATCH($L1318,$L$2:$L$3000,0)&lt;&gt;ROW()-1,"",COUNT($AK$1:$AK1317)+1))</f>
        <v/>
      </c>
      <c r="AL1318" s="28" t="str">
        <f aca="false">IF($G1318="","",IF(MATCH($G1318,$G$2:$G$3000,0)&lt;&gt;ROW()-1,"",COUNT($AL$1:$AL1317)+1))</f>
        <v/>
      </c>
      <c r="AM1318" s="28" t="str">
        <f aca="false">IF($H1318="","",IF(MATCH($H1318,$H$2:$H$3000,0)&lt;&gt;ROW()-1,"",COUNT($AM$1:$AM1317)+1))</f>
        <v/>
      </c>
      <c r="AN1318" s="28" t="str">
        <f aca="false">IF($I1318="","",IF(MATCH($I1318,$I$2:$I$3000,0)&lt;&gt;ROW()-1,"",COUNT($AN$1:$AN1317)+1))</f>
        <v/>
      </c>
      <c r="AO1318" s="28" t="str">
        <f aca="false">IF($Q1318="","",IF(MATCH($Q1318,$Q$2:$Q$3000,0)&lt;&gt;ROW()-1,"",COUNT($AO$1:$AO1317)+1))</f>
        <v/>
      </c>
    </row>
    <row r="1319" customFormat="false" ht="12.75" hidden="false" customHeight="true" outlineLevel="0" collapsed="false">
      <c r="W1319" s="24" t="n">
        <f aca="false">IF($F1319="",0,IFERROR(IF(ISNUMBER($F1319),INT($F1319),DATE(VALUE(MID(SUBSTITUTE(LEFT($F1319,FIND(" ",$F1319&amp;" ")-1),"/",REPT(" ",20)),41,20)),VALUE(LEFT(SUBSTITUTE(LEFT($F1319,FIND(" ",$F1319&amp;" ")-1),"/",REPT(" ",20)),20)),VALUE(MID(SUBSTITUTE(LEFT($F1319,FIND(" ",$F1319&amp;" ")-1),"/",REPT(" ",20)),21,20)))),0))</f>
        <v>0</v>
      </c>
      <c r="X1319" s="25" t="str">
        <f aca="false">IF(ISNUMBER($N1319),$N1319*Validation!$B$5,"")</f>
        <v/>
      </c>
      <c r="Y1319" s="26" t="str">
        <f aca="false">IF($A1319="","",SUBSTITUTE(SUBSTITUTE(SUBSTITUTE(SUBSTITUTE(SUBSTITUTE(SUBSTITUTE(SUBSTITUTE(UPPER(TRIM($A1319)),"Á","A"),"É","E"),"Í","I"),"Ó","O"),"Ú","U"),"Ñ","N"),"Ü","U"))</f>
        <v/>
      </c>
      <c r="Z1319" s="26" t="str">
        <f aca="false">IF($Y1319="","",LEFT($Y1319,1)&amp;" "&amp;TRIM(RIGHT(SUBSTITUTE($Y1319," ",REPT(" ",50)),50)))</f>
        <v/>
      </c>
      <c r="AA1319" s="27" t="str">
        <f aca="false">IF($AF1319="","",IF(COUNTIF(Validation!$U$19:$U$178,$AF1319)&gt;0,"OK","NO MATCH"))</f>
        <v/>
      </c>
      <c r="AB1319" s="27" t="str">
        <f aca="false">IF($W1319=0,"",IF(AND($W1319&gt;=Validation!$B$3,$W1319&lt;=Validation!$C$3),"Yes","No"))</f>
        <v/>
      </c>
      <c r="AC1319" s="26" t="str">
        <f aca="false">IF($A1319="","",$AF1319&amp;"|"&amp;TEXT($W1319,"yyyy-mm-dd")&amp;"|"&amp;$J1319&amp;"|"&amp;$N1319)</f>
        <v/>
      </c>
      <c r="AD1319" s="27" t="str">
        <f aca="false">IF($AC1319="","",IF(COUNTIF($AC$2:$AC$3000,$AC1319)&gt;1,"REVIEW","OK"))</f>
        <v/>
      </c>
      <c r="AE1319" s="27" t="str">
        <f aca="false">IF(OR($W1319=0,$O1319=""),"",IF(IFERROR(IF(ISNUMBER($O1319),INT($O1319),DATE(VALUE(MID(SUBSTITUTE(LEFT($O1319,FIND(" ",$O1319&amp;" ")-1),"/",REPT(" ",20)),41,20)),VALUE(LEFT(SUBSTITUTE(LEFT($O1319,FIND(" ",$O1319&amp;" ")-1),"/",REPT(" ",20)),20)),VALUE(MID(SUBSTITUTE(LEFT($O1319,FIND(" ",$O1319&amp;" ")-1),"/",REPT(" ",20)),21,20)))),0)&gt;$W1319,"Late","Same day"))</f>
        <v/>
      </c>
      <c r="AF1319" s="26" t="str">
        <f aca="false">IF($A1319="","",IFERROR(INDEX(Validation!$C$193:$C$217,MATCH($A1319,Validation!$A$193:$A$217,0)),IF(COUNTIF(Validation!$U$19:$U$178,$Z1319)&gt;0,$Z1319,IF(COUNTIF(Validation!$S$19:$S$178,$AI1319)=1,INDEX(Validation!$U$19:$U$178,MATCH($AI1319,Validation!$S$19:$S$178,0)),$Z1319))))</f>
        <v/>
      </c>
      <c r="AG1319" s="27" t="str">
        <f aca="false">IF(COUNTA($A1319:$U1319)=0,"",IF($A1319="","No name",IF($F1319="","No date",IF($W1319=0,"Date ilegible",IF(NOT(ISNUMBER($N1319)),"Hours no numéricas",IF($AA1319="NO MATCH","Person no identificada","OK"))))))</f>
        <v/>
      </c>
      <c r="AH1319" s="27" t="str">
        <f aca="false">IF($W1319=0,"No date",IF($W1319&lt;Validation!$B$3,"Before period",IF($W1319&gt;Validation!$C$3,"After period","In period")))</f>
        <v>No date</v>
      </c>
      <c r="AI1319" s="26" t="str">
        <f aca="false">IF($Y1319="","",TRIM(RIGHT(SUBSTITUTE($Y1319," ",REPT(" ",50)),50)))</f>
        <v/>
      </c>
      <c r="AJ1319" s="27" t="str">
        <f aca="false">IF($A1319="","",IF(NOT(ISERROR(MATCH($A1319,Validation!$A$193:$A$217,0))),"Manual mapping",IF(COUNTIF(Validation!$U$19:$U$178,$Z1319)&gt;0,"Direct",IF(COUNTIF(Validation!$S$19:$S$178,$AI1319)=1,"By surname","Unresolved"))))</f>
        <v/>
      </c>
      <c r="AK1319" s="28" t="str">
        <f aca="false">IF($L1319="","",IF(MATCH($L1319,$L$2:$L$3000,0)&lt;&gt;ROW()-1,"",COUNT($AK$1:$AK1318)+1))</f>
        <v/>
      </c>
      <c r="AL1319" s="28" t="str">
        <f aca="false">IF($G1319="","",IF(MATCH($G1319,$G$2:$G$3000,0)&lt;&gt;ROW()-1,"",COUNT($AL$1:$AL1318)+1))</f>
        <v/>
      </c>
      <c r="AM1319" s="28" t="str">
        <f aca="false">IF($H1319="","",IF(MATCH($H1319,$H$2:$H$3000,0)&lt;&gt;ROW()-1,"",COUNT($AM$1:$AM1318)+1))</f>
        <v/>
      </c>
      <c r="AN1319" s="28" t="str">
        <f aca="false">IF($I1319="","",IF(MATCH($I1319,$I$2:$I$3000,0)&lt;&gt;ROW()-1,"",COUNT($AN$1:$AN1318)+1))</f>
        <v/>
      </c>
      <c r="AO1319" s="28" t="str">
        <f aca="false">IF($Q1319="","",IF(MATCH($Q1319,$Q$2:$Q$3000,0)&lt;&gt;ROW()-1,"",COUNT($AO$1:$AO1318)+1))</f>
        <v/>
      </c>
    </row>
    <row r="1320" customFormat="false" ht="12.75" hidden="false" customHeight="true" outlineLevel="0" collapsed="false">
      <c r="W1320" s="24" t="n">
        <f aca="false">IF($F1320="",0,IFERROR(IF(ISNUMBER($F1320),INT($F1320),DATE(VALUE(MID(SUBSTITUTE(LEFT($F1320,FIND(" ",$F1320&amp;" ")-1),"/",REPT(" ",20)),41,20)),VALUE(LEFT(SUBSTITUTE(LEFT($F1320,FIND(" ",$F1320&amp;" ")-1),"/",REPT(" ",20)),20)),VALUE(MID(SUBSTITUTE(LEFT($F1320,FIND(" ",$F1320&amp;" ")-1),"/",REPT(" ",20)),21,20)))),0))</f>
        <v>0</v>
      </c>
      <c r="X1320" s="25" t="str">
        <f aca="false">IF(ISNUMBER($N1320),$N1320*Validation!$B$5,"")</f>
        <v/>
      </c>
      <c r="Y1320" s="26" t="str">
        <f aca="false">IF($A1320="","",SUBSTITUTE(SUBSTITUTE(SUBSTITUTE(SUBSTITUTE(SUBSTITUTE(SUBSTITUTE(SUBSTITUTE(UPPER(TRIM($A1320)),"Á","A"),"É","E"),"Í","I"),"Ó","O"),"Ú","U"),"Ñ","N"),"Ü","U"))</f>
        <v/>
      </c>
      <c r="Z1320" s="26" t="str">
        <f aca="false">IF($Y1320="","",LEFT($Y1320,1)&amp;" "&amp;TRIM(RIGHT(SUBSTITUTE($Y1320," ",REPT(" ",50)),50)))</f>
        <v/>
      </c>
      <c r="AA1320" s="27" t="str">
        <f aca="false">IF($AF1320="","",IF(COUNTIF(Validation!$U$19:$U$178,$AF1320)&gt;0,"OK","NO MATCH"))</f>
        <v/>
      </c>
      <c r="AB1320" s="27" t="str">
        <f aca="false">IF($W1320=0,"",IF(AND($W1320&gt;=Validation!$B$3,$W1320&lt;=Validation!$C$3),"Yes","No"))</f>
        <v/>
      </c>
      <c r="AC1320" s="26" t="str">
        <f aca="false">IF($A1320="","",$AF1320&amp;"|"&amp;TEXT($W1320,"yyyy-mm-dd")&amp;"|"&amp;$J1320&amp;"|"&amp;$N1320)</f>
        <v/>
      </c>
      <c r="AD1320" s="27" t="str">
        <f aca="false">IF($AC1320="","",IF(COUNTIF($AC$2:$AC$3000,$AC1320)&gt;1,"REVIEW","OK"))</f>
        <v/>
      </c>
      <c r="AE1320" s="27" t="str">
        <f aca="false">IF(OR($W1320=0,$O1320=""),"",IF(IFERROR(IF(ISNUMBER($O1320),INT($O1320),DATE(VALUE(MID(SUBSTITUTE(LEFT($O1320,FIND(" ",$O1320&amp;" ")-1),"/",REPT(" ",20)),41,20)),VALUE(LEFT(SUBSTITUTE(LEFT($O1320,FIND(" ",$O1320&amp;" ")-1),"/",REPT(" ",20)),20)),VALUE(MID(SUBSTITUTE(LEFT($O1320,FIND(" ",$O1320&amp;" ")-1),"/",REPT(" ",20)),21,20)))),0)&gt;$W1320,"Late","Same day"))</f>
        <v/>
      </c>
      <c r="AF1320" s="26" t="str">
        <f aca="false">IF($A1320="","",IFERROR(INDEX(Validation!$C$193:$C$217,MATCH($A1320,Validation!$A$193:$A$217,0)),IF(COUNTIF(Validation!$U$19:$U$178,$Z1320)&gt;0,$Z1320,IF(COUNTIF(Validation!$S$19:$S$178,$AI1320)=1,INDEX(Validation!$U$19:$U$178,MATCH($AI1320,Validation!$S$19:$S$178,0)),$Z1320))))</f>
        <v/>
      </c>
      <c r="AG1320" s="27" t="str">
        <f aca="false">IF(COUNTA($A1320:$U1320)=0,"",IF($A1320="","No name",IF($F1320="","No date",IF($W1320=0,"Date ilegible",IF(NOT(ISNUMBER($N1320)),"Hours no numéricas",IF($AA1320="NO MATCH","Person no identificada","OK"))))))</f>
        <v/>
      </c>
      <c r="AH1320" s="27" t="str">
        <f aca="false">IF($W1320=0,"No date",IF($W1320&lt;Validation!$B$3,"Before period",IF($W1320&gt;Validation!$C$3,"After period","In period")))</f>
        <v>No date</v>
      </c>
      <c r="AI1320" s="26" t="str">
        <f aca="false">IF($Y1320="","",TRIM(RIGHT(SUBSTITUTE($Y1320," ",REPT(" ",50)),50)))</f>
        <v/>
      </c>
      <c r="AJ1320" s="27" t="str">
        <f aca="false">IF($A1320="","",IF(NOT(ISERROR(MATCH($A1320,Validation!$A$193:$A$217,0))),"Manual mapping",IF(COUNTIF(Validation!$U$19:$U$178,$Z1320)&gt;0,"Direct",IF(COUNTIF(Validation!$S$19:$S$178,$AI1320)=1,"By surname","Unresolved"))))</f>
        <v/>
      </c>
      <c r="AK1320" s="28" t="str">
        <f aca="false">IF($L1320="","",IF(MATCH($L1320,$L$2:$L$3000,0)&lt;&gt;ROW()-1,"",COUNT($AK$1:$AK1319)+1))</f>
        <v/>
      </c>
      <c r="AL1320" s="28" t="str">
        <f aca="false">IF($G1320="","",IF(MATCH($G1320,$G$2:$G$3000,0)&lt;&gt;ROW()-1,"",COUNT($AL$1:$AL1319)+1))</f>
        <v/>
      </c>
      <c r="AM1320" s="28" t="str">
        <f aca="false">IF($H1320="","",IF(MATCH($H1320,$H$2:$H$3000,0)&lt;&gt;ROW()-1,"",COUNT($AM$1:$AM1319)+1))</f>
        <v/>
      </c>
      <c r="AN1320" s="28" t="str">
        <f aca="false">IF($I1320="","",IF(MATCH($I1320,$I$2:$I$3000,0)&lt;&gt;ROW()-1,"",COUNT($AN$1:$AN1319)+1))</f>
        <v/>
      </c>
      <c r="AO1320" s="28" t="str">
        <f aca="false">IF($Q1320="","",IF(MATCH($Q1320,$Q$2:$Q$3000,0)&lt;&gt;ROW()-1,"",COUNT($AO$1:$AO1319)+1))</f>
        <v/>
      </c>
    </row>
    <row r="1321" customFormat="false" ht="12.75" hidden="false" customHeight="true" outlineLevel="0" collapsed="false">
      <c r="W1321" s="24" t="n">
        <f aca="false">IF($F1321="",0,IFERROR(IF(ISNUMBER($F1321),INT($F1321),DATE(VALUE(MID(SUBSTITUTE(LEFT($F1321,FIND(" ",$F1321&amp;" ")-1),"/",REPT(" ",20)),41,20)),VALUE(LEFT(SUBSTITUTE(LEFT($F1321,FIND(" ",$F1321&amp;" ")-1),"/",REPT(" ",20)),20)),VALUE(MID(SUBSTITUTE(LEFT($F1321,FIND(" ",$F1321&amp;" ")-1),"/",REPT(" ",20)),21,20)))),0))</f>
        <v>0</v>
      </c>
      <c r="X1321" s="25" t="str">
        <f aca="false">IF(ISNUMBER($N1321),$N1321*Validation!$B$5,"")</f>
        <v/>
      </c>
      <c r="Y1321" s="26" t="str">
        <f aca="false">IF($A1321="","",SUBSTITUTE(SUBSTITUTE(SUBSTITUTE(SUBSTITUTE(SUBSTITUTE(SUBSTITUTE(SUBSTITUTE(UPPER(TRIM($A1321)),"Á","A"),"É","E"),"Í","I"),"Ó","O"),"Ú","U"),"Ñ","N"),"Ü","U"))</f>
        <v/>
      </c>
      <c r="Z1321" s="26" t="str">
        <f aca="false">IF($Y1321="","",LEFT($Y1321,1)&amp;" "&amp;TRIM(RIGHT(SUBSTITUTE($Y1321," ",REPT(" ",50)),50)))</f>
        <v/>
      </c>
      <c r="AA1321" s="27" t="str">
        <f aca="false">IF($AF1321="","",IF(COUNTIF(Validation!$U$19:$U$178,$AF1321)&gt;0,"OK","NO MATCH"))</f>
        <v/>
      </c>
      <c r="AB1321" s="27" t="str">
        <f aca="false">IF($W1321=0,"",IF(AND($W1321&gt;=Validation!$B$3,$W1321&lt;=Validation!$C$3),"Yes","No"))</f>
        <v/>
      </c>
      <c r="AC1321" s="26" t="str">
        <f aca="false">IF($A1321="","",$AF1321&amp;"|"&amp;TEXT($W1321,"yyyy-mm-dd")&amp;"|"&amp;$J1321&amp;"|"&amp;$N1321)</f>
        <v/>
      </c>
      <c r="AD1321" s="27" t="str">
        <f aca="false">IF($AC1321="","",IF(COUNTIF($AC$2:$AC$3000,$AC1321)&gt;1,"REVIEW","OK"))</f>
        <v/>
      </c>
      <c r="AE1321" s="27" t="str">
        <f aca="false">IF(OR($W1321=0,$O1321=""),"",IF(IFERROR(IF(ISNUMBER($O1321),INT($O1321),DATE(VALUE(MID(SUBSTITUTE(LEFT($O1321,FIND(" ",$O1321&amp;" ")-1),"/",REPT(" ",20)),41,20)),VALUE(LEFT(SUBSTITUTE(LEFT($O1321,FIND(" ",$O1321&amp;" ")-1),"/",REPT(" ",20)),20)),VALUE(MID(SUBSTITUTE(LEFT($O1321,FIND(" ",$O1321&amp;" ")-1),"/",REPT(" ",20)),21,20)))),0)&gt;$W1321,"Late","Same day"))</f>
        <v/>
      </c>
      <c r="AF1321" s="26" t="str">
        <f aca="false">IF($A1321="","",IFERROR(INDEX(Validation!$C$193:$C$217,MATCH($A1321,Validation!$A$193:$A$217,0)),IF(COUNTIF(Validation!$U$19:$U$178,$Z1321)&gt;0,$Z1321,IF(COUNTIF(Validation!$S$19:$S$178,$AI1321)=1,INDEX(Validation!$U$19:$U$178,MATCH($AI1321,Validation!$S$19:$S$178,0)),$Z1321))))</f>
        <v/>
      </c>
      <c r="AG1321" s="27" t="str">
        <f aca="false">IF(COUNTA($A1321:$U1321)=0,"",IF($A1321="","No name",IF($F1321="","No date",IF($W1321=0,"Date ilegible",IF(NOT(ISNUMBER($N1321)),"Hours no numéricas",IF($AA1321="NO MATCH","Person no identificada","OK"))))))</f>
        <v/>
      </c>
      <c r="AH1321" s="27" t="str">
        <f aca="false">IF($W1321=0,"No date",IF($W1321&lt;Validation!$B$3,"Before period",IF($W1321&gt;Validation!$C$3,"After period","In period")))</f>
        <v>No date</v>
      </c>
      <c r="AI1321" s="26" t="str">
        <f aca="false">IF($Y1321="","",TRIM(RIGHT(SUBSTITUTE($Y1321," ",REPT(" ",50)),50)))</f>
        <v/>
      </c>
      <c r="AJ1321" s="27" t="str">
        <f aca="false">IF($A1321="","",IF(NOT(ISERROR(MATCH($A1321,Validation!$A$193:$A$217,0))),"Manual mapping",IF(COUNTIF(Validation!$U$19:$U$178,$Z1321)&gt;0,"Direct",IF(COUNTIF(Validation!$S$19:$S$178,$AI1321)=1,"By surname","Unresolved"))))</f>
        <v/>
      </c>
      <c r="AK1321" s="28" t="str">
        <f aca="false">IF($L1321="","",IF(MATCH($L1321,$L$2:$L$3000,0)&lt;&gt;ROW()-1,"",COUNT($AK$1:$AK1320)+1))</f>
        <v/>
      </c>
      <c r="AL1321" s="28" t="str">
        <f aca="false">IF($G1321="","",IF(MATCH($G1321,$G$2:$G$3000,0)&lt;&gt;ROW()-1,"",COUNT($AL$1:$AL1320)+1))</f>
        <v/>
      </c>
      <c r="AM1321" s="28" t="str">
        <f aca="false">IF($H1321="","",IF(MATCH($H1321,$H$2:$H$3000,0)&lt;&gt;ROW()-1,"",COUNT($AM$1:$AM1320)+1))</f>
        <v/>
      </c>
      <c r="AN1321" s="28" t="str">
        <f aca="false">IF($I1321="","",IF(MATCH($I1321,$I$2:$I$3000,0)&lt;&gt;ROW()-1,"",COUNT($AN$1:$AN1320)+1))</f>
        <v/>
      </c>
      <c r="AO1321" s="28" t="str">
        <f aca="false">IF($Q1321="","",IF(MATCH($Q1321,$Q$2:$Q$3000,0)&lt;&gt;ROW()-1,"",COUNT($AO$1:$AO1320)+1))</f>
        <v/>
      </c>
    </row>
    <row r="1322" customFormat="false" ht="12.75" hidden="false" customHeight="true" outlineLevel="0" collapsed="false">
      <c r="W1322" s="24" t="n">
        <f aca="false">IF($F1322="",0,IFERROR(IF(ISNUMBER($F1322),INT($F1322),DATE(VALUE(MID(SUBSTITUTE(LEFT($F1322,FIND(" ",$F1322&amp;" ")-1),"/",REPT(" ",20)),41,20)),VALUE(LEFT(SUBSTITUTE(LEFT($F1322,FIND(" ",$F1322&amp;" ")-1),"/",REPT(" ",20)),20)),VALUE(MID(SUBSTITUTE(LEFT($F1322,FIND(" ",$F1322&amp;" ")-1),"/",REPT(" ",20)),21,20)))),0))</f>
        <v>0</v>
      </c>
      <c r="X1322" s="25" t="str">
        <f aca="false">IF(ISNUMBER($N1322),$N1322*Validation!$B$5,"")</f>
        <v/>
      </c>
      <c r="Y1322" s="26" t="str">
        <f aca="false">IF($A1322="","",SUBSTITUTE(SUBSTITUTE(SUBSTITUTE(SUBSTITUTE(SUBSTITUTE(SUBSTITUTE(SUBSTITUTE(UPPER(TRIM($A1322)),"Á","A"),"É","E"),"Í","I"),"Ó","O"),"Ú","U"),"Ñ","N"),"Ü","U"))</f>
        <v/>
      </c>
      <c r="Z1322" s="26" t="str">
        <f aca="false">IF($Y1322="","",LEFT($Y1322,1)&amp;" "&amp;TRIM(RIGHT(SUBSTITUTE($Y1322," ",REPT(" ",50)),50)))</f>
        <v/>
      </c>
      <c r="AA1322" s="27" t="str">
        <f aca="false">IF($AF1322="","",IF(COUNTIF(Validation!$U$19:$U$178,$AF1322)&gt;0,"OK","NO MATCH"))</f>
        <v/>
      </c>
      <c r="AB1322" s="27" t="str">
        <f aca="false">IF($W1322=0,"",IF(AND($W1322&gt;=Validation!$B$3,$W1322&lt;=Validation!$C$3),"Yes","No"))</f>
        <v/>
      </c>
      <c r="AC1322" s="26" t="str">
        <f aca="false">IF($A1322="","",$AF1322&amp;"|"&amp;TEXT($W1322,"yyyy-mm-dd")&amp;"|"&amp;$J1322&amp;"|"&amp;$N1322)</f>
        <v/>
      </c>
      <c r="AD1322" s="27" t="str">
        <f aca="false">IF($AC1322="","",IF(COUNTIF($AC$2:$AC$3000,$AC1322)&gt;1,"REVIEW","OK"))</f>
        <v/>
      </c>
      <c r="AE1322" s="27" t="str">
        <f aca="false">IF(OR($W1322=0,$O1322=""),"",IF(IFERROR(IF(ISNUMBER($O1322),INT($O1322),DATE(VALUE(MID(SUBSTITUTE(LEFT($O1322,FIND(" ",$O1322&amp;" ")-1),"/",REPT(" ",20)),41,20)),VALUE(LEFT(SUBSTITUTE(LEFT($O1322,FIND(" ",$O1322&amp;" ")-1),"/",REPT(" ",20)),20)),VALUE(MID(SUBSTITUTE(LEFT($O1322,FIND(" ",$O1322&amp;" ")-1),"/",REPT(" ",20)),21,20)))),0)&gt;$W1322,"Late","Same day"))</f>
        <v/>
      </c>
      <c r="AF1322" s="26" t="str">
        <f aca="false">IF($A1322="","",IFERROR(INDEX(Validation!$C$193:$C$217,MATCH($A1322,Validation!$A$193:$A$217,0)),IF(COUNTIF(Validation!$U$19:$U$178,$Z1322)&gt;0,$Z1322,IF(COUNTIF(Validation!$S$19:$S$178,$AI1322)=1,INDEX(Validation!$U$19:$U$178,MATCH($AI1322,Validation!$S$19:$S$178,0)),$Z1322))))</f>
        <v/>
      </c>
      <c r="AG1322" s="27" t="str">
        <f aca="false">IF(COUNTA($A1322:$U1322)=0,"",IF($A1322="","No name",IF($F1322="","No date",IF($W1322=0,"Date ilegible",IF(NOT(ISNUMBER($N1322)),"Hours no numéricas",IF($AA1322="NO MATCH","Person no identificada","OK"))))))</f>
        <v/>
      </c>
      <c r="AH1322" s="27" t="str">
        <f aca="false">IF($W1322=0,"No date",IF($W1322&lt;Validation!$B$3,"Before period",IF($W1322&gt;Validation!$C$3,"After period","In period")))</f>
        <v>No date</v>
      </c>
      <c r="AI1322" s="26" t="str">
        <f aca="false">IF($Y1322="","",TRIM(RIGHT(SUBSTITUTE($Y1322," ",REPT(" ",50)),50)))</f>
        <v/>
      </c>
      <c r="AJ1322" s="27" t="str">
        <f aca="false">IF($A1322="","",IF(NOT(ISERROR(MATCH($A1322,Validation!$A$193:$A$217,0))),"Manual mapping",IF(COUNTIF(Validation!$U$19:$U$178,$Z1322)&gt;0,"Direct",IF(COUNTIF(Validation!$S$19:$S$178,$AI1322)=1,"By surname","Unresolved"))))</f>
        <v/>
      </c>
      <c r="AK1322" s="28" t="str">
        <f aca="false">IF($L1322="","",IF(MATCH($L1322,$L$2:$L$3000,0)&lt;&gt;ROW()-1,"",COUNT($AK$1:$AK1321)+1))</f>
        <v/>
      </c>
      <c r="AL1322" s="28" t="str">
        <f aca="false">IF($G1322="","",IF(MATCH($G1322,$G$2:$G$3000,0)&lt;&gt;ROW()-1,"",COUNT($AL$1:$AL1321)+1))</f>
        <v/>
      </c>
      <c r="AM1322" s="28" t="str">
        <f aca="false">IF($H1322="","",IF(MATCH($H1322,$H$2:$H$3000,0)&lt;&gt;ROW()-1,"",COUNT($AM$1:$AM1321)+1))</f>
        <v/>
      </c>
      <c r="AN1322" s="28" t="str">
        <f aca="false">IF($I1322="","",IF(MATCH($I1322,$I$2:$I$3000,0)&lt;&gt;ROW()-1,"",COUNT($AN$1:$AN1321)+1))</f>
        <v/>
      </c>
      <c r="AO1322" s="28" t="str">
        <f aca="false">IF($Q1322="","",IF(MATCH($Q1322,$Q$2:$Q$3000,0)&lt;&gt;ROW()-1,"",COUNT($AO$1:$AO1321)+1))</f>
        <v/>
      </c>
    </row>
    <row r="1323" customFormat="false" ht="12.75" hidden="false" customHeight="true" outlineLevel="0" collapsed="false">
      <c r="W1323" s="24" t="n">
        <f aca="false">IF($F1323="",0,IFERROR(IF(ISNUMBER($F1323),INT($F1323),DATE(VALUE(MID(SUBSTITUTE(LEFT($F1323,FIND(" ",$F1323&amp;" ")-1),"/",REPT(" ",20)),41,20)),VALUE(LEFT(SUBSTITUTE(LEFT($F1323,FIND(" ",$F1323&amp;" ")-1),"/",REPT(" ",20)),20)),VALUE(MID(SUBSTITUTE(LEFT($F1323,FIND(" ",$F1323&amp;" ")-1),"/",REPT(" ",20)),21,20)))),0))</f>
        <v>0</v>
      </c>
      <c r="X1323" s="25" t="str">
        <f aca="false">IF(ISNUMBER($N1323),$N1323*Validation!$B$5,"")</f>
        <v/>
      </c>
      <c r="Y1323" s="26" t="str">
        <f aca="false">IF($A1323="","",SUBSTITUTE(SUBSTITUTE(SUBSTITUTE(SUBSTITUTE(SUBSTITUTE(SUBSTITUTE(SUBSTITUTE(UPPER(TRIM($A1323)),"Á","A"),"É","E"),"Í","I"),"Ó","O"),"Ú","U"),"Ñ","N"),"Ü","U"))</f>
        <v/>
      </c>
      <c r="Z1323" s="26" t="str">
        <f aca="false">IF($Y1323="","",LEFT($Y1323,1)&amp;" "&amp;TRIM(RIGHT(SUBSTITUTE($Y1323," ",REPT(" ",50)),50)))</f>
        <v/>
      </c>
      <c r="AA1323" s="27" t="str">
        <f aca="false">IF($AF1323="","",IF(COUNTIF(Validation!$U$19:$U$178,$AF1323)&gt;0,"OK","NO MATCH"))</f>
        <v/>
      </c>
      <c r="AB1323" s="27" t="str">
        <f aca="false">IF($W1323=0,"",IF(AND($W1323&gt;=Validation!$B$3,$W1323&lt;=Validation!$C$3),"Yes","No"))</f>
        <v/>
      </c>
      <c r="AC1323" s="26" t="str">
        <f aca="false">IF($A1323="","",$AF1323&amp;"|"&amp;TEXT($W1323,"yyyy-mm-dd")&amp;"|"&amp;$J1323&amp;"|"&amp;$N1323)</f>
        <v/>
      </c>
      <c r="AD1323" s="27" t="str">
        <f aca="false">IF($AC1323="","",IF(COUNTIF($AC$2:$AC$3000,$AC1323)&gt;1,"REVIEW","OK"))</f>
        <v/>
      </c>
      <c r="AE1323" s="27" t="str">
        <f aca="false">IF(OR($W1323=0,$O1323=""),"",IF(IFERROR(IF(ISNUMBER($O1323),INT($O1323),DATE(VALUE(MID(SUBSTITUTE(LEFT($O1323,FIND(" ",$O1323&amp;" ")-1),"/",REPT(" ",20)),41,20)),VALUE(LEFT(SUBSTITUTE(LEFT($O1323,FIND(" ",$O1323&amp;" ")-1),"/",REPT(" ",20)),20)),VALUE(MID(SUBSTITUTE(LEFT($O1323,FIND(" ",$O1323&amp;" ")-1),"/",REPT(" ",20)),21,20)))),0)&gt;$W1323,"Late","Same day"))</f>
        <v/>
      </c>
      <c r="AF1323" s="26" t="str">
        <f aca="false">IF($A1323="","",IFERROR(INDEX(Validation!$C$193:$C$217,MATCH($A1323,Validation!$A$193:$A$217,0)),IF(COUNTIF(Validation!$U$19:$U$178,$Z1323)&gt;0,$Z1323,IF(COUNTIF(Validation!$S$19:$S$178,$AI1323)=1,INDEX(Validation!$U$19:$U$178,MATCH($AI1323,Validation!$S$19:$S$178,0)),$Z1323))))</f>
        <v/>
      </c>
      <c r="AG1323" s="27" t="str">
        <f aca="false">IF(COUNTA($A1323:$U1323)=0,"",IF($A1323="","No name",IF($F1323="","No date",IF($W1323=0,"Date ilegible",IF(NOT(ISNUMBER($N1323)),"Hours no numéricas",IF($AA1323="NO MATCH","Person no identificada","OK"))))))</f>
        <v/>
      </c>
      <c r="AH1323" s="27" t="str">
        <f aca="false">IF($W1323=0,"No date",IF($W1323&lt;Validation!$B$3,"Before period",IF($W1323&gt;Validation!$C$3,"After period","In period")))</f>
        <v>No date</v>
      </c>
      <c r="AI1323" s="26" t="str">
        <f aca="false">IF($Y1323="","",TRIM(RIGHT(SUBSTITUTE($Y1323," ",REPT(" ",50)),50)))</f>
        <v/>
      </c>
      <c r="AJ1323" s="27" t="str">
        <f aca="false">IF($A1323="","",IF(NOT(ISERROR(MATCH($A1323,Validation!$A$193:$A$217,0))),"Manual mapping",IF(COUNTIF(Validation!$U$19:$U$178,$Z1323)&gt;0,"Direct",IF(COUNTIF(Validation!$S$19:$S$178,$AI1323)=1,"By surname","Unresolved"))))</f>
        <v/>
      </c>
      <c r="AK1323" s="28" t="str">
        <f aca="false">IF($L1323="","",IF(MATCH($L1323,$L$2:$L$3000,0)&lt;&gt;ROW()-1,"",COUNT($AK$1:$AK1322)+1))</f>
        <v/>
      </c>
      <c r="AL1323" s="28" t="str">
        <f aca="false">IF($G1323="","",IF(MATCH($G1323,$G$2:$G$3000,0)&lt;&gt;ROW()-1,"",COUNT($AL$1:$AL1322)+1))</f>
        <v/>
      </c>
      <c r="AM1323" s="28" t="str">
        <f aca="false">IF($H1323="","",IF(MATCH($H1323,$H$2:$H$3000,0)&lt;&gt;ROW()-1,"",COUNT($AM$1:$AM1322)+1))</f>
        <v/>
      </c>
      <c r="AN1323" s="28" t="str">
        <f aca="false">IF($I1323="","",IF(MATCH($I1323,$I$2:$I$3000,0)&lt;&gt;ROW()-1,"",COUNT($AN$1:$AN1322)+1))</f>
        <v/>
      </c>
      <c r="AO1323" s="28" t="str">
        <f aca="false">IF($Q1323="","",IF(MATCH($Q1323,$Q$2:$Q$3000,0)&lt;&gt;ROW()-1,"",COUNT($AO$1:$AO1322)+1))</f>
        <v/>
      </c>
    </row>
    <row r="1324" customFormat="false" ht="12.75" hidden="false" customHeight="true" outlineLevel="0" collapsed="false">
      <c r="W1324" s="24" t="n">
        <f aca="false">IF($F1324="",0,IFERROR(IF(ISNUMBER($F1324),INT($F1324),DATE(VALUE(MID(SUBSTITUTE(LEFT($F1324,FIND(" ",$F1324&amp;" ")-1),"/",REPT(" ",20)),41,20)),VALUE(LEFT(SUBSTITUTE(LEFT($F1324,FIND(" ",$F1324&amp;" ")-1),"/",REPT(" ",20)),20)),VALUE(MID(SUBSTITUTE(LEFT($F1324,FIND(" ",$F1324&amp;" ")-1),"/",REPT(" ",20)),21,20)))),0))</f>
        <v>0</v>
      </c>
      <c r="X1324" s="25" t="str">
        <f aca="false">IF(ISNUMBER($N1324),$N1324*Validation!$B$5,"")</f>
        <v/>
      </c>
      <c r="Y1324" s="26" t="str">
        <f aca="false">IF($A1324="","",SUBSTITUTE(SUBSTITUTE(SUBSTITUTE(SUBSTITUTE(SUBSTITUTE(SUBSTITUTE(SUBSTITUTE(UPPER(TRIM($A1324)),"Á","A"),"É","E"),"Í","I"),"Ó","O"),"Ú","U"),"Ñ","N"),"Ü","U"))</f>
        <v/>
      </c>
      <c r="Z1324" s="26" t="str">
        <f aca="false">IF($Y1324="","",LEFT($Y1324,1)&amp;" "&amp;TRIM(RIGHT(SUBSTITUTE($Y1324," ",REPT(" ",50)),50)))</f>
        <v/>
      </c>
      <c r="AA1324" s="27" t="str">
        <f aca="false">IF($AF1324="","",IF(COUNTIF(Validation!$U$19:$U$178,$AF1324)&gt;0,"OK","NO MATCH"))</f>
        <v/>
      </c>
      <c r="AB1324" s="27" t="str">
        <f aca="false">IF($W1324=0,"",IF(AND($W1324&gt;=Validation!$B$3,$W1324&lt;=Validation!$C$3),"Yes","No"))</f>
        <v/>
      </c>
      <c r="AC1324" s="26" t="str">
        <f aca="false">IF($A1324="","",$AF1324&amp;"|"&amp;TEXT($W1324,"yyyy-mm-dd")&amp;"|"&amp;$J1324&amp;"|"&amp;$N1324)</f>
        <v/>
      </c>
      <c r="AD1324" s="27" t="str">
        <f aca="false">IF($AC1324="","",IF(COUNTIF($AC$2:$AC$3000,$AC1324)&gt;1,"REVIEW","OK"))</f>
        <v/>
      </c>
      <c r="AE1324" s="27" t="str">
        <f aca="false">IF(OR($W1324=0,$O1324=""),"",IF(IFERROR(IF(ISNUMBER($O1324),INT($O1324),DATE(VALUE(MID(SUBSTITUTE(LEFT($O1324,FIND(" ",$O1324&amp;" ")-1),"/",REPT(" ",20)),41,20)),VALUE(LEFT(SUBSTITUTE(LEFT($O1324,FIND(" ",$O1324&amp;" ")-1),"/",REPT(" ",20)),20)),VALUE(MID(SUBSTITUTE(LEFT($O1324,FIND(" ",$O1324&amp;" ")-1),"/",REPT(" ",20)),21,20)))),0)&gt;$W1324,"Late","Same day"))</f>
        <v/>
      </c>
      <c r="AF1324" s="26" t="str">
        <f aca="false">IF($A1324="","",IFERROR(INDEX(Validation!$C$193:$C$217,MATCH($A1324,Validation!$A$193:$A$217,0)),IF(COUNTIF(Validation!$U$19:$U$178,$Z1324)&gt;0,$Z1324,IF(COUNTIF(Validation!$S$19:$S$178,$AI1324)=1,INDEX(Validation!$U$19:$U$178,MATCH($AI1324,Validation!$S$19:$S$178,0)),$Z1324))))</f>
        <v/>
      </c>
      <c r="AG1324" s="27" t="str">
        <f aca="false">IF(COUNTA($A1324:$U1324)=0,"",IF($A1324="","No name",IF($F1324="","No date",IF($W1324=0,"Date ilegible",IF(NOT(ISNUMBER($N1324)),"Hours no numéricas",IF($AA1324="NO MATCH","Person no identificada","OK"))))))</f>
        <v/>
      </c>
      <c r="AH1324" s="27" t="str">
        <f aca="false">IF($W1324=0,"No date",IF($W1324&lt;Validation!$B$3,"Before period",IF($W1324&gt;Validation!$C$3,"After period","In period")))</f>
        <v>No date</v>
      </c>
      <c r="AI1324" s="26" t="str">
        <f aca="false">IF($Y1324="","",TRIM(RIGHT(SUBSTITUTE($Y1324," ",REPT(" ",50)),50)))</f>
        <v/>
      </c>
      <c r="AJ1324" s="27" t="str">
        <f aca="false">IF($A1324="","",IF(NOT(ISERROR(MATCH($A1324,Validation!$A$193:$A$217,0))),"Manual mapping",IF(COUNTIF(Validation!$U$19:$U$178,$Z1324)&gt;0,"Direct",IF(COUNTIF(Validation!$S$19:$S$178,$AI1324)=1,"By surname","Unresolved"))))</f>
        <v/>
      </c>
      <c r="AK1324" s="28" t="str">
        <f aca="false">IF($L1324="","",IF(MATCH($L1324,$L$2:$L$3000,0)&lt;&gt;ROW()-1,"",COUNT($AK$1:$AK1323)+1))</f>
        <v/>
      </c>
      <c r="AL1324" s="28" t="str">
        <f aca="false">IF($G1324="","",IF(MATCH($G1324,$G$2:$G$3000,0)&lt;&gt;ROW()-1,"",COUNT($AL$1:$AL1323)+1))</f>
        <v/>
      </c>
      <c r="AM1324" s="28" t="str">
        <f aca="false">IF($H1324="","",IF(MATCH($H1324,$H$2:$H$3000,0)&lt;&gt;ROW()-1,"",COUNT($AM$1:$AM1323)+1))</f>
        <v/>
      </c>
      <c r="AN1324" s="28" t="str">
        <f aca="false">IF($I1324="","",IF(MATCH($I1324,$I$2:$I$3000,0)&lt;&gt;ROW()-1,"",COUNT($AN$1:$AN1323)+1))</f>
        <v/>
      </c>
      <c r="AO1324" s="28" t="str">
        <f aca="false">IF($Q1324="","",IF(MATCH($Q1324,$Q$2:$Q$3000,0)&lt;&gt;ROW()-1,"",COUNT($AO$1:$AO1323)+1))</f>
        <v/>
      </c>
    </row>
    <row r="1325" customFormat="false" ht="12.75" hidden="false" customHeight="true" outlineLevel="0" collapsed="false">
      <c r="W1325" s="24" t="n">
        <f aca="false">IF($F1325="",0,IFERROR(IF(ISNUMBER($F1325),INT($F1325),DATE(VALUE(MID(SUBSTITUTE(LEFT($F1325,FIND(" ",$F1325&amp;" ")-1),"/",REPT(" ",20)),41,20)),VALUE(LEFT(SUBSTITUTE(LEFT($F1325,FIND(" ",$F1325&amp;" ")-1),"/",REPT(" ",20)),20)),VALUE(MID(SUBSTITUTE(LEFT($F1325,FIND(" ",$F1325&amp;" ")-1),"/",REPT(" ",20)),21,20)))),0))</f>
        <v>0</v>
      </c>
      <c r="X1325" s="25" t="str">
        <f aca="false">IF(ISNUMBER($N1325),$N1325*Validation!$B$5,"")</f>
        <v/>
      </c>
      <c r="Y1325" s="26" t="str">
        <f aca="false">IF($A1325="","",SUBSTITUTE(SUBSTITUTE(SUBSTITUTE(SUBSTITUTE(SUBSTITUTE(SUBSTITUTE(SUBSTITUTE(UPPER(TRIM($A1325)),"Á","A"),"É","E"),"Í","I"),"Ó","O"),"Ú","U"),"Ñ","N"),"Ü","U"))</f>
        <v/>
      </c>
      <c r="Z1325" s="26" t="str">
        <f aca="false">IF($Y1325="","",LEFT($Y1325,1)&amp;" "&amp;TRIM(RIGHT(SUBSTITUTE($Y1325," ",REPT(" ",50)),50)))</f>
        <v/>
      </c>
      <c r="AA1325" s="27" t="str">
        <f aca="false">IF($AF1325="","",IF(COUNTIF(Validation!$U$19:$U$178,$AF1325)&gt;0,"OK","NO MATCH"))</f>
        <v/>
      </c>
      <c r="AB1325" s="27" t="str">
        <f aca="false">IF($W1325=0,"",IF(AND($W1325&gt;=Validation!$B$3,$W1325&lt;=Validation!$C$3),"Yes","No"))</f>
        <v/>
      </c>
      <c r="AC1325" s="26" t="str">
        <f aca="false">IF($A1325="","",$AF1325&amp;"|"&amp;TEXT($W1325,"yyyy-mm-dd")&amp;"|"&amp;$J1325&amp;"|"&amp;$N1325)</f>
        <v/>
      </c>
      <c r="AD1325" s="27" t="str">
        <f aca="false">IF($AC1325="","",IF(COUNTIF($AC$2:$AC$3000,$AC1325)&gt;1,"REVIEW","OK"))</f>
        <v/>
      </c>
      <c r="AE1325" s="27" t="str">
        <f aca="false">IF(OR($W1325=0,$O1325=""),"",IF(IFERROR(IF(ISNUMBER($O1325),INT($O1325),DATE(VALUE(MID(SUBSTITUTE(LEFT($O1325,FIND(" ",$O1325&amp;" ")-1),"/",REPT(" ",20)),41,20)),VALUE(LEFT(SUBSTITUTE(LEFT($O1325,FIND(" ",$O1325&amp;" ")-1),"/",REPT(" ",20)),20)),VALUE(MID(SUBSTITUTE(LEFT($O1325,FIND(" ",$O1325&amp;" ")-1),"/",REPT(" ",20)),21,20)))),0)&gt;$W1325,"Late","Same day"))</f>
        <v/>
      </c>
      <c r="AF1325" s="26" t="str">
        <f aca="false">IF($A1325="","",IFERROR(INDEX(Validation!$C$193:$C$217,MATCH($A1325,Validation!$A$193:$A$217,0)),IF(COUNTIF(Validation!$U$19:$U$178,$Z1325)&gt;0,$Z1325,IF(COUNTIF(Validation!$S$19:$S$178,$AI1325)=1,INDEX(Validation!$U$19:$U$178,MATCH($AI1325,Validation!$S$19:$S$178,0)),$Z1325))))</f>
        <v/>
      </c>
      <c r="AG1325" s="27" t="str">
        <f aca="false">IF(COUNTA($A1325:$U1325)=0,"",IF($A1325="","No name",IF($F1325="","No date",IF($W1325=0,"Date ilegible",IF(NOT(ISNUMBER($N1325)),"Hours no numéricas",IF($AA1325="NO MATCH","Person no identificada","OK"))))))</f>
        <v/>
      </c>
      <c r="AH1325" s="27" t="str">
        <f aca="false">IF($W1325=0,"No date",IF($W1325&lt;Validation!$B$3,"Before period",IF($W1325&gt;Validation!$C$3,"After period","In period")))</f>
        <v>No date</v>
      </c>
      <c r="AI1325" s="26" t="str">
        <f aca="false">IF($Y1325="","",TRIM(RIGHT(SUBSTITUTE($Y1325," ",REPT(" ",50)),50)))</f>
        <v/>
      </c>
      <c r="AJ1325" s="27" t="str">
        <f aca="false">IF($A1325="","",IF(NOT(ISERROR(MATCH($A1325,Validation!$A$193:$A$217,0))),"Manual mapping",IF(COUNTIF(Validation!$U$19:$U$178,$Z1325)&gt;0,"Direct",IF(COUNTIF(Validation!$S$19:$S$178,$AI1325)=1,"By surname","Unresolved"))))</f>
        <v/>
      </c>
      <c r="AK1325" s="28" t="str">
        <f aca="false">IF($L1325="","",IF(MATCH($L1325,$L$2:$L$3000,0)&lt;&gt;ROW()-1,"",COUNT($AK$1:$AK1324)+1))</f>
        <v/>
      </c>
      <c r="AL1325" s="28" t="str">
        <f aca="false">IF($G1325="","",IF(MATCH($G1325,$G$2:$G$3000,0)&lt;&gt;ROW()-1,"",COUNT($AL$1:$AL1324)+1))</f>
        <v/>
      </c>
      <c r="AM1325" s="28" t="str">
        <f aca="false">IF($H1325="","",IF(MATCH($H1325,$H$2:$H$3000,0)&lt;&gt;ROW()-1,"",COUNT($AM$1:$AM1324)+1))</f>
        <v/>
      </c>
      <c r="AN1325" s="28" t="str">
        <f aca="false">IF($I1325="","",IF(MATCH($I1325,$I$2:$I$3000,0)&lt;&gt;ROW()-1,"",COUNT($AN$1:$AN1324)+1))</f>
        <v/>
      </c>
      <c r="AO1325" s="28" t="str">
        <f aca="false">IF($Q1325="","",IF(MATCH($Q1325,$Q$2:$Q$3000,0)&lt;&gt;ROW()-1,"",COUNT($AO$1:$AO1324)+1))</f>
        <v/>
      </c>
    </row>
    <row r="1326" customFormat="false" ht="12.75" hidden="false" customHeight="true" outlineLevel="0" collapsed="false">
      <c r="W1326" s="24" t="n">
        <f aca="false">IF($F1326="",0,IFERROR(IF(ISNUMBER($F1326),INT($F1326),DATE(VALUE(MID(SUBSTITUTE(LEFT($F1326,FIND(" ",$F1326&amp;" ")-1),"/",REPT(" ",20)),41,20)),VALUE(LEFT(SUBSTITUTE(LEFT($F1326,FIND(" ",$F1326&amp;" ")-1),"/",REPT(" ",20)),20)),VALUE(MID(SUBSTITUTE(LEFT($F1326,FIND(" ",$F1326&amp;" ")-1),"/",REPT(" ",20)),21,20)))),0))</f>
        <v>0</v>
      </c>
      <c r="X1326" s="25" t="str">
        <f aca="false">IF(ISNUMBER($N1326),$N1326*Validation!$B$5,"")</f>
        <v/>
      </c>
      <c r="Y1326" s="26" t="str">
        <f aca="false">IF($A1326="","",SUBSTITUTE(SUBSTITUTE(SUBSTITUTE(SUBSTITUTE(SUBSTITUTE(SUBSTITUTE(SUBSTITUTE(UPPER(TRIM($A1326)),"Á","A"),"É","E"),"Í","I"),"Ó","O"),"Ú","U"),"Ñ","N"),"Ü","U"))</f>
        <v/>
      </c>
      <c r="Z1326" s="26" t="str">
        <f aca="false">IF($Y1326="","",LEFT($Y1326,1)&amp;" "&amp;TRIM(RIGHT(SUBSTITUTE($Y1326," ",REPT(" ",50)),50)))</f>
        <v/>
      </c>
      <c r="AA1326" s="27" t="str">
        <f aca="false">IF($AF1326="","",IF(COUNTIF(Validation!$U$19:$U$178,$AF1326)&gt;0,"OK","NO MATCH"))</f>
        <v/>
      </c>
      <c r="AB1326" s="27" t="str">
        <f aca="false">IF($W1326=0,"",IF(AND($W1326&gt;=Validation!$B$3,$W1326&lt;=Validation!$C$3),"Yes","No"))</f>
        <v/>
      </c>
      <c r="AC1326" s="26" t="str">
        <f aca="false">IF($A1326="","",$AF1326&amp;"|"&amp;TEXT($W1326,"yyyy-mm-dd")&amp;"|"&amp;$J1326&amp;"|"&amp;$N1326)</f>
        <v/>
      </c>
      <c r="AD1326" s="27" t="str">
        <f aca="false">IF($AC1326="","",IF(COUNTIF($AC$2:$AC$3000,$AC1326)&gt;1,"REVIEW","OK"))</f>
        <v/>
      </c>
      <c r="AE1326" s="27" t="str">
        <f aca="false">IF(OR($W1326=0,$O1326=""),"",IF(IFERROR(IF(ISNUMBER($O1326),INT($O1326),DATE(VALUE(MID(SUBSTITUTE(LEFT($O1326,FIND(" ",$O1326&amp;" ")-1),"/",REPT(" ",20)),41,20)),VALUE(LEFT(SUBSTITUTE(LEFT($O1326,FIND(" ",$O1326&amp;" ")-1),"/",REPT(" ",20)),20)),VALUE(MID(SUBSTITUTE(LEFT($O1326,FIND(" ",$O1326&amp;" ")-1),"/",REPT(" ",20)),21,20)))),0)&gt;$W1326,"Late","Same day"))</f>
        <v/>
      </c>
      <c r="AF1326" s="26" t="str">
        <f aca="false">IF($A1326="","",IFERROR(INDEX(Validation!$C$193:$C$217,MATCH($A1326,Validation!$A$193:$A$217,0)),IF(COUNTIF(Validation!$U$19:$U$178,$Z1326)&gt;0,$Z1326,IF(COUNTIF(Validation!$S$19:$S$178,$AI1326)=1,INDEX(Validation!$U$19:$U$178,MATCH($AI1326,Validation!$S$19:$S$178,0)),$Z1326))))</f>
        <v/>
      </c>
      <c r="AG1326" s="27" t="str">
        <f aca="false">IF(COUNTA($A1326:$U1326)=0,"",IF($A1326="","No name",IF($F1326="","No date",IF($W1326=0,"Date ilegible",IF(NOT(ISNUMBER($N1326)),"Hours no numéricas",IF($AA1326="NO MATCH","Person no identificada","OK"))))))</f>
        <v/>
      </c>
      <c r="AH1326" s="27" t="str">
        <f aca="false">IF($W1326=0,"No date",IF($W1326&lt;Validation!$B$3,"Before period",IF($W1326&gt;Validation!$C$3,"After period","In period")))</f>
        <v>No date</v>
      </c>
      <c r="AI1326" s="26" t="str">
        <f aca="false">IF($Y1326="","",TRIM(RIGHT(SUBSTITUTE($Y1326," ",REPT(" ",50)),50)))</f>
        <v/>
      </c>
      <c r="AJ1326" s="27" t="str">
        <f aca="false">IF($A1326="","",IF(NOT(ISERROR(MATCH($A1326,Validation!$A$193:$A$217,0))),"Manual mapping",IF(COUNTIF(Validation!$U$19:$U$178,$Z1326)&gt;0,"Direct",IF(COUNTIF(Validation!$S$19:$S$178,$AI1326)=1,"By surname","Unresolved"))))</f>
        <v/>
      </c>
      <c r="AK1326" s="28" t="str">
        <f aca="false">IF($L1326="","",IF(MATCH($L1326,$L$2:$L$3000,0)&lt;&gt;ROW()-1,"",COUNT($AK$1:$AK1325)+1))</f>
        <v/>
      </c>
      <c r="AL1326" s="28" t="str">
        <f aca="false">IF($G1326="","",IF(MATCH($G1326,$G$2:$G$3000,0)&lt;&gt;ROW()-1,"",COUNT($AL$1:$AL1325)+1))</f>
        <v/>
      </c>
      <c r="AM1326" s="28" t="str">
        <f aca="false">IF($H1326="","",IF(MATCH($H1326,$H$2:$H$3000,0)&lt;&gt;ROW()-1,"",COUNT($AM$1:$AM1325)+1))</f>
        <v/>
      </c>
      <c r="AN1326" s="28" t="str">
        <f aca="false">IF($I1326="","",IF(MATCH($I1326,$I$2:$I$3000,0)&lt;&gt;ROW()-1,"",COUNT($AN$1:$AN1325)+1))</f>
        <v/>
      </c>
      <c r="AO1326" s="28" t="str">
        <f aca="false">IF($Q1326="","",IF(MATCH($Q1326,$Q$2:$Q$3000,0)&lt;&gt;ROW()-1,"",COUNT($AO$1:$AO1325)+1))</f>
        <v/>
      </c>
    </row>
    <row r="1327" customFormat="false" ht="12.75" hidden="false" customHeight="true" outlineLevel="0" collapsed="false">
      <c r="W1327" s="24" t="n">
        <f aca="false">IF($F1327="",0,IFERROR(IF(ISNUMBER($F1327),INT($F1327),DATE(VALUE(MID(SUBSTITUTE(LEFT($F1327,FIND(" ",$F1327&amp;" ")-1),"/",REPT(" ",20)),41,20)),VALUE(LEFT(SUBSTITUTE(LEFT($F1327,FIND(" ",$F1327&amp;" ")-1),"/",REPT(" ",20)),20)),VALUE(MID(SUBSTITUTE(LEFT($F1327,FIND(" ",$F1327&amp;" ")-1),"/",REPT(" ",20)),21,20)))),0))</f>
        <v>0</v>
      </c>
      <c r="X1327" s="25" t="str">
        <f aca="false">IF(ISNUMBER($N1327),$N1327*Validation!$B$5,"")</f>
        <v/>
      </c>
      <c r="Y1327" s="26" t="str">
        <f aca="false">IF($A1327="","",SUBSTITUTE(SUBSTITUTE(SUBSTITUTE(SUBSTITUTE(SUBSTITUTE(SUBSTITUTE(SUBSTITUTE(UPPER(TRIM($A1327)),"Á","A"),"É","E"),"Í","I"),"Ó","O"),"Ú","U"),"Ñ","N"),"Ü","U"))</f>
        <v/>
      </c>
      <c r="Z1327" s="26" t="str">
        <f aca="false">IF($Y1327="","",LEFT($Y1327,1)&amp;" "&amp;TRIM(RIGHT(SUBSTITUTE($Y1327," ",REPT(" ",50)),50)))</f>
        <v/>
      </c>
      <c r="AA1327" s="27" t="str">
        <f aca="false">IF($AF1327="","",IF(COUNTIF(Validation!$U$19:$U$178,$AF1327)&gt;0,"OK","NO MATCH"))</f>
        <v/>
      </c>
      <c r="AB1327" s="27" t="str">
        <f aca="false">IF($W1327=0,"",IF(AND($W1327&gt;=Validation!$B$3,$W1327&lt;=Validation!$C$3),"Yes","No"))</f>
        <v/>
      </c>
      <c r="AC1327" s="26" t="str">
        <f aca="false">IF($A1327="","",$AF1327&amp;"|"&amp;TEXT($W1327,"yyyy-mm-dd")&amp;"|"&amp;$J1327&amp;"|"&amp;$N1327)</f>
        <v/>
      </c>
      <c r="AD1327" s="27" t="str">
        <f aca="false">IF($AC1327="","",IF(COUNTIF($AC$2:$AC$3000,$AC1327)&gt;1,"REVIEW","OK"))</f>
        <v/>
      </c>
      <c r="AE1327" s="27" t="str">
        <f aca="false">IF(OR($W1327=0,$O1327=""),"",IF(IFERROR(IF(ISNUMBER($O1327),INT($O1327),DATE(VALUE(MID(SUBSTITUTE(LEFT($O1327,FIND(" ",$O1327&amp;" ")-1),"/",REPT(" ",20)),41,20)),VALUE(LEFT(SUBSTITUTE(LEFT($O1327,FIND(" ",$O1327&amp;" ")-1),"/",REPT(" ",20)),20)),VALUE(MID(SUBSTITUTE(LEFT($O1327,FIND(" ",$O1327&amp;" ")-1),"/",REPT(" ",20)),21,20)))),0)&gt;$W1327,"Late","Same day"))</f>
        <v/>
      </c>
      <c r="AF1327" s="26" t="str">
        <f aca="false">IF($A1327="","",IFERROR(INDEX(Validation!$C$193:$C$217,MATCH($A1327,Validation!$A$193:$A$217,0)),IF(COUNTIF(Validation!$U$19:$U$178,$Z1327)&gt;0,$Z1327,IF(COUNTIF(Validation!$S$19:$S$178,$AI1327)=1,INDEX(Validation!$U$19:$U$178,MATCH($AI1327,Validation!$S$19:$S$178,0)),$Z1327))))</f>
        <v/>
      </c>
      <c r="AG1327" s="27" t="str">
        <f aca="false">IF(COUNTA($A1327:$U1327)=0,"",IF($A1327="","No name",IF($F1327="","No date",IF($W1327=0,"Date ilegible",IF(NOT(ISNUMBER($N1327)),"Hours no numéricas",IF($AA1327="NO MATCH","Person no identificada","OK"))))))</f>
        <v/>
      </c>
      <c r="AH1327" s="27" t="str">
        <f aca="false">IF($W1327=0,"No date",IF($W1327&lt;Validation!$B$3,"Before period",IF($W1327&gt;Validation!$C$3,"After period","In period")))</f>
        <v>No date</v>
      </c>
      <c r="AI1327" s="26" t="str">
        <f aca="false">IF($Y1327="","",TRIM(RIGHT(SUBSTITUTE($Y1327," ",REPT(" ",50)),50)))</f>
        <v/>
      </c>
      <c r="AJ1327" s="27" t="str">
        <f aca="false">IF($A1327="","",IF(NOT(ISERROR(MATCH($A1327,Validation!$A$193:$A$217,0))),"Manual mapping",IF(COUNTIF(Validation!$U$19:$U$178,$Z1327)&gt;0,"Direct",IF(COUNTIF(Validation!$S$19:$S$178,$AI1327)=1,"By surname","Unresolved"))))</f>
        <v/>
      </c>
      <c r="AK1327" s="28" t="str">
        <f aca="false">IF($L1327="","",IF(MATCH($L1327,$L$2:$L$3000,0)&lt;&gt;ROW()-1,"",COUNT($AK$1:$AK1326)+1))</f>
        <v/>
      </c>
      <c r="AL1327" s="28" t="str">
        <f aca="false">IF($G1327="","",IF(MATCH($G1327,$G$2:$G$3000,0)&lt;&gt;ROW()-1,"",COUNT($AL$1:$AL1326)+1))</f>
        <v/>
      </c>
      <c r="AM1327" s="28" t="str">
        <f aca="false">IF($H1327="","",IF(MATCH($H1327,$H$2:$H$3000,0)&lt;&gt;ROW()-1,"",COUNT($AM$1:$AM1326)+1))</f>
        <v/>
      </c>
      <c r="AN1327" s="28" t="str">
        <f aca="false">IF($I1327="","",IF(MATCH($I1327,$I$2:$I$3000,0)&lt;&gt;ROW()-1,"",COUNT($AN$1:$AN1326)+1))</f>
        <v/>
      </c>
      <c r="AO1327" s="28" t="str">
        <f aca="false">IF($Q1327="","",IF(MATCH($Q1327,$Q$2:$Q$3000,0)&lt;&gt;ROW()-1,"",COUNT($AO$1:$AO1326)+1))</f>
        <v/>
      </c>
    </row>
    <row r="1328" customFormat="false" ht="12.75" hidden="false" customHeight="true" outlineLevel="0" collapsed="false">
      <c r="W1328" s="24" t="n">
        <f aca="false">IF($F1328="",0,IFERROR(IF(ISNUMBER($F1328),INT($F1328),DATE(VALUE(MID(SUBSTITUTE(LEFT($F1328,FIND(" ",$F1328&amp;" ")-1),"/",REPT(" ",20)),41,20)),VALUE(LEFT(SUBSTITUTE(LEFT($F1328,FIND(" ",$F1328&amp;" ")-1),"/",REPT(" ",20)),20)),VALUE(MID(SUBSTITUTE(LEFT($F1328,FIND(" ",$F1328&amp;" ")-1),"/",REPT(" ",20)),21,20)))),0))</f>
        <v>0</v>
      </c>
      <c r="X1328" s="25" t="str">
        <f aca="false">IF(ISNUMBER($N1328),$N1328*Validation!$B$5,"")</f>
        <v/>
      </c>
      <c r="Y1328" s="26" t="str">
        <f aca="false">IF($A1328="","",SUBSTITUTE(SUBSTITUTE(SUBSTITUTE(SUBSTITUTE(SUBSTITUTE(SUBSTITUTE(SUBSTITUTE(UPPER(TRIM($A1328)),"Á","A"),"É","E"),"Í","I"),"Ó","O"),"Ú","U"),"Ñ","N"),"Ü","U"))</f>
        <v/>
      </c>
      <c r="Z1328" s="26" t="str">
        <f aca="false">IF($Y1328="","",LEFT($Y1328,1)&amp;" "&amp;TRIM(RIGHT(SUBSTITUTE($Y1328," ",REPT(" ",50)),50)))</f>
        <v/>
      </c>
      <c r="AA1328" s="27" t="str">
        <f aca="false">IF($AF1328="","",IF(COUNTIF(Validation!$U$19:$U$178,$AF1328)&gt;0,"OK","NO MATCH"))</f>
        <v/>
      </c>
      <c r="AB1328" s="27" t="str">
        <f aca="false">IF($W1328=0,"",IF(AND($W1328&gt;=Validation!$B$3,$W1328&lt;=Validation!$C$3),"Yes","No"))</f>
        <v/>
      </c>
      <c r="AC1328" s="26" t="str">
        <f aca="false">IF($A1328="","",$AF1328&amp;"|"&amp;TEXT($W1328,"yyyy-mm-dd")&amp;"|"&amp;$J1328&amp;"|"&amp;$N1328)</f>
        <v/>
      </c>
      <c r="AD1328" s="27" t="str">
        <f aca="false">IF($AC1328="","",IF(COUNTIF($AC$2:$AC$3000,$AC1328)&gt;1,"REVIEW","OK"))</f>
        <v/>
      </c>
      <c r="AE1328" s="27" t="str">
        <f aca="false">IF(OR($W1328=0,$O1328=""),"",IF(IFERROR(IF(ISNUMBER($O1328),INT($O1328),DATE(VALUE(MID(SUBSTITUTE(LEFT($O1328,FIND(" ",$O1328&amp;" ")-1),"/",REPT(" ",20)),41,20)),VALUE(LEFT(SUBSTITUTE(LEFT($O1328,FIND(" ",$O1328&amp;" ")-1),"/",REPT(" ",20)),20)),VALUE(MID(SUBSTITUTE(LEFT($O1328,FIND(" ",$O1328&amp;" ")-1),"/",REPT(" ",20)),21,20)))),0)&gt;$W1328,"Late","Same day"))</f>
        <v/>
      </c>
      <c r="AF1328" s="26" t="str">
        <f aca="false">IF($A1328="","",IFERROR(INDEX(Validation!$C$193:$C$217,MATCH($A1328,Validation!$A$193:$A$217,0)),IF(COUNTIF(Validation!$U$19:$U$178,$Z1328)&gt;0,$Z1328,IF(COUNTIF(Validation!$S$19:$S$178,$AI1328)=1,INDEX(Validation!$U$19:$U$178,MATCH($AI1328,Validation!$S$19:$S$178,0)),$Z1328))))</f>
        <v/>
      </c>
      <c r="AG1328" s="27" t="str">
        <f aca="false">IF(COUNTA($A1328:$U1328)=0,"",IF($A1328="","No name",IF($F1328="","No date",IF($W1328=0,"Date ilegible",IF(NOT(ISNUMBER($N1328)),"Hours no numéricas",IF($AA1328="NO MATCH","Person no identificada","OK"))))))</f>
        <v/>
      </c>
      <c r="AH1328" s="27" t="str">
        <f aca="false">IF($W1328=0,"No date",IF($W1328&lt;Validation!$B$3,"Before period",IF($W1328&gt;Validation!$C$3,"After period","In period")))</f>
        <v>No date</v>
      </c>
      <c r="AI1328" s="26" t="str">
        <f aca="false">IF($Y1328="","",TRIM(RIGHT(SUBSTITUTE($Y1328," ",REPT(" ",50)),50)))</f>
        <v/>
      </c>
      <c r="AJ1328" s="27" t="str">
        <f aca="false">IF($A1328="","",IF(NOT(ISERROR(MATCH($A1328,Validation!$A$193:$A$217,0))),"Manual mapping",IF(COUNTIF(Validation!$U$19:$U$178,$Z1328)&gt;0,"Direct",IF(COUNTIF(Validation!$S$19:$S$178,$AI1328)=1,"By surname","Unresolved"))))</f>
        <v/>
      </c>
      <c r="AK1328" s="28" t="str">
        <f aca="false">IF($L1328="","",IF(MATCH($L1328,$L$2:$L$3000,0)&lt;&gt;ROW()-1,"",COUNT($AK$1:$AK1327)+1))</f>
        <v/>
      </c>
      <c r="AL1328" s="28" t="str">
        <f aca="false">IF($G1328="","",IF(MATCH($G1328,$G$2:$G$3000,0)&lt;&gt;ROW()-1,"",COUNT($AL$1:$AL1327)+1))</f>
        <v/>
      </c>
      <c r="AM1328" s="28" t="str">
        <f aca="false">IF($H1328="","",IF(MATCH($H1328,$H$2:$H$3000,0)&lt;&gt;ROW()-1,"",COUNT($AM$1:$AM1327)+1))</f>
        <v/>
      </c>
      <c r="AN1328" s="28" t="str">
        <f aca="false">IF($I1328="","",IF(MATCH($I1328,$I$2:$I$3000,0)&lt;&gt;ROW()-1,"",COUNT($AN$1:$AN1327)+1))</f>
        <v/>
      </c>
      <c r="AO1328" s="28" t="str">
        <f aca="false">IF($Q1328="","",IF(MATCH($Q1328,$Q$2:$Q$3000,0)&lt;&gt;ROW()-1,"",COUNT($AO$1:$AO1327)+1))</f>
        <v/>
      </c>
    </row>
    <row r="1329" customFormat="false" ht="12.75" hidden="false" customHeight="true" outlineLevel="0" collapsed="false">
      <c r="W1329" s="24" t="n">
        <f aca="false">IF($F1329="",0,IFERROR(IF(ISNUMBER($F1329),INT($F1329),DATE(VALUE(MID(SUBSTITUTE(LEFT($F1329,FIND(" ",$F1329&amp;" ")-1),"/",REPT(" ",20)),41,20)),VALUE(LEFT(SUBSTITUTE(LEFT($F1329,FIND(" ",$F1329&amp;" ")-1),"/",REPT(" ",20)),20)),VALUE(MID(SUBSTITUTE(LEFT($F1329,FIND(" ",$F1329&amp;" ")-1),"/",REPT(" ",20)),21,20)))),0))</f>
        <v>0</v>
      </c>
      <c r="X1329" s="25" t="str">
        <f aca="false">IF(ISNUMBER($N1329),$N1329*Validation!$B$5,"")</f>
        <v/>
      </c>
      <c r="Y1329" s="26" t="str">
        <f aca="false">IF($A1329="","",SUBSTITUTE(SUBSTITUTE(SUBSTITUTE(SUBSTITUTE(SUBSTITUTE(SUBSTITUTE(SUBSTITUTE(UPPER(TRIM($A1329)),"Á","A"),"É","E"),"Í","I"),"Ó","O"),"Ú","U"),"Ñ","N"),"Ü","U"))</f>
        <v/>
      </c>
      <c r="Z1329" s="26" t="str">
        <f aca="false">IF($Y1329="","",LEFT($Y1329,1)&amp;" "&amp;TRIM(RIGHT(SUBSTITUTE($Y1329," ",REPT(" ",50)),50)))</f>
        <v/>
      </c>
      <c r="AA1329" s="27" t="str">
        <f aca="false">IF($AF1329="","",IF(COUNTIF(Validation!$U$19:$U$178,$AF1329)&gt;0,"OK","NO MATCH"))</f>
        <v/>
      </c>
      <c r="AB1329" s="27" t="str">
        <f aca="false">IF($W1329=0,"",IF(AND($W1329&gt;=Validation!$B$3,$W1329&lt;=Validation!$C$3),"Yes","No"))</f>
        <v/>
      </c>
      <c r="AC1329" s="26" t="str">
        <f aca="false">IF($A1329="","",$AF1329&amp;"|"&amp;TEXT($W1329,"yyyy-mm-dd")&amp;"|"&amp;$J1329&amp;"|"&amp;$N1329)</f>
        <v/>
      </c>
      <c r="AD1329" s="27" t="str">
        <f aca="false">IF($AC1329="","",IF(COUNTIF($AC$2:$AC$3000,$AC1329)&gt;1,"REVIEW","OK"))</f>
        <v/>
      </c>
      <c r="AE1329" s="27" t="str">
        <f aca="false">IF(OR($W1329=0,$O1329=""),"",IF(IFERROR(IF(ISNUMBER($O1329),INT($O1329),DATE(VALUE(MID(SUBSTITUTE(LEFT($O1329,FIND(" ",$O1329&amp;" ")-1),"/",REPT(" ",20)),41,20)),VALUE(LEFT(SUBSTITUTE(LEFT($O1329,FIND(" ",$O1329&amp;" ")-1),"/",REPT(" ",20)),20)),VALUE(MID(SUBSTITUTE(LEFT($O1329,FIND(" ",$O1329&amp;" ")-1),"/",REPT(" ",20)),21,20)))),0)&gt;$W1329,"Late","Same day"))</f>
        <v/>
      </c>
      <c r="AF1329" s="26" t="str">
        <f aca="false">IF($A1329="","",IFERROR(INDEX(Validation!$C$193:$C$217,MATCH($A1329,Validation!$A$193:$A$217,0)),IF(COUNTIF(Validation!$U$19:$U$178,$Z1329)&gt;0,$Z1329,IF(COUNTIF(Validation!$S$19:$S$178,$AI1329)=1,INDEX(Validation!$U$19:$U$178,MATCH($AI1329,Validation!$S$19:$S$178,0)),$Z1329))))</f>
        <v/>
      </c>
      <c r="AG1329" s="27" t="str">
        <f aca="false">IF(COUNTA($A1329:$U1329)=0,"",IF($A1329="","No name",IF($F1329="","No date",IF($W1329=0,"Date ilegible",IF(NOT(ISNUMBER($N1329)),"Hours no numéricas",IF($AA1329="NO MATCH","Person no identificada","OK"))))))</f>
        <v/>
      </c>
      <c r="AH1329" s="27" t="str">
        <f aca="false">IF($W1329=0,"No date",IF($W1329&lt;Validation!$B$3,"Before period",IF($W1329&gt;Validation!$C$3,"After period","In period")))</f>
        <v>No date</v>
      </c>
      <c r="AI1329" s="26" t="str">
        <f aca="false">IF($Y1329="","",TRIM(RIGHT(SUBSTITUTE($Y1329," ",REPT(" ",50)),50)))</f>
        <v/>
      </c>
      <c r="AJ1329" s="27" t="str">
        <f aca="false">IF($A1329="","",IF(NOT(ISERROR(MATCH($A1329,Validation!$A$193:$A$217,0))),"Manual mapping",IF(COUNTIF(Validation!$U$19:$U$178,$Z1329)&gt;0,"Direct",IF(COUNTIF(Validation!$S$19:$S$178,$AI1329)=1,"By surname","Unresolved"))))</f>
        <v/>
      </c>
      <c r="AK1329" s="28" t="str">
        <f aca="false">IF($L1329="","",IF(MATCH($L1329,$L$2:$L$3000,0)&lt;&gt;ROW()-1,"",COUNT($AK$1:$AK1328)+1))</f>
        <v/>
      </c>
      <c r="AL1329" s="28" t="str">
        <f aca="false">IF($G1329="","",IF(MATCH($G1329,$G$2:$G$3000,0)&lt;&gt;ROW()-1,"",COUNT($AL$1:$AL1328)+1))</f>
        <v/>
      </c>
      <c r="AM1329" s="28" t="str">
        <f aca="false">IF($H1329="","",IF(MATCH($H1329,$H$2:$H$3000,0)&lt;&gt;ROW()-1,"",COUNT($AM$1:$AM1328)+1))</f>
        <v/>
      </c>
      <c r="AN1329" s="28" t="str">
        <f aca="false">IF($I1329="","",IF(MATCH($I1329,$I$2:$I$3000,0)&lt;&gt;ROW()-1,"",COUNT($AN$1:$AN1328)+1))</f>
        <v/>
      </c>
      <c r="AO1329" s="28" t="str">
        <f aca="false">IF($Q1329="","",IF(MATCH($Q1329,$Q$2:$Q$3000,0)&lt;&gt;ROW()-1,"",COUNT($AO$1:$AO1328)+1))</f>
        <v/>
      </c>
    </row>
    <row r="1330" customFormat="false" ht="12.75" hidden="false" customHeight="true" outlineLevel="0" collapsed="false">
      <c r="W1330" s="24" t="n">
        <f aca="false">IF($F1330="",0,IFERROR(IF(ISNUMBER($F1330),INT($F1330),DATE(VALUE(MID(SUBSTITUTE(LEFT($F1330,FIND(" ",$F1330&amp;" ")-1),"/",REPT(" ",20)),41,20)),VALUE(LEFT(SUBSTITUTE(LEFT($F1330,FIND(" ",$F1330&amp;" ")-1),"/",REPT(" ",20)),20)),VALUE(MID(SUBSTITUTE(LEFT($F1330,FIND(" ",$F1330&amp;" ")-1),"/",REPT(" ",20)),21,20)))),0))</f>
        <v>0</v>
      </c>
      <c r="X1330" s="25" t="str">
        <f aca="false">IF(ISNUMBER($N1330),$N1330*Validation!$B$5,"")</f>
        <v/>
      </c>
      <c r="Y1330" s="26" t="str">
        <f aca="false">IF($A1330="","",SUBSTITUTE(SUBSTITUTE(SUBSTITUTE(SUBSTITUTE(SUBSTITUTE(SUBSTITUTE(SUBSTITUTE(UPPER(TRIM($A1330)),"Á","A"),"É","E"),"Í","I"),"Ó","O"),"Ú","U"),"Ñ","N"),"Ü","U"))</f>
        <v/>
      </c>
      <c r="Z1330" s="26" t="str">
        <f aca="false">IF($Y1330="","",LEFT($Y1330,1)&amp;" "&amp;TRIM(RIGHT(SUBSTITUTE($Y1330," ",REPT(" ",50)),50)))</f>
        <v/>
      </c>
      <c r="AA1330" s="27" t="str">
        <f aca="false">IF($AF1330="","",IF(COUNTIF(Validation!$U$19:$U$178,$AF1330)&gt;0,"OK","NO MATCH"))</f>
        <v/>
      </c>
      <c r="AB1330" s="27" t="str">
        <f aca="false">IF($W1330=0,"",IF(AND($W1330&gt;=Validation!$B$3,$W1330&lt;=Validation!$C$3),"Yes","No"))</f>
        <v/>
      </c>
      <c r="AC1330" s="26" t="str">
        <f aca="false">IF($A1330="","",$AF1330&amp;"|"&amp;TEXT($W1330,"yyyy-mm-dd")&amp;"|"&amp;$J1330&amp;"|"&amp;$N1330)</f>
        <v/>
      </c>
      <c r="AD1330" s="27" t="str">
        <f aca="false">IF($AC1330="","",IF(COUNTIF($AC$2:$AC$3000,$AC1330)&gt;1,"REVIEW","OK"))</f>
        <v/>
      </c>
      <c r="AE1330" s="27" t="str">
        <f aca="false">IF(OR($W1330=0,$O1330=""),"",IF(IFERROR(IF(ISNUMBER($O1330),INT($O1330),DATE(VALUE(MID(SUBSTITUTE(LEFT($O1330,FIND(" ",$O1330&amp;" ")-1),"/",REPT(" ",20)),41,20)),VALUE(LEFT(SUBSTITUTE(LEFT($O1330,FIND(" ",$O1330&amp;" ")-1),"/",REPT(" ",20)),20)),VALUE(MID(SUBSTITUTE(LEFT($O1330,FIND(" ",$O1330&amp;" ")-1),"/",REPT(" ",20)),21,20)))),0)&gt;$W1330,"Late","Same day"))</f>
        <v/>
      </c>
      <c r="AF1330" s="26" t="str">
        <f aca="false">IF($A1330="","",IFERROR(INDEX(Validation!$C$193:$C$217,MATCH($A1330,Validation!$A$193:$A$217,0)),IF(COUNTIF(Validation!$U$19:$U$178,$Z1330)&gt;0,$Z1330,IF(COUNTIF(Validation!$S$19:$S$178,$AI1330)=1,INDEX(Validation!$U$19:$U$178,MATCH($AI1330,Validation!$S$19:$S$178,0)),$Z1330))))</f>
        <v/>
      </c>
      <c r="AG1330" s="27" t="str">
        <f aca="false">IF(COUNTA($A1330:$U1330)=0,"",IF($A1330="","No name",IF($F1330="","No date",IF($W1330=0,"Date ilegible",IF(NOT(ISNUMBER($N1330)),"Hours no numéricas",IF($AA1330="NO MATCH","Person no identificada","OK"))))))</f>
        <v/>
      </c>
      <c r="AH1330" s="27" t="str">
        <f aca="false">IF($W1330=0,"No date",IF($W1330&lt;Validation!$B$3,"Before period",IF($W1330&gt;Validation!$C$3,"After period","In period")))</f>
        <v>No date</v>
      </c>
      <c r="AI1330" s="26" t="str">
        <f aca="false">IF($Y1330="","",TRIM(RIGHT(SUBSTITUTE($Y1330," ",REPT(" ",50)),50)))</f>
        <v/>
      </c>
      <c r="AJ1330" s="27" t="str">
        <f aca="false">IF($A1330="","",IF(NOT(ISERROR(MATCH($A1330,Validation!$A$193:$A$217,0))),"Manual mapping",IF(COUNTIF(Validation!$U$19:$U$178,$Z1330)&gt;0,"Direct",IF(COUNTIF(Validation!$S$19:$S$178,$AI1330)=1,"By surname","Unresolved"))))</f>
        <v/>
      </c>
      <c r="AK1330" s="28" t="str">
        <f aca="false">IF($L1330="","",IF(MATCH($L1330,$L$2:$L$3000,0)&lt;&gt;ROW()-1,"",COUNT($AK$1:$AK1329)+1))</f>
        <v/>
      </c>
      <c r="AL1330" s="28" t="str">
        <f aca="false">IF($G1330="","",IF(MATCH($G1330,$G$2:$G$3000,0)&lt;&gt;ROW()-1,"",COUNT($AL$1:$AL1329)+1))</f>
        <v/>
      </c>
      <c r="AM1330" s="28" t="str">
        <f aca="false">IF($H1330="","",IF(MATCH($H1330,$H$2:$H$3000,0)&lt;&gt;ROW()-1,"",COUNT($AM$1:$AM1329)+1))</f>
        <v/>
      </c>
      <c r="AN1330" s="28" t="str">
        <f aca="false">IF($I1330="","",IF(MATCH($I1330,$I$2:$I$3000,0)&lt;&gt;ROW()-1,"",COUNT($AN$1:$AN1329)+1))</f>
        <v/>
      </c>
      <c r="AO1330" s="28" t="str">
        <f aca="false">IF($Q1330="","",IF(MATCH($Q1330,$Q$2:$Q$3000,0)&lt;&gt;ROW()-1,"",COUNT($AO$1:$AO1329)+1))</f>
        <v/>
      </c>
    </row>
    <row r="1331" customFormat="false" ht="12.75" hidden="false" customHeight="true" outlineLevel="0" collapsed="false">
      <c r="W1331" s="24" t="n">
        <f aca="false">IF($F1331="",0,IFERROR(IF(ISNUMBER($F1331),INT($F1331),DATE(VALUE(MID(SUBSTITUTE(LEFT($F1331,FIND(" ",$F1331&amp;" ")-1),"/",REPT(" ",20)),41,20)),VALUE(LEFT(SUBSTITUTE(LEFT($F1331,FIND(" ",$F1331&amp;" ")-1),"/",REPT(" ",20)),20)),VALUE(MID(SUBSTITUTE(LEFT($F1331,FIND(" ",$F1331&amp;" ")-1),"/",REPT(" ",20)),21,20)))),0))</f>
        <v>0</v>
      </c>
      <c r="X1331" s="25" t="str">
        <f aca="false">IF(ISNUMBER($N1331),$N1331*Validation!$B$5,"")</f>
        <v/>
      </c>
      <c r="Y1331" s="26" t="str">
        <f aca="false">IF($A1331="","",SUBSTITUTE(SUBSTITUTE(SUBSTITUTE(SUBSTITUTE(SUBSTITUTE(SUBSTITUTE(SUBSTITUTE(UPPER(TRIM($A1331)),"Á","A"),"É","E"),"Í","I"),"Ó","O"),"Ú","U"),"Ñ","N"),"Ü","U"))</f>
        <v/>
      </c>
      <c r="Z1331" s="26" t="str">
        <f aca="false">IF($Y1331="","",LEFT($Y1331,1)&amp;" "&amp;TRIM(RIGHT(SUBSTITUTE($Y1331," ",REPT(" ",50)),50)))</f>
        <v/>
      </c>
      <c r="AA1331" s="27" t="str">
        <f aca="false">IF($AF1331="","",IF(COUNTIF(Validation!$U$19:$U$178,$AF1331)&gt;0,"OK","NO MATCH"))</f>
        <v/>
      </c>
      <c r="AB1331" s="27" t="str">
        <f aca="false">IF($W1331=0,"",IF(AND($W1331&gt;=Validation!$B$3,$W1331&lt;=Validation!$C$3),"Yes","No"))</f>
        <v/>
      </c>
      <c r="AC1331" s="26" t="str">
        <f aca="false">IF($A1331="","",$AF1331&amp;"|"&amp;TEXT($W1331,"yyyy-mm-dd")&amp;"|"&amp;$J1331&amp;"|"&amp;$N1331)</f>
        <v/>
      </c>
      <c r="AD1331" s="27" t="str">
        <f aca="false">IF($AC1331="","",IF(COUNTIF($AC$2:$AC$3000,$AC1331)&gt;1,"REVIEW","OK"))</f>
        <v/>
      </c>
      <c r="AE1331" s="27" t="str">
        <f aca="false">IF(OR($W1331=0,$O1331=""),"",IF(IFERROR(IF(ISNUMBER($O1331),INT($O1331),DATE(VALUE(MID(SUBSTITUTE(LEFT($O1331,FIND(" ",$O1331&amp;" ")-1),"/",REPT(" ",20)),41,20)),VALUE(LEFT(SUBSTITUTE(LEFT($O1331,FIND(" ",$O1331&amp;" ")-1),"/",REPT(" ",20)),20)),VALUE(MID(SUBSTITUTE(LEFT($O1331,FIND(" ",$O1331&amp;" ")-1),"/",REPT(" ",20)),21,20)))),0)&gt;$W1331,"Late","Same day"))</f>
        <v/>
      </c>
      <c r="AF1331" s="26" t="str">
        <f aca="false">IF($A1331="","",IFERROR(INDEX(Validation!$C$193:$C$217,MATCH($A1331,Validation!$A$193:$A$217,0)),IF(COUNTIF(Validation!$U$19:$U$178,$Z1331)&gt;0,$Z1331,IF(COUNTIF(Validation!$S$19:$S$178,$AI1331)=1,INDEX(Validation!$U$19:$U$178,MATCH($AI1331,Validation!$S$19:$S$178,0)),$Z1331))))</f>
        <v/>
      </c>
      <c r="AG1331" s="27" t="str">
        <f aca="false">IF(COUNTA($A1331:$U1331)=0,"",IF($A1331="","No name",IF($F1331="","No date",IF($W1331=0,"Date ilegible",IF(NOT(ISNUMBER($N1331)),"Hours no numéricas",IF($AA1331="NO MATCH","Person no identificada","OK"))))))</f>
        <v/>
      </c>
      <c r="AH1331" s="27" t="str">
        <f aca="false">IF($W1331=0,"No date",IF($W1331&lt;Validation!$B$3,"Before period",IF($W1331&gt;Validation!$C$3,"After period","In period")))</f>
        <v>No date</v>
      </c>
      <c r="AI1331" s="26" t="str">
        <f aca="false">IF($Y1331="","",TRIM(RIGHT(SUBSTITUTE($Y1331," ",REPT(" ",50)),50)))</f>
        <v/>
      </c>
      <c r="AJ1331" s="27" t="str">
        <f aca="false">IF($A1331="","",IF(NOT(ISERROR(MATCH($A1331,Validation!$A$193:$A$217,0))),"Manual mapping",IF(COUNTIF(Validation!$U$19:$U$178,$Z1331)&gt;0,"Direct",IF(COUNTIF(Validation!$S$19:$S$178,$AI1331)=1,"By surname","Unresolved"))))</f>
        <v/>
      </c>
      <c r="AK1331" s="28" t="str">
        <f aca="false">IF($L1331="","",IF(MATCH($L1331,$L$2:$L$3000,0)&lt;&gt;ROW()-1,"",COUNT($AK$1:$AK1330)+1))</f>
        <v/>
      </c>
      <c r="AL1331" s="28" t="str">
        <f aca="false">IF($G1331="","",IF(MATCH($G1331,$G$2:$G$3000,0)&lt;&gt;ROW()-1,"",COUNT($AL$1:$AL1330)+1))</f>
        <v/>
      </c>
      <c r="AM1331" s="28" t="str">
        <f aca="false">IF($H1331="","",IF(MATCH($H1331,$H$2:$H$3000,0)&lt;&gt;ROW()-1,"",COUNT($AM$1:$AM1330)+1))</f>
        <v/>
      </c>
      <c r="AN1331" s="28" t="str">
        <f aca="false">IF($I1331="","",IF(MATCH($I1331,$I$2:$I$3000,0)&lt;&gt;ROW()-1,"",COUNT($AN$1:$AN1330)+1))</f>
        <v/>
      </c>
      <c r="AO1331" s="28" t="str">
        <f aca="false">IF($Q1331="","",IF(MATCH($Q1331,$Q$2:$Q$3000,0)&lt;&gt;ROW()-1,"",COUNT($AO$1:$AO1330)+1))</f>
        <v/>
      </c>
    </row>
    <row r="1332" customFormat="false" ht="12.75" hidden="false" customHeight="true" outlineLevel="0" collapsed="false">
      <c r="W1332" s="24" t="n">
        <f aca="false">IF($F1332="",0,IFERROR(IF(ISNUMBER($F1332),INT($F1332),DATE(VALUE(MID(SUBSTITUTE(LEFT($F1332,FIND(" ",$F1332&amp;" ")-1),"/",REPT(" ",20)),41,20)),VALUE(LEFT(SUBSTITUTE(LEFT($F1332,FIND(" ",$F1332&amp;" ")-1),"/",REPT(" ",20)),20)),VALUE(MID(SUBSTITUTE(LEFT($F1332,FIND(" ",$F1332&amp;" ")-1),"/",REPT(" ",20)),21,20)))),0))</f>
        <v>0</v>
      </c>
      <c r="X1332" s="25" t="str">
        <f aca="false">IF(ISNUMBER($N1332),$N1332*Validation!$B$5,"")</f>
        <v/>
      </c>
      <c r="Y1332" s="26" t="str">
        <f aca="false">IF($A1332="","",SUBSTITUTE(SUBSTITUTE(SUBSTITUTE(SUBSTITUTE(SUBSTITUTE(SUBSTITUTE(SUBSTITUTE(UPPER(TRIM($A1332)),"Á","A"),"É","E"),"Í","I"),"Ó","O"),"Ú","U"),"Ñ","N"),"Ü","U"))</f>
        <v/>
      </c>
      <c r="Z1332" s="26" t="str">
        <f aca="false">IF($Y1332="","",LEFT($Y1332,1)&amp;" "&amp;TRIM(RIGHT(SUBSTITUTE($Y1332," ",REPT(" ",50)),50)))</f>
        <v/>
      </c>
      <c r="AA1332" s="27" t="str">
        <f aca="false">IF($AF1332="","",IF(COUNTIF(Validation!$U$19:$U$178,$AF1332)&gt;0,"OK","NO MATCH"))</f>
        <v/>
      </c>
      <c r="AB1332" s="27" t="str">
        <f aca="false">IF($W1332=0,"",IF(AND($W1332&gt;=Validation!$B$3,$W1332&lt;=Validation!$C$3),"Yes","No"))</f>
        <v/>
      </c>
      <c r="AC1332" s="26" t="str">
        <f aca="false">IF($A1332="","",$AF1332&amp;"|"&amp;TEXT($W1332,"yyyy-mm-dd")&amp;"|"&amp;$J1332&amp;"|"&amp;$N1332)</f>
        <v/>
      </c>
      <c r="AD1332" s="27" t="str">
        <f aca="false">IF($AC1332="","",IF(COUNTIF($AC$2:$AC$3000,$AC1332)&gt;1,"REVIEW","OK"))</f>
        <v/>
      </c>
      <c r="AE1332" s="27" t="str">
        <f aca="false">IF(OR($W1332=0,$O1332=""),"",IF(IFERROR(IF(ISNUMBER($O1332),INT($O1332),DATE(VALUE(MID(SUBSTITUTE(LEFT($O1332,FIND(" ",$O1332&amp;" ")-1),"/",REPT(" ",20)),41,20)),VALUE(LEFT(SUBSTITUTE(LEFT($O1332,FIND(" ",$O1332&amp;" ")-1),"/",REPT(" ",20)),20)),VALUE(MID(SUBSTITUTE(LEFT($O1332,FIND(" ",$O1332&amp;" ")-1),"/",REPT(" ",20)),21,20)))),0)&gt;$W1332,"Late","Same day"))</f>
        <v/>
      </c>
      <c r="AF1332" s="26" t="str">
        <f aca="false">IF($A1332="","",IFERROR(INDEX(Validation!$C$193:$C$217,MATCH($A1332,Validation!$A$193:$A$217,0)),IF(COUNTIF(Validation!$U$19:$U$178,$Z1332)&gt;0,$Z1332,IF(COUNTIF(Validation!$S$19:$S$178,$AI1332)=1,INDEX(Validation!$U$19:$U$178,MATCH($AI1332,Validation!$S$19:$S$178,0)),$Z1332))))</f>
        <v/>
      </c>
      <c r="AG1332" s="27" t="str">
        <f aca="false">IF(COUNTA($A1332:$U1332)=0,"",IF($A1332="","No name",IF($F1332="","No date",IF($W1332=0,"Date ilegible",IF(NOT(ISNUMBER($N1332)),"Hours no numéricas",IF($AA1332="NO MATCH","Person no identificada","OK"))))))</f>
        <v/>
      </c>
      <c r="AH1332" s="27" t="str">
        <f aca="false">IF($W1332=0,"No date",IF($W1332&lt;Validation!$B$3,"Before period",IF($W1332&gt;Validation!$C$3,"After period","In period")))</f>
        <v>No date</v>
      </c>
      <c r="AI1332" s="26" t="str">
        <f aca="false">IF($Y1332="","",TRIM(RIGHT(SUBSTITUTE($Y1332," ",REPT(" ",50)),50)))</f>
        <v/>
      </c>
      <c r="AJ1332" s="27" t="str">
        <f aca="false">IF($A1332="","",IF(NOT(ISERROR(MATCH($A1332,Validation!$A$193:$A$217,0))),"Manual mapping",IF(COUNTIF(Validation!$U$19:$U$178,$Z1332)&gt;0,"Direct",IF(COUNTIF(Validation!$S$19:$S$178,$AI1332)=1,"By surname","Unresolved"))))</f>
        <v/>
      </c>
      <c r="AK1332" s="28" t="str">
        <f aca="false">IF($L1332="","",IF(MATCH($L1332,$L$2:$L$3000,0)&lt;&gt;ROW()-1,"",COUNT($AK$1:$AK1331)+1))</f>
        <v/>
      </c>
      <c r="AL1332" s="28" t="str">
        <f aca="false">IF($G1332="","",IF(MATCH($G1332,$G$2:$G$3000,0)&lt;&gt;ROW()-1,"",COUNT($AL$1:$AL1331)+1))</f>
        <v/>
      </c>
      <c r="AM1332" s="28" t="str">
        <f aca="false">IF($H1332="","",IF(MATCH($H1332,$H$2:$H$3000,0)&lt;&gt;ROW()-1,"",COUNT($AM$1:$AM1331)+1))</f>
        <v/>
      </c>
      <c r="AN1332" s="28" t="str">
        <f aca="false">IF($I1332="","",IF(MATCH($I1332,$I$2:$I$3000,0)&lt;&gt;ROW()-1,"",COUNT($AN$1:$AN1331)+1))</f>
        <v/>
      </c>
      <c r="AO1332" s="28" t="str">
        <f aca="false">IF($Q1332="","",IF(MATCH($Q1332,$Q$2:$Q$3000,0)&lt;&gt;ROW()-1,"",COUNT($AO$1:$AO1331)+1))</f>
        <v/>
      </c>
    </row>
    <row r="1333" customFormat="false" ht="12.75" hidden="false" customHeight="true" outlineLevel="0" collapsed="false">
      <c r="W1333" s="24" t="n">
        <f aca="false">IF($F1333="",0,IFERROR(IF(ISNUMBER($F1333),INT($F1333),DATE(VALUE(MID(SUBSTITUTE(LEFT($F1333,FIND(" ",$F1333&amp;" ")-1),"/",REPT(" ",20)),41,20)),VALUE(LEFT(SUBSTITUTE(LEFT($F1333,FIND(" ",$F1333&amp;" ")-1),"/",REPT(" ",20)),20)),VALUE(MID(SUBSTITUTE(LEFT($F1333,FIND(" ",$F1333&amp;" ")-1),"/",REPT(" ",20)),21,20)))),0))</f>
        <v>0</v>
      </c>
      <c r="X1333" s="25" t="str">
        <f aca="false">IF(ISNUMBER($N1333),$N1333*Validation!$B$5,"")</f>
        <v/>
      </c>
      <c r="Y1333" s="26" t="str">
        <f aca="false">IF($A1333="","",SUBSTITUTE(SUBSTITUTE(SUBSTITUTE(SUBSTITUTE(SUBSTITUTE(SUBSTITUTE(SUBSTITUTE(UPPER(TRIM($A1333)),"Á","A"),"É","E"),"Í","I"),"Ó","O"),"Ú","U"),"Ñ","N"),"Ü","U"))</f>
        <v/>
      </c>
      <c r="Z1333" s="26" t="str">
        <f aca="false">IF($Y1333="","",LEFT($Y1333,1)&amp;" "&amp;TRIM(RIGHT(SUBSTITUTE($Y1333," ",REPT(" ",50)),50)))</f>
        <v/>
      </c>
      <c r="AA1333" s="27" t="str">
        <f aca="false">IF($AF1333="","",IF(COUNTIF(Validation!$U$19:$U$178,$AF1333)&gt;0,"OK","NO MATCH"))</f>
        <v/>
      </c>
      <c r="AB1333" s="27" t="str">
        <f aca="false">IF($W1333=0,"",IF(AND($W1333&gt;=Validation!$B$3,$W1333&lt;=Validation!$C$3),"Yes","No"))</f>
        <v/>
      </c>
      <c r="AC1333" s="26" t="str">
        <f aca="false">IF($A1333="","",$AF1333&amp;"|"&amp;TEXT($W1333,"yyyy-mm-dd")&amp;"|"&amp;$J1333&amp;"|"&amp;$N1333)</f>
        <v/>
      </c>
      <c r="AD1333" s="27" t="str">
        <f aca="false">IF($AC1333="","",IF(COUNTIF($AC$2:$AC$3000,$AC1333)&gt;1,"REVIEW","OK"))</f>
        <v/>
      </c>
      <c r="AE1333" s="27" t="str">
        <f aca="false">IF(OR($W1333=0,$O1333=""),"",IF(IFERROR(IF(ISNUMBER($O1333),INT($O1333),DATE(VALUE(MID(SUBSTITUTE(LEFT($O1333,FIND(" ",$O1333&amp;" ")-1),"/",REPT(" ",20)),41,20)),VALUE(LEFT(SUBSTITUTE(LEFT($O1333,FIND(" ",$O1333&amp;" ")-1),"/",REPT(" ",20)),20)),VALUE(MID(SUBSTITUTE(LEFT($O1333,FIND(" ",$O1333&amp;" ")-1),"/",REPT(" ",20)),21,20)))),0)&gt;$W1333,"Late","Same day"))</f>
        <v/>
      </c>
      <c r="AF1333" s="26" t="str">
        <f aca="false">IF($A1333="","",IFERROR(INDEX(Validation!$C$193:$C$217,MATCH($A1333,Validation!$A$193:$A$217,0)),IF(COUNTIF(Validation!$U$19:$U$178,$Z1333)&gt;0,$Z1333,IF(COUNTIF(Validation!$S$19:$S$178,$AI1333)=1,INDEX(Validation!$U$19:$U$178,MATCH($AI1333,Validation!$S$19:$S$178,0)),$Z1333))))</f>
        <v/>
      </c>
      <c r="AG1333" s="27" t="str">
        <f aca="false">IF(COUNTA($A1333:$U1333)=0,"",IF($A1333="","No name",IF($F1333="","No date",IF($W1333=0,"Date ilegible",IF(NOT(ISNUMBER($N1333)),"Hours no numéricas",IF($AA1333="NO MATCH","Person no identificada","OK"))))))</f>
        <v/>
      </c>
      <c r="AH1333" s="27" t="str">
        <f aca="false">IF($W1333=0,"No date",IF($W1333&lt;Validation!$B$3,"Before period",IF($W1333&gt;Validation!$C$3,"After period","In period")))</f>
        <v>No date</v>
      </c>
      <c r="AI1333" s="26" t="str">
        <f aca="false">IF($Y1333="","",TRIM(RIGHT(SUBSTITUTE($Y1333," ",REPT(" ",50)),50)))</f>
        <v/>
      </c>
      <c r="AJ1333" s="27" t="str">
        <f aca="false">IF($A1333="","",IF(NOT(ISERROR(MATCH($A1333,Validation!$A$193:$A$217,0))),"Manual mapping",IF(COUNTIF(Validation!$U$19:$U$178,$Z1333)&gt;0,"Direct",IF(COUNTIF(Validation!$S$19:$S$178,$AI1333)=1,"By surname","Unresolved"))))</f>
        <v/>
      </c>
      <c r="AK1333" s="28" t="str">
        <f aca="false">IF($L1333="","",IF(MATCH($L1333,$L$2:$L$3000,0)&lt;&gt;ROW()-1,"",COUNT($AK$1:$AK1332)+1))</f>
        <v/>
      </c>
      <c r="AL1333" s="28" t="str">
        <f aca="false">IF($G1333="","",IF(MATCH($G1333,$G$2:$G$3000,0)&lt;&gt;ROW()-1,"",COUNT($AL$1:$AL1332)+1))</f>
        <v/>
      </c>
      <c r="AM1333" s="28" t="str">
        <f aca="false">IF($H1333="","",IF(MATCH($H1333,$H$2:$H$3000,0)&lt;&gt;ROW()-1,"",COUNT($AM$1:$AM1332)+1))</f>
        <v/>
      </c>
      <c r="AN1333" s="28" t="str">
        <f aca="false">IF($I1333="","",IF(MATCH($I1333,$I$2:$I$3000,0)&lt;&gt;ROW()-1,"",COUNT($AN$1:$AN1332)+1))</f>
        <v/>
      </c>
      <c r="AO1333" s="28" t="str">
        <f aca="false">IF($Q1333="","",IF(MATCH($Q1333,$Q$2:$Q$3000,0)&lt;&gt;ROW()-1,"",COUNT($AO$1:$AO1332)+1))</f>
        <v/>
      </c>
    </row>
    <row r="1334" customFormat="false" ht="12.75" hidden="false" customHeight="true" outlineLevel="0" collapsed="false">
      <c r="W1334" s="24" t="n">
        <f aca="false">IF($F1334="",0,IFERROR(IF(ISNUMBER($F1334),INT($F1334),DATE(VALUE(MID(SUBSTITUTE(LEFT($F1334,FIND(" ",$F1334&amp;" ")-1),"/",REPT(" ",20)),41,20)),VALUE(LEFT(SUBSTITUTE(LEFT($F1334,FIND(" ",$F1334&amp;" ")-1),"/",REPT(" ",20)),20)),VALUE(MID(SUBSTITUTE(LEFT($F1334,FIND(" ",$F1334&amp;" ")-1),"/",REPT(" ",20)),21,20)))),0))</f>
        <v>0</v>
      </c>
      <c r="X1334" s="25" t="str">
        <f aca="false">IF(ISNUMBER($N1334),$N1334*Validation!$B$5,"")</f>
        <v/>
      </c>
      <c r="Y1334" s="26" t="str">
        <f aca="false">IF($A1334="","",SUBSTITUTE(SUBSTITUTE(SUBSTITUTE(SUBSTITUTE(SUBSTITUTE(SUBSTITUTE(SUBSTITUTE(UPPER(TRIM($A1334)),"Á","A"),"É","E"),"Í","I"),"Ó","O"),"Ú","U"),"Ñ","N"),"Ü","U"))</f>
        <v/>
      </c>
      <c r="Z1334" s="26" t="str">
        <f aca="false">IF($Y1334="","",LEFT($Y1334,1)&amp;" "&amp;TRIM(RIGHT(SUBSTITUTE($Y1334," ",REPT(" ",50)),50)))</f>
        <v/>
      </c>
      <c r="AA1334" s="27" t="str">
        <f aca="false">IF($AF1334="","",IF(COUNTIF(Validation!$U$19:$U$178,$AF1334)&gt;0,"OK","NO MATCH"))</f>
        <v/>
      </c>
      <c r="AB1334" s="27" t="str">
        <f aca="false">IF($W1334=0,"",IF(AND($W1334&gt;=Validation!$B$3,$W1334&lt;=Validation!$C$3),"Yes","No"))</f>
        <v/>
      </c>
      <c r="AC1334" s="26" t="str">
        <f aca="false">IF($A1334="","",$AF1334&amp;"|"&amp;TEXT($W1334,"yyyy-mm-dd")&amp;"|"&amp;$J1334&amp;"|"&amp;$N1334)</f>
        <v/>
      </c>
      <c r="AD1334" s="27" t="str">
        <f aca="false">IF($AC1334="","",IF(COUNTIF($AC$2:$AC$3000,$AC1334)&gt;1,"REVIEW","OK"))</f>
        <v/>
      </c>
      <c r="AE1334" s="27" t="str">
        <f aca="false">IF(OR($W1334=0,$O1334=""),"",IF(IFERROR(IF(ISNUMBER($O1334),INT($O1334),DATE(VALUE(MID(SUBSTITUTE(LEFT($O1334,FIND(" ",$O1334&amp;" ")-1),"/",REPT(" ",20)),41,20)),VALUE(LEFT(SUBSTITUTE(LEFT($O1334,FIND(" ",$O1334&amp;" ")-1),"/",REPT(" ",20)),20)),VALUE(MID(SUBSTITUTE(LEFT($O1334,FIND(" ",$O1334&amp;" ")-1),"/",REPT(" ",20)),21,20)))),0)&gt;$W1334,"Late","Same day"))</f>
        <v/>
      </c>
      <c r="AF1334" s="26" t="str">
        <f aca="false">IF($A1334="","",IFERROR(INDEX(Validation!$C$193:$C$217,MATCH($A1334,Validation!$A$193:$A$217,0)),IF(COUNTIF(Validation!$U$19:$U$178,$Z1334)&gt;0,$Z1334,IF(COUNTIF(Validation!$S$19:$S$178,$AI1334)=1,INDEX(Validation!$U$19:$U$178,MATCH($AI1334,Validation!$S$19:$S$178,0)),$Z1334))))</f>
        <v/>
      </c>
      <c r="AG1334" s="27" t="str">
        <f aca="false">IF(COUNTA($A1334:$U1334)=0,"",IF($A1334="","No name",IF($F1334="","No date",IF($W1334=0,"Date ilegible",IF(NOT(ISNUMBER($N1334)),"Hours no numéricas",IF($AA1334="NO MATCH","Person no identificada","OK"))))))</f>
        <v/>
      </c>
      <c r="AH1334" s="27" t="str">
        <f aca="false">IF($W1334=0,"No date",IF($W1334&lt;Validation!$B$3,"Before period",IF($W1334&gt;Validation!$C$3,"After period","In period")))</f>
        <v>No date</v>
      </c>
      <c r="AI1334" s="26" t="str">
        <f aca="false">IF($Y1334="","",TRIM(RIGHT(SUBSTITUTE($Y1334," ",REPT(" ",50)),50)))</f>
        <v/>
      </c>
      <c r="AJ1334" s="27" t="str">
        <f aca="false">IF($A1334="","",IF(NOT(ISERROR(MATCH($A1334,Validation!$A$193:$A$217,0))),"Manual mapping",IF(COUNTIF(Validation!$U$19:$U$178,$Z1334)&gt;0,"Direct",IF(COUNTIF(Validation!$S$19:$S$178,$AI1334)=1,"By surname","Unresolved"))))</f>
        <v/>
      </c>
      <c r="AK1334" s="28" t="str">
        <f aca="false">IF($L1334="","",IF(MATCH($L1334,$L$2:$L$3000,0)&lt;&gt;ROW()-1,"",COUNT($AK$1:$AK1333)+1))</f>
        <v/>
      </c>
      <c r="AL1334" s="28" t="str">
        <f aca="false">IF($G1334="","",IF(MATCH($G1334,$G$2:$G$3000,0)&lt;&gt;ROW()-1,"",COUNT($AL$1:$AL1333)+1))</f>
        <v/>
      </c>
      <c r="AM1334" s="28" t="str">
        <f aca="false">IF($H1334="","",IF(MATCH($H1334,$H$2:$H$3000,0)&lt;&gt;ROW()-1,"",COUNT($AM$1:$AM1333)+1))</f>
        <v/>
      </c>
      <c r="AN1334" s="28" t="str">
        <f aca="false">IF($I1334="","",IF(MATCH($I1334,$I$2:$I$3000,0)&lt;&gt;ROW()-1,"",COUNT($AN$1:$AN1333)+1))</f>
        <v/>
      </c>
      <c r="AO1334" s="28" t="str">
        <f aca="false">IF($Q1334="","",IF(MATCH($Q1334,$Q$2:$Q$3000,0)&lt;&gt;ROW()-1,"",COUNT($AO$1:$AO1333)+1))</f>
        <v/>
      </c>
    </row>
    <row r="1335" customFormat="false" ht="12.75" hidden="false" customHeight="true" outlineLevel="0" collapsed="false">
      <c r="W1335" s="24" t="n">
        <f aca="false">IF($F1335="",0,IFERROR(IF(ISNUMBER($F1335),INT($F1335),DATE(VALUE(MID(SUBSTITUTE(LEFT($F1335,FIND(" ",$F1335&amp;" ")-1),"/",REPT(" ",20)),41,20)),VALUE(LEFT(SUBSTITUTE(LEFT($F1335,FIND(" ",$F1335&amp;" ")-1),"/",REPT(" ",20)),20)),VALUE(MID(SUBSTITUTE(LEFT($F1335,FIND(" ",$F1335&amp;" ")-1),"/",REPT(" ",20)),21,20)))),0))</f>
        <v>0</v>
      </c>
      <c r="X1335" s="25" t="str">
        <f aca="false">IF(ISNUMBER($N1335),$N1335*Validation!$B$5,"")</f>
        <v/>
      </c>
      <c r="Y1335" s="26" t="str">
        <f aca="false">IF($A1335="","",SUBSTITUTE(SUBSTITUTE(SUBSTITUTE(SUBSTITUTE(SUBSTITUTE(SUBSTITUTE(SUBSTITUTE(UPPER(TRIM($A1335)),"Á","A"),"É","E"),"Í","I"),"Ó","O"),"Ú","U"),"Ñ","N"),"Ü","U"))</f>
        <v/>
      </c>
      <c r="Z1335" s="26" t="str">
        <f aca="false">IF($Y1335="","",LEFT($Y1335,1)&amp;" "&amp;TRIM(RIGHT(SUBSTITUTE($Y1335," ",REPT(" ",50)),50)))</f>
        <v/>
      </c>
      <c r="AA1335" s="27" t="str">
        <f aca="false">IF($AF1335="","",IF(COUNTIF(Validation!$U$19:$U$178,$AF1335)&gt;0,"OK","NO MATCH"))</f>
        <v/>
      </c>
      <c r="AB1335" s="27" t="str">
        <f aca="false">IF($W1335=0,"",IF(AND($W1335&gt;=Validation!$B$3,$W1335&lt;=Validation!$C$3),"Yes","No"))</f>
        <v/>
      </c>
      <c r="AC1335" s="26" t="str">
        <f aca="false">IF($A1335="","",$AF1335&amp;"|"&amp;TEXT($W1335,"yyyy-mm-dd")&amp;"|"&amp;$J1335&amp;"|"&amp;$N1335)</f>
        <v/>
      </c>
      <c r="AD1335" s="27" t="str">
        <f aca="false">IF($AC1335="","",IF(COUNTIF($AC$2:$AC$3000,$AC1335)&gt;1,"REVIEW","OK"))</f>
        <v/>
      </c>
      <c r="AE1335" s="27" t="str">
        <f aca="false">IF(OR($W1335=0,$O1335=""),"",IF(IFERROR(IF(ISNUMBER($O1335),INT($O1335),DATE(VALUE(MID(SUBSTITUTE(LEFT($O1335,FIND(" ",$O1335&amp;" ")-1),"/",REPT(" ",20)),41,20)),VALUE(LEFT(SUBSTITUTE(LEFT($O1335,FIND(" ",$O1335&amp;" ")-1),"/",REPT(" ",20)),20)),VALUE(MID(SUBSTITUTE(LEFT($O1335,FIND(" ",$O1335&amp;" ")-1),"/",REPT(" ",20)),21,20)))),0)&gt;$W1335,"Late","Same day"))</f>
        <v/>
      </c>
      <c r="AF1335" s="26" t="str">
        <f aca="false">IF($A1335="","",IFERROR(INDEX(Validation!$C$193:$C$217,MATCH($A1335,Validation!$A$193:$A$217,0)),IF(COUNTIF(Validation!$U$19:$U$178,$Z1335)&gt;0,$Z1335,IF(COUNTIF(Validation!$S$19:$S$178,$AI1335)=1,INDEX(Validation!$U$19:$U$178,MATCH($AI1335,Validation!$S$19:$S$178,0)),$Z1335))))</f>
        <v/>
      </c>
      <c r="AG1335" s="27" t="str">
        <f aca="false">IF(COUNTA($A1335:$U1335)=0,"",IF($A1335="","No name",IF($F1335="","No date",IF($W1335=0,"Date ilegible",IF(NOT(ISNUMBER($N1335)),"Hours no numéricas",IF($AA1335="NO MATCH","Person no identificada","OK"))))))</f>
        <v/>
      </c>
      <c r="AH1335" s="27" t="str">
        <f aca="false">IF($W1335=0,"No date",IF($W1335&lt;Validation!$B$3,"Before period",IF($W1335&gt;Validation!$C$3,"After period","In period")))</f>
        <v>No date</v>
      </c>
      <c r="AI1335" s="26" t="str">
        <f aca="false">IF($Y1335="","",TRIM(RIGHT(SUBSTITUTE($Y1335," ",REPT(" ",50)),50)))</f>
        <v/>
      </c>
      <c r="AJ1335" s="27" t="str">
        <f aca="false">IF($A1335="","",IF(NOT(ISERROR(MATCH($A1335,Validation!$A$193:$A$217,0))),"Manual mapping",IF(COUNTIF(Validation!$U$19:$U$178,$Z1335)&gt;0,"Direct",IF(COUNTIF(Validation!$S$19:$S$178,$AI1335)=1,"By surname","Unresolved"))))</f>
        <v/>
      </c>
      <c r="AK1335" s="28" t="str">
        <f aca="false">IF($L1335="","",IF(MATCH($L1335,$L$2:$L$3000,0)&lt;&gt;ROW()-1,"",COUNT($AK$1:$AK1334)+1))</f>
        <v/>
      </c>
      <c r="AL1335" s="28" t="str">
        <f aca="false">IF($G1335="","",IF(MATCH($G1335,$G$2:$G$3000,0)&lt;&gt;ROW()-1,"",COUNT($AL$1:$AL1334)+1))</f>
        <v/>
      </c>
      <c r="AM1335" s="28" t="str">
        <f aca="false">IF($H1335="","",IF(MATCH($H1335,$H$2:$H$3000,0)&lt;&gt;ROW()-1,"",COUNT($AM$1:$AM1334)+1))</f>
        <v/>
      </c>
      <c r="AN1335" s="28" t="str">
        <f aca="false">IF($I1335="","",IF(MATCH($I1335,$I$2:$I$3000,0)&lt;&gt;ROW()-1,"",COUNT($AN$1:$AN1334)+1))</f>
        <v/>
      </c>
      <c r="AO1335" s="28" t="str">
        <f aca="false">IF($Q1335="","",IF(MATCH($Q1335,$Q$2:$Q$3000,0)&lt;&gt;ROW()-1,"",COUNT($AO$1:$AO1334)+1))</f>
        <v/>
      </c>
    </row>
    <row r="1336" customFormat="false" ht="12.75" hidden="false" customHeight="true" outlineLevel="0" collapsed="false">
      <c r="W1336" s="24" t="n">
        <f aca="false">IF($F1336="",0,IFERROR(IF(ISNUMBER($F1336),INT($F1336),DATE(VALUE(MID(SUBSTITUTE(LEFT($F1336,FIND(" ",$F1336&amp;" ")-1),"/",REPT(" ",20)),41,20)),VALUE(LEFT(SUBSTITUTE(LEFT($F1336,FIND(" ",$F1336&amp;" ")-1),"/",REPT(" ",20)),20)),VALUE(MID(SUBSTITUTE(LEFT($F1336,FIND(" ",$F1336&amp;" ")-1),"/",REPT(" ",20)),21,20)))),0))</f>
        <v>0</v>
      </c>
      <c r="X1336" s="25" t="str">
        <f aca="false">IF(ISNUMBER($N1336),$N1336*Validation!$B$5,"")</f>
        <v/>
      </c>
      <c r="Y1336" s="26" t="str">
        <f aca="false">IF($A1336="","",SUBSTITUTE(SUBSTITUTE(SUBSTITUTE(SUBSTITUTE(SUBSTITUTE(SUBSTITUTE(SUBSTITUTE(UPPER(TRIM($A1336)),"Á","A"),"É","E"),"Í","I"),"Ó","O"),"Ú","U"),"Ñ","N"),"Ü","U"))</f>
        <v/>
      </c>
      <c r="Z1336" s="26" t="str">
        <f aca="false">IF($Y1336="","",LEFT($Y1336,1)&amp;" "&amp;TRIM(RIGHT(SUBSTITUTE($Y1336," ",REPT(" ",50)),50)))</f>
        <v/>
      </c>
      <c r="AA1336" s="27" t="str">
        <f aca="false">IF($AF1336="","",IF(COUNTIF(Validation!$U$19:$U$178,$AF1336)&gt;0,"OK","NO MATCH"))</f>
        <v/>
      </c>
      <c r="AB1336" s="27" t="str">
        <f aca="false">IF($W1336=0,"",IF(AND($W1336&gt;=Validation!$B$3,$W1336&lt;=Validation!$C$3),"Yes","No"))</f>
        <v/>
      </c>
      <c r="AC1336" s="26" t="str">
        <f aca="false">IF($A1336="","",$AF1336&amp;"|"&amp;TEXT($W1336,"yyyy-mm-dd")&amp;"|"&amp;$J1336&amp;"|"&amp;$N1336)</f>
        <v/>
      </c>
      <c r="AD1336" s="27" t="str">
        <f aca="false">IF($AC1336="","",IF(COUNTIF($AC$2:$AC$3000,$AC1336)&gt;1,"REVIEW","OK"))</f>
        <v/>
      </c>
      <c r="AE1336" s="27" t="str">
        <f aca="false">IF(OR($W1336=0,$O1336=""),"",IF(IFERROR(IF(ISNUMBER($O1336),INT($O1336),DATE(VALUE(MID(SUBSTITUTE(LEFT($O1336,FIND(" ",$O1336&amp;" ")-1),"/",REPT(" ",20)),41,20)),VALUE(LEFT(SUBSTITUTE(LEFT($O1336,FIND(" ",$O1336&amp;" ")-1),"/",REPT(" ",20)),20)),VALUE(MID(SUBSTITUTE(LEFT($O1336,FIND(" ",$O1336&amp;" ")-1),"/",REPT(" ",20)),21,20)))),0)&gt;$W1336,"Late","Same day"))</f>
        <v/>
      </c>
      <c r="AF1336" s="26" t="str">
        <f aca="false">IF($A1336="","",IFERROR(INDEX(Validation!$C$193:$C$217,MATCH($A1336,Validation!$A$193:$A$217,0)),IF(COUNTIF(Validation!$U$19:$U$178,$Z1336)&gt;0,$Z1336,IF(COUNTIF(Validation!$S$19:$S$178,$AI1336)=1,INDEX(Validation!$U$19:$U$178,MATCH($AI1336,Validation!$S$19:$S$178,0)),$Z1336))))</f>
        <v/>
      </c>
      <c r="AG1336" s="27" t="str">
        <f aca="false">IF(COUNTA($A1336:$U1336)=0,"",IF($A1336="","No name",IF($F1336="","No date",IF($W1336=0,"Date ilegible",IF(NOT(ISNUMBER($N1336)),"Hours no numéricas",IF($AA1336="NO MATCH","Person no identificada","OK"))))))</f>
        <v/>
      </c>
      <c r="AH1336" s="27" t="str">
        <f aca="false">IF($W1336=0,"No date",IF($W1336&lt;Validation!$B$3,"Before period",IF($W1336&gt;Validation!$C$3,"After period","In period")))</f>
        <v>No date</v>
      </c>
      <c r="AI1336" s="26" t="str">
        <f aca="false">IF($Y1336="","",TRIM(RIGHT(SUBSTITUTE($Y1336," ",REPT(" ",50)),50)))</f>
        <v/>
      </c>
      <c r="AJ1336" s="27" t="str">
        <f aca="false">IF($A1336="","",IF(NOT(ISERROR(MATCH($A1336,Validation!$A$193:$A$217,0))),"Manual mapping",IF(COUNTIF(Validation!$U$19:$U$178,$Z1336)&gt;0,"Direct",IF(COUNTIF(Validation!$S$19:$S$178,$AI1336)=1,"By surname","Unresolved"))))</f>
        <v/>
      </c>
      <c r="AK1336" s="28" t="str">
        <f aca="false">IF($L1336="","",IF(MATCH($L1336,$L$2:$L$3000,0)&lt;&gt;ROW()-1,"",COUNT($AK$1:$AK1335)+1))</f>
        <v/>
      </c>
      <c r="AL1336" s="28" t="str">
        <f aca="false">IF($G1336="","",IF(MATCH($G1336,$G$2:$G$3000,0)&lt;&gt;ROW()-1,"",COUNT($AL$1:$AL1335)+1))</f>
        <v/>
      </c>
      <c r="AM1336" s="28" t="str">
        <f aca="false">IF($H1336="","",IF(MATCH($H1336,$H$2:$H$3000,0)&lt;&gt;ROW()-1,"",COUNT($AM$1:$AM1335)+1))</f>
        <v/>
      </c>
      <c r="AN1336" s="28" t="str">
        <f aca="false">IF($I1336="","",IF(MATCH($I1336,$I$2:$I$3000,0)&lt;&gt;ROW()-1,"",COUNT($AN$1:$AN1335)+1))</f>
        <v/>
      </c>
      <c r="AO1336" s="28" t="str">
        <f aca="false">IF($Q1336="","",IF(MATCH($Q1336,$Q$2:$Q$3000,0)&lt;&gt;ROW()-1,"",COUNT($AO$1:$AO1335)+1))</f>
        <v/>
      </c>
    </row>
    <row r="1337" customFormat="false" ht="12.75" hidden="false" customHeight="true" outlineLevel="0" collapsed="false">
      <c r="W1337" s="24" t="n">
        <f aca="false">IF($F1337="",0,IFERROR(IF(ISNUMBER($F1337),INT($F1337),DATE(VALUE(MID(SUBSTITUTE(LEFT($F1337,FIND(" ",$F1337&amp;" ")-1),"/",REPT(" ",20)),41,20)),VALUE(LEFT(SUBSTITUTE(LEFT($F1337,FIND(" ",$F1337&amp;" ")-1),"/",REPT(" ",20)),20)),VALUE(MID(SUBSTITUTE(LEFT($F1337,FIND(" ",$F1337&amp;" ")-1),"/",REPT(" ",20)),21,20)))),0))</f>
        <v>0</v>
      </c>
      <c r="X1337" s="25" t="str">
        <f aca="false">IF(ISNUMBER($N1337),$N1337*Validation!$B$5,"")</f>
        <v/>
      </c>
      <c r="Y1337" s="26" t="str">
        <f aca="false">IF($A1337="","",SUBSTITUTE(SUBSTITUTE(SUBSTITUTE(SUBSTITUTE(SUBSTITUTE(SUBSTITUTE(SUBSTITUTE(UPPER(TRIM($A1337)),"Á","A"),"É","E"),"Í","I"),"Ó","O"),"Ú","U"),"Ñ","N"),"Ü","U"))</f>
        <v/>
      </c>
      <c r="Z1337" s="26" t="str">
        <f aca="false">IF($Y1337="","",LEFT($Y1337,1)&amp;" "&amp;TRIM(RIGHT(SUBSTITUTE($Y1337," ",REPT(" ",50)),50)))</f>
        <v/>
      </c>
      <c r="AA1337" s="27" t="str">
        <f aca="false">IF($AF1337="","",IF(COUNTIF(Validation!$U$19:$U$178,$AF1337)&gt;0,"OK","NO MATCH"))</f>
        <v/>
      </c>
      <c r="AB1337" s="27" t="str">
        <f aca="false">IF($W1337=0,"",IF(AND($W1337&gt;=Validation!$B$3,$W1337&lt;=Validation!$C$3),"Yes","No"))</f>
        <v/>
      </c>
      <c r="AC1337" s="26" t="str">
        <f aca="false">IF($A1337="","",$AF1337&amp;"|"&amp;TEXT($W1337,"yyyy-mm-dd")&amp;"|"&amp;$J1337&amp;"|"&amp;$N1337)</f>
        <v/>
      </c>
      <c r="AD1337" s="27" t="str">
        <f aca="false">IF($AC1337="","",IF(COUNTIF($AC$2:$AC$3000,$AC1337)&gt;1,"REVIEW","OK"))</f>
        <v/>
      </c>
      <c r="AE1337" s="27" t="str">
        <f aca="false">IF(OR($W1337=0,$O1337=""),"",IF(IFERROR(IF(ISNUMBER($O1337),INT($O1337),DATE(VALUE(MID(SUBSTITUTE(LEFT($O1337,FIND(" ",$O1337&amp;" ")-1),"/",REPT(" ",20)),41,20)),VALUE(LEFT(SUBSTITUTE(LEFT($O1337,FIND(" ",$O1337&amp;" ")-1),"/",REPT(" ",20)),20)),VALUE(MID(SUBSTITUTE(LEFT($O1337,FIND(" ",$O1337&amp;" ")-1),"/",REPT(" ",20)),21,20)))),0)&gt;$W1337,"Late","Same day"))</f>
        <v/>
      </c>
      <c r="AF1337" s="26" t="str">
        <f aca="false">IF($A1337="","",IFERROR(INDEX(Validation!$C$193:$C$217,MATCH($A1337,Validation!$A$193:$A$217,0)),IF(COUNTIF(Validation!$U$19:$U$178,$Z1337)&gt;0,$Z1337,IF(COUNTIF(Validation!$S$19:$S$178,$AI1337)=1,INDEX(Validation!$U$19:$U$178,MATCH($AI1337,Validation!$S$19:$S$178,0)),$Z1337))))</f>
        <v/>
      </c>
      <c r="AG1337" s="27" t="str">
        <f aca="false">IF(COUNTA($A1337:$U1337)=0,"",IF($A1337="","No name",IF($F1337="","No date",IF($W1337=0,"Date ilegible",IF(NOT(ISNUMBER($N1337)),"Hours no numéricas",IF($AA1337="NO MATCH","Person no identificada","OK"))))))</f>
        <v/>
      </c>
      <c r="AH1337" s="27" t="str">
        <f aca="false">IF($W1337=0,"No date",IF($W1337&lt;Validation!$B$3,"Before period",IF($W1337&gt;Validation!$C$3,"After period","In period")))</f>
        <v>No date</v>
      </c>
      <c r="AI1337" s="26" t="str">
        <f aca="false">IF($Y1337="","",TRIM(RIGHT(SUBSTITUTE($Y1337," ",REPT(" ",50)),50)))</f>
        <v/>
      </c>
      <c r="AJ1337" s="27" t="str">
        <f aca="false">IF($A1337="","",IF(NOT(ISERROR(MATCH($A1337,Validation!$A$193:$A$217,0))),"Manual mapping",IF(COUNTIF(Validation!$U$19:$U$178,$Z1337)&gt;0,"Direct",IF(COUNTIF(Validation!$S$19:$S$178,$AI1337)=1,"By surname","Unresolved"))))</f>
        <v/>
      </c>
      <c r="AK1337" s="28" t="str">
        <f aca="false">IF($L1337="","",IF(MATCH($L1337,$L$2:$L$3000,0)&lt;&gt;ROW()-1,"",COUNT($AK$1:$AK1336)+1))</f>
        <v/>
      </c>
      <c r="AL1337" s="28" t="str">
        <f aca="false">IF($G1337="","",IF(MATCH($G1337,$G$2:$G$3000,0)&lt;&gt;ROW()-1,"",COUNT($AL$1:$AL1336)+1))</f>
        <v/>
      </c>
      <c r="AM1337" s="28" t="str">
        <f aca="false">IF($H1337="","",IF(MATCH($H1337,$H$2:$H$3000,0)&lt;&gt;ROW()-1,"",COUNT($AM$1:$AM1336)+1))</f>
        <v/>
      </c>
      <c r="AN1337" s="28" t="str">
        <f aca="false">IF($I1337="","",IF(MATCH($I1337,$I$2:$I$3000,0)&lt;&gt;ROW()-1,"",COUNT($AN$1:$AN1336)+1))</f>
        <v/>
      </c>
      <c r="AO1337" s="28" t="str">
        <f aca="false">IF($Q1337="","",IF(MATCH($Q1337,$Q$2:$Q$3000,0)&lt;&gt;ROW()-1,"",COUNT($AO$1:$AO1336)+1))</f>
        <v/>
      </c>
    </row>
    <row r="1338" customFormat="false" ht="12.75" hidden="false" customHeight="true" outlineLevel="0" collapsed="false">
      <c r="W1338" s="24" t="n">
        <f aca="false">IF($F1338="",0,IFERROR(IF(ISNUMBER($F1338),INT($F1338),DATE(VALUE(MID(SUBSTITUTE(LEFT($F1338,FIND(" ",$F1338&amp;" ")-1),"/",REPT(" ",20)),41,20)),VALUE(LEFT(SUBSTITUTE(LEFT($F1338,FIND(" ",$F1338&amp;" ")-1),"/",REPT(" ",20)),20)),VALUE(MID(SUBSTITUTE(LEFT($F1338,FIND(" ",$F1338&amp;" ")-1),"/",REPT(" ",20)),21,20)))),0))</f>
        <v>0</v>
      </c>
      <c r="X1338" s="25" t="str">
        <f aca="false">IF(ISNUMBER($N1338),$N1338*Validation!$B$5,"")</f>
        <v/>
      </c>
      <c r="Y1338" s="26" t="str">
        <f aca="false">IF($A1338="","",SUBSTITUTE(SUBSTITUTE(SUBSTITUTE(SUBSTITUTE(SUBSTITUTE(SUBSTITUTE(SUBSTITUTE(UPPER(TRIM($A1338)),"Á","A"),"É","E"),"Í","I"),"Ó","O"),"Ú","U"),"Ñ","N"),"Ü","U"))</f>
        <v/>
      </c>
      <c r="Z1338" s="26" t="str">
        <f aca="false">IF($Y1338="","",LEFT($Y1338,1)&amp;" "&amp;TRIM(RIGHT(SUBSTITUTE($Y1338," ",REPT(" ",50)),50)))</f>
        <v/>
      </c>
      <c r="AA1338" s="27" t="str">
        <f aca="false">IF($AF1338="","",IF(COUNTIF(Validation!$U$19:$U$178,$AF1338)&gt;0,"OK","NO MATCH"))</f>
        <v/>
      </c>
      <c r="AB1338" s="27" t="str">
        <f aca="false">IF($W1338=0,"",IF(AND($W1338&gt;=Validation!$B$3,$W1338&lt;=Validation!$C$3),"Yes","No"))</f>
        <v/>
      </c>
      <c r="AC1338" s="26" t="str">
        <f aca="false">IF($A1338="","",$AF1338&amp;"|"&amp;TEXT($W1338,"yyyy-mm-dd")&amp;"|"&amp;$J1338&amp;"|"&amp;$N1338)</f>
        <v/>
      </c>
      <c r="AD1338" s="27" t="str">
        <f aca="false">IF($AC1338="","",IF(COUNTIF($AC$2:$AC$3000,$AC1338)&gt;1,"REVIEW","OK"))</f>
        <v/>
      </c>
      <c r="AE1338" s="27" t="str">
        <f aca="false">IF(OR($W1338=0,$O1338=""),"",IF(IFERROR(IF(ISNUMBER($O1338),INT($O1338),DATE(VALUE(MID(SUBSTITUTE(LEFT($O1338,FIND(" ",$O1338&amp;" ")-1),"/",REPT(" ",20)),41,20)),VALUE(LEFT(SUBSTITUTE(LEFT($O1338,FIND(" ",$O1338&amp;" ")-1),"/",REPT(" ",20)),20)),VALUE(MID(SUBSTITUTE(LEFT($O1338,FIND(" ",$O1338&amp;" ")-1),"/",REPT(" ",20)),21,20)))),0)&gt;$W1338,"Late","Same day"))</f>
        <v/>
      </c>
      <c r="AF1338" s="26" t="str">
        <f aca="false">IF($A1338="","",IFERROR(INDEX(Validation!$C$193:$C$217,MATCH($A1338,Validation!$A$193:$A$217,0)),IF(COUNTIF(Validation!$U$19:$U$178,$Z1338)&gt;0,$Z1338,IF(COUNTIF(Validation!$S$19:$S$178,$AI1338)=1,INDEX(Validation!$U$19:$U$178,MATCH($AI1338,Validation!$S$19:$S$178,0)),$Z1338))))</f>
        <v/>
      </c>
      <c r="AG1338" s="27" t="str">
        <f aca="false">IF(COUNTA($A1338:$U1338)=0,"",IF($A1338="","No name",IF($F1338="","No date",IF($W1338=0,"Date ilegible",IF(NOT(ISNUMBER($N1338)),"Hours no numéricas",IF($AA1338="NO MATCH","Person no identificada","OK"))))))</f>
        <v/>
      </c>
      <c r="AH1338" s="27" t="str">
        <f aca="false">IF($W1338=0,"No date",IF($W1338&lt;Validation!$B$3,"Before period",IF($W1338&gt;Validation!$C$3,"After period","In period")))</f>
        <v>No date</v>
      </c>
      <c r="AI1338" s="26" t="str">
        <f aca="false">IF($Y1338="","",TRIM(RIGHT(SUBSTITUTE($Y1338," ",REPT(" ",50)),50)))</f>
        <v/>
      </c>
      <c r="AJ1338" s="27" t="str">
        <f aca="false">IF($A1338="","",IF(NOT(ISERROR(MATCH($A1338,Validation!$A$193:$A$217,0))),"Manual mapping",IF(COUNTIF(Validation!$U$19:$U$178,$Z1338)&gt;0,"Direct",IF(COUNTIF(Validation!$S$19:$S$178,$AI1338)=1,"By surname","Unresolved"))))</f>
        <v/>
      </c>
      <c r="AK1338" s="28" t="str">
        <f aca="false">IF($L1338="","",IF(MATCH($L1338,$L$2:$L$3000,0)&lt;&gt;ROW()-1,"",COUNT($AK$1:$AK1337)+1))</f>
        <v/>
      </c>
      <c r="AL1338" s="28" t="str">
        <f aca="false">IF($G1338="","",IF(MATCH($G1338,$G$2:$G$3000,0)&lt;&gt;ROW()-1,"",COUNT($AL$1:$AL1337)+1))</f>
        <v/>
      </c>
      <c r="AM1338" s="28" t="str">
        <f aca="false">IF($H1338="","",IF(MATCH($H1338,$H$2:$H$3000,0)&lt;&gt;ROW()-1,"",COUNT($AM$1:$AM1337)+1))</f>
        <v/>
      </c>
      <c r="AN1338" s="28" t="str">
        <f aca="false">IF($I1338="","",IF(MATCH($I1338,$I$2:$I$3000,0)&lt;&gt;ROW()-1,"",COUNT($AN$1:$AN1337)+1))</f>
        <v/>
      </c>
      <c r="AO1338" s="28" t="str">
        <f aca="false">IF($Q1338="","",IF(MATCH($Q1338,$Q$2:$Q$3000,0)&lt;&gt;ROW()-1,"",COUNT($AO$1:$AO1337)+1))</f>
        <v/>
      </c>
    </row>
    <row r="1339" customFormat="false" ht="12.75" hidden="false" customHeight="true" outlineLevel="0" collapsed="false">
      <c r="W1339" s="24" t="n">
        <f aca="false">IF($F1339="",0,IFERROR(IF(ISNUMBER($F1339),INT($F1339),DATE(VALUE(MID(SUBSTITUTE(LEFT($F1339,FIND(" ",$F1339&amp;" ")-1),"/",REPT(" ",20)),41,20)),VALUE(LEFT(SUBSTITUTE(LEFT($F1339,FIND(" ",$F1339&amp;" ")-1),"/",REPT(" ",20)),20)),VALUE(MID(SUBSTITUTE(LEFT($F1339,FIND(" ",$F1339&amp;" ")-1),"/",REPT(" ",20)),21,20)))),0))</f>
        <v>0</v>
      </c>
      <c r="X1339" s="25" t="str">
        <f aca="false">IF(ISNUMBER($N1339),$N1339*Validation!$B$5,"")</f>
        <v/>
      </c>
      <c r="Y1339" s="26" t="str">
        <f aca="false">IF($A1339="","",SUBSTITUTE(SUBSTITUTE(SUBSTITUTE(SUBSTITUTE(SUBSTITUTE(SUBSTITUTE(SUBSTITUTE(UPPER(TRIM($A1339)),"Á","A"),"É","E"),"Í","I"),"Ó","O"),"Ú","U"),"Ñ","N"),"Ü","U"))</f>
        <v/>
      </c>
      <c r="Z1339" s="26" t="str">
        <f aca="false">IF($Y1339="","",LEFT($Y1339,1)&amp;" "&amp;TRIM(RIGHT(SUBSTITUTE($Y1339," ",REPT(" ",50)),50)))</f>
        <v/>
      </c>
      <c r="AA1339" s="27" t="str">
        <f aca="false">IF($AF1339="","",IF(COUNTIF(Validation!$U$19:$U$178,$AF1339)&gt;0,"OK","NO MATCH"))</f>
        <v/>
      </c>
      <c r="AB1339" s="27" t="str">
        <f aca="false">IF($W1339=0,"",IF(AND($W1339&gt;=Validation!$B$3,$W1339&lt;=Validation!$C$3),"Yes","No"))</f>
        <v/>
      </c>
      <c r="AC1339" s="26" t="str">
        <f aca="false">IF($A1339="","",$AF1339&amp;"|"&amp;TEXT($W1339,"yyyy-mm-dd")&amp;"|"&amp;$J1339&amp;"|"&amp;$N1339)</f>
        <v/>
      </c>
      <c r="AD1339" s="27" t="str">
        <f aca="false">IF($AC1339="","",IF(COUNTIF($AC$2:$AC$3000,$AC1339)&gt;1,"REVIEW","OK"))</f>
        <v/>
      </c>
      <c r="AE1339" s="27" t="str">
        <f aca="false">IF(OR($W1339=0,$O1339=""),"",IF(IFERROR(IF(ISNUMBER($O1339),INT($O1339),DATE(VALUE(MID(SUBSTITUTE(LEFT($O1339,FIND(" ",$O1339&amp;" ")-1),"/",REPT(" ",20)),41,20)),VALUE(LEFT(SUBSTITUTE(LEFT($O1339,FIND(" ",$O1339&amp;" ")-1),"/",REPT(" ",20)),20)),VALUE(MID(SUBSTITUTE(LEFT($O1339,FIND(" ",$O1339&amp;" ")-1),"/",REPT(" ",20)),21,20)))),0)&gt;$W1339,"Late","Same day"))</f>
        <v/>
      </c>
      <c r="AF1339" s="26" t="str">
        <f aca="false">IF($A1339="","",IFERROR(INDEX(Validation!$C$193:$C$217,MATCH($A1339,Validation!$A$193:$A$217,0)),IF(COUNTIF(Validation!$U$19:$U$178,$Z1339)&gt;0,$Z1339,IF(COUNTIF(Validation!$S$19:$S$178,$AI1339)=1,INDEX(Validation!$U$19:$U$178,MATCH($AI1339,Validation!$S$19:$S$178,0)),$Z1339))))</f>
        <v/>
      </c>
      <c r="AG1339" s="27" t="str">
        <f aca="false">IF(COUNTA($A1339:$U1339)=0,"",IF($A1339="","No name",IF($F1339="","No date",IF($W1339=0,"Date ilegible",IF(NOT(ISNUMBER($N1339)),"Hours no numéricas",IF($AA1339="NO MATCH","Person no identificada","OK"))))))</f>
        <v/>
      </c>
      <c r="AH1339" s="27" t="str">
        <f aca="false">IF($W1339=0,"No date",IF($W1339&lt;Validation!$B$3,"Before period",IF($W1339&gt;Validation!$C$3,"After period","In period")))</f>
        <v>No date</v>
      </c>
      <c r="AI1339" s="26" t="str">
        <f aca="false">IF($Y1339="","",TRIM(RIGHT(SUBSTITUTE($Y1339," ",REPT(" ",50)),50)))</f>
        <v/>
      </c>
      <c r="AJ1339" s="27" t="str">
        <f aca="false">IF($A1339="","",IF(NOT(ISERROR(MATCH($A1339,Validation!$A$193:$A$217,0))),"Manual mapping",IF(COUNTIF(Validation!$U$19:$U$178,$Z1339)&gt;0,"Direct",IF(COUNTIF(Validation!$S$19:$S$178,$AI1339)=1,"By surname","Unresolved"))))</f>
        <v/>
      </c>
      <c r="AK1339" s="28" t="str">
        <f aca="false">IF($L1339="","",IF(MATCH($L1339,$L$2:$L$3000,0)&lt;&gt;ROW()-1,"",COUNT($AK$1:$AK1338)+1))</f>
        <v/>
      </c>
      <c r="AL1339" s="28" t="str">
        <f aca="false">IF($G1339="","",IF(MATCH($G1339,$G$2:$G$3000,0)&lt;&gt;ROW()-1,"",COUNT($AL$1:$AL1338)+1))</f>
        <v/>
      </c>
      <c r="AM1339" s="28" t="str">
        <f aca="false">IF($H1339="","",IF(MATCH($H1339,$H$2:$H$3000,0)&lt;&gt;ROW()-1,"",COUNT($AM$1:$AM1338)+1))</f>
        <v/>
      </c>
      <c r="AN1339" s="28" t="str">
        <f aca="false">IF($I1339="","",IF(MATCH($I1339,$I$2:$I$3000,0)&lt;&gt;ROW()-1,"",COUNT($AN$1:$AN1338)+1))</f>
        <v/>
      </c>
      <c r="AO1339" s="28" t="str">
        <f aca="false">IF($Q1339="","",IF(MATCH($Q1339,$Q$2:$Q$3000,0)&lt;&gt;ROW()-1,"",COUNT($AO$1:$AO1338)+1))</f>
        <v/>
      </c>
    </row>
    <row r="1340" customFormat="false" ht="12.75" hidden="false" customHeight="true" outlineLevel="0" collapsed="false">
      <c r="W1340" s="24" t="n">
        <f aca="false">IF($F1340="",0,IFERROR(IF(ISNUMBER($F1340),INT($F1340),DATE(VALUE(MID(SUBSTITUTE(LEFT($F1340,FIND(" ",$F1340&amp;" ")-1),"/",REPT(" ",20)),41,20)),VALUE(LEFT(SUBSTITUTE(LEFT($F1340,FIND(" ",$F1340&amp;" ")-1),"/",REPT(" ",20)),20)),VALUE(MID(SUBSTITUTE(LEFT($F1340,FIND(" ",$F1340&amp;" ")-1),"/",REPT(" ",20)),21,20)))),0))</f>
        <v>0</v>
      </c>
      <c r="X1340" s="25" t="str">
        <f aca="false">IF(ISNUMBER($N1340),$N1340*Validation!$B$5,"")</f>
        <v/>
      </c>
      <c r="Y1340" s="26" t="str">
        <f aca="false">IF($A1340="","",SUBSTITUTE(SUBSTITUTE(SUBSTITUTE(SUBSTITUTE(SUBSTITUTE(SUBSTITUTE(SUBSTITUTE(UPPER(TRIM($A1340)),"Á","A"),"É","E"),"Í","I"),"Ó","O"),"Ú","U"),"Ñ","N"),"Ü","U"))</f>
        <v/>
      </c>
      <c r="Z1340" s="26" t="str">
        <f aca="false">IF($Y1340="","",LEFT($Y1340,1)&amp;" "&amp;TRIM(RIGHT(SUBSTITUTE($Y1340," ",REPT(" ",50)),50)))</f>
        <v/>
      </c>
      <c r="AA1340" s="27" t="str">
        <f aca="false">IF($AF1340="","",IF(COUNTIF(Validation!$U$19:$U$178,$AF1340)&gt;0,"OK","NO MATCH"))</f>
        <v/>
      </c>
      <c r="AB1340" s="27" t="str">
        <f aca="false">IF($W1340=0,"",IF(AND($W1340&gt;=Validation!$B$3,$W1340&lt;=Validation!$C$3),"Yes","No"))</f>
        <v/>
      </c>
      <c r="AC1340" s="26" t="str">
        <f aca="false">IF($A1340="","",$AF1340&amp;"|"&amp;TEXT($W1340,"yyyy-mm-dd")&amp;"|"&amp;$J1340&amp;"|"&amp;$N1340)</f>
        <v/>
      </c>
      <c r="AD1340" s="27" t="str">
        <f aca="false">IF($AC1340="","",IF(COUNTIF($AC$2:$AC$3000,$AC1340)&gt;1,"REVIEW","OK"))</f>
        <v/>
      </c>
      <c r="AE1340" s="27" t="str">
        <f aca="false">IF(OR($W1340=0,$O1340=""),"",IF(IFERROR(IF(ISNUMBER($O1340),INT($O1340),DATE(VALUE(MID(SUBSTITUTE(LEFT($O1340,FIND(" ",$O1340&amp;" ")-1),"/",REPT(" ",20)),41,20)),VALUE(LEFT(SUBSTITUTE(LEFT($O1340,FIND(" ",$O1340&amp;" ")-1),"/",REPT(" ",20)),20)),VALUE(MID(SUBSTITUTE(LEFT($O1340,FIND(" ",$O1340&amp;" ")-1),"/",REPT(" ",20)),21,20)))),0)&gt;$W1340,"Late","Same day"))</f>
        <v/>
      </c>
      <c r="AF1340" s="26" t="str">
        <f aca="false">IF($A1340="","",IFERROR(INDEX(Validation!$C$193:$C$217,MATCH($A1340,Validation!$A$193:$A$217,0)),IF(COUNTIF(Validation!$U$19:$U$178,$Z1340)&gt;0,$Z1340,IF(COUNTIF(Validation!$S$19:$S$178,$AI1340)=1,INDEX(Validation!$U$19:$U$178,MATCH($AI1340,Validation!$S$19:$S$178,0)),$Z1340))))</f>
        <v/>
      </c>
      <c r="AG1340" s="27" t="str">
        <f aca="false">IF(COUNTA($A1340:$U1340)=0,"",IF($A1340="","No name",IF($F1340="","No date",IF($W1340=0,"Date ilegible",IF(NOT(ISNUMBER($N1340)),"Hours no numéricas",IF($AA1340="NO MATCH","Person no identificada","OK"))))))</f>
        <v/>
      </c>
      <c r="AH1340" s="27" t="str">
        <f aca="false">IF($W1340=0,"No date",IF($W1340&lt;Validation!$B$3,"Before period",IF($W1340&gt;Validation!$C$3,"After period","In period")))</f>
        <v>No date</v>
      </c>
      <c r="AI1340" s="26" t="str">
        <f aca="false">IF($Y1340="","",TRIM(RIGHT(SUBSTITUTE($Y1340," ",REPT(" ",50)),50)))</f>
        <v/>
      </c>
      <c r="AJ1340" s="27" t="str">
        <f aca="false">IF($A1340="","",IF(NOT(ISERROR(MATCH($A1340,Validation!$A$193:$A$217,0))),"Manual mapping",IF(COUNTIF(Validation!$U$19:$U$178,$Z1340)&gt;0,"Direct",IF(COUNTIF(Validation!$S$19:$S$178,$AI1340)=1,"By surname","Unresolved"))))</f>
        <v/>
      </c>
      <c r="AK1340" s="28" t="str">
        <f aca="false">IF($L1340="","",IF(MATCH($L1340,$L$2:$L$3000,0)&lt;&gt;ROW()-1,"",COUNT($AK$1:$AK1339)+1))</f>
        <v/>
      </c>
      <c r="AL1340" s="28" t="str">
        <f aca="false">IF($G1340="","",IF(MATCH($G1340,$G$2:$G$3000,0)&lt;&gt;ROW()-1,"",COUNT($AL$1:$AL1339)+1))</f>
        <v/>
      </c>
      <c r="AM1340" s="28" t="str">
        <f aca="false">IF($H1340="","",IF(MATCH($H1340,$H$2:$H$3000,0)&lt;&gt;ROW()-1,"",COUNT($AM$1:$AM1339)+1))</f>
        <v/>
      </c>
      <c r="AN1340" s="28" t="str">
        <f aca="false">IF($I1340="","",IF(MATCH($I1340,$I$2:$I$3000,0)&lt;&gt;ROW()-1,"",COUNT($AN$1:$AN1339)+1))</f>
        <v/>
      </c>
      <c r="AO1340" s="28" t="str">
        <f aca="false">IF($Q1340="","",IF(MATCH($Q1340,$Q$2:$Q$3000,0)&lt;&gt;ROW()-1,"",COUNT($AO$1:$AO1339)+1))</f>
        <v/>
      </c>
    </row>
    <row r="1341" customFormat="false" ht="12.75" hidden="false" customHeight="true" outlineLevel="0" collapsed="false">
      <c r="W1341" s="24" t="n">
        <f aca="false">IF($F1341="",0,IFERROR(IF(ISNUMBER($F1341),INT($F1341),DATE(VALUE(MID(SUBSTITUTE(LEFT($F1341,FIND(" ",$F1341&amp;" ")-1),"/",REPT(" ",20)),41,20)),VALUE(LEFT(SUBSTITUTE(LEFT($F1341,FIND(" ",$F1341&amp;" ")-1),"/",REPT(" ",20)),20)),VALUE(MID(SUBSTITUTE(LEFT($F1341,FIND(" ",$F1341&amp;" ")-1),"/",REPT(" ",20)),21,20)))),0))</f>
        <v>0</v>
      </c>
      <c r="X1341" s="25" t="str">
        <f aca="false">IF(ISNUMBER($N1341),$N1341*Validation!$B$5,"")</f>
        <v/>
      </c>
      <c r="Y1341" s="26" t="str">
        <f aca="false">IF($A1341="","",SUBSTITUTE(SUBSTITUTE(SUBSTITUTE(SUBSTITUTE(SUBSTITUTE(SUBSTITUTE(SUBSTITUTE(UPPER(TRIM($A1341)),"Á","A"),"É","E"),"Í","I"),"Ó","O"),"Ú","U"),"Ñ","N"),"Ü","U"))</f>
        <v/>
      </c>
      <c r="Z1341" s="26" t="str">
        <f aca="false">IF($Y1341="","",LEFT($Y1341,1)&amp;" "&amp;TRIM(RIGHT(SUBSTITUTE($Y1341," ",REPT(" ",50)),50)))</f>
        <v/>
      </c>
      <c r="AA1341" s="27" t="str">
        <f aca="false">IF($AF1341="","",IF(COUNTIF(Validation!$U$19:$U$178,$AF1341)&gt;0,"OK","NO MATCH"))</f>
        <v/>
      </c>
      <c r="AB1341" s="27" t="str">
        <f aca="false">IF($W1341=0,"",IF(AND($W1341&gt;=Validation!$B$3,$W1341&lt;=Validation!$C$3),"Yes","No"))</f>
        <v/>
      </c>
      <c r="AC1341" s="26" t="str">
        <f aca="false">IF($A1341="","",$AF1341&amp;"|"&amp;TEXT($W1341,"yyyy-mm-dd")&amp;"|"&amp;$J1341&amp;"|"&amp;$N1341)</f>
        <v/>
      </c>
      <c r="AD1341" s="27" t="str">
        <f aca="false">IF($AC1341="","",IF(COUNTIF($AC$2:$AC$3000,$AC1341)&gt;1,"REVIEW","OK"))</f>
        <v/>
      </c>
      <c r="AE1341" s="27" t="str">
        <f aca="false">IF(OR($W1341=0,$O1341=""),"",IF(IFERROR(IF(ISNUMBER($O1341),INT($O1341),DATE(VALUE(MID(SUBSTITUTE(LEFT($O1341,FIND(" ",$O1341&amp;" ")-1),"/",REPT(" ",20)),41,20)),VALUE(LEFT(SUBSTITUTE(LEFT($O1341,FIND(" ",$O1341&amp;" ")-1),"/",REPT(" ",20)),20)),VALUE(MID(SUBSTITUTE(LEFT($O1341,FIND(" ",$O1341&amp;" ")-1),"/",REPT(" ",20)),21,20)))),0)&gt;$W1341,"Late","Same day"))</f>
        <v/>
      </c>
      <c r="AF1341" s="26" t="str">
        <f aca="false">IF($A1341="","",IFERROR(INDEX(Validation!$C$193:$C$217,MATCH($A1341,Validation!$A$193:$A$217,0)),IF(COUNTIF(Validation!$U$19:$U$178,$Z1341)&gt;0,$Z1341,IF(COUNTIF(Validation!$S$19:$S$178,$AI1341)=1,INDEX(Validation!$U$19:$U$178,MATCH($AI1341,Validation!$S$19:$S$178,0)),$Z1341))))</f>
        <v/>
      </c>
      <c r="AG1341" s="27" t="str">
        <f aca="false">IF(COUNTA($A1341:$U1341)=0,"",IF($A1341="","No name",IF($F1341="","No date",IF($W1341=0,"Date ilegible",IF(NOT(ISNUMBER($N1341)),"Hours no numéricas",IF($AA1341="NO MATCH","Person no identificada","OK"))))))</f>
        <v/>
      </c>
      <c r="AH1341" s="27" t="str">
        <f aca="false">IF($W1341=0,"No date",IF($W1341&lt;Validation!$B$3,"Before period",IF($W1341&gt;Validation!$C$3,"After period","In period")))</f>
        <v>No date</v>
      </c>
      <c r="AI1341" s="26" t="str">
        <f aca="false">IF($Y1341="","",TRIM(RIGHT(SUBSTITUTE($Y1341," ",REPT(" ",50)),50)))</f>
        <v/>
      </c>
      <c r="AJ1341" s="27" t="str">
        <f aca="false">IF($A1341="","",IF(NOT(ISERROR(MATCH($A1341,Validation!$A$193:$A$217,0))),"Manual mapping",IF(COUNTIF(Validation!$U$19:$U$178,$Z1341)&gt;0,"Direct",IF(COUNTIF(Validation!$S$19:$S$178,$AI1341)=1,"By surname","Unresolved"))))</f>
        <v/>
      </c>
      <c r="AK1341" s="28" t="str">
        <f aca="false">IF($L1341="","",IF(MATCH($L1341,$L$2:$L$3000,0)&lt;&gt;ROW()-1,"",COUNT($AK$1:$AK1340)+1))</f>
        <v/>
      </c>
      <c r="AL1341" s="28" t="str">
        <f aca="false">IF($G1341="","",IF(MATCH($G1341,$G$2:$G$3000,0)&lt;&gt;ROW()-1,"",COUNT($AL$1:$AL1340)+1))</f>
        <v/>
      </c>
      <c r="AM1341" s="28" t="str">
        <f aca="false">IF($H1341="","",IF(MATCH($H1341,$H$2:$H$3000,0)&lt;&gt;ROW()-1,"",COUNT($AM$1:$AM1340)+1))</f>
        <v/>
      </c>
      <c r="AN1341" s="28" t="str">
        <f aca="false">IF($I1341="","",IF(MATCH($I1341,$I$2:$I$3000,0)&lt;&gt;ROW()-1,"",COUNT($AN$1:$AN1340)+1))</f>
        <v/>
      </c>
      <c r="AO1341" s="28" t="str">
        <f aca="false">IF($Q1341="","",IF(MATCH($Q1341,$Q$2:$Q$3000,0)&lt;&gt;ROW()-1,"",COUNT($AO$1:$AO1340)+1))</f>
        <v/>
      </c>
    </row>
    <row r="1342" customFormat="false" ht="12.75" hidden="false" customHeight="true" outlineLevel="0" collapsed="false">
      <c r="W1342" s="24" t="n">
        <f aca="false">IF($F1342="",0,IFERROR(IF(ISNUMBER($F1342),INT($F1342),DATE(VALUE(MID(SUBSTITUTE(LEFT($F1342,FIND(" ",$F1342&amp;" ")-1),"/",REPT(" ",20)),41,20)),VALUE(LEFT(SUBSTITUTE(LEFT($F1342,FIND(" ",$F1342&amp;" ")-1),"/",REPT(" ",20)),20)),VALUE(MID(SUBSTITUTE(LEFT($F1342,FIND(" ",$F1342&amp;" ")-1),"/",REPT(" ",20)),21,20)))),0))</f>
        <v>0</v>
      </c>
      <c r="X1342" s="25" t="str">
        <f aca="false">IF(ISNUMBER($N1342),$N1342*Validation!$B$5,"")</f>
        <v/>
      </c>
      <c r="Y1342" s="26" t="str">
        <f aca="false">IF($A1342="","",SUBSTITUTE(SUBSTITUTE(SUBSTITUTE(SUBSTITUTE(SUBSTITUTE(SUBSTITUTE(SUBSTITUTE(UPPER(TRIM($A1342)),"Á","A"),"É","E"),"Í","I"),"Ó","O"),"Ú","U"),"Ñ","N"),"Ü","U"))</f>
        <v/>
      </c>
      <c r="Z1342" s="26" t="str">
        <f aca="false">IF($Y1342="","",LEFT($Y1342,1)&amp;" "&amp;TRIM(RIGHT(SUBSTITUTE($Y1342," ",REPT(" ",50)),50)))</f>
        <v/>
      </c>
      <c r="AA1342" s="27" t="str">
        <f aca="false">IF($AF1342="","",IF(COUNTIF(Validation!$U$19:$U$178,$AF1342)&gt;0,"OK","NO MATCH"))</f>
        <v/>
      </c>
      <c r="AB1342" s="27" t="str">
        <f aca="false">IF($W1342=0,"",IF(AND($W1342&gt;=Validation!$B$3,$W1342&lt;=Validation!$C$3),"Yes","No"))</f>
        <v/>
      </c>
      <c r="AC1342" s="26" t="str">
        <f aca="false">IF($A1342="","",$AF1342&amp;"|"&amp;TEXT($W1342,"yyyy-mm-dd")&amp;"|"&amp;$J1342&amp;"|"&amp;$N1342)</f>
        <v/>
      </c>
      <c r="AD1342" s="27" t="str">
        <f aca="false">IF($AC1342="","",IF(COUNTIF($AC$2:$AC$3000,$AC1342)&gt;1,"REVIEW","OK"))</f>
        <v/>
      </c>
      <c r="AE1342" s="27" t="str">
        <f aca="false">IF(OR($W1342=0,$O1342=""),"",IF(IFERROR(IF(ISNUMBER($O1342),INT($O1342),DATE(VALUE(MID(SUBSTITUTE(LEFT($O1342,FIND(" ",$O1342&amp;" ")-1),"/",REPT(" ",20)),41,20)),VALUE(LEFT(SUBSTITUTE(LEFT($O1342,FIND(" ",$O1342&amp;" ")-1),"/",REPT(" ",20)),20)),VALUE(MID(SUBSTITUTE(LEFT($O1342,FIND(" ",$O1342&amp;" ")-1),"/",REPT(" ",20)),21,20)))),0)&gt;$W1342,"Late","Same day"))</f>
        <v/>
      </c>
      <c r="AF1342" s="26" t="str">
        <f aca="false">IF($A1342="","",IFERROR(INDEX(Validation!$C$193:$C$217,MATCH($A1342,Validation!$A$193:$A$217,0)),IF(COUNTIF(Validation!$U$19:$U$178,$Z1342)&gt;0,$Z1342,IF(COUNTIF(Validation!$S$19:$S$178,$AI1342)=1,INDEX(Validation!$U$19:$U$178,MATCH($AI1342,Validation!$S$19:$S$178,0)),$Z1342))))</f>
        <v/>
      </c>
      <c r="AG1342" s="27" t="str">
        <f aca="false">IF(COUNTA($A1342:$U1342)=0,"",IF($A1342="","No name",IF($F1342="","No date",IF($W1342=0,"Date ilegible",IF(NOT(ISNUMBER($N1342)),"Hours no numéricas",IF($AA1342="NO MATCH","Person no identificada","OK"))))))</f>
        <v/>
      </c>
      <c r="AH1342" s="27" t="str">
        <f aca="false">IF($W1342=0,"No date",IF($W1342&lt;Validation!$B$3,"Before period",IF($W1342&gt;Validation!$C$3,"After period","In period")))</f>
        <v>No date</v>
      </c>
      <c r="AI1342" s="26" t="str">
        <f aca="false">IF($Y1342="","",TRIM(RIGHT(SUBSTITUTE($Y1342," ",REPT(" ",50)),50)))</f>
        <v/>
      </c>
      <c r="AJ1342" s="27" t="str">
        <f aca="false">IF($A1342="","",IF(NOT(ISERROR(MATCH($A1342,Validation!$A$193:$A$217,0))),"Manual mapping",IF(COUNTIF(Validation!$U$19:$U$178,$Z1342)&gt;0,"Direct",IF(COUNTIF(Validation!$S$19:$S$178,$AI1342)=1,"By surname","Unresolved"))))</f>
        <v/>
      </c>
      <c r="AK1342" s="28" t="str">
        <f aca="false">IF($L1342="","",IF(MATCH($L1342,$L$2:$L$3000,0)&lt;&gt;ROW()-1,"",COUNT($AK$1:$AK1341)+1))</f>
        <v/>
      </c>
      <c r="AL1342" s="28" t="str">
        <f aca="false">IF($G1342="","",IF(MATCH($G1342,$G$2:$G$3000,0)&lt;&gt;ROW()-1,"",COUNT($AL$1:$AL1341)+1))</f>
        <v/>
      </c>
      <c r="AM1342" s="28" t="str">
        <f aca="false">IF($H1342="","",IF(MATCH($H1342,$H$2:$H$3000,0)&lt;&gt;ROW()-1,"",COUNT($AM$1:$AM1341)+1))</f>
        <v/>
      </c>
      <c r="AN1342" s="28" t="str">
        <f aca="false">IF($I1342="","",IF(MATCH($I1342,$I$2:$I$3000,0)&lt;&gt;ROW()-1,"",COUNT($AN$1:$AN1341)+1))</f>
        <v/>
      </c>
      <c r="AO1342" s="28" t="str">
        <f aca="false">IF($Q1342="","",IF(MATCH($Q1342,$Q$2:$Q$3000,0)&lt;&gt;ROW()-1,"",COUNT($AO$1:$AO1341)+1))</f>
        <v/>
      </c>
    </row>
    <row r="1343" customFormat="false" ht="12.75" hidden="false" customHeight="true" outlineLevel="0" collapsed="false">
      <c r="W1343" s="24" t="n">
        <f aca="false">IF($F1343="",0,IFERROR(IF(ISNUMBER($F1343),INT($F1343),DATE(VALUE(MID(SUBSTITUTE(LEFT($F1343,FIND(" ",$F1343&amp;" ")-1),"/",REPT(" ",20)),41,20)),VALUE(LEFT(SUBSTITUTE(LEFT($F1343,FIND(" ",$F1343&amp;" ")-1),"/",REPT(" ",20)),20)),VALUE(MID(SUBSTITUTE(LEFT($F1343,FIND(" ",$F1343&amp;" ")-1),"/",REPT(" ",20)),21,20)))),0))</f>
        <v>0</v>
      </c>
      <c r="X1343" s="25" t="str">
        <f aca="false">IF(ISNUMBER($N1343),$N1343*Validation!$B$5,"")</f>
        <v/>
      </c>
      <c r="Y1343" s="26" t="str">
        <f aca="false">IF($A1343="","",SUBSTITUTE(SUBSTITUTE(SUBSTITUTE(SUBSTITUTE(SUBSTITUTE(SUBSTITUTE(SUBSTITUTE(UPPER(TRIM($A1343)),"Á","A"),"É","E"),"Í","I"),"Ó","O"),"Ú","U"),"Ñ","N"),"Ü","U"))</f>
        <v/>
      </c>
      <c r="Z1343" s="26" t="str">
        <f aca="false">IF($Y1343="","",LEFT($Y1343,1)&amp;" "&amp;TRIM(RIGHT(SUBSTITUTE($Y1343," ",REPT(" ",50)),50)))</f>
        <v/>
      </c>
      <c r="AA1343" s="27" t="str">
        <f aca="false">IF($AF1343="","",IF(COUNTIF(Validation!$U$19:$U$178,$AF1343)&gt;0,"OK","NO MATCH"))</f>
        <v/>
      </c>
      <c r="AB1343" s="27" t="str">
        <f aca="false">IF($W1343=0,"",IF(AND($W1343&gt;=Validation!$B$3,$W1343&lt;=Validation!$C$3),"Yes","No"))</f>
        <v/>
      </c>
      <c r="AC1343" s="26" t="str">
        <f aca="false">IF($A1343="","",$AF1343&amp;"|"&amp;TEXT($W1343,"yyyy-mm-dd")&amp;"|"&amp;$J1343&amp;"|"&amp;$N1343)</f>
        <v/>
      </c>
      <c r="AD1343" s="27" t="str">
        <f aca="false">IF($AC1343="","",IF(COUNTIF($AC$2:$AC$3000,$AC1343)&gt;1,"REVIEW","OK"))</f>
        <v/>
      </c>
      <c r="AE1343" s="27" t="str">
        <f aca="false">IF(OR($W1343=0,$O1343=""),"",IF(IFERROR(IF(ISNUMBER($O1343),INT($O1343),DATE(VALUE(MID(SUBSTITUTE(LEFT($O1343,FIND(" ",$O1343&amp;" ")-1),"/",REPT(" ",20)),41,20)),VALUE(LEFT(SUBSTITUTE(LEFT($O1343,FIND(" ",$O1343&amp;" ")-1),"/",REPT(" ",20)),20)),VALUE(MID(SUBSTITUTE(LEFT($O1343,FIND(" ",$O1343&amp;" ")-1),"/",REPT(" ",20)),21,20)))),0)&gt;$W1343,"Late","Same day"))</f>
        <v/>
      </c>
      <c r="AF1343" s="26" t="str">
        <f aca="false">IF($A1343="","",IFERROR(INDEX(Validation!$C$193:$C$217,MATCH($A1343,Validation!$A$193:$A$217,0)),IF(COUNTIF(Validation!$U$19:$U$178,$Z1343)&gt;0,$Z1343,IF(COUNTIF(Validation!$S$19:$S$178,$AI1343)=1,INDEX(Validation!$U$19:$U$178,MATCH($AI1343,Validation!$S$19:$S$178,0)),$Z1343))))</f>
        <v/>
      </c>
      <c r="AG1343" s="27" t="str">
        <f aca="false">IF(COUNTA($A1343:$U1343)=0,"",IF($A1343="","No name",IF($F1343="","No date",IF($W1343=0,"Date ilegible",IF(NOT(ISNUMBER($N1343)),"Hours no numéricas",IF($AA1343="NO MATCH","Person no identificada","OK"))))))</f>
        <v/>
      </c>
      <c r="AH1343" s="27" t="str">
        <f aca="false">IF($W1343=0,"No date",IF($W1343&lt;Validation!$B$3,"Before period",IF($W1343&gt;Validation!$C$3,"After period","In period")))</f>
        <v>No date</v>
      </c>
      <c r="AI1343" s="26" t="str">
        <f aca="false">IF($Y1343="","",TRIM(RIGHT(SUBSTITUTE($Y1343," ",REPT(" ",50)),50)))</f>
        <v/>
      </c>
      <c r="AJ1343" s="27" t="str">
        <f aca="false">IF($A1343="","",IF(NOT(ISERROR(MATCH($A1343,Validation!$A$193:$A$217,0))),"Manual mapping",IF(COUNTIF(Validation!$U$19:$U$178,$Z1343)&gt;0,"Direct",IF(COUNTIF(Validation!$S$19:$S$178,$AI1343)=1,"By surname","Unresolved"))))</f>
        <v/>
      </c>
      <c r="AK1343" s="28" t="str">
        <f aca="false">IF($L1343="","",IF(MATCH($L1343,$L$2:$L$3000,0)&lt;&gt;ROW()-1,"",COUNT($AK$1:$AK1342)+1))</f>
        <v/>
      </c>
      <c r="AL1343" s="28" t="str">
        <f aca="false">IF($G1343="","",IF(MATCH($G1343,$G$2:$G$3000,0)&lt;&gt;ROW()-1,"",COUNT($AL$1:$AL1342)+1))</f>
        <v/>
      </c>
      <c r="AM1343" s="28" t="str">
        <f aca="false">IF($H1343="","",IF(MATCH($H1343,$H$2:$H$3000,0)&lt;&gt;ROW()-1,"",COUNT($AM$1:$AM1342)+1))</f>
        <v/>
      </c>
      <c r="AN1343" s="28" t="str">
        <f aca="false">IF($I1343="","",IF(MATCH($I1343,$I$2:$I$3000,0)&lt;&gt;ROW()-1,"",COUNT($AN$1:$AN1342)+1))</f>
        <v/>
      </c>
      <c r="AO1343" s="28" t="str">
        <f aca="false">IF($Q1343="","",IF(MATCH($Q1343,$Q$2:$Q$3000,0)&lt;&gt;ROW()-1,"",COUNT($AO$1:$AO1342)+1))</f>
        <v/>
      </c>
    </row>
    <row r="1344" customFormat="false" ht="12.75" hidden="false" customHeight="true" outlineLevel="0" collapsed="false">
      <c r="W1344" s="24" t="n">
        <f aca="false">IF($F1344="",0,IFERROR(IF(ISNUMBER($F1344),INT($F1344),DATE(VALUE(MID(SUBSTITUTE(LEFT($F1344,FIND(" ",$F1344&amp;" ")-1),"/",REPT(" ",20)),41,20)),VALUE(LEFT(SUBSTITUTE(LEFT($F1344,FIND(" ",$F1344&amp;" ")-1),"/",REPT(" ",20)),20)),VALUE(MID(SUBSTITUTE(LEFT($F1344,FIND(" ",$F1344&amp;" ")-1),"/",REPT(" ",20)),21,20)))),0))</f>
        <v>0</v>
      </c>
      <c r="X1344" s="25" t="str">
        <f aca="false">IF(ISNUMBER($N1344),$N1344*Validation!$B$5,"")</f>
        <v/>
      </c>
      <c r="Y1344" s="26" t="str">
        <f aca="false">IF($A1344="","",SUBSTITUTE(SUBSTITUTE(SUBSTITUTE(SUBSTITUTE(SUBSTITUTE(SUBSTITUTE(SUBSTITUTE(UPPER(TRIM($A1344)),"Á","A"),"É","E"),"Í","I"),"Ó","O"),"Ú","U"),"Ñ","N"),"Ü","U"))</f>
        <v/>
      </c>
      <c r="Z1344" s="26" t="str">
        <f aca="false">IF($Y1344="","",LEFT($Y1344,1)&amp;" "&amp;TRIM(RIGHT(SUBSTITUTE($Y1344," ",REPT(" ",50)),50)))</f>
        <v/>
      </c>
      <c r="AA1344" s="27" t="str">
        <f aca="false">IF($AF1344="","",IF(COUNTIF(Validation!$U$19:$U$178,$AF1344)&gt;0,"OK","NO MATCH"))</f>
        <v/>
      </c>
      <c r="AB1344" s="27" t="str">
        <f aca="false">IF($W1344=0,"",IF(AND($W1344&gt;=Validation!$B$3,$W1344&lt;=Validation!$C$3),"Yes","No"))</f>
        <v/>
      </c>
      <c r="AC1344" s="26" t="str">
        <f aca="false">IF($A1344="","",$AF1344&amp;"|"&amp;TEXT($W1344,"yyyy-mm-dd")&amp;"|"&amp;$J1344&amp;"|"&amp;$N1344)</f>
        <v/>
      </c>
      <c r="AD1344" s="27" t="str">
        <f aca="false">IF($AC1344="","",IF(COUNTIF($AC$2:$AC$3000,$AC1344)&gt;1,"REVIEW","OK"))</f>
        <v/>
      </c>
      <c r="AE1344" s="27" t="str">
        <f aca="false">IF(OR($W1344=0,$O1344=""),"",IF(IFERROR(IF(ISNUMBER($O1344),INT($O1344),DATE(VALUE(MID(SUBSTITUTE(LEFT($O1344,FIND(" ",$O1344&amp;" ")-1),"/",REPT(" ",20)),41,20)),VALUE(LEFT(SUBSTITUTE(LEFT($O1344,FIND(" ",$O1344&amp;" ")-1),"/",REPT(" ",20)),20)),VALUE(MID(SUBSTITUTE(LEFT($O1344,FIND(" ",$O1344&amp;" ")-1),"/",REPT(" ",20)),21,20)))),0)&gt;$W1344,"Late","Same day"))</f>
        <v/>
      </c>
      <c r="AF1344" s="26" t="str">
        <f aca="false">IF($A1344="","",IFERROR(INDEX(Validation!$C$193:$C$217,MATCH($A1344,Validation!$A$193:$A$217,0)),IF(COUNTIF(Validation!$U$19:$U$178,$Z1344)&gt;0,$Z1344,IF(COUNTIF(Validation!$S$19:$S$178,$AI1344)=1,INDEX(Validation!$U$19:$U$178,MATCH($AI1344,Validation!$S$19:$S$178,0)),$Z1344))))</f>
        <v/>
      </c>
      <c r="AG1344" s="27" t="str">
        <f aca="false">IF(COUNTA($A1344:$U1344)=0,"",IF($A1344="","No name",IF($F1344="","No date",IF($W1344=0,"Date ilegible",IF(NOT(ISNUMBER($N1344)),"Hours no numéricas",IF($AA1344="NO MATCH","Person no identificada","OK"))))))</f>
        <v/>
      </c>
      <c r="AH1344" s="27" t="str">
        <f aca="false">IF($W1344=0,"No date",IF($W1344&lt;Validation!$B$3,"Before period",IF($W1344&gt;Validation!$C$3,"After period","In period")))</f>
        <v>No date</v>
      </c>
      <c r="AI1344" s="26" t="str">
        <f aca="false">IF($Y1344="","",TRIM(RIGHT(SUBSTITUTE($Y1344," ",REPT(" ",50)),50)))</f>
        <v/>
      </c>
      <c r="AJ1344" s="27" t="str">
        <f aca="false">IF($A1344="","",IF(NOT(ISERROR(MATCH($A1344,Validation!$A$193:$A$217,0))),"Manual mapping",IF(COUNTIF(Validation!$U$19:$U$178,$Z1344)&gt;0,"Direct",IF(COUNTIF(Validation!$S$19:$S$178,$AI1344)=1,"By surname","Unresolved"))))</f>
        <v/>
      </c>
      <c r="AK1344" s="28" t="str">
        <f aca="false">IF($L1344="","",IF(MATCH($L1344,$L$2:$L$3000,0)&lt;&gt;ROW()-1,"",COUNT($AK$1:$AK1343)+1))</f>
        <v/>
      </c>
      <c r="AL1344" s="28" t="str">
        <f aca="false">IF($G1344="","",IF(MATCH($G1344,$G$2:$G$3000,0)&lt;&gt;ROW()-1,"",COUNT($AL$1:$AL1343)+1))</f>
        <v/>
      </c>
      <c r="AM1344" s="28" t="str">
        <f aca="false">IF($H1344="","",IF(MATCH($H1344,$H$2:$H$3000,0)&lt;&gt;ROW()-1,"",COUNT($AM$1:$AM1343)+1))</f>
        <v/>
      </c>
      <c r="AN1344" s="28" t="str">
        <f aca="false">IF($I1344="","",IF(MATCH($I1344,$I$2:$I$3000,0)&lt;&gt;ROW()-1,"",COUNT($AN$1:$AN1343)+1))</f>
        <v/>
      </c>
      <c r="AO1344" s="28" t="str">
        <f aca="false">IF($Q1344="","",IF(MATCH($Q1344,$Q$2:$Q$3000,0)&lt;&gt;ROW()-1,"",COUNT($AO$1:$AO1343)+1))</f>
        <v/>
      </c>
    </row>
    <row r="1345" customFormat="false" ht="12.75" hidden="false" customHeight="true" outlineLevel="0" collapsed="false">
      <c r="W1345" s="24" t="n">
        <f aca="false">IF($F1345="",0,IFERROR(IF(ISNUMBER($F1345),INT($F1345),DATE(VALUE(MID(SUBSTITUTE(LEFT($F1345,FIND(" ",$F1345&amp;" ")-1),"/",REPT(" ",20)),41,20)),VALUE(LEFT(SUBSTITUTE(LEFT($F1345,FIND(" ",$F1345&amp;" ")-1),"/",REPT(" ",20)),20)),VALUE(MID(SUBSTITUTE(LEFT($F1345,FIND(" ",$F1345&amp;" ")-1),"/",REPT(" ",20)),21,20)))),0))</f>
        <v>0</v>
      </c>
      <c r="X1345" s="25" t="str">
        <f aca="false">IF(ISNUMBER($N1345),$N1345*Validation!$B$5,"")</f>
        <v/>
      </c>
      <c r="Y1345" s="26" t="str">
        <f aca="false">IF($A1345="","",SUBSTITUTE(SUBSTITUTE(SUBSTITUTE(SUBSTITUTE(SUBSTITUTE(SUBSTITUTE(SUBSTITUTE(UPPER(TRIM($A1345)),"Á","A"),"É","E"),"Í","I"),"Ó","O"),"Ú","U"),"Ñ","N"),"Ü","U"))</f>
        <v/>
      </c>
      <c r="Z1345" s="26" t="str">
        <f aca="false">IF($Y1345="","",LEFT($Y1345,1)&amp;" "&amp;TRIM(RIGHT(SUBSTITUTE($Y1345," ",REPT(" ",50)),50)))</f>
        <v/>
      </c>
      <c r="AA1345" s="27" t="str">
        <f aca="false">IF($AF1345="","",IF(COUNTIF(Validation!$U$19:$U$178,$AF1345)&gt;0,"OK","NO MATCH"))</f>
        <v/>
      </c>
      <c r="AB1345" s="27" t="str">
        <f aca="false">IF($W1345=0,"",IF(AND($W1345&gt;=Validation!$B$3,$W1345&lt;=Validation!$C$3),"Yes","No"))</f>
        <v/>
      </c>
      <c r="AC1345" s="26" t="str">
        <f aca="false">IF($A1345="","",$AF1345&amp;"|"&amp;TEXT($W1345,"yyyy-mm-dd")&amp;"|"&amp;$J1345&amp;"|"&amp;$N1345)</f>
        <v/>
      </c>
      <c r="AD1345" s="27" t="str">
        <f aca="false">IF($AC1345="","",IF(COUNTIF($AC$2:$AC$3000,$AC1345)&gt;1,"REVIEW","OK"))</f>
        <v/>
      </c>
      <c r="AE1345" s="27" t="str">
        <f aca="false">IF(OR($W1345=0,$O1345=""),"",IF(IFERROR(IF(ISNUMBER($O1345),INT($O1345),DATE(VALUE(MID(SUBSTITUTE(LEFT($O1345,FIND(" ",$O1345&amp;" ")-1),"/",REPT(" ",20)),41,20)),VALUE(LEFT(SUBSTITUTE(LEFT($O1345,FIND(" ",$O1345&amp;" ")-1),"/",REPT(" ",20)),20)),VALUE(MID(SUBSTITUTE(LEFT($O1345,FIND(" ",$O1345&amp;" ")-1),"/",REPT(" ",20)),21,20)))),0)&gt;$W1345,"Late","Same day"))</f>
        <v/>
      </c>
      <c r="AF1345" s="26" t="str">
        <f aca="false">IF($A1345="","",IFERROR(INDEX(Validation!$C$193:$C$217,MATCH($A1345,Validation!$A$193:$A$217,0)),IF(COUNTIF(Validation!$U$19:$U$178,$Z1345)&gt;0,$Z1345,IF(COUNTIF(Validation!$S$19:$S$178,$AI1345)=1,INDEX(Validation!$U$19:$U$178,MATCH($AI1345,Validation!$S$19:$S$178,0)),$Z1345))))</f>
        <v/>
      </c>
      <c r="AG1345" s="27" t="str">
        <f aca="false">IF(COUNTA($A1345:$U1345)=0,"",IF($A1345="","No name",IF($F1345="","No date",IF($W1345=0,"Date ilegible",IF(NOT(ISNUMBER($N1345)),"Hours no numéricas",IF($AA1345="NO MATCH","Person no identificada","OK"))))))</f>
        <v/>
      </c>
      <c r="AH1345" s="27" t="str">
        <f aca="false">IF($W1345=0,"No date",IF($W1345&lt;Validation!$B$3,"Before period",IF($W1345&gt;Validation!$C$3,"After period","In period")))</f>
        <v>No date</v>
      </c>
      <c r="AI1345" s="26" t="str">
        <f aca="false">IF($Y1345="","",TRIM(RIGHT(SUBSTITUTE($Y1345," ",REPT(" ",50)),50)))</f>
        <v/>
      </c>
      <c r="AJ1345" s="27" t="str">
        <f aca="false">IF($A1345="","",IF(NOT(ISERROR(MATCH($A1345,Validation!$A$193:$A$217,0))),"Manual mapping",IF(COUNTIF(Validation!$U$19:$U$178,$Z1345)&gt;0,"Direct",IF(COUNTIF(Validation!$S$19:$S$178,$AI1345)=1,"By surname","Unresolved"))))</f>
        <v/>
      </c>
      <c r="AK1345" s="28" t="str">
        <f aca="false">IF($L1345="","",IF(MATCH($L1345,$L$2:$L$3000,0)&lt;&gt;ROW()-1,"",COUNT($AK$1:$AK1344)+1))</f>
        <v/>
      </c>
      <c r="AL1345" s="28" t="str">
        <f aca="false">IF($G1345="","",IF(MATCH($G1345,$G$2:$G$3000,0)&lt;&gt;ROW()-1,"",COUNT($AL$1:$AL1344)+1))</f>
        <v/>
      </c>
      <c r="AM1345" s="28" t="str">
        <f aca="false">IF($H1345="","",IF(MATCH($H1345,$H$2:$H$3000,0)&lt;&gt;ROW()-1,"",COUNT($AM$1:$AM1344)+1))</f>
        <v/>
      </c>
      <c r="AN1345" s="28" t="str">
        <f aca="false">IF($I1345="","",IF(MATCH($I1345,$I$2:$I$3000,0)&lt;&gt;ROW()-1,"",COUNT($AN$1:$AN1344)+1))</f>
        <v/>
      </c>
      <c r="AO1345" s="28" t="str">
        <f aca="false">IF($Q1345="","",IF(MATCH($Q1345,$Q$2:$Q$3000,0)&lt;&gt;ROW()-1,"",COUNT($AO$1:$AO1344)+1))</f>
        <v/>
      </c>
    </row>
    <row r="1346" customFormat="false" ht="12.75" hidden="false" customHeight="true" outlineLevel="0" collapsed="false">
      <c r="W1346" s="24" t="n">
        <f aca="false">IF($F1346="",0,IFERROR(IF(ISNUMBER($F1346),INT($F1346),DATE(VALUE(MID(SUBSTITUTE(LEFT($F1346,FIND(" ",$F1346&amp;" ")-1),"/",REPT(" ",20)),41,20)),VALUE(LEFT(SUBSTITUTE(LEFT($F1346,FIND(" ",$F1346&amp;" ")-1),"/",REPT(" ",20)),20)),VALUE(MID(SUBSTITUTE(LEFT($F1346,FIND(" ",$F1346&amp;" ")-1),"/",REPT(" ",20)),21,20)))),0))</f>
        <v>0</v>
      </c>
      <c r="X1346" s="25" t="str">
        <f aca="false">IF(ISNUMBER($N1346),$N1346*Validation!$B$5,"")</f>
        <v/>
      </c>
      <c r="Y1346" s="26" t="str">
        <f aca="false">IF($A1346="","",SUBSTITUTE(SUBSTITUTE(SUBSTITUTE(SUBSTITUTE(SUBSTITUTE(SUBSTITUTE(SUBSTITUTE(UPPER(TRIM($A1346)),"Á","A"),"É","E"),"Í","I"),"Ó","O"),"Ú","U"),"Ñ","N"),"Ü","U"))</f>
        <v/>
      </c>
      <c r="Z1346" s="26" t="str">
        <f aca="false">IF($Y1346="","",LEFT($Y1346,1)&amp;" "&amp;TRIM(RIGHT(SUBSTITUTE($Y1346," ",REPT(" ",50)),50)))</f>
        <v/>
      </c>
      <c r="AA1346" s="27" t="str">
        <f aca="false">IF($AF1346="","",IF(COUNTIF(Validation!$U$19:$U$178,$AF1346)&gt;0,"OK","NO MATCH"))</f>
        <v/>
      </c>
      <c r="AB1346" s="27" t="str">
        <f aca="false">IF($W1346=0,"",IF(AND($W1346&gt;=Validation!$B$3,$W1346&lt;=Validation!$C$3),"Yes","No"))</f>
        <v/>
      </c>
      <c r="AC1346" s="26" t="str">
        <f aca="false">IF($A1346="","",$AF1346&amp;"|"&amp;TEXT($W1346,"yyyy-mm-dd")&amp;"|"&amp;$J1346&amp;"|"&amp;$N1346)</f>
        <v/>
      </c>
      <c r="AD1346" s="27" t="str">
        <f aca="false">IF($AC1346="","",IF(COUNTIF($AC$2:$AC$3000,$AC1346)&gt;1,"REVIEW","OK"))</f>
        <v/>
      </c>
      <c r="AE1346" s="27" t="str">
        <f aca="false">IF(OR($W1346=0,$O1346=""),"",IF(IFERROR(IF(ISNUMBER($O1346),INT($O1346),DATE(VALUE(MID(SUBSTITUTE(LEFT($O1346,FIND(" ",$O1346&amp;" ")-1),"/",REPT(" ",20)),41,20)),VALUE(LEFT(SUBSTITUTE(LEFT($O1346,FIND(" ",$O1346&amp;" ")-1),"/",REPT(" ",20)),20)),VALUE(MID(SUBSTITUTE(LEFT($O1346,FIND(" ",$O1346&amp;" ")-1),"/",REPT(" ",20)),21,20)))),0)&gt;$W1346,"Late","Same day"))</f>
        <v/>
      </c>
      <c r="AF1346" s="26" t="str">
        <f aca="false">IF($A1346="","",IFERROR(INDEX(Validation!$C$193:$C$217,MATCH($A1346,Validation!$A$193:$A$217,0)),IF(COUNTIF(Validation!$U$19:$U$178,$Z1346)&gt;0,$Z1346,IF(COUNTIF(Validation!$S$19:$S$178,$AI1346)=1,INDEX(Validation!$U$19:$U$178,MATCH($AI1346,Validation!$S$19:$S$178,0)),$Z1346))))</f>
        <v/>
      </c>
      <c r="AG1346" s="27" t="str">
        <f aca="false">IF(COUNTA($A1346:$U1346)=0,"",IF($A1346="","No name",IF($F1346="","No date",IF($W1346=0,"Date ilegible",IF(NOT(ISNUMBER($N1346)),"Hours no numéricas",IF($AA1346="NO MATCH","Person no identificada","OK"))))))</f>
        <v/>
      </c>
      <c r="AH1346" s="27" t="str">
        <f aca="false">IF($W1346=0,"No date",IF($W1346&lt;Validation!$B$3,"Before period",IF($W1346&gt;Validation!$C$3,"After period","In period")))</f>
        <v>No date</v>
      </c>
      <c r="AI1346" s="26" t="str">
        <f aca="false">IF($Y1346="","",TRIM(RIGHT(SUBSTITUTE($Y1346," ",REPT(" ",50)),50)))</f>
        <v/>
      </c>
      <c r="AJ1346" s="27" t="str">
        <f aca="false">IF($A1346="","",IF(NOT(ISERROR(MATCH($A1346,Validation!$A$193:$A$217,0))),"Manual mapping",IF(COUNTIF(Validation!$U$19:$U$178,$Z1346)&gt;0,"Direct",IF(COUNTIF(Validation!$S$19:$S$178,$AI1346)=1,"By surname","Unresolved"))))</f>
        <v/>
      </c>
      <c r="AK1346" s="28" t="str">
        <f aca="false">IF($L1346="","",IF(MATCH($L1346,$L$2:$L$3000,0)&lt;&gt;ROW()-1,"",COUNT($AK$1:$AK1345)+1))</f>
        <v/>
      </c>
      <c r="AL1346" s="28" t="str">
        <f aca="false">IF($G1346="","",IF(MATCH($G1346,$G$2:$G$3000,0)&lt;&gt;ROW()-1,"",COUNT($AL$1:$AL1345)+1))</f>
        <v/>
      </c>
      <c r="AM1346" s="28" t="str">
        <f aca="false">IF($H1346="","",IF(MATCH($H1346,$H$2:$H$3000,0)&lt;&gt;ROW()-1,"",COUNT($AM$1:$AM1345)+1))</f>
        <v/>
      </c>
      <c r="AN1346" s="28" t="str">
        <f aca="false">IF($I1346="","",IF(MATCH($I1346,$I$2:$I$3000,0)&lt;&gt;ROW()-1,"",COUNT($AN$1:$AN1345)+1))</f>
        <v/>
      </c>
      <c r="AO1346" s="28" t="str">
        <f aca="false">IF($Q1346="","",IF(MATCH($Q1346,$Q$2:$Q$3000,0)&lt;&gt;ROW()-1,"",COUNT($AO$1:$AO1345)+1))</f>
        <v/>
      </c>
    </row>
    <row r="1347" customFormat="false" ht="12.75" hidden="false" customHeight="true" outlineLevel="0" collapsed="false">
      <c r="W1347" s="24" t="n">
        <f aca="false">IF($F1347="",0,IFERROR(IF(ISNUMBER($F1347),INT($F1347),DATE(VALUE(MID(SUBSTITUTE(LEFT($F1347,FIND(" ",$F1347&amp;" ")-1),"/",REPT(" ",20)),41,20)),VALUE(LEFT(SUBSTITUTE(LEFT($F1347,FIND(" ",$F1347&amp;" ")-1),"/",REPT(" ",20)),20)),VALUE(MID(SUBSTITUTE(LEFT($F1347,FIND(" ",$F1347&amp;" ")-1),"/",REPT(" ",20)),21,20)))),0))</f>
        <v>0</v>
      </c>
      <c r="X1347" s="25" t="str">
        <f aca="false">IF(ISNUMBER($N1347),$N1347*Validation!$B$5,"")</f>
        <v/>
      </c>
      <c r="Y1347" s="26" t="str">
        <f aca="false">IF($A1347="","",SUBSTITUTE(SUBSTITUTE(SUBSTITUTE(SUBSTITUTE(SUBSTITUTE(SUBSTITUTE(SUBSTITUTE(UPPER(TRIM($A1347)),"Á","A"),"É","E"),"Í","I"),"Ó","O"),"Ú","U"),"Ñ","N"),"Ü","U"))</f>
        <v/>
      </c>
      <c r="Z1347" s="26" t="str">
        <f aca="false">IF($Y1347="","",LEFT($Y1347,1)&amp;" "&amp;TRIM(RIGHT(SUBSTITUTE($Y1347," ",REPT(" ",50)),50)))</f>
        <v/>
      </c>
      <c r="AA1347" s="27" t="str">
        <f aca="false">IF($AF1347="","",IF(COUNTIF(Validation!$U$19:$U$178,$AF1347)&gt;0,"OK","NO MATCH"))</f>
        <v/>
      </c>
      <c r="AB1347" s="27" t="str">
        <f aca="false">IF($W1347=0,"",IF(AND($W1347&gt;=Validation!$B$3,$W1347&lt;=Validation!$C$3),"Yes","No"))</f>
        <v/>
      </c>
      <c r="AC1347" s="26" t="str">
        <f aca="false">IF($A1347="","",$AF1347&amp;"|"&amp;TEXT($W1347,"yyyy-mm-dd")&amp;"|"&amp;$J1347&amp;"|"&amp;$N1347)</f>
        <v/>
      </c>
      <c r="AD1347" s="27" t="str">
        <f aca="false">IF($AC1347="","",IF(COUNTIF($AC$2:$AC$3000,$AC1347)&gt;1,"REVIEW","OK"))</f>
        <v/>
      </c>
      <c r="AE1347" s="27" t="str">
        <f aca="false">IF(OR($W1347=0,$O1347=""),"",IF(IFERROR(IF(ISNUMBER($O1347),INT($O1347),DATE(VALUE(MID(SUBSTITUTE(LEFT($O1347,FIND(" ",$O1347&amp;" ")-1),"/",REPT(" ",20)),41,20)),VALUE(LEFT(SUBSTITUTE(LEFT($O1347,FIND(" ",$O1347&amp;" ")-1),"/",REPT(" ",20)),20)),VALUE(MID(SUBSTITUTE(LEFT($O1347,FIND(" ",$O1347&amp;" ")-1),"/",REPT(" ",20)),21,20)))),0)&gt;$W1347,"Late","Same day"))</f>
        <v/>
      </c>
      <c r="AF1347" s="26" t="str">
        <f aca="false">IF($A1347="","",IFERROR(INDEX(Validation!$C$193:$C$217,MATCH($A1347,Validation!$A$193:$A$217,0)),IF(COUNTIF(Validation!$U$19:$U$178,$Z1347)&gt;0,$Z1347,IF(COUNTIF(Validation!$S$19:$S$178,$AI1347)=1,INDEX(Validation!$U$19:$U$178,MATCH($AI1347,Validation!$S$19:$S$178,0)),$Z1347))))</f>
        <v/>
      </c>
      <c r="AG1347" s="27" t="str">
        <f aca="false">IF(COUNTA($A1347:$U1347)=0,"",IF($A1347="","No name",IF($F1347="","No date",IF($W1347=0,"Date ilegible",IF(NOT(ISNUMBER($N1347)),"Hours no numéricas",IF($AA1347="NO MATCH","Person no identificada","OK"))))))</f>
        <v/>
      </c>
      <c r="AH1347" s="27" t="str">
        <f aca="false">IF($W1347=0,"No date",IF($W1347&lt;Validation!$B$3,"Before period",IF($W1347&gt;Validation!$C$3,"After period","In period")))</f>
        <v>No date</v>
      </c>
      <c r="AI1347" s="26" t="str">
        <f aca="false">IF($Y1347="","",TRIM(RIGHT(SUBSTITUTE($Y1347," ",REPT(" ",50)),50)))</f>
        <v/>
      </c>
      <c r="AJ1347" s="27" t="str">
        <f aca="false">IF($A1347="","",IF(NOT(ISERROR(MATCH($A1347,Validation!$A$193:$A$217,0))),"Manual mapping",IF(COUNTIF(Validation!$U$19:$U$178,$Z1347)&gt;0,"Direct",IF(COUNTIF(Validation!$S$19:$S$178,$AI1347)=1,"By surname","Unresolved"))))</f>
        <v/>
      </c>
      <c r="AK1347" s="28" t="str">
        <f aca="false">IF($L1347="","",IF(MATCH($L1347,$L$2:$L$3000,0)&lt;&gt;ROW()-1,"",COUNT($AK$1:$AK1346)+1))</f>
        <v/>
      </c>
      <c r="AL1347" s="28" t="str">
        <f aca="false">IF($G1347="","",IF(MATCH($G1347,$G$2:$G$3000,0)&lt;&gt;ROW()-1,"",COUNT($AL$1:$AL1346)+1))</f>
        <v/>
      </c>
      <c r="AM1347" s="28" t="str">
        <f aca="false">IF($H1347="","",IF(MATCH($H1347,$H$2:$H$3000,0)&lt;&gt;ROW()-1,"",COUNT($AM$1:$AM1346)+1))</f>
        <v/>
      </c>
      <c r="AN1347" s="28" t="str">
        <f aca="false">IF($I1347="","",IF(MATCH($I1347,$I$2:$I$3000,0)&lt;&gt;ROW()-1,"",COUNT($AN$1:$AN1346)+1))</f>
        <v/>
      </c>
      <c r="AO1347" s="28" t="str">
        <f aca="false">IF($Q1347="","",IF(MATCH($Q1347,$Q$2:$Q$3000,0)&lt;&gt;ROW()-1,"",COUNT($AO$1:$AO1346)+1))</f>
        <v/>
      </c>
    </row>
    <row r="1348" customFormat="false" ht="12.75" hidden="false" customHeight="true" outlineLevel="0" collapsed="false">
      <c r="W1348" s="24" t="n">
        <f aca="false">IF($F1348="",0,IFERROR(IF(ISNUMBER($F1348),INT($F1348),DATE(VALUE(MID(SUBSTITUTE(LEFT($F1348,FIND(" ",$F1348&amp;" ")-1),"/",REPT(" ",20)),41,20)),VALUE(LEFT(SUBSTITUTE(LEFT($F1348,FIND(" ",$F1348&amp;" ")-1),"/",REPT(" ",20)),20)),VALUE(MID(SUBSTITUTE(LEFT($F1348,FIND(" ",$F1348&amp;" ")-1),"/",REPT(" ",20)),21,20)))),0))</f>
        <v>0</v>
      </c>
      <c r="X1348" s="25" t="str">
        <f aca="false">IF(ISNUMBER($N1348),$N1348*Validation!$B$5,"")</f>
        <v/>
      </c>
      <c r="Y1348" s="26" t="str">
        <f aca="false">IF($A1348="","",SUBSTITUTE(SUBSTITUTE(SUBSTITUTE(SUBSTITUTE(SUBSTITUTE(SUBSTITUTE(SUBSTITUTE(UPPER(TRIM($A1348)),"Á","A"),"É","E"),"Í","I"),"Ó","O"),"Ú","U"),"Ñ","N"),"Ü","U"))</f>
        <v/>
      </c>
      <c r="Z1348" s="26" t="str">
        <f aca="false">IF($Y1348="","",LEFT($Y1348,1)&amp;" "&amp;TRIM(RIGHT(SUBSTITUTE($Y1348," ",REPT(" ",50)),50)))</f>
        <v/>
      </c>
      <c r="AA1348" s="27" t="str">
        <f aca="false">IF($AF1348="","",IF(COUNTIF(Validation!$U$19:$U$178,$AF1348)&gt;0,"OK","NO MATCH"))</f>
        <v/>
      </c>
      <c r="AB1348" s="27" t="str">
        <f aca="false">IF($W1348=0,"",IF(AND($W1348&gt;=Validation!$B$3,$W1348&lt;=Validation!$C$3),"Yes","No"))</f>
        <v/>
      </c>
      <c r="AC1348" s="26" t="str">
        <f aca="false">IF($A1348="","",$AF1348&amp;"|"&amp;TEXT($W1348,"yyyy-mm-dd")&amp;"|"&amp;$J1348&amp;"|"&amp;$N1348)</f>
        <v/>
      </c>
      <c r="AD1348" s="27" t="str">
        <f aca="false">IF($AC1348="","",IF(COUNTIF($AC$2:$AC$3000,$AC1348)&gt;1,"REVIEW","OK"))</f>
        <v/>
      </c>
      <c r="AE1348" s="27" t="str">
        <f aca="false">IF(OR($W1348=0,$O1348=""),"",IF(IFERROR(IF(ISNUMBER($O1348),INT($O1348),DATE(VALUE(MID(SUBSTITUTE(LEFT($O1348,FIND(" ",$O1348&amp;" ")-1),"/",REPT(" ",20)),41,20)),VALUE(LEFT(SUBSTITUTE(LEFT($O1348,FIND(" ",$O1348&amp;" ")-1),"/",REPT(" ",20)),20)),VALUE(MID(SUBSTITUTE(LEFT($O1348,FIND(" ",$O1348&amp;" ")-1),"/",REPT(" ",20)),21,20)))),0)&gt;$W1348,"Late","Same day"))</f>
        <v/>
      </c>
      <c r="AF1348" s="26" t="str">
        <f aca="false">IF($A1348="","",IFERROR(INDEX(Validation!$C$193:$C$217,MATCH($A1348,Validation!$A$193:$A$217,0)),IF(COUNTIF(Validation!$U$19:$U$178,$Z1348)&gt;0,$Z1348,IF(COUNTIF(Validation!$S$19:$S$178,$AI1348)=1,INDEX(Validation!$U$19:$U$178,MATCH($AI1348,Validation!$S$19:$S$178,0)),$Z1348))))</f>
        <v/>
      </c>
      <c r="AG1348" s="27" t="str">
        <f aca="false">IF(COUNTA($A1348:$U1348)=0,"",IF($A1348="","No name",IF($F1348="","No date",IF($W1348=0,"Date ilegible",IF(NOT(ISNUMBER($N1348)),"Hours no numéricas",IF($AA1348="NO MATCH","Person no identificada","OK"))))))</f>
        <v/>
      </c>
      <c r="AH1348" s="27" t="str">
        <f aca="false">IF($W1348=0,"No date",IF($W1348&lt;Validation!$B$3,"Before period",IF($W1348&gt;Validation!$C$3,"After period","In period")))</f>
        <v>No date</v>
      </c>
      <c r="AI1348" s="26" t="str">
        <f aca="false">IF($Y1348="","",TRIM(RIGHT(SUBSTITUTE($Y1348," ",REPT(" ",50)),50)))</f>
        <v/>
      </c>
      <c r="AJ1348" s="27" t="str">
        <f aca="false">IF($A1348="","",IF(NOT(ISERROR(MATCH($A1348,Validation!$A$193:$A$217,0))),"Manual mapping",IF(COUNTIF(Validation!$U$19:$U$178,$Z1348)&gt;0,"Direct",IF(COUNTIF(Validation!$S$19:$S$178,$AI1348)=1,"By surname","Unresolved"))))</f>
        <v/>
      </c>
      <c r="AK1348" s="28" t="str">
        <f aca="false">IF($L1348="","",IF(MATCH($L1348,$L$2:$L$3000,0)&lt;&gt;ROW()-1,"",COUNT($AK$1:$AK1347)+1))</f>
        <v/>
      </c>
      <c r="AL1348" s="28" t="str">
        <f aca="false">IF($G1348="","",IF(MATCH($G1348,$G$2:$G$3000,0)&lt;&gt;ROW()-1,"",COUNT($AL$1:$AL1347)+1))</f>
        <v/>
      </c>
      <c r="AM1348" s="28" t="str">
        <f aca="false">IF($H1348="","",IF(MATCH($H1348,$H$2:$H$3000,0)&lt;&gt;ROW()-1,"",COUNT($AM$1:$AM1347)+1))</f>
        <v/>
      </c>
      <c r="AN1348" s="28" t="str">
        <f aca="false">IF($I1348="","",IF(MATCH($I1348,$I$2:$I$3000,0)&lt;&gt;ROW()-1,"",COUNT($AN$1:$AN1347)+1))</f>
        <v/>
      </c>
      <c r="AO1348" s="28" t="str">
        <f aca="false">IF($Q1348="","",IF(MATCH($Q1348,$Q$2:$Q$3000,0)&lt;&gt;ROW()-1,"",COUNT($AO$1:$AO1347)+1))</f>
        <v/>
      </c>
    </row>
    <row r="1349" customFormat="false" ht="12.75" hidden="false" customHeight="true" outlineLevel="0" collapsed="false">
      <c r="W1349" s="24" t="n">
        <f aca="false">IF($F1349="",0,IFERROR(IF(ISNUMBER($F1349),INT($F1349),DATE(VALUE(MID(SUBSTITUTE(LEFT($F1349,FIND(" ",$F1349&amp;" ")-1),"/",REPT(" ",20)),41,20)),VALUE(LEFT(SUBSTITUTE(LEFT($F1349,FIND(" ",$F1349&amp;" ")-1),"/",REPT(" ",20)),20)),VALUE(MID(SUBSTITUTE(LEFT($F1349,FIND(" ",$F1349&amp;" ")-1),"/",REPT(" ",20)),21,20)))),0))</f>
        <v>0</v>
      </c>
      <c r="X1349" s="25" t="str">
        <f aca="false">IF(ISNUMBER($N1349),$N1349*Validation!$B$5,"")</f>
        <v/>
      </c>
      <c r="Y1349" s="26" t="str">
        <f aca="false">IF($A1349="","",SUBSTITUTE(SUBSTITUTE(SUBSTITUTE(SUBSTITUTE(SUBSTITUTE(SUBSTITUTE(SUBSTITUTE(UPPER(TRIM($A1349)),"Á","A"),"É","E"),"Í","I"),"Ó","O"),"Ú","U"),"Ñ","N"),"Ü","U"))</f>
        <v/>
      </c>
      <c r="Z1349" s="26" t="str">
        <f aca="false">IF($Y1349="","",LEFT($Y1349,1)&amp;" "&amp;TRIM(RIGHT(SUBSTITUTE($Y1349," ",REPT(" ",50)),50)))</f>
        <v/>
      </c>
      <c r="AA1349" s="27" t="str">
        <f aca="false">IF($AF1349="","",IF(COUNTIF(Validation!$U$19:$U$178,$AF1349)&gt;0,"OK","NO MATCH"))</f>
        <v/>
      </c>
      <c r="AB1349" s="27" t="str">
        <f aca="false">IF($W1349=0,"",IF(AND($W1349&gt;=Validation!$B$3,$W1349&lt;=Validation!$C$3),"Yes","No"))</f>
        <v/>
      </c>
      <c r="AC1349" s="26" t="str">
        <f aca="false">IF($A1349="","",$AF1349&amp;"|"&amp;TEXT($W1349,"yyyy-mm-dd")&amp;"|"&amp;$J1349&amp;"|"&amp;$N1349)</f>
        <v/>
      </c>
      <c r="AD1349" s="27" t="str">
        <f aca="false">IF($AC1349="","",IF(COUNTIF($AC$2:$AC$3000,$AC1349)&gt;1,"REVIEW","OK"))</f>
        <v/>
      </c>
      <c r="AE1349" s="27" t="str">
        <f aca="false">IF(OR($W1349=0,$O1349=""),"",IF(IFERROR(IF(ISNUMBER($O1349),INT($O1349),DATE(VALUE(MID(SUBSTITUTE(LEFT($O1349,FIND(" ",$O1349&amp;" ")-1),"/",REPT(" ",20)),41,20)),VALUE(LEFT(SUBSTITUTE(LEFT($O1349,FIND(" ",$O1349&amp;" ")-1),"/",REPT(" ",20)),20)),VALUE(MID(SUBSTITUTE(LEFT($O1349,FIND(" ",$O1349&amp;" ")-1),"/",REPT(" ",20)),21,20)))),0)&gt;$W1349,"Late","Same day"))</f>
        <v/>
      </c>
      <c r="AF1349" s="26" t="str">
        <f aca="false">IF($A1349="","",IFERROR(INDEX(Validation!$C$193:$C$217,MATCH($A1349,Validation!$A$193:$A$217,0)),IF(COUNTIF(Validation!$U$19:$U$178,$Z1349)&gt;0,$Z1349,IF(COUNTIF(Validation!$S$19:$S$178,$AI1349)=1,INDEX(Validation!$U$19:$U$178,MATCH($AI1349,Validation!$S$19:$S$178,0)),$Z1349))))</f>
        <v/>
      </c>
      <c r="AG1349" s="27" t="str">
        <f aca="false">IF(COUNTA($A1349:$U1349)=0,"",IF($A1349="","No name",IF($F1349="","No date",IF($W1349=0,"Date ilegible",IF(NOT(ISNUMBER($N1349)),"Hours no numéricas",IF($AA1349="NO MATCH","Person no identificada","OK"))))))</f>
        <v/>
      </c>
      <c r="AH1349" s="27" t="str">
        <f aca="false">IF($W1349=0,"No date",IF($W1349&lt;Validation!$B$3,"Before period",IF($W1349&gt;Validation!$C$3,"After period","In period")))</f>
        <v>No date</v>
      </c>
      <c r="AI1349" s="26" t="str">
        <f aca="false">IF($Y1349="","",TRIM(RIGHT(SUBSTITUTE($Y1349," ",REPT(" ",50)),50)))</f>
        <v/>
      </c>
      <c r="AJ1349" s="27" t="str">
        <f aca="false">IF($A1349="","",IF(NOT(ISERROR(MATCH($A1349,Validation!$A$193:$A$217,0))),"Manual mapping",IF(COUNTIF(Validation!$U$19:$U$178,$Z1349)&gt;0,"Direct",IF(COUNTIF(Validation!$S$19:$S$178,$AI1349)=1,"By surname","Unresolved"))))</f>
        <v/>
      </c>
      <c r="AK1349" s="28" t="str">
        <f aca="false">IF($L1349="","",IF(MATCH($L1349,$L$2:$L$3000,0)&lt;&gt;ROW()-1,"",COUNT($AK$1:$AK1348)+1))</f>
        <v/>
      </c>
      <c r="AL1349" s="28" t="str">
        <f aca="false">IF($G1349="","",IF(MATCH($G1349,$G$2:$G$3000,0)&lt;&gt;ROW()-1,"",COUNT($AL$1:$AL1348)+1))</f>
        <v/>
      </c>
      <c r="AM1349" s="28" t="str">
        <f aca="false">IF($H1349="","",IF(MATCH($H1349,$H$2:$H$3000,0)&lt;&gt;ROW()-1,"",COUNT($AM$1:$AM1348)+1))</f>
        <v/>
      </c>
      <c r="AN1349" s="28" t="str">
        <f aca="false">IF($I1349="","",IF(MATCH($I1349,$I$2:$I$3000,0)&lt;&gt;ROW()-1,"",COUNT($AN$1:$AN1348)+1))</f>
        <v/>
      </c>
      <c r="AO1349" s="28" t="str">
        <f aca="false">IF($Q1349="","",IF(MATCH($Q1349,$Q$2:$Q$3000,0)&lt;&gt;ROW()-1,"",COUNT($AO$1:$AO1348)+1))</f>
        <v/>
      </c>
    </row>
    <row r="1350" customFormat="false" ht="12.75" hidden="false" customHeight="true" outlineLevel="0" collapsed="false">
      <c r="W1350" s="24" t="n">
        <f aca="false">IF($F1350="",0,IFERROR(IF(ISNUMBER($F1350),INT($F1350),DATE(VALUE(MID(SUBSTITUTE(LEFT($F1350,FIND(" ",$F1350&amp;" ")-1),"/",REPT(" ",20)),41,20)),VALUE(LEFT(SUBSTITUTE(LEFT($F1350,FIND(" ",$F1350&amp;" ")-1),"/",REPT(" ",20)),20)),VALUE(MID(SUBSTITUTE(LEFT($F1350,FIND(" ",$F1350&amp;" ")-1),"/",REPT(" ",20)),21,20)))),0))</f>
        <v>0</v>
      </c>
      <c r="X1350" s="25" t="str">
        <f aca="false">IF(ISNUMBER($N1350),$N1350*Validation!$B$5,"")</f>
        <v/>
      </c>
      <c r="Y1350" s="26" t="str">
        <f aca="false">IF($A1350="","",SUBSTITUTE(SUBSTITUTE(SUBSTITUTE(SUBSTITUTE(SUBSTITUTE(SUBSTITUTE(SUBSTITUTE(UPPER(TRIM($A1350)),"Á","A"),"É","E"),"Í","I"),"Ó","O"),"Ú","U"),"Ñ","N"),"Ü","U"))</f>
        <v/>
      </c>
      <c r="Z1350" s="26" t="str">
        <f aca="false">IF($Y1350="","",LEFT($Y1350,1)&amp;" "&amp;TRIM(RIGHT(SUBSTITUTE($Y1350," ",REPT(" ",50)),50)))</f>
        <v/>
      </c>
      <c r="AA1350" s="27" t="str">
        <f aca="false">IF($AF1350="","",IF(COUNTIF(Validation!$U$19:$U$178,$AF1350)&gt;0,"OK","NO MATCH"))</f>
        <v/>
      </c>
      <c r="AB1350" s="27" t="str">
        <f aca="false">IF($W1350=0,"",IF(AND($W1350&gt;=Validation!$B$3,$W1350&lt;=Validation!$C$3),"Yes","No"))</f>
        <v/>
      </c>
      <c r="AC1350" s="26" t="str">
        <f aca="false">IF($A1350="","",$AF1350&amp;"|"&amp;TEXT($W1350,"yyyy-mm-dd")&amp;"|"&amp;$J1350&amp;"|"&amp;$N1350)</f>
        <v/>
      </c>
      <c r="AD1350" s="27" t="str">
        <f aca="false">IF($AC1350="","",IF(COUNTIF($AC$2:$AC$3000,$AC1350)&gt;1,"REVIEW","OK"))</f>
        <v/>
      </c>
      <c r="AE1350" s="27" t="str">
        <f aca="false">IF(OR($W1350=0,$O1350=""),"",IF(IFERROR(IF(ISNUMBER($O1350),INT($O1350),DATE(VALUE(MID(SUBSTITUTE(LEFT($O1350,FIND(" ",$O1350&amp;" ")-1),"/",REPT(" ",20)),41,20)),VALUE(LEFT(SUBSTITUTE(LEFT($O1350,FIND(" ",$O1350&amp;" ")-1),"/",REPT(" ",20)),20)),VALUE(MID(SUBSTITUTE(LEFT($O1350,FIND(" ",$O1350&amp;" ")-1),"/",REPT(" ",20)),21,20)))),0)&gt;$W1350,"Late","Same day"))</f>
        <v/>
      </c>
      <c r="AF1350" s="26" t="str">
        <f aca="false">IF($A1350="","",IFERROR(INDEX(Validation!$C$193:$C$217,MATCH($A1350,Validation!$A$193:$A$217,0)),IF(COUNTIF(Validation!$U$19:$U$178,$Z1350)&gt;0,$Z1350,IF(COUNTIF(Validation!$S$19:$S$178,$AI1350)=1,INDEX(Validation!$U$19:$U$178,MATCH($AI1350,Validation!$S$19:$S$178,0)),$Z1350))))</f>
        <v/>
      </c>
      <c r="AG1350" s="27" t="str">
        <f aca="false">IF(COUNTA($A1350:$U1350)=0,"",IF($A1350="","No name",IF($F1350="","No date",IF($W1350=0,"Date ilegible",IF(NOT(ISNUMBER($N1350)),"Hours no numéricas",IF($AA1350="NO MATCH","Person no identificada","OK"))))))</f>
        <v/>
      </c>
      <c r="AH1350" s="27" t="str">
        <f aca="false">IF($W1350=0,"No date",IF($W1350&lt;Validation!$B$3,"Before period",IF($W1350&gt;Validation!$C$3,"After period","In period")))</f>
        <v>No date</v>
      </c>
      <c r="AI1350" s="26" t="str">
        <f aca="false">IF($Y1350="","",TRIM(RIGHT(SUBSTITUTE($Y1350," ",REPT(" ",50)),50)))</f>
        <v/>
      </c>
      <c r="AJ1350" s="27" t="str">
        <f aca="false">IF($A1350="","",IF(NOT(ISERROR(MATCH($A1350,Validation!$A$193:$A$217,0))),"Manual mapping",IF(COUNTIF(Validation!$U$19:$U$178,$Z1350)&gt;0,"Direct",IF(COUNTIF(Validation!$S$19:$S$178,$AI1350)=1,"By surname","Unresolved"))))</f>
        <v/>
      </c>
      <c r="AK1350" s="28" t="str">
        <f aca="false">IF($L1350="","",IF(MATCH($L1350,$L$2:$L$3000,0)&lt;&gt;ROW()-1,"",COUNT($AK$1:$AK1349)+1))</f>
        <v/>
      </c>
      <c r="AL1350" s="28" t="str">
        <f aca="false">IF($G1350="","",IF(MATCH($G1350,$G$2:$G$3000,0)&lt;&gt;ROW()-1,"",COUNT($AL$1:$AL1349)+1))</f>
        <v/>
      </c>
      <c r="AM1350" s="28" t="str">
        <f aca="false">IF($H1350="","",IF(MATCH($H1350,$H$2:$H$3000,0)&lt;&gt;ROW()-1,"",COUNT($AM$1:$AM1349)+1))</f>
        <v/>
      </c>
      <c r="AN1350" s="28" t="str">
        <f aca="false">IF($I1350="","",IF(MATCH($I1350,$I$2:$I$3000,0)&lt;&gt;ROW()-1,"",COUNT($AN$1:$AN1349)+1))</f>
        <v/>
      </c>
      <c r="AO1350" s="28" t="str">
        <f aca="false">IF($Q1350="","",IF(MATCH($Q1350,$Q$2:$Q$3000,0)&lt;&gt;ROW()-1,"",COUNT($AO$1:$AO1349)+1))</f>
        <v/>
      </c>
    </row>
    <row r="1351" customFormat="false" ht="12.75" hidden="false" customHeight="true" outlineLevel="0" collapsed="false">
      <c r="W1351" s="24" t="n">
        <f aca="false">IF($F1351="",0,IFERROR(IF(ISNUMBER($F1351),INT($F1351),DATE(VALUE(MID(SUBSTITUTE(LEFT($F1351,FIND(" ",$F1351&amp;" ")-1),"/",REPT(" ",20)),41,20)),VALUE(LEFT(SUBSTITUTE(LEFT($F1351,FIND(" ",$F1351&amp;" ")-1),"/",REPT(" ",20)),20)),VALUE(MID(SUBSTITUTE(LEFT($F1351,FIND(" ",$F1351&amp;" ")-1),"/",REPT(" ",20)),21,20)))),0))</f>
        <v>0</v>
      </c>
      <c r="X1351" s="25" t="str">
        <f aca="false">IF(ISNUMBER($N1351),$N1351*Validation!$B$5,"")</f>
        <v/>
      </c>
      <c r="Y1351" s="26" t="str">
        <f aca="false">IF($A1351="","",SUBSTITUTE(SUBSTITUTE(SUBSTITUTE(SUBSTITUTE(SUBSTITUTE(SUBSTITUTE(SUBSTITUTE(UPPER(TRIM($A1351)),"Á","A"),"É","E"),"Í","I"),"Ó","O"),"Ú","U"),"Ñ","N"),"Ü","U"))</f>
        <v/>
      </c>
      <c r="Z1351" s="26" t="str">
        <f aca="false">IF($Y1351="","",LEFT($Y1351,1)&amp;" "&amp;TRIM(RIGHT(SUBSTITUTE($Y1351," ",REPT(" ",50)),50)))</f>
        <v/>
      </c>
      <c r="AA1351" s="27" t="str">
        <f aca="false">IF($AF1351="","",IF(COUNTIF(Validation!$U$19:$U$178,$AF1351)&gt;0,"OK","NO MATCH"))</f>
        <v/>
      </c>
      <c r="AB1351" s="27" t="str">
        <f aca="false">IF($W1351=0,"",IF(AND($W1351&gt;=Validation!$B$3,$W1351&lt;=Validation!$C$3),"Yes","No"))</f>
        <v/>
      </c>
      <c r="AC1351" s="26" t="str">
        <f aca="false">IF($A1351="","",$AF1351&amp;"|"&amp;TEXT($W1351,"yyyy-mm-dd")&amp;"|"&amp;$J1351&amp;"|"&amp;$N1351)</f>
        <v/>
      </c>
      <c r="AD1351" s="27" t="str">
        <f aca="false">IF($AC1351="","",IF(COUNTIF($AC$2:$AC$3000,$AC1351)&gt;1,"REVIEW","OK"))</f>
        <v/>
      </c>
      <c r="AE1351" s="27" t="str">
        <f aca="false">IF(OR($W1351=0,$O1351=""),"",IF(IFERROR(IF(ISNUMBER($O1351),INT($O1351),DATE(VALUE(MID(SUBSTITUTE(LEFT($O1351,FIND(" ",$O1351&amp;" ")-1),"/",REPT(" ",20)),41,20)),VALUE(LEFT(SUBSTITUTE(LEFT($O1351,FIND(" ",$O1351&amp;" ")-1),"/",REPT(" ",20)),20)),VALUE(MID(SUBSTITUTE(LEFT($O1351,FIND(" ",$O1351&amp;" ")-1),"/",REPT(" ",20)),21,20)))),0)&gt;$W1351,"Late","Same day"))</f>
        <v/>
      </c>
      <c r="AF1351" s="26" t="str">
        <f aca="false">IF($A1351="","",IFERROR(INDEX(Validation!$C$193:$C$217,MATCH($A1351,Validation!$A$193:$A$217,0)),IF(COUNTIF(Validation!$U$19:$U$178,$Z1351)&gt;0,$Z1351,IF(COUNTIF(Validation!$S$19:$S$178,$AI1351)=1,INDEX(Validation!$U$19:$U$178,MATCH($AI1351,Validation!$S$19:$S$178,0)),$Z1351))))</f>
        <v/>
      </c>
      <c r="AG1351" s="27" t="str">
        <f aca="false">IF(COUNTA($A1351:$U1351)=0,"",IF($A1351="","No name",IF($F1351="","No date",IF($W1351=0,"Date ilegible",IF(NOT(ISNUMBER($N1351)),"Hours no numéricas",IF($AA1351="NO MATCH","Person no identificada","OK"))))))</f>
        <v/>
      </c>
      <c r="AH1351" s="27" t="str">
        <f aca="false">IF($W1351=0,"No date",IF($W1351&lt;Validation!$B$3,"Before period",IF($W1351&gt;Validation!$C$3,"After period","In period")))</f>
        <v>No date</v>
      </c>
      <c r="AI1351" s="26" t="str">
        <f aca="false">IF($Y1351="","",TRIM(RIGHT(SUBSTITUTE($Y1351," ",REPT(" ",50)),50)))</f>
        <v/>
      </c>
      <c r="AJ1351" s="27" t="str">
        <f aca="false">IF($A1351="","",IF(NOT(ISERROR(MATCH($A1351,Validation!$A$193:$A$217,0))),"Manual mapping",IF(COUNTIF(Validation!$U$19:$U$178,$Z1351)&gt;0,"Direct",IF(COUNTIF(Validation!$S$19:$S$178,$AI1351)=1,"By surname","Unresolved"))))</f>
        <v/>
      </c>
      <c r="AK1351" s="28" t="str">
        <f aca="false">IF($L1351="","",IF(MATCH($L1351,$L$2:$L$3000,0)&lt;&gt;ROW()-1,"",COUNT($AK$1:$AK1350)+1))</f>
        <v/>
      </c>
      <c r="AL1351" s="28" t="str">
        <f aca="false">IF($G1351="","",IF(MATCH($G1351,$G$2:$G$3000,0)&lt;&gt;ROW()-1,"",COUNT($AL$1:$AL1350)+1))</f>
        <v/>
      </c>
      <c r="AM1351" s="28" t="str">
        <f aca="false">IF($H1351="","",IF(MATCH($H1351,$H$2:$H$3000,0)&lt;&gt;ROW()-1,"",COUNT($AM$1:$AM1350)+1))</f>
        <v/>
      </c>
      <c r="AN1351" s="28" t="str">
        <f aca="false">IF($I1351="","",IF(MATCH($I1351,$I$2:$I$3000,0)&lt;&gt;ROW()-1,"",COUNT($AN$1:$AN1350)+1))</f>
        <v/>
      </c>
      <c r="AO1351" s="28" t="str">
        <f aca="false">IF($Q1351="","",IF(MATCH($Q1351,$Q$2:$Q$3000,0)&lt;&gt;ROW()-1,"",COUNT($AO$1:$AO1350)+1))</f>
        <v/>
      </c>
    </row>
    <row r="1352" customFormat="false" ht="12.75" hidden="false" customHeight="true" outlineLevel="0" collapsed="false">
      <c r="W1352" s="24" t="n">
        <f aca="false">IF($F1352="",0,IFERROR(IF(ISNUMBER($F1352),INT($F1352),DATE(VALUE(MID(SUBSTITUTE(LEFT($F1352,FIND(" ",$F1352&amp;" ")-1),"/",REPT(" ",20)),41,20)),VALUE(LEFT(SUBSTITUTE(LEFT($F1352,FIND(" ",$F1352&amp;" ")-1),"/",REPT(" ",20)),20)),VALUE(MID(SUBSTITUTE(LEFT($F1352,FIND(" ",$F1352&amp;" ")-1),"/",REPT(" ",20)),21,20)))),0))</f>
        <v>0</v>
      </c>
      <c r="X1352" s="25" t="str">
        <f aca="false">IF(ISNUMBER($N1352),$N1352*Validation!$B$5,"")</f>
        <v/>
      </c>
      <c r="Y1352" s="26" t="str">
        <f aca="false">IF($A1352="","",SUBSTITUTE(SUBSTITUTE(SUBSTITUTE(SUBSTITUTE(SUBSTITUTE(SUBSTITUTE(SUBSTITUTE(UPPER(TRIM($A1352)),"Á","A"),"É","E"),"Í","I"),"Ó","O"),"Ú","U"),"Ñ","N"),"Ü","U"))</f>
        <v/>
      </c>
      <c r="Z1352" s="26" t="str">
        <f aca="false">IF($Y1352="","",LEFT($Y1352,1)&amp;" "&amp;TRIM(RIGHT(SUBSTITUTE($Y1352," ",REPT(" ",50)),50)))</f>
        <v/>
      </c>
      <c r="AA1352" s="27" t="str">
        <f aca="false">IF($AF1352="","",IF(COUNTIF(Validation!$U$19:$U$178,$AF1352)&gt;0,"OK","NO MATCH"))</f>
        <v/>
      </c>
      <c r="AB1352" s="27" t="str">
        <f aca="false">IF($W1352=0,"",IF(AND($W1352&gt;=Validation!$B$3,$W1352&lt;=Validation!$C$3),"Yes","No"))</f>
        <v/>
      </c>
      <c r="AC1352" s="26" t="str">
        <f aca="false">IF($A1352="","",$AF1352&amp;"|"&amp;TEXT($W1352,"yyyy-mm-dd")&amp;"|"&amp;$J1352&amp;"|"&amp;$N1352)</f>
        <v/>
      </c>
      <c r="AD1352" s="27" t="str">
        <f aca="false">IF($AC1352="","",IF(COUNTIF($AC$2:$AC$3000,$AC1352)&gt;1,"REVIEW","OK"))</f>
        <v/>
      </c>
      <c r="AE1352" s="27" t="str">
        <f aca="false">IF(OR($W1352=0,$O1352=""),"",IF(IFERROR(IF(ISNUMBER($O1352),INT($O1352),DATE(VALUE(MID(SUBSTITUTE(LEFT($O1352,FIND(" ",$O1352&amp;" ")-1),"/",REPT(" ",20)),41,20)),VALUE(LEFT(SUBSTITUTE(LEFT($O1352,FIND(" ",$O1352&amp;" ")-1),"/",REPT(" ",20)),20)),VALUE(MID(SUBSTITUTE(LEFT($O1352,FIND(" ",$O1352&amp;" ")-1),"/",REPT(" ",20)),21,20)))),0)&gt;$W1352,"Late","Same day"))</f>
        <v/>
      </c>
      <c r="AF1352" s="26" t="str">
        <f aca="false">IF($A1352="","",IFERROR(INDEX(Validation!$C$193:$C$217,MATCH($A1352,Validation!$A$193:$A$217,0)),IF(COUNTIF(Validation!$U$19:$U$178,$Z1352)&gt;0,$Z1352,IF(COUNTIF(Validation!$S$19:$S$178,$AI1352)=1,INDEX(Validation!$U$19:$U$178,MATCH($AI1352,Validation!$S$19:$S$178,0)),$Z1352))))</f>
        <v/>
      </c>
      <c r="AG1352" s="27" t="str">
        <f aca="false">IF(COUNTA($A1352:$U1352)=0,"",IF($A1352="","No name",IF($F1352="","No date",IF($W1352=0,"Date ilegible",IF(NOT(ISNUMBER($N1352)),"Hours no numéricas",IF($AA1352="NO MATCH","Person no identificada","OK"))))))</f>
        <v/>
      </c>
      <c r="AH1352" s="27" t="str">
        <f aca="false">IF($W1352=0,"No date",IF($W1352&lt;Validation!$B$3,"Before period",IF($W1352&gt;Validation!$C$3,"After period","In period")))</f>
        <v>No date</v>
      </c>
      <c r="AI1352" s="26" t="str">
        <f aca="false">IF($Y1352="","",TRIM(RIGHT(SUBSTITUTE($Y1352," ",REPT(" ",50)),50)))</f>
        <v/>
      </c>
      <c r="AJ1352" s="27" t="str">
        <f aca="false">IF($A1352="","",IF(NOT(ISERROR(MATCH($A1352,Validation!$A$193:$A$217,0))),"Manual mapping",IF(COUNTIF(Validation!$U$19:$U$178,$Z1352)&gt;0,"Direct",IF(COUNTIF(Validation!$S$19:$S$178,$AI1352)=1,"By surname","Unresolved"))))</f>
        <v/>
      </c>
      <c r="AK1352" s="28" t="str">
        <f aca="false">IF($L1352="","",IF(MATCH($L1352,$L$2:$L$3000,0)&lt;&gt;ROW()-1,"",COUNT($AK$1:$AK1351)+1))</f>
        <v/>
      </c>
      <c r="AL1352" s="28" t="str">
        <f aca="false">IF($G1352="","",IF(MATCH($G1352,$G$2:$G$3000,0)&lt;&gt;ROW()-1,"",COUNT($AL$1:$AL1351)+1))</f>
        <v/>
      </c>
      <c r="AM1352" s="28" t="str">
        <f aca="false">IF($H1352="","",IF(MATCH($H1352,$H$2:$H$3000,0)&lt;&gt;ROW()-1,"",COUNT($AM$1:$AM1351)+1))</f>
        <v/>
      </c>
      <c r="AN1352" s="28" t="str">
        <f aca="false">IF($I1352="","",IF(MATCH($I1352,$I$2:$I$3000,0)&lt;&gt;ROW()-1,"",COUNT($AN$1:$AN1351)+1))</f>
        <v/>
      </c>
      <c r="AO1352" s="28" t="str">
        <f aca="false">IF($Q1352="","",IF(MATCH($Q1352,$Q$2:$Q$3000,0)&lt;&gt;ROW()-1,"",COUNT($AO$1:$AO1351)+1))</f>
        <v/>
      </c>
    </row>
    <row r="1353" customFormat="false" ht="12.75" hidden="false" customHeight="true" outlineLevel="0" collapsed="false">
      <c r="W1353" s="24" t="n">
        <f aca="false">IF($F1353="",0,IFERROR(IF(ISNUMBER($F1353),INT($F1353),DATE(VALUE(MID(SUBSTITUTE(LEFT($F1353,FIND(" ",$F1353&amp;" ")-1),"/",REPT(" ",20)),41,20)),VALUE(LEFT(SUBSTITUTE(LEFT($F1353,FIND(" ",$F1353&amp;" ")-1),"/",REPT(" ",20)),20)),VALUE(MID(SUBSTITUTE(LEFT($F1353,FIND(" ",$F1353&amp;" ")-1),"/",REPT(" ",20)),21,20)))),0))</f>
        <v>0</v>
      </c>
      <c r="X1353" s="25" t="str">
        <f aca="false">IF(ISNUMBER($N1353),$N1353*Validation!$B$5,"")</f>
        <v/>
      </c>
      <c r="Y1353" s="26" t="str">
        <f aca="false">IF($A1353="","",SUBSTITUTE(SUBSTITUTE(SUBSTITUTE(SUBSTITUTE(SUBSTITUTE(SUBSTITUTE(SUBSTITUTE(UPPER(TRIM($A1353)),"Á","A"),"É","E"),"Í","I"),"Ó","O"),"Ú","U"),"Ñ","N"),"Ü","U"))</f>
        <v/>
      </c>
      <c r="Z1353" s="26" t="str">
        <f aca="false">IF($Y1353="","",LEFT($Y1353,1)&amp;" "&amp;TRIM(RIGHT(SUBSTITUTE($Y1353," ",REPT(" ",50)),50)))</f>
        <v/>
      </c>
      <c r="AA1353" s="27" t="str">
        <f aca="false">IF($AF1353="","",IF(COUNTIF(Validation!$U$19:$U$178,$AF1353)&gt;0,"OK","NO MATCH"))</f>
        <v/>
      </c>
      <c r="AB1353" s="27" t="str">
        <f aca="false">IF($W1353=0,"",IF(AND($W1353&gt;=Validation!$B$3,$W1353&lt;=Validation!$C$3),"Yes","No"))</f>
        <v/>
      </c>
      <c r="AC1353" s="26" t="str">
        <f aca="false">IF($A1353="","",$AF1353&amp;"|"&amp;TEXT($W1353,"yyyy-mm-dd")&amp;"|"&amp;$J1353&amp;"|"&amp;$N1353)</f>
        <v/>
      </c>
      <c r="AD1353" s="27" t="str">
        <f aca="false">IF($AC1353="","",IF(COUNTIF($AC$2:$AC$3000,$AC1353)&gt;1,"REVIEW","OK"))</f>
        <v/>
      </c>
      <c r="AE1353" s="27" t="str">
        <f aca="false">IF(OR($W1353=0,$O1353=""),"",IF(IFERROR(IF(ISNUMBER($O1353),INT($O1353),DATE(VALUE(MID(SUBSTITUTE(LEFT($O1353,FIND(" ",$O1353&amp;" ")-1),"/",REPT(" ",20)),41,20)),VALUE(LEFT(SUBSTITUTE(LEFT($O1353,FIND(" ",$O1353&amp;" ")-1),"/",REPT(" ",20)),20)),VALUE(MID(SUBSTITUTE(LEFT($O1353,FIND(" ",$O1353&amp;" ")-1),"/",REPT(" ",20)),21,20)))),0)&gt;$W1353,"Late","Same day"))</f>
        <v/>
      </c>
      <c r="AF1353" s="26" t="str">
        <f aca="false">IF($A1353="","",IFERROR(INDEX(Validation!$C$193:$C$217,MATCH($A1353,Validation!$A$193:$A$217,0)),IF(COUNTIF(Validation!$U$19:$U$178,$Z1353)&gt;0,$Z1353,IF(COUNTIF(Validation!$S$19:$S$178,$AI1353)=1,INDEX(Validation!$U$19:$U$178,MATCH($AI1353,Validation!$S$19:$S$178,0)),$Z1353))))</f>
        <v/>
      </c>
      <c r="AG1353" s="27" t="str">
        <f aca="false">IF(COUNTA($A1353:$U1353)=0,"",IF($A1353="","No name",IF($F1353="","No date",IF($W1353=0,"Date ilegible",IF(NOT(ISNUMBER($N1353)),"Hours no numéricas",IF($AA1353="NO MATCH","Person no identificada","OK"))))))</f>
        <v/>
      </c>
      <c r="AH1353" s="27" t="str">
        <f aca="false">IF($W1353=0,"No date",IF($W1353&lt;Validation!$B$3,"Before period",IF($W1353&gt;Validation!$C$3,"After period","In period")))</f>
        <v>No date</v>
      </c>
      <c r="AI1353" s="26" t="str">
        <f aca="false">IF($Y1353="","",TRIM(RIGHT(SUBSTITUTE($Y1353," ",REPT(" ",50)),50)))</f>
        <v/>
      </c>
      <c r="AJ1353" s="27" t="str">
        <f aca="false">IF($A1353="","",IF(NOT(ISERROR(MATCH($A1353,Validation!$A$193:$A$217,0))),"Manual mapping",IF(COUNTIF(Validation!$U$19:$U$178,$Z1353)&gt;0,"Direct",IF(COUNTIF(Validation!$S$19:$S$178,$AI1353)=1,"By surname","Unresolved"))))</f>
        <v/>
      </c>
      <c r="AK1353" s="28" t="str">
        <f aca="false">IF($L1353="","",IF(MATCH($L1353,$L$2:$L$3000,0)&lt;&gt;ROW()-1,"",COUNT($AK$1:$AK1352)+1))</f>
        <v/>
      </c>
      <c r="AL1353" s="28" t="str">
        <f aca="false">IF($G1353="","",IF(MATCH($G1353,$G$2:$G$3000,0)&lt;&gt;ROW()-1,"",COUNT($AL$1:$AL1352)+1))</f>
        <v/>
      </c>
      <c r="AM1353" s="28" t="str">
        <f aca="false">IF($H1353="","",IF(MATCH($H1353,$H$2:$H$3000,0)&lt;&gt;ROW()-1,"",COUNT($AM$1:$AM1352)+1))</f>
        <v/>
      </c>
      <c r="AN1353" s="28" t="str">
        <f aca="false">IF($I1353="","",IF(MATCH($I1353,$I$2:$I$3000,0)&lt;&gt;ROW()-1,"",COUNT($AN$1:$AN1352)+1))</f>
        <v/>
      </c>
      <c r="AO1353" s="28" t="str">
        <f aca="false">IF($Q1353="","",IF(MATCH($Q1353,$Q$2:$Q$3000,0)&lt;&gt;ROW()-1,"",COUNT($AO$1:$AO1352)+1))</f>
        <v/>
      </c>
    </row>
    <row r="1354" customFormat="false" ht="12.75" hidden="false" customHeight="true" outlineLevel="0" collapsed="false">
      <c r="W1354" s="24" t="n">
        <f aca="false">IF($F1354="",0,IFERROR(IF(ISNUMBER($F1354),INT($F1354),DATE(VALUE(MID(SUBSTITUTE(LEFT($F1354,FIND(" ",$F1354&amp;" ")-1),"/",REPT(" ",20)),41,20)),VALUE(LEFT(SUBSTITUTE(LEFT($F1354,FIND(" ",$F1354&amp;" ")-1),"/",REPT(" ",20)),20)),VALUE(MID(SUBSTITUTE(LEFT($F1354,FIND(" ",$F1354&amp;" ")-1),"/",REPT(" ",20)),21,20)))),0))</f>
        <v>0</v>
      </c>
      <c r="X1354" s="25" t="str">
        <f aca="false">IF(ISNUMBER($N1354),$N1354*Validation!$B$5,"")</f>
        <v/>
      </c>
      <c r="Y1354" s="26" t="str">
        <f aca="false">IF($A1354="","",SUBSTITUTE(SUBSTITUTE(SUBSTITUTE(SUBSTITUTE(SUBSTITUTE(SUBSTITUTE(SUBSTITUTE(UPPER(TRIM($A1354)),"Á","A"),"É","E"),"Í","I"),"Ó","O"),"Ú","U"),"Ñ","N"),"Ü","U"))</f>
        <v/>
      </c>
      <c r="Z1354" s="26" t="str">
        <f aca="false">IF($Y1354="","",LEFT($Y1354,1)&amp;" "&amp;TRIM(RIGHT(SUBSTITUTE($Y1354," ",REPT(" ",50)),50)))</f>
        <v/>
      </c>
      <c r="AA1354" s="27" t="str">
        <f aca="false">IF($AF1354="","",IF(COUNTIF(Validation!$U$19:$U$178,$AF1354)&gt;0,"OK","NO MATCH"))</f>
        <v/>
      </c>
      <c r="AB1354" s="27" t="str">
        <f aca="false">IF($W1354=0,"",IF(AND($W1354&gt;=Validation!$B$3,$W1354&lt;=Validation!$C$3),"Yes","No"))</f>
        <v/>
      </c>
      <c r="AC1354" s="26" t="str">
        <f aca="false">IF($A1354="","",$AF1354&amp;"|"&amp;TEXT($W1354,"yyyy-mm-dd")&amp;"|"&amp;$J1354&amp;"|"&amp;$N1354)</f>
        <v/>
      </c>
      <c r="AD1354" s="27" t="str">
        <f aca="false">IF($AC1354="","",IF(COUNTIF($AC$2:$AC$3000,$AC1354)&gt;1,"REVIEW","OK"))</f>
        <v/>
      </c>
      <c r="AE1354" s="27" t="str">
        <f aca="false">IF(OR($W1354=0,$O1354=""),"",IF(IFERROR(IF(ISNUMBER($O1354),INT($O1354),DATE(VALUE(MID(SUBSTITUTE(LEFT($O1354,FIND(" ",$O1354&amp;" ")-1),"/",REPT(" ",20)),41,20)),VALUE(LEFT(SUBSTITUTE(LEFT($O1354,FIND(" ",$O1354&amp;" ")-1),"/",REPT(" ",20)),20)),VALUE(MID(SUBSTITUTE(LEFT($O1354,FIND(" ",$O1354&amp;" ")-1),"/",REPT(" ",20)),21,20)))),0)&gt;$W1354,"Late","Same day"))</f>
        <v/>
      </c>
      <c r="AF1354" s="26" t="str">
        <f aca="false">IF($A1354="","",IFERROR(INDEX(Validation!$C$193:$C$217,MATCH($A1354,Validation!$A$193:$A$217,0)),IF(COUNTIF(Validation!$U$19:$U$178,$Z1354)&gt;0,$Z1354,IF(COUNTIF(Validation!$S$19:$S$178,$AI1354)=1,INDEX(Validation!$U$19:$U$178,MATCH($AI1354,Validation!$S$19:$S$178,0)),$Z1354))))</f>
        <v/>
      </c>
      <c r="AG1354" s="27" t="str">
        <f aca="false">IF(COUNTA($A1354:$U1354)=0,"",IF($A1354="","No name",IF($F1354="","No date",IF($W1354=0,"Date ilegible",IF(NOT(ISNUMBER($N1354)),"Hours no numéricas",IF($AA1354="NO MATCH","Person no identificada","OK"))))))</f>
        <v/>
      </c>
      <c r="AH1354" s="27" t="str">
        <f aca="false">IF($W1354=0,"No date",IF($W1354&lt;Validation!$B$3,"Before period",IF($W1354&gt;Validation!$C$3,"After period","In period")))</f>
        <v>No date</v>
      </c>
      <c r="AI1354" s="26" t="str">
        <f aca="false">IF($Y1354="","",TRIM(RIGHT(SUBSTITUTE($Y1354," ",REPT(" ",50)),50)))</f>
        <v/>
      </c>
      <c r="AJ1354" s="27" t="str">
        <f aca="false">IF($A1354="","",IF(NOT(ISERROR(MATCH($A1354,Validation!$A$193:$A$217,0))),"Manual mapping",IF(COUNTIF(Validation!$U$19:$U$178,$Z1354)&gt;0,"Direct",IF(COUNTIF(Validation!$S$19:$S$178,$AI1354)=1,"By surname","Unresolved"))))</f>
        <v/>
      </c>
      <c r="AK1354" s="28" t="str">
        <f aca="false">IF($L1354="","",IF(MATCH($L1354,$L$2:$L$3000,0)&lt;&gt;ROW()-1,"",COUNT($AK$1:$AK1353)+1))</f>
        <v/>
      </c>
      <c r="AL1354" s="28" t="str">
        <f aca="false">IF($G1354="","",IF(MATCH($G1354,$G$2:$G$3000,0)&lt;&gt;ROW()-1,"",COUNT($AL$1:$AL1353)+1))</f>
        <v/>
      </c>
      <c r="AM1354" s="28" t="str">
        <f aca="false">IF($H1354="","",IF(MATCH($H1354,$H$2:$H$3000,0)&lt;&gt;ROW()-1,"",COUNT($AM$1:$AM1353)+1))</f>
        <v/>
      </c>
      <c r="AN1354" s="28" t="str">
        <f aca="false">IF($I1354="","",IF(MATCH($I1354,$I$2:$I$3000,0)&lt;&gt;ROW()-1,"",COUNT($AN$1:$AN1353)+1))</f>
        <v/>
      </c>
      <c r="AO1354" s="28" t="str">
        <f aca="false">IF($Q1354="","",IF(MATCH($Q1354,$Q$2:$Q$3000,0)&lt;&gt;ROW()-1,"",COUNT($AO$1:$AO1353)+1))</f>
        <v/>
      </c>
    </row>
    <row r="1355" customFormat="false" ht="12.75" hidden="false" customHeight="true" outlineLevel="0" collapsed="false">
      <c r="W1355" s="24" t="n">
        <f aca="false">IF($F1355="",0,IFERROR(IF(ISNUMBER($F1355),INT($F1355),DATE(VALUE(MID(SUBSTITUTE(LEFT($F1355,FIND(" ",$F1355&amp;" ")-1),"/",REPT(" ",20)),41,20)),VALUE(LEFT(SUBSTITUTE(LEFT($F1355,FIND(" ",$F1355&amp;" ")-1),"/",REPT(" ",20)),20)),VALUE(MID(SUBSTITUTE(LEFT($F1355,FIND(" ",$F1355&amp;" ")-1),"/",REPT(" ",20)),21,20)))),0))</f>
        <v>0</v>
      </c>
      <c r="X1355" s="25" t="str">
        <f aca="false">IF(ISNUMBER($N1355),$N1355*Validation!$B$5,"")</f>
        <v/>
      </c>
      <c r="Y1355" s="26" t="str">
        <f aca="false">IF($A1355="","",SUBSTITUTE(SUBSTITUTE(SUBSTITUTE(SUBSTITUTE(SUBSTITUTE(SUBSTITUTE(SUBSTITUTE(UPPER(TRIM($A1355)),"Á","A"),"É","E"),"Í","I"),"Ó","O"),"Ú","U"),"Ñ","N"),"Ü","U"))</f>
        <v/>
      </c>
      <c r="Z1355" s="26" t="str">
        <f aca="false">IF($Y1355="","",LEFT($Y1355,1)&amp;" "&amp;TRIM(RIGHT(SUBSTITUTE($Y1355," ",REPT(" ",50)),50)))</f>
        <v/>
      </c>
      <c r="AA1355" s="27" t="str">
        <f aca="false">IF($AF1355="","",IF(COUNTIF(Validation!$U$19:$U$178,$AF1355)&gt;0,"OK","NO MATCH"))</f>
        <v/>
      </c>
      <c r="AB1355" s="27" t="str">
        <f aca="false">IF($W1355=0,"",IF(AND($W1355&gt;=Validation!$B$3,$W1355&lt;=Validation!$C$3),"Yes","No"))</f>
        <v/>
      </c>
      <c r="AC1355" s="26" t="str">
        <f aca="false">IF($A1355="","",$AF1355&amp;"|"&amp;TEXT($W1355,"yyyy-mm-dd")&amp;"|"&amp;$J1355&amp;"|"&amp;$N1355)</f>
        <v/>
      </c>
      <c r="AD1355" s="27" t="str">
        <f aca="false">IF($AC1355="","",IF(COUNTIF($AC$2:$AC$3000,$AC1355)&gt;1,"REVIEW","OK"))</f>
        <v/>
      </c>
      <c r="AE1355" s="27" t="str">
        <f aca="false">IF(OR($W1355=0,$O1355=""),"",IF(IFERROR(IF(ISNUMBER($O1355),INT($O1355),DATE(VALUE(MID(SUBSTITUTE(LEFT($O1355,FIND(" ",$O1355&amp;" ")-1),"/",REPT(" ",20)),41,20)),VALUE(LEFT(SUBSTITUTE(LEFT($O1355,FIND(" ",$O1355&amp;" ")-1),"/",REPT(" ",20)),20)),VALUE(MID(SUBSTITUTE(LEFT($O1355,FIND(" ",$O1355&amp;" ")-1),"/",REPT(" ",20)),21,20)))),0)&gt;$W1355,"Late","Same day"))</f>
        <v/>
      </c>
      <c r="AF1355" s="26" t="str">
        <f aca="false">IF($A1355="","",IFERROR(INDEX(Validation!$C$193:$C$217,MATCH($A1355,Validation!$A$193:$A$217,0)),IF(COUNTIF(Validation!$U$19:$U$178,$Z1355)&gt;0,$Z1355,IF(COUNTIF(Validation!$S$19:$S$178,$AI1355)=1,INDEX(Validation!$U$19:$U$178,MATCH($AI1355,Validation!$S$19:$S$178,0)),$Z1355))))</f>
        <v/>
      </c>
      <c r="AG1355" s="27" t="str">
        <f aca="false">IF(COUNTA($A1355:$U1355)=0,"",IF($A1355="","No name",IF($F1355="","No date",IF($W1355=0,"Date ilegible",IF(NOT(ISNUMBER($N1355)),"Hours no numéricas",IF($AA1355="NO MATCH","Person no identificada","OK"))))))</f>
        <v/>
      </c>
      <c r="AH1355" s="27" t="str">
        <f aca="false">IF($W1355=0,"No date",IF($W1355&lt;Validation!$B$3,"Before period",IF($W1355&gt;Validation!$C$3,"After period","In period")))</f>
        <v>No date</v>
      </c>
      <c r="AI1355" s="26" t="str">
        <f aca="false">IF($Y1355="","",TRIM(RIGHT(SUBSTITUTE($Y1355," ",REPT(" ",50)),50)))</f>
        <v/>
      </c>
      <c r="AJ1355" s="27" t="str">
        <f aca="false">IF($A1355="","",IF(NOT(ISERROR(MATCH($A1355,Validation!$A$193:$A$217,0))),"Manual mapping",IF(COUNTIF(Validation!$U$19:$U$178,$Z1355)&gt;0,"Direct",IF(COUNTIF(Validation!$S$19:$S$178,$AI1355)=1,"By surname","Unresolved"))))</f>
        <v/>
      </c>
      <c r="AK1355" s="28" t="str">
        <f aca="false">IF($L1355="","",IF(MATCH($L1355,$L$2:$L$3000,0)&lt;&gt;ROW()-1,"",COUNT($AK$1:$AK1354)+1))</f>
        <v/>
      </c>
      <c r="AL1355" s="28" t="str">
        <f aca="false">IF($G1355="","",IF(MATCH($G1355,$G$2:$G$3000,0)&lt;&gt;ROW()-1,"",COUNT($AL$1:$AL1354)+1))</f>
        <v/>
      </c>
      <c r="AM1355" s="28" t="str">
        <f aca="false">IF($H1355="","",IF(MATCH($H1355,$H$2:$H$3000,0)&lt;&gt;ROW()-1,"",COUNT($AM$1:$AM1354)+1))</f>
        <v/>
      </c>
      <c r="AN1355" s="28" t="str">
        <f aca="false">IF($I1355="","",IF(MATCH($I1355,$I$2:$I$3000,0)&lt;&gt;ROW()-1,"",COUNT($AN$1:$AN1354)+1))</f>
        <v/>
      </c>
      <c r="AO1355" s="28" t="str">
        <f aca="false">IF($Q1355="","",IF(MATCH($Q1355,$Q$2:$Q$3000,0)&lt;&gt;ROW()-1,"",COUNT($AO$1:$AO1354)+1))</f>
        <v/>
      </c>
    </row>
    <row r="1356" customFormat="false" ht="12.75" hidden="false" customHeight="true" outlineLevel="0" collapsed="false">
      <c r="W1356" s="24" t="n">
        <f aca="false">IF($F1356="",0,IFERROR(IF(ISNUMBER($F1356),INT($F1356),DATE(VALUE(MID(SUBSTITUTE(LEFT($F1356,FIND(" ",$F1356&amp;" ")-1),"/",REPT(" ",20)),41,20)),VALUE(LEFT(SUBSTITUTE(LEFT($F1356,FIND(" ",$F1356&amp;" ")-1),"/",REPT(" ",20)),20)),VALUE(MID(SUBSTITUTE(LEFT($F1356,FIND(" ",$F1356&amp;" ")-1),"/",REPT(" ",20)),21,20)))),0))</f>
        <v>0</v>
      </c>
      <c r="X1356" s="25" t="str">
        <f aca="false">IF(ISNUMBER($N1356),$N1356*Validation!$B$5,"")</f>
        <v/>
      </c>
      <c r="Y1356" s="26" t="str">
        <f aca="false">IF($A1356="","",SUBSTITUTE(SUBSTITUTE(SUBSTITUTE(SUBSTITUTE(SUBSTITUTE(SUBSTITUTE(SUBSTITUTE(UPPER(TRIM($A1356)),"Á","A"),"É","E"),"Í","I"),"Ó","O"),"Ú","U"),"Ñ","N"),"Ü","U"))</f>
        <v/>
      </c>
      <c r="Z1356" s="26" t="str">
        <f aca="false">IF($Y1356="","",LEFT($Y1356,1)&amp;" "&amp;TRIM(RIGHT(SUBSTITUTE($Y1356," ",REPT(" ",50)),50)))</f>
        <v/>
      </c>
      <c r="AA1356" s="27" t="str">
        <f aca="false">IF($AF1356="","",IF(COUNTIF(Validation!$U$19:$U$178,$AF1356)&gt;0,"OK","NO MATCH"))</f>
        <v/>
      </c>
      <c r="AB1356" s="27" t="str">
        <f aca="false">IF($W1356=0,"",IF(AND($W1356&gt;=Validation!$B$3,$W1356&lt;=Validation!$C$3),"Yes","No"))</f>
        <v/>
      </c>
      <c r="AC1356" s="26" t="str">
        <f aca="false">IF($A1356="","",$AF1356&amp;"|"&amp;TEXT($W1356,"yyyy-mm-dd")&amp;"|"&amp;$J1356&amp;"|"&amp;$N1356)</f>
        <v/>
      </c>
      <c r="AD1356" s="27" t="str">
        <f aca="false">IF($AC1356="","",IF(COUNTIF($AC$2:$AC$3000,$AC1356)&gt;1,"REVIEW","OK"))</f>
        <v/>
      </c>
      <c r="AE1356" s="27" t="str">
        <f aca="false">IF(OR($W1356=0,$O1356=""),"",IF(IFERROR(IF(ISNUMBER($O1356),INT($O1356),DATE(VALUE(MID(SUBSTITUTE(LEFT($O1356,FIND(" ",$O1356&amp;" ")-1),"/",REPT(" ",20)),41,20)),VALUE(LEFT(SUBSTITUTE(LEFT($O1356,FIND(" ",$O1356&amp;" ")-1),"/",REPT(" ",20)),20)),VALUE(MID(SUBSTITUTE(LEFT($O1356,FIND(" ",$O1356&amp;" ")-1),"/",REPT(" ",20)),21,20)))),0)&gt;$W1356,"Late","Same day"))</f>
        <v/>
      </c>
      <c r="AF1356" s="26" t="str">
        <f aca="false">IF($A1356="","",IFERROR(INDEX(Validation!$C$193:$C$217,MATCH($A1356,Validation!$A$193:$A$217,0)),IF(COUNTIF(Validation!$U$19:$U$178,$Z1356)&gt;0,$Z1356,IF(COUNTIF(Validation!$S$19:$S$178,$AI1356)=1,INDEX(Validation!$U$19:$U$178,MATCH($AI1356,Validation!$S$19:$S$178,0)),$Z1356))))</f>
        <v/>
      </c>
      <c r="AG1356" s="27" t="str">
        <f aca="false">IF(COUNTA($A1356:$U1356)=0,"",IF($A1356="","No name",IF($F1356="","No date",IF($W1356=0,"Date ilegible",IF(NOT(ISNUMBER($N1356)),"Hours no numéricas",IF($AA1356="NO MATCH","Person no identificada","OK"))))))</f>
        <v/>
      </c>
      <c r="AH1356" s="27" t="str">
        <f aca="false">IF($W1356=0,"No date",IF($W1356&lt;Validation!$B$3,"Before period",IF($W1356&gt;Validation!$C$3,"After period","In period")))</f>
        <v>No date</v>
      </c>
      <c r="AI1356" s="26" t="str">
        <f aca="false">IF($Y1356="","",TRIM(RIGHT(SUBSTITUTE($Y1356," ",REPT(" ",50)),50)))</f>
        <v/>
      </c>
      <c r="AJ1356" s="27" t="str">
        <f aca="false">IF($A1356="","",IF(NOT(ISERROR(MATCH($A1356,Validation!$A$193:$A$217,0))),"Manual mapping",IF(COUNTIF(Validation!$U$19:$U$178,$Z1356)&gt;0,"Direct",IF(COUNTIF(Validation!$S$19:$S$178,$AI1356)=1,"By surname","Unresolved"))))</f>
        <v/>
      </c>
      <c r="AK1356" s="28" t="str">
        <f aca="false">IF($L1356="","",IF(MATCH($L1356,$L$2:$L$3000,0)&lt;&gt;ROW()-1,"",COUNT($AK$1:$AK1355)+1))</f>
        <v/>
      </c>
      <c r="AL1356" s="28" t="str">
        <f aca="false">IF($G1356="","",IF(MATCH($G1356,$G$2:$G$3000,0)&lt;&gt;ROW()-1,"",COUNT($AL$1:$AL1355)+1))</f>
        <v/>
      </c>
      <c r="AM1356" s="28" t="str">
        <f aca="false">IF($H1356="","",IF(MATCH($H1356,$H$2:$H$3000,0)&lt;&gt;ROW()-1,"",COUNT($AM$1:$AM1355)+1))</f>
        <v/>
      </c>
      <c r="AN1356" s="28" t="str">
        <f aca="false">IF($I1356="","",IF(MATCH($I1356,$I$2:$I$3000,0)&lt;&gt;ROW()-1,"",COUNT($AN$1:$AN1355)+1))</f>
        <v/>
      </c>
      <c r="AO1356" s="28" t="str">
        <f aca="false">IF($Q1356="","",IF(MATCH($Q1356,$Q$2:$Q$3000,0)&lt;&gt;ROW()-1,"",COUNT($AO$1:$AO1355)+1))</f>
        <v/>
      </c>
    </row>
    <row r="1357" customFormat="false" ht="12.75" hidden="false" customHeight="true" outlineLevel="0" collapsed="false">
      <c r="W1357" s="24" t="n">
        <f aca="false">IF($F1357="",0,IFERROR(IF(ISNUMBER($F1357),INT($F1357),DATE(VALUE(MID(SUBSTITUTE(LEFT($F1357,FIND(" ",$F1357&amp;" ")-1),"/",REPT(" ",20)),41,20)),VALUE(LEFT(SUBSTITUTE(LEFT($F1357,FIND(" ",$F1357&amp;" ")-1),"/",REPT(" ",20)),20)),VALUE(MID(SUBSTITUTE(LEFT($F1357,FIND(" ",$F1357&amp;" ")-1),"/",REPT(" ",20)),21,20)))),0))</f>
        <v>0</v>
      </c>
      <c r="X1357" s="25" t="str">
        <f aca="false">IF(ISNUMBER($N1357),$N1357*Validation!$B$5,"")</f>
        <v/>
      </c>
      <c r="Y1357" s="26" t="str">
        <f aca="false">IF($A1357="","",SUBSTITUTE(SUBSTITUTE(SUBSTITUTE(SUBSTITUTE(SUBSTITUTE(SUBSTITUTE(SUBSTITUTE(UPPER(TRIM($A1357)),"Á","A"),"É","E"),"Í","I"),"Ó","O"),"Ú","U"),"Ñ","N"),"Ü","U"))</f>
        <v/>
      </c>
      <c r="Z1357" s="26" t="str">
        <f aca="false">IF($Y1357="","",LEFT($Y1357,1)&amp;" "&amp;TRIM(RIGHT(SUBSTITUTE($Y1357," ",REPT(" ",50)),50)))</f>
        <v/>
      </c>
      <c r="AA1357" s="27" t="str">
        <f aca="false">IF($AF1357="","",IF(COUNTIF(Validation!$U$19:$U$178,$AF1357)&gt;0,"OK","NO MATCH"))</f>
        <v/>
      </c>
      <c r="AB1357" s="27" t="str">
        <f aca="false">IF($W1357=0,"",IF(AND($W1357&gt;=Validation!$B$3,$W1357&lt;=Validation!$C$3),"Yes","No"))</f>
        <v/>
      </c>
      <c r="AC1357" s="26" t="str">
        <f aca="false">IF($A1357="","",$AF1357&amp;"|"&amp;TEXT($W1357,"yyyy-mm-dd")&amp;"|"&amp;$J1357&amp;"|"&amp;$N1357)</f>
        <v/>
      </c>
      <c r="AD1357" s="27" t="str">
        <f aca="false">IF($AC1357="","",IF(COUNTIF($AC$2:$AC$3000,$AC1357)&gt;1,"REVIEW","OK"))</f>
        <v/>
      </c>
      <c r="AE1357" s="27" t="str">
        <f aca="false">IF(OR($W1357=0,$O1357=""),"",IF(IFERROR(IF(ISNUMBER($O1357),INT($O1357),DATE(VALUE(MID(SUBSTITUTE(LEFT($O1357,FIND(" ",$O1357&amp;" ")-1),"/",REPT(" ",20)),41,20)),VALUE(LEFT(SUBSTITUTE(LEFT($O1357,FIND(" ",$O1357&amp;" ")-1),"/",REPT(" ",20)),20)),VALUE(MID(SUBSTITUTE(LEFT($O1357,FIND(" ",$O1357&amp;" ")-1),"/",REPT(" ",20)),21,20)))),0)&gt;$W1357,"Late","Same day"))</f>
        <v/>
      </c>
      <c r="AF1357" s="26" t="str">
        <f aca="false">IF($A1357="","",IFERROR(INDEX(Validation!$C$193:$C$217,MATCH($A1357,Validation!$A$193:$A$217,0)),IF(COUNTIF(Validation!$U$19:$U$178,$Z1357)&gt;0,$Z1357,IF(COUNTIF(Validation!$S$19:$S$178,$AI1357)=1,INDEX(Validation!$U$19:$U$178,MATCH($AI1357,Validation!$S$19:$S$178,0)),$Z1357))))</f>
        <v/>
      </c>
      <c r="AG1357" s="27" t="str">
        <f aca="false">IF(COUNTA($A1357:$U1357)=0,"",IF($A1357="","No name",IF($F1357="","No date",IF($W1357=0,"Date ilegible",IF(NOT(ISNUMBER($N1357)),"Hours no numéricas",IF($AA1357="NO MATCH","Person no identificada","OK"))))))</f>
        <v/>
      </c>
      <c r="AH1357" s="27" t="str">
        <f aca="false">IF($W1357=0,"No date",IF($W1357&lt;Validation!$B$3,"Before period",IF($W1357&gt;Validation!$C$3,"After period","In period")))</f>
        <v>No date</v>
      </c>
      <c r="AI1357" s="26" t="str">
        <f aca="false">IF($Y1357="","",TRIM(RIGHT(SUBSTITUTE($Y1357," ",REPT(" ",50)),50)))</f>
        <v/>
      </c>
      <c r="AJ1357" s="27" t="str">
        <f aca="false">IF($A1357="","",IF(NOT(ISERROR(MATCH($A1357,Validation!$A$193:$A$217,0))),"Manual mapping",IF(COUNTIF(Validation!$U$19:$U$178,$Z1357)&gt;0,"Direct",IF(COUNTIF(Validation!$S$19:$S$178,$AI1357)=1,"By surname","Unresolved"))))</f>
        <v/>
      </c>
      <c r="AK1357" s="28" t="str">
        <f aca="false">IF($L1357="","",IF(MATCH($L1357,$L$2:$L$3000,0)&lt;&gt;ROW()-1,"",COUNT($AK$1:$AK1356)+1))</f>
        <v/>
      </c>
      <c r="AL1357" s="28" t="str">
        <f aca="false">IF($G1357="","",IF(MATCH($G1357,$G$2:$G$3000,0)&lt;&gt;ROW()-1,"",COUNT($AL$1:$AL1356)+1))</f>
        <v/>
      </c>
      <c r="AM1357" s="28" t="str">
        <f aca="false">IF($H1357="","",IF(MATCH($H1357,$H$2:$H$3000,0)&lt;&gt;ROW()-1,"",COUNT($AM$1:$AM1356)+1))</f>
        <v/>
      </c>
      <c r="AN1357" s="28" t="str">
        <f aca="false">IF($I1357="","",IF(MATCH($I1357,$I$2:$I$3000,0)&lt;&gt;ROW()-1,"",COUNT($AN$1:$AN1356)+1))</f>
        <v/>
      </c>
      <c r="AO1357" s="28" t="str">
        <f aca="false">IF($Q1357="","",IF(MATCH($Q1357,$Q$2:$Q$3000,0)&lt;&gt;ROW()-1,"",COUNT($AO$1:$AO1356)+1))</f>
        <v/>
      </c>
    </row>
    <row r="1358" customFormat="false" ht="12.75" hidden="false" customHeight="true" outlineLevel="0" collapsed="false">
      <c r="W1358" s="24" t="n">
        <f aca="false">IF($F1358="",0,IFERROR(IF(ISNUMBER($F1358),INT($F1358),DATE(VALUE(MID(SUBSTITUTE(LEFT($F1358,FIND(" ",$F1358&amp;" ")-1),"/",REPT(" ",20)),41,20)),VALUE(LEFT(SUBSTITUTE(LEFT($F1358,FIND(" ",$F1358&amp;" ")-1),"/",REPT(" ",20)),20)),VALUE(MID(SUBSTITUTE(LEFT($F1358,FIND(" ",$F1358&amp;" ")-1),"/",REPT(" ",20)),21,20)))),0))</f>
        <v>0</v>
      </c>
      <c r="X1358" s="25" t="str">
        <f aca="false">IF(ISNUMBER($N1358),$N1358*Validation!$B$5,"")</f>
        <v/>
      </c>
      <c r="Y1358" s="26" t="str">
        <f aca="false">IF($A1358="","",SUBSTITUTE(SUBSTITUTE(SUBSTITUTE(SUBSTITUTE(SUBSTITUTE(SUBSTITUTE(SUBSTITUTE(UPPER(TRIM($A1358)),"Á","A"),"É","E"),"Í","I"),"Ó","O"),"Ú","U"),"Ñ","N"),"Ü","U"))</f>
        <v/>
      </c>
      <c r="Z1358" s="26" t="str">
        <f aca="false">IF($Y1358="","",LEFT($Y1358,1)&amp;" "&amp;TRIM(RIGHT(SUBSTITUTE($Y1358," ",REPT(" ",50)),50)))</f>
        <v/>
      </c>
      <c r="AA1358" s="27" t="str">
        <f aca="false">IF($AF1358="","",IF(COUNTIF(Validation!$U$19:$U$178,$AF1358)&gt;0,"OK","NO MATCH"))</f>
        <v/>
      </c>
      <c r="AB1358" s="27" t="str">
        <f aca="false">IF($W1358=0,"",IF(AND($W1358&gt;=Validation!$B$3,$W1358&lt;=Validation!$C$3),"Yes","No"))</f>
        <v/>
      </c>
      <c r="AC1358" s="26" t="str">
        <f aca="false">IF($A1358="","",$AF1358&amp;"|"&amp;TEXT($W1358,"yyyy-mm-dd")&amp;"|"&amp;$J1358&amp;"|"&amp;$N1358)</f>
        <v/>
      </c>
      <c r="AD1358" s="27" t="str">
        <f aca="false">IF($AC1358="","",IF(COUNTIF($AC$2:$AC$3000,$AC1358)&gt;1,"REVIEW","OK"))</f>
        <v/>
      </c>
      <c r="AE1358" s="27" t="str">
        <f aca="false">IF(OR($W1358=0,$O1358=""),"",IF(IFERROR(IF(ISNUMBER($O1358),INT($O1358),DATE(VALUE(MID(SUBSTITUTE(LEFT($O1358,FIND(" ",$O1358&amp;" ")-1),"/",REPT(" ",20)),41,20)),VALUE(LEFT(SUBSTITUTE(LEFT($O1358,FIND(" ",$O1358&amp;" ")-1),"/",REPT(" ",20)),20)),VALUE(MID(SUBSTITUTE(LEFT($O1358,FIND(" ",$O1358&amp;" ")-1),"/",REPT(" ",20)),21,20)))),0)&gt;$W1358,"Late","Same day"))</f>
        <v/>
      </c>
      <c r="AF1358" s="26" t="str">
        <f aca="false">IF($A1358="","",IFERROR(INDEX(Validation!$C$193:$C$217,MATCH($A1358,Validation!$A$193:$A$217,0)),IF(COUNTIF(Validation!$U$19:$U$178,$Z1358)&gt;0,$Z1358,IF(COUNTIF(Validation!$S$19:$S$178,$AI1358)=1,INDEX(Validation!$U$19:$U$178,MATCH($AI1358,Validation!$S$19:$S$178,0)),$Z1358))))</f>
        <v/>
      </c>
      <c r="AG1358" s="27" t="str">
        <f aca="false">IF(COUNTA($A1358:$U1358)=0,"",IF($A1358="","No name",IF($F1358="","No date",IF($W1358=0,"Date ilegible",IF(NOT(ISNUMBER($N1358)),"Hours no numéricas",IF($AA1358="NO MATCH","Person no identificada","OK"))))))</f>
        <v/>
      </c>
      <c r="AH1358" s="27" t="str">
        <f aca="false">IF($W1358=0,"No date",IF($W1358&lt;Validation!$B$3,"Before period",IF($W1358&gt;Validation!$C$3,"After period","In period")))</f>
        <v>No date</v>
      </c>
      <c r="AI1358" s="26" t="str">
        <f aca="false">IF($Y1358="","",TRIM(RIGHT(SUBSTITUTE($Y1358," ",REPT(" ",50)),50)))</f>
        <v/>
      </c>
      <c r="AJ1358" s="27" t="str">
        <f aca="false">IF($A1358="","",IF(NOT(ISERROR(MATCH($A1358,Validation!$A$193:$A$217,0))),"Manual mapping",IF(COUNTIF(Validation!$U$19:$U$178,$Z1358)&gt;0,"Direct",IF(COUNTIF(Validation!$S$19:$S$178,$AI1358)=1,"By surname","Unresolved"))))</f>
        <v/>
      </c>
      <c r="AK1358" s="28" t="str">
        <f aca="false">IF($L1358="","",IF(MATCH($L1358,$L$2:$L$3000,0)&lt;&gt;ROW()-1,"",COUNT($AK$1:$AK1357)+1))</f>
        <v/>
      </c>
      <c r="AL1358" s="28" t="str">
        <f aca="false">IF($G1358="","",IF(MATCH($G1358,$G$2:$G$3000,0)&lt;&gt;ROW()-1,"",COUNT($AL$1:$AL1357)+1))</f>
        <v/>
      </c>
      <c r="AM1358" s="28" t="str">
        <f aca="false">IF($H1358="","",IF(MATCH($H1358,$H$2:$H$3000,0)&lt;&gt;ROW()-1,"",COUNT($AM$1:$AM1357)+1))</f>
        <v/>
      </c>
      <c r="AN1358" s="28" t="str">
        <f aca="false">IF($I1358="","",IF(MATCH($I1358,$I$2:$I$3000,0)&lt;&gt;ROW()-1,"",COUNT($AN$1:$AN1357)+1))</f>
        <v/>
      </c>
      <c r="AO1358" s="28" t="str">
        <f aca="false">IF($Q1358="","",IF(MATCH($Q1358,$Q$2:$Q$3000,0)&lt;&gt;ROW()-1,"",COUNT($AO$1:$AO1357)+1))</f>
        <v/>
      </c>
    </row>
    <row r="1359" customFormat="false" ht="12.75" hidden="false" customHeight="true" outlineLevel="0" collapsed="false">
      <c r="W1359" s="24" t="n">
        <f aca="false">IF($F1359="",0,IFERROR(IF(ISNUMBER($F1359),INT($F1359),DATE(VALUE(MID(SUBSTITUTE(LEFT($F1359,FIND(" ",$F1359&amp;" ")-1),"/",REPT(" ",20)),41,20)),VALUE(LEFT(SUBSTITUTE(LEFT($F1359,FIND(" ",$F1359&amp;" ")-1),"/",REPT(" ",20)),20)),VALUE(MID(SUBSTITUTE(LEFT($F1359,FIND(" ",$F1359&amp;" ")-1),"/",REPT(" ",20)),21,20)))),0))</f>
        <v>0</v>
      </c>
      <c r="X1359" s="25" t="str">
        <f aca="false">IF(ISNUMBER($N1359),$N1359*Validation!$B$5,"")</f>
        <v/>
      </c>
      <c r="Y1359" s="26" t="str">
        <f aca="false">IF($A1359="","",SUBSTITUTE(SUBSTITUTE(SUBSTITUTE(SUBSTITUTE(SUBSTITUTE(SUBSTITUTE(SUBSTITUTE(UPPER(TRIM($A1359)),"Á","A"),"É","E"),"Í","I"),"Ó","O"),"Ú","U"),"Ñ","N"),"Ü","U"))</f>
        <v/>
      </c>
      <c r="Z1359" s="26" t="str">
        <f aca="false">IF($Y1359="","",LEFT($Y1359,1)&amp;" "&amp;TRIM(RIGHT(SUBSTITUTE($Y1359," ",REPT(" ",50)),50)))</f>
        <v/>
      </c>
      <c r="AA1359" s="27" t="str">
        <f aca="false">IF($AF1359="","",IF(COUNTIF(Validation!$U$19:$U$178,$AF1359)&gt;0,"OK","NO MATCH"))</f>
        <v/>
      </c>
      <c r="AB1359" s="27" t="str">
        <f aca="false">IF($W1359=0,"",IF(AND($W1359&gt;=Validation!$B$3,$W1359&lt;=Validation!$C$3),"Yes","No"))</f>
        <v/>
      </c>
      <c r="AC1359" s="26" t="str">
        <f aca="false">IF($A1359="","",$AF1359&amp;"|"&amp;TEXT($W1359,"yyyy-mm-dd")&amp;"|"&amp;$J1359&amp;"|"&amp;$N1359)</f>
        <v/>
      </c>
      <c r="AD1359" s="27" t="str">
        <f aca="false">IF($AC1359="","",IF(COUNTIF($AC$2:$AC$3000,$AC1359)&gt;1,"REVIEW","OK"))</f>
        <v/>
      </c>
      <c r="AE1359" s="27" t="str">
        <f aca="false">IF(OR($W1359=0,$O1359=""),"",IF(IFERROR(IF(ISNUMBER($O1359),INT($O1359),DATE(VALUE(MID(SUBSTITUTE(LEFT($O1359,FIND(" ",$O1359&amp;" ")-1),"/",REPT(" ",20)),41,20)),VALUE(LEFT(SUBSTITUTE(LEFT($O1359,FIND(" ",$O1359&amp;" ")-1),"/",REPT(" ",20)),20)),VALUE(MID(SUBSTITUTE(LEFT($O1359,FIND(" ",$O1359&amp;" ")-1),"/",REPT(" ",20)),21,20)))),0)&gt;$W1359,"Late","Same day"))</f>
        <v/>
      </c>
      <c r="AF1359" s="26" t="str">
        <f aca="false">IF($A1359="","",IFERROR(INDEX(Validation!$C$193:$C$217,MATCH($A1359,Validation!$A$193:$A$217,0)),IF(COUNTIF(Validation!$U$19:$U$178,$Z1359)&gt;0,$Z1359,IF(COUNTIF(Validation!$S$19:$S$178,$AI1359)=1,INDEX(Validation!$U$19:$U$178,MATCH($AI1359,Validation!$S$19:$S$178,0)),$Z1359))))</f>
        <v/>
      </c>
      <c r="AG1359" s="27" t="str">
        <f aca="false">IF(COUNTA($A1359:$U1359)=0,"",IF($A1359="","No name",IF($F1359="","No date",IF($W1359=0,"Date ilegible",IF(NOT(ISNUMBER($N1359)),"Hours no numéricas",IF($AA1359="NO MATCH","Person no identificada","OK"))))))</f>
        <v/>
      </c>
      <c r="AH1359" s="27" t="str">
        <f aca="false">IF($W1359=0,"No date",IF($W1359&lt;Validation!$B$3,"Before period",IF($W1359&gt;Validation!$C$3,"After period","In period")))</f>
        <v>No date</v>
      </c>
      <c r="AI1359" s="26" t="str">
        <f aca="false">IF($Y1359="","",TRIM(RIGHT(SUBSTITUTE($Y1359," ",REPT(" ",50)),50)))</f>
        <v/>
      </c>
      <c r="AJ1359" s="27" t="str">
        <f aca="false">IF($A1359="","",IF(NOT(ISERROR(MATCH($A1359,Validation!$A$193:$A$217,0))),"Manual mapping",IF(COUNTIF(Validation!$U$19:$U$178,$Z1359)&gt;0,"Direct",IF(COUNTIF(Validation!$S$19:$S$178,$AI1359)=1,"By surname","Unresolved"))))</f>
        <v/>
      </c>
      <c r="AK1359" s="28" t="str">
        <f aca="false">IF($L1359="","",IF(MATCH($L1359,$L$2:$L$3000,0)&lt;&gt;ROW()-1,"",COUNT($AK$1:$AK1358)+1))</f>
        <v/>
      </c>
      <c r="AL1359" s="28" t="str">
        <f aca="false">IF($G1359="","",IF(MATCH($G1359,$G$2:$G$3000,0)&lt;&gt;ROW()-1,"",COUNT($AL$1:$AL1358)+1))</f>
        <v/>
      </c>
      <c r="AM1359" s="28" t="str">
        <f aca="false">IF($H1359="","",IF(MATCH($H1359,$H$2:$H$3000,0)&lt;&gt;ROW()-1,"",COUNT($AM$1:$AM1358)+1))</f>
        <v/>
      </c>
      <c r="AN1359" s="28" t="str">
        <f aca="false">IF($I1359="","",IF(MATCH($I1359,$I$2:$I$3000,0)&lt;&gt;ROW()-1,"",COUNT($AN$1:$AN1358)+1))</f>
        <v/>
      </c>
      <c r="AO1359" s="28" t="str">
        <f aca="false">IF($Q1359="","",IF(MATCH($Q1359,$Q$2:$Q$3000,0)&lt;&gt;ROW()-1,"",COUNT($AO$1:$AO1358)+1))</f>
        <v/>
      </c>
    </row>
    <row r="1360" customFormat="false" ht="12.75" hidden="false" customHeight="true" outlineLevel="0" collapsed="false">
      <c r="W1360" s="24" t="n">
        <f aca="false">IF($F1360="",0,IFERROR(IF(ISNUMBER($F1360),INT($F1360),DATE(VALUE(MID(SUBSTITUTE(LEFT($F1360,FIND(" ",$F1360&amp;" ")-1),"/",REPT(" ",20)),41,20)),VALUE(LEFT(SUBSTITUTE(LEFT($F1360,FIND(" ",$F1360&amp;" ")-1),"/",REPT(" ",20)),20)),VALUE(MID(SUBSTITUTE(LEFT($F1360,FIND(" ",$F1360&amp;" ")-1),"/",REPT(" ",20)),21,20)))),0))</f>
        <v>0</v>
      </c>
      <c r="X1360" s="25" t="str">
        <f aca="false">IF(ISNUMBER($N1360),$N1360*Validation!$B$5,"")</f>
        <v/>
      </c>
      <c r="Y1360" s="26" t="str">
        <f aca="false">IF($A1360="","",SUBSTITUTE(SUBSTITUTE(SUBSTITUTE(SUBSTITUTE(SUBSTITUTE(SUBSTITUTE(SUBSTITUTE(UPPER(TRIM($A1360)),"Á","A"),"É","E"),"Í","I"),"Ó","O"),"Ú","U"),"Ñ","N"),"Ü","U"))</f>
        <v/>
      </c>
      <c r="Z1360" s="26" t="str">
        <f aca="false">IF($Y1360="","",LEFT($Y1360,1)&amp;" "&amp;TRIM(RIGHT(SUBSTITUTE($Y1360," ",REPT(" ",50)),50)))</f>
        <v/>
      </c>
      <c r="AA1360" s="27" t="str">
        <f aca="false">IF($AF1360="","",IF(COUNTIF(Validation!$U$19:$U$178,$AF1360)&gt;0,"OK","NO MATCH"))</f>
        <v/>
      </c>
      <c r="AB1360" s="27" t="str">
        <f aca="false">IF($W1360=0,"",IF(AND($W1360&gt;=Validation!$B$3,$W1360&lt;=Validation!$C$3),"Yes","No"))</f>
        <v/>
      </c>
      <c r="AC1360" s="26" t="str">
        <f aca="false">IF($A1360="","",$AF1360&amp;"|"&amp;TEXT($W1360,"yyyy-mm-dd")&amp;"|"&amp;$J1360&amp;"|"&amp;$N1360)</f>
        <v/>
      </c>
      <c r="AD1360" s="27" t="str">
        <f aca="false">IF($AC1360="","",IF(COUNTIF($AC$2:$AC$3000,$AC1360)&gt;1,"REVIEW","OK"))</f>
        <v/>
      </c>
      <c r="AE1360" s="27" t="str">
        <f aca="false">IF(OR($W1360=0,$O1360=""),"",IF(IFERROR(IF(ISNUMBER($O1360),INT($O1360),DATE(VALUE(MID(SUBSTITUTE(LEFT($O1360,FIND(" ",$O1360&amp;" ")-1),"/",REPT(" ",20)),41,20)),VALUE(LEFT(SUBSTITUTE(LEFT($O1360,FIND(" ",$O1360&amp;" ")-1),"/",REPT(" ",20)),20)),VALUE(MID(SUBSTITUTE(LEFT($O1360,FIND(" ",$O1360&amp;" ")-1),"/",REPT(" ",20)),21,20)))),0)&gt;$W1360,"Late","Same day"))</f>
        <v/>
      </c>
      <c r="AF1360" s="26" t="str">
        <f aca="false">IF($A1360="","",IFERROR(INDEX(Validation!$C$193:$C$217,MATCH($A1360,Validation!$A$193:$A$217,0)),IF(COUNTIF(Validation!$U$19:$U$178,$Z1360)&gt;0,$Z1360,IF(COUNTIF(Validation!$S$19:$S$178,$AI1360)=1,INDEX(Validation!$U$19:$U$178,MATCH($AI1360,Validation!$S$19:$S$178,0)),$Z1360))))</f>
        <v/>
      </c>
      <c r="AG1360" s="27" t="str">
        <f aca="false">IF(COUNTA($A1360:$U1360)=0,"",IF($A1360="","No name",IF($F1360="","No date",IF($W1360=0,"Date ilegible",IF(NOT(ISNUMBER($N1360)),"Hours no numéricas",IF($AA1360="NO MATCH","Person no identificada","OK"))))))</f>
        <v/>
      </c>
      <c r="AH1360" s="27" t="str">
        <f aca="false">IF($W1360=0,"No date",IF($W1360&lt;Validation!$B$3,"Before period",IF($W1360&gt;Validation!$C$3,"After period","In period")))</f>
        <v>No date</v>
      </c>
      <c r="AI1360" s="26" t="str">
        <f aca="false">IF($Y1360="","",TRIM(RIGHT(SUBSTITUTE($Y1360," ",REPT(" ",50)),50)))</f>
        <v/>
      </c>
      <c r="AJ1360" s="27" t="str">
        <f aca="false">IF($A1360="","",IF(NOT(ISERROR(MATCH($A1360,Validation!$A$193:$A$217,0))),"Manual mapping",IF(COUNTIF(Validation!$U$19:$U$178,$Z1360)&gt;0,"Direct",IF(COUNTIF(Validation!$S$19:$S$178,$AI1360)=1,"By surname","Unresolved"))))</f>
        <v/>
      </c>
      <c r="AK1360" s="28" t="str">
        <f aca="false">IF($L1360="","",IF(MATCH($L1360,$L$2:$L$3000,0)&lt;&gt;ROW()-1,"",COUNT($AK$1:$AK1359)+1))</f>
        <v/>
      </c>
      <c r="AL1360" s="28" t="str">
        <f aca="false">IF($G1360="","",IF(MATCH($G1360,$G$2:$G$3000,0)&lt;&gt;ROW()-1,"",COUNT($AL$1:$AL1359)+1))</f>
        <v/>
      </c>
      <c r="AM1360" s="28" t="str">
        <f aca="false">IF($H1360="","",IF(MATCH($H1360,$H$2:$H$3000,0)&lt;&gt;ROW()-1,"",COUNT($AM$1:$AM1359)+1))</f>
        <v/>
      </c>
      <c r="AN1360" s="28" t="str">
        <f aca="false">IF($I1360="","",IF(MATCH($I1360,$I$2:$I$3000,0)&lt;&gt;ROW()-1,"",COUNT($AN$1:$AN1359)+1))</f>
        <v/>
      </c>
      <c r="AO1360" s="28" t="str">
        <f aca="false">IF($Q1360="","",IF(MATCH($Q1360,$Q$2:$Q$3000,0)&lt;&gt;ROW()-1,"",COUNT($AO$1:$AO1359)+1))</f>
        <v/>
      </c>
    </row>
    <row r="1361" customFormat="false" ht="12.75" hidden="false" customHeight="true" outlineLevel="0" collapsed="false">
      <c r="W1361" s="24" t="n">
        <f aca="false">IF($F1361="",0,IFERROR(IF(ISNUMBER($F1361),INT($F1361),DATE(VALUE(MID(SUBSTITUTE(LEFT($F1361,FIND(" ",$F1361&amp;" ")-1),"/",REPT(" ",20)),41,20)),VALUE(LEFT(SUBSTITUTE(LEFT($F1361,FIND(" ",$F1361&amp;" ")-1),"/",REPT(" ",20)),20)),VALUE(MID(SUBSTITUTE(LEFT($F1361,FIND(" ",$F1361&amp;" ")-1),"/",REPT(" ",20)),21,20)))),0))</f>
        <v>0</v>
      </c>
      <c r="X1361" s="25" t="str">
        <f aca="false">IF(ISNUMBER($N1361),$N1361*Validation!$B$5,"")</f>
        <v/>
      </c>
      <c r="Y1361" s="26" t="str">
        <f aca="false">IF($A1361="","",SUBSTITUTE(SUBSTITUTE(SUBSTITUTE(SUBSTITUTE(SUBSTITUTE(SUBSTITUTE(SUBSTITUTE(UPPER(TRIM($A1361)),"Á","A"),"É","E"),"Í","I"),"Ó","O"),"Ú","U"),"Ñ","N"),"Ü","U"))</f>
        <v/>
      </c>
      <c r="Z1361" s="26" t="str">
        <f aca="false">IF($Y1361="","",LEFT($Y1361,1)&amp;" "&amp;TRIM(RIGHT(SUBSTITUTE($Y1361," ",REPT(" ",50)),50)))</f>
        <v/>
      </c>
      <c r="AA1361" s="27" t="str">
        <f aca="false">IF($AF1361="","",IF(COUNTIF(Validation!$U$19:$U$178,$AF1361)&gt;0,"OK","NO MATCH"))</f>
        <v/>
      </c>
      <c r="AB1361" s="27" t="str">
        <f aca="false">IF($W1361=0,"",IF(AND($W1361&gt;=Validation!$B$3,$W1361&lt;=Validation!$C$3),"Yes","No"))</f>
        <v/>
      </c>
      <c r="AC1361" s="26" t="str">
        <f aca="false">IF($A1361="","",$AF1361&amp;"|"&amp;TEXT($W1361,"yyyy-mm-dd")&amp;"|"&amp;$J1361&amp;"|"&amp;$N1361)</f>
        <v/>
      </c>
      <c r="AD1361" s="27" t="str">
        <f aca="false">IF($AC1361="","",IF(COUNTIF($AC$2:$AC$3000,$AC1361)&gt;1,"REVIEW","OK"))</f>
        <v/>
      </c>
      <c r="AE1361" s="27" t="str">
        <f aca="false">IF(OR($W1361=0,$O1361=""),"",IF(IFERROR(IF(ISNUMBER($O1361),INT($O1361),DATE(VALUE(MID(SUBSTITUTE(LEFT($O1361,FIND(" ",$O1361&amp;" ")-1),"/",REPT(" ",20)),41,20)),VALUE(LEFT(SUBSTITUTE(LEFT($O1361,FIND(" ",$O1361&amp;" ")-1),"/",REPT(" ",20)),20)),VALUE(MID(SUBSTITUTE(LEFT($O1361,FIND(" ",$O1361&amp;" ")-1),"/",REPT(" ",20)),21,20)))),0)&gt;$W1361,"Late","Same day"))</f>
        <v/>
      </c>
      <c r="AF1361" s="26" t="str">
        <f aca="false">IF($A1361="","",IFERROR(INDEX(Validation!$C$193:$C$217,MATCH($A1361,Validation!$A$193:$A$217,0)),IF(COUNTIF(Validation!$U$19:$U$178,$Z1361)&gt;0,$Z1361,IF(COUNTIF(Validation!$S$19:$S$178,$AI1361)=1,INDEX(Validation!$U$19:$U$178,MATCH($AI1361,Validation!$S$19:$S$178,0)),$Z1361))))</f>
        <v/>
      </c>
      <c r="AG1361" s="27" t="str">
        <f aca="false">IF(COUNTA($A1361:$U1361)=0,"",IF($A1361="","No name",IF($F1361="","No date",IF($W1361=0,"Date ilegible",IF(NOT(ISNUMBER($N1361)),"Hours no numéricas",IF($AA1361="NO MATCH","Person no identificada","OK"))))))</f>
        <v/>
      </c>
      <c r="AH1361" s="27" t="str">
        <f aca="false">IF($W1361=0,"No date",IF($W1361&lt;Validation!$B$3,"Before period",IF($W1361&gt;Validation!$C$3,"After period","In period")))</f>
        <v>No date</v>
      </c>
      <c r="AI1361" s="26" t="str">
        <f aca="false">IF($Y1361="","",TRIM(RIGHT(SUBSTITUTE($Y1361," ",REPT(" ",50)),50)))</f>
        <v/>
      </c>
      <c r="AJ1361" s="27" t="str">
        <f aca="false">IF($A1361="","",IF(NOT(ISERROR(MATCH($A1361,Validation!$A$193:$A$217,0))),"Manual mapping",IF(COUNTIF(Validation!$U$19:$U$178,$Z1361)&gt;0,"Direct",IF(COUNTIF(Validation!$S$19:$S$178,$AI1361)=1,"By surname","Unresolved"))))</f>
        <v/>
      </c>
      <c r="AK1361" s="28" t="str">
        <f aca="false">IF($L1361="","",IF(MATCH($L1361,$L$2:$L$3000,0)&lt;&gt;ROW()-1,"",COUNT($AK$1:$AK1360)+1))</f>
        <v/>
      </c>
      <c r="AL1361" s="28" t="str">
        <f aca="false">IF($G1361="","",IF(MATCH($G1361,$G$2:$G$3000,0)&lt;&gt;ROW()-1,"",COUNT($AL$1:$AL1360)+1))</f>
        <v/>
      </c>
      <c r="AM1361" s="28" t="str">
        <f aca="false">IF($H1361="","",IF(MATCH($H1361,$H$2:$H$3000,0)&lt;&gt;ROW()-1,"",COUNT($AM$1:$AM1360)+1))</f>
        <v/>
      </c>
      <c r="AN1361" s="28" t="str">
        <f aca="false">IF($I1361="","",IF(MATCH($I1361,$I$2:$I$3000,0)&lt;&gt;ROW()-1,"",COUNT($AN$1:$AN1360)+1))</f>
        <v/>
      </c>
      <c r="AO1361" s="28" t="str">
        <f aca="false">IF($Q1361="","",IF(MATCH($Q1361,$Q$2:$Q$3000,0)&lt;&gt;ROW()-1,"",COUNT($AO$1:$AO1360)+1))</f>
        <v/>
      </c>
    </row>
    <row r="1362" customFormat="false" ht="12.75" hidden="false" customHeight="true" outlineLevel="0" collapsed="false">
      <c r="W1362" s="24" t="n">
        <f aca="false">IF($F1362="",0,IFERROR(IF(ISNUMBER($F1362),INT($F1362),DATE(VALUE(MID(SUBSTITUTE(LEFT($F1362,FIND(" ",$F1362&amp;" ")-1),"/",REPT(" ",20)),41,20)),VALUE(LEFT(SUBSTITUTE(LEFT($F1362,FIND(" ",$F1362&amp;" ")-1),"/",REPT(" ",20)),20)),VALUE(MID(SUBSTITUTE(LEFT($F1362,FIND(" ",$F1362&amp;" ")-1),"/",REPT(" ",20)),21,20)))),0))</f>
        <v>0</v>
      </c>
      <c r="X1362" s="25" t="str">
        <f aca="false">IF(ISNUMBER($N1362),$N1362*Validation!$B$5,"")</f>
        <v/>
      </c>
      <c r="Y1362" s="26" t="str">
        <f aca="false">IF($A1362="","",SUBSTITUTE(SUBSTITUTE(SUBSTITUTE(SUBSTITUTE(SUBSTITUTE(SUBSTITUTE(SUBSTITUTE(UPPER(TRIM($A1362)),"Á","A"),"É","E"),"Í","I"),"Ó","O"),"Ú","U"),"Ñ","N"),"Ü","U"))</f>
        <v/>
      </c>
      <c r="Z1362" s="26" t="str">
        <f aca="false">IF($Y1362="","",LEFT($Y1362,1)&amp;" "&amp;TRIM(RIGHT(SUBSTITUTE($Y1362," ",REPT(" ",50)),50)))</f>
        <v/>
      </c>
      <c r="AA1362" s="27" t="str">
        <f aca="false">IF($AF1362="","",IF(COUNTIF(Validation!$U$19:$U$178,$AF1362)&gt;0,"OK","NO MATCH"))</f>
        <v/>
      </c>
      <c r="AB1362" s="27" t="str">
        <f aca="false">IF($W1362=0,"",IF(AND($W1362&gt;=Validation!$B$3,$W1362&lt;=Validation!$C$3),"Yes","No"))</f>
        <v/>
      </c>
      <c r="AC1362" s="26" t="str">
        <f aca="false">IF($A1362="","",$AF1362&amp;"|"&amp;TEXT($W1362,"yyyy-mm-dd")&amp;"|"&amp;$J1362&amp;"|"&amp;$N1362)</f>
        <v/>
      </c>
      <c r="AD1362" s="27" t="str">
        <f aca="false">IF($AC1362="","",IF(COUNTIF($AC$2:$AC$3000,$AC1362)&gt;1,"REVIEW","OK"))</f>
        <v/>
      </c>
      <c r="AE1362" s="27" t="str">
        <f aca="false">IF(OR($W1362=0,$O1362=""),"",IF(IFERROR(IF(ISNUMBER($O1362),INT($O1362),DATE(VALUE(MID(SUBSTITUTE(LEFT($O1362,FIND(" ",$O1362&amp;" ")-1),"/",REPT(" ",20)),41,20)),VALUE(LEFT(SUBSTITUTE(LEFT($O1362,FIND(" ",$O1362&amp;" ")-1),"/",REPT(" ",20)),20)),VALUE(MID(SUBSTITUTE(LEFT($O1362,FIND(" ",$O1362&amp;" ")-1),"/",REPT(" ",20)),21,20)))),0)&gt;$W1362,"Late","Same day"))</f>
        <v/>
      </c>
      <c r="AF1362" s="26" t="str">
        <f aca="false">IF($A1362="","",IFERROR(INDEX(Validation!$C$193:$C$217,MATCH($A1362,Validation!$A$193:$A$217,0)),IF(COUNTIF(Validation!$U$19:$U$178,$Z1362)&gt;0,$Z1362,IF(COUNTIF(Validation!$S$19:$S$178,$AI1362)=1,INDEX(Validation!$U$19:$U$178,MATCH($AI1362,Validation!$S$19:$S$178,0)),$Z1362))))</f>
        <v/>
      </c>
      <c r="AG1362" s="27" t="str">
        <f aca="false">IF(COUNTA($A1362:$U1362)=0,"",IF($A1362="","No name",IF($F1362="","No date",IF($W1362=0,"Date ilegible",IF(NOT(ISNUMBER($N1362)),"Hours no numéricas",IF($AA1362="NO MATCH","Person no identificada","OK"))))))</f>
        <v/>
      </c>
      <c r="AH1362" s="27" t="str">
        <f aca="false">IF($W1362=0,"No date",IF($W1362&lt;Validation!$B$3,"Before period",IF($W1362&gt;Validation!$C$3,"After period","In period")))</f>
        <v>No date</v>
      </c>
      <c r="AI1362" s="26" t="str">
        <f aca="false">IF($Y1362="","",TRIM(RIGHT(SUBSTITUTE($Y1362," ",REPT(" ",50)),50)))</f>
        <v/>
      </c>
      <c r="AJ1362" s="27" t="str">
        <f aca="false">IF($A1362="","",IF(NOT(ISERROR(MATCH($A1362,Validation!$A$193:$A$217,0))),"Manual mapping",IF(COUNTIF(Validation!$U$19:$U$178,$Z1362)&gt;0,"Direct",IF(COUNTIF(Validation!$S$19:$S$178,$AI1362)=1,"By surname","Unresolved"))))</f>
        <v/>
      </c>
      <c r="AK1362" s="28" t="str">
        <f aca="false">IF($L1362="","",IF(MATCH($L1362,$L$2:$L$3000,0)&lt;&gt;ROW()-1,"",COUNT($AK$1:$AK1361)+1))</f>
        <v/>
      </c>
      <c r="AL1362" s="28" t="str">
        <f aca="false">IF($G1362="","",IF(MATCH($G1362,$G$2:$G$3000,0)&lt;&gt;ROW()-1,"",COUNT($AL$1:$AL1361)+1))</f>
        <v/>
      </c>
      <c r="AM1362" s="28" t="str">
        <f aca="false">IF($H1362="","",IF(MATCH($H1362,$H$2:$H$3000,0)&lt;&gt;ROW()-1,"",COUNT($AM$1:$AM1361)+1))</f>
        <v/>
      </c>
      <c r="AN1362" s="28" t="str">
        <f aca="false">IF($I1362="","",IF(MATCH($I1362,$I$2:$I$3000,0)&lt;&gt;ROW()-1,"",COUNT($AN$1:$AN1361)+1))</f>
        <v/>
      </c>
      <c r="AO1362" s="28" t="str">
        <f aca="false">IF($Q1362="","",IF(MATCH($Q1362,$Q$2:$Q$3000,0)&lt;&gt;ROW()-1,"",COUNT($AO$1:$AO1361)+1))</f>
        <v/>
      </c>
    </row>
    <row r="1363" customFormat="false" ht="12.75" hidden="false" customHeight="true" outlineLevel="0" collapsed="false">
      <c r="W1363" s="24" t="n">
        <f aca="false">IF($F1363="",0,IFERROR(IF(ISNUMBER($F1363),INT($F1363),DATE(VALUE(MID(SUBSTITUTE(LEFT($F1363,FIND(" ",$F1363&amp;" ")-1),"/",REPT(" ",20)),41,20)),VALUE(LEFT(SUBSTITUTE(LEFT($F1363,FIND(" ",$F1363&amp;" ")-1),"/",REPT(" ",20)),20)),VALUE(MID(SUBSTITUTE(LEFT($F1363,FIND(" ",$F1363&amp;" ")-1),"/",REPT(" ",20)),21,20)))),0))</f>
        <v>0</v>
      </c>
      <c r="X1363" s="25" t="str">
        <f aca="false">IF(ISNUMBER($N1363),$N1363*Validation!$B$5,"")</f>
        <v/>
      </c>
      <c r="Y1363" s="26" t="str">
        <f aca="false">IF($A1363="","",SUBSTITUTE(SUBSTITUTE(SUBSTITUTE(SUBSTITUTE(SUBSTITUTE(SUBSTITUTE(SUBSTITUTE(UPPER(TRIM($A1363)),"Á","A"),"É","E"),"Í","I"),"Ó","O"),"Ú","U"),"Ñ","N"),"Ü","U"))</f>
        <v/>
      </c>
      <c r="Z1363" s="26" t="str">
        <f aca="false">IF($Y1363="","",LEFT($Y1363,1)&amp;" "&amp;TRIM(RIGHT(SUBSTITUTE($Y1363," ",REPT(" ",50)),50)))</f>
        <v/>
      </c>
      <c r="AA1363" s="27" t="str">
        <f aca="false">IF($AF1363="","",IF(COUNTIF(Validation!$U$19:$U$178,$AF1363)&gt;0,"OK","NO MATCH"))</f>
        <v/>
      </c>
      <c r="AB1363" s="27" t="str">
        <f aca="false">IF($W1363=0,"",IF(AND($W1363&gt;=Validation!$B$3,$W1363&lt;=Validation!$C$3),"Yes","No"))</f>
        <v/>
      </c>
      <c r="AC1363" s="26" t="str">
        <f aca="false">IF($A1363="","",$AF1363&amp;"|"&amp;TEXT($W1363,"yyyy-mm-dd")&amp;"|"&amp;$J1363&amp;"|"&amp;$N1363)</f>
        <v/>
      </c>
      <c r="AD1363" s="27" t="str">
        <f aca="false">IF($AC1363="","",IF(COUNTIF($AC$2:$AC$3000,$AC1363)&gt;1,"REVIEW","OK"))</f>
        <v/>
      </c>
      <c r="AE1363" s="27" t="str">
        <f aca="false">IF(OR($W1363=0,$O1363=""),"",IF(IFERROR(IF(ISNUMBER($O1363),INT($O1363),DATE(VALUE(MID(SUBSTITUTE(LEFT($O1363,FIND(" ",$O1363&amp;" ")-1),"/",REPT(" ",20)),41,20)),VALUE(LEFT(SUBSTITUTE(LEFT($O1363,FIND(" ",$O1363&amp;" ")-1),"/",REPT(" ",20)),20)),VALUE(MID(SUBSTITUTE(LEFT($O1363,FIND(" ",$O1363&amp;" ")-1),"/",REPT(" ",20)),21,20)))),0)&gt;$W1363,"Late","Same day"))</f>
        <v/>
      </c>
      <c r="AF1363" s="26" t="str">
        <f aca="false">IF($A1363="","",IFERROR(INDEX(Validation!$C$193:$C$217,MATCH($A1363,Validation!$A$193:$A$217,0)),IF(COUNTIF(Validation!$U$19:$U$178,$Z1363)&gt;0,$Z1363,IF(COUNTIF(Validation!$S$19:$S$178,$AI1363)=1,INDEX(Validation!$U$19:$U$178,MATCH($AI1363,Validation!$S$19:$S$178,0)),$Z1363))))</f>
        <v/>
      </c>
      <c r="AG1363" s="27" t="str">
        <f aca="false">IF(COUNTA($A1363:$U1363)=0,"",IF($A1363="","No name",IF($F1363="","No date",IF($W1363=0,"Date ilegible",IF(NOT(ISNUMBER($N1363)),"Hours no numéricas",IF($AA1363="NO MATCH","Person no identificada","OK"))))))</f>
        <v/>
      </c>
      <c r="AH1363" s="27" t="str">
        <f aca="false">IF($W1363=0,"No date",IF($W1363&lt;Validation!$B$3,"Before period",IF($W1363&gt;Validation!$C$3,"After period","In period")))</f>
        <v>No date</v>
      </c>
      <c r="AI1363" s="26" t="str">
        <f aca="false">IF($Y1363="","",TRIM(RIGHT(SUBSTITUTE($Y1363," ",REPT(" ",50)),50)))</f>
        <v/>
      </c>
      <c r="AJ1363" s="27" t="str">
        <f aca="false">IF($A1363="","",IF(NOT(ISERROR(MATCH($A1363,Validation!$A$193:$A$217,0))),"Manual mapping",IF(COUNTIF(Validation!$U$19:$U$178,$Z1363)&gt;0,"Direct",IF(COUNTIF(Validation!$S$19:$S$178,$AI1363)=1,"By surname","Unresolved"))))</f>
        <v/>
      </c>
      <c r="AK1363" s="28" t="str">
        <f aca="false">IF($L1363="","",IF(MATCH($L1363,$L$2:$L$3000,0)&lt;&gt;ROW()-1,"",COUNT($AK$1:$AK1362)+1))</f>
        <v/>
      </c>
      <c r="AL1363" s="28" t="str">
        <f aca="false">IF($G1363="","",IF(MATCH($G1363,$G$2:$G$3000,0)&lt;&gt;ROW()-1,"",COUNT($AL$1:$AL1362)+1))</f>
        <v/>
      </c>
      <c r="AM1363" s="28" t="str">
        <f aca="false">IF($H1363="","",IF(MATCH($H1363,$H$2:$H$3000,0)&lt;&gt;ROW()-1,"",COUNT($AM$1:$AM1362)+1))</f>
        <v/>
      </c>
      <c r="AN1363" s="28" t="str">
        <f aca="false">IF($I1363="","",IF(MATCH($I1363,$I$2:$I$3000,0)&lt;&gt;ROW()-1,"",COUNT($AN$1:$AN1362)+1))</f>
        <v/>
      </c>
      <c r="AO1363" s="28" t="str">
        <f aca="false">IF($Q1363="","",IF(MATCH($Q1363,$Q$2:$Q$3000,0)&lt;&gt;ROW()-1,"",COUNT($AO$1:$AO1362)+1))</f>
        <v/>
      </c>
    </row>
    <row r="1364" customFormat="false" ht="12.75" hidden="false" customHeight="true" outlineLevel="0" collapsed="false">
      <c r="W1364" s="24" t="n">
        <f aca="false">IF($F1364="",0,IFERROR(IF(ISNUMBER($F1364),INT($F1364),DATE(VALUE(MID(SUBSTITUTE(LEFT($F1364,FIND(" ",$F1364&amp;" ")-1),"/",REPT(" ",20)),41,20)),VALUE(LEFT(SUBSTITUTE(LEFT($F1364,FIND(" ",$F1364&amp;" ")-1),"/",REPT(" ",20)),20)),VALUE(MID(SUBSTITUTE(LEFT($F1364,FIND(" ",$F1364&amp;" ")-1),"/",REPT(" ",20)),21,20)))),0))</f>
        <v>0</v>
      </c>
      <c r="X1364" s="25" t="str">
        <f aca="false">IF(ISNUMBER($N1364),$N1364*Validation!$B$5,"")</f>
        <v/>
      </c>
      <c r="Y1364" s="26" t="str">
        <f aca="false">IF($A1364="","",SUBSTITUTE(SUBSTITUTE(SUBSTITUTE(SUBSTITUTE(SUBSTITUTE(SUBSTITUTE(SUBSTITUTE(UPPER(TRIM($A1364)),"Á","A"),"É","E"),"Í","I"),"Ó","O"),"Ú","U"),"Ñ","N"),"Ü","U"))</f>
        <v/>
      </c>
      <c r="Z1364" s="26" t="str">
        <f aca="false">IF($Y1364="","",LEFT($Y1364,1)&amp;" "&amp;TRIM(RIGHT(SUBSTITUTE($Y1364," ",REPT(" ",50)),50)))</f>
        <v/>
      </c>
      <c r="AA1364" s="27" t="str">
        <f aca="false">IF($AF1364="","",IF(COUNTIF(Validation!$U$19:$U$178,$AF1364)&gt;0,"OK","NO MATCH"))</f>
        <v/>
      </c>
      <c r="AB1364" s="27" t="str">
        <f aca="false">IF($W1364=0,"",IF(AND($W1364&gt;=Validation!$B$3,$W1364&lt;=Validation!$C$3),"Yes","No"))</f>
        <v/>
      </c>
      <c r="AC1364" s="26" t="str">
        <f aca="false">IF($A1364="","",$AF1364&amp;"|"&amp;TEXT($W1364,"yyyy-mm-dd")&amp;"|"&amp;$J1364&amp;"|"&amp;$N1364)</f>
        <v/>
      </c>
      <c r="AD1364" s="27" t="str">
        <f aca="false">IF($AC1364="","",IF(COUNTIF($AC$2:$AC$3000,$AC1364)&gt;1,"REVIEW","OK"))</f>
        <v/>
      </c>
      <c r="AE1364" s="27" t="str">
        <f aca="false">IF(OR($W1364=0,$O1364=""),"",IF(IFERROR(IF(ISNUMBER($O1364),INT($O1364),DATE(VALUE(MID(SUBSTITUTE(LEFT($O1364,FIND(" ",$O1364&amp;" ")-1),"/",REPT(" ",20)),41,20)),VALUE(LEFT(SUBSTITUTE(LEFT($O1364,FIND(" ",$O1364&amp;" ")-1),"/",REPT(" ",20)),20)),VALUE(MID(SUBSTITUTE(LEFT($O1364,FIND(" ",$O1364&amp;" ")-1),"/",REPT(" ",20)),21,20)))),0)&gt;$W1364,"Late","Same day"))</f>
        <v/>
      </c>
      <c r="AF1364" s="26" t="str">
        <f aca="false">IF($A1364="","",IFERROR(INDEX(Validation!$C$193:$C$217,MATCH($A1364,Validation!$A$193:$A$217,0)),IF(COUNTIF(Validation!$U$19:$U$178,$Z1364)&gt;0,$Z1364,IF(COUNTIF(Validation!$S$19:$S$178,$AI1364)=1,INDEX(Validation!$U$19:$U$178,MATCH($AI1364,Validation!$S$19:$S$178,0)),$Z1364))))</f>
        <v/>
      </c>
      <c r="AG1364" s="27" t="str">
        <f aca="false">IF(COUNTA($A1364:$U1364)=0,"",IF($A1364="","No name",IF($F1364="","No date",IF($W1364=0,"Date ilegible",IF(NOT(ISNUMBER($N1364)),"Hours no numéricas",IF($AA1364="NO MATCH","Person no identificada","OK"))))))</f>
        <v/>
      </c>
      <c r="AH1364" s="27" t="str">
        <f aca="false">IF($W1364=0,"No date",IF($W1364&lt;Validation!$B$3,"Before period",IF($W1364&gt;Validation!$C$3,"After period","In period")))</f>
        <v>No date</v>
      </c>
      <c r="AI1364" s="26" t="str">
        <f aca="false">IF($Y1364="","",TRIM(RIGHT(SUBSTITUTE($Y1364," ",REPT(" ",50)),50)))</f>
        <v/>
      </c>
      <c r="AJ1364" s="27" t="str">
        <f aca="false">IF($A1364="","",IF(NOT(ISERROR(MATCH($A1364,Validation!$A$193:$A$217,0))),"Manual mapping",IF(COUNTIF(Validation!$U$19:$U$178,$Z1364)&gt;0,"Direct",IF(COUNTIF(Validation!$S$19:$S$178,$AI1364)=1,"By surname","Unresolved"))))</f>
        <v/>
      </c>
      <c r="AK1364" s="28" t="str">
        <f aca="false">IF($L1364="","",IF(MATCH($L1364,$L$2:$L$3000,0)&lt;&gt;ROW()-1,"",COUNT($AK$1:$AK1363)+1))</f>
        <v/>
      </c>
      <c r="AL1364" s="28" t="str">
        <f aca="false">IF($G1364="","",IF(MATCH($G1364,$G$2:$G$3000,0)&lt;&gt;ROW()-1,"",COUNT($AL$1:$AL1363)+1))</f>
        <v/>
      </c>
      <c r="AM1364" s="28" t="str">
        <f aca="false">IF($H1364="","",IF(MATCH($H1364,$H$2:$H$3000,0)&lt;&gt;ROW()-1,"",COUNT($AM$1:$AM1363)+1))</f>
        <v/>
      </c>
      <c r="AN1364" s="28" t="str">
        <f aca="false">IF($I1364="","",IF(MATCH($I1364,$I$2:$I$3000,0)&lt;&gt;ROW()-1,"",COUNT($AN$1:$AN1363)+1))</f>
        <v/>
      </c>
      <c r="AO1364" s="28" t="str">
        <f aca="false">IF($Q1364="","",IF(MATCH($Q1364,$Q$2:$Q$3000,0)&lt;&gt;ROW()-1,"",COUNT($AO$1:$AO1363)+1))</f>
        <v/>
      </c>
    </row>
    <row r="1365" customFormat="false" ht="12.75" hidden="false" customHeight="true" outlineLevel="0" collapsed="false">
      <c r="W1365" s="24" t="n">
        <f aca="false">IF($F1365="",0,IFERROR(IF(ISNUMBER($F1365),INT($F1365),DATE(VALUE(MID(SUBSTITUTE(LEFT($F1365,FIND(" ",$F1365&amp;" ")-1),"/",REPT(" ",20)),41,20)),VALUE(LEFT(SUBSTITUTE(LEFT($F1365,FIND(" ",$F1365&amp;" ")-1),"/",REPT(" ",20)),20)),VALUE(MID(SUBSTITUTE(LEFT($F1365,FIND(" ",$F1365&amp;" ")-1),"/",REPT(" ",20)),21,20)))),0))</f>
        <v>0</v>
      </c>
      <c r="X1365" s="25" t="str">
        <f aca="false">IF(ISNUMBER($N1365),$N1365*Validation!$B$5,"")</f>
        <v/>
      </c>
      <c r="Y1365" s="26" t="str">
        <f aca="false">IF($A1365="","",SUBSTITUTE(SUBSTITUTE(SUBSTITUTE(SUBSTITUTE(SUBSTITUTE(SUBSTITUTE(SUBSTITUTE(UPPER(TRIM($A1365)),"Á","A"),"É","E"),"Í","I"),"Ó","O"),"Ú","U"),"Ñ","N"),"Ü","U"))</f>
        <v/>
      </c>
      <c r="Z1365" s="26" t="str">
        <f aca="false">IF($Y1365="","",LEFT($Y1365,1)&amp;" "&amp;TRIM(RIGHT(SUBSTITUTE($Y1365," ",REPT(" ",50)),50)))</f>
        <v/>
      </c>
      <c r="AA1365" s="27" t="str">
        <f aca="false">IF($AF1365="","",IF(COUNTIF(Validation!$U$19:$U$178,$AF1365)&gt;0,"OK","NO MATCH"))</f>
        <v/>
      </c>
      <c r="AB1365" s="27" t="str">
        <f aca="false">IF($W1365=0,"",IF(AND($W1365&gt;=Validation!$B$3,$W1365&lt;=Validation!$C$3),"Yes","No"))</f>
        <v/>
      </c>
      <c r="AC1365" s="26" t="str">
        <f aca="false">IF($A1365="","",$AF1365&amp;"|"&amp;TEXT($W1365,"yyyy-mm-dd")&amp;"|"&amp;$J1365&amp;"|"&amp;$N1365)</f>
        <v/>
      </c>
      <c r="AD1365" s="27" t="str">
        <f aca="false">IF($AC1365="","",IF(COUNTIF($AC$2:$AC$3000,$AC1365)&gt;1,"REVIEW","OK"))</f>
        <v/>
      </c>
      <c r="AE1365" s="27" t="str">
        <f aca="false">IF(OR($W1365=0,$O1365=""),"",IF(IFERROR(IF(ISNUMBER($O1365),INT($O1365),DATE(VALUE(MID(SUBSTITUTE(LEFT($O1365,FIND(" ",$O1365&amp;" ")-1),"/",REPT(" ",20)),41,20)),VALUE(LEFT(SUBSTITUTE(LEFT($O1365,FIND(" ",$O1365&amp;" ")-1),"/",REPT(" ",20)),20)),VALUE(MID(SUBSTITUTE(LEFT($O1365,FIND(" ",$O1365&amp;" ")-1),"/",REPT(" ",20)),21,20)))),0)&gt;$W1365,"Late","Same day"))</f>
        <v/>
      </c>
      <c r="AF1365" s="26" t="str">
        <f aca="false">IF($A1365="","",IFERROR(INDEX(Validation!$C$193:$C$217,MATCH($A1365,Validation!$A$193:$A$217,0)),IF(COUNTIF(Validation!$U$19:$U$178,$Z1365)&gt;0,$Z1365,IF(COUNTIF(Validation!$S$19:$S$178,$AI1365)=1,INDEX(Validation!$U$19:$U$178,MATCH($AI1365,Validation!$S$19:$S$178,0)),$Z1365))))</f>
        <v/>
      </c>
      <c r="AG1365" s="27" t="str">
        <f aca="false">IF(COUNTA($A1365:$U1365)=0,"",IF($A1365="","No name",IF($F1365="","No date",IF($W1365=0,"Date ilegible",IF(NOT(ISNUMBER($N1365)),"Hours no numéricas",IF($AA1365="NO MATCH","Person no identificada","OK"))))))</f>
        <v/>
      </c>
      <c r="AH1365" s="27" t="str">
        <f aca="false">IF($W1365=0,"No date",IF($W1365&lt;Validation!$B$3,"Before period",IF($W1365&gt;Validation!$C$3,"After period","In period")))</f>
        <v>No date</v>
      </c>
      <c r="AI1365" s="26" t="str">
        <f aca="false">IF($Y1365="","",TRIM(RIGHT(SUBSTITUTE($Y1365," ",REPT(" ",50)),50)))</f>
        <v/>
      </c>
      <c r="AJ1365" s="27" t="str">
        <f aca="false">IF($A1365="","",IF(NOT(ISERROR(MATCH($A1365,Validation!$A$193:$A$217,0))),"Manual mapping",IF(COUNTIF(Validation!$U$19:$U$178,$Z1365)&gt;0,"Direct",IF(COUNTIF(Validation!$S$19:$S$178,$AI1365)=1,"By surname","Unresolved"))))</f>
        <v/>
      </c>
      <c r="AK1365" s="28" t="str">
        <f aca="false">IF($L1365="","",IF(MATCH($L1365,$L$2:$L$3000,0)&lt;&gt;ROW()-1,"",COUNT($AK$1:$AK1364)+1))</f>
        <v/>
      </c>
      <c r="AL1365" s="28" t="str">
        <f aca="false">IF($G1365="","",IF(MATCH($G1365,$G$2:$G$3000,0)&lt;&gt;ROW()-1,"",COUNT($AL$1:$AL1364)+1))</f>
        <v/>
      </c>
      <c r="AM1365" s="28" t="str">
        <f aca="false">IF($H1365="","",IF(MATCH($H1365,$H$2:$H$3000,0)&lt;&gt;ROW()-1,"",COUNT($AM$1:$AM1364)+1))</f>
        <v/>
      </c>
      <c r="AN1365" s="28" t="str">
        <f aca="false">IF($I1365="","",IF(MATCH($I1365,$I$2:$I$3000,0)&lt;&gt;ROW()-1,"",COUNT($AN$1:$AN1364)+1))</f>
        <v/>
      </c>
      <c r="AO1365" s="28" t="str">
        <f aca="false">IF($Q1365="","",IF(MATCH($Q1365,$Q$2:$Q$3000,0)&lt;&gt;ROW()-1,"",COUNT($AO$1:$AO1364)+1))</f>
        <v/>
      </c>
    </row>
    <row r="1366" customFormat="false" ht="12.75" hidden="false" customHeight="true" outlineLevel="0" collapsed="false">
      <c r="W1366" s="24" t="n">
        <f aca="false">IF($F1366="",0,IFERROR(IF(ISNUMBER($F1366),INT($F1366),DATE(VALUE(MID(SUBSTITUTE(LEFT($F1366,FIND(" ",$F1366&amp;" ")-1),"/",REPT(" ",20)),41,20)),VALUE(LEFT(SUBSTITUTE(LEFT($F1366,FIND(" ",$F1366&amp;" ")-1),"/",REPT(" ",20)),20)),VALUE(MID(SUBSTITUTE(LEFT($F1366,FIND(" ",$F1366&amp;" ")-1),"/",REPT(" ",20)),21,20)))),0))</f>
        <v>0</v>
      </c>
      <c r="X1366" s="25" t="str">
        <f aca="false">IF(ISNUMBER($N1366),$N1366*Validation!$B$5,"")</f>
        <v/>
      </c>
      <c r="Y1366" s="26" t="str">
        <f aca="false">IF($A1366="","",SUBSTITUTE(SUBSTITUTE(SUBSTITUTE(SUBSTITUTE(SUBSTITUTE(SUBSTITUTE(SUBSTITUTE(UPPER(TRIM($A1366)),"Á","A"),"É","E"),"Í","I"),"Ó","O"),"Ú","U"),"Ñ","N"),"Ü","U"))</f>
        <v/>
      </c>
      <c r="Z1366" s="26" t="str">
        <f aca="false">IF($Y1366="","",LEFT($Y1366,1)&amp;" "&amp;TRIM(RIGHT(SUBSTITUTE($Y1366," ",REPT(" ",50)),50)))</f>
        <v/>
      </c>
      <c r="AA1366" s="27" t="str">
        <f aca="false">IF($AF1366="","",IF(COUNTIF(Validation!$U$19:$U$178,$AF1366)&gt;0,"OK","NO MATCH"))</f>
        <v/>
      </c>
      <c r="AB1366" s="27" t="str">
        <f aca="false">IF($W1366=0,"",IF(AND($W1366&gt;=Validation!$B$3,$W1366&lt;=Validation!$C$3),"Yes","No"))</f>
        <v/>
      </c>
      <c r="AC1366" s="26" t="str">
        <f aca="false">IF($A1366="","",$AF1366&amp;"|"&amp;TEXT($W1366,"yyyy-mm-dd")&amp;"|"&amp;$J1366&amp;"|"&amp;$N1366)</f>
        <v/>
      </c>
      <c r="AD1366" s="27" t="str">
        <f aca="false">IF($AC1366="","",IF(COUNTIF($AC$2:$AC$3000,$AC1366)&gt;1,"REVIEW","OK"))</f>
        <v/>
      </c>
      <c r="AE1366" s="27" t="str">
        <f aca="false">IF(OR($W1366=0,$O1366=""),"",IF(IFERROR(IF(ISNUMBER($O1366),INT($O1366),DATE(VALUE(MID(SUBSTITUTE(LEFT($O1366,FIND(" ",$O1366&amp;" ")-1),"/",REPT(" ",20)),41,20)),VALUE(LEFT(SUBSTITUTE(LEFT($O1366,FIND(" ",$O1366&amp;" ")-1),"/",REPT(" ",20)),20)),VALUE(MID(SUBSTITUTE(LEFT($O1366,FIND(" ",$O1366&amp;" ")-1),"/",REPT(" ",20)),21,20)))),0)&gt;$W1366,"Late","Same day"))</f>
        <v/>
      </c>
      <c r="AF1366" s="26" t="str">
        <f aca="false">IF($A1366="","",IFERROR(INDEX(Validation!$C$193:$C$217,MATCH($A1366,Validation!$A$193:$A$217,0)),IF(COUNTIF(Validation!$U$19:$U$178,$Z1366)&gt;0,$Z1366,IF(COUNTIF(Validation!$S$19:$S$178,$AI1366)=1,INDEX(Validation!$U$19:$U$178,MATCH($AI1366,Validation!$S$19:$S$178,0)),$Z1366))))</f>
        <v/>
      </c>
      <c r="AG1366" s="27" t="str">
        <f aca="false">IF(COUNTA($A1366:$U1366)=0,"",IF($A1366="","No name",IF($F1366="","No date",IF($W1366=0,"Date ilegible",IF(NOT(ISNUMBER($N1366)),"Hours no numéricas",IF($AA1366="NO MATCH","Person no identificada","OK"))))))</f>
        <v/>
      </c>
      <c r="AH1366" s="27" t="str">
        <f aca="false">IF($W1366=0,"No date",IF($W1366&lt;Validation!$B$3,"Before period",IF($W1366&gt;Validation!$C$3,"After period","In period")))</f>
        <v>No date</v>
      </c>
      <c r="AI1366" s="26" t="str">
        <f aca="false">IF($Y1366="","",TRIM(RIGHT(SUBSTITUTE($Y1366," ",REPT(" ",50)),50)))</f>
        <v/>
      </c>
      <c r="AJ1366" s="27" t="str">
        <f aca="false">IF($A1366="","",IF(NOT(ISERROR(MATCH($A1366,Validation!$A$193:$A$217,0))),"Manual mapping",IF(COUNTIF(Validation!$U$19:$U$178,$Z1366)&gt;0,"Direct",IF(COUNTIF(Validation!$S$19:$S$178,$AI1366)=1,"By surname","Unresolved"))))</f>
        <v/>
      </c>
      <c r="AK1366" s="28" t="str">
        <f aca="false">IF($L1366="","",IF(MATCH($L1366,$L$2:$L$3000,0)&lt;&gt;ROW()-1,"",COUNT($AK$1:$AK1365)+1))</f>
        <v/>
      </c>
      <c r="AL1366" s="28" t="str">
        <f aca="false">IF($G1366="","",IF(MATCH($G1366,$G$2:$G$3000,0)&lt;&gt;ROW()-1,"",COUNT($AL$1:$AL1365)+1))</f>
        <v/>
      </c>
      <c r="AM1366" s="28" t="str">
        <f aca="false">IF($H1366="","",IF(MATCH($H1366,$H$2:$H$3000,0)&lt;&gt;ROW()-1,"",COUNT($AM$1:$AM1365)+1))</f>
        <v/>
      </c>
      <c r="AN1366" s="28" t="str">
        <f aca="false">IF($I1366="","",IF(MATCH($I1366,$I$2:$I$3000,0)&lt;&gt;ROW()-1,"",COUNT($AN$1:$AN1365)+1))</f>
        <v/>
      </c>
      <c r="AO1366" s="28" t="str">
        <f aca="false">IF($Q1366="","",IF(MATCH($Q1366,$Q$2:$Q$3000,0)&lt;&gt;ROW()-1,"",COUNT($AO$1:$AO1365)+1))</f>
        <v/>
      </c>
    </row>
    <row r="1367" customFormat="false" ht="12.75" hidden="false" customHeight="true" outlineLevel="0" collapsed="false">
      <c r="W1367" s="24" t="n">
        <f aca="false">IF($F1367="",0,IFERROR(IF(ISNUMBER($F1367),INT($F1367),DATE(VALUE(MID(SUBSTITUTE(LEFT($F1367,FIND(" ",$F1367&amp;" ")-1),"/",REPT(" ",20)),41,20)),VALUE(LEFT(SUBSTITUTE(LEFT($F1367,FIND(" ",$F1367&amp;" ")-1),"/",REPT(" ",20)),20)),VALUE(MID(SUBSTITUTE(LEFT($F1367,FIND(" ",$F1367&amp;" ")-1),"/",REPT(" ",20)),21,20)))),0))</f>
        <v>0</v>
      </c>
      <c r="X1367" s="25" t="str">
        <f aca="false">IF(ISNUMBER($N1367),$N1367*Validation!$B$5,"")</f>
        <v/>
      </c>
      <c r="Y1367" s="26" t="str">
        <f aca="false">IF($A1367="","",SUBSTITUTE(SUBSTITUTE(SUBSTITUTE(SUBSTITUTE(SUBSTITUTE(SUBSTITUTE(SUBSTITUTE(UPPER(TRIM($A1367)),"Á","A"),"É","E"),"Í","I"),"Ó","O"),"Ú","U"),"Ñ","N"),"Ü","U"))</f>
        <v/>
      </c>
      <c r="Z1367" s="26" t="str">
        <f aca="false">IF($Y1367="","",LEFT($Y1367,1)&amp;" "&amp;TRIM(RIGHT(SUBSTITUTE($Y1367," ",REPT(" ",50)),50)))</f>
        <v/>
      </c>
      <c r="AA1367" s="27" t="str">
        <f aca="false">IF($AF1367="","",IF(COUNTIF(Validation!$U$19:$U$178,$AF1367)&gt;0,"OK","NO MATCH"))</f>
        <v/>
      </c>
      <c r="AB1367" s="27" t="str">
        <f aca="false">IF($W1367=0,"",IF(AND($W1367&gt;=Validation!$B$3,$W1367&lt;=Validation!$C$3),"Yes","No"))</f>
        <v/>
      </c>
      <c r="AC1367" s="26" t="str">
        <f aca="false">IF($A1367="","",$AF1367&amp;"|"&amp;TEXT($W1367,"yyyy-mm-dd")&amp;"|"&amp;$J1367&amp;"|"&amp;$N1367)</f>
        <v/>
      </c>
      <c r="AD1367" s="27" t="str">
        <f aca="false">IF($AC1367="","",IF(COUNTIF($AC$2:$AC$3000,$AC1367)&gt;1,"REVIEW","OK"))</f>
        <v/>
      </c>
      <c r="AE1367" s="27" t="str">
        <f aca="false">IF(OR($W1367=0,$O1367=""),"",IF(IFERROR(IF(ISNUMBER($O1367),INT($O1367),DATE(VALUE(MID(SUBSTITUTE(LEFT($O1367,FIND(" ",$O1367&amp;" ")-1),"/",REPT(" ",20)),41,20)),VALUE(LEFT(SUBSTITUTE(LEFT($O1367,FIND(" ",$O1367&amp;" ")-1),"/",REPT(" ",20)),20)),VALUE(MID(SUBSTITUTE(LEFT($O1367,FIND(" ",$O1367&amp;" ")-1),"/",REPT(" ",20)),21,20)))),0)&gt;$W1367,"Late","Same day"))</f>
        <v/>
      </c>
      <c r="AF1367" s="26" t="str">
        <f aca="false">IF($A1367="","",IFERROR(INDEX(Validation!$C$193:$C$217,MATCH($A1367,Validation!$A$193:$A$217,0)),IF(COUNTIF(Validation!$U$19:$U$178,$Z1367)&gt;0,$Z1367,IF(COUNTIF(Validation!$S$19:$S$178,$AI1367)=1,INDEX(Validation!$U$19:$U$178,MATCH($AI1367,Validation!$S$19:$S$178,0)),$Z1367))))</f>
        <v/>
      </c>
      <c r="AG1367" s="27" t="str">
        <f aca="false">IF(COUNTA($A1367:$U1367)=0,"",IF($A1367="","No name",IF($F1367="","No date",IF($W1367=0,"Date ilegible",IF(NOT(ISNUMBER($N1367)),"Hours no numéricas",IF($AA1367="NO MATCH","Person no identificada","OK"))))))</f>
        <v/>
      </c>
      <c r="AH1367" s="27" t="str">
        <f aca="false">IF($W1367=0,"No date",IF($W1367&lt;Validation!$B$3,"Before period",IF($W1367&gt;Validation!$C$3,"After period","In period")))</f>
        <v>No date</v>
      </c>
      <c r="AI1367" s="26" t="str">
        <f aca="false">IF($Y1367="","",TRIM(RIGHT(SUBSTITUTE($Y1367," ",REPT(" ",50)),50)))</f>
        <v/>
      </c>
      <c r="AJ1367" s="27" t="str">
        <f aca="false">IF($A1367="","",IF(NOT(ISERROR(MATCH($A1367,Validation!$A$193:$A$217,0))),"Manual mapping",IF(COUNTIF(Validation!$U$19:$U$178,$Z1367)&gt;0,"Direct",IF(COUNTIF(Validation!$S$19:$S$178,$AI1367)=1,"By surname","Unresolved"))))</f>
        <v/>
      </c>
      <c r="AK1367" s="28" t="str">
        <f aca="false">IF($L1367="","",IF(MATCH($L1367,$L$2:$L$3000,0)&lt;&gt;ROW()-1,"",COUNT($AK$1:$AK1366)+1))</f>
        <v/>
      </c>
      <c r="AL1367" s="28" t="str">
        <f aca="false">IF($G1367="","",IF(MATCH($G1367,$G$2:$G$3000,0)&lt;&gt;ROW()-1,"",COUNT($AL$1:$AL1366)+1))</f>
        <v/>
      </c>
      <c r="AM1367" s="28" t="str">
        <f aca="false">IF($H1367="","",IF(MATCH($H1367,$H$2:$H$3000,0)&lt;&gt;ROW()-1,"",COUNT($AM$1:$AM1366)+1))</f>
        <v/>
      </c>
      <c r="AN1367" s="28" t="str">
        <f aca="false">IF($I1367="","",IF(MATCH($I1367,$I$2:$I$3000,0)&lt;&gt;ROW()-1,"",COUNT($AN$1:$AN1366)+1))</f>
        <v/>
      </c>
      <c r="AO1367" s="28" t="str">
        <f aca="false">IF($Q1367="","",IF(MATCH($Q1367,$Q$2:$Q$3000,0)&lt;&gt;ROW()-1,"",COUNT($AO$1:$AO1366)+1))</f>
        <v/>
      </c>
    </row>
    <row r="1368" customFormat="false" ht="12.75" hidden="false" customHeight="true" outlineLevel="0" collapsed="false">
      <c r="W1368" s="24" t="n">
        <f aca="false">IF($F1368="",0,IFERROR(IF(ISNUMBER($F1368),INT($F1368),DATE(VALUE(MID(SUBSTITUTE(LEFT($F1368,FIND(" ",$F1368&amp;" ")-1),"/",REPT(" ",20)),41,20)),VALUE(LEFT(SUBSTITUTE(LEFT($F1368,FIND(" ",$F1368&amp;" ")-1),"/",REPT(" ",20)),20)),VALUE(MID(SUBSTITUTE(LEFT($F1368,FIND(" ",$F1368&amp;" ")-1),"/",REPT(" ",20)),21,20)))),0))</f>
        <v>0</v>
      </c>
      <c r="X1368" s="25" t="str">
        <f aca="false">IF(ISNUMBER($N1368),$N1368*Validation!$B$5,"")</f>
        <v/>
      </c>
      <c r="Y1368" s="26" t="str">
        <f aca="false">IF($A1368="","",SUBSTITUTE(SUBSTITUTE(SUBSTITUTE(SUBSTITUTE(SUBSTITUTE(SUBSTITUTE(SUBSTITUTE(UPPER(TRIM($A1368)),"Á","A"),"É","E"),"Í","I"),"Ó","O"),"Ú","U"),"Ñ","N"),"Ü","U"))</f>
        <v/>
      </c>
      <c r="Z1368" s="26" t="str">
        <f aca="false">IF($Y1368="","",LEFT($Y1368,1)&amp;" "&amp;TRIM(RIGHT(SUBSTITUTE($Y1368," ",REPT(" ",50)),50)))</f>
        <v/>
      </c>
      <c r="AA1368" s="27" t="str">
        <f aca="false">IF($AF1368="","",IF(COUNTIF(Validation!$U$19:$U$178,$AF1368)&gt;0,"OK","NO MATCH"))</f>
        <v/>
      </c>
      <c r="AB1368" s="27" t="str">
        <f aca="false">IF($W1368=0,"",IF(AND($W1368&gt;=Validation!$B$3,$W1368&lt;=Validation!$C$3),"Yes","No"))</f>
        <v/>
      </c>
      <c r="AC1368" s="26" t="str">
        <f aca="false">IF($A1368="","",$AF1368&amp;"|"&amp;TEXT($W1368,"yyyy-mm-dd")&amp;"|"&amp;$J1368&amp;"|"&amp;$N1368)</f>
        <v/>
      </c>
      <c r="AD1368" s="27" t="str">
        <f aca="false">IF($AC1368="","",IF(COUNTIF($AC$2:$AC$3000,$AC1368)&gt;1,"REVIEW","OK"))</f>
        <v/>
      </c>
      <c r="AE1368" s="27" t="str">
        <f aca="false">IF(OR($W1368=0,$O1368=""),"",IF(IFERROR(IF(ISNUMBER($O1368),INT($O1368),DATE(VALUE(MID(SUBSTITUTE(LEFT($O1368,FIND(" ",$O1368&amp;" ")-1),"/",REPT(" ",20)),41,20)),VALUE(LEFT(SUBSTITUTE(LEFT($O1368,FIND(" ",$O1368&amp;" ")-1),"/",REPT(" ",20)),20)),VALUE(MID(SUBSTITUTE(LEFT($O1368,FIND(" ",$O1368&amp;" ")-1),"/",REPT(" ",20)),21,20)))),0)&gt;$W1368,"Late","Same day"))</f>
        <v/>
      </c>
      <c r="AF1368" s="26" t="str">
        <f aca="false">IF($A1368="","",IFERROR(INDEX(Validation!$C$193:$C$217,MATCH($A1368,Validation!$A$193:$A$217,0)),IF(COUNTIF(Validation!$U$19:$U$178,$Z1368)&gt;0,$Z1368,IF(COUNTIF(Validation!$S$19:$S$178,$AI1368)=1,INDEX(Validation!$U$19:$U$178,MATCH($AI1368,Validation!$S$19:$S$178,0)),$Z1368))))</f>
        <v/>
      </c>
      <c r="AG1368" s="27" t="str">
        <f aca="false">IF(COUNTA($A1368:$U1368)=0,"",IF($A1368="","No name",IF($F1368="","No date",IF($W1368=0,"Date ilegible",IF(NOT(ISNUMBER($N1368)),"Hours no numéricas",IF($AA1368="NO MATCH","Person no identificada","OK"))))))</f>
        <v/>
      </c>
      <c r="AH1368" s="27" t="str">
        <f aca="false">IF($W1368=0,"No date",IF($W1368&lt;Validation!$B$3,"Before period",IF($W1368&gt;Validation!$C$3,"After period","In period")))</f>
        <v>No date</v>
      </c>
      <c r="AI1368" s="26" t="str">
        <f aca="false">IF($Y1368="","",TRIM(RIGHT(SUBSTITUTE($Y1368," ",REPT(" ",50)),50)))</f>
        <v/>
      </c>
      <c r="AJ1368" s="27" t="str">
        <f aca="false">IF($A1368="","",IF(NOT(ISERROR(MATCH($A1368,Validation!$A$193:$A$217,0))),"Manual mapping",IF(COUNTIF(Validation!$U$19:$U$178,$Z1368)&gt;0,"Direct",IF(COUNTIF(Validation!$S$19:$S$178,$AI1368)=1,"By surname","Unresolved"))))</f>
        <v/>
      </c>
      <c r="AK1368" s="28" t="str">
        <f aca="false">IF($L1368="","",IF(MATCH($L1368,$L$2:$L$3000,0)&lt;&gt;ROW()-1,"",COUNT($AK$1:$AK1367)+1))</f>
        <v/>
      </c>
      <c r="AL1368" s="28" t="str">
        <f aca="false">IF($G1368="","",IF(MATCH($G1368,$G$2:$G$3000,0)&lt;&gt;ROW()-1,"",COUNT($AL$1:$AL1367)+1))</f>
        <v/>
      </c>
      <c r="AM1368" s="28" t="str">
        <f aca="false">IF($H1368="","",IF(MATCH($H1368,$H$2:$H$3000,0)&lt;&gt;ROW()-1,"",COUNT($AM$1:$AM1367)+1))</f>
        <v/>
      </c>
      <c r="AN1368" s="28" t="str">
        <f aca="false">IF($I1368="","",IF(MATCH($I1368,$I$2:$I$3000,0)&lt;&gt;ROW()-1,"",COUNT($AN$1:$AN1367)+1))</f>
        <v/>
      </c>
      <c r="AO1368" s="28" t="str">
        <f aca="false">IF($Q1368="","",IF(MATCH($Q1368,$Q$2:$Q$3000,0)&lt;&gt;ROW()-1,"",COUNT($AO$1:$AO1367)+1))</f>
        <v/>
      </c>
    </row>
    <row r="1369" customFormat="false" ht="12.75" hidden="false" customHeight="true" outlineLevel="0" collapsed="false">
      <c r="W1369" s="24" t="n">
        <f aca="false">IF($F1369="",0,IFERROR(IF(ISNUMBER($F1369),INT($F1369),DATE(VALUE(MID(SUBSTITUTE(LEFT($F1369,FIND(" ",$F1369&amp;" ")-1),"/",REPT(" ",20)),41,20)),VALUE(LEFT(SUBSTITUTE(LEFT($F1369,FIND(" ",$F1369&amp;" ")-1),"/",REPT(" ",20)),20)),VALUE(MID(SUBSTITUTE(LEFT($F1369,FIND(" ",$F1369&amp;" ")-1),"/",REPT(" ",20)),21,20)))),0))</f>
        <v>0</v>
      </c>
      <c r="X1369" s="25" t="str">
        <f aca="false">IF(ISNUMBER($N1369),$N1369*Validation!$B$5,"")</f>
        <v/>
      </c>
      <c r="Y1369" s="26" t="str">
        <f aca="false">IF($A1369="","",SUBSTITUTE(SUBSTITUTE(SUBSTITUTE(SUBSTITUTE(SUBSTITUTE(SUBSTITUTE(SUBSTITUTE(UPPER(TRIM($A1369)),"Á","A"),"É","E"),"Í","I"),"Ó","O"),"Ú","U"),"Ñ","N"),"Ü","U"))</f>
        <v/>
      </c>
      <c r="Z1369" s="26" t="str">
        <f aca="false">IF($Y1369="","",LEFT($Y1369,1)&amp;" "&amp;TRIM(RIGHT(SUBSTITUTE($Y1369," ",REPT(" ",50)),50)))</f>
        <v/>
      </c>
      <c r="AA1369" s="27" t="str">
        <f aca="false">IF($AF1369="","",IF(COUNTIF(Validation!$U$19:$U$178,$AF1369)&gt;0,"OK","NO MATCH"))</f>
        <v/>
      </c>
      <c r="AB1369" s="27" t="str">
        <f aca="false">IF($W1369=0,"",IF(AND($W1369&gt;=Validation!$B$3,$W1369&lt;=Validation!$C$3),"Yes","No"))</f>
        <v/>
      </c>
      <c r="AC1369" s="26" t="str">
        <f aca="false">IF($A1369="","",$AF1369&amp;"|"&amp;TEXT($W1369,"yyyy-mm-dd")&amp;"|"&amp;$J1369&amp;"|"&amp;$N1369)</f>
        <v/>
      </c>
      <c r="AD1369" s="27" t="str">
        <f aca="false">IF($AC1369="","",IF(COUNTIF($AC$2:$AC$3000,$AC1369)&gt;1,"REVIEW","OK"))</f>
        <v/>
      </c>
      <c r="AE1369" s="27" t="str">
        <f aca="false">IF(OR($W1369=0,$O1369=""),"",IF(IFERROR(IF(ISNUMBER($O1369),INT($O1369),DATE(VALUE(MID(SUBSTITUTE(LEFT($O1369,FIND(" ",$O1369&amp;" ")-1),"/",REPT(" ",20)),41,20)),VALUE(LEFT(SUBSTITUTE(LEFT($O1369,FIND(" ",$O1369&amp;" ")-1),"/",REPT(" ",20)),20)),VALUE(MID(SUBSTITUTE(LEFT($O1369,FIND(" ",$O1369&amp;" ")-1),"/",REPT(" ",20)),21,20)))),0)&gt;$W1369,"Late","Same day"))</f>
        <v/>
      </c>
      <c r="AF1369" s="26" t="str">
        <f aca="false">IF($A1369="","",IFERROR(INDEX(Validation!$C$193:$C$217,MATCH($A1369,Validation!$A$193:$A$217,0)),IF(COUNTIF(Validation!$U$19:$U$178,$Z1369)&gt;0,$Z1369,IF(COUNTIF(Validation!$S$19:$S$178,$AI1369)=1,INDEX(Validation!$U$19:$U$178,MATCH($AI1369,Validation!$S$19:$S$178,0)),$Z1369))))</f>
        <v/>
      </c>
      <c r="AG1369" s="27" t="str">
        <f aca="false">IF(COUNTA($A1369:$U1369)=0,"",IF($A1369="","No name",IF($F1369="","No date",IF($W1369=0,"Date ilegible",IF(NOT(ISNUMBER($N1369)),"Hours no numéricas",IF($AA1369="NO MATCH","Person no identificada","OK"))))))</f>
        <v/>
      </c>
      <c r="AH1369" s="27" t="str">
        <f aca="false">IF($W1369=0,"No date",IF($W1369&lt;Validation!$B$3,"Before period",IF($W1369&gt;Validation!$C$3,"After period","In period")))</f>
        <v>No date</v>
      </c>
      <c r="AI1369" s="26" t="str">
        <f aca="false">IF($Y1369="","",TRIM(RIGHT(SUBSTITUTE($Y1369," ",REPT(" ",50)),50)))</f>
        <v/>
      </c>
      <c r="AJ1369" s="27" t="str">
        <f aca="false">IF($A1369="","",IF(NOT(ISERROR(MATCH($A1369,Validation!$A$193:$A$217,0))),"Manual mapping",IF(COUNTIF(Validation!$U$19:$U$178,$Z1369)&gt;0,"Direct",IF(COUNTIF(Validation!$S$19:$S$178,$AI1369)=1,"By surname","Unresolved"))))</f>
        <v/>
      </c>
      <c r="AK1369" s="28" t="str">
        <f aca="false">IF($L1369="","",IF(MATCH($L1369,$L$2:$L$3000,0)&lt;&gt;ROW()-1,"",COUNT($AK$1:$AK1368)+1))</f>
        <v/>
      </c>
      <c r="AL1369" s="28" t="str">
        <f aca="false">IF($G1369="","",IF(MATCH($G1369,$G$2:$G$3000,0)&lt;&gt;ROW()-1,"",COUNT($AL$1:$AL1368)+1))</f>
        <v/>
      </c>
      <c r="AM1369" s="28" t="str">
        <f aca="false">IF($H1369="","",IF(MATCH($H1369,$H$2:$H$3000,0)&lt;&gt;ROW()-1,"",COUNT($AM$1:$AM1368)+1))</f>
        <v/>
      </c>
      <c r="AN1369" s="28" t="str">
        <f aca="false">IF($I1369="","",IF(MATCH($I1369,$I$2:$I$3000,0)&lt;&gt;ROW()-1,"",COUNT($AN$1:$AN1368)+1))</f>
        <v/>
      </c>
      <c r="AO1369" s="28" t="str">
        <f aca="false">IF($Q1369="","",IF(MATCH($Q1369,$Q$2:$Q$3000,0)&lt;&gt;ROW()-1,"",COUNT($AO$1:$AO1368)+1))</f>
        <v/>
      </c>
    </row>
    <row r="1370" customFormat="false" ht="12.75" hidden="false" customHeight="true" outlineLevel="0" collapsed="false">
      <c r="W1370" s="24" t="n">
        <f aca="false">IF($F1370="",0,IFERROR(IF(ISNUMBER($F1370),INT($F1370),DATE(VALUE(MID(SUBSTITUTE(LEFT($F1370,FIND(" ",$F1370&amp;" ")-1),"/",REPT(" ",20)),41,20)),VALUE(LEFT(SUBSTITUTE(LEFT($F1370,FIND(" ",$F1370&amp;" ")-1),"/",REPT(" ",20)),20)),VALUE(MID(SUBSTITUTE(LEFT($F1370,FIND(" ",$F1370&amp;" ")-1),"/",REPT(" ",20)),21,20)))),0))</f>
        <v>0</v>
      </c>
      <c r="X1370" s="25" t="str">
        <f aca="false">IF(ISNUMBER($N1370),$N1370*Validation!$B$5,"")</f>
        <v/>
      </c>
      <c r="Y1370" s="26" t="str">
        <f aca="false">IF($A1370="","",SUBSTITUTE(SUBSTITUTE(SUBSTITUTE(SUBSTITUTE(SUBSTITUTE(SUBSTITUTE(SUBSTITUTE(UPPER(TRIM($A1370)),"Á","A"),"É","E"),"Í","I"),"Ó","O"),"Ú","U"),"Ñ","N"),"Ü","U"))</f>
        <v/>
      </c>
      <c r="Z1370" s="26" t="str">
        <f aca="false">IF($Y1370="","",LEFT($Y1370,1)&amp;" "&amp;TRIM(RIGHT(SUBSTITUTE($Y1370," ",REPT(" ",50)),50)))</f>
        <v/>
      </c>
      <c r="AA1370" s="27" t="str">
        <f aca="false">IF($AF1370="","",IF(COUNTIF(Validation!$U$19:$U$178,$AF1370)&gt;0,"OK","NO MATCH"))</f>
        <v/>
      </c>
      <c r="AB1370" s="27" t="str">
        <f aca="false">IF($W1370=0,"",IF(AND($W1370&gt;=Validation!$B$3,$W1370&lt;=Validation!$C$3),"Yes","No"))</f>
        <v/>
      </c>
      <c r="AC1370" s="26" t="str">
        <f aca="false">IF($A1370="","",$AF1370&amp;"|"&amp;TEXT($W1370,"yyyy-mm-dd")&amp;"|"&amp;$J1370&amp;"|"&amp;$N1370)</f>
        <v/>
      </c>
      <c r="AD1370" s="27" t="str">
        <f aca="false">IF($AC1370="","",IF(COUNTIF($AC$2:$AC$3000,$AC1370)&gt;1,"REVIEW","OK"))</f>
        <v/>
      </c>
      <c r="AE1370" s="27" t="str">
        <f aca="false">IF(OR($W1370=0,$O1370=""),"",IF(IFERROR(IF(ISNUMBER($O1370),INT($O1370),DATE(VALUE(MID(SUBSTITUTE(LEFT($O1370,FIND(" ",$O1370&amp;" ")-1),"/",REPT(" ",20)),41,20)),VALUE(LEFT(SUBSTITUTE(LEFT($O1370,FIND(" ",$O1370&amp;" ")-1),"/",REPT(" ",20)),20)),VALUE(MID(SUBSTITUTE(LEFT($O1370,FIND(" ",$O1370&amp;" ")-1),"/",REPT(" ",20)),21,20)))),0)&gt;$W1370,"Late","Same day"))</f>
        <v/>
      </c>
      <c r="AF1370" s="26" t="str">
        <f aca="false">IF($A1370="","",IFERROR(INDEX(Validation!$C$193:$C$217,MATCH($A1370,Validation!$A$193:$A$217,0)),IF(COUNTIF(Validation!$U$19:$U$178,$Z1370)&gt;0,$Z1370,IF(COUNTIF(Validation!$S$19:$S$178,$AI1370)=1,INDEX(Validation!$U$19:$U$178,MATCH($AI1370,Validation!$S$19:$S$178,0)),$Z1370))))</f>
        <v/>
      </c>
      <c r="AG1370" s="27" t="str">
        <f aca="false">IF(COUNTA($A1370:$U1370)=0,"",IF($A1370="","No name",IF($F1370="","No date",IF($W1370=0,"Date ilegible",IF(NOT(ISNUMBER($N1370)),"Hours no numéricas",IF($AA1370="NO MATCH","Person no identificada","OK"))))))</f>
        <v/>
      </c>
      <c r="AH1370" s="27" t="str">
        <f aca="false">IF($W1370=0,"No date",IF($W1370&lt;Validation!$B$3,"Before period",IF($W1370&gt;Validation!$C$3,"After period","In period")))</f>
        <v>No date</v>
      </c>
      <c r="AI1370" s="26" t="str">
        <f aca="false">IF($Y1370="","",TRIM(RIGHT(SUBSTITUTE($Y1370," ",REPT(" ",50)),50)))</f>
        <v/>
      </c>
      <c r="AJ1370" s="27" t="str">
        <f aca="false">IF($A1370="","",IF(NOT(ISERROR(MATCH($A1370,Validation!$A$193:$A$217,0))),"Manual mapping",IF(COUNTIF(Validation!$U$19:$U$178,$Z1370)&gt;0,"Direct",IF(COUNTIF(Validation!$S$19:$S$178,$AI1370)=1,"By surname","Unresolved"))))</f>
        <v/>
      </c>
      <c r="AK1370" s="28" t="str">
        <f aca="false">IF($L1370="","",IF(MATCH($L1370,$L$2:$L$3000,0)&lt;&gt;ROW()-1,"",COUNT($AK$1:$AK1369)+1))</f>
        <v/>
      </c>
      <c r="AL1370" s="28" t="str">
        <f aca="false">IF($G1370="","",IF(MATCH($G1370,$G$2:$G$3000,0)&lt;&gt;ROW()-1,"",COUNT($AL$1:$AL1369)+1))</f>
        <v/>
      </c>
      <c r="AM1370" s="28" t="str">
        <f aca="false">IF($H1370="","",IF(MATCH($H1370,$H$2:$H$3000,0)&lt;&gt;ROW()-1,"",COUNT($AM$1:$AM1369)+1))</f>
        <v/>
      </c>
      <c r="AN1370" s="28" t="str">
        <f aca="false">IF($I1370="","",IF(MATCH($I1370,$I$2:$I$3000,0)&lt;&gt;ROW()-1,"",COUNT($AN$1:$AN1369)+1))</f>
        <v/>
      </c>
      <c r="AO1370" s="28" t="str">
        <f aca="false">IF($Q1370="","",IF(MATCH($Q1370,$Q$2:$Q$3000,0)&lt;&gt;ROW()-1,"",COUNT($AO$1:$AO1369)+1))</f>
        <v/>
      </c>
    </row>
    <row r="1371" customFormat="false" ht="12.75" hidden="false" customHeight="true" outlineLevel="0" collapsed="false">
      <c r="W1371" s="24" t="n">
        <f aca="false">IF($F1371="",0,IFERROR(IF(ISNUMBER($F1371),INT($F1371),DATE(VALUE(MID(SUBSTITUTE(LEFT($F1371,FIND(" ",$F1371&amp;" ")-1),"/",REPT(" ",20)),41,20)),VALUE(LEFT(SUBSTITUTE(LEFT($F1371,FIND(" ",$F1371&amp;" ")-1),"/",REPT(" ",20)),20)),VALUE(MID(SUBSTITUTE(LEFT($F1371,FIND(" ",$F1371&amp;" ")-1),"/",REPT(" ",20)),21,20)))),0))</f>
        <v>0</v>
      </c>
      <c r="X1371" s="25" t="str">
        <f aca="false">IF(ISNUMBER($N1371),$N1371*Validation!$B$5,"")</f>
        <v/>
      </c>
      <c r="Y1371" s="26" t="str">
        <f aca="false">IF($A1371="","",SUBSTITUTE(SUBSTITUTE(SUBSTITUTE(SUBSTITUTE(SUBSTITUTE(SUBSTITUTE(SUBSTITUTE(UPPER(TRIM($A1371)),"Á","A"),"É","E"),"Í","I"),"Ó","O"),"Ú","U"),"Ñ","N"),"Ü","U"))</f>
        <v/>
      </c>
      <c r="Z1371" s="26" t="str">
        <f aca="false">IF($Y1371="","",LEFT($Y1371,1)&amp;" "&amp;TRIM(RIGHT(SUBSTITUTE($Y1371," ",REPT(" ",50)),50)))</f>
        <v/>
      </c>
      <c r="AA1371" s="27" t="str">
        <f aca="false">IF($AF1371="","",IF(COUNTIF(Validation!$U$19:$U$178,$AF1371)&gt;0,"OK","NO MATCH"))</f>
        <v/>
      </c>
      <c r="AB1371" s="27" t="str">
        <f aca="false">IF($W1371=0,"",IF(AND($W1371&gt;=Validation!$B$3,$W1371&lt;=Validation!$C$3),"Yes","No"))</f>
        <v/>
      </c>
      <c r="AC1371" s="26" t="str">
        <f aca="false">IF($A1371="","",$AF1371&amp;"|"&amp;TEXT($W1371,"yyyy-mm-dd")&amp;"|"&amp;$J1371&amp;"|"&amp;$N1371)</f>
        <v/>
      </c>
      <c r="AD1371" s="27" t="str">
        <f aca="false">IF($AC1371="","",IF(COUNTIF($AC$2:$AC$3000,$AC1371)&gt;1,"REVIEW","OK"))</f>
        <v/>
      </c>
      <c r="AE1371" s="27" t="str">
        <f aca="false">IF(OR($W1371=0,$O1371=""),"",IF(IFERROR(IF(ISNUMBER($O1371),INT($O1371),DATE(VALUE(MID(SUBSTITUTE(LEFT($O1371,FIND(" ",$O1371&amp;" ")-1),"/",REPT(" ",20)),41,20)),VALUE(LEFT(SUBSTITUTE(LEFT($O1371,FIND(" ",$O1371&amp;" ")-1),"/",REPT(" ",20)),20)),VALUE(MID(SUBSTITUTE(LEFT($O1371,FIND(" ",$O1371&amp;" ")-1),"/",REPT(" ",20)),21,20)))),0)&gt;$W1371,"Late","Same day"))</f>
        <v/>
      </c>
      <c r="AF1371" s="26" t="str">
        <f aca="false">IF($A1371="","",IFERROR(INDEX(Validation!$C$193:$C$217,MATCH($A1371,Validation!$A$193:$A$217,0)),IF(COUNTIF(Validation!$U$19:$U$178,$Z1371)&gt;0,$Z1371,IF(COUNTIF(Validation!$S$19:$S$178,$AI1371)=1,INDEX(Validation!$U$19:$U$178,MATCH($AI1371,Validation!$S$19:$S$178,0)),$Z1371))))</f>
        <v/>
      </c>
      <c r="AG1371" s="27" t="str">
        <f aca="false">IF(COUNTA($A1371:$U1371)=0,"",IF($A1371="","No name",IF($F1371="","No date",IF($W1371=0,"Date ilegible",IF(NOT(ISNUMBER($N1371)),"Hours no numéricas",IF($AA1371="NO MATCH","Person no identificada","OK"))))))</f>
        <v/>
      </c>
      <c r="AH1371" s="27" t="str">
        <f aca="false">IF($W1371=0,"No date",IF($W1371&lt;Validation!$B$3,"Before period",IF($W1371&gt;Validation!$C$3,"After period","In period")))</f>
        <v>No date</v>
      </c>
      <c r="AI1371" s="26" t="str">
        <f aca="false">IF($Y1371="","",TRIM(RIGHT(SUBSTITUTE($Y1371," ",REPT(" ",50)),50)))</f>
        <v/>
      </c>
      <c r="AJ1371" s="27" t="str">
        <f aca="false">IF($A1371="","",IF(NOT(ISERROR(MATCH($A1371,Validation!$A$193:$A$217,0))),"Manual mapping",IF(COUNTIF(Validation!$U$19:$U$178,$Z1371)&gt;0,"Direct",IF(COUNTIF(Validation!$S$19:$S$178,$AI1371)=1,"By surname","Unresolved"))))</f>
        <v/>
      </c>
      <c r="AK1371" s="28" t="str">
        <f aca="false">IF($L1371="","",IF(MATCH($L1371,$L$2:$L$3000,0)&lt;&gt;ROW()-1,"",COUNT($AK$1:$AK1370)+1))</f>
        <v/>
      </c>
      <c r="AL1371" s="28" t="str">
        <f aca="false">IF($G1371="","",IF(MATCH($G1371,$G$2:$G$3000,0)&lt;&gt;ROW()-1,"",COUNT($AL$1:$AL1370)+1))</f>
        <v/>
      </c>
      <c r="AM1371" s="28" t="str">
        <f aca="false">IF($H1371="","",IF(MATCH($H1371,$H$2:$H$3000,0)&lt;&gt;ROW()-1,"",COUNT($AM$1:$AM1370)+1))</f>
        <v/>
      </c>
      <c r="AN1371" s="28" t="str">
        <f aca="false">IF($I1371="","",IF(MATCH($I1371,$I$2:$I$3000,0)&lt;&gt;ROW()-1,"",COUNT($AN$1:$AN1370)+1))</f>
        <v/>
      </c>
      <c r="AO1371" s="28" t="str">
        <f aca="false">IF($Q1371="","",IF(MATCH($Q1371,$Q$2:$Q$3000,0)&lt;&gt;ROW()-1,"",COUNT($AO$1:$AO1370)+1))</f>
        <v/>
      </c>
    </row>
    <row r="1372" customFormat="false" ht="12.75" hidden="false" customHeight="true" outlineLevel="0" collapsed="false">
      <c r="W1372" s="24" t="n">
        <f aca="false">IF($F1372="",0,IFERROR(IF(ISNUMBER($F1372),INT($F1372),DATE(VALUE(MID(SUBSTITUTE(LEFT($F1372,FIND(" ",$F1372&amp;" ")-1),"/",REPT(" ",20)),41,20)),VALUE(LEFT(SUBSTITUTE(LEFT($F1372,FIND(" ",$F1372&amp;" ")-1),"/",REPT(" ",20)),20)),VALUE(MID(SUBSTITUTE(LEFT($F1372,FIND(" ",$F1372&amp;" ")-1),"/",REPT(" ",20)),21,20)))),0))</f>
        <v>0</v>
      </c>
      <c r="X1372" s="25" t="str">
        <f aca="false">IF(ISNUMBER($N1372),$N1372*Validation!$B$5,"")</f>
        <v/>
      </c>
      <c r="Y1372" s="26" t="str">
        <f aca="false">IF($A1372="","",SUBSTITUTE(SUBSTITUTE(SUBSTITUTE(SUBSTITUTE(SUBSTITUTE(SUBSTITUTE(SUBSTITUTE(UPPER(TRIM($A1372)),"Á","A"),"É","E"),"Í","I"),"Ó","O"),"Ú","U"),"Ñ","N"),"Ü","U"))</f>
        <v/>
      </c>
      <c r="Z1372" s="26" t="str">
        <f aca="false">IF($Y1372="","",LEFT($Y1372,1)&amp;" "&amp;TRIM(RIGHT(SUBSTITUTE($Y1372," ",REPT(" ",50)),50)))</f>
        <v/>
      </c>
      <c r="AA1372" s="27" t="str">
        <f aca="false">IF($AF1372="","",IF(COUNTIF(Validation!$U$19:$U$178,$AF1372)&gt;0,"OK","NO MATCH"))</f>
        <v/>
      </c>
      <c r="AB1372" s="27" t="str">
        <f aca="false">IF($W1372=0,"",IF(AND($W1372&gt;=Validation!$B$3,$W1372&lt;=Validation!$C$3),"Yes","No"))</f>
        <v/>
      </c>
      <c r="AC1372" s="26" t="str">
        <f aca="false">IF($A1372="","",$AF1372&amp;"|"&amp;TEXT($W1372,"yyyy-mm-dd")&amp;"|"&amp;$J1372&amp;"|"&amp;$N1372)</f>
        <v/>
      </c>
      <c r="AD1372" s="27" t="str">
        <f aca="false">IF($AC1372="","",IF(COUNTIF($AC$2:$AC$3000,$AC1372)&gt;1,"REVIEW","OK"))</f>
        <v/>
      </c>
      <c r="AE1372" s="27" t="str">
        <f aca="false">IF(OR($W1372=0,$O1372=""),"",IF(IFERROR(IF(ISNUMBER($O1372),INT($O1372),DATE(VALUE(MID(SUBSTITUTE(LEFT($O1372,FIND(" ",$O1372&amp;" ")-1),"/",REPT(" ",20)),41,20)),VALUE(LEFT(SUBSTITUTE(LEFT($O1372,FIND(" ",$O1372&amp;" ")-1),"/",REPT(" ",20)),20)),VALUE(MID(SUBSTITUTE(LEFT($O1372,FIND(" ",$O1372&amp;" ")-1),"/",REPT(" ",20)),21,20)))),0)&gt;$W1372,"Late","Same day"))</f>
        <v/>
      </c>
      <c r="AF1372" s="26" t="str">
        <f aca="false">IF($A1372="","",IFERROR(INDEX(Validation!$C$193:$C$217,MATCH($A1372,Validation!$A$193:$A$217,0)),IF(COUNTIF(Validation!$U$19:$U$178,$Z1372)&gt;0,$Z1372,IF(COUNTIF(Validation!$S$19:$S$178,$AI1372)=1,INDEX(Validation!$U$19:$U$178,MATCH($AI1372,Validation!$S$19:$S$178,0)),$Z1372))))</f>
        <v/>
      </c>
      <c r="AG1372" s="27" t="str">
        <f aca="false">IF(COUNTA($A1372:$U1372)=0,"",IF($A1372="","No name",IF($F1372="","No date",IF($W1372=0,"Date ilegible",IF(NOT(ISNUMBER($N1372)),"Hours no numéricas",IF($AA1372="NO MATCH","Person no identificada","OK"))))))</f>
        <v/>
      </c>
      <c r="AH1372" s="27" t="str">
        <f aca="false">IF($W1372=0,"No date",IF($W1372&lt;Validation!$B$3,"Before period",IF($W1372&gt;Validation!$C$3,"After period","In period")))</f>
        <v>No date</v>
      </c>
      <c r="AI1372" s="26" t="str">
        <f aca="false">IF($Y1372="","",TRIM(RIGHT(SUBSTITUTE($Y1372," ",REPT(" ",50)),50)))</f>
        <v/>
      </c>
      <c r="AJ1372" s="27" t="str">
        <f aca="false">IF($A1372="","",IF(NOT(ISERROR(MATCH($A1372,Validation!$A$193:$A$217,0))),"Manual mapping",IF(COUNTIF(Validation!$U$19:$U$178,$Z1372)&gt;0,"Direct",IF(COUNTIF(Validation!$S$19:$S$178,$AI1372)=1,"By surname","Unresolved"))))</f>
        <v/>
      </c>
      <c r="AK1372" s="28" t="str">
        <f aca="false">IF($L1372="","",IF(MATCH($L1372,$L$2:$L$3000,0)&lt;&gt;ROW()-1,"",COUNT($AK$1:$AK1371)+1))</f>
        <v/>
      </c>
      <c r="AL1372" s="28" t="str">
        <f aca="false">IF($G1372="","",IF(MATCH($G1372,$G$2:$G$3000,0)&lt;&gt;ROW()-1,"",COUNT($AL$1:$AL1371)+1))</f>
        <v/>
      </c>
      <c r="AM1372" s="28" t="str">
        <f aca="false">IF($H1372="","",IF(MATCH($H1372,$H$2:$H$3000,0)&lt;&gt;ROW()-1,"",COUNT($AM$1:$AM1371)+1))</f>
        <v/>
      </c>
      <c r="AN1372" s="28" t="str">
        <f aca="false">IF($I1372="","",IF(MATCH($I1372,$I$2:$I$3000,0)&lt;&gt;ROW()-1,"",COUNT($AN$1:$AN1371)+1))</f>
        <v/>
      </c>
      <c r="AO1372" s="28" t="str">
        <f aca="false">IF($Q1372="","",IF(MATCH($Q1372,$Q$2:$Q$3000,0)&lt;&gt;ROW()-1,"",COUNT($AO$1:$AO1371)+1))</f>
        <v/>
      </c>
    </row>
    <row r="1373" customFormat="false" ht="12.75" hidden="false" customHeight="true" outlineLevel="0" collapsed="false">
      <c r="W1373" s="24" t="n">
        <f aca="false">IF($F1373="",0,IFERROR(IF(ISNUMBER($F1373),INT($F1373),DATE(VALUE(MID(SUBSTITUTE(LEFT($F1373,FIND(" ",$F1373&amp;" ")-1),"/",REPT(" ",20)),41,20)),VALUE(LEFT(SUBSTITUTE(LEFT($F1373,FIND(" ",$F1373&amp;" ")-1),"/",REPT(" ",20)),20)),VALUE(MID(SUBSTITUTE(LEFT($F1373,FIND(" ",$F1373&amp;" ")-1),"/",REPT(" ",20)),21,20)))),0))</f>
        <v>0</v>
      </c>
      <c r="X1373" s="25" t="str">
        <f aca="false">IF(ISNUMBER($N1373),$N1373*Validation!$B$5,"")</f>
        <v/>
      </c>
      <c r="Y1373" s="26" t="str">
        <f aca="false">IF($A1373="","",SUBSTITUTE(SUBSTITUTE(SUBSTITUTE(SUBSTITUTE(SUBSTITUTE(SUBSTITUTE(SUBSTITUTE(UPPER(TRIM($A1373)),"Á","A"),"É","E"),"Í","I"),"Ó","O"),"Ú","U"),"Ñ","N"),"Ü","U"))</f>
        <v/>
      </c>
      <c r="Z1373" s="26" t="str">
        <f aca="false">IF($Y1373="","",LEFT($Y1373,1)&amp;" "&amp;TRIM(RIGHT(SUBSTITUTE($Y1373," ",REPT(" ",50)),50)))</f>
        <v/>
      </c>
      <c r="AA1373" s="27" t="str">
        <f aca="false">IF($AF1373="","",IF(COUNTIF(Validation!$U$19:$U$178,$AF1373)&gt;0,"OK","NO MATCH"))</f>
        <v/>
      </c>
      <c r="AB1373" s="27" t="str">
        <f aca="false">IF($W1373=0,"",IF(AND($W1373&gt;=Validation!$B$3,$W1373&lt;=Validation!$C$3),"Yes","No"))</f>
        <v/>
      </c>
      <c r="AC1373" s="26" t="str">
        <f aca="false">IF($A1373="","",$AF1373&amp;"|"&amp;TEXT($W1373,"yyyy-mm-dd")&amp;"|"&amp;$J1373&amp;"|"&amp;$N1373)</f>
        <v/>
      </c>
      <c r="AD1373" s="27" t="str">
        <f aca="false">IF($AC1373="","",IF(COUNTIF($AC$2:$AC$3000,$AC1373)&gt;1,"REVIEW","OK"))</f>
        <v/>
      </c>
      <c r="AE1373" s="27" t="str">
        <f aca="false">IF(OR($W1373=0,$O1373=""),"",IF(IFERROR(IF(ISNUMBER($O1373),INT($O1373),DATE(VALUE(MID(SUBSTITUTE(LEFT($O1373,FIND(" ",$O1373&amp;" ")-1),"/",REPT(" ",20)),41,20)),VALUE(LEFT(SUBSTITUTE(LEFT($O1373,FIND(" ",$O1373&amp;" ")-1),"/",REPT(" ",20)),20)),VALUE(MID(SUBSTITUTE(LEFT($O1373,FIND(" ",$O1373&amp;" ")-1),"/",REPT(" ",20)),21,20)))),0)&gt;$W1373,"Late","Same day"))</f>
        <v/>
      </c>
      <c r="AF1373" s="26" t="str">
        <f aca="false">IF($A1373="","",IFERROR(INDEX(Validation!$C$193:$C$217,MATCH($A1373,Validation!$A$193:$A$217,0)),IF(COUNTIF(Validation!$U$19:$U$178,$Z1373)&gt;0,$Z1373,IF(COUNTIF(Validation!$S$19:$S$178,$AI1373)=1,INDEX(Validation!$U$19:$U$178,MATCH($AI1373,Validation!$S$19:$S$178,0)),$Z1373))))</f>
        <v/>
      </c>
      <c r="AG1373" s="27" t="str">
        <f aca="false">IF(COUNTA($A1373:$U1373)=0,"",IF($A1373="","No name",IF($F1373="","No date",IF($W1373=0,"Date ilegible",IF(NOT(ISNUMBER($N1373)),"Hours no numéricas",IF($AA1373="NO MATCH","Person no identificada","OK"))))))</f>
        <v/>
      </c>
      <c r="AH1373" s="27" t="str">
        <f aca="false">IF($W1373=0,"No date",IF($W1373&lt;Validation!$B$3,"Before period",IF($W1373&gt;Validation!$C$3,"After period","In period")))</f>
        <v>No date</v>
      </c>
      <c r="AI1373" s="26" t="str">
        <f aca="false">IF($Y1373="","",TRIM(RIGHT(SUBSTITUTE($Y1373," ",REPT(" ",50)),50)))</f>
        <v/>
      </c>
      <c r="AJ1373" s="27" t="str">
        <f aca="false">IF($A1373="","",IF(NOT(ISERROR(MATCH($A1373,Validation!$A$193:$A$217,0))),"Manual mapping",IF(COUNTIF(Validation!$U$19:$U$178,$Z1373)&gt;0,"Direct",IF(COUNTIF(Validation!$S$19:$S$178,$AI1373)=1,"By surname","Unresolved"))))</f>
        <v/>
      </c>
      <c r="AK1373" s="28" t="str">
        <f aca="false">IF($L1373="","",IF(MATCH($L1373,$L$2:$L$3000,0)&lt;&gt;ROW()-1,"",COUNT($AK$1:$AK1372)+1))</f>
        <v/>
      </c>
      <c r="AL1373" s="28" t="str">
        <f aca="false">IF($G1373="","",IF(MATCH($G1373,$G$2:$G$3000,0)&lt;&gt;ROW()-1,"",COUNT($AL$1:$AL1372)+1))</f>
        <v/>
      </c>
      <c r="AM1373" s="28" t="str">
        <f aca="false">IF($H1373="","",IF(MATCH($H1373,$H$2:$H$3000,0)&lt;&gt;ROW()-1,"",COUNT($AM$1:$AM1372)+1))</f>
        <v/>
      </c>
      <c r="AN1373" s="28" t="str">
        <f aca="false">IF($I1373="","",IF(MATCH($I1373,$I$2:$I$3000,0)&lt;&gt;ROW()-1,"",COUNT($AN$1:$AN1372)+1))</f>
        <v/>
      </c>
      <c r="AO1373" s="28" t="str">
        <f aca="false">IF($Q1373="","",IF(MATCH($Q1373,$Q$2:$Q$3000,0)&lt;&gt;ROW()-1,"",COUNT($AO$1:$AO1372)+1))</f>
        <v/>
      </c>
    </row>
    <row r="1374" customFormat="false" ht="12.75" hidden="false" customHeight="true" outlineLevel="0" collapsed="false">
      <c r="W1374" s="24" t="n">
        <f aca="false">IF($F1374="",0,IFERROR(IF(ISNUMBER($F1374),INT($F1374),DATE(VALUE(MID(SUBSTITUTE(LEFT($F1374,FIND(" ",$F1374&amp;" ")-1),"/",REPT(" ",20)),41,20)),VALUE(LEFT(SUBSTITUTE(LEFT($F1374,FIND(" ",$F1374&amp;" ")-1),"/",REPT(" ",20)),20)),VALUE(MID(SUBSTITUTE(LEFT($F1374,FIND(" ",$F1374&amp;" ")-1),"/",REPT(" ",20)),21,20)))),0))</f>
        <v>0</v>
      </c>
      <c r="X1374" s="25" t="str">
        <f aca="false">IF(ISNUMBER($N1374),$N1374*Validation!$B$5,"")</f>
        <v/>
      </c>
      <c r="Y1374" s="26" t="str">
        <f aca="false">IF($A1374="","",SUBSTITUTE(SUBSTITUTE(SUBSTITUTE(SUBSTITUTE(SUBSTITUTE(SUBSTITUTE(SUBSTITUTE(UPPER(TRIM($A1374)),"Á","A"),"É","E"),"Í","I"),"Ó","O"),"Ú","U"),"Ñ","N"),"Ü","U"))</f>
        <v/>
      </c>
      <c r="Z1374" s="26" t="str">
        <f aca="false">IF($Y1374="","",LEFT($Y1374,1)&amp;" "&amp;TRIM(RIGHT(SUBSTITUTE($Y1374," ",REPT(" ",50)),50)))</f>
        <v/>
      </c>
      <c r="AA1374" s="27" t="str">
        <f aca="false">IF($AF1374="","",IF(COUNTIF(Validation!$U$19:$U$178,$AF1374)&gt;0,"OK","NO MATCH"))</f>
        <v/>
      </c>
      <c r="AB1374" s="27" t="str">
        <f aca="false">IF($W1374=0,"",IF(AND($W1374&gt;=Validation!$B$3,$W1374&lt;=Validation!$C$3),"Yes","No"))</f>
        <v/>
      </c>
      <c r="AC1374" s="26" t="str">
        <f aca="false">IF($A1374="","",$AF1374&amp;"|"&amp;TEXT($W1374,"yyyy-mm-dd")&amp;"|"&amp;$J1374&amp;"|"&amp;$N1374)</f>
        <v/>
      </c>
      <c r="AD1374" s="27" t="str">
        <f aca="false">IF($AC1374="","",IF(COUNTIF($AC$2:$AC$3000,$AC1374)&gt;1,"REVIEW","OK"))</f>
        <v/>
      </c>
      <c r="AE1374" s="27" t="str">
        <f aca="false">IF(OR($W1374=0,$O1374=""),"",IF(IFERROR(IF(ISNUMBER($O1374),INT($O1374),DATE(VALUE(MID(SUBSTITUTE(LEFT($O1374,FIND(" ",$O1374&amp;" ")-1),"/",REPT(" ",20)),41,20)),VALUE(LEFT(SUBSTITUTE(LEFT($O1374,FIND(" ",$O1374&amp;" ")-1),"/",REPT(" ",20)),20)),VALUE(MID(SUBSTITUTE(LEFT($O1374,FIND(" ",$O1374&amp;" ")-1),"/",REPT(" ",20)),21,20)))),0)&gt;$W1374,"Late","Same day"))</f>
        <v/>
      </c>
      <c r="AF1374" s="26" t="str">
        <f aca="false">IF($A1374="","",IFERROR(INDEX(Validation!$C$193:$C$217,MATCH($A1374,Validation!$A$193:$A$217,0)),IF(COUNTIF(Validation!$U$19:$U$178,$Z1374)&gt;0,$Z1374,IF(COUNTIF(Validation!$S$19:$S$178,$AI1374)=1,INDEX(Validation!$U$19:$U$178,MATCH($AI1374,Validation!$S$19:$S$178,0)),$Z1374))))</f>
        <v/>
      </c>
      <c r="AG1374" s="27" t="str">
        <f aca="false">IF(COUNTA($A1374:$U1374)=0,"",IF($A1374="","No name",IF($F1374="","No date",IF($W1374=0,"Date ilegible",IF(NOT(ISNUMBER($N1374)),"Hours no numéricas",IF($AA1374="NO MATCH","Person no identificada","OK"))))))</f>
        <v/>
      </c>
      <c r="AH1374" s="27" t="str">
        <f aca="false">IF($W1374=0,"No date",IF($W1374&lt;Validation!$B$3,"Before period",IF($W1374&gt;Validation!$C$3,"After period","In period")))</f>
        <v>No date</v>
      </c>
      <c r="AI1374" s="26" t="str">
        <f aca="false">IF($Y1374="","",TRIM(RIGHT(SUBSTITUTE($Y1374," ",REPT(" ",50)),50)))</f>
        <v/>
      </c>
      <c r="AJ1374" s="27" t="str">
        <f aca="false">IF($A1374="","",IF(NOT(ISERROR(MATCH($A1374,Validation!$A$193:$A$217,0))),"Manual mapping",IF(COUNTIF(Validation!$U$19:$U$178,$Z1374)&gt;0,"Direct",IF(COUNTIF(Validation!$S$19:$S$178,$AI1374)=1,"By surname","Unresolved"))))</f>
        <v/>
      </c>
      <c r="AK1374" s="28" t="str">
        <f aca="false">IF($L1374="","",IF(MATCH($L1374,$L$2:$L$3000,0)&lt;&gt;ROW()-1,"",COUNT($AK$1:$AK1373)+1))</f>
        <v/>
      </c>
      <c r="AL1374" s="28" t="str">
        <f aca="false">IF($G1374="","",IF(MATCH($G1374,$G$2:$G$3000,0)&lt;&gt;ROW()-1,"",COUNT($AL$1:$AL1373)+1))</f>
        <v/>
      </c>
      <c r="AM1374" s="28" t="str">
        <f aca="false">IF($H1374="","",IF(MATCH($H1374,$H$2:$H$3000,0)&lt;&gt;ROW()-1,"",COUNT($AM$1:$AM1373)+1))</f>
        <v/>
      </c>
      <c r="AN1374" s="28" t="str">
        <f aca="false">IF($I1374="","",IF(MATCH($I1374,$I$2:$I$3000,0)&lt;&gt;ROW()-1,"",COUNT($AN$1:$AN1373)+1))</f>
        <v/>
      </c>
      <c r="AO1374" s="28" t="str">
        <f aca="false">IF($Q1374="","",IF(MATCH($Q1374,$Q$2:$Q$3000,0)&lt;&gt;ROW()-1,"",COUNT($AO$1:$AO1373)+1))</f>
        <v/>
      </c>
    </row>
    <row r="1375" customFormat="false" ht="12.75" hidden="false" customHeight="true" outlineLevel="0" collapsed="false">
      <c r="W1375" s="24" t="n">
        <f aca="false">IF($F1375="",0,IFERROR(IF(ISNUMBER($F1375),INT($F1375),DATE(VALUE(MID(SUBSTITUTE(LEFT($F1375,FIND(" ",$F1375&amp;" ")-1),"/",REPT(" ",20)),41,20)),VALUE(LEFT(SUBSTITUTE(LEFT($F1375,FIND(" ",$F1375&amp;" ")-1),"/",REPT(" ",20)),20)),VALUE(MID(SUBSTITUTE(LEFT($F1375,FIND(" ",$F1375&amp;" ")-1),"/",REPT(" ",20)),21,20)))),0))</f>
        <v>0</v>
      </c>
      <c r="X1375" s="25" t="str">
        <f aca="false">IF(ISNUMBER($N1375),$N1375*Validation!$B$5,"")</f>
        <v/>
      </c>
      <c r="Y1375" s="26" t="str">
        <f aca="false">IF($A1375="","",SUBSTITUTE(SUBSTITUTE(SUBSTITUTE(SUBSTITUTE(SUBSTITUTE(SUBSTITUTE(SUBSTITUTE(UPPER(TRIM($A1375)),"Á","A"),"É","E"),"Í","I"),"Ó","O"),"Ú","U"),"Ñ","N"),"Ü","U"))</f>
        <v/>
      </c>
      <c r="Z1375" s="26" t="str">
        <f aca="false">IF($Y1375="","",LEFT($Y1375,1)&amp;" "&amp;TRIM(RIGHT(SUBSTITUTE($Y1375," ",REPT(" ",50)),50)))</f>
        <v/>
      </c>
      <c r="AA1375" s="27" t="str">
        <f aca="false">IF($AF1375="","",IF(COUNTIF(Validation!$U$19:$U$178,$AF1375)&gt;0,"OK","NO MATCH"))</f>
        <v/>
      </c>
      <c r="AB1375" s="27" t="str">
        <f aca="false">IF($W1375=0,"",IF(AND($W1375&gt;=Validation!$B$3,$W1375&lt;=Validation!$C$3),"Yes","No"))</f>
        <v/>
      </c>
      <c r="AC1375" s="26" t="str">
        <f aca="false">IF($A1375="","",$AF1375&amp;"|"&amp;TEXT($W1375,"yyyy-mm-dd")&amp;"|"&amp;$J1375&amp;"|"&amp;$N1375)</f>
        <v/>
      </c>
      <c r="AD1375" s="27" t="str">
        <f aca="false">IF($AC1375="","",IF(COUNTIF($AC$2:$AC$3000,$AC1375)&gt;1,"REVIEW","OK"))</f>
        <v/>
      </c>
      <c r="AE1375" s="27" t="str">
        <f aca="false">IF(OR($W1375=0,$O1375=""),"",IF(IFERROR(IF(ISNUMBER($O1375),INT($O1375),DATE(VALUE(MID(SUBSTITUTE(LEFT($O1375,FIND(" ",$O1375&amp;" ")-1),"/",REPT(" ",20)),41,20)),VALUE(LEFT(SUBSTITUTE(LEFT($O1375,FIND(" ",$O1375&amp;" ")-1),"/",REPT(" ",20)),20)),VALUE(MID(SUBSTITUTE(LEFT($O1375,FIND(" ",$O1375&amp;" ")-1),"/",REPT(" ",20)),21,20)))),0)&gt;$W1375,"Late","Same day"))</f>
        <v/>
      </c>
      <c r="AF1375" s="26" t="str">
        <f aca="false">IF($A1375="","",IFERROR(INDEX(Validation!$C$193:$C$217,MATCH($A1375,Validation!$A$193:$A$217,0)),IF(COUNTIF(Validation!$U$19:$U$178,$Z1375)&gt;0,$Z1375,IF(COUNTIF(Validation!$S$19:$S$178,$AI1375)=1,INDEX(Validation!$U$19:$U$178,MATCH($AI1375,Validation!$S$19:$S$178,0)),$Z1375))))</f>
        <v/>
      </c>
      <c r="AG1375" s="27" t="str">
        <f aca="false">IF(COUNTA($A1375:$U1375)=0,"",IF($A1375="","No name",IF($F1375="","No date",IF($W1375=0,"Date ilegible",IF(NOT(ISNUMBER($N1375)),"Hours no numéricas",IF($AA1375="NO MATCH","Person no identificada","OK"))))))</f>
        <v/>
      </c>
      <c r="AH1375" s="27" t="str">
        <f aca="false">IF($W1375=0,"No date",IF($W1375&lt;Validation!$B$3,"Before period",IF($W1375&gt;Validation!$C$3,"After period","In period")))</f>
        <v>No date</v>
      </c>
      <c r="AI1375" s="26" t="str">
        <f aca="false">IF($Y1375="","",TRIM(RIGHT(SUBSTITUTE($Y1375," ",REPT(" ",50)),50)))</f>
        <v/>
      </c>
      <c r="AJ1375" s="27" t="str">
        <f aca="false">IF($A1375="","",IF(NOT(ISERROR(MATCH($A1375,Validation!$A$193:$A$217,0))),"Manual mapping",IF(COUNTIF(Validation!$U$19:$U$178,$Z1375)&gt;0,"Direct",IF(COUNTIF(Validation!$S$19:$S$178,$AI1375)=1,"By surname","Unresolved"))))</f>
        <v/>
      </c>
      <c r="AK1375" s="28" t="str">
        <f aca="false">IF($L1375="","",IF(MATCH($L1375,$L$2:$L$3000,0)&lt;&gt;ROW()-1,"",COUNT($AK$1:$AK1374)+1))</f>
        <v/>
      </c>
      <c r="AL1375" s="28" t="str">
        <f aca="false">IF($G1375="","",IF(MATCH($G1375,$G$2:$G$3000,0)&lt;&gt;ROW()-1,"",COUNT($AL$1:$AL1374)+1))</f>
        <v/>
      </c>
      <c r="AM1375" s="28" t="str">
        <f aca="false">IF($H1375="","",IF(MATCH($H1375,$H$2:$H$3000,0)&lt;&gt;ROW()-1,"",COUNT($AM$1:$AM1374)+1))</f>
        <v/>
      </c>
      <c r="AN1375" s="28" t="str">
        <f aca="false">IF($I1375="","",IF(MATCH($I1375,$I$2:$I$3000,0)&lt;&gt;ROW()-1,"",COUNT($AN$1:$AN1374)+1))</f>
        <v/>
      </c>
      <c r="AO1375" s="28" t="str">
        <f aca="false">IF($Q1375="","",IF(MATCH($Q1375,$Q$2:$Q$3000,0)&lt;&gt;ROW()-1,"",COUNT($AO$1:$AO1374)+1))</f>
        <v/>
      </c>
    </row>
    <row r="1376" customFormat="false" ht="12.75" hidden="false" customHeight="true" outlineLevel="0" collapsed="false">
      <c r="W1376" s="24" t="n">
        <f aca="false">IF($F1376="",0,IFERROR(IF(ISNUMBER($F1376),INT($F1376),DATE(VALUE(MID(SUBSTITUTE(LEFT($F1376,FIND(" ",$F1376&amp;" ")-1),"/",REPT(" ",20)),41,20)),VALUE(LEFT(SUBSTITUTE(LEFT($F1376,FIND(" ",$F1376&amp;" ")-1),"/",REPT(" ",20)),20)),VALUE(MID(SUBSTITUTE(LEFT($F1376,FIND(" ",$F1376&amp;" ")-1),"/",REPT(" ",20)),21,20)))),0))</f>
        <v>0</v>
      </c>
      <c r="X1376" s="25" t="str">
        <f aca="false">IF(ISNUMBER($N1376),$N1376*Validation!$B$5,"")</f>
        <v/>
      </c>
      <c r="Y1376" s="26" t="str">
        <f aca="false">IF($A1376="","",SUBSTITUTE(SUBSTITUTE(SUBSTITUTE(SUBSTITUTE(SUBSTITUTE(SUBSTITUTE(SUBSTITUTE(UPPER(TRIM($A1376)),"Á","A"),"É","E"),"Í","I"),"Ó","O"),"Ú","U"),"Ñ","N"),"Ü","U"))</f>
        <v/>
      </c>
      <c r="Z1376" s="26" t="str">
        <f aca="false">IF($Y1376="","",LEFT($Y1376,1)&amp;" "&amp;TRIM(RIGHT(SUBSTITUTE($Y1376," ",REPT(" ",50)),50)))</f>
        <v/>
      </c>
      <c r="AA1376" s="27" t="str">
        <f aca="false">IF($AF1376="","",IF(COUNTIF(Validation!$U$19:$U$178,$AF1376)&gt;0,"OK","NO MATCH"))</f>
        <v/>
      </c>
      <c r="AB1376" s="27" t="str">
        <f aca="false">IF($W1376=0,"",IF(AND($W1376&gt;=Validation!$B$3,$W1376&lt;=Validation!$C$3),"Yes","No"))</f>
        <v/>
      </c>
      <c r="AC1376" s="26" t="str">
        <f aca="false">IF($A1376="","",$AF1376&amp;"|"&amp;TEXT($W1376,"yyyy-mm-dd")&amp;"|"&amp;$J1376&amp;"|"&amp;$N1376)</f>
        <v/>
      </c>
      <c r="AD1376" s="27" t="str">
        <f aca="false">IF($AC1376="","",IF(COUNTIF($AC$2:$AC$3000,$AC1376)&gt;1,"REVIEW","OK"))</f>
        <v/>
      </c>
      <c r="AE1376" s="27" t="str">
        <f aca="false">IF(OR($W1376=0,$O1376=""),"",IF(IFERROR(IF(ISNUMBER($O1376),INT($O1376),DATE(VALUE(MID(SUBSTITUTE(LEFT($O1376,FIND(" ",$O1376&amp;" ")-1),"/",REPT(" ",20)),41,20)),VALUE(LEFT(SUBSTITUTE(LEFT($O1376,FIND(" ",$O1376&amp;" ")-1),"/",REPT(" ",20)),20)),VALUE(MID(SUBSTITUTE(LEFT($O1376,FIND(" ",$O1376&amp;" ")-1),"/",REPT(" ",20)),21,20)))),0)&gt;$W1376,"Late","Same day"))</f>
        <v/>
      </c>
      <c r="AF1376" s="26" t="str">
        <f aca="false">IF($A1376="","",IFERROR(INDEX(Validation!$C$193:$C$217,MATCH($A1376,Validation!$A$193:$A$217,0)),IF(COUNTIF(Validation!$U$19:$U$178,$Z1376)&gt;0,$Z1376,IF(COUNTIF(Validation!$S$19:$S$178,$AI1376)=1,INDEX(Validation!$U$19:$U$178,MATCH($AI1376,Validation!$S$19:$S$178,0)),$Z1376))))</f>
        <v/>
      </c>
      <c r="AG1376" s="27" t="str">
        <f aca="false">IF(COUNTA($A1376:$U1376)=0,"",IF($A1376="","No name",IF($F1376="","No date",IF($W1376=0,"Date ilegible",IF(NOT(ISNUMBER($N1376)),"Hours no numéricas",IF($AA1376="NO MATCH","Person no identificada","OK"))))))</f>
        <v/>
      </c>
      <c r="AH1376" s="27" t="str">
        <f aca="false">IF($W1376=0,"No date",IF($W1376&lt;Validation!$B$3,"Before period",IF($W1376&gt;Validation!$C$3,"After period","In period")))</f>
        <v>No date</v>
      </c>
      <c r="AI1376" s="26" t="str">
        <f aca="false">IF($Y1376="","",TRIM(RIGHT(SUBSTITUTE($Y1376," ",REPT(" ",50)),50)))</f>
        <v/>
      </c>
      <c r="AJ1376" s="27" t="str">
        <f aca="false">IF($A1376="","",IF(NOT(ISERROR(MATCH($A1376,Validation!$A$193:$A$217,0))),"Manual mapping",IF(COUNTIF(Validation!$U$19:$U$178,$Z1376)&gt;0,"Direct",IF(COUNTIF(Validation!$S$19:$S$178,$AI1376)=1,"By surname","Unresolved"))))</f>
        <v/>
      </c>
      <c r="AK1376" s="28" t="str">
        <f aca="false">IF($L1376="","",IF(MATCH($L1376,$L$2:$L$3000,0)&lt;&gt;ROW()-1,"",COUNT($AK$1:$AK1375)+1))</f>
        <v/>
      </c>
      <c r="AL1376" s="28" t="str">
        <f aca="false">IF($G1376="","",IF(MATCH($G1376,$G$2:$G$3000,0)&lt;&gt;ROW()-1,"",COUNT($AL$1:$AL1375)+1))</f>
        <v/>
      </c>
      <c r="AM1376" s="28" t="str">
        <f aca="false">IF($H1376="","",IF(MATCH($H1376,$H$2:$H$3000,0)&lt;&gt;ROW()-1,"",COUNT($AM$1:$AM1375)+1))</f>
        <v/>
      </c>
      <c r="AN1376" s="28" t="str">
        <f aca="false">IF($I1376="","",IF(MATCH($I1376,$I$2:$I$3000,0)&lt;&gt;ROW()-1,"",COUNT($AN$1:$AN1375)+1))</f>
        <v/>
      </c>
      <c r="AO1376" s="28" t="str">
        <f aca="false">IF($Q1376="","",IF(MATCH($Q1376,$Q$2:$Q$3000,0)&lt;&gt;ROW()-1,"",COUNT($AO$1:$AO1375)+1))</f>
        <v/>
      </c>
    </row>
    <row r="1377" customFormat="false" ht="12.75" hidden="false" customHeight="true" outlineLevel="0" collapsed="false">
      <c r="W1377" s="24" t="n">
        <f aca="false">IF($F1377="",0,IFERROR(IF(ISNUMBER($F1377),INT($F1377),DATE(VALUE(MID(SUBSTITUTE(LEFT($F1377,FIND(" ",$F1377&amp;" ")-1),"/",REPT(" ",20)),41,20)),VALUE(LEFT(SUBSTITUTE(LEFT($F1377,FIND(" ",$F1377&amp;" ")-1),"/",REPT(" ",20)),20)),VALUE(MID(SUBSTITUTE(LEFT($F1377,FIND(" ",$F1377&amp;" ")-1),"/",REPT(" ",20)),21,20)))),0))</f>
        <v>0</v>
      </c>
      <c r="X1377" s="25" t="str">
        <f aca="false">IF(ISNUMBER($N1377),$N1377*Validation!$B$5,"")</f>
        <v/>
      </c>
      <c r="Y1377" s="26" t="str">
        <f aca="false">IF($A1377="","",SUBSTITUTE(SUBSTITUTE(SUBSTITUTE(SUBSTITUTE(SUBSTITUTE(SUBSTITUTE(SUBSTITUTE(UPPER(TRIM($A1377)),"Á","A"),"É","E"),"Í","I"),"Ó","O"),"Ú","U"),"Ñ","N"),"Ü","U"))</f>
        <v/>
      </c>
      <c r="Z1377" s="26" t="str">
        <f aca="false">IF($Y1377="","",LEFT($Y1377,1)&amp;" "&amp;TRIM(RIGHT(SUBSTITUTE($Y1377," ",REPT(" ",50)),50)))</f>
        <v/>
      </c>
      <c r="AA1377" s="27" t="str">
        <f aca="false">IF($AF1377="","",IF(COUNTIF(Validation!$U$19:$U$178,$AF1377)&gt;0,"OK","NO MATCH"))</f>
        <v/>
      </c>
      <c r="AB1377" s="27" t="str">
        <f aca="false">IF($W1377=0,"",IF(AND($W1377&gt;=Validation!$B$3,$W1377&lt;=Validation!$C$3),"Yes","No"))</f>
        <v/>
      </c>
      <c r="AC1377" s="26" t="str">
        <f aca="false">IF($A1377="","",$AF1377&amp;"|"&amp;TEXT($W1377,"yyyy-mm-dd")&amp;"|"&amp;$J1377&amp;"|"&amp;$N1377)</f>
        <v/>
      </c>
      <c r="AD1377" s="27" t="str">
        <f aca="false">IF($AC1377="","",IF(COUNTIF($AC$2:$AC$3000,$AC1377)&gt;1,"REVIEW","OK"))</f>
        <v/>
      </c>
      <c r="AE1377" s="27" t="str">
        <f aca="false">IF(OR($W1377=0,$O1377=""),"",IF(IFERROR(IF(ISNUMBER($O1377),INT($O1377),DATE(VALUE(MID(SUBSTITUTE(LEFT($O1377,FIND(" ",$O1377&amp;" ")-1),"/",REPT(" ",20)),41,20)),VALUE(LEFT(SUBSTITUTE(LEFT($O1377,FIND(" ",$O1377&amp;" ")-1),"/",REPT(" ",20)),20)),VALUE(MID(SUBSTITUTE(LEFT($O1377,FIND(" ",$O1377&amp;" ")-1),"/",REPT(" ",20)),21,20)))),0)&gt;$W1377,"Late","Same day"))</f>
        <v/>
      </c>
      <c r="AF1377" s="26" t="str">
        <f aca="false">IF($A1377="","",IFERROR(INDEX(Validation!$C$193:$C$217,MATCH($A1377,Validation!$A$193:$A$217,0)),IF(COUNTIF(Validation!$U$19:$U$178,$Z1377)&gt;0,$Z1377,IF(COUNTIF(Validation!$S$19:$S$178,$AI1377)=1,INDEX(Validation!$U$19:$U$178,MATCH($AI1377,Validation!$S$19:$S$178,0)),$Z1377))))</f>
        <v/>
      </c>
      <c r="AG1377" s="27" t="str">
        <f aca="false">IF(COUNTA($A1377:$U1377)=0,"",IF($A1377="","No name",IF($F1377="","No date",IF($W1377=0,"Date ilegible",IF(NOT(ISNUMBER($N1377)),"Hours no numéricas",IF($AA1377="NO MATCH","Person no identificada","OK"))))))</f>
        <v/>
      </c>
      <c r="AH1377" s="27" t="str">
        <f aca="false">IF($W1377=0,"No date",IF($W1377&lt;Validation!$B$3,"Before period",IF($W1377&gt;Validation!$C$3,"After period","In period")))</f>
        <v>No date</v>
      </c>
      <c r="AI1377" s="26" t="str">
        <f aca="false">IF($Y1377="","",TRIM(RIGHT(SUBSTITUTE($Y1377," ",REPT(" ",50)),50)))</f>
        <v/>
      </c>
      <c r="AJ1377" s="27" t="str">
        <f aca="false">IF($A1377="","",IF(NOT(ISERROR(MATCH($A1377,Validation!$A$193:$A$217,0))),"Manual mapping",IF(COUNTIF(Validation!$U$19:$U$178,$Z1377)&gt;0,"Direct",IF(COUNTIF(Validation!$S$19:$S$178,$AI1377)=1,"By surname","Unresolved"))))</f>
        <v/>
      </c>
      <c r="AK1377" s="28" t="str">
        <f aca="false">IF($L1377="","",IF(MATCH($L1377,$L$2:$L$3000,0)&lt;&gt;ROW()-1,"",COUNT($AK$1:$AK1376)+1))</f>
        <v/>
      </c>
      <c r="AL1377" s="28" t="str">
        <f aca="false">IF($G1377="","",IF(MATCH($G1377,$G$2:$G$3000,0)&lt;&gt;ROW()-1,"",COUNT($AL$1:$AL1376)+1))</f>
        <v/>
      </c>
      <c r="AM1377" s="28" t="str">
        <f aca="false">IF($H1377="","",IF(MATCH($H1377,$H$2:$H$3000,0)&lt;&gt;ROW()-1,"",COUNT($AM$1:$AM1376)+1))</f>
        <v/>
      </c>
      <c r="AN1377" s="28" t="str">
        <f aca="false">IF($I1377="","",IF(MATCH($I1377,$I$2:$I$3000,0)&lt;&gt;ROW()-1,"",COUNT($AN$1:$AN1376)+1))</f>
        <v/>
      </c>
      <c r="AO1377" s="28" t="str">
        <f aca="false">IF($Q1377="","",IF(MATCH($Q1377,$Q$2:$Q$3000,0)&lt;&gt;ROW()-1,"",COUNT($AO$1:$AO1376)+1))</f>
        <v/>
      </c>
    </row>
    <row r="1378" customFormat="false" ht="12.75" hidden="false" customHeight="true" outlineLevel="0" collapsed="false">
      <c r="W1378" s="24" t="n">
        <f aca="false">IF($F1378="",0,IFERROR(IF(ISNUMBER($F1378),INT($F1378),DATE(VALUE(MID(SUBSTITUTE(LEFT($F1378,FIND(" ",$F1378&amp;" ")-1),"/",REPT(" ",20)),41,20)),VALUE(LEFT(SUBSTITUTE(LEFT($F1378,FIND(" ",$F1378&amp;" ")-1),"/",REPT(" ",20)),20)),VALUE(MID(SUBSTITUTE(LEFT($F1378,FIND(" ",$F1378&amp;" ")-1),"/",REPT(" ",20)),21,20)))),0))</f>
        <v>0</v>
      </c>
      <c r="X1378" s="25" t="str">
        <f aca="false">IF(ISNUMBER($N1378),$N1378*Validation!$B$5,"")</f>
        <v/>
      </c>
      <c r="Y1378" s="26" t="str">
        <f aca="false">IF($A1378="","",SUBSTITUTE(SUBSTITUTE(SUBSTITUTE(SUBSTITUTE(SUBSTITUTE(SUBSTITUTE(SUBSTITUTE(UPPER(TRIM($A1378)),"Á","A"),"É","E"),"Í","I"),"Ó","O"),"Ú","U"),"Ñ","N"),"Ü","U"))</f>
        <v/>
      </c>
      <c r="Z1378" s="26" t="str">
        <f aca="false">IF($Y1378="","",LEFT($Y1378,1)&amp;" "&amp;TRIM(RIGHT(SUBSTITUTE($Y1378," ",REPT(" ",50)),50)))</f>
        <v/>
      </c>
      <c r="AA1378" s="27" t="str">
        <f aca="false">IF($AF1378="","",IF(COUNTIF(Validation!$U$19:$U$178,$AF1378)&gt;0,"OK","NO MATCH"))</f>
        <v/>
      </c>
      <c r="AB1378" s="27" t="str">
        <f aca="false">IF($W1378=0,"",IF(AND($W1378&gt;=Validation!$B$3,$W1378&lt;=Validation!$C$3),"Yes","No"))</f>
        <v/>
      </c>
      <c r="AC1378" s="26" t="str">
        <f aca="false">IF($A1378="","",$AF1378&amp;"|"&amp;TEXT($W1378,"yyyy-mm-dd")&amp;"|"&amp;$J1378&amp;"|"&amp;$N1378)</f>
        <v/>
      </c>
      <c r="AD1378" s="27" t="str">
        <f aca="false">IF($AC1378="","",IF(COUNTIF($AC$2:$AC$3000,$AC1378)&gt;1,"REVIEW","OK"))</f>
        <v/>
      </c>
      <c r="AE1378" s="27" t="str">
        <f aca="false">IF(OR($W1378=0,$O1378=""),"",IF(IFERROR(IF(ISNUMBER($O1378),INT($O1378),DATE(VALUE(MID(SUBSTITUTE(LEFT($O1378,FIND(" ",$O1378&amp;" ")-1),"/",REPT(" ",20)),41,20)),VALUE(LEFT(SUBSTITUTE(LEFT($O1378,FIND(" ",$O1378&amp;" ")-1),"/",REPT(" ",20)),20)),VALUE(MID(SUBSTITUTE(LEFT($O1378,FIND(" ",$O1378&amp;" ")-1),"/",REPT(" ",20)),21,20)))),0)&gt;$W1378,"Late","Same day"))</f>
        <v/>
      </c>
      <c r="AF1378" s="26" t="str">
        <f aca="false">IF($A1378="","",IFERROR(INDEX(Validation!$C$193:$C$217,MATCH($A1378,Validation!$A$193:$A$217,0)),IF(COUNTIF(Validation!$U$19:$U$178,$Z1378)&gt;0,$Z1378,IF(COUNTIF(Validation!$S$19:$S$178,$AI1378)=1,INDEX(Validation!$U$19:$U$178,MATCH($AI1378,Validation!$S$19:$S$178,0)),$Z1378))))</f>
        <v/>
      </c>
      <c r="AG1378" s="27" t="str">
        <f aca="false">IF(COUNTA($A1378:$U1378)=0,"",IF($A1378="","No name",IF($F1378="","No date",IF($W1378=0,"Date ilegible",IF(NOT(ISNUMBER($N1378)),"Hours no numéricas",IF($AA1378="NO MATCH","Person no identificada","OK"))))))</f>
        <v/>
      </c>
      <c r="AH1378" s="27" t="str">
        <f aca="false">IF($W1378=0,"No date",IF($W1378&lt;Validation!$B$3,"Before period",IF($W1378&gt;Validation!$C$3,"After period","In period")))</f>
        <v>No date</v>
      </c>
      <c r="AI1378" s="26" t="str">
        <f aca="false">IF($Y1378="","",TRIM(RIGHT(SUBSTITUTE($Y1378," ",REPT(" ",50)),50)))</f>
        <v/>
      </c>
      <c r="AJ1378" s="27" t="str">
        <f aca="false">IF($A1378="","",IF(NOT(ISERROR(MATCH($A1378,Validation!$A$193:$A$217,0))),"Manual mapping",IF(COUNTIF(Validation!$U$19:$U$178,$Z1378)&gt;0,"Direct",IF(COUNTIF(Validation!$S$19:$S$178,$AI1378)=1,"By surname","Unresolved"))))</f>
        <v/>
      </c>
      <c r="AK1378" s="28" t="str">
        <f aca="false">IF($L1378="","",IF(MATCH($L1378,$L$2:$L$3000,0)&lt;&gt;ROW()-1,"",COUNT($AK$1:$AK1377)+1))</f>
        <v/>
      </c>
      <c r="AL1378" s="28" t="str">
        <f aca="false">IF($G1378="","",IF(MATCH($G1378,$G$2:$G$3000,0)&lt;&gt;ROW()-1,"",COUNT($AL$1:$AL1377)+1))</f>
        <v/>
      </c>
      <c r="AM1378" s="28" t="str">
        <f aca="false">IF($H1378="","",IF(MATCH($H1378,$H$2:$H$3000,0)&lt;&gt;ROW()-1,"",COUNT($AM$1:$AM1377)+1))</f>
        <v/>
      </c>
      <c r="AN1378" s="28" t="str">
        <f aca="false">IF($I1378="","",IF(MATCH($I1378,$I$2:$I$3000,0)&lt;&gt;ROW()-1,"",COUNT($AN$1:$AN1377)+1))</f>
        <v/>
      </c>
      <c r="AO1378" s="28" t="str">
        <f aca="false">IF($Q1378="","",IF(MATCH($Q1378,$Q$2:$Q$3000,0)&lt;&gt;ROW()-1,"",COUNT($AO$1:$AO1377)+1))</f>
        <v/>
      </c>
    </row>
    <row r="1379" customFormat="false" ht="12.75" hidden="false" customHeight="true" outlineLevel="0" collapsed="false">
      <c r="W1379" s="24" t="n">
        <f aca="false">IF($F1379="",0,IFERROR(IF(ISNUMBER($F1379),INT($F1379),DATE(VALUE(MID(SUBSTITUTE(LEFT($F1379,FIND(" ",$F1379&amp;" ")-1),"/",REPT(" ",20)),41,20)),VALUE(LEFT(SUBSTITUTE(LEFT($F1379,FIND(" ",$F1379&amp;" ")-1),"/",REPT(" ",20)),20)),VALUE(MID(SUBSTITUTE(LEFT($F1379,FIND(" ",$F1379&amp;" ")-1),"/",REPT(" ",20)),21,20)))),0))</f>
        <v>0</v>
      </c>
      <c r="X1379" s="25" t="str">
        <f aca="false">IF(ISNUMBER($N1379),$N1379*Validation!$B$5,"")</f>
        <v/>
      </c>
      <c r="Y1379" s="26" t="str">
        <f aca="false">IF($A1379="","",SUBSTITUTE(SUBSTITUTE(SUBSTITUTE(SUBSTITUTE(SUBSTITUTE(SUBSTITUTE(SUBSTITUTE(UPPER(TRIM($A1379)),"Á","A"),"É","E"),"Í","I"),"Ó","O"),"Ú","U"),"Ñ","N"),"Ü","U"))</f>
        <v/>
      </c>
      <c r="Z1379" s="26" t="str">
        <f aca="false">IF($Y1379="","",LEFT($Y1379,1)&amp;" "&amp;TRIM(RIGHT(SUBSTITUTE($Y1379," ",REPT(" ",50)),50)))</f>
        <v/>
      </c>
      <c r="AA1379" s="27" t="str">
        <f aca="false">IF($AF1379="","",IF(COUNTIF(Validation!$U$19:$U$178,$AF1379)&gt;0,"OK","NO MATCH"))</f>
        <v/>
      </c>
      <c r="AB1379" s="27" t="str">
        <f aca="false">IF($W1379=0,"",IF(AND($W1379&gt;=Validation!$B$3,$W1379&lt;=Validation!$C$3),"Yes","No"))</f>
        <v/>
      </c>
      <c r="AC1379" s="26" t="str">
        <f aca="false">IF($A1379="","",$AF1379&amp;"|"&amp;TEXT($W1379,"yyyy-mm-dd")&amp;"|"&amp;$J1379&amp;"|"&amp;$N1379)</f>
        <v/>
      </c>
      <c r="AD1379" s="27" t="str">
        <f aca="false">IF($AC1379="","",IF(COUNTIF($AC$2:$AC$3000,$AC1379)&gt;1,"REVIEW","OK"))</f>
        <v/>
      </c>
      <c r="AE1379" s="27" t="str">
        <f aca="false">IF(OR($W1379=0,$O1379=""),"",IF(IFERROR(IF(ISNUMBER($O1379),INT($O1379),DATE(VALUE(MID(SUBSTITUTE(LEFT($O1379,FIND(" ",$O1379&amp;" ")-1),"/",REPT(" ",20)),41,20)),VALUE(LEFT(SUBSTITUTE(LEFT($O1379,FIND(" ",$O1379&amp;" ")-1),"/",REPT(" ",20)),20)),VALUE(MID(SUBSTITUTE(LEFT($O1379,FIND(" ",$O1379&amp;" ")-1),"/",REPT(" ",20)),21,20)))),0)&gt;$W1379,"Late","Same day"))</f>
        <v/>
      </c>
      <c r="AF1379" s="26" t="str">
        <f aca="false">IF($A1379="","",IFERROR(INDEX(Validation!$C$193:$C$217,MATCH($A1379,Validation!$A$193:$A$217,0)),IF(COUNTIF(Validation!$U$19:$U$178,$Z1379)&gt;0,$Z1379,IF(COUNTIF(Validation!$S$19:$S$178,$AI1379)=1,INDEX(Validation!$U$19:$U$178,MATCH($AI1379,Validation!$S$19:$S$178,0)),$Z1379))))</f>
        <v/>
      </c>
      <c r="AG1379" s="27" t="str">
        <f aca="false">IF(COUNTA($A1379:$U1379)=0,"",IF($A1379="","No name",IF($F1379="","No date",IF($W1379=0,"Date ilegible",IF(NOT(ISNUMBER($N1379)),"Hours no numéricas",IF($AA1379="NO MATCH","Person no identificada","OK"))))))</f>
        <v/>
      </c>
      <c r="AH1379" s="27" t="str">
        <f aca="false">IF($W1379=0,"No date",IF($W1379&lt;Validation!$B$3,"Before period",IF($W1379&gt;Validation!$C$3,"After period","In period")))</f>
        <v>No date</v>
      </c>
      <c r="AI1379" s="26" t="str">
        <f aca="false">IF($Y1379="","",TRIM(RIGHT(SUBSTITUTE($Y1379," ",REPT(" ",50)),50)))</f>
        <v/>
      </c>
      <c r="AJ1379" s="27" t="str">
        <f aca="false">IF($A1379="","",IF(NOT(ISERROR(MATCH($A1379,Validation!$A$193:$A$217,0))),"Manual mapping",IF(COUNTIF(Validation!$U$19:$U$178,$Z1379)&gt;0,"Direct",IF(COUNTIF(Validation!$S$19:$S$178,$AI1379)=1,"By surname","Unresolved"))))</f>
        <v/>
      </c>
      <c r="AK1379" s="28" t="str">
        <f aca="false">IF($L1379="","",IF(MATCH($L1379,$L$2:$L$3000,0)&lt;&gt;ROW()-1,"",COUNT($AK$1:$AK1378)+1))</f>
        <v/>
      </c>
      <c r="AL1379" s="28" t="str">
        <f aca="false">IF($G1379="","",IF(MATCH($G1379,$G$2:$G$3000,0)&lt;&gt;ROW()-1,"",COUNT($AL$1:$AL1378)+1))</f>
        <v/>
      </c>
      <c r="AM1379" s="28" t="str">
        <f aca="false">IF($H1379="","",IF(MATCH($H1379,$H$2:$H$3000,0)&lt;&gt;ROW()-1,"",COUNT($AM$1:$AM1378)+1))</f>
        <v/>
      </c>
      <c r="AN1379" s="28" t="str">
        <f aca="false">IF($I1379="","",IF(MATCH($I1379,$I$2:$I$3000,0)&lt;&gt;ROW()-1,"",COUNT($AN$1:$AN1378)+1))</f>
        <v/>
      </c>
      <c r="AO1379" s="28" t="str">
        <f aca="false">IF($Q1379="","",IF(MATCH($Q1379,$Q$2:$Q$3000,0)&lt;&gt;ROW()-1,"",COUNT($AO$1:$AO1378)+1))</f>
        <v/>
      </c>
    </row>
    <row r="1380" customFormat="false" ht="12.75" hidden="false" customHeight="true" outlineLevel="0" collapsed="false">
      <c r="W1380" s="24" t="n">
        <f aca="false">IF($F1380="",0,IFERROR(IF(ISNUMBER($F1380),INT($F1380),DATE(VALUE(MID(SUBSTITUTE(LEFT($F1380,FIND(" ",$F1380&amp;" ")-1),"/",REPT(" ",20)),41,20)),VALUE(LEFT(SUBSTITUTE(LEFT($F1380,FIND(" ",$F1380&amp;" ")-1),"/",REPT(" ",20)),20)),VALUE(MID(SUBSTITUTE(LEFT($F1380,FIND(" ",$F1380&amp;" ")-1),"/",REPT(" ",20)),21,20)))),0))</f>
        <v>0</v>
      </c>
      <c r="X1380" s="25" t="str">
        <f aca="false">IF(ISNUMBER($N1380),$N1380*Validation!$B$5,"")</f>
        <v/>
      </c>
      <c r="Y1380" s="26" t="str">
        <f aca="false">IF($A1380="","",SUBSTITUTE(SUBSTITUTE(SUBSTITUTE(SUBSTITUTE(SUBSTITUTE(SUBSTITUTE(SUBSTITUTE(UPPER(TRIM($A1380)),"Á","A"),"É","E"),"Í","I"),"Ó","O"),"Ú","U"),"Ñ","N"),"Ü","U"))</f>
        <v/>
      </c>
      <c r="Z1380" s="26" t="str">
        <f aca="false">IF($Y1380="","",LEFT($Y1380,1)&amp;" "&amp;TRIM(RIGHT(SUBSTITUTE($Y1380," ",REPT(" ",50)),50)))</f>
        <v/>
      </c>
      <c r="AA1380" s="27" t="str">
        <f aca="false">IF($AF1380="","",IF(COUNTIF(Validation!$U$19:$U$178,$AF1380)&gt;0,"OK","NO MATCH"))</f>
        <v/>
      </c>
      <c r="AB1380" s="27" t="str">
        <f aca="false">IF($W1380=0,"",IF(AND($W1380&gt;=Validation!$B$3,$W1380&lt;=Validation!$C$3),"Yes","No"))</f>
        <v/>
      </c>
      <c r="AC1380" s="26" t="str">
        <f aca="false">IF($A1380="","",$AF1380&amp;"|"&amp;TEXT($W1380,"yyyy-mm-dd")&amp;"|"&amp;$J1380&amp;"|"&amp;$N1380)</f>
        <v/>
      </c>
      <c r="AD1380" s="27" t="str">
        <f aca="false">IF($AC1380="","",IF(COUNTIF($AC$2:$AC$3000,$AC1380)&gt;1,"REVIEW","OK"))</f>
        <v/>
      </c>
      <c r="AE1380" s="27" t="str">
        <f aca="false">IF(OR($W1380=0,$O1380=""),"",IF(IFERROR(IF(ISNUMBER($O1380),INT($O1380),DATE(VALUE(MID(SUBSTITUTE(LEFT($O1380,FIND(" ",$O1380&amp;" ")-1),"/",REPT(" ",20)),41,20)),VALUE(LEFT(SUBSTITUTE(LEFT($O1380,FIND(" ",$O1380&amp;" ")-1),"/",REPT(" ",20)),20)),VALUE(MID(SUBSTITUTE(LEFT($O1380,FIND(" ",$O1380&amp;" ")-1),"/",REPT(" ",20)),21,20)))),0)&gt;$W1380,"Late","Same day"))</f>
        <v/>
      </c>
      <c r="AF1380" s="26" t="str">
        <f aca="false">IF($A1380="","",IFERROR(INDEX(Validation!$C$193:$C$217,MATCH($A1380,Validation!$A$193:$A$217,0)),IF(COUNTIF(Validation!$U$19:$U$178,$Z1380)&gt;0,$Z1380,IF(COUNTIF(Validation!$S$19:$S$178,$AI1380)=1,INDEX(Validation!$U$19:$U$178,MATCH($AI1380,Validation!$S$19:$S$178,0)),$Z1380))))</f>
        <v/>
      </c>
      <c r="AG1380" s="27" t="str">
        <f aca="false">IF(COUNTA($A1380:$U1380)=0,"",IF($A1380="","No name",IF($F1380="","No date",IF($W1380=0,"Date ilegible",IF(NOT(ISNUMBER($N1380)),"Hours no numéricas",IF($AA1380="NO MATCH","Person no identificada","OK"))))))</f>
        <v/>
      </c>
      <c r="AH1380" s="27" t="str">
        <f aca="false">IF($W1380=0,"No date",IF($W1380&lt;Validation!$B$3,"Before period",IF($W1380&gt;Validation!$C$3,"After period","In period")))</f>
        <v>No date</v>
      </c>
      <c r="AI1380" s="26" t="str">
        <f aca="false">IF($Y1380="","",TRIM(RIGHT(SUBSTITUTE($Y1380," ",REPT(" ",50)),50)))</f>
        <v/>
      </c>
      <c r="AJ1380" s="27" t="str">
        <f aca="false">IF($A1380="","",IF(NOT(ISERROR(MATCH($A1380,Validation!$A$193:$A$217,0))),"Manual mapping",IF(COUNTIF(Validation!$U$19:$U$178,$Z1380)&gt;0,"Direct",IF(COUNTIF(Validation!$S$19:$S$178,$AI1380)=1,"By surname","Unresolved"))))</f>
        <v/>
      </c>
      <c r="AK1380" s="28" t="str">
        <f aca="false">IF($L1380="","",IF(MATCH($L1380,$L$2:$L$3000,0)&lt;&gt;ROW()-1,"",COUNT($AK$1:$AK1379)+1))</f>
        <v/>
      </c>
      <c r="AL1380" s="28" t="str">
        <f aca="false">IF($G1380="","",IF(MATCH($G1380,$G$2:$G$3000,0)&lt;&gt;ROW()-1,"",COUNT($AL$1:$AL1379)+1))</f>
        <v/>
      </c>
      <c r="AM1380" s="28" t="str">
        <f aca="false">IF($H1380="","",IF(MATCH($H1380,$H$2:$H$3000,0)&lt;&gt;ROW()-1,"",COUNT($AM$1:$AM1379)+1))</f>
        <v/>
      </c>
      <c r="AN1380" s="28" t="str">
        <f aca="false">IF($I1380="","",IF(MATCH($I1380,$I$2:$I$3000,0)&lt;&gt;ROW()-1,"",COUNT($AN$1:$AN1379)+1))</f>
        <v/>
      </c>
      <c r="AO1380" s="28" t="str">
        <f aca="false">IF($Q1380="","",IF(MATCH($Q1380,$Q$2:$Q$3000,0)&lt;&gt;ROW()-1,"",COUNT($AO$1:$AO1379)+1))</f>
        <v/>
      </c>
    </row>
    <row r="1381" customFormat="false" ht="12.75" hidden="false" customHeight="true" outlineLevel="0" collapsed="false">
      <c r="W1381" s="24" t="n">
        <f aca="false">IF($F1381="",0,IFERROR(IF(ISNUMBER($F1381),INT($F1381),DATE(VALUE(MID(SUBSTITUTE(LEFT($F1381,FIND(" ",$F1381&amp;" ")-1),"/",REPT(" ",20)),41,20)),VALUE(LEFT(SUBSTITUTE(LEFT($F1381,FIND(" ",$F1381&amp;" ")-1),"/",REPT(" ",20)),20)),VALUE(MID(SUBSTITUTE(LEFT($F1381,FIND(" ",$F1381&amp;" ")-1),"/",REPT(" ",20)),21,20)))),0))</f>
        <v>0</v>
      </c>
      <c r="X1381" s="25" t="str">
        <f aca="false">IF(ISNUMBER($N1381),$N1381*Validation!$B$5,"")</f>
        <v/>
      </c>
      <c r="Y1381" s="26" t="str">
        <f aca="false">IF($A1381="","",SUBSTITUTE(SUBSTITUTE(SUBSTITUTE(SUBSTITUTE(SUBSTITUTE(SUBSTITUTE(SUBSTITUTE(UPPER(TRIM($A1381)),"Á","A"),"É","E"),"Í","I"),"Ó","O"),"Ú","U"),"Ñ","N"),"Ü","U"))</f>
        <v/>
      </c>
      <c r="Z1381" s="26" t="str">
        <f aca="false">IF($Y1381="","",LEFT($Y1381,1)&amp;" "&amp;TRIM(RIGHT(SUBSTITUTE($Y1381," ",REPT(" ",50)),50)))</f>
        <v/>
      </c>
      <c r="AA1381" s="27" t="str">
        <f aca="false">IF($AF1381="","",IF(COUNTIF(Validation!$U$19:$U$178,$AF1381)&gt;0,"OK","NO MATCH"))</f>
        <v/>
      </c>
      <c r="AB1381" s="27" t="str">
        <f aca="false">IF($W1381=0,"",IF(AND($W1381&gt;=Validation!$B$3,$W1381&lt;=Validation!$C$3),"Yes","No"))</f>
        <v/>
      </c>
      <c r="AC1381" s="26" t="str">
        <f aca="false">IF($A1381="","",$AF1381&amp;"|"&amp;TEXT($W1381,"yyyy-mm-dd")&amp;"|"&amp;$J1381&amp;"|"&amp;$N1381)</f>
        <v/>
      </c>
      <c r="AD1381" s="27" t="str">
        <f aca="false">IF($AC1381="","",IF(COUNTIF($AC$2:$AC$3000,$AC1381)&gt;1,"REVIEW","OK"))</f>
        <v/>
      </c>
      <c r="AE1381" s="27" t="str">
        <f aca="false">IF(OR($W1381=0,$O1381=""),"",IF(IFERROR(IF(ISNUMBER($O1381),INT($O1381),DATE(VALUE(MID(SUBSTITUTE(LEFT($O1381,FIND(" ",$O1381&amp;" ")-1),"/",REPT(" ",20)),41,20)),VALUE(LEFT(SUBSTITUTE(LEFT($O1381,FIND(" ",$O1381&amp;" ")-1),"/",REPT(" ",20)),20)),VALUE(MID(SUBSTITUTE(LEFT($O1381,FIND(" ",$O1381&amp;" ")-1),"/",REPT(" ",20)),21,20)))),0)&gt;$W1381,"Late","Same day"))</f>
        <v/>
      </c>
      <c r="AF1381" s="26" t="str">
        <f aca="false">IF($A1381="","",IFERROR(INDEX(Validation!$C$193:$C$217,MATCH($A1381,Validation!$A$193:$A$217,0)),IF(COUNTIF(Validation!$U$19:$U$178,$Z1381)&gt;0,$Z1381,IF(COUNTIF(Validation!$S$19:$S$178,$AI1381)=1,INDEX(Validation!$U$19:$U$178,MATCH($AI1381,Validation!$S$19:$S$178,0)),$Z1381))))</f>
        <v/>
      </c>
      <c r="AG1381" s="27" t="str">
        <f aca="false">IF(COUNTA($A1381:$U1381)=0,"",IF($A1381="","No name",IF($F1381="","No date",IF($W1381=0,"Date ilegible",IF(NOT(ISNUMBER($N1381)),"Hours no numéricas",IF($AA1381="NO MATCH","Person no identificada","OK"))))))</f>
        <v/>
      </c>
      <c r="AH1381" s="27" t="str">
        <f aca="false">IF($W1381=0,"No date",IF($W1381&lt;Validation!$B$3,"Before period",IF($W1381&gt;Validation!$C$3,"After period","In period")))</f>
        <v>No date</v>
      </c>
      <c r="AI1381" s="26" t="str">
        <f aca="false">IF($Y1381="","",TRIM(RIGHT(SUBSTITUTE($Y1381," ",REPT(" ",50)),50)))</f>
        <v/>
      </c>
      <c r="AJ1381" s="27" t="str">
        <f aca="false">IF($A1381="","",IF(NOT(ISERROR(MATCH($A1381,Validation!$A$193:$A$217,0))),"Manual mapping",IF(COUNTIF(Validation!$U$19:$U$178,$Z1381)&gt;0,"Direct",IF(COUNTIF(Validation!$S$19:$S$178,$AI1381)=1,"By surname","Unresolved"))))</f>
        <v/>
      </c>
      <c r="AK1381" s="28" t="str">
        <f aca="false">IF($L1381="","",IF(MATCH($L1381,$L$2:$L$3000,0)&lt;&gt;ROW()-1,"",COUNT($AK$1:$AK1380)+1))</f>
        <v/>
      </c>
      <c r="AL1381" s="28" t="str">
        <f aca="false">IF($G1381="","",IF(MATCH($G1381,$G$2:$G$3000,0)&lt;&gt;ROW()-1,"",COUNT($AL$1:$AL1380)+1))</f>
        <v/>
      </c>
      <c r="AM1381" s="28" t="str">
        <f aca="false">IF($H1381="","",IF(MATCH($H1381,$H$2:$H$3000,0)&lt;&gt;ROW()-1,"",COUNT($AM$1:$AM1380)+1))</f>
        <v/>
      </c>
      <c r="AN1381" s="28" t="str">
        <f aca="false">IF($I1381="","",IF(MATCH($I1381,$I$2:$I$3000,0)&lt;&gt;ROW()-1,"",COUNT($AN$1:$AN1380)+1))</f>
        <v/>
      </c>
      <c r="AO1381" s="28" t="str">
        <f aca="false">IF($Q1381="","",IF(MATCH($Q1381,$Q$2:$Q$3000,0)&lt;&gt;ROW()-1,"",COUNT($AO$1:$AO1380)+1))</f>
        <v/>
      </c>
    </row>
    <row r="1382" customFormat="false" ht="12.75" hidden="false" customHeight="true" outlineLevel="0" collapsed="false">
      <c r="W1382" s="24" t="n">
        <f aca="false">IF($F1382="",0,IFERROR(IF(ISNUMBER($F1382),INT($F1382),DATE(VALUE(MID(SUBSTITUTE(LEFT($F1382,FIND(" ",$F1382&amp;" ")-1),"/",REPT(" ",20)),41,20)),VALUE(LEFT(SUBSTITUTE(LEFT($F1382,FIND(" ",$F1382&amp;" ")-1),"/",REPT(" ",20)),20)),VALUE(MID(SUBSTITUTE(LEFT($F1382,FIND(" ",$F1382&amp;" ")-1),"/",REPT(" ",20)),21,20)))),0))</f>
        <v>0</v>
      </c>
      <c r="X1382" s="25" t="str">
        <f aca="false">IF(ISNUMBER($N1382),$N1382*Validation!$B$5,"")</f>
        <v/>
      </c>
      <c r="Y1382" s="26" t="str">
        <f aca="false">IF($A1382="","",SUBSTITUTE(SUBSTITUTE(SUBSTITUTE(SUBSTITUTE(SUBSTITUTE(SUBSTITUTE(SUBSTITUTE(UPPER(TRIM($A1382)),"Á","A"),"É","E"),"Í","I"),"Ó","O"),"Ú","U"),"Ñ","N"),"Ü","U"))</f>
        <v/>
      </c>
      <c r="Z1382" s="26" t="str">
        <f aca="false">IF($Y1382="","",LEFT($Y1382,1)&amp;" "&amp;TRIM(RIGHT(SUBSTITUTE($Y1382," ",REPT(" ",50)),50)))</f>
        <v/>
      </c>
      <c r="AA1382" s="27" t="str">
        <f aca="false">IF($AF1382="","",IF(COUNTIF(Validation!$U$19:$U$178,$AF1382)&gt;0,"OK","NO MATCH"))</f>
        <v/>
      </c>
      <c r="AB1382" s="27" t="str">
        <f aca="false">IF($W1382=0,"",IF(AND($W1382&gt;=Validation!$B$3,$W1382&lt;=Validation!$C$3),"Yes","No"))</f>
        <v/>
      </c>
      <c r="AC1382" s="26" t="str">
        <f aca="false">IF($A1382="","",$AF1382&amp;"|"&amp;TEXT($W1382,"yyyy-mm-dd")&amp;"|"&amp;$J1382&amp;"|"&amp;$N1382)</f>
        <v/>
      </c>
      <c r="AD1382" s="27" t="str">
        <f aca="false">IF($AC1382="","",IF(COUNTIF($AC$2:$AC$3000,$AC1382)&gt;1,"REVIEW","OK"))</f>
        <v/>
      </c>
      <c r="AE1382" s="27" t="str">
        <f aca="false">IF(OR($W1382=0,$O1382=""),"",IF(IFERROR(IF(ISNUMBER($O1382),INT($O1382),DATE(VALUE(MID(SUBSTITUTE(LEFT($O1382,FIND(" ",$O1382&amp;" ")-1),"/",REPT(" ",20)),41,20)),VALUE(LEFT(SUBSTITUTE(LEFT($O1382,FIND(" ",$O1382&amp;" ")-1),"/",REPT(" ",20)),20)),VALUE(MID(SUBSTITUTE(LEFT($O1382,FIND(" ",$O1382&amp;" ")-1),"/",REPT(" ",20)),21,20)))),0)&gt;$W1382,"Late","Same day"))</f>
        <v/>
      </c>
      <c r="AF1382" s="26" t="str">
        <f aca="false">IF($A1382="","",IFERROR(INDEX(Validation!$C$193:$C$217,MATCH($A1382,Validation!$A$193:$A$217,0)),IF(COUNTIF(Validation!$U$19:$U$178,$Z1382)&gt;0,$Z1382,IF(COUNTIF(Validation!$S$19:$S$178,$AI1382)=1,INDEX(Validation!$U$19:$U$178,MATCH($AI1382,Validation!$S$19:$S$178,0)),$Z1382))))</f>
        <v/>
      </c>
      <c r="AG1382" s="27" t="str">
        <f aca="false">IF(COUNTA($A1382:$U1382)=0,"",IF($A1382="","No name",IF($F1382="","No date",IF($W1382=0,"Date ilegible",IF(NOT(ISNUMBER($N1382)),"Hours no numéricas",IF($AA1382="NO MATCH","Person no identificada","OK"))))))</f>
        <v/>
      </c>
      <c r="AH1382" s="27" t="str">
        <f aca="false">IF($W1382=0,"No date",IF($W1382&lt;Validation!$B$3,"Before period",IF($W1382&gt;Validation!$C$3,"After period","In period")))</f>
        <v>No date</v>
      </c>
      <c r="AI1382" s="26" t="str">
        <f aca="false">IF($Y1382="","",TRIM(RIGHT(SUBSTITUTE($Y1382," ",REPT(" ",50)),50)))</f>
        <v/>
      </c>
      <c r="AJ1382" s="27" t="str">
        <f aca="false">IF($A1382="","",IF(NOT(ISERROR(MATCH($A1382,Validation!$A$193:$A$217,0))),"Manual mapping",IF(COUNTIF(Validation!$U$19:$U$178,$Z1382)&gt;0,"Direct",IF(COUNTIF(Validation!$S$19:$S$178,$AI1382)=1,"By surname","Unresolved"))))</f>
        <v/>
      </c>
      <c r="AK1382" s="28" t="str">
        <f aca="false">IF($L1382="","",IF(MATCH($L1382,$L$2:$L$3000,0)&lt;&gt;ROW()-1,"",COUNT($AK$1:$AK1381)+1))</f>
        <v/>
      </c>
      <c r="AL1382" s="28" t="str">
        <f aca="false">IF($G1382="","",IF(MATCH($G1382,$G$2:$G$3000,0)&lt;&gt;ROW()-1,"",COUNT($AL$1:$AL1381)+1))</f>
        <v/>
      </c>
      <c r="AM1382" s="28" t="str">
        <f aca="false">IF($H1382="","",IF(MATCH($H1382,$H$2:$H$3000,0)&lt;&gt;ROW()-1,"",COUNT($AM$1:$AM1381)+1))</f>
        <v/>
      </c>
      <c r="AN1382" s="28" t="str">
        <f aca="false">IF($I1382="","",IF(MATCH($I1382,$I$2:$I$3000,0)&lt;&gt;ROW()-1,"",COUNT($AN$1:$AN1381)+1))</f>
        <v/>
      </c>
      <c r="AO1382" s="28" t="str">
        <f aca="false">IF($Q1382="","",IF(MATCH($Q1382,$Q$2:$Q$3000,0)&lt;&gt;ROW()-1,"",COUNT($AO$1:$AO1381)+1))</f>
        <v/>
      </c>
    </row>
    <row r="1383" customFormat="false" ht="12.75" hidden="false" customHeight="true" outlineLevel="0" collapsed="false">
      <c r="W1383" s="24" t="n">
        <f aca="false">IF($F1383="",0,IFERROR(IF(ISNUMBER($F1383),INT($F1383),DATE(VALUE(MID(SUBSTITUTE(LEFT($F1383,FIND(" ",$F1383&amp;" ")-1),"/",REPT(" ",20)),41,20)),VALUE(LEFT(SUBSTITUTE(LEFT($F1383,FIND(" ",$F1383&amp;" ")-1),"/",REPT(" ",20)),20)),VALUE(MID(SUBSTITUTE(LEFT($F1383,FIND(" ",$F1383&amp;" ")-1),"/",REPT(" ",20)),21,20)))),0))</f>
        <v>0</v>
      </c>
      <c r="X1383" s="25" t="str">
        <f aca="false">IF(ISNUMBER($N1383),$N1383*Validation!$B$5,"")</f>
        <v/>
      </c>
      <c r="Y1383" s="26" t="str">
        <f aca="false">IF($A1383="","",SUBSTITUTE(SUBSTITUTE(SUBSTITUTE(SUBSTITUTE(SUBSTITUTE(SUBSTITUTE(SUBSTITUTE(UPPER(TRIM($A1383)),"Á","A"),"É","E"),"Í","I"),"Ó","O"),"Ú","U"),"Ñ","N"),"Ü","U"))</f>
        <v/>
      </c>
      <c r="Z1383" s="26" t="str">
        <f aca="false">IF($Y1383="","",LEFT($Y1383,1)&amp;" "&amp;TRIM(RIGHT(SUBSTITUTE($Y1383," ",REPT(" ",50)),50)))</f>
        <v/>
      </c>
      <c r="AA1383" s="27" t="str">
        <f aca="false">IF($AF1383="","",IF(COUNTIF(Validation!$U$19:$U$178,$AF1383)&gt;0,"OK","NO MATCH"))</f>
        <v/>
      </c>
      <c r="AB1383" s="27" t="str">
        <f aca="false">IF($W1383=0,"",IF(AND($W1383&gt;=Validation!$B$3,$W1383&lt;=Validation!$C$3),"Yes","No"))</f>
        <v/>
      </c>
      <c r="AC1383" s="26" t="str">
        <f aca="false">IF($A1383="","",$AF1383&amp;"|"&amp;TEXT($W1383,"yyyy-mm-dd")&amp;"|"&amp;$J1383&amp;"|"&amp;$N1383)</f>
        <v/>
      </c>
      <c r="AD1383" s="27" t="str">
        <f aca="false">IF($AC1383="","",IF(COUNTIF($AC$2:$AC$3000,$AC1383)&gt;1,"REVIEW","OK"))</f>
        <v/>
      </c>
      <c r="AE1383" s="27" t="str">
        <f aca="false">IF(OR($W1383=0,$O1383=""),"",IF(IFERROR(IF(ISNUMBER($O1383),INT($O1383),DATE(VALUE(MID(SUBSTITUTE(LEFT($O1383,FIND(" ",$O1383&amp;" ")-1),"/",REPT(" ",20)),41,20)),VALUE(LEFT(SUBSTITUTE(LEFT($O1383,FIND(" ",$O1383&amp;" ")-1),"/",REPT(" ",20)),20)),VALUE(MID(SUBSTITUTE(LEFT($O1383,FIND(" ",$O1383&amp;" ")-1),"/",REPT(" ",20)),21,20)))),0)&gt;$W1383,"Late","Same day"))</f>
        <v/>
      </c>
      <c r="AF1383" s="26" t="str">
        <f aca="false">IF($A1383="","",IFERROR(INDEX(Validation!$C$193:$C$217,MATCH($A1383,Validation!$A$193:$A$217,0)),IF(COUNTIF(Validation!$U$19:$U$178,$Z1383)&gt;0,$Z1383,IF(COUNTIF(Validation!$S$19:$S$178,$AI1383)=1,INDEX(Validation!$U$19:$U$178,MATCH($AI1383,Validation!$S$19:$S$178,0)),$Z1383))))</f>
        <v/>
      </c>
      <c r="AG1383" s="27" t="str">
        <f aca="false">IF(COUNTA($A1383:$U1383)=0,"",IF($A1383="","No name",IF($F1383="","No date",IF($W1383=0,"Date ilegible",IF(NOT(ISNUMBER($N1383)),"Hours no numéricas",IF($AA1383="NO MATCH","Person no identificada","OK"))))))</f>
        <v/>
      </c>
      <c r="AH1383" s="27" t="str">
        <f aca="false">IF($W1383=0,"No date",IF($W1383&lt;Validation!$B$3,"Before period",IF($W1383&gt;Validation!$C$3,"After period","In period")))</f>
        <v>No date</v>
      </c>
      <c r="AI1383" s="26" t="str">
        <f aca="false">IF($Y1383="","",TRIM(RIGHT(SUBSTITUTE($Y1383," ",REPT(" ",50)),50)))</f>
        <v/>
      </c>
      <c r="AJ1383" s="27" t="str">
        <f aca="false">IF($A1383="","",IF(NOT(ISERROR(MATCH($A1383,Validation!$A$193:$A$217,0))),"Manual mapping",IF(COUNTIF(Validation!$U$19:$U$178,$Z1383)&gt;0,"Direct",IF(COUNTIF(Validation!$S$19:$S$178,$AI1383)=1,"By surname","Unresolved"))))</f>
        <v/>
      </c>
      <c r="AK1383" s="28" t="str">
        <f aca="false">IF($L1383="","",IF(MATCH($L1383,$L$2:$L$3000,0)&lt;&gt;ROW()-1,"",COUNT($AK$1:$AK1382)+1))</f>
        <v/>
      </c>
      <c r="AL1383" s="28" t="str">
        <f aca="false">IF($G1383="","",IF(MATCH($G1383,$G$2:$G$3000,0)&lt;&gt;ROW()-1,"",COUNT($AL$1:$AL1382)+1))</f>
        <v/>
      </c>
      <c r="AM1383" s="28" t="str">
        <f aca="false">IF($H1383="","",IF(MATCH($H1383,$H$2:$H$3000,0)&lt;&gt;ROW()-1,"",COUNT($AM$1:$AM1382)+1))</f>
        <v/>
      </c>
      <c r="AN1383" s="28" t="str">
        <f aca="false">IF($I1383="","",IF(MATCH($I1383,$I$2:$I$3000,0)&lt;&gt;ROW()-1,"",COUNT($AN$1:$AN1382)+1))</f>
        <v/>
      </c>
      <c r="AO1383" s="28" t="str">
        <f aca="false">IF($Q1383="","",IF(MATCH($Q1383,$Q$2:$Q$3000,0)&lt;&gt;ROW()-1,"",COUNT($AO$1:$AO1382)+1))</f>
        <v/>
      </c>
    </row>
    <row r="1384" customFormat="false" ht="12.75" hidden="false" customHeight="true" outlineLevel="0" collapsed="false">
      <c r="W1384" s="24" t="n">
        <f aca="false">IF($F1384="",0,IFERROR(IF(ISNUMBER($F1384),INT($F1384),DATE(VALUE(MID(SUBSTITUTE(LEFT($F1384,FIND(" ",$F1384&amp;" ")-1),"/",REPT(" ",20)),41,20)),VALUE(LEFT(SUBSTITUTE(LEFT($F1384,FIND(" ",$F1384&amp;" ")-1),"/",REPT(" ",20)),20)),VALUE(MID(SUBSTITUTE(LEFT($F1384,FIND(" ",$F1384&amp;" ")-1),"/",REPT(" ",20)),21,20)))),0))</f>
        <v>0</v>
      </c>
      <c r="X1384" s="25" t="str">
        <f aca="false">IF(ISNUMBER($N1384),$N1384*Validation!$B$5,"")</f>
        <v/>
      </c>
      <c r="Y1384" s="26" t="str">
        <f aca="false">IF($A1384="","",SUBSTITUTE(SUBSTITUTE(SUBSTITUTE(SUBSTITUTE(SUBSTITUTE(SUBSTITUTE(SUBSTITUTE(UPPER(TRIM($A1384)),"Á","A"),"É","E"),"Í","I"),"Ó","O"),"Ú","U"),"Ñ","N"),"Ü","U"))</f>
        <v/>
      </c>
      <c r="Z1384" s="26" t="str">
        <f aca="false">IF($Y1384="","",LEFT($Y1384,1)&amp;" "&amp;TRIM(RIGHT(SUBSTITUTE($Y1384," ",REPT(" ",50)),50)))</f>
        <v/>
      </c>
      <c r="AA1384" s="27" t="str">
        <f aca="false">IF($AF1384="","",IF(COUNTIF(Validation!$U$19:$U$178,$AF1384)&gt;0,"OK","NO MATCH"))</f>
        <v/>
      </c>
      <c r="AB1384" s="27" t="str">
        <f aca="false">IF($W1384=0,"",IF(AND($W1384&gt;=Validation!$B$3,$W1384&lt;=Validation!$C$3),"Yes","No"))</f>
        <v/>
      </c>
      <c r="AC1384" s="26" t="str">
        <f aca="false">IF($A1384="","",$AF1384&amp;"|"&amp;TEXT($W1384,"yyyy-mm-dd")&amp;"|"&amp;$J1384&amp;"|"&amp;$N1384)</f>
        <v/>
      </c>
      <c r="AD1384" s="27" t="str">
        <f aca="false">IF($AC1384="","",IF(COUNTIF($AC$2:$AC$3000,$AC1384)&gt;1,"REVIEW","OK"))</f>
        <v/>
      </c>
      <c r="AE1384" s="27" t="str">
        <f aca="false">IF(OR($W1384=0,$O1384=""),"",IF(IFERROR(IF(ISNUMBER($O1384),INT($O1384),DATE(VALUE(MID(SUBSTITUTE(LEFT($O1384,FIND(" ",$O1384&amp;" ")-1),"/",REPT(" ",20)),41,20)),VALUE(LEFT(SUBSTITUTE(LEFT($O1384,FIND(" ",$O1384&amp;" ")-1),"/",REPT(" ",20)),20)),VALUE(MID(SUBSTITUTE(LEFT($O1384,FIND(" ",$O1384&amp;" ")-1),"/",REPT(" ",20)),21,20)))),0)&gt;$W1384,"Late","Same day"))</f>
        <v/>
      </c>
      <c r="AF1384" s="26" t="str">
        <f aca="false">IF($A1384="","",IFERROR(INDEX(Validation!$C$193:$C$217,MATCH($A1384,Validation!$A$193:$A$217,0)),IF(COUNTIF(Validation!$U$19:$U$178,$Z1384)&gt;0,$Z1384,IF(COUNTIF(Validation!$S$19:$S$178,$AI1384)=1,INDEX(Validation!$U$19:$U$178,MATCH($AI1384,Validation!$S$19:$S$178,0)),$Z1384))))</f>
        <v/>
      </c>
      <c r="AG1384" s="27" t="str">
        <f aca="false">IF(COUNTA($A1384:$U1384)=0,"",IF($A1384="","No name",IF($F1384="","No date",IF($W1384=0,"Date ilegible",IF(NOT(ISNUMBER($N1384)),"Hours no numéricas",IF($AA1384="NO MATCH","Person no identificada","OK"))))))</f>
        <v/>
      </c>
      <c r="AH1384" s="27" t="str">
        <f aca="false">IF($W1384=0,"No date",IF($W1384&lt;Validation!$B$3,"Before period",IF($W1384&gt;Validation!$C$3,"After period","In period")))</f>
        <v>No date</v>
      </c>
      <c r="AI1384" s="26" t="str">
        <f aca="false">IF($Y1384="","",TRIM(RIGHT(SUBSTITUTE($Y1384," ",REPT(" ",50)),50)))</f>
        <v/>
      </c>
      <c r="AJ1384" s="27" t="str">
        <f aca="false">IF($A1384="","",IF(NOT(ISERROR(MATCH($A1384,Validation!$A$193:$A$217,0))),"Manual mapping",IF(COUNTIF(Validation!$U$19:$U$178,$Z1384)&gt;0,"Direct",IF(COUNTIF(Validation!$S$19:$S$178,$AI1384)=1,"By surname","Unresolved"))))</f>
        <v/>
      </c>
      <c r="AK1384" s="28" t="str">
        <f aca="false">IF($L1384="","",IF(MATCH($L1384,$L$2:$L$3000,0)&lt;&gt;ROW()-1,"",COUNT($AK$1:$AK1383)+1))</f>
        <v/>
      </c>
      <c r="AL1384" s="28" t="str">
        <f aca="false">IF($G1384="","",IF(MATCH($G1384,$G$2:$G$3000,0)&lt;&gt;ROW()-1,"",COUNT($AL$1:$AL1383)+1))</f>
        <v/>
      </c>
      <c r="AM1384" s="28" t="str">
        <f aca="false">IF($H1384="","",IF(MATCH($H1384,$H$2:$H$3000,0)&lt;&gt;ROW()-1,"",COUNT($AM$1:$AM1383)+1))</f>
        <v/>
      </c>
      <c r="AN1384" s="28" t="str">
        <f aca="false">IF($I1384="","",IF(MATCH($I1384,$I$2:$I$3000,0)&lt;&gt;ROW()-1,"",COUNT($AN$1:$AN1383)+1))</f>
        <v/>
      </c>
      <c r="AO1384" s="28" t="str">
        <f aca="false">IF($Q1384="","",IF(MATCH($Q1384,$Q$2:$Q$3000,0)&lt;&gt;ROW()-1,"",COUNT($AO$1:$AO1383)+1))</f>
        <v/>
      </c>
    </row>
    <row r="1385" customFormat="false" ht="12.75" hidden="false" customHeight="true" outlineLevel="0" collapsed="false">
      <c r="W1385" s="24" t="n">
        <f aca="false">IF($F1385="",0,IFERROR(IF(ISNUMBER($F1385),INT($F1385),DATE(VALUE(MID(SUBSTITUTE(LEFT($F1385,FIND(" ",$F1385&amp;" ")-1),"/",REPT(" ",20)),41,20)),VALUE(LEFT(SUBSTITUTE(LEFT($F1385,FIND(" ",$F1385&amp;" ")-1),"/",REPT(" ",20)),20)),VALUE(MID(SUBSTITUTE(LEFT($F1385,FIND(" ",$F1385&amp;" ")-1),"/",REPT(" ",20)),21,20)))),0))</f>
        <v>0</v>
      </c>
      <c r="X1385" s="25" t="str">
        <f aca="false">IF(ISNUMBER($N1385),$N1385*Validation!$B$5,"")</f>
        <v/>
      </c>
      <c r="Y1385" s="26" t="str">
        <f aca="false">IF($A1385="","",SUBSTITUTE(SUBSTITUTE(SUBSTITUTE(SUBSTITUTE(SUBSTITUTE(SUBSTITUTE(SUBSTITUTE(UPPER(TRIM($A1385)),"Á","A"),"É","E"),"Í","I"),"Ó","O"),"Ú","U"),"Ñ","N"),"Ü","U"))</f>
        <v/>
      </c>
      <c r="Z1385" s="26" t="str">
        <f aca="false">IF($Y1385="","",LEFT($Y1385,1)&amp;" "&amp;TRIM(RIGHT(SUBSTITUTE($Y1385," ",REPT(" ",50)),50)))</f>
        <v/>
      </c>
      <c r="AA1385" s="27" t="str">
        <f aca="false">IF($AF1385="","",IF(COUNTIF(Validation!$U$19:$U$178,$AF1385)&gt;0,"OK","NO MATCH"))</f>
        <v/>
      </c>
      <c r="AB1385" s="27" t="str">
        <f aca="false">IF($W1385=0,"",IF(AND($W1385&gt;=Validation!$B$3,$W1385&lt;=Validation!$C$3),"Yes","No"))</f>
        <v/>
      </c>
      <c r="AC1385" s="26" t="str">
        <f aca="false">IF($A1385="","",$AF1385&amp;"|"&amp;TEXT($W1385,"yyyy-mm-dd")&amp;"|"&amp;$J1385&amp;"|"&amp;$N1385)</f>
        <v/>
      </c>
      <c r="AD1385" s="27" t="str">
        <f aca="false">IF($AC1385="","",IF(COUNTIF($AC$2:$AC$3000,$AC1385)&gt;1,"REVIEW","OK"))</f>
        <v/>
      </c>
      <c r="AE1385" s="27" t="str">
        <f aca="false">IF(OR($W1385=0,$O1385=""),"",IF(IFERROR(IF(ISNUMBER($O1385),INT($O1385),DATE(VALUE(MID(SUBSTITUTE(LEFT($O1385,FIND(" ",$O1385&amp;" ")-1),"/",REPT(" ",20)),41,20)),VALUE(LEFT(SUBSTITUTE(LEFT($O1385,FIND(" ",$O1385&amp;" ")-1),"/",REPT(" ",20)),20)),VALUE(MID(SUBSTITUTE(LEFT($O1385,FIND(" ",$O1385&amp;" ")-1),"/",REPT(" ",20)),21,20)))),0)&gt;$W1385,"Late","Same day"))</f>
        <v/>
      </c>
      <c r="AF1385" s="26" t="str">
        <f aca="false">IF($A1385="","",IFERROR(INDEX(Validation!$C$193:$C$217,MATCH($A1385,Validation!$A$193:$A$217,0)),IF(COUNTIF(Validation!$U$19:$U$178,$Z1385)&gt;0,$Z1385,IF(COUNTIF(Validation!$S$19:$S$178,$AI1385)=1,INDEX(Validation!$U$19:$U$178,MATCH($AI1385,Validation!$S$19:$S$178,0)),$Z1385))))</f>
        <v/>
      </c>
      <c r="AG1385" s="27" t="str">
        <f aca="false">IF(COUNTA($A1385:$U1385)=0,"",IF($A1385="","No name",IF($F1385="","No date",IF($W1385=0,"Date ilegible",IF(NOT(ISNUMBER($N1385)),"Hours no numéricas",IF($AA1385="NO MATCH","Person no identificada","OK"))))))</f>
        <v/>
      </c>
      <c r="AH1385" s="27" t="str">
        <f aca="false">IF($W1385=0,"No date",IF($W1385&lt;Validation!$B$3,"Before period",IF($W1385&gt;Validation!$C$3,"After period","In period")))</f>
        <v>No date</v>
      </c>
      <c r="AI1385" s="26" t="str">
        <f aca="false">IF($Y1385="","",TRIM(RIGHT(SUBSTITUTE($Y1385," ",REPT(" ",50)),50)))</f>
        <v/>
      </c>
      <c r="AJ1385" s="27" t="str">
        <f aca="false">IF($A1385="","",IF(NOT(ISERROR(MATCH($A1385,Validation!$A$193:$A$217,0))),"Manual mapping",IF(COUNTIF(Validation!$U$19:$U$178,$Z1385)&gt;0,"Direct",IF(COUNTIF(Validation!$S$19:$S$178,$AI1385)=1,"By surname","Unresolved"))))</f>
        <v/>
      </c>
      <c r="AK1385" s="28" t="str">
        <f aca="false">IF($L1385="","",IF(MATCH($L1385,$L$2:$L$3000,0)&lt;&gt;ROW()-1,"",COUNT($AK$1:$AK1384)+1))</f>
        <v/>
      </c>
      <c r="AL1385" s="28" t="str">
        <f aca="false">IF($G1385="","",IF(MATCH($G1385,$G$2:$G$3000,0)&lt;&gt;ROW()-1,"",COUNT($AL$1:$AL1384)+1))</f>
        <v/>
      </c>
      <c r="AM1385" s="28" t="str">
        <f aca="false">IF($H1385="","",IF(MATCH($H1385,$H$2:$H$3000,0)&lt;&gt;ROW()-1,"",COUNT($AM$1:$AM1384)+1))</f>
        <v/>
      </c>
      <c r="AN1385" s="28" t="str">
        <f aca="false">IF($I1385="","",IF(MATCH($I1385,$I$2:$I$3000,0)&lt;&gt;ROW()-1,"",COUNT($AN$1:$AN1384)+1))</f>
        <v/>
      </c>
      <c r="AO1385" s="28" t="str">
        <f aca="false">IF($Q1385="","",IF(MATCH($Q1385,$Q$2:$Q$3000,0)&lt;&gt;ROW()-1,"",COUNT($AO$1:$AO1384)+1))</f>
        <v/>
      </c>
    </row>
    <row r="1386" customFormat="false" ht="12.75" hidden="false" customHeight="true" outlineLevel="0" collapsed="false">
      <c r="W1386" s="24" t="n">
        <f aca="false">IF($F1386="",0,IFERROR(IF(ISNUMBER($F1386),INT($F1386),DATE(VALUE(MID(SUBSTITUTE(LEFT($F1386,FIND(" ",$F1386&amp;" ")-1),"/",REPT(" ",20)),41,20)),VALUE(LEFT(SUBSTITUTE(LEFT($F1386,FIND(" ",$F1386&amp;" ")-1),"/",REPT(" ",20)),20)),VALUE(MID(SUBSTITUTE(LEFT($F1386,FIND(" ",$F1386&amp;" ")-1),"/",REPT(" ",20)),21,20)))),0))</f>
        <v>0</v>
      </c>
      <c r="X1386" s="25" t="str">
        <f aca="false">IF(ISNUMBER($N1386),$N1386*Validation!$B$5,"")</f>
        <v/>
      </c>
      <c r="Y1386" s="26" t="str">
        <f aca="false">IF($A1386="","",SUBSTITUTE(SUBSTITUTE(SUBSTITUTE(SUBSTITUTE(SUBSTITUTE(SUBSTITUTE(SUBSTITUTE(UPPER(TRIM($A1386)),"Á","A"),"É","E"),"Í","I"),"Ó","O"),"Ú","U"),"Ñ","N"),"Ü","U"))</f>
        <v/>
      </c>
      <c r="Z1386" s="26" t="str">
        <f aca="false">IF($Y1386="","",LEFT($Y1386,1)&amp;" "&amp;TRIM(RIGHT(SUBSTITUTE($Y1386," ",REPT(" ",50)),50)))</f>
        <v/>
      </c>
      <c r="AA1386" s="27" t="str">
        <f aca="false">IF($AF1386="","",IF(COUNTIF(Validation!$U$19:$U$178,$AF1386)&gt;0,"OK","NO MATCH"))</f>
        <v/>
      </c>
      <c r="AB1386" s="27" t="str">
        <f aca="false">IF($W1386=0,"",IF(AND($W1386&gt;=Validation!$B$3,$W1386&lt;=Validation!$C$3),"Yes","No"))</f>
        <v/>
      </c>
      <c r="AC1386" s="26" t="str">
        <f aca="false">IF($A1386="","",$AF1386&amp;"|"&amp;TEXT($W1386,"yyyy-mm-dd")&amp;"|"&amp;$J1386&amp;"|"&amp;$N1386)</f>
        <v/>
      </c>
      <c r="AD1386" s="27" t="str">
        <f aca="false">IF($AC1386="","",IF(COUNTIF($AC$2:$AC$3000,$AC1386)&gt;1,"REVIEW","OK"))</f>
        <v/>
      </c>
      <c r="AE1386" s="27" t="str">
        <f aca="false">IF(OR($W1386=0,$O1386=""),"",IF(IFERROR(IF(ISNUMBER($O1386),INT($O1386),DATE(VALUE(MID(SUBSTITUTE(LEFT($O1386,FIND(" ",$O1386&amp;" ")-1),"/",REPT(" ",20)),41,20)),VALUE(LEFT(SUBSTITUTE(LEFT($O1386,FIND(" ",$O1386&amp;" ")-1),"/",REPT(" ",20)),20)),VALUE(MID(SUBSTITUTE(LEFT($O1386,FIND(" ",$O1386&amp;" ")-1),"/",REPT(" ",20)),21,20)))),0)&gt;$W1386,"Late","Same day"))</f>
        <v/>
      </c>
      <c r="AF1386" s="26" t="str">
        <f aca="false">IF($A1386="","",IFERROR(INDEX(Validation!$C$193:$C$217,MATCH($A1386,Validation!$A$193:$A$217,0)),IF(COUNTIF(Validation!$U$19:$U$178,$Z1386)&gt;0,$Z1386,IF(COUNTIF(Validation!$S$19:$S$178,$AI1386)=1,INDEX(Validation!$U$19:$U$178,MATCH($AI1386,Validation!$S$19:$S$178,0)),$Z1386))))</f>
        <v/>
      </c>
      <c r="AG1386" s="27" t="str">
        <f aca="false">IF(COUNTA($A1386:$U1386)=0,"",IF($A1386="","No name",IF($F1386="","No date",IF($W1386=0,"Date ilegible",IF(NOT(ISNUMBER($N1386)),"Hours no numéricas",IF($AA1386="NO MATCH","Person no identificada","OK"))))))</f>
        <v/>
      </c>
      <c r="AH1386" s="27" t="str">
        <f aca="false">IF($W1386=0,"No date",IF($W1386&lt;Validation!$B$3,"Before period",IF($W1386&gt;Validation!$C$3,"After period","In period")))</f>
        <v>No date</v>
      </c>
      <c r="AI1386" s="26" t="str">
        <f aca="false">IF($Y1386="","",TRIM(RIGHT(SUBSTITUTE($Y1386," ",REPT(" ",50)),50)))</f>
        <v/>
      </c>
      <c r="AJ1386" s="27" t="str">
        <f aca="false">IF($A1386="","",IF(NOT(ISERROR(MATCH($A1386,Validation!$A$193:$A$217,0))),"Manual mapping",IF(COUNTIF(Validation!$U$19:$U$178,$Z1386)&gt;0,"Direct",IF(COUNTIF(Validation!$S$19:$S$178,$AI1386)=1,"By surname","Unresolved"))))</f>
        <v/>
      </c>
      <c r="AK1386" s="28" t="str">
        <f aca="false">IF($L1386="","",IF(MATCH($L1386,$L$2:$L$3000,0)&lt;&gt;ROW()-1,"",COUNT($AK$1:$AK1385)+1))</f>
        <v/>
      </c>
      <c r="AL1386" s="28" t="str">
        <f aca="false">IF($G1386="","",IF(MATCH($G1386,$G$2:$G$3000,0)&lt;&gt;ROW()-1,"",COUNT($AL$1:$AL1385)+1))</f>
        <v/>
      </c>
      <c r="AM1386" s="28" t="str">
        <f aca="false">IF($H1386="","",IF(MATCH($H1386,$H$2:$H$3000,0)&lt;&gt;ROW()-1,"",COUNT($AM$1:$AM1385)+1))</f>
        <v/>
      </c>
      <c r="AN1386" s="28" t="str">
        <f aca="false">IF($I1386="","",IF(MATCH($I1386,$I$2:$I$3000,0)&lt;&gt;ROW()-1,"",COUNT($AN$1:$AN1385)+1))</f>
        <v/>
      </c>
      <c r="AO1386" s="28" t="str">
        <f aca="false">IF($Q1386="","",IF(MATCH($Q1386,$Q$2:$Q$3000,0)&lt;&gt;ROW()-1,"",COUNT($AO$1:$AO1385)+1))</f>
        <v/>
      </c>
    </row>
    <row r="1387" customFormat="false" ht="12.75" hidden="false" customHeight="true" outlineLevel="0" collapsed="false">
      <c r="W1387" s="24" t="n">
        <f aca="false">IF($F1387="",0,IFERROR(IF(ISNUMBER($F1387),INT($F1387),DATE(VALUE(MID(SUBSTITUTE(LEFT($F1387,FIND(" ",$F1387&amp;" ")-1),"/",REPT(" ",20)),41,20)),VALUE(LEFT(SUBSTITUTE(LEFT($F1387,FIND(" ",$F1387&amp;" ")-1),"/",REPT(" ",20)),20)),VALUE(MID(SUBSTITUTE(LEFT($F1387,FIND(" ",$F1387&amp;" ")-1),"/",REPT(" ",20)),21,20)))),0))</f>
        <v>0</v>
      </c>
      <c r="X1387" s="25" t="str">
        <f aca="false">IF(ISNUMBER($N1387),$N1387*Validation!$B$5,"")</f>
        <v/>
      </c>
      <c r="Y1387" s="26" t="str">
        <f aca="false">IF($A1387="","",SUBSTITUTE(SUBSTITUTE(SUBSTITUTE(SUBSTITUTE(SUBSTITUTE(SUBSTITUTE(SUBSTITUTE(UPPER(TRIM($A1387)),"Á","A"),"É","E"),"Í","I"),"Ó","O"),"Ú","U"),"Ñ","N"),"Ü","U"))</f>
        <v/>
      </c>
      <c r="Z1387" s="26" t="str">
        <f aca="false">IF($Y1387="","",LEFT($Y1387,1)&amp;" "&amp;TRIM(RIGHT(SUBSTITUTE($Y1387," ",REPT(" ",50)),50)))</f>
        <v/>
      </c>
      <c r="AA1387" s="27" t="str">
        <f aca="false">IF($AF1387="","",IF(COUNTIF(Validation!$U$19:$U$178,$AF1387)&gt;0,"OK","NO MATCH"))</f>
        <v/>
      </c>
      <c r="AB1387" s="27" t="str">
        <f aca="false">IF($W1387=0,"",IF(AND($W1387&gt;=Validation!$B$3,$W1387&lt;=Validation!$C$3),"Yes","No"))</f>
        <v/>
      </c>
      <c r="AC1387" s="26" t="str">
        <f aca="false">IF($A1387="","",$AF1387&amp;"|"&amp;TEXT($W1387,"yyyy-mm-dd")&amp;"|"&amp;$J1387&amp;"|"&amp;$N1387)</f>
        <v/>
      </c>
      <c r="AD1387" s="27" t="str">
        <f aca="false">IF($AC1387="","",IF(COUNTIF($AC$2:$AC$3000,$AC1387)&gt;1,"REVIEW","OK"))</f>
        <v/>
      </c>
      <c r="AE1387" s="27" t="str">
        <f aca="false">IF(OR($W1387=0,$O1387=""),"",IF(IFERROR(IF(ISNUMBER($O1387),INT($O1387),DATE(VALUE(MID(SUBSTITUTE(LEFT($O1387,FIND(" ",$O1387&amp;" ")-1),"/",REPT(" ",20)),41,20)),VALUE(LEFT(SUBSTITUTE(LEFT($O1387,FIND(" ",$O1387&amp;" ")-1),"/",REPT(" ",20)),20)),VALUE(MID(SUBSTITUTE(LEFT($O1387,FIND(" ",$O1387&amp;" ")-1),"/",REPT(" ",20)),21,20)))),0)&gt;$W1387,"Late","Same day"))</f>
        <v/>
      </c>
      <c r="AF1387" s="26" t="str">
        <f aca="false">IF($A1387="","",IFERROR(INDEX(Validation!$C$193:$C$217,MATCH($A1387,Validation!$A$193:$A$217,0)),IF(COUNTIF(Validation!$U$19:$U$178,$Z1387)&gt;0,$Z1387,IF(COUNTIF(Validation!$S$19:$S$178,$AI1387)=1,INDEX(Validation!$U$19:$U$178,MATCH($AI1387,Validation!$S$19:$S$178,0)),$Z1387))))</f>
        <v/>
      </c>
      <c r="AG1387" s="27" t="str">
        <f aca="false">IF(COUNTA($A1387:$U1387)=0,"",IF($A1387="","No name",IF($F1387="","No date",IF($W1387=0,"Date ilegible",IF(NOT(ISNUMBER($N1387)),"Hours no numéricas",IF($AA1387="NO MATCH","Person no identificada","OK"))))))</f>
        <v/>
      </c>
      <c r="AH1387" s="27" t="str">
        <f aca="false">IF($W1387=0,"No date",IF($W1387&lt;Validation!$B$3,"Before period",IF($W1387&gt;Validation!$C$3,"After period","In period")))</f>
        <v>No date</v>
      </c>
      <c r="AI1387" s="26" t="str">
        <f aca="false">IF($Y1387="","",TRIM(RIGHT(SUBSTITUTE($Y1387," ",REPT(" ",50)),50)))</f>
        <v/>
      </c>
      <c r="AJ1387" s="27" t="str">
        <f aca="false">IF($A1387="","",IF(NOT(ISERROR(MATCH($A1387,Validation!$A$193:$A$217,0))),"Manual mapping",IF(COUNTIF(Validation!$U$19:$U$178,$Z1387)&gt;0,"Direct",IF(COUNTIF(Validation!$S$19:$S$178,$AI1387)=1,"By surname","Unresolved"))))</f>
        <v/>
      </c>
      <c r="AK1387" s="28" t="str">
        <f aca="false">IF($L1387="","",IF(MATCH($L1387,$L$2:$L$3000,0)&lt;&gt;ROW()-1,"",COUNT($AK$1:$AK1386)+1))</f>
        <v/>
      </c>
      <c r="AL1387" s="28" t="str">
        <f aca="false">IF($G1387="","",IF(MATCH($G1387,$G$2:$G$3000,0)&lt;&gt;ROW()-1,"",COUNT($AL$1:$AL1386)+1))</f>
        <v/>
      </c>
      <c r="AM1387" s="28" t="str">
        <f aca="false">IF($H1387="","",IF(MATCH($H1387,$H$2:$H$3000,0)&lt;&gt;ROW()-1,"",COUNT($AM$1:$AM1386)+1))</f>
        <v/>
      </c>
      <c r="AN1387" s="28" t="str">
        <f aca="false">IF($I1387="","",IF(MATCH($I1387,$I$2:$I$3000,0)&lt;&gt;ROW()-1,"",COUNT($AN$1:$AN1386)+1))</f>
        <v/>
      </c>
      <c r="AO1387" s="28" t="str">
        <f aca="false">IF($Q1387="","",IF(MATCH($Q1387,$Q$2:$Q$3000,0)&lt;&gt;ROW()-1,"",COUNT($AO$1:$AO1386)+1))</f>
        <v/>
      </c>
    </row>
    <row r="1388" customFormat="false" ht="12.75" hidden="false" customHeight="true" outlineLevel="0" collapsed="false">
      <c r="W1388" s="24" t="n">
        <f aca="false">IF($F1388="",0,IFERROR(IF(ISNUMBER($F1388),INT($F1388),DATE(VALUE(MID(SUBSTITUTE(LEFT($F1388,FIND(" ",$F1388&amp;" ")-1),"/",REPT(" ",20)),41,20)),VALUE(LEFT(SUBSTITUTE(LEFT($F1388,FIND(" ",$F1388&amp;" ")-1),"/",REPT(" ",20)),20)),VALUE(MID(SUBSTITUTE(LEFT($F1388,FIND(" ",$F1388&amp;" ")-1),"/",REPT(" ",20)),21,20)))),0))</f>
        <v>0</v>
      </c>
      <c r="X1388" s="25" t="str">
        <f aca="false">IF(ISNUMBER($N1388),$N1388*Validation!$B$5,"")</f>
        <v/>
      </c>
      <c r="Y1388" s="26" t="str">
        <f aca="false">IF($A1388="","",SUBSTITUTE(SUBSTITUTE(SUBSTITUTE(SUBSTITUTE(SUBSTITUTE(SUBSTITUTE(SUBSTITUTE(UPPER(TRIM($A1388)),"Á","A"),"É","E"),"Í","I"),"Ó","O"),"Ú","U"),"Ñ","N"),"Ü","U"))</f>
        <v/>
      </c>
      <c r="Z1388" s="26" t="str">
        <f aca="false">IF($Y1388="","",LEFT($Y1388,1)&amp;" "&amp;TRIM(RIGHT(SUBSTITUTE($Y1388," ",REPT(" ",50)),50)))</f>
        <v/>
      </c>
      <c r="AA1388" s="27" t="str">
        <f aca="false">IF($AF1388="","",IF(COUNTIF(Validation!$U$19:$U$178,$AF1388)&gt;0,"OK","NO MATCH"))</f>
        <v/>
      </c>
      <c r="AB1388" s="27" t="str">
        <f aca="false">IF($W1388=0,"",IF(AND($W1388&gt;=Validation!$B$3,$W1388&lt;=Validation!$C$3),"Yes","No"))</f>
        <v/>
      </c>
      <c r="AC1388" s="26" t="str">
        <f aca="false">IF($A1388="","",$AF1388&amp;"|"&amp;TEXT($W1388,"yyyy-mm-dd")&amp;"|"&amp;$J1388&amp;"|"&amp;$N1388)</f>
        <v/>
      </c>
      <c r="AD1388" s="27" t="str">
        <f aca="false">IF($AC1388="","",IF(COUNTIF($AC$2:$AC$3000,$AC1388)&gt;1,"REVIEW","OK"))</f>
        <v/>
      </c>
      <c r="AE1388" s="27" t="str">
        <f aca="false">IF(OR($W1388=0,$O1388=""),"",IF(IFERROR(IF(ISNUMBER($O1388),INT($O1388),DATE(VALUE(MID(SUBSTITUTE(LEFT($O1388,FIND(" ",$O1388&amp;" ")-1),"/",REPT(" ",20)),41,20)),VALUE(LEFT(SUBSTITUTE(LEFT($O1388,FIND(" ",$O1388&amp;" ")-1),"/",REPT(" ",20)),20)),VALUE(MID(SUBSTITUTE(LEFT($O1388,FIND(" ",$O1388&amp;" ")-1),"/",REPT(" ",20)),21,20)))),0)&gt;$W1388,"Late","Same day"))</f>
        <v/>
      </c>
      <c r="AF1388" s="26" t="str">
        <f aca="false">IF($A1388="","",IFERROR(INDEX(Validation!$C$193:$C$217,MATCH($A1388,Validation!$A$193:$A$217,0)),IF(COUNTIF(Validation!$U$19:$U$178,$Z1388)&gt;0,$Z1388,IF(COUNTIF(Validation!$S$19:$S$178,$AI1388)=1,INDEX(Validation!$U$19:$U$178,MATCH($AI1388,Validation!$S$19:$S$178,0)),$Z1388))))</f>
        <v/>
      </c>
      <c r="AG1388" s="27" t="str">
        <f aca="false">IF(COUNTA($A1388:$U1388)=0,"",IF($A1388="","No name",IF($F1388="","No date",IF($W1388=0,"Date ilegible",IF(NOT(ISNUMBER($N1388)),"Hours no numéricas",IF($AA1388="NO MATCH","Person no identificada","OK"))))))</f>
        <v/>
      </c>
      <c r="AH1388" s="27" t="str">
        <f aca="false">IF($W1388=0,"No date",IF($W1388&lt;Validation!$B$3,"Before period",IF($W1388&gt;Validation!$C$3,"After period","In period")))</f>
        <v>No date</v>
      </c>
      <c r="AI1388" s="26" t="str">
        <f aca="false">IF($Y1388="","",TRIM(RIGHT(SUBSTITUTE($Y1388," ",REPT(" ",50)),50)))</f>
        <v/>
      </c>
      <c r="AJ1388" s="27" t="str">
        <f aca="false">IF($A1388="","",IF(NOT(ISERROR(MATCH($A1388,Validation!$A$193:$A$217,0))),"Manual mapping",IF(COUNTIF(Validation!$U$19:$U$178,$Z1388)&gt;0,"Direct",IF(COUNTIF(Validation!$S$19:$S$178,$AI1388)=1,"By surname","Unresolved"))))</f>
        <v/>
      </c>
      <c r="AK1388" s="28" t="str">
        <f aca="false">IF($L1388="","",IF(MATCH($L1388,$L$2:$L$3000,0)&lt;&gt;ROW()-1,"",COUNT($AK$1:$AK1387)+1))</f>
        <v/>
      </c>
      <c r="AL1388" s="28" t="str">
        <f aca="false">IF($G1388="","",IF(MATCH($G1388,$G$2:$G$3000,0)&lt;&gt;ROW()-1,"",COUNT($AL$1:$AL1387)+1))</f>
        <v/>
      </c>
      <c r="AM1388" s="28" t="str">
        <f aca="false">IF($H1388="","",IF(MATCH($H1388,$H$2:$H$3000,0)&lt;&gt;ROW()-1,"",COUNT($AM$1:$AM1387)+1))</f>
        <v/>
      </c>
      <c r="AN1388" s="28" t="str">
        <f aca="false">IF($I1388="","",IF(MATCH($I1388,$I$2:$I$3000,0)&lt;&gt;ROW()-1,"",COUNT($AN$1:$AN1387)+1))</f>
        <v/>
      </c>
      <c r="AO1388" s="28" t="str">
        <f aca="false">IF($Q1388="","",IF(MATCH($Q1388,$Q$2:$Q$3000,0)&lt;&gt;ROW()-1,"",COUNT($AO$1:$AO1387)+1))</f>
        <v/>
      </c>
    </row>
    <row r="1389" customFormat="false" ht="12.75" hidden="false" customHeight="true" outlineLevel="0" collapsed="false">
      <c r="W1389" s="24" t="n">
        <f aca="false">IF($F1389="",0,IFERROR(IF(ISNUMBER($F1389),INT($F1389),DATE(VALUE(MID(SUBSTITUTE(LEFT($F1389,FIND(" ",$F1389&amp;" ")-1),"/",REPT(" ",20)),41,20)),VALUE(LEFT(SUBSTITUTE(LEFT($F1389,FIND(" ",$F1389&amp;" ")-1),"/",REPT(" ",20)),20)),VALUE(MID(SUBSTITUTE(LEFT($F1389,FIND(" ",$F1389&amp;" ")-1),"/",REPT(" ",20)),21,20)))),0))</f>
        <v>0</v>
      </c>
      <c r="X1389" s="25" t="str">
        <f aca="false">IF(ISNUMBER($N1389),$N1389*Validation!$B$5,"")</f>
        <v/>
      </c>
      <c r="Y1389" s="26" t="str">
        <f aca="false">IF($A1389="","",SUBSTITUTE(SUBSTITUTE(SUBSTITUTE(SUBSTITUTE(SUBSTITUTE(SUBSTITUTE(SUBSTITUTE(UPPER(TRIM($A1389)),"Á","A"),"É","E"),"Í","I"),"Ó","O"),"Ú","U"),"Ñ","N"),"Ü","U"))</f>
        <v/>
      </c>
      <c r="Z1389" s="26" t="str">
        <f aca="false">IF($Y1389="","",LEFT($Y1389,1)&amp;" "&amp;TRIM(RIGHT(SUBSTITUTE($Y1389," ",REPT(" ",50)),50)))</f>
        <v/>
      </c>
      <c r="AA1389" s="27" t="str">
        <f aca="false">IF($AF1389="","",IF(COUNTIF(Validation!$U$19:$U$178,$AF1389)&gt;0,"OK","NO MATCH"))</f>
        <v/>
      </c>
      <c r="AB1389" s="27" t="str">
        <f aca="false">IF($W1389=0,"",IF(AND($W1389&gt;=Validation!$B$3,$W1389&lt;=Validation!$C$3),"Yes","No"))</f>
        <v/>
      </c>
      <c r="AC1389" s="26" t="str">
        <f aca="false">IF($A1389="","",$AF1389&amp;"|"&amp;TEXT($W1389,"yyyy-mm-dd")&amp;"|"&amp;$J1389&amp;"|"&amp;$N1389)</f>
        <v/>
      </c>
      <c r="AD1389" s="27" t="str">
        <f aca="false">IF($AC1389="","",IF(COUNTIF($AC$2:$AC$3000,$AC1389)&gt;1,"REVIEW","OK"))</f>
        <v/>
      </c>
      <c r="AE1389" s="27" t="str">
        <f aca="false">IF(OR($W1389=0,$O1389=""),"",IF(IFERROR(IF(ISNUMBER($O1389),INT($O1389),DATE(VALUE(MID(SUBSTITUTE(LEFT($O1389,FIND(" ",$O1389&amp;" ")-1),"/",REPT(" ",20)),41,20)),VALUE(LEFT(SUBSTITUTE(LEFT($O1389,FIND(" ",$O1389&amp;" ")-1),"/",REPT(" ",20)),20)),VALUE(MID(SUBSTITUTE(LEFT($O1389,FIND(" ",$O1389&amp;" ")-1),"/",REPT(" ",20)),21,20)))),0)&gt;$W1389,"Late","Same day"))</f>
        <v/>
      </c>
      <c r="AF1389" s="26" t="str">
        <f aca="false">IF($A1389="","",IFERROR(INDEX(Validation!$C$193:$C$217,MATCH($A1389,Validation!$A$193:$A$217,0)),IF(COUNTIF(Validation!$U$19:$U$178,$Z1389)&gt;0,$Z1389,IF(COUNTIF(Validation!$S$19:$S$178,$AI1389)=1,INDEX(Validation!$U$19:$U$178,MATCH($AI1389,Validation!$S$19:$S$178,0)),$Z1389))))</f>
        <v/>
      </c>
      <c r="AG1389" s="27" t="str">
        <f aca="false">IF(COUNTA($A1389:$U1389)=0,"",IF($A1389="","No name",IF($F1389="","No date",IF($W1389=0,"Date ilegible",IF(NOT(ISNUMBER($N1389)),"Hours no numéricas",IF($AA1389="NO MATCH","Person no identificada","OK"))))))</f>
        <v/>
      </c>
      <c r="AH1389" s="27" t="str">
        <f aca="false">IF($W1389=0,"No date",IF($W1389&lt;Validation!$B$3,"Before period",IF($W1389&gt;Validation!$C$3,"After period","In period")))</f>
        <v>No date</v>
      </c>
      <c r="AI1389" s="26" t="str">
        <f aca="false">IF($Y1389="","",TRIM(RIGHT(SUBSTITUTE($Y1389," ",REPT(" ",50)),50)))</f>
        <v/>
      </c>
      <c r="AJ1389" s="27" t="str">
        <f aca="false">IF($A1389="","",IF(NOT(ISERROR(MATCH($A1389,Validation!$A$193:$A$217,0))),"Manual mapping",IF(COUNTIF(Validation!$U$19:$U$178,$Z1389)&gt;0,"Direct",IF(COUNTIF(Validation!$S$19:$S$178,$AI1389)=1,"By surname","Unresolved"))))</f>
        <v/>
      </c>
      <c r="AK1389" s="28" t="str">
        <f aca="false">IF($L1389="","",IF(MATCH($L1389,$L$2:$L$3000,0)&lt;&gt;ROW()-1,"",COUNT($AK$1:$AK1388)+1))</f>
        <v/>
      </c>
      <c r="AL1389" s="28" t="str">
        <f aca="false">IF($G1389="","",IF(MATCH($G1389,$G$2:$G$3000,0)&lt;&gt;ROW()-1,"",COUNT($AL$1:$AL1388)+1))</f>
        <v/>
      </c>
      <c r="AM1389" s="28" t="str">
        <f aca="false">IF($H1389="","",IF(MATCH($H1389,$H$2:$H$3000,0)&lt;&gt;ROW()-1,"",COUNT($AM$1:$AM1388)+1))</f>
        <v/>
      </c>
      <c r="AN1389" s="28" t="str">
        <f aca="false">IF($I1389="","",IF(MATCH($I1389,$I$2:$I$3000,0)&lt;&gt;ROW()-1,"",COUNT($AN$1:$AN1388)+1))</f>
        <v/>
      </c>
      <c r="AO1389" s="28" t="str">
        <f aca="false">IF($Q1389="","",IF(MATCH($Q1389,$Q$2:$Q$3000,0)&lt;&gt;ROW()-1,"",COUNT($AO$1:$AO1388)+1))</f>
        <v/>
      </c>
    </row>
    <row r="1390" customFormat="false" ht="12.75" hidden="false" customHeight="true" outlineLevel="0" collapsed="false">
      <c r="W1390" s="24" t="n">
        <f aca="false">IF($F1390="",0,IFERROR(IF(ISNUMBER($F1390),INT($F1390),DATE(VALUE(MID(SUBSTITUTE(LEFT($F1390,FIND(" ",$F1390&amp;" ")-1),"/",REPT(" ",20)),41,20)),VALUE(LEFT(SUBSTITUTE(LEFT($F1390,FIND(" ",$F1390&amp;" ")-1),"/",REPT(" ",20)),20)),VALUE(MID(SUBSTITUTE(LEFT($F1390,FIND(" ",$F1390&amp;" ")-1),"/",REPT(" ",20)),21,20)))),0))</f>
        <v>0</v>
      </c>
      <c r="X1390" s="25" t="str">
        <f aca="false">IF(ISNUMBER($N1390),$N1390*Validation!$B$5,"")</f>
        <v/>
      </c>
      <c r="Y1390" s="26" t="str">
        <f aca="false">IF($A1390="","",SUBSTITUTE(SUBSTITUTE(SUBSTITUTE(SUBSTITUTE(SUBSTITUTE(SUBSTITUTE(SUBSTITUTE(UPPER(TRIM($A1390)),"Á","A"),"É","E"),"Í","I"),"Ó","O"),"Ú","U"),"Ñ","N"),"Ü","U"))</f>
        <v/>
      </c>
      <c r="Z1390" s="26" t="str">
        <f aca="false">IF($Y1390="","",LEFT($Y1390,1)&amp;" "&amp;TRIM(RIGHT(SUBSTITUTE($Y1390," ",REPT(" ",50)),50)))</f>
        <v/>
      </c>
      <c r="AA1390" s="27" t="str">
        <f aca="false">IF($AF1390="","",IF(COUNTIF(Validation!$U$19:$U$178,$AF1390)&gt;0,"OK","NO MATCH"))</f>
        <v/>
      </c>
      <c r="AB1390" s="27" t="str">
        <f aca="false">IF($W1390=0,"",IF(AND($W1390&gt;=Validation!$B$3,$W1390&lt;=Validation!$C$3),"Yes","No"))</f>
        <v/>
      </c>
      <c r="AC1390" s="26" t="str">
        <f aca="false">IF($A1390="","",$AF1390&amp;"|"&amp;TEXT($W1390,"yyyy-mm-dd")&amp;"|"&amp;$J1390&amp;"|"&amp;$N1390)</f>
        <v/>
      </c>
      <c r="AD1390" s="27" t="str">
        <f aca="false">IF($AC1390="","",IF(COUNTIF($AC$2:$AC$3000,$AC1390)&gt;1,"REVIEW","OK"))</f>
        <v/>
      </c>
      <c r="AE1390" s="27" t="str">
        <f aca="false">IF(OR($W1390=0,$O1390=""),"",IF(IFERROR(IF(ISNUMBER($O1390),INT($O1390),DATE(VALUE(MID(SUBSTITUTE(LEFT($O1390,FIND(" ",$O1390&amp;" ")-1),"/",REPT(" ",20)),41,20)),VALUE(LEFT(SUBSTITUTE(LEFT($O1390,FIND(" ",$O1390&amp;" ")-1),"/",REPT(" ",20)),20)),VALUE(MID(SUBSTITUTE(LEFT($O1390,FIND(" ",$O1390&amp;" ")-1),"/",REPT(" ",20)),21,20)))),0)&gt;$W1390,"Late","Same day"))</f>
        <v/>
      </c>
      <c r="AF1390" s="26" t="str">
        <f aca="false">IF($A1390="","",IFERROR(INDEX(Validation!$C$193:$C$217,MATCH($A1390,Validation!$A$193:$A$217,0)),IF(COUNTIF(Validation!$U$19:$U$178,$Z1390)&gt;0,$Z1390,IF(COUNTIF(Validation!$S$19:$S$178,$AI1390)=1,INDEX(Validation!$U$19:$U$178,MATCH($AI1390,Validation!$S$19:$S$178,0)),$Z1390))))</f>
        <v/>
      </c>
      <c r="AG1390" s="27" t="str">
        <f aca="false">IF(COUNTA($A1390:$U1390)=0,"",IF($A1390="","No name",IF($F1390="","No date",IF($W1390=0,"Date ilegible",IF(NOT(ISNUMBER($N1390)),"Hours no numéricas",IF($AA1390="NO MATCH","Person no identificada","OK"))))))</f>
        <v/>
      </c>
      <c r="AH1390" s="27" t="str">
        <f aca="false">IF($W1390=0,"No date",IF($W1390&lt;Validation!$B$3,"Before period",IF($W1390&gt;Validation!$C$3,"After period","In period")))</f>
        <v>No date</v>
      </c>
      <c r="AI1390" s="26" t="str">
        <f aca="false">IF($Y1390="","",TRIM(RIGHT(SUBSTITUTE($Y1390," ",REPT(" ",50)),50)))</f>
        <v/>
      </c>
      <c r="AJ1390" s="27" t="str">
        <f aca="false">IF($A1390="","",IF(NOT(ISERROR(MATCH($A1390,Validation!$A$193:$A$217,0))),"Manual mapping",IF(COUNTIF(Validation!$U$19:$U$178,$Z1390)&gt;0,"Direct",IF(COUNTIF(Validation!$S$19:$S$178,$AI1390)=1,"By surname","Unresolved"))))</f>
        <v/>
      </c>
      <c r="AK1390" s="28" t="str">
        <f aca="false">IF($L1390="","",IF(MATCH($L1390,$L$2:$L$3000,0)&lt;&gt;ROW()-1,"",COUNT($AK$1:$AK1389)+1))</f>
        <v/>
      </c>
      <c r="AL1390" s="28" t="str">
        <f aca="false">IF($G1390="","",IF(MATCH($G1390,$G$2:$G$3000,0)&lt;&gt;ROW()-1,"",COUNT($AL$1:$AL1389)+1))</f>
        <v/>
      </c>
      <c r="AM1390" s="28" t="str">
        <f aca="false">IF($H1390="","",IF(MATCH($H1390,$H$2:$H$3000,0)&lt;&gt;ROW()-1,"",COUNT($AM$1:$AM1389)+1))</f>
        <v/>
      </c>
      <c r="AN1390" s="28" t="str">
        <f aca="false">IF($I1390="","",IF(MATCH($I1390,$I$2:$I$3000,0)&lt;&gt;ROW()-1,"",COUNT($AN$1:$AN1389)+1))</f>
        <v/>
      </c>
      <c r="AO1390" s="28" t="str">
        <f aca="false">IF($Q1390="","",IF(MATCH($Q1390,$Q$2:$Q$3000,0)&lt;&gt;ROW()-1,"",COUNT($AO$1:$AO1389)+1))</f>
        <v/>
      </c>
    </row>
    <row r="1391" customFormat="false" ht="12.75" hidden="false" customHeight="true" outlineLevel="0" collapsed="false">
      <c r="W1391" s="24" t="n">
        <f aca="false">IF($F1391="",0,IFERROR(IF(ISNUMBER($F1391),INT($F1391),DATE(VALUE(MID(SUBSTITUTE(LEFT($F1391,FIND(" ",$F1391&amp;" ")-1),"/",REPT(" ",20)),41,20)),VALUE(LEFT(SUBSTITUTE(LEFT($F1391,FIND(" ",$F1391&amp;" ")-1),"/",REPT(" ",20)),20)),VALUE(MID(SUBSTITUTE(LEFT($F1391,FIND(" ",$F1391&amp;" ")-1),"/",REPT(" ",20)),21,20)))),0))</f>
        <v>0</v>
      </c>
      <c r="X1391" s="25" t="str">
        <f aca="false">IF(ISNUMBER($N1391),$N1391*Validation!$B$5,"")</f>
        <v/>
      </c>
      <c r="Y1391" s="26" t="str">
        <f aca="false">IF($A1391="","",SUBSTITUTE(SUBSTITUTE(SUBSTITUTE(SUBSTITUTE(SUBSTITUTE(SUBSTITUTE(SUBSTITUTE(UPPER(TRIM($A1391)),"Á","A"),"É","E"),"Í","I"),"Ó","O"),"Ú","U"),"Ñ","N"),"Ü","U"))</f>
        <v/>
      </c>
      <c r="Z1391" s="26" t="str">
        <f aca="false">IF($Y1391="","",LEFT($Y1391,1)&amp;" "&amp;TRIM(RIGHT(SUBSTITUTE($Y1391," ",REPT(" ",50)),50)))</f>
        <v/>
      </c>
      <c r="AA1391" s="27" t="str">
        <f aca="false">IF($AF1391="","",IF(COUNTIF(Validation!$U$19:$U$178,$AF1391)&gt;0,"OK","NO MATCH"))</f>
        <v/>
      </c>
      <c r="AB1391" s="27" t="str">
        <f aca="false">IF($W1391=0,"",IF(AND($W1391&gt;=Validation!$B$3,$W1391&lt;=Validation!$C$3),"Yes","No"))</f>
        <v/>
      </c>
      <c r="AC1391" s="26" t="str">
        <f aca="false">IF($A1391="","",$AF1391&amp;"|"&amp;TEXT($W1391,"yyyy-mm-dd")&amp;"|"&amp;$J1391&amp;"|"&amp;$N1391)</f>
        <v/>
      </c>
      <c r="AD1391" s="27" t="str">
        <f aca="false">IF($AC1391="","",IF(COUNTIF($AC$2:$AC$3000,$AC1391)&gt;1,"REVIEW","OK"))</f>
        <v/>
      </c>
      <c r="AE1391" s="27" t="str">
        <f aca="false">IF(OR($W1391=0,$O1391=""),"",IF(IFERROR(IF(ISNUMBER($O1391),INT($O1391),DATE(VALUE(MID(SUBSTITUTE(LEFT($O1391,FIND(" ",$O1391&amp;" ")-1),"/",REPT(" ",20)),41,20)),VALUE(LEFT(SUBSTITUTE(LEFT($O1391,FIND(" ",$O1391&amp;" ")-1),"/",REPT(" ",20)),20)),VALUE(MID(SUBSTITUTE(LEFT($O1391,FIND(" ",$O1391&amp;" ")-1),"/",REPT(" ",20)),21,20)))),0)&gt;$W1391,"Late","Same day"))</f>
        <v/>
      </c>
      <c r="AF1391" s="26" t="str">
        <f aca="false">IF($A1391="","",IFERROR(INDEX(Validation!$C$193:$C$217,MATCH($A1391,Validation!$A$193:$A$217,0)),IF(COUNTIF(Validation!$U$19:$U$178,$Z1391)&gt;0,$Z1391,IF(COUNTIF(Validation!$S$19:$S$178,$AI1391)=1,INDEX(Validation!$U$19:$U$178,MATCH($AI1391,Validation!$S$19:$S$178,0)),$Z1391))))</f>
        <v/>
      </c>
      <c r="AG1391" s="27" t="str">
        <f aca="false">IF(COUNTA($A1391:$U1391)=0,"",IF($A1391="","No name",IF($F1391="","No date",IF($W1391=0,"Date ilegible",IF(NOT(ISNUMBER($N1391)),"Hours no numéricas",IF($AA1391="NO MATCH","Person no identificada","OK"))))))</f>
        <v/>
      </c>
      <c r="AH1391" s="27" t="str">
        <f aca="false">IF($W1391=0,"No date",IF($W1391&lt;Validation!$B$3,"Before period",IF($W1391&gt;Validation!$C$3,"After period","In period")))</f>
        <v>No date</v>
      </c>
      <c r="AI1391" s="26" t="str">
        <f aca="false">IF($Y1391="","",TRIM(RIGHT(SUBSTITUTE($Y1391," ",REPT(" ",50)),50)))</f>
        <v/>
      </c>
      <c r="AJ1391" s="27" t="str">
        <f aca="false">IF($A1391="","",IF(NOT(ISERROR(MATCH($A1391,Validation!$A$193:$A$217,0))),"Manual mapping",IF(COUNTIF(Validation!$U$19:$U$178,$Z1391)&gt;0,"Direct",IF(COUNTIF(Validation!$S$19:$S$178,$AI1391)=1,"By surname","Unresolved"))))</f>
        <v/>
      </c>
      <c r="AK1391" s="28" t="str">
        <f aca="false">IF($L1391="","",IF(MATCH($L1391,$L$2:$L$3000,0)&lt;&gt;ROW()-1,"",COUNT($AK$1:$AK1390)+1))</f>
        <v/>
      </c>
      <c r="AL1391" s="28" t="str">
        <f aca="false">IF($G1391="","",IF(MATCH($G1391,$G$2:$G$3000,0)&lt;&gt;ROW()-1,"",COUNT($AL$1:$AL1390)+1))</f>
        <v/>
      </c>
      <c r="AM1391" s="28" t="str">
        <f aca="false">IF($H1391="","",IF(MATCH($H1391,$H$2:$H$3000,0)&lt;&gt;ROW()-1,"",COUNT($AM$1:$AM1390)+1))</f>
        <v/>
      </c>
      <c r="AN1391" s="28" t="str">
        <f aca="false">IF($I1391="","",IF(MATCH($I1391,$I$2:$I$3000,0)&lt;&gt;ROW()-1,"",COUNT($AN$1:$AN1390)+1))</f>
        <v/>
      </c>
      <c r="AO1391" s="28" t="str">
        <f aca="false">IF($Q1391="","",IF(MATCH($Q1391,$Q$2:$Q$3000,0)&lt;&gt;ROW()-1,"",COUNT($AO$1:$AO1390)+1))</f>
        <v/>
      </c>
    </row>
    <row r="1392" customFormat="false" ht="12.75" hidden="false" customHeight="true" outlineLevel="0" collapsed="false">
      <c r="W1392" s="24" t="n">
        <f aca="false">IF($F1392="",0,IFERROR(IF(ISNUMBER($F1392),INT($F1392),DATE(VALUE(MID(SUBSTITUTE(LEFT($F1392,FIND(" ",$F1392&amp;" ")-1),"/",REPT(" ",20)),41,20)),VALUE(LEFT(SUBSTITUTE(LEFT($F1392,FIND(" ",$F1392&amp;" ")-1),"/",REPT(" ",20)),20)),VALUE(MID(SUBSTITUTE(LEFT($F1392,FIND(" ",$F1392&amp;" ")-1),"/",REPT(" ",20)),21,20)))),0))</f>
        <v>0</v>
      </c>
      <c r="X1392" s="25" t="str">
        <f aca="false">IF(ISNUMBER($N1392),$N1392*Validation!$B$5,"")</f>
        <v/>
      </c>
      <c r="Y1392" s="26" t="str">
        <f aca="false">IF($A1392="","",SUBSTITUTE(SUBSTITUTE(SUBSTITUTE(SUBSTITUTE(SUBSTITUTE(SUBSTITUTE(SUBSTITUTE(UPPER(TRIM($A1392)),"Á","A"),"É","E"),"Í","I"),"Ó","O"),"Ú","U"),"Ñ","N"),"Ü","U"))</f>
        <v/>
      </c>
      <c r="Z1392" s="26" t="str">
        <f aca="false">IF($Y1392="","",LEFT($Y1392,1)&amp;" "&amp;TRIM(RIGHT(SUBSTITUTE($Y1392," ",REPT(" ",50)),50)))</f>
        <v/>
      </c>
      <c r="AA1392" s="27" t="str">
        <f aca="false">IF($AF1392="","",IF(COUNTIF(Validation!$U$19:$U$178,$AF1392)&gt;0,"OK","NO MATCH"))</f>
        <v/>
      </c>
      <c r="AB1392" s="27" t="str">
        <f aca="false">IF($W1392=0,"",IF(AND($W1392&gt;=Validation!$B$3,$W1392&lt;=Validation!$C$3),"Yes","No"))</f>
        <v/>
      </c>
      <c r="AC1392" s="26" t="str">
        <f aca="false">IF($A1392="","",$AF1392&amp;"|"&amp;TEXT($W1392,"yyyy-mm-dd")&amp;"|"&amp;$J1392&amp;"|"&amp;$N1392)</f>
        <v/>
      </c>
      <c r="AD1392" s="27" t="str">
        <f aca="false">IF($AC1392="","",IF(COUNTIF($AC$2:$AC$3000,$AC1392)&gt;1,"REVIEW","OK"))</f>
        <v/>
      </c>
      <c r="AE1392" s="27" t="str">
        <f aca="false">IF(OR($W1392=0,$O1392=""),"",IF(IFERROR(IF(ISNUMBER($O1392),INT($O1392),DATE(VALUE(MID(SUBSTITUTE(LEFT($O1392,FIND(" ",$O1392&amp;" ")-1),"/",REPT(" ",20)),41,20)),VALUE(LEFT(SUBSTITUTE(LEFT($O1392,FIND(" ",$O1392&amp;" ")-1),"/",REPT(" ",20)),20)),VALUE(MID(SUBSTITUTE(LEFT($O1392,FIND(" ",$O1392&amp;" ")-1),"/",REPT(" ",20)),21,20)))),0)&gt;$W1392,"Late","Same day"))</f>
        <v/>
      </c>
      <c r="AF1392" s="26" t="str">
        <f aca="false">IF($A1392="","",IFERROR(INDEX(Validation!$C$193:$C$217,MATCH($A1392,Validation!$A$193:$A$217,0)),IF(COUNTIF(Validation!$U$19:$U$178,$Z1392)&gt;0,$Z1392,IF(COUNTIF(Validation!$S$19:$S$178,$AI1392)=1,INDEX(Validation!$U$19:$U$178,MATCH($AI1392,Validation!$S$19:$S$178,0)),$Z1392))))</f>
        <v/>
      </c>
      <c r="AG1392" s="27" t="str">
        <f aca="false">IF(COUNTA($A1392:$U1392)=0,"",IF($A1392="","No name",IF($F1392="","No date",IF($W1392=0,"Date ilegible",IF(NOT(ISNUMBER($N1392)),"Hours no numéricas",IF($AA1392="NO MATCH","Person no identificada","OK"))))))</f>
        <v/>
      </c>
      <c r="AH1392" s="27" t="str">
        <f aca="false">IF($W1392=0,"No date",IF($W1392&lt;Validation!$B$3,"Before period",IF($W1392&gt;Validation!$C$3,"After period","In period")))</f>
        <v>No date</v>
      </c>
      <c r="AI1392" s="26" t="str">
        <f aca="false">IF($Y1392="","",TRIM(RIGHT(SUBSTITUTE($Y1392," ",REPT(" ",50)),50)))</f>
        <v/>
      </c>
      <c r="AJ1392" s="27" t="str">
        <f aca="false">IF($A1392="","",IF(NOT(ISERROR(MATCH($A1392,Validation!$A$193:$A$217,0))),"Manual mapping",IF(COUNTIF(Validation!$U$19:$U$178,$Z1392)&gt;0,"Direct",IF(COUNTIF(Validation!$S$19:$S$178,$AI1392)=1,"By surname","Unresolved"))))</f>
        <v/>
      </c>
      <c r="AK1392" s="28" t="str">
        <f aca="false">IF($L1392="","",IF(MATCH($L1392,$L$2:$L$3000,0)&lt;&gt;ROW()-1,"",COUNT($AK$1:$AK1391)+1))</f>
        <v/>
      </c>
      <c r="AL1392" s="28" t="str">
        <f aca="false">IF($G1392="","",IF(MATCH($G1392,$G$2:$G$3000,0)&lt;&gt;ROW()-1,"",COUNT($AL$1:$AL1391)+1))</f>
        <v/>
      </c>
      <c r="AM1392" s="28" t="str">
        <f aca="false">IF($H1392="","",IF(MATCH($H1392,$H$2:$H$3000,0)&lt;&gt;ROW()-1,"",COUNT($AM$1:$AM1391)+1))</f>
        <v/>
      </c>
      <c r="AN1392" s="28" t="str">
        <f aca="false">IF($I1392="","",IF(MATCH($I1392,$I$2:$I$3000,0)&lt;&gt;ROW()-1,"",COUNT($AN$1:$AN1391)+1))</f>
        <v/>
      </c>
      <c r="AO1392" s="28" t="str">
        <f aca="false">IF($Q1392="","",IF(MATCH($Q1392,$Q$2:$Q$3000,0)&lt;&gt;ROW()-1,"",COUNT($AO$1:$AO1391)+1))</f>
        <v/>
      </c>
    </row>
    <row r="1393" customFormat="false" ht="12.75" hidden="false" customHeight="true" outlineLevel="0" collapsed="false">
      <c r="W1393" s="24" t="n">
        <f aca="false">IF($F1393="",0,IFERROR(IF(ISNUMBER($F1393),INT($F1393),DATE(VALUE(MID(SUBSTITUTE(LEFT($F1393,FIND(" ",$F1393&amp;" ")-1),"/",REPT(" ",20)),41,20)),VALUE(LEFT(SUBSTITUTE(LEFT($F1393,FIND(" ",$F1393&amp;" ")-1),"/",REPT(" ",20)),20)),VALUE(MID(SUBSTITUTE(LEFT($F1393,FIND(" ",$F1393&amp;" ")-1),"/",REPT(" ",20)),21,20)))),0))</f>
        <v>0</v>
      </c>
      <c r="X1393" s="25" t="str">
        <f aca="false">IF(ISNUMBER($N1393),$N1393*Validation!$B$5,"")</f>
        <v/>
      </c>
      <c r="Y1393" s="26" t="str">
        <f aca="false">IF($A1393="","",SUBSTITUTE(SUBSTITUTE(SUBSTITUTE(SUBSTITUTE(SUBSTITUTE(SUBSTITUTE(SUBSTITUTE(UPPER(TRIM($A1393)),"Á","A"),"É","E"),"Í","I"),"Ó","O"),"Ú","U"),"Ñ","N"),"Ü","U"))</f>
        <v/>
      </c>
      <c r="Z1393" s="26" t="str">
        <f aca="false">IF($Y1393="","",LEFT($Y1393,1)&amp;" "&amp;TRIM(RIGHT(SUBSTITUTE($Y1393," ",REPT(" ",50)),50)))</f>
        <v/>
      </c>
      <c r="AA1393" s="27" t="str">
        <f aca="false">IF($AF1393="","",IF(COUNTIF(Validation!$U$19:$U$178,$AF1393)&gt;0,"OK","NO MATCH"))</f>
        <v/>
      </c>
      <c r="AB1393" s="27" t="str">
        <f aca="false">IF($W1393=0,"",IF(AND($W1393&gt;=Validation!$B$3,$W1393&lt;=Validation!$C$3),"Yes","No"))</f>
        <v/>
      </c>
      <c r="AC1393" s="26" t="str">
        <f aca="false">IF($A1393="","",$AF1393&amp;"|"&amp;TEXT($W1393,"yyyy-mm-dd")&amp;"|"&amp;$J1393&amp;"|"&amp;$N1393)</f>
        <v/>
      </c>
      <c r="AD1393" s="27" t="str">
        <f aca="false">IF($AC1393="","",IF(COUNTIF($AC$2:$AC$3000,$AC1393)&gt;1,"REVIEW","OK"))</f>
        <v/>
      </c>
      <c r="AE1393" s="27" t="str">
        <f aca="false">IF(OR($W1393=0,$O1393=""),"",IF(IFERROR(IF(ISNUMBER($O1393),INT($O1393),DATE(VALUE(MID(SUBSTITUTE(LEFT($O1393,FIND(" ",$O1393&amp;" ")-1),"/",REPT(" ",20)),41,20)),VALUE(LEFT(SUBSTITUTE(LEFT($O1393,FIND(" ",$O1393&amp;" ")-1),"/",REPT(" ",20)),20)),VALUE(MID(SUBSTITUTE(LEFT($O1393,FIND(" ",$O1393&amp;" ")-1),"/",REPT(" ",20)),21,20)))),0)&gt;$W1393,"Late","Same day"))</f>
        <v/>
      </c>
      <c r="AF1393" s="26" t="str">
        <f aca="false">IF($A1393="","",IFERROR(INDEX(Validation!$C$193:$C$217,MATCH($A1393,Validation!$A$193:$A$217,0)),IF(COUNTIF(Validation!$U$19:$U$178,$Z1393)&gt;0,$Z1393,IF(COUNTIF(Validation!$S$19:$S$178,$AI1393)=1,INDEX(Validation!$U$19:$U$178,MATCH($AI1393,Validation!$S$19:$S$178,0)),$Z1393))))</f>
        <v/>
      </c>
      <c r="AG1393" s="27" t="str">
        <f aca="false">IF(COUNTA($A1393:$U1393)=0,"",IF($A1393="","No name",IF($F1393="","No date",IF($W1393=0,"Date ilegible",IF(NOT(ISNUMBER($N1393)),"Hours no numéricas",IF($AA1393="NO MATCH","Person no identificada","OK"))))))</f>
        <v/>
      </c>
      <c r="AH1393" s="27" t="str">
        <f aca="false">IF($W1393=0,"No date",IF($W1393&lt;Validation!$B$3,"Before period",IF($W1393&gt;Validation!$C$3,"After period","In period")))</f>
        <v>No date</v>
      </c>
      <c r="AI1393" s="26" t="str">
        <f aca="false">IF($Y1393="","",TRIM(RIGHT(SUBSTITUTE($Y1393," ",REPT(" ",50)),50)))</f>
        <v/>
      </c>
      <c r="AJ1393" s="27" t="str">
        <f aca="false">IF($A1393="","",IF(NOT(ISERROR(MATCH($A1393,Validation!$A$193:$A$217,0))),"Manual mapping",IF(COUNTIF(Validation!$U$19:$U$178,$Z1393)&gt;0,"Direct",IF(COUNTIF(Validation!$S$19:$S$178,$AI1393)=1,"By surname","Unresolved"))))</f>
        <v/>
      </c>
      <c r="AK1393" s="28" t="str">
        <f aca="false">IF($L1393="","",IF(MATCH($L1393,$L$2:$L$3000,0)&lt;&gt;ROW()-1,"",COUNT($AK$1:$AK1392)+1))</f>
        <v/>
      </c>
      <c r="AL1393" s="28" t="str">
        <f aca="false">IF($G1393="","",IF(MATCH($G1393,$G$2:$G$3000,0)&lt;&gt;ROW()-1,"",COUNT($AL$1:$AL1392)+1))</f>
        <v/>
      </c>
      <c r="AM1393" s="28" t="str">
        <f aca="false">IF($H1393="","",IF(MATCH($H1393,$H$2:$H$3000,0)&lt;&gt;ROW()-1,"",COUNT($AM$1:$AM1392)+1))</f>
        <v/>
      </c>
      <c r="AN1393" s="28" t="str">
        <f aca="false">IF($I1393="","",IF(MATCH($I1393,$I$2:$I$3000,0)&lt;&gt;ROW()-1,"",COUNT($AN$1:$AN1392)+1))</f>
        <v/>
      </c>
      <c r="AO1393" s="28" t="str">
        <f aca="false">IF($Q1393="","",IF(MATCH($Q1393,$Q$2:$Q$3000,0)&lt;&gt;ROW()-1,"",COUNT($AO$1:$AO1392)+1))</f>
        <v/>
      </c>
    </row>
    <row r="1394" customFormat="false" ht="12.75" hidden="false" customHeight="true" outlineLevel="0" collapsed="false">
      <c r="W1394" s="24" t="n">
        <f aca="false">IF($F1394="",0,IFERROR(IF(ISNUMBER($F1394),INT($F1394),DATE(VALUE(MID(SUBSTITUTE(LEFT($F1394,FIND(" ",$F1394&amp;" ")-1),"/",REPT(" ",20)),41,20)),VALUE(LEFT(SUBSTITUTE(LEFT($F1394,FIND(" ",$F1394&amp;" ")-1),"/",REPT(" ",20)),20)),VALUE(MID(SUBSTITUTE(LEFT($F1394,FIND(" ",$F1394&amp;" ")-1),"/",REPT(" ",20)),21,20)))),0))</f>
        <v>0</v>
      </c>
      <c r="X1394" s="25" t="str">
        <f aca="false">IF(ISNUMBER($N1394),$N1394*Validation!$B$5,"")</f>
        <v/>
      </c>
      <c r="Y1394" s="26" t="str">
        <f aca="false">IF($A1394="","",SUBSTITUTE(SUBSTITUTE(SUBSTITUTE(SUBSTITUTE(SUBSTITUTE(SUBSTITUTE(SUBSTITUTE(UPPER(TRIM($A1394)),"Á","A"),"É","E"),"Í","I"),"Ó","O"),"Ú","U"),"Ñ","N"),"Ü","U"))</f>
        <v/>
      </c>
      <c r="Z1394" s="26" t="str">
        <f aca="false">IF($Y1394="","",LEFT($Y1394,1)&amp;" "&amp;TRIM(RIGHT(SUBSTITUTE($Y1394," ",REPT(" ",50)),50)))</f>
        <v/>
      </c>
      <c r="AA1394" s="27" t="str">
        <f aca="false">IF($AF1394="","",IF(COUNTIF(Validation!$U$19:$U$178,$AF1394)&gt;0,"OK","NO MATCH"))</f>
        <v/>
      </c>
      <c r="AB1394" s="27" t="str">
        <f aca="false">IF($W1394=0,"",IF(AND($W1394&gt;=Validation!$B$3,$W1394&lt;=Validation!$C$3),"Yes","No"))</f>
        <v/>
      </c>
      <c r="AC1394" s="26" t="str">
        <f aca="false">IF($A1394="","",$AF1394&amp;"|"&amp;TEXT($W1394,"yyyy-mm-dd")&amp;"|"&amp;$J1394&amp;"|"&amp;$N1394)</f>
        <v/>
      </c>
      <c r="AD1394" s="27" t="str">
        <f aca="false">IF($AC1394="","",IF(COUNTIF($AC$2:$AC$3000,$AC1394)&gt;1,"REVIEW","OK"))</f>
        <v/>
      </c>
      <c r="AE1394" s="27" t="str">
        <f aca="false">IF(OR($W1394=0,$O1394=""),"",IF(IFERROR(IF(ISNUMBER($O1394),INT($O1394),DATE(VALUE(MID(SUBSTITUTE(LEFT($O1394,FIND(" ",$O1394&amp;" ")-1),"/",REPT(" ",20)),41,20)),VALUE(LEFT(SUBSTITUTE(LEFT($O1394,FIND(" ",$O1394&amp;" ")-1),"/",REPT(" ",20)),20)),VALUE(MID(SUBSTITUTE(LEFT($O1394,FIND(" ",$O1394&amp;" ")-1),"/",REPT(" ",20)),21,20)))),0)&gt;$W1394,"Late","Same day"))</f>
        <v/>
      </c>
      <c r="AF1394" s="26" t="str">
        <f aca="false">IF($A1394="","",IFERROR(INDEX(Validation!$C$193:$C$217,MATCH($A1394,Validation!$A$193:$A$217,0)),IF(COUNTIF(Validation!$U$19:$U$178,$Z1394)&gt;0,$Z1394,IF(COUNTIF(Validation!$S$19:$S$178,$AI1394)=1,INDEX(Validation!$U$19:$U$178,MATCH($AI1394,Validation!$S$19:$S$178,0)),$Z1394))))</f>
        <v/>
      </c>
      <c r="AG1394" s="27" t="str">
        <f aca="false">IF(COUNTA($A1394:$U1394)=0,"",IF($A1394="","No name",IF($F1394="","No date",IF($W1394=0,"Date ilegible",IF(NOT(ISNUMBER($N1394)),"Hours no numéricas",IF($AA1394="NO MATCH","Person no identificada","OK"))))))</f>
        <v/>
      </c>
      <c r="AH1394" s="27" t="str">
        <f aca="false">IF($W1394=0,"No date",IF($W1394&lt;Validation!$B$3,"Before period",IF($W1394&gt;Validation!$C$3,"After period","In period")))</f>
        <v>No date</v>
      </c>
      <c r="AI1394" s="26" t="str">
        <f aca="false">IF($Y1394="","",TRIM(RIGHT(SUBSTITUTE($Y1394," ",REPT(" ",50)),50)))</f>
        <v/>
      </c>
      <c r="AJ1394" s="27" t="str">
        <f aca="false">IF($A1394="","",IF(NOT(ISERROR(MATCH($A1394,Validation!$A$193:$A$217,0))),"Manual mapping",IF(COUNTIF(Validation!$U$19:$U$178,$Z1394)&gt;0,"Direct",IF(COUNTIF(Validation!$S$19:$S$178,$AI1394)=1,"By surname","Unresolved"))))</f>
        <v/>
      </c>
      <c r="AK1394" s="28" t="str">
        <f aca="false">IF($L1394="","",IF(MATCH($L1394,$L$2:$L$3000,0)&lt;&gt;ROW()-1,"",COUNT($AK$1:$AK1393)+1))</f>
        <v/>
      </c>
      <c r="AL1394" s="28" t="str">
        <f aca="false">IF($G1394="","",IF(MATCH($G1394,$G$2:$G$3000,0)&lt;&gt;ROW()-1,"",COUNT($AL$1:$AL1393)+1))</f>
        <v/>
      </c>
      <c r="AM1394" s="28" t="str">
        <f aca="false">IF($H1394="","",IF(MATCH($H1394,$H$2:$H$3000,0)&lt;&gt;ROW()-1,"",COUNT($AM$1:$AM1393)+1))</f>
        <v/>
      </c>
      <c r="AN1394" s="28" t="str">
        <f aca="false">IF($I1394="","",IF(MATCH($I1394,$I$2:$I$3000,0)&lt;&gt;ROW()-1,"",COUNT($AN$1:$AN1393)+1))</f>
        <v/>
      </c>
      <c r="AO1394" s="28" t="str">
        <f aca="false">IF($Q1394="","",IF(MATCH($Q1394,$Q$2:$Q$3000,0)&lt;&gt;ROW()-1,"",COUNT($AO$1:$AO1393)+1))</f>
        <v/>
      </c>
    </row>
    <row r="1395" customFormat="false" ht="12.75" hidden="false" customHeight="true" outlineLevel="0" collapsed="false">
      <c r="W1395" s="24" t="n">
        <f aca="false">IF($F1395="",0,IFERROR(IF(ISNUMBER($F1395),INT($F1395),DATE(VALUE(MID(SUBSTITUTE(LEFT($F1395,FIND(" ",$F1395&amp;" ")-1),"/",REPT(" ",20)),41,20)),VALUE(LEFT(SUBSTITUTE(LEFT($F1395,FIND(" ",$F1395&amp;" ")-1),"/",REPT(" ",20)),20)),VALUE(MID(SUBSTITUTE(LEFT($F1395,FIND(" ",$F1395&amp;" ")-1),"/",REPT(" ",20)),21,20)))),0))</f>
        <v>0</v>
      </c>
      <c r="X1395" s="25" t="str">
        <f aca="false">IF(ISNUMBER($N1395),$N1395*Validation!$B$5,"")</f>
        <v/>
      </c>
      <c r="Y1395" s="26" t="str">
        <f aca="false">IF($A1395="","",SUBSTITUTE(SUBSTITUTE(SUBSTITUTE(SUBSTITUTE(SUBSTITUTE(SUBSTITUTE(SUBSTITUTE(UPPER(TRIM($A1395)),"Á","A"),"É","E"),"Í","I"),"Ó","O"),"Ú","U"),"Ñ","N"),"Ü","U"))</f>
        <v/>
      </c>
      <c r="Z1395" s="26" t="str">
        <f aca="false">IF($Y1395="","",LEFT($Y1395,1)&amp;" "&amp;TRIM(RIGHT(SUBSTITUTE($Y1395," ",REPT(" ",50)),50)))</f>
        <v/>
      </c>
      <c r="AA1395" s="27" t="str">
        <f aca="false">IF($AF1395="","",IF(COUNTIF(Validation!$U$19:$U$178,$AF1395)&gt;0,"OK","NO MATCH"))</f>
        <v/>
      </c>
      <c r="AB1395" s="27" t="str">
        <f aca="false">IF($W1395=0,"",IF(AND($W1395&gt;=Validation!$B$3,$W1395&lt;=Validation!$C$3),"Yes","No"))</f>
        <v/>
      </c>
      <c r="AC1395" s="26" t="str">
        <f aca="false">IF($A1395="","",$AF1395&amp;"|"&amp;TEXT($W1395,"yyyy-mm-dd")&amp;"|"&amp;$J1395&amp;"|"&amp;$N1395)</f>
        <v/>
      </c>
      <c r="AD1395" s="27" t="str">
        <f aca="false">IF($AC1395="","",IF(COUNTIF($AC$2:$AC$3000,$AC1395)&gt;1,"REVIEW","OK"))</f>
        <v/>
      </c>
      <c r="AE1395" s="27" t="str">
        <f aca="false">IF(OR($W1395=0,$O1395=""),"",IF(IFERROR(IF(ISNUMBER($O1395),INT($O1395),DATE(VALUE(MID(SUBSTITUTE(LEFT($O1395,FIND(" ",$O1395&amp;" ")-1),"/",REPT(" ",20)),41,20)),VALUE(LEFT(SUBSTITUTE(LEFT($O1395,FIND(" ",$O1395&amp;" ")-1),"/",REPT(" ",20)),20)),VALUE(MID(SUBSTITUTE(LEFT($O1395,FIND(" ",$O1395&amp;" ")-1),"/",REPT(" ",20)),21,20)))),0)&gt;$W1395,"Late","Same day"))</f>
        <v/>
      </c>
      <c r="AF1395" s="26" t="str">
        <f aca="false">IF($A1395="","",IFERROR(INDEX(Validation!$C$193:$C$217,MATCH($A1395,Validation!$A$193:$A$217,0)),IF(COUNTIF(Validation!$U$19:$U$178,$Z1395)&gt;0,$Z1395,IF(COUNTIF(Validation!$S$19:$S$178,$AI1395)=1,INDEX(Validation!$U$19:$U$178,MATCH($AI1395,Validation!$S$19:$S$178,0)),$Z1395))))</f>
        <v/>
      </c>
      <c r="AG1395" s="27" t="str">
        <f aca="false">IF(COUNTA($A1395:$U1395)=0,"",IF($A1395="","No name",IF($F1395="","No date",IF($W1395=0,"Date ilegible",IF(NOT(ISNUMBER($N1395)),"Hours no numéricas",IF($AA1395="NO MATCH","Person no identificada","OK"))))))</f>
        <v/>
      </c>
      <c r="AH1395" s="27" t="str">
        <f aca="false">IF($W1395=0,"No date",IF($W1395&lt;Validation!$B$3,"Before period",IF($W1395&gt;Validation!$C$3,"After period","In period")))</f>
        <v>No date</v>
      </c>
      <c r="AI1395" s="26" t="str">
        <f aca="false">IF($Y1395="","",TRIM(RIGHT(SUBSTITUTE($Y1395," ",REPT(" ",50)),50)))</f>
        <v/>
      </c>
      <c r="AJ1395" s="27" t="str">
        <f aca="false">IF($A1395="","",IF(NOT(ISERROR(MATCH($A1395,Validation!$A$193:$A$217,0))),"Manual mapping",IF(COUNTIF(Validation!$U$19:$U$178,$Z1395)&gt;0,"Direct",IF(COUNTIF(Validation!$S$19:$S$178,$AI1395)=1,"By surname","Unresolved"))))</f>
        <v/>
      </c>
      <c r="AK1395" s="28" t="str">
        <f aca="false">IF($L1395="","",IF(MATCH($L1395,$L$2:$L$3000,0)&lt;&gt;ROW()-1,"",COUNT($AK$1:$AK1394)+1))</f>
        <v/>
      </c>
      <c r="AL1395" s="28" t="str">
        <f aca="false">IF($G1395="","",IF(MATCH($G1395,$G$2:$G$3000,0)&lt;&gt;ROW()-1,"",COUNT($AL$1:$AL1394)+1))</f>
        <v/>
      </c>
      <c r="AM1395" s="28" t="str">
        <f aca="false">IF($H1395="","",IF(MATCH($H1395,$H$2:$H$3000,0)&lt;&gt;ROW()-1,"",COUNT($AM$1:$AM1394)+1))</f>
        <v/>
      </c>
      <c r="AN1395" s="28" t="str">
        <f aca="false">IF($I1395="","",IF(MATCH($I1395,$I$2:$I$3000,0)&lt;&gt;ROW()-1,"",COUNT($AN$1:$AN1394)+1))</f>
        <v/>
      </c>
      <c r="AO1395" s="28" t="str">
        <f aca="false">IF($Q1395="","",IF(MATCH($Q1395,$Q$2:$Q$3000,0)&lt;&gt;ROW()-1,"",COUNT($AO$1:$AO1394)+1))</f>
        <v/>
      </c>
    </row>
    <row r="1396" customFormat="false" ht="12.75" hidden="false" customHeight="true" outlineLevel="0" collapsed="false">
      <c r="W1396" s="24" t="n">
        <f aca="false">IF($F1396="",0,IFERROR(IF(ISNUMBER($F1396),INT($F1396),DATE(VALUE(MID(SUBSTITUTE(LEFT($F1396,FIND(" ",$F1396&amp;" ")-1),"/",REPT(" ",20)),41,20)),VALUE(LEFT(SUBSTITUTE(LEFT($F1396,FIND(" ",$F1396&amp;" ")-1),"/",REPT(" ",20)),20)),VALUE(MID(SUBSTITUTE(LEFT($F1396,FIND(" ",$F1396&amp;" ")-1),"/",REPT(" ",20)),21,20)))),0))</f>
        <v>0</v>
      </c>
      <c r="X1396" s="25" t="str">
        <f aca="false">IF(ISNUMBER($N1396),$N1396*Validation!$B$5,"")</f>
        <v/>
      </c>
      <c r="Y1396" s="26" t="str">
        <f aca="false">IF($A1396="","",SUBSTITUTE(SUBSTITUTE(SUBSTITUTE(SUBSTITUTE(SUBSTITUTE(SUBSTITUTE(SUBSTITUTE(UPPER(TRIM($A1396)),"Á","A"),"É","E"),"Í","I"),"Ó","O"),"Ú","U"),"Ñ","N"),"Ü","U"))</f>
        <v/>
      </c>
      <c r="Z1396" s="26" t="str">
        <f aca="false">IF($Y1396="","",LEFT($Y1396,1)&amp;" "&amp;TRIM(RIGHT(SUBSTITUTE($Y1396," ",REPT(" ",50)),50)))</f>
        <v/>
      </c>
      <c r="AA1396" s="27" t="str">
        <f aca="false">IF($AF1396="","",IF(COUNTIF(Validation!$U$19:$U$178,$AF1396)&gt;0,"OK","NO MATCH"))</f>
        <v/>
      </c>
      <c r="AB1396" s="27" t="str">
        <f aca="false">IF($W1396=0,"",IF(AND($W1396&gt;=Validation!$B$3,$W1396&lt;=Validation!$C$3),"Yes","No"))</f>
        <v/>
      </c>
      <c r="AC1396" s="26" t="str">
        <f aca="false">IF($A1396="","",$AF1396&amp;"|"&amp;TEXT($W1396,"yyyy-mm-dd")&amp;"|"&amp;$J1396&amp;"|"&amp;$N1396)</f>
        <v/>
      </c>
      <c r="AD1396" s="27" t="str">
        <f aca="false">IF($AC1396="","",IF(COUNTIF($AC$2:$AC$3000,$AC1396)&gt;1,"REVIEW","OK"))</f>
        <v/>
      </c>
      <c r="AE1396" s="27" t="str">
        <f aca="false">IF(OR($W1396=0,$O1396=""),"",IF(IFERROR(IF(ISNUMBER($O1396),INT($O1396),DATE(VALUE(MID(SUBSTITUTE(LEFT($O1396,FIND(" ",$O1396&amp;" ")-1),"/",REPT(" ",20)),41,20)),VALUE(LEFT(SUBSTITUTE(LEFT($O1396,FIND(" ",$O1396&amp;" ")-1),"/",REPT(" ",20)),20)),VALUE(MID(SUBSTITUTE(LEFT($O1396,FIND(" ",$O1396&amp;" ")-1),"/",REPT(" ",20)),21,20)))),0)&gt;$W1396,"Late","Same day"))</f>
        <v/>
      </c>
      <c r="AF1396" s="26" t="str">
        <f aca="false">IF($A1396="","",IFERROR(INDEX(Validation!$C$193:$C$217,MATCH($A1396,Validation!$A$193:$A$217,0)),IF(COUNTIF(Validation!$U$19:$U$178,$Z1396)&gt;0,$Z1396,IF(COUNTIF(Validation!$S$19:$S$178,$AI1396)=1,INDEX(Validation!$U$19:$U$178,MATCH($AI1396,Validation!$S$19:$S$178,0)),$Z1396))))</f>
        <v/>
      </c>
      <c r="AG1396" s="27" t="str">
        <f aca="false">IF(COUNTA($A1396:$U1396)=0,"",IF($A1396="","No name",IF($F1396="","No date",IF($W1396=0,"Date ilegible",IF(NOT(ISNUMBER($N1396)),"Hours no numéricas",IF($AA1396="NO MATCH","Person no identificada","OK"))))))</f>
        <v/>
      </c>
      <c r="AH1396" s="27" t="str">
        <f aca="false">IF($W1396=0,"No date",IF($W1396&lt;Validation!$B$3,"Before period",IF($W1396&gt;Validation!$C$3,"After period","In period")))</f>
        <v>No date</v>
      </c>
      <c r="AI1396" s="26" t="str">
        <f aca="false">IF($Y1396="","",TRIM(RIGHT(SUBSTITUTE($Y1396," ",REPT(" ",50)),50)))</f>
        <v/>
      </c>
      <c r="AJ1396" s="27" t="str">
        <f aca="false">IF($A1396="","",IF(NOT(ISERROR(MATCH($A1396,Validation!$A$193:$A$217,0))),"Manual mapping",IF(COUNTIF(Validation!$U$19:$U$178,$Z1396)&gt;0,"Direct",IF(COUNTIF(Validation!$S$19:$S$178,$AI1396)=1,"By surname","Unresolved"))))</f>
        <v/>
      </c>
      <c r="AK1396" s="28" t="str">
        <f aca="false">IF($L1396="","",IF(MATCH($L1396,$L$2:$L$3000,0)&lt;&gt;ROW()-1,"",COUNT($AK$1:$AK1395)+1))</f>
        <v/>
      </c>
      <c r="AL1396" s="28" t="str">
        <f aca="false">IF($G1396="","",IF(MATCH($G1396,$G$2:$G$3000,0)&lt;&gt;ROW()-1,"",COUNT($AL$1:$AL1395)+1))</f>
        <v/>
      </c>
      <c r="AM1396" s="28" t="str">
        <f aca="false">IF($H1396="","",IF(MATCH($H1396,$H$2:$H$3000,0)&lt;&gt;ROW()-1,"",COUNT($AM$1:$AM1395)+1))</f>
        <v/>
      </c>
      <c r="AN1396" s="28" t="str">
        <f aca="false">IF($I1396="","",IF(MATCH($I1396,$I$2:$I$3000,0)&lt;&gt;ROW()-1,"",COUNT($AN$1:$AN1395)+1))</f>
        <v/>
      </c>
      <c r="AO1396" s="28" t="str">
        <f aca="false">IF($Q1396="","",IF(MATCH($Q1396,$Q$2:$Q$3000,0)&lt;&gt;ROW()-1,"",COUNT($AO$1:$AO1395)+1))</f>
        <v/>
      </c>
    </row>
    <row r="1397" customFormat="false" ht="12.75" hidden="false" customHeight="true" outlineLevel="0" collapsed="false">
      <c r="W1397" s="24" t="n">
        <f aca="false">IF($F1397="",0,IFERROR(IF(ISNUMBER($F1397),INT($F1397),DATE(VALUE(MID(SUBSTITUTE(LEFT($F1397,FIND(" ",$F1397&amp;" ")-1),"/",REPT(" ",20)),41,20)),VALUE(LEFT(SUBSTITUTE(LEFT($F1397,FIND(" ",$F1397&amp;" ")-1),"/",REPT(" ",20)),20)),VALUE(MID(SUBSTITUTE(LEFT($F1397,FIND(" ",$F1397&amp;" ")-1),"/",REPT(" ",20)),21,20)))),0))</f>
        <v>0</v>
      </c>
      <c r="X1397" s="25" t="str">
        <f aca="false">IF(ISNUMBER($N1397),$N1397*Validation!$B$5,"")</f>
        <v/>
      </c>
      <c r="Y1397" s="26" t="str">
        <f aca="false">IF($A1397="","",SUBSTITUTE(SUBSTITUTE(SUBSTITUTE(SUBSTITUTE(SUBSTITUTE(SUBSTITUTE(SUBSTITUTE(UPPER(TRIM($A1397)),"Á","A"),"É","E"),"Í","I"),"Ó","O"),"Ú","U"),"Ñ","N"),"Ü","U"))</f>
        <v/>
      </c>
      <c r="Z1397" s="26" t="str">
        <f aca="false">IF($Y1397="","",LEFT($Y1397,1)&amp;" "&amp;TRIM(RIGHT(SUBSTITUTE($Y1397," ",REPT(" ",50)),50)))</f>
        <v/>
      </c>
      <c r="AA1397" s="27" t="str">
        <f aca="false">IF($AF1397="","",IF(COUNTIF(Validation!$U$19:$U$178,$AF1397)&gt;0,"OK","NO MATCH"))</f>
        <v/>
      </c>
      <c r="AB1397" s="27" t="str">
        <f aca="false">IF($W1397=0,"",IF(AND($W1397&gt;=Validation!$B$3,$W1397&lt;=Validation!$C$3),"Yes","No"))</f>
        <v/>
      </c>
      <c r="AC1397" s="26" t="str">
        <f aca="false">IF($A1397="","",$AF1397&amp;"|"&amp;TEXT($W1397,"yyyy-mm-dd")&amp;"|"&amp;$J1397&amp;"|"&amp;$N1397)</f>
        <v/>
      </c>
      <c r="AD1397" s="27" t="str">
        <f aca="false">IF($AC1397="","",IF(COUNTIF($AC$2:$AC$3000,$AC1397)&gt;1,"REVIEW","OK"))</f>
        <v/>
      </c>
      <c r="AE1397" s="27" t="str">
        <f aca="false">IF(OR($W1397=0,$O1397=""),"",IF(IFERROR(IF(ISNUMBER($O1397),INT($O1397),DATE(VALUE(MID(SUBSTITUTE(LEFT($O1397,FIND(" ",$O1397&amp;" ")-1),"/",REPT(" ",20)),41,20)),VALUE(LEFT(SUBSTITUTE(LEFT($O1397,FIND(" ",$O1397&amp;" ")-1),"/",REPT(" ",20)),20)),VALUE(MID(SUBSTITUTE(LEFT($O1397,FIND(" ",$O1397&amp;" ")-1),"/",REPT(" ",20)),21,20)))),0)&gt;$W1397,"Late","Same day"))</f>
        <v/>
      </c>
      <c r="AF1397" s="26" t="str">
        <f aca="false">IF($A1397="","",IFERROR(INDEX(Validation!$C$193:$C$217,MATCH($A1397,Validation!$A$193:$A$217,0)),IF(COUNTIF(Validation!$U$19:$U$178,$Z1397)&gt;0,$Z1397,IF(COUNTIF(Validation!$S$19:$S$178,$AI1397)=1,INDEX(Validation!$U$19:$U$178,MATCH($AI1397,Validation!$S$19:$S$178,0)),$Z1397))))</f>
        <v/>
      </c>
      <c r="AG1397" s="27" t="str">
        <f aca="false">IF(COUNTA($A1397:$U1397)=0,"",IF($A1397="","No name",IF($F1397="","No date",IF($W1397=0,"Date ilegible",IF(NOT(ISNUMBER($N1397)),"Hours no numéricas",IF($AA1397="NO MATCH","Person no identificada","OK"))))))</f>
        <v/>
      </c>
      <c r="AH1397" s="27" t="str">
        <f aca="false">IF($W1397=0,"No date",IF($W1397&lt;Validation!$B$3,"Before period",IF($W1397&gt;Validation!$C$3,"After period","In period")))</f>
        <v>No date</v>
      </c>
      <c r="AI1397" s="26" t="str">
        <f aca="false">IF($Y1397="","",TRIM(RIGHT(SUBSTITUTE($Y1397," ",REPT(" ",50)),50)))</f>
        <v/>
      </c>
      <c r="AJ1397" s="27" t="str">
        <f aca="false">IF($A1397="","",IF(NOT(ISERROR(MATCH($A1397,Validation!$A$193:$A$217,0))),"Manual mapping",IF(COUNTIF(Validation!$U$19:$U$178,$Z1397)&gt;0,"Direct",IF(COUNTIF(Validation!$S$19:$S$178,$AI1397)=1,"By surname","Unresolved"))))</f>
        <v/>
      </c>
      <c r="AK1397" s="28" t="str">
        <f aca="false">IF($L1397="","",IF(MATCH($L1397,$L$2:$L$3000,0)&lt;&gt;ROW()-1,"",COUNT($AK$1:$AK1396)+1))</f>
        <v/>
      </c>
      <c r="AL1397" s="28" t="str">
        <f aca="false">IF($G1397="","",IF(MATCH($G1397,$G$2:$G$3000,0)&lt;&gt;ROW()-1,"",COUNT($AL$1:$AL1396)+1))</f>
        <v/>
      </c>
      <c r="AM1397" s="28" t="str">
        <f aca="false">IF($H1397="","",IF(MATCH($H1397,$H$2:$H$3000,0)&lt;&gt;ROW()-1,"",COUNT($AM$1:$AM1396)+1))</f>
        <v/>
      </c>
      <c r="AN1397" s="28" t="str">
        <f aca="false">IF($I1397="","",IF(MATCH($I1397,$I$2:$I$3000,0)&lt;&gt;ROW()-1,"",COUNT($AN$1:$AN1396)+1))</f>
        <v/>
      </c>
      <c r="AO1397" s="28" t="str">
        <f aca="false">IF($Q1397="","",IF(MATCH($Q1397,$Q$2:$Q$3000,0)&lt;&gt;ROW()-1,"",COUNT($AO$1:$AO1396)+1))</f>
        <v/>
      </c>
    </row>
    <row r="1398" customFormat="false" ht="12.75" hidden="false" customHeight="true" outlineLevel="0" collapsed="false">
      <c r="W1398" s="24" t="n">
        <f aca="false">IF($F1398="",0,IFERROR(IF(ISNUMBER($F1398),INT($F1398),DATE(VALUE(MID(SUBSTITUTE(LEFT($F1398,FIND(" ",$F1398&amp;" ")-1),"/",REPT(" ",20)),41,20)),VALUE(LEFT(SUBSTITUTE(LEFT($F1398,FIND(" ",$F1398&amp;" ")-1),"/",REPT(" ",20)),20)),VALUE(MID(SUBSTITUTE(LEFT($F1398,FIND(" ",$F1398&amp;" ")-1),"/",REPT(" ",20)),21,20)))),0))</f>
        <v>0</v>
      </c>
      <c r="X1398" s="25" t="str">
        <f aca="false">IF(ISNUMBER($N1398),$N1398*Validation!$B$5,"")</f>
        <v/>
      </c>
      <c r="Y1398" s="26" t="str">
        <f aca="false">IF($A1398="","",SUBSTITUTE(SUBSTITUTE(SUBSTITUTE(SUBSTITUTE(SUBSTITUTE(SUBSTITUTE(SUBSTITUTE(UPPER(TRIM($A1398)),"Á","A"),"É","E"),"Í","I"),"Ó","O"),"Ú","U"),"Ñ","N"),"Ü","U"))</f>
        <v/>
      </c>
      <c r="Z1398" s="26" t="str">
        <f aca="false">IF($Y1398="","",LEFT($Y1398,1)&amp;" "&amp;TRIM(RIGHT(SUBSTITUTE($Y1398," ",REPT(" ",50)),50)))</f>
        <v/>
      </c>
      <c r="AA1398" s="27" t="str">
        <f aca="false">IF($AF1398="","",IF(COUNTIF(Validation!$U$19:$U$178,$AF1398)&gt;0,"OK","NO MATCH"))</f>
        <v/>
      </c>
      <c r="AB1398" s="27" t="str">
        <f aca="false">IF($W1398=0,"",IF(AND($W1398&gt;=Validation!$B$3,$W1398&lt;=Validation!$C$3),"Yes","No"))</f>
        <v/>
      </c>
      <c r="AC1398" s="26" t="str">
        <f aca="false">IF($A1398="","",$AF1398&amp;"|"&amp;TEXT($W1398,"yyyy-mm-dd")&amp;"|"&amp;$J1398&amp;"|"&amp;$N1398)</f>
        <v/>
      </c>
      <c r="AD1398" s="27" t="str">
        <f aca="false">IF($AC1398="","",IF(COUNTIF($AC$2:$AC$3000,$AC1398)&gt;1,"REVIEW","OK"))</f>
        <v/>
      </c>
      <c r="AE1398" s="27" t="str">
        <f aca="false">IF(OR($W1398=0,$O1398=""),"",IF(IFERROR(IF(ISNUMBER($O1398),INT($O1398),DATE(VALUE(MID(SUBSTITUTE(LEFT($O1398,FIND(" ",$O1398&amp;" ")-1),"/",REPT(" ",20)),41,20)),VALUE(LEFT(SUBSTITUTE(LEFT($O1398,FIND(" ",$O1398&amp;" ")-1),"/",REPT(" ",20)),20)),VALUE(MID(SUBSTITUTE(LEFT($O1398,FIND(" ",$O1398&amp;" ")-1),"/",REPT(" ",20)),21,20)))),0)&gt;$W1398,"Late","Same day"))</f>
        <v/>
      </c>
      <c r="AF1398" s="26" t="str">
        <f aca="false">IF($A1398="","",IFERROR(INDEX(Validation!$C$193:$C$217,MATCH($A1398,Validation!$A$193:$A$217,0)),IF(COUNTIF(Validation!$U$19:$U$178,$Z1398)&gt;0,$Z1398,IF(COUNTIF(Validation!$S$19:$S$178,$AI1398)=1,INDEX(Validation!$U$19:$U$178,MATCH($AI1398,Validation!$S$19:$S$178,0)),$Z1398))))</f>
        <v/>
      </c>
      <c r="AG1398" s="27" t="str">
        <f aca="false">IF(COUNTA($A1398:$U1398)=0,"",IF($A1398="","No name",IF($F1398="","No date",IF($W1398=0,"Date ilegible",IF(NOT(ISNUMBER($N1398)),"Hours no numéricas",IF($AA1398="NO MATCH","Person no identificada","OK"))))))</f>
        <v/>
      </c>
      <c r="AH1398" s="27" t="str">
        <f aca="false">IF($W1398=0,"No date",IF($W1398&lt;Validation!$B$3,"Before period",IF($W1398&gt;Validation!$C$3,"After period","In period")))</f>
        <v>No date</v>
      </c>
      <c r="AI1398" s="26" t="str">
        <f aca="false">IF($Y1398="","",TRIM(RIGHT(SUBSTITUTE($Y1398," ",REPT(" ",50)),50)))</f>
        <v/>
      </c>
      <c r="AJ1398" s="27" t="str">
        <f aca="false">IF($A1398="","",IF(NOT(ISERROR(MATCH($A1398,Validation!$A$193:$A$217,0))),"Manual mapping",IF(COUNTIF(Validation!$U$19:$U$178,$Z1398)&gt;0,"Direct",IF(COUNTIF(Validation!$S$19:$S$178,$AI1398)=1,"By surname","Unresolved"))))</f>
        <v/>
      </c>
      <c r="AK1398" s="28" t="str">
        <f aca="false">IF($L1398="","",IF(MATCH($L1398,$L$2:$L$3000,0)&lt;&gt;ROW()-1,"",COUNT($AK$1:$AK1397)+1))</f>
        <v/>
      </c>
      <c r="AL1398" s="28" t="str">
        <f aca="false">IF($G1398="","",IF(MATCH($G1398,$G$2:$G$3000,0)&lt;&gt;ROW()-1,"",COUNT($AL$1:$AL1397)+1))</f>
        <v/>
      </c>
      <c r="AM1398" s="28" t="str">
        <f aca="false">IF($H1398="","",IF(MATCH($H1398,$H$2:$H$3000,0)&lt;&gt;ROW()-1,"",COUNT($AM$1:$AM1397)+1))</f>
        <v/>
      </c>
      <c r="AN1398" s="28" t="str">
        <f aca="false">IF($I1398="","",IF(MATCH($I1398,$I$2:$I$3000,0)&lt;&gt;ROW()-1,"",COUNT($AN$1:$AN1397)+1))</f>
        <v/>
      </c>
      <c r="AO1398" s="28" t="str">
        <f aca="false">IF($Q1398="","",IF(MATCH($Q1398,$Q$2:$Q$3000,0)&lt;&gt;ROW()-1,"",COUNT($AO$1:$AO1397)+1))</f>
        <v/>
      </c>
    </row>
    <row r="1399" customFormat="false" ht="12.75" hidden="false" customHeight="true" outlineLevel="0" collapsed="false">
      <c r="W1399" s="24" t="n">
        <f aca="false">IF($F1399="",0,IFERROR(IF(ISNUMBER($F1399),INT($F1399),DATE(VALUE(MID(SUBSTITUTE(LEFT($F1399,FIND(" ",$F1399&amp;" ")-1),"/",REPT(" ",20)),41,20)),VALUE(LEFT(SUBSTITUTE(LEFT($F1399,FIND(" ",$F1399&amp;" ")-1),"/",REPT(" ",20)),20)),VALUE(MID(SUBSTITUTE(LEFT($F1399,FIND(" ",$F1399&amp;" ")-1),"/",REPT(" ",20)),21,20)))),0))</f>
        <v>0</v>
      </c>
      <c r="X1399" s="25" t="str">
        <f aca="false">IF(ISNUMBER($N1399),$N1399*Validation!$B$5,"")</f>
        <v/>
      </c>
      <c r="Y1399" s="26" t="str">
        <f aca="false">IF($A1399="","",SUBSTITUTE(SUBSTITUTE(SUBSTITUTE(SUBSTITUTE(SUBSTITUTE(SUBSTITUTE(SUBSTITUTE(UPPER(TRIM($A1399)),"Á","A"),"É","E"),"Í","I"),"Ó","O"),"Ú","U"),"Ñ","N"),"Ü","U"))</f>
        <v/>
      </c>
      <c r="Z1399" s="26" t="str">
        <f aca="false">IF($Y1399="","",LEFT($Y1399,1)&amp;" "&amp;TRIM(RIGHT(SUBSTITUTE($Y1399," ",REPT(" ",50)),50)))</f>
        <v/>
      </c>
      <c r="AA1399" s="27" t="str">
        <f aca="false">IF($AF1399="","",IF(COUNTIF(Validation!$U$19:$U$178,$AF1399)&gt;0,"OK","NO MATCH"))</f>
        <v/>
      </c>
      <c r="AB1399" s="27" t="str">
        <f aca="false">IF($W1399=0,"",IF(AND($W1399&gt;=Validation!$B$3,$W1399&lt;=Validation!$C$3),"Yes","No"))</f>
        <v/>
      </c>
      <c r="AC1399" s="26" t="str">
        <f aca="false">IF($A1399="","",$AF1399&amp;"|"&amp;TEXT($W1399,"yyyy-mm-dd")&amp;"|"&amp;$J1399&amp;"|"&amp;$N1399)</f>
        <v/>
      </c>
      <c r="AD1399" s="27" t="str">
        <f aca="false">IF($AC1399="","",IF(COUNTIF($AC$2:$AC$3000,$AC1399)&gt;1,"REVIEW","OK"))</f>
        <v/>
      </c>
      <c r="AE1399" s="27" t="str">
        <f aca="false">IF(OR($W1399=0,$O1399=""),"",IF(IFERROR(IF(ISNUMBER($O1399),INT($O1399),DATE(VALUE(MID(SUBSTITUTE(LEFT($O1399,FIND(" ",$O1399&amp;" ")-1),"/",REPT(" ",20)),41,20)),VALUE(LEFT(SUBSTITUTE(LEFT($O1399,FIND(" ",$O1399&amp;" ")-1),"/",REPT(" ",20)),20)),VALUE(MID(SUBSTITUTE(LEFT($O1399,FIND(" ",$O1399&amp;" ")-1),"/",REPT(" ",20)),21,20)))),0)&gt;$W1399,"Late","Same day"))</f>
        <v/>
      </c>
      <c r="AF1399" s="26" t="str">
        <f aca="false">IF($A1399="","",IFERROR(INDEX(Validation!$C$193:$C$217,MATCH($A1399,Validation!$A$193:$A$217,0)),IF(COUNTIF(Validation!$U$19:$U$178,$Z1399)&gt;0,$Z1399,IF(COUNTIF(Validation!$S$19:$S$178,$AI1399)=1,INDEX(Validation!$U$19:$U$178,MATCH($AI1399,Validation!$S$19:$S$178,0)),$Z1399))))</f>
        <v/>
      </c>
      <c r="AG1399" s="27" t="str">
        <f aca="false">IF(COUNTA($A1399:$U1399)=0,"",IF($A1399="","No name",IF($F1399="","No date",IF($W1399=0,"Date ilegible",IF(NOT(ISNUMBER($N1399)),"Hours no numéricas",IF($AA1399="NO MATCH","Person no identificada","OK"))))))</f>
        <v/>
      </c>
      <c r="AH1399" s="27" t="str">
        <f aca="false">IF($W1399=0,"No date",IF($W1399&lt;Validation!$B$3,"Before period",IF($W1399&gt;Validation!$C$3,"After period","In period")))</f>
        <v>No date</v>
      </c>
      <c r="AI1399" s="26" t="str">
        <f aca="false">IF($Y1399="","",TRIM(RIGHT(SUBSTITUTE($Y1399," ",REPT(" ",50)),50)))</f>
        <v/>
      </c>
      <c r="AJ1399" s="27" t="str">
        <f aca="false">IF($A1399="","",IF(NOT(ISERROR(MATCH($A1399,Validation!$A$193:$A$217,0))),"Manual mapping",IF(COUNTIF(Validation!$U$19:$U$178,$Z1399)&gt;0,"Direct",IF(COUNTIF(Validation!$S$19:$S$178,$AI1399)=1,"By surname","Unresolved"))))</f>
        <v/>
      </c>
      <c r="AK1399" s="28" t="str">
        <f aca="false">IF($L1399="","",IF(MATCH($L1399,$L$2:$L$3000,0)&lt;&gt;ROW()-1,"",COUNT($AK$1:$AK1398)+1))</f>
        <v/>
      </c>
      <c r="AL1399" s="28" t="str">
        <f aca="false">IF($G1399="","",IF(MATCH($G1399,$G$2:$G$3000,0)&lt;&gt;ROW()-1,"",COUNT($AL$1:$AL1398)+1))</f>
        <v/>
      </c>
      <c r="AM1399" s="28" t="str">
        <f aca="false">IF($H1399="","",IF(MATCH($H1399,$H$2:$H$3000,0)&lt;&gt;ROW()-1,"",COUNT($AM$1:$AM1398)+1))</f>
        <v/>
      </c>
      <c r="AN1399" s="28" t="str">
        <f aca="false">IF($I1399="","",IF(MATCH($I1399,$I$2:$I$3000,0)&lt;&gt;ROW()-1,"",COUNT($AN$1:$AN1398)+1))</f>
        <v/>
      </c>
      <c r="AO1399" s="28" t="str">
        <f aca="false">IF($Q1399="","",IF(MATCH($Q1399,$Q$2:$Q$3000,0)&lt;&gt;ROW()-1,"",COUNT($AO$1:$AO1398)+1))</f>
        <v/>
      </c>
    </row>
    <row r="1400" customFormat="false" ht="12.75" hidden="false" customHeight="true" outlineLevel="0" collapsed="false">
      <c r="W1400" s="24" t="n">
        <f aca="false">IF($F1400="",0,IFERROR(IF(ISNUMBER($F1400),INT($F1400),DATE(VALUE(MID(SUBSTITUTE(LEFT($F1400,FIND(" ",$F1400&amp;" ")-1),"/",REPT(" ",20)),41,20)),VALUE(LEFT(SUBSTITUTE(LEFT($F1400,FIND(" ",$F1400&amp;" ")-1),"/",REPT(" ",20)),20)),VALUE(MID(SUBSTITUTE(LEFT($F1400,FIND(" ",$F1400&amp;" ")-1),"/",REPT(" ",20)),21,20)))),0))</f>
        <v>0</v>
      </c>
      <c r="X1400" s="25" t="str">
        <f aca="false">IF(ISNUMBER($N1400),$N1400*Validation!$B$5,"")</f>
        <v/>
      </c>
      <c r="Y1400" s="26" t="str">
        <f aca="false">IF($A1400="","",SUBSTITUTE(SUBSTITUTE(SUBSTITUTE(SUBSTITUTE(SUBSTITUTE(SUBSTITUTE(SUBSTITUTE(UPPER(TRIM($A1400)),"Á","A"),"É","E"),"Í","I"),"Ó","O"),"Ú","U"),"Ñ","N"),"Ü","U"))</f>
        <v/>
      </c>
      <c r="Z1400" s="26" t="str">
        <f aca="false">IF($Y1400="","",LEFT($Y1400,1)&amp;" "&amp;TRIM(RIGHT(SUBSTITUTE($Y1400," ",REPT(" ",50)),50)))</f>
        <v/>
      </c>
      <c r="AA1400" s="27" t="str">
        <f aca="false">IF($AF1400="","",IF(COUNTIF(Validation!$U$19:$U$178,$AF1400)&gt;0,"OK","NO MATCH"))</f>
        <v/>
      </c>
      <c r="AB1400" s="27" t="str">
        <f aca="false">IF($W1400=0,"",IF(AND($W1400&gt;=Validation!$B$3,$W1400&lt;=Validation!$C$3),"Yes","No"))</f>
        <v/>
      </c>
      <c r="AC1400" s="26" t="str">
        <f aca="false">IF($A1400="","",$AF1400&amp;"|"&amp;TEXT($W1400,"yyyy-mm-dd")&amp;"|"&amp;$J1400&amp;"|"&amp;$N1400)</f>
        <v/>
      </c>
      <c r="AD1400" s="27" t="str">
        <f aca="false">IF($AC1400="","",IF(COUNTIF($AC$2:$AC$3000,$AC1400)&gt;1,"REVIEW","OK"))</f>
        <v/>
      </c>
      <c r="AE1400" s="27" t="str">
        <f aca="false">IF(OR($W1400=0,$O1400=""),"",IF(IFERROR(IF(ISNUMBER($O1400),INT($O1400),DATE(VALUE(MID(SUBSTITUTE(LEFT($O1400,FIND(" ",$O1400&amp;" ")-1),"/",REPT(" ",20)),41,20)),VALUE(LEFT(SUBSTITUTE(LEFT($O1400,FIND(" ",$O1400&amp;" ")-1),"/",REPT(" ",20)),20)),VALUE(MID(SUBSTITUTE(LEFT($O1400,FIND(" ",$O1400&amp;" ")-1),"/",REPT(" ",20)),21,20)))),0)&gt;$W1400,"Late","Same day"))</f>
        <v/>
      </c>
      <c r="AF1400" s="26" t="str">
        <f aca="false">IF($A1400="","",IFERROR(INDEX(Validation!$C$193:$C$217,MATCH($A1400,Validation!$A$193:$A$217,0)),IF(COUNTIF(Validation!$U$19:$U$178,$Z1400)&gt;0,$Z1400,IF(COUNTIF(Validation!$S$19:$S$178,$AI1400)=1,INDEX(Validation!$U$19:$U$178,MATCH($AI1400,Validation!$S$19:$S$178,0)),$Z1400))))</f>
        <v/>
      </c>
      <c r="AG1400" s="27" t="str">
        <f aca="false">IF(COUNTA($A1400:$U1400)=0,"",IF($A1400="","No name",IF($F1400="","No date",IF($W1400=0,"Date ilegible",IF(NOT(ISNUMBER($N1400)),"Hours no numéricas",IF($AA1400="NO MATCH","Person no identificada","OK"))))))</f>
        <v/>
      </c>
      <c r="AH1400" s="27" t="str">
        <f aca="false">IF($W1400=0,"No date",IF($W1400&lt;Validation!$B$3,"Before period",IF($W1400&gt;Validation!$C$3,"After period","In period")))</f>
        <v>No date</v>
      </c>
      <c r="AI1400" s="26" t="str">
        <f aca="false">IF($Y1400="","",TRIM(RIGHT(SUBSTITUTE($Y1400," ",REPT(" ",50)),50)))</f>
        <v/>
      </c>
      <c r="AJ1400" s="27" t="str">
        <f aca="false">IF($A1400="","",IF(NOT(ISERROR(MATCH($A1400,Validation!$A$193:$A$217,0))),"Manual mapping",IF(COUNTIF(Validation!$U$19:$U$178,$Z1400)&gt;0,"Direct",IF(COUNTIF(Validation!$S$19:$S$178,$AI1400)=1,"By surname","Unresolved"))))</f>
        <v/>
      </c>
      <c r="AK1400" s="28" t="str">
        <f aca="false">IF($L1400="","",IF(MATCH($L1400,$L$2:$L$3000,0)&lt;&gt;ROW()-1,"",COUNT($AK$1:$AK1399)+1))</f>
        <v/>
      </c>
      <c r="AL1400" s="28" t="str">
        <f aca="false">IF($G1400="","",IF(MATCH($G1400,$G$2:$G$3000,0)&lt;&gt;ROW()-1,"",COUNT($AL$1:$AL1399)+1))</f>
        <v/>
      </c>
      <c r="AM1400" s="28" t="str">
        <f aca="false">IF($H1400="","",IF(MATCH($H1400,$H$2:$H$3000,0)&lt;&gt;ROW()-1,"",COUNT($AM$1:$AM1399)+1))</f>
        <v/>
      </c>
      <c r="AN1400" s="28" t="str">
        <f aca="false">IF($I1400="","",IF(MATCH($I1400,$I$2:$I$3000,0)&lt;&gt;ROW()-1,"",COUNT($AN$1:$AN1399)+1))</f>
        <v/>
      </c>
      <c r="AO1400" s="28" t="str">
        <f aca="false">IF($Q1400="","",IF(MATCH($Q1400,$Q$2:$Q$3000,0)&lt;&gt;ROW()-1,"",COUNT($AO$1:$AO1399)+1))</f>
        <v/>
      </c>
    </row>
    <row r="1401" customFormat="false" ht="12.75" hidden="false" customHeight="true" outlineLevel="0" collapsed="false">
      <c r="W1401" s="24" t="n">
        <f aca="false">IF($F1401="",0,IFERROR(IF(ISNUMBER($F1401),INT($F1401),DATE(VALUE(MID(SUBSTITUTE(LEFT($F1401,FIND(" ",$F1401&amp;" ")-1),"/",REPT(" ",20)),41,20)),VALUE(LEFT(SUBSTITUTE(LEFT($F1401,FIND(" ",$F1401&amp;" ")-1),"/",REPT(" ",20)),20)),VALUE(MID(SUBSTITUTE(LEFT($F1401,FIND(" ",$F1401&amp;" ")-1),"/",REPT(" ",20)),21,20)))),0))</f>
        <v>0</v>
      </c>
      <c r="X1401" s="25" t="str">
        <f aca="false">IF(ISNUMBER($N1401),$N1401*Validation!$B$5,"")</f>
        <v/>
      </c>
      <c r="Y1401" s="26" t="str">
        <f aca="false">IF($A1401="","",SUBSTITUTE(SUBSTITUTE(SUBSTITUTE(SUBSTITUTE(SUBSTITUTE(SUBSTITUTE(SUBSTITUTE(UPPER(TRIM($A1401)),"Á","A"),"É","E"),"Í","I"),"Ó","O"),"Ú","U"),"Ñ","N"),"Ü","U"))</f>
        <v/>
      </c>
      <c r="Z1401" s="26" t="str">
        <f aca="false">IF($Y1401="","",LEFT($Y1401,1)&amp;" "&amp;TRIM(RIGHT(SUBSTITUTE($Y1401," ",REPT(" ",50)),50)))</f>
        <v/>
      </c>
      <c r="AA1401" s="27" t="str">
        <f aca="false">IF($AF1401="","",IF(COUNTIF(Validation!$U$19:$U$178,$AF1401)&gt;0,"OK","NO MATCH"))</f>
        <v/>
      </c>
      <c r="AB1401" s="27" t="str">
        <f aca="false">IF($W1401=0,"",IF(AND($W1401&gt;=Validation!$B$3,$W1401&lt;=Validation!$C$3),"Yes","No"))</f>
        <v/>
      </c>
      <c r="AC1401" s="26" t="str">
        <f aca="false">IF($A1401="","",$AF1401&amp;"|"&amp;TEXT($W1401,"yyyy-mm-dd")&amp;"|"&amp;$J1401&amp;"|"&amp;$N1401)</f>
        <v/>
      </c>
      <c r="AD1401" s="27" t="str">
        <f aca="false">IF($AC1401="","",IF(COUNTIF($AC$2:$AC$3000,$AC1401)&gt;1,"REVIEW","OK"))</f>
        <v/>
      </c>
      <c r="AE1401" s="27" t="str">
        <f aca="false">IF(OR($W1401=0,$O1401=""),"",IF(IFERROR(IF(ISNUMBER($O1401),INT($O1401),DATE(VALUE(MID(SUBSTITUTE(LEFT($O1401,FIND(" ",$O1401&amp;" ")-1),"/",REPT(" ",20)),41,20)),VALUE(LEFT(SUBSTITUTE(LEFT($O1401,FIND(" ",$O1401&amp;" ")-1),"/",REPT(" ",20)),20)),VALUE(MID(SUBSTITUTE(LEFT($O1401,FIND(" ",$O1401&amp;" ")-1),"/",REPT(" ",20)),21,20)))),0)&gt;$W1401,"Late","Same day"))</f>
        <v/>
      </c>
      <c r="AF1401" s="26" t="str">
        <f aca="false">IF($A1401="","",IFERROR(INDEX(Validation!$C$193:$C$217,MATCH($A1401,Validation!$A$193:$A$217,0)),IF(COUNTIF(Validation!$U$19:$U$178,$Z1401)&gt;0,$Z1401,IF(COUNTIF(Validation!$S$19:$S$178,$AI1401)=1,INDEX(Validation!$U$19:$U$178,MATCH($AI1401,Validation!$S$19:$S$178,0)),$Z1401))))</f>
        <v/>
      </c>
      <c r="AG1401" s="27" t="str">
        <f aca="false">IF(COUNTA($A1401:$U1401)=0,"",IF($A1401="","No name",IF($F1401="","No date",IF($W1401=0,"Date ilegible",IF(NOT(ISNUMBER($N1401)),"Hours no numéricas",IF($AA1401="NO MATCH","Person no identificada","OK"))))))</f>
        <v/>
      </c>
      <c r="AH1401" s="27" t="str">
        <f aca="false">IF($W1401=0,"No date",IF($W1401&lt;Validation!$B$3,"Before period",IF($W1401&gt;Validation!$C$3,"After period","In period")))</f>
        <v>No date</v>
      </c>
      <c r="AI1401" s="26" t="str">
        <f aca="false">IF($Y1401="","",TRIM(RIGHT(SUBSTITUTE($Y1401," ",REPT(" ",50)),50)))</f>
        <v/>
      </c>
      <c r="AJ1401" s="27" t="str">
        <f aca="false">IF($A1401="","",IF(NOT(ISERROR(MATCH($A1401,Validation!$A$193:$A$217,0))),"Manual mapping",IF(COUNTIF(Validation!$U$19:$U$178,$Z1401)&gt;0,"Direct",IF(COUNTIF(Validation!$S$19:$S$178,$AI1401)=1,"By surname","Unresolved"))))</f>
        <v/>
      </c>
      <c r="AK1401" s="28" t="str">
        <f aca="false">IF($L1401="","",IF(MATCH($L1401,$L$2:$L$3000,0)&lt;&gt;ROW()-1,"",COUNT($AK$1:$AK1400)+1))</f>
        <v/>
      </c>
      <c r="AL1401" s="28" t="str">
        <f aca="false">IF($G1401="","",IF(MATCH($G1401,$G$2:$G$3000,0)&lt;&gt;ROW()-1,"",COUNT($AL$1:$AL1400)+1))</f>
        <v/>
      </c>
      <c r="AM1401" s="28" t="str">
        <f aca="false">IF($H1401="","",IF(MATCH($H1401,$H$2:$H$3000,0)&lt;&gt;ROW()-1,"",COUNT($AM$1:$AM1400)+1))</f>
        <v/>
      </c>
      <c r="AN1401" s="28" t="str">
        <f aca="false">IF($I1401="","",IF(MATCH($I1401,$I$2:$I$3000,0)&lt;&gt;ROW()-1,"",COUNT($AN$1:$AN1400)+1))</f>
        <v/>
      </c>
      <c r="AO1401" s="28" t="str">
        <f aca="false">IF($Q1401="","",IF(MATCH($Q1401,$Q$2:$Q$3000,0)&lt;&gt;ROW()-1,"",COUNT($AO$1:$AO1400)+1))</f>
        <v/>
      </c>
    </row>
    <row r="1402" customFormat="false" ht="12.75" hidden="false" customHeight="true" outlineLevel="0" collapsed="false">
      <c r="W1402" s="24" t="n">
        <f aca="false">IF($F1402="",0,IFERROR(IF(ISNUMBER($F1402),INT($F1402),DATE(VALUE(MID(SUBSTITUTE(LEFT($F1402,FIND(" ",$F1402&amp;" ")-1),"/",REPT(" ",20)),41,20)),VALUE(LEFT(SUBSTITUTE(LEFT($F1402,FIND(" ",$F1402&amp;" ")-1),"/",REPT(" ",20)),20)),VALUE(MID(SUBSTITUTE(LEFT($F1402,FIND(" ",$F1402&amp;" ")-1),"/",REPT(" ",20)),21,20)))),0))</f>
        <v>0</v>
      </c>
      <c r="X1402" s="25" t="str">
        <f aca="false">IF(ISNUMBER($N1402),$N1402*Validation!$B$5,"")</f>
        <v/>
      </c>
      <c r="Y1402" s="26" t="str">
        <f aca="false">IF($A1402="","",SUBSTITUTE(SUBSTITUTE(SUBSTITUTE(SUBSTITUTE(SUBSTITUTE(SUBSTITUTE(SUBSTITUTE(UPPER(TRIM($A1402)),"Á","A"),"É","E"),"Í","I"),"Ó","O"),"Ú","U"),"Ñ","N"),"Ü","U"))</f>
        <v/>
      </c>
      <c r="Z1402" s="26" t="str">
        <f aca="false">IF($Y1402="","",LEFT($Y1402,1)&amp;" "&amp;TRIM(RIGHT(SUBSTITUTE($Y1402," ",REPT(" ",50)),50)))</f>
        <v/>
      </c>
      <c r="AA1402" s="27" t="str">
        <f aca="false">IF($AF1402="","",IF(COUNTIF(Validation!$U$19:$U$178,$AF1402)&gt;0,"OK","NO MATCH"))</f>
        <v/>
      </c>
      <c r="AB1402" s="27" t="str">
        <f aca="false">IF($W1402=0,"",IF(AND($W1402&gt;=Validation!$B$3,$W1402&lt;=Validation!$C$3),"Yes","No"))</f>
        <v/>
      </c>
      <c r="AC1402" s="26" t="str">
        <f aca="false">IF($A1402="","",$AF1402&amp;"|"&amp;TEXT($W1402,"yyyy-mm-dd")&amp;"|"&amp;$J1402&amp;"|"&amp;$N1402)</f>
        <v/>
      </c>
      <c r="AD1402" s="27" t="str">
        <f aca="false">IF($AC1402="","",IF(COUNTIF($AC$2:$AC$3000,$AC1402)&gt;1,"REVIEW","OK"))</f>
        <v/>
      </c>
      <c r="AE1402" s="27" t="str">
        <f aca="false">IF(OR($W1402=0,$O1402=""),"",IF(IFERROR(IF(ISNUMBER($O1402),INT($O1402),DATE(VALUE(MID(SUBSTITUTE(LEFT($O1402,FIND(" ",$O1402&amp;" ")-1),"/",REPT(" ",20)),41,20)),VALUE(LEFT(SUBSTITUTE(LEFT($O1402,FIND(" ",$O1402&amp;" ")-1),"/",REPT(" ",20)),20)),VALUE(MID(SUBSTITUTE(LEFT($O1402,FIND(" ",$O1402&amp;" ")-1),"/",REPT(" ",20)),21,20)))),0)&gt;$W1402,"Late","Same day"))</f>
        <v/>
      </c>
      <c r="AF1402" s="26" t="str">
        <f aca="false">IF($A1402="","",IFERROR(INDEX(Validation!$C$193:$C$217,MATCH($A1402,Validation!$A$193:$A$217,0)),IF(COUNTIF(Validation!$U$19:$U$178,$Z1402)&gt;0,$Z1402,IF(COUNTIF(Validation!$S$19:$S$178,$AI1402)=1,INDEX(Validation!$U$19:$U$178,MATCH($AI1402,Validation!$S$19:$S$178,0)),$Z1402))))</f>
        <v/>
      </c>
      <c r="AG1402" s="27" t="str">
        <f aca="false">IF(COUNTA($A1402:$U1402)=0,"",IF($A1402="","No name",IF($F1402="","No date",IF($W1402=0,"Date ilegible",IF(NOT(ISNUMBER($N1402)),"Hours no numéricas",IF($AA1402="NO MATCH","Person no identificada","OK"))))))</f>
        <v/>
      </c>
      <c r="AH1402" s="27" t="str">
        <f aca="false">IF($W1402=0,"No date",IF($W1402&lt;Validation!$B$3,"Before period",IF($W1402&gt;Validation!$C$3,"After period","In period")))</f>
        <v>No date</v>
      </c>
      <c r="AI1402" s="26" t="str">
        <f aca="false">IF($Y1402="","",TRIM(RIGHT(SUBSTITUTE($Y1402," ",REPT(" ",50)),50)))</f>
        <v/>
      </c>
      <c r="AJ1402" s="27" t="str">
        <f aca="false">IF($A1402="","",IF(NOT(ISERROR(MATCH($A1402,Validation!$A$193:$A$217,0))),"Manual mapping",IF(COUNTIF(Validation!$U$19:$U$178,$Z1402)&gt;0,"Direct",IF(COUNTIF(Validation!$S$19:$S$178,$AI1402)=1,"By surname","Unresolved"))))</f>
        <v/>
      </c>
      <c r="AK1402" s="28" t="str">
        <f aca="false">IF($L1402="","",IF(MATCH($L1402,$L$2:$L$3000,0)&lt;&gt;ROW()-1,"",COUNT($AK$1:$AK1401)+1))</f>
        <v/>
      </c>
      <c r="AL1402" s="28" t="str">
        <f aca="false">IF($G1402="","",IF(MATCH($G1402,$G$2:$G$3000,0)&lt;&gt;ROW()-1,"",COUNT($AL$1:$AL1401)+1))</f>
        <v/>
      </c>
      <c r="AM1402" s="28" t="str">
        <f aca="false">IF($H1402="","",IF(MATCH($H1402,$H$2:$H$3000,0)&lt;&gt;ROW()-1,"",COUNT($AM$1:$AM1401)+1))</f>
        <v/>
      </c>
      <c r="AN1402" s="28" t="str">
        <f aca="false">IF($I1402="","",IF(MATCH($I1402,$I$2:$I$3000,0)&lt;&gt;ROW()-1,"",COUNT($AN$1:$AN1401)+1))</f>
        <v/>
      </c>
      <c r="AO1402" s="28" t="str">
        <f aca="false">IF($Q1402="","",IF(MATCH($Q1402,$Q$2:$Q$3000,0)&lt;&gt;ROW()-1,"",COUNT($AO$1:$AO1401)+1))</f>
        <v/>
      </c>
    </row>
    <row r="1403" customFormat="false" ht="12.75" hidden="false" customHeight="true" outlineLevel="0" collapsed="false">
      <c r="W1403" s="24" t="n">
        <f aca="false">IF($F1403="",0,IFERROR(IF(ISNUMBER($F1403),INT($F1403),DATE(VALUE(MID(SUBSTITUTE(LEFT($F1403,FIND(" ",$F1403&amp;" ")-1),"/",REPT(" ",20)),41,20)),VALUE(LEFT(SUBSTITUTE(LEFT($F1403,FIND(" ",$F1403&amp;" ")-1),"/",REPT(" ",20)),20)),VALUE(MID(SUBSTITUTE(LEFT($F1403,FIND(" ",$F1403&amp;" ")-1),"/",REPT(" ",20)),21,20)))),0))</f>
        <v>0</v>
      </c>
      <c r="X1403" s="25" t="str">
        <f aca="false">IF(ISNUMBER($N1403),$N1403*Validation!$B$5,"")</f>
        <v/>
      </c>
      <c r="Y1403" s="26" t="str">
        <f aca="false">IF($A1403="","",SUBSTITUTE(SUBSTITUTE(SUBSTITUTE(SUBSTITUTE(SUBSTITUTE(SUBSTITUTE(SUBSTITUTE(UPPER(TRIM($A1403)),"Á","A"),"É","E"),"Í","I"),"Ó","O"),"Ú","U"),"Ñ","N"),"Ü","U"))</f>
        <v/>
      </c>
      <c r="Z1403" s="26" t="str">
        <f aca="false">IF($Y1403="","",LEFT($Y1403,1)&amp;" "&amp;TRIM(RIGHT(SUBSTITUTE($Y1403," ",REPT(" ",50)),50)))</f>
        <v/>
      </c>
      <c r="AA1403" s="27" t="str">
        <f aca="false">IF($AF1403="","",IF(COUNTIF(Validation!$U$19:$U$178,$AF1403)&gt;0,"OK","NO MATCH"))</f>
        <v/>
      </c>
      <c r="AB1403" s="27" t="str">
        <f aca="false">IF($W1403=0,"",IF(AND($W1403&gt;=Validation!$B$3,$W1403&lt;=Validation!$C$3),"Yes","No"))</f>
        <v/>
      </c>
      <c r="AC1403" s="26" t="str">
        <f aca="false">IF($A1403="","",$AF1403&amp;"|"&amp;TEXT($W1403,"yyyy-mm-dd")&amp;"|"&amp;$J1403&amp;"|"&amp;$N1403)</f>
        <v/>
      </c>
      <c r="AD1403" s="27" t="str">
        <f aca="false">IF($AC1403="","",IF(COUNTIF($AC$2:$AC$3000,$AC1403)&gt;1,"REVIEW","OK"))</f>
        <v/>
      </c>
      <c r="AE1403" s="27" t="str">
        <f aca="false">IF(OR($W1403=0,$O1403=""),"",IF(IFERROR(IF(ISNUMBER($O1403),INT($O1403),DATE(VALUE(MID(SUBSTITUTE(LEFT($O1403,FIND(" ",$O1403&amp;" ")-1),"/",REPT(" ",20)),41,20)),VALUE(LEFT(SUBSTITUTE(LEFT($O1403,FIND(" ",$O1403&amp;" ")-1),"/",REPT(" ",20)),20)),VALUE(MID(SUBSTITUTE(LEFT($O1403,FIND(" ",$O1403&amp;" ")-1),"/",REPT(" ",20)),21,20)))),0)&gt;$W1403,"Late","Same day"))</f>
        <v/>
      </c>
      <c r="AF1403" s="26" t="str">
        <f aca="false">IF($A1403="","",IFERROR(INDEX(Validation!$C$193:$C$217,MATCH($A1403,Validation!$A$193:$A$217,0)),IF(COUNTIF(Validation!$U$19:$U$178,$Z1403)&gt;0,$Z1403,IF(COUNTIF(Validation!$S$19:$S$178,$AI1403)=1,INDEX(Validation!$U$19:$U$178,MATCH($AI1403,Validation!$S$19:$S$178,0)),$Z1403))))</f>
        <v/>
      </c>
      <c r="AG1403" s="27" t="str">
        <f aca="false">IF(COUNTA($A1403:$U1403)=0,"",IF($A1403="","No name",IF($F1403="","No date",IF($W1403=0,"Date ilegible",IF(NOT(ISNUMBER($N1403)),"Hours no numéricas",IF($AA1403="NO MATCH","Person no identificada","OK"))))))</f>
        <v/>
      </c>
      <c r="AH1403" s="27" t="str">
        <f aca="false">IF($W1403=0,"No date",IF($W1403&lt;Validation!$B$3,"Before period",IF($W1403&gt;Validation!$C$3,"After period","In period")))</f>
        <v>No date</v>
      </c>
      <c r="AI1403" s="26" t="str">
        <f aca="false">IF($Y1403="","",TRIM(RIGHT(SUBSTITUTE($Y1403," ",REPT(" ",50)),50)))</f>
        <v/>
      </c>
      <c r="AJ1403" s="27" t="str">
        <f aca="false">IF($A1403="","",IF(NOT(ISERROR(MATCH($A1403,Validation!$A$193:$A$217,0))),"Manual mapping",IF(COUNTIF(Validation!$U$19:$U$178,$Z1403)&gt;0,"Direct",IF(COUNTIF(Validation!$S$19:$S$178,$AI1403)=1,"By surname","Unresolved"))))</f>
        <v/>
      </c>
      <c r="AK1403" s="28" t="str">
        <f aca="false">IF($L1403="","",IF(MATCH($L1403,$L$2:$L$3000,0)&lt;&gt;ROW()-1,"",COUNT($AK$1:$AK1402)+1))</f>
        <v/>
      </c>
      <c r="AL1403" s="28" t="str">
        <f aca="false">IF($G1403="","",IF(MATCH($G1403,$G$2:$G$3000,0)&lt;&gt;ROW()-1,"",COUNT($AL$1:$AL1402)+1))</f>
        <v/>
      </c>
      <c r="AM1403" s="28" t="str">
        <f aca="false">IF($H1403="","",IF(MATCH($H1403,$H$2:$H$3000,0)&lt;&gt;ROW()-1,"",COUNT($AM$1:$AM1402)+1))</f>
        <v/>
      </c>
      <c r="AN1403" s="28" t="str">
        <f aca="false">IF($I1403="","",IF(MATCH($I1403,$I$2:$I$3000,0)&lt;&gt;ROW()-1,"",COUNT($AN$1:$AN1402)+1))</f>
        <v/>
      </c>
      <c r="AO1403" s="28" t="str">
        <f aca="false">IF($Q1403="","",IF(MATCH($Q1403,$Q$2:$Q$3000,0)&lt;&gt;ROW()-1,"",COUNT($AO$1:$AO1402)+1))</f>
        <v/>
      </c>
    </row>
    <row r="1404" customFormat="false" ht="12.75" hidden="false" customHeight="true" outlineLevel="0" collapsed="false">
      <c r="W1404" s="24" t="n">
        <f aca="false">IF($F1404="",0,IFERROR(IF(ISNUMBER($F1404),INT($F1404),DATE(VALUE(MID(SUBSTITUTE(LEFT($F1404,FIND(" ",$F1404&amp;" ")-1),"/",REPT(" ",20)),41,20)),VALUE(LEFT(SUBSTITUTE(LEFT($F1404,FIND(" ",$F1404&amp;" ")-1),"/",REPT(" ",20)),20)),VALUE(MID(SUBSTITUTE(LEFT($F1404,FIND(" ",$F1404&amp;" ")-1),"/",REPT(" ",20)),21,20)))),0))</f>
        <v>0</v>
      </c>
      <c r="X1404" s="25" t="str">
        <f aca="false">IF(ISNUMBER($N1404),$N1404*Validation!$B$5,"")</f>
        <v/>
      </c>
      <c r="Y1404" s="26" t="str">
        <f aca="false">IF($A1404="","",SUBSTITUTE(SUBSTITUTE(SUBSTITUTE(SUBSTITUTE(SUBSTITUTE(SUBSTITUTE(SUBSTITUTE(UPPER(TRIM($A1404)),"Á","A"),"É","E"),"Í","I"),"Ó","O"),"Ú","U"),"Ñ","N"),"Ü","U"))</f>
        <v/>
      </c>
      <c r="Z1404" s="26" t="str">
        <f aca="false">IF($Y1404="","",LEFT($Y1404,1)&amp;" "&amp;TRIM(RIGHT(SUBSTITUTE($Y1404," ",REPT(" ",50)),50)))</f>
        <v/>
      </c>
      <c r="AA1404" s="27" t="str">
        <f aca="false">IF($AF1404="","",IF(COUNTIF(Validation!$U$19:$U$178,$AF1404)&gt;0,"OK","NO MATCH"))</f>
        <v/>
      </c>
      <c r="AB1404" s="27" t="str">
        <f aca="false">IF($W1404=0,"",IF(AND($W1404&gt;=Validation!$B$3,$W1404&lt;=Validation!$C$3),"Yes","No"))</f>
        <v/>
      </c>
      <c r="AC1404" s="26" t="str">
        <f aca="false">IF($A1404="","",$AF1404&amp;"|"&amp;TEXT($W1404,"yyyy-mm-dd")&amp;"|"&amp;$J1404&amp;"|"&amp;$N1404)</f>
        <v/>
      </c>
      <c r="AD1404" s="27" t="str">
        <f aca="false">IF($AC1404="","",IF(COUNTIF($AC$2:$AC$3000,$AC1404)&gt;1,"REVIEW","OK"))</f>
        <v/>
      </c>
      <c r="AE1404" s="27" t="str">
        <f aca="false">IF(OR($W1404=0,$O1404=""),"",IF(IFERROR(IF(ISNUMBER($O1404),INT($O1404),DATE(VALUE(MID(SUBSTITUTE(LEFT($O1404,FIND(" ",$O1404&amp;" ")-1),"/",REPT(" ",20)),41,20)),VALUE(LEFT(SUBSTITUTE(LEFT($O1404,FIND(" ",$O1404&amp;" ")-1),"/",REPT(" ",20)),20)),VALUE(MID(SUBSTITUTE(LEFT($O1404,FIND(" ",$O1404&amp;" ")-1),"/",REPT(" ",20)),21,20)))),0)&gt;$W1404,"Late","Same day"))</f>
        <v/>
      </c>
      <c r="AF1404" s="26" t="str">
        <f aca="false">IF($A1404="","",IFERROR(INDEX(Validation!$C$193:$C$217,MATCH($A1404,Validation!$A$193:$A$217,0)),IF(COUNTIF(Validation!$U$19:$U$178,$Z1404)&gt;0,$Z1404,IF(COUNTIF(Validation!$S$19:$S$178,$AI1404)=1,INDEX(Validation!$U$19:$U$178,MATCH($AI1404,Validation!$S$19:$S$178,0)),$Z1404))))</f>
        <v/>
      </c>
      <c r="AG1404" s="27" t="str">
        <f aca="false">IF(COUNTA($A1404:$U1404)=0,"",IF($A1404="","No name",IF($F1404="","No date",IF($W1404=0,"Date ilegible",IF(NOT(ISNUMBER($N1404)),"Hours no numéricas",IF($AA1404="NO MATCH","Person no identificada","OK"))))))</f>
        <v/>
      </c>
      <c r="AH1404" s="27" t="str">
        <f aca="false">IF($W1404=0,"No date",IF($W1404&lt;Validation!$B$3,"Before period",IF($W1404&gt;Validation!$C$3,"After period","In period")))</f>
        <v>No date</v>
      </c>
      <c r="AI1404" s="26" t="str">
        <f aca="false">IF($Y1404="","",TRIM(RIGHT(SUBSTITUTE($Y1404," ",REPT(" ",50)),50)))</f>
        <v/>
      </c>
      <c r="AJ1404" s="27" t="str">
        <f aca="false">IF($A1404="","",IF(NOT(ISERROR(MATCH($A1404,Validation!$A$193:$A$217,0))),"Manual mapping",IF(COUNTIF(Validation!$U$19:$U$178,$Z1404)&gt;0,"Direct",IF(COUNTIF(Validation!$S$19:$S$178,$AI1404)=1,"By surname","Unresolved"))))</f>
        <v/>
      </c>
      <c r="AK1404" s="28" t="str">
        <f aca="false">IF($L1404="","",IF(MATCH($L1404,$L$2:$L$3000,0)&lt;&gt;ROW()-1,"",COUNT($AK$1:$AK1403)+1))</f>
        <v/>
      </c>
      <c r="AL1404" s="28" t="str">
        <f aca="false">IF($G1404="","",IF(MATCH($G1404,$G$2:$G$3000,0)&lt;&gt;ROW()-1,"",COUNT($AL$1:$AL1403)+1))</f>
        <v/>
      </c>
      <c r="AM1404" s="28" t="str">
        <f aca="false">IF($H1404="","",IF(MATCH($H1404,$H$2:$H$3000,0)&lt;&gt;ROW()-1,"",COUNT($AM$1:$AM1403)+1))</f>
        <v/>
      </c>
      <c r="AN1404" s="28" t="str">
        <f aca="false">IF($I1404="","",IF(MATCH($I1404,$I$2:$I$3000,0)&lt;&gt;ROW()-1,"",COUNT($AN$1:$AN1403)+1))</f>
        <v/>
      </c>
      <c r="AO1404" s="28" t="str">
        <f aca="false">IF($Q1404="","",IF(MATCH($Q1404,$Q$2:$Q$3000,0)&lt;&gt;ROW()-1,"",COUNT($AO$1:$AO1403)+1))</f>
        <v/>
      </c>
    </row>
    <row r="1405" customFormat="false" ht="12.75" hidden="false" customHeight="true" outlineLevel="0" collapsed="false">
      <c r="W1405" s="24" t="n">
        <f aca="false">IF($F1405="",0,IFERROR(IF(ISNUMBER($F1405),INT($F1405),DATE(VALUE(MID(SUBSTITUTE(LEFT($F1405,FIND(" ",$F1405&amp;" ")-1),"/",REPT(" ",20)),41,20)),VALUE(LEFT(SUBSTITUTE(LEFT($F1405,FIND(" ",$F1405&amp;" ")-1),"/",REPT(" ",20)),20)),VALUE(MID(SUBSTITUTE(LEFT($F1405,FIND(" ",$F1405&amp;" ")-1),"/",REPT(" ",20)),21,20)))),0))</f>
        <v>0</v>
      </c>
      <c r="X1405" s="25" t="str">
        <f aca="false">IF(ISNUMBER($N1405),$N1405*Validation!$B$5,"")</f>
        <v/>
      </c>
      <c r="Y1405" s="26" t="str">
        <f aca="false">IF($A1405="","",SUBSTITUTE(SUBSTITUTE(SUBSTITUTE(SUBSTITUTE(SUBSTITUTE(SUBSTITUTE(SUBSTITUTE(UPPER(TRIM($A1405)),"Á","A"),"É","E"),"Í","I"),"Ó","O"),"Ú","U"),"Ñ","N"),"Ü","U"))</f>
        <v/>
      </c>
      <c r="Z1405" s="26" t="str">
        <f aca="false">IF($Y1405="","",LEFT($Y1405,1)&amp;" "&amp;TRIM(RIGHT(SUBSTITUTE($Y1405," ",REPT(" ",50)),50)))</f>
        <v/>
      </c>
      <c r="AA1405" s="27" t="str">
        <f aca="false">IF($AF1405="","",IF(COUNTIF(Validation!$U$19:$U$178,$AF1405)&gt;0,"OK","NO MATCH"))</f>
        <v/>
      </c>
      <c r="AB1405" s="27" t="str">
        <f aca="false">IF($W1405=0,"",IF(AND($W1405&gt;=Validation!$B$3,$W1405&lt;=Validation!$C$3),"Yes","No"))</f>
        <v/>
      </c>
      <c r="AC1405" s="26" t="str">
        <f aca="false">IF($A1405="","",$AF1405&amp;"|"&amp;TEXT($W1405,"yyyy-mm-dd")&amp;"|"&amp;$J1405&amp;"|"&amp;$N1405)</f>
        <v/>
      </c>
      <c r="AD1405" s="27" t="str">
        <f aca="false">IF($AC1405="","",IF(COUNTIF($AC$2:$AC$3000,$AC1405)&gt;1,"REVIEW","OK"))</f>
        <v/>
      </c>
      <c r="AE1405" s="27" t="str">
        <f aca="false">IF(OR($W1405=0,$O1405=""),"",IF(IFERROR(IF(ISNUMBER($O1405),INT($O1405),DATE(VALUE(MID(SUBSTITUTE(LEFT($O1405,FIND(" ",$O1405&amp;" ")-1),"/",REPT(" ",20)),41,20)),VALUE(LEFT(SUBSTITUTE(LEFT($O1405,FIND(" ",$O1405&amp;" ")-1),"/",REPT(" ",20)),20)),VALUE(MID(SUBSTITUTE(LEFT($O1405,FIND(" ",$O1405&amp;" ")-1),"/",REPT(" ",20)),21,20)))),0)&gt;$W1405,"Late","Same day"))</f>
        <v/>
      </c>
      <c r="AF1405" s="26" t="str">
        <f aca="false">IF($A1405="","",IFERROR(INDEX(Validation!$C$193:$C$217,MATCH($A1405,Validation!$A$193:$A$217,0)),IF(COUNTIF(Validation!$U$19:$U$178,$Z1405)&gt;0,$Z1405,IF(COUNTIF(Validation!$S$19:$S$178,$AI1405)=1,INDEX(Validation!$U$19:$U$178,MATCH($AI1405,Validation!$S$19:$S$178,0)),$Z1405))))</f>
        <v/>
      </c>
      <c r="AG1405" s="27" t="str">
        <f aca="false">IF(COUNTA($A1405:$U1405)=0,"",IF($A1405="","No name",IF($F1405="","No date",IF($W1405=0,"Date ilegible",IF(NOT(ISNUMBER($N1405)),"Hours no numéricas",IF($AA1405="NO MATCH","Person no identificada","OK"))))))</f>
        <v/>
      </c>
      <c r="AH1405" s="27" t="str">
        <f aca="false">IF($W1405=0,"No date",IF($W1405&lt;Validation!$B$3,"Before period",IF($W1405&gt;Validation!$C$3,"After period","In period")))</f>
        <v>No date</v>
      </c>
      <c r="AI1405" s="26" t="str">
        <f aca="false">IF($Y1405="","",TRIM(RIGHT(SUBSTITUTE($Y1405," ",REPT(" ",50)),50)))</f>
        <v/>
      </c>
      <c r="AJ1405" s="27" t="str">
        <f aca="false">IF($A1405="","",IF(NOT(ISERROR(MATCH($A1405,Validation!$A$193:$A$217,0))),"Manual mapping",IF(COUNTIF(Validation!$U$19:$U$178,$Z1405)&gt;0,"Direct",IF(COUNTIF(Validation!$S$19:$S$178,$AI1405)=1,"By surname","Unresolved"))))</f>
        <v/>
      </c>
      <c r="AK1405" s="28" t="str">
        <f aca="false">IF($L1405="","",IF(MATCH($L1405,$L$2:$L$3000,0)&lt;&gt;ROW()-1,"",COUNT($AK$1:$AK1404)+1))</f>
        <v/>
      </c>
      <c r="AL1405" s="28" t="str">
        <f aca="false">IF($G1405="","",IF(MATCH($G1405,$G$2:$G$3000,0)&lt;&gt;ROW()-1,"",COUNT($AL$1:$AL1404)+1))</f>
        <v/>
      </c>
      <c r="AM1405" s="28" t="str">
        <f aca="false">IF($H1405="","",IF(MATCH($H1405,$H$2:$H$3000,0)&lt;&gt;ROW()-1,"",COUNT($AM$1:$AM1404)+1))</f>
        <v/>
      </c>
      <c r="AN1405" s="28" t="str">
        <f aca="false">IF($I1405="","",IF(MATCH($I1405,$I$2:$I$3000,0)&lt;&gt;ROW()-1,"",COUNT($AN$1:$AN1404)+1))</f>
        <v/>
      </c>
      <c r="AO1405" s="28" t="str">
        <f aca="false">IF($Q1405="","",IF(MATCH($Q1405,$Q$2:$Q$3000,0)&lt;&gt;ROW()-1,"",COUNT($AO$1:$AO1404)+1))</f>
        <v/>
      </c>
    </row>
    <row r="1406" customFormat="false" ht="12.75" hidden="false" customHeight="true" outlineLevel="0" collapsed="false">
      <c r="W1406" s="24" t="n">
        <f aca="false">IF($F1406="",0,IFERROR(IF(ISNUMBER($F1406),INT($F1406),DATE(VALUE(MID(SUBSTITUTE(LEFT($F1406,FIND(" ",$F1406&amp;" ")-1),"/",REPT(" ",20)),41,20)),VALUE(LEFT(SUBSTITUTE(LEFT($F1406,FIND(" ",$F1406&amp;" ")-1),"/",REPT(" ",20)),20)),VALUE(MID(SUBSTITUTE(LEFT($F1406,FIND(" ",$F1406&amp;" ")-1),"/",REPT(" ",20)),21,20)))),0))</f>
        <v>0</v>
      </c>
      <c r="X1406" s="25" t="str">
        <f aca="false">IF(ISNUMBER($N1406),$N1406*Validation!$B$5,"")</f>
        <v/>
      </c>
      <c r="Y1406" s="26" t="str">
        <f aca="false">IF($A1406="","",SUBSTITUTE(SUBSTITUTE(SUBSTITUTE(SUBSTITUTE(SUBSTITUTE(SUBSTITUTE(SUBSTITUTE(UPPER(TRIM($A1406)),"Á","A"),"É","E"),"Í","I"),"Ó","O"),"Ú","U"),"Ñ","N"),"Ü","U"))</f>
        <v/>
      </c>
      <c r="Z1406" s="26" t="str">
        <f aca="false">IF($Y1406="","",LEFT($Y1406,1)&amp;" "&amp;TRIM(RIGHT(SUBSTITUTE($Y1406," ",REPT(" ",50)),50)))</f>
        <v/>
      </c>
      <c r="AA1406" s="27" t="str">
        <f aca="false">IF($AF1406="","",IF(COUNTIF(Validation!$U$19:$U$178,$AF1406)&gt;0,"OK","NO MATCH"))</f>
        <v/>
      </c>
      <c r="AB1406" s="27" t="str">
        <f aca="false">IF($W1406=0,"",IF(AND($W1406&gt;=Validation!$B$3,$W1406&lt;=Validation!$C$3),"Yes","No"))</f>
        <v/>
      </c>
      <c r="AC1406" s="26" t="str">
        <f aca="false">IF($A1406="","",$AF1406&amp;"|"&amp;TEXT($W1406,"yyyy-mm-dd")&amp;"|"&amp;$J1406&amp;"|"&amp;$N1406)</f>
        <v/>
      </c>
      <c r="AD1406" s="27" t="str">
        <f aca="false">IF($AC1406="","",IF(COUNTIF($AC$2:$AC$3000,$AC1406)&gt;1,"REVIEW","OK"))</f>
        <v/>
      </c>
      <c r="AE1406" s="27" t="str">
        <f aca="false">IF(OR($W1406=0,$O1406=""),"",IF(IFERROR(IF(ISNUMBER($O1406),INT($O1406),DATE(VALUE(MID(SUBSTITUTE(LEFT($O1406,FIND(" ",$O1406&amp;" ")-1),"/",REPT(" ",20)),41,20)),VALUE(LEFT(SUBSTITUTE(LEFT($O1406,FIND(" ",$O1406&amp;" ")-1),"/",REPT(" ",20)),20)),VALUE(MID(SUBSTITUTE(LEFT($O1406,FIND(" ",$O1406&amp;" ")-1),"/",REPT(" ",20)),21,20)))),0)&gt;$W1406,"Late","Same day"))</f>
        <v/>
      </c>
      <c r="AF1406" s="26" t="str">
        <f aca="false">IF($A1406="","",IFERROR(INDEX(Validation!$C$193:$C$217,MATCH($A1406,Validation!$A$193:$A$217,0)),IF(COUNTIF(Validation!$U$19:$U$178,$Z1406)&gt;0,$Z1406,IF(COUNTIF(Validation!$S$19:$S$178,$AI1406)=1,INDEX(Validation!$U$19:$U$178,MATCH($AI1406,Validation!$S$19:$S$178,0)),$Z1406))))</f>
        <v/>
      </c>
      <c r="AG1406" s="27" t="str">
        <f aca="false">IF(COUNTA($A1406:$U1406)=0,"",IF($A1406="","No name",IF($F1406="","No date",IF($W1406=0,"Date ilegible",IF(NOT(ISNUMBER($N1406)),"Hours no numéricas",IF($AA1406="NO MATCH","Person no identificada","OK"))))))</f>
        <v/>
      </c>
      <c r="AH1406" s="27" t="str">
        <f aca="false">IF($W1406=0,"No date",IF($W1406&lt;Validation!$B$3,"Before period",IF($W1406&gt;Validation!$C$3,"After period","In period")))</f>
        <v>No date</v>
      </c>
      <c r="AI1406" s="26" t="str">
        <f aca="false">IF($Y1406="","",TRIM(RIGHT(SUBSTITUTE($Y1406," ",REPT(" ",50)),50)))</f>
        <v/>
      </c>
      <c r="AJ1406" s="27" t="str">
        <f aca="false">IF($A1406="","",IF(NOT(ISERROR(MATCH($A1406,Validation!$A$193:$A$217,0))),"Manual mapping",IF(COUNTIF(Validation!$U$19:$U$178,$Z1406)&gt;0,"Direct",IF(COUNTIF(Validation!$S$19:$S$178,$AI1406)=1,"By surname","Unresolved"))))</f>
        <v/>
      </c>
      <c r="AK1406" s="28" t="str">
        <f aca="false">IF($L1406="","",IF(MATCH($L1406,$L$2:$L$3000,0)&lt;&gt;ROW()-1,"",COUNT($AK$1:$AK1405)+1))</f>
        <v/>
      </c>
      <c r="AL1406" s="28" t="str">
        <f aca="false">IF($G1406="","",IF(MATCH($G1406,$G$2:$G$3000,0)&lt;&gt;ROW()-1,"",COUNT($AL$1:$AL1405)+1))</f>
        <v/>
      </c>
      <c r="AM1406" s="28" t="str">
        <f aca="false">IF($H1406="","",IF(MATCH($H1406,$H$2:$H$3000,0)&lt;&gt;ROW()-1,"",COUNT($AM$1:$AM1405)+1))</f>
        <v/>
      </c>
      <c r="AN1406" s="28" t="str">
        <f aca="false">IF($I1406="","",IF(MATCH($I1406,$I$2:$I$3000,0)&lt;&gt;ROW()-1,"",COUNT($AN$1:$AN1405)+1))</f>
        <v/>
      </c>
      <c r="AO1406" s="28" t="str">
        <f aca="false">IF($Q1406="","",IF(MATCH($Q1406,$Q$2:$Q$3000,0)&lt;&gt;ROW()-1,"",COUNT($AO$1:$AO1405)+1))</f>
        <v/>
      </c>
    </row>
    <row r="1407" customFormat="false" ht="12.75" hidden="false" customHeight="true" outlineLevel="0" collapsed="false">
      <c r="W1407" s="24" t="n">
        <f aca="false">IF($F1407="",0,IFERROR(IF(ISNUMBER($F1407),INT($F1407),DATE(VALUE(MID(SUBSTITUTE(LEFT($F1407,FIND(" ",$F1407&amp;" ")-1),"/",REPT(" ",20)),41,20)),VALUE(LEFT(SUBSTITUTE(LEFT($F1407,FIND(" ",$F1407&amp;" ")-1),"/",REPT(" ",20)),20)),VALUE(MID(SUBSTITUTE(LEFT($F1407,FIND(" ",$F1407&amp;" ")-1),"/",REPT(" ",20)),21,20)))),0))</f>
        <v>0</v>
      </c>
      <c r="X1407" s="25" t="str">
        <f aca="false">IF(ISNUMBER($N1407),$N1407*Validation!$B$5,"")</f>
        <v/>
      </c>
      <c r="Y1407" s="26" t="str">
        <f aca="false">IF($A1407="","",SUBSTITUTE(SUBSTITUTE(SUBSTITUTE(SUBSTITUTE(SUBSTITUTE(SUBSTITUTE(SUBSTITUTE(UPPER(TRIM($A1407)),"Á","A"),"É","E"),"Í","I"),"Ó","O"),"Ú","U"),"Ñ","N"),"Ü","U"))</f>
        <v/>
      </c>
      <c r="Z1407" s="26" t="str">
        <f aca="false">IF($Y1407="","",LEFT($Y1407,1)&amp;" "&amp;TRIM(RIGHT(SUBSTITUTE($Y1407," ",REPT(" ",50)),50)))</f>
        <v/>
      </c>
      <c r="AA1407" s="27" t="str">
        <f aca="false">IF($AF1407="","",IF(COUNTIF(Validation!$U$19:$U$178,$AF1407)&gt;0,"OK","NO MATCH"))</f>
        <v/>
      </c>
      <c r="AB1407" s="27" t="str">
        <f aca="false">IF($W1407=0,"",IF(AND($W1407&gt;=Validation!$B$3,$W1407&lt;=Validation!$C$3),"Yes","No"))</f>
        <v/>
      </c>
      <c r="AC1407" s="26" t="str">
        <f aca="false">IF($A1407="","",$AF1407&amp;"|"&amp;TEXT($W1407,"yyyy-mm-dd")&amp;"|"&amp;$J1407&amp;"|"&amp;$N1407)</f>
        <v/>
      </c>
      <c r="AD1407" s="27" t="str">
        <f aca="false">IF($AC1407="","",IF(COUNTIF($AC$2:$AC$3000,$AC1407)&gt;1,"REVIEW","OK"))</f>
        <v/>
      </c>
      <c r="AE1407" s="27" t="str">
        <f aca="false">IF(OR($W1407=0,$O1407=""),"",IF(IFERROR(IF(ISNUMBER($O1407),INT($O1407),DATE(VALUE(MID(SUBSTITUTE(LEFT($O1407,FIND(" ",$O1407&amp;" ")-1),"/",REPT(" ",20)),41,20)),VALUE(LEFT(SUBSTITUTE(LEFT($O1407,FIND(" ",$O1407&amp;" ")-1),"/",REPT(" ",20)),20)),VALUE(MID(SUBSTITUTE(LEFT($O1407,FIND(" ",$O1407&amp;" ")-1),"/",REPT(" ",20)),21,20)))),0)&gt;$W1407,"Late","Same day"))</f>
        <v/>
      </c>
      <c r="AF1407" s="26" t="str">
        <f aca="false">IF($A1407="","",IFERROR(INDEX(Validation!$C$193:$C$217,MATCH($A1407,Validation!$A$193:$A$217,0)),IF(COUNTIF(Validation!$U$19:$U$178,$Z1407)&gt;0,$Z1407,IF(COUNTIF(Validation!$S$19:$S$178,$AI1407)=1,INDEX(Validation!$U$19:$U$178,MATCH($AI1407,Validation!$S$19:$S$178,0)),$Z1407))))</f>
        <v/>
      </c>
      <c r="AG1407" s="27" t="str">
        <f aca="false">IF(COUNTA($A1407:$U1407)=0,"",IF($A1407="","No name",IF($F1407="","No date",IF($W1407=0,"Date ilegible",IF(NOT(ISNUMBER($N1407)),"Hours no numéricas",IF($AA1407="NO MATCH","Person no identificada","OK"))))))</f>
        <v/>
      </c>
      <c r="AH1407" s="27" t="str">
        <f aca="false">IF($W1407=0,"No date",IF($W1407&lt;Validation!$B$3,"Before period",IF($W1407&gt;Validation!$C$3,"After period","In period")))</f>
        <v>No date</v>
      </c>
      <c r="AI1407" s="26" t="str">
        <f aca="false">IF($Y1407="","",TRIM(RIGHT(SUBSTITUTE($Y1407," ",REPT(" ",50)),50)))</f>
        <v/>
      </c>
      <c r="AJ1407" s="27" t="str">
        <f aca="false">IF($A1407="","",IF(NOT(ISERROR(MATCH($A1407,Validation!$A$193:$A$217,0))),"Manual mapping",IF(COUNTIF(Validation!$U$19:$U$178,$Z1407)&gt;0,"Direct",IF(COUNTIF(Validation!$S$19:$S$178,$AI1407)=1,"By surname","Unresolved"))))</f>
        <v/>
      </c>
      <c r="AK1407" s="28" t="str">
        <f aca="false">IF($L1407="","",IF(MATCH($L1407,$L$2:$L$3000,0)&lt;&gt;ROW()-1,"",COUNT($AK$1:$AK1406)+1))</f>
        <v/>
      </c>
      <c r="AL1407" s="28" t="str">
        <f aca="false">IF($G1407="","",IF(MATCH($G1407,$G$2:$G$3000,0)&lt;&gt;ROW()-1,"",COUNT($AL$1:$AL1406)+1))</f>
        <v/>
      </c>
      <c r="AM1407" s="28" t="str">
        <f aca="false">IF($H1407="","",IF(MATCH($H1407,$H$2:$H$3000,0)&lt;&gt;ROW()-1,"",COUNT($AM$1:$AM1406)+1))</f>
        <v/>
      </c>
      <c r="AN1407" s="28" t="str">
        <f aca="false">IF($I1407="","",IF(MATCH($I1407,$I$2:$I$3000,0)&lt;&gt;ROW()-1,"",COUNT($AN$1:$AN1406)+1))</f>
        <v/>
      </c>
      <c r="AO1407" s="28" t="str">
        <f aca="false">IF($Q1407="","",IF(MATCH($Q1407,$Q$2:$Q$3000,0)&lt;&gt;ROW()-1,"",COUNT($AO$1:$AO1406)+1))</f>
        <v/>
      </c>
    </row>
    <row r="1408" customFormat="false" ht="12.75" hidden="false" customHeight="true" outlineLevel="0" collapsed="false">
      <c r="W1408" s="24" t="n">
        <f aca="false">IF($F1408="",0,IFERROR(IF(ISNUMBER($F1408),INT($F1408),DATE(VALUE(MID(SUBSTITUTE(LEFT($F1408,FIND(" ",$F1408&amp;" ")-1),"/",REPT(" ",20)),41,20)),VALUE(LEFT(SUBSTITUTE(LEFT($F1408,FIND(" ",$F1408&amp;" ")-1),"/",REPT(" ",20)),20)),VALUE(MID(SUBSTITUTE(LEFT($F1408,FIND(" ",$F1408&amp;" ")-1),"/",REPT(" ",20)),21,20)))),0))</f>
        <v>0</v>
      </c>
      <c r="X1408" s="25" t="str">
        <f aca="false">IF(ISNUMBER($N1408),$N1408*Validation!$B$5,"")</f>
        <v/>
      </c>
      <c r="Y1408" s="26" t="str">
        <f aca="false">IF($A1408="","",SUBSTITUTE(SUBSTITUTE(SUBSTITUTE(SUBSTITUTE(SUBSTITUTE(SUBSTITUTE(SUBSTITUTE(UPPER(TRIM($A1408)),"Á","A"),"É","E"),"Í","I"),"Ó","O"),"Ú","U"),"Ñ","N"),"Ü","U"))</f>
        <v/>
      </c>
      <c r="Z1408" s="26" t="str">
        <f aca="false">IF($Y1408="","",LEFT($Y1408,1)&amp;" "&amp;TRIM(RIGHT(SUBSTITUTE($Y1408," ",REPT(" ",50)),50)))</f>
        <v/>
      </c>
      <c r="AA1408" s="27" t="str">
        <f aca="false">IF($AF1408="","",IF(COUNTIF(Validation!$U$19:$U$178,$AF1408)&gt;0,"OK","NO MATCH"))</f>
        <v/>
      </c>
      <c r="AB1408" s="27" t="str">
        <f aca="false">IF($W1408=0,"",IF(AND($W1408&gt;=Validation!$B$3,$W1408&lt;=Validation!$C$3),"Yes","No"))</f>
        <v/>
      </c>
      <c r="AC1408" s="26" t="str">
        <f aca="false">IF($A1408="","",$AF1408&amp;"|"&amp;TEXT($W1408,"yyyy-mm-dd")&amp;"|"&amp;$J1408&amp;"|"&amp;$N1408)</f>
        <v/>
      </c>
      <c r="AD1408" s="27" t="str">
        <f aca="false">IF($AC1408="","",IF(COUNTIF($AC$2:$AC$3000,$AC1408)&gt;1,"REVIEW","OK"))</f>
        <v/>
      </c>
      <c r="AE1408" s="27" t="str">
        <f aca="false">IF(OR($W1408=0,$O1408=""),"",IF(IFERROR(IF(ISNUMBER($O1408),INT($O1408),DATE(VALUE(MID(SUBSTITUTE(LEFT($O1408,FIND(" ",$O1408&amp;" ")-1),"/",REPT(" ",20)),41,20)),VALUE(LEFT(SUBSTITUTE(LEFT($O1408,FIND(" ",$O1408&amp;" ")-1),"/",REPT(" ",20)),20)),VALUE(MID(SUBSTITUTE(LEFT($O1408,FIND(" ",$O1408&amp;" ")-1),"/",REPT(" ",20)),21,20)))),0)&gt;$W1408,"Late","Same day"))</f>
        <v/>
      </c>
      <c r="AF1408" s="26" t="str">
        <f aca="false">IF($A1408="","",IFERROR(INDEX(Validation!$C$193:$C$217,MATCH($A1408,Validation!$A$193:$A$217,0)),IF(COUNTIF(Validation!$U$19:$U$178,$Z1408)&gt;0,$Z1408,IF(COUNTIF(Validation!$S$19:$S$178,$AI1408)=1,INDEX(Validation!$U$19:$U$178,MATCH($AI1408,Validation!$S$19:$S$178,0)),$Z1408))))</f>
        <v/>
      </c>
      <c r="AG1408" s="27" t="str">
        <f aca="false">IF(COUNTA($A1408:$U1408)=0,"",IF($A1408="","No name",IF($F1408="","No date",IF($W1408=0,"Date ilegible",IF(NOT(ISNUMBER($N1408)),"Hours no numéricas",IF($AA1408="NO MATCH","Person no identificada","OK"))))))</f>
        <v/>
      </c>
      <c r="AH1408" s="27" t="str">
        <f aca="false">IF($W1408=0,"No date",IF($W1408&lt;Validation!$B$3,"Before period",IF($W1408&gt;Validation!$C$3,"After period","In period")))</f>
        <v>No date</v>
      </c>
      <c r="AI1408" s="26" t="str">
        <f aca="false">IF($Y1408="","",TRIM(RIGHT(SUBSTITUTE($Y1408," ",REPT(" ",50)),50)))</f>
        <v/>
      </c>
      <c r="AJ1408" s="27" t="str">
        <f aca="false">IF($A1408="","",IF(NOT(ISERROR(MATCH($A1408,Validation!$A$193:$A$217,0))),"Manual mapping",IF(COUNTIF(Validation!$U$19:$U$178,$Z1408)&gt;0,"Direct",IF(COUNTIF(Validation!$S$19:$S$178,$AI1408)=1,"By surname","Unresolved"))))</f>
        <v/>
      </c>
      <c r="AK1408" s="28" t="str">
        <f aca="false">IF($L1408="","",IF(MATCH($L1408,$L$2:$L$3000,0)&lt;&gt;ROW()-1,"",COUNT($AK$1:$AK1407)+1))</f>
        <v/>
      </c>
      <c r="AL1408" s="28" t="str">
        <f aca="false">IF($G1408="","",IF(MATCH($G1408,$G$2:$G$3000,0)&lt;&gt;ROW()-1,"",COUNT($AL$1:$AL1407)+1))</f>
        <v/>
      </c>
      <c r="AM1408" s="28" t="str">
        <f aca="false">IF($H1408="","",IF(MATCH($H1408,$H$2:$H$3000,0)&lt;&gt;ROW()-1,"",COUNT($AM$1:$AM1407)+1))</f>
        <v/>
      </c>
      <c r="AN1408" s="28" t="str">
        <f aca="false">IF($I1408="","",IF(MATCH($I1408,$I$2:$I$3000,0)&lt;&gt;ROW()-1,"",COUNT($AN$1:$AN1407)+1))</f>
        <v/>
      </c>
      <c r="AO1408" s="28" t="str">
        <f aca="false">IF($Q1408="","",IF(MATCH($Q1408,$Q$2:$Q$3000,0)&lt;&gt;ROW()-1,"",COUNT($AO$1:$AO1407)+1))</f>
        <v/>
      </c>
    </row>
    <row r="1409" customFormat="false" ht="12.75" hidden="false" customHeight="true" outlineLevel="0" collapsed="false">
      <c r="W1409" s="24" t="n">
        <f aca="false">IF($F1409="",0,IFERROR(IF(ISNUMBER($F1409),INT($F1409),DATE(VALUE(MID(SUBSTITUTE(LEFT($F1409,FIND(" ",$F1409&amp;" ")-1),"/",REPT(" ",20)),41,20)),VALUE(LEFT(SUBSTITUTE(LEFT($F1409,FIND(" ",$F1409&amp;" ")-1),"/",REPT(" ",20)),20)),VALUE(MID(SUBSTITUTE(LEFT($F1409,FIND(" ",$F1409&amp;" ")-1),"/",REPT(" ",20)),21,20)))),0))</f>
        <v>0</v>
      </c>
      <c r="X1409" s="25" t="str">
        <f aca="false">IF(ISNUMBER($N1409),$N1409*Validation!$B$5,"")</f>
        <v/>
      </c>
      <c r="Y1409" s="26" t="str">
        <f aca="false">IF($A1409="","",SUBSTITUTE(SUBSTITUTE(SUBSTITUTE(SUBSTITUTE(SUBSTITUTE(SUBSTITUTE(SUBSTITUTE(UPPER(TRIM($A1409)),"Á","A"),"É","E"),"Í","I"),"Ó","O"),"Ú","U"),"Ñ","N"),"Ü","U"))</f>
        <v/>
      </c>
      <c r="Z1409" s="26" t="str">
        <f aca="false">IF($Y1409="","",LEFT($Y1409,1)&amp;" "&amp;TRIM(RIGHT(SUBSTITUTE($Y1409," ",REPT(" ",50)),50)))</f>
        <v/>
      </c>
      <c r="AA1409" s="27" t="str">
        <f aca="false">IF($AF1409="","",IF(COUNTIF(Validation!$U$19:$U$178,$AF1409)&gt;0,"OK","NO MATCH"))</f>
        <v/>
      </c>
      <c r="AB1409" s="27" t="str">
        <f aca="false">IF($W1409=0,"",IF(AND($W1409&gt;=Validation!$B$3,$W1409&lt;=Validation!$C$3),"Yes","No"))</f>
        <v/>
      </c>
      <c r="AC1409" s="26" t="str">
        <f aca="false">IF($A1409="","",$AF1409&amp;"|"&amp;TEXT($W1409,"yyyy-mm-dd")&amp;"|"&amp;$J1409&amp;"|"&amp;$N1409)</f>
        <v/>
      </c>
      <c r="AD1409" s="27" t="str">
        <f aca="false">IF($AC1409="","",IF(COUNTIF($AC$2:$AC$3000,$AC1409)&gt;1,"REVIEW","OK"))</f>
        <v/>
      </c>
      <c r="AE1409" s="27" t="str">
        <f aca="false">IF(OR($W1409=0,$O1409=""),"",IF(IFERROR(IF(ISNUMBER($O1409),INT($O1409),DATE(VALUE(MID(SUBSTITUTE(LEFT($O1409,FIND(" ",$O1409&amp;" ")-1),"/",REPT(" ",20)),41,20)),VALUE(LEFT(SUBSTITUTE(LEFT($O1409,FIND(" ",$O1409&amp;" ")-1),"/",REPT(" ",20)),20)),VALUE(MID(SUBSTITUTE(LEFT($O1409,FIND(" ",$O1409&amp;" ")-1),"/",REPT(" ",20)),21,20)))),0)&gt;$W1409,"Late","Same day"))</f>
        <v/>
      </c>
      <c r="AF1409" s="26" t="str">
        <f aca="false">IF($A1409="","",IFERROR(INDEX(Validation!$C$193:$C$217,MATCH($A1409,Validation!$A$193:$A$217,0)),IF(COUNTIF(Validation!$U$19:$U$178,$Z1409)&gt;0,$Z1409,IF(COUNTIF(Validation!$S$19:$S$178,$AI1409)=1,INDEX(Validation!$U$19:$U$178,MATCH($AI1409,Validation!$S$19:$S$178,0)),$Z1409))))</f>
        <v/>
      </c>
      <c r="AG1409" s="27" t="str">
        <f aca="false">IF(COUNTA($A1409:$U1409)=0,"",IF($A1409="","No name",IF($F1409="","No date",IF($W1409=0,"Date ilegible",IF(NOT(ISNUMBER($N1409)),"Hours no numéricas",IF($AA1409="NO MATCH","Person no identificada","OK"))))))</f>
        <v/>
      </c>
      <c r="AH1409" s="27" t="str">
        <f aca="false">IF($W1409=0,"No date",IF($W1409&lt;Validation!$B$3,"Before period",IF($W1409&gt;Validation!$C$3,"After period","In period")))</f>
        <v>No date</v>
      </c>
      <c r="AI1409" s="26" t="str">
        <f aca="false">IF($Y1409="","",TRIM(RIGHT(SUBSTITUTE($Y1409," ",REPT(" ",50)),50)))</f>
        <v/>
      </c>
      <c r="AJ1409" s="27" t="str">
        <f aca="false">IF($A1409="","",IF(NOT(ISERROR(MATCH($A1409,Validation!$A$193:$A$217,0))),"Manual mapping",IF(COUNTIF(Validation!$U$19:$U$178,$Z1409)&gt;0,"Direct",IF(COUNTIF(Validation!$S$19:$S$178,$AI1409)=1,"By surname","Unresolved"))))</f>
        <v/>
      </c>
      <c r="AK1409" s="28" t="str">
        <f aca="false">IF($L1409="","",IF(MATCH($L1409,$L$2:$L$3000,0)&lt;&gt;ROW()-1,"",COUNT($AK$1:$AK1408)+1))</f>
        <v/>
      </c>
      <c r="AL1409" s="28" t="str">
        <f aca="false">IF($G1409="","",IF(MATCH($G1409,$G$2:$G$3000,0)&lt;&gt;ROW()-1,"",COUNT($AL$1:$AL1408)+1))</f>
        <v/>
      </c>
      <c r="AM1409" s="28" t="str">
        <f aca="false">IF($H1409="","",IF(MATCH($H1409,$H$2:$H$3000,0)&lt;&gt;ROW()-1,"",COUNT($AM$1:$AM1408)+1))</f>
        <v/>
      </c>
      <c r="AN1409" s="28" t="str">
        <f aca="false">IF($I1409="","",IF(MATCH($I1409,$I$2:$I$3000,0)&lt;&gt;ROW()-1,"",COUNT($AN$1:$AN1408)+1))</f>
        <v/>
      </c>
      <c r="AO1409" s="28" t="str">
        <f aca="false">IF($Q1409="","",IF(MATCH($Q1409,$Q$2:$Q$3000,0)&lt;&gt;ROW()-1,"",COUNT($AO$1:$AO1408)+1))</f>
        <v/>
      </c>
    </row>
    <row r="1410" customFormat="false" ht="12.75" hidden="false" customHeight="true" outlineLevel="0" collapsed="false">
      <c r="W1410" s="24" t="n">
        <f aca="false">IF($F1410="",0,IFERROR(IF(ISNUMBER($F1410),INT($F1410),DATE(VALUE(MID(SUBSTITUTE(LEFT($F1410,FIND(" ",$F1410&amp;" ")-1),"/",REPT(" ",20)),41,20)),VALUE(LEFT(SUBSTITUTE(LEFT($F1410,FIND(" ",$F1410&amp;" ")-1),"/",REPT(" ",20)),20)),VALUE(MID(SUBSTITUTE(LEFT($F1410,FIND(" ",$F1410&amp;" ")-1),"/",REPT(" ",20)),21,20)))),0))</f>
        <v>0</v>
      </c>
      <c r="X1410" s="25" t="str">
        <f aca="false">IF(ISNUMBER($N1410),$N1410*Validation!$B$5,"")</f>
        <v/>
      </c>
      <c r="Y1410" s="26" t="str">
        <f aca="false">IF($A1410="","",SUBSTITUTE(SUBSTITUTE(SUBSTITUTE(SUBSTITUTE(SUBSTITUTE(SUBSTITUTE(SUBSTITUTE(UPPER(TRIM($A1410)),"Á","A"),"É","E"),"Í","I"),"Ó","O"),"Ú","U"),"Ñ","N"),"Ü","U"))</f>
        <v/>
      </c>
      <c r="Z1410" s="26" t="str">
        <f aca="false">IF($Y1410="","",LEFT($Y1410,1)&amp;" "&amp;TRIM(RIGHT(SUBSTITUTE($Y1410," ",REPT(" ",50)),50)))</f>
        <v/>
      </c>
      <c r="AA1410" s="27" t="str">
        <f aca="false">IF($AF1410="","",IF(COUNTIF(Validation!$U$19:$U$178,$AF1410)&gt;0,"OK","NO MATCH"))</f>
        <v/>
      </c>
      <c r="AB1410" s="27" t="str">
        <f aca="false">IF($W1410=0,"",IF(AND($W1410&gt;=Validation!$B$3,$W1410&lt;=Validation!$C$3),"Yes","No"))</f>
        <v/>
      </c>
      <c r="AC1410" s="26" t="str">
        <f aca="false">IF($A1410="","",$AF1410&amp;"|"&amp;TEXT($W1410,"yyyy-mm-dd")&amp;"|"&amp;$J1410&amp;"|"&amp;$N1410)</f>
        <v/>
      </c>
      <c r="AD1410" s="27" t="str">
        <f aca="false">IF($AC1410="","",IF(COUNTIF($AC$2:$AC$3000,$AC1410)&gt;1,"REVIEW","OK"))</f>
        <v/>
      </c>
      <c r="AE1410" s="27" t="str">
        <f aca="false">IF(OR($W1410=0,$O1410=""),"",IF(IFERROR(IF(ISNUMBER($O1410),INT($O1410),DATE(VALUE(MID(SUBSTITUTE(LEFT($O1410,FIND(" ",$O1410&amp;" ")-1),"/",REPT(" ",20)),41,20)),VALUE(LEFT(SUBSTITUTE(LEFT($O1410,FIND(" ",$O1410&amp;" ")-1),"/",REPT(" ",20)),20)),VALUE(MID(SUBSTITUTE(LEFT($O1410,FIND(" ",$O1410&amp;" ")-1),"/",REPT(" ",20)),21,20)))),0)&gt;$W1410,"Late","Same day"))</f>
        <v/>
      </c>
      <c r="AF1410" s="26" t="str">
        <f aca="false">IF($A1410="","",IFERROR(INDEX(Validation!$C$193:$C$217,MATCH($A1410,Validation!$A$193:$A$217,0)),IF(COUNTIF(Validation!$U$19:$U$178,$Z1410)&gt;0,$Z1410,IF(COUNTIF(Validation!$S$19:$S$178,$AI1410)=1,INDEX(Validation!$U$19:$U$178,MATCH($AI1410,Validation!$S$19:$S$178,0)),$Z1410))))</f>
        <v/>
      </c>
      <c r="AG1410" s="27" t="str">
        <f aca="false">IF(COUNTA($A1410:$U1410)=0,"",IF($A1410="","No name",IF($F1410="","No date",IF($W1410=0,"Date ilegible",IF(NOT(ISNUMBER($N1410)),"Hours no numéricas",IF($AA1410="NO MATCH","Person no identificada","OK"))))))</f>
        <v/>
      </c>
      <c r="AH1410" s="27" t="str">
        <f aca="false">IF($W1410=0,"No date",IF($W1410&lt;Validation!$B$3,"Before period",IF($W1410&gt;Validation!$C$3,"After period","In period")))</f>
        <v>No date</v>
      </c>
      <c r="AI1410" s="26" t="str">
        <f aca="false">IF($Y1410="","",TRIM(RIGHT(SUBSTITUTE($Y1410," ",REPT(" ",50)),50)))</f>
        <v/>
      </c>
      <c r="AJ1410" s="27" t="str">
        <f aca="false">IF($A1410="","",IF(NOT(ISERROR(MATCH($A1410,Validation!$A$193:$A$217,0))),"Manual mapping",IF(COUNTIF(Validation!$U$19:$U$178,$Z1410)&gt;0,"Direct",IF(COUNTIF(Validation!$S$19:$S$178,$AI1410)=1,"By surname","Unresolved"))))</f>
        <v/>
      </c>
      <c r="AK1410" s="28" t="str">
        <f aca="false">IF($L1410="","",IF(MATCH($L1410,$L$2:$L$3000,0)&lt;&gt;ROW()-1,"",COUNT($AK$1:$AK1409)+1))</f>
        <v/>
      </c>
      <c r="AL1410" s="28" t="str">
        <f aca="false">IF($G1410="","",IF(MATCH($G1410,$G$2:$G$3000,0)&lt;&gt;ROW()-1,"",COUNT($AL$1:$AL1409)+1))</f>
        <v/>
      </c>
      <c r="AM1410" s="28" t="str">
        <f aca="false">IF($H1410="","",IF(MATCH($H1410,$H$2:$H$3000,0)&lt;&gt;ROW()-1,"",COUNT($AM$1:$AM1409)+1))</f>
        <v/>
      </c>
      <c r="AN1410" s="28" t="str">
        <f aca="false">IF($I1410="","",IF(MATCH($I1410,$I$2:$I$3000,0)&lt;&gt;ROW()-1,"",COUNT($AN$1:$AN1409)+1))</f>
        <v/>
      </c>
      <c r="AO1410" s="28" t="str">
        <f aca="false">IF($Q1410="","",IF(MATCH($Q1410,$Q$2:$Q$3000,0)&lt;&gt;ROW()-1,"",COUNT($AO$1:$AO1409)+1))</f>
        <v/>
      </c>
    </row>
    <row r="1411" customFormat="false" ht="12.75" hidden="false" customHeight="true" outlineLevel="0" collapsed="false">
      <c r="W1411" s="24" t="n">
        <f aca="false">IF($F1411="",0,IFERROR(IF(ISNUMBER($F1411),INT($F1411),DATE(VALUE(MID(SUBSTITUTE(LEFT($F1411,FIND(" ",$F1411&amp;" ")-1),"/",REPT(" ",20)),41,20)),VALUE(LEFT(SUBSTITUTE(LEFT($F1411,FIND(" ",$F1411&amp;" ")-1),"/",REPT(" ",20)),20)),VALUE(MID(SUBSTITUTE(LEFT($F1411,FIND(" ",$F1411&amp;" ")-1),"/",REPT(" ",20)),21,20)))),0))</f>
        <v>0</v>
      </c>
      <c r="X1411" s="25" t="str">
        <f aca="false">IF(ISNUMBER($N1411),$N1411*Validation!$B$5,"")</f>
        <v/>
      </c>
      <c r="Y1411" s="26" t="str">
        <f aca="false">IF($A1411="","",SUBSTITUTE(SUBSTITUTE(SUBSTITUTE(SUBSTITUTE(SUBSTITUTE(SUBSTITUTE(SUBSTITUTE(UPPER(TRIM($A1411)),"Á","A"),"É","E"),"Í","I"),"Ó","O"),"Ú","U"),"Ñ","N"),"Ü","U"))</f>
        <v/>
      </c>
      <c r="Z1411" s="26" t="str">
        <f aca="false">IF($Y1411="","",LEFT($Y1411,1)&amp;" "&amp;TRIM(RIGHT(SUBSTITUTE($Y1411," ",REPT(" ",50)),50)))</f>
        <v/>
      </c>
      <c r="AA1411" s="27" t="str">
        <f aca="false">IF($AF1411="","",IF(COUNTIF(Validation!$U$19:$U$178,$AF1411)&gt;0,"OK","NO MATCH"))</f>
        <v/>
      </c>
      <c r="AB1411" s="27" t="str">
        <f aca="false">IF($W1411=0,"",IF(AND($W1411&gt;=Validation!$B$3,$W1411&lt;=Validation!$C$3),"Yes","No"))</f>
        <v/>
      </c>
      <c r="AC1411" s="26" t="str">
        <f aca="false">IF($A1411="","",$AF1411&amp;"|"&amp;TEXT($W1411,"yyyy-mm-dd")&amp;"|"&amp;$J1411&amp;"|"&amp;$N1411)</f>
        <v/>
      </c>
      <c r="AD1411" s="27" t="str">
        <f aca="false">IF($AC1411="","",IF(COUNTIF($AC$2:$AC$3000,$AC1411)&gt;1,"REVIEW","OK"))</f>
        <v/>
      </c>
      <c r="AE1411" s="27" t="str">
        <f aca="false">IF(OR($W1411=0,$O1411=""),"",IF(IFERROR(IF(ISNUMBER($O1411),INT($O1411),DATE(VALUE(MID(SUBSTITUTE(LEFT($O1411,FIND(" ",$O1411&amp;" ")-1),"/",REPT(" ",20)),41,20)),VALUE(LEFT(SUBSTITUTE(LEFT($O1411,FIND(" ",$O1411&amp;" ")-1),"/",REPT(" ",20)),20)),VALUE(MID(SUBSTITUTE(LEFT($O1411,FIND(" ",$O1411&amp;" ")-1),"/",REPT(" ",20)),21,20)))),0)&gt;$W1411,"Late","Same day"))</f>
        <v/>
      </c>
      <c r="AF1411" s="26" t="str">
        <f aca="false">IF($A1411="","",IFERROR(INDEX(Validation!$C$193:$C$217,MATCH($A1411,Validation!$A$193:$A$217,0)),IF(COUNTIF(Validation!$U$19:$U$178,$Z1411)&gt;0,$Z1411,IF(COUNTIF(Validation!$S$19:$S$178,$AI1411)=1,INDEX(Validation!$U$19:$U$178,MATCH($AI1411,Validation!$S$19:$S$178,0)),$Z1411))))</f>
        <v/>
      </c>
      <c r="AG1411" s="27" t="str">
        <f aca="false">IF(COUNTA($A1411:$U1411)=0,"",IF($A1411="","No name",IF($F1411="","No date",IF($W1411=0,"Date ilegible",IF(NOT(ISNUMBER($N1411)),"Hours no numéricas",IF($AA1411="NO MATCH","Person no identificada","OK"))))))</f>
        <v/>
      </c>
      <c r="AH1411" s="27" t="str">
        <f aca="false">IF($W1411=0,"No date",IF($W1411&lt;Validation!$B$3,"Before period",IF($W1411&gt;Validation!$C$3,"After period","In period")))</f>
        <v>No date</v>
      </c>
      <c r="AI1411" s="26" t="str">
        <f aca="false">IF($Y1411="","",TRIM(RIGHT(SUBSTITUTE($Y1411," ",REPT(" ",50)),50)))</f>
        <v/>
      </c>
      <c r="AJ1411" s="27" t="str">
        <f aca="false">IF($A1411="","",IF(NOT(ISERROR(MATCH($A1411,Validation!$A$193:$A$217,0))),"Manual mapping",IF(COUNTIF(Validation!$U$19:$U$178,$Z1411)&gt;0,"Direct",IF(COUNTIF(Validation!$S$19:$S$178,$AI1411)=1,"By surname","Unresolved"))))</f>
        <v/>
      </c>
      <c r="AK1411" s="28" t="str">
        <f aca="false">IF($L1411="","",IF(MATCH($L1411,$L$2:$L$3000,0)&lt;&gt;ROW()-1,"",COUNT($AK$1:$AK1410)+1))</f>
        <v/>
      </c>
      <c r="AL1411" s="28" t="str">
        <f aca="false">IF($G1411="","",IF(MATCH($G1411,$G$2:$G$3000,0)&lt;&gt;ROW()-1,"",COUNT($AL$1:$AL1410)+1))</f>
        <v/>
      </c>
      <c r="AM1411" s="28" t="str">
        <f aca="false">IF($H1411="","",IF(MATCH($H1411,$H$2:$H$3000,0)&lt;&gt;ROW()-1,"",COUNT($AM$1:$AM1410)+1))</f>
        <v/>
      </c>
      <c r="AN1411" s="28" t="str">
        <f aca="false">IF($I1411="","",IF(MATCH($I1411,$I$2:$I$3000,0)&lt;&gt;ROW()-1,"",COUNT($AN$1:$AN1410)+1))</f>
        <v/>
      </c>
      <c r="AO1411" s="28" t="str">
        <f aca="false">IF($Q1411="","",IF(MATCH($Q1411,$Q$2:$Q$3000,0)&lt;&gt;ROW()-1,"",COUNT($AO$1:$AO1410)+1))</f>
        <v/>
      </c>
    </row>
    <row r="1412" customFormat="false" ht="12.75" hidden="false" customHeight="true" outlineLevel="0" collapsed="false">
      <c r="W1412" s="24" t="n">
        <f aca="false">IF($F1412="",0,IFERROR(IF(ISNUMBER($F1412),INT($F1412),DATE(VALUE(MID(SUBSTITUTE(LEFT($F1412,FIND(" ",$F1412&amp;" ")-1),"/",REPT(" ",20)),41,20)),VALUE(LEFT(SUBSTITUTE(LEFT($F1412,FIND(" ",$F1412&amp;" ")-1),"/",REPT(" ",20)),20)),VALUE(MID(SUBSTITUTE(LEFT($F1412,FIND(" ",$F1412&amp;" ")-1),"/",REPT(" ",20)),21,20)))),0))</f>
        <v>0</v>
      </c>
      <c r="X1412" s="25" t="str">
        <f aca="false">IF(ISNUMBER($N1412),$N1412*Validation!$B$5,"")</f>
        <v/>
      </c>
      <c r="Y1412" s="26" t="str">
        <f aca="false">IF($A1412="","",SUBSTITUTE(SUBSTITUTE(SUBSTITUTE(SUBSTITUTE(SUBSTITUTE(SUBSTITUTE(SUBSTITUTE(UPPER(TRIM($A1412)),"Á","A"),"É","E"),"Í","I"),"Ó","O"),"Ú","U"),"Ñ","N"),"Ü","U"))</f>
        <v/>
      </c>
      <c r="Z1412" s="26" t="str">
        <f aca="false">IF($Y1412="","",LEFT($Y1412,1)&amp;" "&amp;TRIM(RIGHT(SUBSTITUTE($Y1412," ",REPT(" ",50)),50)))</f>
        <v/>
      </c>
      <c r="AA1412" s="27" t="str">
        <f aca="false">IF($AF1412="","",IF(COUNTIF(Validation!$U$19:$U$178,$AF1412)&gt;0,"OK","NO MATCH"))</f>
        <v/>
      </c>
      <c r="AB1412" s="27" t="str">
        <f aca="false">IF($W1412=0,"",IF(AND($W1412&gt;=Validation!$B$3,$W1412&lt;=Validation!$C$3),"Yes","No"))</f>
        <v/>
      </c>
      <c r="AC1412" s="26" t="str">
        <f aca="false">IF($A1412="","",$AF1412&amp;"|"&amp;TEXT($W1412,"yyyy-mm-dd")&amp;"|"&amp;$J1412&amp;"|"&amp;$N1412)</f>
        <v/>
      </c>
      <c r="AD1412" s="27" t="str">
        <f aca="false">IF($AC1412="","",IF(COUNTIF($AC$2:$AC$3000,$AC1412)&gt;1,"REVIEW","OK"))</f>
        <v/>
      </c>
      <c r="AE1412" s="27" t="str">
        <f aca="false">IF(OR($W1412=0,$O1412=""),"",IF(IFERROR(IF(ISNUMBER($O1412),INT($O1412),DATE(VALUE(MID(SUBSTITUTE(LEFT($O1412,FIND(" ",$O1412&amp;" ")-1),"/",REPT(" ",20)),41,20)),VALUE(LEFT(SUBSTITUTE(LEFT($O1412,FIND(" ",$O1412&amp;" ")-1),"/",REPT(" ",20)),20)),VALUE(MID(SUBSTITUTE(LEFT($O1412,FIND(" ",$O1412&amp;" ")-1),"/",REPT(" ",20)),21,20)))),0)&gt;$W1412,"Late","Same day"))</f>
        <v/>
      </c>
      <c r="AF1412" s="26" t="str">
        <f aca="false">IF($A1412="","",IFERROR(INDEX(Validation!$C$193:$C$217,MATCH($A1412,Validation!$A$193:$A$217,0)),IF(COUNTIF(Validation!$U$19:$U$178,$Z1412)&gt;0,$Z1412,IF(COUNTIF(Validation!$S$19:$S$178,$AI1412)=1,INDEX(Validation!$U$19:$U$178,MATCH($AI1412,Validation!$S$19:$S$178,0)),$Z1412))))</f>
        <v/>
      </c>
      <c r="AG1412" s="27" t="str">
        <f aca="false">IF(COUNTA($A1412:$U1412)=0,"",IF($A1412="","No name",IF($F1412="","No date",IF($W1412=0,"Date ilegible",IF(NOT(ISNUMBER($N1412)),"Hours no numéricas",IF($AA1412="NO MATCH","Person no identificada","OK"))))))</f>
        <v/>
      </c>
      <c r="AH1412" s="27" t="str">
        <f aca="false">IF($W1412=0,"No date",IF($W1412&lt;Validation!$B$3,"Before period",IF($W1412&gt;Validation!$C$3,"After period","In period")))</f>
        <v>No date</v>
      </c>
      <c r="AI1412" s="26" t="str">
        <f aca="false">IF($Y1412="","",TRIM(RIGHT(SUBSTITUTE($Y1412," ",REPT(" ",50)),50)))</f>
        <v/>
      </c>
      <c r="AJ1412" s="27" t="str">
        <f aca="false">IF($A1412="","",IF(NOT(ISERROR(MATCH($A1412,Validation!$A$193:$A$217,0))),"Manual mapping",IF(COUNTIF(Validation!$U$19:$U$178,$Z1412)&gt;0,"Direct",IF(COUNTIF(Validation!$S$19:$S$178,$AI1412)=1,"By surname","Unresolved"))))</f>
        <v/>
      </c>
      <c r="AK1412" s="28" t="str">
        <f aca="false">IF($L1412="","",IF(MATCH($L1412,$L$2:$L$3000,0)&lt;&gt;ROW()-1,"",COUNT($AK$1:$AK1411)+1))</f>
        <v/>
      </c>
      <c r="AL1412" s="28" t="str">
        <f aca="false">IF($G1412="","",IF(MATCH($G1412,$G$2:$G$3000,0)&lt;&gt;ROW()-1,"",COUNT($AL$1:$AL1411)+1))</f>
        <v/>
      </c>
      <c r="AM1412" s="28" t="str">
        <f aca="false">IF($H1412="","",IF(MATCH($H1412,$H$2:$H$3000,0)&lt;&gt;ROW()-1,"",COUNT($AM$1:$AM1411)+1))</f>
        <v/>
      </c>
      <c r="AN1412" s="28" t="str">
        <f aca="false">IF($I1412="","",IF(MATCH($I1412,$I$2:$I$3000,0)&lt;&gt;ROW()-1,"",COUNT($AN$1:$AN1411)+1))</f>
        <v/>
      </c>
      <c r="AO1412" s="28" t="str">
        <f aca="false">IF($Q1412="","",IF(MATCH($Q1412,$Q$2:$Q$3000,0)&lt;&gt;ROW()-1,"",COUNT($AO$1:$AO1411)+1))</f>
        <v/>
      </c>
    </row>
    <row r="1413" customFormat="false" ht="12.75" hidden="false" customHeight="true" outlineLevel="0" collapsed="false">
      <c r="W1413" s="24" t="n">
        <f aca="false">IF($F1413="",0,IFERROR(IF(ISNUMBER($F1413),INT($F1413),DATE(VALUE(MID(SUBSTITUTE(LEFT($F1413,FIND(" ",$F1413&amp;" ")-1),"/",REPT(" ",20)),41,20)),VALUE(LEFT(SUBSTITUTE(LEFT($F1413,FIND(" ",$F1413&amp;" ")-1),"/",REPT(" ",20)),20)),VALUE(MID(SUBSTITUTE(LEFT($F1413,FIND(" ",$F1413&amp;" ")-1),"/",REPT(" ",20)),21,20)))),0))</f>
        <v>0</v>
      </c>
      <c r="X1413" s="25" t="str">
        <f aca="false">IF(ISNUMBER($N1413),$N1413*Validation!$B$5,"")</f>
        <v/>
      </c>
      <c r="Y1413" s="26" t="str">
        <f aca="false">IF($A1413="","",SUBSTITUTE(SUBSTITUTE(SUBSTITUTE(SUBSTITUTE(SUBSTITUTE(SUBSTITUTE(SUBSTITUTE(UPPER(TRIM($A1413)),"Á","A"),"É","E"),"Í","I"),"Ó","O"),"Ú","U"),"Ñ","N"),"Ü","U"))</f>
        <v/>
      </c>
      <c r="Z1413" s="26" t="str">
        <f aca="false">IF($Y1413="","",LEFT($Y1413,1)&amp;" "&amp;TRIM(RIGHT(SUBSTITUTE($Y1413," ",REPT(" ",50)),50)))</f>
        <v/>
      </c>
      <c r="AA1413" s="27" t="str">
        <f aca="false">IF($AF1413="","",IF(COUNTIF(Validation!$U$19:$U$178,$AF1413)&gt;0,"OK","NO MATCH"))</f>
        <v/>
      </c>
      <c r="AB1413" s="27" t="str">
        <f aca="false">IF($W1413=0,"",IF(AND($W1413&gt;=Validation!$B$3,$W1413&lt;=Validation!$C$3),"Yes","No"))</f>
        <v/>
      </c>
      <c r="AC1413" s="26" t="str">
        <f aca="false">IF($A1413="","",$AF1413&amp;"|"&amp;TEXT($W1413,"yyyy-mm-dd")&amp;"|"&amp;$J1413&amp;"|"&amp;$N1413)</f>
        <v/>
      </c>
      <c r="AD1413" s="27" t="str">
        <f aca="false">IF($AC1413="","",IF(COUNTIF($AC$2:$AC$3000,$AC1413)&gt;1,"REVIEW","OK"))</f>
        <v/>
      </c>
      <c r="AE1413" s="27" t="str">
        <f aca="false">IF(OR($W1413=0,$O1413=""),"",IF(IFERROR(IF(ISNUMBER($O1413),INT($O1413),DATE(VALUE(MID(SUBSTITUTE(LEFT($O1413,FIND(" ",$O1413&amp;" ")-1),"/",REPT(" ",20)),41,20)),VALUE(LEFT(SUBSTITUTE(LEFT($O1413,FIND(" ",$O1413&amp;" ")-1),"/",REPT(" ",20)),20)),VALUE(MID(SUBSTITUTE(LEFT($O1413,FIND(" ",$O1413&amp;" ")-1),"/",REPT(" ",20)),21,20)))),0)&gt;$W1413,"Late","Same day"))</f>
        <v/>
      </c>
      <c r="AF1413" s="26" t="str">
        <f aca="false">IF($A1413="","",IFERROR(INDEX(Validation!$C$193:$C$217,MATCH($A1413,Validation!$A$193:$A$217,0)),IF(COUNTIF(Validation!$U$19:$U$178,$Z1413)&gt;0,$Z1413,IF(COUNTIF(Validation!$S$19:$S$178,$AI1413)=1,INDEX(Validation!$U$19:$U$178,MATCH($AI1413,Validation!$S$19:$S$178,0)),$Z1413))))</f>
        <v/>
      </c>
      <c r="AG1413" s="27" t="str">
        <f aca="false">IF(COUNTA($A1413:$U1413)=0,"",IF($A1413="","No name",IF($F1413="","No date",IF($W1413=0,"Date ilegible",IF(NOT(ISNUMBER($N1413)),"Hours no numéricas",IF($AA1413="NO MATCH","Person no identificada","OK"))))))</f>
        <v/>
      </c>
      <c r="AH1413" s="27" t="str">
        <f aca="false">IF($W1413=0,"No date",IF($W1413&lt;Validation!$B$3,"Before period",IF($W1413&gt;Validation!$C$3,"After period","In period")))</f>
        <v>No date</v>
      </c>
      <c r="AI1413" s="26" t="str">
        <f aca="false">IF($Y1413="","",TRIM(RIGHT(SUBSTITUTE($Y1413," ",REPT(" ",50)),50)))</f>
        <v/>
      </c>
      <c r="AJ1413" s="27" t="str">
        <f aca="false">IF($A1413="","",IF(NOT(ISERROR(MATCH($A1413,Validation!$A$193:$A$217,0))),"Manual mapping",IF(COUNTIF(Validation!$U$19:$U$178,$Z1413)&gt;0,"Direct",IF(COUNTIF(Validation!$S$19:$S$178,$AI1413)=1,"By surname","Unresolved"))))</f>
        <v/>
      </c>
      <c r="AK1413" s="28" t="str">
        <f aca="false">IF($L1413="","",IF(MATCH($L1413,$L$2:$L$3000,0)&lt;&gt;ROW()-1,"",COUNT($AK$1:$AK1412)+1))</f>
        <v/>
      </c>
      <c r="AL1413" s="28" t="str">
        <f aca="false">IF($G1413="","",IF(MATCH($G1413,$G$2:$G$3000,0)&lt;&gt;ROW()-1,"",COUNT($AL$1:$AL1412)+1))</f>
        <v/>
      </c>
      <c r="AM1413" s="28" t="str">
        <f aca="false">IF($H1413="","",IF(MATCH($H1413,$H$2:$H$3000,0)&lt;&gt;ROW()-1,"",COUNT($AM$1:$AM1412)+1))</f>
        <v/>
      </c>
      <c r="AN1413" s="28" t="str">
        <f aca="false">IF($I1413="","",IF(MATCH($I1413,$I$2:$I$3000,0)&lt;&gt;ROW()-1,"",COUNT($AN$1:$AN1412)+1))</f>
        <v/>
      </c>
      <c r="AO1413" s="28" t="str">
        <f aca="false">IF($Q1413="","",IF(MATCH($Q1413,$Q$2:$Q$3000,0)&lt;&gt;ROW()-1,"",COUNT($AO$1:$AO1412)+1))</f>
        <v/>
      </c>
    </row>
    <row r="1414" customFormat="false" ht="12.75" hidden="false" customHeight="true" outlineLevel="0" collapsed="false">
      <c r="W1414" s="24" t="n">
        <f aca="false">IF($F1414="",0,IFERROR(IF(ISNUMBER($F1414),INT($F1414),DATE(VALUE(MID(SUBSTITUTE(LEFT($F1414,FIND(" ",$F1414&amp;" ")-1),"/",REPT(" ",20)),41,20)),VALUE(LEFT(SUBSTITUTE(LEFT($F1414,FIND(" ",$F1414&amp;" ")-1),"/",REPT(" ",20)),20)),VALUE(MID(SUBSTITUTE(LEFT($F1414,FIND(" ",$F1414&amp;" ")-1),"/",REPT(" ",20)),21,20)))),0))</f>
        <v>0</v>
      </c>
      <c r="X1414" s="25" t="str">
        <f aca="false">IF(ISNUMBER($N1414),$N1414*Validation!$B$5,"")</f>
        <v/>
      </c>
      <c r="Y1414" s="26" t="str">
        <f aca="false">IF($A1414="","",SUBSTITUTE(SUBSTITUTE(SUBSTITUTE(SUBSTITUTE(SUBSTITUTE(SUBSTITUTE(SUBSTITUTE(UPPER(TRIM($A1414)),"Á","A"),"É","E"),"Í","I"),"Ó","O"),"Ú","U"),"Ñ","N"),"Ü","U"))</f>
        <v/>
      </c>
      <c r="Z1414" s="26" t="str">
        <f aca="false">IF($Y1414="","",LEFT($Y1414,1)&amp;" "&amp;TRIM(RIGHT(SUBSTITUTE($Y1414," ",REPT(" ",50)),50)))</f>
        <v/>
      </c>
      <c r="AA1414" s="27" t="str">
        <f aca="false">IF($AF1414="","",IF(COUNTIF(Validation!$U$19:$U$178,$AF1414)&gt;0,"OK","NO MATCH"))</f>
        <v/>
      </c>
      <c r="AB1414" s="27" t="str">
        <f aca="false">IF($W1414=0,"",IF(AND($W1414&gt;=Validation!$B$3,$W1414&lt;=Validation!$C$3),"Yes","No"))</f>
        <v/>
      </c>
      <c r="AC1414" s="26" t="str">
        <f aca="false">IF($A1414="","",$AF1414&amp;"|"&amp;TEXT($W1414,"yyyy-mm-dd")&amp;"|"&amp;$J1414&amp;"|"&amp;$N1414)</f>
        <v/>
      </c>
      <c r="AD1414" s="27" t="str">
        <f aca="false">IF($AC1414="","",IF(COUNTIF($AC$2:$AC$3000,$AC1414)&gt;1,"REVIEW","OK"))</f>
        <v/>
      </c>
      <c r="AE1414" s="27" t="str">
        <f aca="false">IF(OR($W1414=0,$O1414=""),"",IF(IFERROR(IF(ISNUMBER($O1414),INT($O1414),DATE(VALUE(MID(SUBSTITUTE(LEFT($O1414,FIND(" ",$O1414&amp;" ")-1),"/",REPT(" ",20)),41,20)),VALUE(LEFT(SUBSTITUTE(LEFT($O1414,FIND(" ",$O1414&amp;" ")-1),"/",REPT(" ",20)),20)),VALUE(MID(SUBSTITUTE(LEFT($O1414,FIND(" ",$O1414&amp;" ")-1),"/",REPT(" ",20)),21,20)))),0)&gt;$W1414,"Late","Same day"))</f>
        <v/>
      </c>
      <c r="AF1414" s="26" t="str">
        <f aca="false">IF($A1414="","",IFERROR(INDEX(Validation!$C$193:$C$217,MATCH($A1414,Validation!$A$193:$A$217,0)),IF(COUNTIF(Validation!$U$19:$U$178,$Z1414)&gt;0,$Z1414,IF(COUNTIF(Validation!$S$19:$S$178,$AI1414)=1,INDEX(Validation!$U$19:$U$178,MATCH($AI1414,Validation!$S$19:$S$178,0)),$Z1414))))</f>
        <v/>
      </c>
      <c r="AG1414" s="27" t="str">
        <f aca="false">IF(COUNTA($A1414:$U1414)=0,"",IF($A1414="","No name",IF($F1414="","No date",IF($W1414=0,"Date ilegible",IF(NOT(ISNUMBER($N1414)),"Hours no numéricas",IF($AA1414="NO MATCH","Person no identificada","OK"))))))</f>
        <v/>
      </c>
      <c r="AH1414" s="27" t="str">
        <f aca="false">IF($W1414=0,"No date",IF($W1414&lt;Validation!$B$3,"Before period",IF($W1414&gt;Validation!$C$3,"After period","In period")))</f>
        <v>No date</v>
      </c>
      <c r="AI1414" s="26" t="str">
        <f aca="false">IF($Y1414="","",TRIM(RIGHT(SUBSTITUTE($Y1414," ",REPT(" ",50)),50)))</f>
        <v/>
      </c>
      <c r="AJ1414" s="27" t="str">
        <f aca="false">IF($A1414="","",IF(NOT(ISERROR(MATCH($A1414,Validation!$A$193:$A$217,0))),"Manual mapping",IF(COUNTIF(Validation!$U$19:$U$178,$Z1414)&gt;0,"Direct",IF(COUNTIF(Validation!$S$19:$S$178,$AI1414)=1,"By surname","Unresolved"))))</f>
        <v/>
      </c>
      <c r="AK1414" s="28" t="str">
        <f aca="false">IF($L1414="","",IF(MATCH($L1414,$L$2:$L$3000,0)&lt;&gt;ROW()-1,"",COUNT($AK$1:$AK1413)+1))</f>
        <v/>
      </c>
      <c r="AL1414" s="28" t="str">
        <f aca="false">IF($G1414="","",IF(MATCH($G1414,$G$2:$G$3000,0)&lt;&gt;ROW()-1,"",COUNT($AL$1:$AL1413)+1))</f>
        <v/>
      </c>
      <c r="AM1414" s="28" t="str">
        <f aca="false">IF($H1414="","",IF(MATCH($H1414,$H$2:$H$3000,0)&lt;&gt;ROW()-1,"",COUNT($AM$1:$AM1413)+1))</f>
        <v/>
      </c>
      <c r="AN1414" s="28" t="str">
        <f aca="false">IF($I1414="","",IF(MATCH($I1414,$I$2:$I$3000,0)&lt;&gt;ROW()-1,"",COUNT($AN$1:$AN1413)+1))</f>
        <v/>
      </c>
      <c r="AO1414" s="28" t="str">
        <f aca="false">IF($Q1414="","",IF(MATCH($Q1414,$Q$2:$Q$3000,0)&lt;&gt;ROW()-1,"",COUNT($AO$1:$AO1413)+1))</f>
        <v/>
      </c>
    </row>
    <row r="1415" customFormat="false" ht="12.75" hidden="false" customHeight="true" outlineLevel="0" collapsed="false">
      <c r="W1415" s="24" t="n">
        <f aca="false">IF($F1415="",0,IFERROR(IF(ISNUMBER($F1415),INT($F1415),DATE(VALUE(MID(SUBSTITUTE(LEFT($F1415,FIND(" ",$F1415&amp;" ")-1),"/",REPT(" ",20)),41,20)),VALUE(LEFT(SUBSTITUTE(LEFT($F1415,FIND(" ",$F1415&amp;" ")-1),"/",REPT(" ",20)),20)),VALUE(MID(SUBSTITUTE(LEFT($F1415,FIND(" ",$F1415&amp;" ")-1),"/",REPT(" ",20)),21,20)))),0))</f>
        <v>0</v>
      </c>
      <c r="X1415" s="25" t="str">
        <f aca="false">IF(ISNUMBER($N1415),$N1415*Validation!$B$5,"")</f>
        <v/>
      </c>
      <c r="Y1415" s="26" t="str">
        <f aca="false">IF($A1415="","",SUBSTITUTE(SUBSTITUTE(SUBSTITUTE(SUBSTITUTE(SUBSTITUTE(SUBSTITUTE(SUBSTITUTE(UPPER(TRIM($A1415)),"Á","A"),"É","E"),"Í","I"),"Ó","O"),"Ú","U"),"Ñ","N"),"Ü","U"))</f>
        <v/>
      </c>
      <c r="Z1415" s="26" t="str">
        <f aca="false">IF($Y1415="","",LEFT($Y1415,1)&amp;" "&amp;TRIM(RIGHT(SUBSTITUTE($Y1415," ",REPT(" ",50)),50)))</f>
        <v/>
      </c>
      <c r="AA1415" s="27" t="str">
        <f aca="false">IF($AF1415="","",IF(COUNTIF(Validation!$U$19:$U$178,$AF1415)&gt;0,"OK","NO MATCH"))</f>
        <v/>
      </c>
      <c r="AB1415" s="27" t="str">
        <f aca="false">IF($W1415=0,"",IF(AND($W1415&gt;=Validation!$B$3,$W1415&lt;=Validation!$C$3),"Yes","No"))</f>
        <v/>
      </c>
      <c r="AC1415" s="26" t="str">
        <f aca="false">IF($A1415="","",$AF1415&amp;"|"&amp;TEXT($W1415,"yyyy-mm-dd")&amp;"|"&amp;$J1415&amp;"|"&amp;$N1415)</f>
        <v/>
      </c>
      <c r="AD1415" s="27" t="str">
        <f aca="false">IF($AC1415="","",IF(COUNTIF($AC$2:$AC$3000,$AC1415)&gt;1,"REVIEW","OK"))</f>
        <v/>
      </c>
      <c r="AE1415" s="27" t="str">
        <f aca="false">IF(OR($W1415=0,$O1415=""),"",IF(IFERROR(IF(ISNUMBER($O1415),INT($O1415),DATE(VALUE(MID(SUBSTITUTE(LEFT($O1415,FIND(" ",$O1415&amp;" ")-1),"/",REPT(" ",20)),41,20)),VALUE(LEFT(SUBSTITUTE(LEFT($O1415,FIND(" ",$O1415&amp;" ")-1),"/",REPT(" ",20)),20)),VALUE(MID(SUBSTITUTE(LEFT($O1415,FIND(" ",$O1415&amp;" ")-1),"/",REPT(" ",20)),21,20)))),0)&gt;$W1415,"Late","Same day"))</f>
        <v/>
      </c>
      <c r="AF1415" s="26" t="str">
        <f aca="false">IF($A1415="","",IFERROR(INDEX(Validation!$C$193:$C$217,MATCH($A1415,Validation!$A$193:$A$217,0)),IF(COUNTIF(Validation!$U$19:$U$178,$Z1415)&gt;0,$Z1415,IF(COUNTIF(Validation!$S$19:$S$178,$AI1415)=1,INDEX(Validation!$U$19:$U$178,MATCH($AI1415,Validation!$S$19:$S$178,0)),$Z1415))))</f>
        <v/>
      </c>
      <c r="AG1415" s="27" t="str">
        <f aca="false">IF(COUNTA($A1415:$U1415)=0,"",IF($A1415="","No name",IF($F1415="","No date",IF($W1415=0,"Date ilegible",IF(NOT(ISNUMBER($N1415)),"Hours no numéricas",IF($AA1415="NO MATCH","Person no identificada","OK"))))))</f>
        <v/>
      </c>
      <c r="AH1415" s="27" t="str">
        <f aca="false">IF($W1415=0,"No date",IF($W1415&lt;Validation!$B$3,"Before period",IF($W1415&gt;Validation!$C$3,"After period","In period")))</f>
        <v>No date</v>
      </c>
      <c r="AI1415" s="26" t="str">
        <f aca="false">IF($Y1415="","",TRIM(RIGHT(SUBSTITUTE($Y1415," ",REPT(" ",50)),50)))</f>
        <v/>
      </c>
      <c r="AJ1415" s="27" t="str">
        <f aca="false">IF($A1415="","",IF(NOT(ISERROR(MATCH($A1415,Validation!$A$193:$A$217,0))),"Manual mapping",IF(COUNTIF(Validation!$U$19:$U$178,$Z1415)&gt;0,"Direct",IF(COUNTIF(Validation!$S$19:$S$178,$AI1415)=1,"By surname","Unresolved"))))</f>
        <v/>
      </c>
      <c r="AK1415" s="28" t="str">
        <f aca="false">IF($L1415="","",IF(MATCH($L1415,$L$2:$L$3000,0)&lt;&gt;ROW()-1,"",COUNT($AK$1:$AK1414)+1))</f>
        <v/>
      </c>
      <c r="AL1415" s="28" t="str">
        <f aca="false">IF($G1415="","",IF(MATCH($G1415,$G$2:$G$3000,0)&lt;&gt;ROW()-1,"",COUNT($AL$1:$AL1414)+1))</f>
        <v/>
      </c>
      <c r="AM1415" s="28" t="str">
        <f aca="false">IF($H1415="","",IF(MATCH($H1415,$H$2:$H$3000,0)&lt;&gt;ROW()-1,"",COUNT($AM$1:$AM1414)+1))</f>
        <v/>
      </c>
      <c r="AN1415" s="28" t="str">
        <f aca="false">IF($I1415="","",IF(MATCH($I1415,$I$2:$I$3000,0)&lt;&gt;ROW()-1,"",COUNT($AN$1:$AN1414)+1))</f>
        <v/>
      </c>
      <c r="AO1415" s="28" t="str">
        <f aca="false">IF($Q1415="","",IF(MATCH($Q1415,$Q$2:$Q$3000,0)&lt;&gt;ROW()-1,"",COUNT($AO$1:$AO1414)+1))</f>
        <v/>
      </c>
    </row>
    <row r="1416" customFormat="false" ht="12.75" hidden="false" customHeight="true" outlineLevel="0" collapsed="false">
      <c r="W1416" s="24" t="n">
        <f aca="false">IF($F1416="",0,IFERROR(IF(ISNUMBER($F1416),INT($F1416),DATE(VALUE(MID(SUBSTITUTE(LEFT($F1416,FIND(" ",$F1416&amp;" ")-1),"/",REPT(" ",20)),41,20)),VALUE(LEFT(SUBSTITUTE(LEFT($F1416,FIND(" ",$F1416&amp;" ")-1),"/",REPT(" ",20)),20)),VALUE(MID(SUBSTITUTE(LEFT($F1416,FIND(" ",$F1416&amp;" ")-1),"/",REPT(" ",20)),21,20)))),0))</f>
        <v>0</v>
      </c>
      <c r="X1416" s="25" t="str">
        <f aca="false">IF(ISNUMBER($N1416),$N1416*Validation!$B$5,"")</f>
        <v/>
      </c>
      <c r="Y1416" s="26" t="str">
        <f aca="false">IF($A1416="","",SUBSTITUTE(SUBSTITUTE(SUBSTITUTE(SUBSTITUTE(SUBSTITUTE(SUBSTITUTE(SUBSTITUTE(UPPER(TRIM($A1416)),"Á","A"),"É","E"),"Í","I"),"Ó","O"),"Ú","U"),"Ñ","N"),"Ü","U"))</f>
        <v/>
      </c>
      <c r="Z1416" s="26" t="str">
        <f aca="false">IF($Y1416="","",LEFT($Y1416,1)&amp;" "&amp;TRIM(RIGHT(SUBSTITUTE($Y1416," ",REPT(" ",50)),50)))</f>
        <v/>
      </c>
      <c r="AA1416" s="27" t="str">
        <f aca="false">IF($AF1416="","",IF(COUNTIF(Validation!$U$19:$U$178,$AF1416)&gt;0,"OK","NO MATCH"))</f>
        <v/>
      </c>
      <c r="AB1416" s="27" t="str">
        <f aca="false">IF($W1416=0,"",IF(AND($W1416&gt;=Validation!$B$3,$W1416&lt;=Validation!$C$3),"Yes","No"))</f>
        <v/>
      </c>
      <c r="AC1416" s="26" t="str">
        <f aca="false">IF($A1416="","",$AF1416&amp;"|"&amp;TEXT($W1416,"yyyy-mm-dd")&amp;"|"&amp;$J1416&amp;"|"&amp;$N1416)</f>
        <v/>
      </c>
      <c r="AD1416" s="27" t="str">
        <f aca="false">IF($AC1416="","",IF(COUNTIF($AC$2:$AC$3000,$AC1416)&gt;1,"REVIEW","OK"))</f>
        <v/>
      </c>
      <c r="AE1416" s="27" t="str">
        <f aca="false">IF(OR($W1416=0,$O1416=""),"",IF(IFERROR(IF(ISNUMBER($O1416),INT($O1416),DATE(VALUE(MID(SUBSTITUTE(LEFT($O1416,FIND(" ",$O1416&amp;" ")-1),"/",REPT(" ",20)),41,20)),VALUE(LEFT(SUBSTITUTE(LEFT($O1416,FIND(" ",$O1416&amp;" ")-1),"/",REPT(" ",20)),20)),VALUE(MID(SUBSTITUTE(LEFT($O1416,FIND(" ",$O1416&amp;" ")-1),"/",REPT(" ",20)),21,20)))),0)&gt;$W1416,"Late","Same day"))</f>
        <v/>
      </c>
      <c r="AF1416" s="26" t="str">
        <f aca="false">IF($A1416="","",IFERROR(INDEX(Validation!$C$193:$C$217,MATCH($A1416,Validation!$A$193:$A$217,0)),IF(COUNTIF(Validation!$U$19:$U$178,$Z1416)&gt;0,$Z1416,IF(COUNTIF(Validation!$S$19:$S$178,$AI1416)=1,INDEX(Validation!$U$19:$U$178,MATCH($AI1416,Validation!$S$19:$S$178,0)),$Z1416))))</f>
        <v/>
      </c>
      <c r="AG1416" s="27" t="str">
        <f aca="false">IF(COUNTA($A1416:$U1416)=0,"",IF($A1416="","No name",IF($F1416="","No date",IF($W1416=0,"Date ilegible",IF(NOT(ISNUMBER($N1416)),"Hours no numéricas",IF($AA1416="NO MATCH","Person no identificada","OK"))))))</f>
        <v/>
      </c>
      <c r="AH1416" s="27" t="str">
        <f aca="false">IF($W1416=0,"No date",IF($W1416&lt;Validation!$B$3,"Before period",IF($W1416&gt;Validation!$C$3,"After period","In period")))</f>
        <v>No date</v>
      </c>
      <c r="AI1416" s="26" t="str">
        <f aca="false">IF($Y1416="","",TRIM(RIGHT(SUBSTITUTE($Y1416," ",REPT(" ",50)),50)))</f>
        <v/>
      </c>
      <c r="AJ1416" s="27" t="str">
        <f aca="false">IF($A1416="","",IF(NOT(ISERROR(MATCH($A1416,Validation!$A$193:$A$217,0))),"Manual mapping",IF(COUNTIF(Validation!$U$19:$U$178,$Z1416)&gt;0,"Direct",IF(COUNTIF(Validation!$S$19:$S$178,$AI1416)=1,"By surname","Unresolved"))))</f>
        <v/>
      </c>
      <c r="AK1416" s="28" t="str">
        <f aca="false">IF($L1416="","",IF(MATCH($L1416,$L$2:$L$3000,0)&lt;&gt;ROW()-1,"",COUNT($AK$1:$AK1415)+1))</f>
        <v/>
      </c>
      <c r="AL1416" s="28" t="str">
        <f aca="false">IF($G1416="","",IF(MATCH($G1416,$G$2:$G$3000,0)&lt;&gt;ROW()-1,"",COUNT($AL$1:$AL1415)+1))</f>
        <v/>
      </c>
      <c r="AM1416" s="28" t="str">
        <f aca="false">IF($H1416="","",IF(MATCH($H1416,$H$2:$H$3000,0)&lt;&gt;ROW()-1,"",COUNT($AM$1:$AM1415)+1))</f>
        <v/>
      </c>
      <c r="AN1416" s="28" t="str">
        <f aca="false">IF($I1416="","",IF(MATCH($I1416,$I$2:$I$3000,0)&lt;&gt;ROW()-1,"",COUNT($AN$1:$AN1415)+1))</f>
        <v/>
      </c>
      <c r="AO1416" s="28" t="str">
        <f aca="false">IF($Q1416="","",IF(MATCH($Q1416,$Q$2:$Q$3000,0)&lt;&gt;ROW()-1,"",COUNT($AO$1:$AO1415)+1))</f>
        <v/>
      </c>
    </row>
    <row r="1417" customFormat="false" ht="12.75" hidden="false" customHeight="true" outlineLevel="0" collapsed="false">
      <c r="W1417" s="24" t="n">
        <f aca="false">IF($F1417="",0,IFERROR(IF(ISNUMBER($F1417),INT($F1417),DATE(VALUE(MID(SUBSTITUTE(LEFT($F1417,FIND(" ",$F1417&amp;" ")-1),"/",REPT(" ",20)),41,20)),VALUE(LEFT(SUBSTITUTE(LEFT($F1417,FIND(" ",$F1417&amp;" ")-1),"/",REPT(" ",20)),20)),VALUE(MID(SUBSTITUTE(LEFT($F1417,FIND(" ",$F1417&amp;" ")-1),"/",REPT(" ",20)),21,20)))),0))</f>
        <v>0</v>
      </c>
      <c r="X1417" s="25" t="str">
        <f aca="false">IF(ISNUMBER($N1417),$N1417*Validation!$B$5,"")</f>
        <v/>
      </c>
      <c r="Y1417" s="26" t="str">
        <f aca="false">IF($A1417="","",SUBSTITUTE(SUBSTITUTE(SUBSTITUTE(SUBSTITUTE(SUBSTITUTE(SUBSTITUTE(SUBSTITUTE(UPPER(TRIM($A1417)),"Á","A"),"É","E"),"Í","I"),"Ó","O"),"Ú","U"),"Ñ","N"),"Ü","U"))</f>
        <v/>
      </c>
      <c r="Z1417" s="26" t="str">
        <f aca="false">IF($Y1417="","",LEFT($Y1417,1)&amp;" "&amp;TRIM(RIGHT(SUBSTITUTE($Y1417," ",REPT(" ",50)),50)))</f>
        <v/>
      </c>
      <c r="AA1417" s="27" t="str">
        <f aca="false">IF($AF1417="","",IF(COUNTIF(Validation!$U$19:$U$178,$AF1417)&gt;0,"OK","NO MATCH"))</f>
        <v/>
      </c>
      <c r="AB1417" s="27" t="str">
        <f aca="false">IF($W1417=0,"",IF(AND($W1417&gt;=Validation!$B$3,$W1417&lt;=Validation!$C$3),"Yes","No"))</f>
        <v/>
      </c>
      <c r="AC1417" s="26" t="str">
        <f aca="false">IF($A1417="","",$AF1417&amp;"|"&amp;TEXT($W1417,"yyyy-mm-dd")&amp;"|"&amp;$J1417&amp;"|"&amp;$N1417)</f>
        <v/>
      </c>
      <c r="AD1417" s="27" t="str">
        <f aca="false">IF($AC1417="","",IF(COUNTIF($AC$2:$AC$3000,$AC1417)&gt;1,"REVIEW","OK"))</f>
        <v/>
      </c>
      <c r="AE1417" s="27" t="str">
        <f aca="false">IF(OR($W1417=0,$O1417=""),"",IF(IFERROR(IF(ISNUMBER($O1417),INT($O1417),DATE(VALUE(MID(SUBSTITUTE(LEFT($O1417,FIND(" ",$O1417&amp;" ")-1),"/",REPT(" ",20)),41,20)),VALUE(LEFT(SUBSTITUTE(LEFT($O1417,FIND(" ",$O1417&amp;" ")-1),"/",REPT(" ",20)),20)),VALUE(MID(SUBSTITUTE(LEFT($O1417,FIND(" ",$O1417&amp;" ")-1),"/",REPT(" ",20)),21,20)))),0)&gt;$W1417,"Late","Same day"))</f>
        <v/>
      </c>
      <c r="AF1417" s="26" t="str">
        <f aca="false">IF($A1417="","",IFERROR(INDEX(Validation!$C$193:$C$217,MATCH($A1417,Validation!$A$193:$A$217,0)),IF(COUNTIF(Validation!$U$19:$U$178,$Z1417)&gt;0,$Z1417,IF(COUNTIF(Validation!$S$19:$S$178,$AI1417)=1,INDEX(Validation!$U$19:$U$178,MATCH($AI1417,Validation!$S$19:$S$178,0)),$Z1417))))</f>
        <v/>
      </c>
      <c r="AG1417" s="27" t="str">
        <f aca="false">IF(COUNTA($A1417:$U1417)=0,"",IF($A1417="","No name",IF($F1417="","No date",IF($W1417=0,"Date ilegible",IF(NOT(ISNUMBER($N1417)),"Hours no numéricas",IF($AA1417="NO MATCH","Person no identificada","OK"))))))</f>
        <v/>
      </c>
      <c r="AH1417" s="27" t="str">
        <f aca="false">IF($W1417=0,"No date",IF($W1417&lt;Validation!$B$3,"Before period",IF($W1417&gt;Validation!$C$3,"After period","In period")))</f>
        <v>No date</v>
      </c>
      <c r="AI1417" s="26" t="str">
        <f aca="false">IF($Y1417="","",TRIM(RIGHT(SUBSTITUTE($Y1417," ",REPT(" ",50)),50)))</f>
        <v/>
      </c>
      <c r="AJ1417" s="27" t="str">
        <f aca="false">IF($A1417="","",IF(NOT(ISERROR(MATCH($A1417,Validation!$A$193:$A$217,0))),"Manual mapping",IF(COUNTIF(Validation!$U$19:$U$178,$Z1417)&gt;0,"Direct",IF(COUNTIF(Validation!$S$19:$S$178,$AI1417)=1,"By surname","Unresolved"))))</f>
        <v/>
      </c>
      <c r="AK1417" s="28" t="str">
        <f aca="false">IF($L1417="","",IF(MATCH($L1417,$L$2:$L$3000,0)&lt;&gt;ROW()-1,"",COUNT($AK$1:$AK1416)+1))</f>
        <v/>
      </c>
      <c r="AL1417" s="28" t="str">
        <f aca="false">IF($G1417="","",IF(MATCH($G1417,$G$2:$G$3000,0)&lt;&gt;ROW()-1,"",COUNT($AL$1:$AL1416)+1))</f>
        <v/>
      </c>
      <c r="AM1417" s="28" t="str">
        <f aca="false">IF($H1417="","",IF(MATCH($H1417,$H$2:$H$3000,0)&lt;&gt;ROW()-1,"",COUNT($AM$1:$AM1416)+1))</f>
        <v/>
      </c>
      <c r="AN1417" s="28" t="str">
        <f aca="false">IF($I1417="","",IF(MATCH($I1417,$I$2:$I$3000,0)&lt;&gt;ROW()-1,"",COUNT($AN$1:$AN1416)+1))</f>
        <v/>
      </c>
      <c r="AO1417" s="28" t="str">
        <f aca="false">IF($Q1417="","",IF(MATCH($Q1417,$Q$2:$Q$3000,0)&lt;&gt;ROW()-1,"",COUNT($AO$1:$AO1416)+1))</f>
        <v/>
      </c>
    </row>
    <row r="1418" customFormat="false" ht="12.75" hidden="false" customHeight="true" outlineLevel="0" collapsed="false">
      <c r="W1418" s="24" t="n">
        <f aca="false">IF($F1418="",0,IFERROR(IF(ISNUMBER($F1418),INT($F1418),DATE(VALUE(MID(SUBSTITUTE(LEFT($F1418,FIND(" ",$F1418&amp;" ")-1),"/",REPT(" ",20)),41,20)),VALUE(LEFT(SUBSTITUTE(LEFT($F1418,FIND(" ",$F1418&amp;" ")-1),"/",REPT(" ",20)),20)),VALUE(MID(SUBSTITUTE(LEFT($F1418,FIND(" ",$F1418&amp;" ")-1),"/",REPT(" ",20)),21,20)))),0))</f>
        <v>0</v>
      </c>
      <c r="X1418" s="25" t="str">
        <f aca="false">IF(ISNUMBER($N1418),$N1418*Validation!$B$5,"")</f>
        <v/>
      </c>
      <c r="Y1418" s="26" t="str">
        <f aca="false">IF($A1418="","",SUBSTITUTE(SUBSTITUTE(SUBSTITUTE(SUBSTITUTE(SUBSTITUTE(SUBSTITUTE(SUBSTITUTE(UPPER(TRIM($A1418)),"Á","A"),"É","E"),"Í","I"),"Ó","O"),"Ú","U"),"Ñ","N"),"Ü","U"))</f>
        <v/>
      </c>
      <c r="Z1418" s="26" t="str">
        <f aca="false">IF($Y1418="","",LEFT($Y1418,1)&amp;" "&amp;TRIM(RIGHT(SUBSTITUTE($Y1418," ",REPT(" ",50)),50)))</f>
        <v/>
      </c>
      <c r="AA1418" s="27" t="str">
        <f aca="false">IF($AF1418="","",IF(COUNTIF(Validation!$U$19:$U$178,$AF1418)&gt;0,"OK","NO MATCH"))</f>
        <v/>
      </c>
      <c r="AB1418" s="27" t="str">
        <f aca="false">IF($W1418=0,"",IF(AND($W1418&gt;=Validation!$B$3,$W1418&lt;=Validation!$C$3),"Yes","No"))</f>
        <v/>
      </c>
      <c r="AC1418" s="26" t="str">
        <f aca="false">IF($A1418="","",$AF1418&amp;"|"&amp;TEXT($W1418,"yyyy-mm-dd")&amp;"|"&amp;$J1418&amp;"|"&amp;$N1418)</f>
        <v/>
      </c>
      <c r="AD1418" s="27" t="str">
        <f aca="false">IF($AC1418="","",IF(COUNTIF($AC$2:$AC$3000,$AC1418)&gt;1,"REVIEW","OK"))</f>
        <v/>
      </c>
      <c r="AE1418" s="27" t="str">
        <f aca="false">IF(OR($W1418=0,$O1418=""),"",IF(IFERROR(IF(ISNUMBER($O1418),INT($O1418),DATE(VALUE(MID(SUBSTITUTE(LEFT($O1418,FIND(" ",$O1418&amp;" ")-1),"/",REPT(" ",20)),41,20)),VALUE(LEFT(SUBSTITUTE(LEFT($O1418,FIND(" ",$O1418&amp;" ")-1),"/",REPT(" ",20)),20)),VALUE(MID(SUBSTITUTE(LEFT($O1418,FIND(" ",$O1418&amp;" ")-1),"/",REPT(" ",20)),21,20)))),0)&gt;$W1418,"Late","Same day"))</f>
        <v/>
      </c>
      <c r="AF1418" s="26" t="str">
        <f aca="false">IF($A1418="","",IFERROR(INDEX(Validation!$C$193:$C$217,MATCH($A1418,Validation!$A$193:$A$217,0)),IF(COUNTIF(Validation!$U$19:$U$178,$Z1418)&gt;0,$Z1418,IF(COUNTIF(Validation!$S$19:$S$178,$AI1418)=1,INDEX(Validation!$U$19:$U$178,MATCH($AI1418,Validation!$S$19:$S$178,0)),$Z1418))))</f>
        <v/>
      </c>
      <c r="AG1418" s="27" t="str">
        <f aca="false">IF(COUNTA($A1418:$U1418)=0,"",IF($A1418="","No name",IF($F1418="","No date",IF($W1418=0,"Date ilegible",IF(NOT(ISNUMBER($N1418)),"Hours no numéricas",IF($AA1418="NO MATCH","Person no identificada","OK"))))))</f>
        <v/>
      </c>
      <c r="AH1418" s="27" t="str">
        <f aca="false">IF($W1418=0,"No date",IF($W1418&lt;Validation!$B$3,"Before period",IF($W1418&gt;Validation!$C$3,"After period","In period")))</f>
        <v>No date</v>
      </c>
      <c r="AI1418" s="26" t="str">
        <f aca="false">IF($Y1418="","",TRIM(RIGHT(SUBSTITUTE($Y1418," ",REPT(" ",50)),50)))</f>
        <v/>
      </c>
      <c r="AJ1418" s="27" t="str">
        <f aca="false">IF($A1418="","",IF(NOT(ISERROR(MATCH($A1418,Validation!$A$193:$A$217,0))),"Manual mapping",IF(COUNTIF(Validation!$U$19:$U$178,$Z1418)&gt;0,"Direct",IF(COUNTIF(Validation!$S$19:$S$178,$AI1418)=1,"By surname","Unresolved"))))</f>
        <v/>
      </c>
      <c r="AK1418" s="28" t="str">
        <f aca="false">IF($L1418="","",IF(MATCH($L1418,$L$2:$L$3000,0)&lt;&gt;ROW()-1,"",COUNT($AK$1:$AK1417)+1))</f>
        <v/>
      </c>
      <c r="AL1418" s="28" t="str">
        <f aca="false">IF($G1418="","",IF(MATCH($G1418,$G$2:$G$3000,0)&lt;&gt;ROW()-1,"",COUNT($AL$1:$AL1417)+1))</f>
        <v/>
      </c>
      <c r="AM1418" s="28" t="str">
        <f aca="false">IF($H1418="","",IF(MATCH($H1418,$H$2:$H$3000,0)&lt;&gt;ROW()-1,"",COUNT($AM$1:$AM1417)+1))</f>
        <v/>
      </c>
      <c r="AN1418" s="28" t="str">
        <f aca="false">IF($I1418="","",IF(MATCH($I1418,$I$2:$I$3000,0)&lt;&gt;ROW()-1,"",COUNT($AN$1:$AN1417)+1))</f>
        <v/>
      </c>
      <c r="AO1418" s="28" t="str">
        <f aca="false">IF($Q1418="","",IF(MATCH($Q1418,$Q$2:$Q$3000,0)&lt;&gt;ROW()-1,"",COUNT($AO$1:$AO1417)+1))</f>
        <v/>
      </c>
    </row>
    <row r="1419" customFormat="false" ht="12.75" hidden="false" customHeight="true" outlineLevel="0" collapsed="false">
      <c r="W1419" s="24" t="n">
        <f aca="false">IF($F1419="",0,IFERROR(IF(ISNUMBER($F1419),INT($F1419),DATE(VALUE(MID(SUBSTITUTE(LEFT($F1419,FIND(" ",$F1419&amp;" ")-1),"/",REPT(" ",20)),41,20)),VALUE(LEFT(SUBSTITUTE(LEFT($F1419,FIND(" ",$F1419&amp;" ")-1),"/",REPT(" ",20)),20)),VALUE(MID(SUBSTITUTE(LEFT($F1419,FIND(" ",$F1419&amp;" ")-1),"/",REPT(" ",20)),21,20)))),0))</f>
        <v>0</v>
      </c>
      <c r="X1419" s="25" t="str">
        <f aca="false">IF(ISNUMBER($N1419),$N1419*Validation!$B$5,"")</f>
        <v/>
      </c>
      <c r="Y1419" s="26" t="str">
        <f aca="false">IF($A1419="","",SUBSTITUTE(SUBSTITUTE(SUBSTITUTE(SUBSTITUTE(SUBSTITUTE(SUBSTITUTE(SUBSTITUTE(UPPER(TRIM($A1419)),"Á","A"),"É","E"),"Í","I"),"Ó","O"),"Ú","U"),"Ñ","N"),"Ü","U"))</f>
        <v/>
      </c>
      <c r="Z1419" s="26" t="str">
        <f aca="false">IF($Y1419="","",LEFT($Y1419,1)&amp;" "&amp;TRIM(RIGHT(SUBSTITUTE($Y1419," ",REPT(" ",50)),50)))</f>
        <v/>
      </c>
      <c r="AA1419" s="27" t="str">
        <f aca="false">IF($AF1419="","",IF(COUNTIF(Validation!$U$19:$U$178,$AF1419)&gt;0,"OK","NO MATCH"))</f>
        <v/>
      </c>
      <c r="AB1419" s="27" t="str">
        <f aca="false">IF($W1419=0,"",IF(AND($W1419&gt;=Validation!$B$3,$W1419&lt;=Validation!$C$3),"Yes","No"))</f>
        <v/>
      </c>
      <c r="AC1419" s="26" t="str">
        <f aca="false">IF($A1419="","",$AF1419&amp;"|"&amp;TEXT($W1419,"yyyy-mm-dd")&amp;"|"&amp;$J1419&amp;"|"&amp;$N1419)</f>
        <v/>
      </c>
      <c r="AD1419" s="27" t="str">
        <f aca="false">IF($AC1419="","",IF(COUNTIF($AC$2:$AC$3000,$AC1419)&gt;1,"REVIEW","OK"))</f>
        <v/>
      </c>
      <c r="AE1419" s="27" t="str">
        <f aca="false">IF(OR($W1419=0,$O1419=""),"",IF(IFERROR(IF(ISNUMBER($O1419),INT($O1419),DATE(VALUE(MID(SUBSTITUTE(LEFT($O1419,FIND(" ",$O1419&amp;" ")-1),"/",REPT(" ",20)),41,20)),VALUE(LEFT(SUBSTITUTE(LEFT($O1419,FIND(" ",$O1419&amp;" ")-1),"/",REPT(" ",20)),20)),VALUE(MID(SUBSTITUTE(LEFT($O1419,FIND(" ",$O1419&amp;" ")-1),"/",REPT(" ",20)),21,20)))),0)&gt;$W1419,"Late","Same day"))</f>
        <v/>
      </c>
      <c r="AF1419" s="26" t="str">
        <f aca="false">IF($A1419="","",IFERROR(INDEX(Validation!$C$193:$C$217,MATCH($A1419,Validation!$A$193:$A$217,0)),IF(COUNTIF(Validation!$U$19:$U$178,$Z1419)&gt;0,$Z1419,IF(COUNTIF(Validation!$S$19:$S$178,$AI1419)=1,INDEX(Validation!$U$19:$U$178,MATCH($AI1419,Validation!$S$19:$S$178,0)),$Z1419))))</f>
        <v/>
      </c>
      <c r="AG1419" s="27" t="str">
        <f aca="false">IF(COUNTA($A1419:$U1419)=0,"",IF($A1419="","No name",IF($F1419="","No date",IF($W1419=0,"Date ilegible",IF(NOT(ISNUMBER($N1419)),"Hours no numéricas",IF($AA1419="NO MATCH","Person no identificada","OK"))))))</f>
        <v/>
      </c>
      <c r="AH1419" s="27" t="str">
        <f aca="false">IF($W1419=0,"No date",IF($W1419&lt;Validation!$B$3,"Before period",IF($W1419&gt;Validation!$C$3,"After period","In period")))</f>
        <v>No date</v>
      </c>
      <c r="AI1419" s="26" t="str">
        <f aca="false">IF($Y1419="","",TRIM(RIGHT(SUBSTITUTE($Y1419," ",REPT(" ",50)),50)))</f>
        <v/>
      </c>
      <c r="AJ1419" s="27" t="str">
        <f aca="false">IF($A1419="","",IF(NOT(ISERROR(MATCH($A1419,Validation!$A$193:$A$217,0))),"Manual mapping",IF(COUNTIF(Validation!$U$19:$U$178,$Z1419)&gt;0,"Direct",IF(COUNTIF(Validation!$S$19:$S$178,$AI1419)=1,"By surname","Unresolved"))))</f>
        <v/>
      </c>
      <c r="AK1419" s="28" t="str">
        <f aca="false">IF($L1419="","",IF(MATCH($L1419,$L$2:$L$3000,0)&lt;&gt;ROW()-1,"",COUNT($AK$1:$AK1418)+1))</f>
        <v/>
      </c>
      <c r="AL1419" s="28" t="str">
        <f aca="false">IF($G1419="","",IF(MATCH($G1419,$G$2:$G$3000,0)&lt;&gt;ROW()-1,"",COUNT($AL$1:$AL1418)+1))</f>
        <v/>
      </c>
      <c r="AM1419" s="28" t="str">
        <f aca="false">IF($H1419="","",IF(MATCH($H1419,$H$2:$H$3000,0)&lt;&gt;ROW()-1,"",COUNT($AM$1:$AM1418)+1))</f>
        <v/>
      </c>
      <c r="AN1419" s="28" t="str">
        <f aca="false">IF($I1419="","",IF(MATCH($I1419,$I$2:$I$3000,0)&lt;&gt;ROW()-1,"",COUNT($AN$1:$AN1418)+1))</f>
        <v/>
      </c>
      <c r="AO1419" s="28" t="str">
        <f aca="false">IF($Q1419="","",IF(MATCH($Q1419,$Q$2:$Q$3000,0)&lt;&gt;ROW()-1,"",COUNT($AO$1:$AO1418)+1))</f>
        <v/>
      </c>
    </row>
    <row r="1420" customFormat="false" ht="12.75" hidden="false" customHeight="true" outlineLevel="0" collapsed="false">
      <c r="W1420" s="24" t="n">
        <f aca="false">IF($F1420="",0,IFERROR(IF(ISNUMBER($F1420),INT($F1420),DATE(VALUE(MID(SUBSTITUTE(LEFT($F1420,FIND(" ",$F1420&amp;" ")-1),"/",REPT(" ",20)),41,20)),VALUE(LEFT(SUBSTITUTE(LEFT($F1420,FIND(" ",$F1420&amp;" ")-1),"/",REPT(" ",20)),20)),VALUE(MID(SUBSTITUTE(LEFT($F1420,FIND(" ",$F1420&amp;" ")-1),"/",REPT(" ",20)),21,20)))),0))</f>
        <v>0</v>
      </c>
      <c r="X1420" s="25" t="str">
        <f aca="false">IF(ISNUMBER($N1420),$N1420*Validation!$B$5,"")</f>
        <v/>
      </c>
      <c r="Y1420" s="26" t="str">
        <f aca="false">IF($A1420="","",SUBSTITUTE(SUBSTITUTE(SUBSTITUTE(SUBSTITUTE(SUBSTITUTE(SUBSTITUTE(SUBSTITUTE(UPPER(TRIM($A1420)),"Á","A"),"É","E"),"Í","I"),"Ó","O"),"Ú","U"),"Ñ","N"),"Ü","U"))</f>
        <v/>
      </c>
      <c r="Z1420" s="26" t="str">
        <f aca="false">IF($Y1420="","",LEFT($Y1420,1)&amp;" "&amp;TRIM(RIGHT(SUBSTITUTE($Y1420," ",REPT(" ",50)),50)))</f>
        <v/>
      </c>
      <c r="AA1420" s="27" t="str">
        <f aca="false">IF($AF1420="","",IF(COUNTIF(Validation!$U$19:$U$178,$AF1420)&gt;0,"OK","NO MATCH"))</f>
        <v/>
      </c>
      <c r="AB1420" s="27" t="str">
        <f aca="false">IF($W1420=0,"",IF(AND($W1420&gt;=Validation!$B$3,$W1420&lt;=Validation!$C$3),"Yes","No"))</f>
        <v/>
      </c>
      <c r="AC1420" s="26" t="str">
        <f aca="false">IF($A1420="","",$AF1420&amp;"|"&amp;TEXT($W1420,"yyyy-mm-dd")&amp;"|"&amp;$J1420&amp;"|"&amp;$N1420)</f>
        <v/>
      </c>
      <c r="AD1420" s="27" t="str">
        <f aca="false">IF($AC1420="","",IF(COUNTIF($AC$2:$AC$3000,$AC1420)&gt;1,"REVIEW","OK"))</f>
        <v/>
      </c>
      <c r="AE1420" s="27" t="str">
        <f aca="false">IF(OR($W1420=0,$O1420=""),"",IF(IFERROR(IF(ISNUMBER($O1420),INT($O1420),DATE(VALUE(MID(SUBSTITUTE(LEFT($O1420,FIND(" ",$O1420&amp;" ")-1),"/",REPT(" ",20)),41,20)),VALUE(LEFT(SUBSTITUTE(LEFT($O1420,FIND(" ",$O1420&amp;" ")-1),"/",REPT(" ",20)),20)),VALUE(MID(SUBSTITUTE(LEFT($O1420,FIND(" ",$O1420&amp;" ")-1),"/",REPT(" ",20)),21,20)))),0)&gt;$W1420,"Late","Same day"))</f>
        <v/>
      </c>
      <c r="AF1420" s="26" t="str">
        <f aca="false">IF($A1420="","",IFERROR(INDEX(Validation!$C$193:$C$217,MATCH($A1420,Validation!$A$193:$A$217,0)),IF(COUNTIF(Validation!$U$19:$U$178,$Z1420)&gt;0,$Z1420,IF(COUNTIF(Validation!$S$19:$S$178,$AI1420)=1,INDEX(Validation!$U$19:$U$178,MATCH($AI1420,Validation!$S$19:$S$178,0)),$Z1420))))</f>
        <v/>
      </c>
      <c r="AG1420" s="27" t="str">
        <f aca="false">IF(COUNTA($A1420:$U1420)=0,"",IF($A1420="","No name",IF($F1420="","No date",IF($W1420=0,"Date ilegible",IF(NOT(ISNUMBER($N1420)),"Hours no numéricas",IF($AA1420="NO MATCH","Person no identificada","OK"))))))</f>
        <v/>
      </c>
      <c r="AH1420" s="27" t="str">
        <f aca="false">IF($W1420=0,"No date",IF($W1420&lt;Validation!$B$3,"Before period",IF($W1420&gt;Validation!$C$3,"After period","In period")))</f>
        <v>No date</v>
      </c>
      <c r="AI1420" s="26" t="str">
        <f aca="false">IF($Y1420="","",TRIM(RIGHT(SUBSTITUTE($Y1420," ",REPT(" ",50)),50)))</f>
        <v/>
      </c>
      <c r="AJ1420" s="27" t="str">
        <f aca="false">IF($A1420="","",IF(NOT(ISERROR(MATCH($A1420,Validation!$A$193:$A$217,0))),"Manual mapping",IF(COUNTIF(Validation!$U$19:$U$178,$Z1420)&gt;0,"Direct",IF(COUNTIF(Validation!$S$19:$S$178,$AI1420)=1,"By surname","Unresolved"))))</f>
        <v/>
      </c>
      <c r="AK1420" s="28" t="str">
        <f aca="false">IF($L1420="","",IF(MATCH($L1420,$L$2:$L$3000,0)&lt;&gt;ROW()-1,"",COUNT($AK$1:$AK1419)+1))</f>
        <v/>
      </c>
      <c r="AL1420" s="28" t="str">
        <f aca="false">IF($G1420="","",IF(MATCH($G1420,$G$2:$G$3000,0)&lt;&gt;ROW()-1,"",COUNT($AL$1:$AL1419)+1))</f>
        <v/>
      </c>
      <c r="AM1420" s="28" t="str">
        <f aca="false">IF($H1420="","",IF(MATCH($H1420,$H$2:$H$3000,0)&lt;&gt;ROW()-1,"",COUNT($AM$1:$AM1419)+1))</f>
        <v/>
      </c>
      <c r="AN1420" s="28" t="str">
        <f aca="false">IF($I1420="","",IF(MATCH($I1420,$I$2:$I$3000,0)&lt;&gt;ROW()-1,"",COUNT($AN$1:$AN1419)+1))</f>
        <v/>
      </c>
      <c r="AO1420" s="28" t="str">
        <f aca="false">IF($Q1420="","",IF(MATCH($Q1420,$Q$2:$Q$3000,0)&lt;&gt;ROW()-1,"",COUNT($AO$1:$AO1419)+1))</f>
        <v/>
      </c>
    </row>
    <row r="1421" customFormat="false" ht="12.75" hidden="false" customHeight="true" outlineLevel="0" collapsed="false">
      <c r="W1421" s="24" t="n">
        <f aca="false">IF($F1421="",0,IFERROR(IF(ISNUMBER($F1421),INT($F1421),DATE(VALUE(MID(SUBSTITUTE(LEFT($F1421,FIND(" ",$F1421&amp;" ")-1),"/",REPT(" ",20)),41,20)),VALUE(LEFT(SUBSTITUTE(LEFT($F1421,FIND(" ",$F1421&amp;" ")-1),"/",REPT(" ",20)),20)),VALUE(MID(SUBSTITUTE(LEFT($F1421,FIND(" ",$F1421&amp;" ")-1),"/",REPT(" ",20)),21,20)))),0))</f>
        <v>0</v>
      </c>
      <c r="X1421" s="25" t="str">
        <f aca="false">IF(ISNUMBER($N1421),$N1421*Validation!$B$5,"")</f>
        <v/>
      </c>
      <c r="Y1421" s="26" t="str">
        <f aca="false">IF($A1421="","",SUBSTITUTE(SUBSTITUTE(SUBSTITUTE(SUBSTITUTE(SUBSTITUTE(SUBSTITUTE(SUBSTITUTE(UPPER(TRIM($A1421)),"Á","A"),"É","E"),"Í","I"),"Ó","O"),"Ú","U"),"Ñ","N"),"Ü","U"))</f>
        <v/>
      </c>
      <c r="Z1421" s="26" t="str">
        <f aca="false">IF($Y1421="","",LEFT($Y1421,1)&amp;" "&amp;TRIM(RIGHT(SUBSTITUTE($Y1421," ",REPT(" ",50)),50)))</f>
        <v/>
      </c>
      <c r="AA1421" s="27" t="str">
        <f aca="false">IF($AF1421="","",IF(COUNTIF(Validation!$U$19:$U$178,$AF1421)&gt;0,"OK","NO MATCH"))</f>
        <v/>
      </c>
      <c r="AB1421" s="27" t="str">
        <f aca="false">IF($W1421=0,"",IF(AND($W1421&gt;=Validation!$B$3,$W1421&lt;=Validation!$C$3),"Yes","No"))</f>
        <v/>
      </c>
      <c r="AC1421" s="26" t="str">
        <f aca="false">IF($A1421="","",$AF1421&amp;"|"&amp;TEXT($W1421,"yyyy-mm-dd")&amp;"|"&amp;$J1421&amp;"|"&amp;$N1421)</f>
        <v/>
      </c>
      <c r="AD1421" s="27" t="str">
        <f aca="false">IF($AC1421="","",IF(COUNTIF($AC$2:$AC$3000,$AC1421)&gt;1,"REVIEW","OK"))</f>
        <v/>
      </c>
      <c r="AE1421" s="27" t="str">
        <f aca="false">IF(OR($W1421=0,$O1421=""),"",IF(IFERROR(IF(ISNUMBER($O1421),INT($O1421),DATE(VALUE(MID(SUBSTITUTE(LEFT($O1421,FIND(" ",$O1421&amp;" ")-1),"/",REPT(" ",20)),41,20)),VALUE(LEFT(SUBSTITUTE(LEFT($O1421,FIND(" ",$O1421&amp;" ")-1),"/",REPT(" ",20)),20)),VALUE(MID(SUBSTITUTE(LEFT($O1421,FIND(" ",$O1421&amp;" ")-1),"/",REPT(" ",20)),21,20)))),0)&gt;$W1421,"Late","Same day"))</f>
        <v/>
      </c>
      <c r="AF1421" s="26" t="str">
        <f aca="false">IF($A1421="","",IFERROR(INDEX(Validation!$C$193:$C$217,MATCH($A1421,Validation!$A$193:$A$217,0)),IF(COUNTIF(Validation!$U$19:$U$178,$Z1421)&gt;0,$Z1421,IF(COUNTIF(Validation!$S$19:$S$178,$AI1421)=1,INDEX(Validation!$U$19:$U$178,MATCH($AI1421,Validation!$S$19:$S$178,0)),$Z1421))))</f>
        <v/>
      </c>
      <c r="AG1421" s="27" t="str">
        <f aca="false">IF(COUNTA($A1421:$U1421)=0,"",IF($A1421="","No name",IF($F1421="","No date",IF($W1421=0,"Date ilegible",IF(NOT(ISNUMBER($N1421)),"Hours no numéricas",IF($AA1421="NO MATCH","Person no identificada","OK"))))))</f>
        <v/>
      </c>
      <c r="AH1421" s="27" t="str">
        <f aca="false">IF($W1421=0,"No date",IF($W1421&lt;Validation!$B$3,"Before period",IF($W1421&gt;Validation!$C$3,"After period","In period")))</f>
        <v>No date</v>
      </c>
      <c r="AI1421" s="26" t="str">
        <f aca="false">IF($Y1421="","",TRIM(RIGHT(SUBSTITUTE($Y1421," ",REPT(" ",50)),50)))</f>
        <v/>
      </c>
      <c r="AJ1421" s="27" t="str">
        <f aca="false">IF($A1421="","",IF(NOT(ISERROR(MATCH($A1421,Validation!$A$193:$A$217,0))),"Manual mapping",IF(COUNTIF(Validation!$U$19:$U$178,$Z1421)&gt;0,"Direct",IF(COUNTIF(Validation!$S$19:$S$178,$AI1421)=1,"By surname","Unresolved"))))</f>
        <v/>
      </c>
      <c r="AK1421" s="28" t="str">
        <f aca="false">IF($L1421="","",IF(MATCH($L1421,$L$2:$L$3000,0)&lt;&gt;ROW()-1,"",COUNT($AK$1:$AK1420)+1))</f>
        <v/>
      </c>
      <c r="AL1421" s="28" t="str">
        <f aca="false">IF($G1421="","",IF(MATCH($G1421,$G$2:$G$3000,0)&lt;&gt;ROW()-1,"",COUNT($AL$1:$AL1420)+1))</f>
        <v/>
      </c>
      <c r="AM1421" s="28" t="str">
        <f aca="false">IF($H1421="","",IF(MATCH($H1421,$H$2:$H$3000,0)&lt;&gt;ROW()-1,"",COUNT($AM$1:$AM1420)+1))</f>
        <v/>
      </c>
      <c r="AN1421" s="28" t="str">
        <f aca="false">IF($I1421="","",IF(MATCH($I1421,$I$2:$I$3000,0)&lt;&gt;ROW()-1,"",COUNT($AN$1:$AN1420)+1))</f>
        <v/>
      </c>
      <c r="AO1421" s="28" t="str">
        <f aca="false">IF($Q1421="","",IF(MATCH($Q1421,$Q$2:$Q$3000,0)&lt;&gt;ROW()-1,"",COUNT($AO$1:$AO1420)+1))</f>
        <v/>
      </c>
    </row>
    <row r="1422" customFormat="false" ht="12.75" hidden="false" customHeight="true" outlineLevel="0" collapsed="false">
      <c r="W1422" s="24" t="n">
        <f aca="false">IF($F1422="",0,IFERROR(IF(ISNUMBER($F1422),INT($F1422),DATE(VALUE(MID(SUBSTITUTE(LEFT($F1422,FIND(" ",$F1422&amp;" ")-1),"/",REPT(" ",20)),41,20)),VALUE(LEFT(SUBSTITUTE(LEFT($F1422,FIND(" ",$F1422&amp;" ")-1),"/",REPT(" ",20)),20)),VALUE(MID(SUBSTITUTE(LEFT($F1422,FIND(" ",$F1422&amp;" ")-1),"/",REPT(" ",20)),21,20)))),0))</f>
        <v>0</v>
      </c>
      <c r="X1422" s="25" t="str">
        <f aca="false">IF(ISNUMBER($N1422),$N1422*Validation!$B$5,"")</f>
        <v/>
      </c>
      <c r="Y1422" s="26" t="str">
        <f aca="false">IF($A1422="","",SUBSTITUTE(SUBSTITUTE(SUBSTITUTE(SUBSTITUTE(SUBSTITUTE(SUBSTITUTE(SUBSTITUTE(UPPER(TRIM($A1422)),"Á","A"),"É","E"),"Í","I"),"Ó","O"),"Ú","U"),"Ñ","N"),"Ü","U"))</f>
        <v/>
      </c>
      <c r="Z1422" s="26" t="str">
        <f aca="false">IF($Y1422="","",LEFT($Y1422,1)&amp;" "&amp;TRIM(RIGHT(SUBSTITUTE($Y1422," ",REPT(" ",50)),50)))</f>
        <v/>
      </c>
      <c r="AA1422" s="27" t="str">
        <f aca="false">IF($AF1422="","",IF(COUNTIF(Validation!$U$19:$U$178,$AF1422)&gt;0,"OK","NO MATCH"))</f>
        <v/>
      </c>
      <c r="AB1422" s="27" t="str">
        <f aca="false">IF($W1422=0,"",IF(AND($W1422&gt;=Validation!$B$3,$W1422&lt;=Validation!$C$3),"Yes","No"))</f>
        <v/>
      </c>
      <c r="AC1422" s="26" t="str">
        <f aca="false">IF($A1422="","",$AF1422&amp;"|"&amp;TEXT($W1422,"yyyy-mm-dd")&amp;"|"&amp;$J1422&amp;"|"&amp;$N1422)</f>
        <v/>
      </c>
      <c r="AD1422" s="27" t="str">
        <f aca="false">IF($AC1422="","",IF(COUNTIF($AC$2:$AC$3000,$AC1422)&gt;1,"REVIEW","OK"))</f>
        <v/>
      </c>
      <c r="AE1422" s="27" t="str">
        <f aca="false">IF(OR($W1422=0,$O1422=""),"",IF(IFERROR(IF(ISNUMBER($O1422),INT($O1422),DATE(VALUE(MID(SUBSTITUTE(LEFT($O1422,FIND(" ",$O1422&amp;" ")-1),"/",REPT(" ",20)),41,20)),VALUE(LEFT(SUBSTITUTE(LEFT($O1422,FIND(" ",$O1422&amp;" ")-1),"/",REPT(" ",20)),20)),VALUE(MID(SUBSTITUTE(LEFT($O1422,FIND(" ",$O1422&amp;" ")-1),"/",REPT(" ",20)),21,20)))),0)&gt;$W1422,"Late","Same day"))</f>
        <v/>
      </c>
      <c r="AF1422" s="26" t="str">
        <f aca="false">IF($A1422="","",IFERROR(INDEX(Validation!$C$193:$C$217,MATCH($A1422,Validation!$A$193:$A$217,0)),IF(COUNTIF(Validation!$U$19:$U$178,$Z1422)&gt;0,$Z1422,IF(COUNTIF(Validation!$S$19:$S$178,$AI1422)=1,INDEX(Validation!$U$19:$U$178,MATCH($AI1422,Validation!$S$19:$S$178,0)),$Z1422))))</f>
        <v/>
      </c>
      <c r="AG1422" s="27" t="str">
        <f aca="false">IF(COUNTA($A1422:$U1422)=0,"",IF($A1422="","No name",IF($F1422="","No date",IF($W1422=0,"Date ilegible",IF(NOT(ISNUMBER($N1422)),"Hours no numéricas",IF($AA1422="NO MATCH","Person no identificada","OK"))))))</f>
        <v/>
      </c>
      <c r="AH1422" s="27" t="str">
        <f aca="false">IF($W1422=0,"No date",IF($W1422&lt;Validation!$B$3,"Before period",IF($W1422&gt;Validation!$C$3,"After period","In period")))</f>
        <v>No date</v>
      </c>
      <c r="AI1422" s="26" t="str">
        <f aca="false">IF($Y1422="","",TRIM(RIGHT(SUBSTITUTE($Y1422," ",REPT(" ",50)),50)))</f>
        <v/>
      </c>
      <c r="AJ1422" s="27" t="str">
        <f aca="false">IF($A1422="","",IF(NOT(ISERROR(MATCH($A1422,Validation!$A$193:$A$217,0))),"Manual mapping",IF(COUNTIF(Validation!$U$19:$U$178,$Z1422)&gt;0,"Direct",IF(COUNTIF(Validation!$S$19:$S$178,$AI1422)=1,"By surname","Unresolved"))))</f>
        <v/>
      </c>
      <c r="AK1422" s="28" t="str">
        <f aca="false">IF($L1422="","",IF(MATCH($L1422,$L$2:$L$3000,0)&lt;&gt;ROW()-1,"",COUNT($AK$1:$AK1421)+1))</f>
        <v/>
      </c>
      <c r="AL1422" s="28" t="str">
        <f aca="false">IF($G1422="","",IF(MATCH($G1422,$G$2:$G$3000,0)&lt;&gt;ROW()-1,"",COUNT($AL$1:$AL1421)+1))</f>
        <v/>
      </c>
      <c r="AM1422" s="28" t="str">
        <f aca="false">IF($H1422="","",IF(MATCH($H1422,$H$2:$H$3000,0)&lt;&gt;ROW()-1,"",COUNT($AM$1:$AM1421)+1))</f>
        <v/>
      </c>
      <c r="AN1422" s="28" t="str">
        <f aca="false">IF($I1422="","",IF(MATCH($I1422,$I$2:$I$3000,0)&lt;&gt;ROW()-1,"",COUNT($AN$1:$AN1421)+1))</f>
        <v/>
      </c>
      <c r="AO1422" s="28" t="str">
        <f aca="false">IF($Q1422="","",IF(MATCH($Q1422,$Q$2:$Q$3000,0)&lt;&gt;ROW()-1,"",COUNT($AO$1:$AO1421)+1))</f>
        <v/>
      </c>
    </row>
    <row r="1423" customFormat="false" ht="12.75" hidden="false" customHeight="true" outlineLevel="0" collapsed="false">
      <c r="W1423" s="24" t="n">
        <f aca="false">IF($F1423="",0,IFERROR(IF(ISNUMBER($F1423),INT($F1423),DATE(VALUE(MID(SUBSTITUTE(LEFT($F1423,FIND(" ",$F1423&amp;" ")-1),"/",REPT(" ",20)),41,20)),VALUE(LEFT(SUBSTITUTE(LEFT($F1423,FIND(" ",$F1423&amp;" ")-1),"/",REPT(" ",20)),20)),VALUE(MID(SUBSTITUTE(LEFT($F1423,FIND(" ",$F1423&amp;" ")-1),"/",REPT(" ",20)),21,20)))),0))</f>
        <v>0</v>
      </c>
      <c r="X1423" s="25" t="str">
        <f aca="false">IF(ISNUMBER($N1423),$N1423*Validation!$B$5,"")</f>
        <v/>
      </c>
      <c r="Y1423" s="26" t="str">
        <f aca="false">IF($A1423="","",SUBSTITUTE(SUBSTITUTE(SUBSTITUTE(SUBSTITUTE(SUBSTITUTE(SUBSTITUTE(SUBSTITUTE(UPPER(TRIM($A1423)),"Á","A"),"É","E"),"Í","I"),"Ó","O"),"Ú","U"),"Ñ","N"),"Ü","U"))</f>
        <v/>
      </c>
      <c r="Z1423" s="26" t="str">
        <f aca="false">IF($Y1423="","",LEFT($Y1423,1)&amp;" "&amp;TRIM(RIGHT(SUBSTITUTE($Y1423," ",REPT(" ",50)),50)))</f>
        <v/>
      </c>
      <c r="AA1423" s="27" t="str">
        <f aca="false">IF($AF1423="","",IF(COUNTIF(Validation!$U$19:$U$178,$AF1423)&gt;0,"OK","NO MATCH"))</f>
        <v/>
      </c>
      <c r="AB1423" s="27" t="str">
        <f aca="false">IF($W1423=0,"",IF(AND($W1423&gt;=Validation!$B$3,$W1423&lt;=Validation!$C$3),"Yes","No"))</f>
        <v/>
      </c>
      <c r="AC1423" s="26" t="str">
        <f aca="false">IF($A1423="","",$AF1423&amp;"|"&amp;TEXT($W1423,"yyyy-mm-dd")&amp;"|"&amp;$J1423&amp;"|"&amp;$N1423)</f>
        <v/>
      </c>
      <c r="AD1423" s="27" t="str">
        <f aca="false">IF($AC1423="","",IF(COUNTIF($AC$2:$AC$3000,$AC1423)&gt;1,"REVIEW","OK"))</f>
        <v/>
      </c>
      <c r="AE1423" s="27" t="str">
        <f aca="false">IF(OR($W1423=0,$O1423=""),"",IF(IFERROR(IF(ISNUMBER($O1423),INT($O1423),DATE(VALUE(MID(SUBSTITUTE(LEFT($O1423,FIND(" ",$O1423&amp;" ")-1),"/",REPT(" ",20)),41,20)),VALUE(LEFT(SUBSTITUTE(LEFT($O1423,FIND(" ",$O1423&amp;" ")-1),"/",REPT(" ",20)),20)),VALUE(MID(SUBSTITUTE(LEFT($O1423,FIND(" ",$O1423&amp;" ")-1),"/",REPT(" ",20)),21,20)))),0)&gt;$W1423,"Late","Same day"))</f>
        <v/>
      </c>
      <c r="AF1423" s="26" t="str">
        <f aca="false">IF($A1423="","",IFERROR(INDEX(Validation!$C$193:$C$217,MATCH($A1423,Validation!$A$193:$A$217,0)),IF(COUNTIF(Validation!$U$19:$U$178,$Z1423)&gt;0,$Z1423,IF(COUNTIF(Validation!$S$19:$S$178,$AI1423)=1,INDEX(Validation!$U$19:$U$178,MATCH($AI1423,Validation!$S$19:$S$178,0)),$Z1423))))</f>
        <v/>
      </c>
      <c r="AG1423" s="27" t="str">
        <f aca="false">IF(COUNTA($A1423:$U1423)=0,"",IF($A1423="","No name",IF($F1423="","No date",IF($W1423=0,"Date ilegible",IF(NOT(ISNUMBER($N1423)),"Hours no numéricas",IF($AA1423="NO MATCH","Person no identificada","OK"))))))</f>
        <v/>
      </c>
      <c r="AH1423" s="27" t="str">
        <f aca="false">IF($W1423=0,"No date",IF($W1423&lt;Validation!$B$3,"Before period",IF($W1423&gt;Validation!$C$3,"After period","In period")))</f>
        <v>No date</v>
      </c>
      <c r="AI1423" s="26" t="str">
        <f aca="false">IF($Y1423="","",TRIM(RIGHT(SUBSTITUTE($Y1423," ",REPT(" ",50)),50)))</f>
        <v/>
      </c>
      <c r="AJ1423" s="27" t="str">
        <f aca="false">IF($A1423="","",IF(NOT(ISERROR(MATCH($A1423,Validation!$A$193:$A$217,0))),"Manual mapping",IF(COUNTIF(Validation!$U$19:$U$178,$Z1423)&gt;0,"Direct",IF(COUNTIF(Validation!$S$19:$S$178,$AI1423)=1,"By surname","Unresolved"))))</f>
        <v/>
      </c>
      <c r="AK1423" s="28" t="str">
        <f aca="false">IF($L1423="","",IF(MATCH($L1423,$L$2:$L$3000,0)&lt;&gt;ROW()-1,"",COUNT($AK$1:$AK1422)+1))</f>
        <v/>
      </c>
      <c r="AL1423" s="28" t="str">
        <f aca="false">IF($G1423="","",IF(MATCH($G1423,$G$2:$G$3000,0)&lt;&gt;ROW()-1,"",COUNT($AL$1:$AL1422)+1))</f>
        <v/>
      </c>
      <c r="AM1423" s="28" t="str">
        <f aca="false">IF($H1423="","",IF(MATCH($H1423,$H$2:$H$3000,0)&lt;&gt;ROW()-1,"",COUNT($AM$1:$AM1422)+1))</f>
        <v/>
      </c>
      <c r="AN1423" s="28" t="str">
        <f aca="false">IF($I1423="","",IF(MATCH($I1423,$I$2:$I$3000,0)&lt;&gt;ROW()-1,"",COUNT($AN$1:$AN1422)+1))</f>
        <v/>
      </c>
      <c r="AO1423" s="28" t="str">
        <f aca="false">IF($Q1423="","",IF(MATCH($Q1423,$Q$2:$Q$3000,0)&lt;&gt;ROW()-1,"",COUNT($AO$1:$AO1422)+1))</f>
        <v/>
      </c>
    </row>
    <row r="1424" customFormat="false" ht="12.75" hidden="false" customHeight="true" outlineLevel="0" collapsed="false">
      <c r="W1424" s="24" t="n">
        <f aca="false">IF($F1424="",0,IFERROR(IF(ISNUMBER($F1424),INT($F1424),DATE(VALUE(MID(SUBSTITUTE(LEFT($F1424,FIND(" ",$F1424&amp;" ")-1),"/",REPT(" ",20)),41,20)),VALUE(LEFT(SUBSTITUTE(LEFT($F1424,FIND(" ",$F1424&amp;" ")-1),"/",REPT(" ",20)),20)),VALUE(MID(SUBSTITUTE(LEFT($F1424,FIND(" ",$F1424&amp;" ")-1),"/",REPT(" ",20)),21,20)))),0))</f>
        <v>0</v>
      </c>
      <c r="X1424" s="25" t="str">
        <f aca="false">IF(ISNUMBER($N1424),$N1424*Validation!$B$5,"")</f>
        <v/>
      </c>
      <c r="Y1424" s="26" t="str">
        <f aca="false">IF($A1424="","",SUBSTITUTE(SUBSTITUTE(SUBSTITUTE(SUBSTITUTE(SUBSTITUTE(SUBSTITUTE(SUBSTITUTE(UPPER(TRIM($A1424)),"Á","A"),"É","E"),"Í","I"),"Ó","O"),"Ú","U"),"Ñ","N"),"Ü","U"))</f>
        <v/>
      </c>
      <c r="Z1424" s="26" t="str">
        <f aca="false">IF($Y1424="","",LEFT($Y1424,1)&amp;" "&amp;TRIM(RIGHT(SUBSTITUTE($Y1424," ",REPT(" ",50)),50)))</f>
        <v/>
      </c>
      <c r="AA1424" s="27" t="str">
        <f aca="false">IF($AF1424="","",IF(COUNTIF(Validation!$U$19:$U$178,$AF1424)&gt;0,"OK","NO MATCH"))</f>
        <v/>
      </c>
      <c r="AB1424" s="27" t="str">
        <f aca="false">IF($W1424=0,"",IF(AND($W1424&gt;=Validation!$B$3,$W1424&lt;=Validation!$C$3),"Yes","No"))</f>
        <v/>
      </c>
      <c r="AC1424" s="26" t="str">
        <f aca="false">IF($A1424="","",$AF1424&amp;"|"&amp;TEXT($W1424,"yyyy-mm-dd")&amp;"|"&amp;$J1424&amp;"|"&amp;$N1424)</f>
        <v/>
      </c>
      <c r="AD1424" s="27" t="str">
        <f aca="false">IF($AC1424="","",IF(COUNTIF($AC$2:$AC$3000,$AC1424)&gt;1,"REVIEW","OK"))</f>
        <v/>
      </c>
      <c r="AE1424" s="27" t="str">
        <f aca="false">IF(OR($W1424=0,$O1424=""),"",IF(IFERROR(IF(ISNUMBER($O1424),INT($O1424),DATE(VALUE(MID(SUBSTITUTE(LEFT($O1424,FIND(" ",$O1424&amp;" ")-1),"/",REPT(" ",20)),41,20)),VALUE(LEFT(SUBSTITUTE(LEFT($O1424,FIND(" ",$O1424&amp;" ")-1),"/",REPT(" ",20)),20)),VALUE(MID(SUBSTITUTE(LEFT($O1424,FIND(" ",$O1424&amp;" ")-1),"/",REPT(" ",20)),21,20)))),0)&gt;$W1424,"Late","Same day"))</f>
        <v/>
      </c>
      <c r="AF1424" s="26" t="str">
        <f aca="false">IF($A1424="","",IFERROR(INDEX(Validation!$C$193:$C$217,MATCH($A1424,Validation!$A$193:$A$217,0)),IF(COUNTIF(Validation!$U$19:$U$178,$Z1424)&gt;0,$Z1424,IF(COUNTIF(Validation!$S$19:$S$178,$AI1424)=1,INDEX(Validation!$U$19:$U$178,MATCH($AI1424,Validation!$S$19:$S$178,0)),$Z1424))))</f>
        <v/>
      </c>
      <c r="AG1424" s="27" t="str">
        <f aca="false">IF(COUNTA($A1424:$U1424)=0,"",IF($A1424="","No name",IF($F1424="","No date",IF($W1424=0,"Date ilegible",IF(NOT(ISNUMBER($N1424)),"Hours no numéricas",IF($AA1424="NO MATCH","Person no identificada","OK"))))))</f>
        <v/>
      </c>
      <c r="AH1424" s="27" t="str">
        <f aca="false">IF($W1424=0,"No date",IF($W1424&lt;Validation!$B$3,"Before period",IF($W1424&gt;Validation!$C$3,"After period","In period")))</f>
        <v>No date</v>
      </c>
      <c r="AI1424" s="26" t="str">
        <f aca="false">IF($Y1424="","",TRIM(RIGHT(SUBSTITUTE($Y1424," ",REPT(" ",50)),50)))</f>
        <v/>
      </c>
      <c r="AJ1424" s="27" t="str">
        <f aca="false">IF($A1424="","",IF(NOT(ISERROR(MATCH($A1424,Validation!$A$193:$A$217,0))),"Manual mapping",IF(COUNTIF(Validation!$U$19:$U$178,$Z1424)&gt;0,"Direct",IF(COUNTIF(Validation!$S$19:$S$178,$AI1424)=1,"By surname","Unresolved"))))</f>
        <v/>
      </c>
      <c r="AK1424" s="28" t="str">
        <f aca="false">IF($L1424="","",IF(MATCH($L1424,$L$2:$L$3000,0)&lt;&gt;ROW()-1,"",COUNT($AK$1:$AK1423)+1))</f>
        <v/>
      </c>
      <c r="AL1424" s="28" t="str">
        <f aca="false">IF($G1424="","",IF(MATCH($G1424,$G$2:$G$3000,0)&lt;&gt;ROW()-1,"",COUNT($AL$1:$AL1423)+1))</f>
        <v/>
      </c>
      <c r="AM1424" s="28" t="str">
        <f aca="false">IF($H1424="","",IF(MATCH($H1424,$H$2:$H$3000,0)&lt;&gt;ROW()-1,"",COUNT($AM$1:$AM1423)+1))</f>
        <v/>
      </c>
      <c r="AN1424" s="28" t="str">
        <f aca="false">IF($I1424="","",IF(MATCH($I1424,$I$2:$I$3000,0)&lt;&gt;ROW()-1,"",COUNT($AN$1:$AN1423)+1))</f>
        <v/>
      </c>
      <c r="AO1424" s="28" t="str">
        <f aca="false">IF($Q1424="","",IF(MATCH($Q1424,$Q$2:$Q$3000,0)&lt;&gt;ROW()-1,"",COUNT($AO$1:$AO1423)+1))</f>
        <v/>
      </c>
    </row>
    <row r="1425" customFormat="false" ht="12.75" hidden="false" customHeight="true" outlineLevel="0" collapsed="false">
      <c r="W1425" s="24" t="n">
        <f aca="false">IF($F1425="",0,IFERROR(IF(ISNUMBER($F1425),INT($F1425),DATE(VALUE(MID(SUBSTITUTE(LEFT($F1425,FIND(" ",$F1425&amp;" ")-1),"/",REPT(" ",20)),41,20)),VALUE(LEFT(SUBSTITUTE(LEFT($F1425,FIND(" ",$F1425&amp;" ")-1),"/",REPT(" ",20)),20)),VALUE(MID(SUBSTITUTE(LEFT($F1425,FIND(" ",$F1425&amp;" ")-1),"/",REPT(" ",20)),21,20)))),0))</f>
        <v>0</v>
      </c>
      <c r="X1425" s="25" t="str">
        <f aca="false">IF(ISNUMBER($N1425),$N1425*Validation!$B$5,"")</f>
        <v/>
      </c>
      <c r="Y1425" s="26" t="str">
        <f aca="false">IF($A1425="","",SUBSTITUTE(SUBSTITUTE(SUBSTITUTE(SUBSTITUTE(SUBSTITUTE(SUBSTITUTE(SUBSTITUTE(UPPER(TRIM($A1425)),"Á","A"),"É","E"),"Í","I"),"Ó","O"),"Ú","U"),"Ñ","N"),"Ü","U"))</f>
        <v/>
      </c>
      <c r="Z1425" s="26" t="str">
        <f aca="false">IF($Y1425="","",LEFT($Y1425,1)&amp;" "&amp;TRIM(RIGHT(SUBSTITUTE($Y1425," ",REPT(" ",50)),50)))</f>
        <v/>
      </c>
      <c r="AA1425" s="27" t="str">
        <f aca="false">IF($AF1425="","",IF(COUNTIF(Validation!$U$19:$U$178,$AF1425)&gt;0,"OK","NO MATCH"))</f>
        <v/>
      </c>
      <c r="AB1425" s="27" t="str">
        <f aca="false">IF($W1425=0,"",IF(AND($W1425&gt;=Validation!$B$3,$W1425&lt;=Validation!$C$3),"Yes","No"))</f>
        <v/>
      </c>
      <c r="AC1425" s="26" t="str">
        <f aca="false">IF($A1425="","",$AF1425&amp;"|"&amp;TEXT($W1425,"yyyy-mm-dd")&amp;"|"&amp;$J1425&amp;"|"&amp;$N1425)</f>
        <v/>
      </c>
      <c r="AD1425" s="27" t="str">
        <f aca="false">IF($AC1425="","",IF(COUNTIF($AC$2:$AC$3000,$AC1425)&gt;1,"REVIEW","OK"))</f>
        <v/>
      </c>
      <c r="AE1425" s="27" t="str">
        <f aca="false">IF(OR($W1425=0,$O1425=""),"",IF(IFERROR(IF(ISNUMBER($O1425),INT($O1425),DATE(VALUE(MID(SUBSTITUTE(LEFT($O1425,FIND(" ",$O1425&amp;" ")-1),"/",REPT(" ",20)),41,20)),VALUE(LEFT(SUBSTITUTE(LEFT($O1425,FIND(" ",$O1425&amp;" ")-1),"/",REPT(" ",20)),20)),VALUE(MID(SUBSTITUTE(LEFT($O1425,FIND(" ",$O1425&amp;" ")-1),"/",REPT(" ",20)),21,20)))),0)&gt;$W1425,"Late","Same day"))</f>
        <v/>
      </c>
      <c r="AF1425" s="26" t="str">
        <f aca="false">IF($A1425="","",IFERROR(INDEX(Validation!$C$193:$C$217,MATCH($A1425,Validation!$A$193:$A$217,0)),IF(COUNTIF(Validation!$U$19:$U$178,$Z1425)&gt;0,$Z1425,IF(COUNTIF(Validation!$S$19:$S$178,$AI1425)=1,INDEX(Validation!$U$19:$U$178,MATCH($AI1425,Validation!$S$19:$S$178,0)),$Z1425))))</f>
        <v/>
      </c>
      <c r="AG1425" s="27" t="str">
        <f aca="false">IF(COUNTA($A1425:$U1425)=0,"",IF($A1425="","No name",IF($F1425="","No date",IF($W1425=0,"Date ilegible",IF(NOT(ISNUMBER($N1425)),"Hours no numéricas",IF($AA1425="NO MATCH","Person no identificada","OK"))))))</f>
        <v/>
      </c>
      <c r="AH1425" s="27" t="str">
        <f aca="false">IF($W1425=0,"No date",IF($W1425&lt;Validation!$B$3,"Before period",IF($W1425&gt;Validation!$C$3,"After period","In period")))</f>
        <v>No date</v>
      </c>
      <c r="AI1425" s="26" t="str">
        <f aca="false">IF($Y1425="","",TRIM(RIGHT(SUBSTITUTE($Y1425," ",REPT(" ",50)),50)))</f>
        <v/>
      </c>
      <c r="AJ1425" s="27" t="str">
        <f aca="false">IF($A1425="","",IF(NOT(ISERROR(MATCH($A1425,Validation!$A$193:$A$217,0))),"Manual mapping",IF(COUNTIF(Validation!$U$19:$U$178,$Z1425)&gt;0,"Direct",IF(COUNTIF(Validation!$S$19:$S$178,$AI1425)=1,"By surname","Unresolved"))))</f>
        <v/>
      </c>
      <c r="AK1425" s="28" t="str">
        <f aca="false">IF($L1425="","",IF(MATCH($L1425,$L$2:$L$3000,0)&lt;&gt;ROW()-1,"",COUNT($AK$1:$AK1424)+1))</f>
        <v/>
      </c>
      <c r="AL1425" s="28" t="str">
        <f aca="false">IF($G1425="","",IF(MATCH($G1425,$G$2:$G$3000,0)&lt;&gt;ROW()-1,"",COUNT($AL$1:$AL1424)+1))</f>
        <v/>
      </c>
      <c r="AM1425" s="28" t="str">
        <f aca="false">IF($H1425="","",IF(MATCH($H1425,$H$2:$H$3000,0)&lt;&gt;ROW()-1,"",COUNT($AM$1:$AM1424)+1))</f>
        <v/>
      </c>
      <c r="AN1425" s="28" t="str">
        <f aca="false">IF($I1425="","",IF(MATCH($I1425,$I$2:$I$3000,0)&lt;&gt;ROW()-1,"",COUNT($AN$1:$AN1424)+1))</f>
        <v/>
      </c>
      <c r="AO1425" s="28" t="str">
        <f aca="false">IF($Q1425="","",IF(MATCH($Q1425,$Q$2:$Q$3000,0)&lt;&gt;ROW()-1,"",COUNT($AO$1:$AO1424)+1))</f>
        <v/>
      </c>
    </row>
    <row r="1426" customFormat="false" ht="12.75" hidden="false" customHeight="true" outlineLevel="0" collapsed="false">
      <c r="W1426" s="24" t="n">
        <f aca="false">IF($F1426="",0,IFERROR(IF(ISNUMBER($F1426),INT($F1426),DATE(VALUE(MID(SUBSTITUTE(LEFT($F1426,FIND(" ",$F1426&amp;" ")-1),"/",REPT(" ",20)),41,20)),VALUE(LEFT(SUBSTITUTE(LEFT($F1426,FIND(" ",$F1426&amp;" ")-1),"/",REPT(" ",20)),20)),VALUE(MID(SUBSTITUTE(LEFT($F1426,FIND(" ",$F1426&amp;" ")-1),"/",REPT(" ",20)),21,20)))),0))</f>
        <v>0</v>
      </c>
      <c r="X1426" s="25" t="str">
        <f aca="false">IF(ISNUMBER($N1426),$N1426*Validation!$B$5,"")</f>
        <v/>
      </c>
      <c r="Y1426" s="26" t="str">
        <f aca="false">IF($A1426="","",SUBSTITUTE(SUBSTITUTE(SUBSTITUTE(SUBSTITUTE(SUBSTITUTE(SUBSTITUTE(SUBSTITUTE(UPPER(TRIM($A1426)),"Á","A"),"É","E"),"Í","I"),"Ó","O"),"Ú","U"),"Ñ","N"),"Ü","U"))</f>
        <v/>
      </c>
      <c r="Z1426" s="26" t="str">
        <f aca="false">IF($Y1426="","",LEFT($Y1426,1)&amp;" "&amp;TRIM(RIGHT(SUBSTITUTE($Y1426," ",REPT(" ",50)),50)))</f>
        <v/>
      </c>
      <c r="AA1426" s="27" t="str">
        <f aca="false">IF($AF1426="","",IF(COUNTIF(Validation!$U$19:$U$178,$AF1426)&gt;0,"OK","NO MATCH"))</f>
        <v/>
      </c>
      <c r="AB1426" s="27" t="str">
        <f aca="false">IF($W1426=0,"",IF(AND($W1426&gt;=Validation!$B$3,$W1426&lt;=Validation!$C$3),"Yes","No"))</f>
        <v/>
      </c>
      <c r="AC1426" s="26" t="str">
        <f aca="false">IF($A1426="","",$AF1426&amp;"|"&amp;TEXT($W1426,"yyyy-mm-dd")&amp;"|"&amp;$J1426&amp;"|"&amp;$N1426)</f>
        <v/>
      </c>
      <c r="AD1426" s="27" t="str">
        <f aca="false">IF($AC1426="","",IF(COUNTIF($AC$2:$AC$3000,$AC1426)&gt;1,"REVIEW","OK"))</f>
        <v/>
      </c>
      <c r="AE1426" s="27" t="str">
        <f aca="false">IF(OR($W1426=0,$O1426=""),"",IF(IFERROR(IF(ISNUMBER($O1426),INT($O1426),DATE(VALUE(MID(SUBSTITUTE(LEFT($O1426,FIND(" ",$O1426&amp;" ")-1),"/",REPT(" ",20)),41,20)),VALUE(LEFT(SUBSTITUTE(LEFT($O1426,FIND(" ",$O1426&amp;" ")-1),"/",REPT(" ",20)),20)),VALUE(MID(SUBSTITUTE(LEFT($O1426,FIND(" ",$O1426&amp;" ")-1),"/",REPT(" ",20)),21,20)))),0)&gt;$W1426,"Late","Same day"))</f>
        <v/>
      </c>
      <c r="AF1426" s="26" t="str">
        <f aca="false">IF($A1426="","",IFERROR(INDEX(Validation!$C$193:$C$217,MATCH($A1426,Validation!$A$193:$A$217,0)),IF(COUNTIF(Validation!$U$19:$U$178,$Z1426)&gt;0,$Z1426,IF(COUNTIF(Validation!$S$19:$S$178,$AI1426)=1,INDEX(Validation!$U$19:$U$178,MATCH($AI1426,Validation!$S$19:$S$178,0)),$Z1426))))</f>
        <v/>
      </c>
      <c r="AG1426" s="27" t="str">
        <f aca="false">IF(COUNTA($A1426:$U1426)=0,"",IF($A1426="","No name",IF($F1426="","No date",IF($W1426=0,"Date ilegible",IF(NOT(ISNUMBER($N1426)),"Hours no numéricas",IF($AA1426="NO MATCH","Person no identificada","OK"))))))</f>
        <v/>
      </c>
      <c r="AH1426" s="27" t="str">
        <f aca="false">IF($W1426=0,"No date",IF($W1426&lt;Validation!$B$3,"Before period",IF($W1426&gt;Validation!$C$3,"After period","In period")))</f>
        <v>No date</v>
      </c>
      <c r="AI1426" s="26" t="str">
        <f aca="false">IF($Y1426="","",TRIM(RIGHT(SUBSTITUTE($Y1426," ",REPT(" ",50)),50)))</f>
        <v/>
      </c>
      <c r="AJ1426" s="27" t="str">
        <f aca="false">IF($A1426="","",IF(NOT(ISERROR(MATCH($A1426,Validation!$A$193:$A$217,0))),"Manual mapping",IF(COUNTIF(Validation!$U$19:$U$178,$Z1426)&gt;0,"Direct",IF(COUNTIF(Validation!$S$19:$S$178,$AI1426)=1,"By surname","Unresolved"))))</f>
        <v/>
      </c>
      <c r="AK1426" s="28" t="str">
        <f aca="false">IF($L1426="","",IF(MATCH($L1426,$L$2:$L$3000,0)&lt;&gt;ROW()-1,"",COUNT($AK$1:$AK1425)+1))</f>
        <v/>
      </c>
      <c r="AL1426" s="28" t="str">
        <f aca="false">IF($G1426="","",IF(MATCH($G1426,$G$2:$G$3000,0)&lt;&gt;ROW()-1,"",COUNT($AL$1:$AL1425)+1))</f>
        <v/>
      </c>
      <c r="AM1426" s="28" t="str">
        <f aca="false">IF($H1426="","",IF(MATCH($H1426,$H$2:$H$3000,0)&lt;&gt;ROW()-1,"",COUNT($AM$1:$AM1425)+1))</f>
        <v/>
      </c>
      <c r="AN1426" s="28" t="str">
        <f aca="false">IF($I1426="","",IF(MATCH($I1426,$I$2:$I$3000,0)&lt;&gt;ROW()-1,"",COUNT($AN$1:$AN1425)+1))</f>
        <v/>
      </c>
      <c r="AO1426" s="28" t="str">
        <f aca="false">IF($Q1426="","",IF(MATCH($Q1426,$Q$2:$Q$3000,0)&lt;&gt;ROW()-1,"",COUNT($AO$1:$AO1425)+1))</f>
        <v/>
      </c>
    </row>
    <row r="1427" customFormat="false" ht="12.75" hidden="false" customHeight="true" outlineLevel="0" collapsed="false">
      <c r="W1427" s="24" t="n">
        <f aca="false">IF($F1427="",0,IFERROR(IF(ISNUMBER($F1427),INT($F1427),DATE(VALUE(MID(SUBSTITUTE(LEFT($F1427,FIND(" ",$F1427&amp;" ")-1),"/",REPT(" ",20)),41,20)),VALUE(LEFT(SUBSTITUTE(LEFT($F1427,FIND(" ",$F1427&amp;" ")-1),"/",REPT(" ",20)),20)),VALUE(MID(SUBSTITUTE(LEFT($F1427,FIND(" ",$F1427&amp;" ")-1),"/",REPT(" ",20)),21,20)))),0))</f>
        <v>0</v>
      </c>
      <c r="X1427" s="25" t="str">
        <f aca="false">IF(ISNUMBER($N1427),$N1427*Validation!$B$5,"")</f>
        <v/>
      </c>
      <c r="Y1427" s="26" t="str">
        <f aca="false">IF($A1427="","",SUBSTITUTE(SUBSTITUTE(SUBSTITUTE(SUBSTITUTE(SUBSTITUTE(SUBSTITUTE(SUBSTITUTE(UPPER(TRIM($A1427)),"Á","A"),"É","E"),"Í","I"),"Ó","O"),"Ú","U"),"Ñ","N"),"Ü","U"))</f>
        <v/>
      </c>
      <c r="Z1427" s="26" t="str">
        <f aca="false">IF($Y1427="","",LEFT($Y1427,1)&amp;" "&amp;TRIM(RIGHT(SUBSTITUTE($Y1427," ",REPT(" ",50)),50)))</f>
        <v/>
      </c>
      <c r="AA1427" s="27" t="str">
        <f aca="false">IF($AF1427="","",IF(COUNTIF(Validation!$U$19:$U$178,$AF1427)&gt;0,"OK","NO MATCH"))</f>
        <v/>
      </c>
      <c r="AB1427" s="27" t="str">
        <f aca="false">IF($W1427=0,"",IF(AND($W1427&gt;=Validation!$B$3,$W1427&lt;=Validation!$C$3),"Yes","No"))</f>
        <v/>
      </c>
      <c r="AC1427" s="26" t="str">
        <f aca="false">IF($A1427="","",$AF1427&amp;"|"&amp;TEXT($W1427,"yyyy-mm-dd")&amp;"|"&amp;$J1427&amp;"|"&amp;$N1427)</f>
        <v/>
      </c>
      <c r="AD1427" s="27" t="str">
        <f aca="false">IF($AC1427="","",IF(COUNTIF($AC$2:$AC$3000,$AC1427)&gt;1,"REVIEW","OK"))</f>
        <v/>
      </c>
      <c r="AE1427" s="27" t="str">
        <f aca="false">IF(OR($W1427=0,$O1427=""),"",IF(IFERROR(IF(ISNUMBER($O1427),INT($O1427),DATE(VALUE(MID(SUBSTITUTE(LEFT($O1427,FIND(" ",$O1427&amp;" ")-1),"/",REPT(" ",20)),41,20)),VALUE(LEFT(SUBSTITUTE(LEFT($O1427,FIND(" ",$O1427&amp;" ")-1),"/",REPT(" ",20)),20)),VALUE(MID(SUBSTITUTE(LEFT($O1427,FIND(" ",$O1427&amp;" ")-1),"/",REPT(" ",20)),21,20)))),0)&gt;$W1427,"Late","Same day"))</f>
        <v/>
      </c>
      <c r="AF1427" s="26" t="str">
        <f aca="false">IF($A1427="","",IFERROR(INDEX(Validation!$C$193:$C$217,MATCH($A1427,Validation!$A$193:$A$217,0)),IF(COUNTIF(Validation!$U$19:$U$178,$Z1427)&gt;0,$Z1427,IF(COUNTIF(Validation!$S$19:$S$178,$AI1427)=1,INDEX(Validation!$U$19:$U$178,MATCH($AI1427,Validation!$S$19:$S$178,0)),$Z1427))))</f>
        <v/>
      </c>
      <c r="AG1427" s="27" t="str">
        <f aca="false">IF(COUNTA($A1427:$U1427)=0,"",IF($A1427="","No name",IF($F1427="","No date",IF($W1427=0,"Date ilegible",IF(NOT(ISNUMBER($N1427)),"Hours no numéricas",IF($AA1427="NO MATCH","Person no identificada","OK"))))))</f>
        <v/>
      </c>
      <c r="AH1427" s="27" t="str">
        <f aca="false">IF($W1427=0,"No date",IF($W1427&lt;Validation!$B$3,"Before period",IF($W1427&gt;Validation!$C$3,"After period","In period")))</f>
        <v>No date</v>
      </c>
      <c r="AI1427" s="26" t="str">
        <f aca="false">IF($Y1427="","",TRIM(RIGHT(SUBSTITUTE($Y1427," ",REPT(" ",50)),50)))</f>
        <v/>
      </c>
      <c r="AJ1427" s="27" t="str">
        <f aca="false">IF($A1427="","",IF(NOT(ISERROR(MATCH($A1427,Validation!$A$193:$A$217,0))),"Manual mapping",IF(COUNTIF(Validation!$U$19:$U$178,$Z1427)&gt;0,"Direct",IF(COUNTIF(Validation!$S$19:$S$178,$AI1427)=1,"By surname","Unresolved"))))</f>
        <v/>
      </c>
      <c r="AK1427" s="28" t="str">
        <f aca="false">IF($L1427="","",IF(MATCH($L1427,$L$2:$L$3000,0)&lt;&gt;ROW()-1,"",COUNT($AK$1:$AK1426)+1))</f>
        <v/>
      </c>
      <c r="AL1427" s="28" t="str">
        <f aca="false">IF($G1427="","",IF(MATCH($G1427,$G$2:$G$3000,0)&lt;&gt;ROW()-1,"",COUNT($AL$1:$AL1426)+1))</f>
        <v/>
      </c>
      <c r="AM1427" s="28" t="str">
        <f aca="false">IF($H1427="","",IF(MATCH($H1427,$H$2:$H$3000,0)&lt;&gt;ROW()-1,"",COUNT($AM$1:$AM1426)+1))</f>
        <v/>
      </c>
      <c r="AN1427" s="28" t="str">
        <f aca="false">IF($I1427="","",IF(MATCH($I1427,$I$2:$I$3000,0)&lt;&gt;ROW()-1,"",COUNT($AN$1:$AN1426)+1))</f>
        <v/>
      </c>
      <c r="AO1427" s="28" t="str">
        <f aca="false">IF($Q1427="","",IF(MATCH($Q1427,$Q$2:$Q$3000,0)&lt;&gt;ROW()-1,"",COUNT($AO$1:$AO1426)+1))</f>
        <v/>
      </c>
    </row>
    <row r="1428" customFormat="false" ht="12.75" hidden="false" customHeight="true" outlineLevel="0" collapsed="false">
      <c r="W1428" s="24" t="n">
        <f aca="false">IF($F1428="",0,IFERROR(IF(ISNUMBER($F1428),INT($F1428),DATE(VALUE(MID(SUBSTITUTE(LEFT($F1428,FIND(" ",$F1428&amp;" ")-1),"/",REPT(" ",20)),41,20)),VALUE(LEFT(SUBSTITUTE(LEFT($F1428,FIND(" ",$F1428&amp;" ")-1),"/",REPT(" ",20)),20)),VALUE(MID(SUBSTITUTE(LEFT($F1428,FIND(" ",$F1428&amp;" ")-1),"/",REPT(" ",20)),21,20)))),0))</f>
        <v>0</v>
      </c>
      <c r="X1428" s="25" t="str">
        <f aca="false">IF(ISNUMBER($N1428),$N1428*Validation!$B$5,"")</f>
        <v/>
      </c>
      <c r="Y1428" s="26" t="str">
        <f aca="false">IF($A1428="","",SUBSTITUTE(SUBSTITUTE(SUBSTITUTE(SUBSTITUTE(SUBSTITUTE(SUBSTITUTE(SUBSTITUTE(UPPER(TRIM($A1428)),"Á","A"),"É","E"),"Í","I"),"Ó","O"),"Ú","U"),"Ñ","N"),"Ü","U"))</f>
        <v/>
      </c>
      <c r="Z1428" s="26" t="str">
        <f aca="false">IF($Y1428="","",LEFT($Y1428,1)&amp;" "&amp;TRIM(RIGHT(SUBSTITUTE($Y1428," ",REPT(" ",50)),50)))</f>
        <v/>
      </c>
      <c r="AA1428" s="27" t="str">
        <f aca="false">IF($AF1428="","",IF(COUNTIF(Validation!$U$19:$U$178,$AF1428)&gt;0,"OK","NO MATCH"))</f>
        <v/>
      </c>
      <c r="AB1428" s="27" t="str">
        <f aca="false">IF($W1428=0,"",IF(AND($W1428&gt;=Validation!$B$3,$W1428&lt;=Validation!$C$3),"Yes","No"))</f>
        <v/>
      </c>
      <c r="AC1428" s="26" t="str">
        <f aca="false">IF($A1428="","",$AF1428&amp;"|"&amp;TEXT($W1428,"yyyy-mm-dd")&amp;"|"&amp;$J1428&amp;"|"&amp;$N1428)</f>
        <v/>
      </c>
      <c r="AD1428" s="27" t="str">
        <f aca="false">IF($AC1428="","",IF(COUNTIF($AC$2:$AC$3000,$AC1428)&gt;1,"REVIEW","OK"))</f>
        <v/>
      </c>
      <c r="AE1428" s="27" t="str">
        <f aca="false">IF(OR($W1428=0,$O1428=""),"",IF(IFERROR(IF(ISNUMBER($O1428),INT($O1428),DATE(VALUE(MID(SUBSTITUTE(LEFT($O1428,FIND(" ",$O1428&amp;" ")-1),"/",REPT(" ",20)),41,20)),VALUE(LEFT(SUBSTITUTE(LEFT($O1428,FIND(" ",$O1428&amp;" ")-1),"/",REPT(" ",20)),20)),VALUE(MID(SUBSTITUTE(LEFT($O1428,FIND(" ",$O1428&amp;" ")-1),"/",REPT(" ",20)),21,20)))),0)&gt;$W1428,"Late","Same day"))</f>
        <v/>
      </c>
      <c r="AF1428" s="26" t="str">
        <f aca="false">IF($A1428="","",IFERROR(INDEX(Validation!$C$193:$C$217,MATCH($A1428,Validation!$A$193:$A$217,0)),IF(COUNTIF(Validation!$U$19:$U$178,$Z1428)&gt;0,$Z1428,IF(COUNTIF(Validation!$S$19:$S$178,$AI1428)=1,INDEX(Validation!$U$19:$U$178,MATCH($AI1428,Validation!$S$19:$S$178,0)),$Z1428))))</f>
        <v/>
      </c>
      <c r="AG1428" s="27" t="str">
        <f aca="false">IF(COUNTA($A1428:$U1428)=0,"",IF($A1428="","No name",IF($F1428="","No date",IF($W1428=0,"Date ilegible",IF(NOT(ISNUMBER($N1428)),"Hours no numéricas",IF($AA1428="NO MATCH","Person no identificada","OK"))))))</f>
        <v/>
      </c>
      <c r="AH1428" s="27" t="str">
        <f aca="false">IF($W1428=0,"No date",IF($W1428&lt;Validation!$B$3,"Before period",IF($W1428&gt;Validation!$C$3,"After period","In period")))</f>
        <v>No date</v>
      </c>
      <c r="AI1428" s="26" t="str">
        <f aca="false">IF($Y1428="","",TRIM(RIGHT(SUBSTITUTE($Y1428," ",REPT(" ",50)),50)))</f>
        <v/>
      </c>
      <c r="AJ1428" s="27" t="str">
        <f aca="false">IF($A1428="","",IF(NOT(ISERROR(MATCH($A1428,Validation!$A$193:$A$217,0))),"Manual mapping",IF(COUNTIF(Validation!$U$19:$U$178,$Z1428)&gt;0,"Direct",IF(COUNTIF(Validation!$S$19:$S$178,$AI1428)=1,"By surname","Unresolved"))))</f>
        <v/>
      </c>
      <c r="AK1428" s="28" t="str">
        <f aca="false">IF($L1428="","",IF(MATCH($L1428,$L$2:$L$3000,0)&lt;&gt;ROW()-1,"",COUNT($AK$1:$AK1427)+1))</f>
        <v/>
      </c>
      <c r="AL1428" s="28" t="str">
        <f aca="false">IF($G1428="","",IF(MATCH($G1428,$G$2:$G$3000,0)&lt;&gt;ROW()-1,"",COUNT($AL$1:$AL1427)+1))</f>
        <v/>
      </c>
      <c r="AM1428" s="28" t="str">
        <f aca="false">IF($H1428="","",IF(MATCH($H1428,$H$2:$H$3000,0)&lt;&gt;ROW()-1,"",COUNT($AM$1:$AM1427)+1))</f>
        <v/>
      </c>
      <c r="AN1428" s="28" t="str">
        <f aca="false">IF($I1428="","",IF(MATCH($I1428,$I$2:$I$3000,0)&lt;&gt;ROW()-1,"",COUNT($AN$1:$AN1427)+1))</f>
        <v/>
      </c>
      <c r="AO1428" s="28" t="str">
        <f aca="false">IF($Q1428="","",IF(MATCH($Q1428,$Q$2:$Q$3000,0)&lt;&gt;ROW()-1,"",COUNT($AO$1:$AO1427)+1))</f>
        <v/>
      </c>
    </row>
    <row r="1429" customFormat="false" ht="12.75" hidden="false" customHeight="true" outlineLevel="0" collapsed="false">
      <c r="W1429" s="24" t="n">
        <f aca="false">IF($F1429="",0,IFERROR(IF(ISNUMBER($F1429),INT($F1429),DATE(VALUE(MID(SUBSTITUTE(LEFT($F1429,FIND(" ",$F1429&amp;" ")-1),"/",REPT(" ",20)),41,20)),VALUE(LEFT(SUBSTITUTE(LEFT($F1429,FIND(" ",$F1429&amp;" ")-1),"/",REPT(" ",20)),20)),VALUE(MID(SUBSTITUTE(LEFT($F1429,FIND(" ",$F1429&amp;" ")-1),"/",REPT(" ",20)),21,20)))),0))</f>
        <v>0</v>
      </c>
      <c r="X1429" s="25" t="str">
        <f aca="false">IF(ISNUMBER($N1429),$N1429*Validation!$B$5,"")</f>
        <v/>
      </c>
      <c r="Y1429" s="26" t="str">
        <f aca="false">IF($A1429="","",SUBSTITUTE(SUBSTITUTE(SUBSTITUTE(SUBSTITUTE(SUBSTITUTE(SUBSTITUTE(SUBSTITUTE(UPPER(TRIM($A1429)),"Á","A"),"É","E"),"Í","I"),"Ó","O"),"Ú","U"),"Ñ","N"),"Ü","U"))</f>
        <v/>
      </c>
      <c r="Z1429" s="26" t="str">
        <f aca="false">IF($Y1429="","",LEFT($Y1429,1)&amp;" "&amp;TRIM(RIGHT(SUBSTITUTE($Y1429," ",REPT(" ",50)),50)))</f>
        <v/>
      </c>
      <c r="AA1429" s="27" t="str">
        <f aca="false">IF($AF1429="","",IF(COUNTIF(Validation!$U$19:$U$178,$AF1429)&gt;0,"OK","NO MATCH"))</f>
        <v/>
      </c>
      <c r="AB1429" s="27" t="str">
        <f aca="false">IF($W1429=0,"",IF(AND($W1429&gt;=Validation!$B$3,$W1429&lt;=Validation!$C$3),"Yes","No"))</f>
        <v/>
      </c>
      <c r="AC1429" s="26" t="str">
        <f aca="false">IF($A1429="","",$AF1429&amp;"|"&amp;TEXT($W1429,"yyyy-mm-dd")&amp;"|"&amp;$J1429&amp;"|"&amp;$N1429)</f>
        <v/>
      </c>
      <c r="AD1429" s="27" t="str">
        <f aca="false">IF($AC1429="","",IF(COUNTIF($AC$2:$AC$3000,$AC1429)&gt;1,"REVIEW","OK"))</f>
        <v/>
      </c>
      <c r="AE1429" s="27" t="str">
        <f aca="false">IF(OR($W1429=0,$O1429=""),"",IF(IFERROR(IF(ISNUMBER($O1429),INT($O1429),DATE(VALUE(MID(SUBSTITUTE(LEFT($O1429,FIND(" ",$O1429&amp;" ")-1),"/",REPT(" ",20)),41,20)),VALUE(LEFT(SUBSTITUTE(LEFT($O1429,FIND(" ",$O1429&amp;" ")-1),"/",REPT(" ",20)),20)),VALUE(MID(SUBSTITUTE(LEFT($O1429,FIND(" ",$O1429&amp;" ")-1),"/",REPT(" ",20)),21,20)))),0)&gt;$W1429,"Late","Same day"))</f>
        <v/>
      </c>
      <c r="AF1429" s="26" t="str">
        <f aca="false">IF($A1429="","",IFERROR(INDEX(Validation!$C$193:$C$217,MATCH($A1429,Validation!$A$193:$A$217,0)),IF(COUNTIF(Validation!$U$19:$U$178,$Z1429)&gt;0,$Z1429,IF(COUNTIF(Validation!$S$19:$S$178,$AI1429)=1,INDEX(Validation!$U$19:$U$178,MATCH($AI1429,Validation!$S$19:$S$178,0)),$Z1429))))</f>
        <v/>
      </c>
      <c r="AG1429" s="27" t="str">
        <f aca="false">IF(COUNTA($A1429:$U1429)=0,"",IF($A1429="","No name",IF($F1429="","No date",IF($W1429=0,"Date ilegible",IF(NOT(ISNUMBER($N1429)),"Hours no numéricas",IF($AA1429="NO MATCH","Person no identificada","OK"))))))</f>
        <v/>
      </c>
      <c r="AH1429" s="27" t="str">
        <f aca="false">IF($W1429=0,"No date",IF($W1429&lt;Validation!$B$3,"Before period",IF($W1429&gt;Validation!$C$3,"After period","In period")))</f>
        <v>No date</v>
      </c>
      <c r="AI1429" s="26" t="str">
        <f aca="false">IF($Y1429="","",TRIM(RIGHT(SUBSTITUTE($Y1429," ",REPT(" ",50)),50)))</f>
        <v/>
      </c>
      <c r="AJ1429" s="27" t="str">
        <f aca="false">IF($A1429="","",IF(NOT(ISERROR(MATCH($A1429,Validation!$A$193:$A$217,0))),"Manual mapping",IF(COUNTIF(Validation!$U$19:$U$178,$Z1429)&gt;0,"Direct",IF(COUNTIF(Validation!$S$19:$S$178,$AI1429)=1,"By surname","Unresolved"))))</f>
        <v/>
      </c>
      <c r="AK1429" s="28" t="str">
        <f aca="false">IF($L1429="","",IF(MATCH($L1429,$L$2:$L$3000,0)&lt;&gt;ROW()-1,"",COUNT($AK$1:$AK1428)+1))</f>
        <v/>
      </c>
      <c r="AL1429" s="28" t="str">
        <f aca="false">IF($G1429="","",IF(MATCH($G1429,$G$2:$G$3000,0)&lt;&gt;ROW()-1,"",COUNT($AL$1:$AL1428)+1))</f>
        <v/>
      </c>
      <c r="AM1429" s="28" t="str">
        <f aca="false">IF($H1429="","",IF(MATCH($H1429,$H$2:$H$3000,0)&lt;&gt;ROW()-1,"",COUNT($AM$1:$AM1428)+1))</f>
        <v/>
      </c>
      <c r="AN1429" s="28" t="str">
        <f aca="false">IF($I1429="","",IF(MATCH($I1429,$I$2:$I$3000,0)&lt;&gt;ROW()-1,"",COUNT($AN$1:$AN1428)+1))</f>
        <v/>
      </c>
      <c r="AO1429" s="28" t="str">
        <f aca="false">IF($Q1429="","",IF(MATCH($Q1429,$Q$2:$Q$3000,0)&lt;&gt;ROW()-1,"",COUNT($AO$1:$AO1428)+1))</f>
        <v/>
      </c>
    </row>
    <row r="1430" customFormat="false" ht="12.75" hidden="false" customHeight="true" outlineLevel="0" collapsed="false">
      <c r="W1430" s="24" t="n">
        <f aca="false">IF($F1430="",0,IFERROR(IF(ISNUMBER($F1430),INT($F1430),DATE(VALUE(MID(SUBSTITUTE(LEFT($F1430,FIND(" ",$F1430&amp;" ")-1),"/",REPT(" ",20)),41,20)),VALUE(LEFT(SUBSTITUTE(LEFT($F1430,FIND(" ",$F1430&amp;" ")-1),"/",REPT(" ",20)),20)),VALUE(MID(SUBSTITUTE(LEFT($F1430,FIND(" ",$F1430&amp;" ")-1),"/",REPT(" ",20)),21,20)))),0))</f>
        <v>0</v>
      </c>
      <c r="X1430" s="25" t="str">
        <f aca="false">IF(ISNUMBER($N1430),$N1430*Validation!$B$5,"")</f>
        <v/>
      </c>
      <c r="Y1430" s="26" t="str">
        <f aca="false">IF($A1430="","",SUBSTITUTE(SUBSTITUTE(SUBSTITUTE(SUBSTITUTE(SUBSTITUTE(SUBSTITUTE(SUBSTITUTE(UPPER(TRIM($A1430)),"Á","A"),"É","E"),"Í","I"),"Ó","O"),"Ú","U"),"Ñ","N"),"Ü","U"))</f>
        <v/>
      </c>
      <c r="Z1430" s="26" t="str">
        <f aca="false">IF($Y1430="","",LEFT($Y1430,1)&amp;" "&amp;TRIM(RIGHT(SUBSTITUTE($Y1430," ",REPT(" ",50)),50)))</f>
        <v/>
      </c>
      <c r="AA1430" s="27" t="str">
        <f aca="false">IF($AF1430="","",IF(COUNTIF(Validation!$U$19:$U$178,$AF1430)&gt;0,"OK","NO MATCH"))</f>
        <v/>
      </c>
      <c r="AB1430" s="27" t="str">
        <f aca="false">IF($W1430=0,"",IF(AND($W1430&gt;=Validation!$B$3,$W1430&lt;=Validation!$C$3),"Yes","No"))</f>
        <v/>
      </c>
      <c r="AC1430" s="26" t="str">
        <f aca="false">IF($A1430="","",$AF1430&amp;"|"&amp;TEXT($W1430,"yyyy-mm-dd")&amp;"|"&amp;$J1430&amp;"|"&amp;$N1430)</f>
        <v/>
      </c>
      <c r="AD1430" s="27" t="str">
        <f aca="false">IF($AC1430="","",IF(COUNTIF($AC$2:$AC$3000,$AC1430)&gt;1,"REVIEW","OK"))</f>
        <v/>
      </c>
      <c r="AE1430" s="27" t="str">
        <f aca="false">IF(OR($W1430=0,$O1430=""),"",IF(IFERROR(IF(ISNUMBER($O1430),INT($O1430),DATE(VALUE(MID(SUBSTITUTE(LEFT($O1430,FIND(" ",$O1430&amp;" ")-1),"/",REPT(" ",20)),41,20)),VALUE(LEFT(SUBSTITUTE(LEFT($O1430,FIND(" ",$O1430&amp;" ")-1),"/",REPT(" ",20)),20)),VALUE(MID(SUBSTITUTE(LEFT($O1430,FIND(" ",$O1430&amp;" ")-1),"/",REPT(" ",20)),21,20)))),0)&gt;$W1430,"Late","Same day"))</f>
        <v/>
      </c>
      <c r="AF1430" s="26" t="str">
        <f aca="false">IF($A1430="","",IFERROR(INDEX(Validation!$C$193:$C$217,MATCH($A1430,Validation!$A$193:$A$217,0)),IF(COUNTIF(Validation!$U$19:$U$178,$Z1430)&gt;0,$Z1430,IF(COUNTIF(Validation!$S$19:$S$178,$AI1430)=1,INDEX(Validation!$U$19:$U$178,MATCH($AI1430,Validation!$S$19:$S$178,0)),$Z1430))))</f>
        <v/>
      </c>
      <c r="AG1430" s="27" t="str">
        <f aca="false">IF(COUNTA($A1430:$U1430)=0,"",IF($A1430="","No name",IF($F1430="","No date",IF($W1430=0,"Date ilegible",IF(NOT(ISNUMBER($N1430)),"Hours no numéricas",IF($AA1430="NO MATCH","Person no identificada","OK"))))))</f>
        <v/>
      </c>
      <c r="AH1430" s="27" t="str">
        <f aca="false">IF($W1430=0,"No date",IF($W1430&lt;Validation!$B$3,"Before period",IF($W1430&gt;Validation!$C$3,"After period","In period")))</f>
        <v>No date</v>
      </c>
      <c r="AI1430" s="26" t="str">
        <f aca="false">IF($Y1430="","",TRIM(RIGHT(SUBSTITUTE($Y1430," ",REPT(" ",50)),50)))</f>
        <v/>
      </c>
      <c r="AJ1430" s="27" t="str">
        <f aca="false">IF($A1430="","",IF(NOT(ISERROR(MATCH($A1430,Validation!$A$193:$A$217,0))),"Manual mapping",IF(COUNTIF(Validation!$U$19:$U$178,$Z1430)&gt;0,"Direct",IF(COUNTIF(Validation!$S$19:$S$178,$AI1430)=1,"By surname","Unresolved"))))</f>
        <v/>
      </c>
      <c r="AK1430" s="28" t="str">
        <f aca="false">IF($L1430="","",IF(MATCH($L1430,$L$2:$L$3000,0)&lt;&gt;ROW()-1,"",COUNT($AK$1:$AK1429)+1))</f>
        <v/>
      </c>
      <c r="AL1430" s="28" t="str">
        <f aca="false">IF($G1430="","",IF(MATCH($G1430,$G$2:$G$3000,0)&lt;&gt;ROW()-1,"",COUNT($AL$1:$AL1429)+1))</f>
        <v/>
      </c>
      <c r="AM1430" s="28" t="str">
        <f aca="false">IF($H1430="","",IF(MATCH($H1430,$H$2:$H$3000,0)&lt;&gt;ROW()-1,"",COUNT($AM$1:$AM1429)+1))</f>
        <v/>
      </c>
      <c r="AN1430" s="28" t="str">
        <f aca="false">IF($I1430="","",IF(MATCH($I1430,$I$2:$I$3000,0)&lt;&gt;ROW()-1,"",COUNT($AN$1:$AN1429)+1))</f>
        <v/>
      </c>
      <c r="AO1430" s="28" t="str">
        <f aca="false">IF($Q1430="","",IF(MATCH($Q1430,$Q$2:$Q$3000,0)&lt;&gt;ROW()-1,"",COUNT($AO$1:$AO1429)+1))</f>
        <v/>
      </c>
    </row>
    <row r="1431" customFormat="false" ht="12.75" hidden="false" customHeight="true" outlineLevel="0" collapsed="false">
      <c r="W1431" s="24" t="n">
        <f aca="false">IF($F1431="",0,IFERROR(IF(ISNUMBER($F1431),INT($F1431),DATE(VALUE(MID(SUBSTITUTE(LEFT($F1431,FIND(" ",$F1431&amp;" ")-1),"/",REPT(" ",20)),41,20)),VALUE(LEFT(SUBSTITUTE(LEFT($F1431,FIND(" ",$F1431&amp;" ")-1),"/",REPT(" ",20)),20)),VALUE(MID(SUBSTITUTE(LEFT($F1431,FIND(" ",$F1431&amp;" ")-1),"/",REPT(" ",20)),21,20)))),0))</f>
        <v>0</v>
      </c>
      <c r="X1431" s="25" t="str">
        <f aca="false">IF(ISNUMBER($N1431),$N1431*Validation!$B$5,"")</f>
        <v/>
      </c>
      <c r="Y1431" s="26" t="str">
        <f aca="false">IF($A1431="","",SUBSTITUTE(SUBSTITUTE(SUBSTITUTE(SUBSTITUTE(SUBSTITUTE(SUBSTITUTE(SUBSTITUTE(UPPER(TRIM($A1431)),"Á","A"),"É","E"),"Í","I"),"Ó","O"),"Ú","U"),"Ñ","N"),"Ü","U"))</f>
        <v/>
      </c>
      <c r="Z1431" s="26" t="str">
        <f aca="false">IF($Y1431="","",LEFT($Y1431,1)&amp;" "&amp;TRIM(RIGHT(SUBSTITUTE($Y1431," ",REPT(" ",50)),50)))</f>
        <v/>
      </c>
      <c r="AA1431" s="27" t="str">
        <f aca="false">IF($AF1431="","",IF(COUNTIF(Validation!$U$19:$U$178,$AF1431)&gt;0,"OK","NO MATCH"))</f>
        <v/>
      </c>
      <c r="AB1431" s="27" t="str">
        <f aca="false">IF($W1431=0,"",IF(AND($W1431&gt;=Validation!$B$3,$W1431&lt;=Validation!$C$3),"Yes","No"))</f>
        <v/>
      </c>
      <c r="AC1431" s="26" t="str">
        <f aca="false">IF($A1431="","",$AF1431&amp;"|"&amp;TEXT($W1431,"yyyy-mm-dd")&amp;"|"&amp;$J1431&amp;"|"&amp;$N1431)</f>
        <v/>
      </c>
      <c r="AD1431" s="27" t="str">
        <f aca="false">IF($AC1431="","",IF(COUNTIF($AC$2:$AC$3000,$AC1431)&gt;1,"REVIEW","OK"))</f>
        <v/>
      </c>
      <c r="AE1431" s="27" t="str">
        <f aca="false">IF(OR($W1431=0,$O1431=""),"",IF(IFERROR(IF(ISNUMBER($O1431),INT($O1431),DATE(VALUE(MID(SUBSTITUTE(LEFT($O1431,FIND(" ",$O1431&amp;" ")-1),"/",REPT(" ",20)),41,20)),VALUE(LEFT(SUBSTITUTE(LEFT($O1431,FIND(" ",$O1431&amp;" ")-1),"/",REPT(" ",20)),20)),VALUE(MID(SUBSTITUTE(LEFT($O1431,FIND(" ",$O1431&amp;" ")-1),"/",REPT(" ",20)),21,20)))),0)&gt;$W1431,"Late","Same day"))</f>
        <v/>
      </c>
      <c r="AF1431" s="26" t="str">
        <f aca="false">IF($A1431="","",IFERROR(INDEX(Validation!$C$193:$C$217,MATCH($A1431,Validation!$A$193:$A$217,0)),IF(COUNTIF(Validation!$U$19:$U$178,$Z1431)&gt;0,$Z1431,IF(COUNTIF(Validation!$S$19:$S$178,$AI1431)=1,INDEX(Validation!$U$19:$U$178,MATCH($AI1431,Validation!$S$19:$S$178,0)),$Z1431))))</f>
        <v/>
      </c>
      <c r="AG1431" s="27" t="str">
        <f aca="false">IF(COUNTA($A1431:$U1431)=0,"",IF($A1431="","No name",IF($F1431="","No date",IF($W1431=0,"Date ilegible",IF(NOT(ISNUMBER($N1431)),"Hours no numéricas",IF($AA1431="NO MATCH","Person no identificada","OK"))))))</f>
        <v/>
      </c>
      <c r="AH1431" s="27" t="str">
        <f aca="false">IF($W1431=0,"No date",IF($W1431&lt;Validation!$B$3,"Before period",IF($W1431&gt;Validation!$C$3,"After period","In period")))</f>
        <v>No date</v>
      </c>
      <c r="AI1431" s="26" t="str">
        <f aca="false">IF($Y1431="","",TRIM(RIGHT(SUBSTITUTE($Y1431," ",REPT(" ",50)),50)))</f>
        <v/>
      </c>
      <c r="AJ1431" s="27" t="str">
        <f aca="false">IF($A1431="","",IF(NOT(ISERROR(MATCH($A1431,Validation!$A$193:$A$217,0))),"Manual mapping",IF(COUNTIF(Validation!$U$19:$U$178,$Z1431)&gt;0,"Direct",IF(COUNTIF(Validation!$S$19:$S$178,$AI1431)=1,"By surname","Unresolved"))))</f>
        <v/>
      </c>
      <c r="AK1431" s="28" t="str">
        <f aca="false">IF($L1431="","",IF(MATCH($L1431,$L$2:$L$3000,0)&lt;&gt;ROW()-1,"",COUNT($AK$1:$AK1430)+1))</f>
        <v/>
      </c>
      <c r="AL1431" s="28" t="str">
        <f aca="false">IF($G1431="","",IF(MATCH($G1431,$G$2:$G$3000,0)&lt;&gt;ROW()-1,"",COUNT($AL$1:$AL1430)+1))</f>
        <v/>
      </c>
      <c r="AM1431" s="28" t="str">
        <f aca="false">IF($H1431="","",IF(MATCH($H1431,$H$2:$H$3000,0)&lt;&gt;ROW()-1,"",COUNT($AM$1:$AM1430)+1))</f>
        <v/>
      </c>
      <c r="AN1431" s="28" t="str">
        <f aca="false">IF($I1431="","",IF(MATCH($I1431,$I$2:$I$3000,0)&lt;&gt;ROW()-1,"",COUNT($AN$1:$AN1430)+1))</f>
        <v/>
      </c>
      <c r="AO1431" s="28" t="str">
        <f aca="false">IF($Q1431="","",IF(MATCH($Q1431,$Q$2:$Q$3000,0)&lt;&gt;ROW()-1,"",COUNT($AO$1:$AO1430)+1))</f>
        <v/>
      </c>
    </row>
    <row r="1432" customFormat="false" ht="12.75" hidden="false" customHeight="true" outlineLevel="0" collapsed="false">
      <c r="W1432" s="24" t="n">
        <f aca="false">IF($F1432="",0,IFERROR(IF(ISNUMBER($F1432),INT($F1432),DATE(VALUE(MID(SUBSTITUTE(LEFT($F1432,FIND(" ",$F1432&amp;" ")-1),"/",REPT(" ",20)),41,20)),VALUE(LEFT(SUBSTITUTE(LEFT($F1432,FIND(" ",$F1432&amp;" ")-1),"/",REPT(" ",20)),20)),VALUE(MID(SUBSTITUTE(LEFT($F1432,FIND(" ",$F1432&amp;" ")-1),"/",REPT(" ",20)),21,20)))),0))</f>
        <v>0</v>
      </c>
      <c r="X1432" s="25" t="str">
        <f aca="false">IF(ISNUMBER($N1432),$N1432*Validation!$B$5,"")</f>
        <v/>
      </c>
      <c r="Y1432" s="26" t="str">
        <f aca="false">IF($A1432="","",SUBSTITUTE(SUBSTITUTE(SUBSTITUTE(SUBSTITUTE(SUBSTITUTE(SUBSTITUTE(SUBSTITUTE(UPPER(TRIM($A1432)),"Á","A"),"É","E"),"Í","I"),"Ó","O"),"Ú","U"),"Ñ","N"),"Ü","U"))</f>
        <v/>
      </c>
      <c r="Z1432" s="26" t="str">
        <f aca="false">IF($Y1432="","",LEFT($Y1432,1)&amp;" "&amp;TRIM(RIGHT(SUBSTITUTE($Y1432," ",REPT(" ",50)),50)))</f>
        <v/>
      </c>
      <c r="AA1432" s="27" t="str">
        <f aca="false">IF($AF1432="","",IF(COUNTIF(Validation!$U$19:$U$178,$AF1432)&gt;0,"OK","NO MATCH"))</f>
        <v/>
      </c>
      <c r="AB1432" s="27" t="str">
        <f aca="false">IF($W1432=0,"",IF(AND($W1432&gt;=Validation!$B$3,$W1432&lt;=Validation!$C$3),"Yes","No"))</f>
        <v/>
      </c>
      <c r="AC1432" s="26" t="str">
        <f aca="false">IF($A1432="","",$AF1432&amp;"|"&amp;TEXT($W1432,"yyyy-mm-dd")&amp;"|"&amp;$J1432&amp;"|"&amp;$N1432)</f>
        <v/>
      </c>
      <c r="AD1432" s="27" t="str">
        <f aca="false">IF($AC1432="","",IF(COUNTIF($AC$2:$AC$3000,$AC1432)&gt;1,"REVIEW","OK"))</f>
        <v/>
      </c>
      <c r="AE1432" s="27" t="str">
        <f aca="false">IF(OR($W1432=0,$O1432=""),"",IF(IFERROR(IF(ISNUMBER($O1432),INT($O1432),DATE(VALUE(MID(SUBSTITUTE(LEFT($O1432,FIND(" ",$O1432&amp;" ")-1),"/",REPT(" ",20)),41,20)),VALUE(LEFT(SUBSTITUTE(LEFT($O1432,FIND(" ",$O1432&amp;" ")-1),"/",REPT(" ",20)),20)),VALUE(MID(SUBSTITUTE(LEFT($O1432,FIND(" ",$O1432&amp;" ")-1),"/",REPT(" ",20)),21,20)))),0)&gt;$W1432,"Late","Same day"))</f>
        <v/>
      </c>
      <c r="AF1432" s="26" t="str">
        <f aca="false">IF($A1432="","",IFERROR(INDEX(Validation!$C$193:$C$217,MATCH($A1432,Validation!$A$193:$A$217,0)),IF(COUNTIF(Validation!$U$19:$U$178,$Z1432)&gt;0,$Z1432,IF(COUNTIF(Validation!$S$19:$S$178,$AI1432)=1,INDEX(Validation!$U$19:$U$178,MATCH($AI1432,Validation!$S$19:$S$178,0)),$Z1432))))</f>
        <v/>
      </c>
      <c r="AG1432" s="27" t="str">
        <f aca="false">IF(COUNTA($A1432:$U1432)=0,"",IF($A1432="","No name",IF($F1432="","No date",IF($W1432=0,"Date ilegible",IF(NOT(ISNUMBER($N1432)),"Hours no numéricas",IF($AA1432="NO MATCH","Person no identificada","OK"))))))</f>
        <v/>
      </c>
      <c r="AH1432" s="27" t="str">
        <f aca="false">IF($W1432=0,"No date",IF($W1432&lt;Validation!$B$3,"Before period",IF($W1432&gt;Validation!$C$3,"After period","In period")))</f>
        <v>No date</v>
      </c>
      <c r="AI1432" s="26" t="str">
        <f aca="false">IF($Y1432="","",TRIM(RIGHT(SUBSTITUTE($Y1432," ",REPT(" ",50)),50)))</f>
        <v/>
      </c>
      <c r="AJ1432" s="27" t="str">
        <f aca="false">IF($A1432="","",IF(NOT(ISERROR(MATCH($A1432,Validation!$A$193:$A$217,0))),"Manual mapping",IF(COUNTIF(Validation!$U$19:$U$178,$Z1432)&gt;0,"Direct",IF(COUNTIF(Validation!$S$19:$S$178,$AI1432)=1,"By surname","Unresolved"))))</f>
        <v/>
      </c>
      <c r="AK1432" s="28" t="str">
        <f aca="false">IF($L1432="","",IF(MATCH($L1432,$L$2:$L$3000,0)&lt;&gt;ROW()-1,"",COUNT($AK$1:$AK1431)+1))</f>
        <v/>
      </c>
      <c r="AL1432" s="28" t="str">
        <f aca="false">IF($G1432="","",IF(MATCH($G1432,$G$2:$G$3000,0)&lt;&gt;ROW()-1,"",COUNT($AL$1:$AL1431)+1))</f>
        <v/>
      </c>
      <c r="AM1432" s="28" t="str">
        <f aca="false">IF($H1432="","",IF(MATCH($H1432,$H$2:$H$3000,0)&lt;&gt;ROW()-1,"",COUNT($AM$1:$AM1431)+1))</f>
        <v/>
      </c>
      <c r="AN1432" s="28" t="str">
        <f aca="false">IF($I1432="","",IF(MATCH($I1432,$I$2:$I$3000,0)&lt;&gt;ROW()-1,"",COUNT($AN$1:$AN1431)+1))</f>
        <v/>
      </c>
      <c r="AO1432" s="28" t="str">
        <f aca="false">IF($Q1432="","",IF(MATCH($Q1432,$Q$2:$Q$3000,0)&lt;&gt;ROW()-1,"",COUNT($AO$1:$AO1431)+1))</f>
        <v/>
      </c>
    </row>
    <row r="1433" customFormat="false" ht="12.75" hidden="false" customHeight="true" outlineLevel="0" collapsed="false">
      <c r="W1433" s="24" t="n">
        <f aca="false">IF($F1433="",0,IFERROR(IF(ISNUMBER($F1433),INT($F1433),DATE(VALUE(MID(SUBSTITUTE(LEFT($F1433,FIND(" ",$F1433&amp;" ")-1),"/",REPT(" ",20)),41,20)),VALUE(LEFT(SUBSTITUTE(LEFT($F1433,FIND(" ",$F1433&amp;" ")-1),"/",REPT(" ",20)),20)),VALUE(MID(SUBSTITUTE(LEFT($F1433,FIND(" ",$F1433&amp;" ")-1),"/",REPT(" ",20)),21,20)))),0))</f>
        <v>0</v>
      </c>
      <c r="X1433" s="25" t="str">
        <f aca="false">IF(ISNUMBER($N1433),$N1433*Validation!$B$5,"")</f>
        <v/>
      </c>
      <c r="Y1433" s="26" t="str">
        <f aca="false">IF($A1433="","",SUBSTITUTE(SUBSTITUTE(SUBSTITUTE(SUBSTITUTE(SUBSTITUTE(SUBSTITUTE(SUBSTITUTE(UPPER(TRIM($A1433)),"Á","A"),"É","E"),"Í","I"),"Ó","O"),"Ú","U"),"Ñ","N"),"Ü","U"))</f>
        <v/>
      </c>
      <c r="Z1433" s="26" t="str">
        <f aca="false">IF($Y1433="","",LEFT($Y1433,1)&amp;" "&amp;TRIM(RIGHT(SUBSTITUTE($Y1433," ",REPT(" ",50)),50)))</f>
        <v/>
      </c>
      <c r="AA1433" s="27" t="str">
        <f aca="false">IF($AF1433="","",IF(COUNTIF(Validation!$U$19:$U$178,$AF1433)&gt;0,"OK","NO MATCH"))</f>
        <v/>
      </c>
      <c r="AB1433" s="27" t="str">
        <f aca="false">IF($W1433=0,"",IF(AND($W1433&gt;=Validation!$B$3,$W1433&lt;=Validation!$C$3),"Yes","No"))</f>
        <v/>
      </c>
      <c r="AC1433" s="26" t="str">
        <f aca="false">IF($A1433="","",$AF1433&amp;"|"&amp;TEXT($W1433,"yyyy-mm-dd")&amp;"|"&amp;$J1433&amp;"|"&amp;$N1433)</f>
        <v/>
      </c>
      <c r="AD1433" s="27" t="str">
        <f aca="false">IF($AC1433="","",IF(COUNTIF($AC$2:$AC$3000,$AC1433)&gt;1,"REVIEW","OK"))</f>
        <v/>
      </c>
      <c r="AE1433" s="27" t="str">
        <f aca="false">IF(OR($W1433=0,$O1433=""),"",IF(IFERROR(IF(ISNUMBER($O1433),INT($O1433),DATE(VALUE(MID(SUBSTITUTE(LEFT($O1433,FIND(" ",$O1433&amp;" ")-1),"/",REPT(" ",20)),41,20)),VALUE(LEFT(SUBSTITUTE(LEFT($O1433,FIND(" ",$O1433&amp;" ")-1),"/",REPT(" ",20)),20)),VALUE(MID(SUBSTITUTE(LEFT($O1433,FIND(" ",$O1433&amp;" ")-1),"/",REPT(" ",20)),21,20)))),0)&gt;$W1433,"Late","Same day"))</f>
        <v/>
      </c>
      <c r="AF1433" s="26" t="str">
        <f aca="false">IF($A1433="","",IFERROR(INDEX(Validation!$C$193:$C$217,MATCH($A1433,Validation!$A$193:$A$217,0)),IF(COUNTIF(Validation!$U$19:$U$178,$Z1433)&gt;0,$Z1433,IF(COUNTIF(Validation!$S$19:$S$178,$AI1433)=1,INDEX(Validation!$U$19:$U$178,MATCH($AI1433,Validation!$S$19:$S$178,0)),$Z1433))))</f>
        <v/>
      </c>
      <c r="AG1433" s="27" t="str">
        <f aca="false">IF(COUNTA($A1433:$U1433)=0,"",IF($A1433="","No name",IF($F1433="","No date",IF($W1433=0,"Date ilegible",IF(NOT(ISNUMBER($N1433)),"Hours no numéricas",IF($AA1433="NO MATCH","Person no identificada","OK"))))))</f>
        <v/>
      </c>
      <c r="AH1433" s="27" t="str">
        <f aca="false">IF($W1433=0,"No date",IF($W1433&lt;Validation!$B$3,"Before period",IF($W1433&gt;Validation!$C$3,"After period","In period")))</f>
        <v>No date</v>
      </c>
      <c r="AI1433" s="26" t="str">
        <f aca="false">IF($Y1433="","",TRIM(RIGHT(SUBSTITUTE($Y1433," ",REPT(" ",50)),50)))</f>
        <v/>
      </c>
      <c r="AJ1433" s="27" t="str">
        <f aca="false">IF($A1433="","",IF(NOT(ISERROR(MATCH($A1433,Validation!$A$193:$A$217,0))),"Manual mapping",IF(COUNTIF(Validation!$U$19:$U$178,$Z1433)&gt;0,"Direct",IF(COUNTIF(Validation!$S$19:$S$178,$AI1433)=1,"By surname","Unresolved"))))</f>
        <v/>
      </c>
      <c r="AK1433" s="28" t="str">
        <f aca="false">IF($L1433="","",IF(MATCH($L1433,$L$2:$L$3000,0)&lt;&gt;ROW()-1,"",COUNT($AK$1:$AK1432)+1))</f>
        <v/>
      </c>
      <c r="AL1433" s="28" t="str">
        <f aca="false">IF($G1433="","",IF(MATCH($G1433,$G$2:$G$3000,0)&lt;&gt;ROW()-1,"",COUNT($AL$1:$AL1432)+1))</f>
        <v/>
      </c>
      <c r="AM1433" s="28" t="str">
        <f aca="false">IF($H1433="","",IF(MATCH($H1433,$H$2:$H$3000,0)&lt;&gt;ROW()-1,"",COUNT($AM$1:$AM1432)+1))</f>
        <v/>
      </c>
      <c r="AN1433" s="28" t="str">
        <f aca="false">IF($I1433="","",IF(MATCH($I1433,$I$2:$I$3000,0)&lt;&gt;ROW()-1,"",COUNT($AN$1:$AN1432)+1))</f>
        <v/>
      </c>
      <c r="AO1433" s="28" t="str">
        <f aca="false">IF($Q1433="","",IF(MATCH($Q1433,$Q$2:$Q$3000,0)&lt;&gt;ROW()-1,"",COUNT($AO$1:$AO1432)+1))</f>
        <v/>
      </c>
    </row>
    <row r="1434" customFormat="false" ht="12.75" hidden="false" customHeight="true" outlineLevel="0" collapsed="false">
      <c r="W1434" s="24" t="n">
        <f aca="false">IF($F1434="",0,IFERROR(IF(ISNUMBER($F1434),INT($F1434),DATE(VALUE(MID(SUBSTITUTE(LEFT($F1434,FIND(" ",$F1434&amp;" ")-1),"/",REPT(" ",20)),41,20)),VALUE(LEFT(SUBSTITUTE(LEFT($F1434,FIND(" ",$F1434&amp;" ")-1),"/",REPT(" ",20)),20)),VALUE(MID(SUBSTITUTE(LEFT($F1434,FIND(" ",$F1434&amp;" ")-1),"/",REPT(" ",20)),21,20)))),0))</f>
        <v>0</v>
      </c>
      <c r="X1434" s="25" t="str">
        <f aca="false">IF(ISNUMBER($N1434),$N1434*Validation!$B$5,"")</f>
        <v/>
      </c>
      <c r="Y1434" s="26" t="str">
        <f aca="false">IF($A1434="","",SUBSTITUTE(SUBSTITUTE(SUBSTITUTE(SUBSTITUTE(SUBSTITUTE(SUBSTITUTE(SUBSTITUTE(UPPER(TRIM($A1434)),"Á","A"),"É","E"),"Í","I"),"Ó","O"),"Ú","U"),"Ñ","N"),"Ü","U"))</f>
        <v/>
      </c>
      <c r="Z1434" s="26" t="str">
        <f aca="false">IF($Y1434="","",LEFT($Y1434,1)&amp;" "&amp;TRIM(RIGHT(SUBSTITUTE($Y1434," ",REPT(" ",50)),50)))</f>
        <v/>
      </c>
      <c r="AA1434" s="27" t="str">
        <f aca="false">IF($AF1434="","",IF(COUNTIF(Validation!$U$19:$U$178,$AF1434)&gt;0,"OK","NO MATCH"))</f>
        <v/>
      </c>
      <c r="AB1434" s="27" t="str">
        <f aca="false">IF($W1434=0,"",IF(AND($W1434&gt;=Validation!$B$3,$W1434&lt;=Validation!$C$3),"Yes","No"))</f>
        <v/>
      </c>
      <c r="AC1434" s="26" t="str">
        <f aca="false">IF($A1434="","",$AF1434&amp;"|"&amp;TEXT($W1434,"yyyy-mm-dd")&amp;"|"&amp;$J1434&amp;"|"&amp;$N1434)</f>
        <v/>
      </c>
      <c r="AD1434" s="27" t="str">
        <f aca="false">IF($AC1434="","",IF(COUNTIF($AC$2:$AC$3000,$AC1434)&gt;1,"REVIEW","OK"))</f>
        <v/>
      </c>
      <c r="AE1434" s="27" t="str">
        <f aca="false">IF(OR($W1434=0,$O1434=""),"",IF(IFERROR(IF(ISNUMBER($O1434),INT($O1434),DATE(VALUE(MID(SUBSTITUTE(LEFT($O1434,FIND(" ",$O1434&amp;" ")-1),"/",REPT(" ",20)),41,20)),VALUE(LEFT(SUBSTITUTE(LEFT($O1434,FIND(" ",$O1434&amp;" ")-1),"/",REPT(" ",20)),20)),VALUE(MID(SUBSTITUTE(LEFT($O1434,FIND(" ",$O1434&amp;" ")-1),"/",REPT(" ",20)),21,20)))),0)&gt;$W1434,"Late","Same day"))</f>
        <v/>
      </c>
      <c r="AF1434" s="26" t="str">
        <f aca="false">IF($A1434="","",IFERROR(INDEX(Validation!$C$193:$C$217,MATCH($A1434,Validation!$A$193:$A$217,0)),IF(COUNTIF(Validation!$U$19:$U$178,$Z1434)&gt;0,$Z1434,IF(COUNTIF(Validation!$S$19:$S$178,$AI1434)=1,INDEX(Validation!$U$19:$U$178,MATCH($AI1434,Validation!$S$19:$S$178,0)),$Z1434))))</f>
        <v/>
      </c>
      <c r="AG1434" s="27" t="str">
        <f aca="false">IF(COUNTA($A1434:$U1434)=0,"",IF($A1434="","No name",IF($F1434="","No date",IF($W1434=0,"Date ilegible",IF(NOT(ISNUMBER($N1434)),"Hours no numéricas",IF($AA1434="NO MATCH","Person no identificada","OK"))))))</f>
        <v/>
      </c>
      <c r="AH1434" s="27" t="str">
        <f aca="false">IF($W1434=0,"No date",IF($W1434&lt;Validation!$B$3,"Before period",IF($W1434&gt;Validation!$C$3,"After period","In period")))</f>
        <v>No date</v>
      </c>
      <c r="AI1434" s="26" t="str">
        <f aca="false">IF($Y1434="","",TRIM(RIGHT(SUBSTITUTE($Y1434," ",REPT(" ",50)),50)))</f>
        <v/>
      </c>
      <c r="AJ1434" s="27" t="str">
        <f aca="false">IF($A1434="","",IF(NOT(ISERROR(MATCH($A1434,Validation!$A$193:$A$217,0))),"Manual mapping",IF(COUNTIF(Validation!$U$19:$U$178,$Z1434)&gt;0,"Direct",IF(COUNTIF(Validation!$S$19:$S$178,$AI1434)=1,"By surname","Unresolved"))))</f>
        <v/>
      </c>
      <c r="AK1434" s="28" t="str">
        <f aca="false">IF($L1434="","",IF(MATCH($L1434,$L$2:$L$3000,0)&lt;&gt;ROW()-1,"",COUNT($AK$1:$AK1433)+1))</f>
        <v/>
      </c>
      <c r="AL1434" s="28" t="str">
        <f aca="false">IF($G1434="","",IF(MATCH($G1434,$G$2:$G$3000,0)&lt;&gt;ROW()-1,"",COUNT($AL$1:$AL1433)+1))</f>
        <v/>
      </c>
      <c r="AM1434" s="28" t="str">
        <f aca="false">IF($H1434="","",IF(MATCH($H1434,$H$2:$H$3000,0)&lt;&gt;ROW()-1,"",COUNT($AM$1:$AM1433)+1))</f>
        <v/>
      </c>
      <c r="AN1434" s="28" t="str">
        <f aca="false">IF($I1434="","",IF(MATCH($I1434,$I$2:$I$3000,0)&lt;&gt;ROW()-1,"",COUNT($AN$1:$AN1433)+1))</f>
        <v/>
      </c>
      <c r="AO1434" s="28" t="str">
        <f aca="false">IF($Q1434="","",IF(MATCH($Q1434,$Q$2:$Q$3000,0)&lt;&gt;ROW()-1,"",COUNT($AO$1:$AO1433)+1))</f>
        <v/>
      </c>
    </row>
    <row r="1435" customFormat="false" ht="12.75" hidden="false" customHeight="true" outlineLevel="0" collapsed="false">
      <c r="W1435" s="24" t="n">
        <f aca="false">IF($F1435="",0,IFERROR(IF(ISNUMBER($F1435),INT($F1435),DATE(VALUE(MID(SUBSTITUTE(LEFT($F1435,FIND(" ",$F1435&amp;" ")-1),"/",REPT(" ",20)),41,20)),VALUE(LEFT(SUBSTITUTE(LEFT($F1435,FIND(" ",$F1435&amp;" ")-1),"/",REPT(" ",20)),20)),VALUE(MID(SUBSTITUTE(LEFT($F1435,FIND(" ",$F1435&amp;" ")-1),"/",REPT(" ",20)),21,20)))),0))</f>
        <v>0</v>
      </c>
      <c r="X1435" s="25" t="str">
        <f aca="false">IF(ISNUMBER($N1435),$N1435*Validation!$B$5,"")</f>
        <v/>
      </c>
      <c r="Y1435" s="26" t="str">
        <f aca="false">IF($A1435="","",SUBSTITUTE(SUBSTITUTE(SUBSTITUTE(SUBSTITUTE(SUBSTITUTE(SUBSTITUTE(SUBSTITUTE(UPPER(TRIM($A1435)),"Á","A"),"É","E"),"Í","I"),"Ó","O"),"Ú","U"),"Ñ","N"),"Ü","U"))</f>
        <v/>
      </c>
      <c r="Z1435" s="26" t="str">
        <f aca="false">IF($Y1435="","",LEFT($Y1435,1)&amp;" "&amp;TRIM(RIGHT(SUBSTITUTE($Y1435," ",REPT(" ",50)),50)))</f>
        <v/>
      </c>
      <c r="AA1435" s="27" t="str">
        <f aca="false">IF($AF1435="","",IF(COUNTIF(Validation!$U$19:$U$178,$AF1435)&gt;0,"OK","NO MATCH"))</f>
        <v/>
      </c>
      <c r="AB1435" s="27" t="str">
        <f aca="false">IF($W1435=0,"",IF(AND($W1435&gt;=Validation!$B$3,$W1435&lt;=Validation!$C$3),"Yes","No"))</f>
        <v/>
      </c>
      <c r="AC1435" s="26" t="str">
        <f aca="false">IF($A1435="","",$AF1435&amp;"|"&amp;TEXT($W1435,"yyyy-mm-dd")&amp;"|"&amp;$J1435&amp;"|"&amp;$N1435)</f>
        <v/>
      </c>
      <c r="AD1435" s="27" t="str">
        <f aca="false">IF($AC1435="","",IF(COUNTIF($AC$2:$AC$3000,$AC1435)&gt;1,"REVIEW","OK"))</f>
        <v/>
      </c>
      <c r="AE1435" s="27" t="str">
        <f aca="false">IF(OR($W1435=0,$O1435=""),"",IF(IFERROR(IF(ISNUMBER($O1435),INT($O1435),DATE(VALUE(MID(SUBSTITUTE(LEFT($O1435,FIND(" ",$O1435&amp;" ")-1),"/",REPT(" ",20)),41,20)),VALUE(LEFT(SUBSTITUTE(LEFT($O1435,FIND(" ",$O1435&amp;" ")-1),"/",REPT(" ",20)),20)),VALUE(MID(SUBSTITUTE(LEFT($O1435,FIND(" ",$O1435&amp;" ")-1),"/",REPT(" ",20)),21,20)))),0)&gt;$W1435,"Late","Same day"))</f>
        <v/>
      </c>
      <c r="AF1435" s="26" t="str">
        <f aca="false">IF($A1435="","",IFERROR(INDEX(Validation!$C$193:$C$217,MATCH($A1435,Validation!$A$193:$A$217,0)),IF(COUNTIF(Validation!$U$19:$U$178,$Z1435)&gt;0,$Z1435,IF(COUNTIF(Validation!$S$19:$S$178,$AI1435)=1,INDEX(Validation!$U$19:$U$178,MATCH($AI1435,Validation!$S$19:$S$178,0)),$Z1435))))</f>
        <v/>
      </c>
      <c r="AG1435" s="27" t="str">
        <f aca="false">IF(COUNTA($A1435:$U1435)=0,"",IF($A1435="","No name",IF($F1435="","No date",IF($W1435=0,"Date ilegible",IF(NOT(ISNUMBER($N1435)),"Hours no numéricas",IF($AA1435="NO MATCH","Person no identificada","OK"))))))</f>
        <v/>
      </c>
      <c r="AH1435" s="27" t="str">
        <f aca="false">IF($W1435=0,"No date",IF($W1435&lt;Validation!$B$3,"Before period",IF($W1435&gt;Validation!$C$3,"After period","In period")))</f>
        <v>No date</v>
      </c>
      <c r="AI1435" s="26" t="str">
        <f aca="false">IF($Y1435="","",TRIM(RIGHT(SUBSTITUTE($Y1435," ",REPT(" ",50)),50)))</f>
        <v/>
      </c>
      <c r="AJ1435" s="27" t="str">
        <f aca="false">IF($A1435="","",IF(NOT(ISERROR(MATCH($A1435,Validation!$A$193:$A$217,0))),"Manual mapping",IF(COUNTIF(Validation!$U$19:$U$178,$Z1435)&gt;0,"Direct",IF(COUNTIF(Validation!$S$19:$S$178,$AI1435)=1,"By surname","Unresolved"))))</f>
        <v/>
      </c>
      <c r="AK1435" s="28" t="str">
        <f aca="false">IF($L1435="","",IF(MATCH($L1435,$L$2:$L$3000,0)&lt;&gt;ROW()-1,"",COUNT($AK$1:$AK1434)+1))</f>
        <v/>
      </c>
      <c r="AL1435" s="28" t="str">
        <f aca="false">IF($G1435="","",IF(MATCH($G1435,$G$2:$G$3000,0)&lt;&gt;ROW()-1,"",COUNT($AL$1:$AL1434)+1))</f>
        <v/>
      </c>
      <c r="AM1435" s="28" t="str">
        <f aca="false">IF($H1435="","",IF(MATCH($H1435,$H$2:$H$3000,0)&lt;&gt;ROW()-1,"",COUNT($AM$1:$AM1434)+1))</f>
        <v/>
      </c>
      <c r="AN1435" s="28" t="str">
        <f aca="false">IF($I1435="","",IF(MATCH($I1435,$I$2:$I$3000,0)&lt;&gt;ROW()-1,"",COUNT($AN$1:$AN1434)+1))</f>
        <v/>
      </c>
      <c r="AO1435" s="28" t="str">
        <f aca="false">IF($Q1435="","",IF(MATCH($Q1435,$Q$2:$Q$3000,0)&lt;&gt;ROW()-1,"",COUNT($AO$1:$AO1434)+1))</f>
        <v/>
      </c>
    </row>
    <row r="1436" customFormat="false" ht="12.75" hidden="false" customHeight="true" outlineLevel="0" collapsed="false">
      <c r="W1436" s="24" t="n">
        <f aca="false">IF($F1436="",0,IFERROR(IF(ISNUMBER($F1436),INT($F1436),DATE(VALUE(MID(SUBSTITUTE(LEFT($F1436,FIND(" ",$F1436&amp;" ")-1),"/",REPT(" ",20)),41,20)),VALUE(LEFT(SUBSTITUTE(LEFT($F1436,FIND(" ",$F1436&amp;" ")-1),"/",REPT(" ",20)),20)),VALUE(MID(SUBSTITUTE(LEFT($F1436,FIND(" ",$F1436&amp;" ")-1),"/",REPT(" ",20)),21,20)))),0))</f>
        <v>0</v>
      </c>
      <c r="X1436" s="25" t="str">
        <f aca="false">IF(ISNUMBER($N1436),$N1436*Validation!$B$5,"")</f>
        <v/>
      </c>
      <c r="Y1436" s="26" t="str">
        <f aca="false">IF($A1436="","",SUBSTITUTE(SUBSTITUTE(SUBSTITUTE(SUBSTITUTE(SUBSTITUTE(SUBSTITUTE(SUBSTITUTE(UPPER(TRIM($A1436)),"Á","A"),"É","E"),"Í","I"),"Ó","O"),"Ú","U"),"Ñ","N"),"Ü","U"))</f>
        <v/>
      </c>
      <c r="Z1436" s="26" t="str">
        <f aca="false">IF($Y1436="","",LEFT($Y1436,1)&amp;" "&amp;TRIM(RIGHT(SUBSTITUTE($Y1436," ",REPT(" ",50)),50)))</f>
        <v/>
      </c>
      <c r="AA1436" s="27" t="str">
        <f aca="false">IF($AF1436="","",IF(COUNTIF(Validation!$U$19:$U$178,$AF1436)&gt;0,"OK","NO MATCH"))</f>
        <v/>
      </c>
      <c r="AB1436" s="27" t="str">
        <f aca="false">IF($W1436=0,"",IF(AND($W1436&gt;=Validation!$B$3,$W1436&lt;=Validation!$C$3),"Yes","No"))</f>
        <v/>
      </c>
      <c r="AC1436" s="26" t="str">
        <f aca="false">IF($A1436="","",$AF1436&amp;"|"&amp;TEXT($W1436,"yyyy-mm-dd")&amp;"|"&amp;$J1436&amp;"|"&amp;$N1436)</f>
        <v/>
      </c>
      <c r="AD1436" s="27" t="str">
        <f aca="false">IF($AC1436="","",IF(COUNTIF($AC$2:$AC$3000,$AC1436)&gt;1,"REVIEW","OK"))</f>
        <v/>
      </c>
      <c r="AE1436" s="27" t="str">
        <f aca="false">IF(OR($W1436=0,$O1436=""),"",IF(IFERROR(IF(ISNUMBER($O1436),INT($O1436),DATE(VALUE(MID(SUBSTITUTE(LEFT($O1436,FIND(" ",$O1436&amp;" ")-1),"/",REPT(" ",20)),41,20)),VALUE(LEFT(SUBSTITUTE(LEFT($O1436,FIND(" ",$O1436&amp;" ")-1),"/",REPT(" ",20)),20)),VALUE(MID(SUBSTITUTE(LEFT($O1436,FIND(" ",$O1436&amp;" ")-1),"/",REPT(" ",20)),21,20)))),0)&gt;$W1436,"Late","Same day"))</f>
        <v/>
      </c>
      <c r="AF1436" s="26" t="str">
        <f aca="false">IF($A1436="","",IFERROR(INDEX(Validation!$C$193:$C$217,MATCH($A1436,Validation!$A$193:$A$217,0)),IF(COUNTIF(Validation!$U$19:$U$178,$Z1436)&gt;0,$Z1436,IF(COUNTIF(Validation!$S$19:$S$178,$AI1436)=1,INDEX(Validation!$U$19:$U$178,MATCH($AI1436,Validation!$S$19:$S$178,0)),$Z1436))))</f>
        <v/>
      </c>
      <c r="AG1436" s="27" t="str">
        <f aca="false">IF(COUNTA($A1436:$U1436)=0,"",IF($A1436="","No name",IF($F1436="","No date",IF($W1436=0,"Date ilegible",IF(NOT(ISNUMBER($N1436)),"Hours no numéricas",IF($AA1436="NO MATCH","Person no identificada","OK"))))))</f>
        <v/>
      </c>
      <c r="AH1436" s="27" t="str">
        <f aca="false">IF($W1436=0,"No date",IF($W1436&lt;Validation!$B$3,"Before period",IF($W1436&gt;Validation!$C$3,"After period","In period")))</f>
        <v>No date</v>
      </c>
      <c r="AI1436" s="26" t="str">
        <f aca="false">IF($Y1436="","",TRIM(RIGHT(SUBSTITUTE($Y1436," ",REPT(" ",50)),50)))</f>
        <v/>
      </c>
      <c r="AJ1436" s="27" t="str">
        <f aca="false">IF($A1436="","",IF(NOT(ISERROR(MATCH($A1436,Validation!$A$193:$A$217,0))),"Manual mapping",IF(COUNTIF(Validation!$U$19:$U$178,$Z1436)&gt;0,"Direct",IF(COUNTIF(Validation!$S$19:$S$178,$AI1436)=1,"By surname","Unresolved"))))</f>
        <v/>
      </c>
      <c r="AK1436" s="28" t="str">
        <f aca="false">IF($L1436="","",IF(MATCH($L1436,$L$2:$L$3000,0)&lt;&gt;ROW()-1,"",COUNT($AK$1:$AK1435)+1))</f>
        <v/>
      </c>
      <c r="AL1436" s="28" t="str">
        <f aca="false">IF($G1436="","",IF(MATCH($G1436,$G$2:$G$3000,0)&lt;&gt;ROW()-1,"",COUNT($AL$1:$AL1435)+1))</f>
        <v/>
      </c>
      <c r="AM1436" s="28" t="str">
        <f aca="false">IF($H1436="","",IF(MATCH($H1436,$H$2:$H$3000,0)&lt;&gt;ROW()-1,"",COUNT($AM$1:$AM1435)+1))</f>
        <v/>
      </c>
      <c r="AN1436" s="28" t="str">
        <f aca="false">IF($I1436="","",IF(MATCH($I1436,$I$2:$I$3000,0)&lt;&gt;ROW()-1,"",COUNT($AN$1:$AN1435)+1))</f>
        <v/>
      </c>
      <c r="AO1436" s="28" t="str">
        <f aca="false">IF($Q1436="","",IF(MATCH($Q1436,$Q$2:$Q$3000,0)&lt;&gt;ROW()-1,"",COUNT($AO$1:$AO1435)+1))</f>
        <v/>
      </c>
    </row>
    <row r="1437" customFormat="false" ht="12.75" hidden="false" customHeight="true" outlineLevel="0" collapsed="false">
      <c r="W1437" s="24" t="n">
        <f aca="false">IF($F1437="",0,IFERROR(IF(ISNUMBER($F1437),INT($F1437),DATE(VALUE(MID(SUBSTITUTE(LEFT($F1437,FIND(" ",$F1437&amp;" ")-1),"/",REPT(" ",20)),41,20)),VALUE(LEFT(SUBSTITUTE(LEFT($F1437,FIND(" ",$F1437&amp;" ")-1),"/",REPT(" ",20)),20)),VALUE(MID(SUBSTITUTE(LEFT($F1437,FIND(" ",$F1437&amp;" ")-1),"/",REPT(" ",20)),21,20)))),0))</f>
        <v>0</v>
      </c>
      <c r="X1437" s="25" t="str">
        <f aca="false">IF(ISNUMBER($N1437),$N1437*Validation!$B$5,"")</f>
        <v/>
      </c>
      <c r="Y1437" s="26" t="str">
        <f aca="false">IF($A1437="","",SUBSTITUTE(SUBSTITUTE(SUBSTITUTE(SUBSTITUTE(SUBSTITUTE(SUBSTITUTE(SUBSTITUTE(UPPER(TRIM($A1437)),"Á","A"),"É","E"),"Í","I"),"Ó","O"),"Ú","U"),"Ñ","N"),"Ü","U"))</f>
        <v/>
      </c>
      <c r="Z1437" s="26" t="str">
        <f aca="false">IF($Y1437="","",LEFT($Y1437,1)&amp;" "&amp;TRIM(RIGHT(SUBSTITUTE($Y1437," ",REPT(" ",50)),50)))</f>
        <v/>
      </c>
      <c r="AA1437" s="27" t="str">
        <f aca="false">IF($AF1437="","",IF(COUNTIF(Validation!$U$19:$U$178,$AF1437)&gt;0,"OK","NO MATCH"))</f>
        <v/>
      </c>
      <c r="AB1437" s="27" t="str">
        <f aca="false">IF($W1437=0,"",IF(AND($W1437&gt;=Validation!$B$3,$W1437&lt;=Validation!$C$3),"Yes","No"))</f>
        <v/>
      </c>
      <c r="AC1437" s="26" t="str">
        <f aca="false">IF($A1437="","",$AF1437&amp;"|"&amp;TEXT($W1437,"yyyy-mm-dd")&amp;"|"&amp;$J1437&amp;"|"&amp;$N1437)</f>
        <v/>
      </c>
      <c r="AD1437" s="27" t="str">
        <f aca="false">IF($AC1437="","",IF(COUNTIF($AC$2:$AC$3000,$AC1437)&gt;1,"REVIEW","OK"))</f>
        <v/>
      </c>
      <c r="AE1437" s="27" t="str">
        <f aca="false">IF(OR($W1437=0,$O1437=""),"",IF(IFERROR(IF(ISNUMBER($O1437),INT($O1437),DATE(VALUE(MID(SUBSTITUTE(LEFT($O1437,FIND(" ",$O1437&amp;" ")-1),"/",REPT(" ",20)),41,20)),VALUE(LEFT(SUBSTITUTE(LEFT($O1437,FIND(" ",$O1437&amp;" ")-1),"/",REPT(" ",20)),20)),VALUE(MID(SUBSTITUTE(LEFT($O1437,FIND(" ",$O1437&amp;" ")-1),"/",REPT(" ",20)),21,20)))),0)&gt;$W1437,"Late","Same day"))</f>
        <v/>
      </c>
      <c r="AF1437" s="26" t="str">
        <f aca="false">IF($A1437="","",IFERROR(INDEX(Validation!$C$193:$C$217,MATCH($A1437,Validation!$A$193:$A$217,0)),IF(COUNTIF(Validation!$U$19:$U$178,$Z1437)&gt;0,$Z1437,IF(COUNTIF(Validation!$S$19:$S$178,$AI1437)=1,INDEX(Validation!$U$19:$U$178,MATCH($AI1437,Validation!$S$19:$S$178,0)),$Z1437))))</f>
        <v/>
      </c>
      <c r="AG1437" s="27" t="str">
        <f aca="false">IF(COUNTA($A1437:$U1437)=0,"",IF($A1437="","No name",IF($F1437="","No date",IF($W1437=0,"Date ilegible",IF(NOT(ISNUMBER($N1437)),"Hours no numéricas",IF($AA1437="NO MATCH","Person no identificada","OK"))))))</f>
        <v/>
      </c>
      <c r="AH1437" s="27" t="str">
        <f aca="false">IF($W1437=0,"No date",IF($W1437&lt;Validation!$B$3,"Before period",IF($W1437&gt;Validation!$C$3,"After period","In period")))</f>
        <v>No date</v>
      </c>
      <c r="AI1437" s="26" t="str">
        <f aca="false">IF($Y1437="","",TRIM(RIGHT(SUBSTITUTE($Y1437," ",REPT(" ",50)),50)))</f>
        <v/>
      </c>
      <c r="AJ1437" s="27" t="str">
        <f aca="false">IF($A1437="","",IF(NOT(ISERROR(MATCH($A1437,Validation!$A$193:$A$217,0))),"Manual mapping",IF(COUNTIF(Validation!$U$19:$U$178,$Z1437)&gt;0,"Direct",IF(COUNTIF(Validation!$S$19:$S$178,$AI1437)=1,"By surname","Unresolved"))))</f>
        <v/>
      </c>
      <c r="AK1437" s="28" t="str">
        <f aca="false">IF($L1437="","",IF(MATCH($L1437,$L$2:$L$3000,0)&lt;&gt;ROW()-1,"",COUNT($AK$1:$AK1436)+1))</f>
        <v/>
      </c>
      <c r="AL1437" s="28" t="str">
        <f aca="false">IF($G1437="","",IF(MATCH($G1437,$G$2:$G$3000,0)&lt;&gt;ROW()-1,"",COUNT($AL$1:$AL1436)+1))</f>
        <v/>
      </c>
      <c r="AM1437" s="28" t="str">
        <f aca="false">IF($H1437="","",IF(MATCH($H1437,$H$2:$H$3000,0)&lt;&gt;ROW()-1,"",COUNT($AM$1:$AM1436)+1))</f>
        <v/>
      </c>
      <c r="AN1437" s="28" t="str">
        <f aca="false">IF($I1437="","",IF(MATCH($I1437,$I$2:$I$3000,0)&lt;&gt;ROW()-1,"",COUNT($AN$1:$AN1436)+1))</f>
        <v/>
      </c>
      <c r="AO1437" s="28" t="str">
        <f aca="false">IF($Q1437="","",IF(MATCH($Q1437,$Q$2:$Q$3000,0)&lt;&gt;ROW()-1,"",COUNT($AO$1:$AO1436)+1))</f>
        <v/>
      </c>
    </row>
    <row r="1438" customFormat="false" ht="12.75" hidden="false" customHeight="true" outlineLevel="0" collapsed="false">
      <c r="W1438" s="24" t="n">
        <f aca="false">IF($F1438="",0,IFERROR(IF(ISNUMBER($F1438),INT($F1438),DATE(VALUE(MID(SUBSTITUTE(LEFT($F1438,FIND(" ",$F1438&amp;" ")-1),"/",REPT(" ",20)),41,20)),VALUE(LEFT(SUBSTITUTE(LEFT($F1438,FIND(" ",$F1438&amp;" ")-1),"/",REPT(" ",20)),20)),VALUE(MID(SUBSTITUTE(LEFT($F1438,FIND(" ",$F1438&amp;" ")-1),"/",REPT(" ",20)),21,20)))),0))</f>
        <v>0</v>
      </c>
      <c r="X1438" s="25" t="str">
        <f aca="false">IF(ISNUMBER($N1438),$N1438*Validation!$B$5,"")</f>
        <v/>
      </c>
      <c r="Y1438" s="26" t="str">
        <f aca="false">IF($A1438="","",SUBSTITUTE(SUBSTITUTE(SUBSTITUTE(SUBSTITUTE(SUBSTITUTE(SUBSTITUTE(SUBSTITUTE(UPPER(TRIM($A1438)),"Á","A"),"É","E"),"Í","I"),"Ó","O"),"Ú","U"),"Ñ","N"),"Ü","U"))</f>
        <v/>
      </c>
      <c r="Z1438" s="26" t="str">
        <f aca="false">IF($Y1438="","",LEFT($Y1438,1)&amp;" "&amp;TRIM(RIGHT(SUBSTITUTE($Y1438," ",REPT(" ",50)),50)))</f>
        <v/>
      </c>
      <c r="AA1438" s="27" t="str">
        <f aca="false">IF($AF1438="","",IF(COUNTIF(Validation!$U$19:$U$178,$AF1438)&gt;0,"OK","NO MATCH"))</f>
        <v/>
      </c>
      <c r="AB1438" s="27" t="str">
        <f aca="false">IF($W1438=0,"",IF(AND($W1438&gt;=Validation!$B$3,$W1438&lt;=Validation!$C$3),"Yes","No"))</f>
        <v/>
      </c>
      <c r="AC1438" s="26" t="str">
        <f aca="false">IF($A1438="","",$AF1438&amp;"|"&amp;TEXT($W1438,"yyyy-mm-dd")&amp;"|"&amp;$J1438&amp;"|"&amp;$N1438)</f>
        <v/>
      </c>
      <c r="AD1438" s="27" t="str">
        <f aca="false">IF($AC1438="","",IF(COUNTIF($AC$2:$AC$3000,$AC1438)&gt;1,"REVIEW","OK"))</f>
        <v/>
      </c>
      <c r="AE1438" s="27" t="str">
        <f aca="false">IF(OR($W1438=0,$O1438=""),"",IF(IFERROR(IF(ISNUMBER($O1438),INT($O1438),DATE(VALUE(MID(SUBSTITUTE(LEFT($O1438,FIND(" ",$O1438&amp;" ")-1),"/",REPT(" ",20)),41,20)),VALUE(LEFT(SUBSTITUTE(LEFT($O1438,FIND(" ",$O1438&amp;" ")-1),"/",REPT(" ",20)),20)),VALUE(MID(SUBSTITUTE(LEFT($O1438,FIND(" ",$O1438&amp;" ")-1),"/",REPT(" ",20)),21,20)))),0)&gt;$W1438,"Late","Same day"))</f>
        <v/>
      </c>
      <c r="AF1438" s="26" t="str">
        <f aca="false">IF($A1438="","",IFERROR(INDEX(Validation!$C$193:$C$217,MATCH($A1438,Validation!$A$193:$A$217,0)),IF(COUNTIF(Validation!$U$19:$U$178,$Z1438)&gt;0,$Z1438,IF(COUNTIF(Validation!$S$19:$S$178,$AI1438)=1,INDEX(Validation!$U$19:$U$178,MATCH($AI1438,Validation!$S$19:$S$178,0)),$Z1438))))</f>
        <v/>
      </c>
      <c r="AG1438" s="27" t="str">
        <f aca="false">IF(COUNTA($A1438:$U1438)=0,"",IF($A1438="","No name",IF($F1438="","No date",IF($W1438=0,"Date ilegible",IF(NOT(ISNUMBER($N1438)),"Hours no numéricas",IF($AA1438="NO MATCH","Person no identificada","OK"))))))</f>
        <v/>
      </c>
      <c r="AH1438" s="27" t="str">
        <f aca="false">IF($W1438=0,"No date",IF($W1438&lt;Validation!$B$3,"Before period",IF($W1438&gt;Validation!$C$3,"After period","In period")))</f>
        <v>No date</v>
      </c>
      <c r="AI1438" s="26" t="str">
        <f aca="false">IF($Y1438="","",TRIM(RIGHT(SUBSTITUTE($Y1438," ",REPT(" ",50)),50)))</f>
        <v/>
      </c>
      <c r="AJ1438" s="27" t="str">
        <f aca="false">IF($A1438="","",IF(NOT(ISERROR(MATCH($A1438,Validation!$A$193:$A$217,0))),"Manual mapping",IF(COUNTIF(Validation!$U$19:$U$178,$Z1438)&gt;0,"Direct",IF(COUNTIF(Validation!$S$19:$S$178,$AI1438)=1,"By surname","Unresolved"))))</f>
        <v/>
      </c>
      <c r="AK1438" s="28" t="str">
        <f aca="false">IF($L1438="","",IF(MATCH($L1438,$L$2:$L$3000,0)&lt;&gt;ROW()-1,"",COUNT($AK$1:$AK1437)+1))</f>
        <v/>
      </c>
      <c r="AL1438" s="28" t="str">
        <f aca="false">IF($G1438="","",IF(MATCH($G1438,$G$2:$G$3000,0)&lt;&gt;ROW()-1,"",COUNT($AL$1:$AL1437)+1))</f>
        <v/>
      </c>
      <c r="AM1438" s="28" t="str">
        <f aca="false">IF($H1438="","",IF(MATCH($H1438,$H$2:$H$3000,0)&lt;&gt;ROW()-1,"",COUNT($AM$1:$AM1437)+1))</f>
        <v/>
      </c>
      <c r="AN1438" s="28" t="str">
        <f aca="false">IF($I1438="","",IF(MATCH($I1438,$I$2:$I$3000,0)&lt;&gt;ROW()-1,"",COUNT($AN$1:$AN1437)+1))</f>
        <v/>
      </c>
      <c r="AO1438" s="28" t="str">
        <f aca="false">IF($Q1438="","",IF(MATCH($Q1438,$Q$2:$Q$3000,0)&lt;&gt;ROW()-1,"",COUNT($AO$1:$AO1437)+1))</f>
        <v/>
      </c>
    </row>
    <row r="1439" customFormat="false" ht="12.75" hidden="false" customHeight="true" outlineLevel="0" collapsed="false">
      <c r="W1439" s="24" t="n">
        <f aca="false">IF($F1439="",0,IFERROR(IF(ISNUMBER($F1439),INT($F1439),DATE(VALUE(MID(SUBSTITUTE(LEFT($F1439,FIND(" ",$F1439&amp;" ")-1),"/",REPT(" ",20)),41,20)),VALUE(LEFT(SUBSTITUTE(LEFT($F1439,FIND(" ",$F1439&amp;" ")-1),"/",REPT(" ",20)),20)),VALUE(MID(SUBSTITUTE(LEFT($F1439,FIND(" ",$F1439&amp;" ")-1),"/",REPT(" ",20)),21,20)))),0))</f>
        <v>0</v>
      </c>
      <c r="X1439" s="25" t="str">
        <f aca="false">IF(ISNUMBER($N1439),$N1439*Validation!$B$5,"")</f>
        <v/>
      </c>
      <c r="Y1439" s="26" t="str">
        <f aca="false">IF($A1439="","",SUBSTITUTE(SUBSTITUTE(SUBSTITUTE(SUBSTITUTE(SUBSTITUTE(SUBSTITUTE(SUBSTITUTE(UPPER(TRIM($A1439)),"Á","A"),"É","E"),"Í","I"),"Ó","O"),"Ú","U"),"Ñ","N"),"Ü","U"))</f>
        <v/>
      </c>
      <c r="Z1439" s="26" t="str">
        <f aca="false">IF($Y1439="","",LEFT($Y1439,1)&amp;" "&amp;TRIM(RIGHT(SUBSTITUTE($Y1439," ",REPT(" ",50)),50)))</f>
        <v/>
      </c>
      <c r="AA1439" s="27" t="str">
        <f aca="false">IF($AF1439="","",IF(COUNTIF(Validation!$U$19:$U$178,$AF1439)&gt;0,"OK","NO MATCH"))</f>
        <v/>
      </c>
      <c r="AB1439" s="27" t="str">
        <f aca="false">IF($W1439=0,"",IF(AND($W1439&gt;=Validation!$B$3,$W1439&lt;=Validation!$C$3),"Yes","No"))</f>
        <v/>
      </c>
      <c r="AC1439" s="26" t="str">
        <f aca="false">IF($A1439="","",$AF1439&amp;"|"&amp;TEXT($W1439,"yyyy-mm-dd")&amp;"|"&amp;$J1439&amp;"|"&amp;$N1439)</f>
        <v/>
      </c>
      <c r="AD1439" s="27" t="str">
        <f aca="false">IF($AC1439="","",IF(COUNTIF($AC$2:$AC$3000,$AC1439)&gt;1,"REVIEW","OK"))</f>
        <v/>
      </c>
      <c r="AE1439" s="27" t="str">
        <f aca="false">IF(OR($W1439=0,$O1439=""),"",IF(IFERROR(IF(ISNUMBER($O1439),INT($O1439),DATE(VALUE(MID(SUBSTITUTE(LEFT($O1439,FIND(" ",$O1439&amp;" ")-1),"/",REPT(" ",20)),41,20)),VALUE(LEFT(SUBSTITUTE(LEFT($O1439,FIND(" ",$O1439&amp;" ")-1),"/",REPT(" ",20)),20)),VALUE(MID(SUBSTITUTE(LEFT($O1439,FIND(" ",$O1439&amp;" ")-1),"/",REPT(" ",20)),21,20)))),0)&gt;$W1439,"Late","Same day"))</f>
        <v/>
      </c>
      <c r="AF1439" s="26" t="str">
        <f aca="false">IF($A1439="","",IFERROR(INDEX(Validation!$C$193:$C$217,MATCH($A1439,Validation!$A$193:$A$217,0)),IF(COUNTIF(Validation!$U$19:$U$178,$Z1439)&gt;0,$Z1439,IF(COUNTIF(Validation!$S$19:$S$178,$AI1439)=1,INDEX(Validation!$U$19:$U$178,MATCH($AI1439,Validation!$S$19:$S$178,0)),$Z1439))))</f>
        <v/>
      </c>
      <c r="AG1439" s="27" t="str">
        <f aca="false">IF(COUNTA($A1439:$U1439)=0,"",IF($A1439="","No name",IF($F1439="","No date",IF($W1439=0,"Date ilegible",IF(NOT(ISNUMBER($N1439)),"Hours no numéricas",IF($AA1439="NO MATCH","Person no identificada","OK"))))))</f>
        <v/>
      </c>
      <c r="AH1439" s="27" t="str">
        <f aca="false">IF($W1439=0,"No date",IF($W1439&lt;Validation!$B$3,"Before period",IF($W1439&gt;Validation!$C$3,"After period","In period")))</f>
        <v>No date</v>
      </c>
      <c r="AI1439" s="26" t="str">
        <f aca="false">IF($Y1439="","",TRIM(RIGHT(SUBSTITUTE($Y1439," ",REPT(" ",50)),50)))</f>
        <v/>
      </c>
      <c r="AJ1439" s="27" t="str">
        <f aca="false">IF($A1439="","",IF(NOT(ISERROR(MATCH($A1439,Validation!$A$193:$A$217,0))),"Manual mapping",IF(COUNTIF(Validation!$U$19:$U$178,$Z1439)&gt;0,"Direct",IF(COUNTIF(Validation!$S$19:$S$178,$AI1439)=1,"By surname","Unresolved"))))</f>
        <v/>
      </c>
      <c r="AK1439" s="28" t="str">
        <f aca="false">IF($L1439="","",IF(MATCH($L1439,$L$2:$L$3000,0)&lt;&gt;ROW()-1,"",COUNT($AK$1:$AK1438)+1))</f>
        <v/>
      </c>
      <c r="AL1439" s="28" t="str">
        <f aca="false">IF($G1439="","",IF(MATCH($G1439,$G$2:$G$3000,0)&lt;&gt;ROW()-1,"",COUNT($AL$1:$AL1438)+1))</f>
        <v/>
      </c>
      <c r="AM1439" s="28" t="str">
        <f aca="false">IF($H1439="","",IF(MATCH($H1439,$H$2:$H$3000,0)&lt;&gt;ROW()-1,"",COUNT($AM$1:$AM1438)+1))</f>
        <v/>
      </c>
      <c r="AN1439" s="28" t="str">
        <f aca="false">IF($I1439="","",IF(MATCH($I1439,$I$2:$I$3000,0)&lt;&gt;ROW()-1,"",COUNT($AN$1:$AN1438)+1))</f>
        <v/>
      </c>
      <c r="AO1439" s="28" t="str">
        <f aca="false">IF($Q1439="","",IF(MATCH($Q1439,$Q$2:$Q$3000,0)&lt;&gt;ROW()-1,"",COUNT($AO$1:$AO1438)+1))</f>
        <v/>
      </c>
    </row>
    <row r="1440" customFormat="false" ht="12.75" hidden="false" customHeight="true" outlineLevel="0" collapsed="false">
      <c r="W1440" s="24" t="n">
        <f aca="false">IF($F1440="",0,IFERROR(IF(ISNUMBER($F1440),INT($F1440),DATE(VALUE(MID(SUBSTITUTE(LEFT($F1440,FIND(" ",$F1440&amp;" ")-1),"/",REPT(" ",20)),41,20)),VALUE(LEFT(SUBSTITUTE(LEFT($F1440,FIND(" ",$F1440&amp;" ")-1),"/",REPT(" ",20)),20)),VALUE(MID(SUBSTITUTE(LEFT($F1440,FIND(" ",$F1440&amp;" ")-1),"/",REPT(" ",20)),21,20)))),0))</f>
        <v>0</v>
      </c>
      <c r="X1440" s="25" t="str">
        <f aca="false">IF(ISNUMBER($N1440),$N1440*Validation!$B$5,"")</f>
        <v/>
      </c>
      <c r="Y1440" s="26" t="str">
        <f aca="false">IF($A1440="","",SUBSTITUTE(SUBSTITUTE(SUBSTITUTE(SUBSTITUTE(SUBSTITUTE(SUBSTITUTE(SUBSTITUTE(UPPER(TRIM($A1440)),"Á","A"),"É","E"),"Í","I"),"Ó","O"),"Ú","U"),"Ñ","N"),"Ü","U"))</f>
        <v/>
      </c>
      <c r="Z1440" s="26" t="str">
        <f aca="false">IF($Y1440="","",LEFT($Y1440,1)&amp;" "&amp;TRIM(RIGHT(SUBSTITUTE($Y1440," ",REPT(" ",50)),50)))</f>
        <v/>
      </c>
      <c r="AA1440" s="27" t="str">
        <f aca="false">IF($AF1440="","",IF(COUNTIF(Validation!$U$19:$U$178,$AF1440)&gt;0,"OK","NO MATCH"))</f>
        <v/>
      </c>
      <c r="AB1440" s="27" t="str">
        <f aca="false">IF($W1440=0,"",IF(AND($W1440&gt;=Validation!$B$3,$W1440&lt;=Validation!$C$3),"Yes","No"))</f>
        <v/>
      </c>
      <c r="AC1440" s="26" t="str">
        <f aca="false">IF($A1440="","",$AF1440&amp;"|"&amp;TEXT($W1440,"yyyy-mm-dd")&amp;"|"&amp;$J1440&amp;"|"&amp;$N1440)</f>
        <v/>
      </c>
      <c r="AD1440" s="27" t="str">
        <f aca="false">IF($AC1440="","",IF(COUNTIF($AC$2:$AC$3000,$AC1440)&gt;1,"REVIEW","OK"))</f>
        <v/>
      </c>
      <c r="AE1440" s="27" t="str">
        <f aca="false">IF(OR($W1440=0,$O1440=""),"",IF(IFERROR(IF(ISNUMBER($O1440),INT($O1440),DATE(VALUE(MID(SUBSTITUTE(LEFT($O1440,FIND(" ",$O1440&amp;" ")-1),"/",REPT(" ",20)),41,20)),VALUE(LEFT(SUBSTITUTE(LEFT($O1440,FIND(" ",$O1440&amp;" ")-1),"/",REPT(" ",20)),20)),VALUE(MID(SUBSTITUTE(LEFT($O1440,FIND(" ",$O1440&amp;" ")-1),"/",REPT(" ",20)),21,20)))),0)&gt;$W1440,"Late","Same day"))</f>
        <v/>
      </c>
      <c r="AF1440" s="26" t="str">
        <f aca="false">IF($A1440="","",IFERROR(INDEX(Validation!$C$193:$C$217,MATCH($A1440,Validation!$A$193:$A$217,0)),IF(COUNTIF(Validation!$U$19:$U$178,$Z1440)&gt;0,$Z1440,IF(COUNTIF(Validation!$S$19:$S$178,$AI1440)=1,INDEX(Validation!$U$19:$U$178,MATCH($AI1440,Validation!$S$19:$S$178,0)),$Z1440))))</f>
        <v/>
      </c>
      <c r="AG1440" s="27" t="str">
        <f aca="false">IF(COUNTA($A1440:$U1440)=0,"",IF($A1440="","No name",IF($F1440="","No date",IF($W1440=0,"Date ilegible",IF(NOT(ISNUMBER($N1440)),"Hours no numéricas",IF($AA1440="NO MATCH","Person no identificada","OK"))))))</f>
        <v/>
      </c>
      <c r="AH1440" s="27" t="str">
        <f aca="false">IF($W1440=0,"No date",IF($W1440&lt;Validation!$B$3,"Before period",IF($W1440&gt;Validation!$C$3,"After period","In period")))</f>
        <v>No date</v>
      </c>
      <c r="AI1440" s="26" t="str">
        <f aca="false">IF($Y1440="","",TRIM(RIGHT(SUBSTITUTE($Y1440," ",REPT(" ",50)),50)))</f>
        <v/>
      </c>
      <c r="AJ1440" s="27" t="str">
        <f aca="false">IF($A1440="","",IF(NOT(ISERROR(MATCH($A1440,Validation!$A$193:$A$217,0))),"Manual mapping",IF(COUNTIF(Validation!$U$19:$U$178,$Z1440)&gt;0,"Direct",IF(COUNTIF(Validation!$S$19:$S$178,$AI1440)=1,"By surname","Unresolved"))))</f>
        <v/>
      </c>
      <c r="AK1440" s="28" t="str">
        <f aca="false">IF($L1440="","",IF(MATCH($L1440,$L$2:$L$3000,0)&lt;&gt;ROW()-1,"",COUNT($AK$1:$AK1439)+1))</f>
        <v/>
      </c>
      <c r="AL1440" s="28" t="str">
        <f aca="false">IF($G1440="","",IF(MATCH($G1440,$G$2:$G$3000,0)&lt;&gt;ROW()-1,"",COUNT($AL$1:$AL1439)+1))</f>
        <v/>
      </c>
      <c r="AM1440" s="28" t="str">
        <f aca="false">IF($H1440="","",IF(MATCH($H1440,$H$2:$H$3000,0)&lt;&gt;ROW()-1,"",COUNT($AM$1:$AM1439)+1))</f>
        <v/>
      </c>
      <c r="AN1440" s="28" t="str">
        <f aca="false">IF($I1440="","",IF(MATCH($I1440,$I$2:$I$3000,0)&lt;&gt;ROW()-1,"",COUNT($AN$1:$AN1439)+1))</f>
        <v/>
      </c>
      <c r="AO1440" s="28" t="str">
        <f aca="false">IF($Q1440="","",IF(MATCH($Q1440,$Q$2:$Q$3000,0)&lt;&gt;ROW()-1,"",COUNT($AO$1:$AO1439)+1))</f>
        <v/>
      </c>
    </row>
    <row r="1441" customFormat="false" ht="12.75" hidden="false" customHeight="true" outlineLevel="0" collapsed="false">
      <c r="W1441" s="24" t="n">
        <f aca="false">IF($F1441="",0,IFERROR(IF(ISNUMBER($F1441),INT($F1441),DATE(VALUE(MID(SUBSTITUTE(LEFT($F1441,FIND(" ",$F1441&amp;" ")-1),"/",REPT(" ",20)),41,20)),VALUE(LEFT(SUBSTITUTE(LEFT($F1441,FIND(" ",$F1441&amp;" ")-1),"/",REPT(" ",20)),20)),VALUE(MID(SUBSTITUTE(LEFT($F1441,FIND(" ",$F1441&amp;" ")-1),"/",REPT(" ",20)),21,20)))),0))</f>
        <v>0</v>
      </c>
      <c r="X1441" s="25" t="str">
        <f aca="false">IF(ISNUMBER($N1441),$N1441*Validation!$B$5,"")</f>
        <v/>
      </c>
      <c r="Y1441" s="26" t="str">
        <f aca="false">IF($A1441="","",SUBSTITUTE(SUBSTITUTE(SUBSTITUTE(SUBSTITUTE(SUBSTITUTE(SUBSTITUTE(SUBSTITUTE(UPPER(TRIM($A1441)),"Á","A"),"É","E"),"Í","I"),"Ó","O"),"Ú","U"),"Ñ","N"),"Ü","U"))</f>
        <v/>
      </c>
      <c r="Z1441" s="26" t="str">
        <f aca="false">IF($Y1441="","",LEFT($Y1441,1)&amp;" "&amp;TRIM(RIGHT(SUBSTITUTE($Y1441," ",REPT(" ",50)),50)))</f>
        <v/>
      </c>
      <c r="AA1441" s="27" t="str">
        <f aca="false">IF($AF1441="","",IF(COUNTIF(Validation!$U$19:$U$178,$AF1441)&gt;0,"OK","NO MATCH"))</f>
        <v/>
      </c>
      <c r="AB1441" s="27" t="str">
        <f aca="false">IF($W1441=0,"",IF(AND($W1441&gt;=Validation!$B$3,$W1441&lt;=Validation!$C$3),"Yes","No"))</f>
        <v/>
      </c>
      <c r="AC1441" s="26" t="str">
        <f aca="false">IF($A1441="","",$AF1441&amp;"|"&amp;TEXT($W1441,"yyyy-mm-dd")&amp;"|"&amp;$J1441&amp;"|"&amp;$N1441)</f>
        <v/>
      </c>
      <c r="AD1441" s="27" t="str">
        <f aca="false">IF($AC1441="","",IF(COUNTIF($AC$2:$AC$3000,$AC1441)&gt;1,"REVIEW","OK"))</f>
        <v/>
      </c>
      <c r="AE1441" s="27" t="str">
        <f aca="false">IF(OR($W1441=0,$O1441=""),"",IF(IFERROR(IF(ISNUMBER($O1441),INT($O1441),DATE(VALUE(MID(SUBSTITUTE(LEFT($O1441,FIND(" ",$O1441&amp;" ")-1),"/",REPT(" ",20)),41,20)),VALUE(LEFT(SUBSTITUTE(LEFT($O1441,FIND(" ",$O1441&amp;" ")-1),"/",REPT(" ",20)),20)),VALUE(MID(SUBSTITUTE(LEFT($O1441,FIND(" ",$O1441&amp;" ")-1),"/",REPT(" ",20)),21,20)))),0)&gt;$W1441,"Late","Same day"))</f>
        <v/>
      </c>
      <c r="AF1441" s="26" t="str">
        <f aca="false">IF($A1441="","",IFERROR(INDEX(Validation!$C$193:$C$217,MATCH($A1441,Validation!$A$193:$A$217,0)),IF(COUNTIF(Validation!$U$19:$U$178,$Z1441)&gt;0,$Z1441,IF(COUNTIF(Validation!$S$19:$S$178,$AI1441)=1,INDEX(Validation!$U$19:$U$178,MATCH($AI1441,Validation!$S$19:$S$178,0)),$Z1441))))</f>
        <v/>
      </c>
      <c r="AG1441" s="27" t="str">
        <f aca="false">IF(COUNTA($A1441:$U1441)=0,"",IF($A1441="","No name",IF($F1441="","No date",IF($W1441=0,"Date ilegible",IF(NOT(ISNUMBER($N1441)),"Hours no numéricas",IF($AA1441="NO MATCH","Person no identificada","OK"))))))</f>
        <v/>
      </c>
      <c r="AH1441" s="27" t="str">
        <f aca="false">IF($W1441=0,"No date",IF($W1441&lt;Validation!$B$3,"Before period",IF($W1441&gt;Validation!$C$3,"After period","In period")))</f>
        <v>No date</v>
      </c>
      <c r="AI1441" s="26" t="str">
        <f aca="false">IF($Y1441="","",TRIM(RIGHT(SUBSTITUTE($Y1441," ",REPT(" ",50)),50)))</f>
        <v/>
      </c>
      <c r="AJ1441" s="27" t="str">
        <f aca="false">IF($A1441="","",IF(NOT(ISERROR(MATCH($A1441,Validation!$A$193:$A$217,0))),"Manual mapping",IF(COUNTIF(Validation!$U$19:$U$178,$Z1441)&gt;0,"Direct",IF(COUNTIF(Validation!$S$19:$S$178,$AI1441)=1,"By surname","Unresolved"))))</f>
        <v/>
      </c>
      <c r="AK1441" s="28" t="str">
        <f aca="false">IF($L1441="","",IF(MATCH($L1441,$L$2:$L$3000,0)&lt;&gt;ROW()-1,"",COUNT($AK$1:$AK1440)+1))</f>
        <v/>
      </c>
      <c r="AL1441" s="28" t="str">
        <f aca="false">IF($G1441="","",IF(MATCH($G1441,$G$2:$G$3000,0)&lt;&gt;ROW()-1,"",COUNT($AL$1:$AL1440)+1))</f>
        <v/>
      </c>
      <c r="AM1441" s="28" t="str">
        <f aca="false">IF($H1441="","",IF(MATCH($H1441,$H$2:$H$3000,0)&lt;&gt;ROW()-1,"",COUNT($AM$1:$AM1440)+1))</f>
        <v/>
      </c>
      <c r="AN1441" s="28" t="str">
        <f aca="false">IF($I1441="","",IF(MATCH($I1441,$I$2:$I$3000,0)&lt;&gt;ROW()-1,"",COUNT($AN$1:$AN1440)+1))</f>
        <v/>
      </c>
      <c r="AO1441" s="28" t="str">
        <f aca="false">IF($Q1441="","",IF(MATCH($Q1441,$Q$2:$Q$3000,0)&lt;&gt;ROW()-1,"",COUNT($AO$1:$AO1440)+1))</f>
        <v/>
      </c>
    </row>
    <row r="1442" customFormat="false" ht="12.75" hidden="false" customHeight="true" outlineLevel="0" collapsed="false">
      <c r="W1442" s="24" t="n">
        <f aca="false">IF($F1442="",0,IFERROR(IF(ISNUMBER($F1442),INT($F1442),DATE(VALUE(MID(SUBSTITUTE(LEFT($F1442,FIND(" ",$F1442&amp;" ")-1),"/",REPT(" ",20)),41,20)),VALUE(LEFT(SUBSTITUTE(LEFT($F1442,FIND(" ",$F1442&amp;" ")-1),"/",REPT(" ",20)),20)),VALUE(MID(SUBSTITUTE(LEFT($F1442,FIND(" ",$F1442&amp;" ")-1),"/",REPT(" ",20)),21,20)))),0))</f>
        <v>0</v>
      </c>
      <c r="X1442" s="25" t="str">
        <f aca="false">IF(ISNUMBER($N1442),$N1442*Validation!$B$5,"")</f>
        <v/>
      </c>
      <c r="Y1442" s="26" t="str">
        <f aca="false">IF($A1442="","",SUBSTITUTE(SUBSTITUTE(SUBSTITUTE(SUBSTITUTE(SUBSTITUTE(SUBSTITUTE(SUBSTITUTE(UPPER(TRIM($A1442)),"Á","A"),"É","E"),"Í","I"),"Ó","O"),"Ú","U"),"Ñ","N"),"Ü","U"))</f>
        <v/>
      </c>
      <c r="Z1442" s="26" t="str">
        <f aca="false">IF($Y1442="","",LEFT($Y1442,1)&amp;" "&amp;TRIM(RIGHT(SUBSTITUTE($Y1442," ",REPT(" ",50)),50)))</f>
        <v/>
      </c>
      <c r="AA1442" s="27" t="str">
        <f aca="false">IF($AF1442="","",IF(COUNTIF(Validation!$U$19:$U$178,$AF1442)&gt;0,"OK","NO MATCH"))</f>
        <v/>
      </c>
      <c r="AB1442" s="27" t="str">
        <f aca="false">IF($W1442=0,"",IF(AND($W1442&gt;=Validation!$B$3,$W1442&lt;=Validation!$C$3),"Yes","No"))</f>
        <v/>
      </c>
      <c r="AC1442" s="26" t="str">
        <f aca="false">IF($A1442="","",$AF1442&amp;"|"&amp;TEXT($W1442,"yyyy-mm-dd")&amp;"|"&amp;$J1442&amp;"|"&amp;$N1442)</f>
        <v/>
      </c>
      <c r="AD1442" s="27" t="str">
        <f aca="false">IF($AC1442="","",IF(COUNTIF($AC$2:$AC$3000,$AC1442)&gt;1,"REVIEW","OK"))</f>
        <v/>
      </c>
      <c r="AE1442" s="27" t="str">
        <f aca="false">IF(OR($W1442=0,$O1442=""),"",IF(IFERROR(IF(ISNUMBER($O1442),INT($O1442),DATE(VALUE(MID(SUBSTITUTE(LEFT($O1442,FIND(" ",$O1442&amp;" ")-1),"/",REPT(" ",20)),41,20)),VALUE(LEFT(SUBSTITUTE(LEFT($O1442,FIND(" ",$O1442&amp;" ")-1),"/",REPT(" ",20)),20)),VALUE(MID(SUBSTITUTE(LEFT($O1442,FIND(" ",$O1442&amp;" ")-1),"/",REPT(" ",20)),21,20)))),0)&gt;$W1442,"Late","Same day"))</f>
        <v/>
      </c>
      <c r="AF1442" s="26" t="str">
        <f aca="false">IF($A1442="","",IFERROR(INDEX(Validation!$C$193:$C$217,MATCH($A1442,Validation!$A$193:$A$217,0)),IF(COUNTIF(Validation!$U$19:$U$178,$Z1442)&gt;0,$Z1442,IF(COUNTIF(Validation!$S$19:$S$178,$AI1442)=1,INDEX(Validation!$U$19:$U$178,MATCH($AI1442,Validation!$S$19:$S$178,0)),$Z1442))))</f>
        <v/>
      </c>
      <c r="AG1442" s="27" t="str">
        <f aca="false">IF(COUNTA($A1442:$U1442)=0,"",IF($A1442="","No name",IF($F1442="","No date",IF($W1442=0,"Date ilegible",IF(NOT(ISNUMBER($N1442)),"Hours no numéricas",IF($AA1442="NO MATCH","Person no identificada","OK"))))))</f>
        <v/>
      </c>
      <c r="AH1442" s="27" t="str">
        <f aca="false">IF($W1442=0,"No date",IF($W1442&lt;Validation!$B$3,"Before period",IF($W1442&gt;Validation!$C$3,"After period","In period")))</f>
        <v>No date</v>
      </c>
      <c r="AI1442" s="26" t="str">
        <f aca="false">IF($Y1442="","",TRIM(RIGHT(SUBSTITUTE($Y1442," ",REPT(" ",50)),50)))</f>
        <v/>
      </c>
      <c r="AJ1442" s="27" t="str">
        <f aca="false">IF($A1442="","",IF(NOT(ISERROR(MATCH($A1442,Validation!$A$193:$A$217,0))),"Manual mapping",IF(COUNTIF(Validation!$U$19:$U$178,$Z1442)&gt;0,"Direct",IF(COUNTIF(Validation!$S$19:$S$178,$AI1442)=1,"By surname","Unresolved"))))</f>
        <v/>
      </c>
      <c r="AK1442" s="28" t="str">
        <f aca="false">IF($L1442="","",IF(MATCH($L1442,$L$2:$L$3000,0)&lt;&gt;ROW()-1,"",COUNT($AK$1:$AK1441)+1))</f>
        <v/>
      </c>
      <c r="AL1442" s="28" t="str">
        <f aca="false">IF($G1442="","",IF(MATCH($G1442,$G$2:$G$3000,0)&lt;&gt;ROW()-1,"",COUNT($AL$1:$AL1441)+1))</f>
        <v/>
      </c>
      <c r="AM1442" s="28" t="str">
        <f aca="false">IF($H1442="","",IF(MATCH($H1442,$H$2:$H$3000,0)&lt;&gt;ROW()-1,"",COUNT($AM$1:$AM1441)+1))</f>
        <v/>
      </c>
      <c r="AN1442" s="28" t="str">
        <f aca="false">IF($I1442="","",IF(MATCH($I1442,$I$2:$I$3000,0)&lt;&gt;ROW()-1,"",COUNT($AN$1:$AN1441)+1))</f>
        <v/>
      </c>
      <c r="AO1442" s="28" t="str">
        <f aca="false">IF($Q1442="","",IF(MATCH($Q1442,$Q$2:$Q$3000,0)&lt;&gt;ROW()-1,"",COUNT($AO$1:$AO1441)+1))</f>
        <v/>
      </c>
    </row>
    <row r="1443" customFormat="false" ht="12.75" hidden="false" customHeight="true" outlineLevel="0" collapsed="false">
      <c r="W1443" s="24" t="n">
        <f aca="false">IF($F1443="",0,IFERROR(IF(ISNUMBER($F1443),INT($F1443),DATE(VALUE(MID(SUBSTITUTE(LEFT($F1443,FIND(" ",$F1443&amp;" ")-1),"/",REPT(" ",20)),41,20)),VALUE(LEFT(SUBSTITUTE(LEFT($F1443,FIND(" ",$F1443&amp;" ")-1),"/",REPT(" ",20)),20)),VALUE(MID(SUBSTITUTE(LEFT($F1443,FIND(" ",$F1443&amp;" ")-1),"/",REPT(" ",20)),21,20)))),0))</f>
        <v>0</v>
      </c>
      <c r="X1443" s="25" t="str">
        <f aca="false">IF(ISNUMBER($N1443),$N1443*Validation!$B$5,"")</f>
        <v/>
      </c>
      <c r="Y1443" s="26" t="str">
        <f aca="false">IF($A1443="","",SUBSTITUTE(SUBSTITUTE(SUBSTITUTE(SUBSTITUTE(SUBSTITUTE(SUBSTITUTE(SUBSTITUTE(UPPER(TRIM($A1443)),"Á","A"),"É","E"),"Í","I"),"Ó","O"),"Ú","U"),"Ñ","N"),"Ü","U"))</f>
        <v/>
      </c>
      <c r="Z1443" s="26" t="str">
        <f aca="false">IF($Y1443="","",LEFT($Y1443,1)&amp;" "&amp;TRIM(RIGHT(SUBSTITUTE($Y1443," ",REPT(" ",50)),50)))</f>
        <v/>
      </c>
      <c r="AA1443" s="27" t="str">
        <f aca="false">IF($AF1443="","",IF(COUNTIF(Validation!$U$19:$U$178,$AF1443)&gt;0,"OK","NO MATCH"))</f>
        <v/>
      </c>
      <c r="AB1443" s="27" t="str">
        <f aca="false">IF($W1443=0,"",IF(AND($W1443&gt;=Validation!$B$3,$W1443&lt;=Validation!$C$3),"Yes","No"))</f>
        <v/>
      </c>
      <c r="AC1443" s="26" t="str">
        <f aca="false">IF($A1443="","",$AF1443&amp;"|"&amp;TEXT($W1443,"yyyy-mm-dd")&amp;"|"&amp;$J1443&amp;"|"&amp;$N1443)</f>
        <v/>
      </c>
      <c r="AD1443" s="27" t="str">
        <f aca="false">IF($AC1443="","",IF(COUNTIF($AC$2:$AC$3000,$AC1443)&gt;1,"REVIEW","OK"))</f>
        <v/>
      </c>
      <c r="AE1443" s="27" t="str">
        <f aca="false">IF(OR($W1443=0,$O1443=""),"",IF(IFERROR(IF(ISNUMBER($O1443),INT($O1443),DATE(VALUE(MID(SUBSTITUTE(LEFT($O1443,FIND(" ",$O1443&amp;" ")-1),"/",REPT(" ",20)),41,20)),VALUE(LEFT(SUBSTITUTE(LEFT($O1443,FIND(" ",$O1443&amp;" ")-1),"/",REPT(" ",20)),20)),VALUE(MID(SUBSTITUTE(LEFT($O1443,FIND(" ",$O1443&amp;" ")-1),"/",REPT(" ",20)),21,20)))),0)&gt;$W1443,"Late","Same day"))</f>
        <v/>
      </c>
      <c r="AF1443" s="26" t="str">
        <f aca="false">IF($A1443="","",IFERROR(INDEX(Validation!$C$193:$C$217,MATCH($A1443,Validation!$A$193:$A$217,0)),IF(COUNTIF(Validation!$U$19:$U$178,$Z1443)&gt;0,$Z1443,IF(COUNTIF(Validation!$S$19:$S$178,$AI1443)=1,INDEX(Validation!$U$19:$U$178,MATCH($AI1443,Validation!$S$19:$S$178,0)),$Z1443))))</f>
        <v/>
      </c>
      <c r="AG1443" s="27" t="str">
        <f aca="false">IF(COUNTA($A1443:$U1443)=0,"",IF($A1443="","No name",IF($F1443="","No date",IF($W1443=0,"Date ilegible",IF(NOT(ISNUMBER($N1443)),"Hours no numéricas",IF($AA1443="NO MATCH","Person no identificada","OK"))))))</f>
        <v/>
      </c>
      <c r="AH1443" s="27" t="str">
        <f aca="false">IF($W1443=0,"No date",IF($W1443&lt;Validation!$B$3,"Before period",IF($W1443&gt;Validation!$C$3,"After period","In period")))</f>
        <v>No date</v>
      </c>
      <c r="AI1443" s="26" t="str">
        <f aca="false">IF($Y1443="","",TRIM(RIGHT(SUBSTITUTE($Y1443," ",REPT(" ",50)),50)))</f>
        <v/>
      </c>
      <c r="AJ1443" s="27" t="str">
        <f aca="false">IF($A1443="","",IF(NOT(ISERROR(MATCH($A1443,Validation!$A$193:$A$217,0))),"Manual mapping",IF(COUNTIF(Validation!$U$19:$U$178,$Z1443)&gt;0,"Direct",IF(COUNTIF(Validation!$S$19:$S$178,$AI1443)=1,"By surname","Unresolved"))))</f>
        <v/>
      </c>
      <c r="AK1443" s="28" t="str">
        <f aca="false">IF($L1443="","",IF(MATCH($L1443,$L$2:$L$3000,0)&lt;&gt;ROW()-1,"",COUNT($AK$1:$AK1442)+1))</f>
        <v/>
      </c>
      <c r="AL1443" s="28" t="str">
        <f aca="false">IF($G1443="","",IF(MATCH($G1443,$G$2:$G$3000,0)&lt;&gt;ROW()-1,"",COUNT($AL$1:$AL1442)+1))</f>
        <v/>
      </c>
      <c r="AM1443" s="28" t="str">
        <f aca="false">IF($H1443="","",IF(MATCH($H1443,$H$2:$H$3000,0)&lt;&gt;ROW()-1,"",COUNT($AM$1:$AM1442)+1))</f>
        <v/>
      </c>
      <c r="AN1443" s="28" t="str">
        <f aca="false">IF($I1443="","",IF(MATCH($I1443,$I$2:$I$3000,0)&lt;&gt;ROW()-1,"",COUNT($AN$1:$AN1442)+1))</f>
        <v/>
      </c>
      <c r="AO1443" s="28" t="str">
        <f aca="false">IF($Q1443="","",IF(MATCH($Q1443,$Q$2:$Q$3000,0)&lt;&gt;ROW()-1,"",COUNT($AO$1:$AO1442)+1))</f>
        <v/>
      </c>
    </row>
    <row r="1444" customFormat="false" ht="12.75" hidden="false" customHeight="true" outlineLevel="0" collapsed="false">
      <c r="W1444" s="24" t="n">
        <f aca="false">IF($F1444="",0,IFERROR(IF(ISNUMBER($F1444),INT($F1444),DATE(VALUE(MID(SUBSTITUTE(LEFT($F1444,FIND(" ",$F1444&amp;" ")-1),"/",REPT(" ",20)),41,20)),VALUE(LEFT(SUBSTITUTE(LEFT($F1444,FIND(" ",$F1444&amp;" ")-1),"/",REPT(" ",20)),20)),VALUE(MID(SUBSTITUTE(LEFT($F1444,FIND(" ",$F1444&amp;" ")-1),"/",REPT(" ",20)),21,20)))),0))</f>
        <v>0</v>
      </c>
      <c r="X1444" s="25" t="str">
        <f aca="false">IF(ISNUMBER($N1444),$N1444*Validation!$B$5,"")</f>
        <v/>
      </c>
      <c r="Y1444" s="26" t="str">
        <f aca="false">IF($A1444="","",SUBSTITUTE(SUBSTITUTE(SUBSTITUTE(SUBSTITUTE(SUBSTITUTE(SUBSTITUTE(SUBSTITUTE(UPPER(TRIM($A1444)),"Á","A"),"É","E"),"Í","I"),"Ó","O"),"Ú","U"),"Ñ","N"),"Ü","U"))</f>
        <v/>
      </c>
      <c r="Z1444" s="26" t="str">
        <f aca="false">IF($Y1444="","",LEFT($Y1444,1)&amp;" "&amp;TRIM(RIGHT(SUBSTITUTE($Y1444," ",REPT(" ",50)),50)))</f>
        <v/>
      </c>
      <c r="AA1444" s="27" t="str">
        <f aca="false">IF($AF1444="","",IF(COUNTIF(Validation!$U$19:$U$178,$AF1444)&gt;0,"OK","NO MATCH"))</f>
        <v/>
      </c>
      <c r="AB1444" s="27" t="str">
        <f aca="false">IF($W1444=0,"",IF(AND($W1444&gt;=Validation!$B$3,$W1444&lt;=Validation!$C$3),"Yes","No"))</f>
        <v/>
      </c>
      <c r="AC1444" s="26" t="str">
        <f aca="false">IF($A1444="","",$AF1444&amp;"|"&amp;TEXT($W1444,"yyyy-mm-dd")&amp;"|"&amp;$J1444&amp;"|"&amp;$N1444)</f>
        <v/>
      </c>
      <c r="AD1444" s="27" t="str">
        <f aca="false">IF($AC1444="","",IF(COUNTIF($AC$2:$AC$3000,$AC1444)&gt;1,"REVIEW","OK"))</f>
        <v/>
      </c>
      <c r="AE1444" s="27" t="str">
        <f aca="false">IF(OR($W1444=0,$O1444=""),"",IF(IFERROR(IF(ISNUMBER($O1444),INT($O1444),DATE(VALUE(MID(SUBSTITUTE(LEFT($O1444,FIND(" ",$O1444&amp;" ")-1),"/",REPT(" ",20)),41,20)),VALUE(LEFT(SUBSTITUTE(LEFT($O1444,FIND(" ",$O1444&amp;" ")-1),"/",REPT(" ",20)),20)),VALUE(MID(SUBSTITUTE(LEFT($O1444,FIND(" ",$O1444&amp;" ")-1),"/",REPT(" ",20)),21,20)))),0)&gt;$W1444,"Late","Same day"))</f>
        <v/>
      </c>
      <c r="AF1444" s="26" t="str">
        <f aca="false">IF($A1444="","",IFERROR(INDEX(Validation!$C$193:$C$217,MATCH($A1444,Validation!$A$193:$A$217,0)),IF(COUNTIF(Validation!$U$19:$U$178,$Z1444)&gt;0,$Z1444,IF(COUNTIF(Validation!$S$19:$S$178,$AI1444)=1,INDEX(Validation!$U$19:$U$178,MATCH($AI1444,Validation!$S$19:$S$178,0)),$Z1444))))</f>
        <v/>
      </c>
      <c r="AG1444" s="27" t="str">
        <f aca="false">IF(COUNTA($A1444:$U1444)=0,"",IF($A1444="","No name",IF($F1444="","No date",IF($W1444=0,"Date ilegible",IF(NOT(ISNUMBER($N1444)),"Hours no numéricas",IF($AA1444="NO MATCH","Person no identificada","OK"))))))</f>
        <v/>
      </c>
      <c r="AH1444" s="27" t="str">
        <f aca="false">IF($W1444=0,"No date",IF($W1444&lt;Validation!$B$3,"Before period",IF($W1444&gt;Validation!$C$3,"After period","In period")))</f>
        <v>No date</v>
      </c>
      <c r="AI1444" s="26" t="str">
        <f aca="false">IF($Y1444="","",TRIM(RIGHT(SUBSTITUTE($Y1444," ",REPT(" ",50)),50)))</f>
        <v/>
      </c>
      <c r="AJ1444" s="27" t="str">
        <f aca="false">IF($A1444="","",IF(NOT(ISERROR(MATCH($A1444,Validation!$A$193:$A$217,0))),"Manual mapping",IF(COUNTIF(Validation!$U$19:$U$178,$Z1444)&gt;0,"Direct",IF(COUNTIF(Validation!$S$19:$S$178,$AI1444)=1,"By surname","Unresolved"))))</f>
        <v/>
      </c>
      <c r="AK1444" s="28" t="str">
        <f aca="false">IF($L1444="","",IF(MATCH($L1444,$L$2:$L$3000,0)&lt;&gt;ROW()-1,"",COUNT($AK$1:$AK1443)+1))</f>
        <v/>
      </c>
      <c r="AL1444" s="28" t="str">
        <f aca="false">IF($G1444="","",IF(MATCH($G1444,$G$2:$G$3000,0)&lt;&gt;ROW()-1,"",COUNT($AL$1:$AL1443)+1))</f>
        <v/>
      </c>
      <c r="AM1444" s="28" t="str">
        <f aca="false">IF($H1444="","",IF(MATCH($H1444,$H$2:$H$3000,0)&lt;&gt;ROW()-1,"",COUNT($AM$1:$AM1443)+1))</f>
        <v/>
      </c>
      <c r="AN1444" s="28" t="str">
        <f aca="false">IF($I1444="","",IF(MATCH($I1444,$I$2:$I$3000,0)&lt;&gt;ROW()-1,"",COUNT($AN$1:$AN1443)+1))</f>
        <v/>
      </c>
      <c r="AO1444" s="28" t="str">
        <f aca="false">IF($Q1444="","",IF(MATCH($Q1444,$Q$2:$Q$3000,0)&lt;&gt;ROW()-1,"",COUNT($AO$1:$AO1443)+1))</f>
        <v/>
      </c>
    </row>
    <row r="1445" customFormat="false" ht="12.75" hidden="false" customHeight="true" outlineLevel="0" collapsed="false">
      <c r="W1445" s="24" t="n">
        <f aca="false">IF($F1445="",0,IFERROR(IF(ISNUMBER($F1445),INT($F1445),DATE(VALUE(MID(SUBSTITUTE(LEFT($F1445,FIND(" ",$F1445&amp;" ")-1),"/",REPT(" ",20)),41,20)),VALUE(LEFT(SUBSTITUTE(LEFT($F1445,FIND(" ",$F1445&amp;" ")-1),"/",REPT(" ",20)),20)),VALUE(MID(SUBSTITUTE(LEFT($F1445,FIND(" ",$F1445&amp;" ")-1),"/",REPT(" ",20)),21,20)))),0))</f>
        <v>0</v>
      </c>
      <c r="X1445" s="25" t="str">
        <f aca="false">IF(ISNUMBER($N1445),$N1445*Validation!$B$5,"")</f>
        <v/>
      </c>
      <c r="Y1445" s="26" t="str">
        <f aca="false">IF($A1445="","",SUBSTITUTE(SUBSTITUTE(SUBSTITUTE(SUBSTITUTE(SUBSTITUTE(SUBSTITUTE(SUBSTITUTE(UPPER(TRIM($A1445)),"Á","A"),"É","E"),"Í","I"),"Ó","O"),"Ú","U"),"Ñ","N"),"Ü","U"))</f>
        <v/>
      </c>
      <c r="Z1445" s="26" t="str">
        <f aca="false">IF($Y1445="","",LEFT($Y1445,1)&amp;" "&amp;TRIM(RIGHT(SUBSTITUTE($Y1445," ",REPT(" ",50)),50)))</f>
        <v/>
      </c>
      <c r="AA1445" s="27" t="str">
        <f aca="false">IF($AF1445="","",IF(COUNTIF(Validation!$U$19:$U$178,$AF1445)&gt;0,"OK","NO MATCH"))</f>
        <v/>
      </c>
      <c r="AB1445" s="27" t="str">
        <f aca="false">IF($W1445=0,"",IF(AND($W1445&gt;=Validation!$B$3,$W1445&lt;=Validation!$C$3),"Yes","No"))</f>
        <v/>
      </c>
      <c r="AC1445" s="26" t="str">
        <f aca="false">IF($A1445="","",$AF1445&amp;"|"&amp;TEXT($W1445,"yyyy-mm-dd")&amp;"|"&amp;$J1445&amp;"|"&amp;$N1445)</f>
        <v/>
      </c>
      <c r="AD1445" s="27" t="str">
        <f aca="false">IF($AC1445="","",IF(COUNTIF($AC$2:$AC$3000,$AC1445)&gt;1,"REVIEW","OK"))</f>
        <v/>
      </c>
      <c r="AE1445" s="27" t="str">
        <f aca="false">IF(OR($W1445=0,$O1445=""),"",IF(IFERROR(IF(ISNUMBER($O1445),INT($O1445),DATE(VALUE(MID(SUBSTITUTE(LEFT($O1445,FIND(" ",$O1445&amp;" ")-1),"/",REPT(" ",20)),41,20)),VALUE(LEFT(SUBSTITUTE(LEFT($O1445,FIND(" ",$O1445&amp;" ")-1),"/",REPT(" ",20)),20)),VALUE(MID(SUBSTITUTE(LEFT($O1445,FIND(" ",$O1445&amp;" ")-1),"/",REPT(" ",20)),21,20)))),0)&gt;$W1445,"Late","Same day"))</f>
        <v/>
      </c>
      <c r="AF1445" s="26" t="str">
        <f aca="false">IF($A1445="","",IFERROR(INDEX(Validation!$C$193:$C$217,MATCH($A1445,Validation!$A$193:$A$217,0)),IF(COUNTIF(Validation!$U$19:$U$178,$Z1445)&gt;0,$Z1445,IF(COUNTIF(Validation!$S$19:$S$178,$AI1445)=1,INDEX(Validation!$U$19:$U$178,MATCH($AI1445,Validation!$S$19:$S$178,0)),$Z1445))))</f>
        <v/>
      </c>
      <c r="AG1445" s="27" t="str">
        <f aca="false">IF(COUNTA($A1445:$U1445)=0,"",IF($A1445="","No name",IF($F1445="","No date",IF($W1445=0,"Date ilegible",IF(NOT(ISNUMBER($N1445)),"Hours no numéricas",IF($AA1445="NO MATCH","Person no identificada","OK"))))))</f>
        <v/>
      </c>
      <c r="AH1445" s="27" t="str">
        <f aca="false">IF($W1445=0,"No date",IF($W1445&lt;Validation!$B$3,"Before period",IF($W1445&gt;Validation!$C$3,"After period","In period")))</f>
        <v>No date</v>
      </c>
      <c r="AI1445" s="26" t="str">
        <f aca="false">IF($Y1445="","",TRIM(RIGHT(SUBSTITUTE($Y1445," ",REPT(" ",50)),50)))</f>
        <v/>
      </c>
      <c r="AJ1445" s="27" t="str">
        <f aca="false">IF($A1445="","",IF(NOT(ISERROR(MATCH($A1445,Validation!$A$193:$A$217,0))),"Manual mapping",IF(COUNTIF(Validation!$U$19:$U$178,$Z1445)&gt;0,"Direct",IF(COUNTIF(Validation!$S$19:$S$178,$AI1445)=1,"By surname","Unresolved"))))</f>
        <v/>
      </c>
      <c r="AK1445" s="28" t="str">
        <f aca="false">IF($L1445="","",IF(MATCH($L1445,$L$2:$L$3000,0)&lt;&gt;ROW()-1,"",COUNT($AK$1:$AK1444)+1))</f>
        <v/>
      </c>
      <c r="AL1445" s="28" t="str">
        <f aca="false">IF($G1445="","",IF(MATCH($G1445,$G$2:$G$3000,0)&lt;&gt;ROW()-1,"",COUNT($AL$1:$AL1444)+1))</f>
        <v/>
      </c>
      <c r="AM1445" s="28" t="str">
        <f aca="false">IF($H1445="","",IF(MATCH($H1445,$H$2:$H$3000,0)&lt;&gt;ROW()-1,"",COUNT($AM$1:$AM1444)+1))</f>
        <v/>
      </c>
      <c r="AN1445" s="28" t="str">
        <f aca="false">IF($I1445="","",IF(MATCH($I1445,$I$2:$I$3000,0)&lt;&gt;ROW()-1,"",COUNT($AN$1:$AN1444)+1))</f>
        <v/>
      </c>
      <c r="AO1445" s="28" t="str">
        <f aca="false">IF($Q1445="","",IF(MATCH($Q1445,$Q$2:$Q$3000,0)&lt;&gt;ROW()-1,"",COUNT($AO$1:$AO1444)+1))</f>
        <v/>
      </c>
    </row>
    <row r="1446" customFormat="false" ht="12.75" hidden="false" customHeight="true" outlineLevel="0" collapsed="false">
      <c r="W1446" s="24" t="n">
        <f aca="false">IF($F1446="",0,IFERROR(IF(ISNUMBER($F1446),INT($F1446),DATE(VALUE(MID(SUBSTITUTE(LEFT($F1446,FIND(" ",$F1446&amp;" ")-1),"/",REPT(" ",20)),41,20)),VALUE(LEFT(SUBSTITUTE(LEFT($F1446,FIND(" ",$F1446&amp;" ")-1),"/",REPT(" ",20)),20)),VALUE(MID(SUBSTITUTE(LEFT($F1446,FIND(" ",$F1446&amp;" ")-1),"/",REPT(" ",20)),21,20)))),0))</f>
        <v>0</v>
      </c>
      <c r="X1446" s="25" t="str">
        <f aca="false">IF(ISNUMBER($N1446),$N1446*Validation!$B$5,"")</f>
        <v/>
      </c>
      <c r="Y1446" s="26" t="str">
        <f aca="false">IF($A1446="","",SUBSTITUTE(SUBSTITUTE(SUBSTITUTE(SUBSTITUTE(SUBSTITUTE(SUBSTITUTE(SUBSTITUTE(UPPER(TRIM($A1446)),"Á","A"),"É","E"),"Í","I"),"Ó","O"),"Ú","U"),"Ñ","N"),"Ü","U"))</f>
        <v/>
      </c>
      <c r="Z1446" s="26" t="str">
        <f aca="false">IF($Y1446="","",LEFT($Y1446,1)&amp;" "&amp;TRIM(RIGHT(SUBSTITUTE($Y1446," ",REPT(" ",50)),50)))</f>
        <v/>
      </c>
      <c r="AA1446" s="27" t="str">
        <f aca="false">IF($AF1446="","",IF(COUNTIF(Validation!$U$19:$U$178,$AF1446)&gt;0,"OK","NO MATCH"))</f>
        <v/>
      </c>
      <c r="AB1446" s="27" t="str">
        <f aca="false">IF($W1446=0,"",IF(AND($W1446&gt;=Validation!$B$3,$W1446&lt;=Validation!$C$3),"Yes","No"))</f>
        <v/>
      </c>
      <c r="AC1446" s="26" t="str">
        <f aca="false">IF($A1446="","",$AF1446&amp;"|"&amp;TEXT($W1446,"yyyy-mm-dd")&amp;"|"&amp;$J1446&amp;"|"&amp;$N1446)</f>
        <v/>
      </c>
      <c r="AD1446" s="27" t="str">
        <f aca="false">IF($AC1446="","",IF(COUNTIF($AC$2:$AC$3000,$AC1446)&gt;1,"REVIEW","OK"))</f>
        <v/>
      </c>
      <c r="AE1446" s="27" t="str">
        <f aca="false">IF(OR($W1446=0,$O1446=""),"",IF(IFERROR(IF(ISNUMBER($O1446),INT($O1446),DATE(VALUE(MID(SUBSTITUTE(LEFT($O1446,FIND(" ",$O1446&amp;" ")-1),"/",REPT(" ",20)),41,20)),VALUE(LEFT(SUBSTITUTE(LEFT($O1446,FIND(" ",$O1446&amp;" ")-1),"/",REPT(" ",20)),20)),VALUE(MID(SUBSTITUTE(LEFT($O1446,FIND(" ",$O1446&amp;" ")-1),"/",REPT(" ",20)),21,20)))),0)&gt;$W1446,"Late","Same day"))</f>
        <v/>
      </c>
      <c r="AF1446" s="26" t="str">
        <f aca="false">IF($A1446="","",IFERROR(INDEX(Validation!$C$193:$C$217,MATCH($A1446,Validation!$A$193:$A$217,0)),IF(COUNTIF(Validation!$U$19:$U$178,$Z1446)&gt;0,$Z1446,IF(COUNTIF(Validation!$S$19:$S$178,$AI1446)=1,INDEX(Validation!$U$19:$U$178,MATCH($AI1446,Validation!$S$19:$S$178,0)),$Z1446))))</f>
        <v/>
      </c>
      <c r="AG1446" s="27" t="str">
        <f aca="false">IF(COUNTA($A1446:$U1446)=0,"",IF($A1446="","No name",IF($F1446="","No date",IF($W1446=0,"Date ilegible",IF(NOT(ISNUMBER($N1446)),"Hours no numéricas",IF($AA1446="NO MATCH","Person no identificada","OK"))))))</f>
        <v/>
      </c>
      <c r="AH1446" s="27" t="str">
        <f aca="false">IF($W1446=0,"No date",IF($W1446&lt;Validation!$B$3,"Before period",IF($W1446&gt;Validation!$C$3,"After period","In period")))</f>
        <v>No date</v>
      </c>
      <c r="AI1446" s="26" t="str">
        <f aca="false">IF($Y1446="","",TRIM(RIGHT(SUBSTITUTE($Y1446," ",REPT(" ",50)),50)))</f>
        <v/>
      </c>
      <c r="AJ1446" s="27" t="str">
        <f aca="false">IF($A1446="","",IF(NOT(ISERROR(MATCH($A1446,Validation!$A$193:$A$217,0))),"Manual mapping",IF(COUNTIF(Validation!$U$19:$U$178,$Z1446)&gt;0,"Direct",IF(COUNTIF(Validation!$S$19:$S$178,$AI1446)=1,"By surname","Unresolved"))))</f>
        <v/>
      </c>
      <c r="AK1446" s="28" t="str">
        <f aca="false">IF($L1446="","",IF(MATCH($L1446,$L$2:$L$3000,0)&lt;&gt;ROW()-1,"",COUNT($AK$1:$AK1445)+1))</f>
        <v/>
      </c>
      <c r="AL1446" s="28" t="str">
        <f aca="false">IF($G1446="","",IF(MATCH($G1446,$G$2:$G$3000,0)&lt;&gt;ROW()-1,"",COUNT($AL$1:$AL1445)+1))</f>
        <v/>
      </c>
      <c r="AM1446" s="28" t="str">
        <f aca="false">IF($H1446="","",IF(MATCH($H1446,$H$2:$H$3000,0)&lt;&gt;ROW()-1,"",COUNT($AM$1:$AM1445)+1))</f>
        <v/>
      </c>
      <c r="AN1446" s="28" t="str">
        <f aca="false">IF($I1446="","",IF(MATCH($I1446,$I$2:$I$3000,0)&lt;&gt;ROW()-1,"",COUNT($AN$1:$AN1445)+1))</f>
        <v/>
      </c>
      <c r="AO1446" s="28" t="str">
        <f aca="false">IF($Q1446="","",IF(MATCH($Q1446,$Q$2:$Q$3000,0)&lt;&gt;ROW()-1,"",COUNT($AO$1:$AO1445)+1))</f>
        <v/>
      </c>
    </row>
    <row r="1447" customFormat="false" ht="12.75" hidden="false" customHeight="true" outlineLevel="0" collapsed="false">
      <c r="W1447" s="24" t="n">
        <f aca="false">IF($F1447="",0,IFERROR(IF(ISNUMBER($F1447),INT($F1447),DATE(VALUE(MID(SUBSTITUTE(LEFT($F1447,FIND(" ",$F1447&amp;" ")-1),"/",REPT(" ",20)),41,20)),VALUE(LEFT(SUBSTITUTE(LEFT($F1447,FIND(" ",$F1447&amp;" ")-1),"/",REPT(" ",20)),20)),VALUE(MID(SUBSTITUTE(LEFT($F1447,FIND(" ",$F1447&amp;" ")-1),"/",REPT(" ",20)),21,20)))),0))</f>
        <v>0</v>
      </c>
      <c r="X1447" s="25" t="str">
        <f aca="false">IF(ISNUMBER($N1447),$N1447*Validation!$B$5,"")</f>
        <v/>
      </c>
      <c r="Y1447" s="26" t="str">
        <f aca="false">IF($A1447="","",SUBSTITUTE(SUBSTITUTE(SUBSTITUTE(SUBSTITUTE(SUBSTITUTE(SUBSTITUTE(SUBSTITUTE(UPPER(TRIM($A1447)),"Á","A"),"É","E"),"Í","I"),"Ó","O"),"Ú","U"),"Ñ","N"),"Ü","U"))</f>
        <v/>
      </c>
      <c r="Z1447" s="26" t="str">
        <f aca="false">IF($Y1447="","",LEFT($Y1447,1)&amp;" "&amp;TRIM(RIGHT(SUBSTITUTE($Y1447," ",REPT(" ",50)),50)))</f>
        <v/>
      </c>
      <c r="AA1447" s="27" t="str">
        <f aca="false">IF($AF1447="","",IF(COUNTIF(Validation!$U$19:$U$178,$AF1447)&gt;0,"OK","NO MATCH"))</f>
        <v/>
      </c>
      <c r="AB1447" s="27" t="str">
        <f aca="false">IF($W1447=0,"",IF(AND($W1447&gt;=Validation!$B$3,$W1447&lt;=Validation!$C$3),"Yes","No"))</f>
        <v/>
      </c>
      <c r="AC1447" s="26" t="str">
        <f aca="false">IF($A1447="","",$AF1447&amp;"|"&amp;TEXT($W1447,"yyyy-mm-dd")&amp;"|"&amp;$J1447&amp;"|"&amp;$N1447)</f>
        <v/>
      </c>
      <c r="AD1447" s="27" t="str">
        <f aca="false">IF($AC1447="","",IF(COUNTIF($AC$2:$AC$3000,$AC1447)&gt;1,"REVIEW","OK"))</f>
        <v/>
      </c>
      <c r="AE1447" s="27" t="str">
        <f aca="false">IF(OR($W1447=0,$O1447=""),"",IF(IFERROR(IF(ISNUMBER($O1447),INT($O1447),DATE(VALUE(MID(SUBSTITUTE(LEFT($O1447,FIND(" ",$O1447&amp;" ")-1),"/",REPT(" ",20)),41,20)),VALUE(LEFT(SUBSTITUTE(LEFT($O1447,FIND(" ",$O1447&amp;" ")-1),"/",REPT(" ",20)),20)),VALUE(MID(SUBSTITUTE(LEFT($O1447,FIND(" ",$O1447&amp;" ")-1),"/",REPT(" ",20)),21,20)))),0)&gt;$W1447,"Late","Same day"))</f>
        <v/>
      </c>
      <c r="AF1447" s="26" t="str">
        <f aca="false">IF($A1447="","",IFERROR(INDEX(Validation!$C$193:$C$217,MATCH($A1447,Validation!$A$193:$A$217,0)),IF(COUNTIF(Validation!$U$19:$U$178,$Z1447)&gt;0,$Z1447,IF(COUNTIF(Validation!$S$19:$S$178,$AI1447)=1,INDEX(Validation!$U$19:$U$178,MATCH($AI1447,Validation!$S$19:$S$178,0)),$Z1447))))</f>
        <v/>
      </c>
      <c r="AG1447" s="27" t="str">
        <f aca="false">IF(COUNTA($A1447:$U1447)=0,"",IF($A1447="","No name",IF($F1447="","No date",IF($W1447=0,"Date ilegible",IF(NOT(ISNUMBER($N1447)),"Hours no numéricas",IF($AA1447="NO MATCH","Person no identificada","OK"))))))</f>
        <v/>
      </c>
      <c r="AH1447" s="27" t="str">
        <f aca="false">IF($W1447=0,"No date",IF($W1447&lt;Validation!$B$3,"Before period",IF($W1447&gt;Validation!$C$3,"After period","In period")))</f>
        <v>No date</v>
      </c>
      <c r="AI1447" s="26" t="str">
        <f aca="false">IF($Y1447="","",TRIM(RIGHT(SUBSTITUTE($Y1447," ",REPT(" ",50)),50)))</f>
        <v/>
      </c>
      <c r="AJ1447" s="27" t="str">
        <f aca="false">IF($A1447="","",IF(NOT(ISERROR(MATCH($A1447,Validation!$A$193:$A$217,0))),"Manual mapping",IF(COUNTIF(Validation!$U$19:$U$178,$Z1447)&gt;0,"Direct",IF(COUNTIF(Validation!$S$19:$S$178,$AI1447)=1,"By surname","Unresolved"))))</f>
        <v/>
      </c>
      <c r="AK1447" s="28" t="str">
        <f aca="false">IF($L1447="","",IF(MATCH($L1447,$L$2:$L$3000,0)&lt;&gt;ROW()-1,"",COUNT($AK$1:$AK1446)+1))</f>
        <v/>
      </c>
      <c r="AL1447" s="28" t="str">
        <f aca="false">IF($G1447="","",IF(MATCH($G1447,$G$2:$G$3000,0)&lt;&gt;ROW()-1,"",COUNT($AL$1:$AL1446)+1))</f>
        <v/>
      </c>
      <c r="AM1447" s="28" t="str">
        <f aca="false">IF($H1447="","",IF(MATCH($H1447,$H$2:$H$3000,0)&lt;&gt;ROW()-1,"",COUNT($AM$1:$AM1446)+1))</f>
        <v/>
      </c>
      <c r="AN1447" s="28" t="str">
        <f aca="false">IF($I1447="","",IF(MATCH($I1447,$I$2:$I$3000,0)&lt;&gt;ROW()-1,"",COUNT($AN$1:$AN1446)+1))</f>
        <v/>
      </c>
      <c r="AO1447" s="28" t="str">
        <f aca="false">IF($Q1447="","",IF(MATCH($Q1447,$Q$2:$Q$3000,0)&lt;&gt;ROW()-1,"",COUNT($AO$1:$AO1446)+1))</f>
        <v/>
      </c>
    </row>
    <row r="1448" customFormat="false" ht="12.75" hidden="false" customHeight="true" outlineLevel="0" collapsed="false">
      <c r="W1448" s="24" t="n">
        <f aca="false">IF($F1448="",0,IFERROR(IF(ISNUMBER($F1448),INT($F1448),DATE(VALUE(MID(SUBSTITUTE(LEFT($F1448,FIND(" ",$F1448&amp;" ")-1),"/",REPT(" ",20)),41,20)),VALUE(LEFT(SUBSTITUTE(LEFT($F1448,FIND(" ",$F1448&amp;" ")-1),"/",REPT(" ",20)),20)),VALUE(MID(SUBSTITUTE(LEFT($F1448,FIND(" ",$F1448&amp;" ")-1),"/",REPT(" ",20)),21,20)))),0))</f>
        <v>0</v>
      </c>
      <c r="X1448" s="25" t="str">
        <f aca="false">IF(ISNUMBER($N1448),$N1448*Validation!$B$5,"")</f>
        <v/>
      </c>
      <c r="Y1448" s="26" t="str">
        <f aca="false">IF($A1448="","",SUBSTITUTE(SUBSTITUTE(SUBSTITUTE(SUBSTITUTE(SUBSTITUTE(SUBSTITUTE(SUBSTITUTE(UPPER(TRIM($A1448)),"Á","A"),"É","E"),"Í","I"),"Ó","O"),"Ú","U"),"Ñ","N"),"Ü","U"))</f>
        <v/>
      </c>
      <c r="Z1448" s="26" t="str">
        <f aca="false">IF($Y1448="","",LEFT($Y1448,1)&amp;" "&amp;TRIM(RIGHT(SUBSTITUTE($Y1448," ",REPT(" ",50)),50)))</f>
        <v/>
      </c>
      <c r="AA1448" s="27" t="str">
        <f aca="false">IF($AF1448="","",IF(COUNTIF(Validation!$U$19:$U$178,$AF1448)&gt;0,"OK","NO MATCH"))</f>
        <v/>
      </c>
      <c r="AB1448" s="27" t="str">
        <f aca="false">IF($W1448=0,"",IF(AND($W1448&gt;=Validation!$B$3,$W1448&lt;=Validation!$C$3),"Yes","No"))</f>
        <v/>
      </c>
      <c r="AC1448" s="26" t="str">
        <f aca="false">IF($A1448="","",$AF1448&amp;"|"&amp;TEXT($W1448,"yyyy-mm-dd")&amp;"|"&amp;$J1448&amp;"|"&amp;$N1448)</f>
        <v/>
      </c>
      <c r="AD1448" s="27" t="str">
        <f aca="false">IF($AC1448="","",IF(COUNTIF($AC$2:$AC$3000,$AC1448)&gt;1,"REVIEW","OK"))</f>
        <v/>
      </c>
      <c r="AE1448" s="27" t="str">
        <f aca="false">IF(OR($W1448=0,$O1448=""),"",IF(IFERROR(IF(ISNUMBER($O1448),INT($O1448),DATE(VALUE(MID(SUBSTITUTE(LEFT($O1448,FIND(" ",$O1448&amp;" ")-1),"/",REPT(" ",20)),41,20)),VALUE(LEFT(SUBSTITUTE(LEFT($O1448,FIND(" ",$O1448&amp;" ")-1),"/",REPT(" ",20)),20)),VALUE(MID(SUBSTITUTE(LEFT($O1448,FIND(" ",$O1448&amp;" ")-1),"/",REPT(" ",20)),21,20)))),0)&gt;$W1448,"Late","Same day"))</f>
        <v/>
      </c>
      <c r="AF1448" s="26" t="str">
        <f aca="false">IF($A1448="","",IFERROR(INDEX(Validation!$C$193:$C$217,MATCH($A1448,Validation!$A$193:$A$217,0)),IF(COUNTIF(Validation!$U$19:$U$178,$Z1448)&gt;0,$Z1448,IF(COUNTIF(Validation!$S$19:$S$178,$AI1448)=1,INDEX(Validation!$U$19:$U$178,MATCH($AI1448,Validation!$S$19:$S$178,0)),$Z1448))))</f>
        <v/>
      </c>
      <c r="AG1448" s="27" t="str">
        <f aca="false">IF(COUNTA($A1448:$U1448)=0,"",IF($A1448="","No name",IF($F1448="","No date",IF($W1448=0,"Date ilegible",IF(NOT(ISNUMBER($N1448)),"Hours no numéricas",IF($AA1448="NO MATCH","Person no identificada","OK"))))))</f>
        <v/>
      </c>
      <c r="AH1448" s="27" t="str">
        <f aca="false">IF($W1448=0,"No date",IF($W1448&lt;Validation!$B$3,"Before period",IF($W1448&gt;Validation!$C$3,"After period","In period")))</f>
        <v>No date</v>
      </c>
      <c r="AI1448" s="26" t="str">
        <f aca="false">IF($Y1448="","",TRIM(RIGHT(SUBSTITUTE($Y1448," ",REPT(" ",50)),50)))</f>
        <v/>
      </c>
      <c r="AJ1448" s="27" t="str">
        <f aca="false">IF($A1448="","",IF(NOT(ISERROR(MATCH($A1448,Validation!$A$193:$A$217,0))),"Manual mapping",IF(COUNTIF(Validation!$U$19:$U$178,$Z1448)&gt;0,"Direct",IF(COUNTIF(Validation!$S$19:$S$178,$AI1448)=1,"By surname","Unresolved"))))</f>
        <v/>
      </c>
      <c r="AK1448" s="28" t="str">
        <f aca="false">IF($L1448="","",IF(MATCH($L1448,$L$2:$L$3000,0)&lt;&gt;ROW()-1,"",COUNT($AK$1:$AK1447)+1))</f>
        <v/>
      </c>
      <c r="AL1448" s="28" t="str">
        <f aca="false">IF($G1448="","",IF(MATCH($G1448,$G$2:$G$3000,0)&lt;&gt;ROW()-1,"",COUNT($AL$1:$AL1447)+1))</f>
        <v/>
      </c>
      <c r="AM1448" s="28" t="str">
        <f aca="false">IF($H1448="","",IF(MATCH($H1448,$H$2:$H$3000,0)&lt;&gt;ROW()-1,"",COUNT($AM$1:$AM1447)+1))</f>
        <v/>
      </c>
      <c r="AN1448" s="28" t="str">
        <f aca="false">IF($I1448="","",IF(MATCH($I1448,$I$2:$I$3000,0)&lt;&gt;ROW()-1,"",COUNT($AN$1:$AN1447)+1))</f>
        <v/>
      </c>
      <c r="AO1448" s="28" t="str">
        <f aca="false">IF($Q1448="","",IF(MATCH($Q1448,$Q$2:$Q$3000,0)&lt;&gt;ROW()-1,"",COUNT($AO$1:$AO1447)+1))</f>
        <v/>
      </c>
    </row>
    <row r="1449" customFormat="false" ht="12.75" hidden="false" customHeight="true" outlineLevel="0" collapsed="false">
      <c r="W1449" s="24" t="n">
        <f aca="false">IF($F1449="",0,IFERROR(IF(ISNUMBER($F1449),INT($F1449),DATE(VALUE(MID(SUBSTITUTE(LEFT($F1449,FIND(" ",$F1449&amp;" ")-1),"/",REPT(" ",20)),41,20)),VALUE(LEFT(SUBSTITUTE(LEFT($F1449,FIND(" ",$F1449&amp;" ")-1),"/",REPT(" ",20)),20)),VALUE(MID(SUBSTITUTE(LEFT($F1449,FIND(" ",$F1449&amp;" ")-1),"/",REPT(" ",20)),21,20)))),0))</f>
        <v>0</v>
      </c>
      <c r="X1449" s="25" t="str">
        <f aca="false">IF(ISNUMBER($N1449),$N1449*Validation!$B$5,"")</f>
        <v/>
      </c>
      <c r="Y1449" s="26" t="str">
        <f aca="false">IF($A1449="","",SUBSTITUTE(SUBSTITUTE(SUBSTITUTE(SUBSTITUTE(SUBSTITUTE(SUBSTITUTE(SUBSTITUTE(UPPER(TRIM($A1449)),"Á","A"),"É","E"),"Í","I"),"Ó","O"),"Ú","U"),"Ñ","N"),"Ü","U"))</f>
        <v/>
      </c>
      <c r="Z1449" s="26" t="str">
        <f aca="false">IF($Y1449="","",LEFT($Y1449,1)&amp;" "&amp;TRIM(RIGHT(SUBSTITUTE($Y1449," ",REPT(" ",50)),50)))</f>
        <v/>
      </c>
      <c r="AA1449" s="27" t="str">
        <f aca="false">IF($AF1449="","",IF(COUNTIF(Validation!$U$19:$U$178,$AF1449)&gt;0,"OK","NO MATCH"))</f>
        <v/>
      </c>
      <c r="AB1449" s="27" t="str">
        <f aca="false">IF($W1449=0,"",IF(AND($W1449&gt;=Validation!$B$3,$W1449&lt;=Validation!$C$3),"Yes","No"))</f>
        <v/>
      </c>
      <c r="AC1449" s="26" t="str">
        <f aca="false">IF($A1449="","",$AF1449&amp;"|"&amp;TEXT($W1449,"yyyy-mm-dd")&amp;"|"&amp;$J1449&amp;"|"&amp;$N1449)</f>
        <v/>
      </c>
      <c r="AD1449" s="27" t="str">
        <f aca="false">IF($AC1449="","",IF(COUNTIF($AC$2:$AC$3000,$AC1449)&gt;1,"REVIEW","OK"))</f>
        <v/>
      </c>
      <c r="AE1449" s="27" t="str">
        <f aca="false">IF(OR($W1449=0,$O1449=""),"",IF(IFERROR(IF(ISNUMBER($O1449),INT($O1449),DATE(VALUE(MID(SUBSTITUTE(LEFT($O1449,FIND(" ",$O1449&amp;" ")-1),"/",REPT(" ",20)),41,20)),VALUE(LEFT(SUBSTITUTE(LEFT($O1449,FIND(" ",$O1449&amp;" ")-1),"/",REPT(" ",20)),20)),VALUE(MID(SUBSTITUTE(LEFT($O1449,FIND(" ",$O1449&amp;" ")-1),"/",REPT(" ",20)),21,20)))),0)&gt;$W1449,"Late","Same day"))</f>
        <v/>
      </c>
      <c r="AF1449" s="26" t="str">
        <f aca="false">IF($A1449="","",IFERROR(INDEX(Validation!$C$193:$C$217,MATCH($A1449,Validation!$A$193:$A$217,0)),IF(COUNTIF(Validation!$U$19:$U$178,$Z1449)&gt;0,$Z1449,IF(COUNTIF(Validation!$S$19:$S$178,$AI1449)=1,INDEX(Validation!$U$19:$U$178,MATCH($AI1449,Validation!$S$19:$S$178,0)),$Z1449))))</f>
        <v/>
      </c>
      <c r="AG1449" s="27" t="str">
        <f aca="false">IF(COUNTA($A1449:$U1449)=0,"",IF($A1449="","No name",IF($F1449="","No date",IF($W1449=0,"Date ilegible",IF(NOT(ISNUMBER($N1449)),"Hours no numéricas",IF($AA1449="NO MATCH","Person no identificada","OK"))))))</f>
        <v/>
      </c>
      <c r="AH1449" s="27" t="str">
        <f aca="false">IF($W1449=0,"No date",IF($W1449&lt;Validation!$B$3,"Before period",IF($W1449&gt;Validation!$C$3,"After period","In period")))</f>
        <v>No date</v>
      </c>
      <c r="AI1449" s="26" t="str">
        <f aca="false">IF($Y1449="","",TRIM(RIGHT(SUBSTITUTE($Y1449," ",REPT(" ",50)),50)))</f>
        <v/>
      </c>
      <c r="AJ1449" s="27" t="str">
        <f aca="false">IF($A1449="","",IF(NOT(ISERROR(MATCH($A1449,Validation!$A$193:$A$217,0))),"Manual mapping",IF(COUNTIF(Validation!$U$19:$U$178,$Z1449)&gt;0,"Direct",IF(COUNTIF(Validation!$S$19:$S$178,$AI1449)=1,"By surname","Unresolved"))))</f>
        <v/>
      </c>
      <c r="AK1449" s="28" t="str">
        <f aca="false">IF($L1449="","",IF(MATCH($L1449,$L$2:$L$3000,0)&lt;&gt;ROW()-1,"",COUNT($AK$1:$AK1448)+1))</f>
        <v/>
      </c>
      <c r="AL1449" s="28" t="str">
        <f aca="false">IF($G1449="","",IF(MATCH($G1449,$G$2:$G$3000,0)&lt;&gt;ROW()-1,"",COUNT($AL$1:$AL1448)+1))</f>
        <v/>
      </c>
      <c r="AM1449" s="28" t="str">
        <f aca="false">IF($H1449="","",IF(MATCH($H1449,$H$2:$H$3000,0)&lt;&gt;ROW()-1,"",COUNT($AM$1:$AM1448)+1))</f>
        <v/>
      </c>
      <c r="AN1449" s="28" t="str">
        <f aca="false">IF($I1449="","",IF(MATCH($I1449,$I$2:$I$3000,0)&lt;&gt;ROW()-1,"",COUNT($AN$1:$AN1448)+1))</f>
        <v/>
      </c>
      <c r="AO1449" s="28" t="str">
        <f aca="false">IF($Q1449="","",IF(MATCH($Q1449,$Q$2:$Q$3000,0)&lt;&gt;ROW()-1,"",COUNT($AO$1:$AO1448)+1))</f>
        <v/>
      </c>
    </row>
    <row r="1450" customFormat="false" ht="12.75" hidden="false" customHeight="true" outlineLevel="0" collapsed="false">
      <c r="W1450" s="24" t="n">
        <f aca="false">IF($F1450="",0,IFERROR(IF(ISNUMBER($F1450),INT($F1450),DATE(VALUE(MID(SUBSTITUTE(LEFT($F1450,FIND(" ",$F1450&amp;" ")-1),"/",REPT(" ",20)),41,20)),VALUE(LEFT(SUBSTITUTE(LEFT($F1450,FIND(" ",$F1450&amp;" ")-1),"/",REPT(" ",20)),20)),VALUE(MID(SUBSTITUTE(LEFT($F1450,FIND(" ",$F1450&amp;" ")-1),"/",REPT(" ",20)),21,20)))),0))</f>
        <v>0</v>
      </c>
      <c r="X1450" s="25" t="str">
        <f aca="false">IF(ISNUMBER($N1450),$N1450*Validation!$B$5,"")</f>
        <v/>
      </c>
      <c r="Y1450" s="26" t="str">
        <f aca="false">IF($A1450="","",SUBSTITUTE(SUBSTITUTE(SUBSTITUTE(SUBSTITUTE(SUBSTITUTE(SUBSTITUTE(SUBSTITUTE(UPPER(TRIM($A1450)),"Á","A"),"É","E"),"Í","I"),"Ó","O"),"Ú","U"),"Ñ","N"),"Ü","U"))</f>
        <v/>
      </c>
      <c r="Z1450" s="26" t="str">
        <f aca="false">IF($Y1450="","",LEFT($Y1450,1)&amp;" "&amp;TRIM(RIGHT(SUBSTITUTE($Y1450," ",REPT(" ",50)),50)))</f>
        <v/>
      </c>
      <c r="AA1450" s="27" t="str">
        <f aca="false">IF($AF1450="","",IF(COUNTIF(Validation!$U$19:$U$178,$AF1450)&gt;0,"OK","NO MATCH"))</f>
        <v/>
      </c>
      <c r="AB1450" s="27" t="str">
        <f aca="false">IF($W1450=0,"",IF(AND($W1450&gt;=Validation!$B$3,$W1450&lt;=Validation!$C$3),"Yes","No"))</f>
        <v/>
      </c>
      <c r="AC1450" s="26" t="str">
        <f aca="false">IF($A1450="","",$AF1450&amp;"|"&amp;TEXT($W1450,"yyyy-mm-dd")&amp;"|"&amp;$J1450&amp;"|"&amp;$N1450)</f>
        <v/>
      </c>
      <c r="AD1450" s="27" t="str">
        <f aca="false">IF($AC1450="","",IF(COUNTIF($AC$2:$AC$3000,$AC1450)&gt;1,"REVIEW","OK"))</f>
        <v/>
      </c>
      <c r="AE1450" s="27" t="str">
        <f aca="false">IF(OR($W1450=0,$O1450=""),"",IF(IFERROR(IF(ISNUMBER($O1450),INT($O1450),DATE(VALUE(MID(SUBSTITUTE(LEFT($O1450,FIND(" ",$O1450&amp;" ")-1),"/",REPT(" ",20)),41,20)),VALUE(LEFT(SUBSTITUTE(LEFT($O1450,FIND(" ",$O1450&amp;" ")-1),"/",REPT(" ",20)),20)),VALUE(MID(SUBSTITUTE(LEFT($O1450,FIND(" ",$O1450&amp;" ")-1),"/",REPT(" ",20)),21,20)))),0)&gt;$W1450,"Late","Same day"))</f>
        <v/>
      </c>
      <c r="AF1450" s="26" t="str">
        <f aca="false">IF($A1450="","",IFERROR(INDEX(Validation!$C$193:$C$217,MATCH($A1450,Validation!$A$193:$A$217,0)),IF(COUNTIF(Validation!$U$19:$U$178,$Z1450)&gt;0,$Z1450,IF(COUNTIF(Validation!$S$19:$S$178,$AI1450)=1,INDEX(Validation!$U$19:$U$178,MATCH($AI1450,Validation!$S$19:$S$178,0)),$Z1450))))</f>
        <v/>
      </c>
      <c r="AG1450" s="27" t="str">
        <f aca="false">IF(COUNTA($A1450:$U1450)=0,"",IF($A1450="","No name",IF($F1450="","No date",IF($W1450=0,"Date ilegible",IF(NOT(ISNUMBER($N1450)),"Hours no numéricas",IF($AA1450="NO MATCH","Person no identificada","OK"))))))</f>
        <v/>
      </c>
      <c r="AH1450" s="27" t="str">
        <f aca="false">IF($W1450=0,"No date",IF($W1450&lt;Validation!$B$3,"Before period",IF($W1450&gt;Validation!$C$3,"After period","In period")))</f>
        <v>No date</v>
      </c>
      <c r="AI1450" s="26" t="str">
        <f aca="false">IF($Y1450="","",TRIM(RIGHT(SUBSTITUTE($Y1450," ",REPT(" ",50)),50)))</f>
        <v/>
      </c>
      <c r="AJ1450" s="27" t="str">
        <f aca="false">IF($A1450="","",IF(NOT(ISERROR(MATCH($A1450,Validation!$A$193:$A$217,0))),"Manual mapping",IF(COUNTIF(Validation!$U$19:$U$178,$Z1450)&gt;0,"Direct",IF(COUNTIF(Validation!$S$19:$S$178,$AI1450)=1,"By surname","Unresolved"))))</f>
        <v/>
      </c>
      <c r="AK1450" s="28" t="str">
        <f aca="false">IF($L1450="","",IF(MATCH($L1450,$L$2:$L$3000,0)&lt;&gt;ROW()-1,"",COUNT($AK$1:$AK1449)+1))</f>
        <v/>
      </c>
      <c r="AL1450" s="28" t="str">
        <f aca="false">IF($G1450="","",IF(MATCH($G1450,$G$2:$G$3000,0)&lt;&gt;ROW()-1,"",COUNT($AL$1:$AL1449)+1))</f>
        <v/>
      </c>
      <c r="AM1450" s="28" t="str">
        <f aca="false">IF($H1450="","",IF(MATCH($H1450,$H$2:$H$3000,0)&lt;&gt;ROW()-1,"",COUNT($AM$1:$AM1449)+1))</f>
        <v/>
      </c>
      <c r="AN1450" s="28" t="str">
        <f aca="false">IF($I1450="","",IF(MATCH($I1450,$I$2:$I$3000,0)&lt;&gt;ROW()-1,"",COUNT($AN$1:$AN1449)+1))</f>
        <v/>
      </c>
      <c r="AO1450" s="28" t="str">
        <f aca="false">IF($Q1450="","",IF(MATCH($Q1450,$Q$2:$Q$3000,0)&lt;&gt;ROW()-1,"",COUNT($AO$1:$AO1449)+1))</f>
        <v/>
      </c>
    </row>
    <row r="1451" customFormat="false" ht="12.75" hidden="false" customHeight="true" outlineLevel="0" collapsed="false">
      <c r="W1451" s="24" t="n">
        <f aca="false">IF($F1451="",0,IFERROR(IF(ISNUMBER($F1451),INT($F1451),DATE(VALUE(MID(SUBSTITUTE(LEFT($F1451,FIND(" ",$F1451&amp;" ")-1),"/",REPT(" ",20)),41,20)),VALUE(LEFT(SUBSTITUTE(LEFT($F1451,FIND(" ",$F1451&amp;" ")-1),"/",REPT(" ",20)),20)),VALUE(MID(SUBSTITUTE(LEFT($F1451,FIND(" ",$F1451&amp;" ")-1),"/",REPT(" ",20)),21,20)))),0))</f>
        <v>0</v>
      </c>
      <c r="X1451" s="25" t="str">
        <f aca="false">IF(ISNUMBER($N1451),$N1451*Validation!$B$5,"")</f>
        <v/>
      </c>
      <c r="Y1451" s="26" t="str">
        <f aca="false">IF($A1451="","",SUBSTITUTE(SUBSTITUTE(SUBSTITUTE(SUBSTITUTE(SUBSTITUTE(SUBSTITUTE(SUBSTITUTE(UPPER(TRIM($A1451)),"Á","A"),"É","E"),"Í","I"),"Ó","O"),"Ú","U"),"Ñ","N"),"Ü","U"))</f>
        <v/>
      </c>
      <c r="Z1451" s="26" t="str">
        <f aca="false">IF($Y1451="","",LEFT($Y1451,1)&amp;" "&amp;TRIM(RIGHT(SUBSTITUTE($Y1451," ",REPT(" ",50)),50)))</f>
        <v/>
      </c>
      <c r="AA1451" s="27" t="str">
        <f aca="false">IF($AF1451="","",IF(COUNTIF(Validation!$U$19:$U$178,$AF1451)&gt;0,"OK","NO MATCH"))</f>
        <v/>
      </c>
      <c r="AB1451" s="27" t="str">
        <f aca="false">IF($W1451=0,"",IF(AND($W1451&gt;=Validation!$B$3,$W1451&lt;=Validation!$C$3),"Yes","No"))</f>
        <v/>
      </c>
      <c r="AC1451" s="26" t="str">
        <f aca="false">IF($A1451="","",$AF1451&amp;"|"&amp;TEXT($W1451,"yyyy-mm-dd")&amp;"|"&amp;$J1451&amp;"|"&amp;$N1451)</f>
        <v/>
      </c>
      <c r="AD1451" s="27" t="str">
        <f aca="false">IF($AC1451="","",IF(COUNTIF($AC$2:$AC$3000,$AC1451)&gt;1,"REVIEW","OK"))</f>
        <v/>
      </c>
      <c r="AE1451" s="27" t="str">
        <f aca="false">IF(OR($W1451=0,$O1451=""),"",IF(IFERROR(IF(ISNUMBER($O1451),INT($O1451),DATE(VALUE(MID(SUBSTITUTE(LEFT($O1451,FIND(" ",$O1451&amp;" ")-1),"/",REPT(" ",20)),41,20)),VALUE(LEFT(SUBSTITUTE(LEFT($O1451,FIND(" ",$O1451&amp;" ")-1),"/",REPT(" ",20)),20)),VALUE(MID(SUBSTITUTE(LEFT($O1451,FIND(" ",$O1451&amp;" ")-1),"/",REPT(" ",20)),21,20)))),0)&gt;$W1451,"Late","Same day"))</f>
        <v/>
      </c>
      <c r="AF1451" s="26" t="str">
        <f aca="false">IF($A1451="","",IFERROR(INDEX(Validation!$C$193:$C$217,MATCH($A1451,Validation!$A$193:$A$217,0)),IF(COUNTIF(Validation!$U$19:$U$178,$Z1451)&gt;0,$Z1451,IF(COUNTIF(Validation!$S$19:$S$178,$AI1451)=1,INDEX(Validation!$U$19:$U$178,MATCH($AI1451,Validation!$S$19:$S$178,0)),$Z1451))))</f>
        <v/>
      </c>
      <c r="AG1451" s="27" t="str">
        <f aca="false">IF(COUNTA($A1451:$U1451)=0,"",IF($A1451="","No name",IF($F1451="","No date",IF($W1451=0,"Date ilegible",IF(NOT(ISNUMBER($N1451)),"Hours no numéricas",IF($AA1451="NO MATCH","Person no identificada","OK"))))))</f>
        <v/>
      </c>
      <c r="AH1451" s="27" t="str">
        <f aca="false">IF($W1451=0,"No date",IF($W1451&lt;Validation!$B$3,"Before period",IF($W1451&gt;Validation!$C$3,"After period","In period")))</f>
        <v>No date</v>
      </c>
      <c r="AI1451" s="26" t="str">
        <f aca="false">IF($Y1451="","",TRIM(RIGHT(SUBSTITUTE($Y1451," ",REPT(" ",50)),50)))</f>
        <v/>
      </c>
      <c r="AJ1451" s="27" t="str">
        <f aca="false">IF($A1451="","",IF(NOT(ISERROR(MATCH($A1451,Validation!$A$193:$A$217,0))),"Manual mapping",IF(COUNTIF(Validation!$U$19:$U$178,$Z1451)&gt;0,"Direct",IF(COUNTIF(Validation!$S$19:$S$178,$AI1451)=1,"By surname","Unresolved"))))</f>
        <v/>
      </c>
      <c r="AK1451" s="28" t="str">
        <f aca="false">IF($L1451="","",IF(MATCH($L1451,$L$2:$L$3000,0)&lt;&gt;ROW()-1,"",COUNT($AK$1:$AK1450)+1))</f>
        <v/>
      </c>
      <c r="AL1451" s="28" t="str">
        <f aca="false">IF($G1451="","",IF(MATCH($G1451,$G$2:$G$3000,0)&lt;&gt;ROW()-1,"",COUNT($AL$1:$AL1450)+1))</f>
        <v/>
      </c>
      <c r="AM1451" s="28" t="str">
        <f aca="false">IF($H1451="","",IF(MATCH($H1451,$H$2:$H$3000,0)&lt;&gt;ROW()-1,"",COUNT($AM$1:$AM1450)+1))</f>
        <v/>
      </c>
      <c r="AN1451" s="28" t="str">
        <f aca="false">IF($I1451="","",IF(MATCH($I1451,$I$2:$I$3000,0)&lt;&gt;ROW()-1,"",COUNT($AN$1:$AN1450)+1))</f>
        <v/>
      </c>
      <c r="AO1451" s="28" t="str">
        <f aca="false">IF($Q1451="","",IF(MATCH($Q1451,$Q$2:$Q$3000,0)&lt;&gt;ROW()-1,"",COUNT($AO$1:$AO1450)+1))</f>
        <v/>
      </c>
    </row>
    <row r="1452" customFormat="false" ht="12.75" hidden="false" customHeight="true" outlineLevel="0" collapsed="false">
      <c r="W1452" s="24" t="n">
        <f aca="false">IF($F1452="",0,IFERROR(IF(ISNUMBER($F1452),INT($F1452),DATE(VALUE(MID(SUBSTITUTE(LEFT($F1452,FIND(" ",$F1452&amp;" ")-1),"/",REPT(" ",20)),41,20)),VALUE(LEFT(SUBSTITUTE(LEFT($F1452,FIND(" ",$F1452&amp;" ")-1),"/",REPT(" ",20)),20)),VALUE(MID(SUBSTITUTE(LEFT($F1452,FIND(" ",$F1452&amp;" ")-1),"/",REPT(" ",20)),21,20)))),0))</f>
        <v>0</v>
      </c>
      <c r="X1452" s="25" t="str">
        <f aca="false">IF(ISNUMBER($N1452),$N1452*Validation!$B$5,"")</f>
        <v/>
      </c>
      <c r="Y1452" s="26" t="str">
        <f aca="false">IF($A1452="","",SUBSTITUTE(SUBSTITUTE(SUBSTITUTE(SUBSTITUTE(SUBSTITUTE(SUBSTITUTE(SUBSTITUTE(UPPER(TRIM($A1452)),"Á","A"),"É","E"),"Í","I"),"Ó","O"),"Ú","U"),"Ñ","N"),"Ü","U"))</f>
        <v/>
      </c>
      <c r="Z1452" s="26" t="str">
        <f aca="false">IF($Y1452="","",LEFT($Y1452,1)&amp;" "&amp;TRIM(RIGHT(SUBSTITUTE($Y1452," ",REPT(" ",50)),50)))</f>
        <v/>
      </c>
      <c r="AA1452" s="27" t="str">
        <f aca="false">IF($AF1452="","",IF(COUNTIF(Validation!$U$19:$U$178,$AF1452)&gt;0,"OK","NO MATCH"))</f>
        <v/>
      </c>
      <c r="AB1452" s="27" t="str">
        <f aca="false">IF($W1452=0,"",IF(AND($W1452&gt;=Validation!$B$3,$W1452&lt;=Validation!$C$3),"Yes","No"))</f>
        <v/>
      </c>
      <c r="AC1452" s="26" t="str">
        <f aca="false">IF($A1452="","",$AF1452&amp;"|"&amp;TEXT($W1452,"yyyy-mm-dd")&amp;"|"&amp;$J1452&amp;"|"&amp;$N1452)</f>
        <v/>
      </c>
      <c r="AD1452" s="27" t="str">
        <f aca="false">IF($AC1452="","",IF(COUNTIF($AC$2:$AC$3000,$AC1452)&gt;1,"REVIEW","OK"))</f>
        <v/>
      </c>
      <c r="AE1452" s="27" t="str">
        <f aca="false">IF(OR($W1452=0,$O1452=""),"",IF(IFERROR(IF(ISNUMBER($O1452),INT($O1452),DATE(VALUE(MID(SUBSTITUTE(LEFT($O1452,FIND(" ",$O1452&amp;" ")-1),"/",REPT(" ",20)),41,20)),VALUE(LEFT(SUBSTITUTE(LEFT($O1452,FIND(" ",$O1452&amp;" ")-1),"/",REPT(" ",20)),20)),VALUE(MID(SUBSTITUTE(LEFT($O1452,FIND(" ",$O1452&amp;" ")-1),"/",REPT(" ",20)),21,20)))),0)&gt;$W1452,"Late","Same day"))</f>
        <v/>
      </c>
      <c r="AF1452" s="26" t="str">
        <f aca="false">IF($A1452="","",IFERROR(INDEX(Validation!$C$193:$C$217,MATCH($A1452,Validation!$A$193:$A$217,0)),IF(COUNTIF(Validation!$U$19:$U$178,$Z1452)&gt;0,$Z1452,IF(COUNTIF(Validation!$S$19:$S$178,$AI1452)=1,INDEX(Validation!$U$19:$U$178,MATCH($AI1452,Validation!$S$19:$S$178,0)),$Z1452))))</f>
        <v/>
      </c>
      <c r="AG1452" s="27" t="str">
        <f aca="false">IF(COUNTA($A1452:$U1452)=0,"",IF($A1452="","No name",IF($F1452="","No date",IF($W1452=0,"Date ilegible",IF(NOT(ISNUMBER($N1452)),"Hours no numéricas",IF($AA1452="NO MATCH","Person no identificada","OK"))))))</f>
        <v/>
      </c>
      <c r="AH1452" s="27" t="str">
        <f aca="false">IF($W1452=0,"No date",IF($W1452&lt;Validation!$B$3,"Before period",IF($W1452&gt;Validation!$C$3,"After period","In period")))</f>
        <v>No date</v>
      </c>
      <c r="AI1452" s="26" t="str">
        <f aca="false">IF($Y1452="","",TRIM(RIGHT(SUBSTITUTE($Y1452," ",REPT(" ",50)),50)))</f>
        <v/>
      </c>
      <c r="AJ1452" s="27" t="str">
        <f aca="false">IF($A1452="","",IF(NOT(ISERROR(MATCH($A1452,Validation!$A$193:$A$217,0))),"Manual mapping",IF(COUNTIF(Validation!$U$19:$U$178,$Z1452)&gt;0,"Direct",IF(COUNTIF(Validation!$S$19:$S$178,$AI1452)=1,"By surname","Unresolved"))))</f>
        <v/>
      </c>
      <c r="AK1452" s="28" t="str">
        <f aca="false">IF($L1452="","",IF(MATCH($L1452,$L$2:$L$3000,0)&lt;&gt;ROW()-1,"",COUNT($AK$1:$AK1451)+1))</f>
        <v/>
      </c>
      <c r="AL1452" s="28" t="str">
        <f aca="false">IF($G1452="","",IF(MATCH($G1452,$G$2:$G$3000,0)&lt;&gt;ROW()-1,"",COUNT($AL$1:$AL1451)+1))</f>
        <v/>
      </c>
      <c r="AM1452" s="28" t="str">
        <f aca="false">IF($H1452="","",IF(MATCH($H1452,$H$2:$H$3000,0)&lt;&gt;ROW()-1,"",COUNT($AM$1:$AM1451)+1))</f>
        <v/>
      </c>
      <c r="AN1452" s="28" t="str">
        <f aca="false">IF($I1452="","",IF(MATCH($I1452,$I$2:$I$3000,0)&lt;&gt;ROW()-1,"",COUNT($AN$1:$AN1451)+1))</f>
        <v/>
      </c>
      <c r="AO1452" s="28" t="str">
        <f aca="false">IF($Q1452="","",IF(MATCH($Q1452,$Q$2:$Q$3000,0)&lt;&gt;ROW()-1,"",COUNT($AO$1:$AO1451)+1))</f>
        <v/>
      </c>
    </row>
    <row r="1453" customFormat="false" ht="12.75" hidden="false" customHeight="true" outlineLevel="0" collapsed="false">
      <c r="W1453" s="24" t="n">
        <f aca="false">IF($F1453="",0,IFERROR(IF(ISNUMBER($F1453),INT($F1453),DATE(VALUE(MID(SUBSTITUTE(LEFT($F1453,FIND(" ",$F1453&amp;" ")-1),"/",REPT(" ",20)),41,20)),VALUE(LEFT(SUBSTITUTE(LEFT($F1453,FIND(" ",$F1453&amp;" ")-1),"/",REPT(" ",20)),20)),VALUE(MID(SUBSTITUTE(LEFT($F1453,FIND(" ",$F1453&amp;" ")-1),"/",REPT(" ",20)),21,20)))),0))</f>
        <v>0</v>
      </c>
      <c r="X1453" s="25" t="str">
        <f aca="false">IF(ISNUMBER($N1453),$N1453*Validation!$B$5,"")</f>
        <v/>
      </c>
      <c r="Y1453" s="26" t="str">
        <f aca="false">IF($A1453="","",SUBSTITUTE(SUBSTITUTE(SUBSTITUTE(SUBSTITUTE(SUBSTITUTE(SUBSTITUTE(SUBSTITUTE(UPPER(TRIM($A1453)),"Á","A"),"É","E"),"Í","I"),"Ó","O"),"Ú","U"),"Ñ","N"),"Ü","U"))</f>
        <v/>
      </c>
      <c r="Z1453" s="26" t="str">
        <f aca="false">IF($Y1453="","",LEFT($Y1453,1)&amp;" "&amp;TRIM(RIGHT(SUBSTITUTE($Y1453," ",REPT(" ",50)),50)))</f>
        <v/>
      </c>
      <c r="AA1453" s="27" t="str">
        <f aca="false">IF($AF1453="","",IF(COUNTIF(Validation!$U$19:$U$178,$AF1453)&gt;0,"OK","NO MATCH"))</f>
        <v/>
      </c>
      <c r="AB1453" s="27" t="str">
        <f aca="false">IF($W1453=0,"",IF(AND($W1453&gt;=Validation!$B$3,$W1453&lt;=Validation!$C$3),"Yes","No"))</f>
        <v/>
      </c>
      <c r="AC1453" s="26" t="str">
        <f aca="false">IF($A1453="","",$AF1453&amp;"|"&amp;TEXT($W1453,"yyyy-mm-dd")&amp;"|"&amp;$J1453&amp;"|"&amp;$N1453)</f>
        <v/>
      </c>
      <c r="AD1453" s="27" t="str">
        <f aca="false">IF($AC1453="","",IF(COUNTIF($AC$2:$AC$3000,$AC1453)&gt;1,"REVIEW","OK"))</f>
        <v/>
      </c>
      <c r="AE1453" s="27" t="str">
        <f aca="false">IF(OR($W1453=0,$O1453=""),"",IF(IFERROR(IF(ISNUMBER($O1453),INT($O1453),DATE(VALUE(MID(SUBSTITUTE(LEFT($O1453,FIND(" ",$O1453&amp;" ")-1),"/",REPT(" ",20)),41,20)),VALUE(LEFT(SUBSTITUTE(LEFT($O1453,FIND(" ",$O1453&amp;" ")-1),"/",REPT(" ",20)),20)),VALUE(MID(SUBSTITUTE(LEFT($O1453,FIND(" ",$O1453&amp;" ")-1),"/",REPT(" ",20)),21,20)))),0)&gt;$W1453,"Late","Same day"))</f>
        <v/>
      </c>
      <c r="AF1453" s="26" t="str">
        <f aca="false">IF($A1453="","",IFERROR(INDEX(Validation!$C$193:$C$217,MATCH($A1453,Validation!$A$193:$A$217,0)),IF(COUNTIF(Validation!$U$19:$U$178,$Z1453)&gt;0,$Z1453,IF(COUNTIF(Validation!$S$19:$S$178,$AI1453)=1,INDEX(Validation!$U$19:$U$178,MATCH($AI1453,Validation!$S$19:$S$178,0)),$Z1453))))</f>
        <v/>
      </c>
      <c r="AG1453" s="27" t="str">
        <f aca="false">IF(COUNTA($A1453:$U1453)=0,"",IF($A1453="","No name",IF($F1453="","No date",IF($W1453=0,"Date ilegible",IF(NOT(ISNUMBER($N1453)),"Hours no numéricas",IF($AA1453="NO MATCH","Person no identificada","OK"))))))</f>
        <v/>
      </c>
      <c r="AH1453" s="27" t="str">
        <f aca="false">IF($W1453=0,"No date",IF($W1453&lt;Validation!$B$3,"Before period",IF($W1453&gt;Validation!$C$3,"After period","In period")))</f>
        <v>No date</v>
      </c>
      <c r="AI1453" s="26" t="str">
        <f aca="false">IF($Y1453="","",TRIM(RIGHT(SUBSTITUTE($Y1453," ",REPT(" ",50)),50)))</f>
        <v/>
      </c>
      <c r="AJ1453" s="27" t="str">
        <f aca="false">IF($A1453="","",IF(NOT(ISERROR(MATCH($A1453,Validation!$A$193:$A$217,0))),"Manual mapping",IF(COUNTIF(Validation!$U$19:$U$178,$Z1453)&gt;0,"Direct",IF(COUNTIF(Validation!$S$19:$S$178,$AI1453)=1,"By surname","Unresolved"))))</f>
        <v/>
      </c>
      <c r="AK1453" s="28" t="str">
        <f aca="false">IF($L1453="","",IF(MATCH($L1453,$L$2:$L$3000,0)&lt;&gt;ROW()-1,"",COUNT($AK$1:$AK1452)+1))</f>
        <v/>
      </c>
      <c r="AL1453" s="28" t="str">
        <f aca="false">IF($G1453="","",IF(MATCH($G1453,$G$2:$G$3000,0)&lt;&gt;ROW()-1,"",COUNT($AL$1:$AL1452)+1))</f>
        <v/>
      </c>
      <c r="AM1453" s="28" t="str">
        <f aca="false">IF($H1453="","",IF(MATCH($H1453,$H$2:$H$3000,0)&lt;&gt;ROW()-1,"",COUNT($AM$1:$AM1452)+1))</f>
        <v/>
      </c>
      <c r="AN1453" s="28" t="str">
        <f aca="false">IF($I1453="","",IF(MATCH($I1453,$I$2:$I$3000,0)&lt;&gt;ROW()-1,"",COUNT($AN$1:$AN1452)+1))</f>
        <v/>
      </c>
      <c r="AO1453" s="28" t="str">
        <f aca="false">IF($Q1453="","",IF(MATCH($Q1453,$Q$2:$Q$3000,0)&lt;&gt;ROW()-1,"",COUNT($AO$1:$AO1452)+1))</f>
        <v/>
      </c>
    </row>
    <row r="1454" customFormat="false" ht="12.75" hidden="false" customHeight="true" outlineLevel="0" collapsed="false">
      <c r="W1454" s="24" t="n">
        <f aca="false">IF($F1454="",0,IFERROR(IF(ISNUMBER($F1454),INT($F1454),DATE(VALUE(MID(SUBSTITUTE(LEFT($F1454,FIND(" ",$F1454&amp;" ")-1),"/",REPT(" ",20)),41,20)),VALUE(LEFT(SUBSTITUTE(LEFT($F1454,FIND(" ",$F1454&amp;" ")-1),"/",REPT(" ",20)),20)),VALUE(MID(SUBSTITUTE(LEFT($F1454,FIND(" ",$F1454&amp;" ")-1),"/",REPT(" ",20)),21,20)))),0))</f>
        <v>0</v>
      </c>
      <c r="X1454" s="25" t="str">
        <f aca="false">IF(ISNUMBER($N1454),$N1454*Validation!$B$5,"")</f>
        <v/>
      </c>
      <c r="Y1454" s="26" t="str">
        <f aca="false">IF($A1454="","",SUBSTITUTE(SUBSTITUTE(SUBSTITUTE(SUBSTITUTE(SUBSTITUTE(SUBSTITUTE(SUBSTITUTE(UPPER(TRIM($A1454)),"Á","A"),"É","E"),"Í","I"),"Ó","O"),"Ú","U"),"Ñ","N"),"Ü","U"))</f>
        <v/>
      </c>
      <c r="Z1454" s="26" t="str">
        <f aca="false">IF($Y1454="","",LEFT($Y1454,1)&amp;" "&amp;TRIM(RIGHT(SUBSTITUTE($Y1454," ",REPT(" ",50)),50)))</f>
        <v/>
      </c>
      <c r="AA1454" s="27" t="str">
        <f aca="false">IF($AF1454="","",IF(COUNTIF(Validation!$U$19:$U$178,$AF1454)&gt;0,"OK","NO MATCH"))</f>
        <v/>
      </c>
      <c r="AB1454" s="27" t="str">
        <f aca="false">IF($W1454=0,"",IF(AND($W1454&gt;=Validation!$B$3,$W1454&lt;=Validation!$C$3),"Yes","No"))</f>
        <v/>
      </c>
      <c r="AC1454" s="26" t="str">
        <f aca="false">IF($A1454="","",$AF1454&amp;"|"&amp;TEXT($W1454,"yyyy-mm-dd")&amp;"|"&amp;$J1454&amp;"|"&amp;$N1454)</f>
        <v/>
      </c>
      <c r="AD1454" s="27" t="str">
        <f aca="false">IF($AC1454="","",IF(COUNTIF($AC$2:$AC$3000,$AC1454)&gt;1,"REVIEW","OK"))</f>
        <v/>
      </c>
      <c r="AE1454" s="27" t="str">
        <f aca="false">IF(OR($W1454=0,$O1454=""),"",IF(IFERROR(IF(ISNUMBER($O1454),INT($O1454),DATE(VALUE(MID(SUBSTITUTE(LEFT($O1454,FIND(" ",$O1454&amp;" ")-1),"/",REPT(" ",20)),41,20)),VALUE(LEFT(SUBSTITUTE(LEFT($O1454,FIND(" ",$O1454&amp;" ")-1),"/",REPT(" ",20)),20)),VALUE(MID(SUBSTITUTE(LEFT($O1454,FIND(" ",$O1454&amp;" ")-1),"/",REPT(" ",20)),21,20)))),0)&gt;$W1454,"Late","Same day"))</f>
        <v/>
      </c>
      <c r="AF1454" s="26" t="str">
        <f aca="false">IF($A1454="","",IFERROR(INDEX(Validation!$C$193:$C$217,MATCH($A1454,Validation!$A$193:$A$217,0)),IF(COUNTIF(Validation!$U$19:$U$178,$Z1454)&gt;0,$Z1454,IF(COUNTIF(Validation!$S$19:$S$178,$AI1454)=1,INDEX(Validation!$U$19:$U$178,MATCH($AI1454,Validation!$S$19:$S$178,0)),$Z1454))))</f>
        <v/>
      </c>
      <c r="AG1454" s="27" t="str">
        <f aca="false">IF(COUNTA($A1454:$U1454)=0,"",IF($A1454="","No name",IF($F1454="","No date",IF($W1454=0,"Date ilegible",IF(NOT(ISNUMBER($N1454)),"Hours no numéricas",IF($AA1454="NO MATCH","Person no identificada","OK"))))))</f>
        <v/>
      </c>
      <c r="AH1454" s="27" t="str">
        <f aca="false">IF($W1454=0,"No date",IF($W1454&lt;Validation!$B$3,"Before period",IF($W1454&gt;Validation!$C$3,"After period","In period")))</f>
        <v>No date</v>
      </c>
      <c r="AI1454" s="26" t="str">
        <f aca="false">IF($Y1454="","",TRIM(RIGHT(SUBSTITUTE($Y1454," ",REPT(" ",50)),50)))</f>
        <v/>
      </c>
      <c r="AJ1454" s="27" t="str">
        <f aca="false">IF($A1454="","",IF(NOT(ISERROR(MATCH($A1454,Validation!$A$193:$A$217,0))),"Manual mapping",IF(COUNTIF(Validation!$U$19:$U$178,$Z1454)&gt;0,"Direct",IF(COUNTIF(Validation!$S$19:$S$178,$AI1454)=1,"By surname","Unresolved"))))</f>
        <v/>
      </c>
      <c r="AK1454" s="28" t="str">
        <f aca="false">IF($L1454="","",IF(MATCH($L1454,$L$2:$L$3000,0)&lt;&gt;ROW()-1,"",COUNT($AK$1:$AK1453)+1))</f>
        <v/>
      </c>
      <c r="AL1454" s="28" t="str">
        <f aca="false">IF($G1454="","",IF(MATCH($G1454,$G$2:$G$3000,0)&lt;&gt;ROW()-1,"",COUNT($AL$1:$AL1453)+1))</f>
        <v/>
      </c>
      <c r="AM1454" s="28" t="str">
        <f aca="false">IF($H1454="","",IF(MATCH($H1454,$H$2:$H$3000,0)&lt;&gt;ROW()-1,"",COUNT($AM$1:$AM1453)+1))</f>
        <v/>
      </c>
      <c r="AN1454" s="28" t="str">
        <f aca="false">IF($I1454="","",IF(MATCH($I1454,$I$2:$I$3000,0)&lt;&gt;ROW()-1,"",COUNT($AN$1:$AN1453)+1))</f>
        <v/>
      </c>
      <c r="AO1454" s="28" t="str">
        <f aca="false">IF($Q1454="","",IF(MATCH($Q1454,$Q$2:$Q$3000,0)&lt;&gt;ROW()-1,"",COUNT($AO$1:$AO1453)+1))</f>
        <v/>
      </c>
    </row>
    <row r="1455" customFormat="false" ht="12.75" hidden="false" customHeight="true" outlineLevel="0" collapsed="false">
      <c r="W1455" s="24" t="n">
        <f aca="false">IF($F1455="",0,IFERROR(IF(ISNUMBER($F1455),INT($F1455),DATE(VALUE(MID(SUBSTITUTE(LEFT($F1455,FIND(" ",$F1455&amp;" ")-1),"/",REPT(" ",20)),41,20)),VALUE(LEFT(SUBSTITUTE(LEFT($F1455,FIND(" ",$F1455&amp;" ")-1),"/",REPT(" ",20)),20)),VALUE(MID(SUBSTITUTE(LEFT($F1455,FIND(" ",$F1455&amp;" ")-1),"/",REPT(" ",20)),21,20)))),0))</f>
        <v>0</v>
      </c>
      <c r="X1455" s="25" t="str">
        <f aca="false">IF(ISNUMBER($N1455),$N1455*Validation!$B$5,"")</f>
        <v/>
      </c>
      <c r="Y1455" s="26" t="str">
        <f aca="false">IF($A1455="","",SUBSTITUTE(SUBSTITUTE(SUBSTITUTE(SUBSTITUTE(SUBSTITUTE(SUBSTITUTE(SUBSTITUTE(UPPER(TRIM($A1455)),"Á","A"),"É","E"),"Í","I"),"Ó","O"),"Ú","U"),"Ñ","N"),"Ü","U"))</f>
        <v/>
      </c>
      <c r="Z1455" s="26" t="str">
        <f aca="false">IF($Y1455="","",LEFT($Y1455,1)&amp;" "&amp;TRIM(RIGHT(SUBSTITUTE($Y1455," ",REPT(" ",50)),50)))</f>
        <v/>
      </c>
      <c r="AA1455" s="27" t="str">
        <f aca="false">IF($AF1455="","",IF(COUNTIF(Validation!$U$19:$U$178,$AF1455)&gt;0,"OK","NO MATCH"))</f>
        <v/>
      </c>
      <c r="AB1455" s="27" t="str">
        <f aca="false">IF($W1455=0,"",IF(AND($W1455&gt;=Validation!$B$3,$W1455&lt;=Validation!$C$3),"Yes","No"))</f>
        <v/>
      </c>
      <c r="AC1455" s="26" t="str">
        <f aca="false">IF($A1455="","",$AF1455&amp;"|"&amp;TEXT($W1455,"yyyy-mm-dd")&amp;"|"&amp;$J1455&amp;"|"&amp;$N1455)</f>
        <v/>
      </c>
      <c r="AD1455" s="27" t="str">
        <f aca="false">IF($AC1455="","",IF(COUNTIF($AC$2:$AC$3000,$AC1455)&gt;1,"REVIEW","OK"))</f>
        <v/>
      </c>
      <c r="AE1455" s="27" t="str">
        <f aca="false">IF(OR($W1455=0,$O1455=""),"",IF(IFERROR(IF(ISNUMBER($O1455),INT($O1455),DATE(VALUE(MID(SUBSTITUTE(LEFT($O1455,FIND(" ",$O1455&amp;" ")-1),"/",REPT(" ",20)),41,20)),VALUE(LEFT(SUBSTITUTE(LEFT($O1455,FIND(" ",$O1455&amp;" ")-1),"/",REPT(" ",20)),20)),VALUE(MID(SUBSTITUTE(LEFT($O1455,FIND(" ",$O1455&amp;" ")-1),"/",REPT(" ",20)),21,20)))),0)&gt;$W1455,"Late","Same day"))</f>
        <v/>
      </c>
      <c r="AF1455" s="26" t="str">
        <f aca="false">IF($A1455="","",IFERROR(INDEX(Validation!$C$193:$C$217,MATCH($A1455,Validation!$A$193:$A$217,0)),IF(COUNTIF(Validation!$U$19:$U$178,$Z1455)&gt;0,$Z1455,IF(COUNTIF(Validation!$S$19:$S$178,$AI1455)=1,INDEX(Validation!$U$19:$U$178,MATCH($AI1455,Validation!$S$19:$S$178,0)),$Z1455))))</f>
        <v/>
      </c>
      <c r="AG1455" s="27" t="str">
        <f aca="false">IF(COUNTA($A1455:$U1455)=0,"",IF($A1455="","No name",IF($F1455="","No date",IF($W1455=0,"Date ilegible",IF(NOT(ISNUMBER($N1455)),"Hours no numéricas",IF($AA1455="NO MATCH","Person no identificada","OK"))))))</f>
        <v/>
      </c>
      <c r="AH1455" s="27" t="str">
        <f aca="false">IF($W1455=0,"No date",IF($W1455&lt;Validation!$B$3,"Before period",IF($W1455&gt;Validation!$C$3,"After period","In period")))</f>
        <v>No date</v>
      </c>
      <c r="AI1455" s="26" t="str">
        <f aca="false">IF($Y1455="","",TRIM(RIGHT(SUBSTITUTE($Y1455," ",REPT(" ",50)),50)))</f>
        <v/>
      </c>
      <c r="AJ1455" s="27" t="str">
        <f aca="false">IF($A1455="","",IF(NOT(ISERROR(MATCH($A1455,Validation!$A$193:$A$217,0))),"Manual mapping",IF(COUNTIF(Validation!$U$19:$U$178,$Z1455)&gt;0,"Direct",IF(COUNTIF(Validation!$S$19:$S$178,$AI1455)=1,"By surname","Unresolved"))))</f>
        <v/>
      </c>
      <c r="AK1455" s="28" t="str">
        <f aca="false">IF($L1455="","",IF(MATCH($L1455,$L$2:$L$3000,0)&lt;&gt;ROW()-1,"",COUNT($AK$1:$AK1454)+1))</f>
        <v/>
      </c>
      <c r="AL1455" s="28" t="str">
        <f aca="false">IF($G1455="","",IF(MATCH($G1455,$G$2:$G$3000,0)&lt;&gt;ROW()-1,"",COUNT($AL$1:$AL1454)+1))</f>
        <v/>
      </c>
      <c r="AM1455" s="28" t="str">
        <f aca="false">IF($H1455="","",IF(MATCH($H1455,$H$2:$H$3000,0)&lt;&gt;ROW()-1,"",COUNT($AM$1:$AM1454)+1))</f>
        <v/>
      </c>
      <c r="AN1455" s="28" t="str">
        <f aca="false">IF($I1455="","",IF(MATCH($I1455,$I$2:$I$3000,0)&lt;&gt;ROW()-1,"",COUNT($AN$1:$AN1454)+1))</f>
        <v/>
      </c>
      <c r="AO1455" s="28" t="str">
        <f aca="false">IF($Q1455="","",IF(MATCH($Q1455,$Q$2:$Q$3000,0)&lt;&gt;ROW()-1,"",COUNT($AO$1:$AO1454)+1))</f>
        <v/>
      </c>
    </row>
    <row r="1456" customFormat="false" ht="12.75" hidden="false" customHeight="true" outlineLevel="0" collapsed="false">
      <c r="W1456" s="24" t="n">
        <f aca="false">IF($F1456="",0,IFERROR(IF(ISNUMBER($F1456),INT($F1456),DATE(VALUE(MID(SUBSTITUTE(LEFT($F1456,FIND(" ",$F1456&amp;" ")-1),"/",REPT(" ",20)),41,20)),VALUE(LEFT(SUBSTITUTE(LEFT($F1456,FIND(" ",$F1456&amp;" ")-1),"/",REPT(" ",20)),20)),VALUE(MID(SUBSTITUTE(LEFT($F1456,FIND(" ",$F1456&amp;" ")-1),"/",REPT(" ",20)),21,20)))),0))</f>
        <v>0</v>
      </c>
      <c r="X1456" s="25" t="str">
        <f aca="false">IF(ISNUMBER($N1456),$N1456*Validation!$B$5,"")</f>
        <v/>
      </c>
      <c r="Y1456" s="26" t="str">
        <f aca="false">IF($A1456="","",SUBSTITUTE(SUBSTITUTE(SUBSTITUTE(SUBSTITUTE(SUBSTITUTE(SUBSTITUTE(SUBSTITUTE(UPPER(TRIM($A1456)),"Á","A"),"É","E"),"Í","I"),"Ó","O"),"Ú","U"),"Ñ","N"),"Ü","U"))</f>
        <v/>
      </c>
      <c r="Z1456" s="26" t="str">
        <f aca="false">IF($Y1456="","",LEFT($Y1456,1)&amp;" "&amp;TRIM(RIGHT(SUBSTITUTE($Y1456," ",REPT(" ",50)),50)))</f>
        <v/>
      </c>
      <c r="AA1456" s="27" t="str">
        <f aca="false">IF($AF1456="","",IF(COUNTIF(Validation!$U$19:$U$178,$AF1456)&gt;0,"OK","NO MATCH"))</f>
        <v/>
      </c>
      <c r="AB1456" s="27" t="str">
        <f aca="false">IF($W1456=0,"",IF(AND($W1456&gt;=Validation!$B$3,$W1456&lt;=Validation!$C$3),"Yes","No"))</f>
        <v/>
      </c>
      <c r="AC1456" s="26" t="str">
        <f aca="false">IF($A1456="","",$AF1456&amp;"|"&amp;TEXT($W1456,"yyyy-mm-dd")&amp;"|"&amp;$J1456&amp;"|"&amp;$N1456)</f>
        <v/>
      </c>
      <c r="AD1456" s="27" t="str">
        <f aca="false">IF($AC1456="","",IF(COUNTIF($AC$2:$AC$3000,$AC1456)&gt;1,"REVIEW","OK"))</f>
        <v/>
      </c>
      <c r="AE1456" s="27" t="str">
        <f aca="false">IF(OR($W1456=0,$O1456=""),"",IF(IFERROR(IF(ISNUMBER($O1456),INT($O1456),DATE(VALUE(MID(SUBSTITUTE(LEFT($O1456,FIND(" ",$O1456&amp;" ")-1),"/",REPT(" ",20)),41,20)),VALUE(LEFT(SUBSTITUTE(LEFT($O1456,FIND(" ",$O1456&amp;" ")-1),"/",REPT(" ",20)),20)),VALUE(MID(SUBSTITUTE(LEFT($O1456,FIND(" ",$O1456&amp;" ")-1),"/",REPT(" ",20)),21,20)))),0)&gt;$W1456,"Late","Same day"))</f>
        <v/>
      </c>
      <c r="AF1456" s="26" t="str">
        <f aca="false">IF($A1456="","",IFERROR(INDEX(Validation!$C$193:$C$217,MATCH($A1456,Validation!$A$193:$A$217,0)),IF(COUNTIF(Validation!$U$19:$U$178,$Z1456)&gt;0,$Z1456,IF(COUNTIF(Validation!$S$19:$S$178,$AI1456)=1,INDEX(Validation!$U$19:$U$178,MATCH($AI1456,Validation!$S$19:$S$178,0)),$Z1456))))</f>
        <v/>
      </c>
      <c r="AG1456" s="27" t="str">
        <f aca="false">IF(COUNTA($A1456:$U1456)=0,"",IF($A1456="","No name",IF($F1456="","No date",IF($W1456=0,"Date ilegible",IF(NOT(ISNUMBER($N1456)),"Hours no numéricas",IF($AA1456="NO MATCH","Person no identificada","OK"))))))</f>
        <v/>
      </c>
      <c r="AH1456" s="27" t="str">
        <f aca="false">IF($W1456=0,"No date",IF($W1456&lt;Validation!$B$3,"Before period",IF($W1456&gt;Validation!$C$3,"After period","In period")))</f>
        <v>No date</v>
      </c>
      <c r="AI1456" s="26" t="str">
        <f aca="false">IF($Y1456="","",TRIM(RIGHT(SUBSTITUTE($Y1456," ",REPT(" ",50)),50)))</f>
        <v/>
      </c>
      <c r="AJ1456" s="27" t="str">
        <f aca="false">IF($A1456="","",IF(NOT(ISERROR(MATCH($A1456,Validation!$A$193:$A$217,0))),"Manual mapping",IF(COUNTIF(Validation!$U$19:$U$178,$Z1456)&gt;0,"Direct",IF(COUNTIF(Validation!$S$19:$S$178,$AI1456)=1,"By surname","Unresolved"))))</f>
        <v/>
      </c>
      <c r="AK1456" s="28" t="str">
        <f aca="false">IF($L1456="","",IF(MATCH($L1456,$L$2:$L$3000,0)&lt;&gt;ROW()-1,"",COUNT($AK$1:$AK1455)+1))</f>
        <v/>
      </c>
      <c r="AL1456" s="28" t="str">
        <f aca="false">IF($G1456="","",IF(MATCH($G1456,$G$2:$G$3000,0)&lt;&gt;ROW()-1,"",COUNT($AL$1:$AL1455)+1))</f>
        <v/>
      </c>
      <c r="AM1456" s="28" t="str">
        <f aca="false">IF($H1456="","",IF(MATCH($H1456,$H$2:$H$3000,0)&lt;&gt;ROW()-1,"",COUNT($AM$1:$AM1455)+1))</f>
        <v/>
      </c>
      <c r="AN1456" s="28" t="str">
        <f aca="false">IF($I1456="","",IF(MATCH($I1456,$I$2:$I$3000,0)&lt;&gt;ROW()-1,"",COUNT($AN$1:$AN1455)+1))</f>
        <v/>
      </c>
      <c r="AO1456" s="28" t="str">
        <f aca="false">IF($Q1456="","",IF(MATCH($Q1456,$Q$2:$Q$3000,0)&lt;&gt;ROW()-1,"",COUNT($AO$1:$AO1455)+1))</f>
        <v/>
      </c>
    </row>
    <row r="1457" customFormat="false" ht="12.75" hidden="false" customHeight="true" outlineLevel="0" collapsed="false">
      <c r="W1457" s="24" t="n">
        <f aca="false">IF($F1457="",0,IFERROR(IF(ISNUMBER($F1457),INT($F1457),DATE(VALUE(MID(SUBSTITUTE(LEFT($F1457,FIND(" ",$F1457&amp;" ")-1),"/",REPT(" ",20)),41,20)),VALUE(LEFT(SUBSTITUTE(LEFT($F1457,FIND(" ",$F1457&amp;" ")-1),"/",REPT(" ",20)),20)),VALUE(MID(SUBSTITUTE(LEFT($F1457,FIND(" ",$F1457&amp;" ")-1),"/",REPT(" ",20)),21,20)))),0))</f>
        <v>0</v>
      </c>
      <c r="X1457" s="25" t="str">
        <f aca="false">IF(ISNUMBER($N1457),$N1457*Validation!$B$5,"")</f>
        <v/>
      </c>
      <c r="Y1457" s="26" t="str">
        <f aca="false">IF($A1457="","",SUBSTITUTE(SUBSTITUTE(SUBSTITUTE(SUBSTITUTE(SUBSTITUTE(SUBSTITUTE(SUBSTITUTE(UPPER(TRIM($A1457)),"Á","A"),"É","E"),"Í","I"),"Ó","O"),"Ú","U"),"Ñ","N"),"Ü","U"))</f>
        <v/>
      </c>
      <c r="Z1457" s="26" t="str">
        <f aca="false">IF($Y1457="","",LEFT($Y1457,1)&amp;" "&amp;TRIM(RIGHT(SUBSTITUTE($Y1457," ",REPT(" ",50)),50)))</f>
        <v/>
      </c>
      <c r="AA1457" s="27" t="str">
        <f aca="false">IF($AF1457="","",IF(COUNTIF(Validation!$U$19:$U$178,$AF1457)&gt;0,"OK","NO MATCH"))</f>
        <v/>
      </c>
      <c r="AB1457" s="27" t="str">
        <f aca="false">IF($W1457=0,"",IF(AND($W1457&gt;=Validation!$B$3,$W1457&lt;=Validation!$C$3),"Yes","No"))</f>
        <v/>
      </c>
      <c r="AC1457" s="26" t="str">
        <f aca="false">IF($A1457="","",$AF1457&amp;"|"&amp;TEXT($W1457,"yyyy-mm-dd")&amp;"|"&amp;$J1457&amp;"|"&amp;$N1457)</f>
        <v/>
      </c>
      <c r="AD1457" s="27" t="str">
        <f aca="false">IF($AC1457="","",IF(COUNTIF($AC$2:$AC$3000,$AC1457)&gt;1,"REVIEW","OK"))</f>
        <v/>
      </c>
      <c r="AE1457" s="27" t="str">
        <f aca="false">IF(OR($W1457=0,$O1457=""),"",IF(IFERROR(IF(ISNUMBER($O1457),INT($O1457),DATE(VALUE(MID(SUBSTITUTE(LEFT($O1457,FIND(" ",$O1457&amp;" ")-1),"/",REPT(" ",20)),41,20)),VALUE(LEFT(SUBSTITUTE(LEFT($O1457,FIND(" ",$O1457&amp;" ")-1),"/",REPT(" ",20)),20)),VALUE(MID(SUBSTITUTE(LEFT($O1457,FIND(" ",$O1457&amp;" ")-1),"/",REPT(" ",20)),21,20)))),0)&gt;$W1457,"Late","Same day"))</f>
        <v/>
      </c>
      <c r="AF1457" s="26" t="str">
        <f aca="false">IF($A1457="","",IFERROR(INDEX(Validation!$C$193:$C$217,MATCH($A1457,Validation!$A$193:$A$217,0)),IF(COUNTIF(Validation!$U$19:$U$178,$Z1457)&gt;0,$Z1457,IF(COUNTIF(Validation!$S$19:$S$178,$AI1457)=1,INDEX(Validation!$U$19:$U$178,MATCH($AI1457,Validation!$S$19:$S$178,0)),$Z1457))))</f>
        <v/>
      </c>
      <c r="AG1457" s="27" t="str">
        <f aca="false">IF(COUNTA($A1457:$U1457)=0,"",IF($A1457="","No name",IF($F1457="","No date",IF($W1457=0,"Date ilegible",IF(NOT(ISNUMBER($N1457)),"Hours no numéricas",IF($AA1457="NO MATCH","Person no identificada","OK"))))))</f>
        <v/>
      </c>
      <c r="AH1457" s="27" t="str">
        <f aca="false">IF($W1457=0,"No date",IF($W1457&lt;Validation!$B$3,"Before period",IF($W1457&gt;Validation!$C$3,"After period","In period")))</f>
        <v>No date</v>
      </c>
      <c r="AI1457" s="26" t="str">
        <f aca="false">IF($Y1457="","",TRIM(RIGHT(SUBSTITUTE($Y1457," ",REPT(" ",50)),50)))</f>
        <v/>
      </c>
      <c r="AJ1457" s="27" t="str">
        <f aca="false">IF($A1457="","",IF(NOT(ISERROR(MATCH($A1457,Validation!$A$193:$A$217,0))),"Manual mapping",IF(COUNTIF(Validation!$U$19:$U$178,$Z1457)&gt;0,"Direct",IF(COUNTIF(Validation!$S$19:$S$178,$AI1457)=1,"By surname","Unresolved"))))</f>
        <v/>
      </c>
      <c r="AK1457" s="28" t="str">
        <f aca="false">IF($L1457="","",IF(MATCH($L1457,$L$2:$L$3000,0)&lt;&gt;ROW()-1,"",COUNT($AK$1:$AK1456)+1))</f>
        <v/>
      </c>
      <c r="AL1457" s="28" t="str">
        <f aca="false">IF($G1457="","",IF(MATCH($G1457,$G$2:$G$3000,0)&lt;&gt;ROW()-1,"",COUNT($AL$1:$AL1456)+1))</f>
        <v/>
      </c>
      <c r="AM1457" s="28" t="str">
        <f aca="false">IF($H1457="","",IF(MATCH($H1457,$H$2:$H$3000,0)&lt;&gt;ROW()-1,"",COUNT($AM$1:$AM1456)+1))</f>
        <v/>
      </c>
      <c r="AN1457" s="28" t="str">
        <f aca="false">IF($I1457="","",IF(MATCH($I1457,$I$2:$I$3000,0)&lt;&gt;ROW()-1,"",COUNT($AN$1:$AN1456)+1))</f>
        <v/>
      </c>
      <c r="AO1457" s="28" t="str">
        <f aca="false">IF($Q1457="","",IF(MATCH($Q1457,$Q$2:$Q$3000,0)&lt;&gt;ROW()-1,"",COUNT($AO$1:$AO1456)+1))</f>
        <v/>
      </c>
    </row>
    <row r="1458" customFormat="false" ht="12.75" hidden="false" customHeight="true" outlineLevel="0" collapsed="false">
      <c r="W1458" s="24" t="n">
        <f aca="false">IF($F1458="",0,IFERROR(IF(ISNUMBER($F1458),INT($F1458),DATE(VALUE(MID(SUBSTITUTE(LEFT($F1458,FIND(" ",$F1458&amp;" ")-1),"/",REPT(" ",20)),41,20)),VALUE(LEFT(SUBSTITUTE(LEFT($F1458,FIND(" ",$F1458&amp;" ")-1),"/",REPT(" ",20)),20)),VALUE(MID(SUBSTITUTE(LEFT($F1458,FIND(" ",$F1458&amp;" ")-1),"/",REPT(" ",20)),21,20)))),0))</f>
        <v>0</v>
      </c>
      <c r="X1458" s="25" t="str">
        <f aca="false">IF(ISNUMBER($N1458),$N1458*Validation!$B$5,"")</f>
        <v/>
      </c>
      <c r="Y1458" s="26" t="str">
        <f aca="false">IF($A1458="","",SUBSTITUTE(SUBSTITUTE(SUBSTITUTE(SUBSTITUTE(SUBSTITUTE(SUBSTITUTE(SUBSTITUTE(UPPER(TRIM($A1458)),"Á","A"),"É","E"),"Í","I"),"Ó","O"),"Ú","U"),"Ñ","N"),"Ü","U"))</f>
        <v/>
      </c>
      <c r="Z1458" s="26" t="str">
        <f aca="false">IF($Y1458="","",LEFT($Y1458,1)&amp;" "&amp;TRIM(RIGHT(SUBSTITUTE($Y1458," ",REPT(" ",50)),50)))</f>
        <v/>
      </c>
      <c r="AA1458" s="27" t="str">
        <f aca="false">IF($AF1458="","",IF(COUNTIF(Validation!$U$19:$U$178,$AF1458)&gt;0,"OK","NO MATCH"))</f>
        <v/>
      </c>
      <c r="AB1458" s="27" t="str">
        <f aca="false">IF($W1458=0,"",IF(AND($W1458&gt;=Validation!$B$3,$W1458&lt;=Validation!$C$3),"Yes","No"))</f>
        <v/>
      </c>
      <c r="AC1458" s="26" t="str">
        <f aca="false">IF($A1458="","",$AF1458&amp;"|"&amp;TEXT($W1458,"yyyy-mm-dd")&amp;"|"&amp;$J1458&amp;"|"&amp;$N1458)</f>
        <v/>
      </c>
      <c r="AD1458" s="27" t="str">
        <f aca="false">IF($AC1458="","",IF(COUNTIF($AC$2:$AC$3000,$AC1458)&gt;1,"REVIEW","OK"))</f>
        <v/>
      </c>
      <c r="AE1458" s="27" t="str">
        <f aca="false">IF(OR($W1458=0,$O1458=""),"",IF(IFERROR(IF(ISNUMBER($O1458),INT($O1458),DATE(VALUE(MID(SUBSTITUTE(LEFT($O1458,FIND(" ",$O1458&amp;" ")-1),"/",REPT(" ",20)),41,20)),VALUE(LEFT(SUBSTITUTE(LEFT($O1458,FIND(" ",$O1458&amp;" ")-1),"/",REPT(" ",20)),20)),VALUE(MID(SUBSTITUTE(LEFT($O1458,FIND(" ",$O1458&amp;" ")-1),"/",REPT(" ",20)),21,20)))),0)&gt;$W1458,"Late","Same day"))</f>
        <v/>
      </c>
      <c r="AF1458" s="26" t="str">
        <f aca="false">IF($A1458="","",IFERROR(INDEX(Validation!$C$193:$C$217,MATCH($A1458,Validation!$A$193:$A$217,0)),IF(COUNTIF(Validation!$U$19:$U$178,$Z1458)&gt;0,$Z1458,IF(COUNTIF(Validation!$S$19:$S$178,$AI1458)=1,INDEX(Validation!$U$19:$U$178,MATCH($AI1458,Validation!$S$19:$S$178,0)),$Z1458))))</f>
        <v/>
      </c>
      <c r="AG1458" s="27" t="str">
        <f aca="false">IF(COUNTA($A1458:$U1458)=0,"",IF($A1458="","No name",IF($F1458="","No date",IF($W1458=0,"Date ilegible",IF(NOT(ISNUMBER($N1458)),"Hours no numéricas",IF($AA1458="NO MATCH","Person no identificada","OK"))))))</f>
        <v/>
      </c>
      <c r="AH1458" s="27" t="str">
        <f aca="false">IF($W1458=0,"No date",IF($W1458&lt;Validation!$B$3,"Before period",IF($W1458&gt;Validation!$C$3,"After period","In period")))</f>
        <v>No date</v>
      </c>
      <c r="AI1458" s="26" t="str">
        <f aca="false">IF($Y1458="","",TRIM(RIGHT(SUBSTITUTE($Y1458," ",REPT(" ",50)),50)))</f>
        <v/>
      </c>
      <c r="AJ1458" s="27" t="str">
        <f aca="false">IF($A1458="","",IF(NOT(ISERROR(MATCH($A1458,Validation!$A$193:$A$217,0))),"Manual mapping",IF(COUNTIF(Validation!$U$19:$U$178,$Z1458)&gt;0,"Direct",IF(COUNTIF(Validation!$S$19:$S$178,$AI1458)=1,"By surname","Unresolved"))))</f>
        <v/>
      </c>
      <c r="AK1458" s="28" t="str">
        <f aca="false">IF($L1458="","",IF(MATCH($L1458,$L$2:$L$3000,0)&lt;&gt;ROW()-1,"",COUNT($AK$1:$AK1457)+1))</f>
        <v/>
      </c>
      <c r="AL1458" s="28" t="str">
        <f aca="false">IF($G1458="","",IF(MATCH($G1458,$G$2:$G$3000,0)&lt;&gt;ROW()-1,"",COUNT($AL$1:$AL1457)+1))</f>
        <v/>
      </c>
      <c r="AM1458" s="28" t="str">
        <f aca="false">IF($H1458="","",IF(MATCH($H1458,$H$2:$H$3000,0)&lt;&gt;ROW()-1,"",COUNT($AM$1:$AM1457)+1))</f>
        <v/>
      </c>
      <c r="AN1458" s="28" t="str">
        <f aca="false">IF($I1458="","",IF(MATCH($I1458,$I$2:$I$3000,0)&lt;&gt;ROW()-1,"",COUNT($AN$1:$AN1457)+1))</f>
        <v/>
      </c>
      <c r="AO1458" s="28" t="str">
        <f aca="false">IF($Q1458="","",IF(MATCH($Q1458,$Q$2:$Q$3000,0)&lt;&gt;ROW()-1,"",COUNT($AO$1:$AO1457)+1))</f>
        <v/>
      </c>
    </row>
    <row r="1459" customFormat="false" ht="12.75" hidden="false" customHeight="true" outlineLevel="0" collapsed="false">
      <c r="W1459" s="24" t="n">
        <f aca="false">IF($F1459="",0,IFERROR(IF(ISNUMBER($F1459),INT($F1459),DATE(VALUE(MID(SUBSTITUTE(LEFT($F1459,FIND(" ",$F1459&amp;" ")-1),"/",REPT(" ",20)),41,20)),VALUE(LEFT(SUBSTITUTE(LEFT($F1459,FIND(" ",$F1459&amp;" ")-1),"/",REPT(" ",20)),20)),VALUE(MID(SUBSTITUTE(LEFT($F1459,FIND(" ",$F1459&amp;" ")-1),"/",REPT(" ",20)),21,20)))),0))</f>
        <v>0</v>
      </c>
      <c r="X1459" s="25" t="str">
        <f aca="false">IF(ISNUMBER($N1459),$N1459*Validation!$B$5,"")</f>
        <v/>
      </c>
      <c r="Y1459" s="26" t="str">
        <f aca="false">IF($A1459="","",SUBSTITUTE(SUBSTITUTE(SUBSTITUTE(SUBSTITUTE(SUBSTITUTE(SUBSTITUTE(SUBSTITUTE(UPPER(TRIM($A1459)),"Á","A"),"É","E"),"Í","I"),"Ó","O"),"Ú","U"),"Ñ","N"),"Ü","U"))</f>
        <v/>
      </c>
      <c r="Z1459" s="26" t="str">
        <f aca="false">IF($Y1459="","",LEFT($Y1459,1)&amp;" "&amp;TRIM(RIGHT(SUBSTITUTE($Y1459," ",REPT(" ",50)),50)))</f>
        <v/>
      </c>
      <c r="AA1459" s="27" t="str">
        <f aca="false">IF($AF1459="","",IF(COUNTIF(Validation!$U$19:$U$178,$AF1459)&gt;0,"OK","NO MATCH"))</f>
        <v/>
      </c>
      <c r="AB1459" s="27" t="str">
        <f aca="false">IF($W1459=0,"",IF(AND($W1459&gt;=Validation!$B$3,$W1459&lt;=Validation!$C$3),"Yes","No"))</f>
        <v/>
      </c>
      <c r="AC1459" s="26" t="str">
        <f aca="false">IF($A1459="","",$AF1459&amp;"|"&amp;TEXT($W1459,"yyyy-mm-dd")&amp;"|"&amp;$J1459&amp;"|"&amp;$N1459)</f>
        <v/>
      </c>
      <c r="AD1459" s="27" t="str">
        <f aca="false">IF($AC1459="","",IF(COUNTIF($AC$2:$AC$3000,$AC1459)&gt;1,"REVIEW","OK"))</f>
        <v/>
      </c>
      <c r="AE1459" s="27" t="str">
        <f aca="false">IF(OR($W1459=0,$O1459=""),"",IF(IFERROR(IF(ISNUMBER($O1459),INT($O1459),DATE(VALUE(MID(SUBSTITUTE(LEFT($O1459,FIND(" ",$O1459&amp;" ")-1),"/",REPT(" ",20)),41,20)),VALUE(LEFT(SUBSTITUTE(LEFT($O1459,FIND(" ",$O1459&amp;" ")-1),"/",REPT(" ",20)),20)),VALUE(MID(SUBSTITUTE(LEFT($O1459,FIND(" ",$O1459&amp;" ")-1),"/",REPT(" ",20)),21,20)))),0)&gt;$W1459,"Late","Same day"))</f>
        <v/>
      </c>
      <c r="AF1459" s="26" t="str">
        <f aca="false">IF($A1459="","",IFERROR(INDEX(Validation!$C$193:$C$217,MATCH($A1459,Validation!$A$193:$A$217,0)),IF(COUNTIF(Validation!$U$19:$U$178,$Z1459)&gt;0,$Z1459,IF(COUNTIF(Validation!$S$19:$S$178,$AI1459)=1,INDEX(Validation!$U$19:$U$178,MATCH($AI1459,Validation!$S$19:$S$178,0)),$Z1459))))</f>
        <v/>
      </c>
      <c r="AG1459" s="27" t="str">
        <f aca="false">IF(COUNTA($A1459:$U1459)=0,"",IF($A1459="","No name",IF($F1459="","No date",IF($W1459=0,"Date ilegible",IF(NOT(ISNUMBER($N1459)),"Hours no numéricas",IF($AA1459="NO MATCH","Person no identificada","OK"))))))</f>
        <v/>
      </c>
      <c r="AH1459" s="27" t="str">
        <f aca="false">IF($W1459=0,"No date",IF($W1459&lt;Validation!$B$3,"Before period",IF($W1459&gt;Validation!$C$3,"After period","In period")))</f>
        <v>No date</v>
      </c>
      <c r="AI1459" s="26" t="str">
        <f aca="false">IF($Y1459="","",TRIM(RIGHT(SUBSTITUTE($Y1459," ",REPT(" ",50)),50)))</f>
        <v/>
      </c>
      <c r="AJ1459" s="27" t="str">
        <f aca="false">IF($A1459="","",IF(NOT(ISERROR(MATCH($A1459,Validation!$A$193:$A$217,0))),"Manual mapping",IF(COUNTIF(Validation!$U$19:$U$178,$Z1459)&gt;0,"Direct",IF(COUNTIF(Validation!$S$19:$S$178,$AI1459)=1,"By surname","Unresolved"))))</f>
        <v/>
      </c>
      <c r="AK1459" s="28" t="str">
        <f aca="false">IF($L1459="","",IF(MATCH($L1459,$L$2:$L$3000,0)&lt;&gt;ROW()-1,"",COUNT($AK$1:$AK1458)+1))</f>
        <v/>
      </c>
      <c r="AL1459" s="28" t="str">
        <f aca="false">IF($G1459="","",IF(MATCH($G1459,$G$2:$G$3000,0)&lt;&gt;ROW()-1,"",COUNT($AL$1:$AL1458)+1))</f>
        <v/>
      </c>
      <c r="AM1459" s="28" t="str">
        <f aca="false">IF($H1459="","",IF(MATCH($H1459,$H$2:$H$3000,0)&lt;&gt;ROW()-1,"",COUNT($AM$1:$AM1458)+1))</f>
        <v/>
      </c>
      <c r="AN1459" s="28" t="str">
        <f aca="false">IF($I1459="","",IF(MATCH($I1459,$I$2:$I$3000,0)&lt;&gt;ROW()-1,"",COUNT($AN$1:$AN1458)+1))</f>
        <v/>
      </c>
      <c r="AO1459" s="28" t="str">
        <f aca="false">IF($Q1459="","",IF(MATCH($Q1459,$Q$2:$Q$3000,0)&lt;&gt;ROW()-1,"",COUNT($AO$1:$AO1458)+1))</f>
        <v/>
      </c>
    </row>
    <row r="1460" customFormat="false" ht="12.75" hidden="false" customHeight="true" outlineLevel="0" collapsed="false">
      <c r="W1460" s="24" t="n">
        <f aca="false">IF($F1460="",0,IFERROR(IF(ISNUMBER($F1460),INT($F1460),DATE(VALUE(MID(SUBSTITUTE(LEFT($F1460,FIND(" ",$F1460&amp;" ")-1),"/",REPT(" ",20)),41,20)),VALUE(LEFT(SUBSTITUTE(LEFT($F1460,FIND(" ",$F1460&amp;" ")-1),"/",REPT(" ",20)),20)),VALUE(MID(SUBSTITUTE(LEFT($F1460,FIND(" ",$F1460&amp;" ")-1),"/",REPT(" ",20)),21,20)))),0))</f>
        <v>0</v>
      </c>
      <c r="X1460" s="25" t="str">
        <f aca="false">IF(ISNUMBER($N1460),$N1460*Validation!$B$5,"")</f>
        <v/>
      </c>
      <c r="Y1460" s="26" t="str">
        <f aca="false">IF($A1460="","",SUBSTITUTE(SUBSTITUTE(SUBSTITUTE(SUBSTITUTE(SUBSTITUTE(SUBSTITUTE(SUBSTITUTE(UPPER(TRIM($A1460)),"Á","A"),"É","E"),"Í","I"),"Ó","O"),"Ú","U"),"Ñ","N"),"Ü","U"))</f>
        <v/>
      </c>
      <c r="Z1460" s="26" t="str">
        <f aca="false">IF($Y1460="","",LEFT($Y1460,1)&amp;" "&amp;TRIM(RIGHT(SUBSTITUTE($Y1460," ",REPT(" ",50)),50)))</f>
        <v/>
      </c>
      <c r="AA1460" s="27" t="str">
        <f aca="false">IF($AF1460="","",IF(COUNTIF(Validation!$U$19:$U$178,$AF1460)&gt;0,"OK","NO MATCH"))</f>
        <v/>
      </c>
      <c r="AB1460" s="27" t="str">
        <f aca="false">IF($W1460=0,"",IF(AND($W1460&gt;=Validation!$B$3,$W1460&lt;=Validation!$C$3),"Yes","No"))</f>
        <v/>
      </c>
      <c r="AC1460" s="26" t="str">
        <f aca="false">IF($A1460="","",$AF1460&amp;"|"&amp;TEXT($W1460,"yyyy-mm-dd")&amp;"|"&amp;$J1460&amp;"|"&amp;$N1460)</f>
        <v/>
      </c>
      <c r="AD1460" s="27" t="str">
        <f aca="false">IF($AC1460="","",IF(COUNTIF($AC$2:$AC$3000,$AC1460)&gt;1,"REVIEW","OK"))</f>
        <v/>
      </c>
      <c r="AE1460" s="27" t="str">
        <f aca="false">IF(OR($W1460=0,$O1460=""),"",IF(IFERROR(IF(ISNUMBER($O1460),INT($O1460),DATE(VALUE(MID(SUBSTITUTE(LEFT($O1460,FIND(" ",$O1460&amp;" ")-1),"/",REPT(" ",20)),41,20)),VALUE(LEFT(SUBSTITUTE(LEFT($O1460,FIND(" ",$O1460&amp;" ")-1),"/",REPT(" ",20)),20)),VALUE(MID(SUBSTITUTE(LEFT($O1460,FIND(" ",$O1460&amp;" ")-1),"/",REPT(" ",20)),21,20)))),0)&gt;$W1460,"Late","Same day"))</f>
        <v/>
      </c>
      <c r="AF1460" s="26" t="str">
        <f aca="false">IF($A1460="","",IFERROR(INDEX(Validation!$C$193:$C$217,MATCH($A1460,Validation!$A$193:$A$217,0)),IF(COUNTIF(Validation!$U$19:$U$178,$Z1460)&gt;0,$Z1460,IF(COUNTIF(Validation!$S$19:$S$178,$AI1460)=1,INDEX(Validation!$U$19:$U$178,MATCH($AI1460,Validation!$S$19:$S$178,0)),$Z1460))))</f>
        <v/>
      </c>
      <c r="AG1460" s="27" t="str">
        <f aca="false">IF(COUNTA($A1460:$U1460)=0,"",IF($A1460="","No name",IF($F1460="","No date",IF($W1460=0,"Date ilegible",IF(NOT(ISNUMBER($N1460)),"Hours no numéricas",IF($AA1460="NO MATCH","Person no identificada","OK"))))))</f>
        <v/>
      </c>
      <c r="AH1460" s="27" t="str">
        <f aca="false">IF($W1460=0,"No date",IF($W1460&lt;Validation!$B$3,"Before period",IF($W1460&gt;Validation!$C$3,"After period","In period")))</f>
        <v>No date</v>
      </c>
      <c r="AI1460" s="26" t="str">
        <f aca="false">IF($Y1460="","",TRIM(RIGHT(SUBSTITUTE($Y1460," ",REPT(" ",50)),50)))</f>
        <v/>
      </c>
      <c r="AJ1460" s="27" t="str">
        <f aca="false">IF($A1460="","",IF(NOT(ISERROR(MATCH($A1460,Validation!$A$193:$A$217,0))),"Manual mapping",IF(COUNTIF(Validation!$U$19:$U$178,$Z1460)&gt;0,"Direct",IF(COUNTIF(Validation!$S$19:$S$178,$AI1460)=1,"By surname","Unresolved"))))</f>
        <v/>
      </c>
      <c r="AK1460" s="28" t="str">
        <f aca="false">IF($L1460="","",IF(MATCH($L1460,$L$2:$L$3000,0)&lt;&gt;ROW()-1,"",COUNT($AK$1:$AK1459)+1))</f>
        <v/>
      </c>
      <c r="AL1460" s="28" t="str">
        <f aca="false">IF($G1460="","",IF(MATCH($G1460,$G$2:$G$3000,0)&lt;&gt;ROW()-1,"",COUNT($AL$1:$AL1459)+1))</f>
        <v/>
      </c>
      <c r="AM1460" s="28" t="str">
        <f aca="false">IF($H1460="","",IF(MATCH($H1460,$H$2:$H$3000,0)&lt;&gt;ROW()-1,"",COUNT($AM$1:$AM1459)+1))</f>
        <v/>
      </c>
      <c r="AN1460" s="28" t="str">
        <f aca="false">IF($I1460="","",IF(MATCH($I1460,$I$2:$I$3000,0)&lt;&gt;ROW()-1,"",COUNT($AN$1:$AN1459)+1))</f>
        <v/>
      </c>
      <c r="AO1460" s="28" t="str">
        <f aca="false">IF($Q1460="","",IF(MATCH($Q1460,$Q$2:$Q$3000,0)&lt;&gt;ROW()-1,"",COUNT($AO$1:$AO1459)+1))</f>
        <v/>
      </c>
    </row>
    <row r="1461" customFormat="false" ht="12.75" hidden="false" customHeight="true" outlineLevel="0" collapsed="false">
      <c r="W1461" s="24" t="n">
        <f aca="false">IF($F1461="",0,IFERROR(IF(ISNUMBER($F1461),INT($F1461),DATE(VALUE(MID(SUBSTITUTE(LEFT($F1461,FIND(" ",$F1461&amp;" ")-1),"/",REPT(" ",20)),41,20)),VALUE(LEFT(SUBSTITUTE(LEFT($F1461,FIND(" ",$F1461&amp;" ")-1),"/",REPT(" ",20)),20)),VALUE(MID(SUBSTITUTE(LEFT($F1461,FIND(" ",$F1461&amp;" ")-1),"/",REPT(" ",20)),21,20)))),0))</f>
        <v>0</v>
      </c>
      <c r="X1461" s="25" t="str">
        <f aca="false">IF(ISNUMBER($N1461),$N1461*Validation!$B$5,"")</f>
        <v/>
      </c>
      <c r="Y1461" s="26" t="str">
        <f aca="false">IF($A1461="","",SUBSTITUTE(SUBSTITUTE(SUBSTITUTE(SUBSTITUTE(SUBSTITUTE(SUBSTITUTE(SUBSTITUTE(UPPER(TRIM($A1461)),"Á","A"),"É","E"),"Í","I"),"Ó","O"),"Ú","U"),"Ñ","N"),"Ü","U"))</f>
        <v/>
      </c>
      <c r="Z1461" s="26" t="str">
        <f aca="false">IF($Y1461="","",LEFT($Y1461,1)&amp;" "&amp;TRIM(RIGHT(SUBSTITUTE($Y1461," ",REPT(" ",50)),50)))</f>
        <v/>
      </c>
      <c r="AA1461" s="27" t="str">
        <f aca="false">IF($AF1461="","",IF(COUNTIF(Validation!$U$19:$U$178,$AF1461)&gt;0,"OK","NO MATCH"))</f>
        <v/>
      </c>
      <c r="AB1461" s="27" t="str">
        <f aca="false">IF($W1461=0,"",IF(AND($W1461&gt;=Validation!$B$3,$W1461&lt;=Validation!$C$3),"Yes","No"))</f>
        <v/>
      </c>
      <c r="AC1461" s="26" t="str">
        <f aca="false">IF($A1461="","",$AF1461&amp;"|"&amp;TEXT($W1461,"yyyy-mm-dd")&amp;"|"&amp;$J1461&amp;"|"&amp;$N1461)</f>
        <v/>
      </c>
      <c r="AD1461" s="27" t="str">
        <f aca="false">IF($AC1461="","",IF(COUNTIF($AC$2:$AC$3000,$AC1461)&gt;1,"REVIEW","OK"))</f>
        <v/>
      </c>
      <c r="AE1461" s="27" t="str">
        <f aca="false">IF(OR($W1461=0,$O1461=""),"",IF(IFERROR(IF(ISNUMBER($O1461),INT($O1461),DATE(VALUE(MID(SUBSTITUTE(LEFT($O1461,FIND(" ",$O1461&amp;" ")-1),"/",REPT(" ",20)),41,20)),VALUE(LEFT(SUBSTITUTE(LEFT($O1461,FIND(" ",$O1461&amp;" ")-1),"/",REPT(" ",20)),20)),VALUE(MID(SUBSTITUTE(LEFT($O1461,FIND(" ",$O1461&amp;" ")-1),"/",REPT(" ",20)),21,20)))),0)&gt;$W1461,"Late","Same day"))</f>
        <v/>
      </c>
      <c r="AF1461" s="26" t="str">
        <f aca="false">IF($A1461="","",IFERROR(INDEX(Validation!$C$193:$C$217,MATCH($A1461,Validation!$A$193:$A$217,0)),IF(COUNTIF(Validation!$U$19:$U$178,$Z1461)&gt;0,$Z1461,IF(COUNTIF(Validation!$S$19:$S$178,$AI1461)=1,INDEX(Validation!$U$19:$U$178,MATCH($AI1461,Validation!$S$19:$S$178,0)),$Z1461))))</f>
        <v/>
      </c>
      <c r="AG1461" s="27" t="str">
        <f aca="false">IF(COUNTA($A1461:$U1461)=0,"",IF($A1461="","No name",IF($F1461="","No date",IF($W1461=0,"Date ilegible",IF(NOT(ISNUMBER($N1461)),"Hours no numéricas",IF($AA1461="NO MATCH","Person no identificada","OK"))))))</f>
        <v/>
      </c>
      <c r="AH1461" s="27" t="str">
        <f aca="false">IF($W1461=0,"No date",IF($W1461&lt;Validation!$B$3,"Before period",IF($W1461&gt;Validation!$C$3,"After period","In period")))</f>
        <v>No date</v>
      </c>
      <c r="AI1461" s="26" t="str">
        <f aca="false">IF($Y1461="","",TRIM(RIGHT(SUBSTITUTE($Y1461," ",REPT(" ",50)),50)))</f>
        <v/>
      </c>
      <c r="AJ1461" s="27" t="str">
        <f aca="false">IF($A1461="","",IF(NOT(ISERROR(MATCH($A1461,Validation!$A$193:$A$217,0))),"Manual mapping",IF(COUNTIF(Validation!$U$19:$U$178,$Z1461)&gt;0,"Direct",IF(COUNTIF(Validation!$S$19:$S$178,$AI1461)=1,"By surname","Unresolved"))))</f>
        <v/>
      </c>
      <c r="AK1461" s="28" t="str">
        <f aca="false">IF($L1461="","",IF(MATCH($L1461,$L$2:$L$3000,0)&lt;&gt;ROW()-1,"",COUNT($AK$1:$AK1460)+1))</f>
        <v/>
      </c>
      <c r="AL1461" s="28" t="str">
        <f aca="false">IF($G1461="","",IF(MATCH($G1461,$G$2:$G$3000,0)&lt;&gt;ROW()-1,"",COUNT($AL$1:$AL1460)+1))</f>
        <v/>
      </c>
      <c r="AM1461" s="28" t="str">
        <f aca="false">IF($H1461="","",IF(MATCH($H1461,$H$2:$H$3000,0)&lt;&gt;ROW()-1,"",COUNT($AM$1:$AM1460)+1))</f>
        <v/>
      </c>
      <c r="AN1461" s="28" t="str">
        <f aca="false">IF($I1461="","",IF(MATCH($I1461,$I$2:$I$3000,0)&lt;&gt;ROW()-1,"",COUNT($AN$1:$AN1460)+1))</f>
        <v/>
      </c>
      <c r="AO1461" s="28" t="str">
        <f aca="false">IF($Q1461="","",IF(MATCH($Q1461,$Q$2:$Q$3000,0)&lt;&gt;ROW()-1,"",COUNT($AO$1:$AO1460)+1))</f>
        <v/>
      </c>
    </row>
    <row r="1462" customFormat="false" ht="12.75" hidden="false" customHeight="true" outlineLevel="0" collapsed="false">
      <c r="W1462" s="24" t="n">
        <f aca="false">IF($F1462="",0,IFERROR(IF(ISNUMBER($F1462),INT($F1462),DATE(VALUE(MID(SUBSTITUTE(LEFT($F1462,FIND(" ",$F1462&amp;" ")-1),"/",REPT(" ",20)),41,20)),VALUE(LEFT(SUBSTITUTE(LEFT($F1462,FIND(" ",$F1462&amp;" ")-1),"/",REPT(" ",20)),20)),VALUE(MID(SUBSTITUTE(LEFT($F1462,FIND(" ",$F1462&amp;" ")-1),"/",REPT(" ",20)),21,20)))),0))</f>
        <v>0</v>
      </c>
      <c r="X1462" s="25" t="str">
        <f aca="false">IF(ISNUMBER($N1462),$N1462*Validation!$B$5,"")</f>
        <v/>
      </c>
      <c r="Y1462" s="26" t="str">
        <f aca="false">IF($A1462="","",SUBSTITUTE(SUBSTITUTE(SUBSTITUTE(SUBSTITUTE(SUBSTITUTE(SUBSTITUTE(SUBSTITUTE(UPPER(TRIM($A1462)),"Á","A"),"É","E"),"Í","I"),"Ó","O"),"Ú","U"),"Ñ","N"),"Ü","U"))</f>
        <v/>
      </c>
      <c r="Z1462" s="26" t="str">
        <f aca="false">IF($Y1462="","",LEFT($Y1462,1)&amp;" "&amp;TRIM(RIGHT(SUBSTITUTE($Y1462," ",REPT(" ",50)),50)))</f>
        <v/>
      </c>
      <c r="AA1462" s="27" t="str">
        <f aca="false">IF($AF1462="","",IF(COUNTIF(Validation!$U$19:$U$178,$AF1462)&gt;0,"OK","NO MATCH"))</f>
        <v/>
      </c>
      <c r="AB1462" s="27" t="str">
        <f aca="false">IF($W1462=0,"",IF(AND($W1462&gt;=Validation!$B$3,$W1462&lt;=Validation!$C$3),"Yes","No"))</f>
        <v/>
      </c>
      <c r="AC1462" s="26" t="str">
        <f aca="false">IF($A1462="","",$AF1462&amp;"|"&amp;TEXT($W1462,"yyyy-mm-dd")&amp;"|"&amp;$J1462&amp;"|"&amp;$N1462)</f>
        <v/>
      </c>
      <c r="AD1462" s="27" t="str">
        <f aca="false">IF($AC1462="","",IF(COUNTIF($AC$2:$AC$3000,$AC1462)&gt;1,"REVIEW","OK"))</f>
        <v/>
      </c>
      <c r="AE1462" s="27" t="str">
        <f aca="false">IF(OR($W1462=0,$O1462=""),"",IF(IFERROR(IF(ISNUMBER($O1462),INT($O1462),DATE(VALUE(MID(SUBSTITUTE(LEFT($O1462,FIND(" ",$O1462&amp;" ")-1),"/",REPT(" ",20)),41,20)),VALUE(LEFT(SUBSTITUTE(LEFT($O1462,FIND(" ",$O1462&amp;" ")-1),"/",REPT(" ",20)),20)),VALUE(MID(SUBSTITUTE(LEFT($O1462,FIND(" ",$O1462&amp;" ")-1),"/",REPT(" ",20)),21,20)))),0)&gt;$W1462,"Late","Same day"))</f>
        <v/>
      </c>
      <c r="AF1462" s="26" t="str">
        <f aca="false">IF($A1462="","",IFERROR(INDEX(Validation!$C$193:$C$217,MATCH($A1462,Validation!$A$193:$A$217,0)),IF(COUNTIF(Validation!$U$19:$U$178,$Z1462)&gt;0,$Z1462,IF(COUNTIF(Validation!$S$19:$S$178,$AI1462)=1,INDEX(Validation!$U$19:$U$178,MATCH($AI1462,Validation!$S$19:$S$178,0)),$Z1462))))</f>
        <v/>
      </c>
      <c r="AG1462" s="27" t="str">
        <f aca="false">IF(COUNTA($A1462:$U1462)=0,"",IF($A1462="","No name",IF($F1462="","No date",IF($W1462=0,"Date ilegible",IF(NOT(ISNUMBER($N1462)),"Hours no numéricas",IF($AA1462="NO MATCH","Person no identificada","OK"))))))</f>
        <v/>
      </c>
      <c r="AH1462" s="27" t="str">
        <f aca="false">IF($W1462=0,"No date",IF($W1462&lt;Validation!$B$3,"Before period",IF($W1462&gt;Validation!$C$3,"After period","In period")))</f>
        <v>No date</v>
      </c>
      <c r="AI1462" s="26" t="str">
        <f aca="false">IF($Y1462="","",TRIM(RIGHT(SUBSTITUTE($Y1462," ",REPT(" ",50)),50)))</f>
        <v/>
      </c>
      <c r="AJ1462" s="27" t="str">
        <f aca="false">IF($A1462="","",IF(NOT(ISERROR(MATCH($A1462,Validation!$A$193:$A$217,0))),"Manual mapping",IF(COUNTIF(Validation!$U$19:$U$178,$Z1462)&gt;0,"Direct",IF(COUNTIF(Validation!$S$19:$S$178,$AI1462)=1,"By surname","Unresolved"))))</f>
        <v/>
      </c>
      <c r="AK1462" s="28" t="str">
        <f aca="false">IF($L1462="","",IF(MATCH($L1462,$L$2:$L$3000,0)&lt;&gt;ROW()-1,"",COUNT($AK$1:$AK1461)+1))</f>
        <v/>
      </c>
      <c r="AL1462" s="28" t="str">
        <f aca="false">IF($G1462="","",IF(MATCH($G1462,$G$2:$G$3000,0)&lt;&gt;ROW()-1,"",COUNT($AL$1:$AL1461)+1))</f>
        <v/>
      </c>
      <c r="AM1462" s="28" t="str">
        <f aca="false">IF($H1462="","",IF(MATCH($H1462,$H$2:$H$3000,0)&lt;&gt;ROW()-1,"",COUNT($AM$1:$AM1461)+1))</f>
        <v/>
      </c>
      <c r="AN1462" s="28" t="str">
        <f aca="false">IF($I1462="","",IF(MATCH($I1462,$I$2:$I$3000,0)&lt;&gt;ROW()-1,"",COUNT($AN$1:$AN1461)+1))</f>
        <v/>
      </c>
      <c r="AO1462" s="28" t="str">
        <f aca="false">IF($Q1462="","",IF(MATCH($Q1462,$Q$2:$Q$3000,0)&lt;&gt;ROW()-1,"",COUNT($AO$1:$AO1461)+1))</f>
        <v/>
      </c>
    </row>
    <row r="1463" customFormat="false" ht="12.75" hidden="false" customHeight="true" outlineLevel="0" collapsed="false">
      <c r="W1463" s="24" t="n">
        <f aca="false">IF($F1463="",0,IFERROR(IF(ISNUMBER($F1463),INT($F1463),DATE(VALUE(MID(SUBSTITUTE(LEFT($F1463,FIND(" ",$F1463&amp;" ")-1),"/",REPT(" ",20)),41,20)),VALUE(LEFT(SUBSTITUTE(LEFT($F1463,FIND(" ",$F1463&amp;" ")-1),"/",REPT(" ",20)),20)),VALUE(MID(SUBSTITUTE(LEFT($F1463,FIND(" ",$F1463&amp;" ")-1),"/",REPT(" ",20)),21,20)))),0))</f>
        <v>0</v>
      </c>
      <c r="X1463" s="25" t="str">
        <f aca="false">IF(ISNUMBER($N1463),$N1463*Validation!$B$5,"")</f>
        <v/>
      </c>
      <c r="Y1463" s="26" t="str">
        <f aca="false">IF($A1463="","",SUBSTITUTE(SUBSTITUTE(SUBSTITUTE(SUBSTITUTE(SUBSTITUTE(SUBSTITUTE(SUBSTITUTE(UPPER(TRIM($A1463)),"Á","A"),"É","E"),"Í","I"),"Ó","O"),"Ú","U"),"Ñ","N"),"Ü","U"))</f>
        <v/>
      </c>
      <c r="Z1463" s="26" t="str">
        <f aca="false">IF($Y1463="","",LEFT($Y1463,1)&amp;" "&amp;TRIM(RIGHT(SUBSTITUTE($Y1463," ",REPT(" ",50)),50)))</f>
        <v/>
      </c>
      <c r="AA1463" s="27" t="str">
        <f aca="false">IF($AF1463="","",IF(COUNTIF(Validation!$U$19:$U$178,$AF1463)&gt;0,"OK","NO MATCH"))</f>
        <v/>
      </c>
      <c r="AB1463" s="27" t="str">
        <f aca="false">IF($W1463=0,"",IF(AND($W1463&gt;=Validation!$B$3,$W1463&lt;=Validation!$C$3),"Yes","No"))</f>
        <v/>
      </c>
      <c r="AC1463" s="26" t="str">
        <f aca="false">IF($A1463="","",$AF1463&amp;"|"&amp;TEXT($W1463,"yyyy-mm-dd")&amp;"|"&amp;$J1463&amp;"|"&amp;$N1463)</f>
        <v/>
      </c>
      <c r="AD1463" s="27" t="str">
        <f aca="false">IF($AC1463="","",IF(COUNTIF($AC$2:$AC$3000,$AC1463)&gt;1,"REVIEW","OK"))</f>
        <v/>
      </c>
      <c r="AE1463" s="27" t="str">
        <f aca="false">IF(OR($W1463=0,$O1463=""),"",IF(IFERROR(IF(ISNUMBER($O1463),INT($O1463),DATE(VALUE(MID(SUBSTITUTE(LEFT($O1463,FIND(" ",$O1463&amp;" ")-1),"/",REPT(" ",20)),41,20)),VALUE(LEFT(SUBSTITUTE(LEFT($O1463,FIND(" ",$O1463&amp;" ")-1),"/",REPT(" ",20)),20)),VALUE(MID(SUBSTITUTE(LEFT($O1463,FIND(" ",$O1463&amp;" ")-1),"/",REPT(" ",20)),21,20)))),0)&gt;$W1463,"Late","Same day"))</f>
        <v/>
      </c>
      <c r="AF1463" s="26" t="str">
        <f aca="false">IF($A1463="","",IFERROR(INDEX(Validation!$C$193:$C$217,MATCH($A1463,Validation!$A$193:$A$217,0)),IF(COUNTIF(Validation!$U$19:$U$178,$Z1463)&gt;0,$Z1463,IF(COUNTIF(Validation!$S$19:$S$178,$AI1463)=1,INDEX(Validation!$U$19:$U$178,MATCH($AI1463,Validation!$S$19:$S$178,0)),$Z1463))))</f>
        <v/>
      </c>
      <c r="AG1463" s="27" t="str">
        <f aca="false">IF(COUNTA($A1463:$U1463)=0,"",IF($A1463="","No name",IF($F1463="","No date",IF($W1463=0,"Date ilegible",IF(NOT(ISNUMBER($N1463)),"Hours no numéricas",IF($AA1463="NO MATCH","Person no identificada","OK"))))))</f>
        <v/>
      </c>
      <c r="AH1463" s="27" t="str">
        <f aca="false">IF($W1463=0,"No date",IF($W1463&lt;Validation!$B$3,"Before period",IF($W1463&gt;Validation!$C$3,"After period","In period")))</f>
        <v>No date</v>
      </c>
      <c r="AI1463" s="26" t="str">
        <f aca="false">IF($Y1463="","",TRIM(RIGHT(SUBSTITUTE($Y1463," ",REPT(" ",50)),50)))</f>
        <v/>
      </c>
      <c r="AJ1463" s="27" t="str">
        <f aca="false">IF($A1463="","",IF(NOT(ISERROR(MATCH($A1463,Validation!$A$193:$A$217,0))),"Manual mapping",IF(COUNTIF(Validation!$U$19:$U$178,$Z1463)&gt;0,"Direct",IF(COUNTIF(Validation!$S$19:$S$178,$AI1463)=1,"By surname","Unresolved"))))</f>
        <v/>
      </c>
      <c r="AK1463" s="28" t="str">
        <f aca="false">IF($L1463="","",IF(MATCH($L1463,$L$2:$L$3000,0)&lt;&gt;ROW()-1,"",COUNT($AK$1:$AK1462)+1))</f>
        <v/>
      </c>
      <c r="AL1463" s="28" t="str">
        <f aca="false">IF($G1463="","",IF(MATCH($G1463,$G$2:$G$3000,0)&lt;&gt;ROW()-1,"",COUNT($AL$1:$AL1462)+1))</f>
        <v/>
      </c>
      <c r="AM1463" s="28" t="str">
        <f aca="false">IF($H1463="","",IF(MATCH($H1463,$H$2:$H$3000,0)&lt;&gt;ROW()-1,"",COUNT($AM$1:$AM1462)+1))</f>
        <v/>
      </c>
      <c r="AN1463" s="28" t="str">
        <f aca="false">IF($I1463="","",IF(MATCH($I1463,$I$2:$I$3000,0)&lt;&gt;ROW()-1,"",COUNT($AN$1:$AN1462)+1))</f>
        <v/>
      </c>
      <c r="AO1463" s="28" t="str">
        <f aca="false">IF($Q1463="","",IF(MATCH($Q1463,$Q$2:$Q$3000,0)&lt;&gt;ROW()-1,"",COUNT($AO$1:$AO1462)+1))</f>
        <v/>
      </c>
    </row>
    <row r="1464" customFormat="false" ht="12.75" hidden="false" customHeight="true" outlineLevel="0" collapsed="false">
      <c r="W1464" s="24" t="n">
        <f aca="false">IF($F1464="",0,IFERROR(IF(ISNUMBER($F1464),INT($F1464),DATE(VALUE(MID(SUBSTITUTE(LEFT($F1464,FIND(" ",$F1464&amp;" ")-1),"/",REPT(" ",20)),41,20)),VALUE(LEFT(SUBSTITUTE(LEFT($F1464,FIND(" ",$F1464&amp;" ")-1),"/",REPT(" ",20)),20)),VALUE(MID(SUBSTITUTE(LEFT($F1464,FIND(" ",$F1464&amp;" ")-1),"/",REPT(" ",20)),21,20)))),0))</f>
        <v>0</v>
      </c>
      <c r="X1464" s="25" t="str">
        <f aca="false">IF(ISNUMBER($N1464),$N1464*Validation!$B$5,"")</f>
        <v/>
      </c>
      <c r="Y1464" s="26" t="str">
        <f aca="false">IF($A1464="","",SUBSTITUTE(SUBSTITUTE(SUBSTITUTE(SUBSTITUTE(SUBSTITUTE(SUBSTITUTE(SUBSTITUTE(UPPER(TRIM($A1464)),"Á","A"),"É","E"),"Í","I"),"Ó","O"),"Ú","U"),"Ñ","N"),"Ü","U"))</f>
        <v/>
      </c>
      <c r="Z1464" s="26" t="str">
        <f aca="false">IF($Y1464="","",LEFT($Y1464,1)&amp;" "&amp;TRIM(RIGHT(SUBSTITUTE($Y1464," ",REPT(" ",50)),50)))</f>
        <v/>
      </c>
      <c r="AA1464" s="27" t="str">
        <f aca="false">IF($AF1464="","",IF(COUNTIF(Validation!$U$19:$U$178,$AF1464)&gt;0,"OK","NO MATCH"))</f>
        <v/>
      </c>
      <c r="AB1464" s="27" t="str">
        <f aca="false">IF($W1464=0,"",IF(AND($W1464&gt;=Validation!$B$3,$W1464&lt;=Validation!$C$3),"Yes","No"))</f>
        <v/>
      </c>
      <c r="AC1464" s="26" t="str">
        <f aca="false">IF($A1464="","",$AF1464&amp;"|"&amp;TEXT($W1464,"yyyy-mm-dd")&amp;"|"&amp;$J1464&amp;"|"&amp;$N1464)</f>
        <v/>
      </c>
      <c r="AD1464" s="27" t="str">
        <f aca="false">IF($AC1464="","",IF(COUNTIF($AC$2:$AC$3000,$AC1464)&gt;1,"REVIEW","OK"))</f>
        <v/>
      </c>
      <c r="AE1464" s="27" t="str">
        <f aca="false">IF(OR($W1464=0,$O1464=""),"",IF(IFERROR(IF(ISNUMBER($O1464),INT($O1464),DATE(VALUE(MID(SUBSTITUTE(LEFT($O1464,FIND(" ",$O1464&amp;" ")-1),"/",REPT(" ",20)),41,20)),VALUE(LEFT(SUBSTITUTE(LEFT($O1464,FIND(" ",$O1464&amp;" ")-1),"/",REPT(" ",20)),20)),VALUE(MID(SUBSTITUTE(LEFT($O1464,FIND(" ",$O1464&amp;" ")-1),"/",REPT(" ",20)),21,20)))),0)&gt;$W1464,"Late","Same day"))</f>
        <v/>
      </c>
      <c r="AF1464" s="26" t="str">
        <f aca="false">IF($A1464="","",IFERROR(INDEX(Validation!$C$193:$C$217,MATCH($A1464,Validation!$A$193:$A$217,0)),IF(COUNTIF(Validation!$U$19:$U$178,$Z1464)&gt;0,$Z1464,IF(COUNTIF(Validation!$S$19:$S$178,$AI1464)=1,INDEX(Validation!$U$19:$U$178,MATCH($AI1464,Validation!$S$19:$S$178,0)),$Z1464))))</f>
        <v/>
      </c>
      <c r="AG1464" s="27" t="str">
        <f aca="false">IF(COUNTA($A1464:$U1464)=0,"",IF($A1464="","No name",IF($F1464="","No date",IF($W1464=0,"Date ilegible",IF(NOT(ISNUMBER($N1464)),"Hours no numéricas",IF($AA1464="NO MATCH","Person no identificada","OK"))))))</f>
        <v/>
      </c>
      <c r="AH1464" s="27" t="str">
        <f aca="false">IF($W1464=0,"No date",IF($W1464&lt;Validation!$B$3,"Before period",IF($W1464&gt;Validation!$C$3,"After period","In period")))</f>
        <v>No date</v>
      </c>
      <c r="AI1464" s="26" t="str">
        <f aca="false">IF($Y1464="","",TRIM(RIGHT(SUBSTITUTE($Y1464," ",REPT(" ",50)),50)))</f>
        <v/>
      </c>
      <c r="AJ1464" s="27" t="str">
        <f aca="false">IF($A1464="","",IF(NOT(ISERROR(MATCH($A1464,Validation!$A$193:$A$217,0))),"Manual mapping",IF(COUNTIF(Validation!$U$19:$U$178,$Z1464)&gt;0,"Direct",IF(COUNTIF(Validation!$S$19:$S$178,$AI1464)=1,"By surname","Unresolved"))))</f>
        <v/>
      </c>
      <c r="AK1464" s="28" t="str">
        <f aca="false">IF($L1464="","",IF(MATCH($L1464,$L$2:$L$3000,0)&lt;&gt;ROW()-1,"",COUNT($AK$1:$AK1463)+1))</f>
        <v/>
      </c>
      <c r="AL1464" s="28" t="str">
        <f aca="false">IF($G1464="","",IF(MATCH($G1464,$G$2:$G$3000,0)&lt;&gt;ROW()-1,"",COUNT($AL$1:$AL1463)+1))</f>
        <v/>
      </c>
      <c r="AM1464" s="28" t="str">
        <f aca="false">IF($H1464="","",IF(MATCH($H1464,$H$2:$H$3000,0)&lt;&gt;ROW()-1,"",COUNT($AM$1:$AM1463)+1))</f>
        <v/>
      </c>
      <c r="AN1464" s="28" t="str">
        <f aca="false">IF($I1464="","",IF(MATCH($I1464,$I$2:$I$3000,0)&lt;&gt;ROW()-1,"",COUNT($AN$1:$AN1463)+1))</f>
        <v/>
      </c>
      <c r="AO1464" s="28" t="str">
        <f aca="false">IF($Q1464="","",IF(MATCH($Q1464,$Q$2:$Q$3000,0)&lt;&gt;ROW()-1,"",COUNT($AO$1:$AO1463)+1))</f>
        <v/>
      </c>
    </row>
    <row r="1465" customFormat="false" ht="12.75" hidden="false" customHeight="true" outlineLevel="0" collapsed="false">
      <c r="W1465" s="24" t="n">
        <f aca="false">IF($F1465="",0,IFERROR(IF(ISNUMBER($F1465),INT($F1465),DATE(VALUE(MID(SUBSTITUTE(LEFT($F1465,FIND(" ",$F1465&amp;" ")-1),"/",REPT(" ",20)),41,20)),VALUE(LEFT(SUBSTITUTE(LEFT($F1465,FIND(" ",$F1465&amp;" ")-1),"/",REPT(" ",20)),20)),VALUE(MID(SUBSTITUTE(LEFT($F1465,FIND(" ",$F1465&amp;" ")-1),"/",REPT(" ",20)),21,20)))),0))</f>
        <v>0</v>
      </c>
      <c r="X1465" s="25" t="str">
        <f aca="false">IF(ISNUMBER($N1465),$N1465*Validation!$B$5,"")</f>
        <v/>
      </c>
      <c r="Y1465" s="26" t="str">
        <f aca="false">IF($A1465="","",SUBSTITUTE(SUBSTITUTE(SUBSTITUTE(SUBSTITUTE(SUBSTITUTE(SUBSTITUTE(SUBSTITUTE(UPPER(TRIM($A1465)),"Á","A"),"É","E"),"Í","I"),"Ó","O"),"Ú","U"),"Ñ","N"),"Ü","U"))</f>
        <v/>
      </c>
      <c r="Z1465" s="26" t="str">
        <f aca="false">IF($Y1465="","",LEFT($Y1465,1)&amp;" "&amp;TRIM(RIGHT(SUBSTITUTE($Y1465," ",REPT(" ",50)),50)))</f>
        <v/>
      </c>
      <c r="AA1465" s="27" t="str">
        <f aca="false">IF($AF1465="","",IF(COUNTIF(Validation!$U$19:$U$178,$AF1465)&gt;0,"OK","NO MATCH"))</f>
        <v/>
      </c>
      <c r="AB1465" s="27" t="str">
        <f aca="false">IF($W1465=0,"",IF(AND($W1465&gt;=Validation!$B$3,$W1465&lt;=Validation!$C$3),"Yes","No"))</f>
        <v/>
      </c>
      <c r="AC1465" s="26" t="str">
        <f aca="false">IF($A1465="","",$AF1465&amp;"|"&amp;TEXT($W1465,"yyyy-mm-dd")&amp;"|"&amp;$J1465&amp;"|"&amp;$N1465)</f>
        <v/>
      </c>
      <c r="AD1465" s="27" t="str">
        <f aca="false">IF($AC1465="","",IF(COUNTIF($AC$2:$AC$3000,$AC1465)&gt;1,"REVIEW","OK"))</f>
        <v/>
      </c>
      <c r="AE1465" s="27" t="str">
        <f aca="false">IF(OR($W1465=0,$O1465=""),"",IF(IFERROR(IF(ISNUMBER($O1465),INT($O1465),DATE(VALUE(MID(SUBSTITUTE(LEFT($O1465,FIND(" ",$O1465&amp;" ")-1),"/",REPT(" ",20)),41,20)),VALUE(LEFT(SUBSTITUTE(LEFT($O1465,FIND(" ",$O1465&amp;" ")-1),"/",REPT(" ",20)),20)),VALUE(MID(SUBSTITUTE(LEFT($O1465,FIND(" ",$O1465&amp;" ")-1),"/",REPT(" ",20)),21,20)))),0)&gt;$W1465,"Late","Same day"))</f>
        <v/>
      </c>
      <c r="AF1465" s="26" t="str">
        <f aca="false">IF($A1465="","",IFERROR(INDEX(Validation!$C$193:$C$217,MATCH($A1465,Validation!$A$193:$A$217,0)),IF(COUNTIF(Validation!$U$19:$U$178,$Z1465)&gt;0,$Z1465,IF(COUNTIF(Validation!$S$19:$S$178,$AI1465)=1,INDEX(Validation!$U$19:$U$178,MATCH($AI1465,Validation!$S$19:$S$178,0)),$Z1465))))</f>
        <v/>
      </c>
      <c r="AG1465" s="27" t="str">
        <f aca="false">IF(COUNTA($A1465:$U1465)=0,"",IF($A1465="","No name",IF($F1465="","No date",IF($W1465=0,"Date ilegible",IF(NOT(ISNUMBER($N1465)),"Hours no numéricas",IF($AA1465="NO MATCH","Person no identificada","OK"))))))</f>
        <v/>
      </c>
      <c r="AH1465" s="27" t="str">
        <f aca="false">IF($W1465=0,"No date",IF($W1465&lt;Validation!$B$3,"Before period",IF($W1465&gt;Validation!$C$3,"After period","In period")))</f>
        <v>No date</v>
      </c>
      <c r="AI1465" s="26" t="str">
        <f aca="false">IF($Y1465="","",TRIM(RIGHT(SUBSTITUTE($Y1465," ",REPT(" ",50)),50)))</f>
        <v/>
      </c>
      <c r="AJ1465" s="27" t="str">
        <f aca="false">IF($A1465="","",IF(NOT(ISERROR(MATCH($A1465,Validation!$A$193:$A$217,0))),"Manual mapping",IF(COUNTIF(Validation!$U$19:$U$178,$Z1465)&gt;0,"Direct",IF(COUNTIF(Validation!$S$19:$S$178,$AI1465)=1,"By surname","Unresolved"))))</f>
        <v/>
      </c>
      <c r="AK1465" s="28" t="str">
        <f aca="false">IF($L1465="","",IF(MATCH($L1465,$L$2:$L$3000,0)&lt;&gt;ROW()-1,"",COUNT($AK$1:$AK1464)+1))</f>
        <v/>
      </c>
      <c r="AL1465" s="28" t="str">
        <f aca="false">IF($G1465="","",IF(MATCH($G1465,$G$2:$G$3000,0)&lt;&gt;ROW()-1,"",COUNT($AL$1:$AL1464)+1))</f>
        <v/>
      </c>
      <c r="AM1465" s="28" t="str">
        <f aca="false">IF($H1465="","",IF(MATCH($H1465,$H$2:$H$3000,0)&lt;&gt;ROW()-1,"",COUNT($AM$1:$AM1464)+1))</f>
        <v/>
      </c>
      <c r="AN1465" s="28" t="str">
        <f aca="false">IF($I1465="","",IF(MATCH($I1465,$I$2:$I$3000,0)&lt;&gt;ROW()-1,"",COUNT($AN$1:$AN1464)+1))</f>
        <v/>
      </c>
      <c r="AO1465" s="28" t="str">
        <f aca="false">IF($Q1465="","",IF(MATCH($Q1465,$Q$2:$Q$3000,0)&lt;&gt;ROW()-1,"",COUNT($AO$1:$AO1464)+1))</f>
        <v/>
      </c>
    </row>
    <row r="1466" customFormat="false" ht="12.75" hidden="false" customHeight="true" outlineLevel="0" collapsed="false">
      <c r="W1466" s="24" t="n">
        <f aca="false">IF($F1466="",0,IFERROR(IF(ISNUMBER($F1466),INT($F1466),DATE(VALUE(MID(SUBSTITUTE(LEFT($F1466,FIND(" ",$F1466&amp;" ")-1),"/",REPT(" ",20)),41,20)),VALUE(LEFT(SUBSTITUTE(LEFT($F1466,FIND(" ",$F1466&amp;" ")-1),"/",REPT(" ",20)),20)),VALUE(MID(SUBSTITUTE(LEFT($F1466,FIND(" ",$F1466&amp;" ")-1),"/",REPT(" ",20)),21,20)))),0))</f>
        <v>0</v>
      </c>
      <c r="X1466" s="25" t="str">
        <f aca="false">IF(ISNUMBER($N1466),$N1466*Validation!$B$5,"")</f>
        <v/>
      </c>
      <c r="Y1466" s="26" t="str">
        <f aca="false">IF($A1466="","",SUBSTITUTE(SUBSTITUTE(SUBSTITUTE(SUBSTITUTE(SUBSTITUTE(SUBSTITUTE(SUBSTITUTE(UPPER(TRIM($A1466)),"Á","A"),"É","E"),"Í","I"),"Ó","O"),"Ú","U"),"Ñ","N"),"Ü","U"))</f>
        <v/>
      </c>
      <c r="Z1466" s="26" t="str">
        <f aca="false">IF($Y1466="","",LEFT($Y1466,1)&amp;" "&amp;TRIM(RIGHT(SUBSTITUTE($Y1466," ",REPT(" ",50)),50)))</f>
        <v/>
      </c>
      <c r="AA1466" s="27" t="str">
        <f aca="false">IF($AF1466="","",IF(COUNTIF(Validation!$U$19:$U$178,$AF1466)&gt;0,"OK","NO MATCH"))</f>
        <v/>
      </c>
      <c r="AB1466" s="27" t="str">
        <f aca="false">IF($W1466=0,"",IF(AND($W1466&gt;=Validation!$B$3,$W1466&lt;=Validation!$C$3),"Yes","No"))</f>
        <v/>
      </c>
      <c r="AC1466" s="26" t="str">
        <f aca="false">IF($A1466="","",$AF1466&amp;"|"&amp;TEXT($W1466,"yyyy-mm-dd")&amp;"|"&amp;$J1466&amp;"|"&amp;$N1466)</f>
        <v/>
      </c>
      <c r="AD1466" s="27" t="str">
        <f aca="false">IF($AC1466="","",IF(COUNTIF($AC$2:$AC$3000,$AC1466)&gt;1,"REVIEW","OK"))</f>
        <v/>
      </c>
      <c r="AE1466" s="27" t="str">
        <f aca="false">IF(OR($W1466=0,$O1466=""),"",IF(IFERROR(IF(ISNUMBER($O1466),INT($O1466),DATE(VALUE(MID(SUBSTITUTE(LEFT($O1466,FIND(" ",$O1466&amp;" ")-1),"/",REPT(" ",20)),41,20)),VALUE(LEFT(SUBSTITUTE(LEFT($O1466,FIND(" ",$O1466&amp;" ")-1),"/",REPT(" ",20)),20)),VALUE(MID(SUBSTITUTE(LEFT($O1466,FIND(" ",$O1466&amp;" ")-1),"/",REPT(" ",20)),21,20)))),0)&gt;$W1466,"Late","Same day"))</f>
        <v/>
      </c>
      <c r="AF1466" s="26" t="str">
        <f aca="false">IF($A1466="","",IFERROR(INDEX(Validation!$C$193:$C$217,MATCH($A1466,Validation!$A$193:$A$217,0)),IF(COUNTIF(Validation!$U$19:$U$178,$Z1466)&gt;0,$Z1466,IF(COUNTIF(Validation!$S$19:$S$178,$AI1466)=1,INDEX(Validation!$U$19:$U$178,MATCH($AI1466,Validation!$S$19:$S$178,0)),$Z1466))))</f>
        <v/>
      </c>
      <c r="AG1466" s="27" t="str">
        <f aca="false">IF(COUNTA($A1466:$U1466)=0,"",IF($A1466="","No name",IF($F1466="","No date",IF($W1466=0,"Date ilegible",IF(NOT(ISNUMBER($N1466)),"Hours no numéricas",IF($AA1466="NO MATCH","Person no identificada","OK"))))))</f>
        <v/>
      </c>
      <c r="AH1466" s="27" t="str">
        <f aca="false">IF($W1466=0,"No date",IF($W1466&lt;Validation!$B$3,"Before period",IF($W1466&gt;Validation!$C$3,"After period","In period")))</f>
        <v>No date</v>
      </c>
      <c r="AI1466" s="26" t="str">
        <f aca="false">IF($Y1466="","",TRIM(RIGHT(SUBSTITUTE($Y1466," ",REPT(" ",50)),50)))</f>
        <v/>
      </c>
      <c r="AJ1466" s="27" t="str">
        <f aca="false">IF($A1466="","",IF(NOT(ISERROR(MATCH($A1466,Validation!$A$193:$A$217,0))),"Manual mapping",IF(COUNTIF(Validation!$U$19:$U$178,$Z1466)&gt;0,"Direct",IF(COUNTIF(Validation!$S$19:$S$178,$AI1466)=1,"By surname","Unresolved"))))</f>
        <v/>
      </c>
      <c r="AK1466" s="28" t="str">
        <f aca="false">IF($L1466="","",IF(MATCH($L1466,$L$2:$L$3000,0)&lt;&gt;ROW()-1,"",COUNT($AK$1:$AK1465)+1))</f>
        <v/>
      </c>
      <c r="AL1466" s="28" t="str">
        <f aca="false">IF($G1466="","",IF(MATCH($G1466,$G$2:$G$3000,0)&lt;&gt;ROW()-1,"",COUNT($AL$1:$AL1465)+1))</f>
        <v/>
      </c>
      <c r="AM1466" s="28" t="str">
        <f aca="false">IF($H1466="","",IF(MATCH($H1466,$H$2:$H$3000,0)&lt;&gt;ROW()-1,"",COUNT($AM$1:$AM1465)+1))</f>
        <v/>
      </c>
      <c r="AN1466" s="28" t="str">
        <f aca="false">IF($I1466="","",IF(MATCH($I1466,$I$2:$I$3000,0)&lt;&gt;ROW()-1,"",COUNT($AN$1:$AN1465)+1))</f>
        <v/>
      </c>
      <c r="AO1466" s="28" t="str">
        <f aca="false">IF($Q1466="","",IF(MATCH($Q1466,$Q$2:$Q$3000,0)&lt;&gt;ROW()-1,"",COUNT($AO$1:$AO1465)+1))</f>
        <v/>
      </c>
    </row>
    <row r="1467" customFormat="false" ht="12.75" hidden="false" customHeight="true" outlineLevel="0" collapsed="false">
      <c r="W1467" s="24" t="n">
        <f aca="false">IF($F1467="",0,IFERROR(IF(ISNUMBER($F1467),INT($F1467),DATE(VALUE(MID(SUBSTITUTE(LEFT($F1467,FIND(" ",$F1467&amp;" ")-1),"/",REPT(" ",20)),41,20)),VALUE(LEFT(SUBSTITUTE(LEFT($F1467,FIND(" ",$F1467&amp;" ")-1),"/",REPT(" ",20)),20)),VALUE(MID(SUBSTITUTE(LEFT($F1467,FIND(" ",$F1467&amp;" ")-1),"/",REPT(" ",20)),21,20)))),0))</f>
        <v>0</v>
      </c>
      <c r="X1467" s="25" t="str">
        <f aca="false">IF(ISNUMBER($N1467),$N1467*Validation!$B$5,"")</f>
        <v/>
      </c>
      <c r="Y1467" s="26" t="str">
        <f aca="false">IF($A1467="","",SUBSTITUTE(SUBSTITUTE(SUBSTITUTE(SUBSTITUTE(SUBSTITUTE(SUBSTITUTE(SUBSTITUTE(UPPER(TRIM($A1467)),"Á","A"),"É","E"),"Í","I"),"Ó","O"),"Ú","U"),"Ñ","N"),"Ü","U"))</f>
        <v/>
      </c>
      <c r="Z1467" s="26" t="str">
        <f aca="false">IF($Y1467="","",LEFT($Y1467,1)&amp;" "&amp;TRIM(RIGHT(SUBSTITUTE($Y1467," ",REPT(" ",50)),50)))</f>
        <v/>
      </c>
      <c r="AA1467" s="27" t="str">
        <f aca="false">IF($AF1467="","",IF(COUNTIF(Validation!$U$19:$U$178,$AF1467)&gt;0,"OK","NO MATCH"))</f>
        <v/>
      </c>
      <c r="AB1467" s="27" t="str">
        <f aca="false">IF($W1467=0,"",IF(AND($W1467&gt;=Validation!$B$3,$W1467&lt;=Validation!$C$3),"Yes","No"))</f>
        <v/>
      </c>
      <c r="AC1467" s="26" t="str">
        <f aca="false">IF($A1467="","",$AF1467&amp;"|"&amp;TEXT($W1467,"yyyy-mm-dd")&amp;"|"&amp;$J1467&amp;"|"&amp;$N1467)</f>
        <v/>
      </c>
      <c r="AD1467" s="27" t="str">
        <f aca="false">IF($AC1467="","",IF(COUNTIF($AC$2:$AC$3000,$AC1467)&gt;1,"REVIEW","OK"))</f>
        <v/>
      </c>
      <c r="AE1467" s="27" t="str">
        <f aca="false">IF(OR($W1467=0,$O1467=""),"",IF(IFERROR(IF(ISNUMBER($O1467),INT($O1467),DATE(VALUE(MID(SUBSTITUTE(LEFT($O1467,FIND(" ",$O1467&amp;" ")-1),"/",REPT(" ",20)),41,20)),VALUE(LEFT(SUBSTITUTE(LEFT($O1467,FIND(" ",$O1467&amp;" ")-1),"/",REPT(" ",20)),20)),VALUE(MID(SUBSTITUTE(LEFT($O1467,FIND(" ",$O1467&amp;" ")-1),"/",REPT(" ",20)),21,20)))),0)&gt;$W1467,"Late","Same day"))</f>
        <v/>
      </c>
      <c r="AF1467" s="26" t="str">
        <f aca="false">IF($A1467="","",IFERROR(INDEX(Validation!$C$193:$C$217,MATCH($A1467,Validation!$A$193:$A$217,0)),IF(COUNTIF(Validation!$U$19:$U$178,$Z1467)&gt;0,$Z1467,IF(COUNTIF(Validation!$S$19:$S$178,$AI1467)=1,INDEX(Validation!$U$19:$U$178,MATCH($AI1467,Validation!$S$19:$S$178,0)),$Z1467))))</f>
        <v/>
      </c>
      <c r="AG1467" s="27" t="str">
        <f aca="false">IF(COUNTA($A1467:$U1467)=0,"",IF($A1467="","No name",IF($F1467="","No date",IF($W1467=0,"Date ilegible",IF(NOT(ISNUMBER($N1467)),"Hours no numéricas",IF($AA1467="NO MATCH","Person no identificada","OK"))))))</f>
        <v/>
      </c>
      <c r="AH1467" s="27" t="str">
        <f aca="false">IF($W1467=0,"No date",IF($W1467&lt;Validation!$B$3,"Before period",IF($W1467&gt;Validation!$C$3,"After period","In period")))</f>
        <v>No date</v>
      </c>
      <c r="AI1467" s="26" t="str">
        <f aca="false">IF($Y1467="","",TRIM(RIGHT(SUBSTITUTE($Y1467," ",REPT(" ",50)),50)))</f>
        <v/>
      </c>
      <c r="AJ1467" s="27" t="str">
        <f aca="false">IF($A1467="","",IF(NOT(ISERROR(MATCH($A1467,Validation!$A$193:$A$217,0))),"Manual mapping",IF(COUNTIF(Validation!$U$19:$U$178,$Z1467)&gt;0,"Direct",IF(COUNTIF(Validation!$S$19:$S$178,$AI1467)=1,"By surname","Unresolved"))))</f>
        <v/>
      </c>
      <c r="AK1467" s="28" t="str">
        <f aca="false">IF($L1467="","",IF(MATCH($L1467,$L$2:$L$3000,0)&lt;&gt;ROW()-1,"",COUNT($AK$1:$AK1466)+1))</f>
        <v/>
      </c>
      <c r="AL1467" s="28" t="str">
        <f aca="false">IF($G1467="","",IF(MATCH($G1467,$G$2:$G$3000,0)&lt;&gt;ROW()-1,"",COUNT($AL$1:$AL1466)+1))</f>
        <v/>
      </c>
      <c r="AM1467" s="28" t="str">
        <f aca="false">IF($H1467="","",IF(MATCH($H1467,$H$2:$H$3000,0)&lt;&gt;ROW()-1,"",COUNT($AM$1:$AM1466)+1))</f>
        <v/>
      </c>
      <c r="AN1467" s="28" t="str">
        <f aca="false">IF($I1467="","",IF(MATCH($I1467,$I$2:$I$3000,0)&lt;&gt;ROW()-1,"",COUNT($AN$1:$AN1466)+1))</f>
        <v/>
      </c>
      <c r="AO1467" s="28" t="str">
        <f aca="false">IF($Q1467="","",IF(MATCH($Q1467,$Q$2:$Q$3000,0)&lt;&gt;ROW()-1,"",COUNT($AO$1:$AO1466)+1))</f>
        <v/>
      </c>
    </row>
    <row r="1468" customFormat="false" ht="12.75" hidden="false" customHeight="true" outlineLevel="0" collapsed="false">
      <c r="W1468" s="24" t="n">
        <f aca="false">IF($F1468="",0,IFERROR(IF(ISNUMBER($F1468),INT($F1468),DATE(VALUE(MID(SUBSTITUTE(LEFT($F1468,FIND(" ",$F1468&amp;" ")-1),"/",REPT(" ",20)),41,20)),VALUE(LEFT(SUBSTITUTE(LEFT($F1468,FIND(" ",$F1468&amp;" ")-1),"/",REPT(" ",20)),20)),VALUE(MID(SUBSTITUTE(LEFT($F1468,FIND(" ",$F1468&amp;" ")-1),"/",REPT(" ",20)),21,20)))),0))</f>
        <v>0</v>
      </c>
      <c r="X1468" s="25" t="str">
        <f aca="false">IF(ISNUMBER($N1468),$N1468*Validation!$B$5,"")</f>
        <v/>
      </c>
      <c r="Y1468" s="26" t="str">
        <f aca="false">IF($A1468="","",SUBSTITUTE(SUBSTITUTE(SUBSTITUTE(SUBSTITUTE(SUBSTITUTE(SUBSTITUTE(SUBSTITUTE(UPPER(TRIM($A1468)),"Á","A"),"É","E"),"Í","I"),"Ó","O"),"Ú","U"),"Ñ","N"),"Ü","U"))</f>
        <v/>
      </c>
      <c r="Z1468" s="26" t="str">
        <f aca="false">IF($Y1468="","",LEFT($Y1468,1)&amp;" "&amp;TRIM(RIGHT(SUBSTITUTE($Y1468," ",REPT(" ",50)),50)))</f>
        <v/>
      </c>
      <c r="AA1468" s="27" t="str">
        <f aca="false">IF($AF1468="","",IF(COUNTIF(Validation!$U$19:$U$178,$AF1468)&gt;0,"OK","NO MATCH"))</f>
        <v/>
      </c>
      <c r="AB1468" s="27" t="str">
        <f aca="false">IF($W1468=0,"",IF(AND($W1468&gt;=Validation!$B$3,$W1468&lt;=Validation!$C$3),"Yes","No"))</f>
        <v/>
      </c>
      <c r="AC1468" s="26" t="str">
        <f aca="false">IF($A1468="","",$AF1468&amp;"|"&amp;TEXT($W1468,"yyyy-mm-dd")&amp;"|"&amp;$J1468&amp;"|"&amp;$N1468)</f>
        <v/>
      </c>
      <c r="AD1468" s="27" t="str">
        <f aca="false">IF($AC1468="","",IF(COUNTIF($AC$2:$AC$3000,$AC1468)&gt;1,"REVIEW","OK"))</f>
        <v/>
      </c>
      <c r="AE1468" s="27" t="str">
        <f aca="false">IF(OR($W1468=0,$O1468=""),"",IF(IFERROR(IF(ISNUMBER($O1468),INT($O1468),DATE(VALUE(MID(SUBSTITUTE(LEFT($O1468,FIND(" ",$O1468&amp;" ")-1),"/",REPT(" ",20)),41,20)),VALUE(LEFT(SUBSTITUTE(LEFT($O1468,FIND(" ",$O1468&amp;" ")-1),"/",REPT(" ",20)),20)),VALUE(MID(SUBSTITUTE(LEFT($O1468,FIND(" ",$O1468&amp;" ")-1),"/",REPT(" ",20)),21,20)))),0)&gt;$W1468,"Late","Same day"))</f>
        <v/>
      </c>
      <c r="AF1468" s="26" t="str">
        <f aca="false">IF($A1468="","",IFERROR(INDEX(Validation!$C$193:$C$217,MATCH($A1468,Validation!$A$193:$A$217,0)),IF(COUNTIF(Validation!$U$19:$U$178,$Z1468)&gt;0,$Z1468,IF(COUNTIF(Validation!$S$19:$S$178,$AI1468)=1,INDEX(Validation!$U$19:$U$178,MATCH($AI1468,Validation!$S$19:$S$178,0)),$Z1468))))</f>
        <v/>
      </c>
      <c r="AG1468" s="27" t="str">
        <f aca="false">IF(COUNTA($A1468:$U1468)=0,"",IF($A1468="","No name",IF($F1468="","No date",IF($W1468=0,"Date ilegible",IF(NOT(ISNUMBER($N1468)),"Hours no numéricas",IF($AA1468="NO MATCH","Person no identificada","OK"))))))</f>
        <v/>
      </c>
      <c r="AH1468" s="27" t="str">
        <f aca="false">IF($W1468=0,"No date",IF($W1468&lt;Validation!$B$3,"Before period",IF($W1468&gt;Validation!$C$3,"After period","In period")))</f>
        <v>No date</v>
      </c>
      <c r="AI1468" s="26" t="str">
        <f aca="false">IF($Y1468="","",TRIM(RIGHT(SUBSTITUTE($Y1468," ",REPT(" ",50)),50)))</f>
        <v/>
      </c>
      <c r="AJ1468" s="27" t="str">
        <f aca="false">IF($A1468="","",IF(NOT(ISERROR(MATCH($A1468,Validation!$A$193:$A$217,0))),"Manual mapping",IF(COUNTIF(Validation!$U$19:$U$178,$Z1468)&gt;0,"Direct",IF(COUNTIF(Validation!$S$19:$S$178,$AI1468)=1,"By surname","Unresolved"))))</f>
        <v/>
      </c>
      <c r="AK1468" s="28" t="str">
        <f aca="false">IF($L1468="","",IF(MATCH($L1468,$L$2:$L$3000,0)&lt;&gt;ROW()-1,"",COUNT($AK$1:$AK1467)+1))</f>
        <v/>
      </c>
      <c r="AL1468" s="28" t="str">
        <f aca="false">IF($G1468="","",IF(MATCH($G1468,$G$2:$G$3000,0)&lt;&gt;ROW()-1,"",COUNT($AL$1:$AL1467)+1))</f>
        <v/>
      </c>
      <c r="AM1468" s="28" t="str">
        <f aca="false">IF($H1468="","",IF(MATCH($H1468,$H$2:$H$3000,0)&lt;&gt;ROW()-1,"",COUNT($AM$1:$AM1467)+1))</f>
        <v/>
      </c>
      <c r="AN1468" s="28" t="str">
        <f aca="false">IF($I1468="","",IF(MATCH($I1468,$I$2:$I$3000,0)&lt;&gt;ROW()-1,"",COUNT($AN$1:$AN1467)+1))</f>
        <v/>
      </c>
      <c r="AO1468" s="28" t="str">
        <f aca="false">IF($Q1468="","",IF(MATCH($Q1468,$Q$2:$Q$3000,0)&lt;&gt;ROW()-1,"",COUNT($AO$1:$AO1467)+1))</f>
        <v/>
      </c>
    </row>
    <row r="1469" customFormat="false" ht="12.75" hidden="false" customHeight="true" outlineLevel="0" collapsed="false">
      <c r="W1469" s="24" t="n">
        <f aca="false">IF($F1469="",0,IFERROR(IF(ISNUMBER($F1469),INT($F1469),DATE(VALUE(MID(SUBSTITUTE(LEFT($F1469,FIND(" ",$F1469&amp;" ")-1),"/",REPT(" ",20)),41,20)),VALUE(LEFT(SUBSTITUTE(LEFT($F1469,FIND(" ",$F1469&amp;" ")-1),"/",REPT(" ",20)),20)),VALUE(MID(SUBSTITUTE(LEFT($F1469,FIND(" ",$F1469&amp;" ")-1),"/",REPT(" ",20)),21,20)))),0))</f>
        <v>0</v>
      </c>
      <c r="X1469" s="25" t="str">
        <f aca="false">IF(ISNUMBER($N1469),$N1469*Validation!$B$5,"")</f>
        <v/>
      </c>
      <c r="Y1469" s="26" t="str">
        <f aca="false">IF($A1469="","",SUBSTITUTE(SUBSTITUTE(SUBSTITUTE(SUBSTITUTE(SUBSTITUTE(SUBSTITUTE(SUBSTITUTE(UPPER(TRIM($A1469)),"Á","A"),"É","E"),"Í","I"),"Ó","O"),"Ú","U"),"Ñ","N"),"Ü","U"))</f>
        <v/>
      </c>
      <c r="Z1469" s="26" t="str">
        <f aca="false">IF($Y1469="","",LEFT($Y1469,1)&amp;" "&amp;TRIM(RIGHT(SUBSTITUTE($Y1469," ",REPT(" ",50)),50)))</f>
        <v/>
      </c>
      <c r="AA1469" s="27" t="str">
        <f aca="false">IF($AF1469="","",IF(COUNTIF(Validation!$U$19:$U$178,$AF1469)&gt;0,"OK","NO MATCH"))</f>
        <v/>
      </c>
      <c r="AB1469" s="27" t="str">
        <f aca="false">IF($W1469=0,"",IF(AND($W1469&gt;=Validation!$B$3,$W1469&lt;=Validation!$C$3),"Yes","No"))</f>
        <v/>
      </c>
      <c r="AC1469" s="26" t="str">
        <f aca="false">IF($A1469="","",$AF1469&amp;"|"&amp;TEXT($W1469,"yyyy-mm-dd")&amp;"|"&amp;$J1469&amp;"|"&amp;$N1469)</f>
        <v/>
      </c>
      <c r="AD1469" s="27" t="str">
        <f aca="false">IF($AC1469="","",IF(COUNTIF($AC$2:$AC$3000,$AC1469)&gt;1,"REVIEW","OK"))</f>
        <v/>
      </c>
      <c r="AE1469" s="27" t="str">
        <f aca="false">IF(OR($W1469=0,$O1469=""),"",IF(IFERROR(IF(ISNUMBER($O1469),INT($O1469),DATE(VALUE(MID(SUBSTITUTE(LEFT($O1469,FIND(" ",$O1469&amp;" ")-1),"/",REPT(" ",20)),41,20)),VALUE(LEFT(SUBSTITUTE(LEFT($O1469,FIND(" ",$O1469&amp;" ")-1),"/",REPT(" ",20)),20)),VALUE(MID(SUBSTITUTE(LEFT($O1469,FIND(" ",$O1469&amp;" ")-1),"/",REPT(" ",20)),21,20)))),0)&gt;$W1469,"Late","Same day"))</f>
        <v/>
      </c>
      <c r="AF1469" s="26" t="str">
        <f aca="false">IF($A1469="","",IFERROR(INDEX(Validation!$C$193:$C$217,MATCH($A1469,Validation!$A$193:$A$217,0)),IF(COUNTIF(Validation!$U$19:$U$178,$Z1469)&gt;0,$Z1469,IF(COUNTIF(Validation!$S$19:$S$178,$AI1469)=1,INDEX(Validation!$U$19:$U$178,MATCH($AI1469,Validation!$S$19:$S$178,0)),$Z1469))))</f>
        <v/>
      </c>
      <c r="AG1469" s="27" t="str">
        <f aca="false">IF(COUNTA($A1469:$U1469)=0,"",IF($A1469="","No name",IF($F1469="","No date",IF($W1469=0,"Date ilegible",IF(NOT(ISNUMBER($N1469)),"Hours no numéricas",IF($AA1469="NO MATCH","Person no identificada","OK"))))))</f>
        <v/>
      </c>
      <c r="AH1469" s="27" t="str">
        <f aca="false">IF($W1469=0,"No date",IF($W1469&lt;Validation!$B$3,"Before period",IF($W1469&gt;Validation!$C$3,"After period","In period")))</f>
        <v>No date</v>
      </c>
      <c r="AI1469" s="26" t="str">
        <f aca="false">IF($Y1469="","",TRIM(RIGHT(SUBSTITUTE($Y1469," ",REPT(" ",50)),50)))</f>
        <v/>
      </c>
      <c r="AJ1469" s="27" t="str">
        <f aca="false">IF($A1469="","",IF(NOT(ISERROR(MATCH($A1469,Validation!$A$193:$A$217,0))),"Manual mapping",IF(COUNTIF(Validation!$U$19:$U$178,$Z1469)&gt;0,"Direct",IF(COUNTIF(Validation!$S$19:$S$178,$AI1469)=1,"By surname","Unresolved"))))</f>
        <v/>
      </c>
      <c r="AK1469" s="28" t="str">
        <f aca="false">IF($L1469="","",IF(MATCH($L1469,$L$2:$L$3000,0)&lt;&gt;ROW()-1,"",COUNT($AK$1:$AK1468)+1))</f>
        <v/>
      </c>
      <c r="AL1469" s="28" t="str">
        <f aca="false">IF($G1469="","",IF(MATCH($G1469,$G$2:$G$3000,0)&lt;&gt;ROW()-1,"",COUNT($AL$1:$AL1468)+1))</f>
        <v/>
      </c>
      <c r="AM1469" s="28" t="str">
        <f aca="false">IF($H1469="","",IF(MATCH($H1469,$H$2:$H$3000,0)&lt;&gt;ROW()-1,"",COUNT($AM$1:$AM1468)+1))</f>
        <v/>
      </c>
      <c r="AN1469" s="28" t="str">
        <f aca="false">IF($I1469="","",IF(MATCH($I1469,$I$2:$I$3000,0)&lt;&gt;ROW()-1,"",COUNT($AN$1:$AN1468)+1))</f>
        <v/>
      </c>
      <c r="AO1469" s="28" t="str">
        <f aca="false">IF($Q1469="","",IF(MATCH($Q1469,$Q$2:$Q$3000,0)&lt;&gt;ROW()-1,"",COUNT($AO$1:$AO1468)+1))</f>
        <v/>
      </c>
    </row>
    <row r="1470" customFormat="false" ht="12.75" hidden="false" customHeight="true" outlineLevel="0" collapsed="false">
      <c r="W1470" s="24" t="n">
        <f aca="false">IF($F1470="",0,IFERROR(IF(ISNUMBER($F1470),INT($F1470),DATE(VALUE(MID(SUBSTITUTE(LEFT($F1470,FIND(" ",$F1470&amp;" ")-1),"/",REPT(" ",20)),41,20)),VALUE(LEFT(SUBSTITUTE(LEFT($F1470,FIND(" ",$F1470&amp;" ")-1),"/",REPT(" ",20)),20)),VALUE(MID(SUBSTITUTE(LEFT($F1470,FIND(" ",$F1470&amp;" ")-1),"/",REPT(" ",20)),21,20)))),0))</f>
        <v>0</v>
      </c>
      <c r="X1470" s="25" t="str">
        <f aca="false">IF(ISNUMBER($N1470),$N1470*Validation!$B$5,"")</f>
        <v/>
      </c>
      <c r="Y1470" s="26" t="str">
        <f aca="false">IF($A1470="","",SUBSTITUTE(SUBSTITUTE(SUBSTITUTE(SUBSTITUTE(SUBSTITUTE(SUBSTITUTE(SUBSTITUTE(UPPER(TRIM($A1470)),"Á","A"),"É","E"),"Í","I"),"Ó","O"),"Ú","U"),"Ñ","N"),"Ü","U"))</f>
        <v/>
      </c>
      <c r="Z1470" s="26" t="str">
        <f aca="false">IF($Y1470="","",LEFT($Y1470,1)&amp;" "&amp;TRIM(RIGHT(SUBSTITUTE($Y1470," ",REPT(" ",50)),50)))</f>
        <v/>
      </c>
      <c r="AA1470" s="27" t="str">
        <f aca="false">IF($AF1470="","",IF(COUNTIF(Validation!$U$19:$U$178,$AF1470)&gt;0,"OK","NO MATCH"))</f>
        <v/>
      </c>
      <c r="AB1470" s="27" t="str">
        <f aca="false">IF($W1470=0,"",IF(AND($W1470&gt;=Validation!$B$3,$W1470&lt;=Validation!$C$3),"Yes","No"))</f>
        <v/>
      </c>
      <c r="AC1470" s="26" t="str">
        <f aca="false">IF($A1470="","",$AF1470&amp;"|"&amp;TEXT($W1470,"yyyy-mm-dd")&amp;"|"&amp;$J1470&amp;"|"&amp;$N1470)</f>
        <v/>
      </c>
      <c r="AD1470" s="27" t="str">
        <f aca="false">IF($AC1470="","",IF(COUNTIF($AC$2:$AC$3000,$AC1470)&gt;1,"REVIEW","OK"))</f>
        <v/>
      </c>
      <c r="AE1470" s="27" t="str">
        <f aca="false">IF(OR($W1470=0,$O1470=""),"",IF(IFERROR(IF(ISNUMBER($O1470),INT($O1470),DATE(VALUE(MID(SUBSTITUTE(LEFT($O1470,FIND(" ",$O1470&amp;" ")-1),"/",REPT(" ",20)),41,20)),VALUE(LEFT(SUBSTITUTE(LEFT($O1470,FIND(" ",$O1470&amp;" ")-1),"/",REPT(" ",20)),20)),VALUE(MID(SUBSTITUTE(LEFT($O1470,FIND(" ",$O1470&amp;" ")-1),"/",REPT(" ",20)),21,20)))),0)&gt;$W1470,"Late","Same day"))</f>
        <v/>
      </c>
      <c r="AF1470" s="26" t="str">
        <f aca="false">IF($A1470="","",IFERROR(INDEX(Validation!$C$193:$C$217,MATCH($A1470,Validation!$A$193:$A$217,0)),IF(COUNTIF(Validation!$U$19:$U$178,$Z1470)&gt;0,$Z1470,IF(COUNTIF(Validation!$S$19:$S$178,$AI1470)=1,INDEX(Validation!$U$19:$U$178,MATCH($AI1470,Validation!$S$19:$S$178,0)),$Z1470))))</f>
        <v/>
      </c>
      <c r="AG1470" s="27" t="str">
        <f aca="false">IF(COUNTA($A1470:$U1470)=0,"",IF($A1470="","No name",IF($F1470="","No date",IF($W1470=0,"Date ilegible",IF(NOT(ISNUMBER($N1470)),"Hours no numéricas",IF($AA1470="NO MATCH","Person no identificada","OK"))))))</f>
        <v/>
      </c>
      <c r="AH1470" s="27" t="str">
        <f aca="false">IF($W1470=0,"No date",IF($W1470&lt;Validation!$B$3,"Before period",IF($W1470&gt;Validation!$C$3,"After period","In period")))</f>
        <v>No date</v>
      </c>
      <c r="AI1470" s="26" t="str">
        <f aca="false">IF($Y1470="","",TRIM(RIGHT(SUBSTITUTE($Y1470," ",REPT(" ",50)),50)))</f>
        <v/>
      </c>
      <c r="AJ1470" s="27" t="str">
        <f aca="false">IF($A1470="","",IF(NOT(ISERROR(MATCH($A1470,Validation!$A$193:$A$217,0))),"Manual mapping",IF(COUNTIF(Validation!$U$19:$U$178,$Z1470)&gt;0,"Direct",IF(COUNTIF(Validation!$S$19:$S$178,$AI1470)=1,"By surname","Unresolved"))))</f>
        <v/>
      </c>
      <c r="AK1470" s="28" t="str">
        <f aca="false">IF($L1470="","",IF(MATCH($L1470,$L$2:$L$3000,0)&lt;&gt;ROW()-1,"",COUNT($AK$1:$AK1469)+1))</f>
        <v/>
      </c>
      <c r="AL1470" s="28" t="str">
        <f aca="false">IF($G1470="","",IF(MATCH($G1470,$G$2:$G$3000,0)&lt;&gt;ROW()-1,"",COUNT($AL$1:$AL1469)+1))</f>
        <v/>
      </c>
      <c r="AM1470" s="28" t="str">
        <f aca="false">IF($H1470="","",IF(MATCH($H1470,$H$2:$H$3000,0)&lt;&gt;ROW()-1,"",COUNT($AM$1:$AM1469)+1))</f>
        <v/>
      </c>
      <c r="AN1470" s="28" t="str">
        <f aca="false">IF($I1470="","",IF(MATCH($I1470,$I$2:$I$3000,0)&lt;&gt;ROW()-1,"",COUNT($AN$1:$AN1469)+1))</f>
        <v/>
      </c>
      <c r="AO1470" s="28" t="str">
        <f aca="false">IF($Q1470="","",IF(MATCH($Q1470,$Q$2:$Q$3000,0)&lt;&gt;ROW()-1,"",COUNT($AO$1:$AO1469)+1))</f>
        <v/>
      </c>
    </row>
    <row r="1471" customFormat="false" ht="12.75" hidden="false" customHeight="true" outlineLevel="0" collapsed="false">
      <c r="W1471" s="24" t="n">
        <f aca="false">IF($F1471="",0,IFERROR(IF(ISNUMBER($F1471),INT($F1471),DATE(VALUE(MID(SUBSTITUTE(LEFT($F1471,FIND(" ",$F1471&amp;" ")-1),"/",REPT(" ",20)),41,20)),VALUE(LEFT(SUBSTITUTE(LEFT($F1471,FIND(" ",$F1471&amp;" ")-1),"/",REPT(" ",20)),20)),VALUE(MID(SUBSTITUTE(LEFT($F1471,FIND(" ",$F1471&amp;" ")-1),"/",REPT(" ",20)),21,20)))),0))</f>
        <v>0</v>
      </c>
      <c r="X1471" s="25" t="str">
        <f aca="false">IF(ISNUMBER($N1471),$N1471*Validation!$B$5,"")</f>
        <v/>
      </c>
      <c r="Y1471" s="26" t="str">
        <f aca="false">IF($A1471="","",SUBSTITUTE(SUBSTITUTE(SUBSTITUTE(SUBSTITUTE(SUBSTITUTE(SUBSTITUTE(SUBSTITUTE(UPPER(TRIM($A1471)),"Á","A"),"É","E"),"Í","I"),"Ó","O"),"Ú","U"),"Ñ","N"),"Ü","U"))</f>
        <v/>
      </c>
      <c r="Z1471" s="26" t="str">
        <f aca="false">IF($Y1471="","",LEFT($Y1471,1)&amp;" "&amp;TRIM(RIGHT(SUBSTITUTE($Y1471," ",REPT(" ",50)),50)))</f>
        <v/>
      </c>
      <c r="AA1471" s="27" t="str">
        <f aca="false">IF($AF1471="","",IF(COUNTIF(Validation!$U$19:$U$178,$AF1471)&gt;0,"OK","NO MATCH"))</f>
        <v/>
      </c>
      <c r="AB1471" s="27" t="str">
        <f aca="false">IF($W1471=0,"",IF(AND($W1471&gt;=Validation!$B$3,$W1471&lt;=Validation!$C$3),"Yes","No"))</f>
        <v/>
      </c>
      <c r="AC1471" s="26" t="str">
        <f aca="false">IF($A1471="","",$AF1471&amp;"|"&amp;TEXT($W1471,"yyyy-mm-dd")&amp;"|"&amp;$J1471&amp;"|"&amp;$N1471)</f>
        <v/>
      </c>
      <c r="AD1471" s="27" t="str">
        <f aca="false">IF($AC1471="","",IF(COUNTIF($AC$2:$AC$3000,$AC1471)&gt;1,"REVIEW","OK"))</f>
        <v/>
      </c>
      <c r="AE1471" s="27" t="str">
        <f aca="false">IF(OR($W1471=0,$O1471=""),"",IF(IFERROR(IF(ISNUMBER($O1471),INT($O1471),DATE(VALUE(MID(SUBSTITUTE(LEFT($O1471,FIND(" ",$O1471&amp;" ")-1),"/",REPT(" ",20)),41,20)),VALUE(LEFT(SUBSTITUTE(LEFT($O1471,FIND(" ",$O1471&amp;" ")-1),"/",REPT(" ",20)),20)),VALUE(MID(SUBSTITUTE(LEFT($O1471,FIND(" ",$O1471&amp;" ")-1),"/",REPT(" ",20)),21,20)))),0)&gt;$W1471,"Late","Same day"))</f>
        <v/>
      </c>
      <c r="AF1471" s="26" t="str">
        <f aca="false">IF($A1471="","",IFERROR(INDEX(Validation!$C$193:$C$217,MATCH($A1471,Validation!$A$193:$A$217,0)),IF(COUNTIF(Validation!$U$19:$U$178,$Z1471)&gt;0,$Z1471,IF(COUNTIF(Validation!$S$19:$S$178,$AI1471)=1,INDEX(Validation!$U$19:$U$178,MATCH($AI1471,Validation!$S$19:$S$178,0)),$Z1471))))</f>
        <v/>
      </c>
      <c r="AG1471" s="27" t="str">
        <f aca="false">IF(COUNTA($A1471:$U1471)=0,"",IF($A1471="","No name",IF($F1471="","No date",IF($W1471=0,"Date ilegible",IF(NOT(ISNUMBER($N1471)),"Hours no numéricas",IF($AA1471="NO MATCH","Person no identificada","OK"))))))</f>
        <v/>
      </c>
      <c r="AH1471" s="27" t="str">
        <f aca="false">IF($W1471=0,"No date",IF($W1471&lt;Validation!$B$3,"Before period",IF($W1471&gt;Validation!$C$3,"After period","In period")))</f>
        <v>No date</v>
      </c>
      <c r="AI1471" s="26" t="str">
        <f aca="false">IF($Y1471="","",TRIM(RIGHT(SUBSTITUTE($Y1471," ",REPT(" ",50)),50)))</f>
        <v/>
      </c>
      <c r="AJ1471" s="27" t="str">
        <f aca="false">IF($A1471="","",IF(NOT(ISERROR(MATCH($A1471,Validation!$A$193:$A$217,0))),"Manual mapping",IF(COUNTIF(Validation!$U$19:$U$178,$Z1471)&gt;0,"Direct",IF(COUNTIF(Validation!$S$19:$S$178,$AI1471)=1,"By surname","Unresolved"))))</f>
        <v/>
      </c>
      <c r="AK1471" s="28" t="str">
        <f aca="false">IF($L1471="","",IF(MATCH($L1471,$L$2:$L$3000,0)&lt;&gt;ROW()-1,"",COUNT($AK$1:$AK1470)+1))</f>
        <v/>
      </c>
      <c r="AL1471" s="28" t="str">
        <f aca="false">IF($G1471="","",IF(MATCH($G1471,$G$2:$G$3000,0)&lt;&gt;ROW()-1,"",COUNT($AL$1:$AL1470)+1))</f>
        <v/>
      </c>
      <c r="AM1471" s="28" t="str">
        <f aca="false">IF($H1471="","",IF(MATCH($H1471,$H$2:$H$3000,0)&lt;&gt;ROW()-1,"",COUNT($AM$1:$AM1470)+1))</f>
        <v/>
      </c>
      <c r="AN1471" s="28" t="str">
        <f aca="false">IF($I1471="","",IF(MATCH($I1471,$I$2:$I$3000,0)&lt;&gt;ROW()-1,"",COUNT($AN$1:$AN1470)+1))</f>
        <v/>
      </c>
      <c r="AO1471" s="28" t="str">
        <f aca="false">IF($Q1471="","",IF(MATCH($Q1471,$Q$2:$Q$3000,0)&lt;&gt;ROW()-1,"",COUNT($AO$1:$AO1470)+1))</f>
        <v/>
      </c>
    </row>
    <row r="1472" customFormat="false" ht="12.75" hidden="false" customHeight="true" outlineLevel="0" collapsed="false">
      <c r="W1472" s="24" t="n">
        <f aca="false">IF($F1472="",0,IFERROR(IF(ISNUMBER($F1472),INT($F1472),DATE(VALUE(MID(SUBSTITUTE(LEFT($F1472,FIND(" ",$F1472&amp;" ")-1),"/",REPT(" ",20)),41,20)),VALUE(LEFT(SUBSTITUTE(LEFT($F1472,FIND(" ",$F1472&amp;" ")-1),"/",REPT(" ",20)),20)),VALUE(MID(SUBSTITUTE(LEFT($F1472,FIND(" ",$F1472&amp;" ")-1),"/",REPT(" ",20)),21,20)))),0))</f>
        <v>0</v>
      </c>
      <c r="X1472" s="25" t="str">
        <f aca="false">IF(ISNUMBER($N1472),$N1472*Validation!$B$5,"")</f>
        <v/>
      </c>
      <c r="Y1472" s="26" t="str">
        <f aca="false">IF($A1472="","",SUBSTITUTE(SUBSTITUTE(SUBSTITUTE(SUBSTITUTE(SUBSTITUTE(SUBSTITUTE(SUBSTITUTE(UPPER(TRIM($A1472)),"Á","A"),"É","E"),"Í","I"),"Ó","O"),"Ú","U"),"Ñ","N"),"Ü","U"))</f>
        <v/>
      </c>
      <c r="Z1472" s="26" t="str">
        <f aca="false">IF($Y1472="","",LEFT($Y1472,1)&amp;" "&amp;TRIM(RIGHT(SUBSTITUTE($Y1472," ",REPT(" ",50)),50)))</f>
        <v/>
      </c>
      <c r="AA1472" s="27" t="str">
        <f aca="false">IF($AF1472="","",IF(COUNTIF(Validation!$U$19:$U$178,$AF1472)&gt;0,"OK","NO MATCH"))</f>
        <v/>
      </c>
      <c r="AB1472" s="27" t="str">
        <f aca="false">IF($W1472=0,"",IF(AND($W1472&gt;=Validation!$B$3,$W1472&lt;=Validation!$C$3),"Yes","No"))</f>
        <v/>
      </c>
      <c r="AC1472" s="26" t="str">
        <f aca="false">IF($A1472="","",$AF1472&amp;"|"&amp;TEXT($W1472,"yyyy-mm-dd")&amp;"|"&amp;$J1472&amp;"|"&amp;$N1472)</f>
        <v/>
      </c>
      <c r="AD1472" s="27" t="str">
        <f aca="false">IF($AC1472="","",IF(COUNTIF($AC$2:$AC$3000,$AC1472)&gt;1,"REVIEW","OK"))</f>
        <v/>
      </c>
      <c r="AE1472" s="27" t="str">
        <f aca="false">IF(OR($W1472=0,$O1472=""),"",IF(IFERROR(IF(ISNUMBER($O1472),INT($O1472),DATE(VALUE(MID(SUBSTITUTE(LEFT($O1472,FIND(" ",$O1472&amp;" ")-1),"/",REPT(" ",20)),41,20)),VALUE(LEFT(SUBSTITUTE(LEFT($O1472,FIND(" ",$O1472&amp;" ")-1),"/",REPT(" ",20)),20)),VALUE(MID(SUBSTITUTE(LEFT($O1472,FIND(" ",$O1472&amp;" ")-1),"/",REPT(" ",20)),21,20)))),0)&gt;$W1472,"Late","Same day"))</f>
        <v/>
      </c>
      <c r="AF1472" s="26" t="str">
        <f aca="false">IF($A1472="","",IFERROR(INDEX(Validation!$C$193:$C$217,MATCH($A1472,Validation!$A$193:$A$217,0)),IF(COUNTIF(Validation!$U$19:$U$178,$Z1472)&gt;0,$Z1472,IF(COUNTIF(Validation!$S$19:$S$178,$AI1472)=1,INDEX(Validation!$U$19:$U$178,MATCH($AI1472,Validation!$S$19:$S$178,0)),$Z1472))))</f>
        <v/>
      </c>
      <c r="AG1472" s="27" t="str">
        <f aca="false">IF(COUNTA($A1472:$U1472)=0,"",IF($A1472="","No name",IF($F1472="","No date",IF($W1472=0,"Date ilegible",IF(NOT(ISNUMBER($N1472)),"Hours no numéricas",IF($AA1472="NO MATCH","Person no identificada","OK"))))))</f>
        <v/>
      </c>
      <c r="AH1472" s="27" t="str">
        <f aca="false">IF($W1472=0,"No date",IF($W1472&lt;Validation!$B$3,"Before period",IF($W1472&gt;Validation!$C$3,"After period","In period")))</f>
        <v>No date</v>
      </c>
      <c r="AI1472" s="26" t="str">
        <f aca="false">IF($Y1472="","",TRIM(RIGHT(SUBSTITUTE($Y1472," ",REPT(" ",50)),50)))</f>
        <v/>
      </c>
      <c r="AJ1472" s="27" t="str">
        <f aca="false">IF($A1472="","",IF(NOT(ISERROR(MATCH($A1472,Validation!$A$193:$A$217,0))),"Manual mapping",IF(COUNTIF(Validation!$U$19:$U$178,$Z1472)&gt;0,"Direct",IF(COUNTIF(Validation!$S$19:$S$178,$AI1472)=1,"By surname","Unresolved"))))</f>
        <v/>
      </c>
      <c r="AK1472" s="28" t="str">
        <f aca="false">IF($L1472="","",IF(MATCH($L1472,$L$2:$L$3000,0)&lt;&gt;ROW()-1,"",COUNT($AK$1:$AK1471)+1))</f>
        <v/>
      </c>
      <c r="AL1472" s="28" t="str">
        <f aca="false">IF($G1472="","",IF(MATCH($G1472,$G$2:$G$3000,0)&lt;&gt;ROW()-1,"",COUNT($AL$1:$AL1471)+1))</f>
        <v/>
      </c>
      <c r="AM1472" s="28" t="str">
        <f aca="false">IF($H1472="","",IF(MATCH($H1472,$H$2:$H$3000,0)&lt;&gt;ROW()-1,"",COUNT($AM$1:$AM1471)+1))</f>
        <v/>
      </c>
      <c r="AN1472" s="28" t="str">
        <f aca="false">IF($I1472="","",IF(MATCH($I1472,$I$2:$I$3000,0)&lt;&gt;ROW()-1,"",COUNT($AN$1:$AN1471)+1))</f>
        <v/>
      </c>
      <c r="AO1472" s="28" t="str">
        <f aca="false">IF($Q1472="","",IF(MATCH($Q1472,$Q$2:$Q$3000,0)&lt;&gt;ROW()-1,"",COUNT($AO$1:$AO1471)+1))</f>
        <v/>
      </c>
    </row>
    <row r="1473" customFormat="false" ht="12.75" hidden="false" customHeight="true" outlineLevel="0" collapsed="false">
      <c r="W1473" s="24" t="n">
        <f aca="false">IF($F1473="",0,IFERROR(IF(ISNUMBER($F1473),INT($F1473),DATE(VALUE(MID(SUBSTITUTE(LEFT($F1473,FIND(" ",$F1473&amp;" ")-1),"/",REPT(" ",20)),41,20)),VALUE(LEFT(SUBSTITUTE(LEFT($F1473,FIND(" ",$F1473&amp;" ")-1),"/",REPT(" ",20)),20)),VALUE(MID(SUBSTITUTE(LEFT($F1473,FIND(" ",$F1473&amp;" ")-1),"/",REPT(" ",20)),21,20)))),0))</f>
        <v>0</v>
      </c>
      <c r="X1473" s="25" t="str">
        <f aca="false">IF(ISNUMBER($N1473),$N1473*Validation!$B$5,"")</f>
        <v/>
      </c>
      <c r="Y1473" s="26" t="str">
        <f aca="false">IF($A1473="","",SUBSTITUTE(SUBSTITUTE(SUBSTITUTE(SUBSTITUTE(SUBSTITUTE(SUBSTITUTE(SUBSTITUTE(UPPER(TRIM($A1473)),"Á","A"),"É","E"),"Í","I"),"Ó","O"),"Ú","U"),"Ñ","N"),"Ü","U"))</f>
        <v/>
      </c>
      <c r="Z1473" s="26" t="str">
        <f aca="false">IF($Y1473="","",LEFT($Y1473,1)&amp;" "&amp;TRIM(RIGHT(SUBSTITUTE($Y1473," ",REPT(" ",50)),50)))</f>
        <v/>
      </c>
      <c r="AA1473" s="27" t="str">
        <f aca="false">IF($AF1473="","",IF(COUNTIF(Validation!$U$19:$U$178,$AF1473)&gt;0,"OK","NO MATCH"))</f>
        <v/>
      </c>
      <c r="AB1473" s="27" t="str">
        <f aca="false">IF($W1473=0,"",IF(AND($W1473&gt;=Validation!$B$3,$W1473&lt;=Validation!$C$3),"Yes","No"))</f>
        <v/>
      </c>
      <c r="AC1473" s="26" t="str">
        <f aca="false">IF($A1473="","",$AF1473&amp;"|"&amp;TEXT($W1473,"yyyy-mm-dd")&amp;"|"&amp;$J1473&amp;"|"&amp;$N1473)</f>
        <v/>
      </c>
      <c r="AD1473" s="27" t="str">
        <f aca="false">IF($AC1473="","",IF(COUNTIF($AC$2:$AC$3000,$AC1473)&gt;1,"REVIEW","OK"))</f>
        <v/>
      </c>
      <c r="AE1473" s="27" t="str">
        <f aca="false">IF(OR($W1473=0,$O1473=""),"",IF(IFERROR(IF(ISNUMBER($O1473),INT($O1473),DATE(VALUE(MID(SUBSTITUTE(LEFT($O1473,FIND(" ",$O1473&amp;" ")-1),"/",REPT(" ",20)),41,20)),VALUE(LEFT(SUBSTITUTE(LEFT($O1473,FIND(" ",$O1473&amp;" ")-1),"/",REPT(" ",20)),20)),VALUE(MID(SUBSTITUTE(LEFT($O1473,FIND(" ",$O1473&amp;" ")-1),"/",REPT(" ",20)),21,20)))),0)&gt;$W1473,"Late","Same day"))</f>
        <v/>
      </c>
      <c r="AF1473" s="26" t="str">
        <f aca="false">IF($A1473="","",IFERROR(INDEX(Validation!$C$193:$C$217,MATCH($A1473,Validation!$A$193:$A$217,0)),IF(COUNTIF(Validation!$U$19:$U$178,$Z1473)&gt;0,$Z1473,IF(COUNTIF(Validation!$S$19:$S$178,$AI1473)=1,INDEX(Validation!$U$19:$U$178,MATCH($AI1473,Validation!$S$19:$S$178,0)),$Z1473))))</f>
        <v/>
      </c>
      <c r="AG1473" s="27" t="str">
        <f aca="false">IF(COUNTA($A1473:$U1473)=0,"",IF($A1473="","No name",IF($F1473="","No date",IF($W1473=0,"Date ilegible",IF(NOT(ISNUMBER($N1473)),"Hours no numéricas",IF($AA1473="NO MATCH","Person no identificada","OK"))))))</f>
        <v/>
      </c>
      <c r="AH1473" s="27" t="str">
        <f aca="false">IF($W1473=0,"No date",IF($W1473&lt;Validation!$B$3,"Before period",IF($W1473&gt;Validation!$C$3,"After period","In period")))</f>
        <v>No date</v>
      </c>
      <c r="AI1473" s="26" t="str">
        <f aca="false">IF($Y1473="","",TRIM(RIGHT(SUBSTITUTE($Y1473," ",REPT(" ",50)),50)))</f>
        <v/>
      </c>
      <c r="AJ1473" s="27" t="str">
        <f aca="false">IF($A1473="","",IF(NOT(ISERROR(MATCH($A1473,Validation!$A$193:$A$217,0))),"Manual mapping",IF(COUNTIF(Validation!$U$19:$U$178,$Z1473)&gt;0,"Direct",IF(COUNTIF(Validation!$S$19:$S$178,$AI1473)=1,"By surname","Unresolved"))))</f>
        <v/>
      </c>
      <c r="AK1473" s="28" t="str">
        <f aca="false">IF($L1473="","",IF(MATCH($L1473,$L$2:$L$3000,0)&lt;&gt;ROW()-1,"",COUNT($AK$1:$AK1472)+1))</f>
        <v/>
      </c>
      <c r="AL1473" s="28" t="str">
        <f aca="false">IF($G1473="","",IF(MATCH($G1473,$G$2:$G$3000,0)&lt;&gt;ROW()-1,"",COUNT($AL$1:$AL1472)+1))</f>
        <v/>
      </c>
      <c r="AM1473" s="28" t="str">
        <f aca="false">IF($H1473="","",IF(MATCH($H1473,$H$2:$H$3000,0)&lt;&gt;ROW()-1,"",COUNT($AM$1:$AM1472)+1))</f>
        <v/>
      </c>
      <c r="AN1473" s="28" t="str">
        <f aca="false">IF($I1473="","",IF(MATCH($I1473,$I$2:$I$3000,0)&lt;&gt;ROW()-1,"",COUNT($AN$1:$AN1472)+1))</f>
        <v/>
      </c>
      <c r="AO1473" s="28" t="str">
        <f aca="false">IF($Q1473="","",IF(MATCH($Q1473,$Q$2:$Q$3000,0)&lt;&gt;ROW()-1,"",COUNT($AO$1:$AO1472)+1))</f>
        <v/>
      </c>
    </row>
    <row r="1474" customFormat="false" ht="12.75" hidden="false" customHeight="true" outlineLevel="0" collapsed="false">
      <c r="W1474" s="24" t="n">
        <f aca="false">IF($F1474="",0,IFERROR(IF(ISNUMBER($F1474),INT($F1474),DATE(VALUE(MID(SUBSTITUTE(LEFT($F1474,FIND(" ",$F1474&amp;" ")-1),"/",REPT(" ",20)),41,20)),VALUE(LEFT(SUBSTITUTE(LEFT($F1474,FIND(" ",$F1474&amp;" ")-1),"/",REPT(" ",20)),20)),VALUE(MID(SUBSTITUTE(LEFT($F1474,FIND(" ",$F1474&amp;" ")-1),"/",REPT(" ",20)),21,20)))),0))</f>
        <v>0</v>
      </c>
      <c r="X1474" s="25" t="str">
        <f aca="false">IF(ISNUMBER($N1474),$N1474*Validation!$B$5,"")</f>
        <v/>
      </c>
      <c r="Y1474" s="26" t="str">
        <f aca="false">IF($A1474="","",SUBSTITUTE(SUBSTITUTE(SUBSTITUTE(SUBSTITUTE(SUBSTITUTE(SUBSTITUTE(SUBSTITUTE(UPPER(TRIM($A1474)),"Á","A"),"É","E"),"Í","I"),"Ó","O"),"Ú","U"),"Ñ","N"),"Ü","U"))</f>
        <v/>
      </c>
      <c r="Z1474" s="26" t="str">
        <f aca="false">IF($Y1474="","",LEFT($Y1474,1)&amp;" "&amp;TRIM(RIGHT(SUBSTITUTE($Y1474," ",REPT(" ",50)),50)))</f>
        <v/>
      </c>
      <c r="AA1474" s="27" t="str">
        <f aca="false">IF($AF1474="","",IF(COUNTIF(Validation!$U$19:$U$178,$AF1474)&gt;0,"OK","NO MATCH"))</f>
        <v/>
      </c>
      <c r="AB1474" s="27" t="str">
        <f aca="false">IF($W1474=0,"",IF(AND($W1474&gt;=Validation!$B$3,$W1474&lt;=Validation!$C$3),"Yes","No"))</f>
        <v/>
      </c>
      <c r="AC1474" s="26" t="str">
        <f aca="false">IF($A1474="","",$AF1474&amp;"|"&amp;TEXT($W1474,"yyyy-mm-dd")&amp;"|"&amp;$J1474&amp;"|"&amp;$N1474)</f>
        <v/>
      </c>
      <c r="AD1474" s="27" t="str">
        <f aca="false">IF($AC1474="","",IF(COUNTIF($AC$2:$AC$3000,$AC1474)&gt;1,"REVIEW","OK"))</f>
        <v/>
      </c>
      <c r="AE1474" s="27" t="str">
        <f aca="false">IF(OR($W1474=0,$O1474=""),"",IF(IFERROR(IF(ISNUMBER($O1474),INT($O1474),DATE(VALUE(MID(SUBSTITUTE(LEFT($O1474,FIND(" ",$O1474&amp;" ")-1),"/",REPT(" ",20)),41,20)),VALUE(LEFT(SUBSTITUTE(LEFT($O1474,FIND(" ",$O1474&amp;" ")-1),"/",REPT(" ",20)),20)),VALUE(MID(SUBSTITUTE(LEFT($O1474,FIND(" ",$O1474&amp;" ")-1),"/",REPT(" ",20)),21,20)))),0)&gt;$W1474,"Late","Same day"))</f>
        <v/>
      </c>
      <c r="AF1474" s="26" t="str">
        <f aca="false">IF($A1474="","",IFERROR(INDEX(Validation!$C$193:$C$217,MATCH($A1474,Validation!$A$193:$A$217,0)),IF(COUNTIF(Validation!$U$19:$U$178,$Z1474)&gt;0,$Z1474,IF(COUNTIF(Validation!$S$19:$S$178,$AI1474)=1,INDEX(Validation!$U$19:$U$178,MATCH($AI1474,Validation!$S$19:$S$178,0)),$Z1474))))</f>
        <v/>
      </c>
      <c r="AG1474" s="27" t="str">
        <f aca="false">IF(COUNTA($A1474:$U1474)=0,"",IF($A1474="","No name",IF($F1474="","No date",IF($W1474=0,"Date ilegible",IF(NOT(ISNUMBER($N1474)),"Hours no numéricas",IF($AA1474="NO MATCH","Person no identificada","OK"))))))</f>
        <v/>
      </c>
      <c r="AH1474" s="27" t="str">
        <f aca="false">IF($W1474=0,"No date",IF($W1474&lt;Validation!$B$3,"Before period",IF($W1474&gt;Validation!$C$3,"After period","In period")))</f>
        <v>No date</v>
      </c>
      <c r="AI1474" s="26" t="str">
        <f aca="false">IF($Y1474="","",TRIM(RIGHT(SUBSTITUTE($Y1474," ",REPT(" ",50)),50)))</f>
        <v/>
      </c>
      <c r="AJ1474" s="27" t="str">
        <f aca="false">IF($A1474="","",IF(NOT(ISERROR(MATCH($A1474,Validation!$A$193:$A$217,0))),"Manual mapping",IF(COUNTIF(Validation!$U$19:$U$178,$Z1474)&gt;0,"Direct",IF(COUNTIF(Validation!$S$19:$S$178,$AI1474)=1,"By surname","Unresolved"))))</f>
        <v/>
      </c>
      <c r="AK1474" s="28" t="str">
        <f aca="false">IF($L1474="","",IF(MATCH($L1474,$L$2:$L$3000,0)&lt;&gt;ROW()-1,"",COUNT($AK$1:$AK1473)+1))</f>
        <v/>
      </c>
      <c r="AL1474" s="28" t="str">
        <f aca="false">IF($G1474="","",IF(MATCH($G1474,$G$2:$G$3000,0)&lt;&gt;ROW()-1,"",COUNT($AL$1:$AL1473)+1))</f>
        <v/>
      </c>
      <c r="AM1474" s="28" t="str">
        <f aca="false">IF($H1474="","",IF(MATCH($H1474,$H$2:$H$3000,0)&lt;&gt;ROW()-1,"",COUNT($AM$1:$AM1473)+1))</f>
        <v/>
      </c>
      <c r="AN1474" s="28" t="str">
        <f aca="false">IF($I1474="","",IF(MATCH($I1474,$I$2:$I$3000,0)&lt;&gt;ROW()-1,"",COUNT($AN$1:$AN1473)+1))</f>
        <v/>
      </c>
      <c r="AO1474" s="28" t="str">
        <f aca="false">IF($Q1474="","",IF(MATCH($Q1474,$Q$2:$Q$3000,0)&lt;&gt;ROW()-1,"",COUNT($AO$1:$AO1473)+1))</f>
        <v/>
      </c>
    </row>
    <row r="1475" customFormat="false" ht="12.75" hidden="false" customHeight="true" outlineLevel="0" collapsed="false">
      <c r="W1475" s="24" t="n">
        <f aca="false">IF($F1475="",0,IFERROR(IF(ISNUMBER($F1475),INT($F1475),DATE(VALUE(MID(SUBSTITUTE(LEFT($F1475,FIND(" ",$F1475&amp;" ")-1),"/",REPT(" ",20)),41,20)),VALUE(LEFT(SUBSTITUTE(LEFT($F1475,FIND(" ",$F1475&amp;" ")-1),"/",REPT(" ",20)),20)),VALUE(MID(SUBSTITUTE(LEFT($F1475,FIND(" ",$F1475&amp;" ")-1),"/",REPT(" ",20)),21,20)))),0))</f>
        <v>0</v>
      </c>
      <c r="X1475" s="25" t="str">
        <f aca="false">IF(ISNUMBER($N1475),$N1475*Validation!$B$5,"")</f>
        <v/>
      </c>
      <c r="Y1475" s="26" t="str">
        <f aca="false">IF($A1475="","",SUBSTITUTE(SUBSTITUTE(SUBSTITUTE(SUBSTITUTE(SUBSTITUTE(SUBSTITUTE(SUBSTITUTE(UPPER(TRIM($A1475)),"Á","A"),"É","E"),"Í","I"),"Ó","O"),"Ú","U"),"Ñ","N"),"Ü","U"))</f>
        <v/>
      </c>
      <c r="Z1475" s="26" t="str">
        <f aca="false">IF($Y1475="","",LEFT($Y1475,1)&amp;" "&amp;TRIM(RIGHT(SUBSTITUTE($Y1475," ",REPT(" ",50)),50)))</f>
        <v/>
      </c>
      <c r="AA1475" s="27" t="str">
        <f aca="false">IF($AF1475="","",IF(COUNTIF(Validation!$U$19:$U$178,$AF1475)&gt;0,"OK","NO MATCH"))</f>
        <v/>
      </c>
      <c r="AB1475" s="27" t="str">
        <f aca="false">IF($W1475=0,"",IF(AND($W1475&gt;=Validation!$B$3,$W1475&lt;=Validation!$C$3),"Yes","No"))</f>
        <v/>
      </c>
      <c r="AC1475" s="26" t="str">
        <f aca="false">IF($A1475="","",$AF1475&amp;"|"&amp;TEXT($W1475,"yyyy-mm-dd")&amp;"|"&amp;$J1475&amp;"|"&amp;$N1475)</f>
        <v/>
      </c>
      <c r="AD1475" s="27" t="str">
        <f aca="false">IF($AC1475="","",IF(COUNTIF($AC$2:$AC$3000,$AC1475)&gt;1,"REVIEW","OK"))</f>
        <v/>
      </c>
      <c r="AE1475" s="27" t="str">
        <f aca="false">IF(OR($W1475=0,$O1475=""),"",IF(IFERROR(IF(ISNUMBER($O1475),INT($O1475),DATE(VALUE(MID(SUBSTITUTE(LEFT($O1475,FIND(" ",$O1475&amp;" ")-1),"/",REPT(" ",20)),41,20)),VALUE(LEFT(SUBSTITUTE(LEFT($O1475,FIND(" ",$O1475&amp;" ")-1),"/",REPT(" ",20)),20)),VALUE(MID(SUBSTITUTE(LEFT($O1475,FIND(" ",$O1475&amp;" ")-1),"/",REPT(" ",20)),21,20)))),0)&gt;$W1475,"Late","Same day"))</f>
        <v/>
      </c>
      <c r="AF1475" s="26" t="str">
        <f aca="false">IF($A1475="","",IFERROR(INDEX(Validation!$C$193:$C$217,MATCH($A1475,Validation!$A$193:$A$217,0)),IF(COUNTIF(Validation!$U$19:$U$178,$Z1475)&gt;0,$Z1475,IF(COUNTIF(Validation!$S$19:$S$178,$AI1475)=1,INDEX(Validation!$U$19:$U$178,MATCH($AI1475,Validation!$S$19:$S$178,0)),$Z1475))))</f>
        <v/>
      </c>
      <c r="AG1475" s="27" t="str">
        <f aca="false">IF(COUNTA($A1475:$U1475)=0,"",IF($A1475="","No name",IF($F1475="","No date",IF($W1475=0,"Date ilegible",IF(NOT(ISNUMBER($N1475)),"Hours no numéricas",IF($AA1475="NO MATCH","Person no identificada","OK"))))))</f>
        <v/>
      </c>
      <c r="AH1475" s="27" t="str">
        <f aca="false">IF($W1475=0,"No date",IF($W1475&lt;Validation!$B$3,"Before period",IF($W1475&gt;Validation!$C$3,"After period","In period")))</f>
        <v>No date</v>
      </c>
      <c r="AI1475" s="26" t="str">
        <f aca="false">IF($Y1475="","",TRIM(RIGHT(SUBSTITUTE($Y1475," ",REPT(" ",50)),50)))</f>
        <v/>
      </c>
      <c r="AJ1475" s="27" t="str">
        <f aca="false">IF($A1475="","",IF(NOT(ISERROR(MATCH($A1475,Validation!$A$193:$A$217,0))),"Manual mapping",IF(COUNTIF(Validation!$U$19:$U$178,$Z1475)&gt;0,"Direct",IF(COUNTIF(Validation!$S$19:$S$178,$AI1475)=1,"By surname","Unresolved"))))</f>
        <v/>
      </c>
      <c r="AK1475" s="28" t="str">
        <f aca="false">IF($L1475="","",IF(MATCH($L1475,$L$2:$L$3000,0)&lt;&gt;ROW()-1,"",COUNT($AK$1:$AK1474)+1))</f>
        <v/>
      </c>
      <c r="AL1475" s="28" t="str">
        <f aca="false">IF($G1475="","",IF(MATCH($G1475,$G$2:$G$3000,0)&lt;&gt;ROW()-1,"",COUNT($AL$1:$AL1474)+1))</f>
        <v/>
      </c>
      <c r="AM1475" s="28" t="str">
        <f aca="false">IF($H1475="","",IF(MATCH($H1475,$H$2:$H$3000,0)&lt;&gt;ROW()-1,"",COUNT($AM$1:$AM1474)+1))</f>
        <v/>
      </c>
      <c r="AN1475" s="28" t="str">
        <f aca="false">IF($I1475="","",IF(MATCH($I1475,$I$2:$I$3000,0)&lt;&gt;ROW()-1,"",COUNT($AN$1:$AN1474)+1))</f>
        <v/>
      </c>
      <c r="AO1475" s="28" t="str">
        <f aca="false">IF($Q1475="","",IF(MATCH($Q1475,$Q$2:$Q$3000,0)&lt;&gt;ROW()-1,"",COUNT($AO$1:$AO1474)+1))</f>
        <v/>
      </c>
    </row>
    <row r="1476" customFormat="false" ht="12.75" hidden="false" customHeight="true" outlineLevel="0" collapsed="false">
      <c r="W1476" s="24" t="n">
        <f aca="false">IF($F1476="",0,IFERROR(IF(ISNUMBER($F1476),INT($F1476),DATE(VALUE(MID(SUBSTITUTE(LEFT($F1476,FIND(" ",$F1476&amp;" ")-1),"/",REPT(" ",20)),41,20)),VALUE(LEFT(SUBSTITUTE(LEFT($F1476,FIND(" ",$F1476&amp;" ")-1),"/",REPT(" ",20)),20)),VALUE(MID(SUBSTITUTE(LEFT($F1476,FIND(" ",$F1476&amp;" ")-1),"/",REPT(" ",20)),21,20)))),0))</f>
        <v>0</v>
      </c>
      <c r="X1476" s="25" t="str">
        <f aca="false">IF(ISNUMBER($N1476),$N1476*Validation!$B$5,"")</f>
        <v/>
      </c>
      <c r="Y1476" s="26" t="str">
        <f aca="false">IF($A1476="","",SUBSTITUTE(SUBSTITUTE(SUBSTITUTE(SUBSTITUTE(SUBSTITUTE(SUBSTITUTE(SUBSTITUTE(UPPER(TRIM($A1476)),"Á","A"),"É","E"),"Í","I"),"Ó","O"),"Ú","U"),"Ñ","N"),"Ü","U"))</f>
        <v/>
      </c>
      <c r="Z1476" s="26" t="str">
        <f aca="false">IF($Y1476="","",LEFT($Y1476,1)&amp;" "&amp;TRIM(RIGHT(SUBSTITUTE($Y1476," ",REPT(" ",50)),50)))</f>
        <v/>
      </c>
      <c r="AA1476" s="27" t="str">
        <f aca="false">IF($AF1476="","",IF(COUNTIF(Validation!$U$19:$U$178,$AF1476)&gt;0,"OK","NO MATCH"))</f>
        <v/>
      </c>
      <c r="AB1476" s="27" t="str">
        <f aca="false">IF($W1476=0,"",IF(AND($W1476&gt;=Validation!$B$3,$W1476&lt;=Validation!$C$3),"Yes","No"))</f>
        <v/>
      </c>
      <c r="AC1476" s="26" t="str">
        <f aca="false">IF($A1476="","",$AF1476&amp;"|"&amp;TEXT($W1476,"yyyy-mm-dd")&amp;"|"&amp;$J1476&amp;"|"&amp;$N1476)</f>
        <v/>
      </c>
      <c r="AD1476" s="27" t="str">
        <f aca="false">IF($AC1476="","",IF(COUNTIF($AC$2:$AC$3000,$AC1476)&gt;1,"REVIEW","OK"))</f>
        <v/>
      </c>
      <c r="AE1476" s="27" t="str">
        <f aca="false">IF(OR($W1476=0,$O1476=""),"",IF(IFERROR(IF(ISNUMBER($O1476),INT($O1476),DATE(VALUE(MID(SUBSTITUTE(LEFT($O1476,FIND(" ",$O1476&amp;" ")-1),"/",REPT(" ",20)),41,20)),VALUE(LEFT(SUBSTITUTE(LEFT($O1476,FIND(" ",$O1476&amp;" ")-1),"/",REPT(" ",20)),20)),VALUE(MID(SUBSTITUTE(LEFT($O1476,FIND(" ",$O1476&amp;" ")-1),"/",REPT(" ",20)),21,20)))),0)&gt;$W1476,"Late","Same day"))</f>
        <v/>
      </c>
      <c r="AF1476" s="26" t="str">
        <f aca="false">IF($A1476="","",IFERROR(INDEX(Validation!$C$193:$C$217,MATCH($A1476,Validation!$A$193:$A$217,0)),IF(COUNTIF(Validation!$U$19:$U$178,$Z1476)&gt;0,$Z1476,IF(COUNTIF(Validation!$S$19:$S$178,$AI1476)=1,INDEX(Validation!$U$19:$U$178,MATCH($AI1476,Validation!$S$19:$S$178,0)),$Z1476))))</f>
        <v/>
      </c>
      <c r="AG1476" s="27" t="str">
        <f aca="false">IF(COUNTA($A1476:$U1476)=0,"",IF($A1476="","No name",IF($F1476="","No date",IF($W1476=0,"Date ilegible",IF(NOT(ISNUMBER($N1476)),"Hours no numéricas",IF($AA1476="NO MATCH","Person no identificada","OK"))))))</f>
        <v/>
      </c>
      <c r="AH1476" s="27" t="str">
        <f aca="false">IF($W1476=0,"No date",IF($W1476&lt;Validation!$B$3,"Before period",IF($W1476&gt;Validation!$C$3,"After period","In period")))</f>
        <v>No date</v>
      </c>
      <c r="AI1476" s="26" t="str">
        <f aca="false">IF($Y1476="","",TRIM(RIGHT(SUBSTITUTE($Y1476," ",REPT(" ",50)),50)))</f>
        <v/>
      </c>
      <c r="AJ1476" s="27" t="str">
        <f aca="false">IF($A1476="","",IF(NOT(ISERROR(MATCH($A1476,Validation!$A$193:$A$217,0))),"Manual mapping",IF(COUNTIF(Validation!$U$19:$U$178,$Z1476)&gt;0,"Direct",IF(COUNTIF(Validation!$S$19:$S$178,$AI1476)=1,"By surname","Unresolved"))))</f>
        <v/>
      </c>
      <c r="AK1476" s="28" t="str">
        <f aca="false">IF($L1476="","",IF(MATCH($L1476,$L$2:$L$3000,0)&lt;&gt;ROW()-1,"",COUNT($AK$1:$AK1475)+1))</f>
        <v/>
      </c>
      <c r="AL1476" s="28" t="str">
        <f aca="false">IF($G1476="","",IF(MATCH($G1476,$G$2:$G$3000,0)&lt;&gt;ROW()-1,"",COUNT($AL$1:$AL1475)+1))</f>
        <v/>
      </c>
      <c r="AM1476" s="28" t="str">
        <f aca="false">IF($H1476="","",IF(MATCH($H1476,$H$2:$H$3000,0)&lt;&gt;ROW()-1,"",COUNT($AM$1:$AM1475)+1))</f>
        <v/>
      </c>
      <c r="AN1476" s="28" t="str">
        <f aca="false">IF($I1476="","",IF(MATCH($I1476,$I$2:$I$3000,0)&lt;&gt;ROW()-1,"",COUNT($AN$1:$AN1475)+1))</f>
        <v/>
      </c>
      <c r="AO1476" s="28" t="str">
        <f aca="false">IF($Q1476="","",IF(MATCH($Q1476,$Q$2:$Q$3000,0)&lt;&gt;ROW()-1,"",COUNT($AO$1:$AO1475)+1))</f>
        <v/>
      </c>
    </row>
    <row r="1477" customFormat="false" ht="12.75" hidden="false" customHeight="true" outlineLevel="0" collapsed="false">
      <c r="W1477" s="24" t="n">
        <f aca="false">IF($F1477="",0,IFERROR(IF(ISNUMBER($F1477),INT($F1477),DATE(VALUE(MID(SUBSTITUTE(LEFT($F1477,FIND(" ",$F1477&amp;" ")-1),"/",REPT(" ",20)),41,20)),VALUE(LEFT(SUBSTITUTE(LEFT($F1477,FIND(" ",$F1477&amp;" ")-1),"/",REPT(" ",20)),20)),VALUE(MID(SUBSTITUTE(LEFT($F1477,FIND(" ",$F1477&amp;" ")-1),"/",REPT(" ",20)),21,20)))),0))</f>
        <v>0</v>
      </c>
      <c r="X1477" s="25" t="str">
        <f aca="false">IF(ISNUMBER($N1477),$N1477*Validation!$B$5,"")</f>
        <v/>
      </c>
      <c r="Y1477" s="26" t="str">
        <f aca="false">IF($A1477="","",SUBSTITUTE(SUBSTITUTE(SUBSTITUTE(SUBSTITUTE(SUBSTITUTE(SUBSTITUTE(SUBSTITUTE(UPPER(TRIM($A1477)),"Á","A"),"É","E"),"Í","I"),"Ó","O"),"Ú","U"),"Ñ","N"),"Ü","U"))</f>
        <v/>
      </c>
      <c r="Z1477" s="26" t="str">
        <f aca="false">IF($Y1477="","",LEFT($Y1477,1)&amp;" "&amp;TRIM(RIGHT(SUBSTITUTE($Y1477," ",REPT(" ",50)),50)))</f>
        <v/>
      </c>
      <c r="AA1477" s="27" t="str">
        <f aca="false">IF($AF1477="","",IF(COUNTIF(Validation!$U$19:$U$178,$AF1477)&gt;0,"OK","NO MATCH"))</f>
        <v/>
      </c>
      <c r="AB1477" s="27" t="str">
        <f aca="false">IF($W1477=0,"",IF(AND($W1477&gt;=Validation!$B$3,$W1477&lt;=Validation!$C$3),"Yes","No"))</f>
        <v/>
      </c>
      <c r="AC1477" s="26" t="str">
        <f aca="false">IF($A1477="","",$AF1477&amp;"|"&amp;TEXT($W1477,"yyyy-mm-dd")&amp;"|"&amp;$J1477&amp;"|"&amp;$N1477)</f>
        <v/>
      </c>
      <c r="AD1477" s="27" t="str">
        <f aca="false">IF($AC1477="","",IF(COUNTIF($AC$2:$AC$3000,$AC1477)&gt;1,"REVIEW","OK"))</f>
        <v/>
      </c>
      <c r="AE1477" s="27" t="str">
        <f aca="false">IF(OR($W1477=0,$O1477=""),"",IF(IFERROR(IF(ISNUMBER($O1477),INT($O1477),DATE(VALUE(MID(SUBSTITUTE(LEFT($O1477,FIND(" ",$O1477&amp;" ")-1),"/",REPT(" ",20)),41,20)),VALUE(LEFT(SUBSTITUTE(LEFT($O1477,FIND(" ",$O1477&amp;" ")-1),"/",REPT(" ",20)),20)),VALUE(MID(SUBSTITUTE(LEFT($O1477,FIND(" ",$O1477&amp;" ")-1),"/",REPT(" ",20)),21,20)))),0)&gt;$W1477,"Late","Same day"))</f>
        <v/>
      </c>
      <c r="AF1477" s="26" t="str">
        <f aca="false">IF($A1477="","",IFERROR(INDEX(Validation!$C$193:$C$217,MATCH($A1477,Validation!$A$193:$A$217,0)),IF(COUNTIF(Validation!$U$19:$U$178,$Z1477)&gt;0,$Z1477,IF(COUNTIF(Validation!$S$19:$S$178,$AI1477)=1,INDEX(Validation!$U$19:$U$178,MATCH($AI1477,Validation!$S$19:$S$178,0)),$Z1477))))</f>
        <v/>
      </c>
      <c r="AG1477" s="27" t="str">
        <f aca="false">IF(COUNTA($A1477:$U1477)=0,"",IF($A1477="","No name",IF($F1477="","No date",IF($W1477=0,"Date ilegible",IF(NOT(ISNUMBER($N1477)),"Hours no numéricas",IF($AA1477="NO MATCH","Person no identificada","OK"))))))</f>
        <v/>
      </c>
      <c r="AH1477" s="27" t="str">
        <f aca="false">IF($W1477=0,"No date",IF($W1477&lt;Validation!$B$3,"Before period",IF($W1477&gt;Validation!$C$3,"After period","In period")))</f>
        <v>No date</v>
      </c>
      <c r="AI1477" s="26" t="str">
        <f aca="false">IF($Y1477="","",TRIM(RIGHT(SUBSTITUTE($Y1477," ",REPT(" ",50)),50)))</f>
        <v/>
      </c>
      <c r="AJ1477" s="27" t="str">
        <f aca="false">IF($A1477="","",IF(NOT(ISERROR(MATCH($A1477,Validation!$A$193:$A$217,0))),"Manual mapping",IF(COUNTIF(Validation!$U$19:$U$178,$Z1477)&gt;0,"Direct",IF(COUNTIF(Validation!$S$19:$S$178,$AI1477)=1,"By surname","Unresolved"))))</f>
        <v/>
      </c>
      <c r="AK1477" s="28" t="str">
        <f aca="false">IF($L1477="","",IF(MATCH($L1477,$L$2:$L$3000,0)&lt;&gt;ROW()-1,"",COUNT($AK$1:$AK1476)+1))</f>
        <v/>
      </c>
      <c r="AL1477" s="28" t="str">
        <f aca="false">IF($G1477="","",IF(MATCH($G1477,$G$2:$G$3000,0)&lt;&gt;ROW()-1,"",COUNT($AL$1:$AL1476)+1))</f>
        <v/>
      </c>
      <c r="AM1477" s="28" t="str">
        <f aca="false">IF($H1477="","",IF(MATCH($H1477,$H$2:$H$3000,0)&lt;&gt;ROW()-1,"",COUNT($AM$1:$AM1476)+1))</f>
        <v/>
      </c>
      <c r="AN1477" s="28" t="str">
        <f aca="false">IF($I1477="","",IF(MATCH($I1477,$I$2:$I$3000,0)&lt;&gt;ROW()-1,"",COUNT($AN$1:$AN1476)+1))</f>
        <v/>
      </c>
      <c r="AO1477" s="28" t="str">
        <f aca="false">IF($Q1477="","",IF(MATCH($Q1477,$Q$2:$Q$3000,0)&lt;&gt;ROW()-1,"",COUNT($AO$1:$AO1476)+1))</f>
        <v/>
      </c>
    </row>
    <row r="1478" customFormat="false" ht="12.75" hidden="false" customHeight="true" outlineLevel="0" collapsed="false">
      <c r="W1478" s="24" t="n">
        <f aca="false">IF($F1478="",0,IFERROR(IF(ISNUMBER($F1478),INT($F1478),DATE(VALUE(MID(SUBSTITUTE(LEFT($F1478,FIND(" ",$F1478&amp;" ")-1),"/",REPT(" ",20)),41,20)),VALUE(LEFT(SUBSTITUTE(LEFT($F1478,FIND(" ",$F1478&amp;" ")-1),"/",REPT(" ",20)),20)),VALUE(MID(SUBSTITUTE(LEFT($F1478,FIND(" ",$F1478&amp;" ")-1),"/",REPT(" ",20)),21,20)))),0))</f>
        <v>0</v>
      </c>
      <c r="X1478" s="25" t="str">
        <f aca="false">IF(ISNUMBER($N1478),$N1478*Validation!$B$5,"")</f>
        <v/>
      </c>
      <c r="Y1478" s="26" t="str">
        <f aca="false">IF($A1478="","",SUBSTITUTE(SUBSTITUTE(SUBSTITUTE(SUBSTITUTE(SUBSTITUTE(SUBSTITUTE(SUBSTITUTE(UPPER(TRIM($A1478)),"Á","A"),"É","E"),"Í","I"),"Ó","O"),"Ú","U"),"Ñ","N"),"Ü","U"))</f>
        <v/>
      </c>
      <c r="Z1478" s="26" t="str">
        <f aca="false">IF($Y1478="","",LEFT($Y1478,1)&amp;" "&amp;TRIM(RIGHT(SUBSTITUTE($Y1478," ",REPT(" ",50)),50)))</f>
        <v/>
      </c>
      <c r="AA1478" s="27" t="str">
        <f aca="false">IF($AF1478="","",IF(COUNTIF(Validation!$U$19:$U$178,$AF1478)&gt;0,"OK","NO MATCH"))</f>
        <v/>
      </c>
      <c r="AB1478" s="27" t="str">
        <f aca="false">IF($W1478=0,"",IF(AND($W1478&gt;=Validation!$B$3,$W1478&lt;=Validation!$C$3),"Yes","No"))</f>
        <v/>
      </c>
      <c r="AC1478" s="26" t="str">
        <f aca="false">IF($A1478="","",$AF1478&amp;"|"&amp;TEXT($W1478,"yyyy-mm-dd")&amp;"|"&amp;$J1478&amp;"|"&amp;$N1478)</f>
        <v/>
      </c>
      <c r="AD1478" s="27" t="str">
        <f aca="false">IF($AC1478="","",IF(COUNTIF($AC$2:$AC$3000,$AC1478)&gt;1,"REVIEW","OK"))</f>
        <v/>
      </c>
      <c r="AE1478" s="27" t="str">
        <f aca="false">IF(OR($W1478=0,$O1478=""),"",IF(IFERROR(IF(ISNUMBER($O1478),INT($O1478),DATE(VALUE(MID(SUBSTITUTE(LEFT($O1478,FIND(" ",$O1478&amp;" ")-1),"/",REPT(" ",20)),41,20)),VALUE(LEFT(SUBSTITUTE(LEFT($O1478,FIND(" ",$O1478&amp;" ")-1),"/",REPT(" ",20)),20)),VALUE(MID(SUBSTITUTE(LEFT($O1478,FIND(" ",$O1478&amp;" ")-1),"/",REPT(" ",20)),21,20)))),0)&gt;$W1478,"Late","Same day"))</f>
        <v/>
      </c>
      <c r="AF1478" s="26" t="str">
        <f aca="false">IF($A1478="","",IFERROR(INDEX(Validation!$C$193:$C$217,MATCH($A1478,Validation!$A$193:$A$217,0)),IF(COUNTIF(Validation!$U$19:$U$178,$Z1478)&gt;0,$Z1478,IF(COUNTIF(Validation!$S$19:$S$178,$AI1478)=1,INDEX(Validation!$U$19:$U$178,MATCH($AI1478,Validation!$S$19:$S$178,0)),$Z1478))))</f>
        <v/>
      </c>
      <c r="AG1478" s="27" t="str">
        <f aca="false">IF(COUNTA($A1478:$U1478)=0,"",IF($A1478="","No name",IF($F1478="","No date",IF($W1478=0,"Date ilegible",IF(NOT(ISNUMBER($N1478)),"Hours no numéricas",IF($AA1478="NO MATCH","Person no identificada","OK"))))))</f>
        <v/>
      </c>
      <c r="AH1478" s="27" t="str">
        <f aca="false">IF($W1478=0,"No date",IF($W1478&lt;Validation!$B$3,"Before period",IF($W1478&gt;Validation!$C$3,"After period","In period")))</f>
        <v>No date</v>
      </c>
      <c r="AI1478" s="26" t="str">
        <f aca="false">IF($Y1478="","",TRIM(RIGHT(SUBSTITUTE($Y1478," ",REPT(" ",50)),50)))</f>
        <v/>
      </c>
      <c r="AJ1478" s="27" t="str">
        <f aca="false">IF($A1478="","",IF(NOT(ISERROR(MATCH($A1478,Validation!$A$193:$A$217,0))),"Manual mapping",IF(COUNTIF(Validation!$U$19:$U$178,$Z1478)&gt;0,"Direct",IF(COUNTIF(Validation!$S$19:$S$178,$AI1478)=1,"By surname","Unresolved"))))</f>
        <v/>
      </c>
      <c r="AK1478" s="28" t="str">
        <f aca="false">IF($L1478="","",IF(MATCH($L1478,$L$2:$L$3000,0)&lt;&gt;ROW()-1,"",COUNT($AK$1:$AK1477)+1))</f>
        <v/>
      </c>
      <c r="AL1478" s="28" t="str">
        <f aca="false">IF($G1478="","",IF(MATCH($G1478,$G$2:$G$3000,0)&lt;&gt;ROW()-1,"",COUNT($AL$1:$AL1477)+1))</f>
        <v/>
      </c>
      <c r="AM1478" s="28" t="str">
        <f aca="false">IF($H1478="","",IF(MATCH($H1478,$H$2:$H$3000,0)&lt;&gt;ROW()-1,"",COUNT($AM$1:$AM1477)+1))</f>
        <v/>
      </c>
      <c r="AN1478" s="28" t="str">
        <f aca="false">IF($I1478="","",IF(MATCH($I1478,$I$2:$I$3000,0)&lt;&gt;ROW()-1,"",COUNT($AN$1:$AN1477)+1))</f>
        <v/>
      </c>
      <c r="AO1478" s="28" t="str">
        <f aca="false">IF($Q1478="","",IF(MATCH($Q1478,$Q$2:$Q$3000,0)&lt;&gt;ROW()-1,"",COUNT($AO$1:$AO1477)+1))</f>
        <v/>
      </c>
    </row>
    <row r="1479" customFormat="false" ht="12.75" hidden="false" customHeight="true" outlineLevel="0" collapsed="false">
      <c r="W1479" s="24" t="n">
        <f aca="false">IF($F1479="",0,IFERROR(IF(ISNUMBER($F1479),INT($F1479),DATE(VALUE(MID(SUBSTITUTE(LEFT($F1479,FIND(" ",$F1479&amp;" ")-1),"/",REPT(" ",20)),41,20)),VALUE(LEFT(SUBSTITUTE(LEFT($F1479,FIND(" ",$F1479&amp;" ")-1),"/",REPT(" ",20)),20)),VALUE(MID(SUBSTITUTE(LEFT($F1479,FIND(" ",$F1479&amp;" ")-1),"/",REPT(" ",20)),21,20)))),0))</f>
        <v>0</v>
      </c>
      <c r="X1479" s="25" t="str">
        <f aca="false">IF(ISNUMBER($N1479),$N1479*Validation!$B$5,"")</f>
        <v/>
      </c>
      <c r="Y1479" s="26" t="str">
        <f aca="false">IF($A1479="","",SUBSTITUTE(SUBSTITUTE(SUBSTITUTE(SUBSTITUTE(SUBSTITUTE(SUBSTITUTE(SUBSTITUTE(UPPER(TRIM($A1479)),"Á","A"),"É","E"),"Í","I"),"Ó","O"),"Ú","U"),"Ñ","N"),"Ü","U"))</f>
        <v/>
      </c>
      <c r="Z1479" s="26" t="str">
        <f aca="false">IF($Y1479="","",LEFT($Y1479,1)&amp;" "&amp;TRIM(RIGHT(SUBSTITUTE($Y1479," ",REPT(" ",50)),50)))</f>
        <v/>
      </c>
      <c r="AA1479" s="27" t="str">
        <f aca="false">IF($AF1479="","",IF(COUNTIF(Validation!$U$19:$U$178,$AF1479)&gt;0,"OK","NO MATCH"))</f>
        <v/>
      </c>
      <c r="AB1479" s="27" t="str">
        <f aca="false">IF($W1479=0,"",IF(AND($W1479&gt;=Validation!$B$3,$W1479&lt;=Validation!$C$3),"Yes","No"))</f>
        <v/>
      </c>
      <c r="AC1479" s="26" t="str">
        <f aca="false">IF($A1479="","",$AF1479&amp;"|"&amp;TEXT($W1479,"yyyy-mm-dd")&amp;"|"&amp;$J1479&amp;"|"&amp;$N1479)</f>
        <v/>
      </c>
      <c r="AD1479" s="27" t="str">
        <f aca="false">IF($AC1479="","",IF(COUNTIF($AC$2:$AC$3000,$AC1479)&gt;1,"REVIEW","OK"))</f>
        <v/>
      </c>
      <c r="AE1479" s="27" t="str">
        <f aca="false">IF(OR($W1479=0,$O1479=""),"",IF(IFERROR(IF(ISNUMBER($O1479),INT($O1479),DATE(VALUE(MID(SUBSTITUTE(LEFT($O1479,FIND(" ",$O1479&amp;" ")-1),"/",REPT(" ",20)),41,20)),VALUE(LEFT(SUBSTITUTE(LEFT($O1479,FIND(" ",$O1479&amp;" ")-1),"/",REPT(" ",20)),20)),VALUE(MID(SUBSTITUTE(LEFT($O1479,FIND(" ",$O1479&amp;" ")-1),"/",REPT(" ",20)),21,20)))),0)&gt;$W1479,"Late","Same day"))</f>
        <v/>
      </c>
      <c r="AF1479" s="26" t="str">
        <f aca="false">IF($A1479="","",IFERROR(INDEX(Validation!$C$193:$C$217,MATCH($A1479,Validation!$A$193:$A$217,0)),IF(COUNTIF(Validation!$U$19:$U$178,$Z1479)&gt;0,$Z1479,IF(COUNTIF(Validation!$S$19:$S$178,$AI1479)=1,INDEX(Validation!$U$19:$U$178,MATCH($AI1479,Validation!$S$19:$S$178,0)),$Z1479))))</f>
        <v/>
      </c>
      <c r="AG1479" s="27" t="str">
        <f aca="false">IF(COUNTA($A1479:$U1479)=0,"",IF($A1479="","No name",IF($F1479="","No date",IF($W1479=0,"Date ilegible",IF(NOT(ISNUMBER($N1479)),"Hours no numéricas",IF($AA1479="NO MATCH","Person no identificada","OK"))))))</f>
        <v/>
      </c>
      <c r="AH1479" s="27" t="str">
        <f aca="false">IF($W1479=0,"No date",IF($W1479&lt;Validation!$B$3,"Before period",IF($W1479&gt;Validation!$C$3,"After period","In period")))</f>
        <v>No date</v>
      </c>
      <c r="AI1479" s="26" t="str">
        <f aca="false">IF($Y1479="","",TRIM(RIGHT(SUBSTITUTE($Y1479," ",REPT(" ",50)),50)))</f>
        <v/>
      </c>
      <c r="AJ1479" s="27" t="str">
        <f aca="false">IF($A1479="","",IF(NOT(ISERROR(MATCH($A1479,Validation!$A$193:$A$217,0))),"Manual mapping",IF(COUNTIF(Validation!$U$19:$U$178,$Z1479)&gt;0,"Direct",IF(COUNTIF(Validation!$S$19:$S$178,$AI1479)=1,"By surname","Unresolved"))))</f>
        <v/>
      </c>
      <c r="AK1479" s="28" t="str">
        <f aca="false">IF($L1479="","",IF(MATCH($L1479,$L$2:$L$3000,0)&lt;&gt;ROW()-1,"",COUNT($AK$1:$AK1478)+1))</f>
        <v/>
      </c>
      <c r="AL1479" s="28" t="str">
        <f aca="false">IF($G1479="","",IF(MATCH($G1479,$G$2:$G$3000,0)&lt;&gt;ROW()-1,"",COUNT($AL$1:$AL1478)+1))</f>
        <v/>
      </c>
      <c r="AM1479" s="28" t="str">
        <f aca="false">IF($H1479="","",IF(MATCH($H1479,$H$2:$H$3000,0)&lt;&gt;ROW()-1,"",COUNT($AM$1:$AM1478)+1))</f>
        <v/>
      </c>
      <c r="AN1479" s="28" t="str">
        <f aca="false">IF($I1479="","",IF(MATCH($I1479,$I$2:$I$3000,0)&lt;&gt;ROW()-1,"",COUNT($AN$1:$AN1478)+1))</f>
        <v/>
      </c>
      <c r="AO1479" s="28" t="str">
        <f aca="false">IF($Q1479="","",IF(MATCH($Q1479,$Q$2:$Q$3000,0)&lt;&gt;ROW()-1,"",COUNT($AO$1:$AO1478)+1))</f>
        <v/>
      </c>
    </row>
    <row r="1480" customFormat="false" ht="12.75" hidden="false" customHeight="true" outlineLevel="0" collapsed="false">
      <c r="W1480" s="24" t="n">
        <f aca="false">IF($F1480="",0,IFERROR(IF(ISNUMBER($F1480),INT($F1480),DATE(VALUE(MID(SUBSTITUTE(LEFT($F1480,FIND(" ",$F1480&amp;" ")-1),"/",REPT(" ",20)),41,20)),VALUE(LEFT(SUBSTITUTE(LEFT($F1480,FIND(" ",$F1480&amp;" ")-1),"/",REPT(" ",20)),20)),VALUE(MID(SUBSTITUTE(LEFT($F1480,FIND(" ",$F1480&amp;" ")-1),"/",REPT(" ",20)),21,20)))),0))</f>
        <v>0</v>
      </c>
      <c r="X1480" s="25" t="str">
        <f aca="false">IF(ISNUMBER($N1480),$N1480*Validation!$B$5,"")</f>
        <v/>
      </c>
      <c r="Y1480" s="26" t="str">
        <f aca="false">IF($A1480="","",SUBSTITUTE(SUBSTITUTE(SUBSTITUTE(SUBSTITUTE(SUBSTITUTE(SUBSTITUTE(SUBSTITUTE(UPPER(TRIM($A1480)),"Á","A"),"É","E"),"Í","I"),"Ó","O"),"Ú","U"),"Ñ","N"),"Ü","U"))</f>
        <v/>
      </c>
      <c r="Z1480" s="26" t="str">
        <f aca="false">IF($Y1480="","",LEFT($Y1480,1)&amp;" "&amp;TRIM(RIGHT(SUBSTITUTE($Y1480," ",REPT(" ",50)),50)))</f>
        <v/>
      </c>
      <c r="AA1480" s="27" t="str">
        <f aca="false">IF($AF1480="","",IF(COUNTIF(Validation!$U$19:$U$178,$AF1480)&gt;0,"OK","NO MATCH"))</f>
        <v/>
      </c>
      <c r="AB1480" s="27" t="str">
        <f aca="false">IF($W1480=0,"",IF(AND($W1480&gt;=Validation!$B$3,$W1480&lt;=Validation!$C$3),"Yes","No"))</f>
        <v/>
      </c>
      <c r="AC1480" s="26" t="str">
        <f aca="false">IF($A1480="","",$AF1480&amp;"|"&amp;TEXT($W1480,"yyyy-mm-dd")&amp;"|"&amp;$J1480&amp;"|"&amp;$N1480)</f>
        <v/>
      </c>
      <c r="AD1480" s="27" t="str">
        <f aca="false">IF($AC1480="","",IF(COUNTIF($AC$2:$AC$3000,$AC1480)&gt;1,"REVIEW","OK"))</f>
        <v/>
      </c>
      <c r="AE1480" s="27" t="str">
        <f aca="false">IF(OR($W1480=0,$O1480=""),"",IF(IFERROR(IF(ISNUMBER($O1480),INT($O1480),DATE(VALUE(MID(SUBSTITUTE(LEFT($O1480,FIND(" ",$O1480&amp;" ")-1),"/",REPT(" ",20)),41,20)),VALUE(LEFT(SUBSTITUTE(LEFT($O1480,FIND(" ",$O1480&amp;" ")-1),"/",REPT(" ",20)),20)),VALUE(MID(SUBSTITUTE(LEFT($O1480,FIND(" ",$O1480&amp;" ")-1),"/",REPT(" ",20)),21,20)))),0)&gt;$W1480,"Late","Same day"))</f>
        <v/>
      </c>
      <c r="AF1480" s="26" t="str">
        <f aca="false">IF($A1480="","",IFERROR(INDEX(Validation!$C$193:$C$217,MATCH($A1480,Validation!$A$193:$A$217,0)),IF(COUNTIF(Validation!$U$19:$U$178,$Z1480)&gt;0,$Z1480,IF(COUNTIF(Validation!$S$19:$S$178,$AI1480)=1,INDEX(Validation!$U$19:$U$178,MATCH($AI1480,Validation!$S$19:$S$178,0)),$Z1480))))</f>
        <v/>
      </c>
      <c r="AG1480" s="27" t="str">
        <f aca="false">IF(COUNTA($A1480:$U1480)=0,"",IF($A1480="","No name",IF($F1480="","No date",IF($W1480=0,"Date ilegible",IF(NOT(ISNUMBER($N1480)),"Hours no numéricas",IF($AA1480="NO MATCH","Person no identificada","OK"))))))</f>
        <v/>
      </c>
      <c r="AH1480" s="27" t="str">
        <f aca="false">IF($W1480=0,"No date",IF($W1480&lt;Validation!$B$3,"Before period",IF($W1480&gt;Validation!$C$3,"After period","In period")))</f>
        <v>No date</v>
      </c>
      <c r="AI1480" s="26" t="str">
        <f aca="false">IF($Y1480="","",TRIM(RIGHT(SUBSTITUTE($Y1480," ",REPT(" ",50)),50)))</f>
        <v/>
      </c>
      <c r="AJ1480" s="27" t="str">
        <f aca="false">IF($A1480="","",IF(NOT(ISERROR(MATCH($A1480,Validation!$A$193:$A$217,0))),"Manual mapping",IF(COUNTIF(Validation!$U$19:$U$178,$Z1480)&gt;0,"Direct",IF(COUNTIF(Validation!$S$19:$S$178,$AI1480)=1,"By surname","Unresolved"))))</f>
        <v/>
      </c>
      <c r="AK1480" s="28" t="str">
        <f aca="false">IF($L1480="","",IF(MATCH($L1480,$L$2:$L$3000,0)&lt;&gt;ROW()-1,"",COUNT($AK$1:$AK1479)+1))</f>
        <v/>
      </c>
      <c r="AL1480" s="28" t="str">
        <f aca="false">IF($G1480="","",IF(MATCH($G1480,$G$2:$G$3000,0)&lt;&gt;ROW()-1,"",COUNT($AL$1:$AL1479)+1))</f>
        <v/>
      </c>
      <c r="AM1480" s="28" t="str">
        <f aca="false">IF($H1480="","",IF(MATCH($H1480,$H$2:$H$3000,0)&lt;&gt;ROW()-1,"",COUNT($AM$1:$AM1479)+1))</f>
        <v/>
      </c>
      <c r="AN1480" s="28" t="str">
        <f aca="false">IF($I1480="","",IF(MATCH($I1480,$I$2:$I$3000,0)&lt;&gt;ROW()-1,"",COUNT($AN$1:$AN1479)+1))</f>
        <v/>
      </c>
      <c r="AO1480" s="28" t="str">
        <f aca="false">IF($Q1480="","",IF(MATCH($Q1480,$Q$2:$Q$3000,0)&lt;&gt;ROW()-1,"",COUNT($AO$1:$AO1479)+1))</f>
        <v/>
      </c>
    </row>
    <row r="1481" customFormat="false" ht="12.75" hidden="false" customHeight="true" outlineLevel="0" collapsed="false">
      <c r="W1481" s="24" t="n">
        <f aca="false">IF($F1481="",0,IFERROR(IF(ISNUMBER($F1481),INT($F1481),DATE(VALUE(MID(SUBSTITUTE(LEFT($F1481,FIND(" ",$F1481&amp;" ")-1),"/",REPT(" ",20)),41,20)),VALUE(LEFT(SUBSTITUTE(LEFT($F1481,FIND(" ",$F1481&amp;" ")-1),"/",REPT(" ",20)),20)),VALUE(MID(SUBSTITUTE(LEFT($F1481,FIND(" ",$F1481&amp;" ")-1),"/",REPT(" ",20)),21,20)))),0))</f>
        <v>0</v>
      </c>
      <c r="X1481" s="25" t="str">
        <f aca="false">IF(ISNUMBER($N1481),$N1481*Validation!$B$5,"")</f>
        <v/>
      </c>
      <c r="Y1481" s="26" t="str">
        <f aca="false">IF($A1481="","",SUBSTITUTE(SUBSTITUTE(SUBSTITUTE(SUBSTITUTE(SUBSTITUTE(SUBSTITUTE(SUBSTITUTE(UPPER(TRIM($A1481)),"Á","A"),"É","E"),"Í","I"),"Ó","O"),"Ú","U"),"Ñ","N"),"Ü","U"))</f>
        <v/>
      </c>
      <c r="Z1481" s="26" t="str">
        <f aca="false">IF($Y1481="","",LEFT($Y1481,1)&amp;" "&amp;TRIM(RIGHT(SUBSTITUTE($Y1481," ",REPT(" ",50)),50)))</f>
        <v/>
      </c>
      <c r="AA1481" s="27" t="str">
        <f aca="false">IF($AF1481="","",IF(COUNTIF(Validation!$U$19:$U$178,$AF1481)&gt;0,"OK","NO MATCH"))</f>
        <v/>
      </c>
      <c r="AB1481" s="27" t="str">
        <f aca="false">IF($W1481=0,"",IF(AND($W1481&gt;=Validation!$B$3,$W1481&lt;=Validation!$C$3),"Yes","No"))</f>
        <v/>
      </c>
      <c r="AC1481" s="26" t="str">
        <f aca="false">IF($A1481="","",$AF1481&amp;"|"&amp;TEXT($W1481,"yyyy-mm-dd")&amp;"|"&amp;$J1481&amp;"|"&amp;$N1481)</f>
        <v/>
      </c>
      <c r="AD1481" s="27" t="str">
        <f aca="false">IF($AC1481="","",IF(COUNTIF($AC$2:$AC$3000,$AC1481)&gt;1,"REVIEW","OK"))</f>
        <v/>
      </c>
      <c r="AE1481" s="27" t="str">
        <f aca="false">IF(OR($W1481=0,$O1481=""),"",IF(IFERROR(IF(ISNUMBER($O1481),INT($O1481),DATE(VALUE(MID(SUBSTITUTE(LEFT($O1481,FIND(" ",$O1481&amp;" ")-1),"/",REPT(" ",20)),41,20)),VALUE(LEFT(SUBSTITUTE(LEFT($O1481,FIND(" ",$O1481&amp;" ")-1),"/",REPT(" ",20)),20)),VALUE(MID(SUBSTITUTE(LEFT($O1481,FIND(" ",$O1481&amp;" ")-1),"/",REPT(" ",20)),21,20)))),0)&gt;$W1481,"Late","Same day"))</f>
        <v/>
      </c>
      <c r="AF1481" s="26" t="str">
        <f aca="false">IF($A1481="","",IFERROR(INDEX(Validation!$C$193:$C$217,MATCH($A1481,Validation!$A$193:$A$217,0)),IF(COUNTIF(Validation!$U$19:$U$178,$Z1481)&gt;0,$Z1481,IF(COUNTIF(Validation!$S$19:$S$178,$AI1481)=1,INDEX(Validation!$U$19:$U$178,MATCH($AI1481,Validation!$S$19:$S$178,0)),$Z1481))))</f>
        <v/>
      </c>
      <c r="AG1481" s="27" t="str">
        <f aca="false">IF(COUNTA($A1481:$U1481)=0,"",IF($A1481="","No name",IF($F1481="","No date",IF($W1481=0,"Date ilegible",IF(NOT(ISNUMBER($N1481)),"Hours no numéricas",IF($AA1481="NO MATCH","Person no identificada","OK"))))))</f>
        <v/>
      </c>
      <c r="AH1481" s="27" t="str">
        <f aca="false">IF($W1481=0,"No date",IF($W1481&lt;Validation!$B$3,"Before period",IF($W1481&gt;Validation!$C$3,"After period","In period")))</f>
        <v>No date</v>
      </c>
      <c r="AI1481" s="26" t="str">
        <f aca="false">IF($Y1481="","",TRIM(RIGHT(SUBSTITUTE($Y1481," ",REPT(" ",50)),50)))</f>
        <v/>
      </c>
      <c r="AJ1481" s="27" t="str">
        <f aca="false">IF($A1481="","",IF(NOT(ISERROR(MATCH($A1481,Validation!$A$193:$A$217,0))),"Manual mapping",IF(COUNTIF(Validation!$U$19:$U$178,$Z1481)&gt;0,"Direct",IF(COUNTIF(Validation!$S$19:$S$178,$AI1481)=1,"By surname","Unresolved"))))</f>
        <v/>
      </c>
      <c r="AK1481" s="28" t="str">
        <f aca="false">IF($L1481="","",IF(MATCH($L1481,$L$2:$L$3000,0)&lt;&gt;ROW()-1,"",COUNT($AK$1:$AK1480)+1))</f>
        <v/>
      </c>
      <c r="AL1481" s="28" t="str">
        <f aca="false">IF($G1481="","",IF(MATCH($G1481,$G$2:$G$3000,0)&lt;&gt;ROW()-1,"",COUNT($AL$1:$AL1480)+1))</f>
        <v/>
      </c>
      <c r="AM1481" s="28" t="str">
        <f aca="false">IF($H1481="","",IF(MATCH($H1481,$H$2:$H$3000,0)&lt;&gt;ROW()-1,"",COUNT($AM$1:$AM1480)+1))</f>
        <v/>
      </c>
      <c r="AN1481" s="28" t="str">
        <f aca="false">IF($I1481="","",IF(MATCH($I1481,$I$2:$I$3000,0)&lt;&gt;ROW()-1,"",COUNT($AN$1:$AN1480)+1))</f>
        <v/>
      </c>
      <c r="AO1481" s="28" t="str">
        <f aca="false">IF($Q1481="","",IF(MATCH($Q1481,$Q$2:$Q$3000,0)&lt;&gt;ROW()-1,"",COUNT($AO$1:$AO1480)+1))</f>
        <v/>
      </c>
    </row>
    <row r="1482" customFormat="false" ht="12.75" hidden="false" customHeight="true" outlineLevel="0" collapsed="false">
      <c r="W1482" s="24" t="n">
        <f aca="false">IF($F1482="",0,IFERROR(IF(ISNUMBER($F1482),INT($F1482),DATE(VALUE(MID(SUBSTITUTE(LEFT($F1482,FIND(" ",$F1482&amp;" ")-1),"/",REPT(" ",20)),41,20)),VALUE(LEFT(SUBSTITUTE(LEFT($F1482,FIND(" ",$F1482&amp;" ")-1),"/",REPT(" ",20)),20)),VALUE(MID(SUBSTITUTE(LEFT($F1482,FIND(" ",$F1482&amp;" ")-1),"/",REPT(" ",20)),21,20)))),0))</f>
        <v>0</v>
      </c>
      <c r="X1482" s="25" t="str">
        <f aca="false">IF(ISNUMBER($N1482),$N1482*Validation!$B$5,"")</f>
        <v/>
      </c>
      <c r="Y1482" s="26" t="str">
        <f aca="false">IF($A1482="","",SUBSTITUTE(SUBSTITUTE(SUBSTITUTE(SUBSTITUTE(SUBSTITUTE(SUBSTITUTE(SUBSTITUTE(UPPER(TRIM($A1482)),"Á","A"),"É","E"),"Í","I"),"Ó","O"),"Ú","U"),"Ñ","N"),"Ü","U"))</f>
        <v/>
      </c>
      <c r="Z1482" s="26" t="str">
        <f aca="false">IF($Y1482="","",LEFT($Y1482,1)&amp;" "&amp;TRIM(RIGHT(SUBSTITUTE($Y1482," ",REPT(" ",50)),50)))</f>
        <v/>
      </c>
      <c r="AA1482" s="27" t="str">
        <f aca="false">IF($AF1482="","",IF(COUNTIF(Validation!$U$19:$U$178,$AF1482)&gt;0,"OK","NO MATCH"))</f>
        <v/>
      </c>
      <c r="AB1482" s="27" t="str">
        <f aca="false">IF($W1482=0,"",IF(AND($W1482&gt;=Validation!$B$3,$W1482&lt;=Validation!$C$3),"Yes","No"))</f>
        <v/>
      </c>
      <c r="AC1482" s="26" t="str">
        <f aca="false">IF($A1482="","",$AF1482&amp;"|"&amp;TEXT($W1482,"yyyy-mm-dd")&amp;"|"&amp;$J1482&amp;"|"&amp;$N1482)</f>
        <v/>
      </c>
      <c r="AD1482" s="27" t="str">
        <f aca="false">IF($AC1482="","",IF(COUNTIF($AC$2:$AC$3000,$AC1482)&gt;1,"REVIEW","OK"))</f>
        <v/>
      </c>
      <c r="AE1482" s="27" t="str">
        <f aca="false">IF(OR($W1482=0,$O1482=""),"",IF(IFERROR(IF(ISNUMBER($O1482),INT($O1482),DATE(VALUE(MID(SUBSTITUTE(LEFT($O1482,FIND(" ",$O1482&amp;" ")-1),"/",REPT(" ",20)),41,20)),VALUE(LEFT(SUBSTITUTE(LEFT($O1482,FIND(" ",$O1482&amp;" ")-1),"/",REPT(" ",20)),20)),VALUE(MID(SUBSTITUTE(LEFT($O1482,FIND(" ",$O1482&amp;" ")-1),"/",REPT(" ",20)),21,20)))),0)&gt;$W1482,"Late","Same day"))</f>
        <v/>
      </c>
      <c r="AF1482" s="26" t="str">
        <f aca="false">IF($A1482="","",IFERROR(INDEX(Validation!$C$193:$C$217,MATCH($A1482,Validation!$A$193:$A$217,0)),IF(COUNTIF(Validation!$U$19:$U$178,$Z1482)&gt;0,$Z1482,IF(COUNTIF(Validation!$S$19:$S$178,$AI1482)=1,INDEX(Validation!$U$19:$U$178,MATCH($AI1482,Validation!$S$19:$S$178,0)),$Z1482))))</f>
        <v/>
      </c>
      <c r="AG1482" s="27" t="str">
        <f aca="false">IF(COUNTA($A1482:$U1482)=0,"",IF($A1482="","No name",IF($F1482="","No date",IF($W1482=0,"Date ilegible",IF(NOT(ISNUMBER($N1482)),"Hours no numéricas",IF($AA1482="NO MATCH","Person no identificada","OK"))))))</f>
        <v/>
      </c>
      <c r="AH1482" s="27" t="str">
        <f aca="false">IF($W1482=0,"No date",IF($W1482&lt;Validation!$B$3,"Before period",IF($W1482&gt;Validation!$C$3,"After period","In period")))</f>
        <v>No date</v>
      </c>
      <c r="AI1482" s="26" t="str">
        <f aca="false">IF($Y1482="","",TRIM(RIGHT(SUBSTITUTE($Y1482," ",REPT(" ",50)),50)))</f>
        <v/>
      </c>
      <c r="AJ1482" s="27" t="str">
        <f aca="false">IF($A1482="","",IF(NOT(ISERROR(MATCH($A1482,Validation!$A$193:$A$217,0))),"Manual mapping",IF(COUNTIF(Validation!$U$19:$U$178,$Z1482)&gt;0,"Direct",IF(COUNTIF(Validation!$S$19:$S$178,$AI1482)=1,"By surname","Unresolved"))))</f>
        <v/>
      </c>
      <c r="AK1482" s="28" t="str">
        <f aca="false">IF($L1482="","",IF(MATCH($L1482,$L$2:$L$3000,0)&lt;&gt;ROW()-1,"",COUNT($AK$1:$AK1481)+1))</f>
        <v/>
      </c>
      <c r="AL1482" s="28" t="str">
        <f aca="false">IF($G1482="","",IF(MATCH($G1482,$G$2:$G$3000,0)&lt;&gt;ROW()-1,"",COUNT($AL$1:$AL1481)+1))</f>
        <v/>
      </c>
      <c r="AM1482" s="28" t="str">
        <f aca="false">IF($H1482="","",IF(MATCH($H1482,$H$2:$H$3000,0)&lt;&gt;ROW()-1,"",COUNT($AM$1:$AM1481)+1))</f>
        <v/>
      </c>
      <c r="AN1482" s="28" t="str">
        <f aca="false">IF($I1482="","",IF(MATCH($I1482,$I$2:$I$3000,0)&lt;&gt;ROW()-1,"",COUNT($AN$1:$AN1481)+1))</f>
        <v/>
      </c>
      <c r="AO1482" s="28" t="str">
        <f aca="false">IF($Q1482="","",IF(MATCH($Q1482,$Q$2:$Q$3000,0)&lt;&gt;ROW()-1,"",COUNT($AO$1:$AO1481)+1))</f>
        <v/>
      </c>
    </row>
    <row r="1483" customFormat="false" ht="12.75" hidden="false" customHeight="true" outlineLevel="0" collapsed="false">
      <c r="W1483" s="24" t="n">
        <f aca="false">IF($F1483="",0,IFERROR(IF(ISNUMBER($F1483),INT($F1483),DATE(VALUE(MID(SUBSTITUTE(LEFT($F1483,FIND(" ",$F1483&amp;" ")-1),"/",REPT(" ",20)),41,20)),VALUE(LEFT(SUBSTITUTE(LEFT($F1483,FIND(" ",$F1483&amp;" ")-1),"/",REPT(" ",20)),20)),VALUE(MID(SUBSTITUTE(LEFT($F1483,FIND(" ",$F1483&amp;" ")-1),"/",REPT(" ",20)),21,20)))),0))</f>
        <v>0</v>
      </c>
      <c r="X1483" s="25" t="str">
        <f aca="false">IF(ISNUMBER($N1483),$N1483*Validation!$B$5,"")</f>
        <v/>
      </c>
      <c r="Y1483" s="26" t="str">
        <f aca="false">IF($A1483="","",SUBSTITUTE(SUBSTITUTE(SUBSTITUTE(SUBSTITUTE(SUBSTITUTE(SUBSTITUTE(SUBSTITUTE(UPPER(TRIM($A1483)),"Á","A"),"É","E"),"Í","I"),"Ó","O"),"Ú","U"),"Ñ","N"),"Ü","U"))</f>
        <v/>
      </c>
      <c r="Z1483" s="26" t="str">
        <f aca="false">IF($Y1483="","",LEFT($Y1483,1)&amp;" "&amp;TRIM(RIGHT(SUBSTITUTE($Y1483," ",REPT(" ",50)),50)))</f>
        <v/>
      </c>
      <c r="AA1483" s="27" t="str">
        <f aca="false">IF($AF1483="","",IF(COUNTIF(Validation!$U$19:$U$178,$AF1483)&gt;0,"OK","NO MATCH"))</f>
        <v/>
      </c>
      <c r="AB1483" s="27" t="str">
        <f aca="false">IF($W1483=0,"",IF(AND($W1483&gt;=Validation!$B$3,$W1483&lt;=Validation!$C$3),"Yes","No"))</f>
        <v/>
      </c>
      <c r="AC1483" s="26" t="str">
        <f aca="false">IF($A1483="","",$AF1483&amp;"|"&amp;TEXT($W1483,"yyyy-mm-dd")&amp;"|"&amp;$J1483&amp;"|"&amp;$N1483)</f>
        <v/>
      </c>
      <c r="AD1483" s="27" t="str">
        <f aca="false">IF($AC1483="","",IF(COUNTIF($AC$2:$AC$3000,$AC1483)&gt;1,"REVIEW","OK"))</f>
        <v/>
      </c>
      <c r="AE1483" s="27" t="str">
        <f aca="false">IF(OR($W1483=0,$O1483=""),"",IF(IFERROR(IF(ISNUMBER($O1483),INT($O1483),DATE(VALUE(MID(SUBSTITUTE(LEFT($O1483,FIND(" ",$O1483&amp;" ")-1),"/",REPT(" ",20)),41,20)),VALUE(LEFT(SUBSTITUTE(LEFT($O1483,FIND(" ",$O1483&amp;" ")-1),"/",REPT(" ",20)),20)),VALUE(MID(SUBSTITUTE(LEFT($O1483,FIND(" ",$O1483&amp;" ")-1),"/",REPT(" ",20)),21,20)))),0)&gt;$W1483,"Late","Same day"))</f>
        <v/>
      </c>
      <c r="AF1483" s="26" t="str">
        <f aca="false">IF($A1483="","",IFERROR(INDEX(Validation!$C$193:$C$217,MATCH($A1483,Validation!$A$193:$A$217,0)),IF(COUNTIF(Validation!$U$19:$U$178,$Z1483)&gt;0,$Z1483,IF(COUNTIF(Validation!$S$19:$S$178,$AI1483)=1,INDEX(Validation!$U$19:$U$178,MATCH($AI1483,Validation!$S$19:$S$178,0)),$Z1483))))</f>
        <v/>
      </c>
      <c r="AG1483" s="27" t="str">
        <f aca="false">IF(COUNTA($A1483:$U1483)=0,"",IF($A1483="","No name",IF($F1483="","No date",IF($W1483=0,"Date ilegible",IF(NOT(ISNUMBER($N1483)),"Hours no numéricas",IF($AA1483="NO MATCH","Person no identificada","OK"))))))</f>
        <v/>
      </c>
      <c r="AH1483" s="27" t="str">
        <f aca="false">IF($W1483=0,"No date",IF($W1483&lt;Validation!$B$3,"Before period",IF($W1483&gt;Validation!$C$3,"After period","In period")))</f>
        <v>No date</v>
      </c>
      <c r="AI1483" s="26" t="str">
        <f aca="false">IF($Y1483="","",TRIM(RIGHT(SUBSTITUTE($Y1483," ",REPT(" ",50)),50)))</f>
        <v/>
      </c>
      <c r="AJ1483" s="27" t="str">
        <f aca="false">IF($A1483="","",IF(NOT(ISERROR(MATCH($A1483,Validation!$A$193:$A$217,0))),"Manual mapping",IF(COUNTIF(Validation!$U$19:$U$178,$Z1483)&gt;0,"Direct",IF(COUNTIF(Validation!$S$19:$S$178,$AI1483)=1,"By surname","Unresolved"))))</f>
        <v/>
      </c>
      <c r="AK1483" s="28" t="str">
        <f aca="false">IF($L1483="","",IF(MATCH($L1483,$L$2:$L$3000,0)&lt;&gt;ROW()-1,"",COUNT($AK$1:$AK1482)+1))</f>
        <v/>
      </c>
      <c r="AL1483" s="28" t="str">
        <f aca="false">IF($G1483="","",IF(MATCH($G1483,$G$2:$G$3000,0)&lt;&gt;ROW()-1,"",COUNT($AL$1:$AL1482)+1))</f>
        <v/>
      </c>
      <c r="AM1483" s="28" t="str">
        <f aca="false">IF($H1483="","",IF(MATCH($H1483,$H$2:$H$3000,0)&lt;&gt;ROW()-1,"",COUNT($AM$1:$AM1482)+1))</f>
        <v/>
      </c>
      <c r="AN1483" s="28" t="str">
        <f aca="false">IF($I1483="","",IF(MATCH($I1483,$I$2:$I$3000,0)&lt;&gt;ROW()-1,"",COUNT($AN$1:$AN1482)+1))</f>
        <v/>
      </c>
      <c r="AO1483" s="28" t="str">
        <f aca="false">IF($Q1483="","",IF(MATCH($Q1483,$Q$2:$Q$3000,0)&lt;&gt;ROW()-1,"",COUNT($AO$1:$AO1482)+1))</f>
        <v/>
      </c>
    </row>
    <row r="1484" customFormat="false" ht="12.75" hidden="false" customHeight="true" outlineLevel="0" collapsed="false">
      <c r="W1484" s="24" t="n">
        <f aca="false">IF($F1484="",0,IFERROR(IF(ISNUMBER($F1484),INT($F1484),DATE(VALUE(MID(SUBSTITUTE(LEFT($F1484,FIND(" ",$F1484&amp;" ")-1),"/",REPT(" ",20)),41,20)),VALUE(LEFT(SUBSTITUTE(LEFT($F1484,FIND(" ",$F1484&amp;" ")-1),"/",REPT(" ",20)),20)),VALUE(MID(SUBSTITUTE(LEFT($F1484,FIND(" ",$F1484&amp;" ")-1),"/",REPT(" ",20)),21,20)))),0))</f>
        <v>0</v>
      </c>
      <c r="X1484" s="25" t="str">
        <f aca="false">IF(ISNUMBER($N1484),$N1484*Validation!$B$5,"")</f>
        <v/>
      </c>
      <c r="Y1484" s="26" t="str">
        <f aca="false">IF($A1484="","",SUBSTITUTE(SUBSTITUTE(SUBSTITUTE(SUBSTITUTE(SUBSTITUTE(SUBSTITUTE(SUBSTITUTE(UPPER(TRIM($A1484)),"Á","A"),"É","E"),"Í","I"),"Ó","O"),"Ú","U"),"Ñ","N"),"Ü","U"))</f>
        <v/>
      </c>
      <c r="Z1484" s="26" t="str">
        <f aca="false">IF($Y1484="","",LEFT($Y1484,1)&amp;" "&amp;TRIM(RIGHT(SUBSTITUTE($Y1484," ",REPT(" ",50)),50)))</f>
        <v/>
      </c>
      <c r="AA1484" s="27" t="str">
        <f aca="false">IF($AF1484="","",IF(COUNTIF(Validation!$U$19:$U$178,$AF1484)&gt;0,"OK","NO MATCH"))</f>
        <v/>
      </c>
      <c r="AB1484" s="27" t="str">
        <f aca="false">IF($W1484=0,"",IF(AND($W1484&gt;=Validation!$B$3,$W1484&lt;=Validation!$C$3),"Yes","No"))</f>
        <v/>
      </c>
      <c r="AC1484" s="26" t="str">
        <f aca="false">IF($A1484="","",$AF1484&amp;"|"&amp;TEXT($W1484,"yyyy-mm-dd")&amp;"|"&amp;$J1484&amp;"|"&amp;$N1484)</f>
        <v/>
      </c>
      <c r="AD1484" s="27" t="str">
        <f aca="false">IF($AC1484="","",IF(COUNTIF($AC$2:$AC$3000,$AC1484)&gt;1,"REVIEW","OK"))</f>
        <v/>
      </c>
      <c r="AE1484" s="27" t="str">
        <f aca="false">IF(OR($W1484=0,$O1484=""),"",IF(IFERROR(IF(ISNUMBER($O1484),INT($O1484),DATE(VALUE(MID(SUBSTITUTE(LEFT($O1484,FIND(" ",$O1484&amp;" ")-1),"/",REPT(" ",20)),41,20)),VALUE(LEFT(SUBSTITUTE(LEFT($O1484,FIND(" ",$O1484&amp;" ")-1),"/",REPT(" ",20)),20)),VALUE(MID(SUBSTITUTE(LEFT($O1484,FIND(" ",$O1484&amp;" ")-1),"/",REPT(" ",20)),21,20)))),0)&gt;$W1484,"Late","Same day"))</f>
        <v/>
      </c>
      <c r="AF1484" s="26" t="str">
        <f aca="false">IF($A1484="","",IFERROR(INDEX(Validation!$C$193:$C$217,MATCH($A1484,Validation!$A$193:$A$217,0)),IF(COUNTIF(Validation!$U$19:$U$178,$Z1484)&gt;0,$Z1484,IF(COUNTIF(Validation!$S$19:$S$178,$AI1484)=1,INDEX(Validation!$U$19:$U$178,MATCH($AI1484,Validation!$S$19:$S$178,0)),$Z1484))))</f>
        <v/>
      </c>
      <c r="AG1484" s="27" t="str">
        <f aca="false">IF(COUNTA($A1484:$U1484)=0,"",IF($A1484="","No name",IF($F1484="","No date",IF($W1484=0,"Date ilegible",IF(NOT(ISNUMBER($N1484)),"Hours no numéricas",IF($AA1484="NO MATCH","Person no identificada","OK"))))))</f>
        <v/>
      </c>
      <c r="AH1484" s="27" t="str">
        <f aca="false">IF($W1484=0,"No date",IF($W1484&lt;Validation!$B$3,"Before period",IF($W1484&gt;Validation!$C$3,"After period","In period")))</f>
        <v>No date</v>
      </c>
      <c r="AI1484" s="26" t="str">
        <f aca="false">IF($Y1484="","",TRIM(RIGHT(SUBSTITUTE($Y1484," ",REPT(" ",50)),50)))</f>
        <v/>
      </c>
      <c r="AJ1484" s="27" t="str">
        <f aca="false">IF($A1484="","",IF(NOT(ISERROR(MATCH($A1484,Validation!$A$193:$A$217,0))),"Manual mapping",IF(COUNTIF(Validation!$U$19:$U$178,$Z1484)&gt;0,"Direct",IF(COUNTIF(Validation!$S$19:$S$178,$AI1484)=1,"By surname","Unresolved"))))</f>
        <v/>
      </c>
      <c r="AK1484" s="28" t="str">
        <f aca="false">IF($L1484="","",IF(MATCH($L1484,$L$2:$L$3000,0)&lt;&gt;ROW()-1,"",COUNT($AK$1:$AK1483)+1))</f>
        <v/>
      </c>
      <c r="AL1484" s="28" t="str">
        <f aca="false">IF($G1484="","",IF(MATCH($G1484,$G$2:$G$3000,0)&lt;&gt;ROW()-1,"",COUNT($AL$1:$AL1483)+1))</f>
        <v/>
      </c>
      <c r="AM1484" s="28" t="str">
        <f aca="false">IF($H1484="","",IF(MATCH($H1484,$H$2:$H$3000,0)&lt;&gt;ROW()-1,"",COUNT($AM$1:$AM1483)+1))</f>
        <v/>
      </c>
      <c r="AN1484" s="28" t="str">
        <f aca="false">IF($I1484="","",IF(MATCH($I1484,$I$2:$I$3000,0)&lt;&gt;ROW()-1,"",COUNT($AN$1:$AN1483)+1))</f>
        <v/>
      </c>
      <c r="AO1484" s="28" t="str">
        <f aca="false">IF($Q1484="","",IF(MATCH($Q1484,$Q$2:$Q$3000,0)&lt;&gt;ROW()-1,"",COUNT($AO$1:$AO1483)+1))</f>
        <v/>
      </c>
    </row>
    <row r="1485" customFormat="false" ht="12.75" hidden="false" customHeight="true" outlineLevel="0" collapsed="false">
      <c r="W1485" s="24" t="n">
        <f aca="false">IF($F1485="",0,IFERROR(IF(ISNUMBER($F1485),INT($F1485),DATE(VALUE(MID(SUBSTITUTE(LEFT($F1485,FIND(" ",$F1485&amp;" ")-1),"/",REPT(" ",20)),41,20)),VALUE(LEFT(SUBSTITUTE(LEFT($F1485,FIND(" ",$F1485&amp;" ")-1),"/",REPT(" ",20)),20)),VALUE(MID(SUBSTITUTE(LEFT($F1485,FIND(" ",$F1485&amp;" ")-1),"/",REPT(" ",20)),21,20)))),0))</f>
        <v>0</v>
      </c>
      <c r="X1485" s="25" t="str">
        <f aca="false">IF(ISNUMBER($N1485),$N1485*Validation!$B$5,"")</f>
        <v/>
      </c>
      <c r="Y1485" s="26" t="str">
        <f aca="false">IF($A1485="","",SUBSTITUTE(SUBSTITUTE(SUBSTITUTE(SUBSTITUTE(SUBSTITUTE(SUBSTITUTE(SUBSTITUTE(UPPER(TRIM($A1485)),"Á","A"),"É","E"),"Í","I"),"Ó","O"),"Ú","U"),"Ñ","N"),"Ü","U"))</f>
        <v/>
      </c>
      <c r="Z1485" s="26" t="str">
        <f aca="false">IF($Y1485="","",LEFT($Y1485,1)&amp;" "&amp;TRIM(RIGHT(SUBSTITUTE($Y1485," ",REPT(" ",50)),50)))</f>
        <v/>
      </c>
      <c r="AA1485" s="27" t="str">
        <f aca="false">IF($AF1485="","",IF(COUNTIF(Validation!$U$19:$U$178,$AF1485)&gt;0,"OK","NO MATCH"))</f>
        <v/>
      </c>
      <c r="AB1485" s="27" t="str">
        <f aca="false">IF($W1485=0,"",IF(AND($W1485&gt;=Validation!$B$3,$W1485&lt;=Validation!$C$3),"Yes","No"))</f>
        <v/>
      </c>
      <c r="AC1485" s="26" t="str">
        <f aca="false">IF($A1485="","",$AF1485&amp;"|"&amp;TEXT($W1485,"yyyy-mm-dd")&amp;"|"&amp;$J1485&amp;"|"&amp;$N1485)</f>
        <v/>
      </c>
      <c r="AD1485" s="27" t="str">
        <f aca="false">IF($AC1485="","",IF(COUNTIF($AC$2:$AC$3000,$AC1485)&gt;1,"REVIEW","OK"))</f>
        <v/>
      </c>
      <c r="AE1485" s="27" t="str">
        <f aca="false">IF(OR($W1485=0,$O1485=""),"",IF(IFERROR(IF(ISNUMBER($O1485),INT($O1485),DATE(VALUE(MID(SUBSTITUTE(LEFT($O1485,FIND(" ",$O1485&amp;" ")-1),"/",REPT(" ",20)),41,20)),VALUE(LEFT(SUBSTITUTE(LEFT($O1485,FIND(" ",$O1485&amp;" ")-1),"/",REPT(" ",20)),20)),VALUE(MID(SUBSTITUTE(LEFT($O1485,FIND(" ",$O1485&amp;" ")-1),"/",REPT(" ",20)),21,20)))),0)&gt;$W1485,"Late","Same day"))</f>
        <v/>
      </c>
      <c r="AF1485" s="26" t="str">
        <f aca="false">IF($A1485="","",IFERROR(INDEX(Validation!$C$193:$C$217,MATCH($A1485,Validation!$A$193:$A$217,0)),IF(COUNTIF(Validation!$U$19:$U$178,$Z1485)&gt;0,$Z1485,IF(COUNTIF(Validation!$S$19:$S$178,$AI1485)=1,INDEX(Validation!$U$19:$U$178,MATCH($AI1485,Validation!$S$19:$S$178,0)),$Z1485))))</f>
        <v/>
      </c>
      <c r="AG1485" s="27" t="str">
        <f aca="false">IF(COUNTA($A1485:$U1485)=0,"",IF($A1485="","No name",IF($F1485="","No date",IF($W1485=0,"Date ilegible",IF(NOT(ISNUMBER($N1485)),"Hours no numéricas",IF($AA1485="NO MATCH","Person no identificada","OK"))))))</f>
        <v/>
      </c>
      <c r="AH1485" s="27" t="str">
        <f aca="false">IF($W1485=0,"No date",IF($W1485&lt;Validation!$B$3,"Before period",IF($W1485&gt;Validation!$C$3,"After period","In period")))</f>
        <v>No date</v>
      </c>
      <c r="AI1485" s="26" t="str">
        <f aca="false">IF($Y1485="","",TRIM(RIGHT(SUBSTITUTE($Y1485," ",REPT(" ",50)),50)))</f>
        <v/>
      </c>
      <c r="AJ1485" s="27" t="str">
        <f aca="false">IF($A1485="","",IF(NOT(ISERROR(MATCH($A1485,Validation!$A$193:$A$217,0))),"Manual mapping",IF(COUNTIF(Validation!$U$19:$U$178,$Z1485)&gt;0,"Direct",IF(COUNTIF(Validation!$S$19:$S$178,$AI1485)=1,"By surname","Unresolved"))))</f>
        <v/>
      </c>
      <c r="AK1485" s="28" t="str">
        <f aca="false">IF($L1485="","",IF(MATCH($L1485,$L$2:$L$3000,0)&lt;&gt;ROW()-1,"",COUNT($AK$1:$AK1484)+1))</f>
        <v/>
      </c>
      <c r="AL1485" s="28" t="str">
        <f aca="false">IF($G1485="","",IF(MATCH($G1485,$G$2:$G$3000,0)&lt;&gt;ROW()-1,"",COUNT($AL$1:$AL1484)+1))</f>
        <v/>
      </c>
      <c r="AM1485" s="28" t="str">
        <f aca="false">IF($H1485="","",IF(MATCH($H1485,$H$2:$H$3000,0)&lt;&gt;ROW()-1,"",COUNT($AM$1:$AM1484)+1))</f>
        <v/>
      </c>
      <c r="AN1485" s="28" t="str">
        <f aca="false">IF($I1485="","",IF(MATCH($I1485,$I$2:$I$3000,0)&lt;&gt;ROW()-1,"",COUNT($AN$1:$AN1484)+1))</f>
        <v/>
      </c>
      <c r="AO1485" s="28" t="str">
        <f aca="false">IF($Q1485="","",IF(MATCH($Q1485,$Q$2:$Q$3000,0)&lt;&gt;ROW()-1,"",COUNT($AO$1:$AO1484)+1))</f>
        <v/>
      </c>
    </row>
    <row r="1486" customFormat="false" ht="12.75" hidden="false" customHeight="true" outlineLevel="0" collapsed="false">
      <c r="W1486" s="24" t="n">
        <f aca="false">IF($F1486="",0,IFERROR(IF(ISNUMBER($F1486),INT($F1486),DATE(VALUE(MID(SUBSTITUTE(LEFT($F1486,FIND(" ",$F1486&amp;" ")-1),"/",REPT(" ",20)),41,20)),VALUE(LEFT(SUBSTITUTE(LEFT($F1486,FIND(" ",$F1486&amp;" ")-1),"/",REPT(" ",20)),20)),VALUE(MID(SUBSTITUTE(LEFT($F1486,FIND(" ",$F1486&amp;" ")-1),"/",REPT(" ",20)),21,20)))),0))</f>
        <v>0</v>
      </c>
      <c r="X1486" s="25" t="str">
        <f aca="false">IF(ISNUMBER($N1486),$N1486*Validation!$B$5,"")</f>
        <v/>
      </c>
      <c r="Y1486" s="26" t="str">
        <f aca="false">IF($A1486="","",SUBSTITUTE(SUBSTITUTE(SUBSTITUTE(SUBSTITUTE(SUBSTITUTE(SUBSTITUTE(SUBSTITUTE(UPPER(TRIM($A1486)),"Á","A"),"É","E"),"Í","I"),"Ó","O"),"Ú","U"),"Ñ","N"),"Ü","U"))</f>
        <v/>
      </c>
      <c r="Z1486" s="26" t="str">
        <f aca="false">IF($Y1486="","",LEFT($Y1486,1)&amp;" "&amp;TRIM(RIGHT(SUBSTITUTE($Y1486," ",REPT(" ",50)),50)))</f>
        <v/>
      </c>
      <c r="AA1486" s="27" t="str">
        <f aca="false">IF($AF1486="","",IF(COUNTIF(Validation!$U$19:$U$178,$AF1486)&gt;0,"OK","NO MATCH"))</f>
        <v/>
      </c>
      <c r="AB1486" s="27" t="str">
        <f aca="false">IF($W1486=0,"",IF(AND($W1486&gt;=Validation!$B$3,$W1486&lt;=Validation!$C$3),"Yes","No"))</f>
        <v/>
      </c>
      <c r="AC1486" s="26" t="str">
        <f aca="false">IF($A1486="","",$AF1486&amp;"|"&amp;TEXT($W1486,"yyyy-mm-dd")&amp;"|"&amp;$J1486&amp;"|"&amp;$N1486)</f>
        <v/>
      </c>
      <c r="AD1486" s="27" t="str">
        <f aca="false">IF($AC1486="","",IF(COUNTIF($AC$2:$AC$3000,$AC1486)&gt;1,"REVIEW","OK"))</f>
        <v/>
      </c>
      <c r="AE1486" s="27" t="str">
        <f aca="false">IF(OR($W1486=0,$O1486=""),"",IF(IFERROR(IF(ISNUMBER($O1486),INT($O1486),DATE(VALUE(MID(SUBSTITUTE(LEFT($O1486,FIND(" ",$O1486&amp;" ")-1),"/",REPT(" ",20)),41,20)),VALUE(LEFT(SUBSTITUTE(LEFT($O1486,FIND(" ",$O1486&amp;" ")-1),"/",REPT(" ",20)),20)),VALUE(MID(SUBSTITUTE(LEFT($O1486,FIND(" ",$O1486&amp;" ")-1),"/",REPT(" ",20)),21,20)))),0)&gt;$W1486,"Late","Same day"))</f>
        <v/>
      </c>
      <c r="AF1486" s="26" t="str">
        <f aca="false">IF($A1486="","",IFERROR(INDEX(Validation!$C$193:$C$217,MATCH($A1486,Validation!$A$193:$A$217,0)),IF(COUNTIF(Validation!$U$19:$U$178,$Z1486)&gt;0,$Z1486,IF(COUNTIF(Validation!$S$19:$S$178,$AI1486)=1,INDEX(Validation!$U$19:$U$178,MATCH($AI1486,Validation!$S$19:$S$178,0)),$Z1486))))</f>
        <v/>
      </c>
      <c r="AG1486" s="27" t="str">
        <f aca="false">IF(COUNTA($A1486:$U1486)=0,"",IF($A1486="","No name",IF($F1486="","No date",IF($W1486=0,"Date ilegible",IF(NOT(ISNUMBER($N1486)),"Hours no numéricas",IF($AA1486="NO MATCH","Person no identificada","OK"))))))</f>
        <v/>
      </c>
      <c r="AH1486" s="27" t="str">
        <f aca="false">IF($W1486=0,"No date",IF($W1486&lt;Validation!$B$3,"Before period",IF($W1486&gt;Validation!$C$3,"After period","In period")))</f>
        <v>No date</v>
      </c>
      <c r="AI1486" s="26" t="str">
        <f aca="false">IF($Y1486="","",TRIM(RIGHT(SUBSTITUTE($Y1486," ",REPT(" ",50)),50)))</f>
        <v/>
      </c>
      <c r="AJ1486" s="27" t="str">
        <f aca="false">IF($A1486="","",IF(NOT(ISERROR(MATCH($A1486,Validation!$A$193:$A$217,0))),"Manual mapping",IF(COUNTIF(Validation!$U$19:$U$178,$Z1486)&gt;0,"Direct",IF(COUNTIF(Validation!$S$19:$S$178,$AI1486)=1,"By surname","Unresolved"))))</f>
        <v/>
      </c>
      <c r="AK1486" s="28" t="str">
        <f aca="false">IF($L1486="","",IF(MATCH($L1486,$L$2:$L$3000,0)&lt;&gt;ROW()-1,"",COUNT($AK$1:$AK1485)+1))</f>
        <v/>
      </c>
      <c r="AL1486" s="28" t="str">
        <f aca="false">IF($G1486="","",IF(MATCH($G1486,$G$2:$G$3000,0)&lt;&gt;ROW()-1,"",COUNT($AL$1:$AL1485)+1))</f>
        <v/>
      </c>
      <c r="AM1486" s="28" t="str">
        <f aca="false">IF($H1486="","",IF(MATCH($H1486,$H$2:$H$3000,0)&lt;&gt;ROW()-1,"",COUNT($AM$1:$AM1485)+1))</f>
        <v/>
      </c>
      <c r="AN1486" s="28" t="str">
        <f aca="false">IF($I1486="","",IF(MATCH($I1486,$I$2:$I$3000,0)&lt;&gt;ROW()-1,"",COUNT($AN$1:$AN1485)+1))</f>
        <v/>
      </c>
      <c r="AO1486" s="28" t="str">
        <f aca="false">IF($Q1486="","",IF(MATCH($Q1486,$Q$2:$Q$3000,0)&lt;&gt;ROW()-1,"",COUNT($AO$1:$AO1485)+1))</f>
        <v/>
      </c>
    </row>
    <row r="1487" customFormat="false" ht="12.75" hidden="false" customHeight="true" outlineLevel="0" collapsed="false">
      <c r="W1487" s="24" t="n">
        <f aca="false">IF($F1487="",0,IFERROR(IF(ISNUMBER($F1487),INT($F1487),DATE(VALUE(MID(SUBSTITUTE(LEFT($F1487,FIND(" ",$F1487&amp;" ")-1),"/",REPT(" ",20)),41,20)),VALUE(LEFT(SUBSTITUTE(LEFT($F1487,FIND(" ",$F1487&amp;" ")-1),"/",REPT(" ",20)),20)),VALUE(MID(SUBSTITUTE(LEFT($F1487,FIND(" ",$F1487&amp;" ")-1),"/",REPT(" ",20)),21,20)))),0))</f>
        <v>0</v>
      </c>
      <c r="X1487" s="25" t="str">
        <f aca="false">IF(ISNUMBER($N1487),$N1487*Validation!$B$5,"")</f>
        <v/>
      </c>
      <c r="Y1487" s="26" t="str">
        <f aca="false">IF($A1487="","",SUBSTITUTE(SUBSTITUTE(SUBSTITUTE(SUBSTITUTE(SUBSTITUTE(SUBSTITUTE(SUBSTITUTE(UPPER(TRIM($A1487)),"Á","A"),"É","E"),"Í","I"),"Ó","O"),"Ú","U"),"Ñ","N"),"Ü","U"))</f>
        <v/>
      </c>
      <c r="Z1487" s="26" t="str">
        <f aca="false">IF($Y1487="","",LEFT($Y1487,1)&amp;" "&amp;TRIM(RIGHT(SUBSTITUTE($Y1487," ",REPT(" ",50)),50)))</f>
        <v/>
      </c>
      <c r="AA1487" s="27" t="str">
        <f aca="false">IF($AF1487="","",IF(COUNTIF(Validation!$U$19:$U$178,$AF1487)&gt;0,"OK","NO MATCH"))</f>
        <v/>
      </c>
      <c r="AB1487" s="27" t="str">
        <f aca="false">IF($W1487=0,"",IF(AND($W1487&gt;=Validation!$B$3,$W1487&lt;=Validation!$C$3),"Yes","No"))</f>
        <v/>
      </c>
      <c r="AC1487" s="26" t="str">
        <f aca="false">IF($A1487="","",$AF1487&amp;"|"&amp;TEXT($W1487,"yyyy-mm-dd")&amp;"|"&amp;$J1487&amp;"|"&amp;$N1487)</f>
        <v/>
      </c>
      <c r="AD1487" s="27" t="str">
        <f aca="false">IF($AC1487="","",IF(COUNTIF($AC$2:$AC$3000,$AC1487)&gt;1,"REVIEW","OK"))</f>
        <v/>
      </c>
      <c r="AE1487" s="27" t="str">
        <f aca="false">IF(OR($W1487=0,$O1487=""),"",IF(IFERROR(IF(ISNUMBER($O1487),INT($O1487),DATE(VALUE(MID(SUBSTITUTE(LEFT($O1487,FIND(" ",$O1487&amp;" ")-1),"/",REPT(" ",20)),41,20)),VALUE(LEFT(SUBSTITUTE(LEFT($O1487,FIND(" ",$O1487&amp;" ")-1),"/",REPT(" ",20)),20)),VALUE(MID(SUBSTITUTE(LEFT($O1487,FIND(" ",$O1487&amp;" ")-1),"/",REPT(" ",20)),21,20)))),0)&gt;$W1487,"Late","Same day"))</f>
        <v/>
      </c>
      <c r="AF1487" s="26" t="str">
        <f aca="false">IF($A1487="","",IFERROR(INDEX(Validation!$C$193:$C$217,MATCH($A1487,Validation!$A$193:$A$217,0)),IF(COUNTIF(Validation!$U$19:$U$178,$Z1487)&gt;0,$Z1487,IF(COUNTIF(Validation!$S$19:$S$178,$AI1487)=1,INDEX(Validation!$U$19:$U$178,MATCH($AI1487,Validation!$S$19:$S$178,0)),$Z1487))))</f>
        <v/>
      </c>
      <c r="AG1487" s="27" t="str">
        <f aca="false">IF(COUNTA($A1487:$U1487)=0,"",IF($A1487="","No name",IF($F1487="","No date",IF($W1487=0,"Date ilegible",IF(NOT(ISNUMBER($N1487)),"Hours no numéricas",IF($AA1487="NO MATCH","Person no identificada","OK"))))))</f>
        <v/>
      </c>
      <c r="AH1487" s="27" t="str">
        <f aca="false">IF($W1487=0,"No date",IF($W1487&lt;Validation!$B$3,"Before period",IF($W1487&gt;Validation!$C$3,"After period","In period")))</f>
        <v>No date</v>
      </c>
      <c r="AI1487" s="26" t="str">
        <f aca="false">IF($Y1487="","",TRIM(RIGHT(SUBSTITUTE($Y1487," ",REPT(" ",50)),50)))</f>
        <v/>
      </c>
      <c r="AJ1487" s="27" t="str">
        <f aca="false">IF($A1487="","",IF(NOT(ISERROR(MATCH($A1487,Validation!$A$193:$A$217,0))),"Manual mapping",IF(COUNTIF(Validation!$U$19:$U$178,$Z1487)&gt;0,"Direct",IF(COUNTIF(Validation!$S$19:$S$178,$AI1487)=1,"By surname","Unresolved"))))</f>
        <v/>
      </c>
      <c r="AK1487" s="28" t="str">
        <f aca="false">IF($L1487="","",IF(MATCH($L1487,$L$2:$L$3000,0)&lt;&gt;ROW()-1,"",COUNT($AK$1:$AK1486)+1))</f>
        <v/>
      </c>
      <c r="AL1487" s="28" t="str">
        <f aca="false">IF($G1487="","",IF(MATCH($G1487,$G$2:$G$3000,0)&lt;&gt;ROW()-1,"",COUNT($AL$1:$AL1486)+1))</f>
        <v/>
      </c>
      <c r="AM1487" s="28" t="str">
        <f aca="false">IF($H1487="","",IF(MATCH($H1487,$H$2:$H$3000,0)&lt;&gt;ROW()-1,"",COUNT($AM$1:$AM1486)+1))</f>
        <v/>
      </c>
      <c r="AN1487" s="28" t="str">
        <f aca="false">IF($I1487="","",IF(MATCH($I1487,$I$2:$I$3000,0)&lt;&gt;ROW()-1,"",COUNT($AN$1:$AN1486)+1))</f>
        <v/>
      </c>
      <c r="AO1487" s="28" t="str">
        <f aca="false">IF($Q1487="","",IF(MATCH($Q1487,$Q$2:$Q$3000,0)&lt;&gt;ROW()-1,"",COUNT($AO$1:$AO1486)+1))</f>
        <v/>
      </c>
    </row>
    <row r="1488" customFormat="false" ht="12.75" hidden="false" customHeight="true" outlineLevel="0" collapsed="false">
      <c r="W1488" s="24" t="n">
        <f aca="false">IF($F1488="",0,IFERROR(IF(ISNUMBER($F1488),INT($F1488),DATE(VALUE(MID(SUBSTITUTE(LEFT($F1488,FIND(" ",$F1488&amp;" ")-1),"/",REPT(" ",20)),41,20)),VALUE(LEFT(SUBSTITUTE(LEFT($F1488,FIND(" ",$F1488&amp;" ")-1),"/",REPT(" ",20)),20)),VALUE(MID(SUBSTITUTE(LEFT($F1488,FIND(" ",$F1488&amp;" ")-1),"/",REPT(" ",20)),21,20)))),0))</f>
        <v>0</v>
      </c>
      <c r="X1488" s="25" t="str">
        <f aca="false">IF(ISNUMBER($N1488),$N1488*Validation!$B$5,"")</f>
        <v/>
      </c>
      <c r="Y1488" s="26" t="str">
        <f aca="false">IF($A1488="","",SUBSTITUTE(SUBSTITUTE(SUBSTITUTE(SUBSTITUTE(SUBSTITUTE(SUBSTITUTE(SUBSTITUTE(UPPER(TRIM($A1488)),"Á","A"),"É","E"),"Í","I"),"Ó","O"),"Ú","U"),"Ñ","N"),"Ü","U"))</f>
        <v/>
      </c>
      <c r="Z1488" s="26" t="str">
        <f aca="false">IF($Y1488="","",LEFT($Y1488,1)&amp;" "&amp;TRIM(RIGHT(SUBSTITUTE($Y1488," ",REPT(" ",50)),50)))</f>
        <v/>
      </c>
      <c r="AA1488" s="27" t="str">
        <f aca="false">IF($AF1488="","",IF(COUNTIF(Validation!$U$19:$U$178,$AF1488)&gt;0,"OK","NO MATCH"))</f>
        <v/>
      </c>
      <c r="AB1488" s="27" t="str">
        <f aca="false">IF($W1488=0,"",IF(AND($W1488&gt;=Validation!$B$3,$W1488&lt;=Validation!$C$3),"Yes","No"))</f>
        <v/>
      </c>
      <c r="AC1488" s="26" t="str">
        <f aca="false">IF($A1488="","",$AF1488&amp;"|"&amp;TEXT($W1488,"yyyy-mm-dd")&amp;"|"&amp;$J1488&amp;"|"&amp;$N1488)</f>
        <v/>
      </c>
      <c r="AD1488" s="27" t="str">
        <f aca="false">IF($AC1488="","",IF(COUNTIF($AC$2:$AC$3000,$AC1488)&gt;1,"REVIEW","OK"))</f>
        <v/>
      </c>
      <c r="AE1488" s="27" t="str">
        <f aca="false">IF(OR($W1488=0,$O1488=""),"",IF(IFERROR(IF(ISNUMBER($O1488),INT($O1488),DATE(VALUE(MID(SUBSTITUTE(LEFT($O1488,FIND(" ",$O1488&amp;" ")-1),"/",REPT(" ",20)),41,20)),VALUE(LEFT(SUBSTITUTE(LEFT($O1488,FIND(" ",$O1488&amp;" ")-1),"/",REPT(" ",20)),20)),VALUE(MID(SUBSTITUTE(LEFT($O1488,FIND(" ",$O1488&amp;" ")-1),"/",REPT(" ",20)),21,20)))),0)&gt;$W1488,"Late","Same day"))</f>
        <v/>
      </c>
      <c r="AF1488" s="26" t="str">
        <f aca="false">IF($A1488="","",IFERROR(INDEX(Validation!$C$193:$C$217,MATCH($A1488,Validation!$A$193:$A$217,0)),IF(COUNTIF(Validation!$U$19:$U$178,$Z1488)&gt;0,$Z1488,IF(COUNTIF(Validation!$S$19:$S$178,$AI1488)=1,INDEX(Validation!$U$19:$U$178,MATCH($AI1488,Validation!$S$19:$S$178,0)),$Z1488))))</f>
        <v/>
      </c>
      <c r="AG1488" s="27" t="str">
        <f aca="false">IF(COUNTA($A1488:$U1488)=0,"",IF($A1488="","No name",IF($F1488="","No date",IF($W1488=0,"Date ilegible",IF(NOT(ISNUMBER($N1488)),"Hours no numéricas",IF($AA1488="NO MATCH","Person no identificada","OK"))))))</f>
        <v/>
      </c>
      <c r="AH1488" s="27" t="str">
        <f aca="false">IF($W1488=0,"No date",IF($W1488&lt;Validation!$B$3,"Before period",IF($W1488&gt;Validation!$C$3,"After period","In period")))</f>
        <v>No date</v>
      </c>
      <c r="AI1488" s="26" t="str">
        <f aca="false">IF($Y1488="","",TRIM(RIGHT(SUBSTITUTE($Y1488," ",REPT(" ",50)),50)))</f>
        <v/>
      </c>
      <c r="AJ1488" s="27" t="str">
        <f aca="false">IF($A1488="","",IF(NOT(ISERROR(MATCH($A1488,Validation!$A$193:$A$217,0))),"Manual mapping",IF(COUNTIF(Validation!$U$19:$U$178,$Z1488)&gt;0,"Direct",IF(COUNTIF(Validation!$S$19:$S$178,$AI1488)=1,"By surname","Unresolved"))))</f>
        <v/>
      </c>
      <c r="AK1488" s="28" t="str">
        <f aca="false">IF($L1488="","",IF(MATCH($L1488,$L$2:$L$3000,0)&lt;&gt;ROW()-1,"",COUNT($AK$1:$AK1487)+1))</f>
        <v/>
      </c>
      <c r="AL1488" s="28" t="str">
        <f aca="false">IF($G1488="","",IF(MATCH($G1488,$G$2:$G$3000,0)&lt;&gt;ROW()-1,"",COUNT($AL$1:$AL1487)+1))</f>
        <v/>
      </c>
      <c r="AM1488" s="28" t="str">
        <f aca="false">IF($H1488="","",IF(MATCH($H1488,$H$2:$H$3000,0)&lt;&gt;ROW()-1,"",COUNT($AM$1:$AM1487)+1))</f>
        <v/>
      </c>
      <c r="AN1488" s="28" t="str">
        <f aca="false">IF($I1488="","",IF(MATCH($I1488,$I$2:$I$3000,0)&lt;&gt;ROW()-1,"",COUNT($AN$1:$AN1487)+1))</f>
        <v/>
      </c>
      <c r="AO1488" s="28" t="str">
        <f aca="false">IF($Q1488="","",IF(MATCH($Q1488,$Q$2:$Q$3000,0)&lt;&gt;ROW()-1,"",COUNT($AO$1:$AO1487)+1))</f>
        <v/>
      </c>
    </row>
    <row r="1489" customFormat="false" ht="12.75" hidden="false" customHeight="true" outlineLevel="0" collapsed="false">
      <c r="W1489" s="24" t="n">
        <f aca="false">IF($F1489="",0,IFERROR(IF(ISNUMBER($F1489),INT($F1489),DATE(VALUE(MID(SUBSTITUTE(LEFT($F1489,FIND(" ",$F1489&amp;" ")-1),"/",REPT(" ",20)),41,20)),VALUE(LEFT(SUBSTITUTE(LEFT($F1489,FIND(" ",$F1489&amp;" ")-1),"/",REPT(" ",20)),20)),VALUE(MID(SUBSTITUTE(LEFT($F1489,FIND(" ",$F1489&amp;" ")-1),"/",REPT(" ",20)),21,20)))),0))</f>
        <v>0</v>
      </c>
      <c r="X1489" s="25" t="str">
        <f aca="false">IF(ISNUMBER($N1489),$N1489*Validation!$B$5,"")</f>
        <v/>
      </c>
      <c r="Y1489" s="26" t="str">
        <f aca="false">IF($A1489="","",SUBSTITUTE(SUBSTITUTE(SUBSTITUTE(SUBSTITUTE(SUBSTITUTE(SUBSTITUTE(SUBSTITUTE(UPPER(TRIM($A1489)),"Á","A"),"É","E"),"Í","I"),"Ó","O"),"Ú","U"),"Ñ","N"),"Ü","U"))</f>
        <v/>
      </c>
      <c r="Z1489" s="26" t="str">
        <f aca="false">IF($Y1489="","",LEFT($Y1489,1)&amp;" "&amp;TRIM(RIGHT(SUBSTITUTE($Y1489," ",REPT(" ",50)),50)))</f>
        <v/>
      </c>
      <c r="AA1489" s="27" t="str">
        <f aca="false">IF($AF1489="","",IF(COUNTIF(Validation!$U$19:$U$178,$AF1489)&gt;0,"OK","NO MATCH"))</f>
        <v/>
      </c>
      <c r="AB1489" s="27" t="str">
        <f aca="false">IF($W1489=0,"",IF(AND($W1489&gt;=Validation!$B$3,$W1489&lt;=Validation!$C$3),"Yes","No"))</f>
        <v/>
      </c>
      <c r="AC1489" s="26" t="str">
        <f aca="false">IF($A1489="","",$AF1489&amp;"|"&amp;TEXT($W1489,"yyyy-mm-dd")&amp;"|"&amp;$J1489&amp;"|"&amp;$N1489)</f>
        <v/>
      </c>
      <c r="AD1489" s="27" t="str">
        <f aca="false">IF($AC1489="","",IF(COUNTIF($AC$2:$AC$3000,$AC1489)&gt;1,"REVIEW","OK"))</f>
        <v/>
      </c>
      <c r="AE1489" s="27" t="str">
        <f aca="false">IF(OR($W1489=0,$O1489=""),"",IF(IFERROR(IF(ISNUMBER($O1489),INT($O1489),DATE(VALUE(MID(SUBSTITUTE(LEFT($O1489,FIND(" ",$O1489&amp;" ")-1),"/",REPT(" ",20)),41,20)),VALUE(LEFT(SUBSTITUTE(LEFT($O1489,FIND(" ",$O1489&amp;" ")-1),"/",REPT(" ",20)),20)),VALUE(MID(SUBSTITUTE(LEFT($O1489,FIND(" ",$O1489&amp;" ")-1),"/",REPT(" ",20)),21,20)))),0)&gt;$W1489,"Late","Same day"))</f>
        <v/>
      </c>
      <c r="AF1489" s="26" t="str">
        <f aca="false">IF($A1489="","",IFERROR(INDEX(Validation!$C$193:$C$217,MATCH($A1489,Validation!$A$193:$A$217,0)),IF(COUNTIF(Validation!$U$19:$U$178,$Z1489)&gt;0,$Z1489,IF(COUNTIF(Validation!$S$19:$S$178,$AI1489)=1,INDEX(Validation!$U$19:$U$178,MATCH($AI1489,Validation!$S$19:$S$178,0)),$Z1489))))</f>
        <v/>
      </c>
      <c r="AG1489" s="27" t="str">
        <f aca="false">IF(COUNTA($A1489:$U1489)=0,"",IF($A1489="","No name",IF($F1489="","No date",IF($W1489=0,"Date ilegible",IF(NOT(ISNUMBER($N1489)),"Hours no numéricas",IF($AA1489="NO MATCH","Person no identificada","OK"))))))</f>
        <v/>
      </c>
      <c r="AH1489" s="27" t="str">
        <f aca="false">IF($W1489=0,"No date",IF($W1489&lt;Validation!$B$3,"Before period",IF($W1489&gt;Validation!$C$3,"After period","In period")))</f>
        <v>No date</v>
      </c>
      <c r="AI1489" s="26" t="str">
        <f aca="false">IF($Y1489="","",TRIM(RIGHT(SUBSTITUTE($Y1489," ",REPT(" ",50)),50)))</f>
        <v/>
      </c>
      <c r="AJ1489" s="27" t="str">
        <f aca="false">IF($A1489="","",IF(NOT(ISERROR(MATCH($A1489,Validation!$A$193:$A$217,0))),"Manual mapping",IF(COUNTIF(Validation!$U$19:$U$178,$Z1489)&gt;0,"Direct",IF(COUNTIF(Validation!$S$19:$S$178,$AI1489)=1,"By surname","Unresolved"))))</f>
        <v/>
      </c>
      <c r="AK1489" s="28" t="str">
        <f aca="false">IF($L1489="","",IF(MATCH($L1489,$L$2:$L$3000,0)&lt;&gt;ROW()-1,"",COUNT($AK$1:$AK1488)+1))</f>
        <v/>
      </c>
      <c r="AL1489" s="28" t="str">
        <f aca="false">IF($G1489="","",IF(MATCH($G1489,$G$2:$G$3000,0)&lt;&gt;ROW()-1,"",COUNT($AL$1:$AL1488)+1))</f>
        <v/>
      </c>
      <c r="AM1489" s="28" t="str">
        <f aca="false">IF($H1489="","",IF(MATCH($H1489,$H$2:$H$3000,0)&lt;&gt;ROW()-1,"",COUNT($AM$1:$AM1488)+1))</f>
        <v/>
      </c>
      <c r="AN1489" s="28" t="str">
        <f aca="false">IF($I1489="","",IF(MATCH($I1489,$I$2:$I$3000,0)&lt;&gt;ROW()-1,"",COUNT($AN$1:$AN1488)+1))</f>
        <v/>
      </c>
      <c r="AO1489" s="28" t="str">
        <f aca="false">IF($Q1489="","",IF(MATCH($Q1489,$Q$2:$Q$3000,0)&lt;&gt;ROW()-1,"",COUNT($AO$1:$AO1488)+1))</f>
        <v/>
      </c>
    </row>
    <row r="1490" customFormat="false" ht="12.75" hidden="false" customHeight="true" outlineLevel="0" collapsed="false">
      <c r="W1490" s="24" t="n">
        <f aca="false">IF($F1490="",0,IFERROR(IF(ISNUMBER($F1490),INT($F1490),DATE(VALUE(MID(SUBSTITUTE(LEFT($F1490,FIND(" ",$F1490&amp;" ")-1),"/",REPT(" ",20)),41,20)),VALUE(LEFT(SUBSTITUTE(LEFT($F1490,FIND(" ",$F1490&amp;" ")-1),"/",REPT(" ",20)),20)),VALUE(MID(SUBSTITUTE(LEFT($F1490,FIND(" ",$F1490&amp;" ")-1),"/",REPT(" ",20)),21,20)))),0))</f>
        <v>0</v>
      </c>
      <c r="X1490" s="25" t="str">
        <f aca="false">IF(ISNUMBER($N1490),$N1490*Validation!$B$5,"")</f>
        <v/>
      </c>
      <c r="Y1490" s="26" t="str">
        <f aca="false">IF($A1490="","",SUBSTITUTE(SUBSTITUTE(SUBSTITUTE(SUBSTITUTE(SUBSTITUTE(SUBSTITUTE(SUBSTITUTE(UPPER(TRIM($A1490)),"Á","A"),"É","E"),"Í","I"),"Ó","O"),"Ú","U"),"Ñ","N"),"Ü","U"))</f>
        <v/>
      </c>
      <c r="Z1490" s="26" t="str">
        <f aca="false">IF($Y1490="","",LEFT($Y1490,1)&amp;" "&amp;TRIM(RIGHT(SUBSTITUTE($Y1490," ",REPT(" ",50)),50)))</f>
        <v/>
      </c>
      <c r="AA1490" s="27" t="str">
        <f aca="false">IF($AF1490="","",IF(COUNTIF(Validation!$U$19:$U$178,$AF1490)&gt;0,"OK","NO MATCH"))</f>
        <v/>
      </c>
      <c r="AB1490" s="27" t="str">
        <f aca="false">IF($W1490=0,"",IF(AND($W1490&gt;=Validation!$B$3,$W1490&lt;=Validation!$C$3),"Yes","No"))</f>
        <v/>
      </c>
      <c r="AC1490" s="26" t="str">
        <f aca="false">IF($A1490="","",$AF1490&amp;"|"&amp;TEXT($W1490,"yyyy-mm-dd")&amp;"|"&amp;$J1490&amp;"|"&amp;$N1490)</f>
        <v/>
      </c>
      <c r="AD1490" s="27" t="str">
        <f aca="false">IF($AC1490="","",IF(COUNTIF($AC$2:$AC$3000,$AC1490)&gt;1,"REVIEW","OK"))</f>
        <v/>
      </c>
      <c r="AE1490" s="27" t="str">
        <f aca="false">IF(OR($W1490=0,$O1490=""),"",IF(IFERROR(IF(ISNUMBER($O1490),INT($O1490),DATE(VALUE(MID(SUBSTITUTE(LEFT($O1490,FIND(" ",$O1490&amp;" ")-1),"/",REPT(" ",20)),41,20)),VALUE(LEFT(SUBSTITUTE(LEFT($O1490,FIND(" ",$O1490&amp;" ")-1),"/",REPT(" ",20)),20)),VALUE(MID(SUBSTITUTE(LEFT($O1490,FIND(" ",$O1490&amp;" ")-1),"/",REPT(" ",20)),21,20)))),0)&gt;$W1490,"Late","Same day"))</f>
        <v/>
      </c>
      <c r="AF1490" s="26" t="str">
        <f aca="false">IF($A1490="","",IFERROR(INDEX(Validation!$C$193:$C$217,MATCH($A1490,Validation!$A$193:$A$217,0)),IF(COUNTIF(Validation!$U$19:$U$178,$Z1490)&gt;0,$Z1490,IF(COUNTIF(Validation!$S$19:$S$178,$AI1490)=1,INDEX(Validation!$U$19:$U$178,MATCH($AI1490,Validation!$S$19:$S$178,0)),$Z1490))))</f>
        <v/>
      </c>
      <c r="AG1490" s="27" t="str">
        <f aca="false">IF(COUNTA($A1490:$U1490)=0,"",IF($A1490="","No name",IF($F1490="","No date",IF($W1490=0,"Date ilegible",IF(NOT(ISNUMBER($N1490)),"Hours no numéricas",IF($AA1490="NO MATCH","Person no identificada","OK"))))))</f>
        <v/>
      </c>
      <c r="AH1490" s="27" t="str">
        <f aca="false">IF($W1490=0,"No date",IF($W1490&lt;Validation!$B$3,"Before period",IF($W1490&gt;Validation!$C$3,"After period","In period")))</f>
        <v>No date</v>
      </c>
      <c r="AI1490" s="26" t="str">
        <f aca="false">IF($Y1490="","",TRIM(RIGHT(SUBSTITUTE($Y1490," ",REPT(" ",50)),50)))</f>
        <v/>
      </c>
      <c r="AJ1490" s="27" t="str">
        <f aca="false">IF($A1490="","",IF(NOT(ISERROR(MATCH($A1490,Validation!$A$193:$A$217,0))),"Manual mapping",IF(COUNTIF(Validation!$U$19:$U$178,$Z1490)&gt;0,"Direct",IF(COUNTIF(Validation!$S$19:$S$178,$AI1490)=1,"By surname","Unresolved"))))</f>
        <v/>
      </c>
      <c r="AK1490" s="28" t="str">
        <f aca="false">IF($L1490="","",IF(MATCH($L1490,$L$2:$L$3000,0)&lt;&gt;ROW()-1,"",COUNT($AK$1:$AK1489)+1))</f>
        <v/>
      </c>
      <c r="AL1490" s="28" t="str">
        <f aca="false">IF($G1490="","",IF(MATCH($G1490,$G$2:$G$3000,0)&lt;&gt;ROW()-1,"",COUNT($AL$1:$AL1489)+1))</f>
        <v/>
      </c>
      <c r="AM1490" s="28" t="str">
        <f aca="false">IF($H1490="","",IF(MATCH($H1490,$H$2:$H$3000,0)&lt;&gt;ROW()-1,"",COUNT($AM$1:$AM1489)+1))</f>
        <v/>
      </c>
      <c r="AN1490" s="28" t="str">
        <f aca="false">IF($I1490="","",IF(MATCH($I1490,$I$2:$I$3000,0)&lt;&gt;ROW()-1,"",COUNT($AN$1:$AN1489)+1))</f>
        <v/>
      </c>
      <c r="AO1490" s="28" t="str">
        <f aca="false">IF($Q1490="","",IF(MATCH($Q1490,$Q$2:$Q$3000,0)&lt;&gt;ROW()-1,"",COUNT($AO$1:$AO1489)+1))</f>
        <v/>
      </c>
    </row>
    <row r="1491" customFormat="false" ht="12.75" hidden="false" customHeight="true" outlineLevel="0" collapsed="false">
      <c r="W1491" s="24" t="n">
        <f aca="false">IF($F1491="",0,IFERROR(IF(ISNUMBER($F1491),INT($F1491),DATE(VALUE(MID(SUBSTITUTE(LEFT($F1491,FIND(" ",$F1491&amp;" ")-1),"/",REPT(" ",20)),41,20)),VALUE(LEFT(SUBSTITUTE(LEFT($F1491,FIND(" ",$F1491&amp;" ")-1),"/",REPT(" ",20)),20)),VALUE(MID(SUBSTITUTE(LEFT($F1491,FIND(" ",$F1491&amp;" ")-1),"/",REPT(" ",20)),21,20)))),0))</f>
        <v>0</v>
      </c>
      <c r="X1491" s="25" t="str">
        <f aca="false">IF(ISNUMBER($N1491),$N1491*Validation!$B$5,"")</f>
        <v/>
      </c>
      <c r="Y1491" s="26" t="str">
        <f aca="false">IF($A1491="","",SUBSTITUTE(SUBSTITUTE(SUBSTITUTE(SUBSTITUTE(SUBSTITUTE(SUBSTITUTE(SUBSTITUTE(UPPER(TRIM($A1491)),"Á","A"),"É","E"),"Í","I"),"Ó","O"),"Ú","U"),"Ñ","N"),"Ü","U"))</f>
        <v/>
      </c>
      <c r="Z1491" s="26" t="str">
        <f aca="false">IF($Y1491="","",LEFT($Y1491,1)&amp;" "&amp;TRIM(RIGHT(SUBSTITUTE($Y1491," ",REPT(" ",50)),50)))</f>
        <v/>
      </c>
      <c r="AA1491" s="27" t="str">
        <f aca="false">IF($AF1491="","",IF(COUNTIF(Validation!$U$19:$U$178,$AF1491)&gt;0,"OK","NO MATCH"))</f>
        <v/>
      </c>
      <c r="AB1491" s="27" t="str">
        <f aca="false">IF($W1491=0,"",IF(AND($W1491&gt;=Validation!$B$3,$W1491&lt;=Validation!$C$3),"Yes","No"))</f>
        <v/>
      </c>
      <c r="AC1491" s="26" t="str">
        <f aca="false">IF($A1491="","",$AF1491&amp;"|"&amp;TEXT($W1491,"yyyy-mm-dd")&amp;"|"&amp;$J1491&amp;"|"&amp;$N1491)</f>
        <v/>
      </c>
      <c r="AD1491" s="27" t="str">
        <f aca="false">IF($AC1491="","",IF(COUNTIF($AC$2:$AC$3000,$AC1491)&gt;1,"REVIEW","OK"))</f>
        <v/>
      </c>
      <c r="AE1491" s="27" t="str">
        <f aca="false">IF(OR($W1491=0,$O1491=""),"",IF(IFERROR(IF(ISNUMBER($O1491),INT($O1491),DATE(VALUE(MID(SUBSTITUTE(LEFT($O1491,FIND(" ",$O1491&amp;" ")-1),"/",REPT(" ",20)),41,20)),VALUE(LEFT(SUBSTITUTE(LEFT($O1491,FIND(" ",$O1491&amp;" ")-1),"/",REPT(" ",20)),20)),VALUE(MID(SUBSTITUTE(LEFT($O1491,FIND(" ",$O1491&amp;" ")-1),"/",REPT(" ",20)),21,20)))),0)&gt;$W1491,"Late","Same day"))</f>
        <v/>
      </c>
      <c r="AF1491" s="26" t="str">
        <f aca="false">IF($A1491="","",IFERROR(INDEX(Validation!$C$193:$C$217,MATCH($A1491,Validation!$A$193:$A$217,0)),IF(COUNTIF(Validation!$U$19:$U$178,$Z1491)&gt;0,$Z1491,IF(COUNTIF(Validation!$S$19:$S$178,$AI1491)=1,INDEX(Validation!$U$19:$U$178,MATCH($AI1491,Validation!$S$19:$S$178,0)),$Z1491))))</f>
        <v/>
      </c>
      <c r="AG1491" s="27" t="str">
        <f aca="false">IF(COUNTA($A1491:$U1491)=0,"",IF($A1491="","No name",IF($F1491="","No date",IF($W1491=0,"Date ilegible",IF(NOT(ISNUMBER($N1491)),"Hours no numéricas",IF($AA1491="NO MATCH","Person no identificada","OK"))))))</f>
        <v/>
      </c>
      <c r="AH1491" s="27" t="str">
        <f aca="false">IF($W1491=0,"No date",IF($W1491&lt;Validation!$B$3,"Before period",IF($W1491&gt;Validation!$C$3,"After period","In period")))</f>
        <v>No date</v>
      </c>
      <c r="AI1491" s="26" t="str">
        <f aca="false">IF($Y1491="","",TRIM(RIGHT(SUBSTITUTE($Y1491," ",REPT(" ",50)),50)))</f>
        <v/>
      </c>
      <c r="AJ1491" s="27" t="str">
        <f aca="false">IF($A1491="","",IF(NOT(ISERROR(MATCH($A1491,Validation!$A$193:$A$217,0))),"Manual mapping",IF(COUNTIF(Validation!$U$19:$U$178,$Z1491)&gt;0,"Direct",IF(COUNTIF(Validation!$S$19:$S$178,$AI1491)=1,"By surname","Unresolved"))))</f>
        <v/>
      </c>
      <c r="AK1491" s="28" t="str">
        <f aca="false">IF($L1491="","",IF(MATCH($L1491,$L$2:$L$3000,0)&lt;&gt;ROW()-1,"",COUNT($AK$1:$AK1490)+1))</f>
        <v/>
      </c>
      <c r="AL1491" s="28" t="str">
        <f aca="false">IF($G1491="","",IF(MATCH($G1491,$G$2:$G$3000,0)&lt;&gt;ROW()-1,"",COUNT($AL$1:$AL1490)+1))</f>
        <v/>
      </c>
      <c r="AM1491" s="28" t="str">
        <f aca="false">IF($H1491="","",IF(MATCH($H1491,$H$2:$H$3000,0)&lt;&gt;ROW()-1,"",COUNT($AM$1:$AM1490)+1))</f>
        <v/>
      </c>
      <c r="AN1491" s="28" t="str">
        <f aca="false">IF($I1491="","",IF(MATCH($I1491,$I$2:$I$3000,0)&lt;&gt;ROW()-1,"",COUNT($AN$1:$AN1490)+1))</f>
        <v/>
      </c>
      <c r="AO1491" s="28" t="str">
        <f aca="false">IF($Q1491="","",IF(MATCH($Q1491,$Q$2:$Q$3000,0)&lt;&gt;ROW()-1,"",COUNT($AO$1:$AO1490)+1))</f>
        <v/>
      </c>
    </row>
    <row r="1492" customFormat="false" ht="12.75" hidden="false" customHeight="true" outlineLevel="0" collapsed="false">
      <c r="W1492" s="24" t="n">
        <f aca="false">IF($F1492="",0,IFERROR(IF(ISNUMBER($F1492),INT($F1492),DATE(VALUE(MID(SUBSTITUTE(LEFT($F1492,FIND(" ",$F1492&amp;" ")-1),"/",REPT(" ",20)),41,20)),VALUE(LEFT(SUBSTITUTE(LEFT($F1492,FIND(" ",$F1492&amp;" ")-1),"/",REPT(" ",20)),20)),VALUE(MID(SUBSTITUTE(LEFT($F1492,FIND(" ",$F1492&amp;" ")-1),"/",REPT(" ",20)),21,20)))),0))</f>
        <v>0</v>
      </c>
      <c r="X1492" s="25" t="str">
        <f aca="false">IF(ISNUMBER($N1492),$N1492*Validation!$B$5,"")</f>
        <v/>
      </c>
      <c r="Y1492" s="26" t="str">
        <f aca="false">IF($A1492="","",SUBSTITUTE(SUBSTITUTE(SUBSTITUTE(SUBSTITUTE(SUBSTITUTE(SUBSTITUTE(SUBSTITUTE(UPPER(TRIM($A1492)),"Á","A"),"É","E"),"Í","I"),"Ó","O"),"Ú","U"),"Ñ","N"),"Ü","U"))</f>
        <v/>
      </c>
      <c r="Z1492" s="26" t="str">
        <f aca="false">IF($Y1492="","",LEFT($Y1492,1)&amp;" "&amp;TRIM(RIGHT(SUBSTITUTE($Y1492," ",REPT(" ",50)),50)))</f>
        <v/>
      </c>
      <c r="AA1492" s="27" t="str">
        <f aca="false">IF($AF1492="","",IF(COUNTIF(Validation!$U$19:$U$178,$AF1492)&gt;0,"OK","NO MATCH"))</f>
        <v/>
      </c>
      <c r="AB1492" s="27" t="str">
        <f aca="false">IF($W1492=0,"",IF(AND($W1492&gt;=Validation!$B$3,$W1492&lt;=Validation!$C$3),"Yes","No"))</f>
        <v/>
      </c>
      <c r="AC1492" s="26" t="str">
        <f aca="false">IF($A1492="","",$AF1492&amp;"|"&amp;TEXT($W1492,"yyyy-mm-dd")&amp;"|"&amp;$J1492&amp;"|"&amp;$N1492)</f>
        <v/>
      </c>
      <c r="AD1492" s="27" t="str">
        <f aca="false">IF($AC1492="","",IF(COUNTIF($AC$2:$AC$3000,$AC1492)&gt;1,"REVIEW","OK"))</f>
        <v/>
      </c>
      <c r="AE1492" s="27" t="str">
        <f aca="false">IF(OR($W1492=0,$O1492=""),"",IF(IFERROR(IF(ISNUMBER($O1492),INT($O1492),DATE(VALUE(MID(SUBSTITUTE(LEFT($O1492,FIND(" ",$O1492&amp;" ")-1),"/",REPT(" ",20)),41,20)),VALUE(LEFT(SUBSTITUTE(LEFT($O1492,FIND(" ",$O1492&amp;" ")-1),"/",REPT(" ",20)),20)),VALUE(MID(SUBSTITUTE(LEFT($O1492,FIND(" ",$O1492&amp;" ")-1),"/",REPT(" ",20)),21,20)))),0)&gt;$W1492,"Late","Same day"))</f>
        <v/>
      </c>
      <c r="AF1492" s="26" t="str">
        <f aca="false">IF($A1492="","",IFERROR(INDEX(Validation!$C$193:$C$217,MATCH($A1492,Validation!$A$193:$A$217,0)),IF(COUNTIF(Validation!$U$19:$U$178,$Z1492)&gt;0,$Z1492,IF(COUNTIF(Validation!$S$19:$S$178,$AI1492)=1,INDEX(Validation!$U$19:$U$178,MATCH($AI1492,Validation!$S$19:$S$178,0)),$Z1492))))</f>
        <v/>
      </c>
      <c r="AG1492" s="27" t="str">
        <f aca="false">IF(COUNTA($A1492:$U1492)=0,"",IF($A1492="","No name",IF($F1492="","No date",IF($W1492=0,"Date ilegible",IF(NOT(ISNUMBER($N1492)),"Hours no numéricas",IF($AA1492="NO MATCH","Person no identificada","OK"))))))</f>
        <v/>
      </c>
      <c r="AH1492" s="27" t="str">
        <f aca="false">IF($W1492=0,"No date",IF($W1492&lt;Validation!$B$3,"Before period",IF($W1492&gt;Validation!$C$3,"After period","In period")))</f>
        <v>No date</v>
      </c>
      <c r="AI1492" s="26" t="str">
        <f aca="false">IF($Y1492="","",TRIM(RIGHT(SUBSTITUTE($Y1492," ",REPT(" ",50)),50)))</f>
        <v/>
      </c>
      <c r="AJ1492" s="27" t="str">
        <f aca="false">IF($A1492="","",IF(NOT(ISERROR(MATCH($A1492,Validation!$A$193:$A$217,0))),"Manual mapping",IF(COUNTIF(Validation!$U$19:$U$178,$Z1492)&gt;0,"Direct",IF(COUNTIF(Validation!$S$19:$S$178,$AI1492)=1,"By surname","Unresolved"))))</f>
        <v/>
      </c>
      <c r="AK1492" s="28" t="str">
        <f aca="false">IF($L1492="","",IF(MATCH($L1492,$L$2:$L$3000,0)&lt;&gt;ROW()-1,"",COUNT($AK$1:$AK1491)+1))</f>
        <v/>
      </c>
      <c r="AL1492" s="28" t="str">
        <f aca="false">IF($G1492="","",IF(MATCH($G1492,$G$2:$G$3000,0)&lt;&gt;ROW()-1,"",COUNT($AL$1:$AL1491)+1))</f>
        <v/>
      </c>
      <c r="AM1492" s="28" t="str">
        <f aca="false">IF($H1492="","",IF(MATCH($H1492,$H$2:$H$3000,0)&lt;&gt;ROW()-1,"",COUNT($AM$1:$AM1491)+1))</f>
        <v/>
      </c>
      <c r="AN1492" s="28" t="str">
        <f aca="false">IF($I1492="","",IF(MATCH($I1492,$I$2:$I$3000,0)&lt;&gt;ROW()-1,"",COUNT($AN$1:$AN1491)+1))</f>
        <v/>
      </c>
      <c r="AO1492" s="28" t="str">
        <f aca="false">IF($Q1492="","",IF(MATCH($Q1492,$Q$2:$Q$3000,0)&lt;&gt;ROW()-1,"",COUNT($AO$1:$AO1491)+1))</f>
        <v/>
      </c>
    </row>
    <row r="1493" customFormat="false" ht="12.75" hidden="false" customHeight="true" outlineLevel="0" collapsed="false">
      <c r="W1493" s="24" t="n">
        <f aca="false">IF($F1493="",0,IFERROR(IF(ISNUMBER($F1493),INT($F1493),DATE(VALUE(MID(SUBSTITUTE(LEFT($F1493,FIND(" ",$F1493&amp;" ")-1),"/",REPT(" ",20)),41,20)),VALUE(LEFT(SUBSTITUTE(LEFT($F1493,FIND(" ",$F1493&amp;" ")-1),"/",REPT(" ",20)),20)),VALUE(MID(SUBSTITUTE(LEFT($F1493,FIND(" ",$F1493&amp;" ")-1),"/",REPT(" ",20)),21,20)))),0))</f>
        <v>0</v>
      </c>
      <c r="X1493" s="25" t="str">
        <f aca="false">IF(ISNUMBER($N1493),$N1493*Validation!$B$5,"")</f>
        <v/>
      </c>
      <c r="Y1493" s="26" t="str">
        <f aca="false">IF($A1493="","",SUBSTITUTE(SUBSTITUTE(SUBSTITUTE(SUBSTITUTE(SUBSTITUTE(SUBSTITUTE(SUBSTITUTE(UPPER(TRIM($A1493)),"Á","A"),"É","E"),"Í","I"),"Ó","O"),"Ú","U"),"Ñ","N"),"Ü","U"))</f>
        <v/>
      </c>
      <c r="Z1493" s="26" t="str">
        <f aca="false">IF($Y1493="","",LEFT($Y1493,1)&amp;" "&amp;TRIM(RIGHT(SUBSTITUTE($Y1493," ",REPT(" ",50)),50)))</f>
        <v/>
      </c>
      <c r="AA1493" s="27" t="str">
        <f aca="false">IF($AF1493="","",IF(COUNTIF(Validation!$U$19:$U$178,$AF1493)&gt;0,"OK","NO MATCH"))</f>
        <v/>
      </c>
      <c r="AB1493" s="27" t="str">
        <f aca="false">IF($W1493=0,"",IF(AND($W1493&gt;=Validation!$B$3,$W1493&lt;=Validation!$C$3),"Yes","No"))</f>
        <v/>
      </c>
      <c r="AC1493" s="26" t="str">
        <f aca="false">IF($A1493="","",$AF1493&amp;"|"&amp;TEXT($W1493,"yyyy-mm-dd")&amp;"|"&amp;$J1493&amp;"|"&amp;$N1493)</f>
        <v/>
      </c>
      <c r="AD1493" s="27" t="str">
        <f aca="false">IF($AC1493="","",IF(COUNTIF($AC$2:$AC$3000,$AC1493)&gt;1,"REVIEW","OK"))</f>
        <v/>
      </c>
      <c r="AE1493" s="27" t="str">
        <f aca="false">IF(OR($W1493=0,$O1493=""),"",IF(IFERROR(IF(ISNUMBER($O1493),INT($O1493),DATE(VALUE(MID(SUBSTITUTE(LEFT($O1493,FIND(" ",$O1493&amp;" ")-1),"/",REPT(" ",20)),41,20)),VALUE(LEFT(SUBSTITUTE(LEFT($O1493,FIND(" ",$O1493&amp;" ")-1),"/",REPT(" ",20)),20)),VALUE(MID(SUBSTITUTE(LEFT($O1493,FIND(" ",$O1493&amp;" ")-1),"/",REPT(" ",20)),21,20)))),0)&gt;$W1493,"Late","Same day"))</f>
        <v/>
      </c>
      <c r="AF1493" s="26" t="str">
        <f aca="false">IF($A1493="","",IFERROR(INDEX(Validation!$C$193:$C$217,MATCH($A1493,Validation!$A$193:$A$217,0)),IF(COUNTIF(Validation!$U$19:$U$178,$Z1493)&gt;0,$Z1493,IF(COUNTIF(Validation!$S$19:$S$178,$AI1493)=1,INDEX(Validation!$U$19:$U$178,MATCH($AI1493,Validation!$S$19:$S$178,0)),$Z1493))))</f>
        <v/>
      </c>
      <c r="AG1493" s="27" t="str">
        <f aca="false">IF(COUNTA($A1493:$U1493)=0,"",IF($A1493="","No name",IF($F1493="","No date",IF($W1493=0,"Date ilegible",IF(NOT(ISNUMBER($N1493)),"Hours no numéricas",IF($AA1493="NO MATCH","Person no identificada","OK"))))))</f>
        <v/>
      </c>
      <c r="AH1493" s="27" t="str">
        <f aca="false">IF($W1493=0,"No date",IF($W1493&lt;Validation!$B$3,"Before period",IF($W1493&gt;Validation!$C$3,"After period","In period")))</f>
        <v>No date</v>
      </c>
      <c r="AI1493" s="26" t="str">
        <f aca="false">IF($Y1493="","",TRIM(RIGHT(SUBSTITUTE($Y1493," ",REPT(" ",50)),50)))</f>
        <v/>
      </c>
      <c r="AJ1493" s="27" t="str">
        <f aca="false">IF($A1493="","",IF(NOT(ISERROR(MATCH($A1493,Validation!$A$193:$A$217,0))),"Manual mapping",IF(COUNTIF(Validation!$U$19:$U$178,$Z1493)&gt;0,"Direct",IF(COUNTIF(Validation!$S$19:$S$178,$AI1493)=1,"By surname","Unresolved"))))</f>
        <v/>
      </c>
      <c r="AK1493" s="28" t="str">
        <f aca="false">IF($L1493="","",IF(MATCH($L1493,$L$2:$L$3000,0)&lt;&gt;ROW()-1,"",COUNT($AK$1:$AK1492)+1))</f>
        <v/>
      </c>
      <c r="AL1493" s="28" t="str">
        <f aca="false">IF($G1493="","",IF(MATCH($G1493,$G$2:$G$3000,0)&lt;&gt;ROW()-1,"",COUNT($AL$1:$AL1492)+1))</f>
        <v/>
      </c>
      <c r="AM1493" s="28" t="str">
        <f aca="false">IF($H1493="","",IF(MATCH($H1493,$H$2:$H$3000,0)&lt;&gt;ROW()-1,"",COUNT($AM$1:$AM1492)+1))</f>
        <v/>
      </c>
      <c r="AN1493" s="28" t="str">
        <f aca="false">IF($I1493="","",IF(MATCH($I1493,$I$2:$I$3000,0)&lt;&gt;ROW()-1,"",COUNT($AN$1:$AN1492)+1))</f>
        <v/>
      </c>
      <c r="AO1493" s="28" t="str">
        <f aca="false">IF($Q1493="","",IF(MATCH($Q1493,$Q$2:$Q$3000,0)&lt;&gt;ROW()-1,"",COUNT($AO$1:$AO1492)+1))</f>
        <v/>
      </c>
    </row>
    <row r="1494" customFormat="false" ht="12.75" hidden="false" customHeight="true" outlineLevel="0" collapsed="false">
      <c r="W1494" s="24" t="n">
        <f aca="false">IF($F1494="",0,IFERROR(IF(ISNUMBER($F1494),INT($F1494),DATE(VALUE(MID(SUBSTITUTE(LEFT($F1494,FIND(" ",$F1494&amp;" ")-1),"/",REPT(" ",20)),41,20)),VALUE(LEFT(SUBSTITUTE(LEFT($F1494,FIND(" ",$F1494&amp;" ")-1),"/",REPT(" ",20)),20)),VALUE(MID(SUBSTITUTE(LEFT($F1494,FIND(" ",$F1494&amp;" ")-1),"/",REPT(" ",20)),21,20)))),0))</f>
        <v>0</v>
      </c>
      <c r="X1494" s="25" t="str">
        <f aca="false">IF(ISNUMBER($N1494),$N1494*Validation!$B$5,"")</f>
        <v/>
      </c>
      <c r="Y1494" s="26" t="str">
        <f aca="false">IF($A1494="","",SUBSTITUTE(SUBSTITUTE(SUBSTITUTE(SUBSTITUTE(SUBSTITUTE(SUBSTITUTE(SUBSTITUTE(UPPER(TRIM($A1494)),"Á","A"),"É","E"),"Í","I"),"Ó","O"),"Ú","U"),"Ñ","N"),"Ü","U"))</f>
        <v/>
      </c>
      <c r="Z1494" s="26" t="str">
        <f aca="false">IF($Y1494="","",LEFT($Y1494,1)&amp;" "&amp;TRIM(RIGHT(SUBSTITUTE($Y1494," ",REPT(" ",50)),50)))</f>
        <v/>
      </c>
      <c r="AA1494" s="27" t="str">
        <f aca="false">IF($AF1494="","",IF(COUNTIF(Validation!$U$19:$U$178,$AF1494)&gt;0,"OK","NO MATCH"))</f>
        <v/>
      </c>
      <c r="AB1494" s="27" t="str">
        <f aca="false">IF($W1494=0,"",IF(AND($W1494&gt;=Validation!$B$3,$W1494&lt;=Validation!$C$3),"Yes","No"))</f>
        <v/>
      </c>
      <c r="AC1494" s="26" t="str">
        <f aca="false">IF($A1494="","",$AF1494&amp;"|"&amp;TEXT($W1494,"yyyy-mm-dd")&amp;"|"&amp;$J1494&amp;"|"&amp;$N1494)</f>
        <v/>
      </c>
      <c r="AD1494" s="27" t="str">
        <f aca="false">IF($AC1494="","",IF(COUNTIF($AC$2:$AC$3000,$AC1494)&gt;1,"REVIEW","OK"))</f>
        <v/>
      </c>
      <c r="AE1494" s="27" t="str">
        <f aca="false">IF(OR($W1494=0,$O1494=""),"",IF(IFERROR(IF(ISNUMBER($O1494),INT($O1494),DATE(VALUE(MID(SUBSTITUTE(LEFT($O1494,FIND(" ",$O1494&amp;" ")-1),"/",REPT(" ",20)),41,20)),VALUE(LEFT(SUBSTITUTE(LEFT($O1494,FIND(" ",$O1494&amp;" ")-1),"/",REPT(" ",20)),20)),VALUE(MID(SUBSTITUTE(LEFT($O1494,FIND(" ",$O1494&amp;" ")-1),"/",REPT(" ",20)),21,20)))),0)&gt;$W1494,"Late","Same day"))</f>
        <v/>
      </c>
      <c r="AF1494" s="26" t="str">
        <f aca="false">IF($A1494="","",IFERROR(INDEX(Validation!$C$193:$C$217,MATCH($A1494,Validation!$A$193:$A$217,0)),IF(COUNTIF(Validation!$U$19:$U$178,$Z1494)&gt;0,$Z1494,IF(COUNTIF(Validation!$S$19:$S$178,$AI1494)=1,INDEX(Validation!$U$19:$U$178,MATCH($AI1494,Validation!$S$19:$S$178,0)),$Z1494))))</f>
        <v/>
      </c>
      <c r="AG1494" s="27" t="str">
        <f aca="false">IF(COUNTA($A1494:$U1494)=0,"",IF($A1494="","No name",IF($F1494="","No date",IF($W1494=0,"Date ilegible",IF(NOT(ISNUMBER($N1494)),"Hours no numéricas",IF($AA1494="NO MATCH","Person no identificada","OK"))))))</f>
        <v/>
      </c>
      <c r="AH1494" s="27" t="str">
        <f aca="false">IF($W1494=0,"No date",IF($W1494&lt;Validation!$B$3,"Before period",IF($W1494&gt;Validation!$C$3,"After period","In period")))</f>
        <v>No date</v>
      </c>
      <c r="AI1494" s="26" t="str">
        <f aca="false">IF($Y1494="","",TRIM(RIGHT(SUBSTITUTE($Y1494," ",REPT(" ",50)),50)))</f>
        <v/>
      </c>
      <c r="AJ1494" s="27" t="str">
        <f aca="false">IF($A1494="","",IF(NOT(ISERROR(MATCH($A1494,Validation!$A$193:$A$217,0))),"Manual mapping",IF(COUNTIF(Validation!$U$19:$U$178,$Z1494)&gt;0,"Direct",IF(COUNTIF(Validation!$S$19:$S$178,$AI1494)=1,"By surname","Unresolved"))))</f>
        <v/>
      </c>
      <c r="AK1494" s="28" t="str">
        <f aca="false">IF($L1494="","",IF(MATCH($L1494,$L$2:$L$3000,0)&lt;&gt;ROW()-1,"",COUNT($AK$1:$AK1493)+1))</f>
        <v/>
      </c>
      <c r="AL1494" s="28" t="str">
        <f aca="false">IF($G1494="","",IF(MATCH($G1494,$G$2:$G$3000,0)&lt;&gt;ROW()-1,"",COUNT($AL$1:$AL1493)+1))</f>
        <v/>
      </c>
      <c r="AM1494" s="28" t="str">
        <f aca="false">IF($H1494="","",IF(MATCH($H1494,$H$2:$H$3000,0)&lt;&gt;ROW()-1,"",COUNT($AM$1:$AM1493)+1))</f>
        <v/>
      </c>
      <c r="AN1494" s="28" t="str">
        <f aca="false">IF($I1494="","",IF(MATCH($I1494,$I$2:$I$3000,0)&lt;&gt;ROW()-1,"",COUNT($AN$1:$AN1493)+1))</f>
        <v/>
      </c>
      <c r="AO1494" s="28" t="str">
        <f aca="false">IF($Q1494="","",IF(MATCH($Q1494,$Q$2:$Q$3000,0)&lt;&gt;ROW()-1,"",COUNT($AO$1:$AO1493)+1))</f>
        <v/>
      </c>
    </row>
    <row r="1495" customFormat="false" ht="12.75" hidden="false" customHeight="true" outlineLevel="0" collapsed="false">
      <c r="W1495" s="24" t="n">
        <f aca="false">IF($F1495="",0,IFERROR(IF(ISNUMBER($F1495),INT($F1495),DATE(VALUE(MID(SUBSTITUTE(LEFT($F1495,FIND(" ",$F1495&amp;" ")-1),"/",REPT(" ",20)),41,20)),VALUE(LEFT(SUBSTITUTE(LEFT($F1495,FIND(" ",$F1495&amp;" ")-1),"/",REPT(" ",20)),20)),VALUE(MID(SUBSTITUTE(LEFT($F1495,FIND(" ",$F1495&amp;" ")-1),"/",REPT(" ",20)),21,20)))),0))</f>
        <v>0</v>
      </c>
      <c r="X1495" s="25" t="str">
        <f aca="false">IF(ISNUMBER($N1495),$N1495*Validation!$B$5,"")</f>
        <v/>
      </c>
      <c r="Y1495" s="26" t="str">
        <f aca="false">IF($A1495="","",SUBSTITUTE(SUBSTITUTE(SUBSTITUTE(SUBSTITUTE(SUBSTITUTE(SUBSTITUTE(SUBSTITUTE(UPPER(TRIM($A1495)),"Á","A"),"É","E"),"Í","I"),"Ó","O"),"Ú","U"),"Ñ","N"),"Ü","U"))</f>
        <v/>
      </c>
      <c r="Z1495" s="26" t="str">
        <f aca="false">IF($Y1495="","",LEFT($Y1495,1)&amp;" "&amp;TRIM(RIGHT(SUBSTITUTE($Y1495," ",REPT(" ",50)),50)))</f>
        <v/>
      </c>
      <c r="AA1495" s="27" t="str">
        <f aca="false">IF($AF1495="","",IF(COUNTIF(Validation!$U$19:$U$178,$AF1495)&gt;0,"OK","NO MATCH"))</f>
        <v/>
      </c>
      <c r="AB1495" s="27" t="str">
        <f aca="false">IF($W1495=0,"",IF(AND($W1495&gt;=Validation!$B$3,$W1495&lt;=Validation!$C$3),"Yes","No"))</f>
        <v/>
      </c>
      <c r="AC1495" s="26" t="str">
        <f aca="false">IF($A1495="","",$AF1495&amp;"|"&amp;TEXT($W1495,"yyyy-mm-dd")&amp;"|"&amp;$J1495&amp;"|"&amp;$N1495)</f>
        <v/>
      </c>
      <c r="AD1495" s="27" t="str">
        <f aca="false">IF($AC1495="","",IF(COUNTIF($AC$2:$AC$3000,$AC1495)&gt;1,"REVIEW","OK"))</f>
        <v/>
      </c>
      <c r="AE1495" s="27" t="str">
        <f aca="false">IF(OR($W1495=0,$O1495=""),"",IF(IFERROR(IF(ISNUMBER($O1495),INT($O1495),DATE(VALUE(MID(SUBSTITUTE(LEFT($O1495,FIND(" ",$O1495&amp;" ")-1),"/",REPT(" ",20)),41,20)),VALUE(LEFT(SUBSTITUTE(LEFT($O1495,FIND(" ",$O1495&amp;" ")-1),"/",REPT(" ",20)),20)),VALUE(MID(SUBSTITUTE(LEFT($O1495,FIND(" ",$O1495&amp;" ")-1),"/",REPT(" ",20)),21,20)))),0)&gt;$W1495,"Late","Same day"))</f>
        <v/>
      </c>
      <c r="AF1495" s="26" t="str">
        <f aca="false">IF($A1495="","",IFERROR(INDEX(Validation!$C$193:$C$217,MATCH($A1495,Validation!$A$193:$A$217,0)),IF(COUNTIF(Validation!$U$19:$U$178,$Z1495)&gt;0,$Z1495,IF(COUNTIF(Validation!$S$19:$S$178,$AI1495)=1,INDEX(Validation!$U$19:$U$178,MATCH($AI1495,Validation!$S$19:$S$178,0)),$Z1495))))</f>
        <v/>
      </c>
      <c r="AG1495" s="27" t="str">
        <f aca="false">IF(COUNTA($A1495:$U1495)=0,"",IF($A1495="","No name",IF($F1495="","No date",IF($W1495=0,"Date ilegible",IF(NOT(ISNUMBER($N1495)),"Hours no numéricas",IF($AA1495="NO MATCH","Person no identificada","OK"))))))</f>
        <v/>
      </c>
      <c r="AH1495" s="27" t="str">
        <f aca="false">IF($W1495=0,"No date",IF($W1495&lt;Validation!$B$3,"Before period",IF($W1495&gt;Validation!$C$3,"After period","In period")))</f>
        <v>No date</v>
      </c>
      <c r="AI1495" s="26" t="str">
        <f aca="false">IF($Y1495="","",TRIM(RIGHT(SUBSTITUTE($Y1495," ",REPT(" ",50)),50)))</f>
        <v/>
      </c>
      <c r="AJ1495" s="27" t="str">
        <f aca="false">IF($A1495="","",IF(NOT(ISERROR(MATCH($A1495,Validation!$A$193:$A$217,0))),"Manual mapping",IF(COUNTIF(Validation!$U$19:$U$178,$Z1495)&gt;0,"Direct",IF(COUNTIF(Validation!$S$19:$S$178,$AI1495)=1,"By surname","Unresolved"))))</f>
        <v/>
      </c>
      <c r="AK1495" s="28" t="str">
        <f aca="false">IF($L1495="","",IF(MATCH($L1495,$L$2:$L$3000,0)&lt;&gt;ROW()-1,"",COUNT($AK$1:$AK1494)+1))</f>
        <v/>
      </c>
      <c r="AL1495" s="28" t="str">
        <f aca="false">IF($G1495="","",IF(MATCH($G1495,$G$2:$G$3000,0)&lt;&gt;ROW()-1,"",COUNT($AL$1:$AL1494)+1))</f>
        <v/>
      </c>
      <c r="AM1495" s="28" t="str">
        <f aca="false">IF($H1495="","",IF(MATCH($H1495,$H$2:$H$3000,0)&lt;&gt;ROW()-1,"",COUNT($AM$1:$AM1494)+1))</f>
        <v/>
      </c>
      <c r="AN1495" s="28" t="str">
        <f aca="false">IF($I1495="","",IF(MATCH($I1495,$I$2:$I$3000,0)&lt;&gt;ROW()-1,"",COUNT($AN$1:$AN1494)+1))</f>
        <v/>
      </c>
      <c r="AO1495" s="28" t="str">
        <f aca="false">IF($Q1495="","",IF(MATCH($Q1495,$Q$2:$Q$3000,0)&lt;&gt;ROW()-1,"",COUNT($AO$1:$AO1494)+1))</f>
        <v/>
      </c>
    </row>
    <row r="1496" customFormat="false" ht="12.75" hidden="false" customHeight="true" outlineLevel="0" collapsed="false">
      <c r="W1496" s="24" t="n">
        <f aca="false">IF($F1496="",0,IFERROR(IF(ISNUMBER($F1496),INT($F1496),DATE(VALUE(MID(SUBSTITUTE(LEFT($F1496,FIND(" ",$F1496&amp;" ")-1),"/",REPT(" ",20)),41,20)),VALUE(LEFT(SUBSTITUTE(LEFT($F1496,FIND(" ",$F1496&amp;" ")-1),"/",REPT(" ",20)),20)),VALUE(MID(SUBSTITUTE(LEFT($F1496,FIND(" ",$F1496&amp;" ")-1),"/",REPT(" ",20)),21,20)))),0))</f>
        <v>0</v>
      </c>
      <c r="X1496" s="25" t="str">
        <f aca="false">IF(ISNUMBER($N1496),$N1496*Validation!$B$5,"")</f>
        <v/>
      </c>
      <c r="Y1496" s="26" t="str">
        <f aca="false">IF($A1496="","",SUBSTITUTE(SUBSTITUTE(SUBSTITUTE(SUBSTITUTE(SUBSTITUTE(SUBSTITUTE(SUBSTITUTE(UPPER(TRIM($A1496)),"Á","A"),"É","E"),"Í","I"),"Ó","O"),"Ú","U"),"Ñ","N"),"Ü","U"))</f>
        <v/>
      </c>
      <c r="Z1496" s="26" t="str">
        <f aca="false">IF($Y1496="","",LEFT($Y1496,1)&amp;" "&amp;TRIM(RIGHT(SUBSTITUTE($Y1496," ",REPT(" ",50)),50)))</f>
        <v/>
      </c>
      <c r="AA1496" s="27" t="str">
        <f aca="false">IF($AF1496="","",IF(COUNTIF(Validation!$U$19:$U$178,$AF1496)&gt;0,"OK","NO MATCH"))</f>
        <v/>
      </c>
      <c r="AB1496" s="27" t="str">
        <f aca="false">IF($W1496=0,"",IF(AND($W1496&gt;=Validation!$B$3,$W1496&lt;=Validation!$C$3),"Yes","No"))</f>
        <v/>
      </c>
      <c r="AC1496" s="26" t="str">
        <f aca="false">IF($A1496="","",$AF1496&amp;"|"&amp;TEXT($W1496,"yyyy-mm-dd")&amp;"|"&amp;$J1496&amp;"|"&amp;$N1496)</f>
        <v/>
      </c>
      <c r="AD1496" s="27" t="str">
        <f aca="false">IF($AC1496="","",IF(COUNTIF($AC$2:$AC$3000,$AC1496)&gt;1,"REVIEW","OK"))</f>
        <v/>
      </c>
      <c r="AE1496" s="27" t="str">
        <f aca="false">IF(OR($W1496=0,$O1496=""),"",IF(IFERROR(IF(ISNUMBER($O1496),INT($O1496),DATE(VALUE(MID(SUBSTITUTE(LEFT($O1496,FIND(" ",$O1496&amp;" ")-1),"/",REPT(" ",20)),41,20)),VALUE(LEFT(SUBSTITUTE(LEFT($O1496,FIND(" ",$O1496&amp;" ")-1),"/",REPT(" ",20)),20)),VALUE(MID(SUBSTITUTE(LEFT($O1496,FIND(" ",$O1496&amp;" ")-1),"/",REPT(" ",20)),21,20)))),0)&gt;$W1496,"Late","Same day"))</f>
        <v/>
      </c>
      <c r="AF1496" s="26" t="str">
        <f aca="false">IF($A1496="","",IFERROR(INDEX(Validation!$C$193:$C$217,MATCH($A1496,Validation!$A$193:$A$217,0)),IF(COUNTIF(Validation!$U$19:$U$178,$Z1496)&gt;0,$Z1496,IF(COUNTIF(Validation!$S$19:$S$178,$AI1496)=1,INDEX(Validation!$U$19:$U$178,MATCH($AI1496,Validation!$S$19:$S$178,0)),$Z1496))))</f>
        <v/>
      </c>
      <c r="AG1496" s="27" t="str">
        <f aca="false">IF(COUNTA($A1496:$U1496)=0,"",IF($A1496="","No name",IF($F1496="","No date",IF($W1496=0,"Date ilegible",IF(NOT(ISNUMBER($N1496)),"Hours no numéricas",IF($AA1496="NO MATCH","Person no identificada","OK"))))))</f>
        <v/>
      </c>
      <c r="AH1496" s="27" t="str">
        <f aca="false">IF($W1496=0,"No date",IF($W1496&lt;Validation!$B$3,"Before period",IF($W1496&gt;Validation!$C$3,"After period","In period")))</f>
        <v>No date</v>
      </c>
      <c r="AI1496" s="26" t="str">
        <f aca="false">IF($Y1496="","",TRIM(RIGHT(SUBSTITUTE($Y1496," ",REPT(" ",50)),50)))</f>
        <v/>
      </c>
      <c r="AJ1496" s="27" t="str">
        <f aca="false">IF($A1496="","",IF(NOT(ISERROR(MATCH($A1496,Validation!$A$193:$A$217,0))),"Manual mapping",IF(COUNTIF(Validation!$U$19:$U$178,$Z1496)&gt;0,"Direct",IF(COUNTIF(Validation!$S$19:$S$178,$AI1496)=1,"By surname","Unresolved"))))</f>
        <v/>
      </c>
      <c r="AK1496" s="28" t="str">
        <f aca="false">IF($L1496="","",IF(MATCH($L1496,$L$2:$L$3000,0)&lt;&gt;ROW()-1,"",COUNT($AK$1:$AK1495)+1))</f>
        <v/>
      </c>
      <c r="AL1496" s="28" t="str">
        <f aca="false">IF($G1496="","",IF(MATCH($G1496,$G$2:$G$3000,0)&lt;&gt;ROW()-1,"",COUNT($AL$1:$AL1495)+1))</f>
        <v/>
      </c>
      <c r="AM1496" s="28" t="str">
        <f aca="false">IF($H1496="","",IF(MATCH($H1496,$H$2:$H$3000,0)&lt;&gt;ROW()-1,"",COUNT($AM$1:$AM1495)+1))</f>
        <v/>
      </c>
      <c r="AN1496" s="28" t="str">
        <f aca="false">IF($I1496="","",IF(MATCH($I1496,$I$2:$I$3000,0)&lt;&gt;ROW()-1,"",COUNT($AN$1:$AN1495)+1))</f>
        <v/>
      </c>
      <c r="AO1496" s="28" t="str">
        <f aca="false">IF($Q1496="","",IF(MATCH($Q1496,$Q$2:$Q$3000,0)&lt;&gt;ROW()-1,"",COUNT($AO$1:$AO1495)+1))</f>
        <v/>
      </c>
    </row>
    <row r="1497" customFormat="false" ht="12.75" hidden="false" customHeight="true" outlineLevel="0" collapsed="false">
      <c r="W1497" s="24" t="n">
        <f aca="false">IF($F1497="",0,IFERROR(IF(ISNUMBER($F1497),INT($F1497),DATE(VALUE(MID(SUBSTITUTE(LEFT($F1497,FIND(" ",$F1497&amp;" ")-1),"/",REPT(" ",20)),41,20)),VALUE(LEFT(SUBSTITUTE(LEFT($F1497,FIND(" ",$F1497&amp;" ")-1),"/",REPT(" ",20)),20)),VALUE(MID(SUBSTITUTE(LEFT($F1497,FIND(" ",$F1497&amp;" ")-1),"/",REPT(" ",20)),21,20)))),0))</f>
        <v>0</v>
      </c>
      <c r="X1497" s="25" t="str">
        <f aca="false">IF(ISNUMBER($N1497),$N1497*Validation!$B$5,"")</f>
        <v/>
      </c>
      <c r="Y1497" s="26" t="str">
        <f aca="false">IF($A1497="","",SUBSTITUTE(SUBSTITUTE(SUBSTITUTE(SUBSTITUTE(SUBSTITUTE(SUBSTITUTE(SUBSTITUTE(UPPER(TRIM($A1497)),"Á","A"),"É","E"),"Í","I"),"Ó","O"),"Ú","U"),"Ñ","N"),"Ü","U"))</f>
        <v/>
      </c>
      <c r="Z1497" s="26" t="str">
        <f aca="false">IF($Y1497="","",LEFT($Y1497,1)&amp;" "&amp;TRIM(RIGHT(SUBSTITUTE($Y1497," ",REPT(" ",50)),50)))</f>
        <v/>
      </c>
      <c r="AA1497" s="27" t="str">
        <f aca="false">IF($AF1497="","",IF(COUNTIF(Validation!$U$19:$U$178,$AF1497)&gt;0,"OK","NO MATCH"))</f>
        <v/>
      </c>
      <c r="AB1497" s="27" t="str">
        <f aca="false">IF($W1497=0,"",IF(AND($W1497&gt;=Validation!$B$3,$W1497&lt;=Validation!$C$3),"Yes","No"))</f>
        <v/>
      </c>
      <c r="AC1497" s="26" t="str">
        <f aca="false">IF($A1497="","",$AF1497&amp;"|"&amp;TEXT($W1497,"yyyy-mm-dd")&amp;"|"&amp;$J1497&amp;"|"&amp;$N1497)</f>
        <v/>
      </c>
      <c r="AD1497" s="27" t="str">
        <f aca="false">IF($AC1497="","",IF(COUNTIF($AC$2:$AC$3000,$AC1497)&gt;1,"REVIEW","OK"))</f>
        <v/>
      </c>
      <c r="AE1497" s="27" t="str">
        <f aca="false">IF(OR($W1497=0,$O1497=""),"",IF(IFERROR(IF(ISNUMBER($O1497),INT($O1497),DATE(VALUE(MID(SUBSTITUTE(LEFT($O1497,FIND(" ",$O1497&amp;" ")-1),"/",REPT(" ",20)),41,20)),VALUE(LEFT(SUBSTITUTE(LEFT($O1497,FIND(" ",$O1497&amp;" ")-1),"/",REPT(" ",20)),20)),VALUE(MID(SUBSTITUTE(LEFT($O1497,FIND(" ",$O1497&amp;" ")-1),"/",REPT(" ",20)),21,20)))),0)&gt;$W1497,"Late","Same day"))</f>
        <v/>
      </c>
      <c r="AF1497" s="26" t="str">
        <f aca="false">IF($A1497="","",IFERROR(INDEX(Validation!$C$193:$C$217,MATCH($A1497,Validation!$A$193:$A$217,0)),IF(COUNTIF(Validation!$U$19:$U$178,$Z1497)&gt;0,$Z1497,IF(COUNTIF(Validation!$S$19:$S$178,$AI1497)=1,INDEX(Validation!$U$19:$U$178,MATCH($AI1497,Validation!$S$19:$S$178,0)),$Z1497))))</f>
        <v/>
      </c>
      <c r="AG1497" s="27" t="str">
        <f aca="false">IF(COUNTA($A1497:$U1497)=0,"",IF($A1497="","No name",IF($F1497="","No date",IF($W1497=0,"Date ilegible",IF(NOT(ISNUMBER($N1497)),"Hours no numéricas",IF($AA1497="NO MATCH","Person no identificada","OK"))))))</f>
        <v/>
      </c>
      <c r="AH1497" s="27" t="str">
        <f aca="false">IF($W1497=0,"No date",IF($W1497&lt;Validation!$B$3,"Before period",IF($W1497&gt;Validation!$C$3,"After period","In period")))</f>
        <v>No date</v>
      </c>
      <c r="AI1497" s="26" t="str">
        <f aca="false">IF($Y1497="","",TRIM(RIGHT(SUBSTITUTE($Y1497," ",REPT(" ",50)),50)))</f>
        <v/>
      </c>
      <c r="AJ1497" s="27" t="str">
        <f aca="false">IF($A1497="","",IF(NOT(ISERROR(MATCH($A1497,Validation!$A$193:$A$217,0))),"Manual mapping",IF(COUNTIF(Validation!$U$19:$U$178,$Z1497)&gt;0,"Direct",IF(COUNTIF(Validation!$S$19:$S$178,$AI1497)=1,"By surname","Unresolved"))))</f>
        <v/>
      </c>
      <c r="AK1497" s="28" t="str">
        <f aca="false">IF($L1497="","",IF(MATCH($L1497,$L$2:$L$3000,0)&lt;&gt;ROW()-1,"",COUNT($AK$1:$AK1496)+1))</f>
        <v/>
      </c>
      <c r="AL1497" s="28" t="str">
        <f aca="false">IF($G1497="","",IF(MATCH($G1497,$G$2:$G$3000,0)&lt;&gt;ROW()-1,"",COUNT($AL$1:$AL1496)+1))</f>
        <v/>
      </c>
      <c r="AM1497" s="28" t="str">
        <f aca="false">IF($H1497="","",IF(MATCH($H1497,$H$2:$H$3000,0)&lt;&gt;ROW()-1,"",COUNT($AM$1:$AM1496)+1))</f>
        <v/>
      </c>
      <c r="AN1497" s="28" t="str">
        <f aca="false">IF($I1497="","",IF(MATCH($I1497,$I$2:$I$3000,0)&lt;&gt;ROW()-1,"",COUNT($AN$1:$AN1496)+1))</f>
        <v/>
      </c>
      <c r="AO1497" s="28" t="str">
        <f aca="false">IF($Q1497="","",IF(MATCH($Q1497,$Q$2:$Q$3000,0)&lt;&gt;ROW()-1,"",COUNT($AO$1:$AO1496)+1))</f>
        <v/>
      </c>
    </row>
    <row r="1498" customFormat="false" ht="12.75" hidden="false" customHeight="true" outlineLevel="0" collapsed="false">
      <c r="W1498" s="24" t="n">
        <f aca="false">IF($F1498="",0,IFERROR(IF(ISNUMBER($F1498),INT($F1498),DATE(VALUE(MID(SUBSTITUTE(LEFT($F1498,FIND(" ",$F1498&amp;" ")-1),"/",REPT(" ",20)),41,20)),VALUE(LEFT(SUBSTITUTE(LEFT($F1498,FIND(" ",$F1498&amp;" ")-1),"/",REPT(" ",20)),20)),VALUE(MID(SUBSTITUTE(LEFT($F1498,FIND(" ",$F1498&amp;" ")-1),"/",REPT(" ",20)),21,20)))),0))</f>
        <v>0</v>
      </c>
      <c r="X1498" s="25" t="str">
        <f aca="false">IF(ISNUMBER($N1498),$N1498*Validation!$B$5,"")</f>
        <v/>
      </c>
      <c r="Y1498" s="26" t="str">
        <f aca="false">IF($A1498="","",SUBSTITUTE(SUBSTITUTE(SUBSTITUTE(SUBSTITUTE(SUBSTITUTE(SUBSTITUTE(SUBSTITUTE(UPPER(TRIM($A1498)),"Á","A"),"É","E"),"Í","I"),"Ó","O"),"Ú","U"),"Ñ","N"),"Ü","U"))</f>
        <v/>
      </c>
      <c r="Z1498" s="26" t="str">
        <f aca="false">IF($Y1498="","",LEFT($Y1498,1)&amp;" "&amp;TRIM(RIGHT(SUBSTITUTE($Y1498," ",REPT(" ",50)),50)))</f>
        <v/>
      </c>
      <c r="AA1498" s="27" t="str">
        <f aca="false">IF($AF1498="","",IF(COUNTIF(Validation!$U$19:$U$178,$AF1498)&gt;0,"OK","NO MATCH"))</f>
        <v/>
      </c>
      <c r="AB1498" s="27" t="str">
        <f aca="false">IF($W1498=0,"",IF(AND($W1498&gt;=Validation!$B$3,$W1498&lt;=Validation!$C$3),"Yes","No"))</f>
        <v/>
      </c>
      <c r="AC1498" s="26" t="str">
        <f aca="false">IF($A1498="","",$AF1498&amp;"|"&amp;TEXT($W1498,"yyyy-mm-dd")&amp;"|"&amp;$J1498&amp;"|"&amp;$N1498)</f>
        <v/>
      </c>
      <c r="AD1498" s="27" t="str">
        <f aca="false">IF($AC1498="","",IF(COUNTIF($AC$2:$AC$3000,$AC1498)&gt;1,"REVIEW","OK"))</f>
        <v/>
      </c>
      <c r="AE1498" s="27" t="str">
        <f aca="false">IF(OR($W1498=0,$O1498=""),"",IF(IFERROR(IF(ISNUMBER($O1498),INT($O1498),DATE(VALUE(MID(SUBSTITUTE(LEFT($O1498,FIND(" ",$O1498&amp;" ")-1),"/",REPT(" ",20)),41,20)),VALUE(LEFT(SUBSTITUTE(LEFT($O1498,FIND(" ",$O1498&amp;" ")-1),"/",REPT(" ",20)),20)),VALUE(MID(SUBSTITUTE(LEFT($O1498,FIND(" ",$O1498&amp;" ")-1),"/",REPT(" ",20)),21,20)))),0)&gt;$W1498,"Late","Same day"))</f>
        <v/>
      </c>
      <c r="AF1498" s="26" t="str">
        <f aca="false">IF($A1498="","",IFERROR(INDEX(Validation!$C$193:$C$217,MATCH($A1498,Validation!$A$193:$A$217,0)),IF(COUNTIF(Validation!$U$19:$U$178,$Z1498)&gt;0,$Z1498,IF(COUNTIF(Validation!$S$19:$S$178,$AI1498)=1,INDEX(Validation!$U$19:$U$178,MATCH($AI1498,Validation!$S$19:$S$178,0)),$Z1498))))</f>
        <v/>
      </c>
      <c r="AG1498" s="27" t="str">
        <f aca="false">IF(COUNTA($A1498:$U1498)=0,"",IF($A1498="","No name",IF($F1498="","No date",IF($W1498=0,"Date ilegible",IF(NOT(ISNUMBER($N1498)),"Hours no numéricas",IF($AA1498="NO MATCH","Person no identificada","OK"))))))</f>
        <v/>
      </c>
      <c r="AH1498" s="27" t="str">
        <f aca="false">IF($W1498=0,"No date",IF($W1498&lt;Validation!$B$3,"Before period",IF($W1498&gt;Validation!$C$3,"After period","In period")))</f>
        <v>No date</v>
      </c>
      <c r="AI1498" s="26" t="str">
        <f aca="false">IF($Y1498="","",TRIM(RIGHT(SUBSTITUTE($Y1498," ",REPT(" ",50)),50)))</f>
        <v/>
      </c>
      <c r="AJ1498" s="27" t="str">
        <f aca="false">IF($A1498="","",IF(NOT(ISERROR(MATCH($A1498,Validation!$A$193:$A$217,0))),"Manual mapping",IF(COUNTIF(Validation!$U$19:$U$178,$Z1498)&gt;0,"Direct",IF(COUNTIF(Validation!$S$19:$S$178,$AI1498)=1,"By surname","Unresolved"))))</f>
        <v/>
      </c>
      <c r="AK1498" s="28" t="str">
        <f aca="false">IF($L1498="","",IF(MATCH($L1498,$L$2:$L$3000,0)&lt;&gt;ROW()-1,"",COUNT($AK$1:$AK1497)+1))</f>
        <v/>
      </c>
      <c r="AL1498" s="28" t="str">
        <f aca="false">IF($G1498="","",IF(MATCH($G1498,$G$2:$G$3000,0)&lt;&gt;ROW()-1,"",COUNT($AL$1:$AL1497)+1))</f>
        <v/>
      </c>
      <c r="AM1498" s="28" t="str">
        <f aca="false">IF($H1498="","",IF(MATCH($H1498,$H$2:$H$3000,0)&lt;&gt;ROW()-1,"",COUNT($AM$1:$AM1497)+1))</f>
        <v/>
      </c>
      <c r="AN1498" s="28" t="str">
        <f aca="false">IF($I1498="","",IF(MATCH($I1498,$I$2:$I$3000,0)&lt;&gt;ROW()-1,"",COUNT($AN$1:$AN1497)+1))</f>
        <v/>
      </c>
      <c r="AO1498" s="28" t="str">
        <f aca="false">IF($Q1498="","",IF(MATCH($Q1498,$Q$2:$Q$3000,0)&lt;&gt;ROW()-1,"",COUNT($AO$1:$AO1497)+1))</f>
        <v/>
      </c>
    </row>
    <row r="1499" customFormat="false" ht="12.75" hidden="false" customHeight="true" outlineLevel="0" collapsed="false">
      <c r="W1499" s="24" t="n">
        <f aca="false">IF($F1499="",0,IFERROR(IF(ISNUMBER($F1499),INT($F1499),DATE(VALUE(MID(SUBSTITUTE(LEFT($F1499,FIND(" ",$F1499&amp;" ")-1),"/",REPT(" ",20)),41,20)),VALUE(LEFT(SUBSTITUTE(LEFT($F1499,FIND(" ",$F1499&amp;" ")-1),"/",REPT(" ",20)),20)),VALUE(MID(SUBSTITUTE(LEFT($F1499,FIND(" ",$F1499&amp;" ")-1),"/",REPT(" ",20)),21,20)))),0))</f>
        <v>0</v>
      </c>
      <c r="X1499" s="25" t="str">
        <f aca="false">IF(ISNUMBER($N1499),$N1499*Validation!$B$5,"")</f>
        <v/>
      </c>
      <c r="Y1499" s="26" t="str">
        <f aca="false">IF($A1499="","",SUBSTITUTE(SUBSTITUTE(SUBSTITUTE(SUBSTITUTE(SUBSTITUTE(SUBSTITUTE(SUBSTITUTE(UPPER(TRIM($A1499)),"Á","A"),"É","E"),"Í","I"),"Ó","O"),"Ú","U"),"Ñ","N"),"Ü","U"))</f>
        <v/>
      </c>
      <c r="Z1499" s="26" t="str">
        <f aca="false">IF($Y1499="","",LEFT($Y1499,1)&amp;" "&amp;TRIM(RIGHT(SUBSTITUTE($Y1499," ",REPT(" ",50)),50)))</f>
        <v/>
      </c>
      <c r="AA1499" s="27" t="str">
        <f aca="false">IF($AF1499="","",IF(COUNTIF(Validation!$U$19:$U$178,$AF1499)&gt;0,"OK","NO MATCH"))</f>
        <v/>
      </c>
      <c r="AB1499" s="27" t="str">
        <f aca="false">IF($W1499=0,"",IF(AND($W1499&gt;=Validation!$B$3,$W1499&lt;=Validation!$C$3),"Yes","No"))</f>
        <v/>
      </c>
      <c r="AC1499" s="26" t="str">
        <f aca="false">IF($A1499="","",$AF1499&amp;"|"&amp;TEXT($W1499,"yyyy-mm-dd")&amp;"|"&amp;$J1499&amp;"|"&amp;$N1499)</f>
        <v/>
      </c>
      <c r="AD1499" s="27" t="str">
        <f aca="false">IF($AC1499="","",IF(COUNTIF($AC$2:$AC$3000,$AC1499)&gt;1,"REVIEW","OK"))</f>
        <v/>
      </c>
      <c r="AE1499" s="27" t="str">
        <f aca="false">IF(OR($W1499=0,$O1499=""),"",IF(IFERROR(IF(ISNUMBER($O1499),INT($O1499),DATE(VALUE(MID(SUBSTITUTE(LEFT($O1499,FIND(" ",$O1499&amp;" ")-1),"/",REPT(" ",20)),41,20)),VALUE(LEFT(SUBSTITUTE(LEFT($O1499,FIND(" ",$O1499&amp;" ")-1),"/",REPT(" ",20)),20)),VALUE(MID(SUBSTITUTE(LEFT($O1499,FIND(" ",$O1499&amp;" ")-1),"/",REPT(" ",20)),21,20)))),0)&gt;$W1499,"Late","Same day"))</f>
        <v/>
      </c>
      <c r="AF1499" s="26" t="str">
        <f aca="false">IF($A1499="","",IFERROR(INDEX(Validation!$C$193:$C$217,MATCH($A1499,Validation!$A$193:$A$217,0)),IF(COUNTIF(Validation!$U$19:$U$178,$Z1499)&gt;0,$Z1499,IF(COUNTIF(Validation!$S$19:$S$178,$AI1499)=1,INDEX(Validation!$U$19:$U$178,MATCH($AI1499,Validation!$S$19:$S$178,0)),$Z1499))))</f>
        <v/>
      </c>
      <c r="AG1499" s="27" t="str">
        <f aca="false">IF(COUNTA($A1499:$U1499)=0,"",IF($A1499="","No name",IF($F1499="","No date",IF($W1499=0,"Date ilegible",IF(NOT(ISNUMBER($N1499)),"Hours no numéricas",IF($AA1499="NO MATCH","Person no identificada","OK"))))))</f>
        <v/>
      </c>
      <c r="AH1499" s="27" t="str">
        <f aca="false">IF($W1499=0,"No date",IF($W1499&lt;Validation!$B$3,"Before period",IF($W1499&gt;Validation!$C$3,"After period","In period")))</f>
        <v>No date</v>
      </c>
      <c r="AI1499" s="26" t="str">
        <f aca="false">IF($Y1499="","",TRIM(RIGHT(SUBSTITUTE($Y1499," ",REPT(" ",50)),50)))</f>
        <v/>
      </c>
      <c r="AJ1499" s="27" t="str">
        <f aca="false">IF($A1499="","",IF(NOT(ISERROR(MATCH($A1499,Validation!$A$193:$A$217,0))),"Manual mapping",IF(COUNTIF(Validation!$U$19:$U$178,$Z1499)&gt;0,"Direct",IF(COUNTIF(Validation!$S$19:$S$178,$AI1499)=1,"By surname","Unresolved"))))</f>
        <v/>
      </c>
      <c r="AK1499" s="28" t="str">
        <f aca="false">IF($L1499="","",IF(MATCH($L1499,$L$2:$L$3000,0)&lt;&gt;ROW()-1,"",COUNT($AK$1:$AK1498)+1))</f>
        <v/>
      </c>
      <c r="AL1499" s="28" t="str">
        <f aca="false">IF($G1499="","",IF(MATCH($G1499,$G$2:$G$3000,0)&lt;&gt;ROW()-1,"",COUNT($AL$1:$AL1498)+1))</f>
        <v/>
      </c>
      <c r="AM1499" s="28" t="str">
        <f aca="false">IF($H1499="","",IF(MATCH($H1499,$H$2:$H$3000,0)&lt;&gt;ROW()-1,"",COUNT($AM$1:$AM1498)+1))</f>
        <v/>
      </c>
      <c r="AN1499" s="28" t="str">
        <f aca="false">IF($I1499="","",IF(MATCH($I1499,$I$2:$I$3000,0)&lt;&gt;ROW()-1,"",COUNT($AN$1:$AN1498)+1))</f>
        <v/>
      </c>
      <c r="AO1499" s="28" t="str">
        <f aca="false">IF($Q1499="","",IF(MATCH($Q1499,$Q$2:$Q$3000,0)&lt;&gt;ROW()-1,"",COUNT($AO$1:$AO1498)+1))</f>
        <v/>
      </c>
    </row>
    <row r="1500" customFormat="false" ht="12.75" hidden="false" customHeight="true" outlineLevel="0" collapsed="false">
      <c r="W1500" s="24" t="n">
        <f aca="false">IF($F1500="",0,IFERROR(IF(ISNUMBER($F1500),INT($F1500),DATE(VALUE(MID(SUBSTITUTE(LEFT($F1500,FIND(" ",$F1500&amp;" ")-1),"/",REPT(" ",20)),41,20)),VALUE(LEFT(SUBSTITUTE(LEFT($F1500,FIND(" ",$F1500&amp;" ")-1),"/",REPT(" ",20)),20)),VALUE(MID(SUBSTITUTE(LEFT($F1500,FIND(" ",$F1500&amp;" ")-1),"/",REPT(" ",20)),21,20)))),0))</f>
        <v>0</v>
      </c>
      <c r="X1500" s="25" t="str">
        <f aca="false">IF(ISNUMBER($N1500),$N1500*Validation!$B$5,"")</f>
        <v/>
      </c>
      <c r="Y1500" s="26" t="str">
        <f aca="false">IF($A1500="","",SUBSTITUTE(SUBSTITUTE(SUBSTITUTE(SUBSTITUTE(SUBSTITUTE(SUBSTITUTE(SUBSTITUTE(UPPER(TRIM($A1500)),"Á","A"),"É","E"),"Í","I"),"Ó","O"),"Ú","U"),"Ñ","N"),"Ü","U"))</f>
        <v/>
      </c>
      <c r="Z1500" s="26" t="str">
        <f aca="false">IF($Y1500="","",LEFT($Y1500,1)&amp;" "&amp;TRIM(RIGHT(SUBSTITUTE($Y1500," ",REPT(" ",50)),50)))</f>
        <v/>
      </c>
      <c r="AA1500" s="27" t="str">
        <f aca="false">IF($AF1500="","",IF(COUNTIF(Validation!$U$19:$U$178,$AF1500)&gt;0,"OK","NO MATCH"))</f>
        <v/>
      </c>
      <c r="AB1500" s="27" t="str">
        <f aca="false">IF($W1500=0,"",IF(AND($W1500&gt;=Validation!$B$3,$W1500&lt;=Validation!$C$3),"Yes","No"))</f>
        <v/>
      </c>
      <c r="AC1500" s="26" t="str">
        <f aca="false">IF($A1500="","",$AF1500&amp;"|"&amp;TEXT($W1500,"yyyy-mm-dd")&amp;"|"&amp;$J1500&amp;"|"&amp;$N1500)</f>
        <v/>
      </c>
      <c r="AD1500" s="27" t="str">
        <f aca="false">IF($AC1500="","",IF(COUNTIF($AC$2:$AC$3000,$AC1500)&gt;1,"REVIEW","OK"))</f>
        <v/>
      </c>
      <c r="AE1500" s="27" t="str">
        <f aca="false">IF(OR($W1500=0,$O1500=""),"",IF(IFERROR(IF(ISNUMBER($O1500),INT($O1500),DATE(VALUE(MID(SUBSTITUTE(LEFT($O1500,FIND(" ",$O1500&amp;" ")-1),"/",REPT(" ",20)),41,20)),VALUE(LEFT(SUBSTITUTE(LEFT($O1500,FIND(" ",$O1500&amp;" ")-1),"/",REPT(" ",20)),20)),VALUE(MID(SUBSTITUTE(LEFT($O1500,FIND(" ",$O1500&amp;" ")-1),"/",REPT(" ",20)),21,20)))),0)&gt;$W1500,"Late","Same day"))</f>
        <v/>
      </c>
      <c r="AF1500" s="26" t="str">
        <f aca="false">IF($A1500="","",IFERROR(INDEX(Validation!$C$193:$C$217,MATCH($A1500,Validation!$A$193:$A$217,0)),IF(COUNTIF(Validation!$U$19:$U$178,$Z1500)&gt;0,$Z1500,IF(COUNTIF(Validation!$S$19:$S$178,$AI1500)=1,INDEX(Validation!$U$19:$U$178,MATCH($AI1500,Validation!$S$19:$S$178,0)),$Z1500))))</f>
        <v/>
      </c>
      <c r="AG1500" s="27" t="str">
        <f aca="false">IF(COUNTA($A1500:$U1500)=0,"",IF($A1500="","No name",IF($F1500="","No date",IF($W1500=0,"Date ilegible",IF(NOT(ISNUMBER($N1500)),"Hours no numéricas",IF($AA1500="NO MATCH","Person no identificada","OK"))))))</f>
        <v/>
      </c>
      <c r="AH1500" s="27" t="str">
        <f aca="false">IF($W1500=0,"No date",IF($W1500&lt;Validation!$B$3,"Before period",IF($W1500&gt;Validation!$C$3,"After period","In period")))</f>
        <v>No date</v>
      </c>
      <c r="AI1500" s="26" t="str">
        <f aca="false">IF($Y1500="","",TRIM(RIGHT(SUBSTITUTE($Y1500," ",REPT(" ",50)),50)))</f>
        <v/>
      </c>
      <c r="AJ1500" s="27" t="str">
        <f aca="false">IF($A1500="","",IF(NOT(ISERROR(MATCH($A1500,Validation!$A$193:$A$217,0))),"Manual mapping",IF(COUNTIF(Validation!$U$19:$U$178,$Z1500)&gt;0,"Direct",IF(COUNTIF(Validation!$S$19:$S$178,$AI1500)=1,"By surname","Unresolved"))))</f>
        <v/>
      </c>
      <c r="AK1500" s="28" t="str">
        <f aca="false">IF($L1500="","",IF(MATCH($L1500,$L$2:$L$3000,0)&lt;&gt;ROW()-1,"",COUNT($AK$1:$AK1499)+1))</f>
        <v/>
      </c>
      <c r="AL1500" s="28" t="str">
        <f aca="false">IF($G1500="","",IF(MATCH($G1500,$G$2:$G$3000,0)&lt;&gt;ROW()-1,"",COUNT($AL$1:$AL1499)+1))</f>
        <v/>
      </c>
      <c r="AM1500" s="28" t="str">
        <f aca="false">IF($H1500="","",IF(MATCH($H1500,$H$2:$H$3000,0)&lt;&gt;ROW()-1,"",COUNT($AM$1:$AM1499)+1))</f>
        <v/>
      </c>
      <c r="AN1500" s="28" t="str">
        <f aca="false">IF($I1500="","",IF(MATCH($I1500,$I$2:$I$3000,0)&lt;&gt;ROW()-1,"",COUNT($AN$1:$AN1499)+1))</f>
        <v/>
      </c>
      <c r="AO1500" s="28" t="str">
        <f aca="false">IF($Q1500="","",IF(MATCH($Q1500,$Q$2:$Q$3000,0)&lt;&gt;ROW()-1,"",COUNT($AO$1:$AO1499)+1))</f>
        <v/>
      </c>
    </row>
    <row r="1501" customFormat="false" ht="12.75" hidden="false" customHeight="true" outlineLevel="0" collapsed="false">
      <c r="W1501" s="24" t="n">
        <f aca="false">IF($F1501="",0,IFERROR(IF(ISNUMBER($F1501),INT($F1501),DATE(VALUE(MID(SUBSTITUTE(LEFT($F1501,FIND(" ",$F1501&amp;" ")-1),"/",REPT(" ",20)),41,20)),VALUE(LEFT(SUBSTITUTE(LEFT($F1501,FIND(" ",$F1501&amp;" ")-1),"/",REPT(" ",20)),20)),VALUE(MID(SUBSTITUTE(LEFT($F1501,FIND(" ",$F1501&amp;" ")-1),"/",REPT(" ",20)),21,20)))),0))</f>
        <v>0</v>
      </c>
      <c r="X1501" s="25" t="str">
        <f aca="false">IF(ISNUMBER($N1501),$N1501*Validation!$B$5,"")</f>
        <v/>
      </c>
      <c r="Y1501" s="26" t="str">
        <f aca="false">IF($A1501="","",SUBSTITUTE(SUBSTITUTE(SUBSTITUTE(SUBSTITUTE(SUBSTITUTE(SUBSTITUTE(SUBSTITUTE(UPPER(TRIM($A1501)),"Á","A"),"É","E"),"Í","I"),"Ó","O"),"Ú","U"),"Ñ","N"),"Ü","U"))</f>
        <v/>
      </c>
      <c r="Z1501" s="26" t="str">
        <f aca="false">IF($Y1501="","",LEFT($Y1501,1)&amp;" "&amp;TRIM(RIGHT(SUBSTITUTE($Y1501," ",REPT(" ",50)),50)))</f>
        <v/>
      </c>
      <c r="AA1501" s="27" t="str">
        <f aca="false">IF($AF1501="","",IF(COUNTIF(Validation!$U$19:$U$178,$AF1501)&gt;0,"OK","NO MATCH"))</f>
        <v/>
      </c>
      <c r="AB1501" s="27" t="str">
        <f aca="false">IF($W1501=0,"",IF(AND($W1501&gt;=Validation!$B$3,$W1501&lt;=Validation!$C$3),"Yes","No"))</f>
        <v/>
      </c>
      <c r="AC1501" s="26" t="str">
        <f aca="false">IF($A1501="","",$AF1501&amp;"|"&amp;TEXT($W1501,"yyyy-mm-dd")&amp;"|"&amp;$J1501&amp;"|"&amp;$N1501)</f>
        <v/>
      </c>
      <c r="AD1501" s="27" t="str">
        <f aca="false">IF($AC1501="","",IF(COUNTIF($AC$2:$AC$3000,$AC1501)&gt;1,"REVIEW","OK"))</f>
        <v/>
      </c>
      <c r="AE1501" s="27" t="str">
        <f aca="false">IF(OR($W1501=0,$O1501=""),"",IF(IFERROR(IF(ISNUMBER($O1501),INT($O1501),DATE(VALUE(MID(SUBSTITUTE(LEFT($O1501,FIND(" ",$O1501&amp;" ")-1),"/",REPT(" ",20)),41,20)),VALUE(LEFT(SUBSTITUTE(LEFT($O1501,FIND(" ",$O1501&amp;" ")-1),"/",REPT(" ",20)),20)),VALUE(MID(SUBSTITUTE(LEFT($O1501,FIND(" ",$O1501&amp;" ")-1),"/",REPT(" ",20)),21,20)))),0)&gt;$W1501,"Late","Same day"))</f>
        <v/>
      </c>
      <c r="AF1501" s="26" t="str">
        <f aca="false">IF($A1501="","",IFERROR(INDEX(Validation!$C$193:$C$217,MATCH($A1501,Validation!$A$193:$A$217,0)),IF(COUNTIF(Validation!$U$19:$U$178,$Z1501)&gt;0,$Z1501,IF(COUNTIF(Validation!$S$19:$S$178,$AI1501)=1,INDEX(Validation!$U$19:$U$178,MATCH($AI1501,Validation!$S$19:$S$178,0)),$Z1501))))</f>
        <v/>
      </c>
      <c r="AG1501" s="27" t="str">
        <f aca="false">IF(COUNTA($A1501:$U1501)=0,"",IF($A1501="","No name",IF($F1501="","No date",IF($W1501=0,"Date ilegible",IF(NOT(ISNUMBER($N1501)),"Hours no numéricas",IF($AA1501="NO MATCH","Person no identificada","OK"))))))</f>
        <v/>
      </c>
      <c r="AH1501" s="27" t="str">
        <f aca="false">IF($W1501=0,"No date",IF($W1501&lt;Validation!$B$3,"Before period",IF($W1501&gt;Validation!$C$3,"After period","In period")))</f>
        <v>No date</v>
      </c>
      <c r="AI1501" s="26" t="str">
        <f aca="false">IF($Y1501="","",TRIM(RIGHT(SUBSTITUTE($Y1501," ",REPT(" ",50)),50)))</f>
        <v/>
      </c>
      <c r="AJ1501" s="27" t="str">
        <f aca="false">IF($A1501="","",IF(NOT(ISERROR(MATCH($A1501,Validation!$A$193:$A$217,0))),"Manual mapping",IF(COUNTIF(Validation!$U$19:$U$178,$Z1501)&gt;0,"Direct",IF(COUNTIF(Validation!$S$19:$S$178,$AI1501)=1,"By surname","Unresolved"))))</f>
        <v/>
      </c>
      <c r="AK1501" s="28" t="str">
        <f aca="false">IF($L1501="","",IF(MATCH($L1501,$L$2:$L$3000,0)&lt;&gt;ROW()-1,"",COUNT($AK$1:$AK1500)+1))</f>
        <v/>
      </c>
      <c r="AL1501" s="28" t="str">
        <f aca="false">IF($G1501="","",IF(MATCH($G1501,$G$2:$G$3000,0)&lt;&gt;ROW()-1,"",COUNT($AL$1:$AL1500)+1))</f>
        <v/>
      </c>
      <c r="AM1501" s="28" t="str">
        <f aca="false">IF($H1501="","",IF(MATCH($H1501,$H$2:$H$3000,0)&lt;&gt;ROW()-1,"",COUNT($AM$1:$AM1500)+1))</f>
        <v/>
      </c>
      <c r="AN1501" s="28" t="str">
        <f aca="false">IF($I1501="","",IF(MATCH($I1501,$I$2:$I$3000,0)&lt;&gt;ROW()-1,"",COUNT($AN$1:$AN1500)+1))</f>
        <v/>
      </c>
      <c r="AO1501" s="28" t="str">
        <f aca="false">IF($Q1501="","",IF(MATCH($Q1501,$Q$2:$Q$3000,0)&lt;&gt;ROW()-1,"",COUNT($AO$1:$AO1500)+1))</f>
        <v/>
      </c>
    </row>
    <row r="1502" customFormat="false" ht="12.75" hidden="false" customHeight="true" outlineLevel="0" collapsed="false">
      <c r="W1502" s="24" t="n">
        <f aca="false">IF($F1502="",0,IFERROR(IF(ISNUMBER($F1502),INT($F1502),DATE(VALUE(MID(SUBSTITUTE(LEFT($F1502,FIND(" ",$F1502&amp;" ")-1),"/",REPT(" ",20)),41,20)),VALUE(LEFT(SUBSTITUTE(LEFT($F1502,FIND(" ",$F1502&amp;" ")-1),"/",REPT(" ",20)),20)),VALUE(MID(SUBSTITUTE(LEFT($F1502,FIND(" ",$F1502&amp;" ")-1),"/",REPT(" ",20)),21,20)))),0))</f>
        <v>0</v>
      </c>
      <c r="X1502" s="25" t="str">
        <f aca="false">IF(ISNUMBER($N1502),$N1502*Validation!$B$5,"")</f>
        <v/>
      </c>
      <c r="Y1502" s="26" t="str">
        <f aca="false">IF($A1502="","",SUBSTITUTE(SUBSTITUTE(SUBSTITUTE(SUBSTITUTE(SUBSTITUTE(SUBSTITUTE(SUBSTITUTE(UPPER(TRIM($A1502)),"Á","A"),"É","E"),"Í","I"),"Ó","O"),"Ú","U"),"Ñ","N"),"Ü","U"))</f>
        <v/>
      </c>
      <c r="Z1502" s="26" t="str">
        <f aca="false">IF($Y1502="","",LEFT($Y1502,1)&amp;" "&amp;TRIM(RIGHT(SUBSTITUTE($Y1502," ",REPT(" ",50)),50)))</f>
        <v/>
      </c>
      <c r="AA1502" s="27" t="str">
        <f aca="false">IF($AF1502="","",IF(COUNTIF(Validation!$U$19:$U$178,$AF1502)&gt;0,"OK","NO MATCH"))</f>
        <v/>
      </c>
      <c r="AB1502" s="27" t="str">
        <f aca="false">IF($W1502=0,"",IF(AND($W1502&gt;=Validation!$B$3,$W1502&lt;=Validation!$C$3),"Yes","No"))</f>
        <v/>
      </c>
      <c r="AC1502" s="26" t="str">
        <f aca="false">IF($A1502="","",$AF1502&amp;"|"&amp;TEXT($W1502,"yyyy-mm-dd")&amp;"|"&amp;$J1502&amp;"|"&amp;$N1502)</f>
        <v/>
      </c>
      <c r="AD1502" s="27" t="str">
        <f aca="false">IF($AC1502="","",IF(COUNTIF($AC$2:$AC$3000,$AC1502)&gt;1,"REVIEW","OK"))</f>
        <v/>
      </c>
      <c r="AE1502" s="27" t="str">
        <f aca="false">IF(OR($W1502=0,$O1502=""),"",IF(IFERROR(IF(ISNUMBER($O1502),INT($O1502),DATE(VALUE(MID(SUBSTITUTE(LEFT($O1502,FIND(" ",$O1502&amp;" ")-1),"/",REPT(" ",20)),41,20)),VALUE(LEFT(SUBSTITUTE(LEFT($O1502,FIND(" ",$O1502&amp;" ")-1),"/",REPT(" ",20)),20)),VALUE(MID(SUBSTITUTE(LEFT($O1502,FIND(" ",$O1502&amp;" ")-1),"/",REPT(" ",20)),21,20)))),0)&gt;$W1502,"Late","Same day"))</f>
        <v/>
      </c>
      <c r="AF1502" s="26" t="str">
        <f aca="false">IF($A1502="","",IFERROR(INDEX(Validation!$C$193:$C$217,MATCH($A1502,Validation!$A$193:$A$217,0)),IF(COUNTIF(Validation!$U$19:$U$178,$Z1502)&gt;0,$Z1502,IF(COUNTIF(Validation!$S$19:$S$178,$AI1502)=1,INDEX(Validation!$U$19:$U$178,MATCH($AI1502,Validation!$S$19:$S$178,0)),$Z1502))))</f>
        <v/>
      </c>
      <c r="AG1502" s="27" t="str">
        <f aca="false">IF(COUNTA($A1502:$U1502)=0,"",IF($A1502="","No name",IF($F1502="","No date",IF($W1502=0,"Date ilegible",IF(NOT(ISNUMBER($N1502)),"Hours no numéricas",IF($AA1502="NO MATCH","Person no identificada","OK"))))))</f>
        <v/>
      </c>
      <c r="AH1502" s="27" t="str">
        <f aca="false">IF($W1502=0,"No date",IF($W1502&lt;Validation!$B$3,"Before period",IF($W1502&gt;Validation!$C$3,"After period","In period")))</f>
        <v>No date</v>
      </c>
      <c r="AI1502" s="26" t="str">
        <f aca="false">IF($Y1502="","",TRIM(RIGHT(SUBSTITUTE($Y1502," ",REPT(" ",50)),50)))</f>
        <v/>
      </c>
      <c r="AJ1502" s="27" t="str">
        <f aca="false">IF($A1502="","",IF(NOT(ISERROR(MATCH($A1502,Validation!$A$193:$A$217,0))),"Manual mapping",IF(COUNTIF(Validation!$U$19:$U$178,$Z1502)&gt;0,"Direct",IF(COUNTIF(Validation!$S$19:$S$178,$AI1502)=1,"By surname","Unresolved"))))</f>
        <v/>
      </c>
      <c r="AK1502" s="28" t="str">
        <f aca="false">IF($L1502="","",IF(MATCH($L1502,$L$2:$L$3000,0)&lt;&gt;ROW()-1,"",COUNT($AK$1:$AK1501)+1))</f>
        <v/>
      </c>
      <c r="AL1502" s="28" t="str">
        <f aca="false">IF($G1502="","",IF(MATCH($G1502,$G$2:$G$3000,0)&lt;&gt;ROW()-1,"",COUNT($AL$1:$AL1501)+1))</f>
        <v/>
      </c>
      <c r="AM1502" s="28" t="str">
        <f aca="false">IF($H1502="","",IF(MATCH($H1502,$H$2:$H$3000,0)&lt;&gt;ROW()-1,"",COUNT($AM$1:$AM1501)+1))</f>
        <v/>
      </c>
      <c r="AN1502" s="28" t="str">
        <f aca="false">IF($I1502="","",IF(MATCH($I1502,$I$2:$I$3000,0)&lt;&gt;ROW()-1,"",COUNT($AN$1:$AN1501)+1))</f>
        <v/>
      </c>
      <c r="AO1502" s="28" t="str">
        <f aca="false">IF($Q1502="","",IF(MATCH($Q1502,$Q$2:$Q$3000,0)&lt;&gt;ROW()-1,"",COUNT($AO$1:$AO1501)+1))</f>
        <v/>
      </c>
    </row>
    <row r="1503" customFormat="false" ht="12.75" hidden="false" customHeight="true" outlineLevel="0" collapsed="false">
      <c r="W1503" s="24" t="n">
        <f aca="false">IF($F1503="",0,IFERROR(IF(ISNUMBER($F1503),INT($F1503),DATE(VALUE(MID(SUBSTITUTE(LEFT($F1503,FIND(" ",$F1503&amp;" ")-1),"/",REPT(" ",20)),41,20)),VALUE(LEFT(SUBSTITUTE(LEFT($F1503,FIND(" ",$F1503&amp;" ")-1),"/",REPT(" ",20)),20)),VALUE(MID(SUBSTITUTE(LEFT($F1503,FIND(" ",$F1503&amp;" ")-1),"/",REPT(" ",20)),21,20)))),0))</f>
        <v>0</v>
      </c>
      <c r="X1503" s="25" t="str">
        <f aca="false">IF(ISNUMBER($N1503),$N1503*Validation!$B$5,"")</f>
        <v/>
      </c>
      <c r="Y1503" s="26" t="str">
        <f aca="false">IF($A1503="","",SUBSTITUTE(SUBSTITUTE(SUBSTITUTE(SUBSTITUTE(SUBSTITUTE(SUBSTITUTE(SUBSTITUTE(UPPER(TRIM($A1503)),"Á","A"),"É","E"),"Í","I"),"Ó","O"),"Ú","U"),"Ñ","N"),"Ü","U"))</f>
        <v/>
      </c>
      <c r="Z1503" s="26" t="str">
        <f aca="false">IF($Y1503="","",LEFT($Y1503,1)&amp;" "&amp;TRIM(RIGHT(SUBSTITUTE($Y1503," ",REPT(" ",50)),50)))</f>
        <v/>
      </c>
      <c r="AA1503" s="27" t="str">
        <f aca="false">IF($AF1503="","",IF(COUNTIF(Validation!$U$19:$U$178,$AF1503)&gt;0,"OK","NO MATCH"))</f>
        <v/>
      </c>
      <c r="AB1503" s="27" t="str">
        <f aca="false">IF($W1503=0,"",IF(AND($W1503&gt;=Validation!$B$3,$W1503&lt;=Validation!$C$3),"Yes","No"))</f>
        <v/>
      </c>
      <c r="AC1503" s="26" t="str">
        <f aca="false">IF($A1503="","",$AF1503&amp;"|"&amp;TEXT($W1503,"yyyy-mm-dd")&amp;"|"&amp;$J1503&amp;"|"&amp;$N1503)</f>
        <v/>
      </c>
      <c r="AD1503" s="27" t="str">
        <f aca="false">IF($AC1503="","",IF(COUNTIF($AC$2:$AC$3000,$AC1503)&gt;1,"REVIEW","OK"))</f>
        <v/>
      </c>
      <c r="AE1503" s="27" t="str">
        <f aca="false">IF(OR($W1503=0,$O1503=""),"",IF(IFERROR(IF(ISNUMBER($O1503),INT($O1503),DATE(VALUE(MID(SUBSTITUTE(LEFT($O1503,FIND(" ",$O1503&amp;" ")-1),"/",REPT(" ",20)),41,20)),VALUE(LEFT(SUBSTITUTE(LEFT($O1503,FIND(" ",$O1503&amp;" ")-1),"/",REPT(" ",20)),20)),VALUE(MID(SUBSTITUTE(LEFT($O1503,FIND(" ",$O1503&amp;" ")-1),"/",REPT(" ",20)),21,20)))),0)&gt;$W1503,"Late","Same day"))</f>
        <v/>
      </c>
      <c r="AF1503" s="26" t="str">
        <f aca="false">IF($A1503="","",IFERROR(INDEX(Validation!$C$193:$C$217,MATCH($A1503,Validation!$A$193:$A$217,0)),IF(COUNTIF(Validation!$U$19:$U$178,$Z1503)&gt;0,$Z1503,IF(COUNTIF(Validation!$S$19:$S$178,$AI1503)=1,INDEX(Validation!$U$19:$U$178,MATCH($AI1503,Validation!$S$19:$S$178,0)),$Z1503))))</f>
        <v/>
      </c>
      <c r="AG1503" s="27" t="str">
        <f aca="false">IF(COUNTA($A1503:$U1503)=0,"",IF($A1503="","No name",IF($F1503="","No date",IF($W1503=0,"Date ilegible",IF(NOT(ISNUMBER($N1503)),"Hours no numéricas",IF($AA1503="NO MATCH","Person no identificada","OK"))))))</f>
        <v/>
      </c>
      <c r="AH1503" s="27" t="str">
        <f aca="false">IF($W1503=0,"No date",IF($W1503&lt;Validation!$B$3,"Before period",IF($W1503&gt;Validation!$C$3,"After period","In period")))</f>
        <v>No date</v>
      </c>
      <c r="AI1503" s="26" t="str">
        <f aca="false">IF($Y1503="","",TRIM(RIGHT(SUBSTITUTE($Y1503," ",REPT(" ",50)),50)))</f>
        <v/>
      </c>
      <c r="AJ1503" s="27" t="str">
        <f aca="false">IF($A1503="","",IF(NOT(ISERROR(MATCH($A1503,Validation!$A$193:$A$217,0))),"Manual mapping",IF(COUNTIF(Validation!$U$19:$U$178,$Z1503)&gt;0,"Direct",IF(COUNTIF(Validation!$S$19:$S$178,$AI1503)=1,"By surname","Unresolved"))))</f>
        <v/>
      </c>
      <c r="AK1503" s="28" t="str">
        <f aca="false">IF($L1503="","",IF(MATCH($L1503,$L$2:$L$3000,0)&lt;&gt;ROW()-1,"",COUNT($AK$1:$AK1502)+1))</f>
        <v/>
      </c>
      <c r="AL1503" s="28" t="str">
        <f aca="false">IF($G1503="","",IF(MATCH($G1503,$G$2:$G$3000,0)&lt;&gt;ROW()-1,"",COUNT($AL$1:$AL1502)+1))</f>
        <v/>
      </c>
      <c r="AM1503" s="28" t="str">
        <f aca="false">IF($H1503="","",IF(MATCH($H1503,$H$2:$H$3000,0)&lt;&gt;ROW()-1,"",COUNT($AM$1:$AM1502)+1))</f>
        <v/>
      </c>
      <c r="AN1503" s="28" t="str">
        <f aca="false">IF($I1503="","",IF(MATCH($I1503,$I$2:$I$3000,0)&lt;&gt;ROW()-1,"",COUNT($AN$1:$AN1502)+1))</f>
        <v/>
      </c>
      <c r="AO1503" s="28" t="str">
        <f aca="false">IF($Q1503="","",IF(MATCH($Q1503,$Q$2:$Q$3000,0)&lt;&gt;ROW()-1,"",COUNT($AO$1:$AO1502)+1))</f>
        <v/>
      </c>
    </row>
    <row r="1504" customFormat="false" ht="12.75" hidden="false" customHeight="true" outlineLevel="0" collapsed="false">
      <c r="W1504" s="24" t="n">
        <f aca="false">IF($F1504="",0,IFERROR(IF(ISNUMBER($F1504),INT($F1504),DATE(VALUE(MID(SUBSTITUTE(LEFT($F1504,FIND(" ",$F1504&amp;" ")-1),"/",REPT(" ",20)),41,20)),VALUE(LEFT(SUBSTITUTE(LEFT($F1504,FIND(" ",$F1504&amp;" ")-1),"/",REPT(" ",20)),20)),VALUE(MID(SUBSTITUTE(LEFT($F1504,FIND(" ",$F1504&amp;" ")-1),"/",REPT(" ",20)),21,20)))),0))</f>
        <v>0</v>
      </c>
      <c r="X1504" s="25" t="str">
        <f aca="false">IF(ISNUMBER($N1504),$N1504*Validation!$B$5,"")</f>
        <v/>
      </c>
      <c r="Y1504" s="26" t="str">
        <f aca="false">IF($A1504="","",SUBSTITUTE(SUBSTITUTE(SUBSTITUTE(SUBSTITUTE(SUBSTITUTE(SUBSTITUTE(SUBSTITUTE(UPPER(TRIM($A1504)),"Á","A"),"É","E"),"Í","I"),"Ó","O"),"Ú","U"),"Ñ","N"),"Ü","U"))</f>
        <v/>
      </c>
      <c r="Z1504" s="26" t="str">
        <f aca="false">IF($Y1504="","",LEFT($Y1504,1)&amp;" "&amp;TRIM(RIGHT(SUBSTITUTE($Y1504," ",REPT(" ",50)),50)))</f>
        <v/>
      </c>
      <c r="AA1504" s="27" t="str">
        <f aca="false">IF($AF1504="","",IF(COUNTIF(Validation!$U$19:$U$178,$AF1504)&gt;0,"OK","NO MATCH"))</f>
        <v/>
      </c>
      <c r="AB1504" s="27" t="str">
        <f aca="false">IF($W1504=0,"",IF(AND($W1504&gt;=Validation!$B$3,$W1504&lt;=Validation!$C$3),"Yes","No"))</f>
        <v/>
      </c>
      <c r="AC1504" s="26" t="str">
        <f aca="false">IF($A1504="","",$AF1504&amp;"|"&amp;TEXT($W1504,"yyyy-mm-dd")&amp;"|"&amp;$J1504&amp;"|"&amp;$N1504)</f>
        <v/>
      </c>
      <c r="AD1504" s="27" t="str">
        <f aca="false">IF($AC1504="","",IF(COUNTIF($AC$2:$AC$3000,$AC1504)&gt;1,"REVIEW","OK"))</f>
        <v/>
      </c>
      <c r="AE1504" s="27" t="str">
        <f aca="false">IF(OR($W1504=0,$O1504=""),"",IF(IFERROR(IF(ISNUMBER($O1504),INT($O1504),DATE(VALUE(MID(SUBSTITUTE(LEFT($O1504,FIND(" ",$O1504&amp;" ")-1),"/",REPT(" ",20)),41,20)),VALUE(LEFT(SUBSTITUTE(LEFT($O1504,FIND(" ",$O1504&amp;" ")-1),"/",REPT(" ",20)),20)),VALUE(MID(SUBSTITUTE(LEFT($O1504,FIND(" ",$O1504&amp;" ")-1),"/",REPT(" ",20)),21,20)))),0)&gt;$W1504,"Late","Same day"))</f>
        <v/>
      </c>
      <c r="AF1504" s="26" t="str">
        <f aca="false">IF($A1504="","",IFERROR(INDEX(Validation!$C$193:$C$217,MATCH($A1504,Validation!$A$193:$A$217,0)),IF(COUNTIF(Validation!$U$19:$U$178,$Z1504)&gt;0,$Z1504,IF(COUNTIF(Validation!$S$19:$S$178,$AI1504)=1,INDEX(Validation!$U$19:$U$178,MATCH($AI1504,Validation!$S$19:$S$178,0)),$Z1504))))</f>
        <v/>
      </c>
      <c r="AG1504" s="27" t="str">
        <f aca="false">IF(COUNTA($A1504:$U1504)=0,"",IF($A1504="","No name",IF($F1504="","No date",IF($W1504=0,"Date ilegible",IF(NOT(ISNUMBER($N1504)),"Hours no numéricas",IF($AA1504="NO MATCH","Person no identificada","OK"))))))</f>
        <v/>
      </c>
      <c r="AH1504" s="27" t="str">
        <f aca="false">IF($W1504=0,"No date",IF($W1504&lt;Validation!$B$3,"Before period",IF($W1504&gt;Validation!$C$3,"After period","In period")))</f>
        <v>No date</v>
      </c>
      <c r="AI1504" s="26" t="str">
        <f aca="false">IF($Y1504="","",TRIM(RIGHT(SUBSTITUTE($Y1504," ",REPT(" ",50)),50)))</f>
        <v/>
      </c>
      <c r="AJ1504" s="27" t="str">
        <f aca="false">IF($A1504="","",IF(NOT(ISERROR(MATCH($A1504,Validation!$A$193:$A$217,0))),"Manual mapping",IF(COUNTIF(Validation!$U$19:$U$178,$Z1504)&gt;0,"Direct",IF(COUNTIF(Validation!$S$19:$S$178,$AI1504)=1,"By surname","Unresolved"))))</f>
        <v/>
      </c>
      <c r="AK1504" s="28" t="str">
        <f aca="false">IF($L1504="","",IF(MATCH($L1504,$L$2:$L$3000,0)&lt;&gt;ROW()-1,"",COUNT($AK$1:$AK1503)+1))</f>
        <v/>
      </c>
      <c r="AL1504" s="28" t="str">
        <f aca="false">IF($G1504="","",IF(MATCH($G1504,$G$2:$G$3000,0)&lt;&gt;ROW()-1,"",COUNT($AL$1:$AL1503)+1))</f>
        <v/>
      </c>
      <c r="AM1504" s="28" t="str">
        <f aca="false">IF($H1504="","",IF(MATCH($H1504,$H$2:$H$3000,0)&lt;&gt;ROW()-1,"",COUNT($AM$1:$AM1503)+1))</f>
        <v/>
      </c>
      <c r="AN1504" s="28" t="str">
        <f aca="false">IF($I1504="","",IF(MATCH($I1504,$I$2:$I$3000,0)&lt;&gt;ROW()-1,"",COUNT($AN$1:$AN1503)+1))</f>
        <v/>
      </c>
      <c r="AO1504" s="28" t="str">
        <f aca="false">IF($Q1504="","",IF(MATCH($Q1504,$Q$2:$Q$3000,0)&lt;&gt;ROW()-1,"",COUNT($AO$1:$AO1503)+1))</f>
        <v/>
      </c>
    </row>
    <row r="1505" customFormat="false" ht="12.75" hidden="false" customHeight="true" outlineLevel="0" collapsed="false">
      <c r="W1505" s="24" t="n">
        <f aca="false">IF($F1505="",0,IFERROR(IF(ISNUMBER($F1505),INT($F1505),DATE(VALUE(MID(SUBSTITUTE(LEFT($F1505,FIND(" ",$F1505&amp;" ")-1),"/",REPT(" ",20)),41,20)),VALUE(LEFT(SUBSTITUTE(LEFT($F1505,FIND(" ",$F1505&amp;" ")-1),"/",REPT(" ",20)),20)),VALUE(MID(SUBSTITUTE(LEFT($F1505,FIND(" ",$F1505&amp;" ")-1),"/",REPT(" ",20)),21,20)))),0))</f>
        <v>0</v>
      </c>
      <c r="X1505" s="25" t="str">
        <f aca="false">IF(ISNUMBER($N1505),$N1505*Validation!$B$5,"")</f>
        <v/>
      </c>
      <c r="Y1505" s="26" t="str">
        <f aca="false">IF($A1505="","",SUBSTITUTE(SUBSTITUTE(SUBSTITUTE(SUBSTITUTE(SUBSTITUTE(SUBSTITUTE(SUBSTITUTE(UPPER(TRIM($A1505)),"Á","A"),"É","E"),"Í","I"),"Ó","O"),"Ú","U"),"Ñ","N"),"Ü","U"))</f>
        <v/>
      </c>
      <c r="Z1505" s="26" t="str">
        <f aca="false">IF($Y1505="","",LEFT($Y1505,1)&amp;" "&amp;TRIM(RIGHT(SUBSTITUTE($Y1505," ",REPT(" ",50)),50)))</f>
        <v/>
      </c>
      <c r="AA1505" s="27" t="str">
        <f aca="false">IF($AF1505="","",IF(COUNTIF(Validation!$U$19:$U$178,$AF1505)&gt;0,"OK","NO MATCH"))</f>
        <v/>
      </c>
      <c r="AB1505" s="27" t="str">
        <f aca="false">IF($W1505=0,"",IF(AND($W1505&gt;=Validation!$B$3,$W1505&lt;=Validation!$C$3),"Yes","No"))</f>
        <v/>
      </c>
      <c r="AC1505" s="26" t="str">
        <f aca="false">IF($A1505="","",$AF1505&amp;"|"&amp;TEXT($W1505,"yyyy-mm-dd")&amp;"|"&amp;$J1505&amp;"|"&amp;$N1505)</f>
        <v/>
      </c>
      <c r="AD1505" s="27" t="str">
        <f aca="false">IF($AC1505="","",IF(COUNTIF($AC$2:$AC$3000,$AC1505)&gt;1,"REVIEW","OK"))</f>
        <v/>
      </c>
      <c r="AE1505" s="27" t="str">
        <f aca="false">IF(OR($W1505=0,$O1505=""),"",IF(IFERROR(IF(ISNUMBER($O1505),INT($O1505),DATE(VALUE(MID(SUBSTITUTE(LEFT($O1505,FIND(" ",$O1505&amp;" ")-1),"/",REPT(" ",20)),41,20)),VALUE(LEFT(SUBSTITUTE(LEFT($O1505,FIND(" ",$O1505&amp;" ")-1),"/",REPT(" ",20)),20)),VALUE(MID(SUBSTITUTE(LEFT($O1505,FIND(" ",$O1505&amp;" ")-1),"/",REPT(" ",20)),21,20)))),0)&gt;$W1505,"Late","Same day"))</f>
        <v/>
      </c>
      <c r="AF1505" s="26" t="str">
        <f aca="false">IF($A1505="","",IFERROR(INDEX(Validation!$C$193:$C$217,MATCH($A1505,Validation!$A$193:$A$217,0)),IF(COUNTIF(Validation!$U$19:$U$178,$Z1505)&gt;0,$Z1505,IF(COUNTIF(Validation!$S$19:$S$178,$AI1505)=1,INDEX(Validation!$U$19:$U$178,MATCH($AI1505,Validation!$S$19:$S$178,0)),$Z1505))))</f>
        <v/>
      </c>
      <c r="AG1505" s="27" t="str">
        <f aca="false">IF(COUNTA($A1505:$U1505)=0,"",IF($A1505="","No name",IF($F1505="","No date",IF($W1505=0,"Date ilegible",IF(NOT(ISNUMBER($N1505)),"Hours no numéricas",IF($AA1505="NO MATCH","Person no identificada","OK"))))))</f>
        <v/>
      </c>
      <c r="AH1505" s="27" t="str">
        <f aca="false">IF($W1505=0,"No date",IF($W1505&lt;Validation!$B$3,"Before period",IF($W1505&gt;Validation!$C$3,"After period","In period")))</f>
        <v>No date</v>
      </c>
      <c r="AI1505" s="26" t="str">
        <f aca="false">IF($Y1505="","",TRIM(RIGHT(SUBSTITUTE($Y1505," ",REPT(" ",50)),50)))</f>
        <v/>
      </c>
      <c r="AJ1505" s="27" t="str">
        <f aca="false">IF($A1505="","",IF(NOT(ISERROR(MATCH($A1505,Validation!$A$193:$A$217,0))),"Manual mapping",IF(COUNTIF(Validation!$U$19:$U$178,$Z1505)&gt;0,"Direct",IF(COUNTIF(Validation!$S$19:$S$178,$AI1505)=1,"By surname","Unresolved"))))</f>
        <v/>
      </c>
      <c r="AK1505" s="28" t="str">
        <f aca="false">IF($L1505="","",IF(MATCH($L1505,$L$2:$L$3000,0)&lt;&gt;ROW()-1,"",COUNT($AK$1:$AK1504)+1))</f>
        <v/>
      </c>
      <c r="AL1505" s="28" t="str">
        <f aca="false">IF($G1505="","",IF(MATCH($G1505,$G$2:$G$3000,0)&lt;&gt;ROW()-1,"",COUNT($AL$1:$AL1504)+1))</f>
        <v/>
      </c>
      <c r="AM1505" s="28" t="str">
        <f aca="false">IF($H1505="","",IF(MATCH($H1505,$H$2:$H$3000,0)&lt;&gt;ROW()-1,"",COUNT($AM$1:$AM1504)+1))</f>
        <v/>
      </c>
      <c r="AN1505" s="28" t="str">
        <f aca="false">IF($I1505="","",IF(MATCH($I1505,$I$2:$I$3000,0)&lt;&gt;ROW()-1,"",COUNT($AN$1:$AN1504)+1))</f>
        <v/>
      </c>
      <c r="AO1505" s="28" t="str">
        <f aca="false">IF($Q1505="","",IF(MATCH($Q1505,$Q$2:$Q$3000,0)&lt;&gt;ROW()-1,"",COUNT($AO$1:$AO1504)+1))</f>
        <v/>
      </c>
    </row>
    <row r="1506" customFormat="false" ht="12.75" hidden="false" customHeight="true" outlineLevel="0" collapsed="false">
      <c r="W1506" s="24" t="n">
        <f aca="false">IF($F1506="",0,IFERROR(IF(ISNUMBER($F1506),INT($F1506),DATE(VALUE(MID(SUBSTITUTE(LEFT($F1506,FIND(" ",$F1506&amp;" ")-1),"/",REPT(" ",20)),41,20)),VALUE(LEFT(SUBSTITUTE(LEFT($F1506,FIND(" ",$F1506&amp;" ")-1),"/",REPT(" ",20)),20)),VALUE(MID(SUBSTITUTE(LEFT($F1506,FIND(" ",$F1506&amp;" ")-1),"/",REPT(" ",20)),21,20)))),0))</f>
        <v>0</v>
      </c>
      <c r="X1506" s="25" t="str">
        <f aca="false">IF(ISNUMBER($N1506),$N1506*Validation!$B$5,"")</f>
        <v/>
      </c>
      <c r="Y1506" s="26" t="str">
        <f aca="false">IF($A1506="","",SUBSTITUTE(SUBSTITUTE(SUBSTITUTE(SUBSTITUTE(SUBSTITUTE(SUBSTITUTE(SUBSTITUTE(UPPER(TRIM($A1506)),"Á","A"),"É","E"),"Í","I"),"Ó","O"),"Ú","U"),"Ñ","N"),"Ü","U"))</f>
        <v/>
      </c>
      <c r="Z1506" s="26" t="str">
        <f aca="false">IF($Y1506="","",LEFT($Y1506,1)&amp;" "&amp;TRIM(RIGHT(SUBSTITUTE($Y1506," ",REPT(" ",50)),50)))</f>
        <v/>
      </c>
      <c r="AA1506" s="27" t="str">
        <f aca="false">IF($AF1506="","",IF(COUNTIF(Validation!$U$19:$U$178,$AF1506)&gt;0,"OK","NO MATCH"))</f>
        <v/>
      </c>
      <c r="AB1506" s="27" t="str">
        <f aca="false">IF($W1506=0,"",IF(AND($W1506&gt;=Validation!$B$3,$W1506&lt;=Validation!$C$3),"Yes","No"))</f>
        <v/>
      </c>
      <c r="AC1506" s="26" t="str">
        <f aca="false">IF($A1506="","",$AF1506&amp;"|"&amp;TEXT($W1506,"yyyy-mm-dd")&amp;"|"&amp;$J1506&amp;"|"&amp;$N1506)</f>
        <v/>
      </c>
      <c r="AD1506" s="27" t="str">
        <f aca="false">IF($AC1506="","",IF(COUNTIF($AC$2:$AC$3000,$AC1506)&gt;1,"REVIEW","OK"))</f>
        <v/>
      </c>
      <c r="AE1506" s="27" t="str">
        <f aca="false">IF(OR($W1506=0,$O1506=""),"",IF(IFERROR(IF(ISNUMBER($O1506),INT($O1506),DATE(VALUE(MID(SUBSTITUTE(LEFT($O1506,FIND(" ",$O1506&amp;" ")-1),"/",REPT(" ",20)),41,20)),VALUE(LEFT(SUBSTITUTE(LEFT($O1506,FIND(" ",$O1506&amp;" ")-1),"/",REPT(" ",20)),20)),VALUE(MID(SUBSTITUTE(LEFT($O1506,FIND(" ",$O1506&amp;" ")-1),"/",REPT(" ",20)),21,20)))),0)&gt;$W1506,"Late","Same day"))</f>
        <v/>
      </c>
      <c r="AF1506" s="26" t="str">
        <f aca="false">IF($A1506="","",IFERROR(INDEX(Validation!$C$193:$C$217,MATCH($A1506,Validation!$A$193:$A$217,0)),IF(COUNTIF(Validation!$U$19:$U$178,$Z1506)&gt;0,$Z1506,IF(COUNTIF(Validation!$S$19:$S$178,$AI1506)=1,INDEX(Validation!$U$19:$U$178,MATCH($AI1506,Validation!$S$19:$S$178,0)),$Z1506))))</f>
        <v/>
      </c>
      <c r="AG1506" s="27" t="str">
        <f aca="false">IF(COUNTA($A1506:$U1506)=0,"",IF($A1506="","No name",IF($F1506="","No date",IF($W1506=0,"Date ilegible",IF(NOT(ISNUMBER($N1506)),"Hours no numéricas",IF($AA1506="NO MATCH","Person no identificada","OK"))))))</f>
        <v/>
      </c>
      <c r="AH1506" s="27" t="str">
        <f aca="false">IF($W1506=0,"No date",IF($W1506&lt;Validation!$B$3,"Before period",IF($W1506&gt;Validation!$C$3,"After period","In period")))</f>
        <v>No date</v>
      </c>
      <c r="AI1506" s="26" t="str">
        <f aca="false">IF($Y1506="","",TRIM(RIGHT(SUBSTITUTE($Y1506," ",REPT(" ",50)),50)))</f>
        <v/>
      </c>
      <c r="AJ1506" s="27" t="str">
        <f aca="false">IF($A1506="","",IF(NOT(ISERROR(MATCH($A1506,Validation!$A$193:$A$217,0))),"Manual mapping",IF(COUNTIF(Validation!$U$19:$U$178,$Z1506)&gt;0,"Direct",IF(COUNTIF(Validation!$S$19:$S$178,$AI1506)=1,"By surname","Unresolved"))))</f>
        <v/>
      </c>
      <c r="AK1506" s="28" t="str">
        <f aca="false">IF($L1506="","",IF(MATCH($L1506,$L$2:$L$3000,0)&lt;&gt;ROW()-1,"",COUNT($AK$1:$AK1505)+1))</f>
        <v/>
      </c>
      <c r="AL1506" s="28" t="str">
        <f aca="false">IF($G1506="","",IF(MATCH($G1506,$G$2:$G$3000,0)&lt;&gt;ROW()-1,"",COUNT($AL$1:$AL1505)+1))</f>
        <v/>
      </c>
      <c r="AM1506" s="28" t="str">
        <f aca="false">IF($H1506="","",IF(MATCH($H1506,$H$2:$H$3000,0)&lt;&gt;ROW()-1,"",COUNT($AM$1:$AM1505)+1))</f>
        <v/>
      </c>
      <c r="AN1506" s="28" t="str">
        <f aca="false">IF($I1506="","",IF(MATCH($I1506,$I$2:$I$3000,0)&lt;&gt;ROW()-1,"",COUNT($AN$1:$AN1505)+1))</f>
        <v/>
      </c>
      <c r="AO1506" s="28" t="str">
        <f aca="false">IF($Q1506="","",IF(MATCH($Q1506,$Q$2:$Q$3000,0)&lt;&gt;ROW()-1,"",COUNT($AO$1:$AO1505)+1))</f>
        <v/>
      </c>
    </row>
    <row r="1507" customFormat="false" ht="12.75" hidden="false" customHeight="true" outlineLevel="0" collapsed="false">
      <c r="W1507" s="24" t="n">
        <f aca="false">IF($F1507="",0,IFERROR(IF(ISNUMBER($F1507),INT($F1507),DATE(VALUE(MID(SUBSTITUTE(LEFT($F1507,FIND(" ",$F1507&amp;" ")-1),"/",REPT(" ",20)),41,20)),VALUE(LEFT(SUBSTITUTE(LEFT($F1507,FIND(" ",$F1507&amp;" ")-1),"/",REPT(" ",20)),20)),VALUE(MID(SUBSTITUTE(LEFT($F1507,FIND(" ",$F1507&amp;" ")-1),"/",REPT(" ",20)),21,20)))),0))</f>
        <v>0</v>
      </c>
      <c r="X1507" s="25" t="str">
        <f aca="false">IF(ISNUMBER($N1507),$N1507*Validation!$B$5,"")</f>
        <v/>
      </c>
      <c r="Y1507" s="26" t="str">
        <f aca="false">IF($A1507="","",SUBSTITUTE(SUBSTITUTE(SUBSTITUTE(SUBSTITUTE(SUBSTITUTE(SUBSTITUTE(SUBSTITUTE(UPPER(TRIM($A1507)),"Á","A"),"É","E"),"Í","I"),"Ó","O"),"Ú","U"),"Ñ","N"),"Ü","U"))</f>
        <v/>
      </c>
      <c r="Z1507" s="26" t="str">
        <f aca="false">IF($Y1507="","",LEFT($Y1507,1)&amp;" "&amp;TRIM(RIGHT(SUBSTITUTE($Y1507," ",REPT(" ",50)),50)))</f>
        <v/>
      </c>
      <c r="AA1507" s="27" t="str">
        <f aca="false">IF($AF1507="","",IF(COUNTIF(Validation!$U$19:$U$178,$AF1507)&gt;0,"OK","NO MATCH"))</f>
        <v/>
      </c>
      <c r="AB1507" s="27" t="str">
        <f aca="false">IF($W1507=0,"",IF(AND($W1507&gt;=Validation!$B$3,$W1507&lt;=Validation!$C$3),"Yes","No"))</f>
        <v/>
      </c>
      <c r="AC1507" s="26" t="str">
        <f aca="false">IF($A1507="","",$AF1507&amp;"|"&amp;TEXT($W1507,"yyyy-mm-dd")&amp;"|"&amp;$J1507&amp;"|"&amp;$N1507)</f>
        <v/>
      </c>
      <c r="AD1507" s="27" t="str">
        <f aca="false">IF($AC1507="","",IF(COUNTIF($AC$2:$AC$3000,$AC1507)&gt;1,"REVIEW","OK"))</f>
        <v/>
      </c>
      <c r="AE1507" s="27" t="str">
        <f aca="false">IF(OR($W1507=0,$O1507=""),"",IF(IFERROR(IF(ISNUMBER($O1507),INT($O1507),DATE(VALUE(MID(SUBSTITUTE(LEFT($O1507,FIND(" ",$O1507&amp;" ")-1),"/",REPT(" ",20)),41,20)),VALUE(LEFT(SUBSTITUTE(LEFT($O1507,FIND(" ",$O1507&amp;" ")-1),"/",REPT(" ",20)),20)),VALUE(MID(SUBSTITUTE(LEFT($O1507,FIND(" ",$O1507&amp;" ")-1),"/",REPT(" ",20)),21,20)))),0)&gt;$W1507,"Late","Same day"))</f>
        <v/>
      </c>
      <c r="AF1507" s="26" t="str">
        <f aca="false">IF($A1507="","",IFERROR(INDEX(Validation!$C$193:$C$217,MATCH($A1507,Validation!$A$193:$A$217,0)),IF(COUNTIF(Validation!$U$19:$U$178,$Z1507)&gt;0,$Z1507,IF(COUNTIF(Validation!$S$19:$S$178,$AI1507)=1,INDEX(Validation!$U$19:$U$178,MATCH($AI1507,Validation!$S$19:$S$178,0)),$Z1507))))</f>
        <v/>
      </c>
      <c r="AG1507" s="27" t="str">
        <f aca="false">IF(COUNTA($A1507:$U1507)=0,"",IF($A1507="","No name",IF($F1507="","No date",IF($W1507=0,"Date ilegible",IF(NOT(ISNUMBER($N1507)),"Hours no numéricas",IF($AA1507="NO MATCH","Person no identificada","OK"))))))</f>
        <v/>
      </c>
      <c r="AH1507" s="27" t="str">
        <f aca="false">IF($W1507=0,"No date",IF($W1507&lt;Validation!$B$3,"Before period",IF($W1507&gt;Validation!$C$3,"After period","In period")))</f>
        <v>No date</v>
      </c>
      <c r="AI1507" s="26" t="str">
        <f aca="false">IF($Y1507="","",TRIM(RIGHT(SUBSTITUTE($Y1507," ",REPT(" ",50)),50)))</f>
        <v/>
      </c>
      <c r="AJ1507" s="27" t="str">
        <f aca="false">IF($A1507="","",IF(NOT(ISERROR(MATCH($A1507,Validation!$A$193:$A$217,0))),"Manual mapping",IF(COUNTIF(Validation!$U$19:$U$178,$Z1507)&gt;0,"Direct",IF(COUNTIF(Validation!$S$19:$S$178,$AI1507)=1,"By surname","Unresolved"))))</f>
        <v/>
      </c>
      <c r="AK1507" s="28" t="str">
        <f aca="false">IF($L1507="","",IF(MATCH($L1507,$L$2:$L$3000,0)&lt;&gt;ROW()-1,"",COUNT($AK$1:$AK1506)+1))</f>
        <v/>
      </c>
      <c r="AL1507" s="28" t="str">
        <f aca="false">IF($G1507="","",IF(MATCH($G1507,$G$2:$G$3000,0)&lt;&gt;ROW()-1,"",COUNT($AL$1:$AL1506)+1))</f>
        <v/>
      </c>
      <c r="AM1507" s="28" t="str">
        <f aca="false">IF($H1507="","",IF(MATCH($H1507,$H$2:$H$3000,0)&lt;&gt;ROW()-1,"",COUNT($AM$1:$AM1506)+1))</f>
        <v/>
      </c>
      <c r="AN1507" s="28" t="str">
        <f aca="false">IF($I1507="","",IF(MATCH($I1507,$I$2:$I$3000,0)&lt;&gt;ROW()-1,"",COUNT($AN$1:$AN1506)+1))</f>
        <v/>
      </c>
      <c r="AO1507" s="28" t="str">
        <f aca="false">IF($Q1507="","",IF(MATCH($Q1507,$Q$2:$Q$3000,0)&lt;&gt;ROW()-1,"",COUNT($AO$1:$AO1506)+1))</f>
        <v/>
      </c>
    </row>
    <row r="1508" customFormat="false" ht="12.75" hidden="false" customHeight="true" outlineLevel="0" collapsed="false">
      <c r="W1508" s="24" t="n">
        <f aca="false">IF($F1508="",0,IFERROR(IF(ISNUMBER($F1508),INT($F1508),DATE(VALUE(MID(SUBSTITUTE(LEFT($F1508,FIND(" ",$F1508&amp;" ")-1),"/",REPT(" ",20)),41,20)),VALUE(LEFT(SUBSTITUTE(LEFT($F1508,FIND(" ",$F1508&amp;" ")-1),"/",REPT(" ",20)),20)),VALUE(MID(SUBSTITUTE(LEFT($F1508,FIND(" ",$F1508&amp;" ")-1),"/",REPT(" ",20)),21,20)))),0))</f>
        <v>0</v>
      </c>
      <c r="X1508" s="25" t="str">
        <f aca="false">IF(ISNUMBER($N1508),$N1508*Validation!$B$5,"")</f>
        <v/>
      </c>
      <c r="Y1508" s="26" t="str">
        <f aca="false">IF($A1508="","",SUBSTITUTE(SUBSTITUTE(SUBSTITUTE(SUBSTITUTE(SUBSTITUTE(SUBSTITUTE(SUBSTITUTE(UPPER(TRIM($A1508)),"Á","A"),"É","E"),"Í","I"),"Ó","O"),"Ú","U"),"Ñ","N"),"Ü","U"))</f>
        <v/>
      </c>
      <c r="Z1508" s="26" t="str">
        <f aca="false">IF($Y1508="","",LEFT($Y1508,1)&amp;" "&amp;TRIM(RIGHT(SUBSTITUTE($Y1508," ",REPT(" ",50)),50)))</f>
        <v/>
      </c>
      <c r="AA1508" s="27" t="str">
        <f aca="false">IF($AF1508="","",IF(COUNTIF(Validation!$U$19:$U$178,$AF1508)&gt;0,"OK","NO MATCH"))</f>
        <v/>
      </c>
      <c r="AB1508" s="27" t="str">
        <f aca="false">IF($W1508=0,"",IF(AND($W1508&gt;=Validation!$B$3,$W1508&lt;=Validation!$C$3),"Yes","No"))</f>
        <v/>
      </c>
      <c r="AC1508" s="26" t="str">
        <f aca="false">IF($A1508="","",$AF1508&amp;"|"&amp;TEXT($W1508,"yyyy-mm-dd")&amp;"|"&amp;$J1508&amp;"|"&amp;$N1508)</f>
        <v/>
      </c>
      <c r="AD1508" s="27" t="str">
        <f aca="false">IF($AC1508="","",IF(COUNTIF($AC$2:$AC$3000,$AC1508)&gt;1,"REVIEW","OK"))</f>
        <v/>
      </c>
      <c r="AE1508" s="27" t="str">
        <f aca="false">IF(OR($W1508=0,$O1508=""),"",IF(IFERROR(IF(ISNUMBER($O1508),INT($O1508),DATE(VALUE(MID(SUBSTITUTE(LEFT($O1508,FIND(" ",$O1508&amp;" ")-1),"/",REPT(" ",20)),41,20)),VALUE(LEFT(SUBSTITUTE(LEFT($O1508,FIND(" ",$O1508&amp;" ")-1),"/",REPT(" ",20)),20)),VALUE(MID(SUBSTITUTE(LEFT($O1508,FIND(" ",$O1508&amp;" ")-1),"/",REPT(" ",20)),21,20)))),0)&gt;$W1508,"Late","Same day"))</f>
        <v/>
      </c>
      <c r="AF1508" s="26" t="str">
        <f aca="false">IF($A1508="","",IFERROR(INDEX(Validation!$C$193:$C$217,MATCH($A1508,Validation!$A$193:$A$217,0)),IF(COUNTIF(Validation!$U$19:$U$178,$Z1508)&gt;0,$Z1508,IF(COUNTIF(Validation!$S$19:$S$178,$AI1508)=1,INDEX(Validation!$U$19:$U$178,MATCH($AI1508,Validation!$S$19:$S$178,0)),$Z1508))))</f>
        <v/>
      </c>
      <c r="AG1508" s="27" t="str">
        <f aca="false">IF(COUNTA($A1508:$U1508)=0,"",IF($A1508="","No name",IF($F1508="","No date",IF($W1508=0,"Date ilegible",IF(NOT(ISNUMBER($N1508)),"Hours no numéricas",IF($AA1508="NO MATCH","Person no identificada","OK"))))))</f>
        <v/>
      </c>
      <c r="AH1508" s="27" t="str">
        <f aca="false">IF($W1508=0,"No date",IF($W1508&lt;Validation!$B$3,"Before period",IF($W1508&gt;Validation!$C$3,"After period","In period")))</f>
        <v>No date</v>
      </c>
      <c r="AI1508" s="26" t="str">
        <f aca="false">IF($Y1508="","",TRIM(RIGHT(SUBSTITUTE($Y1508," ",REPT(" ",50)),50)))</f>
        <v/>
      </c>
      <c r="AJ1508" s="27" t="str">
        <f aca="false">IF($A1508="","",IF(NOT(ISERROR(MATCH($A1508,Validation!$A$193:$A$217,0))),"Manual mapping",IF(COUNTIF(Validation!$U$19:$U$178,$Z1508)&gt;0,"Direct",IF(COUNTIF(Validation!$S$19:$S$178,$AI1508)=1,"By surname","Unresolved"))))</f>
        <v/>
      </c>
      <c r="AK1508" s="28" t="str">
        <f aca="false">IF($L1508="","",IF(MATCH($L1508,$L$2:$L$3000,0)&lt;&gt;ROW()-1,"",COUNT($AK$1:$AK1507)+1))</f>
        <v/>
      </c>
      <c r="AL1508" s="28" t="str">
        <f aca="false">IF($G1508="","",IF(MATCH($G1508,$G$2:$G$3000,0)&lt;&gt;ROW()-1,"",COUNT($AL$1:$AL1507)+1))</f>
        <v/>
      </c>
      <c r="AM1508" s="28" t="str">
        <f aca="false">IF($H1508="","",IF(MATCH($H1508,$H$2:$H$3000,0)&lt;&gt;ROW()-1,"",COUNT($AM$1:$AM1507)+1))</f>
        <v/>
      </c>
      <c r="AN1508" s="28" t="str">
        <f aca="false">IF($I1508="","",IF(MATCH($I1508,$I$2:$I$3000,0)&lt;&gt;ROW()-1,"",COUNT($AN$1:$AN1507)+1))</f>
        <v/>
      </c>
      <c r="AO1508" s="28" t="str">
        <f aca="false">IF($Q1508="","",IF(MATCH($Q1508,$Q$2:$Q$3000,0)&lt;&gt;ROW()-1,"",COUNT($AO$1:$AO1507)+1))</f>
        <v/>
      </c>
    </row>
    <row r="1509" customFormat="false" ht="12.75" hidden="false" customHeight="true" outlineLevel="0" collapsed="false">
      <c r="W1509" s="24" t="n">
        <f aca="false">IF($F1509="",0,IFERROR(IF(ISNUMBER($F1509),INT($F1509),DATE(VALUE(MID(SUBSTITUTE(LEFT($F1509,FIND(" ",$F1509&amp;" ")-1),"/",REPT(" ",20)),41,20)),VALUE(LEFT(SUBSTITUTE(LEFT($F1509,FIND(" ",$F1509&amp;" ")-1),"/",REPT(" ",20)),20)),VALUE(MID(SUBSTITUTE(LEFT($F1509,FIND(" ",$F1509&amp;" ")-1),"/",REPT(" ",20)),21,20)))),0))</f>
        <v>0</v>
      </c>
      <c r="X1509" s="25" t="str">
        <f aca="false">IF(ISNUMBER($N1509),$N1509*Validation!$B$5,"")</f>
        <v/>
      </c>
      <c r="Y1509" s="26" t="str">
        <f aca="false">IF($A1509="","",SUBSTITUTE(SUBSTITUTE(SUBSTITUTE(SUBSTITUTE(SUBSTITUTE(SUBSTITUTE(SUBSTITUTE(UPPER(TRIM($A1509)),"Á","A"),"É","E"),"Í","I"),"Ó","O"),"Ú","U"),"Ñ","N"),"Ü","U"))</f>
        <v/>
      </c>
      <c r="Z1509" s="26" t="str">
        <f aca="false">IF($Y1509="","",LEFT($Y1509,1)&amp;" "&amp;TRIM(RIGHT(SUBSTITUTE($Y1509," ",REPT(" ",50)),50)))</f>
        <v/>
      </c>
      <c r="AA1509" s="27" t="str">
        <f aca="false">IF($AF1509="","",IF(COUNTIF(Validation!$U$19:$U$178,$AF1509)&gt;0,"OK","NO MATCH"))</f>
        <v/>
      </c>
      <c r="AB1509" s="27" t="str">
        <f aca="false">IF($W1509=0,"",IF(AND($W1509&gt;=Validation!$B$3,$W1509&lt;=Validation!$C$3),"Yes","No"))</f>
        <v/>
      </c>
      <c r="AC1509" s="26" t="str">
        <f aca="false">IF($A1509="","",$AF1509&amp;"|"&amp;TEXT($W1509,"yyyy-mm-dd")&amp;"|"&amp;$J1509&amp;"|"&amp;$N1509)</f>
        <v/>
      </c>
      <c r="AD1509" s="27" t="str">
        <f aca="false">IF($AC1509="","",IF(COUNTIF($AC$2:$AC$3000,$AC1509)&gt;1,"REVIEW","OK"))</f>
        <v/>
      </c>
      <c r="AE1509" s="27" t="str">
        <f aca="false">IF(OR($W1509=0,$O1509=""),"",IF(IFERROR(IF(ISNUMBER($O1509),INT($O1509),DATE(VALUE(MID(SUBSTITUTE(LEFT($O1509,FIND(" ",$O1509&amp;" ")-1),"/",REPT(" ",20)),41,20)),VALUE(LEFT(SUBSTITUTE(LEFT($O1509,FIND(" ",$O1509&amp;" ")-1),"/",REPT(" ",20)),20)),VALUE(MID(SUBSTITUTE(LEFT($O1509,FIND(" ",$O1509&amp;" ")-1),"/",REPT(" ",20)),21,20)))),0)&gt;$W1509,"Late","Same day"))</f>
        <v/>
      </c>
      <c r="AF1509" s="26" t="str">
        <f aca="false">IF($A1509="","",IFERROR(INDEX(Validation!$C$193:$C$217,MATCH($A1509,Validation!$A$193:$A$217,0)),IF(COUNTIF(Validation!$U$19:$U$178,$Z1509)&gt;0,$Z1509,IF(COUNTIF(Validation!$S$19:$S$178,$AI1509)=1,INDEX(Validation!$U$19:$U$178,MATCH($AI1509,Validation!$S$19:$S$178,0)),$Z1509))))</f>
        <v/>
      </c>
      <c r="AG1509" s="27" t="str">
        <f aca="false">IF(COUNTA($A1509:$U1509)=0,"",IF($A1509="","No name",IF($F1509="","No date",IF($W1509=0,"Date ilegible",IF(NOT(ISNUMBER($N1509)),"Hours no numéricas",IF($AA1509="NO MATCH","Person no identificada","OK"))))))</f>
        <v/>
      </c>
      <c r="AH1509" s="27" t="str">
        <f aca="false">IF($W1509=0,"No date",IF($W1509&lt;Validation!$B$3,"Before period",IF($W1509&gt;Validation!$C$3,"After period","In period")))</f>
        <v>No date</v>
      </c>
      <c r="AI1509" s="26" t="str">
        <f aca="false">IF($Y1509="","",TRIM(RIGHT(SUBSTITUTE($Y1509," ",REPT(" ",50)),50)))</f>
        <v/>
      </c>
      <c r="AJ1509" s="27" t="str">
        <f aca="false">IF($A1509="","",IF(NOT(ISERROR(MATCH($A1509,Validation!$A$193:$A$217,0))),"Manual mapping",IF(COUNTIF(Validation!$U$19:$U$178,$Z1509)&gt;0,"Direct",IF(COUNTIF(Validation!$S$19:$S$178,$AI1509)=1,"By surname","Unresolved"))))</f>
        <v/>
      </c>
      <c r="AK1509" s="28" t="str">
        <f aca="false">IF($L1509="","",IF(MATCH($L1509,$L$2:$L$3000,0)&lt;&gt;ROW()-1,"",COUNT($AK$1:$AK1508)+1))</f>
        <v/>
      </c>
      <c r="AL1509" s="28" t="str">
        <f aca="false">IF($G1509="","",IF(MATCH($G1509,$G$2:$G$3000,0)&lt;&gt;ROW()-1,"",COUNT($AL$1:$AL1508)+1))</f>
        <v/>
      </c>
      <c r="AM1509" s="28" t="str">
        <f aca="false">IF($H1509="","",IF(MATCH($H1509,$H$2:$H$3000,0)&lt;&gt;ROW()-1,"",COUNT($AM$1:$AM1508)+1))</f>
        <v/>
      </c>
      <c r="AN1509" s="28" t="str">
        <f aca="false">IF($I1509="","",IF(MATCH($I1509,$I$2:$I$3000,0)&lt;&gt;ROW()-1,"",COUNT($AN$1:$AN1508)+1))</f>
        <v/>
      </c>
      <c r="AO1509" s="28" t="str">
        <f aca="false">IF($Q1509="","",IF(MATCH($Q1509,$Q$2:$Q$3000,0)&lt;&gt;ROW()-1,"",COUNT($AO$1:$AO1508)+1))</f>
        <v/>
      </c>
    </row>
    <row r="1510" customFormat="false" ht="12.75" hidden="false" customHeight="true" outlineLevel="0" collapsed="false">
      <c r="W1510" s="24" t="n">
        <f aca="false">IF($F1510="",0,IFERROR(IF(ISNUMBER($F1510),INT($F1510),DATE(VALUE(MID(SUBSTITUTE(LEFT($F1510,FIND(" ",$F1510&amp;" ")-1),"/",REPT(" ",20)),41,20)),VALUE(LEFT(SUBSTITUTE(LEFT($F1510,FIND(" ",$F1510&amp;" ")-1),"/",REPT(" ",20)),20)),VALUE(MID(SUBSTITUTE(LEFT($F1510,FIND(" ",$F1510&amp;" ")-1),"/",REPT(" ",20)),21,20)))),0))</f>
        <v>0</v>
      </c>
      <c r="X1510" s="25" t="str">
        <f aca="false">IF(ISNUMBER($N1510),$N1510*Validation!$B$5,"")</f>
        <v/>
      </c>
      <c r="Y1510" s="26" t="str">
        <f aca="false">IF($A1510="","",SUBSTITUTE(SUBSTITUTE(SUBSTITUTE(SUBSTITUTE(SUBSTITUTE(SUBSTITUTE(SUBSTITUTE(UPPER(TRIM($A1510)),"Á","A"),"É","E"),"Í","I"),"Ó","O"),"Ú","U"),"Ñ","N"),"Ü","U"))</f>
        <v/>
      </c>
      <c r="Z1510" s="26" t="str">
        <f aca="false">IF($Y1510="","",LEFT($Y1510,1)&amp;" "&amp;TRIM(RIGHT(SUBSTITUTE($Y1510," ",REPT(" ",50)),50)))</f>
        <v/>
      </c>
      <c r="AA1510" s="27" t="str">
        <f aca="false">IF($AF1510="","",IF(COUNTIF(Validation!$U$19:$U$178,$AF1510)&gt;0,"OK","NO MATCH"))</f>
        <v/>
      </c>
      <c r="AB1510" s="27" t="str">
        <f aca="false">IF($W1510=0,"",IF(AND($W1510&gt;=Validation!$B$3,$W1510&lt;=Validation!$C$3),"Yes","No"))</f>
        <v/>
      </c>
      <c r="AC1510" s="26" t="str">
        <f aca="false">IF($A1510="","",$AF1510&amp;"|"&amp;TEXT($W1510,"yyyy-mm-dd")&amp;"|"&amp;$J1510&amp;"|"&amp;$N1510)</f>
        <v/>
      </c>
      <c r="AD1510" s="27" t="str">
        <f aca="false">IF($AC1510="","",IF(COUNTIF($AC$2:$AC$3000,$AC1510)&gt;1,"REVIEW","OK"))</f>
        <v/>
      </c>
      <c r="AE1510" s="27" t="str">
        <f aca="false">IF(OR($W1510=0,$O1510=""),"",IF(IFERROR(IF(ISNUMBER($O1510),INT($O1510),DATE(VALUE(MID(SUBSTITUTE(LEFT($O1510,FIND(" ",$O1510&amp;" ")-1),"/",REPT(" ",20)),41,20)),VALUE(LEFT(SUBSTITUTE(LEFT($O1510,FIND(" ",$O1510&amp;" ")-1),"/",REPT(" ",20)),20)),VALUE(MID(SUBSTITUTE(LEFT($O1510,FIND(" ",$O1510&amp;" ")-1),"/",REPT(" ",20)),21,20)))),0)&gt;$W1510,"Late","Same day"))</f>
        <v/>
      </c>
      <c r="AF1510" s="26" t="str">
        <f aca="false">IF($A1510="","",IFERROR(INDEX(Validation!$C$193:$C$217,MATCH($A1510,Validation!$A$193:$A$217,0)),IF(COUNTIF(Validation!$U$19:$U$178,$Z1510)&gt;0,$Z1510,IF(COUNTIF(Validation!$S$19:$S$178,$AI1510)=1,INDEX(Validation!$U$19:$U$178,MATCH($AI1510,Validation!$S$19:$S$178,0)),$Z1510))))</f>
        <v/>
      </c>
      <c r="AG1510" s="27" t="str">
        <f aca="false">IF(COUNTA($A1510:$U1510)=0,"",IF($A1510="","No name",IF($F1510="","No date",IF($W1510=0,"Date ilegible",IF(NOT(ISNUMBER($N1510)),"Hours no numéricas",IF($AA1510="NO MATCH","Person no identificada","OK"))))))</f>
        <v/>
      </c>
      <c r="AH1510" s="27" t="str">
        <f aca="false">IF($W1510=0,"No date",IF($W1510&lt;Validation!$B$3,"Before period",IF($W1510&gt;Validation!$C$3,"After period","In period")))</f>
        <v>No date</v>
      </c>
      <c r="AI1510" s="26" t="str">
        <f aca="false">IF($Y1510="","",TRIM(RIGHT(SUBSTITUTE($Y1510," ",REPT(" ",50)),50)))</f>
        <v/>
      </c>
      <c r="AJ1510" s="27" t="str">
        <f aca="false">IF($A1510="","",IF(NOT(ISERROR(MATCH($A1510,Validation!$A$193:$A$217,0))),"Manual mapping",IF(COUNTIF(Validation!$U$19:$U$178,$Z1510)&gt;0,"Direct",IF(COUNTIF(Validation!$S$19:$S$178,$AI1510)=1,"By surname","Unresolved"))))</f>
        <v/>
      </c>
      <c r="AK1510" s="28" t="str">
        <f aca="false">IF($L1510="","",IF(MATCH($L1510,$L$2:$L$3000,0)&lt;&gt;ROW()-1,"",COUNT($AK$1:$AK1509)+1))</f>
        <v/>
      </c>
      <c r="AL1510" s="28" t="str">
        <f aca="false">IF($G1510="","",IF(MATCH($G1510,$G$2:$G$3000,0)&lt;&gt;ROW()-1,"",COUNT($AL$1:$AL1509)+1))</f>
        <v/>
      </c>
      <c r="AM1510" s="28" t="str">
        <f aca="false">IF($H1510="","",IF(MATCH($H1510,$H$2:$H$3000,0)&lt;&gt;ROW()-1,"",COUNT($AM$1:$AM1509)+1))</f>
        <v/>
      </c>
      <c r="AN1510" s="28" t="str">
        <f aca="false">IF($I1510="","",IF(MATCH($I1510,$I$2:$I$3000,0)&lt;&gt;ROW()-1,"",COUNT($AN$1:$AN1509)+1))</f>
        <v/>
      </c>
      <c r="AO1510" s="28" t="str">
        <f aca="false">IF($Q1510="","",IF(MATCH($Q1510,$Q$2:$Q$3000,0)&lt;&gt;ROW()-1,"",COUNT($AO$1:$AO1509)+1))</f>
        <v/>
      </c>
    </row>
    <row r="1511" customFormat="false" ht="12.75" hidden="false" customHeight="true" outlineLevel="0" collapsed="false">
      <c r="W1511" s="24" t="n">
        <f aca="false">IF($F1511="",0,IFERROR(IF(ISNUMBER($F1511),INT($F1511),DATE(VALUE(MID(SUBSTITUTE(LEFT($F1511,FIND(" ",$F1511&amp;" ")-1),"/",REPT(" ",20)),41,20)),VALUE(LEFT(SUBSTITUTE(LEFT($F1511,FIND(" ",$F1511&amp;" ")-1),"/",REPT(" ",20)),20)),VALUE(MID(SUBSTITUTE(LEFT($F1511,FIND(" ",$F1511&amp;" ")-1),"/",REPT(" ",20)),21,20)))),0))</f>
        <v>0</v>
      </c>
      <c r="X1511" s="25" t="str">
        <f aca="false">IF(ISNUMBER($N1511),$N1511*Validation!$B$5,"")</f>
        <v/>
      </c>
      <c r="Y1511" s="26" t="str">
        <f aca="false">IF($A1511="","",SUBSTITUTE(SUBSTITUTE(SUBSTITUTE(SUBSTITUTE(SUBSTITUTE(SUBSTITUTE(SUBSTITUTE(UPPER(TRIM($A1511)),"Á","A"),"É","E"),"Í","I"),"Ó","O"),"Ú","U"),"Ñ","N"),"Ü","U"))</f>
        <v/>
      </c>
      <c r="Z1511" s="26" t="str">
        <f aca="false">IF($Y1511="","",LEFT($Y1511,1)&amp;" "&amp;TRIM(RIGHT(SUBSTITUTE($Y1511," ",REPT(" ",50)),50)))</f>
        <v/>
      </c>
      <c r="AA1511" s="27" t="str">
        <f aca="false">IF($AF1511="","",IF(COUNTIF(Validation!$U$19:$U$178,$AF1511)&gt;0,"OK","NO MATCH"))</f>
        <v/>
      </c>
      <c r="AB1511" s="27" t="str">
        <f aca="false">IF($W1511=0,"",IF(AND($W1511&gt;=Validation!$B$3,$W1511&lt;=Validation!$C$3),"Yes","No"))</f>
        <v/>
      </c>
      <c r="AC1511" s="26" t="str">
        <f aca="false">IF($A1511="","",$AF1511&amp;"|"&amp;TEXT($W1511,"yyyy-mm-dd")&amp;"|"&amp;$J1511&amp;"|"&amp;$N1511)</f>
        <v/>
      </c>
      <c r="AD1511" s="27" t="str">
        <f aca="false">IF($AC1511="","",IF(COUNTIF($AC$2:$AC$3000,$AC1511)&gt;1,"REVIEW","OK"))</f>
        <v/>
      </c>
      <c r="AE1511" s="27" t="str">
        <f aca="false">IF(OR($W1511=0,$O1511=""),"",IF(IFERROR(IF(ISNUMBER($O1511),INT($O1511),DATE(VALUE(MID(SUBSTITUTE(LEFT($O1511,FIND(" ",$O1511&amp;" ")-1),"/",REPT(" ",20)),41,20)),VALUE(LEFT(SUBSTITUTE(LEFT($O1511,FIND(" ",$O1511&amp;" ")-1),"/",REPT(" ",20)),20)),VALUE(MID(SUBSTITUTE(LEFT($O1511,FIND(" ",$O1511&amp;" ")-1),"/",REPT(" ",20)),21,20)))),0)&gt;$W1511,"Late","Same day"))</f>
        <v/>
      </c>
      <c r="AF1511" s="26" t="str">
        <f aca="false">IF($A1511="","",IFERROR(INDEX(Validation!$C$193:$C$217,MATCH($A1511,Validation!$A$193:$A$217,0)),IF(COUNTIF(Validation!$U$19:$U$178,$Z1511)&gt;0,$Z1511,IF(COUNTIF(Validation!$S$19:$S$178,$AI1511)=1,INDEX(Validation!$U$19:$U$178,MATCH($AI1511,Validation!$S$19:$S$178,0)),$Z1511))))</f>
        <v/>
      </c>
      <c r="AG1511" s="27" t="str">
        <f aca="false">IF(COUNTA($A1511:$U1511)=0,"",IF($A1511="","No name",IF($F1511="","No date",IF($W1511=0,"Date ilegible",IF(NOT(ISNUMBER($N1511)),"Hours no numéricas",IF($AA1511="NO MATCH","Person no identificada","OK"))))))</f>
        <v/>
      </c>
      <c r="AH1511" s="27" t="str">
        <f aca="false">IF($W1511=0,"No date",IF($W1511&lt;Validation!$B$3,"Before period",IF($W1511&gt;Validation!$C$3,"After period","In period")))</f>
        <v>No date</v>
      </c>
      <c r="AI1511" s="26" t="str">
        <f aca="false">IF($Y1511="","",TRIM(RIGHT(SUBSTITUTE($Y1511," ",REPT(" ",50)),50)))</f>
        <v/>
      </c>
      <c r="AJ1511" s="27" t="str">
        <f aca="false">IF($A1511="","",IF(NOT(ISERROR(MATCH($A1511,Validation!$A$193:$A$217,0))),"Manual mapping",IF(COUNTIF(Validation!$U$19:$U$178,$Z1511)&gt;0,"Direct",IF(COUNTIF(Validation!$S$19:$S$178,$AI1511)=1,"By surname","Unresolved"))))</f>
        <v/>
      </c>
      <c r="AK1511" s="28" t="str">
        <f aca="false">IF($L1511="","",IF(MATCH($L1511,$L$2:$L$3000,0)&lt;&gt;ROW()-1,"",COUNT($AK$1:$AK1510)+1))</f>
        <v/>
      </c>
      <c r="AL1511" s="28" t="str">
        <f aca="false">IF($G1511="","",IF(MATCH($G1511,$G$2:$G$3000,0)&lt;&gt;ROW()-1,"",COUNT($AL$1:$AL1510)+1))</f>
        <v/>
      </c>
      <c r="AM1511" s="28" t="str">
        <f aca="false">IF($H1511="","",IF(MATCH($H1511,$H$2:$H$3000,0)&lt;&gt;ROW()-1,"",COUNT($AM$1:$AM1510)+1))</f>
        <v/>
      </c>
      <c r="AN1511" s="28" t="str">
        <f aca="false">IF($I1511="","",IF(MATCH($I1511,$I$2:$I$3000,0)&lt;&gt;ROW()-1,"",COUNT($AN$1:$AN1510)+1))</f>
        <v/>
      </c>
      <c r="AO1511" s="28" t="str">
        <f aca="false">IF($Q1511="","",IF(MATCH($Q1511,$Q$2:$Q$3000,0)&lt;&gt;ROW()-1,"",COUNT($AO$1:$AO1510)+1))</f>
        <v/>
      </c>
    </row>
    <row r="1512" customFormat="false" ht="12.75" hidden="false" customHeight="true" outlineLevel="0" collapsed="false">
      <c r="W1512" s="24" t="n">
        <f aca="false">IF($F1512="",0,IFERROR(IF(ISNUMBER($F1512),INT($F1512),DATE(VALUE(MID(SUBSTITUTE(LEFT($F1512,FIND(" ",$F1512&amp;" ")-1),"/",REPT(" ",20)),41,20)),VALUE(LEFT(SUBSTITUTE(LEFT($F1512,FIND(" ",$F1512&amp;" ")-1),"/",REPT(" ",20)),20)),VALUE(MID(SUBSTITUTE(LEFT($F1512,FIND(" ",$F1512&amp;" ")-1),"/",REPT(" ",20)),21,20)))),0))</f>
        <v>0</v>
      </c>
      <c r="X1512" s="25" t="str">
        <f aca="false">IF(ISNUMBER($N1512),$N1512*Validation!$B$5,"")</f>
        <v/>
      </c>
      <c r="Y1512" s="26" t="str">
        <f aca="false">IF($A1512="","",SUBSTITUTE(SUBSTITUTE(SUBSTITUTE(SUBSTITUTE(SUBSTITUTE(SUBSTITUTE(SUBSTITUTE(UPPER(TRIM($A1512)),"Á","A"),"É","E"),"Í","I"),"Ó","O"),"Ú","U"),"Ñ","N"),"Ü","U"))</f>
        <v/>
      </c>
      <c r="Z1512" s="26" t="str">
        <f aca="false">IF($Y1512="","",LEFT($Y1512,1)&amp;" "&amp;TRIM(RIGHT(SUBSTITUTE($Y1512," ",REPT(" ",50)),50)))</f>
        <v/>
      </c>
      <c r="AA1512" s="27" t="str">
        <f aca="false">IF($AF1512="","",IF(COUNTIF(Validation!$U$19:$U$178,$AF1512)&gt;0,"OK","NO MATCH"))</f>
        <v/>
      </c>
      <c r="AB1512" s="27" t="str">
        <f aca="false">IF($W1512=0,"",IF(AND($W1512&gt;=Validation!$B$3,$W1512&lt;=Validation!$C$3),"Yes","No"))</f>
        <v/>
      </c>
      <c r="AC1512" s="26" t="str">
        <f aca="false">IF($A1512="","",$AF1512&amp;"|"&amp;TEXT($W1512,"yyyy-mm-dd")&amp;"|"&amp;$J1512&amp;"|"&amp;$N1512)</f>
        <v/>
      </c>
      <c r="AD1512" s="27" t="str">
        <f aca="false">IF($AC1512="","",IF(COUNTIF($AC$2:$AC$3000,$AC1512)&gt;1,"REVIEW","OK"))</f>
        <v/>
      </c>
      <c r="AE1512" s="27" t="str">
        <f aca="false">IF(OR($W1512=0,$O1512=""),"",IF(IFERROR(IF(ISNUMBER($O1512),INT($O1512),DATE(VALUE(MID(SUBSTITUTE(LEFT($O1512,FIND(" ",$O1512&amp;" ")-1),"/",REPT(" ",20)),41,20)),VALUE(LEFT(SUBSTITUTE(LEFT($O1512,FIND(" ",$O1512&amp;" ")-1),"/",REPT(" ",20)),20)),VALUE(MID(SUBSTITUTE(LEFT($O1512,FIND(" ",$O1512&amp;" ")-1),"/",REPT(" ",20)),21,20)))),0)&gt;$W1512,"Late","Same day"))</f>
        <v/>
      </c>
      <c r="AF1512" s="26" t="str">
        <f aca="false">IF($A1512="","",IFERROR(INDEX(Validation!$C$193:$C$217,MATCH($A1512,Validation!$A$193:$A$217,0)),IF(COUNTIF(Validation!$U$19:$U$178,$Z1512)&gt;0,$Z1512,IF(COUNTIF(Validation!$S$19:$S$178,$AI1512)=1,INDEX(Validation!$U$19:$U$178,MATCH($AI1512,Validation!$S$19:$S$178,0)),$Z1512))))</f>
        <v/>
      </c>
      <c r="AG1512" s="27" t="str">
        <f aca="false">IF(COUNTA($A1512:$U1512)=0,"",IF($A1512="","No name",IF($F1512="","No date",IF($W1512=0,"Date ilegible",IF(NOT(ISNUMBER($N1512)),"Hours no numéricas",IF($AA1512="NO MATCH","Person no identificada","OK"))))))</f>
        <v/>
      </c>
      <c r="AH1512" s="27" t="str">
        <f aca="false">IF($W1512=0,"No date",IF($W1512&lt;Validation!$B$3,"Before period",IF($W1512&gt;Validation!$C$3,"After period","In period")))</f>
        <v>No date</v>
      </c>
      <c r="AI1512" s="26" t="str">
        <f aca="false">IF($Y1512="","",TRIM(RIGHT(SUBSTITUTE($Y1512," ",REPT(" ",50)),50)))</f>
        <v/>
      </c>
      <c r="AJ1512" s="27" t="str">
        <f aca="false">IF($A1512="","",IF(NOT(ISERROR(MATCH($A1512,Validation!$A$193:$A$217,0))),"Manual mapping",IF(COUNTIF(Validation!$U$19:$U$178,$Z1512)&gt;0,"Direct",IF(COUNTIF(Validation!$S$19:$S$178,$AI1512)=1,"By surname","Unresolved"))))</f>
        <v/>
      </c>
      <c r="AK1512" s="28" t="str">
        <f aca="false">IF($L1512="","",IF(MATCH($L1512,$L$2:$L$3000,0)&lt;&gt;ROW()-1,"",COUNT($AK$1:$AK1511)+1))</f>
        <v/>
      </c>
      <c r="AL1512" s="28" t="str">
        <f aca="false">IF($G1512="","",IF(MATCH($G1512,$G$2:$G$3000,0)&lt;&gt;ROW()-1,"",COUNT($AL$1:$AL1511)+1))</f>
        <v/>
      </c>
      <c r="AM1512" s="28" t="str">
        <f aca="false">IF($H1512="","",IF(MATCH($H1512,$H$2:$H$3000,0)&lt;&gt;ROW()-1,"",COUNT($AM$1:$AM1511)+1))</f>
        <v/>
      </c>
      <c r="AN1512" s="28" t="str">
        <f aca="false">IF($I1512="","",IF(MATCH($I1512,$I$2:$I$3000,0)&lt;&gt;ROW()-1,"",COUNT($AN$1:$AN1511)+1))</f>
        <v/>
      </c>
      <c r="AO1512" s="28" t="str">
        <f aca="false">IF($Q1512="","",IF(MATCH($Q1512,$Q$2:$Q$3000,0)&lt;&gt;ROW()-1,"",COUNT($AO$1:$AO1511)+1))</f>
        <v/>
      </c>
    </row>
    <row r="1513" customFormat="false" ht="12.75" hidden="false" customHeight="true" outlineLevel="0" collapsed="false">
      <c r="W1513" s="24" t="n">
        <f aca="false">IF($F1513="",0,IFERROR(IF(ISNUMBER($F1513),INT($F1513),DATE(VALUE(MID(SUBSTITUTE(LEFT($F1513,FIND(" ",$F1513&amp;" ")-1),"/",REPT(" ",20)),41,20)),VALUE(LEFT(SUBSTITUTE(LEFT($F1513,FIND(" ",$F1513&amp;" ")-1),"/",REPT(" ",20)),20)),VALUE(MID(SUBSTITUTE(LEFT($F1513,FIND(" ",$F1513&amp;" ")-1),"/",REPT(" ",20)),21,20)))),0))</f>
        <v>0</v>
      </c>
      <c r="X1513" s="25" t="str">
        <f aca="false">IF(ISNUMBER($N1513),$N1513*Validation!$B$5,"")</f>
        <v/>
      </c>
      <c r="Y1513" s="26" t="str">
        <f aca="false">IF($A1513="","",SUBSTITUTE(SUBSTITUTE(SUBSTITUTE(SUBSTITUTE(SUBSTITUTE(SUBSTITUTE(SUBSTITUTE(UPPER(TRIM($A1513)),"Á","A"),"É","E"),"Í","I"),"Ó","O"),"Ú","U"),"Ñ","N"),"Ü","U"))</f>
        <v/>
      </c>
      <c r="Z1513" s="26" t="str">
        <f aca="false">IF($Y1513="","",LEFT($Y1513,1)&amp;" "&amp;TRIM(RIGHT(SUBSTITUTE($Y1513," ",REPT(" ",50)),50)))</f>
        <v/>
      </c>
      <c r="AA1513" s="27" t="str">
        <f aca="false">IF($AF1513="","",IF(COUNTIF(Validation!$U$19:$U$178,$AF1513)&gt;0,"OK","NO MATCH"))</f>
        <v/>
      </c>
      <c r="AB1513" s="27" t="str">
        <f aca="false">IF($W1513=0,"",IF(AND($W1513&gt;=Validation!$B$3,$W1513&lt;=Validation!$C$3),"Yes","No"))</f>
        <v/>
      </c>
      <c r="AC1513" s="26" t="str">
        <f aca="false">IF($A1513="","",$AF1513&amp;"|"&amp;TEXT($W1513,"yyyy-mm-dd")&amp;"|"&amp;$J1513&amp;"|"&amp;$N1513)</f>
        <v/>
      </c>
      <c r="AD1513" s="27" t="str">
        <f aca="false">IF($AC1513="","",IF(COUNTIF($AC$2:$AC$3000,$AC1513)&gt;1,"REVIEW","OK"))</f>
        <v/>
      </c>
      <c r="AE1513" s="27" t="str">
        <f aca="false">IF(OR($W1513=0,$O1513=""),"",IF(IFERROR(IF(ISNUMBER($O1513),INT($O1513),DATE(VALUE(MID(SUBSTITUTE(LEFT($O1513,FIND(" ",$O1513&amp;" ")-1),"/",REPT(" ",20)),41,20)),VALUE(LEFT(SUBSTITUTE(LEFT($O1513,FIND(" ",$O1513&amp;" ")-1),"/",REPT(" ",20)),20)),VALUE(MID(SUBSTITUTE(LEFT($O1513,FIND(" ",$O1513&amp;" ")-1),"/",REPT(" ",20)),21,20)))),0)&gt;$W1513,"Late","Same day"))</f>
        <v/>
      </c>
      <c r="AF1513" s="26" t="str">
        <f aca="false">IF($A1513="","",IFERROR(INDEX(Validation!$C$193:$C$217,MATCH($A1513,Validation!$A$193:$A$217,0)),IF(COUNTIF(Validation!$U$19:$U$178,$Z1513)&gt;0,$Z1513,IF(COUNTIF(Validation!$S$19:$S$178,$AI1513)=1,INDEX(Validation!$U$19:$U$178,MATCH($AI1513,Validation!$S$19:$S$178,0)),$Z1513))))</f>
        <v/>
      </c>
      <c r="AG1513" s="27" t="str">
        <f aca="false">IF(COUNTA($A1513:$U1513)=0,"",IF($A1513="","No name",IF($F1513="","No date",IF($W1513=0,"Date ilegible",IF(NOT(ISNUMBER($N1513)),"Hours no numéricas",IF($AA1513="NO MATCH","Person no identificada","OK"))))))</f>
        <v/>
      </c>
      <c r="AH1513" s="27" t="str">
        <f aca="false">IF($W1513=0,"No date",IF($W1513&lt;Validation!$B$3,"Before period",IF($W1513&gt;Validation!$C$3,"After period","In period")))</f>
        <v>No date</v>
      </c>
      <c r="AI1513" s="26" t="str">
        <f aca="false">IF($Y1513="","",TRIM(RIGHT(SUBSTITUTE($Y1513," ",REPT(" ",50)),50)))</f>
        <v/>
      </c>
      <c r="AJ1513" s="27" t="str">
        <f aca="false">IF($A1513="","",IF(NOT(ISERROR(MATCH($A1513,Validation!$A$193:$A$217,0))),"Manual mapping",IF(COUNTIF(Validation!$U$19:$U$178,$Z1513)&gt;0,"Direct",IF(COUNTIF(Validation!$S$19:$S$178,$AI1513)=1,"By surname","Unresolved"))))</f>
        <v/>
      </c>
      <c r="AK1513" s="28" t="str">
        <f aca="false">IF($L1513="","",IF(MATCH($L1513,$L$2:$L$3000,0)&lt;&gt;ROW()-1,"",COUNT($AK$1:$AK1512)+1))</f>
        <v/>
      </c>
      <c r="AL1513" s="28" t="str">
        <f aca="false">IF($G1513="","",IF(MATCH($G1513,$G$2:$G$3000,0)&lt;&gt;ROW()-1,"",COUNT($AL$1:$AL1512)+1))</f>
        <v/>
      </c>
      <c r="AM1513" s="28" t="str">
        <f aca="false">IF($H1513="","",IF(MATCH($H1513,$H$2:$H$3000,0)&lt;&gt;ROW()-1,"",COUNT($AM$1:$AM1512)+1))</f>
        <v/>
      </c>
      <c r="AN1513" s="28" t="str">
        <f aca="false">IF($I1513="","",IF(MATCH($I1513,$I$2:$I$3000,0)&lt;&gt;ROW()-1,"",COUNT($AN$1:$AN1512)+1))</f>
        <v/>
      </c>
      <c r="AO1513" s="28" t="str">
        <f aca="false">IF($Q1513="","",IF(MATCH($Q1513,$Q$2:$Q$3000,0)&lt;&gt;ROW()-1,"",COUNT($AO$1:$AO1512)+1))</f>
        <v/>
      </c>
    </row>
    <row r="1514" customFormat="false" ht="12.75" hidden="false" customHeight="true" outlineLevel="0" collapsed="false">
      <c r="W1514" s="24" t="n">
        <f aca="false">IF($F1514="",0,IFERROR(IF(ISNUMBER($F1514),INT($F1514),DATE(VALUE(MID(SUBSTITUTE(LEFT($F1514,FIND(" ",$F1514&amp;" ")-1),"/",REPT(" ",20)),41,20)),VALUE(LEFT(SUBSTITUTE(LEFT($F1514,FIND(" ",$F1514&amp;" ")-1),"/",REPT(" ",20)),20)),VALUE(MID(SUBSTITUTE(LEFT($F1514,FIND(" ",$F1514&amp;" ")-1),"/",REPT(" ",20)),21,20)))),0))</f>
        <v>0</v>
      </c>
      <c r="X1514" s="25" t="str">
        <f aca="false">IF(ISNUMBER($N1514),$N1514*Validation!$B$5,"")</f>
        <v/>
      </c>
      <c r="Y1514" s="26" t="str">
        <f aca="false">IF($A1514="","",SUBSTITUTE(SUBSTITUTE(SUBSTITUTE(SUBSTITUTE(SUBSTITUTE(SUBSTITUTE(SUBSTITUTE(UPPER(TRIM($A1514)),"Á","A"),"É","E"),"Í","I"),"Ó","O"),"Ú","U"),"Ñ","N"),"Ü","U"))</f>
        <v/>
      </c>
      <c r="Z1514" s="26" t="str">
        <f aca="false">IF($Y1514="","",LEFT($Y1514,1)&amp;" "&amp;TRIM(RIGHT(SUBSTITUTE($Y1514," ",REPT(" ",50)),50)))</f>
        <v/>
      </c>
      <c r="AA1514" s="27" t="str">
        <f aca="false">IF($AF1514="","",IF(COUNTIF(Validation!$U$19:$U$178,$AF1514)&gt;0,"OK","NO MATCH"))</f>
        <v/>
      </c>
      <c r="AB1514" s="27" t="str">
        <f aca="false">IF($W1514=0,"",IF(AND($W1514&gt;=Validation!$B$3,$W1514&lt;=Validation!$C$3),"Yes","No"))</f>
        <v/>
      </c>
      <c r="AC1514" s="26" t="str">
        <f aca="false">IF($A1514="","",$AF1514&amp;"|"&amp;TEXT($W1514,"yyyy-mm-dd")&amp;"|"&amp;$J1514&amp;"|"&amp;$N1514)</f>
        <v/>
      </c>
      <c r="AD1514" s="27" t="str">
        <f aca="false">IF($AC1514="","",IF(COUNTIF($AC$2:$AC$3000,$AC1514)&gt;1,"REVIEW","OK"))</f>
        <v/>
      </c>
      <c r="AE1514" s="27" t="str">
        <f aca="false">IF(OR($W1514=0,$O1514=""),"",IF(IFERROR(IF(ISNUMBER($O1514),INT($O1514),DATE(VALUE(MID(SUBSTITUTE(LEFT($O1514,FIND(" ",$O1514&amp;" ")-1),"/",REPT(" ",20)),41,20)),VALUE(LEFT(SUBSTITUTE(LEFT($O1514,FIND(" ",$O1514&amp;" ")-1),"/",REPT(" ",20)),20)),VALUE(MID(SUBSTITUTE(LEFT($O1514,FIND(" ",$O1514&amp;" ")-1),"/",REPT(" ",20)),21,20)))),0)&gt;$W1514,"Late","Same day"))</f>
        <v/>
      </c>
      <c r="AF1514" s="26" t="str">
        <f aca="false">IF($A1514="","",IFERROR(INDEX(Validation!$C$193:$C$217,MATCH($A1514,Validation!$A$193:$A$217,0)),IF(COUNTIF(Validation!$U$19:$U$178,$Z1514)&gt;0,$Z1514,IF(COUNTIF(Validation!$S$19:$S$178,$AI1514)=1,INDEX(Validation!$U$19:$U$178,MATCH($AI1514,Validation!$S$19:$S$178,0)),$Z1514))))</f>
        <v/>
      </c>
      <c r="AG1514" s="27" t="str">
        <f aca="false">IF(COUNTA($A1514:$U1514)=0,"",IF($A1514="","No name",IF($F1514="","No date",IF($W1514=0,"Date ilegible",IF(NOT(ISNUMBER($N1514)),"Hours no numéricas",IF($AA1514="NO MATCH","Person no identificada","OK"))))))</f>
        <v/>
      </c>
      <c r="AH1514" s="27" t="str">
        <f aca="false">IF($W1514=0,"No date",IF($W1514&lt;Validation!$B$3,"Before period",IF($W1514&gt;Validation!$C$3,"After period","In period")))</f>
        <v>No date</v>
      </c>
      <c r="AI1514" s="26" t="str">
        <f aca="false">IF($Y1514="","",TRIM(RIGHT(SUBSTITUTE($Y1514," ",REPT(" ",50)),50)))</f>
        <v/>
      </c>
      <c r="AJ1514" s="27" t="str">
        <f aca="false">IF($A1514="","",IF(NOT(ISERROR(MATCH($A1514,Validation!$A$193:$A$217,0))),"Manual mapping",IF(COUNTIF(Validation!$U$19:$U$178,$Z1514)&gt;0,"Direct",IF(COUNTIF(Validation!$S$19:$S$178,$AI1514)=1,"By surname","Unresolved"))))</f>
        <v/>
      </c>
      <c r="AK1514" s="28" t="str">
        <f aca="false">IF($L1514="","",IF(MATCH($L1514,$L$2:$L$3000,0)&lt;&gt;ROW()-1,"",COUNT($AK$1:$AK1513)+1))</f>
        <v/>
      </c>
      <c r="AL1514" s="28" t="str">
        <f aca="false">IF($G1514="","",IF(MATCH($G1514,$G$2:$G$3000,0)&lt;&gt;ROW()-1,"",COUNT($AL$1:$AL1513)+1))</f>
        <v/>
      </c>
      <c r="AM1514" s="28" t="str">
        <f aca="false">IF($H1514="","",IF(MATCH($H1514,$H$2:$H$3000,0)&lt;&gt;ROW()-1,"",COUNT($AM$1:$AM1513)+1))</f>
        <v/>
      </c>
      <c r="AN1514" s="28" t="str">
        <f aca="false">IF($I1514="","",IF(MATCH($I1514,$I$2:$I$3000,0)&lt;&gt;ROW()-1,"",COUNT($AN$1:$AN1513)+1))</f>
        <v/>
      </c>
      <c r="AO1514" s="28" t="str">
        <f aca="false">IF($Q1514="","",IF(MATCH($Q1514,$Q$2:$Q$3000,0)&lt;&gt;ROW()-1,"",COUNT($AO$1:$AO1513)+1))</f>
        <v/>
      </c>
    </row>
    <row r="1515" customFormat="false" ht="12.75" hidden="false" customHeight="true" outlineLevel="0" collapsed="false">
      <c r="W1515" s="24" t="n">
        <f aca="false">IF($F1515="",0,IFERROR(IF(ISNUMBER($F1515),INT($F1515),DATE(VALUE(MID(SUBSTITUTE(LEFT($F1515,FIND(" ",$F1515&amp;" ")-1),"/",REPT(" ",20)),41,20)),VALUE(LEFT(SUBSTITUTE(LEFT($F1515,FIND(" ",$F1515&amp;" ")-1),"/",REPT(" ",20)),20)),VALUE(MID(SUBSTITUTE(LEFT($F1515,FIND(" ",$F1515&amp;" ")-1),"/",REPT(" ",20)),21,20)))),0))</f>
        <v>0</v>
      </c>
      <c r="X1515" s="25" t="str">
        <f aca="false">IF(ISNUMBER($N1515),$N1515*Validation!$B$5,"")</f>
        <v/>
      </c>
      <c r="Y1515" s="26" t="str">
        <f aca="false">IF($A1515="","",SUBSTITUTE(SUBSTITUTE(SUBSTITUTE(SUBSTITUTE(SUBSTITUTE(SUBSTITUTE(SUBSTITUTE(UPPER(TRIM($A1515)),"Á","A"),"É","E"),"Í","I"),"Ó","O"),"Ú","U"),"Ñ","N"),"Ü","U"))</f>
        <v/>
      </c>
      <c r="Z1515" s="26" t="str">
        <f aca="false">IF($Y1515="","",LEFT($Y1515,1)&amp;" "&amp;TRIM(RIGHT(SUBSTITUTE($Y1515," ",REPT(" ",50)),50)))</f>
        <v/>
      </c>
      <c r="AA1515" s="27" t="str">
        <f aca="false">IF($AF1515="","",IF(COUNTIF(Validation!$U$19:$U$178,$AF1515)&gt;0,"OK","NO MATCH"))</f>
        <v/>
      </c>
      <c r="AB1515" s="27" t="str">
        <f aca="false">IF($W1515=0,"",IF(AND($W1515&gt;=Validation!$B$3,$W1515&lt;=Validation!$C$3),"Yes","No"))</f>
        <v/>
      </c>
      <c r="AC1515" s="26" t="str">
        <f aca="false">IF($A1515="","",$AF1515&amp;"|"&amp;TEXT($W1515,"yyyy-mm-dd")&amp;"|"&amp;$J1515&amp;"|"&amp;$N1515)</f>
        <v/>
      </c>
      <c r="AD1515" s="27" t="str">
        <f aca="false">IF($AC1515="","",IF(COUNTIF($AC$2:$AC$3000,$AC1515)&gt;1,"REVIEW","OK"))</f>
        <v/>
      </c>
      <c r="AE1515" s="27" t="str">
        <f aca="false">IF(OR($W1515=0,$O1515=""),"",IF(IFERROR(IF(ISNUMBER($O1515),INT($O1515),DATE(VALUE(MID(SUBSTITUTE(LEFT($O1515,FIND(" ",$O1515&amp;" ")-1),"/",REPT(" ",20)),41,20)),VALUE(LEFT(SUBSTITUTE(LEFT($O1515,FIND(" ",$O1515&amp;" ")-1),"/",REPT(" ",20)),20)),VALUE(MID(SUBSTITUTE(LEFT($O1515,FIND(" ",$O1515&amp;" ")-1),"/",REPT(" ",20)),21,20)))),0)&gt;$W1515,"Late","Same day"))</f>
        <v/>
      </c>
      <c r="AF1515" s="26" t="str">
        <f aca="false">IF($A1515="","",IFERROR(INDEX(Validation!$C$193:$C$217,MATCH($A1515,Validation!$A$193:$A$217,0)),IF(COUNTIF(Validation!$U$19:$U$178,$Z1515)&gt;0,$Z1515,IF(COUNTIF(Validation!$S$19:$S$178,$AI1515)=1,INDEX(Validation!$U$19:$U$178,MATCH($AI1515,Validation!$S$19:$S$178,0)),$Z1515))))</f>
        <v/>
      </c>
      <c r="AG1515" s="27" t="str">
        <f aca="false">IF(COUNTA($A1515:$U1515)=0,"",IF($A1515="","No name",IF($F1515="","No date",IF($W1515=0,"Date ilegible",IF(NOT(ISNUMBER($N1515)),"Hours no numéricas",IF($AA1515="NO MATCH","Person no identificada","OK"))))))</f>
        <v/>
      </c>
      <c r="AH1515" s="27" t="str">
        <f aca="false">IF($W1515=0,"No date",IF($W1515&lt;Validation!$B$3,"Before period",IF($W1515&gt;Validation!$C$3,"After period","In period")))</f>
        <v>No date</v>
      </c>
      <c r="AI1515" s="26" t="str">
        <f aca="false">IF($Y1515="","",TRIM(RIGHT(SUBSTITUTE($Y1515," ",REPT(" ",50)),50)))</f>
        <v/>
      </c>
      <c r="AJ1515" s="27" t="str">
        <f aca="false">IF($A1515="","",IF(NOT(ISERROR(MATCH($A1515,Validation!$A$193:$A$217,0))),"Manual mapping",IF(COUNTIF(Validation!$U$19:$U$178,$Z1515)&gt;0,"Direct",IF(COUNTIF(Validation!$S$19:$S$178,$AI1515)=1,"By surname","Unresolved"))))</f>
        <v/>
      </c>
      <c r="AK1515" s="28" t="str">
        <f aca="false">IF($L1515="","",IF(MATCH($L1515,$L$2:$L$3000,0)&lt;&gt;ROW()-1,"",COUNT($AK$1:$AK1514)+1))</f>
        <v/>
      </c>
      <c r="AL1515" s="28" t="str">
        <f aca="false">IF($G1515="","",IF(MATCH($G1515,$G$2:$G$3000,0)&lt;&gt;ROW()-1,"",COUNT($AL$1:$AL1514)+1))</f>
        <v/>
      </c>
      <c r="AM1515" s="28" t="str">
        <f aca="false">IF($H1515="","",IF(MATCH($H1515,$H$2:$H$3000,0)&lt;&gt;ROW()-1,"",COUNT($AM$1:$AM1514)+1))</f>
        <v/>
      </c>
      <c r="AN1515" s="28" t="str">
        <f aca="false">IF($I1515="","",IF(MATCH($I1515,$I$2:$I$3000,0)&lt;&gt;ROW()-1,"",COUNT($AN$1:$AN1514)+1))</f>
        <v/>
      </c>
      <c r="AO1515" s="28" t="str">
        <f aca="false">IF($Q1515="","",IF(MATCH($Q1515,$Q$2:$Q$3000,0)&lt;&gt;ROW()-1,"",COUNT($AO$1:$AO1514)+1))</f>
        <v/>
      </c>
    </row>
    <row r="1516" customFormat="false" ht="12.75" hidden="false" customHeight="true" outlineLevel="0" collapsed="false">
      <c r="W1516" s="24" t="n">
        <f aca="false">IF($F1516="",0,IFERROR(IF(ISNUMBER($F1516),INT($F1516),DATE(VALUE(MID(SUBSTITUTE(LEFT($F1516,FIND(" ",$F1516&amp;" ")-1),"/",REPT(" ",20)),41,20)),VALUE(LEFT(SUBSTITUTE(LEFT($F1516,FIND(" ",$F1516&amp;" ")-1),"/",REPT(" ",20)),20)),VALUE(MID(SUBSTITUTE(LEFT($F1516,FIND(" ",$F1516&amp;" ")-1),"/",REPT(" ",20)),21,20)))),0))</f>
        <v>0</v>
      </c>
      <c r="X1516" s="25" t="str">
        <f aca="false">IF(ISNUMBER($N1516),$N1516*Validation!$B$5,"")</f>
        <v/>
      </c>
      <c r="Y1516" s="26" t="str">
        <f aca="false">IF($A1516="","",SUBSTITUTE(SUBSTITUTE(SUBSTITUTE(SUBSTITUTE(SUBSTITUTE(SUBSTITUTE(SUBSTITUTE(UPPER(TRIM($A1516)),"Á","A"),"É","E"),"Í","I"),"Ó","O"),"Ú","U"),"Ñ","N"),"Ü","U"))</f>
        <v/>
      </c>
      <c r="Z1516" s="26" t="str">
        <f aca="false">IF($Y1516="","",LEFT($Y1516,1)&amp;" "&amp;TRIM(RIGHT(SUBSTITUTE($Y1516," ",REPT(" ",50)),50)))</f>
        <v/>
      </c>
      <c r="AA1516" s="27" t="str">
        <f aca="false">IF($AF1516="","",IF(COUNTIF(Validation!$U$19:$U$178,$AF1516)&gt;0,"OK","NO MATCH"))</f>
        <v/>
      </c>
      <c r="AB1516" s="27" t="str">
        <f aca="false">IF($W1516=0,"",IF(AND($W1516&gt;=Validation!$B$3,$W1516&lt;=Validation!$C$3),"Yes","No"))</f>
        <v/>
      </c>
      <c r="AC1516" s="26" t="str">
        <f aca="false">IF($A1516="","",$AF1516&amp;"|"&amp;TEXT($W1516,"yyyy-mm-dd")&amp;"|"&amp;$J1516&amp;"|"&amp;$N1516)</f>
        <v/>
      </c>
      <c r="AD1516" s="27" t="str">
        <f aca="false">IF($AC1516="","",IF(COUNTIF($AC$2:$AC$3000,$AC1516)&gt;1,"REVIEW","OK"))</f>
        <v/>
      </c>
      <c r="AE1516" s="27" t="str">
        <f aca="false">IF(OR($W1516=0,$O1516=""),"",IF(IFERROR(IF(ISNUMBER($O1516),INT($O1516),DATE(VALUE(MID(SUBSTITUTE(LEFT($O1516,FIND(" ",$O1516&amp;" ")-1),"/",REPT(" ",20)),41,20)),VALUE(LEFT(SUBSTITUTE(LEFT($O1516,FIND(" ",$O1516&amp;" ")-1),"/",REPT(" ",20)),20)),VALUE(MID(SUBSTITUTE(LEFT($O1516,FIND(" ",$O1516&amp;" ")-1),"/",REPT(" ",20)),21,20)))),0)&gt;$W1516,"Late","Same day"))</f>
        <v/>
      </c>
      <c r="AF1516" s="26" t="str">
        <f aca="false">IF($A1516="","",IFERROR(INDEX(Validation!$C$193:$C$217,MATCH($A1516,Validation!$A$193:$A$217,0)),IF(COUNTIF(Validation!$U$19:$U$178,$Z1516)&gt;0,$Z1516,IF(COUNTIF(Validation!$S$19:$S$178,$AI1516)=1,INDEX(Validation!$U$19:$U$178,MATCH($AI1516,Validation!$S$19:$S$178,0)),$Z1516))))</f>
        <v/>
      </c>
      <c r="AG1516" s="27" t="str">
        <f aca="false">IF(COUNTA($A1516:$U1516)=0,"",IF($A1516="","No name",IF($F1516="","No date",IF($W1516=0,"Date ilegible",IF(NOT(ISNUMBER($N1516)),"Hours no numéricas",IF($AA1516="NO MATCH","Person no identificada","OK"))))))</f>
        <v/>
      </c>
      <c r="AH1516" s="27" t="str">
        <f aca="false">IF($W1516=0,"No date",IF($W1516&lt;Validation!$B$3,"Before period",IF($W1516&gt;Validation!$C$3,"After period","In period")))</f>
        <v>No date</v>
      </c>
      <c r="AI1516" s="26" t="str">
        <f aca="false">IF($Y1516="","",TRIM(RIGHT(SUBSTITUTE($Y1516," ",REPT(" ",50)),50)))</f>
        <v/>
      </c>
      <c r="AJ1516" s="27" t="str">
        <f aca="false">IF($A1516="","",IF(NOT(ISERROR(MATCH($A1516,Validation!$A$193:$A$217,0))),"Manual mapping",IF(COUNTIF(Validation!$U$19:$U$178,$Z1516)&gt;0,"Direct",IF(COUNTIF(Validation!$S$19:$S$178,$AI1516)=1,"By surname","Unresolved"))))</f>
        <v/>
      </c>
      <c r="AK1516" s="28" t="str">
        <f aca="false">IF($L1516="","",IF(MATCH($L1516,$L$2:$L$3000,0)&lt;&gt;ROW()-1,"",COUNT($AK$1:$AK1515)+1))</f>
        <v/>
      </c>
      <c r="AL1516" s="28" t="str">
        <f aca="false">IF($G1516="","",IF(MATCH($G1516,$G$2:$G$3000,0)&lt;&gt;ROW()-1,"",COUNT($AL$1:$AL1515)+1))</f>
        <v/>
      </c>
      <c r="AM1516" s="28" t="str">
        <f aca="false">IF($H1516="","",IF(MATCH($H1516,$H$2:$H$3000,0)&lt;&gt;ROW()-1,"",COUNT($AM$1:$AM1515)+1))</f>
        <v/>
      </c>
      <c r="AN1516" s="28" t="str">
        <f aca="false">IF($I1516="","",IF(MATCH($I1516,$I$2:$I$3000,0)&lt;&gt;ROW()-1,"",COUNT($AN$1:$AN1515)+1))</f>
        <v/>
      </c>
      <c r="AO1516" s="28" t="str">
        <f aca="false">IF($Q1516="","",IF(MATCH($Q1516,$Q$2:$Q$3000,0)&lt;&gt;ROW()-1,"",COUNT($AO$1:$AO1515)+1))</f>
        <v/>
      </c>
    </row>
    <row r="1517" customFormat="false" ht="12.75" hidden="false" customHeight="true" outlineLevel="0" collapsed="false">
      <c r="W1517" s="24" t="n">
        <f aca="false">IF($F1517="",0,IFERROR(IF(ISNUMBER($F1517),INT($F1517),DATE(VALUE(MID(SUBSTITUTE(LEFT($F1517,FIND(" ",$F1517&amp;" ")-1),"/",REPT(" ",20)),41,20)),VALUE(LEFT(SUBSTITUTE(LEFT($F1517,FIND(" ",$F1517&amp;" ")-1),"/",REPT(" ",20)),20)),VALUE(MID(SUBSTITUTE(LEFT($F1517,FIND(" ",$F1517&amp;" ")-1),"/",REPT(" ",20)),21,20)))),0))</f>
        <v>0</v>
      </c>
      <c r="X1517" s="25" t="str">
        <f aca="false">IF(ISNUMBER($N1517),$N1517*Validation!$B$5,"")</f>
        <v/>
      </c>
      <c r="Y1517" s="26" t="str">
        <f aca="false">IF($A1517="","",SUBSTITUTE(SUBSTITUTE(SUBSTITUTE(SUBSTITUTE(SUBSTITUTE(SUBSTITUTE(SUBSTITUTE(UPPER(TRIM($A1517)),"Á","A"),"É","E"),"Í","I"),"Ó","O"),"Ú","U"),"Ñ","N"),"Ü","U"))</f>
        <v/>
      </c>
      <c r="Z1517" s="26" t="str">
        <f aca="false">IF($Y1517="","",LEFT($Y1517,1)&amp;" "&amp;TRIM(RIGHT(SUBSTITUTE($Y1517," ",REPT(" ",50)),50)))</f>
        <v/>
      </c>
      <c r="AA1517" s="27" t="str">
        <f aca="false">IF($AF1517="","",IF(COUNTIF(Validation!$U$19:$U$178,$AF1517)&gt;0,"OK","NO MATCH"))</f>
        <v/>
      </c>
      <c r="AB1517" s="27" t="str">
        <f aca="false">IF($W1517=0,"",IF(AND($W1517&gt;=Validation!$B$3,$W1517&lt;=Validation!$C$3),"Yes","No"))</f>
        <v/>
      </c>
      <c r="AC1517" s="26" t="str">
        <f aca="false">IF($A1517="","",$AF1517&amp;"|"&amp;TEXT($W1517,"yyyy-mm-dd")&amp;"|"&amp;$J1517&amp;"|"&amp;$N1517)</f>
        <v/>
      </c>
      <c r="AD1517" s="27" t="str">
        <f aca="false">IF($AC1517="","",IF(COUNTIF($AC$2:$AC$3000,$AC1517)&gt;1,"REVIEW","OK"))</f>
        <v/>
      </c>
      <c r="AE1517" s="27" t="str">
        <f aca="false">IF(OR($W1517=0,$O1517=""),"",IF(IFERROR(IF(ISNUMBER($O1517),INT($O1517),DATE(VALUE(MID(SUBSTITUTE(LEFT($O1517,FIND(" ",$O1517&amp;" ")-1),"/",REPT(" ",20)),41,20)),VALUE(LEFT(SUBSTITUTE(LEFT($O1517,FIND(" ",$O1517&amp;" ")-1),"/",REPT(" ",20)),20)),VALUE(MID(SUBSTITUTE(LEFT($O1517,FIND(" ",$O1517&amp;" ")-1),"/",REPT(" ",20)),21,20)))),0)&gt;$W1517,"Late","Same day"))</f>
        <v/>
      </c>
      <c r="AF1517" s="26" t="str">
        <f aca="false">IF($A1517="","",IFERROR(INDEX(Validation!$C$193:$C$217,MATCH($A1517,Validation!$A$193:$A$217,0)),IF(COUNTIF(Validation!$U$19:$U$178,$Z1517)&gt;0,$Z1517,IF(COUNTIF(Validation!$S$19:$S$178,$AI1517)=1,INDEX(Validation!$U$19:$U$178,MATCH($AI1517,Validation!$S$19:$S$178,0)),$Z1517))))</f>
        <v/>
      </c>
      <c r="AG1517" s="27" t="str">
        <f aca="false">IF(COUNTA($A1517:$U1517)=0,"",IF($A1517="","No name",IF($F1517="","No date",IF($W1517=0,"Date ilegible",IF(NOT(ISNUMBER($N1517)),"Hours no numéricas",IF($AA1517="NO MATCH","Person no identificada","OK"))))))</f>
        <v/>
      </c>
      <c r="AH1517" s="27" t="str">
        <f aca="false">IF($W1517=0,"No date",IF($W1517&lt;Validation!$B$3,"Before period",IF($W1517&gt;Validation!$C$3,"After period","In period")))</f>
        <v>No date</v>
      </c>
      <c r="AI1517" s="26" t="str">
        <f aca="false">IF($Y1517="","",TRIM(RIGHT(SUBSTITUTE($Y1517," ",REPT(" ",50)),50)))</f>
        <v/>
      </c>
      <c r="AJ1517" s="27" t="str">
        <f aca="false">IF($A1517="","",IF(NOT(ISERROR(MATCH($A1517,Validation!$A$193:$A$217,0))),"Manual mapping",IF(COUNTIF(Validation!$U$19:$U$178,$Z1517)&gt;0,"Direct",IF(COUNTIF(Validation!$S$19:$S$178,$AI1517)=1,"By surname","Unresolved"))))</f>
        <v/>
      </c>
      <c r="AK1517" s="28" t="str">
        <f aca="false">IF($L1517="","",IF(MATCH($L1517,$L$2:$L$3000,0)&lt;&gt;ROW()-1,"",COUNT($AK$1:$AK1516)+1))</f>
        <v/>
      </c>
      <c r="AL1517" s="28" t="str">
        <f aca="false">IF($G1517="","",IF(MATCH($G1517,$G$2:$G$3000,0)&lt;&gt;ROW()-1,"",COUNT($AL$1:$AL1516)+1))</f>
        <v/>
      </c>
      <c r="AM1517" s="28" t="str">
        <f aca="false">IF($H1517="","",IF(MATCH($H1517,$H$2:$H$3000,0)&lt;&gt;ROW()-1,"",COUNT($AM$1:$AM1516)+1))</f>
        <v/>
      </c>
      <c r="AN1517" s="28" t="str">
        <f aca="false">IF($I1517="","",IF(MATCH($I1517,$I$2:$I$3000,0)&lt;&gt;ROW()-1,"",COUNT($AN$1:$AN1516)+1))</f>
        <v/>
      </c>
      <c r="AO1517" s="28" t="str">
        <f aca="false">IF($Q1517="","",IF(MATCH($Q1517,$Q$2:$Q$3000,0)&lt;&gt;ROW()-1,"",COUNT($AO$1:$AO1516)+1))</f>
        <v/>
      </c>
    </row>
    <row r="1518" customFormat="false" ht="12.75" hidden="false" customHeight="true" outlineLevel="0" collapsed="false">
      <c r="W1518" s="24" t="n">
        <f aca="false">IF($F1518="",0,IFERROR(IF(ISNUMBER($F1518),INT($F1518),DATE(VALUE(MID(SUBSTITUTE(LEFT($F1518,FIND(" ",$F1518&amp;" ")-1),"/",REPT(" ",20)),41,20)),VALUE(LEFT(SUBSTITUTE(LEFT($F1518,FIND(" ",$F1518&amp;" ")-1),"/",REPT(" ",20)),20)),VALUE(MID(SUBSTITUTE(LEFT($F1518,FIND(" ",$F1518&amp;" ")-1),"/",REPT(" ",20)),21,20)))),0))</f>
        <v>0</v>
      </c>
      <c r="X1518" s="25" t="str">
        <f aca="false">IF(ISNUMBER($N1518),$N1518*Validation!$B$5,"")</f>
        <v/>
      </c>
      <c r="Y1518" s="26" t="str">
        <f aca="false">IF($A1518="","",SUBSTITUTE(SUBSTITUTE(SUBSTITUTE(SUBSTITUTE(SUBSTITUTE(SUBSTITUTE(SUBSTITUTE(UPPER(TRIM($A1518)),"Á","A"),"É","E"),"Í","I"),"Ó","O"),"Ú","U"),"Ñ","N"),"Ü","U"))</f>
        <v/>
      </c>
      <c r="Z1518" s="26" t="str">
        <f aca="false">IF($Y1518="","",LEFT($Y1518,1)&amp;" "&amp;TRIM(RIGHT(SUBSTITUTE($Y1518," ",REPT(" ",50)),50)))</f>
        <v/>
      </c>
      <c r="AA1518" s="27" t="str">
        <f aca="false">IF($AF1518="","",IF(COUNTIF(Validation!$U$19:$U$178,$AF1518)&gt;0,"OK","NO MATCH"))</f>
        <v/>
      </c>
      <c r="AB1518" s="27" t="str">
        <f aca="false">IF($W1518=0,"",IF(AND($W1518&gt;=Validation!$B$3,$W1518&lt;=Validation!$C$3),"Yes","No"))</f>
        <v/>
      </c>
      <c r="AC1518" s="26" t="str">
        <f aca="false">IF($A1518="","",$AF1518&amp;"|"&amp;TEXT($W1518,"yyyy-mm-dd")&amp;"|"&amp;$J1518&amp;"|"&amp;$N1518)</f>
        <v/>
      </c>
      <c r="AD1518" s="27" t="str">
        <f aca="false">IF($AC1518="","",IF(COUNTIF($AC$2:$AC$3000,$AC1518)&gt;1,"REVIEW","OK"))</f>
        <v/>
      </c>
      <c r="AE1518" s="27" t="str">
        <f aca="false">IF(OR($W1518=0,$O1518=""),"",IF(IFERROR(IF(ISNUMBER($O1518),INT($O1518),DATE(VALUE(MID(SUBSTITUTE(LEFT($O1518,FIND(" ",$O1518&amp;" ")-1),"/",REPT(" ",20)),41,20)),VALUE(LEFT(SUBSTITUTE(LEFT($O1518,FIND(" ",$O1518&amp;" ")-1),"/",REPT(" ",20)),20)),VALUE(MID(SUBSTITUTE(LEFT($O1518,FIND(" ",$O1518&amp;" ")-1),"/",REPT(" ",20)),21,20)))),0)&gt;$W1518,"Late","Same day"))</f>
        <v/>
      </c>
      <c r="AF1518" s="26" t="str">
        <f aca="false">IF($A1518="","",IFERROR(INDEX(Validation!$C$193:$C$217,MATCH($A1518,Validation!$A$193:$A$217,0)),IF(COUNTIF(Validation!$U$19:$U$178,$Z1518)&gt;0,$Z1518,IF(COUNTIF(Validation!$S$19:$S$178,$AI1518)=1,INDEX(Validation!$U$19:$U$178,MATCH($AI1518,Validation!$S$19:$S$178,0)),$Z1518))))</f>
        <v/>
      </c>
      <c r="AG1518" s="27" t="str">
        <f aca="false">IF(COUNTA($A1518:$U1518)=0,"",IF($A1518="","No name",IF($F1518="","No date",IF($W1518=0,"Date ilegible",IF(NOT(ISNUMBER($N1518)),"Hours no numéricas",IF($AA1518="NO MATCH","Person no identificada","OK"))))))</f>
        <v/>
      </c>
      <c r="AH1518" s="27" t="str">
        <f aca="false">IF($W1518=0,"No date",IF($W1518&lt;Validation!$B$3,"Before period",IF($W1518&gt;Validation!$C$3,"After period","In period")))</f>
        <v>No date</v>
      </c>
      <c r="AI1518" s="26" t="str">
        <f aca="false">IF($Y1518="","",TRIM(RIGHT(SUBSTITUTE($Y1518," ",REPT(" ",50)),50)))</f>
        <v/>
      </c>
      <c r="AJ1518" s="27" t="str">
        <f aca="false">IF($A1518="","",IF(NOT(ISERROR(MATCH($A1518,Validation!$A$193:$A$217,0))),"Manual mapping",IF(COUNTIF(Validation!$U$19:$U$178,$Z1518)&gt;0,"Direct",IF(COUNTIF(Validation!$S$19:$S$178,$AI1518)=1,"By surname","Unresolved"))))</f>
        <v/>
      </c>
      <c r="AK1518" s="28" t="str">
        <f aca="false">IF($L1518="","",IF(MATCH($L1518,$L$2:$L$3000,0)&lt;&gt;ROW()-1,"",COUNT($AK$1:$AK1517)+1))</f>
        <v/>
      </c>
      <c r="AL1518" s="28" t="str">
        <f aca="false">IF($G1518="","",IF(MATCH($G1518,$G$2:$G$3000,0)&lt;&gt;ROW()-1,"",COUNT($AL$1:$AL1517)+1))</f>
        <v/>
      </c>
      <c r="AM1518" s="28" t="str">
        <f aca="false">IF($H1518="","",IF(MATCH($H1518,$H$2:$H$3000,0)&lt;&gt;ROW()-1,"",COUNT($AM$1:$AM1517)+1))</f>
        <v/>
      </c>
      <c r="AN1518" s="28" t="str">
        <f aca="false">IF($I1518="","",IF(MATCH($I1518,$I$2:$I$3000,0)&lt;&gt;ROW()-1,"",COUNT($AN$1:$AN1517)+1))</f>
        <v/>
      </c>
      <c r="AO1518" s="28" t="str">
        <f aca="false">IF($Q1518="","",IF(MATCH($Q1518,$Q$2:$Q$3000,0)&lt;&gt;ROW()-1,"",COUNT($AO$1:$AO1517)+1))</f>
        <v/>
      </c>
    </row>
    <row r="1519" customFormat="false" ht="12.75" hidden="false" customHeight="true" outlineLevel="0" collapsed="false">
      <c r="W1519" s="24" t="n">
        <f aca="false">IF($F1519="",0,IFERROR(IF(ISNUMBER($F1519),INT($F1519),DATE(VALUE(MID(SUBSTITUTE(LEFT($F1519,FIND(" ",$F1519&amp;" ")-1),"/",REPT(" ",20)),41,20)),VALUE(LEFT(SUBSTITUTE(LEFT($F1519,FIND(" ",$F1519&amp;" ")-1),"/",REPT(" ",20)),20)),VALUE(MID(SUBSTITUTE(LEFT($F1519,FIND(" ",$F1519&amp;" ")-1),"/",REPT(" ",20)),21,20)))),0))</f>
        <v>0</v>
      </c>
      <c r="X1519" s="25" t="str">
        <f aca="false">IF(ISNUMBER($N1519),$N1519*Validation!$B$5,"")</f>
        <v/>
      </c>
      <c r="Y1519" s="26" t="str">
        <f aca="false">IF($A1519="","",SUBSTITUTE(SUBSTITUTE(SUBSTITUTE(SUBSTITUTE(SUBSTITUTE(SUBSTITUTE(SUBSTITUTE(UPPER(TRIM($A1519)),"Á","A"),"É","E"),"Í","I"),"Ó","O"),"Ú","U"),"Ñ","N"),"Ü","U"))</f>
        <v/>
      </c>
      <c r="Z1519" s="26" t="str">
        <f aca="false">IF($Y1519="","",LEFT($Y1519,1)&amp;" "&amp;TRIM(RIGHT(SUBSTITUTE($Y1519," ",REPT(" ",50)),50)))</f>
        <v/>
      </c>
      <c r="AA1519" s="27" t="str">
        <f aca="false">IF($AF1519="","",IF(COUNTIF(Validation!$U$19:$U$178,$AF1519)&gt;0,"OK","NO MATCH"))</f>
        <v/>
      </c>
      <c r="AB1519" s="27" t="str">
        <f aca="false">IF($W1519=0,"",IF(AND($W1519&gt;=Validation!$B$3,$W1519&lt;=Validation!$C$3),"Yes","No"))</f>
        <v/>
      </c>
      <c r="AC1519" s="26" t="str">
        <f aca="false">IF($A1519="","",$AF1519&amp;"|"&amp;TEXT($W1519,"yyyy-mm-dd")&amp;"|"&amp;$J1519&amp;"|"&amp;$N1519)</f>
        <v/>
      </c>
      <c r="AD1519" s="27" t="str">
        <f aca="false">IF($AC1519="","",IF(COUNTIF($AC$2:$AC$3000,$AC1519)&gt;1,"REVIEW","OK"))</f>
        <v/>
      </c>
      <c r="AE1519" s="27" t="str">
        <f aca="false">IF(OR($W1519=0,$O1519=""),"",IF(IFERROR(IF(ISNUMBER($O1519),INT($O1519),DATE(VALUE(MID(SUBSTITUTE(LEFT($O1519,FIND(" ",$O1519&amp;" ")-1),"/",REPT(" ",20)),41,20)),VALUE(LEFT(SUBSTITUTE(LEFT($O1519,FIND(" ",$O1519&amp;" ")-1),"/",REPT(" ",20)),20)),VALUE(MID(SUBSTITUTE(LEFT($O1519,FIND(" ",$O1519&amp;" ")-1),"/",REPT(" ",20)),21,20)))),0)&gt;$W1519,"Late","Same day"))</f>
        <v/>
      </c>
      <c r="AF1519" s="26" t="str">
        <f aca="false">IF($A1519="","",IFERROR(INDEX(Validation!$C$193:$C$217,MATCH($A1519,Validation!$A$193:$A$217,0)),IF(COUNTIF(Validation!$U$19:$U$178,$Z1519)&gt;0,$Z1519,IF(COUNTIF(Validation!$S$19:$S$178,$AI1519)=1,INDEX(Validation!$U$19:$U$178,MATCH($AI1519,Validation!$S$19:$S$178,0)),$Z1519))))</f>
        <v/>
      </c>
      <c r="AG1519" s="27" t="str">
        <f aca="false">IF(COUNTA($A1519:$U1519)=0,"",IF($A1519="","No name",IF($F1519="","No date",IF($W1519=0,"Date ilegible",IF(NOT(ISNUMBER($N1519)),"Hours no numéricas",IF($AA1519="NO MATCH","Person no identificada","OK"))))))</f>
        <v/>
      </c>
      <c r="AH1519" s="27" t="str">
        <f aca="false">IF($W1519=0,"No date",IF($W1519&lt;Validation!$B$3,"Before period",IF($W1519&gt;Validation!$C$3,"After period","In period")))</f>
        <v>No date</v>
      </c>
      <c r="AI1519" s="26" t="str">
        <f aca="false">IF($Y1519="","",TRIM(RIGHT(SUBSTITUTE($Y1519," ",REPT(" ",50)),50)))</f>
        <v/>
      </c>
      <c r="AJ1519" s="27" t="str">
        <f aca="false">IF($A1519="","",IF(NOT(ISERROR(MATCH($A1519,Validation!$A$193:$A$217,0))),"Manual mapping",IF(COUNTIF(Validation!$U$19:$U$178,$Z1519)&gt;0,"Direct",IF(COUNTIF(Validation!$S$19:$S$178,$AI1519)=1,"By surname","Unresolved"))))</f>
        <v/>
      </c>
      <c r="AK1519" s="28" t="str">
        <f aca="false">IF($L1519="","",IF(MATCH($L1519,$L$2:$L$3000,0)&lt;&gt;ROW()-1,"",COUNT($AK$1:$AK1518)+1))</f>
        <v/>
      </c>
      <c r="AL1519" s="28" t="str">
        <f aca="false">IF($G1519="","",IF(MATCH($G1519,$G$2:$G$3000,0)&lt;&gt;ROW()-1,"",COUNT($AL$1:$AL1518)+1))</f>
        <v/>
      </c>
      <c r="AM1519" s="28" t="str">
        <f aca="false">IF($H1519="","",IF(MATCH($H1519,$H$2:$H$3000,0)&lt;&gt;ROW()-1,"",COUNT($AM$1:$AM1518)+1))</f>
        <v/>
      </c>
      <c r="AN1519" s="28" t="str">
        <f aca="false">IF($I1519="","",IF(MATCH($I1519,$I$2:$I$3000,0)&lt;&gt;ROW()-1,"",COUNT($AN$1:$AN1518)+1))</f>
        <v/>
      </c>
      <c r="AO1519" s="28" t="str">
        <f aca="false">IF($Q1519="","",IF(MATCH($Q1519,$Q$2:$Q$3000,0)&lt;&gt;ROW()-1,"",COUNT($AO$1:$AO1518)+1))</f>
        <v/>
      </c>
    </row>
    <row r="1520" customFormat="false" ht="12.75" hidden="false" customHeight="true" outlineLevel="0" collapsed="false">
      <c r="W1520" s="24" t="n">
        <f aca="false">IF($F1520="",0,IFERROR(IF(ISNUMBER($F1520),INT($F1520),DATE(VALUE(MID(SUBSTITUTE(LEFT($F1520,FIND(" ",$F1520&amp;" ")-1),"/",REPT(" ",20)),41,20)),VALUE(LEFT(SUBSTITUTE(LEFT($F1520,FIND(" ",$F1520&amp;" ")-1),"/",REPT(" ",20)),20)),VALUE(MID(SUBSTITUTE(LEFT($F1520,FIND(" ",$F1520&amp;" ")-1),"/",REPT(" ",20)),21,20)))),0))</f>
        <v>0</v>
      </c>
      <c r="X1520" s="25" t="str">
        <f aca="false">IF(ISNUMBER($N1520),$N1520*Validation!$B$5,"")</f>
        <v/>
      </c>
      <c r="Y1520" s="26" t="str">
        <f aca="false">IF($A1520="","",SUBSTITUTE(SUBSTITUTE(SUBSTITUTE(SUBSTITUTE(SUBSTITUTE(SUBSTITUTE(SUBSTITUTE(UPPER(TRIM($A1520)),"Á","A"),"É","E"),"Í","I"),"Ó","O"),"Ú","U"),"Ñ","N"),"Ü","U"))</f>
        <v/>
      </c>
      <c r="Z1520" s="26" t="str">
        <f aca="false">IF($Y1520="","",LEFT($Y1520,1)&amp;" "&amp;TRIM(RIGHT(SUBSTITUTE($Y1520," ",REPT(" ",50)),50)))</f>
        <v/>
      </c>
      <c r="AA1520" s="27" t="str">
        <f aca="false">IF($AF1520="","",IF(COUNTIF(Validation!$U$19:$U$178,$AF1520)&gt;0,"OK","NO MATCH"))</f>
        <v/>
      </c>
      <c r="AB1520" s="27" t="str">
        <f aca="false">IF($W1520=0,"",IF(AND($W1520&gt;=Validation!$B$3,$W1520&lt;=Validation!$C$3),"Yes","No"))</f>
        <v/>
      </c>
      <c r="AC1520" s="26" t="str">
        <f aca="false">IF($A1520="","",$AF1520&amp;"|"&amp;TEXT($W1520,"yyyy-mm-dd")&amp;"|"&amp;$J1520&amp;"|"&amp;$N1520)</f>
        <v/>
      </c>
      <c r="AD1520" s="27" t="str">
        <f aca="false">IF($AC1520="","",IF(COUNTIF($AC$2:$AC$3000,$AC1520)&gt;1,"REVIEW","OK"))</f>
        <v/>
      </c>
      <c r="AE1520" s="27" t="str">
        <f aca="false">IF(OR($W1520=0,$O1520=""),"",IF(IFERROR(IF(ISNUMBER($O1520),INT($O1520),DATE(VALUE(MID(SUBSTITUTE(LEFT($O1520,FIND(" ",$O1520&amp;" ")-1),"/",REPT(" ",20)),41,20)),VALUE(LEFT(SUBSTITUTE(LEFT($O1520,FIND(" ",$O1520&amp;" ")-1),"/",REPT(" ",20)),20)),VALUE(MID(SUBSTITUTE(LEFT($O1520,FIND(" ",$O1520&amp;" ")-1),"/",REPT(" ",20)),21,20)))),0)&gt;$W1520,"Late","Same day"))</f>
        <v/>
      </c>
      <c r="AF1520" s="26" t="str">
        <f aca="false">IF($A1520="","",IFERROR(INDEX(Validation!$C$193:$C$217,MATCH($A1520,Validation!$A$193:$A$217,0)),IF(COUNTIF(Validation!$U$19:$U$178,$Z1520)&gt;0,$Z1520,IF(COUNTIF(Validation!$S$19:$S$178,$AI1520)=1,INDEX(Validation!$U$19:$U$178,MATCH($AI1520,Validation!$S$19:$S$178,0)),$Z1520))))</f>
        <v/>
      </c>
      <c r="AG1520" s="27" t="str">
        <f aca="false">IF(COUNTA($A1520:$U1520)=0,"",IF($A1520="","No name",IF($F1520="","No date",IF($W1520=0,"Date ilegible",IF(NOT(ISNUMBER($N1520)),"Hours no numéricas",IF($AA1520="NO MATCH","Person no identificada","OK"))))))</f>
        <v/>
      </c>
      <c r="AH1520" s="27" t="str">
        <f aca="false">IF($W1520=0,"No date",IF($W1520&lt;Validation!$B$3,"Before period",IF($W1520&gt;Validation!$C$3,"After period","In period")))</f>
        <v>No date</v>
      </c>
      <c r="AI1520" s="26" t="str">
        <f aca="false">IF($Y1520="","",TRIM(RIGHT(SUBSTITUTE($Y1520," ",REPT(" ",50)),50)))</f>
        <v/>
      </c>
      <c r="AJ1520" s="27" t="str">
        <f aca="false">IF($A1520="","",IF(NOT(ISERROR(MATCH($A1520,Validation!$A$193:$A$217,0))),"Manual mapping",IF(COUNTIF(Validation!$U$19:$U$178,$Z1520)&gt;0,"Direct",IF(COUNTIF(Validation!$S$19:$S$178,$AI1520)=1,"By surname","Unresolved"))))</f>
        <v/>
      </c>
      <c r="AK1520" s="28" t="str">
        <f aca="false">IF($L1520="","",IF(MATCH($L1520,$L$2:$L$3000,0)&lt;&gt;ROW()-1,"",COUNT($AK$1:$AK1519)+1))</f>
        <v/>
      </c>
      <c r="AL1520" s="28" t="str">
        <f aca="false">IF($G1520="","",IF(MATCH($G1520,$G$2:$G$3000,0)&lt;&gt;ROW()-1,"",COUNT($AL$1:$AL1519)+1))</f>
        <v/>
      </c>
      <c r="AM1520" s="28" t="str">
        <f aca="false">IF($H1520="","",IF(MATCH($H1520,$H$2:$H$3000,0)&lt;&gt;ROW()-1,"",COUNT($AM$1:$AM1519)+1))</f>
        <v/>
      </c>
      <c r="AN1520" s="28" t="str">
        <f aca="false">IF($I1520="","",IF(MATCH($I1520,$I$2:$I$3000,0)&lt;&gt;ROW()-1,"",COUNT($AN$1:$AN1519)+1))</f>
        <v/>
      </c>
      <c r="AO1520" s="28" t="str">
        <f aca="false">IF($Q1520="","",IF(MATCH($Q1520,$Q$2:$Q$3000,0)&lt;&gt;ROW()-1,"",COUNT($AO$1:$AO1519)+1))</f>
        <v/>
      </c>
    </row>
    <row r="1521" customFormat="false" ht="12.75" hidden="false" customHeight="true" outlineLevel="0" collapsed="false">
      <c r="W1521" s="24" t="n">
        <f aca="false">IF($F1521="",0,IFERROR(IF(ISNUMBER($F1521),INT($F1521),DATE(VALUE(MID(SUBSTITUTE(LEFT($F1521,FIND(" ",$F1521&amp;" ")-1),"/",REPT(" ",20)),41,20)),VALUE(LEFT(SUBSTITUTE(LEFT($F1521,FIND(" ",$F1521&amp;" ")-1),"/",REPT(" ",20)),20)),VALUE(MID(SUBSTITUTE(LEFT($F1521,FIND(" ",$F1521&amp;" ")-1),"/",REPT(" ",20)),21,20)))),0))</f>
        <v>0</v>
      </c>
      <c r="X1521" s="25" t="str">
        <f aca="false">IF(ISNUMBER($N1521),$N1521*Validation!$B$5,"")</f>
        <v/>
      </c>
      <c r="Y1521" s="26" t="str">
        <f aca="false">IF($A1521="","",SUBSTITUTE(SUBSTITUTE(SUBSTITUTE(SUBSTITUTE(SUBSTITUTE(SUBSTITUTE(SUBSTITUTE(UPPER(TRIM($A1521)),"Á","A"),"É","E"),"Í","I"),"Ó","O"),"Ú","U"),"Ñ","N"),"Ü","U"))</f>
        <v/>
      </c>
      <c r="Z1521" s="26" t="str">
        <f aca="false">IF($Y1521="","",LEFT($Y1521,1)&amp;" "&amp;TRIM(RIGHT(SUBSTITUTE($Y1521," ",REPT(" ",50)),50)))</f>
        <v/>
      </c>
      <c r="AA1521" s="27" t="str">
        <f aca="false">IF($AF1521="","",IF(COUNTIF(Validation!$U$19:$U$178,$AF1521)&gt;0,"OK","NO MATCH"))</f>
        <v/>
      </c>
      <c r="AB1521" s="27" t="str">
        <f aca="false">IF($W1521=0,"",IF(AND($W1521&gt;=Validation!$B$3,$W1521&lt;=Validation!$C$3),"Yes","No"))</f>
        <v/>
      </c>
      <c r="AC1521" s="26" t="str">
        <f aca="false">IF($A1521="","",$AF1521&amp;"|"&amp;TEXT($W1521,"yyyy-mm-dd")&amp;"|"&amp;$J1521&amp;"|"&amp;$N1521)</f>
        <v/>
      </c>
      <c r="AD1521" s="27" t="str">
        <f aca="false">IF($AC1521="","",IF(COUNTIF($AC$2:$AC$3000,$AC1521)&gt;1,"REVIEW","OK"))</f>
        <v/>
      </c>
      <c r="AE1521" s="27" t="str">
        <f aca="false">IF(OR($W1521=0,$O1521=""),"",IF(IFERROR(IF(ISNUMBER($O1521),INT($O1521),DATE(VALUE(MID(SUBSTITUTE(LEFT($O1521,FIND(" ",$O1521&amp;" ")-1),"/",REPT(" ",20)),41,20)),VALUE(LEFT(SUBSTITUTE(LEFT($O1521,FIND(" ",$O1521&amp;" ")-1),"/",REPT(" ",20)),20)),VALUE(MID(SUBSTITUTE(LEFT($O1521,FIND(" ",$O1521&amp;" ")-1),"/",REPT(" ",20)),21,20)))),0)&gt;$W1521,"Late","Same day"))</f>
        <v/>
      </c>
      <c r="AF1521" s="26" t="str">
        <f aca="false">IF($A1521="","",IFERROR(INDEX(Validation!$C$193:$C$217,MATCH($A1521,Validation!$A$193:$A$217,0)),IF(COUNTIF(Validation!$U$19:$U$178,$Z1521)&gt;0,$Z1521,IF(COUNTIF(Validation!$S$19:$S$178,$AI1521)=1,INDEX(Validation!$U$19:$U$178,MATCH($AI1521,Validation!$S$19:$S$178,0)),$Z1521))))</f>
        <v/>
      </c>
      <c r="AG1521" s="27" t="str">
        <f aca="false">IF(COUNTA($A1521:$U1521)=0,"",IF($A1521="","No name",IF($F1521="","No date",IF($W1521=0,"Date ilegible",IF(NOT(ISNUMBER($N1521)),"Hours no numéricas",IF($AA1521="NO MATCH","Person no identificada","OK"))))))</f>
        <v/>
      </c>
      <c r="AH1521" s="27" t="str">
        <f aca="false">IF($W1521=0,"No date",IF($W1521&lt;Validation!$B$3,"Before period",IF($W1521&gt;Validation!$C$3,"After period","In period")))</f>
        <v>No date</v>
      </c>
      <c r="AI1521" s="26" t="str">
        <f aca="false">IF($Y1521="","",TRIM(RIGHT(SUBSTITUTE($Y1521," ",REPT(" ",50)),50)))</f>
        <v/>
      </c>
      <c r="AJ1521" s="27" t="str">
        <f aca="false">IF($A1521="","",IF(NOT(ISERROR(MATCH($A1521,Validation!$A$193:$A$217,0))),"Manual mapping",IF(COUNTIF(Validation!$U$19:$U$178,$Z1521)&gt;0,"Direct",IF(COUNTIF(Validation!$S$19:$S$178,$AI1521)=1,"By surname","Unresolved"))))</f>
        <v/>
      </c>
      <c r="AK1521" s="28" t="str">
        <f aca="false">IF($L1521="","",IF(MATCH($L1521,$L$2:$L$3000,0)&lt;&gt;ROW()-1,"",COUNT($AK$1:$AK1520)+1))</f>
        <v/>
      </c>
      <c r="AL1521" s="28" t="str">
        <f aca="false">IF($G1521="","",IF(MATCH($G1521,$G$2:$G$3000,0)&lt;&gt;ROW()-1,"",COUNT($AL$1:$AL1520)+1))</f>
        <v/>
      </c>
      <c r="AM1521" s="28" t="str">
        <f aca="false">IF($H1521="","",IF(MATCH($H1521,$H$2:$H$3000,0)&lt;&gt;ROW()-1,"",COUNT($AM$1:$AM1520)+1))</f>
        <v/>
      </c>
      <c r="AN1521" s="28" t="str">
        <f aca="false">IF($I1521="","",IF(MATCH($I1521,$I$2:$I$3000,0)&lt;&gt;ROW()-1,"",COUNT($AN$1:$AN1520)+1))</f>
        <v/>
      </c>
      <c r="AO1521" s="28" t="str">
        <f aca="false">IF($Q1521="","",IF(MATCH($Q1521,$Q$2:$Q$3000,0)&lt;&gt;ROW()-1,"",COUNT($AO$1:$AO1520)+1))</f>
        <v/>
      </c>
    </row>
    <row r="1522" customFormat="false" ht="12.75" hidden="false" customHeight="true" outlineLevel="0" collapsed="false">
      <c r="W1522" s="24" t="n">
        <f aca="false">IF($F1522="",0,IFERROR(IF(ISNUMBER($F1522),INT($F1522),DATE(VALUE(MID(SUBSTITUTE(LEFT($F1522,FIND(" ",$F1522&amp;" ")-1),"/",REPT(" ",20)),41,20)),VALUE(LEFT(SUBSTITUTE(LEFT($F1522,FIND(" ",$F1522&amp;" ")-1),"/",REPT(" ",20)),20)),VALUE(MID(SUBSTITUTE(LEFT($F1522,FIND(" ",$F1522&amp;" ")-1),"/",REPT(" ",20)),21,20)))),0))</f>
        <v>0</v>
      </c>
      <c r="X1522" s="25" t="str">
        <f aca="false">IF(ISNUMBER($N1522),$N1522*Validation!$B$5,"")</f>
        <v/>
      </c>
      <c r="Y1522" s="26" t="str">
        <f aca="false">IF($A1522="","",SUBSTITUTE(SUBSTITUTE(SUBSTITUTE(SUBSTITUTE(SUBSTITUTE(SUBSTITUTE(SUBSTITUTE(UPPER(TRIM($A1522)),"Á","A"),"É","E"),"Í","I"),"Ó","O"),"Ú","U"),"Ñ","N"),"Ü","U"))</f>
        <v/>
      </c>
      <c r="Z1522" s="26" t="str">
        <f aca="false">IF($Y1522="","",LEFT($Y1522,1)&amp;" "&amp;TRIM(RIGHT(SUBSTITUTE($Y1522," ",REPT(" ",50)),50)))</f>
        <v/>
      </c>
      <c r="AA1522" s="27" t="str">
        <f aca="false">IF($AF1522="","",IF(COUNTIF(Validation!$U$19:$U$178,$AF1522)&gt;0,"OK","NO MATCH"))</f>
        <v/>
      </c>
      <c r="AB1522" s="27" t="str">
        <f aca="false">IF($W1522=0,"",IF(AND($W1522&gt;=Validation!$B$3,$W1522&lt;=Validation!$C$3),"Yes","No"))</f>
        <v/>
      </c>
      <c r="AC1522" s="26" t="str">
        <f aca="false">IF($A1522="","",$AF1522&amp;"|"&amp;TEXT($W1522,"yyyy-mm-dd")&amp;"|"&amp;$J1522&amp;"|"&amp;$N1522)</f>
        <v/>
      </c>
      <c r="AD1522" s="27" t="str">
        <f aca="false">IF($AC1522="","",IF(COUNTIF($AC$2:$AC$3000,$AC1522)&gt;1,"REVIEW","OK"))</f>
        <v/>
      </c>
      <c r="AE1522" s="27" t="str">
        <f aca="false">IF(OR($W1522=0,$O1522=""),"",IF(IFERROR(IF(ISNUMBER($O1522),INT($O1522),DATE(VALUE(MID(SUBSTITUTE(LEFT($O1522,FIND(" ",$O1522&amp;" ")-1),"/",REPT(" ",20)),41,20)),VALUE(LEFT(SUBSTITUTE(LEFT($O1522,FIND(" ",$O1522&amp;" ")-1),"/",REPT(" ",20)),20)),VALUE(MID(SUBSTITUTE(LEFT($O1522,FIND(" ",$O1522&amp;" ")-1),"/",REPT(" ",20)),21,20)))),0)&gt;$W1522,"Late","Same day"))</f>
        <v/>
      </c>
      <c r="AF1522" s="26" t="str">
        <f aca="false">IF($A1522="","",IFERROR(INDEX(Validation!$C$193:$C$217,MATCH($A1522,Validation!$A$193:$A$217,0)),IF(COUNTIF(Validation!$U$19:$U$178,$Z1522)&gt;0,$Z1522,IF(COUNTIF(Validation!$S$19:$S$178,$AI1522)=1,INDEX(Validation!$U$19:$U$178,MATCH($AI1522,Validation!$S$19:$S$178,0)),$Z1522))))</f>
        <v/>
      </c>
      <c r="AG1522" s="27" t="str">
        <f aca="false">IF(COUNTA($A1522:$U1522)=0,"",IF($A1522="","No name",IF($F1522="","No date",IF($W1522=0,"Date ilegible",IF(NOT(ISNUMBER($N1522)),"Hours no numéricas",IF($AA1522="NO MATCH","Person no identificada","OK"))))))</f>
        <v/>
      </c>
      <c r="AH1522" s="27" t="str">
        <f aca="false">IF($W1522=0,"No date",IF($W1522&lt;Validation!$B$3,"Before period",IF($W1522&gt;Validation!$C$3,"After period","In period")))</f>
        <v>No date</v>
      </c>
      <c r="AI1522" s="26" t="str">
        <f aca="false">IF($Y1522="","",TRIM(RIGHT(SUBSTITUTE($Y1522," ",REPT(" ",50)),50)))</f>
        <v/>
      </c>
      <c r="AJ1522" s="27" t="str">
        <f aca="false">IF($A1522="","",IF(NOT(ISERROR(MATCH($A1522,Validation!$A$193:$A$217,0))),"Manual mapping",IF(COUNTIF(Validation!$U$19:$U$178,$Z1522)&gt;0,"Direct",IF(COUNTIF(Validation!$S$19:$S$178,$AI1522)=1,"By surname","Unresolved"))))</f>
        <v/>
      </c>
      <c r="AK1522" s="28" t="str">
        <f aca="false">IF($L1522="","",IF(MATCH($L1522,$L$2:$L$3000,0)&lt;&gt;ROW()-1,"",COUNT($AK$1:$AK1521)+1))</f>
        <v/>
      </c>
      <c r="AL1522" s="28" t="str">
        <f aca="false">IF($G1522="","",IF(MATCH($G1522,$G$2:$G$3000,0)&lt;&gt;ROW()-1,"",COUNT($AL$1:$AL1521)+1))</f>
        <v/>
      </c>
      <c r="AM1522" s="28" t="str">
        <f aca="false">IF($H1522="","",IF(MATCH($H1522,$H$2:$H$3000,0)&lt;&gt;ROW()-1,"",COUNT($AM$1:$AM1521)+1))</f>
        <v/>
      </c>
      <c r="AN1522" s="28" t="str">
        <f aca="false">IF($I1522="","",IF(MATCH($I1522,$I$2:$I$3000,0)&lt;&gt;ROW()-1,"",COUNT($AN$1:$AN1521)+1))</f>
        <v/>
      </c>
      <c r="AO1522" s="28" t="str">
        <f aca="false">IF($Q1522="","",IF(MATCH($Q1522,$Q$2:$Q$3000,0)&lt;&gt;ROW()-1,"",COUNT($AO$1:$AO1521)+1))</f>
        <v/>
      </c>
    </row>
    <row r="1523" customFormat="false" ht="12.75" hidden="false" customHeight="true" outlineLevel="0" collapsed="false">
      <c r="W1523" s="24" t="n">
        <f aca="false">IF($F1523="",0,IFERROR(IF(ISNUMBER($F1523),INT($F1523),DATE(VALUE(MID(SUBSTITUTE(LEFT($F1523,FIND(" ",$F1523&amp;" ")-1),"/",REPT(" ",20)),41,20)),VALUE(LEFT(SUBSTITUTE(LEFT($F1523,FIND(" ",$F1523&amp;" ")-1),"/",REPT(" ",20)),20)),VALUE(MID(SUBSTITUTE(LEFT($F1523,FIND(" ",$F1523&amp;" ")-1),"/",REPT(" ",20)),21,20)))),0))</f>
        <v>0</v>
      </c>
      <c r="X1523" s="25" t="str">
        <f aca="false">IF(ISNUMBER($N1523),$N1523*Validation!$B$5,"")</f>
        <v/>
      </c>
      <c r="Y1523" s="26" t="str">
        <f aca="false">IF($A1523="","",SUBSTITUTE(SUBSTITUTE(SUBSTITUTE(SUBSTITUTE(SUBSTITUTE(SUBSTITUTE(SUBSTITUTE(UPPER(TRIM($A1523)),"Á","A"),"É","E"),"Í","I"),"Ó","O"),"Ú","U"),"Ñ","N"),"Ü","U"))</f>
        <v/>
      </c>
      <c r="Z1523" s="26" t="str">
        <f aca="false">IF($Y1523="","",LEFT($Y1523,1)&amp;" "&amp;TRIM(RIGHT(SUBSTITUTE($Y1523," ",REPT(" ",50)),50)))</f>
        <v/>
      </c>
      <c r="AA1523" s="27" t="str">
        <f aca="false">IF($AF1523="","",IF(COUNTIF(Validation!$U$19:$U$178,$AF1523)&gt;0,"OK","NO MATCH"))</f>
        <v/>
      </c>
      <c r="AB1523" s="27" t="str">
        <f aca="false">IF($W1523=0,"",IF(AND($W1523&gt;=Validation!$B$3,$W1523&lt;=Validation!$C$3),"Yes","No"))</f>
        <v/>
      </c>
      <c r="AC1523" s="26" t="str">
        <f aca="false">IF($A1523="","",$AF1523&amp;"|"&amp;TEXT($W1523,"yyyy-mm-dd")&amp;"|"&amp;$J1523&amp;"|"&amp;$N1523)</f>
        <v/>
      </c>
      <c r="AD1523" s="27" t="str">
        <f aca="false">IF($AC1523="","",IF(COUNTIF($AC$2:$AC$3000,$AC1523)&gt;1,"REVIEW","OK"))</f>
        <v/>
      </c>
      <c r="AE1523" s="27" t="str">
        <f aca="false">IF(OR($W1523=0,$O1523=""),"",IF(IFERROR(IF(ISNUMBER($O1523),INT($O1523),DATE(VALUE(MID(SUBSTITUTE(LEFT($O1523,FIND(" ",$O1523&amp;" ")-1),"/",REPT(" ",20)),41,20)),VALUE(LEFT(SUBSTITUTE(LEFT($O1523,FIND(" ",$O1523&amp;" ")-1),"/",REPT(" ",20)),20)),VALUE(MID(SUBSTITUTE(LEFT($O1523,FIND(" ",$O1523&amp;" ")-1),"/",REPT(" ",20)),21,20)))),0)&gt;$W1523,"Late","Same day"))</f>
        <v/>
      </c>
      <c r="AF1523" s="26" t="str">
        <f aca="false">IF($A1523="","",IFERROR(INDEX(Validation!$C$193:$C$217,MATCH($A1523,Validation!$A$193:$A$217,0)),IF(COUNTIF(Validation!$U$19:$U$178,$Z1523)&gt;0,$Z1523,IF(COUNTIF(Validation!$S$19:$S$178,$AI1523)=1,INDEX(Validation!$U$19:$U$178,MATCH($AI1523,Validation!$S$19:$S$178,0)),$Z1523))))</f>
        <v/>
      </c>
      <c r="AG1523" s="27" t="str">
        <f aca="false">IF(COUNTA($A1523:$U1523)=0,"",IF($A1523="","No name",IF($F1523="","No date",IF($W1523=0,"Date ilegible",IF(NOT(ISNUMBER($N1523)),"Hours no numéricas",IF($AA1523="NO MATCH","Person no identificada","OK"))))))</f>
        <v/>
      </c>
      <c r="AH1523" s="27" t="str">
        <f aca="false">IF($W1523=0,"No date",IF($W1523&lt;Validation!$B$3,"Before period",IF($W1523&gt;Validation!$C$3,"After period","In period")))</f>
        <v>No date</v>
      </c>
      <c r="AI1523" s="26" t="str">
        <f aca="false">IF($Y1523="","",TRIM(RIGHT(SUBSTITUTE($Y1523," ",REPT(" ",50)),50)))</f>
        <v/>
      </c>
      <c r="AJ1523" s="27" t="str">
        <f aca="false">IF($A1523="","",IF(NOT(ISERROR(MATCH($A1523,Validation!$A$193:$A$217,0))),"Manual mapping",IF(COUNTIF(Validation!$U$19:$U$178,$Z1523)&gt;0,"Direct",IF(COUNTIF(Validation!$S$19:$S$178,$AI1523)=1,"By surname","Unresolved"))))</f>
        <v/>
      </c>
      <c r="AK1523" s="28" t="str">
        <f aca="false">IF($L1523="","",IF(MATCH($L1523,$L$2:$L$3000,0)&lt;&gt;ROW()-1,"",COUNT($AK$1:$AK1522)+1))</f>
        <v/>
      </c>
      <c r="AL1523" s="28" t="str">
        <f aca="false">IF($G1523="","",IF(MATCH($G1523,$G$2:$G$3000,0)&lt;&gt;ROW()-1,"",COUNT($AL$1:$AL1522)+1))</f>
        <v/>
      </c>
      <c r="AM1523" s="28" t="str">
        <f aca="false">IF($H1523="","",IF(MATCH($H1523,$H$2:$H$3000,0)&lt;&gt;ROW()-1,"",COUNT($AM$1:$AM1522)+1))</f>
        <v/>
      </c>
      <c r="AN1523" s="28" t="str">
        <f aca="false">IF($I1523="","",IF(MATCH($I1523,$I$2:$I$3000,0)&lt;&gt;ROW()-1,"",COUNT($AN$1:$AN1522)+1))</f>
        <v/>
      </c>
      <c r="AO1523" s="28" t="str">
        <f aca="false">IF($Q1523="","",IF(MATCH($Q1523,$Q$2:$Q$3000,0)&lt;&gt;ROW()-1,"",COUNT($AO$1:$AO1522)+1))</f>
        <v/>
      </c>
    </row>
    <row r="1524" customFormat="false" ht="12.75" hidden="false" customHeight="true" outlineLevel="0" collapsed="false">
      <c r="W1524" s="24" t="n">
        <f aca="false">IF($F1524="",0,IFERROR(IF(ISNUMBER($F1524),INT($F1524),DATE(VALUE(MID(SUBSTITUTE(LEFT($F1524,FIND(" ",$F1524&amp;" ")-1),"/",REPT(" ",20)),41,20)),VALUE(LEFT(SUBSTITUTE(LEFT($F1524,FIND(" ",$F1524&amp;" ")-1),"/",REPT(" ",20)),20)),VALUE(MID(SUBSTITUTE(LEFT($F1524,FIND(" ",$F1524&amp;" ")-1),"/",REPT(" ",20)),21,20)))),0))</f>
        <v>0</v>
      </c>
      <c r="X1524" s="25" t="str">
        <f aca="false">IF(ISNUMBER($N1524),$N1524*Validation!$B$5,"")</f>
        <v/>
      </c>
      <c r="Y1524" s="26" t="str">
        <f aca="false">IF($A1524="","",SUBSTITUTE(SUBSTITUTE(SUBSTITUTE(SUBSTITUTE(SUBSTITUTE(SUBSTITUTE(SUBSTITUTE(UPPER(TRIM($A1524)),"Á","A"),"É","E"),"Í","I"),"Ó","O"),"Ú","U"),"Ñ","N"),"Ü","U"))</f>
        <v/>
      </c>
      <c r="Z1524" s="26" t="str">
        <f aca="false">IF($Y1524="","",LEFT($Y1524,1)&amp;" "&amp;TRIM(RIGHT(SUBSTITUTE($Y1524," ",REPT(" ",50)),50)))</f>
        <v/>
      </c>
      <c r="AA1524" s="27" t="str">
        <f aca="false">IF($AF1524="","",IF(COUNTIF(Validation!$U$19:$U$178,$AF1524)&gt;0,"OK","NO MATCH"))</f>
        <v/>
      </c>
      <c r="AB1524" s="27" t="str">
        <f aca="false">IF($W1524=0,"",IF(AND($W1524&gt;=Validation!$B$3,$W1524&lt;=Validation!$C$3),"Yes","No"))</f>
        <v/>
      </c>
      <c r="AC1524" s="26" t="str">
        <f aca="false">IF($A1524="","",$AF1524&amp;"|"&amp;TEXT($W1524,"yyyy-mm-dd")&amp;"|"&amp;$J1524&amp;"|"&amp;$N1524)</f>
        <v/>
      </c>
      <c r="AD1524" s="27" t="str">
        <f aca="false">IF($AC1524="","",IF(COUNTIF($AC$2:$AC$3000,$AC1524)&gt;1,"REVIEW","OK"))</f>
        <v/>
      </c>
      <c r="AE1524" s="27" t="str">
        <f aca="false">IF(OR($W1524=0,$O1524=""),"",IF(IFERROR(IF(ISNUMBER($O1524),INT($O1524),DATE(VALUE(MID(SUBSTITUTE(LEFT($O1524,FIND(" ",$O1524&amp;" ")-1),"/",REPT(" ",20)),41,20)),VALUE(LEFT(SUBSTITUTE(LEFT($O1524,FIND(" ",$O1524&amp;" ")-1),"/",REPT(" ",20)),20)),VALUE(MID(SUBSTITUTE(LEFT($O1524,FIND(" ",$O1524&amp;" ")-1),"/",REPT(" ",20)),21,20)))),0)&gt;$W1524,"Late","Same day"))</f>
        <v/>
      </c>
      <c r="AF1524" s="26" t="str">
        <f aca="false">IF($A1524="","",IFERROR(INDEX(Validation!$C$193:$C$217,MATCH($A1524,Validation!$A$193:$A$217,0)),IF(COUNTIF(Validation!$U$19:$U$178,$Z1524)&gt;0,$Z1524,IF(COUNTIF(Validation!$S$19:$S$178,$AI1524)=1,INDEX(Validation!$U$19:$U$178,MATCH($AI1524,Validation!$S$19:$S$178,0)),$Z1524))))</f>
        <v/>
      </c>
      <c r="AG1524" s="27" t="str">
        <f aca="false">IF(COUNTA($A1524:$U1524)=0,"",IF($A1524="","No name",IF($F1524="","No date",IF($W1524=0,"Date ilegible",IF(NOT(ISNUMBER($N1524)),"Hours no numéricas",IF($AA1524="NO MATCH","Person no identificada","OK"))))))</f>
        <v/>
      </c>
      <c r="AH1524" s="27" t="str">
        <f aca="false">IF($W1524=0,"No date",IF($W1524&lt;Validation!$B$3,"Before period",IF($W1524&gt;Validation!$C$3,"After period","In period")))</f>
        <v>No date</v>
      </c>
      <c r="AI1524" s="26" t="str">
        <f aca="false">IF($Y1524="","",TRIM(RIGHT(SUBSTITUTE($Y1524," ",REPT(" ",50)),50)))</f>
        <v/>
      </c>
      <c r="AJ1524" s="27" t="str">
        <f aca="false">IF($A1524="","",IF(NOT(ISERROR(MATCH($A1524,Validation!$A$193:$A$217,0))),"Manual mapping",IF(COUNTIF(Validation!$U$19:$U$178,$Z1524)&gt;0,"Direct",IF(COUNTIF(Validation!$S$19:$S$178,$AI1524)=1,"By surname","Unresolved"))))</f>
        <v/>
      </c>
      <c r="AK1524" s="28" t="str">
        <f aca="false">IF($L1524="","",IF(MATCH($L1524,$L$2:$L$3000,0)&lt;&gt;ROW()-1,"",COUNT($AK$1:$AK1523)+1))</f>
        <v/>
      </c>
      <c r="AL1524" s="28" t="str">
        <f aca="false">IF($G1524="","",IF(MATCH($G1524,$G$2:$G$3000,0)&lt;&gt;ROW()-1,"",COUNT($AL$1:$AL1523)+1))</f>
        <v/>
      </c>
      <c r="AM1524" s="28" t="str">
        <f aca="false">IF($H1524="","",IF(MATCH($H1524,$H$2:$H$3000,0)&lt;&gt;ROW()-1,"",COUNT($AM$1:$AM1523)+1))</f>
        <v/>
      </c>
      <c r="AN1524" s="28" t="str">
        <f aca="false">IF($I1524="","",IF(MATCH($I1524,$I$2:$I$3000,0)&lt;&gt;ROW()-1,"",COUNT($AN$1:$AN1523)+1))</f>
        <v/>
      </c>
      <c r="AO1524" s="28" t="str">
        <f aca="false">IF($Q1524="","",IF(MATCH($Q1524,$Q$2:$Q$3000,0)&lt;&gt;ROW()-1,"",COUNT($AO$1:$AO1523)+1))</f>
        <v/>
      </c>
    </row>
    <row r="1525" customFormat="false" ht="12.75" hidden="false" customHeight="true" outlineLevel="0" collapsed="false">
      <c r="W1525" s="24" t="n">
        <f aca="false">IF($F1525="",0,IFERROR(IF(ISNUMBER($F1525),INT($F1525),DATE(VALUE(MID(SUBSTITUTE(LEFT($F1525,FIND(" ",$F1525&amp;" ")-1),"/",REPT(" ",20)),41,20)),VALUE(LEFT(SUBSTITUTE(LEFT($F1525,FIND(" ",$F1525&amp;" ")-1),"/",REPT(" ",20)),20)),VALUE(MID(SUBSTITUTE(LEFT($F1525,FIND(" ",$F1525&amp;" ")-1),"/",REPT(" ",20)),21,20)))),0))</f>
        <v>0</v>
      </c>
      <c r="X1525" s="25" t="str">
        <f aca="false">IF(ISNUMBER($N1525),$N1525*Validation!$B$5,"")</f>
        <v/>
      </c>
      <c r="Y1525" s="26" t="str">
        <f aca="false">IF($A1525="","",SUBSTITUTE(SUBSTITUTE(SUBSTITUTE(SUBSTITUTE(SUBSTITUTE(SUBSTITUTE(SUBSTITUTE(UPPER(TRIM($A1525)),"Á","A"),"É","E"),"Í","I"),"Ó","O"),"Ú","U"),"Ñ","N"),"Ü","U"))</f>
        <v/>
      </c>
      <c r="Z1525" s="26" t="str">
        <f aca="false">IF($Y1525="","",LEFT($Y1525,1)&amp;" "&amp;TRIM(RIGHT(SUBSTITUTE($Y1525," ",REPT(" ",50)),50)))</f>
        <v/>
      </c>
      <c r="AA1525" s="27" t="str">
        <f aca="false">IF($AF1525="","",IF(COUNTIF(Validation!$U$19:$U$178,$AF1525)&gt;0,"OK","NO MATCH"))</f>
        <v/>
      </c>
      <c r="AB1525" s="27" t="str">
        <f aca="false">IF($W1525=0,"",IF(AND($W1525&gt;=Validation!$B$3,$W1525&lt;=Validation!$C$3),"Yes","No"))</f>
        <v/>
      </c>
      <c r="AC1525" s="26" t="str">
        <f aca="false">IF($A1525="","",$AF1525&amp;"|"&amp;TEXT($W1525,"yyyy-mm-dd")&amp;"|"&amp;$J1525&amp;"|"&amp;$N1525)</f>
        <v/>
      </c>
      <c r="AD1525" s="27" t="str">
        <f aca="false">IF($AC1525="","",IF(COUNTIF($AC$2:$AC$3000,$AC1525)&gt;1,"REVIEW","OK"))</f>
        <v/>
      </c>
      <c r="AE1525" s="27" t="str">
        <f aca="false">IF(OR($W1525=0,$O1525=""),"",IF(IFERROR(IF(ISNUMBER($O1525),INT($O1525),DATE(VALUE(MID(SUBSTITUTE(LEFT($O1525,FIND(" ",$O1525&amp;" ")-1),"/",REPT(" ",20)),41,20)),VALUE(LEFT(SUBSTITUTE(LEFT($O1525,FIND(" ",$O1525&amp;" ")-1),"/",REPT(" ",20)),20)),VALUE(MID(SUBSTITUTE(LEFT($O1525,FIND(" ",$O1525&amp;" ")-1),"/",REPT(" ",20)),21,20)))),0)&gt;$W1525,"Late","Same day"))</f>
        <v/>
      </c>
      <c r="AF1525" s="26" t="str">
        <f aca="false">IF($A1525="","",IFERROR(INDEX(Validation!$C$193:$C$217,MATCH($A1525,Validation!$A$193:$A$217,0)),IF(COUNTIF(Validation!$U$19:$U$178,$Z1525)&gt;0,$Z1525,IF(COUNTIF(Validation!$S$19:$S$178,$AI1525)=1,INDEX(Validation!$U$19:$U$178,MATCH($AI1525,Validation!$S$19:$S$178,0)),$Z1525))))</f>
        <v/>
      </c>
      <c r="AG1525" s="27" t="str">
        <f aca="false">IF(COUNTA($A1525:$U1525)=0,"",IF($A1525="","No name",IF($F1525="","No date",IF($W1525=0,"Date ilegible",IF(NOT(ISNUMBER($N1525)),"Hours no numéricas",IF($AA1525="NO MATCH","Person no identificada","OK"))))))</f>
        <v/>
      </c>
      <c r="AH1525" s="27" t="str">
        <f aca="false">IF($W1525=0,"No date",IF($W1525&lt;Validation!$B$3,"Before period",IF($W1525&gt;Validation!$C$3,"After period","In period")))</f>
        <v>No date</v>
      </c>
      <c r="AI1525" s="26" t="str">
        <f aca="false">IF($Y1525="","",TRIM(RIGHT(SUBSTITUTE($Y1525," ",REPT(" ",50)),50)))</f>
        <v/>
      </c>
      <c r="AJ1525" s="27" t="str">
        <f aca="false">IF($A1525="","",IF(NOT(ISERROR(MATCH($A1525,Validation!$A$193:$A$217,0))),"Manual mapping",IF(COUNTIF(Validation!$U$19:$U$178,$Z1525)&gt;0,"Direct",IF(COUNTIF(Validation!$S$19:$S$178,$AI1525)=1,"By surname","Unresolved"))))</f>
        <v/>
      </c>
      <c r="AK1525" s="28" t="str">
        <f aca="false">IF($L1525="","",IF(MATCH($L1525,$L$2:$L$3000,0)&lt;&gt;ROW()-1,"",COUNT($AK$1:$AK1524)+1))</f>
        <v/>
      </c>
      <c r="AL1525" s="28" t="str">
        <f aca="false">IF($G1525="","",IF(MATCH($G1525,$G$2:$G$3000,0)&lt;&gt;ROW()-1,"",COUNT($AL$1:$AL1524)+1))</f>
        <v/>
      </c>
      <c r="AM1525" s="28" t="str">
        <f aca="false">IF($H1525="","",IF(MATCH($H1525,$H$2:$H$3000,0)&lt;&gt;ROW()-1,"",COUNT($AM$1:$AM1524)+1))</f>
        <v/>
      </c>
      <c r="AN1525" s="28" t="str">
        <f aca="false">IF($I1525="","",IF(MATCH($I1525,$I$2:$I$3000,0)&lt;&gt;ROW()-1,"",COUNT($AN$1:$AN1524)+1))</f>
        <v/>
      </c>
      <c r="AO1525" s="28" t="str">
        <f aca="false">IF($Q1525="","",IF(MATCH($Q1525,$Q$2:$Q$3000,0)&lt;&gt;ROW()-1,"",COUNT($AO$1:$AO1524)+1))</f>
        <v/>
      </c>
    </row>
    <row r="1526" customFormat="false" ht="12.75" hidden="false" customHeight="true" outlineLevel="0" collapsed="false">
      <c r="W1526" s="24" t="n">
        <f aca="false">IF($F1526="",0,IFERROR(IF(ISNUMBER($F1526),INT($F1526),DATE(VALUE(MID(SUBSTITUTE(LEFT($F1526,FIND(" ",$F1526&amp;" ")-1),"/",REPT(" ",20)),41,20)),VALUE(LEFT(SUBSTITUTE(LEFT($F1526,FIND(" ",$F1526&amp;" ")-1),"/",REPT(" ",20)),20)),VALUE(MID(SUBSTITUTE(LEFT($F1526,FIND(" ",$F1526&amp;" ")-1),"/",REPT(" ",20)),21,20)))),0))</f>
        <v>0</v>
      </c>
      <c r="X1526" s="25" t="str">
        <f aca="false">IF(ISNUMBER($N1526),$N1526*Validation!$B$5,"")</f>
        <v/>
      </c>
      <c r="Y1526" s="26" t="str">
        <f aca="false">IF($A1526="","",SUBSTITUTE(SUBSTITUTE(SUBSTITUTE(SUBSTITUTE(SUBSTITUTE(SUBSTITUTE(SUBSTITUTE(UPPER(TRIM($A1526)),"Á","A"),"É","E"),"Í","I"),"Ó","O"),"Ú","U"),"Ñ","N"),"Ü","U"))</f>
        <v/>
      </c>
      <c r="Z1526" s="26" t="str">
        <f aca="false">IF($Y1526="","",LEFT($Y1526,1)&amp;" "&amp;TRIM(RIGHT(SUBSTITUTE($Y1526," ",REPT(" ",50)),50)))</f>
        <v/>
      </c>
      <c r="AA1526" s="27" t="str">
        <f aca="false">IF($AF1526="","",IF(COUNTIF(Validation!$U$19:$U$178,$AF1526)&gt;0,"OK","NO MATCH"))</f>
        <v/>
      </c>
      <c r="AB1526" s="27" t="str">
        <f aca="false">IF($W1526=0,"",IF(AND($W1526&gt;=Validation!$B$3,$W1526&lt;=Validation!$C$3),"Yes","No"))</f>
        <v/>
      </c>
      <c r="AC1526" s="26" t="str">
        <f aca="false">IF($A1526="","",$AF1526&amp;"|"&amp;TEXT($W1526,"yyyy-mm-dd")&amp;"|"&amp;$J1526&amp;"|"&amp;$N1526)</f>
        <v/>
      </c>
      <c r="AD1526" s="27" t="str">
        <f aca="false">IF($AC1526="","",IF(COUNTIF($AC$2:$AC$3000,$AC1526)&gt;1,"REVIEW","OK"))</f>
        <v/>
      </c>
      <c r="AE1526" s="27" t="str">
        <f aca="false">IF(OR($W1526=0,$O1526=""),"",IF(IFERROR(IF(ISNUMBER($O1526),INT($O1526),DATE(VALUE(MID(SUBSTITUTE(LEFT($O1526,FIND(" ",$O1526&amp;" ")-1),"/",REPT(" ",20)),41,20)),VALUE(LEFT(SUBSTITUTE(LEFT($O1526,FIND(" ",$O1526&amp;" ")-1),"/",REPT(" ",20)),20)),VALUE(MID(SUBSTITUTE(LEFT($O1526,FIND(" ",$O1526&amp;" ")-1),"/",REPT(" ",20)),21,20)))),0)&gt;$W1526,"Late","Same day"))</f>
        <v/>
      </c>
      <c r="AF1526" s="26" t="str">
        <f aca="false">IF($A1526="","",IFERROR(INDEX(Validation!$C$193:$C$217,MATCH($A1526,Validation!$A$193:$A$217,0)),IF(COUNTIF(Validation!$U$19:$U$178,$Z1526)&gt;0,$Z1526,IF(COUNTIF(Validation!$S$19:$S$178,$AI1526)=1,INDEX(Validation!$U$19:$U$178,MATCH($AI1526,Validation!$S$19:$S$178,0)),$Z1526))))</f>
        <v/>
      </c>
      <c r="AG1526" s="27" t="str">
        <f aca="false">IF(COUNTA($A1526:$U1526)=0,"",IF($A1526="","No name",IF($F1526="","No date",IF($W1526=0,"Date ilegible",IF(NOT(ISNUMBER($N1526)),"Hours no numéricas",IF($AA1526="NO MATCH","Person no identificada","OK"))))))</f>
        <v/>
      </c>
      <c r="AH1526" s="27" t="str">
        <f aca="false">IF($W1526=0,"No date",IF($W1526&lt;Validation!$B$3,"Before period",IF($W1526&gt;Validation!$C$3,"After period","In period")))</f>
        <v>No date</v>
      </c>
      <c r="AI1526" s="26" t="str">
        <f aca="false">IF($Y1526="","",TRIM(RIGHT(SUBSTITUTE($Y1526," ",REPT(" ",50)),50)))</f>
        <v/>
      </c>
      <c r="AJ1526" s="27" t="str">
        <f aca="false">IF($A1526="","",IF(NOT(ISERROR(MATCH($A1526,Validation!$A$193:$A$217,0))),"Manual mapping",IF(COUNTIF(Validation!$U$19:$U$178,$Z1526)&gt;0,"Direct",IF(COUNTIF(Validation!$S$19:$S$178,$AI1526)=1,"By surname","Unresolved"))))</f>
        <v/>
      </c>
      <c r="AK1526" s="28" t="str">
        <f aca="false">IF($L1526="","",IF(MATCH($L1526,$L$2:$L$3000,0)&lt;&gt;ROW()-1,"",COUNT($AK$1:$AK1525)+1))</f>
        <v/>
      </c>
      <c r="AL1526" s="28" t="str">
        <f aca="false">IF($G1526="","",IF(MATCH($G1526,$G$2:$G$3000,0)&lt;&gt;ROW()-1,"",COUNT($AL$1:$AL1525)+1))</f>
        <v/>
      </c>
      <c r="AM1526" s="28" t="str">
        <f aca="false">IF($H1526="","",IF(MATCH($H1526,$H$2:$H$3000,0)&lt;&gt;ROW()-1,"",COUNT($AM$1:$AM1525)+1))</f>
        <v/>
      </c>
      <c r="AN1526" s="28" t="str">
        <f aca="false">IF($I1526="","",IF(MATCH($I1526,$I$2:$I$3000,0)&lt;&gt;ROW()-1,"",COUNT($AN$1:$AN1525)+1))</f>
        <v/>
      </c>
      <c r="AO1526" s="28" t="str">
        <f aca="false">IF($Q1526="","",IF(MATCH($Q1526,$Q$2:$Q$3000,0)&lt;&gt;ROW()-1,"",COUNT($AO$1:$AO1525)+1))</f>
        <v/>
      </c>
    </row>
    <row r="1527" customFormat="false" ht="12.75" hidden="false" customHeight="true" outlineLevel="0" collapsed="false">
      <c r="W1527" s="24" t="n">
        <f aca="false">IF($F1527="",0,IFERROR(IF(ISNUMBER($F1527),INT($F1527),DATE(VALUE(MID(SUBSTITUTE(LEFT($F1527,FIND(" ",$F1527&amp;" ")-1),"/",REPT(" ",20)),41,20)),VALUE(LEFT(SUBSTITUTE(LEFT($F1527,FIND(" ",$F1527&amp;" ")-1),"/",REPT(" ",20)),20)),VALUE(MID(SUBSTITUTE(LEFT($F1527,FIND(" ",$F1527&amp;" ")-1),"/",REPT(" ",20)),21,20)))),0))</f>
        <v>0</v>
      </c>
      <c r="X1527" s="25" t="str">
        <f aca="false">IF(ISNUMBER($N1527),$N1527*Validation!$B$5,"")</f>
        <v/>
      </c>
      <c r="Y1527" s="26" t="str">
        <f aca="false">IF($A1527="","",SUBSTITUTE(SUBSTITUTE(SUBSTITUTE(SUBSTITUTE(SUBSTITUTE(SUBSTITUTE(SUBSTITUTE(UPPER(TRIM($A1527)),"Á","A"),"É","E"),"Í","I"),"Ó","O"),"Ú","U"),"Ñ","N"),"Ü","U"))</f>
        <v/>
      </c>
      <c r="Z1527" s="26" t="str">
        <f aca="false">IF($Y1527="","",LEFT($Y1527,1)&amp;" "&amp;TRIM(RIGHT(SUBSTITUTE($Y1527," ",REPT(" ",50)),50)))</f>
        <v/>
      </c>
      <c r="AA1527" s="27" t="str">
        <f aca="false">IF($AF1527="","",IF(COUNTIF(Validation!$U$19:$U$178,$AF1527)&gt;0,"OK","NO MATCH"))</f>
        <v/>
      </c>
      <c r="AB1527" s="27" t="str">
        <f aca="false">IF($W1527=0,"",IF(AND($W1527&gt;=Validation!$B$3,$W1527&lt;=Validation!$C$3),"Yes","No"))</f>
        <v/>
      </c>
      <c r="AC1527" s="26" t="str">
        <f aca="false">IF($A1527="","",$AF1527&amp;"|"&amp;TEXT($W1527,"yyyy-mm-dd")&amp;"|"&amp;$J1527&amp;"|"&amp;$N1527)</f>
        <v/>
      </c>
      <c r="AD1527" s="27" t="str">
        <f aca="false">IF($AC1527="","",IF(COUNTIF($AC$2:$AC$3000,$AC1527)&gt;1,"REVIEW","OK"))</f>
        <v/>
      </c>
      <c r="AE1527" s="27" t="str">
        <f aca="false">IF(OR($W1527=0,$O1527=""),"",IF(IFERROR(IF(ISNUMBER($O1527),INT($O1527),DATE(VALUE(MID(SUBSTITUTE(LEFT($O1527,FIND(" ",$O1527&amp;" ")-1),"/",REPT(" ",20)),41,20)),VALUE(LEFT(SUBSTITUTE(LEFT($O1527,FIND(" ",$O1527&amp;" ")-1),"/",REPT(" ",20)),20)),VALUE(MID(SUBSTITUTE(LEFT($O1527,FIND(" ",$O1527&amp;" ")-1),"/",REPT(" ",20)),21,20)))),0)&gt;$W1527,"Late","Same day"))</f>
        <v/>
      </c>
      <c r="AF1527" s="26" t="str">
        <f aca="false">IF($A1527="","",IFERROR(INDEX(Validation!$C$193:$C$217,MATCH($A1527,Validation!$A$193:$A$217,0)),IF(COUNTIF(Validation!$U$19:$U$178,$Z1527)&gt;0,$Z1527,IF(COUNTIF(Validation!$S$19:$S$178,$AI1527)=1,INDEX(Validation!$U$19:$U$178,MATCH($AI1527,Validation!$S$19:$S$178,0)),$Z1527))))</f>
        <v/>
      </c>
      <c r="AG1527" s="27" t="str">
        <f aca="false">IF(COUNTA($A1527:$U1527)=0,"",IF($A1527="","No name",IF($F1527="","No date",IF($W1527=0,"Date ilegible",IF(NOT(ISNUMBER($N1527)),"Hours no numéricas",IF($AA1527="NO MATCH","Person no identificada","OK"))))))</f>
        <v/>
      </c>
      <c r="AH1527" s="27" t="str">
        <f aca="false">IF($W1527=0,"No date",IF($W1527&lt;Validation!$B$3,"Before period",IF($W1527&gt;Validation!$C$3,"After period","In period")))</f>
        <v>No date</v>
      </c>
      <c r="AI1527" s="26" t="str">
        <f aca="false">IF($Y1527="","",TRIM(RIGHT(SUBSTITUTE($Y1527," ",REPT(" ",50)),50)))</f>
        <v/>
      </c>
      <c r="AJ1527" s="27" t="str">
        <f aca="false">IF($A1527="","",IF(NOT(ISERROR(MATCH($A1527,Validation!$A$193:$A$217,0))),"Manual mapping",IF(COUNTIF(Validation!$U$19:$U$178,$Z1527)&gt;0,"Direct",IF(COUNTIF(Validation!$S$19:$S$178,$AI1527)=1,"By surname","Unresolved"))))</f>
        <v/>
      </c>
      <c r="AK1527" s="28" t="str">
        <f aca="false">IF($L1527="","",IF(MATCH($L1527,$L$2:$L$3000,0)&lt;&gt;ROW()-1,"",COUNT($AK$1:$AK1526)+1))</f>
        <v/>
      </c>
      <c r="AL1527" s="28" t="str">
        <f aca="false">IF($G1527="","",IF(MATCH($G1527,$G$2:$G$3000,0)&lt;&gt;ROW()-1,"",COUNT($AL$1:$AL1526)+1))</f>
        <v/>
      </c>
      <c r="AM1527" s="28" t="str">
        <f aca="false">IF($H1527="","",IF(MATCH($H1527,$H$2:$H$3000,0)&lt;&gt;ROW()-1,"",COUNT($AM$1:$AM1526)+1))</f>
        <v/>
      </c>
      <c r="AN1527" s="28" t="str">
        <f aca="false">IF($I1527="","",IF(MATCH($I1527,$I$2:$I$3000,0)&lt;&gt;ROW()-1,"",COUNT($AN$1:$AN1526)+1))</f>
        <v/>
      </c>
      <c r="AO1527" s="28" t="str">
        <f aca="false">IF($Q1527="","",IF(MATCH($Q1527,$Q$2:$Q$3000,0)&lt;&gt;ROW()-1,"",COUNT($AO$1:$AO1526)+1))</f>
        <v/>
      </c>
    </row>
    <row r="1528" customFormat="false" ht="12.75" hidden="false" customHeight="true" outlineLevel="0" collapsed="false">
      <c r="W1528" s="24" t="n">
        <f aca="false">IF($F1528="",0,IFERROR(IF(ISNUMBER($F1528),INT($F1528),DATE(VALUE(MID(SUBSTITUTE(LEFT($F1528,FIND(" ",$F1528&amp;" ")-1),"/",REPT(" ",20)),41,20)),VALUE(LEFT(SUBSTITUTE(LEFT($F1528,FIND(" ",$F1528&amp;" ")-1),"/",REPT(" ",20)),20)),VALUE(MID(SUBSTITUTE(LEFT($F1528,FIND(" ",$F1528&amp;" ")-1),"/",REPT(" ",20)),21,20)))),0))</f>
        <v>0</v>
      </c>
      <c r="X1528" s="25" t="str">
        <f aca="false">IF(ISNUMBER($N1528),$N1528*Validation!$B$5,"")</f>
        <v/>
      </c>
      <c r="Y1528" s="26" t="str">
        <f aca="false">IF($A1528="","",SUBSTITUTE(SUBSTITUTE(SUBSTITUTE(SUBSTITUTE(SUBSTITUTE(SUBSTITUTE(SUBSTITUTE(UPPER(TRIM($A1528)),"Á","A"),"É","E"),"Í","I"),"Ó","O"),"Ú","U"),"Ñ","N"),"Ü","U"))</f>
        <v/>
      </c>
      <c r="Z1528" s="26" t="str">
        <f aca="false">IF($Y1528="","",LEFT($Y1528,1)&amp;" "&amp;TRIM(RIGHT(SUBSTITUTE($Y1528," ",REPT(" ",50)),50)))</f>
        <v/>
      </c>
      <c r="AA1528" s="27" t="str">
        <f aca="false">IF($AF1528="","",IF(COUNTIF(Validation!$U$19:$U$178,$AF1528)&gt;0,"OK","NO MATCH"))</f>
        <v/>
      </c>
      <c r="AB1528" s="27" t="str">
        <f aca="false">IF($W1528=0,"",IF(AND($W1528&gt;=Validation!$B$3,$W1528&lt;=Validation!$C$3),"Yes","No"))</f>
        <v/>
      </c>
      <c r="AC1528" s="26" t="str">
        <f aca="false">IF($A1528="","",$AF1528&amp;"|"&amp;TEXT($W1528,"yyyy-mm-dd")&amp;"|"&amp;$J1528&amp;"|"&amp;$N1528)</f>
        <v/>
      </c>
      <c r="AD1528" s="27" t="str">
        <f aca="false">IF($AC1528="","",IF(COUNTIF($AC$2:$AC$3000,$AC1528)&gt;1,"REVIEW","OK"))</f>
        <v/>
      </c>
      <c r="AE1528" s="27" t="str">
        <f aca="false">IF(OR($W1528=0,$O1528=""),"",IF(IFERROR(IF(ISNUMBER($O1528),INT($O1528),DATE(VALUE(MID(SUBSTITUTE(LEFT($O1528,FIND(" ",$O1528&amp;" ")-1),"/",REPT(" ",20)),41,20)),VALUE(LEFT(SUBSTITUTE(LEFT($O1528,FIND(" ",$O1528&amp;" ")-1),"/",REPT(" ",20)),20)),VALUE(MID(SUBSTITUTE(LEFT($O1528,FIND(" ",$O1528&amp;" ")-1),"/",REPT(" ",20)),21,20)))),0)&gt;$W1528,"Late","Same day"))</f>
        <v/>
      </c>
      <c r="AF1528" s="26" t="str">
        <f aca="false">IF($A1528="","",IFERROR(INDEX(Validation!$C$193:$C$217,MATCH($A1528,Validation!$A$193:$A$217,0)),IF(COUNTIF(Validation!$U$19:$U$178,$Z1528)&gt;0,$Z1528,IF(COUNTIF(Validation!$S$19:$S$178,$AI1528)=1,INDEX(Validation!$U$19:$U$178,MATCH($AI1528,Validation!$S$19:$S$178,0)),$Z1528))))</f>
        <v/>
      </c>
      <c r="AG1528" s="27" t="str">
        <f aca="false">IF(COUNTA($A1528:$U1528)=0,"",IF($A1528="","No name",IF($F1528="","No date",IF($W1528=0,"Date ilegible",IF(NOT(ISNUMBER($N1528)),"Hours no numéricas",IF($AA1528="NO MATCH","Person no identificada","OK"))))))</f>
        <v/>
      </c>
      <c r="AH1528" s="27" t="str">
        <f aca="false">IF($W1528=0,"No date",IF($W1528&lt;Validation!$B$3,"Before period",IF($W1528&gt;Validation!$C$3,"After period","In period")))</f>
        <v>No date</v>
      </c>
      <c r="AI1528" s="26" t="str">
        <f aca="false">IF($Y1528="","",TRIM(RIGHT(SUBSTITUTE($Y1528," ",REPT(" ",50)),50)))</f>
        <v/>
      </c>
      <c r="AJ1528" s="27" t="str">
        <f aca="false">IF($A1528="","",IF(NOT(ISERROR(MATCH($A1528,Validation!$A$193:$A$217,0))),"Manual mapping",IF(COUNTIF(Validation!$U$19:$U$178,$Z1528)&gt;0,"Direct",IF(COUNTIF(Validation!$S$19:$S$178,$AI1528)=1,"By surname","Unresolved"))))</f>
        <v/>
      </c>
      <c r="AK1528" s="28" t="str">
        <f aca="false">IF($L1528="","",IF(MATCH($L1528,$L$2:$L$3000,0)&lt;&gt;ROW()-1,"",COUNT($AK$1:$AK1527)+1))</f>
        <v/>
      </c>
      <c r="AL1528" s="28" t="str">
        <f aca="false">IF($G1528="","",IF(MATCH($G1528,$G$2:$G$3000,0)&lt;&gt;ROW()-1,"",COUNT($AL$1:$AL1527)+1))</f>
        <v/>
      </c>
      <c r="AM1528" s="28" t="str">
        <f aca="false">IF($H1528="","",IF(MATCH($H1528,$H$2:$H$3000,0)&lt;&gt;ROW()-1,"",COUNT($AM$1:$AM1527)+1))</f>
        <v/>
      </c>
      <c r="AN1528" s="28" t="str">
        <f aca="false">IF($I1528="","",IF(MATCH($I1528,$I$2:$I$3000,0)&lt;&gt;ROW()-1,"",COUNT($AN$1:$AN1527)+1))</f>
        <v/>
      </c>
      <c r="AO1528" s="28" t="str">
        <f aca="false">IF($Q1528="","",IF(MATCH($Q1528,$Q$2:$Q$3000,0)&lt;&gt;ROW()-1,"",COUNT($AO$1:$AO1527)+1))</f>
        <v/>
      </c>
    </row>
    <row r="1529" customFormat="false" ht="12.75" hidden="false" customHeight="true" outlineLevel="0" collapsed="false">
      <c r="W1529" s="24" t="n">
        <f aca="false">IF($F1529="",0,IFERROR(IF(ISNUMBER($F1529),INT($F1529),DATE(VALUE(MID(SUBSTITUTE(LEFT($F1529,FIND(" ",$F1529&amp;" ")-1),"/",REPT(" ",20)),41,20)),VALUE(LEFT(SUBSTITUTE(LEFT($F1529,FIND(" ",$F1529&amp;" ")-1),"/",REPT(" ",20)),20)),VALUE(MID(SUBSTITUTE(LEFT($F1529,FIND(" ",$F1529&amp;" ")-1),"/",REPT(" ",20)),21,20)))),0))</f>
        <v>0</v>
      </c>
      <c r="X1529" s="25" t="str">
        <f aca="false">IF(ISNUMBER($N1529),$N1529*Validation!$B$5,"")</f>
        <v/>
      </c>
      <c r="Y1529" s="26" t="str">
        <f aca="false">IF($A1529="","",SUBSTITUTE(SUBSTITUTE(SUBSTITUTE(SUBSTITUTE(SUBSTITUTE(SUBSTITUTE(SUBSTITUTE(UPPER(TRIM($A1529)),"Á","A"),"É","E"),"Í","I"),"Ó","O"),"Ú","U"),"Ñ","N"),"Ü","U"))</f>
        <v/>
      </c>
      <c r="Z1529" s="26" t="str">
        <f aca="false">IF($Y1529="","",LEFT($Y1529,1)&amp;" "&amp;TRIM(RIGHT(SUBSTITUTE($Y1529," ",REPT(" ",50)),50)))</f>
        <v/>
      </c>
      <c r="AA1529" s="27" t="str">
        <f aca="false">IF($AF1529="","",IF(COUNTIF(Validation!$U$19:$U$178,$AF1529)&gt;0,"OK","NO MATCH"))</f>
        <v/>
      </c>
      <c r="AB1529" s="27" t="str">
        <f aca="false">IF($W1529=0,"",IF(AND($W1529&gt;=Validation!$B$3,$W1529&lt;=Validation!$C$3),"Yes","No"))</f>
        <v/>
      </c>
      <c r="AC1529" s="26" t="str">
        <f aca="false">IF($A1529="","",$AF1529&amp;"|"&amp;TEXT($W1529,"yyyy-mm-dd")&amp;"|"&amp;$J1529&amp;"|"&amp;$N1529)</f>
        <v/>
      </c>
      <c r="AD1529" s="27" t="str">
        <f aca="false">IF($AC1529="","",IF(COUNTIF($AC$2:$AC$3000,$AC1529)&gt;1,"REVIEW","OK"))</f>
        <v/>
      </c>
      <c r="AE1529" s="27" t="str">
        <f aca="false">IF(OR($W1529=0,$O1529=""),"",IF(IFERROR(IF(ISNUMBER($O1529),INT($O1529),DATE(VALUE(MID(SUBSTITUTE(LEFT($O1529,FIND(" ",$O1529&amp;" ")-1),"/",REPT(" ",20)),41,20)),VALUE(LEFT(SUBSTITUTE(LEFT($O1529,FIND(" ",$O1529&amp;" ")-1),"/",REPT(" ",20)),20)),VALUE(MID(SUBSTITUTE(LEFT($O1529,FIND(" ",$O1529&amp;" ")-1),"/",REPT(" ",20)),21,20)))),0)&gt;$W1529,"Late","Same day"))</f>
        <v/>
      </c>
      <c r="AF1529" s="26" t="str">
        <f aca="false">IF($A1529="","",IFERROR(INDEX(Validation!$C$193:$C$217,MATCH($A1529,Validation!$A$193:$A$217,0)),IF(COUNTIF(Validation!$U$19:$U$178,$Z1529)&gt;0,$Z1529,IF(COUNTIF(Validation!$S$19:$S$178,$AI1529)=1,INDEX(Validation!$U$19:$U$178,MATCH($AI1529,Validation!$S$19:$S$178,0)),$Z1529))))</f>
        <v/>
      </c>
      <c r="AG1529" s="27" t="str">
        <f aca="false">IF(COUNTA($A1529:$U1529)=0,"",IF($A1529="","No name",IF($F1529="","No date",IF($W1529=0,"Date ilegible",IF(NOT(ISNUMBER($N1529)),"Hours no numéricas",IF($AA1529="NO MATCH","Person no identificada","OK"))))))</f>
        <v/>
      </c>
      <c r="AH1529" s="27" t="str">
        <f aca="false">IF($W1529=0,"No date",IF($W1529&lt;Validation!$B$3,"Before period",IF($W1529&gt;Validation!$C$3,"After period","In period")))</f>
        <v>No date</v>
      </c>
      <c r="AI1529" s="26" t="str">
        <f aca="false">IF($Y1529="","",TRIM(RIGHT(SUBSTITUTE($Y1529," ",REPT(" ",50)),50)))</f>
        <v/>
      </c>
      <c r="AJ1529" s="27" t="str">
        <f aca="false">IF($A1529="","",IF(NOT(ISERROR(MATCH($A1529,Validation!$A$193:$A$217,0))),"Manual mapping",IF(COUNTIF(Validation!$U$19:$U$178,$Z1529)&gt;0,"Direct",IF(COUNTIF(Validation!$S$19:$S$178,$AI1529)=1,"By surname","Unresolved"))))</f>
        <v/>
      </c>
      <c r="AK1529" s="28" t="str">
        <f aca="false">IF($L1529="","",IF(MATCH($L1529,$L$2:$L$3000,0)&lt;&gt;ROW()-1,"",COUNT($AK$1:$AK1528)+1))</f>
        <v/>
      </c>
      <c r="AL1529" s="28" t="str">
        <f aca="false">IF($G1529="","",IF(MATCH($G1529,$G$2:$G$3000,0)&lt;&gt;ROW()-1,"",COUNT($AL$1:$AL1528)+1))</f>
        <v/>
      </c>
      <c r="AM1529" s="28" t="str">
        <f aca="false">IF($H1529="","",IF(MATCH($H1529,$H$2:$H$3000,0)&lt;&gt;ROW()-1,"",COUNT($AM$1:$AM1528)+1))</f>
        <v/>
      </c>
      <c r="AN1529" s="28" t="str">
        <f aca="false">IF($I1529="","",IF(MATCH($I1529,$I$2:$I$3000,0)&lt;&gt;ROW()-1,"",COUNT($AN$1:$AN1528)+1))</f>
        <v/>
      </c>
      <c r="AO1529" s="28" t="str">
        <f aca="false">IF($Q1529="","",IF(MATCH($Q1529,$Q$2:$Q$3000,0)&lt;&gt;ROW()-1,"",COUNT($AO$1:$AO1528)+1))</f>
        <v/>
      </c>
    </row>
    <row r="1530" customFormat="false" ht="12.75" hidden="false" customHeight="true" outlineLevel="0" collapsed="false">
      <c r="W1530" s="24" t="n">
        <f aca="false">IF($F1530="",0,IFERROR(IF(ISNUMBER($F1530),INT($F1530),DATE(VALUE(MID(SUBSTITUTE(LEFT($F1530,FIND(" ",$F1530&amp;" ")-1),"/",REPT(" ",20)),41,20)),VALUE(LEFT(SUBSTITUTE(LEFT($F1530,FIND(" ",$F1530&amp;" ")-1),"/",REPT(" ",20)),20)),VALUE(MID(SUBSTITUTE(LEFT($F1530,FIND(" ",$F1530&amp;" ")-1),"/",REPT(" ",20)),21,20)))),0))</f>
        <v>0</v>
      </c>
      <c r="X1530" s="25" t="str">
        <f aca="false">IF(ISNUMBER($N1530),$N1530*Validation!$B$5,"")</f>
        <v/>
      </c>
      <c r="Y1530" s="26" t="str">
        <f aca="false">IF($A1530="","",SUBSTITUTE(SUBSTITUTE(SUBSTITUTE(SUBSTITUTE(SUBSTITUTE(SUBSTITUTE(SUBSTITUTE(UPPER(TRIM($A1530)),"Á","A"),"É","E"),"Í","I"),"Ó","O"),"Ú","U"),"Ñ","N"),"Ü","U"))</f>
        <v/>
      </c>
      <c r="Z1530" s="26" t="str">
        <f aca="false">IF($Y1530="","",LEFT($Y1530,1)&amp;" "&amp;TRIM(RIGHT(SUBSTITUTE($Y1530," ",REPT(" ",50)),50)))</f>
        <v/>
      </c>
      <c r="AA1530" s="27" t="str">
        <f aca="false">IF($AF1530="","",IF(COUNTIF(Validation!$U$19:$U$178,$AF1530)&gt;0,"OK","NO MATCH"))</f>
        <v/>
      </c>
      <c r="AB1530" s="27" t="str">
        <f aca="false">IF($W1530=0,"",IF(AND($W1530&gt;=Validation!$B$3,$W1530&lt;=Validation!$C$3),"Yes","No"))</f>
        <v/>
      </c>
      <c r="AC1530" s="26" t="str">
        <f aca="false">IF($A1530="","",$AF1530&amp;"|"&amp;TEXT($W1530,"yyyy-mm-dd")&amp;"|"&amp;$J1530&amp;"|"&amp;$N1530)</f>
        <v/>
      </c>
      <c r="AD1530" s="27" t="str">
        <f aca="false">IF($AC1530="","",IF(COUNTIF($AC$2:$AC$3000,$AC1530)&gt;1,"REVIEW","OK"))</f>
        <v/>
      </c>
      <c r="AE1530" s="27" t="str">
        <f aca="false">IF(OR($W1530=0,$O1530=""),"",IF(IFERROR(IF(ISNUMBER($O1530),INT($O1530),DATE(VALUE(MID(SUBSTITUTE(LEFT($O1530,FIND(" ",$O1530&amp;" ")-1),"/",REPT(" ",20)),41,20)),VALUE(LEFT(SUBSTITUTE(LEFT($O1530,FIND(" ",$O1530&amp;" ")-1),"/",REPT(" ",20)),20)),VALUE(MID(SUBSTITUTE(LEFT($O1530,FIND(" ",$O1530&amp;" ")-1),"/",REPT(" ",20)),21,20)))),0)&gt;$W1530,"Late","Same day"))</f>
        <v/>
      </c>
      <c r="AF1530" s="26" t="str">
        <f aca="false">IF($A1530="","",IFERROR(INDEX(Validation!$C$193:$C$217,MATCH($A1530,Validation!$A$193:$A$217,0)),IF(COUNTIF(Validation!$U$19:$U$178,$Z1530)&gt;0,$Z1530,IF(COUNTIF(Validation!$S$19:$S$178,$AI1530)=1,INDEX(Validation!$U$19:$U$178,MATCH($AI1530,Validation!$S$19:$S$178,0)),$Z1530))))</f>
        <v/>
      </c>
      <c r="AG1530" s="27" t="str">
        <f aca="false">IF(COUNTA($A1530:$U1530)=0,"",IF($A1530="","No name",IF($F1530="","No date",IF($W1530=0,"Date ilegible",IF(NOT(ISNUMBER($N1530)),"Hours no numéricas",IF($AA1530="NO MATCH","Person no identificada","OK"))))))</f>
        <v/>
      </c>
      <c r="AH1530" s="27" t="str">
        <f aca="false">IF($W1530=0,"No date",IF($W1530&lt;Validation!$B$3,"Before period",IF($W1530&gt;Validation!$C$3,"After period","In period")))</f>
        <v>No date</v>
      </c>
      <c r="AI1530" s="26" t="str">
        <f aca="false">IF($Y1530="","",TRIM(RIGHT(SUBSTITUTE($Y1530," ",REPT(" ",50)),50)))</f>
        <v/>
      </c>
      <c r="AJ1530" s="27" t="str">
        <f aca="false">IF($A1530="","",IF(NOT(ISERROR(MATCH($A1530,Validation!$A$193:$A$217,0))),"Manual mapping",IF(COUNTIF(Validation!$U$19:$U$178,$Z1530)&gt;0,"Direct",IF(COUNTIF(Validation!$S$19:$S$178,$AI1530)=1,"By surname","Unresolved"))))</f>
        <v/>
      </c>
      <c r="AK1530" s="28" t="str">
        <f aca="false">IF($L1530="","",IF(MATCH($L1530,$L$2:$L$3000,0)&lt;&gt;ROW()-1,"",COUNT($AK$1:$AK1529)+1))</f>
        <v/>
      </c>
      <c r="AL1530" s="28" t="str">
        <f aca="false">IF($G1530="","",IF(MATCH($G1530,$G$2:$G$3000,0)&lt;&gt;ROW()-1,"",COUNT($AL$1:$AL1529)+1))</f>
        <v/>
      </c>
      <c r="AM1530" s="28" t="str">
        <f aca="false">IF($H1530="","",IF(MATCH($H1530,$H$2:$H$3000,0)&lt;&gt;ROW()-1,"",COUNT($AM$1:$AM1529)+1))</f>
        <v/>
      </c>
      <c r="AN1530" s="28" t="str">
        <f aca="false">IF($I1530="","",IF(MATCH($I1530,$I$2:$I$3000,0)&lt;&gt;ROW()-1,"",COUNT($AN$1:$AN1529)+1))</f>
        <v/>
      </c>
      <c r="AO1530" s="28" t="str">
        <f aca="false">IF($Q1530="","",IF(MATCH($Q1530,$Q$2:$Q$3000,0)&lt;&gt;ROW()-1,"",COUNT($AO$1:$AO1529)+1))</f>
        <v/>
      </c>
    </row>
    <row r="1531" customFormat="false" ht="12.75" hidden="false" customHeight="true" outlineLevel="0" collapsed="false">
      <c r="W1531" s="24" t="n">
        <f aca="false">IF($F1531="",0,IFERROR(IF(ISNUMBER($F1531),INT($F1531),DATE(VALUE(MID(SUBSTITUTE(LEFT($F1531,FIND(" ",$F1531&amp;" ")-1),"/",REPT(" ",20)),41,20)),VALUE(LEFT(SUBSTITUTE(LEFT($F1531,FIND(" ",$F1531&amp;" ")-1),"/",REPT(" ",20)),20)),VALUE(MID(SUBSTITUTE(LEFT($F1531,FIND(" ",$F1531&amp;" ")-1),"/",REPT(" ",20)),21,20)))),0))</f>
        <v>0</v>
      </c>
      <c r="X1531" s="25" t="str">
        <f aca="false">IF(ISNUMBER($N1531),$N1531*Validation!$B$5,"")</f>
        <v/>
      </c>
      <c r="Y1531" s="26" t="str">
        <f aca="false">IF($A1531="","",SUBSTITUTE(SUBSTITUTE(SUBSTITUTE(SUBSTITUTE(SUBSTITUTE(SUBSTITUTE(SUBSTITUTE(UPPER(TRIM($A1531)),"Á","A"),"É","E"),"Í","I"),"Ó","O"),"Ú","U"),"Ñ","N"),"Ü","U"))</f>
        <v/>
      </c>
      <c r="Z1531" s="26" t="str">
        <f aca="false">IF($Y1531="","",LEFT($Y1531,1)&amp;" "&amp;TRIM(RIGHT(SUBSTITUTE($Y1531," ",REPT(" ",50)),50)))</f>
        <v/>
      </c>
      <c r="AA1531" s="27" t="str">
        <f aca="false">IF($AF1531="","",IF(COUNTIF(Validation!$U$19:$U$178,$AF1531)&gt;0,"OK","NO MATCH"))</f>
        <v/>
      </c>
      <c r="AB1531" s="27" t="str">
        <f aca="false">IF($W1531=0,"",IF(AND($W1531&gt;=Validation!$B$3,$W1531&lt;=Validation!$C$3),"Yes","No"))</f>
        <v/>
      </c>
      <c r="AC1531" s="26" t="str">
        <f aca="false">IF($A1531="","",$AF1531&amp;"|"&amp;TEXT($W1531,"yyyy-mm-dd")&amp;"|"&amp;$J1531&amp;"|"&amp;$N1531)</f>
        <v/>
      </c>
      <c r="AD1531" s="27" t="str">
        <f aca="false">IF($AC1531="","",IF(COUNTIF($AC$2:$AC$3000,$AC1531)&gt;1,"REVIEW","OK"))</f>
        <v/>
      </c>
      <c r="AE1531" s="27" t="str">
        <f aca="false">IF(OR($W1531=0,$O1531=""),"",IF(IFERROR(IF(ISNUMBER($O1531),INT($O1531),DATE(VALUE(MID(SUBSTITUTE(LEFT($O1531,FIND(" ",$O1531&amp;" ")-1),"/",REPT(" ",20)),41,20)),VALUE(LEFT(SUBSTITUTE(LEFT($O1531,FIND(" ",$O1531&amp;" ")-1),"/",REPT(" ",20)),20)),VALUE(MID(SUBSTITUTE(LEFT($O1531,FIND(" ",$O1531&amp;" ")-1),"/",REPT(" ",20)),21,20)))),0)&gt;$W1531,"Late","Same day"))</f>
        <v/>
      </c>
      <c r="AF1531" s="26" t="str">
        <f aca="false">IF($A1531="","",IFERROR(INDEX(Validation!$C$193:$C$217,MATCH($A1531,Validation!$A$193:$A$217,0)),IF(COUNTIF(Validation!$U$19:$U$178,$Z1531)&gt;0,$Z1531,IF(COUNTIF(Validation!$S$19:$S$178,$AI1531)=1,INDEX(Validation!$U$19:$U$178,MATCH($AI1531,Validation!$S$19:$S$178,0)),$Z1531))))</f>
        <v/>
      </c>
      <c r="AG1531" s="27" t="str">
        <f aca="false">IF(COUNTA($A1531:$U1531)=0,"",IF($A1531="","No name",IF($F1531="","No date",IF($W1531=0,"Date ilegible",IF(NOT(ISNUMBER($N1531)),"Hours no numéricas",IF($AA1531="NO MATCH","Person no identificada","OK"))))))</f>
        <v/>
      </c>
      <c r="AH1531" s="27" t="str">
        <f aca="false">IF($W1531=0,"No date",IF($W1531&lt;Validation!$B$3,"Before period",IF($W1531&gt;Validation!$C$3,"After period","In period")))</f>
        <v>No date</v>
      </c>
      <c r="AI1531" s="26" t="str">
        <f aca="false">IF($Y1531="","",TRIM(RIGHT(SUBSTITUTE($Y1531," ",REPT(" ",50)),50)))</f>
        <v/>
      </c>
      <c r="AJ1531" s="27" t="str">
        <f aca="false">IF($A1531="","",IF(NOT(ISERROR(MATCH($A1531,Validation!$A$193:$A$217,0))),"Manual mapping",IF(COUNTIF(Validation!$U$19:$U$178,$Z1531)&gt;0,"Direct",IF(COUNTIF(Validation!$S$19:$S$178,$AI1531)=1,"By surname","Unresolved"))))</f>
        <v/>
      </c>
      <c r="AK1531" s="28" t="str">
        <f aca="false">IF($L1531="","",IF(MATCH($L1531,$L$2:$L$3000,0)&lt;&gt;ROW()-1,"",COUNT($AK$1:$AK1530)+1))</f>
        <v/>
      </c>
      <c r="AL1531" s="28" t="str">
        <f aca="false">IF($G1531="","",IF(MATCH($G1531,$G$2:$G$3000,0)&lt;&gt;ROW()-1,"",COUNT($AL$1:$AL1530)+1))</f>
        <v/>
      </c>
      <c r="AM1531" s="28" t="str">
        <f aca="false">IF($H1531="","",IF(MATCH($H1531,$H$2:$H$3000,0)&lt;&gt;ROW()-1,"",COUNT($AM$1:$AM1530)+1))</f>
        <v/>
      </c>
      <c r="AN1531" s="28" t="str">
        <f aca="false">IF($I1531="","",IF(MATCH($I1531,$I$2:$I$3000,0)&lt;&gt;ROW()-1,"",COUNT($AN$1:$AN1530)+1))</f>
        <v/>
      </c>
      <c r="AO1531" s="28" t="str">
        <f aca="false">IF($Q1531="","",IF(MATCH($Q1531,$Q$2:$Q$3000,0)&lt;&gt;ROW()-1,"",COUNT($AO$1:$AO1530)+1))</f>
        <v/>
      </c>
    </row>
    <row r="1532" customFormat="false" ht="12.75" hidden="false" customHeight="true" outlineLevel="0" collapsed="false">
      <c r="W1532" s="24" t="n">
        <f aca="false">IF($F1532="",0,IFERROR(IF(ISNUMBER($F1532),INT($F1532),DATE(VALUE(MID(SUBSTITUTE(LEFT($F1532,FIND(" ",$F1532&amp;" ")-1),"/",REPT(" ",20)),41,20)),VALUE(LEFT(SUBSTITUTE(LEFT($F1532,FIND(" ",$F1532&amp;" ")-1),"/",REPT(" ",20)),20)),VALUE(MID(SUBSTITUTE(LEFT($F1532,FIND(" ",$F1532&amp;" ")-1),"/",REPT(" ",20)),21,20)))),0))</f>
        <v>0</v>
      </c>
      <c r="X1532" s="25" t="str">
        <f aca="false">IF(ISNUMBER($N1532),$N1532*Validation!$B$5,"")</f>
        <v/>
      </c>
      <c r="Y1532" s="26" t="str">
        <f aca="false">IF($A1532="","",SUBSTITUTE(SUBSTITUTE(SUBSTITUTE(SUBSTITUTE(SUBSTITUTE(SUBSTITUTE(SUBSTITUTE(UPPER(TRIM($A1532)),"Á","A"),"É","E"),"Í","I"),"Ó","O"),"Ú","U"),"Ñ","N"),"Ü","U"))</f>
        <v/>
      </c>
      <c r="Z1532" s="26" t="str">
        <f aca="false">IF($Y1532="","",LEFT($Y1532,1)&amp;" "&amp;TRIM(RIGHT(SUBSTITUTE($Y1532," ",REPT(" ",50)),50)))</f>
        <v/>
      </c>
      <c r="AA1532" s="27" t="str">
        <f aca="false">IF($AF1532="","",IF(COUNTIF(Validation!$U$19:$U$178,$AF1532)&gt;0,"OK","NO MATCH"))</f>
        <v/>
      </c>
      <c r="AB1532" s="27" t="str">
        <f aca="false">IF($W1532=0,"",IF(AND($W1532&gt;=Validation!$B$3,$W1532&lt;=Validation!$C$3),"Yes","No"))</f>
        <v/>
      </c>
      <c r="AC1532" s="26" t="str">
        <f aca="false">IF($A1532="","",$AF1532&amp;"|"&amp;TEXT($W1532,"yyyy-mm-dd")&amp;"|"&amp;$J1532&amp;"|"&amp;$N1532)</f>
        <v/>
      </c>
      <c r="AD1532" s="27" t="str">
        <f aca="false">IF($AC1532="","",IF(COUNTIF($AC$2:$AC$3000,$AC1532)&gt;1,"REVIEW","OK"))</f>
        <v/>
      </c>
      <c r="AE1532" s="27" t="str">
        <f aca="false">IF(OR($W1532=0,$O1532=""),"",IF(IFERROR(IF(ISNUMBER($O1532),INT($O1532),DATE(VALUE(MID(SUBSTITUTE(LEFT($O1532,FIND(" ",$O1532&amp;" ")-1),"/",REPT(" ",20)),41,20)),VALUE(LEFT(SUBSTITUTE(LEFT($O1532,FIND(" ",$O1532&amp;" ")-1),"/",REPT(" ",20)),20)),VALUE(MID(SUBSTITUTE(LEFT($O1532,FIND(" ",$O1532&amp;" ")-1),"/",REPT(" ",20)),21,20)))),0)&gt;$W1532,"Late","Same day"))</f>
        <v/>
      </c>
      <c r="AF1532" s="26" t="str">
        <f aca="false">IF($A1532="","",IFERROR(INDEX(Validation!$C$193:$C$217,MATCH($A1532,Validation!$A$193:$A$217,0)),IF(COUNTIF(Validation!$U$19:$U$178,$Z1532)&gt;0,$Z1532,IF(COUNTIF(Validation!$S$19:$S$178,$AI1532)=1,INDEX(Validation!$U$19:$U$178,MATCH($AI1532,Validation!$S$19:$S$178,0)),$Z1532))))</f>
        <v/>
      </c>
      <c r="AG1532" s="27" t="str">
        <f aca="false">IF(COUNTA($A1532:$U1532)=0,"",IF($A1532="","No name",IF($F1532="","No date",IF($W1532=0,"Date ilegible",IF(NOT(ISNUMBER($N1532)),"Hours no numéricas",IF($AA1532="NO MATCH","Person no identificada","OK"))))))</f>
        <v/>
      </c>
      <c r="AH1532" s="27" t="str">
        <f aca="false">IF($W1532=0,"No date",IF($W1532&lt;Validation!$B$3,"Before period",IF($W1532&gt;Validation!$C$3,"After period","In period")))</f>
        <v>No date</v>
      </c>
      <c r="AI1532" s="26" t="str">
        <f aca="false">IF($Y1532="","",TRIM(RIGHT(SUBSTITUTE($Y1532," ",REPT(" ",50)),50)))</f>
        <v/>
      </c>
      <c r="AJ1532" s="27" t="str">
        <f aca="false">IF($A1532="","",IF(NOT(ISERROR(MATCH($A1532,Validation!$A$193:$A$217,0))),"Manual mapping",IF(COUNTIF(Validation!$U$19:$U$178,$Z1532)&gt;0,"Direct",IF(COUNTIF(Validation!$S$19:$S$178,$AI1532)=1,"By surname","Unresolved"))))</f>
        <v/>
      </c>
      <c r="AK1532" s="28" t="str">
        <f aca="false">IF($L1532="","",IF(MATCH($L1532,$L$2:$L$3000,0)&lt;&gt;ROW()-1,"",COUNT($AK$1:$AK1531)+1))</f>
        <v/>
      </c>
      <c r="AL1532" s="28" t="str">
        <f aca="false">IF($G1532="","",IF(MATCH($G1532,$G$2:$G$3000,0)&lt;&gt;ROW()-1,"",COUNT($AL$1:$AL1531)+1))</f>
        <v/>
      </c>
      <c r="AM1532" s="28" t="str">
        <f aca="false">IF($H1532="","",IF(MATCH($H1532,$H$2:$H$3000,0)&lt;&gt;ROW()-1,"",COUNT($AM$1:$AM1531)+1))</f>
        <v/>
      </c>
      <c r="AN1532" s="28" t="str">
        <f aca="false">IF($I1532="","",IF(MATCH($I1532,$I$2:$I$3000,0)&lt;&gt;ROW()-1,"",COUNT($AN$1:$AN1531)+1))</f>
        <v/>
      </c>
      <c r="AO1532" s="28" t="str">
        <f aca="false">IF($Q1532="","",IF(MATCH($Q1532,$Q$2:$Q$3000,0)&lt;&gt;ROW()-1,"",COUNT($AO$1:$AO1531)+1))</f>
        <v/>
      </c>
    </row>
    <row r="1533" customFormat="false" ht="12.75" hidden="false" customHeight="true" outlineLevel="0" collapsed="false">
      <c r="W1533" s="24" t="n">
        <f aca="false">IF($F1533="",0,IFERROR(IF(ISNUMBER($F1533),INT($F1533),DATE(VALUE(MID(SUBSTITUTE(LEFT($F1533,FIND(" ",$F1533&amp;" ")-1),"/",REPT(" ",20)),41,20)),VALUE(LEFT(SUBSTITUTE(LEFT($F1533,FIND(" ",$F1533&amp;" ")-1),"/",REPT(" ",20)),20)),VALUE(MID(SUBSTITUTE(LEFT($F1533,FIND(" ",$F1533&amp;" ")-1),"/",REPT(" ",20)),21,20)))),0))</f>
        <v>0</v>
      </c>
      <c r="X1533" s="25" t="str">
        <f aca="false">IF(ISNUMBER($N1533),$N1533*Validation!$B$5,"")</f>
        <v/>
      </c>
      <c r="Y1533" s="26" t="str">
        <f aca="false">IF($A1533="","",SUBSTITUTE(SUBSTITUTE(SUBSTITUTE(SUBSTITUTE(SUBSTITUTE(SUBSTITUTE(SUBSTITUTE(UPPER(TRIM($A1533)),"Á","A"),"É","E"),"Í","I"),"Ó","O"),"Ú","U"),"Ñ","N"),"Ü","U"))</f>
        <v/>
      </c>
      <c r="Z1533" s="26" t="str">
        <f aca="false">IF($Y1533="","",LEFT($Y1533,1)&amp;" "&amp;TRIM(RIGHT(SUBSTITUTE($Y1533," ",REPT(" ",50)),50)))</f>
        <v/>
      </c>
      <c r="AA1533" s="27" t="str">
        <f aca="false">IF($AF1533="","",IF(COUNTIF(Validation!$U$19:$U$178,$AF1533)&gt;0,"OK","NO MATCH"))</f>
        <v/>
      </c>
      <c r="AB1533" s="27" t="str">
        <f aca="false">IF($W1533=0,"",IF(AND($W1533&gt;=Validation!$B$3,$W1533&lt;=Validation!$C$3),"Yes","No"))</f>
        <v/>
      </c>
      <c r="AC1533" s="26" t="str">
        <f aca="false">IF($A1533="","",$AF1533&amp;"|"&amp;TEXT($W1533,"yyyy-mm-dd")&amp;"|"&amp;$J1533&amp;"|"&amp;$N1533)</f>
        <v/>
      </c>
      <c r="AD1533" s="27" t="str">
        <f aca="false">IF($AC1533="","",IF(COUNTIF($AC$2:$AC$3000,$AC1533)&gt;1,"REVIEW","OK"))</f>
        <v/>
      </c>
      <c r="AE1533" s="27" t="str">
        <f aca="false">IF(OR($W1533=0,$O1533=""),"",IF(IFERROR(IF(ISNUMBER($O1533),INT($O1533),DATE(VALUE(MID(SUBSTITUTE(LEFT($O1533,FIND(" ",$O1533&amp;" ")-1),"/",REPT(" ",20)),41,20)),VALUE(LEFT(SUBSTITUTE(LEFT($O1533,FIND(" ",$O1533&amp;" ")-1),"/",REPT(" ",20)),20)),VALUE(MID(SUBSTITUTE(LEFT($O1533,FIND(" ",$O1533&amp;" ")-1),"/",REPT(" ",20)),21,20)))),0)&gt;$W1533,"Late","Same day"))</f>
        <v/>
      </c>
      <c r="AF1533" s="26" t="str">
        <f aca="false">IF($A1533="","",IFERROR(INDEX(Validation!$C$193:$C$217,MATCH($A1533,Validation!$A$193:$A$217,0)),IF(COUNTIF(Validation!$U$19:$U$178,$Z1533)&gt;0,$Z1533,IF(COUNTIF(Validation!$S$19:$S$178,$AI1533)=1,INDEX(Validation!$U$19:$U$178,MATCH($AI1533,Validation!$S$19:$S$178,0)),$Z1533))))</f>
        <v/>
      </c>
      <c r="AG1533" s="27" t="str">
        <f aca="false">IF(COUNTA($A1533:$U1533)=0,"",IF($A1533="","No name",IF($F1533="","No date",IF($W1533=0,"Date ilegible",IF(NOT(ISNUMBER($N1533)),"Hours no numéricas",IF($AA1533="NO MATCH","Person no identificada","OK"))))))</f>
        <v/>
      </c>
      <c r="AH1533" s="27" t="str">
        <f aca="false">IF($W1533=0,"No date",IF($W1533&lt;Validation!$B$3,"Before period",IF($W1533&gt;Validation!$C$3,"After period","In period")))</f>
        <v>No date</v>
      </c>
      <c r="AI1533" s="26" t="str">
        <f aca="false">IF($Y1533="","",TRIM(RIGHT(SUBSTITUTE($Y1533," ",REPT(" ",50)),50)))</f>
        <v/>
      </c>
      <c r="AJ1533" s="27" t="str">
        <f aca="false">IF($A1533="","",IF(NOT(ISERROR(MATCH($A1533,Validation!$A$193:$A$217,0))),"Manual mapping",IF(COUNTIF(Validation!$U$19:$U$178,$Z1533)&gt;0,"Direct",IF(COUNTIF(Validation!$S$19:$S$178,$AI1533)=1,"By surname","Unresolved"))))</f>
        <v/>
      </c>
      <c r="AK1533" s="28" t="str">
        <f aca="false">IF($L1533="","",IF(MATCH($L1533,$L$2:$L$3000,0)&lt;&gt;ROW()-1,"",COUNT($AK$1:$AK1532)+1))</f>
        <v/>
      </c>
      <c r="AL1533" s="28" t="str">
        <f aca="false">IF($G1533="","",IF(MATCH($G1533,$G$2:$G$3000,0)&lt;&gt;ROW()-1,"",COUNT($AL$1:$AL1532)+1))</f>
        <v/>
      </c>
      <c r="AM1533" s="28" t="str">
        <f aca="false">IF($H1533="","",IF(MATCH($H1533,$H$2:$H$3000,0)&lt;&gt;ROW()-1,"",COUNT($AM$1:$AM1532)+1))</f>
        <v/>
      </c>
      <c r="AN1533" s="28" t="str">
        <f aca="false">IF($I1533="","",IF(MATCH($I1533,$I$2:$I$3000,0)&lt;&gt;ROW()-1,"",COUNT($AN$1:$AN1532)+1))</f>
        <v/>
      </c>
      <c r="AO1533" s="28" t="str">
        <f aca="false">IF($Q1533="","",IF(MATCH($Q1533,$Q$2:$Q$3000,0)&lt;&gt;ROW()-1,"",COUNT($AO$1:$AO1532)+1))</f>
        <v/>
      </c>
    </row>
    <row r="1534" customFormat="false" ht="12.75" hidden="false" customHeight="true" outlineLevel="0" collapsed="false">
      <c r="W1534" s="24" t="n">
        <f aca="false">IF($F1534="",0,IFERROR(IF(ISNUMBER($F1534),INT($F1534),DATE(VALUE(MID(SUBSTITUTE(LEFT($F1534,FIND(" ",$F1534&amp;" ")-1),"/",REPT(" ",20)),41,20)),VALUE(LEFT(SUBSTITUTE(LEFT($F1534,FIND(" ",$F1534&amp;" ")-1),"/",REPT(" ",20)),20)),VALUE(MID(SUBSTITUTE(LEFT($F1534,FIND(" ",$F1534&amp;" ")-1),"/",REPT(" ",20)),21,20)))),0))</f>
        <v>0</v>
      </c>
      <c r="X1534" s="25" t="str">
        <f aca="false">IF(ISNUMBER($N1534),$N1534*Validation!$B$5,"")</f>
        <v/>
      </c>
      <c r="Y1534" s="26" t="str">
        <f aca="false">IF($A1534="","",SUBSTITUTE(SUBSTITUTE(SUBSTITUTE(SUBSTITUTE(SUBSTITUTE(SUBSTITUTE(SUBSTITUTE(UPPER(TRIM($A1534)),"Á","A"),"É","E"),"Í","I"),"Ó","O"),"Ú","U"),"Ñ","N"),"Ü","U"))</f>
        <v/>
      </c>
      <c r="Z1534" s="26" t="str">
        <f aca="false">IF($Y1534="","",LEFT($Y1534,1)&amp;" "&amp;TRIM(RIGHT(SUBSTITUTE($Y1534," ",REPT(" ",50)),50)))</f>
        <v/>
      </c>
      <c r="AA1534" s="27" t="str">
        <f aca="false">IF($AF1534="","",IF(COUNTIF(Validation!$U$19:$U$178,$AF1534)&gt;0,"OK","NO MATCH"))</f>
        <v/>
      </c>
      <c r="AB1534" s="27" t="str">
        <f aca="false">IF($W1534=0,"",IF(AND($W1534&gt;=Validation!$B$3,$W1534&lt;=Validation!$C$3),"Yes","No"))</f>
        <v/>
      </c>
      <c r="AC1534" s="26" t="str">
        <f aca="false">IF($A1534="","",$AF1534&amp;"|"&amp;TEXT($W1534,"yyyy-mm-dd")&amp;"|"&amp;$J1534&amp;"|"&amp;$N1534)</f>
        <v/>
      </c>
      <c r="AD1534" s="27" t="str">
        <f aca="false">IF($AC1534="","",IF(COUNTIF($AC$2:$AC$3000,$AC1534)&gt;1,"REVIEW","OK"))</f>
        <v/>
      </c>
      <c r="AE1534" s="27" t="str">
        <f aca="false">IF(OR($W1534=0,$O1534=""),"",IF(IFERROR(IF(ISNUMBER($O1534),INT($O1534),DATE(VALUE(MID(SUBSTITUTE(LEFT($O1534,FIND(" ",$O1534&amp;" ")-1),"/",REPT(" ",20)),41,20)),VALUE(LEFT(SUBSTITUTE(LEFT($O1534,FIND(" ",$O1534&amp;" ")-1),"/",REPT(" ",20)),20)),VALUE(MID(SUBSTITUTE(LEFT($O1534,FIND(" ",$O1534&amp;" ")-1),"/",REPT(" ",20)),21,20)))),0)&gt;$W1534,"Late","Same day"))</f>
        <v/>
      </c>
      <c r="AF1534" s="26" t="str">
        <f aca="false">IF($A1534="","",IFERROR(INDEX(Validation!$C$193:$C$217,MATCH($A1534,Validation!$A$193:$A$217,0)),IF(COUNTIF(Validation!$U$19:$U$178,$Z1534)&gt;0,$Z1534,IF(COUNTIF(Validation!$S$19:$S$178,$AI1534)=1,INDEX(Validation!$U$19:$U$178,MATCH($AI1534,Validation!$S$19:$S$178,0)),$Z1534))))</f>
        <v/>
      </c>
      <c r="AG1534" s="27" t="str">
        <f aca="false">IF(COUNTA($A1534:$U1534)=0,"",IF($A1534="","No name",IF($F1534="","No date",IF($W1534=0,"Date ilegible",IF(NOT(ISNUMBER($N1534)),"Hours no numéricas",IF($AA1534="NO MATCH","Person no identificada","OK"))))))</f>
        <v/>
      </c>
      <c r="AH1534" s="27" t="str">
        <f aca="false">IF($W1534=0,"No date",IF($W1534&lt;Validation!$B$3,"Before period",IF($W1534&gt;Validation!$C$3,"After period","In period")))</f>
        <v>No date</v>
      </c>
      <c r="AI1534" s="26" t="str">
        <f aca="false">IF($Y1534="","",TRIM(RIGHT(SUBSTITUTE($Y1534," ",REPT(" ",50)),50)))</f>
        <v/>
      </c>
      <c r="AJ1534" s="27" t="str">
        <f aca="false">IF($A1534="","",IF(NOT(ISERROR(MATCH($A1534,Validation!$A$193:$A$217,0))),"Manual mapping",IF(COUNTIF(Validation!$U$19:$U$178,$Z1534)&gt;0,"Direct",IF(COUNTIF(Validation!$S$19:$S$178,$AI1534)=1,"By surname","Unresolved"))))</f>
        <v/>
      </c>
      <c r="AK1534" s="28" t="str">
        <f aca="false">IF($L1534="","",IF(MATCH($L1534,$L$2:$L$3000,0)&lt;&gt;ROW()-1,"",COUNT($AK$1:$AK1533)+1))</f>
        <v/>
      </c>
      <c r="AL1534" s="28" t="str">
        <f aca="false">IF($G1534="","",IF(MATCH($G1534,$G$2:$G$3000,0)&lt;&gt;ROW()-1,"",COUNT($AL$1:$AL1533)+1))</f>
        <v/>
      </c>
      <c r="AM1534" s="28" t="str">
        <f aca="false">IF($H1534="","",IF(MATCH($H1534,$H$2:$H$3000,0)&lt;&gt;ROW()-1,"",COUNT($AM$1:$AM1533)+1))</f>
        <v/>
      </c>
      <c r="AN1534" s="28" t="str">
        <f aca="false">IF($I1534="","",IF(MATCH($I1534,$I$2:$I$3000,0)&lt;&gt;ROW()-1,"",COUNT($AN$1:$AN1533)+1))</f>
        <v/>
      </c>
      <c r="AO1534" s="28" t="str">
        <f aca="false">IF($Q1534="","",IF(MATCH($Q1534,$Q$2:$Q$3000,0)&lt;&gt;ROW()-1,"",COUNT($AO$1:$AO1533)+1))</f>
        <v/>
      </c>
    </row>
    <row r="1535" customFormat="false" ht="12.75" hidden="false" customHeight="true" outlineLevel="0" collapsed="false">
      <c r="W1535" s="24" t="n">
        <f aca="false">IF($F1535="",0,IFERROR(IF(ISNUMBER($F1535),INT($F1535),DATE(VALUE(MID(SUBSTITUTE(LEFT($F1535,FIND(" ",$F1535&amp;" ")-1),"/",REPT(" ",20)),41,20)),VALUE(LEFT(SUBSTITUTE(LEFT($F1535,FIND(" ",$F1535&amp;" ")-1),"/",REPT(" ",20)),20)),VALUE(MID(SUBSTITUTE(LEFT($F1535,FIND(" ",$F1535&amp;" ")-1),"/",REPT(" ",20)),21,20)))),0))</f>
        <v>0</v>
      </c>
      <c r="X1535" s="25" t="str">
        <f aca="false">IF(ISNUMBER($N1535),$N1535*Validation!$B$5,"")</f>
        <v/>
      </c>
      <c r="Y1535" s="26" t="str">
        <f aca="false">IF($A1535="","",SUBSTITUTE(SUBSTITUTE(SUBSTITUTE(SUBSTITUTE(SUBSTITUTE(SUBSTITUTE(SUBSTITUTE(UPPER(TRIM($A1535)),"Á","A"),"É","E"),"Í","I"),"Ó","O"),"Ú","U"),"Ñ","N"),"Ü","U"))</f>
        <v/>
      </c>
      <c r="Z1535" s="26" t="str">
        <f aca="false">IF($Y1535="","",LEFT($Y1535,1)&amp;" "&amp;TRIM(RIGHT(SUBSTITUTE($Y1535," ",REPT(" ",50)),50)))</f>
        <v/>
      </c>
      <c r="AA1535" s="27" t="str">
        <f aca="false">IF($AF1535="","",IF(COUNTIF(Validation!$U$19:$U$178,$AF1535)&gt;0,"OK","NO MATCH"))</f>
        <v/>
      </c>
      <c r="AB1535" s="27" t="str">
        <f aca="false">IF($W1535=0,"",IF(AND($W1535&gt;=Validation!$B$3,$W1535&lt;=Validation!$C$3),"Yes","No"))</f>
        <v/>
      </c>
      <c r="AC1535" s="26" t="str">
        <f aca="false">IF($A1535="","",$AF1535&amp;"|"&amp;TEXT($W1535,"yyyy-mm-dd")&amp;"|"&amp;$J1535&amp;"|"&amp;$N1535)</f>
        <v/>
      </c>
      <c r="AD1535" s="27" t="str">
        <f aca="false">IF($AC1535="","",IF(COUNTIF($AC$2:$AC$3000,$AC1535)&gt;1,"REVIEW","OK"))</f>
        <v/>
      </c>
      <c r="AE1535" s="27" t="str">
        <f aca="false">IF(OR($W1535=0,$O1535=""),"",IF(IFERROR(IF(ISNUMBER($O1535),INT($O1535),DATE(VALUE(MID(SUBSTITUTE(LEFT($O1535,FIND(" ",$O1535&amp;" ")-1),"/",REPT(" ",20)),41,20)),VALUE(LEFT(SUBSTITUTE(LEFT($O1535,FIND(" ",$O1535&amp;" ")-1),"/",REPT(" ",20)),20)),VALUE(MID(SUBSTITUTE(LEFT($O1535,FIND(" ",$O1535&amp;" ")-1),"/",REPT(" ",20)),21,20)))),0)&gt;$W1535,"Late","Same day"))</f>
        <v/>
      </c>
      <c r="AF1535" s="26" t="str">
        <f aca="false">IF($A1535="","",IFERROR(INDEX(Validation!$C$193:$C$217,MATCH($A1535,Validation!$A$193:$A$217,0)),IF(COUNTIF(Validation!$U$19:$U$178,$Z1535)&gt;0,$Z1535,IF(COUNTIF(Validation!$S$19:$S$178,$AI1535)=1,INDEX(Validation!$U$19:$U$178,MATCH($AI1535,Validation!$S$19:$S$178,0)),$Z1535))))</f>
        <v/>
      </c>
      <c r="AG1535" s="27" t="str">
        <f aca="false">IF(COUNTA($A1535:$U1535)=0,"",IF($A1535="","No name",IF($F1535="","No date",IF($W1535=0,"Date ilegible",IF(NOT(ISNUMBER($N1535)),"Hours no numéricas",IF($AA1535="NO MATCH","Person no identificada","OK"))))))</f>
        <v/>
      </c>
      <c r="AH1535" s="27" t="str">
        <f aca="false">IF($W1535=0,"No date",IF($W1535&lt;Validation!$B$3,"Before period",IF($W1535&gt;Validation!$C$3,"After period","In period")))</f>
        <v>No date</v>
      </c>
      <c r="AI1535" s="26" t="str">
        <f aca="false">IF($Y1535="","",TRIM(RIGHT(SUBSTITUTE($Y1535," ",REPT(" ",50)),50)))</f>
        <v/>
      </c>
      <c r="AJ1535" s="27" t="str">
        <f aca="false">IF($A1535="","",IF(NOT(ISERROR(MATCH($A1535,Validation!$A$193:$A$217,0))),"Manual mapping",IF(COUNTIF(Validation!$U$19:$U$178,$Z1535)&gt;0,"Direct",IF(COUNTIF(Validation!$S$19:$S$178,$AI1535)=1,"By surname","Unresolved"))))</f>
        <v/>
      </c>
      <c r="AK1535" s="28" t="str">
        <f aca="false">IF($L1535="","",IF(MATCH($L1535,$L$2:$L$3000,0)&lt;&gt;ROW()-1,"",COUNT($AK$1:$AK1534)+1))</f>
        <v/>
      </c>
      <c r="AL1535" s="28" t="str">
        <f aca="false">IF($G1535="","",IF(MATCH($G1535,$G$2:$G$3000,0)&lt;&gt;ROW()-1,"",COUNT($AL$1:$AL1534)+1))</f>
        <v/>
      </c>
      <c r="AM1535" s="28" t="str">
        <f aca="false">IF($H1535="","",IF(MATCH($H1535,$H$2:$H$3000,0)&lt;&gt;ROW()-1,"",COUNT($AM$1:$AM1534)+1))</f>
        <v/>
      </c>
      <c r="AN1535" s="28" t="str">
        <f aca="false">IF($I1535="","",IF(MATCH($I1535,$I$2:$I$3000,0)&lt;&gt;ROW()-1,"",COUNT($AN$1:$AN1534)+1))</f>
        <v/>
      </c>
      <c r="AO1535" s="28" t="str">
        <f aca="false">IF($Q1535="","",IF(MATCH($Q1535,$Q$2:$Q$3000,0)&lt;&gt;ROW()-1,"",COUNT($AO$1:$AO1534)+1))</f>
        <v/>
      </c>
    </row>
    <row r="1536" customFormat="false" ht="12.75" hidden="false" customHeight="true" outlineLevel="0" collapsed="false">
      <c r="W1536" s="24" t="n">
        <f aca="false">IF($F1536="",0,IFERROR(IF(ISNUMBER($F1536),INT($F1536),DATE(VALUE(MID(SUBSTITUTE(LEFT($F1536,FIND(" ",$F1536&amp;" ")-1),"/",REPT(" ",20)),41,20)),VALUE(LEFT(SUBSTITUTE(LEFT($F1536,FIND(" ",$F1536&amp;" ")-1),"/",REPT(" ",20)),20)),VALUE(MID(SUBSTITUTE(LEFT($F1536,FIND(" ",$F1536&amp;" ")-1),"/",REPT(" ",20)),21,20)))),0))</f>
        <v>0</v>
      </c>
      <c r="X1536" s="25" t="str">
        <f aca="false">IF(ISNUMBER($N1536),$N1536*Validation!$B$5,"")</f>
        <v/>
      </c>
      <c r="Y1536" s="26" t="str">
        <f aca="false">IF($A1536="","",SUBSTITUTE(SUBSTITUTE(SUBSTITUTE(SUBSTITUTE(SUBSTITUTE(SUBSTITUTE(SUBSTITUTE(UPPER(TRIM($A1536)),"Á","A"),"É","E"),"Í","I"),"Ó","O"),"Ú","U"),"Ñ","N"),"Ü","U"))</f>
        <v/>
      </c>
      <c r="Z1536" s="26" t="str">
        <f aca="false">IF($Y1536="","",LEFT($Y1536,1)&amp;" "&amp;TRIM(RIGHT(SUBSTITUTE($Y1536," ",REPT(" ",50)),50)))</f>
        <v/>
      </c>
      <c r="AA1536" s="27" t="str">
        <f aca="false">IF($AF1536="","",IF(COUNTIF(Validation!$U$19:$U$178,$AF1536)&gt;0,"OK","NO MATCH"))</f>
        <v/>
      </c>
      <c r="AB1536" s="27" t="str">
        <f aca="false">IF($W1536=0,"",IF(AND($W1536&gt;=Validation!$B$3,$W1536&lt;=Validation!$C$3),"Yes","No"))</f>
        <v/>
      </c>
      <c r="AC1536" s="26" t="str">
        <f aca="false">IF($A1536="","",$AF1536&amp;"|"&amp;TEXT($W1536,"yyyy-mm-dd")&amp;"|"&amp;$J1536&amp;"|"&amp;$N1536)</f>
        <v/>
      </c>
      <c r="AD1536" s="27" t="str">
        <f aca="false">IF($AC1536="","",IF(COUNTIF($AC$2:$AC$3000,$AC1536)&gt;1,"REVIEW","OK"))</f>
        <v/>
      </c>
      <c r="AE1536" s="27" t="str">
        <f aca="false">IF(OR($W1536=0,$O1536=""),"",IF(IFERROR(IF(ISNUMBER($O1536),INT($O1536),DATE(VALUE(MID(SUBSTITUTE(LEFT($O1536,FIND(" ",$O1536&amp;" ")-1),"/",REPT(" ",20)),41,20)),VALUE(LEFT(SUBSTITUTE(LEFT($O1536,FIND(" ",$O1536&amp;" ")-1),"/",REPT(" ",20)),20)),VALUE(MID(SUBSTITUTE(LEFT($O1536,FIND(" ",$O1536&amp;" ")-1),"/",REPT(" ",20)),21,20)))),0)&gt;$W1536,"Late","Same day"))</f>
        <v/>
      </c>
      <c r="AF1536" s="26" t="str">
        <f aca="false">IF($A1536="","",IFERROR(INDEX(Validation!$C$193:$C$217,MATCH($A1536,Validation!$A$193:$A$217,0)),IF(COUNTIF(Validation!$U$19:$U$178,$Z1536)&gt;0,$Z1536,IF(COUNTIF(Validation!$S$19:$S$178,$AI1536)=1,INDEX(Validation!$U$19:$U$178,MATCH($AI1536,Validation!$S$19:$S$178,0)),$Z1536))))</f>
        <v/>
      </c>
      <c r="AG1536" s="27" t="str">
        <f aca="false">IF(COUNTA($A1536:$U1536)=0,"",IF($A1536="","No name",IF($F1536="","No date",IF($W1536=0,"Date ilegible",IF(NOT(ISNUMBER($N1536)),"Hours no numéricas",IF($AA1536="NO MATCH","Person no identificada","OK"))))))</f>
        <v/>
      </c>
      <c r="AH1536" s="27" t="str">
        <f aca="false">IF($W1536=0,"No date",IF($W1536&lt;Validation!$B$3,"Before period",IF($W1536&gt;Validation!$C$3,"After period","In period")))</f>
        <v>No date</v>
      </c>
      <c r="AI1536" s="26" t="str">
        <f aca="false">IF($Y1536="","",TRIM(RIGHT(SUBSTITUTE($Y1536," ",REPT(" ",50)),50)))</f>
        <v/>
      </c>
      <c r="AJ1536" s="27" t="str">
        <f aca="false">IF($A1536="","",IF(NOT(ISERROR(MATCH($A1536,Validation!$A$193:$A$217,0))),"Manual mapping",IF(COUNTIF(Validation!$U$19:$U$178,$Z1536)&gt;0,"Direct",IF(COUNTIF(Validation!$S$19:$S$178,$AI1536)=1,"By surname","Unresolved"))))</f>
        <v/>
      </c>
      <c r="AK1536" s="28" t="str">
        <f aca="false">IF($L1536="","",IF(MATCH($L1536,$L$2:$L$3000,0)&lt;&gt;ROW()-1,"",COUNT($AK$1:$AK1535)+1))</f>
        <v/>
      </c>
      <c r="AL1536" s="28" t="str">
        <f aca="false">IF($G1536="","",IF(MATCH($G1536,$G$2:$G$3000,0)&lt;&gt;ROW()-1,"",COUNT($AL$1:$AL1535)+1))</f>
        <v/>
      </c>
      <c r="AM1536" s="28" t="str">
        <f aca="false">IF($H1536="","",IF(MATCH($H1536,$H$2:$H$3000,0)&lt;&gt;ROW()-1,"",COUNT($AM$1:$AM1535)+1))</f>
        <v/>
      </c>
      <c r="AN1536" s="28" t="str">
        <f aca="false">IF($I1536="","",IF(MATCH($I1536,$I$2:$I$3000,0)&lt;&gt;ROW()-1,"",COUNT($AN$1:$AN1535)+1))</f>
        <v/>
      </c>
      <c r="AO1536" s="28" t="str">
        <f aca="false">IF($Q1536="","",IF(MATCH($Q1536,$Q$2:$Q$3000,0)&lt;&gt;ROW()-1,"",COUNT($AO$1:$AO1535)+1))</f>
        <v/>
      </c>
    </row>
    <row r="1537" customFormat="false" ht="12.75" hidden="false" customHeight="true" outlineLevel="0" collapsed="false">
      <c r="W1537" s="24" t="n">
        <f aca="false">IF($F1537="",0,IFERROR(IF(ISNUMBER($F1537),INT($F1537),DATE(VALUE(MID(SUBSTITUTE(LEFT($F1537,FIND(" ",$F1537&amp;" ")-1),"/",REPT(" ",20)),41,20)),VALUE(LEFT(SUBSTITUTE(LEFT($F1537,FIND(" ",$F1537&amp;" ")-1),"/",REPT(" ",20)),20)),VALUE(MID(SUBSTITUTE(LEFT($F1537,FIND(" ",$F1537&amp;" ")-1),"/",REPT(" ",20)),21,20)))),0))</f>
        <v>0</v>
      </c>
      <c r="X1537" s="25" t="str">
        <f aca="false">IF(ISNUMBER($N1537),$N1537*Validation!$B$5,"")</f>
        <v/>
      </c>
      <c r="Y1537" s="26" t="str">
        <f aca="false">IF($A1537="","",SUBSTITUTE(SUBSTITUTE(SUBSTITUTE(SUBSTITUTE(SUBSTITUTE(SUBSTITUTE(SUBSTITUTE(UPPER(TRIM($A1537)),"Á","A"),"É","E"),"Í","I"),"Ó","O"),"Ú","U"),"Ñ","N"),"Ü","U"))</f>
        <v/>
      </c>
      <c r="Z1537" s="26" t="str">
        <f aca="false">IF($Y1537="","",LEFT($Y1537,1)&amp;" "&amp;TRIM(RIGHT(SUBSTITUTE($Y1537," ",REPT(" ",50)),50)))</f>
        <v/>
      </c>
      <c r="AA1537" s="27" t="str">
        <f aca="false">IF($AF1537="","",IF(COUNTIF(Validation!$U$19:$U$178,$AF1537)&gt;0,"OK","NO MATCH"))</f>
        <v/>
      </c>
      <c r="AB1537" s="27" t="str">
        <f aca="false">IF($W1537=0,"",IF(AND($W1537&gt;=Validation!$B$3,$W1537&lt;=Validation!$C$3),"Yes","No"))</f>
        <v/>
      </c>
      <c r="AC1537" s="26" t="str">
        <f aca="false">IF($A1537="","",$AF1537&amp;"|"&amp;TEXT($W1537,"yyyy-mm-dd")&amp;"|"&amp;$J1537&amp;"|"&amp;$N1537)</f>
        <v/>
      </c>
      <c r="AD1537" s="27" t="str">
        <f aca="false">IF($AC1537="","",IF(COUNTIF($AC$2:$AC$3000,$AC1537)&gt;1,"REVIEW","OK"))</f>
        <v/>
      </c>
      <c r="AE1537" s="27" t="str">
        <f aca="false">IF(OR($W1537=0,$O1537=""),"",IF(IFERROR(IF(ISNUMBER($O1537),INT($O1537),DATE(VALUE(MID(SUBSTITUTE(LEFT($O1537,FIND(" ",$O1537&amp;" ")-1),"/",REPT(" ",20)),41,20)),VALUE(LEFT(SUBSTITUTE(LEFT($O1537,FIND(" ",$O1537&amp;" ")-1),"/",REPT(" ",20)),20)),VALUE(MID(SUBSTITUTE(LEFT($O1537,FIND(" ",$O1537&amp;" ")-1),"/",REPT(" ",20)),21,20)))),0)&gt;$W1537,"Late","Same day"))</f>
        <v/>
      </c>
      <c r="AF1537" s="26" t="str">
        <f aca="false">IF($A1537="","",IFERROR(INDEX(Validation!$C$193:$C$217,MATCH($A1537,Validation!$A$193:$A$217,0)),IF(COUNTIF(Validation!$U$19:$U$178,$Z1537)&gt;0,$Z1537,IF(COUNTIF(Validation!$S$19:$S$178,$AI1537)=1,INDEX(Validation!$U$19:$U$178,MATCH($AI1537,Validation!$S$19:$S$178,0)),$Z1537))))</f>
        <v/>
      </c>
      <c r="AG1537" s="27" t="str">
        <f aca="false">IF(COUNTA($A1537:$U1537)=0,"",IF($A1537="","No name",IF($F1537="","No date",IF($W1537=0,"Date ilegible",IF(NOT(ISNUMBER($N1537)),"Hours no numéricas",IF($AA1537="NO MATCH","Person no identificada","OK"))))))</f>
        <v/>
      </c>
      <c r="AH1537" s="27" t="str">
        <f aca="false">IF($W1537=0,"No date",IF($W1537&lt;Validation!$B$3,"Before period",IF($W1537&gt;Validation!$C$3,"After period","In period")))</f>
        <v>No date</v>
      </c>
      <c r="AI1537" s="26" t="str">
        <f aca="false">IF($Y1537="","",TRIM(RIGHT(SUBSTITUTE($Y1537," ",REPT(" ",50)),50)))</f>
        <v/>
      </c>
      <c r="AJ1537" s="27" t="str">
        <f aca="false">IF($A1537="","",IF(NOT(ISERROR(MATCH($A1537,Validation!$A$193:$A$217,0))),"Manual mapping",IF(COUNTIF(Validation!$U$19:$U$178,$Z1537)&gt;0,"Direct",IF(COUNTIF(Validation!$S$19:$S$178,$AI1537)=1,"By surname","Unresolved"))))</f>
        <v/>
      </c>
      <c r="AK1537" s="28" t="str">
        <f aca="false">IF($L1537="","",IF(MATCH($L1537,$L$2:$L$3000,0)&lt;&gt;ROW()-1,"",COUNT($AK$1:$AK1536)+1))</f>
        <v/>
      </c>
      <c r="AL1537" s="28" t="str">
        <f aca="false">IF($G1537="","",IF(MATCH($G1537,$G$2:$G$3000,0)&lt;&gt;ROW()-1,"",COUNT($AL$1:$AL1536)+1))</f>
        <v/>
      </c>
      <c r="AM1537" s="28" t="str">
        <f aca="false">IF($H1537="","",IF(MATCH($H1537,$H$2:$H$3000,0)&lt;&gt;ROW()-1,"",COUNT($AM$1:$AM1536)+1))</f>
        <v/>
      </c>
      <c r="AN1537" s="28" t="str">
        <f aca="false">IF($I1537="","",IF(MATCH($I1537,$I$2:$I$3000,0)&lt;&gt;ROW()-1,"",COUNT($AN$1:$AN1536)+1))</f>
        <v/>
      </c>
      <c r="AO1537" s="28" t="str">
        <f aca="false">IF($Q1537="","",IF(MATCH($Q1537,$Q$2:$Q$3000,0)&lt;&gt;ROW()-1,"",COUNT($AO$1:$AO1536)+1))</f>
        <v/>
      </c>
    </row>
    <row r="1538" customFormat="false" ht="12.75" hidden="false" customHeight="true" outlineLevel="0" collapsed="false">
      <c r="W1538" s="24" t="n">
        <f aca="false">IF($F1538="",0,IFERROR(IF(ISNUMBER($F1538),INT($F1538),DATE(VALUE(MID(SUBSTITUTE(LEFT($F1538,FIND(" ",$F1538&amp;" ")-1),"/",REPT(" ",20)),41,20)),VALUE(LEFT(SUBSTITUTE(LEFT($F1538,FIND(" ",$F1538&amp;" ")-1),"/",REPT(" ",20)),20)),VALUE(MID(SUBSTITUTE(LEFT($F1538,FIND(" ",$F1538&amp;" ")-1),"/",REPT(" ",20)),21,20)))),0))</f>
        <v>0</v>
      </c>
      <c r="X1538" s="25" t="str">
        <f aca="false">IF(ISNUMBER($N1538),$N1538*Validation!$B$5,"")</f>
        <v/>
      </c>
      <c r="Y1538" s="26" t="str">
        <f aca="false">IF($A1538="","",SUBSTITUTE(SUBSTITUTE(SUBSTITUTE(SUBSTITUTE(SUBSTITUTE(SUBSTITUTE(SUBSTITUTE(UPPER(TRIM($A1538)),"Á","A"),"É","E"),"Í","I"),"Ó","O"),"Ú","U"),"Ñ","N"),"Ü","U"))</f>
        <v/>
      </c>
      <c r="Z1538" s="26" t="str">
        <f aca="false">IF($Y1538="","",LEFT($Y1538,1)&amp;" "&amp;TRIM(RIGHT(SUBSTITUTE($Y1538," ",REPT(" ",50)),50)))</f>
        <v/>
      </c>
      <c r="AA1538" s="27" t="str">
        <f aca="false">IF($AF1538="","",IF(COUNTIF(Validation!$U$19:$U$178,$AF1538)&gt;0,"OK","NO MATCH"))</f>
        <v/>
      </c>
      <c r="AB1538" s="27" t="str">
        <f aca="false">IF($W1538=0,"",IF(AND($W1538&gt;=Validation!$B$3,$W1538&lt;=Validation!$C$3),"Yes","No"))</f>
        <v/>
      </c>
      <c r="AC1538" s="26" t="str">
        <f aca="false">IF($A1538="","",$AF1538&amp;"|"&amp;TEXT($W1538,"yyyy-mm-dd")&amp;"|"&amp;$J1538&amp;"|"&amp;$N1538)</f>
        <v/>
      </c>
      <c r="AD1538" s="27" t="str">
        <f aca="false">IF($AC1538="","",IF(COUNTIF($AC$2:$AC$3000,$AC1538)&gt;1,"REVIEW","OK"))</f>
        <v/>
      </c>
      <c r="AE1538" s="27" t="str">
        <f aca="false">IF(OR($W1538=0,$O1538=""),"",IF(IFERROR(IF(ISNUMBER($O1538),INT($O1538),DATE(VALUE(MID(SUBSTITUTE(LEFT($O1538,FIND(" ",$O1538&amp;" ")-1),"/",REPT(" ",20)),41,20)),VALUE(LEFT(SUBSTITUTE(LEFT($O1538,FIND(" ",$O1538&amp;" ")-1),"/",REPT(" ",20)),20)),VALUE(MID(SUBSTITUTE(LEFT($O1538,FIND(" ",$O1538&amp;" ")-1),"/",REPT(" ",20)),21,20)))),0)&gt;$W1538,"Late","Same day"))</f>
        <v/>
      </c>
      <c r="AF1538" s="26" t="str">
        <f aca="false">IF($A1538="","",IFERROR(INDEX(Validation!$C$193:$C$217,MATCH($A1538,Validation!$A$193:$A$217,0)),IF(COUNTIF(Validation!$U$19:$U$178,$Z1538)&gt;0,$Z1538,IF(COUNTIF(Validation!$S$19:$S$178,$AI1538)=1,INDEX(Validation!$U$19:$U$178,MATCH($AI1538,Validation!$S$19:$S$178,0)),$Z1538))))</f>
        <v/>
      </c>
      <c r="AG1538" s="27" t="str">
        <f aca="false">IF(COUNTA($A1538:$U1538)=0,"",IF($A1538="","No name",IF($F1538="","No date",IF($W1538=0,"Date ilegible",IF(NOT(ISNUMBER($N1538)),"Hours no numéricas",IF($AA1538="NO MATCH","Person no identificada","OK"))))))</f>
        <v/>
      </c>
      <c r="AH1538" s="27" t="str">
        <f aca="false">IF($W1538=0,"No date",IF($W1538&lt;Validation!$B$3,"Before period",IF($W1538&gt;Validation!$C$3,"After period","In period")))</f>
        <v>No date</v>
      </c>
      <c r="AI1538" s="26" t="str">
        <f aca="false">IF($Y1538="","",TRIM(RIGHT(SUBSTITUTE($Y1538," ",REPT(" ",50)),50)))</f>
        <v/>
      </c>
      <c r="AJ1538" s="27" t="str">
        <f aca="false">IF($A1538="","",IF(NOT(ISERROR(MATCH($A1538,Validation!$A$193:$A$217,0))),"Manual mapping",IF(COUNTIF(Validation!$U$19:$U$178,$Z1538)&gt;0,"Direct",IF(COUNTIF(Validation!$S$19:$S$178,$AI1538)=1,"By surname","Unresolved"))))</f>
        <v/>
      </c>
      <c r="AK1538" s="28" t="str">
        <f aca="false">IF($L1538="","",IF(MATCH($L1538,$L$2:$L$3000,0)&lt;&gt;ROW()-1,"",COUNT($AK$1:$AK1537)+1))</f>
        <v/>
      </c>
      <c r="AL1538" s="28" t="str">
        <f aca="false">IF($G1538="","",IF(MATCH($G1538,$G$2:$G$3000,0)&lt;&gt;ROW()-1,"",COUNT($AL$1:$AL1537)+1))</f>
        <v/>
      </c>
      <c r="AM1538" s="28" t="str">
        <f aca="false">IF($H1538="","",IF(MATCH($H1538,$H$2:$H$3000,0)&lt;&gt;ROW()-1,"",COUNT($AM$1:$AM1537)+1))</f>
        <v/>
      </c>
      <c r="AN1538" s="28" t="str">
        <f aca="false">IF($I1538="","",IF(MATCH($I1538,$I$2:$I$3000,0)&lt;&gt;ROW()-1,"",COUNT($AN$1:$AN1537)+1))</f>
        <v/>
      </c>
      <c r="AO1538" s="28" t="str">
        <f aca="false">IF($Q1538="","",IF(MATCH($Q1538,$Q$2:$Q$3000,0)&lt;&gt;ROW()-1,"",COUNT($AO$1:$AO1537)+1))</f>
        <v/>
      </c>
    </row>
    <row r="1539" customFormat="false" ht="12.75" hidden="false" customHeight="true" outlineLevel="0" collapsed="false">
      <c r="W1539" s="24" t="n">
        <f aca="false">IF($F1539="",0,IFERROR(IF(ISNUMBER($F1539),INT($F1539),DATE(VALUE(MID(SUBSTITUTE(LEFT($F1539,FIND(" ",$F1539&amp;" ")-1),"/",REPT(" ",20)),41,20)),VALUE(LEFT(SUBSTITUTE(LEFT($F1539,FIND(" ",$F1539&amp;" ")-1),"/",REPT(" ",20)),20)),VALUE(MID(SUBSTITUTE(LEFT($F1539,FIND(" ",$F1539&amp;" ")-1),"/",REPT(" ",20)),21,20)))),0))</f>
        <v>0</v>
      </c>
      <c r="X1539" s="25" t="str">
        <f aca="false">IF(ISNUMBER($N1539),$N1539*Validation!$B$5,"")</f>
        <v/>
      </c>
      <c r="Y1539" s="26" t="str">
        <f aca="false">IF($A1539="","",SUBSTITUTE(SUBSTITUTE(SUBSTITUTE(SUBSTITUTE(SUBSTITUTE(SUBSTITUTE(SUBSTITUTE(UPPER(TRIM($A1539)),"Á","A"),"É","E"),"Í","I"),"Ó","O"),"Ú","U"),"Ñ","N"),"Ü","U"))</f>
        <v/>
      </c>
      <c r="Z1539" s="26" t="str">
        <f aca="false">IF($Y1539="","",LEFT($Y1539,1)&amp;" "&amp;TRIM(RIGHT(SUBSTITUTE($Y1539," ",REPT(" ",50)),50)))</f>
        <v/>
      </c>
      <c r="AA1539" s="27" t="str">
        <f aca="false">IF($AF1539="","",IF(COUNTIF(Validation!$U$19:$U$178,$AF1539)&gt;0,"OK","NO MATCH"))</f>
        <v/>
      </c>
      <c r="AB1539" s="27" t="str">
        <f aca="false">IF($W1539=0,"",IF(AND($W1539&gt;=Validation!$B$3,$W1539&lt;=Validation!$C$3),"Yes","No"))</f>
        <v/>
      </c>
      <c r="AC1539" s="26" t="str">
        <f aca="false">IF($A1539="","",$AF1539&amp;"|"&amp;TEXT($W1539,"yyyy-mm-dd")&amp;"|"&amp;$J1539&amp;"|"&amp;$N1539)</f>
        <v/>
      </c>
      <c r="AD1539" s="27" t="str">
        <f aca="false">IF($AC1539="","",IF(COUNTIF($AC$2:$AC$3000,$AC1539)&gt;1,"REVIEW","OK"))</f>
        <v/>
      </c>
      <c r="AE1539" s="27" t="str">
        <f aca="false">IF(OR($W1539=0,$O1539=""),"",IF(IFERROR(IF(ISNUMBER($O1539),INT($O1539),DATE(VALUE(MID(SUBSTITUTE(LEFT($O1539,FIND(" ",$O1539&amp;" ")-1),"/",REPT(" ",20)),41,20)),VALUE(LEFT(SUBSTITUTE(LEFT($O1539,FIND(" ",$O1539&amp;" ")-1),"/",REPT(" ",20)),20)),VALUE(MID(SUBSTITUTE(LEFT($O1539,FIND(" ",$O1539&amp;" ")-1),"/",REPT(" ",20)),21,20)))),0)&gt;$W1539,"Late","Same day"))</f>
        <v/>
      </c>
      <c r="AF1539" s="26" t="str">
        <f aca="false">IF($A1539="","",IFERROR(INDEX(Validation!$C$193:$C$217,MATCH($A1539,Validation!$A$193:$A$217,0)),IF(COUNTIF(Validation!$U$19:$U$178,$Z1539)&gt;0,$Z1539,IF(COUNTIF(Validation!$S$19:$S$178,$AI1539)=1,INDEX(Validation!$U$19:$U$178,MATCH($AI1539,Validation!$S$19:$S$178,0)),$Z1539))))</f>
        <v/>
      </c>
      <c r="AG1539" s="27" t="str">
        <f aca="false">IF(COUNTA($A1539:$U1539)=0,"",IF($A1539="","No name",IF($F1539="","No date",IF($W1539=0,"Date ilegible",IF(NOT(ISNUMBER($N1539)),"Hours no numéricas",IF($AA1539="NO MATCH","Person no identificada","OK"))))))</f>
        <v/>
      </c>
      <c r="AH1539" s="27" t="str">
        <f aca="false">IF($W1539=0,"No date",IF($W1539&lt;Validation!$B$3,"Before period",IF($W1539&gt;Validation!$C$3,"After period","In period")))</f>
        <v>No date</v>
      </c>
      <c r="AI1539" s="26" t="str">
        <f aca="false">IF($Y1539="","",TRIM(RIGHT(SUBSTITUTE($Y1539," ",REPT(" ",50)),50)))</f>
        <v/>
      </c>
      <c r="AJ1539" s="27" t="str">
        <f aca="false">IF($A1539="","",IF(NOT(ISERROR(MATCH($A1539,Validation!$A$193:$A$217,0))),"Manual mapping",IF(COUNTIF(Validation!$U$19:$U$178,$Z1539)&gt;0,"Direct",IF(COUNTIF(Validation!$S$19:$S$178,$AI1539)=1,"By surname","Unresolved"))))</f>
        <v/>
      </c>
      <c r="AK1539" s="28" t="str">
        <f aca="false">IF($L1539="","",IF(MATCH($L1539,$L$2:$L$3000,0)&lt;&gt;ROW()-1,"",COUNT($AK$1:$AK1538)+1))</f>
        <v/>
      </c>
      <c r="AL1539" s="28" t="str">
        <f aca="false">IF($G1539="","",IF(MATCH($G1539,$G$2:$G$3000,0)&lt;&gt;ROW()-1,"",COUNT($AL$1:$AL1538)+1))</f>
        <v/>
      </c>
      <c r="AM1539" s="28" t="str">
        <f aca="false">IF($H1539="","",IF(MATCH($H1539,$H$2:$H$3000,0)&lt;&gt;ROW()-1,"",COUNT($AM$1:$AM1538)+1))</f>
        <v/>
      </c>
      <c r="AN1539" s="28" t="str">
        <f aca="false">IF($I1539="","",IF(MATCH($I1539,$I$2:$I$3000,0)&lt;&gt;ROW()-1,"",COUNT($AN$1:$AN1538)+1))</f>
        <v/>
      </c>
      <c r="AO1539" s="28" t="str">
        <f aca="false">IF($Q1539="","",IF(MATCH($Q1539,$Q$2:$Q$3000,0)&lt;&gt;ROW()-1,"",COUNT($AO$1:$AO1538)+1))</f>
        <v/>
      </c>
    </row>
    <row r="1540" customFormat="false" ht="12.75" hidden="false" customHeight="true" outlineLevel="0" collapsed="false">
      <c r="W1540" s="24" t="n">
        <f aca="false">IF($F1540="",0,IFERROR(IF(ISNUMBER($F1540),INT($F1540),DATE(VALUE(MID(SUBSTITUTE(LEFT($F1540,FIND(" ",$F1540&amp;" ")-1),"/",REPT(" ",20)),41,20)),VALUE(LEFT(SUBSTITUTE(LEFT($F1540,FIND(" ",$F1540&amp;" ")-1),"/",REPT(" ",20)),20)),VALUE(MID(SUBSTITUTE(LEFT($F1540,FIND(" ",$F1540&amp;" ")-1),"/",REPT(" ",20)),21,20)))),0))</f>
        <v>0</v>
      </c>
      <c r="X1540" s="25" t="str">
        <f aca="false">IF(ISNUMBER($N1540),$N1540*Validation!$B$5,"")</f>
        <v/>
      </c>
      <c r="Y1540" s="26" t="str">
        <f aca="false">IF($A1540="","",SUBSTITUTE(SUBSTITUTE(SUBSTITUTE(SUBSTITUTE(SUBSTITUTE(SUBSTITUTE(SUBSTITUTE(UPPER(TRIM($A1540)),"Á","A"),"É","E"),"Í","I"),"Ó","O"),"Ú","U"),"Ñ","N"),"Ü","U"))</f>
        <v/>
      </c>
      <c r="Z1540" s="26" t="str">
        <f aca="false">IF($Y1540="","",LEFT($Y1540,1)&amp;" "&amp;TRIM(RIGHT(SUBSTITUTE($Y1540," ",REPT(" ",50)),50)))</f>
        <v/>
      </c>
      <c r="AA1540" s="27" t="str">
        <f aca="false">IF($AF1540="","",IF(COUNTIF(Validation!$U$19:$U$178,$AF1540)&gt;0,"OK","NO MATCH"))</f>
        <v/>
      </c>
      <c r="AB1540" s="27" t="str">
        <f aca="false">IF($W1540=0,"",IF(AND($W1540&gt;=Validation!$B$3,$W1540&lt;=Validation!$C$3),"Yes","No"))</f>
        <v/>
      </c>
      <c r="AC1540" s="26" t="str">
        <f aca="false">IF($A1540="","",$AF1540&amp;"|"&amp;TEXT($W1540,"yyyy-mm-dd")&amp;"|"&amp;$J1540&amp;"|"&amp;$N1540)</f>
        <v/>
      </c>
      <c r="AD1540" s="27" t="str">
        <f aca="false">IF($AC1540="","",IF(COUNTIF($AC$2:$AC$3000,$AC1540)&gt;1,"REVIEW","OK"))</f>
        <v/>
      </c>
      <c r="AE1540" s="27" t="str">
        <f aca="false">IF(OR($W1540=0,$O1540=""),"",IF(IFERROR(IF(ISNUMBER($O1540),INT($O1540),DATE(VALUE(MID(SUBSTITUTE(LEFT($O1540,FIND(" ",$O1540&amp;" ")-1),"/",REPT(" ",20)),41,20)),VALUE(LEFT(SUBSTITUTE(LEFT($O1540,FIND(" ",$O1540&amp;" ")-1),"/",REPT(" ",20)),20)),VALUE(MID(SUBSTITUTE(LEFT($O1540,FIND(" ",$O1540&amp;" ")-1),"/",REPT(" ",20)),21,20)))),0)&gt;$W1540,"Late","Same day"))</f>
        <v/>
      </c>
      <c r="AF1540" s="26" t="str">
        <f aca="false">IF($A1540="","",IFERROR(INDEX(Validation!$C$193:$C$217,MATCH($A1540,Validation!$A$193:$A$217,0)),IF(COUNTIF(Validation!$U$19:$U$178,$Z1540)&gt;0,$Z1540,IF(COUNTIF(Validation!$S$19:$S$178,$AI1540)=1,INDEX(Validation!$U$19:$U$178,MATCH($AI1540,Validation!$S$19:$S$178,0)),$Z1540))))</f>
        <v/>
      </c>
      <c r="AG1540" s="27" t="str">
        <f aca="false">IF(COUNTA($A1540:$U1540)=0,"",IF($A1540="","No name",IF($F1540="","No date",IF($W1540=0,"Date ilegible",IF(NOT(ISNUMBER($N1540)),"Hours no numéricas",IF($AA1540="NO MATCH","Person no identificada","OK"))))))</f>
        <v/>
      </c>
      <c r="AH1540" s="27" t="str">
        <f aca="false">IF($W1540=0,"No date",IF($W1540&lt;Validation!$B$3,"Before period",IF($W1540&gt;Validation!$C$3,"After period","In period")))</f>
        <v>No date</v>
      </c>
      <c r="AI1540" s="26" t="str">
        <f aca="false">IF($Y1540="","",TRIM(RIGHT(SUBSTITUTE($Y1540," ",REPT(" ",50)),50)))</f>
        <v/>
      </c>
      <c r="AJ1540" s="27" t="str">
        <f aca="false">IF($A1540="","",IF(NOT(ISERROR(MATCH($A1540,Validation!$A$193:$A$217,0))),"Manual mapping",IF(COUNTIF(Validation!$U$19:$U$178,$Z1540)&gt;0,"Direct",IF(COUNTIF(Validation!$S$19:$S$178,$AI1540)=1,"By surname","Unresolved"))))</f>
        <v/>
      </c>
      <c r="AK1540" s="28" t="str">
        <f aca="false">IF($L1540="","",IF(MATCH($L1540,$L$2:$L$3000,0)&lt;&gt;ROW()-1,"",COUNT($AK$1:$AK1539)+1))</f>
        <v/>
      </c>
      <c r="AL1540" s="28" t="str">
        <f aca="false">IF($G1540="","",IF(MATCH($G1540,$G$2:$G$3000,0)&lt;&gt;ROW()-1,"",COUNT($AL$1:$AL1539)+1))</f>
        <v/>
      </c>
      <c r="AM1540" s="28" t="str">
        <f aca="false">IF($H1540="","",IF(MATCH($H1540,$H$2:$H$3000,0)&lt;&gt;ROW()-1,"",COUNT($AM$1:$AM1539)+1))</f>
        <v/>
      </c>
      <c r="AN1540" s="28" t="str">
        <f aca="false">IF($I1540="","",IF(MATCH($I1540,$I$2:$I$3000,0)&lt;&gt;ROW()-1,"",COUNT($AN$1:$AN1539)+1))</f>
        <v/>
      </c>
      <c r="AO1540" s="28" t="str">
        <f aca="false">IF($Q1540="","",IF(MATCH($Q1540,$Q$2:$Q$3000,0)&lt;&gt;ROW()-1,"",COUNT($AO$1:$AO1539)+1))</f>
        <v/>
      </c>
    </row>
    <row r="1541" customFormat="false" ht="12.75" hidden="false" customHeight="true" outlineLevel="0" collapsed="false">
      <c r="W1541" s="24" t="n">
        <f aca="false">IF($F1541="",0,IFERROR(IF(ISNUMBER($F1541),INT($F1541),DATE(VALUE(MID(SUBSTITUTE(LEFT($F1541,FIND(" ",$F1541&amp;" ")-1),"/",REPT(" ",20)),41,20)),VALUE(LEFT(SUBSTITUTE(LEFT($F1541,FIND(" ",$F1541&amp;" ")-1),"/",REPT(" ",20)),20)),VALUE(MID(SUBSTITUTE(LEFT($F1541,FIND(" ",$F1541&amp;" ")-1),"/",REPT(" ",20)),21,20)))),0))</f>
        <v>0</v>
      </c>
      <c r="X1541" s="25" t="str">
        <f aca="false">IF(ISNUMBER($N1541),$N1541*Validation!$B$5,"")</f>
        <v/>
      </c>
      <c r="Y1541" s="26" t="str">
        <f aca="false">IF($A1541="","",SUBSTITUTE(SUBSTITUTE(SUBSTITUTE(SUBSTITUTE(SUBSTITUTE(SUBSTITUTE(SUBSTITUTE(UPPER(TRIM($A1541)),"Á","A"),"É","E"),"Í","I"),"Ó","O"),"Ú","U"),"Ñ","N"),"Ü","U"))</f>
        <v/>
      </c>
      <c r="Z1541" s="26" t="str">
        <f aca="false">IF($Y1541="","",LEFT($Y1541,1)&amp;" "&amp;TRIM(RIGHT(SUBSTITUTE($Y1541," ",REPT(" ",50)),50)))</f>
        <v/>
      </c>
      <c r="AA1541" s="27" t="str">
        <f aca="false">IF($AF1541="","",IF(COUNTIF(Validation!$U$19:$U$178,$AF1541)&gt;0,"OK","NO MATCH"))</f>
        <v/>
      </c>
      <c r="AB1541" s="27" t="str">
        <f aca="false">IF($W1541=0,"",IF(AND($W1541&gt;=Validation!$B$3,$W1541&lt;=Validation!$C$3),"Yes","No"))</f>
        <v/>
      </c>
      <c r="AC1541" s="26" t="str">
        <f aca="false">IF($A1541="","",$AF1541&amp;"|"&amp;TEXT($W1541,"yyyy-mm-dd")&amp;"|"&amp;$J1541&amp;"|"&amp;$N1541)</f>
        <v/>
      </c>
      <c r="AD1541" s="27" t="str">
        <f aca="false">IF($AC1541="","",IF(COUNTIF($AC$2:$AC$3000,$AC1541)&gt;1,"REVIEW","OK"))</f>
        <v/>
      </c>
      <c r="AE1541" s="27" t="str">
        <f aca="false">IF(OR($W1541=0,$O1541=""),"",IF(IFERROR(IF(ISNUMBER($O1541),INT($O1541),DATE(VALUE(MID(SUBSTITUTE(LEFT($O1541,FIND(" ",$O1541&amp;" ")-1),"/",REPT(" ",20)),41,20)),VALUE(LEFT(SUBSTITUTE(LEFT($O1541,FIND(" ",$O1541&amp;" ")-1),"/",REPT(" ",20)),20)),VALUE(MID(SUBSTITUTE(LEFT($O1541,FIND(" ",$O1541&amp;" ")-1),"/",REPT(" ",20)),21,20)))),0)&gt;$W1541,"Late","Same day"))</f>
        <v/>
      </c>
      <c r="AF1541" s="26" t="str">
        <f aca="false">IF($A1541="","",IFERROR(INDEX(Validation!$C$193:$C$217,MATCH($A1541,Validation!$A$193:$A$217,0)),IF(COUNTIF(Validation!$U$19:$U$178,$Z1541)&gt;0,$Z1541,IF(COUNTIF(Validation!$S$19:$S$178,$AI1541)=1,INDEX(Validation!$U$19:$U$178,MATCH($AI1541,Validation!$S$19:$S$178,0)),$Z1541))))</f>
        <v/>
      </c>
      <c r="AG1541" s="27" t="str">
        <f aca="false">IF(COUNTA($A1541:$U1541)=0,"",IF($A1541="","No name",IF($F1541="","No date",IF($W1541=0,"Date ilegible",IF(NOT(ISNUMBER($N1541)),"Hours no numéricas",IF($AA1541="NO MATCH","Person no identificada","OK"))))))</f>
        <v/>
      </c>
      <c r="AH1541" s="27" t="str">
        <f aca="false">IF($W1541=0,"No date",IF($W1541&lt;Validation!$B$3,"Before period",IF($W1541&gt;Validation!$C$3,"After period","In period")))</f>
        <v>No date</v>
      </c>
      <c r="AI1541" s="26" t="str">
        <f aca="false">IF($Y1541="","",TRIM(RIGHT(SUBSTITUTE($Y1541," ",REPT(" ",50)),50)))</f>
        <v/>
      </c>
      <c r="AJ1541" s="27" t="str">
        <f aca="false">IF($A1541="","",IF(NOT(ISERROR(MATCH($A1541,Validation!$A$193:$A$217,0))),"Manual mapping",IF(COUNTIF(Validation!$U$19:$U$178,$Z1541)&gt;0,"Direct",IF(COUNTIF(Validation!$S$19:$S$178,$AI1541)=1,"By surname","Unresolved"))))</f>
        <v/>
      </c>
      <c r="AK1541" s="28" t="str">
        <f aca="false">IF($L1541="","",IF(MATCH($L1541,$L$2:$L$3000,0)&lt;&gt;ROW()-1,"",COUNT($AK$1:$AK1540)+1))</f>
        <v/>
      </c>
      <c r="AL1541" s="28" t="str">
        <f aca="false">IF($G1541="","",IF(MATCH($G1541,$G$2:$G$3000,0)&lt;&gt;ROW()-1,"",COUNT($AL$1:$AL1540)+1))</f>
        <v/>
      </c>
      <c r="AM1541" s="28" t="str">
        <f aca="false">IF($H1541="","",IF(MATCH($H1541,$H$2:$H$3000,0)&lt;&gt;ROW()-1,"",COUNT($AM$1:$AM1540)+1))</f>
        <v/>
      </c>
      <c r="AN1541" s="28" t="str">
        <f aca="false">IF($I1541="","",IF(MATCH($I1541,$I$2:$I$3000,0)&lt;&gt;ROW()-1,"",COUNT($AN$1:$AN1540)+1))</f>
        <v/>
      </c>
      <c r="AO1541" s="28" t="str">
        <f aca="false">IF($Q1541="","",IF(MATCH($Q1541,$Q$2:$Q$3000,0)&lt;&gt;ROW()-1,"",COUNT($AO$1:$AO1540)+1))</f>
        <v/>
      </c>
    </row>
    <row r="1542" customFormat="false" ht="12.75" hidden="false" customHeight="true" outlineLevel="0" collapsed="false">
      <c r="W1542" s="24" t="n">
        <f aca="false">IF($F1542="",0,IFERROR(IF(ISNUMBER($F1542),INT($F1542),DATE(VALUE(MID(SUBSTITUTE(LEFT($F1542,FIND(" ",$F1542&amp;" ")-1),"/",REPT(" ",20)),41,20)),VALUE(LEFT(SUBSTITUTE(LEFT($F1542,FIND(" ",$F1542&amp;" ")-1),"/",REPT(" ",20)),20)),VALUE(MID(SUBSTITUTE(LEFT($F1542,FIND(" ",$F1542&amp;" ")-1),"/",REPT(" ",20)),21,20)))),0))</f>
        <v>0</v>
      </c>
      <c r="X1542" s="25" t="str">
        <f aca="false">IF(ISNUMBER($N1542),$N1542*Validation!$B$5,"")</f>
        <v/>
      </c>
      <c r="Y1542" s="26" t="str">
        <f aca="false">IF($A1542="","",SUBSTITUTE(SUBSTITUTE(SUBSTITUTE(SUBSTITUTE(SUBSTITUTE(SUBSTITUTE(SUBSTITUTE(UPPER(TRIM($A1542)),"Á","A"),"É","E"),"Í","I"),"Ó","O"),"Ú","U"),"Ñ","N"),"Ü","U"))</f>
        <v/>
      </c>
      <c r="Z1542" s="26" t="str">
        <f aca="false">IF($Y1542="","",LEFT($Y1542,1)&amp;" "&amp;TRIM(RIGHT(SUBSTITUTE($Y1542," ",REPT(" ",50)),50)))</f>
        <v/>
      </c>
      <c r="AA1542" s="27" t="str">
        <f aca="false">IF($AF1542="","",IF(COUNTIF(Validation!$U$19:$U$178,$AF1542)&gt;0,"OK","NO MATCH"))</f>
        <v/>
      </c>
      <c r="AB1542" s="27" t="str">
        <f aca="false">IF($W1542=0,"",IF(AND($W1542&gt;=Validation!$B$3,$W1542&lt;=Validation!$C$3),"Yes","No"))</f>
        <v/>
      </c>
      <c r="AC1542" s="26" t="str">
        <f aca="false">IF($A1542="","",$AF1542&amp;"|"&amp;TEXT($W1542,"yyyy-mm-dd")&amp;"|"&amp;$J1542&amp;"|"&amp;$N1542)</f>
        <v/>
      </c>
      <c r="AD1542" s="27" t="str">
        <f aca="false">IF($AC1542="","",IF(COUNTIF($AC$2:$AC$3000,$AC1542)&gt;1,"REVIEW","OK"))</f>
        <v/>
      </c>
      <c r="AE1542" s="27" t="str">
        <f aca="false">IF(OR($W1542=0,$O1542=""),"",IF(IFERROR(IF(ISNUMBER($O1542),INT($O1542),DATE(VALUE(MID(SUBSTITUTE(LEFT($O1542,FIND(" ",$O1542&amp;" ")-1),"/",REPT(" ",20)),41,20)),VALUE(LEFT(SUBSTITUTE(LEFT($O1542,FIND(" ",$O1542&amp;" ")-1),"/",REPT(" ",20)),20)),VALUE(MID(SUBSTITUTE(LEFT($O1542,FIND(" ",$O1542&amp;" ")-1),"/",REPT(" ",20)),21,20)))),0)&gt;$W1542,"Late","Same day"))</f>
        <v/>
      </c>
      <c r="AF1542" s="26" t="str">
        <f aca="false">IF($A1542="","",IFERROR(INDEX(Validation!$C$193:$C$217,MATCH($A1542,Validation!$A$193:$A$217,0)),IF(COUNTIF(Validation!$U$19:$U$178,$Z1542)&gt;0,$Z1542,IF(COUNTIF(Validation!$S$19:$S$178,$AI1542)=1,INDEX(Validation!$U$19:$U$178,MATCH($AI1542,Validation!$S$19:$S$178,0)),$Z1542))))</f>
        <v/>
      </c>
      <c r="AG1542" s="27" t="str">
        <f aca="false">IF(COUNTA($A1542:$U1542)=0,"",IF($A1542="","No name",IF($F1542="","No date",IF($W1542=0,"Date ilegible",IF(NOT(ISNUMBER($N1542)),"Hours no numéricas",IF($AA1542="NO MATCH","Person no identificada","OK"))))))</f>
        <v/>
      </c>
      <c r="AH1542" s="27" t="str">
        <f aca="false">IF($W1542=0,"No date",IF($W1542&lt;Validation!$B$3,"Before period",IF($W1542&gt;Validation!$C$3,"After period","In period")))</f>
        <v>No date</v>
      </c>
      <c r="AI1542" s="26" t="str">
        <f aca="false">IF($Y1542="","",TRIM(RIGHT(SUBSTITUTE($Y1542," ",REPT(" ",50)),50)))</f>
        <v/>
      </c>
      <c r="AJ1542" s="27" t="str">
        <f aca="false">IF($A1542="","",IF(NOT(ISERROR(MATCH($A1542,Validation!$A$193:$A$217,0))),"Manual mapping",IF(COUNTIF(Validation!$U$19:$U$178,$Z1542)&gt;0,"Direct",IF(COUNTIF(Validation!$S$19:$S$178,$AI1542)=1,"By surname","Unresolved"))))</f>
        <v/>
      </c>
      <c r="AK1542" s="28" t="str">
        <f aca="false">IF($L1542="","",IF(MATCH($L1542,$L$2:$L$3000,0)&lt;&gt;ROW()-1,"",COUNT($AK$1:$AK1541)+1))</f>
        <v/>
      </c>
      <c r="AL1542" s="28" t="str">
        <f aca="false">IF($G1542="","",IF(MATCH($G1542,$G$2:$G$3000,0)&lt;&gt;ROW()-1,"",COUNT($AL$1:$AL1541)+1))</f>
        <v/>
      </c>
      <c r="AM1542" s="28" t="str">
        <f aca="false">IF($H1542="","",IF(MATCH($H1542,$H$2:$H$3000,0)&lt;&gt;ROW()-1,"",COUNT($AM$1:$AM1541)+1))</f>
        <v/>
      </c>
      <c r="AN1542" s="28" t="str">
        <f aca="false">IF($I1542="","",IF(MATCH($I1542,$I$2:$I$3000,0)&lt;&gt;ROW()-1,"",COUNT($AN$1:$AN1541)+1))</f>
        <v/>
      </c>
      <c r="AO1542" s="28" t="str">
        <f aca="false">IF($Q1542="","",IF(MATCH($Q1542,$Q$2:$Q$3000,0)&lt;&gt;ROW()-1,"",COUNT($AO$1:$AO1541)+1))</f>
        <v/>
      </c>
    </row>
    <row r="1543" customFormat="false" ht="12.75" hidden="false" customHeight="true" outlineLevel="0" collapsed="false">
      <c r="W1543" s="24" t="n">
        <f aca="false">IF($F1543="",0,IFERROR(IF(ISNUMBER($F1543),INT($F1543),DATE(VALUE(MID(SUBSTITUTE(LEFT($F1543,FIND(" ",$F1543&amp;" ")-1),"/",REPT(" ",20)),41,20)),VALUE(LEFT(SUBSTITUTE(LEFT($F1543,FIND(" ",$F1543&amp;" ")-1),"/",REPT(" ",20)),20)),VALUE(MID(SUBSTITUTE(LEFT($F1543,FIND(" ",$F1543&amp;" ")-1),"/",REPT(" ",20)),21,20)))),0))</f>
        <v>0</v>
      </c>
      <c r="X1543" s="25" t="str">
        <f aca="false">IF(ISNUMBER($N1543),$N1543*Validation!$B$5,"")</f>
        <v/>
      </c>
      <c r="Y1543" s="26" t="str">
        <f aca="false">IF($A1543="","",SUBSTITUTE(SUBSTITUTE(SUBSTITUTE(SUBSTITUTE(SUBSTITUTE(SUBSTITUTE(SUBSTITUTE(UPPER(TRIM($A1543)),"Á","A"),"É","E"),"Í","I"),"Ó","O"),"Ú","U"),"Ñ","N"),"Ü","U"))</f>
        <v/>
      </c>
      <c r="Z1543" s="26" t="str">
        <f aca="false">IF($Y1543="","",LEFT($Y1543,1)&amp;" "&amp;TRIM(RIGHT(SUBSTITUTE($Y1543," ",REPT(" ",50)),50)))</f>
        <v/>
      </c>
      <c r="AA1543" s="27" t="str">
        <f aca="false">IF($AF1543="","",IF(COUNTIF(Validation!$U$19:$U$178,$AF1543)&gt;0,"OK","NO MATCH"))</f>
        <v/>
      </c>
      <c r="AB1543" s="27" t="str">
        <f aca="false">IF($W1543=0,"",IF(AND($W1543&gt;=Validation!$B$3,$W1543&lt;=Validation!$C$3),"Yes","No"))</f>
        <v/>
      </c>
      <c r="AC1543" s="26" t="str">
        <f aca="false">IF($A1543="","",$AF1543&amp;"|"&amp;TEXT($W1543,"yyyy-mm-dd")&amp;"|"&amp;$J1543&amp;"|"&amp;$N1543)</f>
        <v/>
      </c>
      <c r="AD1543" s="27" t="str">
        <f aca="false">IF($AC1543="","",IF(COUNTIF($AC$2:$AC$3000,$AC1543)&gt;1,"REVIEW","OK"))</f>
        <v/>
      </c>
      <c r="AE1543" s="27" t="str">
        <f aca="false">IF(OR($W1543=0,$O1543=""),"",IF(IFERROR(IF(ISNUMBER($O1543),INT($O1543),DATE(VALUE(MID(SUBSTITUTE(LEFT($O1543,FIND(" ",$O1543&amp;" ")-1),"/",REPT(" ",20)),41,20)),VALUE(LEFT(SUBSTITUTE(LEFT($O1543,FIND(" ",$O1543&amp;" ")-1),"/",REPT(" ",20)),20)),VALUE(MID(SUBSTITUTE(LEFT($O1543,FIND(" ",$O1543&amp;" ")-1),"/",REPT(" ",20)),21,20)))),0)&gt;$W1543,"Late","Same day"))</f>
        <v/>
      </c>
      <c r="AF1543" s="26" t="str">
        <f aca="false">IF($A1543="","",IFERROR(INDEX(Validation!$C$193:$C$217,MATCH($A1543,Validation!$A$193:$A$217,0)),IF(COUNTIF(Validation!$U$19:$U$178,$Z1543)&gt;0,$Z1543,IF(COUNTIF(Validation!$S$19:$S$178,$AI1543)=1,INDEX(Validation!$U$19:$U$178,MATCH($AI1543,Validation!$S$19:$S$178,0)),$Z1543))))</f>
        <v/>
      </c>
      <c r="AG1543" s="27" t="str">
        <f aca="false">IF(COUNTA($A1543:$U1543)=0,"",IF($A1543="","No name",IF($F1543="","No date",IF($W1543=0,"Date ilegible",IF(NOT(ISNUMBER($N1543)),"Hours no numéricas",IF($AA1543="NO MATCH","Person no identificada","OK"))))))</f>
        <v/>
      </c>
      <c r="AH1543" s="27" t="str">
        <f aca="false">IF($W1543=0,"No date",IF($W1543&lt;Validation!$B$3,"Before period",IF($W1543&gt;Validation!$C$3,"After period","In period")))</f>
        <v>No date</v>
      </c>
      <c r="AI1543" s="26" t="str">
        <f aca="false">IF($Y1543="","",TRIM(RIGHT(SUBSTITUTE($Y1543," ",REPT(" ",50)),50)))</f>
        <v/>
      </c>
      <c r="AJ1543" s="27" t="str">
        <f aca="false">IF($A1543="","",IF(NOT(ISERROR(MATCH($A1543,Validation!$A$193:$A$217,0))),"Manual mapping",IF(COUNTIF(Validation!$U$19:$U$178,$Z1543)&gt;0,"Direct",IF(COUNTIF(Validation!$S$19:$S$178,$AI1543)=1,"By surname","Unresolved"))))</f>
        <v/>
      </c>
      <c r="AK1543" s="28" t="str">
        <f aca="false">IF($L1543="","",IF(MATCH($L1543,$L$2:$L$3000,0)&lt;&gt;ROW()-1,"",COUNT($AK$1:$AK1542)+1))</f>
        <v/>
      </c>
      <c r="AL1543" s="28" t="str">
        <f aca="false">IF($G1543="","",IF(MATCH($G1543,$G$2:$G$3000,0)&lt;&gt;ROW()-1,"",COUNT($AL$1:$AL1542)+1))</f>
        <v/>
      </c>
      <c r="AM1543" s="28" t="str">
        <f aca="false">IF($H1543="","",IF(MATCH($H1543,$H$2:$H$3000,0)&lt;&gt;ROW()-1,"",COUNT($AM$1:$AM1542)+1))</f>
        <v/>
      </c>
      <c r="AN1543" s="28" t="str">
        <f aca="false">IF($I1543="","",IF(MATCH($I1543,$I$2:$I$3000,0)&lt;&gt;ROW()-1,"",COUNT($AN$1:$AN1542)+1))</f>
        <v/>
      </c>
      <c r="AO1543" s="28" t="str">
        <f aca="false">IF($Q1543="","",IF(MATCH($Q1543,$Q$2:$Q$3000,0)&lt;&gt;ROW()-1,"",COUNT($AO$1:$AO1542)+1))</f>
        <v/>
      </c>
    </row>
    <row r="1544" customFormat="false" ht="12.75" hidden="false" customHeight="true" outlineLevel="0" collapsed="false">
      <c r="W1544" s="24" t="n">
        <f aca="false">IF($F1544="",0,IFERROR(IF(ISNUMBER($F1544),INT($F1544),DATE(VALUE(MID(SUBSTITUTE(LEFT($F1544,FIND(" ",$F1544&amp;" ")-1),"/",REPT(" ",20)),41,20)),VALUE(LEFT(SUBSTITUTE(LEFT($F1544,FIND(" ",$F1544&amp;" ")-1),"/",REPT(" ",20)),20)),VALUE(MID(SUBSTITUTE(LEFT($F1544,FIND(" ",$F1544&amp;" ")-1),"/",REPT(" ",20)),21,20)))),0))</f>
        <v>0</v>
      </c>
      <c r="X1544" s="25" t="str">
        <f aca="false">IF(ISNUMBER($N1544),$N1544*Validation!$B$5,"")</f>
        <v/>
      </c>
      <c r="Y1544" s="26" t="str">
        <f aca="false">IF($A1544="","",SUBSTITUTE(SUBSTITUTE(SUBSTITUTE(SUBSTITUTE(SUBSTITUTE(SUBSTITUTE(SUBSTITUTE(UPPER(TRIM($A1544)),"Á","A"),"É","E"),"Í","I"),"Ó","O"),"Ú","U"),"Ñ","N"),"Ü","U"))</f>
        <v/>
      </c>
      <c r="Z1544" s="26" t="str">
        <f aca="false">IF($Y1544="","",LEFT($Y1544,1)&amp;" "&amp;TRIM(RIGHT(SUBSTITUTE($Y1544," ",REPT(" ",50)),50)))</f>
        <v/>
      </c>
      <c r="AA1544" s="27" t="str">
        <f aca="false">IF($AF1544="","",IF(COUNTIF(Validation!$U$19:$U$178,$AF1544)&gt;0,"OK","NO MATCH"))</f>
        <v/>
      </c>
      <c r="AB1544" s="27" t="str">
        <f aca="false">IF($W1544=0,"",IF(AND($W1544&gt;=Validation!$B$3,$W1544&lt;=Validation!$C$3),"Yes","No"))</f>
        <v/>
      </c>
      <c r="AC1544" s="26" t="str">
        <f aca="false">IF($A1544="","",$AF1544&amp;"|"&amp;TEXT($W1544,"yyyy-mm-dd")&amp;"|"&amp;$J1544&amp;"|"&amp;$N1544)</f>
        <v/>
      </c>
      <c r="AD1544" s="27" t="str">
        <f aca="false">IF($AC1544="","",IF(COUNTIF($AC$2:$AC$3000,$AC1544)&gt;1,"REVIEW","OK"))</f>
        <v/>
      </c>
      <c r="AE1544" s="27" t="str">
        <f aca="false">IF(OR($W1544=0,$O1544=""),"",IF(IFERROR(IF(ISNUMBER($O1544),INT($O1544),DATE(VALUE(MID(SUBSTITUTE(LEFT($O1544,FIND(" ",$O1544&amp;" ")-1),"/",REPT(" ",20)),41,20)),VALUE(LEFT(SUBSTITUTE(LEFT($O1544,FIND(" ",$O1544&amp;" ")-1),"/",REPT(" ",20)),20)),VALUE(MID(SUBSTITUTE(LEFT($O1544,FIND(" ",$O1544&amp;" ")-1),"/",REPT(" ",20)),21,20)))),0)&gt;$W1544,"Late","Same day"))</f>
        <v/>
      </c>
      <c r="AF1544" s="26" t="str">
        <f aca="false">IF($A1544="","",IFERROR(INDEX(Validation!$C$193:$C$217,MATCH($A1544,Validation!$A$193:$A$217,0)),IF(COUNTIF(Validation!$U$19:$U$178,$Z1544)&gt;0,$Z1544,IF(COUNTIF(Validation!$S$19:$S$178,$AI1544)=1,INDEX(Validation!$U$19:$U$178,MATCH($AI1544,Validation!$S$19:$S$178,0)),$Z1544))))</f>
        <v/>
      </c>
      <c r="AG1544" s="27" t="str">
        <f aca="false">IF(COUNTA($A1544:$U1544)=0,"",IF($A1544="","No name",IF($F1544="","No date",IF($W1544=0,"Date ilegible",IF(NOT(ISNUMBER($N1544)),"Hours no numéricas",IF($AA1544="NO MATCH","Person no identificada","OK"))))))</f>
        <v/>
      </c>
      <c r="AH1544" s="27" t="str">
        <f aca="false">IF($W1544=0,"No date",IF($W1544&lt;Validation!$B$3,"Before period",IF($W1544&gt;Validation!$C$3,"After period","In period")))</f>
        <v>No date</v>
      </c>
      <c r="AI1544" s="26" t="str">
        <f aca="false">IF($Y1544="","",TRIM(RIGHT(SUBSTITUTE($Y1544," ",REPT(" ",50)),50)))</f>
        <v/>
      </c>
      <c r="AJ1544" s="27" t="str">
        <f aca="false">IF($A1544="","",IF(NOT(ISERROR(MATCH($A1544,Validation!$A$193:$A$217,0))),"Manual mapping",IF(COUNTIF(Validation!$U$19:$U$178,$Z1544)&gt;0,"Direct",IF(COUNTIF(Validation!$S$19:$S$178,$AI1544)=1,"By surname","Unresolved"))))</f>
        <v/>
      </c>
      <c r="AK1544" s="28" t="str">
        <f aca="false">IF($L1544="","",IF(MATCH($L1544,$L$2:$L$3000,0)&lt;&gt;ROW()-1,"",COUNT($AK$1:$AK1543)+1))</f>
        <v/>
      </c>
      <c r="AL1544" s="28" t="str">
        <f aca="false">IF($G1544="","",IF(MATCH($G1544,$G$2:$G$3000,0)&lt;&gt;ROW()-1,"",COUNT($AL$1:$AL1543)+1))</f>
        <v/>
      </c>
      <c r="AM1544" s="28" t="str">
        <f aca="false">IF($H1544="","",IF(MATCH($H1544,$H$2:$H$3000,0)&lt;&gt;ROW()-1,"",COUNT($AM$1:$AM1543)+1))</f>
        <v/>
      </c>
      <c r="AN1544" s="28" t="str">
        <f aca="false">IF($I1544="","",IF(MATCH($I1544,$I$2:$I$3000,0)&lt;&gt;ROW()-1,"",COUNT($AN$1:$AN1543)+1))</f>
        <v/>
      </c>
      <c r="AO1544" s="28" t="str">
        <f aca="false">IF($Q1544="","",IF(MATCH($Q1544,$Q$2:$Q$3000,0)&lt;&gt;ROW()-1,"",COUNT($AO$1:$AO1543)+1))</f>
        <v/>
      </c>
    </row>
    <row r="1545" customFormat="false" ht="12.75" hidden="false" customHeight="true" outlineLevel="0" collapsed="false">
      <c r="W1545" s="24" t="n">
        <f aca="false">IF($F1545="",0,IFERROR(IF(ISNUMBER($F1545),INT($F1545),DATE(VALUE(MID(SUBSTITUTE(LEFT($F1545,FIND(" ",$F1545&amp;" ")-1),"/",REPT(" ",20)),41,20)),VALUE(LEFT(SUBSTITUTE(LEFT($F1545,FIND(" ",$F1545&amp;" ")-1),"/",REPT(" ",20)),20)),VALUE(MID(SUBSTITUTE(LEFT($F1545,FIND(" ",$F1545&amp;" ")-1),"/",REPT(" ",20)),21,20)))),0))</f>
        <v>0</v>
      </c>
      <c r="X1545" s="25" t="str">
        <f aca="false">IF(ISNUMBER($N1545),$N1545*Validation!$B$5,"")</f>
        <v/>
      </c>
      <c r="Y1545" s="26" t="str">
        <f aca="false">IF($A1545="","",SUBSTITUTE(SUBSTITUTE(SUBSTITUTE(SUBSTITUTE(SUBSTITUTE(SUBSTITUTE(SUBSTITUTE(UPPER(TRIM($A1545)),"Á","A"),"É","E"),"Í","I"),"Ó","O"),"Ú","U"),"Ñ","N"),"Ü","U"))</f>
        <v/>
      </c>
      <c r="Z1545" s="26" t="str">
        <f aca="false">IF($Y1545="","",LEFT($Y1545,1)&amp;" "&amp;TRIM(RIGHT(SUBSTITUTE($Y1545," ",REPT(" ",50)),50)))</f>
        <v/>
      </c>
      <c r="AA1545" s="27" t="str">
        <f aca="false">IF($AF1545="","",IF(COUNTIF(Validation!$U$19:$U$178,$AF1545)&gt;0,"OK","NO MATCH"))</f>
        <v/>
      </c>
      <c r="AB1545" s="27" t="str">
        <f aca="false">IF($W1545=0,"",IF(AND($W1545&gt;=Validation!$B$3,$W1545&lt;=Validation!$C$3),"Yes","No"))</f>
        <v/>
      </c>
      <c r="AC1545" s="26" t="str">
        <f aca="false">IF($A1545="","",$AF1545&amp;"|"&amp;TEXT($W1545,"yyyy-mm-dd")&amp;"|"&amp;$J1545&amp;"|"&amp;$N1545)</f>
        <v/>
      </c>
      <c r="AD1545" s="27" t="str">
        <f aca="false">IF($AC1545="","",IF(COUNTIF($AC$2:$AC$3000,$AC1545)&gt;1,"REVIEW","OK"))</f>
        <v/>
      </c>
      <c r="AE1545" s="27" t="str">
        <f aca="false">IF(OR($W1545=0,$O1545=""),"",IF(IFERROR(IF(ISNUMBER($O1545),INT($O1545),DATE(VALUE(MID(SUBSTITUTE(LEFT($O1545,FIND(" ",$O1545&amp;" ")-1),"/",REPT(" ",20)),41,20)),VALUE(LEFT(SUBSTITUTE(LEFT($O1545,FIND(" ",$O1545&amp;" ")-1),"/",REPT(" ",20)),20)),VALUE(MID(SUBSTITUTE(LEFT($O1545,FIND(" ",$O1545&amp;" ")-1),"/",REPT(" ",20)),21,20)))),0)&gt;$W1545,"Late","Same day"))</f>
        <v/>
      </c>
      <c r="AF1545" s="26" t="str">
        <f aca="false">IF($A1545="","",IFERROR(INDEX(Validation!$C$193:$C$217,MATCH($A1545,Validation!$A$193:$A$217,0)),IF(COUNTIF(Validation!$U$19:$U$178,$Z1545)&gt;0,$Z1545,IF(COUNTIF(Validation!$S$19:$S$178,$AI1545)=1,INDEX(Validation!$U$19:$U$178,MATCH($AI1545,Validation!$S$19:$S$178,0)),$Z1545))))</f>
        <v/>
      </c>
      <c r="AG1545" s="27" t="str">
        <f aca="false">IF(COUNTA($A1545:$U1545)=0,"",IF($A1545="","No name",IF($F1545="","No date",IF($W1545=0,"Date ilegible",IF(NOT(ISNUMBER($N1545)),"Hours no numéricas",IF($AA1545="NO MATCH","Person no identificada","OK"))))))</f>
        <v/>
      </c>
      <c r="AH1545" s="27" t="str">
        <f aca="false">IF($W1545=0,"No date",IF($W1545&lt;Validation!$B$3,"Before period",IF($W1545&gt;Validation!$C$3,"After period","In period")))</f>
        <v>No date</v>
      </c>
      <c r="AI1545" s="26" t="str">
        <f aca="false">IF($Y1545="","",TRIM(RIGHT(SUBSTITUTE($Y1545," ",REPT(" ",50)),50)))</f>
        <v/>
      </c>
      <c r="AJ1545" s="27" t="str">
        <f aca="false">IF($A1545="","",IF(NOT(ISERROR(MATCH($A1545,Validation!$A$193:$A$217,0))),"Manual mapping",IF(COUNTIF(Validation!$U$19:$U$178,$Z1545)&gt;0,"Direct",IF(COUNTIF(Validation!$S$19:$S$178,$AI1545)=1,"By surname","Unresolved"))))</f>
        <v/>
      </c>
      <c r="AK1545" s="28" t="str">
        <f aca="false">IF($L1545="","",IF(MATCH($L1545,$L$2:$L$3000,0)&lt;&gt;ROW()-1,"",COUNT($AK$1:$AK1544)+1))</f>
        <v/>
      </c>
      <c r="AL1545" s="28" t="str">
        <f aca="false">IF($G1545="","",IF(MATCH($G1545,$G$2:$G$3000,0)&lt;&gt;ROW()-1,"",COUNT($AL$1:$AL1544)+1))</f>
        <v/>
      </c>
      <c r="AM1545" s="28" t="str">
        <f aca="false">IF($H1545="","",IF(MATCH($H1545,$H$2:$H$3000,0)&lt;&gt;ROW()-1,"",COUNT($AM$1:$AM1544)+1))</f>
        <v/>
      </c>
      <c r="AN1545" s="28" t="str">
        <f aca="false">IF($I1545="","",IF(MATCH($I1545,$I$2:$I$3000,0)&lt;&gt;ROW()-1,"",COUNT($AN$1:$AN1544)+1))</f>
        <v/>
      </c>
      <c r="AO1545" s="28" t="str">
        <f aca="false">IF($Q1545="","",IF(MATCH($Q1545,$Q$2:$Q$3000,0)&lt;&gt;ROW()-1,"",COUNT($AO$1:$AO1544)+1))</f>
        <v/>
      </c>
    </row>
    <row r="1546" customFormat="false" ht="12.75" hidden="false" customHeight="true" outlineLevel="0" collapsed="false">
      <c r="W1546" s="24" t="n">
        <f aca="false">IF($F1546="",0,IFERROR(IF(ISNUMBER($F1546),INT($F1546),DATE(VALUE(MID(SUBSTITUTE(LEFT($F1546,FIND(" ",$F1546&amp;" ")-1),"/",REPT(" ",20)),41,20)),VALUE(LEFT(SUBSTITUTE(LEFT($F1546,FIND(" ",$F1546&amp;" ")-1),"/",REPT(" ",20)),20)),VALUE(MID(SUBSTITUTE(LEFT($F1546,FIND(" ",$F1546&amp;" ")-1),"/",REPT(" ",20)),21,20)))),0))</f>
        <v>0</v>
      </c>
      <c r="X1546" s="25" t="str">
        <f aca="false">IF(ISNUMBER($N1546),$N1546*Validation!$B$5,"")</f>
        <v/>
      </c>
      <c r="Y1546" s="26" t="str">
        <f aca="false">IF($A1546="","",SUBSTITUTE(SUBSTITUTE(SUBSTITUTE(SUBSTITUTE(SUBSTITUTE(SUBSTITUTE(SUBSTITUTE(UPPER(TRIM($A1546)),"Á","A"),"É","E"),"Í","I"),"Ó","O"),"Ú","U"),"Ñ","N"),"Ü","U"))</f>
        <v/>
      </c>
      <c r="Z1546" s="26" t="str">
        <f aca="false">IF($Y1546="","",LEFT($Y1546,1)&amp;" "&amp;TRIM(RIGHT(SUBSTITUTE($Y1546," ",REPT(" ",50)),50)))</f>
        <v/>
      </c>
      <c r="AA1546" s="27" t="str">
        <f aca="false">IF($AF1546="","",IF(COUNTIF(Validation!$U$19:$U$178,$AF1546)&gt;0,"OK","NO MATCH"))</f>
        <v/>
      </c>
      <c r="AB1546" s="27" t="str">
        <f aca="false">IF($W1546=0,"",IF(AND($W1546&gt;=Validation!$B$3,$W1546&lt;=Validation!$C$3),"Yes","No"))</f>
        <v/>
      </c>
      <c r="AC1546" s="26" t="str">
        <f aca="false">IF($A1546="","",$AF1546&amp;"|"&amp;TEXT($W1546,"yyyy-mm-dd")&amp;"|"&amp;$J1546&amp;"|"&amp;$N1546)</f>
        <v/>
      </c>
      <c r="AD1546" s="27" t="str">
        <f aca="false">IF($AC1546="","",IF(COUNTIF($AC$2:$AC$3000,$AC1546)&gt;1,"REVIEW","OK"))</f>
        <v/>
      </c>
      <c r="AE1546" s="27" t="str">
        <f aca="false">IF(OR($W1546=0,$O1546=""),"",IF(IFERROR(IF(ISNUMBER($O1546),INT($O1546),DATE(VALUE(MID(SUBSTITUTE(LEFT($O1546,FIND(" ",$O1546&amp;" ")-1),"/",REPT(" ",20)),41,20)),VALUE(LEFT(SUBSTITUTE(LEFT($O1546,FIND(" ",$O1546&amp;" ")-1),"/",REPT(" ",20)),20)),VALUE(MID(SUBSTITUTE(LEFT($O1546,FIND(" ",$O1546&amp;" ")-1),"/",REPT(" ",20)),21,20)))),0)&gt;$W1546,"Late","Same day"))</f>
        <v/>
      </c>
      <c r="AF1546" s="26" t="str">
        <f aca="false">IF($A1546="","",IFERROR(INDEX(Validation!$C$193:$C$217,MATCH($A1546,Validation!$A$193:$A$217,0)),IF(COUNTIF(Validation!$U$19:$U$178,$Z1546)&gt;0,$Z1546,IF(COUNTIF(Validation!$S$19:$S$178,$AI1546)=1,INDEX(Validation!$U$19:$U$178,MATCH($AI1546,Validation!$S$19:$S$178,0)),$Z1546))))</f>
        <v/>
      </c>
      <c r="AG1546" s="27" t="str">
        <f aca="false">IF(COUNTA($A1546:$U1546)=0,"",IF($A1546="","No name",IF($F1546="","No date",IF($W1546=0,"Date ilegible",IF(NOT(ISNUMBER($N1546)),"Hours no numéricas",IF($AA1546="NO MATCH","Person no identificada","OK"))))))</f>
        <v/>
      </c>
      <c r="AH1546" s="27" t="str">
        <f aca="false">IF($W1546=0,"No date",IF($W1546&lt;Validation!$B$3,"Before period",IF($W1546&gt;Validation!$C$3,"After period","In period")))</f>
        <v>No date</v>
      </c>
      <c r="AI1546" s="26" t="str">
        <f aca="false">IF($Y1546="","",TRIM(RIGHT(SUBSTITUTE($Y1546," ",REPT(" ",50)),50)))</f>
        <v/>
      </c>
      <c r="AJ1546" s="27" t="str">
        <f aca="false">IF($A1546="","",IF(NOT(ISERROR(MATCH($A1546,Validation!$A$193:$A$217,0))),"Manual mapping",IF(COUNTIF(Validation!$U$19:$U$178,$Z1546)&gt;0,"Direct",IF(COUNTIF(Validation!$S$19:$S$178,$AI1546)=1,"By surname","Unresolved"))))</f>
        <v/>
      </c>
      <c r="AK1546" s="28" t="str">
        <f aca="false">IF($L1546="","",IF(MATCH($L1546,$L$2:$L$3000,0)&lt;&gt;ROW()-1,"",COUNT($AK$1:$AK1545)+1))</f>
        <v/>
      </c>
      <c r="AL1546" s="28" t="str">
        <f aca="false">IF($G1546="","",IF(MATCH($G1546,$G$2:$G$3000,0)&lt;&gt;ROW()-1,"",COUNT($AL$1:$AL1545)+1))</f>
        <v/>
      </c>
      <c r="AM1546" s="28" t="str">
        <f aca="false">IF($H1546="","",IF(MATCH($H1546,$H$2:$H$3000,0)&lt;&gt;ROW()-1,"",COUNT($AM$1:$AM1545)+1))</f>
        <v/>
      </c>
      <c r="AN1546" s="28" t="str">
        <f aca="false">IF($I1546="","",IF(MATCH($I1546,$I$2:$I$3000,0)&lt;&gt;ROW()-1,"",COUNT($AN$1:$AN1545)+1))</f>
        <v/>
      </c>
      <c r="AO1546" s="28" t="str">
        <f aca="false">IF($Q1546="","",IF(MATCH($Q1546,$Q$2:$Q$3000,0)&lt;&gt;ROW()-1,"",COUNT($AO$1:$AO1545)+1))</f>
        <v/>
      </c>
    </row>
    <row r="1547" customFormat="false" ht="12.75" hidden="false" customHeight="true" outlineLevel="0" collapsed="false">
      <c r="W1547" s="24" t="n">
        <f aca="false">IF($F1547="",0,IFERROR(IF(ISNUMBER($F1547),INT($F1547),DATE(VALUE(MID(SUBSTITUTE(LEFT($F1547,FIND(" ",$F1547&amp;" ")-1),"/",REPT(" ",20)),41,20)),VALUE(LEFT(SUBSTITUTE(LEFT($F1547,FIND(" ",$F1547&amp;" ")-1),"/",REPT(" ",20)),20)),VALUE(MID(SUBSTITUTE(LEFT($F1547,FIND(" ",$F1547&amp;" ")-1),"/",REPT(" ",20)),21,20)))),0))</f>
        <v>0</v>
      </c>
      <c r="X1547" s="25" t="str">
        <f aca="false">IF(ISNUMBER($N1547),$N1547*Validation!$B$5,"")</f>
        <v/>
      </c>
      <c r="Y1547" s="26" t="str">
        <f aca="false">IF($A1547="","",SUBSTITUTE(SUBSTITUTE(SUBSTITUTE(SUBSTITUTE(SUBSTITUTE(SUBSTITUTE(SUBSTITUTE(UPPER(TRIM($A1547)),"Á","A"),"É","E"),"Í","I"),"Ó","O"),"Ú","U"),"Ñ","N"),"Ü","U"))</f>
        <v/>
      </c>
      <c r="Z1547" s="26" t="str">
        <f aca="false">IF($Y1547="","",LEFT($Y1547,1)&amp;" "&amp;TRIM(RIGHT(SUBSTITUTE($Y1547," ",REPT(" ",50)),50)))</f>
        <v/>
      </c>
      <c r="AA1547" s="27" t="str">
        <f aca="false">IF($AF1547="","",IF(COUNTIF(Validation!$U$19:$U$178,$AF1547)&gt;0,"OK","NO MATCH"))</f>
        <v/>
      </c>
      <c r="AB1547" s="27" t="str">
        <f aca="false">IF($W1547=0,"",IF(AND($W1547&gt;=Validation!$B$3,$W1547&lt;=Validation!$C$3),"Yes","No"))</f>
        <v/>
      </c>
      <c r="AC1547" s="26" t="str">
        <f aca="false">IF($A1547="","",$AF1547&amp;"|"&amp;TEXT($W1547,"yyyy-mm-dd")&amp;"|"&amp;$J1547&amp;"|"&amp;$N1547)</f>
        <v/>
      </c>
      <c r="AD1547" s="27" t="str">
        <f aca="false">IF($AC1547="","",IF(COUNTIF($AC$2:$AC$3000,$AC1547)&gt;1,"REVIEW","OK"))</f>
        <v/>
      </c>
      <c r="AE1547" s="27" t="str">
        <f aca="false">IF(OR($W1547=0,$O1547=""),"",IF(IFERROR(IF(ISNUMBER($O1547),INT($O1547),DATE(VALUE(MID(SUBSTITUTE(LEFT($O1547,FIND(" ",$O1547&amp;" ")-1),"/",REPT(" ",20)),41,20)),VALUE(LEFT(SUBSTITUTE(LEFT($O1547,FIND(" ",$O1547&amp;" ")-1),"/",REPT(" ",20)),20)),VALUE(MID(SUBSTITUTE(LEFT($O1547,FIND(" ",$O1547&amp;" ")-1),"/",REPT(" ",20)),21,20)))),0)&gt;$W1547,"Late","Same day"))</f>
        <v/>
      </c>
      <c r="AF1547" s="26" t="str">
        <f aca="false">IF($A1547="","",IFERROR(INDEX(Validation!$C$193:$C$217,MATCH($A1547,Validation!$A$193:$A$217,0)),IF(COUNTIF(Validation!$U$19:$U$178,$Z1547)&gt;0,$Z1547,IF(COUNTIF(Validation!$S$19:$S$178,$AI1547)=1,INDEX(Validation!$U$19:$U$178,MATCH($AI1547,Validation!$S$19:$S$178,0)),$Z1547))))</f>
        <v/>
      </c>
      <c r="AG1547" s="27" t="str">
        <f aca="false">IF(COUNTA($A1547:$U1547)=0,"",IF($A1547="","No name",IF($F1547="","No date",IF($W1547=0,"Date ilegible",IF(NOT(ISNUMBER($N1547)),"Hours no numéricas",IF($AA1547="NO MATCH","Person no identificada","OK"))))))</f>
        <v/>
      </c>
      <c r="AH1547" s="27" t="str">
        <f aca="false">IF($W1547=0,"No date",IF($W1547&lt;Validation!$B$3,"Before period",IF($W1547&gt;Validation!$C$3,"After period","In period")))</f>
        <v>No date</v>
      </c>
      <c r="AI1547" s="26" t="str">
        <f aca="false">IF($Y1547="","",TRIM(RIGHT(SUBSTITUTE($Y1547," ",REPT(" ",50)),50)))</f>
        <v/>
      </c>
      <c r="AJ1547" s="27" t="str">
        <f aca="false">IF($A1547="","",IF(NOT(ISERROR(MATCH($A1547,Validation!$A$193:$A$217,0))),"Manual mapping",IF(COUNTIF(Validation!$U$19:$U$178,$Z1547)&gt;0,"Direct",IF(COUNTIF(Validation!$S$19:$S$178,$AI1547)=1,"By surname","Unresolved"))))</f>
        <v/>
      </c>
      <c r="AK1547" s="28" t="str">
        <f aca="false">IF($L1547="","",IF(MATCH($L1547,$L$2:$L$3000,0)&lt;&gt;ROW()-1,"",COUNT($AK$1:$AK1546)+1))</f>
        <v/>
      </c>
      <c r="AL1547" s="28" t="str">
        <f aca="false">IF($G1547="","",IF(MATCH($G1547,$G$2:$G$3000,0)&lt;&gt;ROW()-1,"",COUNT($AL$1:$AL1546)+1))</f>
        <v/>
      </c>
      <c r="AM1547" s="28" t="str">
        <f aca="false">IF($H1547="","",IF(MATCH($H1547,$H$2:$H$3000,0)&lt;&gt;ROW()-1,"",COUNT($AM$1:$AM1546)+1))</f>
        <v/>
      </c>
      <c r="AN1547" s="28" t="str">
        <f aca="false">IF($I1547="","",IF(MATCH($I1547,$I$2:$I$3000,0)&lt;&gt;ROW()-1,"",COUNT($AN$1:$AN1546)+1))</f>
        <v/>
      </c>
      <c r="AO1547" s="28" t="str">
        <f aca="false">IF($Q1547="","",IF(MATCH($Q1547,$Q$2:$Q$3000,0)&lt;&gt;ROW()-1,"",COUNT($AO$1:$AO1546)+1))</f>
        <v/>
      </c>
    </row>
    <row r="1548" customFormat="false" ht="12.75" hidden="false" customHeight="true" outlineLevel="0" collapsed="false">
      <c r="W1548" s="24" t="n">
        <f aca="false">IF($F1548="",0,IFERROR(IF(ISNUMBER($F1548),INT($F1548),DATE(VALUE(MID(SUBSTITUTE(LEFT($F1548,FIND(" ",$F1548&amp;" ")-1),"/",REPT(" ",20)),41,20)),VALUE(LEFT(SUBSTITUTE(LEFT($F1548,FIND(" ",$F1548&amp;" ")-1),"/",REPT(" ",20)),20)),VALUE(MID(SUBSTITUTE(LEFT($F1548,FIND(" ",$F1548&amp;" ")-1),"/",REPT(" ",20)),21,20)))),0))</f>
        <v>0</v>
      </c>
      <c r="X1548" s="25" t="str">
        <f aca="false">IF(ISNUMBER($N1548),$N1548*Validation!$B$5,"")</f>
        <v/>
      </c>
      <c r="Y1548" s="26" t="str">
        <f aca="false">IF($A1548="","",SUBSTITUTE(SUBSTITUTE(SUBSTITUTE(SUBSTITUTE(SUBSTITUTE(SUBSTITUTE(SUBSTITUTE(UPPER(TRIM($A1548)),"Á","A"),"É","E"),"Í","I"),"Ó","O"),"Ú","U"),"Ñ","N"),"Ü","U"))</f>
        <v/>
      </c>
      <c r="Z1548" s="26" t="str">
        <f aca="false">IF($Y1548="","",LEFT($Y1548,1)&amp;" "&amp;TRIM(RIGHT(SUBSTITUTE($Y1548," ",REPT(" ",50)),50)))</f>
        <v/>
      </c>
      <c r="AA1548" s="27" t="str">
        <f aca="false">IF($AF1548="","",IF(COUNTIF(Validation!$U$19:$U$178,$AF1548)&gt;0,"OK","NO MATCH"))</f>
        <v/>
      </c>
      <c r="AB1548" s="27" t="str">
        <f aca="false">IF($W1548=0,"",IF(AND($W1548&gt;=Validation!$B$3,$W1548&lt;=Validation!$C$3),"Yes","No"))</f>
        <v/>
      </c>
      <c r="AC1548" s="26" t="str">
        <f aca="false">IF($A1548="","",$AF1548&amp;"|"&amp;TEXT($W1548,"yyyy-mm-dd")&amp;"|"&amp;$J1548&amp;"|"&amp;$N1548)</f>
        <v/>
      </c>
      <c r="AD1548" s="27" t="str">
        <f aca="false">IF($AC1548="","",IF(COUNTIF($AC$2:$AC$3000,$AC1548)&gt;1,"REVIEW","OK"))</f>
        <v/>
      </c>
      <c r="AE1548" s="27" t="str">
        <f aca="false">IF(OR($W1548=0,$O1548=""),"",IF(IFERROR(IF(ISNUMBER($O1548),INT($O1548),DATE(VALUE(MID(SUBSTITUTE(LEFT($O1548,FIND(" ",$O1548&amp;" ")-1),"/",REPT(" ",20)),41,20)),VALUE(LEFT(SUBSTITUTE(LEFT($O1548,FIND(" ",$O1548&amp;" ")-1),"/",REPT(" ",20)),20)),VALUE(MID(SUBSTITUTE(LEFT($O1548,FIND(" ",$O1548&amp;" ")-1),"/",REPT(" ",20)),21,20)))),0)&gt;$W1548,"Late","Same day"))</f>
        <v/>
      </c>
      <c r="AF1548" s="26" t="str">
        <f aca="false">IF($A1548="","",IFERROR(INDEX(Validation!$C$193:$C$217,MATCH($A1548,Validation!$A$193:$A$217,0)),IF(COUNTIF(Validation!$U$19:$U$178,$Z1548)&gt;0,$Z1548,IF(COUNTIF(Validation!$S$19:$S$178,$AI1548)=1,INDEX(Validation!$U$19:$U$178,MATCH($AI1548,Validation!$S$19:$S$178,0)),$Z1548))))</f>
        <v/>
      </c>
      <c r="AG1548" s="27" t="str">
        <f aca="false">IF(COUNTA($A1548:$U1548)=0,"",IF($A1548="","No name",IF($F1548="","No date",IF($W1548=0,"Date ilegible",IF(NOT(ISNUMBER($N1548)),"Hours no numéricas",IF($AA1548="NO MATCH","Person no identificada","OK"))))))</f>
        <v/>
      </c>
      <c r="AH1548" s="27" t="str">
        <f aca="false">IF($W1548=0,"No date",IF($W1548&lt;Validation!$B$3,"Before period",IF($W1548&gt;Validation!$C$3,"After period","In period")))</f>
        <v>No date</v>
      </c>
      <c r="AI1548" s="26" t="str">
        <f aca="false">IF($Y1548="","",TRIM(RIGHT(SUBSTITUTE($Y1548," ",REPT(" ",50)),50)))</f>
        <v/>
      </c>
      <c r="AJ1548" s="27" t="str">
        <f aca="false">IF($A1548="","",IF(NOT(ISERROR(MATCH($A1548,Validation!$A$193:$A$217,0))),"Manual mapping",IF(COUNTIF(Validation!$U$19:$U$178,$Z1548)&gt;0,"Direct",IF(COUNTIF(Validation!$S$19:$S$178,$AI1548)=1,"By surname","Unresolved"))))</f>
        <v/>
      </c>
      <c r="AK1548" s="28" t="str">
        <f aca="false">IF($L1548="","",IF(MATCH($L1548,$L$2:$L$3000,0)&lt;&gt;ROW()-1,"",COUNT($AK$1:$AK1547)+1))</f>
        <v/>
      </c>
      <c r="AL1548" s="28" t="str">
        <f aca="false">IF($G1548="","",IF(MATCH($G1548,$G$2:$G$3000,0)&lt;&gt;ROW()-1,"",COUNT($AL$1:$AL1547)+1))</f>
        <v/>
      </c>
      <c r="AM1548" s="28" t="str">
        <f aca="false">IF($H1548="","",IF(MATCH($H1548,$H$2:$H$3000,0)&lt;&gt;ROW()-1,"",COUNT($AM$1:$AM1547)+1))</f>
        <v/>
      </c>
      <c r="AN1548" s="28" t="str">
        <f aca="false">IF($I1548="","",IF(MATCH($I1548,$I$2:$I$3000,0)&lt;&gt;ROW()-1,"",COUNT($AN$1:$AN1547)+1))</f>
        <v/>
      </c>
      <c r="AO1548" s="28" t="str">
        <f aca="false">IF($Q1548="","",IF(MATCH($Q1548,$Q$2:$Q$3000,0)&lt;&gt;ROW()-1,"",COUNT($AO$1:$AO1547)+1))</f>
        <v/>
      </c>
    </row>
    <row r="1549" customFormat="false" ht="12.75" hidden="false" customHeight="true" outlineLevel="0" collapsed="false">
      <c r="W1549" s="24" t="n">
        <f aca="false">IF($F1549="",0,IFERROR(IF(ISNUMBER($F1549),INT($F1549),DATE(VALUE(MID(SUBSTITUTE(LEFT($F1549,FIND(" ",$F1549&amp;" ")-1),"/",REPT(" ",20)),41,20)),VALUE(LEFT(SUBSTITUTE(LEFT($F1549,FIND(" ",$F1549&amp;" ")-1),"/",REPT(" ",20)),20)),VALUE(MID(SUBSTITUTE(LEFT($F1549,FIND(" ",$F1549&amp;" ")-1),"/",REPT(" ",20)),21,20)))),0))</f>
        <v>0</v>
      </c>
      <c r="X1549" s="25" t="str">
        <f aca="false">IF(ISNUMBER($N1549),$N1549*Validation!$B$5,"")</f>
        <v/>
      </c>
      <c r="Y1549" s="26" t="str">
        <f aca="false">IF($A1549="","",SUBSTITUTE(SUBSTITUTE(SUBSTITUTE(SUBSTITUTE(SUBSTITUTE(SUBSTITUTE(SUBSTITUTE(UPPER(TRIM($A1549)),"Á","A"),"É","E"),"Í","I"),"Ó","O"),"Ú","U"),"Ñ","N"),"Ü","U"))</f>
        <v/>
      </c>
      <c r="Z1549" s="26" t="str">
        <f aca="false">IF($Y1549="","",LEFT($Y1549,1)&amp;" "&amp;TRIM(RIGHT(SUBSTITUTE($Y1549," ",REPT(" ",50)),50)))</f>
        <v/>
      </c>
      <c r="AA1549" s="27" t="str">
        <f aca="false">IF($AF1549="","",IF(COUNTIF(Validation!$U$19:$U$178,$AF1549)&gt;0,"OK","NO MATCH"))</f>
        <v/>
      </c>
      <c r="AB1549" s="27" t="str">
        <f aca="false">IF($W1549=0,"",IF(AND($W1549&gt;=Validation!$B$3,$W1549&lt;=Validation!$C$3),"Yes","No"))</f>
        <v/>
      </c>
      <c r="AC1549" s="26" t="str">
        <f aca="false">IF($A1549="","",$AF1549&amp;"|"&amp;TEXT($W1549,"yyyy-mm-dd")&amp;"|"&amp;$J1549&amp;"|"&amp;$N1549)</f>
        <v/>
      </c>
      <c r="AD1549" s="27" t="str">
        <f aca="false">IF($AC1549="","",IF(COUNTIF($AC$2:$AC$3000,$AC1549)&gt;1,"REVIEW","OK"))</f>
        <v/>
      </c>
      <c r="AE1549" s="27" t="str">
        <f aca="false">IF(OR($W1549=0,$O1549=""),"",IF(IFERROR(IF(ISNUMBER($O1549),INT($O1549),DATE(VALUE(MID(SUBSTITUTE(LEFT($O1549,FIND(" ",$O1549&amp;" ")-1),"/",REPT(" ",20)),41,20)),VALUE(LEFT(SUBSTITUTE(LEFT($O1549,FIND(" ",$O1549&amp;" ")-1),"/",REPT(" ",20)),20)),VALUE(MID(SUBSTITUTE(LEFT($O1549,FIND(" ",$O1549&amp;" ")-1),"/",REPT(" ",20)),21,20)))),0)&gt;$W1549,"Late","Same day"))</f>
        <v/>
      </c>
      <c r="AF1549" s="26" t="str">
        <f aca="false">IF($A1549="","",IFERROR(INDEX(Validation!$C$193:$C$217,MATCH($A1549,Validation!$A$193:$A$217,0)),IF(COUNTIF(Validation!$U$19:$U$178,$Z1549)&gt;0,$Z1549,IF(COUNTIF(Validation!$S$19:$S$178,$AI1549)=1,INDEX(Validation!$U$19:$U$178,MATCH($AI1549,Validation!$S$19:$S$178,0)),$Z1549))))</f>
        <v/>
      </c>
      <c r="AG1549" s="27" t="str">
        <f aca="false">IF(COUNTA($A1549:$U1549)=0,"",IF($A1549="","No name",IF($F1549="","No date",IF($W1549=0,"Date ilegible",IF(NOT(ISNUMBER($N1549)),"Hours no numéricas",IF($AA1549="NO MATCH","Person no identificada","OK"))))))</f>
        <v/>
      </c>
      <c r="AH1549" s="27" t="str">
        <f aca="false">IF($W1549=0,"No date",IF($W1549&lt;Validation!$B$3,"Before period",IF($W1549&gt;Validation!$C$3,"After period","In period")))</f>
        <v>No date</v>
      </c>
      <c r="AI1549" s="26" t="str">
        <f aca="false">IF($Y1549="","",TRIM(RIGHT(SUBSTITUTE($Y1549," ",REPT(" ",50)),50)))</f>
        <v/>
      </c>
      <c r="AJ1549" s="27" t="str">
        <f aca="false">IF($A1549="","",IF(NOT(ISERROR(MATCH($A1549,Validation!$A$193:$A$217,0))),"Manual mapping",IF(COUNTIF(Validation!$U$19:$U$178,$Z1549)&gt;0,"Direct",IF(COUNTIF(Validation!$S$19:$S$178,$AI1549)=1,"By surname","Unresolved"))))</f>
        <v/>
      </c>
      <c r="AK1549" s="28" t="str">
        <f aca="false">IF($L1549="","",IF(MATCH($L1549,$L$2:$L$3000,0)&lt;&gt;ROW()-1,"",COUNT($AK$1:$AK1548)+1))</f>
        <v/>
      </c>
      <c r="AL1549" s="28" t="str">
        <f aca="false">IF($G1549="","",IF(MATCH($G1549,$G$2:$G$3000,0)&lt;&gt;ROW()-1,"",COUNT($AL$1:$AL1548)+1))</f>
        <v/>
      </c>
      <c r="AM1549" s="28" t="str">
        <f aca="false">IF($H1549="","",IF(MATCH($H1549,$H$2:$H$3000,0)&lt;&gt;ROW()-1,"",COUNT($AM$1:$AM1548)+1))</f>
        <v/>
      </c>
      <c r="AN1549" s="28" t="str">
        <f aca="false">IF($I1549="","",IF(MATCH($I1549,$I$2:$I$3000,0)&lt;&gt;ROW()-1,"",COUNT($AN$1:$AN1548)+1))</f>
        <v/>
      </c>
      <c r="AO1549" s="28" t="str">
        <f aca="false">IF($Q1549="","",IF(MATCH($Q1549,$Q$2:$Q$3000,0)&lt;&gt;ROW()-1,"",COUNT($AO$1:$AO1548)+1))</f>
        <v/>
      </c>
    </row>
    <row r="1550" customFormat="false" ht="12.75" hidden="false" customHeight="true" outlineLevel="0" collapsed="false">
      <c r="W1550" s="24" t="n">
        <f aca="false">IF($F1550="",0,IFERROR(IF(ISNUMBER($F1550),INT($F1550),DATE(VALUE(MID(SUBSTITUTE(LEFT($F1550,FIND(" ",$F1550&amp;" ")-1),"/",REPT(" ",20)),41,20)),VALUE(LEFT(SUBSTITUTE(LEFT($F1550,FIND(" ",$F1550&amp;" ")-1),"/",REPT(" ",20)),20)),VALUE(MID(SUBSTITUTE(LEFT($F1550,FIND(" ",$F1550&amp;" ")-1),"/",REPT(" ",20)),21,20)))),0))</f>
        <v>0</v>
      </c>
      <c r="X1550" s="25" t="str">
        <f aca="false">IF(ISNUMBER($N1550),$N1550*Validation!$B$5,"")</f>
        <v/>
      </c>
      <c r="Y1550" s="26" t="str">
        <f aca="false">IF($A1550="","",SUBSTITUTE(SUBSTITUTE(SUBSTITUTE(SUBSTITUTE(SUBSTITUTE(SUBSTITUTE(SUBSTITUTE(UPPER(TRIM($A1550)),"Á","A"),"É","E"),"Í","I"),"Ó","O"),"Ú","U"),"Ñ","N"),"Ü","U"))</f>
        <v/>
      </c>
      <c r="Z1550" s="26" t="str">
        <f aca="false">IF($Y1550="","",LEFT($Y1550,1)&amp;" "&amp;TRIM(RIGHT(SUBSTITUTE($Y1550," ",REPT(" ",50)),50)))</f>
        <v/>
      </c>
      <c r="AA1550" s="27" t="str">
        <f aca="false">IF($AF1550="","",IF(COUNTIF(Validation!$U$19:$U$178,$AF1550)&gt;0,"OK","NO MATCH"))</f>
        <v/>
      </c>
      <c r="AB1550" s="27" t="str">
        <f aca="false">IF($W1550=0,"",IF(AND($W1550&gt;=Validation!$B$3,$W1550&lt;=Validation!$C$3),"Yes","No"))</f>
        <v/>
      </c>
      <c r="AC1550" s="26" t="str">
        <f aca="false">IF($A1550="","",$AF1550&amp;"|"&amp;TEXT($W1550,"yyyy-mm-dd")&amp;"|"&amp;$J1550&amp;"|"&amp;$N1550)</f>
        <v/>
      </c>
      <c r="AD1550" s="27" t="str">
        <f aca="false">IF($AC1550="","",IF(COUNTIF($AC$2:$AC$3000,$AC1550)&gt;1,"REVIEW","OK"))</f>
        <v/>
      </c>
      <c r="AE1550" s="27" t="str">
        <f aca="false">IF(OR($W1550=0,$O1550=""),"",IF(IFERROR(IF(ISNUMBER($O1550),INT($O1550),DATE(VALUE(MID(SUBSTITUTE(LEFT($O1550,FIND(" ",$O1550&amp;" ")-1),"/",REPT(" ",20)),41,20)),VALUE(LEFT(SUBSTITUTE(LEFT($O1550,FIND(" ",$O1550&amp;" ")-1),"/",REPT(" ",20)),20)),VALUE(MID(SUBSTITUTE(LEFT($O1550,FIND(" ",$O1550&amp;" ")-1),"/",REPT(" ",20)),21,20)))),0)&gt;$W1550,"Late","Same day"))</f>
        <v/>
      </c>
      <c r="AF1550" s="26" t="str">
        <f aca="false">IF($A1550="","",IFERROR(INDEX(Validation!$C$193:$C$217,MATCH($A1550,Validation!$A$193:$A$217,0)),IF(COUNTIF(Validation!$U$19:$U$178,$Z1550)&gt;0,$Z1550,IF(COUNTIF(Validation!$S$19:$S$178,$AI1550)=1,INDEX(Validation!$U$19:$U$178,MATCH($AI1550,Validation!$S$19:$S$178,0)),$Z1550))))</f>
        <v/>
      </c>
      <c r="AG1550" s="27" t="str">
        <f aca="false">IF(COUNTA($A1550:$U1550)=0,"",IF($A1550="","No name",IF($F1550="","No date",IF($W1550=0,"Date ilegible",IF(NOT(ISNUMBER($N1550)),"Hours no numéricas",IF($AA1550="NO MATCH","Person no identificada","OK"))))))</f>
        <v/>
      </c>
      <c r="AH1550" s="27" t="str">
        <f aca="false">IF($W1550=0,"No date",IF($W1550&lt;Validation!$B$3,"Before period",IF($W1550&gt;Validation!$C$3,"After period","In period")))</f>
        <v>No date</v>
      </c>
      <c r="AI1550" s="26" t="str">
        <f aca="false">IF($Y1550="","",TRIM(RIGHT(SUBSTITUTE($Y1550," ",REPT(" ",50)),50)))</f>
        <v/>
      </c>
      <c r="AJ1550" s="27" t="str">
        <f aca="false">IF($A1550="","",IF(NOT(ISERROR(MATCH($A1550,Validation!$A$193:$A$217,0))),"Manual mapping",IF(COUNTIF(Validation!$U$19:$U$178,$Z1550)&gt;0,"Direct",IF(COUNTIF(Validation!$S$19:$S$178,$AI1550)=1,"By surname","Unresolved"))))</f>
        <v/>
      </c>
      <c r="AK1550" s="28" t="str">
        <f aca="false">IF($L1550="","",IF(MATCH($L1550,$L$2:$L$3000,0)&lt;&gt;ROW()-1,"",COUNT($AK$1:$AK1549)+1))</f>
        <v/>
      </c>
      <c r="AL1550" s="28" t="str">
        <f aca="false">IF($G1550="","",IF(MATCH($G1550,$G$2:$G$3000,0)&lt;&gt;ROW()-1,"",COUNT($AL$1:$AL1549)+1))</f>
        <v/>
      </c>
      <c r="AM1550" s="28" t="str">
        <f aca="false">IF($H1550="","",IF(MATCH($H1550,$H$2:$H$3000,0)&lt;&gt;ROW()-1,"",COUNT($AM$1:$AM1549)+1))</f>
        <v/>
      </c>
      <c r="AN1550" s="28" t="str">
        <f aca="false">IF($I1550="","",IF(MATCH($I1550,$I$2:$I$3000,0)&lt;&gt;ROW()-1,"",COUNT($AN$1:$AN1549)+1))</f>
        <v/>
      </c>
      <c r="AO1550" s="28" t="str">
        <f aca="false">IF($Q1550="","",IF(MATCH($Q1550,$Q$2:$Q$3000,0)&lt;&gt;ROW()-1,"",COUNT($AO$1:$AO1549)+1))</f>
        <v/>
      </c>
    </row>
    <row r="1551" customFormat="false" ht="12.75" hidden="false" customHeight="true" outlineLevel="0" collapsed="false">
      <c r="W1551" s="24" t="n">
        <f aca="false">IF($F1551="",0,IFERROR(IF(ISNUMBER($F1551),INT($F1551),DATE(VALUE(MID(SUBSTITUTE(LEFT($F1551,FIND(" ",$F1551&amp;" ")-1),"/",REPT(" ",20)),41,20)),VALUE(LEFT(SUBSTITUTE(LEFT($F1551,FIND(" ",$F1551&amp;" ")-1),"/",REPT(" ",20)),20)),VALUE(MID(SUBSTITUTE(LEFT($F1551,FIND(" ",$F1551&amp;" ")-1),"/",REPT(" ",20)),21,20)))),0))</f>
        <v>0</v>
      </c>
      <c r="X1551" s="25" t="str">
        <f aca="false">IF(ISNUMBER($N1551),$N1551*Validation!$B$5,"")</f>
        <v/>
      </c>
      <c r="Y1551" s="26" t="str">
        <f aca="false">IF($A1551="","",SUBSTITUTE(SUBSTITUTE(SUBSTITUTE(SUBSTITUTE(SUBSTITUTE(SUBSTITUTE(SUBSTITUTE(UPPER(TRIM($A1551)),"Á","A"),"É","E"),"Í","I"),"Ó","O"),"Ú","U"),"Ñ","N"),"Ü","U"))</f>
        <v/>
      </c>
      <c r="Z1551" s="26" t="str">
        <f aca="false">IF($Y1551="","",LEFT($Y1551,1)&amp;" "&amp;TRIM(RIGHT(SUBSTITUTE($Y1551," ",REPT(" ",50)),50)))</f>
        <v/>
      </c>
      <c r="AA1551" s="27" t="str">
        <f aca="false">IF($AF1551="","",IF(COUNTIF(Validation!$U$19:$U$178,$AF1551)&gt;0,"OK","NO MATCH"))</f>
        <v/>
      </c>
      <c r="AB1551" s="27" t="str">
        <f aca="false">IF($W1551=0,"",IF(AND($W1551&gt;=Validation!$B$3,$W1551&lt;=Validation!$C$3),"Yes","No"))</f>
        <v/>
      </c>
      <c r="AC1551" s="26" t="str">
        <f aca="false">IF($A1551="","",$AF1551&amp;"|"&amp;TEXT($W1551,"yyyy-mm-dd")&amp;"|"&amp;$J1551&amp;"|"&amp;$N1551)</f>
        <v/>
      </c>
      <c r="AD1551" s="27" t="str">
        <f aca="false">IF($AC1551="","",IF(COUNTIF($AC$2:$AC$3000,$AC1551)&gt;1,"REVIEW","OK"))</f>
        <v/>
      </c>
      <c r="AE1551" s="27" t="str">
        <f aca="false">IF(OR($W1551=0,$O1551=""),"",IF(IFERROR(IF(ISNUMBER($O1551),INT($O1551),DATE(VALUE(MID(SUBSTITUTE(LEFT($O1551,FIND(" ",$O1551&amp;" ")-1),"/",REPT(" ",20)),41,20)),VALUE(LEFT(SUBSTITUTE(LEFT($O1551,FIND(" ",$O1551&amp;" ")-1),"/",REPT(" ",20)),20)),VALUE(MID(SUBSTITUTE(LEFT($O1551,FIND(" ",$O1551&amp;" ")-1),"/",REPT(" ",20)),21,20)))),0)&gt;$W1551,"Late","Same day"))</f>
        <v/>
      </c>
      <c r="AF1551" s="26" t="str">
        <f aca="false">IF($A1551="","",IFERROR(INDEX(Validation!$C$193:$C$217,MATCH($A1551,Validation!$A$193:$A$217,0)),IF(COUNTIF(Validation!$U$19:$U$178,$Z1551)&gt;0,$Z1551,IF(COUNTIF(Validation!$S$19:$S$178,$AI1551)=1,INDEX(Validation!$U$19:$U$178,MATCH($AI1551,Validation!$S$19:$S$178,0)),$Z1551))))</f>
        <v/>
      </c>
      <c r="AG1551" s="27" t="str">
        <f aca="false">IF(COUNTA($A1551:$U1551)=0,"",IF($A1551="","No name",IF($F1551="","No date",IF($W1551=0,"Date ilegible",IF(NOT(ISNUMBER($N1551)),"Hours no numéricas",IF($AA1551="NO MATCH","Person no identificada","OK"))))))</f>
        <v/>
      </c>
      <c r="AH1551" s="27" t="str">
        <f aca="false">IF($W1551=0,"No date",IF($W1551&lt;Validation!$B$3,"Before period",IF($W1551&gt;Validation!$C$3,"After period","In period")))</f>
        <v>No date</v>
      </c>
      <c r="AI1551" s="26" t="str">
        <f aca="false">IF($Y1551="","",TRIM(RIGHT(SUBSTITUTE($Y1551," ",REPT(" ",50)),50)))</f>
        <v/>
      </c>
      <c r="AJ1551" s="27" t="str">
        <f aca="false">IF($A1551="","",IF(NOT(ISERROR(MATCH($A1551,Validation!$A$193:$A$217,0))),"Manual mapping",IF(COUNTIF(Validation!$U$19:$U$178,$Z1551)&gt;0,"Direct",IF(COUNTIF(Validation!$S$19:$S$178,$AI1551)=1,"By surname","Unresolved"))))</f>
        <v/>
      </c>
      <c r="AK1551" s="28" t="str">
        <f aca="false">IF($L1551="","",IF(MATCH($L1551,$L$2:$L$3000,0)&lt;&gt;ROW()-1,"",COUNT($AK$1:$AK1550)+1))</f>
        <v/>
      </c>
      <c r="AL1551" s="28" t="str">
        <f aca="false">IF($G1551="","",IF(MATCH($G1551,$G$2:$G$3000,0)&lt;&gt;ROW()-1,"",COUNT($AL$1:$AL1550)+1))</f>
        <v/>
      </c>
      <c r="AM1551" s="28" t="str">
        <f aca="false">IF($H1551="","",IF(MATCH($H1551,$H$2:$H$3000,0)&lt;&gt;ROW()-1,"",COUNT($AM$1:$AM1550)+1))</f>
        <v/>
      </c>
      <c r="AN1551" s="28" t="str">
        <f aca="false">IF($I1551="","",IF(MATCH($I1551,$I$2:$I$3000,0)&lt;&gt;ROW()-1,"",COUNT($AN$1:$AN1550)+1))</f>
        <v/>
      </c>
      <c r="AO1551" s="28" t="str">
        <f aca="false">IF($Q1551="","",IF(MATCH($Q1551,$Q$2:$Q$3000,0)&lt;&gt;ROW()-1,"",COUNT($AO$1:$AO1550)+1))</f>
        <v/>
      </c>
    </row>
    <row r="1552" customFormat="false" ht="12.75" hidden="false" customHeight="true" outlineLevel="0" collapsed="false">
      <c r="W1552" s="24" t="n">
        <f aca="false">IF($F1552="",0,IFERROR(IF(ISNUMBER($F1552),INT($F1552),DATE(VALUE(MID(SUBSTITUTE(LEFT($F1552,FIND(" ",$F1552&amp;" ")-1),"/",REPT(" ",20)),41,20)),VALUE(LEFT(SUBSTITUTE(LEFT($F1552,FIND(" ",$F1552&amp;" ")-1),"/",REPT(" ",20)),20)),VALUE(MID(SUBSTITUTE(LEFT($F1552,FIND(" ",$F1552&amp;" ")-1),"/",REPT(" ",20)),21,20)))),0))</f>
        <v>0</v>
      </c>
      <c r="X1552" s="25" t="str">
        <f aca="false">IF(ISNUMBER($N1552),$N1552*Validation!$B$5,"")</f>
        <v/>
      </c>
      <c r="Y1552" s="26" t="str">
        <f aca="false">IF($A1552="","",SUBSTITUTE(SUBSTITUTE(SUBSTITUTE(SUBSTITUTE(SUBSTITUTE(SUBSTITUTE(SUBSTITUTE(UPPER(TRIM($A1552)),"Á","A"),"É","E"),"Í","I"),"Ó","O"),"Ú","U"),"Ñ","N"),"Ü","U"))</f>
        <v/>
      </c>
      <c r="Z1552" s="26" t="str">
        <f aca="false">IF($Y1552="","",LEFT($Y1552,1)&amp;" "&amp;TRIM(RIGHT(SUBSTITUTE($Y1552," ",REPT(" ",50)),50)))</f>
        <v/>
      </c>
      <c r="AA1552" s="27" t="str">
        <f aca="false">IF($AF1552="","",IF(COUNTIF(Validation!$U$19:$U$178,$AF1552)&gt;0,"OK","NO MATCH"))</f>
        <v/>
      </c>
      <c r="AB1552" s="27" t="str">
        <f aca="false">IF($W1552=0,"",IF(AND($W1552&gt;=Validation!$B$3,$W1552&lt;=Validation!$C$3),"Yes","No"))</f>
        <v/>
      </c>
      <c r="AC1552" s="26" t="str">
        <f aca="false">IF($A1552="","",$AF1552&amp;"|"&amp;TEXT($W1552,"yyyy-mm-dd")&amp;"|"&amp;$J1552&amp;"|"&amp;$N1552)</f>
        <v/>
      </c>
      <c r="AD1552" s="27" t="str">
        <f aca="false">IF($AC1552="","",IF(COUNTIF($AC$2:$AC$3000,$AC1552)&gt;1,"REVIEW","OK"))</f>
        <v/>
      </c>
      <c r="AE1552" s="27" t="str">
        <f aca="false">IF(OR($W1552=0,$O1552=""),"",IF(IFERROR(IF(ISNUMBER($O1552),INT($O1552),DATE(VALUE(MID(SUBSTITUTE(LEFT($O1552,FIND(" ",$O1552&amp;" ")-1),"/",REPT(" ",20)),41,20)),VALUE(LEFT(SUBSTITUTE(LEFT($O1552,FIND(" ",$O1552&amp;" ")-1),"/",REPT(" ",20)),20)),VALUE(MID(SUBSTITUTE(LEFT($O1552,FIND(" ",$O1552&amp;" ")-1),"/",REPT(" ",20)),21,20)))),0)&gt;$W1552,"Late","Same day"))</f>
        <v/>
      </c>
      <c r="AF1552" s="26" t="str">
        <f aca="false">IF($A1552="","",IFERROR(INDEX(Validation!$C$193:$C$217,MATCH($A1552,Validation!$A$193:$A$217,0)),IF(COUNTIF(Validation!$U$19:$U$178,$Z1552)&gt;0,$Z1552,IF(COUNTIF(Validation!$S$19:$S$178,$AI1552)=1,INDEX(Validation!$U$19:$U$178,MATCH($AI1552,Validation!$S$19:$S$178,0)),$Z1552))))</f>
        <v/>
      </c>
      <c r="AG1552" s="27" t="str">
        <f aca="false">IF(COUNTA($A1552:$U1552)=0,"",IF($A1552="","No name",IF($F1552="","No date",IF($W1552=0,"Date ilegible",IF(NOT(ISNUMBER($N1552)),"Hours no numéricas",IF($AA1552="NO MATCH","Person no identificada","OK"))))))</f>
        <v/>
      </c>
      <c r="AH1552" s="27" t="str">
        <f aca="false">IF($W1552=0,"No date",IF($W1552&lt;Validation!$B$3,"Before period",IF($W1552&gt;Validation!$C$3,"After period","In period")))</f>
        <v>No date</v>
      </c>
      <c r="AI1552" s="26" t="str">
        <f aca="false">IF($Y1552="","",TRIM(RIGHT(SUBSTITUTE($Y1552," ",REPT(" ",50)),50)))</f>
        <v/>
      </c>
      <c r="AJ1552" s="27" t="str">
        <f aca="false">IF($A1552="","",IF(NOT(ISERROR(MATCH($A1552,Validation!$A$193:$A$217,0))),"Manual mapping",IF(COUNTIF(Validation!$U$19:$U$178,$Z1552)&gt;0,"Direct",IF(COUNTIF(Validation!$S$19:$S$178,$AI1552)=1,"By surname","Unresolved"))))</f>
        <v/>
      </c>
      <c r="AK1552" s="28" t="str">
        <f aca="false">IF($L1552="","",IF(MATCH($L1552,$L$2:$L$3000,0)&lt;&gt;ROW()-1,"",COUNT($AK$1:$AK1551)+1))</f>
        <v/>
      </c>
      <c r="AL1552" s="28" t="str">
        <f aca="false">IF($G1552="","",IF(MATCH($G1552,$G$2:$G$3000,0)&lt;&gt;ROW()-1,"",COUNT($AL$1:$AL1551)+1))</f>
        <v/>
      </c>
      <c r="AM1552" s="28" t="str">
        <f aca="false">IF($H1552="","",IF(MATCH($H1552,$H$2:$H$3000,0)&lt;&gt;ROW()-1,"",COUNT($AM$1:$AM1551)+1))</f>
        <v/>
      </c>
      <c r="AN1552" s="28" t="str">
        <f aca="false">IF($I1552="","",IF(MATCH($I1552,$I$2:$I$3000,0)&lt;&gt;ROW()-1,"",COUNT($AN$1:$AN1551)+1))</f>
        <v/>
      </c>
      <c r="AO1552" s="28" t="str">
        <f aca="false">IF($Q1552="","",IF(MATCH($Q1552,$Q$2:$Q$3000,0)&lt;&gt;ROW()-1,"",COUNT($AO$1:$AO1551)+1))</f>
        <v/>
      </c>
    </row>
    <row r="1553" customFormat="false" ht="12.75" hidden="false" customHeight="true" outlineLevel="0" collapsed="false">
      <c r="W1553" s="24" t="n">
        <f aca="false">IF($F1553="",0,IFERROR(IF(ISNUMBER($F1553),INT($F1553),DATE(VALUE(MID(SUBSTITUTE(LEFT($F1553,FIND(" ",$F1553&amp;" ")-1),"/",REPT(" ",20)),41,20)),VALUE(LEFT(SUBSTITUTE(LEFT($F1553,FIND(" ",$F1553&amp;" ")-1),"/",REPT(" ",20)),20)),VALUE(MID(SUBSTITUTE(LEFT($F1553,FIND(" ",$F1553&amp;" ")-1),"/",REPT(" ",20)),21,20)))),0))</f>
        <v>0</v>
      </c>
      <c r="X1553" s="25" t="str">
        <f aca="false">IF(ISNUMBER($N1553),$N1553*Validation!$B$5,"")</f>
        <v/>
      </c>
      <c r="Y1553" s="26" t="str">
        <f aca="false">IF($A1553="","",SUBSTITUTE(SUBSTITUTE(SUBSTITUTE(SUBSTITUTE(SUBSTITUTE(SUBSTITUTE(SUBSTITUTE(UPPER(TRIM($A1553)),"Á","A"),"É","E"),"Í","I"),"Ó","O"),"Ú","U"),"Ñ","N"),"Ü","U"))</f>
        <v/>
      </c>
      <c r="Z1553" s="26" t="str">
        <f aca="false">IF($Y1553="","",LEFT($Y1553,1)&amp;" "&amp;TRIM(RIGHT(SUBSTITUTE($Y1553," ",REPT(" ",50)),50)))</f>
        <v/>
      </c>
      <c r="AA1553" s="27" t="str">
        <f aca="false">IF($AF1553="","",IF(COUNTIF(Validation!$U$19:$U$178,$AF1553)&gt;0,"OK","NO MATCH"))</f>
        <v/>
      </c>
      <c r="AB1553" s="27" t="str">
        <f aca="false">IF($W1553=0,"",IF(AND($W1553&gt;=Validation!$B$3,$W1553&lt;=Validation!$C$3),"Yes","No"))</f>
        <v/>
      </c>
      <c r="AC1553" s="26" t="str">
        <f aca="false">IF($A1553="","",$AF1553&amp;"|"&amp;TEXT($W1553,"yyyy-mm-dd")&amp;"|"&amp;$J1553&amp;"|"&amp;$N1553)</f>
        <v/>
      </c>
      <c r="AD1553" s="27" t="str">
        <f aca="false">IF($AC1553="","",IF(COUNTIF($AC$2:$AC$3000,$AC1553)&gt;1,"REVIEW","OK"))</f>
        <v/>
      </c>
      <c r="AE1553" s="27" t="str">
        <f aca="false">IF(OR($W1553=0,$O1553=""),"",IF(IFERROR(IF(ISNUMBER($O1553),INT($O1553),DATE(VALUE(MID(SUBSTITUTE(LEFT($O1553,FIND(" ",$O1553&amp;" ")-1),"/",REPT(" ",20)),41,20)),VALUE(LEFT(SUBSTITUTE(LEFT($O1553,FIND(" ",$O1553&amp;" ")-1),"/",REPT(" ",20)),20)),VALUE(MID(SUBSTITUTE(LEFT($O1553,FIND(" ",$O1553&amp;" ")-1),"/",REPT(" ",20)),21,20)))),0)&gt;$W1553,"Late","Same day"))</f>
        <v/>
      </c>
      <c r="AF1553" s="26" t="str">
        <f aca="false">IF($A1553="","",IFERROR(INDEX(Validation!$C$193:$C$217,MATCH($A1553,Validation!$A$193:$A$217,0)),IF(COUNTIF(Validation!$U$19:$U$178,$Z1553)&gt;0,$Z1553,IF(COUNTIF(Validation!$S$19:$S$178,$AI1553)=1,INDEX(Validation!$U$19:$U$178,MATCH($AI1553,Validation!$S$19:$S$178,0)),$Z1553))))</f>
        <v/>
      </c>
      <c r="AG1553" s="27" t="str">
        <f aca="false">IF(COUNTA($A1553:$U1553)=0,"",IF($A1553="","No name",IF($F1553="","No date",IF($W1553=0,"Date ilegible",IF(NOT(ISNUMBER($N1553)),"Hours no numéricas",IF($AA1553="NO MATCH","Person no identificada","OK"))))))</f>
        <v/>
      </c>
      <c r="AH1553" s="27" t="str">
        <f aca="false">IF($W1553=0,"No date",IF($W1553&lt;Validation!$B$3,"Before period",IF($W1553&gt;Validation!$C$3,"After period","In period")))</f>
        <v>No date</v>
      </c>
      <c r="AI1553" s="26" t="str">
        <f aca="false">IF($Y1553="","",TRIM(RIGHT(SUBSTITUTE($Y1553," ",REPT(" ",50)),50)))</f>
        <v/>
      </c>
      <c r="AJ1553" s="27" t="str">
        <f aca="false">IF($A1553="","",IF(NOT(ISERROR(MATCH($A1553,Validation!$A$193:$A$217,0))),"Manual mapping",IF(COUNTIF(Validation!$U$19:$U$178,$Z1553)&gt;0,"Direct",IF(COUNTIF(Validation!$S$19:$S$178,$AI1553)=1,"By surname","Unresolved"))))</f>
        <v/>
      </c>
      <c r="AK1553" s="28" t="str">
        <f aca="false">IF($L1553="","",IF(MATCH($L1553,$L$2:$L$3000,0)&lt;&gt;ROW()-1,"",COUNT($AK$1:$AK1552)+1))</f>
        <v/>
      </c>
      <c r="AL1553" s="28" t="str">
        <f aca="false">IF($G1553="","",IF(MATCH($G1553,$G$2:$G$3000,0)&lt;&gt;ROW()-1,"",COUNT($AL$1:$AL1552)+1))</f>
        <v/>
      </c>
      <c r="AM1553" s="28" t="str">
        <f aca="false">IF($H1553="","",IF(MATCH($H1553,$H$2:$H$3000,0)&lt;&gt;ROW()-1,"",COUNT($AM$1:$AM1552)+1))</f>
        <v/>
      </c>
      <c r="AN1553" s="28" t="str">
        <f aca="false">IF($I1553="","",IF(MATCH($I1553,$I$2:$I$3000,0)&lt;&gt;ROW()-1,"",COUNT($AN$1:$AN1552)+1))</f>
        <v/>
      </c>
      <c r="AO1553" s="28" t="str">
        <f aca="false">IF($Q1553="","",IF(MATCH($Q1553,$Q$2:$Q$3000,0)&lt;&gt;ROW()-1,"",COUNT($AO$1:$AO1552)+1))</f>
        <v/>
      </c>
    </row>
    <row r="1554" customFormat="false" ht="12.75" hidden="false" customHeight="true" outlineLevel="0" collapsed="false">
      <c r="W1554" s="24" t="n">
        <f aca="false">IF($F1554="",0,IFERROR(IF(ISNUMBER($F1554),INT($F1554),DATE(VALUE(MID(SUBSTITUTE(LEFT($F1554,FIND(" ",$F1554&amp;" ")-1),"/",REPT(" ",20)),41,20)),VALUE(LEFT(SUBSTITUTE(LEFT($F1554,FIND(" ",$F1554&amp;" ")-1),"/",REPT(" ",20)),20)),VALUE(MID(SUBSTITUTE(LEFT($F1554,FIND(" ",$F1554&amp;" ")-1),"/",REPT(" ",20)),21,20)))),0))</f>
        <v>0</v>
      </c>
      <c r="X1554" s="25" t="str">
        <f aca="false">IF(ISNUMBER($N1554),$N1554*Validation!$B$5,"")</f>
        <v/>
      </c>
      <c r="Y1554" s="26" t="str">
        <f aca="false">IF($A1554="","",SUBSTITUTE(SUBSTITUTE(SUBSTITUTE(SUBSTITUTE(SUBSTITUTE(SUBSTITUTE(SUBSTITUTE(UPPER(TRIM($A1554)),"Á","A"),"É","E"),"Í","I"),"Ó","O"),"Ú","U"),"Ñ","N"),"Ü","U"))</f>
        <v/>
      </c>
      <c r="Z1554" s="26" t="str">
        <f aca="false">IF($Y1554="","",LEFT($Y1554,1)&amp;" "&amp;TRIM(RIGHT(SUBSTITUTE($Y1554," ",REPT(" ",50)),50)))</f>
        <v/>
      </c>
      <c r="AA1554" s="27" t="str">
        <f aca="false">IF($AF1554="","",IF(COUNTIF(Validation!$U$19:$U$178,$AF1554)&gt;0,"OK","NO MATCH"))</f>
        <v/>
      </c>
      <c r="AB1554" s="27" t="str">
        <f aca="false">IF($W1554=0,"",IF(AND($W1554&gt;=Validation!$B$3,$W1554&lt;=Validation!$C$3),"Yes","No"))</f>
        <v/>
      </c>
      <c r="AC1554" s="26" t="str">
        <f aca="false">IF($A1554="","",$AF1554&amp;"|"&amp;TEXT($W1554,"yyyy-mm-dd")&amp;"|"&amp;$J1554&amp;"|"&amp;$N1554)</f>
        <v/>
      </c>
      <c r="AD1554" s="27" t="str">
        <f aca="false">IF($AC1554="","",IF(COUNTIF($AC$2:$AC$3000,$AC1554)&gt;1,"REVIEW","OK"))</f>
        <v/>
      </c>
      <c r="AE1554" s="27" t="str">
        <f aca="false">IF(OR($W1554=0,$O1554=""),"",IF(IFERROR(IF(ISNUMBER($O1554),INT($O1554),DATE(VALUE(MID(SUBSTITUTE(LEFT($O1554,FIND(" ",$O1554&amp;" ")-1),"/",REPT(" ",20)),41,20)),VALUE(LEFT(SUBSTITUTE(LEFT($O1554,FIND(" ",$O1554&amp;" ")-1),"/",REPT(" ",20)),20)),VALUE(MID(SUBSTITUTE(LEFT($O1554,FIND(" ",$O1554&amp;" ")-1),"/",REPT(" ",20)),21,20)))),0)&gt;$W1554,"Late","Same day"))</f>
        <v/>
      </c>
      <c r="AF1554" s="26" t="str">
        <f aca="false">IF($A1554="","",IFERROR(INDEX(Validation!$C$193:$C$217,MATCH($A1554,Validation!$A$193:$A$217,0)),IF(COUNTIF(Validation!$U$19:$U$178,$Z1554)&gt;0,$Z1554,IF(COUNTIF(Validation!$S$19:$S$178,$AI1554)=1,INDEX(Validation!$U$19:$U$178,MATCH($AI1554,Validation!$S$19:$S$178,0)),$Z1554))))</f>
        <v/>
      </c>
      <c r="AG1554" s="27" t="str">
        <f aca="false">IF(COUNTA($A1554:$U1554)=0,"",IF($A1554="","No name",IF($F1554="","No date",IF($W1554=0,"Date ilegible",IF(NOT(ISNUMBER($N1554)),"Hours no numéricas",IF($AA1554="NO MATCH","Person no identificada","OK"))))))</f>
        <v/>
      </c>
      <c r="AH1554" s="27" t="str">
        <f aca="false">IF($W1554=0,"No date",IF($W1554&lt;Validation!$B$3,"Before period",IF($W1554&gt;Validation!$C$3,"After period","In period")))</f>
        <v>No date</v>
      </c>
      <c r="AI1554" s="26" t="str">
        <f aca="false">IF($Y1554="","",TRIM(RIGHT(SUBSTITUTE($Y1554," ",REPT(" ",50)),50)))</f>
        <v/>
      </c>
      <c r="AJ1554" s="27" t="str">
        <f aca="false">IF($A1554="","",IF(NOT(ISERROR(MATCH($A1554,Validation!$A$193:$A$217,0))),"Manual mapping",IF(COUNTIF(Validation!$U$19:$U$178,$Z1554)&gt;0,"Direct",IF(COUNTIF(Validation!$S$19:$S$178,$AI1554)=1,"By surname","Unresolved"))))</f>
        <v/>
      </c>
      <c r="AK1554" s="28" t="str">
        <f aca="false">IF($L1554="","",IF(MATCH($L1554,$L$2:$L$3000,0)&lt;&gt;ROW()-1,"",COUNT($AK$1:$AK1553)+1))</f>
        <v/>
      </c>
      <c r="AL1554" s="28" t="str">
        <f aca="false">IF($G1554="","",IF(MATCH($G1554,$G$2:$G$3000,0)&lt;&gt;ROW()-1,"",COUNT($AL$1:$AL1553)+1))</f>
        <v/>
      </c>
      <c r="AM1554" s="28" t="str">
        <f aca="false">IF($H1554="","",IF(MATCH($H1554,$H$2:$H$3000,0)&lt;&gt;ROW()-1,"",COUNT($AM$1:$AM1553)+1))</f>
        <v/>
      </c>
      <c r="AN1554" s="28" t="str">
        <f aca="false">IF($I1554="","",IF(MATCH($I1554,$I$2:$I$3000,0)&lt;&gt;ROW()-1,"",COUNT($AN$1:$AN1553)+1))</f>
        <v/>
      </c>
      <c r="AO1554" s="28" t="str">
        <f aca="false">IF($Q1554="","",IF(MATCH($Q1554,$Q$2:$Q$3000,0)&lt;&gt;ROW()-1,"",COUNT($AO$1:$AO1553)+1))</f>
        <v/>
      </c>
    </row>
    <row r="1555" customFormat="false" ht="12.75" hidden="false" customHeight="true" outlineLevel="0" collapsed="false">
      <c r="W1555" s="24" t="n">
        <f aca="false">IF($F1555="",0,IFERROR(IF(ISNUMBER($F1555),INT($F1555),DATE(VALUE(MID(SUBSTITUTE(LEFT($F1555,FIND(" ",$F1555&amp;" ")-1),"/",REPT(" ",20)),41,20)),VALUE(LEFT(SUBSTITUTE(LEFT($F1555,FIND(" ",$F1555&amp;" ")-1),"/",REPT(" ",20)),20)),VALUE(MID(SUBSTITUTE(LEFT($F1555,FIND(" ",$F1555&amp;" ")-1),"/",REPT(" ",20)),21,20)))),0))</f>
        <v>0</v>
      </c>
      <c r="X1555" s="25" t="str">
        <f aca="false">IF(ISNUMBER($N1555),$N1555*Validation!$B$5,"")</f>
        <v/>
      </c>
      <c r="Y1555" s="26" t="str">
        <f aca="false">IF($A1555="","",SUBSTITUTE(SUBSTITUTE(SUBSTITUTE(SUBSTITUTE(SUBSTITUTE(SUBSTITUTE(SUBSTITUTE(UPPER(TRIM($A1555)),"Á","A"),"É","E"),"Í","I"),"Ó","O"),"Ú","U"),"Ñ","N"),"Ü","U"))</f>
        <v/>
      </c>
      <c r="Z1555" s="26" t="str">
        <f aca="false">IF($Y1555="","",LEFT($Y1555,1)&amp;" "&amp;TRIM(RIGHT(SUBSTITUTE($Y1555," ",REPT(" ",50)),50)))</f>
        <v/>
      </c>
      <c r="AA1555" s="27" t="str">
        <f aca="false">IF($AF1555="","",IF(COUNTIF(Validation!$U$19:$U$178,$AF1555)&gt;0,"OK","NO MATCH"))</f>
        <v/>
      </c>
      <c r="AB1555" s="27" t="str">
        <f aca="false">IF($W1555=0,"",IF(AND($W1555&gt;=Validation!$B$3,$W1555&lt;=Validation!$C$3),"Yes","No"))</f>
        <v/>
      </c>
      <c r="AC1555" s="26" t="str">
        <f aca="false">IF($A1555="","",$AF1555&amp;"|"&amp;TEXT($W1555,"yyyy-mm-dd")&amp;"|"&amp;$J1555&amp;"|"&amp;$N1555)</f>
        <v/>
      </c>
      <c r="AD1555" s="27" t="str">
        <f aca="false">IF($AC1555="","",IF(COUNTIF($AC$2:$AC$3000,$AC1555)&gt;1,"REVIEW","OK"))</f>
        <v/>
      </c>
      <c r="AE1555" s="27" t="str">
        <f aca="false">IF(OR($W1555=0,$O1555=""),"",IF(IFERROR(IF(ISNUMBER($O1555),INT($O1555),DATE(VALUE(MID(SUBSTITUTE(LEFT($O1555,FIND(" ",$O1555&amp;" ")-1),"/",REPT(" ",20)),41,20)),VALUE(LEFT(SUBSTITUTE(LEFT($O1555,FIND(" ",$O1555&amp;" ")-1),"/",REPT(" ",20)),20)),VALUE(MID(SUBSTITUTE(LEFT($O1555,FIND(" ",$O1555&amp;" ")-1),"/",REPT(" ",20)),21,20)))),0)&gt;$W1555,"Late","Same day"))</f>
        <v/>
      </c>
      <c r="AF1555" s="26" t="str">
        <f aca="false">IF($A1555="","",IFERROR(INDEX(Validation!$C$193:$C$217,MATCH($A1555,Validation!$A$193:$A$217,0)),IF(COUNTIF(Validation!$U$19:$U$178,$Z1555)&gt;0,$Z1555,IF(COUNTIF(Validation!$S$19:$S$178,$AI1555)=1,INDEX(Validation!$U$19:$U$178,MATCH($AI1555,Validation!$S$19:$S$178,0)),$Z1555))))</f>
        <v/>
      </c>
      <c r="AG1555" s="27" t="str">
        <f aca="false">IF(COUNTA($A1555:$U1555)=0,"",IF($A1555="","No name",IF($F1555="","No date",IF($W1555=0,"Date ilegible",IF(NOT(ISNUMBER($N1555)),"Hours no numéricas",IF($AA1555="NO MATCH","Person no identificada","OK"))))))</f>
        <v/>
      </c>
      <c r="AH1555" s="27" t="str">
        <f aca="false">IF($W1555=0,"No date",IF($W1555&lt;Validation!$B$3,"Before period",IF($W1555&gt;Validation!$C$3,"After period","In period")))</f>
        <v>No date</v>
      </c>
      <c r="AI1555" s="26" t="str">
        <f aca="false">IF($Y1555="","",TRIM(RIGHT(SUBSTITUTE($Y1555," ",REPT(" ",50)),50)))</f>
        <v/>
      </c>
      <c r="AJ1555" s="27" t="str">
        <f aca="false">IF($A1555="","",IF(NOT(ISERROR(MATCH($A1555,Validation!$A$193:$A$217,0))),"Manual mapping",IF(COUNTIF(Validation!$U$19:$U$178,$Z1555)&gt;0,"Direct",IF(COUNTIF(Validation!$S$19:$S$178,$AI1555)=1,"By surname","Unresolved"))))</f>
        <v/>
      </c>
      <c r="AK1555" s="28" t="str">
        <f aca="false">IF($L1555="","",IF(MATCH($L1555,$L$2:$L$3000,0)&lt;&gt;ROW()-1,"",COUNT($AK$1:$AK1554)+1))</f>
        <v/>
      </c>
      <c r="AL1555" s="28" t="str">
        <f aca="false">IF($G1555="","",IF(MATCH($G1555,$G$2:$G$3000,0)&lt;&gt;ROW()-1,"",COUNT($AL$1:$AL1554)+1))</f>
        <v/>
      </c>
      <c r="AM1555" s="28" t="str">
        <f aca="false">IF($H1555="","",IF(MATCH($H1555,$H$2:$H$3000,0)&lt;&gt;ROW()-1,"",COUNT($AM$1:$AM1554)+1))</f>
        <v/>
      </c>
      <c r="AN1555" s="28" t="str">
        <f aca="false">IF($I1555="","",IF(MATCH($I1555,$I$2:$I$3000,0)&lt;&gt;ROW()-1,"",COUNT($AN$1:$AN1554)+1))</f>
        <v/>
      </c>
      <c r="AO1555" s="28" t="str">
        <f aca="false">IF($Q1555="","",IF(MATCH($Q1555,$Q$2:$Q$3000,0)&lt;&gt;ROW()-1,"",COUNT($AO$1:$AO1554)+1))</f>
        <v/>
      </c>
    </row>
    <row r="1556" customFormat="false" ht="12.75" hidden="false" customHeight="true" outlineLevel="0" collapsed="false">
      <c r="W1556" s="24" t="n">
        <f aca="false">IF($F1556="",0,IFERROR(IF(ISNUMBER($F1556),INT($F1556),DATE(VALUE(MID(SUBSTITUTE(LEFT($F1556,FIND(" ",$F1556&amp;" ")-1),"/",REPT(" ",20)),41,20)),VALUE(LEFT(SUBSTITUTE(LEFT($F1556,FIND(" ",$F1556&amp;" ")-1),"/",REPT(" ",20)),20)),VALUE(MID(SUBSTITUTE(LEFT($F1556,FIND(" ",$F1556&amp;" ")-1),"/",REPT(" ",20)),21,20)))),0))</f>
        <v>0</v>
      </c>
      <c r="X1556" s="25" t="str">
        <f aca="false">IF(ISNUMBER($N1556),$N1556*Validation!$B$5,"")</f>
        <v/>
      </c>
      <c r="Y1556" s="26" t="str">
        <f aca="false">IF($A1556="","",SUBSTITUTE(SUBSTITUTE(SUBSTITUTE(SUBSTITUTE(SUBSTITUTE(SUBSTITUTE(SUBSTITUTE(UPPER(TRIM($A1556)),"Á","A"),"É","E"),"Í","I"),"Ó","O"),"Ú","U"),"Ñ","N"),"Ü","U"))</f>
        <v/>
      </c>
      <c r="Z1556" s="26" t="str">
        <f aca="false">IF($Y1556="","",LEFT($Y1556,1)&amp;" "&amp;TRIM(RIGHT(SUBSTITUTE($Y1556," ",REPT(" ",50)),50)))</f>
        <v/>
      </c>
      <c r="AA1556" s="27" t="str">
        <f aca="false">IF($AF1556="","",IF(COUNTIF(Validation!$U$19:$U$178,$AF1556)&gt;0,"OK","NO MATCH"))</f>
        <v/>
      </c>
      <c r="AB1556" s="27" t="str">
        <f aca="false">IF($W1556=0,"",IF(AND($W1556&gt;=Validation!$B$3,$W1556&lt;=Validation!$C$3),"Yes","No"))</f>
        <v/>
      </c>
      <c r="AC1556" s="26" t="str">
        <f aca="false">IF($A1556="","",$AF1556&amp;"|"&amp;TEXT($W1556,"yyyy-mm-dd")&amp;"|"&amp;$J1556&amp;"|"&amp;$N1556)</f>
        <v/>
      </c>
      <c r="AD1556" s="27" t="str">
        <f aca="false">IF($AC1556="","",IF(COUNTIF($AC$2:$AC$3000,$AC1556)&gt;1,"REVIEW","OK"))</f>
        <v/>
      </c>
      <c r="AE1556" s="27" t="str">
        <f aca="false">IF(OR($W1556=0,$O1556=""),"",IF(IFERROR(IF(ISNUMBER($O1556),INT($O1556),DATE(VALUE(MID(SUBSTITUTE(LEFT($O1556,FIND(" ",$O1556&amp;" ")-1),"/",REPT(" ",20)),41,20)),VALUE(LEFT(SUBSTITUTE(LEFT($O1556,FIND(" ",$O1556&amp;" ")-1),"/",REPT(" ",20)),20)),VALUE(MID(SUBSTITUTE(LEFT($O1556,FIND(" ",$O1556&amp;" ")-1),"/",REPT(" ",20)),21,20)))),0)&gt;$W1556,"Late","Same day"))</f>
        <v/>
      </c>
      <c r="AF1556" s="26" t="str">
        <f aca="false">IF($A1556="","",IFERROR(INDEX(Validation!$C$193:$C$217,MATCH($A1556,Validation!$A$193:$A$217,0)),IF(COUNTIF(Validation!$U$19:$U$178,$Z1556)&gt;0,$Z1556,IF(COUNTIF(Validation!$S$19:$S$178,$AI1556)=1,INDEX(Validation!$U$19:$U$178,MATCH($AI1556,Validation!$S$19:$S$178,0)),$Z1556))))</f>
        <v/>
      </c>
      <c r="AG1556" s="27" t="str">
        <f aca="false">IF(COUNTA($A1556:$U1556)=0,"",IF($A1556="","No name",IF($F1556="","No date",IF($W1556=0,"Date ilegible",IF(NOT(ISNUMBER($N1556)),"Hours no numéricas",IF($AA1556="NO MATCH","Person no identificada","OK"))))))</f>
        <v/>
      </c>
      <c r="AH1556" s="27" t="str">
        <f aca="false">IF($W1556=0,"No date",IF($W1556&lt;Validation!$B$3,"Before period",IF($W1556&gt;Validation!$C$3,"After period","In period")))</f>
        <v>No date</v>
      </c>
      <c r="AI1556" s="26" t="str">
        <f aca="false">IF($Y1556="","",TRIM(RIGHT(SUBSTITUTE($Y1556," ",REPT(" ",50)),50)))</f>
        <v/>
      </c>
      <c r="AJ1556" s="27" t="str">
        <f aca="false">IF($A1556="","",IF(NOT(ISERROR(MATCH($A1556,Validation!$A$193:$A$217,0))),"Manual mapping",IF(COUNTIF(Validation!$U$19:$U$178,$Z1556)&gt;0,"Direct",IF(COUNTIF(Validation!$S$19:$S$178,$AI1556)=1,"By surname","Unresolved"))))</f>
        <v/>
      </c>
      <c r="AK1556" s="28" t="str">
        <f aca="false">IF($L1556="","",IF(MATCH($L1556,$L$2:$L$3000,0)&lt;&gt;ROW()-1,"",COUNT($AK$1:$AK1555)+1))</f>
        <v/>
      </c>
      <c r="AL1556" s="28" t="str">
        <f aca="false">IF($G1556="","",IF(MATCH($G1556,$G$2:$G$3000,0)&lt;&gt;ROW()-1,"",COUNT($AL$1:$AL1555)+1))</f>
        <v/>
      </c>
      <c r="AM1556" s="28" t="str">
        <f aca="false">IF($H1556="","",IF(MATCH($H1556,$H$2:$H$3000,0)&lt;&gt;ROW()-1,"",COUNT($AM$1:$AM1555)+1))</f>
        <v/>
      </c>
      <c r="AN1556" s="28" t="str">
        <f aca="false">IF($I1556="","",IF(MATCH($I1556,$I$2:$I$3000,0)&lt;&gt;ROW()-1,"",COUNT($AN$1:$AN1555)+1))</f>
        <v/>
      </c>
      <c r="AO1556" s="28" t="str">
        <f aca="false">IF($Q1556="","",IF(MATCH($Q1556,$Q$2:$Q$3000,0)&lt;&gt;ROW()-1,"",COUNT($AO$1:$AO1555)+1))</f>
        <v/>
      </c>
    </row>
    <row r="1557" customFormat="false" ht="12.75" hidden="false" customHeight="true" outlineLevel="0" collapsed="false">
      <c r="W1557" s="24" t="n">
        <f aca="false">IF($F1557="",0,IFERROR(IF(ISNUMBER($F1557),INT($F1557),DATE(VALUE(MID(SUBSTITUTE(LEFT($F1557,FIND(" ",$F1557&amp;" ")-1),"/",REPT(" ",20)),41,20)),VALUE(LEFT(SUBSTITUTE(LEFT($F1557,FIND(" ",$F1557&amp;" ")-1),"/",REPT(" ",20)),20)),VALUE(MID(SUBSTITUTE(LEFT($F1557,FIND(" ",$F1557&amp;" ")-1),"/",REPT(" ",20)),21,20)))),0))</f>
        <v>0</v>
      </c>
      <c r="X1557" s="25" t="str">
        <f aca="false">IF(ISNUMBER($N1557),$N1557*Validation!$B$5,"")</f>
        <v/>
      </c>
      <c r="Y1557" s="26" t="str">
        <f aca="false">IF($A1557="","",SUBSTITUTE(SUBSTITUTE(SUBSTITUTE(SUBSTITUTE(SUBSTITUTE(SUBSTITUTE(SUBSTITUTE(UPPER(TRIM($A1557)),"Á","A"),"É","E"),"Í","I"),"Ó","O"),"Ú","U"),"Ñ","N"),"Ü","U"))</f>
        <v/>
      </c>
      <c r="Z1557" s="26" t="str">
        <f aca="false">IF($Y1557="","",LEFT($Y1557,1)&amp;" "&amp;TRIM(RIGHT(SUBSTITUTE($Y1557," ",REPT(" ",50)),50)))</f>
        <v/>
      </c>
      <c r="AA1557" s="27" t="str">
        <f aca="false">IF($AF1557="","",IF(COUNTIF(Validation!$U$19:$U$178,$AF1557)&gt;0,"OK","NO MATCH"))</f>
        <v/>
      </c>
      <c r="AB1557" s="27" t="str">
        <f aca="false">IF($W1557=0,"",IF(AND($W1557&gt;=Validation!$B$3,$W1557&lt;=Validation!$C$3),"Yes","No"))</f>
        <v/>
      </c>
      <c r="AC1557" s="26" t="str">
        <f aca="false">IF($A1557="","",$AF1557&amp;"|"&amp;TEXT($W1557,"yyyy-mm-dd")&amp;"|"&amp;$J1557&amp;"|"&amp;$N1557)</f>
        <v/>
      </c>
      <c r="AD1557" s="27" t="str">
        <f aca="false">IF($AC1557="","",IF(COUNTIF($AC$2:$AC$3000,$AC1557)&gt;1,"REVIEW","OK"))</f>
        <v/>
      </c>
      <c r="AE1557" s="27" t="str">
        <f aca="false">IF(OR($W1557=0,$O1557=""),"",IF(IFERROR(IF(ISNUMBER($O1557),INT($O1557),DATE(VALUE(MID(SUBSTITUTE(LEFT($O1557,FIND(" ",$O1557&amp;" ")-1),"/",REPT(" ",20)),41,20)),VALUE(LEFT(SUBSTITUTE(LEFT($O1557,FIND(" ",$O1557&amp;" ")-1),"/",REPT(" ",20)),20)),VALUE(MID(SUBSTITUTE(LEFT($O1557,FIND(" ",$O1557&amp;" ")-1),"/",REPT(" ",20)),21,20)))),0)&gt;$W1557,"Late","Same day"))</f>
        <v/>
      </c>
      <c r="AF1557" s="26" t="str">
        <f aca="false">IF($A1557="","",IFERROR(INDEX(Validation!$C$193:$C$217,MATCH($A1557,Validation!$A$193:$A$217,0)),IF(COUNTIF(Validation!$U$19:$U$178,$Z1557)&gt;0,$Z1557,IF(COUNTIF(Validation!$S$19:$S$178,$AI1557)=1,INDEX(Validation!$U$19:$U$178,MATCH($AI1557,Validation!$S$19:$S$178,0)),$Z1557))))</f>
        <v/>
      </c>
      <c r="AG1557" s="27" t="str">
        <f aca="false">IF(COUNTA($A1557:$U1557)=0,"",IF($A1557="","No name",IF($F1557="","No date",IF($W1557=0,"Date ilegible",IF(NOT(ISNUMBER($N1557)),"Hours no numéricas",IF($AA1557="NO MATCH","Person no identificada","OK"))))))</f>
        <v/>
      </c>
      <c r="AH1557" s="27" t="str">
        <f aca="false">IF($W1557=0,"No date",IF($W1557&lt;Validation!$B$3,"Before period",IF($W1557&gt;Validation!$C$3,"After period","In period")))</f>
        <v>No date</v>
      </c>
      <c r="AI1557" s="26" t="str">
        <f aca="false">IF($Y1557="","",TRIM(RIGHT(SUBSTITUTE($Y1557," ",REPT(" ",50)),50)))</f>
        <v/>
      </c>
      <c r="AJ1557" s="27" t="str">
        <f aca="false">IF($A1557="","",IF(NOT(ISERROR(MATCH($A1557,Validation!$A$193:$A$217,0))),"Manual mapping",IF(COUNTIF(Validation!$U$19:$U$178,$Z1557)&gt;0,"Direct",IF(COUNTIF(Validation!$S$19:$S$178,$AI1557)=1,"By surname","Unresolved"))))</f>
        <v/>
      </c>
      <c r="AK1557" s="28" t="str">
        <f aca="false">IF($L1557="","",IF(MATCH($L1557,$L$2:$L$3000,0)&lt;&gt;ROW()-1,"",COUNT($AK$1:$AK1556)+1))</f>
        <v/>
      </c>
      <c r="AL1557" s="28" t="str">
        <f aca="false">IF($G1557="","",IF(MATCH($G1557,$G$2:$G$3000,0)&lt;&gt;ROW()-1,"",COUNT($AL$1:$AL1556)+1))</f>
        <v/>
      </c>
      <c r="AM1557" s="28" t="str">
        <f aca="false">IF($H1557="","",IF(MATCH($H1557,$H$2:$H$3000,0)&lt;&gt;ROW()-1,"",COUNT($AM$1:$AM1556)+1))</f>
        <v/>
      </c>
      <c r="AN1557" s="28" t="str">
        <f aca="false">IF($I1557="","",IF(MATCH($I1557,$I$2:$I$3000,0)&lt;&gt;ROW()-1,"",COUNT($AN$1:$AN1556)+1))</f>
        <v/>
      </c>
      <c r="AO1557" s="28" t="str">
        <f aca="false">IF($Q1557="","",IF(MATCH($Q1557,$Q$2:$Q$3000,0)&lt;&gt;ROW()-1,"",COUNT($AO$1:$AO1556)+1))</f>
        <v/>
      </c>
    </row>
    <row r="1558" customFormat="false" ht="12.75" hidden="false" customHeight="true" outlineLevel="0" collapsed="false">
      <c r="W1558" s="24" t="n">
        <f aca="false">IF($F1558="",0,IFERROR(IF(ISNUMBER($F1558),INT($F1558),DATE(VALUE(MID(SUBSTITUTE(LEFT($F1558,FIND(" ",$F1558&amp;" ")-1),"/",REPT(" ",20)),41,20)),VALUE(LEFT(SUBSTITUTE(LEFT($F1558,FIND(" ",$F1558&amp;" ")-1),"/",REPT(" ",20)),20)),VALUE(MID(SUBSTITUTE(LEFT($F1558,FIND(" ",$F1558&amp;" ")-1),"/",REPT(" ",20)),21,20)))),0))</f>
        <v>0</v>
      </c>
      <c r="X1558" s="25" t="str">
        <f aca="false">IF(ISNUMBER($N1558),$N1558*Validation!$B$5,"")</f>
        <v/>
      </c>
      <c r="Y1558" s="26" t="str">
        <f aca="false">IF($A1558="","",SUBSTITUTE(SUBSTITUTE(SUBSTITUTE(SUBSTITUTE(SUBSTITUTE(SUBSTITUTE(SUBSTITUTE(UPPER(TRIM($A1558)),"Á","A"),"É","E"),"Í","I"),"Ó","O"),"Ú","U"),"Ñ","N"),"Ü","U"))</f>
        <v/>
      </c>
      <c r="Z1558" s="26" t="str">
        <f aca="false">IF($Y1558="","",LEFT($Y1558,1)&amp;" "&amp;TRIM(RIGHT(SUBSTITUTE($Y1558," ",REPT(" ",50)),50)))</f>
        <v/>
      </c>
      <c r="AA1558" s="27" t="str">
        <f aca="false">IF($AF1558="","",IF(COUNTIF(Validation!$U$19:$U$178,$AF1558)&gt;0,"OK","NO MATCH"))</f>
        <v/>
      </c>
      <c r="AB1558" s="27" t="str">
        <f aca="false">IF($W1558=0,"",IF(AND($W1558&gt;=Validation!$B$3,$W1558&lt;=Validation!$C$3),"Yes","No"))</f>
        <v/>
      </c>
      <c r="AC1558" s="26" t="str">
        <f aca="false">IF($A1558="","",$AF1558&amp;"|"&amp;TEXT($W1558,"yyyy-mm-dd")&amp;"|"&amp;$J1558&amp;"|"&amp;$N1558)</f>
        <v/>
      </c>
      <c r="AD1558" s="27" t="str">
        <f aca="false">IF($AC1558="","",IF(COUNTIF($AC$2:$AC$3000,$AC1558)&gt;1,"REVIEW","OK"))</f>
        <v/>
      </c>
      <c r="AE1558" s="27" t="str">
        <f aca="false">IF(OR($W1558=0,$O1558=""),"",IF(IFERROR(IF(ISNUMBER($O1558),INT($O1558),DATE(VALUE(MID(SUBSTITUTE(LEFT($O1558,FIND(" ",$O1558&amp;" ")-1),"/",REPT(" ",20)),41,20)),VALUE(LEFT(SUBSTITUTE(LEFT($O1558,FIND(" ",$O1558&amp;" ")-1),"/",REPT(" ",20)),20)),VALUE(MID(SUBSTITUTE(LEFT($O1558,FIND(" ",$O1558&amp;" ")-1),"/",REPT(" ",20)),21,20)))),0)&gt;$W1558,"Late","Same day"))</f>
        <v/>
      </c>
      <c r="AF1558" s="26" t="str">
        <f aca="false">IF($A1558="","",IFERROR(INDEX(Validation!$C$193:$C$217,MATCH($A1558,Validation!$A$193:$A$217,0)),IF(COUNTIF(Validation!$U$19:$U$178,$Z1558)&gt;0,$Z1558,IF(COUNTIF(Validation!$S$19:$S$178,$AI1558)=1,INDEX(Validation!$U$19:$U$178,MATCH($AI1558,Validation!$S$19:$S$178,0)),$Z1558))))</f>
        <v/>
      </c>
      <c r="AG1558" s="27" t="str">
        <f aca="false">IF(COUNTA($A1558:$U1558)=0,"",IF($A1558="","No name",IF($F1558="","No date",IF($W1558=0,"Date ilegible",IF(NOT(ISNUMBER($N1558)),"Hours no numéricas",IF($AA1558="NO MATCH","Person no identificada","OK"))))))</f>
        <v/>
      </c>
      <c r="AH1558" s="27" t="str">
        <f aca="false">IF($W1558=0,"No date",IF($W1558&lt;Validation!$B$3,"Before period",IF($W1558&gt;Validation!$C$3,"After period","In period")))</f>
        <v>No date</v>
      </c>
      <c r="AI1558" s="26" t="str">
        <f aca="false">IF($Y1558="","",TRIM(RIGHT(SUBSTITUTE($Y1558," ",REPT(" ",50)),50)))</f>
        <v/>
      </c>
      <c r="AJ1558" s="27" t="str">
        <f aca="false">IF($A1558="","",IF(NOT(ISERROR(MATCH($A1558,Validation!$A$193:$A$217,0))),"Manual mapping",IF(COUNTIF(Validation!$U$19:$U$178,$Z1558)&gt;0,"Direct",IF(COUNTIF(Validation!$S$19:$S$178,$AI1558)=1,"By surname","Unresolved"))))</f>
        <v/>
      </c>
      <c r="AK1558" s="28" t="str">
        <f aca="false">IF($L1558="","",IF(MATCH($L1558,$L$2:$L$3000,0)&lt;&gt;ROW()-1,"",COUNT($AK$1:$AK1557)+1))</f>
        <v/>
      </c>
      <c r="AL1558" s="28" t="str">
        <f aca="false">IF($G1558="","",IF(MATCH($G1558,$G$2:$G$3000,0)&lt;&gt;ROW()-1,"",COUNT($AL$1:$AL1557)+1))</f>
        <v/>
      </c>
      <c r="AM1558" s="28" t="str">
        <f aca="false">IF($H1558="","",IF(MATCH($H1558,$H$2:$H$3000,0)&lt;&gt;ROW()-1,"",COUNT($AM$1:$AM1557)+1))</f>
        <v/>
      </c>
      <c r="AN1558" s="28" t="str">
        <f aca="false">IF($I1558="","",IF(MATCH($I1558,$I$2:$I$3000,0)&lt;&gt;ROW()-1,"",COUNT($AN$1:$AN1557)+1))</f>
        <v/>
      </c>
      <c r="AO1558" s="28" t="str">
        <f aca="false">IF($Q1558="","",IF(MATCH($Q1558,$Q$2:$Q$3000,0)&lt;&gt;ROW()-1,"",COUNT($AO$1:$AO1557)+1))</f>
        <v/>
      </c>
    </row>
    <row r="1559" customFormat="false" ht="12.75" hidden="false" customHeight="true" outlineLevel="0" collapsed="false">
      <c r="W1559" s="24" t="n">
        <f aca="false">IF($F1559="",0,IFERROR(IF(ISNUMBER($F1559),INT($F1559),DATE(VALUE(MID(SUBSTITUTE(LEFT($F1559,FIND(" ",$F1559&amp;" ")-1),"/",REPT(" ",20)),41,20)),VALUE(LEFT(SUBSTITUTE(LEFT($F1559,FIND(" ",$F1559&amp;" ")-1),"/",REPT(" ",20)),20)),VALUE(MID(SUBSTITUTE(LEFT($F1559,FIND(" ",$F1559&amp;" ")-1),"/",REPT(" ",20)),21,20)))),0))</f>
        <v>0</v>
      </c>
      <c r="X1559" s="25" t="str">
        <f aca="false">IF(ISNUMBER($N1559),$N1559*Validation!$B$5,"")</f>
        <v/>
      </c>
      <c r="Y1559" s="26" t="str">
        <f aca="false">IF($A1559="","",SUBSTITUTE(SUBSTITUTE(SUBSTITUTE(SUBSTITUTE(SUBSTITUTE(SUBSTITUTE(SUBSTITUTE(UPPER(TRIM($A1559)),"Á","A"),"É","E"),"Í","I"),"Ó","O"),"Ú","U"),"Ñ","N"),"Ü","U"))</f>
        <v/>
      </c>
      <c r="Z1559" s="26" t="str">
        <f aca="false">IF($Y1559="","",LEFT($Y1559,1)&amp;" "&amp;TRIM(RIGHT(SUBSTITUTE($Y1559," ",REPT(" ",50)),50)))</f>
        <v/>
      </c>
      <c r="AA1559" s="27" t="str">
        <f aca="false">IF($AF1559="","",IF(COUNTIF(Validation!$U$19:$U$178,$AF1559)&gt;0,"OK","NO MATCH"))</f>
        <v/>
      </c>
      <c r="AB1559" s="27" t="str">
        <f aca="false">IF($W1559=0,"",IF(AND($W1559&gt;=Validation!$B$3,$W1559&lt;=Validation!$C$3),"Yes","No"))</f>
        <v/>
      </c>
      <c r="AC1559" s="26" t="str">
        <f aca="false">IF($A1559="","",$AF1559&amp;"|"&amp;TEXT($W1559,"yyyy-mm-dd")&amp;"|"&amp;$J1559&amp;"|"&amp;$N1559)</f>
        <v/>
      </c>
      <c r="AD1559" s="27" t="str">
        <f aca="false">IF($AC1559="","",IF(COUNTIF($AC$2:$AC$3000,$AC1559)&gt;1,"REVIEW","OK"))</f>
        <v/>
      </c>
      <c r="AE1559" s="27" t="str">
        <f aca="false">IF(OR($W1559=0,$O1559=""),"",IF(IFERROR(IF(ISNUMBER($O1559),INT($O1559),DATE(VALUE(MID(SUBSTITUTE(LEFT($O1559,FIND(" ",$O1559&amp;" ")-1),"/",REPT(" ",20)),41,20)),VALUE(LEFT(SUBSTITUTE(LEFT($O1559,FIND(" ",$O1559&amp;" ")-1),"/",REPT(" ",20)),20)),VALUE(MID(SUBSTITUTE(LEFT($O1559,FIND(" ",$O1559&amp;" ")-1),"/",REPT(" ",20)),21,20)))),0)&gt;$W1559,"Late","Same day"))</f>
        <v/>
      </c>
      <c r="AF1559" s="26" t="str">
        <f aca="false">IF($A1559="","",IFERROR(INDEX(Validation!$C$193:$C$217,MATCH($A1559,Validation!$A$193:$A$217,0)),IF(COUNTIF(Validation!$U$19:$U$178,$Z1559)&gt;0,$Z1559,IF(COUNTIF(Validation!$S$19:$S$178,$AI1559)=1,INDEX(Validation!$U$19:$U$178,MATCH($AI1559,Validation!$S$19:$S$178,0)),$Z1559))))</f>
        <v/>
      </c>
      <c r="AG1559" s="27" t="str">
        <f aca="false">IF(COUNTA($A1559:$U1559)=0,"",IF($A1559="","No name",IF($F1559="","No date",IF($W1559=0,"Date ilegible",IF(NOT(ISNUMBER($N1559)),"Hours no numéricas",IF($AA1559="NO MATCH","Person no identificada","OK"))))))</f>
        <v/>
      </c>
      <c r="AH1559" s="27" t="str">
        <f aca="false">IF($W1559=0,"No date",IF($W1559&lt;Validation!$B$3,"Before period",IF($W1559&gt;Validation!$C$3,"After period","In period")))</f>
        <v>No date</v>
      </c>
      <c r="AI1559" s="26" t="str">
        <f aca="false">IF($Y1559="","",TRIM(RIGHT(SUBSTITUTE($Y1559," ",REPT(" ",50)),50)))</f>
        <v/>
      </c>
      <c r="AJ1559" s="27" t="str">
        <f aca="false">IF($A1559="","",IF(NOT(ISERROR(MATCH($A1559,Validation!$A$193:$A$217,0))),"Manual mapping",IF(COUNTIF(Validation!$U$19:$U$178,$Z1559)&gt;0,"Direct",IF(COUNTIF(Validation!$S$19:$S$178,$AI1559)=1,"By surname","Unresolved"))))</f>
        <v/>
      </c>
      <c r="AK1559" s="28" t="str">
        <f aca="false">IF($L1559="","",IF(MATCH($L1559,$L$2:$L$3000,0)&lt;&gt;ROW()-1,"",COUNT($AK$1:$AK1558)+1))</f>
        <v/>
      </c>
      <c r="AL1559" s="28" t="str">
        <f aca="false">IF($G1559="","",IF(MATCH($G1559,$G$2:$G$3000,0)&lt;&gt;ROW()-1,"",COUNT($AL$1:$AL1558)+1))</f>
        <v/>
      </c>
      <c r="AM1559" s="28" t="str">
        <f aca="false">IF($H1559="","",IF(MATCH($H1559,$H$2:$H$3000,0)&lt;&gt;ROW()-1,"",COUNT($AM$1:$AM1558)+1))</f>
        <v/>
      </c>
      <c r="AN1559" s="28" t="str">
        <f aca="false">IF($I1559="","",IF(MATCH($I1559,$I$2:$I$3000,0)&lt;&gt;ROW()-1,"",COUNT($AN$1:$AN1558)+1))</f>
        <v/>
      </c>
      <c r="AO1559" s="28" t="str">
        <f aca="false">IF($Q1559="","",IF(MATCH($Q1559,$Q$2:$Q$3000,0)&lt;&gt;ROW()-1,"",COUNT($AO$1:$AO1558)+1))</f>
        <v/>
      </c>
    </row>
    <row r="1560" customFormat="false" ht="12.75" hidden="false" customHeight="true" outlineLevel="0" collapsed="false">
      <c r="W1560" s="24" t="n">
        <f aca="false">IF($F1560="",0,IFERROR(IF(ISNUMBER($F1560),INT($F1560),DATE(VALUE(MID(SUBSTITUTE(LEFT($F1560,FIND(" ",$F1560&amp;" ")-1),"/",REPT(" ",20)),41,20)),VALUE(LEFT(SUBSTITUTE(LEFT($F1560,FIND(" ",$F1560&amp;" ")-1),"/",REPT(" ",20)),20)),VALUE(MID(SUBSTITUTE(LEFT($F1560,FIND(" ",$F1560&amp;" ")-1),"/",REPT(" ",20)),21,20)))),0))</f>
        <v>0</v>
      </c>
      <c r="X1560" s="25" t="str">
        <f aca="false">IF(ISNUMBER($N1560),$N1560*Validation!$B$5,"")</f>
        <v/>
      </c>
      <c r="Y1560" s="26" t="str">
        <f aca="false">IF($A1560="","",SUBSTITUTE(SUBSTITUTE(SUBSTITUTE(SUBSTITUTE(SUBSTITUTE(SUBSTITUTE(SUBSTITUTE(UPPER(TRIM($A1560)),"Á","A"),"É","E"),"Í","I"),"Ó","O"),"Ú","U"),"Ñ","N"),"Ü","U"))</f>
        <v/>
      </c>
      <c r="Z1560" s="26" t="str">
        <f aca="false">IF($Y1560="","",LEFT($Y1560,1)&amp;" "&amp;TRIM(RIGHT(SUBSTITUTE($Y1560," ",REPT(" ",50)),50)))</f>
        <v/>
      </c>
      <c r="AA1560" s="27" t="str">
        <f aca="false">IF($AF1560="","",IF(COUNTIF(Validation!$U$19:$U$178,$AF1560)&gt;0,"OK","NO MATCH"))</f>
        <v/>
      </c>
      <c r="AB1560" s="27" t="str">
        <f aca="false">IF($W1560=0,"",IF(AND($W1560&gt;=Validation!$B$3,$W1560&lt;=Validation!$C$3),"Yes","No"))</f>
        <v/>
      </c>
      <c r="AC1560" s="26" t="str">
        <f aca="false">IF($A1560="","",$AF1560&amp;"|"&amp;TEXT($W1560,"yyyy-mm-dd")&amp;"|"&amp;$J1560&amp;"|"&amp;$N1560)</f>
        <v/>
      </c>
      <c r="AD1560" s="27" t="str">
        <f aca="false">IF($AC1560="","",IF(COUNTIF($AC$2:$AC$3000,$AC1560)&gt;1,"REVIEW","OK"))</f>
        <v/>
      </c>
      <c r="AE1560" s="27" t="str">
        <f aca="false">IF(OR($W1560=0,$O1560=""),"",IF(IFERROR(IF(ISNUMBER($O1560),INT($O1560),DATE(VALUE(MID(SUBSTITUTE(LEFT($O1560,FIND(" ",$O1560&amp;" ")-1),"/",REPT(" ",20)),41,20)),VALUE(LEFT(SUBSTITUTE(LEFT($O1560,FIND(" ",$O1560&amp;" ")-1),"/",REPT(" ",20)),20)),VALUE(MID(SUBSTITUTE(LEFT($O1560,FIND(" ",$O1560&amp;" ")-1),"/",REPT(" ",20)),21,20)))),0)&gt;$W1560,"Late","Same day"))</f>
        <v/>
      </c>
      <c r="AF1560" s="26" t="str">
        <f aca="false">IF($A1560="","",IFERROR(INDEX(Validation!$C$193:$C$217,MATCH($A1560,Validation!$A$193:$A$217,0)),IF(COUNTIF(Validation!$U$19:$U$178,$Z1560)&gt;0,$Z1560,IF(COUNTIF(Validation!$S$19:$S$178,$AI1560)=1,INDEX(Validation!$U$19:$U$178,MATCH($AI1560,Validation!$S$19:$S$178,0)),$Z1560))))</f>
        <v/>
      </c>
      <c r="AG1560" s="27" t="str">
        <f aca="false">IF(COUNTA($A1560:$U1560)=0,"",IF($A1560="","No name",IF($F1560="","No date",IF($W1560=0,"Date ilegible",IF(NOT(ISNUMBER($N1560)),"Hours no numéricas",IF($AA1560="NO MATCH","Person no identificada","OK"))))))</f>
        <v/>
      </c>
      <c r="AH1560" s="27" t="str">
        <f aca="false">IF($W1560=0,"No date",IF($W1560&lt;Validation!$B$3,"Before period",IF($W1560&gt;Validation!$C$3,"After period","In period")))</f>
        <v>No date</v>
      </c>
      <c r="AI1560" s="26" t="str">
        <f aca="false">IF($Y1560="","",TRIM(RIGHT(SUBSTITUTE($Y1560," ",REPT(" ",50)),50)))</f>
        <v/>
      </c>
      <c r="AJ1560" s="27" t="str">
        <f aca="false">IF($A1560="","",IF(NOT(ISERROR(MATCH($A1560,Validation!$A$193:$A$217,0))),"Manual mapping",IF(COUNTIF(Validation!$U$19:$U$178,$Z1560)&gt;0,"Direct",IF(COUNTIF(Validation!$S$19:$S$178,$AI1560)=1,"By surname","Unresolved"))))</f>
        <v/>
      </c>
      <c r="AK1560" s="28" t="str">
        <f aca="false">IF($L1560="","",IF(MATCH($L1560,$L$2:$L$3000,0)&lt;&gt;ROW()-1,"",COUNT($AK$1:$AK1559)+1))</f>
        <v/>
      </c>
      <c r="AL1560" s="28" t="str">
        <f aca="false">IF($G1560="","",IF(MATCH($G1560,$G$2:$G$3000,0)&lt;&gt;ROW()-1,"",COUNT($AL$1:$AL1559)+1))</f>
        <v/>
      </c>
      <c r="AM1560" s="28" t="str">
        <f aca="false">IF($H1560="","",IF(MATCH($H1560,$H$2:$H$3000,0)&lt;&gt;ROW()-1,"",COUNT($AM$1:$AM1559)+1))</f>
        <v/>
      </c>
      <c r="AN1560" s="28" t="str">
        <f aca="false">IF($I1560="","",IF(MATCH($I1560,$I$2:$I$3000,0)&lt;&gt;ROW()-1,"",COUNT($AN$1:$AN1559)+1))</f>
        <v/>
      </c>
      <c r="AO1560" s="28" t="str">
        <f aca="false">IF($Q1560="","",IF(MATCH($Q1560,$Q$2:$Q$3000,0)&lt;&gt;ROW()-1,"",COUNT($AO$1:$AO1559)+1))</f>
        <v/>
      </c>
    </row>
    <row r="1561" customFormat="false" ht="12.75" hidden="false" customHeight="true" outlineLevel="0" collapsed="false">
      <c r="W1561" s="24" t="n">
        <f aca="false">IF($F1561="",0,IFERROR(IF(ISNUMBER($F1561),INT($F1561),DATE(VALUE(MID(SUBSTITUTE(LEFT($F1561,FIND(" ",$F1561&amp;" ")-1),"/",REPT(" ",20)),41,20)),VALUE(LEFT(SUBSTITUTE(LEFT($F1561,FIND(" ",$F1561&amp;" ")-1),"/",REPT(" ",20)),20)),VALUE(MID(SUBSTITUTE(LEFT($F1561,FIND(" ",$F1561&amp;" ")-1),"/",REPT(" ",20)),21,20)))),0))</f>
        <v>0</v>
      </c>
      <c r="X1561" s="25" t="str">
        <f aca="false">IF(ISNUMBER($N1561),$N1561*Validation!$B$5,"")</f>
        <v/>
      </c>
      <c r="Y1561" s="26" t="str">
        <f aca="false">IF($A1561="","",SUBSTITUTE(SUBSTITUTE(SUBSTITUTE(SUBSTITUTE(SUBSTITUTE(SUBSTITUTE(SUBSTITUTE(UPPER(TRIM($A1561)),"Á","A"),"É","E"),"Í","I"),"Ó","O"),"Ú","U"),"Ñ","N"),"Ü","U"))</f>
        <v/>
      </c>
      <c r="Z1561" s="26" t="str">
        <f aca="false">IF($Y1561="","",LEFT($Y1561,1)&amp;" "&amp;TRIM(RIGHT(SUBSTITUTE($Y1561," ",REPT(" ",50)),50)))</f>
        <v/>
      </c>
      <c r="AA1561" s="27" t="str">
        <f aca="false">IF($AF1561="","",IF(COUNTIF(Validation!$U$19:$U$178,$AF1561)&gt;0,"OK","NO MATCH"))</f>
        <v/>
      </c>
      <c r="AB1561" s="27" t="str">
        <f aca="false">IF($W1561=0,"",IF(AND($W1561&gt;=Validation!$B$3,$W1561&lt;=Validation!$C$3),"Yes","No"))</f>
        <v/>
      </c>
      <c r="AC1561" s="26" t="str">
        <f aca="false">IF($A1561="","",$AF1561&amp;"|"&amp;TEXT($W1561,"yyyy-mm-dd")&amp;"|"&amp;$J1561&amp;"|"&amp;$N1561)</f>
        <v/>
      </c>
      <c r="AD1561" s="27" t="str">
        <f aca="false">IF($AC1561="","",IF(COUNTIF($AC$2:$AC$3000,$AC1561)&gt;1,"REVIEW","OK"))</f>
        <v/>
      </c>
      <c r="AE1561" s="27" t="str">
        <f aca="false">IF(OR($W1561=0,$O1561=""),"",IF(IFERROR(IF(ISNUMBER($O1561),INT($O1561),DATE(VALUE(MID(SUBSTITUTE(LEFT($O1561,FIND(" ",$O1561&amp;" ")-1),"/",REPT(" ",20)),41,20)),VALUE(LEFT(SUBSTITUTE(LEFT($O1561,FIND(" ",$O1561&amp;" ")-1),"/",REPT(" ",20)),20)),VALUE(MID(SUBSTITUTE(LEFT($O1561,FIND(" ",$O1561&amp;" ")-1),"/",REPT(" ",20)),21,20)))),0)&gt;$W1561,"Late","Same day"))</f>
        <v/>
      </c>
      <c r="AF1561" s="26" t="str">
        <f aca="false">IF($A1561="","",IFERROR(INDEX(Validation!$C$193:$C$217,MATCH($A1561,Validation!$A$193:$A$217,0)),IF(COUNTIF(Validation!$U$19:$U$178,$Z1561)&gt;0,$Z1561,IF(COUNTIF(Validation!$S$19:$S$178,$AI1561)=1,INDEX(Validation!$U$19:$U$178,MATCH($AI1561,Validation!$S$19:$S$178,0)),$Z1561))))</f>
        <v/>
      </c>
      <c r="AG1561" s="27" t="str">
        <f aca="false">IF(COUNTA($A1561:$U1561)=0,"",IF($A1561="","No name",IF($F1561="","No date",IF($W1561=0,"Date ilegible",IF(NOT(ISNUMBER($N1561)),"Hours no numéricas",IF($AA1561="NO MATCH","Person no identificada","OK"))))))</f>
        <v/>
      </c>
      <c r="AH1561" s="27" t="str">
        <f aca="false">IF($W1561=0,"No date",IF($W1561&lt;Validation!$B$3,"Before period",IF($W1561&gt;Validation!$C$3,"After period","In period")))</f>
        <v>No date</v>
      </c>
      <c r="AI1561" s="26" t="str">
        <f aca="false">IF($Y1561="","",TRIM(RIGHT(SUBSTITUTE($Y1561," ",REPT(" ",50)),50)))</f>
        <v/>
      </c>
      <c r="AJ1561" s="27" t="str">
        <f aca="false">IF($A1561="","",IF(NOT(ISERROR(MATCH($A1561,Validation!$A$193:$A$217,0))),"Manual mapping",IF(COUNTIF(Validation!$U$19:$U$178,$Z1561)&gt;0,"Direct",IF(COUNTIF(Validation!$S$19:$S$178,$AI1561)=1,"By surname","Unresolved"))))</f>
        <v/>
      </c>
      <c r="AK1561" s="28" t="str">
        <f aca="false">IF($L1561="","",IF(MATCH($L1561,$L$2:$L$3000,0)&lt;&gt;ROW()-1,"",COUNT($AK$1:$AK1560)+1))</f>
        <v/>
      </c>
      <c r="AL1561" s="28" t="str">
        <f aca="false">IF($G1561="","",IF(MATCH($G1561,$G$2:$G$3000,0)&lt;&gt;ROW()-1,"",COUNT($AL$1:$AL1560)+1))</f>
        <v/>
      </c>
      <c r="AM1561" s="28" t="str">
        <f aca="false">IF($H1561="","",IF(MATCH($H1561,$H$2:$H$3000,0)&lt;&gt;ROW()-1,"",COUNT($AM$1:$AM1560)+1))</f>
        <v/>
      </c>
      <c r="AN1561" s="28" t="str">
        <f aca="false">IF($I1561="","",IF(MATCH($I1561,$I$2:$I$3000,0)&lt;&gt;ROW()-1,"",COUNT($AN$1:$AN1560)+1))</f>
        <v/>
      </c>
      <c r="AO1561" s="28" t="str">
        <f aca="false">IF($Q1561="","",IF(MATCH($Q1561,$Q$2:$Q$3000,0)&lt;&gt;ROW()-1,"",COUNT($AO$1:$AO1560)+1))</f>
        <v/>
      </c>
    </row>
    <row r="1562" customFormat="false" ht="12.75" hidden="false" customHeight="true" outlineLevel="0" collapsed="false">
      <c r="W1562" s="24" t="n">
        <f aca="false">IF($F1562="",0,IFERROR(IF(ISNUMBER($F1562),INT($F1562),DATE(VALUE(MID(SUBSTITUTE(LEFT($F1562,FIND(" ",$F1562&amp;" ")-1),"/",REPT(" ",20)),41,20)),VALUE(LEFT(SUBSTITUTE(LEFT($F1562,FIND(" ",$F1562&amp;" ")-1),"/",REPT(" ",20)),20)),VALUE(MID(SUBSTITUTE(LEFT($F1562,FIND(" ",$F1562&amp;" ")-1),"/",REPT(" ",20)),21,20)))),0))</f>
        <v>0</v>
      </c>
      <c r="X1562" s="25" t="str">
        <f aca="false">IF(ISNUMBER($N1562),$N1562*Validation!$B$5,"")</f>
        <v/>
      </c>
      <c r="Y1562" s="26" t="str">
        <f aca="false">IF($A1562="","",SUBSTITUTE(SUBSTITUTE(SUBSTITUTE(SUBSTITUTE(SUBSTITUTE(SUBSTITUTE(SUBSTITUTE(UPPER(TRIM($A1562)),"Á","A"),"É","E"),"Í","I"),"Ó","O"),"Ú","U"),"Ñ","N"),"Ü","U"))</f>
        <v/>
      </c>
      <c r="Z1562" s="26" t="str">
        <f aca="false">IF($Y1562="","",LEFT($Y1562,1)&amp;" "&amp;TRIM(RIGHT(SUBSTITUTE($Y1562," ",REPT(" ",50)),50)))</f>
        <v/>
      </c>
      <c r="AA1562" s="27" t="str">
        <f aca="false">IF($AF1562="","",IF(COUNTIF(Validation!$U$19:$U$178,$AF1562)&gt;0,"OK","NO MATCH"))</f>
        <v/>
      </c>
      <c r="AB1562" s="27" t="str">
        <f aca="false">IF($W1562=0,"",IF(AND($W1562&gt;=Validation!$B$3,$W1562&lt;=Validation!$C$3),"Yes","No"))</f>
        <v/>
      </c>
      <c r="AC1562" s="26" t="str">
        <f aca="false">IF($A1562="","",$AF1562&amp;"|"&amp;TEXT($W1562,"yyyy-mm-dd")&amp;"|"&amp;$J1562&amp;"|"&amp;$N1562)</f>
        <v/>
      </c>
      <c r="AD1562" s="27" t="str">
        <f aca="false">IF($AC1562="","",IF(COUNTIF($AC$2:$AC$3000,$AC1562)&gt;1,"REVIEW","OK"))</f>
        <v/>
      </c>
      <c r="AE1562" s="27" t="str">
        <f aca="false">IF(OR($W1562=0,$O1562=""),"",IF(IFERROR(IF(ISNUMBER($O1562),INT($O1562),DATE(VALUE(MID(SUBSTITUTE(LEFT($O1562,FIND(" ",$O1562&amp;" ")-1),"/",REPT(" ",20)),41,20)),VALUE(LEFT(SUBSTITUTE(LEFT($O1562,FIND(" ",$O1562&amp;" ")-1),"/",REPT(" ",20)),20)),VALUE(MID(SUBSTITUTE(LEFT($O1562,FIND(" ",$O1562&amp;" ")-1),"/",REPT(" ",20)),21,20)))),0)&gt;$W1562,"Late","Same day"))</f>
        <v/>
      </c>
      <c r="AF1562" s="26" t="str">
        <f aca="false">IF($A1562="","",IFERROR(INDEX(Validation!$C$193:$C$217,MATCH($A1562,Validation!$A$193:$A$217,0)),IF(COUNTIF(Validation!$U$19:$U$178,$Z1562)&gt;0,$Z1562,IF(COUNTIF(Validation!$S$19:$S$178,$AI1562)=1,INDEX(Validation!$U$19:$U$178,MATCH($AI1562,Validation!$S$19:$S$178,0)),$Z1562))))</f>
        <v/>
      </c>
      <c r="AG1562" s="27" t="str">
        <f aca="false">IF(COUNTA($A1562:$U1562)=0,"",IF($A1562="","No name",IF($F1562="","No date",IF($W1562=0,"Date ilegible",IF(NOT(ISNUMBER($N1562)),"Hours no numéricas",IF($AA1562="NO MATCH","Person no identificada","OK"))))))</f>
        <v/>
      </c>
      <c r="AH1562" s="27" t="str">
        <f aca="false">IF($W1562=0,"No date",IF($W1562&lt;Validation!$B$3,"Before period",IF($W1562&gt;Validation!$C$3,"After period","In period")))</f>
        <v>No date</v>
      </c>
      <c r="AI1562" s="26" t="str">
        <f aca="false">IF($Y1562="","",TRIM(RIGHT(SUBSTITUTE($Y1562," ",REPT(" ",50)),50)))</f>
        <v/>
      </c>
      <c r="AJ1562" s="27" t="str">
        <f aca="false">IF($A1562="","",IF(NOT(ISERROR(MATCH($A1562,Validation!$A$193:$A$217,0))),"Manual mapping",IF(COUNTIF(Validation!$U$19:$U$178,$Z1562)&gt;0,"Direct",IF(COUNTIF(Validation!$S$19:$S$178,$AI1562)=1,"By surname","Unresolved"))))</f>
        <v/>
      </c>
      <c r="AK1562" s="28" t="str">
        <f aca="false">IF($L1562="","",IF(MATCH($L1562,$L$2:$L$3000,0)&lt;&gt;ROW()-1,"",COUNT($AK$1:$AK1561)+1))</f>
        <v/>
      </c>
      <c r="AL1562" s="28" t="str">
        <f aca="false">IF($G1562="","",IF(MATCH($G1562,$G$2:$G$3000,0)&lt;&gt;ROW()-1,"",COUNT($AL$1:$AL1561)+1))</f>
        <v/>
      </c>
      <c r="AM1562" s="28" t="str">
        <f aca="false">IF($H1562="","",IF(MATCH($H1562,$H$2:$H$3000,0)&lt;&gt;ROW()-1,"",COUNT($AM$1:$AM1561)+1))</f>
        <v/>
      </c>
      <c r="AN1562" s="28" t="str">
        <f aca="false">IF($I1562="","",IF(MATCH($I1562,$I$2:$I$3000,0)&lt;&gt;ROW()-1,"",COUNT($AN$1:$AN1561)+1))</f>
        <v/>
      </c>
      <c r="AO1562" s="28" t="str">
        <f aca="false">IF($Q1562="","",IF(MATCH($Q1562,$Q$2:$Q$3000,0)&lt;&gt;ROW()-1,"",COUNT($AO$1:$AO1561)+1))</f>
        <v/>
      </c>
    </row>
    <row r="1563" customFormat="false" ht="12.75" hidden="false" customHeight="true" outlineLevel="0" collapsed="false">
      <c r="W1563" s="24" t="n">
        <f aca="false">IF($F1563="",0,IFERROR(IF(ISNUMBER($F1563),INT($F1563),DATE(VALUE(MID(SUBSTITUTE(LEFT($F1563,FIND(" ",$F1563&amp;" ")-1),"/",REPT(" ",20)),41,20)),VALUE(LEFT(SUBSTITUTE(LEFT($F1563,FIND(" ",$F1563&amp;" ")-1),"/",REPT(" ",20)),20)),VALUE(MID(SUBSTITUTE(LEFT($F1563,FIND(" ",$F1563&amp;" ")-1),"/",REPT(" ",20)),21,20)))),0))</f>
        <v>0</v>
      </c>
      <c r="X1563" s="25" t="str">
        <f aca="false">IF(ISNUMBER($N1563),$N1563*Validation!$B$5,"")</f>
        <v/>
      </c>
      <c r="Y1563" s="26" t="str">
        <f aca="false">IF($A1563="","",SUBSTITUTE(SUBSTITUTE(SUBSTITUTE(SUBSTITUTE(SUBSTITUTE(SUBSTITUTE(SUBSTITUTE(UPPER(TRIM($A1563)),"Á","A"),"É","E"),"Í","I"),"Ó","O"),"Ú","U"),"Ñ","N"),"Ü","U"))</f>
        <v/>
      </c>
      <c r="Z1563" s="26" t="str">
        <f aca="false">IF($Y1563="","",LEFT($Y1563,1)&amp;" "&amp;TRIM(RIGHT(SUBSTITUTE($Y1563," ",REPT(" ",50)),50)))</f>
        <v/>
      </c>
      <c r="AA1563" s="27" t="str">
        <f aca="false">IF($AF1563="","",IF(COUNTIF(Validation!$U$19:$U$178,$AF1563)&gt;0,"OK","NO MATCH"))</f>
        <v/>
      </c>
      <c r="AB1563" s="27" t="str">
        <f aca="false">IF($W1563=0,"",IF(AND($W1563&gt;=Validation!$B$3,$W1563&lt;=Validation!$C$3),"Yes","No"))</f>
        <v/>
      </c>
      <c r="AC1563" s="26" t="str">
        <f aca="false">IF($A1563="","",$AF1563&amp;"|"&amp;TEXT($W1563,"yyyy-mm-dd")&amp;"|"&amp;$J1563&amp;"|"&amp;$N1563)</f>
        <v/>
      </c>
      <c r="AD1563" s="27" t="str">
        <f aca="false">IF($AC1563="","",IF(COUNTIF($AC$2:$AC$3000,$AC1563)&gt;1,"REVIEW","OK"))</f>
        <v/>
      </c>
      <c r="AE1563" s="27" t="str">
        <f aca="false">IF(OR($W1563=0,$O1563=""),"",IF(IFERROR(IF(ISNUMBER($O1563),INT($O1563),DATE(VALUE(MID(SUBSTITUTE(LEFT($O1563,FIND(" ",$O1563&amp;" ")-1),"/",REPT(" ",20)),41,20)),VALUE(LEFT(SUBSTITUTE(LEFT($O1563,FIND(" ",$O1563&amp;" ")-1),"/",REPT(" ",20)),20)),VALUE(MID(SUBSTITUTE(LEFT($O1563,FIND(" ",$O1563&amp;" ")-1),"/",REPT(" ",20)),21,20)))),0)&gt;$W1563,"Late","Same day"))</f>
        <v/>
      </c>
      <c r="AF1563" s="26" t="str">
        <f aca="false">IF($A1563="","",IFERROR(INDEX(Validation!$C$193:$C$217,MATCH($A1563,Validation!$A$193:$A$217,0)),IF(COUNTIF(Validation!$U$19:$U$178,$Z1563)&gt;0,$Z1563,IF(COUNTIF(Validation!$S$19:$S$178,$AI1563)=1,INDEX(Validation!$U$19:$U$178,MATCH($AI1563,Validation!$S$19:$S$178,0)),$Z1563))))</f>
        <v/>
      </c>
      <c r="AG1563" s="27" t="str">
        <f aca="false">IF(COUNTA($A1563:$U1563)=0,"",IF($A1563="","No name",IF($F1563="","No date",IF($W1563=0,"Date ilegible",IF(NOT(ISNUMBER($N1563)),"Hours no numéricas",IF($AA1563="NO MATCH","Person no identificada","OK"))))))</f>
        <v/>
      </c>
      <c r="AH1563" s="27" t="str">
        <f aca="false">IF($W1563=0,"No date",IF($W1563&lt;Validation!$B$3,"Before period",IF($W1563&gt;Validation!$C$3,"After period","In period")))</f>
        <v>No date</v>
      </c>
      <c r="AI1563" s="26" t="str">
        <f aca="false">IF($Y1563="","",TRIM(RIGHT(SUBSTITUTE($Y1563," ",REPT(" ",50)),50)))</f>
        <v/>
      </c>
      <c r="AJ1563" s="27" t="str">
        <f aca="false">IF($A1563="","",IF(NOT(ISERROR(MATCH($A1563,Validation!$A$193:$A$217,0))),"Manual mapping",IF(COUNTIF(Validation!$U$19:$U$178,$Z1563)&gt;0,"Direct",IF(COUNTIF(Validation!$S$19:$S$178,$AI1563)=1,"By surname","Unresolved"))))</f>
        <v/>
      </c>
      <c r="AK1563" s="28" t="str">
        <f aca="false">IF($L1563="","",IF(MATCH($L1563,$L$2:$L$3000,0)&lt;&gt;ROW()-1,"",COUNT($AK$1:$AK1562)+1))</f>
        <v/>
      </c>
      <c r="AL1563" s="28" t="str">
        <f aca="false">IF($G1563="","",IF(MATCH($G1563,$G$2:$G$3000,0)&lt;&gt;ROW()-1,"",COUNT($AL$1:$AL1562)+1))</f>
        <v/>
      </c>
      <c r="AM1563" s="28" t="str">
        <f aca="false">IF($H1563="","",IF(MATCH($H1563,$H$2:$H$3000,0)&lt;&gt;ROW()-1,"",COUNT($AM$1:$AM1562)+1))</f>
        <v/>
      </c>
      <c r="AN1563" s="28" t="str">
        <f aca="false">IF($I1563="","",IF(MATCH($I1563,$I$2:$I$3000,0)&lt;&gt;ROW()-1,"",COUNT($AN$1:$AN1562)+1))</f>
        <v/>
      </c>
      <c r="AO1563" s="28" t="str">
        <f aca="false">IF($Q1563="","",IF(MATCH($Q1563,$Q$2:$Q$3000,0)&lt;&gt;ROW()-1,"",COUNT($AO$1:$AO1562)+1))</f>
        <v/>
      </c>
    </row>
    <row r="1564" customFormat="false" ht="12.75" hidden="false" customHeight="true" outlineLevel="0" collapsed="false">
      <c r="W1564" s="24" t="n">
        <f aca="false">IF($F1564="",0,IFERROR(IF(ISNUMBER($F1564),INT($F1564),DATE(VALUE(MID(SUBSTITUTE(LEFT($F1564,FIND(" ",$F1564&amp;" ")-1),"/",REPT(" ",20)),41,20)),VALUE(LEFT(SUBSTITUTE(LEFT($F1564,FIND(" ",$F1564&amp;" ")-1),"/",REPT(" ",20)),20)),VALUE(MID(SUBSTITUTE(LEFT($F1564,FIND(" ",$F1564&amp;" ")-1),"/",REPT(" ",20)),21,20)))),0))</f>
        <v>0</v>
      </c>
      <c r="X1564" s="25" t="str">
        <f aca="false">IF(ISNUMBER($N1564),$N1564*Validation!$B$5,"")</f>
        <v/>
      </c>
      <c r="Y1564" s="26" t="str">
        <f aca="false">IF($A1564="","",SUBSTITUTE(SUBSTITUTE(SUBSTITUTE(SUBSTITUTE(SUBSTITUTE(SUBSTITUTE(SUBSTITUTE(UPPER(TRIM($A1564)),"Á","A"),"É","E"),"Í","I"),"Ó","O"),"Ú","U"),"Ñ","N"),"Ü","U"))</f>
        <v/>
      </c>
      <c r="Z1564" s="26" t="str">
        <f aca="false">IF($Y1564="","",LEFT($Y1564,1)&amp;" "&amp;TRIM(RIGHT(SUBSTITUTE($Y1564," ",REPT(" ",50)),50)))</f>
        <v/>
      </c>
      <c r="AA1564" s="27" t="str">
        <f aca="false">IF($AF1564="","",IF(COUNTIF(Validation!$U$19:$U$178,$AF1564)&gt;0,"OK","NO MATCH"))</f>
        <v/>
      </c>
      <c r="AB1564" s="27" t="str">
        <f aca="false">IF($W1564=0,"",IF(AND($W1564&gt;=Validation!$B$3,$W1564&lt;=Validation!$C$3),"Yes","No"))</f>
        <v/>
      </c>
      <c r="AC1564" s="26" t="str">
        <f aca="false">IF($A1564="","",$AF1564&amp;"|"&amp;TEXT($W1564,"yyyy-mm-dd")&amp;"|"&amp;$J1564&amp;"|"&amp;$N1564)</f>
        <v/>
      </c>
      <c r="AD1564" s="27" t="str">
        <f aca="false">IF($AC1564="","",IF(COUNTIF($AC$2:$AC$3000,$AC1564)&gt;1,"REVIEW","OK"))</f>
        <v/>
      </c>
      <c r="AE1564" s="27" t="str">
        <f aca="false">IF(OR($W1564=0,$O1564=""),"",IF(IFERROR(IF(ISNUMBER($O1564),INT($O1564),DATE(VALUE(MID(SUBSTITUTE(LEFT($O1564,FIND(" ",$O1564&amp;" ")-1),"/",REPT(" ",20)),41,20)),VALUE(LEFT(SUBSTITUTE(LEFT($O1564,FIND(" ",$O1564&amp;" ")-1),"/",REPT(" ",20)),20)),VALUE(MID(SUBSTITUTE(LEFT($O1564,FIND(" ",$O1564&amp;" ")-1),"/",REPT(" ",20)),21,20)))),0)&gt;$W1564,"Late","Same day"))</f>
        <v/>
      </c>
      <c r="AF1564" s="26" t="str">
        <f aca="false">IF($A1564="","",IFERROR(INDEX(Validation!$C$193:$C$217,MATCH($A1564,Validation!$A$193:$A$217,0)),IF(COUNTIF(Validation!$U$19:$U$178,$Z1564)&gt;0,$Z1564,IF(COUNTIF(Validation!$S$19:$S$178,$AI1564)=1,INDEX(Validation!$U$19:$U$178,MATCH($AI1564,Validation!$S$19:$S$178,0)),$Z1564))))</f>
        <v/>
      </c>
      <c r="AG1564" s="27" t="str">
        <f aca="false">IF(COUNTA($A1564:$U1564)=0,"",IF($A1564="","No name",IF($F1564="","No date",IF($W1564=0,"Date ilegible",IF(NOT(ISNUMBER($N1564)),"Hours no numéricas",IF($AA1564="NO MATCH","Person no identificada","OK"))))))</f>
        <v/>
      </c>
      <c r="AH1564" s="27" t="str">
        <f aca="false">IF($W1564=0,"No date",IF($W1564&lt;Validation!$B$3,"Before period",IF($W1564&gt;Validation!$C$3,"After period","In period")))</f>
        <v>No date</v>
      </c>
      <c r="AI1564" s="26" t="str">
        <f aca="false">IF($Y1564="","",TRIM(RIGHT(SUBSTITUTE($Y1564," ",REPT(" ",50)),50)))</f>
        <v/>
      </c>
      <c r="AJ1564" s="27" t="str">
        <f aca="false">IF($A1564="","",IF(NOT(ISERROR(MATCH($A1564,Validation!$A$193:$A$217,0))),"Manual mapping",IF(COUNTIF(Validation!$U$19:$U$178,$Z1564)&gt;0,"Direct",IF(COUNTIF(Validation!$S$19:$S$178,$AI1564)=1,"By surname","Unresolved"))))</f>
        <v/>
      </c>
      <c r="AK1564" s="28" t="str">
        <f aca="false">IF($L1564="","",IF(MATCH($L1564,$L$2:$L$3000,0)&lt;&gt;ROW()-1,"",COUNT($AK$1:$AK1563)+1))</f>
        <v/>
      </c>
      <c r="AL1564" s="28" t="str">
        <f aca="false">IF($G1564="","",IF(MATCH($G1564,$G$2:$G$3000,0)&lt;&gt;ROW()-1,"",COUNT($AL$1:$AL1563)+1))</f>
        <v/>
      </c>
      <c r="AM1564" s="28" t="str">
        <f aca="false">IF($H1564="","",IF(MATCH($H1564,$H$2:$H$3000,0)&lt;&gt;ROW()-1,"",COUNT($AM$1:$AM1563)+1))</f>
        <v/>
      </c>
      <c r="AN1564" s="28" t="str">
        <f aca="false">IF($I1564="","",IF(MATCH($I1564,$I$2:$I$3000,0)&lt;&gt;ROW()-1,"",COUNT($AN$1:$AN1563)+1))</f>
        <v/>
      </c>
      <c r="AO1564" s="28" t="str">
        <f aca="false">IF($Q1564="","",IF(MATCH($Q1564,$Q$2:$Q$3000,0)&lt;&gt;ROW()-1,"",COUNT($AO$1:$AO1563)+1))</f>
        <v/>
      </c>
    </row>
    <row r="1565" customFormat="false" ht="12.75" hidden="false" customHeight="true" outlineLevel="0" collapsed="false">
      <c r="W1565" s="24" t="n">
        <f aca="false">IF($F1565="",0,IFERROR(IF(ISNUMBER($F1565),INT($F1565),DATE(VALUE(MID(SUBSTITUTE(LEFT($F1565,FIND(" ",$F1565&amp;" ")-1),"/",REPT(" ",20)),41,20)),VALUE(LEFT(SUBSTITUTE(LEFT($F1565,FIND(" ",$F1565&amp;" ")-1),"/",REPT(" ",20)),20)),VALUE(MID(SUBSTITUTE(LEFT($F1565,FIND(" ",$F1565&amp;" ")-1),"/",REPT(" ",20)),21,20)))),0))</f>
        <v>0</v>
      </c>
      <c r="X1565" s="25" t="str">
        <f aca="false">IF(ISNUMBER($N1565),$N1565*Validation!$B$5,"")</f>
        <v/>
      </c>
      <c r="Y1565" s="26" t="str">
        <f aca="false">IF($A1565="","",SUBSTITUTE(SUBSTITUTE(SUBSTITUTE(SUBSTITUTE(SUBSTITUTE(SUBSTITUTE(SUBSTITUTE(UPPER(TRIM($A1565)),"Á","A"),"É","E"),"Í","I"),"Ó","O"),"Ú","U"),"Ñ","N"),"Ü","U"))</f>
        <v/>
      </c>
      <c r="Z1565" s="26" t="str">
        <f aca="false">IF($Y1565="","",LEFT($Y1565,1)&amp;" "&amp;TRIM(RIGHT(SUBSTITUTE($Y1565," ",REPT(" ",50)),50)))</f>
        <v/>
      </c>
      <c r="AA1565" s="27" t="str">
        <f aca="false">IF($AF1565="","",IF(COUNTIF(Validation!$U$19:$U$178,$AF1565)&gt;0,"OK","NO MATCH"))</f>
        <v/>
      </c>
      <c r="AB1565" s="27" t="str">
        <f aca="false">IF($W1565=0,"",IF(AND($W1565&gt;=Validation!$B$3,$W1565&lt;=Validation!$C$3),"Yes","No"))</f>
        <v/>
      </c>
      <c r="AC1565" s="26" t="str">
        <f aca="false">IF($A1565="","",$AF1565&amp;"|"&amp;TEXT($W1565,"yyyy-mm-dd")&amp;"|"&amp;$J1565&amp;"|"&amp;$N1565)</f>
        <v/>
      </c>
      <c r="AD1565" s="27" t="str">
        <f aca="false">IF($AC1565="","",IF(COUNTIF($AC$2:$AC$3000,$AC1565)&gt;1,"REVIEW","OK"))</f>
        <v/>
      </c>
      <c r="AE1565" s="27" t="str">
        <f aca="false">IF(OR($W1565=0,$O1565=""),"",IF(IFERROR(IF(ISNUMBER($O1565),INT($O1565),DATE(VALUE(MID(SUBSTITUTE(LEFT($O1565,FIND(" ",$O1565&amp;" ")-1),"/",REPT(" ",20)),41,20)),VALUE(LEFT(SUBSTITUTE(LEFT($O1565,FIND(" ",$O1565&amp;" ")-1),"/",REPT(" ",20)),20)),VALUE(MID(SUBSTITUTE(LEFT($O1565,FIND(" ",$O1565&amp;" ")-1),"/",REPT(" ",20)),21,20)))),0)&gt;$W1565,"Late","Same day"))</f>
        <v/>
      </c>
      <c r="AF1565" s="26" t="str">
        <f aca="false">IF($A1565="","",IFERROR(INDEX(Validation!$C$193:$C$217,MATCH($A1565,Validation!$A$193:$A$217,0)),IF(COUNTIF(Validation!$U$19:$U$178,$Z1565)&gt;0,$Z1565,IF(COUNTIF(Validation!$S$19:$S$178,$AI1565)=1,INDEX(Validation!$U$19:$U$178,MATCH($AI1565,Validation!$S$19:$S$178,0)),$Z1565))))</f>
        <v/>
      </c>
      <c r="AG1565" s="27" t="str">
        <f aca="false">IF(COUNTA($A1565:$U1565)=0,"",IF($A1565="","No name",IF($F1565="","No date",IF($W1565=0,"Date ilegible",IF(NOT(ISNUMBER($N1565)),"Hours no numéricas",IF($AA1565="NO MATCH","Person no identificada","OK"))))))</f>
        <v/>
      </c>
      <c r="AH1565" s="27" t="str">
        <f aca="false">IF($W1565=0,"No date",IF($W1565&lt;Validation!$B$3,"Before period",IF($W1565&gt;Validation!$C$3,"After period","In period")))</f>
        <v>No date</v>
      </c>
      <c r="AI1565" s="26" t="str">
        <f aca="false">IF($Y1565="","",TRIM(RIGHT(SUBSTITUTE($Y1565," ",REPT(" ",50)),50)))</f>
        <v/>
      </c>
      <c r="AJ1565" s="27" t="str">
        <f aca="false">IF($A1565="","",IF(NOT(ISERROR(MATCH($A1565,Validation!$A$193:$A$217,0))),"Manual mapping",IF(COUNTIF(Validation!$U$19:$U$178,$Z1565)&gt;0,"Direct",IF(COUNTIF(Validation!$S$19:$S$178,$AI1565)=1,"By surname","Unresolved"))))</f>
        <v/>
      </c>
      <c r="AK1565" s="28" t="str">
        <f aca="false">IF($L1565="","",IF(MATCH($L1565,$L$2:$L$3000,0)&lt;&gt;ROW()-1,"",COUNT($AK$1:$AK1564)+1))</f>
        <v/>
      </c>
      <c r="AL1565" s="28" t="str">
        <f aca="false">IF($G1565="","",IF(MATCH($G1565,$G$2:$G$3000,0)&lt;&gt;ROW()-1,"",COUNT($AL$1:$AL1564)+1))</f>
        <v/>
      </c>
      <c r="AM1565" s="28" t="str">
        <f aca="false">IF($H1565="","",IF(MATCH($H1565,$H$2:$H$3000,0)&lt;&gt;ROW()-1,"",COUNT($AM$1:$AM1564)+1))</f>
        <v/>
      </c>
      <c r="AN1565" s="28" t="str">
        <f aca="false">IF($I1565="","",IF(MATCH($I1565,$I$2:$I$3000,0)&lt;&gt;ROW()-1,"",COUNT($AN$1:$AN1564)+1))</f>
        <v/>
      </c>
      <c r="AO1565" s="28" t="str">
        <f aca="false">IF($Q1565="","",IF(MATCH($Q1565,$Q$2:$Q$3000,0)&lt;&gt;ROW()-1,"",COUNT($AO$1:$AO1564)+1))</f>
        <v/>
      </c>
    </row>
    <row r="1566" customFormat="false" ht="12.75" hidden="false" customHeight="true" outlineLevel="0" collapsed="false">
      <c r="W1566" s="24" t="n">
        <f aca="false">IF($F1566="",0,IFERROR(IF(ISNUMBER($F1566),INT($F1566),DATE(VALUE(MID(SUBSTITUTE(LEFT($F1566,FIND(" ",$F1566&amp;" ")-1),"/",REPT(" ",20)),41,20)),VALUE(LEFT(SUBSTITUTE(LEFT($F1566,FIND(" ",$F1566&amp;" ")-1),"/",REPT(" ",20)),20)),VALUE(MID(SUBSTITUTE(LEFT($F1566,FIND(" ",$F1566&amp;" ")-1),"/",REPT(" ",20)),21,20)))),0))</f>
        <v>0</v>
      </c>
      <c r="X1566" s="25" t="str">
        <f aca="false">IF(ISNUMBER($N1566),$N1566*Validation!$B$5,"")</f>
        <v/>
      </c>
      <c r="Y1566" s="26" t="str">
        <f aca="false">IF($A1566="","",SUBSTITUTE(SUBSTITUTE(SUBSTITUTE(SUBSTITUTE(SUBSTITUTE(SUBSTITUTE(SUBSTITUTE(UPPER(TRIM($A1566)),"Á","A"),"É","E"),"Í","I"),"Ó","O"),"Ú","U"),"Ñ","N"),"Ü","U"))</f>
        <v/>
      </c>
      <c r="Z1566" s="26" t="str">
        <f aca="false">IF($Y1566="","",LEFT($Y1566,1)&amp;" "&amp;TRIM(RIGHT(SUBSTITUTE($Y1566," ",REPT(" ",50)),50)))</f>
        <v/>
      </c>
      <c r="AA1566" s="27" t="str">
        <f aca="false">IF($AF1566="","",IF(COUNTIF(Validation!$U$19:$U$178,$AF1566)&gt;0,"OK","NO MATCH"))</f>
        <v/>
      </c>
      <c r="AB1566" s="27" t="str">
        <f aca="false">IF($W1566=0,"",IF(AND($W1566&gt;=Validation!$B$3,$W1566&lt;=Validation!$C$3),"Yes","No"))</f>
        <v/>
      </c>
      <c r="AC1566" s="26" t="str">
        <f aca="false">IF($A1566="","",$AF1566&amp;"|"&amp;TEXT($W1566,"yyyy-mm-dd")&amp;"|"&amp;$J1566&amp;"|"&amp;$N1566)</f>
        <v/>
      </c>
      <c r="AD1566" s="27" t="str">
        <f aca="false">IF($AC1566="","",IF(COUNTIF($AC$2:$AC$3000,$AC1566)&gt;1,"REVIEW","OK"))</f>
        <v/>
      </c>
      <c r="AE1566" s="27" t="str">
        <f aca="false">IF(OR($W1566=0,$O1566=""),"",IF(IFERROR(IF(ISNUMBER($O1566),INT($O1566),DATE(VALUE(MID(SUBSTITUTE(LEFT($O1566,FIND(" ",$O1566&amp;" ")-1),"/",REPT(" ",20)),41,20)),VALUE(LEFT(SUBSTITUTE(LEFT($O1566,FIND(" ",$O1566&amp;" ")-1),"/",REPT(" ",20)),20)),VALUE(MID(SUBSTITUTE(LEFT($O1566,FIND(" ",$O1566&amp;" ")-1),"/",REPT(" ",20)),21,20)))),0)&gt;$W1566,"Late","Same day"))</f>
        <v/>
      </c>
      <c r="AF1566" s="26" t="str">
        <f aca="false">IF($A1566="","",IFERROR(INDEX(Validation!$C$193:$C$217,MATCH($A1566,Validation!$A$193:$A$217,0)),IF(COUNTIF(Validation!$U$19:$U$178,$Z1566)&gt;0,$Z1566,IF(COUNTIF(Validation!$S$19:$S$178,$AI1566)=1,INDEX(Validation!$U$19:$U$178,MATCH($AI1566,Validation!$S$19:$S$178,0)),$Z1566))))</f>
        <v/>
      </c>
      <c r="AG1566" s="27" t="str">
        <f aca="false">IF(COUNTA($A1566:$U1566)=0,"",IF($A1566="","No name",IF($F1566="","No date",IF($W1566=0,"Date ilegible",IF(NOT(ISNUMBER($N1566)),"Hours no numéricas",IF($AA1566="NO MATCH","Person no identificada","OK"))))))</f>
        <v/>
      </c>
      <c r="AH1566" s="27" t="str">
        <f aca="false">IF($W1566=0,"No date",IF($W1566&lt;Validation!$B$3,"Before period",IF($W1566&gt;Validation!$C$3,"After period","In period")))</f>
        <v>No date</v>
      </c>
      <c r="AI1566" s="26" t="str">
        <f aca="false">IF($Y1566="","",TRIM(RIGHT(SUBSTITUTE($Y1566," ",REPT(" ",50)),50)))</f>
        <v/>
      </c>
      <c r="AJ1566" s="27" t="str">
        <f aca="false">IF($A1566="","",IF(NOT(ISERROR(MATCH($A1566,Validation!$A$193:$A$217,0))),"Manual mapping",IF(COUNTIF(Validation!$U$19:$U$178,$Z1566)&gt;0,"Direct",IF(COUNTIF(Validation!$S$19:$S$178,$AI1566)=1,"By surname","Unresolved"))))</f>
        <v/>
      </c>
      <c r="AK1566" s="28" t="str">
        <f aca="false">IF($L1566="","",IF(MATCH($L1566,$L$2:$L$3000,0)&lt;&gt;ROW()-1,"",COUNT($AK$1:$AK1565)+1))</f>
        <v/>
      </c>
      <c r="AL1566" s="28" t="str">
        <f aca="false">IF($G1566="","",IF(MATCH($G1566,$G$2:$G$3000,0)&lt;&gt;ROW()-1,"",COUNT($AL$1:$AL1565)+1))</f>
        <v/>
      </c>
      <c r="AM1566" s="28" t="str">
        <f aca="false">IF($H1566="","",IF(MATCH($H1566,$H$2:$H$3000,0)&lt;&gt;ROW()-1,"",COUNT($AM$1:$AM1565)+1))</f>
        <v/>
      </c>
      <c r="AN1566" s="28" t="str">
        <f aca="false">IF($I1566="","",IF(MATCH($I1566,$I$2:$I$3000,0)&lt;&gt;ROW()-1,"",COUNT($AN$1:$AN1565)+1))</f>
        <v/>
      </c>
      <c r="AO1566" s="28" t="str">
        <f aca="false">IF($Q1566="","",IF(MATCH($Q1566,$Q$2:$Q$3000,0)&lt;&gt;ROW()-1,"",COUNT($AO$1:$AO1565)+1))</f>
        <v/>
      </c>
    </row>
    <row r="1567" customFormat="false" ht="12.75" hidden="false" customHeight="true" outlineLevel="0" collapsed="false">
      <c r="W1567" s="24" t="n">
        <f aca="false">IF($F1567="",0,IFERROR(IF(ISNUMBER($F1567),INT($F1567),DATE(VALUE(MID(SUBSTITUTE(LEFT($F1567,FIND(" ",$F1567&amp;" ")-1),"/",REPT(" ",20)),41,20)),VALUE(LEFT(SUBSTITUTE(LEFT($F1567,FIND(" ",$F1567&amp;" ")-1),"/",REPT(" ",20)),20)),VALUE(MID(SUBSTITUTE(LEFT($F1567,FIND(" ",$F1567&amp;" ")-1),"/",REPT(" ",20)),21,20)))),0))</f>
        <v>0</v>
      </c>
      <c r="X1567" s="25" t="str">
        <f aca="false">IF(ISNUMBER($N1567),$N1567*Validation!$B$5,"")</f>
        <v/>
      </c>
      <c r="Y1567" s="26" t="str">
        <f aca="false">IF($A1567="","",SUBSTITUTE(SUBSTITUTE(SUBSTITUTE(SUBSTITUTE(SUBSTITUTE(SUBSTITUTE(SUBSTITUTE(UPPER(TRIM($A1567)),"Á","A"),"É","E"),"Í","I"),"Ó","O"),"Ú","U"),"Ñ","N"),"Ü","U"))</f>
        <v/>
      </c>
      <c r="Z1567" s="26" t="str">
        <f aca="false">IF($Y1567="","",LEFT($Y1567,1)&amp;" "&amp;TRIM(RIGHT(SUBSTITUTE($Y1567," ",REPT(" ",50)),50)))</f>
        <v/>
      </c>
      <c r="AA1567" s="27" t="str">
        <f aca="false">IF($AF1567="","",IF(COUNTIF(Validation!$U$19:$U$178,$AF1567)&gt;0,"OK","NO MATCH"))</f>
        <v/>
      </c>
      <c r="AB1567" s="27" t="str">
        <f aca="false">IF($W1567=0,"",IF(AND($W1567&gt;=Validation!$B$3,$W1567&lt;=Validation!$C$3),"Yes","No"))</f>
        <v/>
      </c>
      <c r="AC1567" s="26" t="str">
        <f aca="false">IF($A1567="","",$AF1567&amp;"|"&amp;TEXT($W1567,"yyyy-mm-dd")&amp;"|"&amp;$J1567&amp;"|"&amp;$N1567)</f>
        <v/>
      </c>
      <c r="AD1567" s="27" t="str">
        <f aca="false">IF($AC1567="","",IF(COUNTIF($AC$2:$AC$3000,$AC1567)&gt;1,"REVIEW","OK"))</f>
        <v/>
      </c>
      <c r="AE1567" s="27" t="str">
        <f aca="false">IF(OR($W1567=0,$O1567=""),"",IF(IFERROR(IF(ISNUMBER($O1567),INT($O1567),DATE(VALUE(MID(SUBSTITUTE(LEFT($O1567,FIND(" ",$O1567&amp;" ")-1),"/",REPT(" ",20)),41,20)),VALUE(LEFT(SUBSTITUTE(LEFT($O1567,FIND(" ",$O1567&amp;" ")-1),"/",REPT(" ",20)),20)),VALUE(MID(SUBSTITUTE(LEFT($O1567,FIND(" ",$O1567&amp;" ")-1),"/",REPT(" ",20)),21,20)))),0)&gt;$W1567,"Late","Same day"))</f>
        <v/>
      </c>
      <c r="AF1567" s="26" t="str">
        <f aca="false">IF($A1567="","",IFERROR(INDEX(Validation!$C$193:$C$217,MATCH($A1567,Validation!$A$193:$A$217,0)),IF(COUNTIF(Validation!$U$19:$U$178,$Z1567)&gt;0,$Z1567,IF(COUNTIF(Validation!$S$19:$S$178,$AI1567)=1,INDEX(Validation!$U$19:$U$178,MATCH($AI1567,Validation!$S$19:$S$178,0)),$Z1567))))</f>
        <v/>
      </c>
      <c r="AG1567" s="27" t="str">
        <f aca="false">IF(COUNTA($A1567:$U1567)=0,"",IF($A1567="","No name",IF($F1567="","No date",IF($W1567=0,"Date ilegible",IF(NOT(ISNUMBER($N1567)),"Hours no numéricas",IF($AA1567="NO MATCH","Person no identificada","OK"))))))</f>
        <v/>
      </c>
      <c r="AH1567" s="27" t="str">
        <f aca="false">IF($W1567=0,"No date",IF($W1567&lt;Validation!$B$3,"Before period",IF($W1567&gt;Validation!$C$3,"After period","In period")))</f>
        <v>No date</v>
      </c>
      <c r="AI1567" s="26" t="str">
        <f aca="false">IF($Y1567="","",TRIM(RIGHT(SUBSTITUTE($Y1567," ",REPT(" ",50)),50)))</f>
        <v/>
      </c>
      <c r="AJ1567" s="27" t="str">
        <f aca="false">IF($A1567="","",IF(NOT(ISERROR(MATCH($A1567,Validation!$A$193:$A$217,0))),"Manual mapping",IF(COUNTIF(Validation!$U$19:$U$178,$Z1567)&gt;0,"Direct",IF(COUNTIF(Validation!$S$19:$S$178,$AI1567)=1,"By surname","Unresolved"))))</f>
        <v/>
      </c>
      <c r="AK1567" s="28" t="str">
        <f aca="false">IF($L1567="","",IF(MATCH($L1567,$L$2:$L$3000,0)&lt;&gt;ROW()-1,"",COUNT($AK$1:$AK1566)+1))</f>
        <v/>
      </c>
      <c r="AL1567" s="28" t="str">
        <f aca="false">IF($G1567="","",IF(MATCH($G1567,$G$2:$G$3000,0)&lt;&gt;ROW()-1,"",COUNT($AL$1:$AL1566)+1))</f>
        <v/>
      </c>
      <c r="AM1567" s="28" t="str">
        <f aca="false">IF($H1567="","",IF(MATCH($H1567,$H$2:$H$3000,0)&lt;&gt;ROW()-1,"",COUNT($AM$1:$AM1566)+1))</f>
        <v/>
      </c>
      <c r="AN1567" s="28" t="str">
        <f aca="false">IF($I1567="","",IF(MATCH($I1567,$I$2:$I$3000,0)&lt;&gt;ROW()-1,"",COUNT($AN$1:$AN1566)+1))</f>
        <v/>
      </c>
      <c r="AO1567" s="28" t="str">
        <f aca="false">IF($Q1567="","",IF(MATCH($Q1567,$Q$2:$Q$3000,0)&lt;&gt;ROW()-1,"",COUNT($AO$1:$AO1566)+1))</f>
        <v/>
      </c>
    </row>
    <row r="1568" customFormat="false" ht="12.75" hidden="false" customHeight="true" outlineLevel="0" collapsed="false">
      <c r="W1568" s="24" t="n">
        <f aca="false">IF($F1568="",0,IFERROR(IF(ISNUMBER($F1568),INT($F1568),DATE(VALUE(MID(SUBSTITUTE(LEFT($F1568,FIND(" ",$F1568&amp;" ")-1),"/",REPT(" ",20)),41,20)),VALUE(LEFT(SUBSTITUTE(LEFT($F1568,FIND(" ",$F1568&amp;" ")-1),"/",REPT(" ",20)),20)),VALUE(MID(SUBSTITUTE(LEFT($F1568,FIND(" ",$F1568&amp;" ")-1),"/",REPT(" ",20)),21,20)))),0))</f>
        <v>0</v>
      </c>
      <c r="X1568" s="25" t="str">
        <f aca="false">IF(ISNUMBER($N1568),$N1568*Validation!$B$5,"")</f>
        <v/>
      </c>
      <c r="Y1568" s="26" t="str">
        <f aca="false">IF($A1568="","",SUBSTITUTE(SUBSTITUTE(SUBSTITUTE(SUBSTITUTE(SUBSTITUTE(SUBSTITUTE(SUBSTITUTE(UPPER(TRIM($A1568)),"Á","A"),"É","E"),"Í","I"),"Ó","O"),"Ú","U"),"Ñ","N"),"Ü","U"))</f>
        <v/>
      </c>
      <c r="Z1568" s="26" t="str">
        <f aca="false">IF($Y1568="","",LEFT($Y1568,1)&amp;" "&amp;TRIM(RIGHT(SUBSTITUTE($Y1568," ",REPT(" ",50)),50)))</f>
        <v/>
      </c>
      <c r="AA1568" s="27" t="str">
        <f aca="false">IF($AF1568="","",IF(COUNTIF(Validation!$U$19:$U$178,$AF1568)&gt;0,"OK","NO MATCH"))</f>
        <v/>
      </c>
      <c r="AB1568" s="27" t="str">
        <f aca="false">IF($W1568=0,"",IF(AND($W1568&gt;=Validation!$B$3,$W1568&lt;=Validation!$C$3),"Yes","No"))</f>
        <v/>
      </c>
      <c r="AC1568" s="26" t="str">
        <f aca="false">IF($A1568="","",$AF1568&amp;"|"&amp;TEXT($W1568,"yyyy-mm-dd")&amp;"|"&amp;$J1568&amp;"|"&amp;$N1568)</f>
        <v/>
      </c>
      <c r="AD1568" s="27" t="str">
        <f aca="false">IF($AC1568="","",IF(COUNTIF($AC$2:$AC$3000,$AC1568)&gt;1,"REVIEW","OK"))</f>
        <v/>
      </c>
      <c r="AE1568" s="27" t="str">
        <f aca="false">IF(OR($W1568=0,$O1568=""),"",IF(IFERROR(IF(ISNUMBER($O1568),INT($O1568),DATE(VALUE(MID(SUBSTITUTE(LEFT($O1568,FIND(" ",$O1568&amp;" ")-1),"/",REPT(" ",20)),41,20)),VALUE(LEFT(SUBSTITUTE(LEFT($O1568,FIND(" ",$O1568&amp;" ")-1),"/",REPT(" ",20)),20)),VALUE(MID(SUBSTITUTE(LEFT($O1568,FIND(" ",$O1568&amp;" ")-1),"/",REPT(" ",20)),21,20)))),0)&gt;$W1568,"Late","Same day"))</f>
        <v/>
      </c>
      <c r="AF1568" s="26" t="str">
        <f aca="false">IF($A1568="","",IFERROR(INDEX(Validation!$C$193:$C$217,MATCH($A1568,Validation!$A$193:$A$217,0)),IF(COUNTIF(Validation!$U$19:$U$178,$Z1568)&gt;0,$Z1568,IF(COUNTIF(Validation!$S$19:$S$178,$AI1568)=1,INDEX(Validation!$U$19:$U$178,MATCH($AI1568,Validation!$S$19:$S$178,0)),$Z1568))))</f>
        <v/>
      </c>
      <c r="AG1568" s="27" t="str">
        <f aca="false">IF(COUNTA($A1568:$U1568)=0,"",IF($A1568="","No name",IF($F1568="","No date",IF($W1568=0,"Date ilegible",IF(NOT(ISNUMBER($N1568)),"Hours no numéricas",IF($AA1568="NO MATCH","Person no identificada","OK"))))))</f>
        <v/>
      </c>
      <c r="AH1568" s="27" t="str">
        <f aca="false">IF($W1568=0,"No date",IF($W1568&lt;Validation!$B$3,"Before period",IF($W1568&gt;Validation!$C$3,"After period","In period")))</f>
        <v>No date</v>
      </c>
      <c r="AI1568" s="26" t="str">
        <f aca="false">IF($Y1568="","",TRIM(RIGHT(SUBSTITUTE($Y1568," ",REPT(" ",50)),50)))</f>
        <v/>
      </c>
      <c r="AJ1568" s="27" t="str">
        <f aca="false">IF($A1568="","",IF(NOT(ISERROR(MATCH($A1568,Validation!$A$193:$A$217,0))),"Manual mapping",IF(COUNTIF(Validation!$U$19:$U$178,$Z1568)&gt;0,"Direct",IF(COUNTIF(Validation!$S$19:$S$178,$AI1568)=1,"By surname","Unresolved"))))</f>
        <v/>
      </c>
      <c r="AK1568" s="28" t="str">
        <f aca="false">IF($L1568="","",IF(MATCH($L1568,$L$2:$L$3000,0)&lt;&gt;ROW()-1,"",COUNT($AK$1:$AK1567)+1))</f>
        <v/>
      </c>
      <c r="AL1568" s="28" t="str">
        <f aca="false">IF($G1568="","",IF(MATCH($G1568,$G$2:$G$3000,0)&lt;&gt;ROW()-1,"",COUNT($AL$1:$AL1567)+1))</f>
        <v/>
      </c>
      <c r="AM1568" s="28" t="str">
        <f aca="false">IF($H1568="","",IF(MATCH($H1568,$H$2:$H$3000,0)&lt;&gt;ROW()-1,"",COUNT($AM$1:$AM1567)+1))</f>
        <v/>
      </c>
      <c r="AN1568" s="28" t="str">
        <f aca="false">IF($I1568="","",IF(MATCH($I1568,$I$2:$I$3000,0)&lt;&gt;ROW()-1,"",COUNT($AN$1:$AN1567)+1))</f>
        <v/>
      </c>
      <c r="AO1568" s="28" t="str">
        <f aca="false">IF($Q1568="","",IF(MATCH($Q1568,$Q$2:$Q$3000,0)&lt;&gt;ROW()-1,"",COUNT($AO$1:$AO1567)+1))</f>
        <v/>
      </c>
    </row>
    <row r="1569" customFormat="false" ht="12.75" hidden="false" customHeight="true" outlineLevel="0" collapsed="false">
      <c r="W1569" s="24" t="n">
        <f aca="false">IF($F1569="",0,IFERROR(IF(ISNUMBER($F1569),INT($F1569),DATE(VALUE(MID(SUBSTITUTE(LEFT($F1569,FIND(" ",$F1569&amp;" ")-1),"/",REPT(" ",20)),41,20)),VALUE(LEFT(SUBSTITUTE(LEFT($F1569,FIND(" ",$F1569&amp;" ")-1),"/",REPT(" ",20)),20)),VALUE(MID(SUBSTITUTE(LEFT($F1569,FIND(" ",$F1569&amp;" ")-1),"/",REPT(" ",20)),21,20)))),0))</f>
        <v>0</v>
      </c>
      <c r="X1569" s="25" t="str">
        <f aca="false">IF(ISNUMBER($N1569),$N1569*Validation!$B$5,"")</f>
        <v/>
      </c>
      <c r="Y1569" s="26" t="str">
        <f aca="false">IF($A1569="","",SUBSTITUTE(SUBSTITUTE(SUBSTITUTE(SUBSTITUTE(SUBSTITUTE(SUBSTITUTE(SUBSTITUTE(UPPER(TRIM($A1569)),"Á","A"),"É","E"),"Í","I"),"Ó","O"),"Ú","U"),"Ñ","N"),"Ü","U"))</f>
        <v/>
      </c>
      <c r="Z1569" s="26" t="str">
        <f aca="false">IF($Y1569="","",LEFT($Y1569,1)&amp;" "&amp;TRIM(RIGHT(SUBSTITUTE($Y1569," ",REPT(" ",50)),50)))</f>
        <v/>
      </c>
      <c r="AA1569" s="27" t="str">
        <f aca="false">IF($AF1569="","",IF(COUNTIF(Validation!$U$19:$U$178,$AF1569)&gt;0,"OK","NO MATCH"))</f>
        <v/>
      </c>
      <c r="AB1569" s="27" t="str">
        <f aca="false">IF($W1569=0,"",IF(AND($W1569&gt;=Validation!$B$3,$W1569&lt;=Validation!$C$3),"Yes","No"))</f>
        <v/>
      </c>
      <c r="AC1569" s="26" t="str">
        <f aca="false">IF($A1569="","",$AF1569&amp;"|"&amp;TEXT($W1569,"yyyy-mm-dd")&amp;"|"&amp;$J1569&amp;"|"&amp;$N1569)</f>
        <v/>
      </c>
      <c r="AD1569" s="27" t="str">
        <f aca="false">IF($AC1569="","",IF(COUNTIF($AC$2:$AC$3000,$AC1569)&gt;1,"REVIEW","OK"))</f>
        <v/>
      </c>
      <c r="AE1569" s="27" t="str">
        <f aca="false">IF(OR($W1569=0,$O1569=""),"",IF(IFERROR(IF(ISNUMBER($O1569),INT($O1569),DATE(VALUE(MID(SUBSTITUTE(LEFT($O1569,FIND(" ",$O1569&amp;" ")-1),"/",REPT(" ",20)),41,20)),VALUE(LEFT(SUBSTITUTE(LEFT($O1569,FIND(" ",$O1569&amp;" ")-1),"/",REPT(" ",20)),20)),VALUE(MID(SUBSTITUTE(LEFT($O1569,FIND(" ",$O1569&amp;" ")-1),"/",REPT(" ",20)),21,20)))),0)&gt;$W1569,"Late","Same day"))</f>
        <v/>
      </c>
      <c r="AF1569" s="26" t="str">
        <f aca="false">IF($A1569="","",IFERROR(INDEX(Validation!$C$193:$C$217,MATCH($A1569,Validation!$A$193:$A$217,0)),IF(COUNTIF(Validation!$U$19:$U$178,$Z1569)&gt;0,$Z1569,IF(COUNTIF(Validation!$S$19:$S$178,$AI1569)=1,INDEX(Validation!$U$19:$U$178,MATCH($AI1569,Validation!$S$19:$S$178,0)),$Z1569))))</f>
        <v/>
      </c>
      <c r="AG1569" s="27" t="str">
        <f aca="false">IF(COUNTA($A1569:$U1569)=0,"",IF($A1569="","No name",IF($F1569="","No date",IF($W1569=0,"Date ilegible",IF(NOT(ISNUMBER($N1569)),"Hours no numéricas",IF($AA1569="NO MATCH","Person no identificada","OK"))))))</f>
        <v/>
      </c>
      <c r="AH1569" s="27" t="str">
        <f aca="false">IF($W1569=0,"No date",IF($W1569&lt;Validation!$B$3,"Before period",IF($W1569&gt;Validation!$C$3,"After period","In period")))</f>
        <v>No date</v>
      </c>
      <c r="AI1569" s="26" t="str">
        <f aca="false">IF($Y1569="","",TRIM(RIGHT(SUBSTITUTE($Y1569," ",REPT(" ",50)),50)))</f>
        <v/>
      </c>
      <c r="AJ1569" s="27" t="str">
        <f aca="false">IF($A1569="","",IF(NOT(ISERROR(MATCH($A1569,Validation!$A$193:$A$217,0))),"Manual mapping",IF(COUNTIF(Validation!$U$19:$U$178,$Z1569)&gt;0,"Direct",IF(COUNTIF(Validation!$S$19:$S$178,$AI1569)=1,"By surname","Unresolved"))))</f>
        <v/>
      </c>
      <c r="AK1569" s="28" t="str">
        <f aca="false">IF($L1569="","",IF(MATCH($L1569,$L$2:$L$3000,0)&lt;&gt;ROW()-1,"",COUNT($AK$1:$AK1568)+1))</f>
        <v/>
      </c>
      <c r="AL1569" s="28" t="str">
        <f aca="false">IF($G1569="","",IF(MATCH($G1569,$G$2:$G$3000,0)&lt;&gt;ROW()-1,"",COUNT($AL$1:$AL1568)+1))</f>
        <v/>
      </c>
      <c r="AM1569" s="28" t="str">
        <f aca="false">IF($H1569="","",IF(MATCH($H1569,$H$2:$H$3000,0)&lt;&gt;ROW()-1,"",COUNT($AM$1:$AM1568)+1))</f>
        <v/>
      </c>
      <c r="AN1569" s="28" t="str">
        <f aca="false">IF($I1569="","",IF(MATCH($I1569,$I$2:$I$3000,0)&lt;&gt;ROW()-1,"",COUNT($AN$1:$AN1568)+1))</f>
        <v/>
      </c>
      <c r="AO1569" s="28" t="str">
        <f aca="false">IF($Q1569="","",IF(MATCH($Q1569,$Q$2:$Q$3000,0)&lt;&gt;ROW()-1,"",COUNT($AO$1:$AO1568)+1))</f>
        <v/>
      </c>
    </row>
    <row r="1570" customFormat="false" ht="12.75" hidden="false" customHeight="true" outlineLevel="0" collapsed="false">
      <c r="W1570" s="24" t="n">
        <f aca="false">IF($F1570="",0,IFERROR(IF(ISNUMBER($F1570),INT($F1570),DATE(VALUE(MID(SUBSTITUTE(LEFT($F1570,FIND(" ",$F1570&amp;" ")-1),"/",REPT(" ",20)),41,20)),VALUE(LEFT(SUBSTITUTE(LEFT($F1570,FIND(" ",$F1570&amp;" ")-1),"/",REPT(" ",20)),20)),VALUE(MID(SUBSTITUTE(LEFT($F1570,FIND(" ",$F1570&amp;" ")-1),"/",REPT(" ",20)),21,20)))),0))</f>
        <v>0</v>
      </c>
      <c r="X1570" s="25" t="str">
        <f aca="false">IF(ISNUMBER($N1570),$N1570*Validation!$B$5,"")</f>
        <v/>
      </c>
      <c r="Y1570" s="26" t="str">
        <f aca="false">IF($A1570="","",SUBSTITUTE(SUBSTITUTE(SUBSTITUTE(SUBSTITUTE(SUBSTITUTE(SUBSTITUTE(SUBSTITUTE(UPPER(TRIM($A1570)),"Á","A"),"É","E"),"Í","I"),"Ó","O"),"Ú","U"),"Ñ","N"),"Ü","U"))</f>
        <v/>
      </c>
      <c r="Z1570" s="26" t="str">
        <f aca="false">IF($Y1570="","",LEFT($Y1570,1)&amp;" "&amp;TRIM(RIGHT(SUBSTITUTE($Y1570," ",REPT(" ",50)),50)))</f>
        <v/>
      </c>
      <c r="AA1570" s="27" t="str">
        <f aca="false">IF($AF1570="","",IF(COUNTIF(Validation!$U$19:$U$178,$AF1570)&gt;0,"OK","NO MATCH"))</f>
        <v/>
      </c>
      <c r="AB1570" s="27" t="str">
        <f aca="false">IF($W1570=0,"",IF(AND($W1570&gt;=Validation!$B$3,$W1570&lt;=Validation!$C$3),"Yes","No"))</f>
        <v/>
      </c>
      <c r="AC1570" s="26" t="str">
        <f aca="false">IF($A1570="","",$AF1570&amp;"|"&amp;TEXT($W1570,"yyyy-mm-dd")&amp;"|"&amp;$J1570&amp;"|"&amp;$N1570)</f>
        <v/>
      </c>
      <c r="AD1570" s="27" t="str">
        <f aca="false">IF($AC1570="","",IF(COUNTIF($AC$2:$AC$3000,$AC1570)&gt;1,"REVIEW","OK"))</f>
        <v/>
      </c>
      <c r="AE1570" s="27" t="str">
        <f aca="false">IF(OR($W1570=0,$O1570=""),"",IF(IFERROR(IF(ISNUMBER($O1570),INT($O1570),DATE(VALUE(MID(SUBSTITUTE(LEFT($O1570,FIND(" ",$O1570&amp;" ")-1),"/",REPT(" ",20)),41,20)),VALUE(LEFT(SUBSTITUTE(LEFT($O1570,FIND(" ",$O1570&amp;" ")-1),"/",REPT(" ",20)),20)),VALUE(MID(SUBSTITUTE(LEFT($O1570,FIND(" ",$O1570&amp;" ")-1),"/",REPT(" ",20)),21,20)))),0)&gt;$W1570,"Late","Same day"))</f>
        <v/>
      </c>
      <c r="AF1570" s="26" t="str">
        <f aca="false">IF($A1570="","",IFERROR(INDEX(Validation!$C$193:$C$217,MATCH($A1570,Validation!$A$193:$A$217,0)),IF(COUNTIF(Validation!$U$19:$U$178,$Z1570)&gt;0,$Z1570,IF(COUNTIF(Validation!$S$19:$S$178,$AI1570)=1,INDEX(Validation!$U$19:$U$178,MATCH($AI1570,Validation!$S$19:$S$178,0)),$Z1570))))</f>
        <v/>
      </c>
      <c r="AG1570" s="27" t="str">
        <f aca="false">IF(COUNTA($A1570:$U1570)=0,"",IF($A1570="","No name",IF($F1570="","No date",IF($W1570=0,"Date ilegible",IF(NOT(ISNUMBER($N1570)),"Hours no numéricas",IF($AA1570="NO MATCH","Person no identificada","OK"))))))</f>
        <v/>
      </c>
      <c r="AH1570" s="27" t="str">
        <f aca="false">IF($W1570=0,"No date",IF($W1570&lt;Validation!$B$3,"Before period",IF($W1570&gt;Validation!$C$3,"After period","In period")))</f>
        <v>No date</v>
      </c>
      <c r="AI1570" s="26" t="str">
        <f aca="false">IF($Y1570="","",TRIM(RIGHT(SUBSTITUTE($Y1570," ",REPT(" ",50)),50)))</f>
        <v/>
      </c>
      <c r="AJ1570" s="27" t="str">
        <f aca="false">IF($A1570="","",IF(NOT(ISERROR(MATCH($A1570,Validation!$A$193:$A$217,0))),"Manual mapping",IF(COUNTIF(Validation!$U$19:$U$178,$Z1570)&gt;0,"Direct",IF(COUNTIF(Validation!$S$19:$S$178,$AI1570)=1,"By surname","Unresolved"))))</f>
        <v/>
      </c>
      <c r="AK1570" s="28" t="str">
        <f aca="false">IF($L1570="","",IF(MATCH($L1570,$L$2:$L$3000,0)&lt;&gt;ROW()-1,"",COUNT($AK$1:$AK1569)+1))</f>
        <v/>
      </c>
      <c r="AL1570" s="28" t="str">
        <f aca="false">IF($G1570="","",IF(MATCH($G1570,$G$2:$G$3000,0)&lt;&gt;ROW()-1,"",COUNT($AL$1:$AL1569)+1))</f>
        <v/>
      </c>
      <c r="AM1570" s="28" t="str">
        <f aca="false">IF($H1570="","",IF(MATCH($H1570,$H$2:$H$3000,0)&lt;&gt;ROW()-1,"",COUNT($AM$1:$AM1569)+1))</f>
        <v/>
      </c>
      <c r="AN1570" s="28" t="str">
        <f aca="false">IF($I1570="","",IF(MATCH($I1570,$I$2:$I$3000,0)&lt;&gt;ROW()-1,"",COUNT($AN$1:$AN1569)+1))</f>
        <v/>
      </c>
      <c r="AO1570" s="28" t="str">
        <f aca="false">IF($Q1570="","",IF(MATCH($Q1570,$Q$2:$Q$3000,0)&lt;&gt;ROW()-1,"",COUNT($AO$1:$AO1569)+1))</f>
        <v/>
      </c>
    </row>
    <row r="1571" customFormat="false" ht="12.75" hidden="false" customHeight="true" outlineLevel="0" collapsed="false">
      <c r="W1571" s="24" t="n">
        <f aca="false">IF($F1571="",0,IFERROR(IF(ISNUMBER($F1571),INT($F1571),DATE(VALUE(MID(SUBSTITUTE(LEFT($F1571,FIND(" ",$F1571&amp;" ")-1),"/",REPT(" ",20)),41,20)),VALUE(LEFT(SUBSTITUTE(LEFT($F1571,FIND(" ",$F1571&amp;" ")-1),"/",REPT(" ",20)),20)),VALUE(MID(SUBSTITUTE(LEFT($F1571,FIND(" ",$F1571&amp;" ")-1),"/",REPT(" ",20)),21,20)))),0))</f>
        <v>0</v>
      </c>
      <c r="X1571" s="25" t="str">
        <f aca="false">IF(ISNUMBER($N1571),$N1571*Validation!$B$5,"")</f>
        <v/>
      </c>
      <c r="Y1571" s="26" t="str">
        <f aca="false">IF($A1571="","",SUBSTITUTE(SUBSTITUTE(SUBSTITUTE(SUBSTITUTE(SUBSTITUTE(SUBSTITUTE(SUBSTITUTE(UPPER(TRIM($A1571)),"Á","A"),"É","E"),"Í","I"),"Ó","O"),"Ú","U"),"Ñ","N"),"Ü","U"))</f>
        <v/>
      </c>
      <c r="Z1571" s="26" t="str">
        <f aca="false">IF($Y1571="","",LEFT($Y1571,1)&amp;" "&amp;TRIM(RIGHT(SUBSTITUTE($Y1571," ",REPT(" ",50)),50)))</f>
        <v/>
      </c>
      <c r="AA1571" s="27" t="str">
        <f aca="false">IF($AF1571="","",IF(COUNTIF(Validation!$U$19:$U$178,$AF1571)&gt;0,"OK","NO MATCH"))</f>
        <v/>
      </c>
      <c r="AB1571" s="27" t="str">
        <f aca="false">IF($W1571=0,"",IF(AND($W1571&gt;=Validation!$B$3,$W1571&lt;=Validation!$C$3),"Yes","No"))</f>
        <v/>
      </c>
      <c r="AC1571" s="26" t="str">
        <f aca="false">IF($A1571="","",$AF1571&amp;"|"&amp;TEXT($W1571,"yyyy-mm-dd")&amp;"|"&amp;$J1571&amp;"|"&amp;$N1571)</f>
        <v/>
      </c>
      <c r="AD1571" s="27" t="str">
        <f aca="false">IF($AC1571="","",IF(COUNTIF($AC$2:$AC$3000,$AC1571)&gt;1,"REVIEW","OK"))</f>
        <v/>
      </c>
      <c r="AE1571" s="27" t="str">
        <f aca="false">IF(OR($W1571=0,$O1571=""),"",IF(IFERROR(IF(ISNUMBER($O1571),INT($O1571),DATE(VALUE(MID(SUBSTITUTE(LEFT($O1571,FIND(" ",$O1571&amp;" ")-1),"/",REPT(" ",20)),41,20)),VALUE(LEFT(SUBSTITUTE(LEFT($O1571,FIND(" ",$O1571&amp;" ")-1),"/",REPT(" ",20)),20)),VALUE(MID(SUBSTITUTE(LEFT($O1571,FIND(" ",$O1571&amp;" ")-1),"/",REPT(" ",20)),21,20)))),0)&gt;$W1571,"Late","Same day"))</f>
        <v/>
      </c>
      <c r="AF1571" s="26" t="str">
        <f aca="false">IF($A1571="","",IFERROR(INDEX(Validation!$C$193:$C$217,MATCH($A1571,Validation!$A$193:$A$217,0)),IF(COUNTIF(Validation!$U$19:$U$178,$Z1571)&gt;0,$Z1571,IF(COUNTIF(Validation!$S$19:$S$178,$AI1571)=1,INDEX(Validation!$U$19:$U$178,MATCH($AI1571,Validation!$S$19:$S$178,0)),$Z1571))))</f>
        <v/>
      </c>
      <c r="AG1571" s="27" t="str">
        <f aca="false">IF(COUNTA($A1571:$U1571)=0,"",IF($A1571="","No name",IF($F1571="","No date",IF($W1571=0,"Date ilegible",IF(NOT(ISNUMBER($N1571)),"Hours no numéricas",IF($AA1571="NO MATCH","Person no identificada","OK"))))))</f>
        <v/>
      </c>
      <c r="AH1571" s="27" t="str">
        <f aca="false">IF($W1571=0,"No date",IF($W1571&lt;Validation!$B$3,"Before period",IF($W1571&gt;Validation!$C$3,"After period","In period")))</f>
        <v>No date</v>
      </c>
      <c r="AI1571" s="26" t="str">
        <f aca="false">IF($Y1571="","",TRIM(RIGHT(SUBSTITUTE($Y1571," ",REPT(" ",50)),50)))</f>
        <v/>
      </c>
      <c r="AJ1571" s="27" t="str">
        <f aca="false">IF($A1571="","",IF(NOT(ISERROR(MATCH($A1571,Validation!$A$193:$A$217,0))),"Manual mapping",IF(COUNTIF(Validation!$U$19:$U$178,$Z1571)&gt;0,"Direct",IF(COUNTIF(Validation!$S$19:$S$178,$AI1571)=1,"By surname","Unresolved"))))</f>
        <v/>
      </c>
      <c r="AK1571" s="28" t="str">
        <f aca="false">IF($L1571="","",IF(MATCH($L1571,$L$2:$L$3000,0)&lt;&gt;ROW()-1,"",COUNT($AK$1:$AK1570)+1))</f>
        <v/>
      </c>
      <c r="AL1571" s="28" t="str">
        <f aca="false">IF($G1571="","",IF(MATCH($G1571,$G$2:$G$3000,0)&lt;&gt;ROW()-1,"",COUNT($AL$1:$AL1570)+1))</f>
        <v/>
      </c>
      <c r="AM1571" s="28" t="str">
        <f aca="false">IF($H1571="","",IF(MATCH($H1571,$H$2:$H$3000,0)&lt;&gt;ROW()-1,"",COUNT($AM$1:$AM1570)+1))</f>
        <v/>
      </c>
      <c r="AN1571" s="28" t="str">
        <f aca="false">IF($I1571="","",IF(MATCH($I1571,$I$2:$I$3000,0)&lt;&gt;ROW()-1,"",COUNT($AN$1:$AN1570)+1))</f>
        <v/>
      </c>
      <c r="AO1571" s="28" t="str">
        <f aca="false">IF($Q1571="","",IF(MATCH($Q1571,$Q$2:$Q$3000,0)&lt;&gt;ROW()-1,"",COUNT($AO$1:$AO1570)+1))</f>
        <v/>
      </c>
    </row>
    <row r="1572" customFormat="false" ht="12.75" hidden="false" customHeight="true" outlineLevel="0" collapsed="false">
      <c r="W1572" s="24" t="n">
        <f aca="false">IF($F1572="",0,IFERROR(IF(ISNUMBER($F1572),INT($F1572),DATE(VALUE(MID(SUBSTITUTE(LEFT($F1572,FIND(" ",$F1572&amp;" ")-1),"/",REPT(" ",20)),41,20)),VALUE(LEFT(SUBSTITUTE(LEFT($F1572,FIND(" ",$F1572&amp;" ")-1),"/",REPT(" ",20)),20)),VALUE(MID(SUBSTITUTE(LEFT($F1572,FIND(" ",$F1572&amp;" ")-1),"/",REPT(" ",20)),21,20)))),0))</f>
        <v>0</v>
      </c>
      <c r="X1572" s="25" t="str">
        <f aca="false">IF(ISNUMBER($N1572),$N1572*Validation!$B$5,"")</f>
        <v/>
      </c>
      <c r="Y1572" s="26" t="str">
        <f aca="false">IF($A1572="","",SUBSTITUTE(SUBSTITUTE(SUBSTITUTE(SUBSTITUTE(SUBSTITUTE(SUBSTITUTE(SUBSTITUTE(UPPER(TRIM($A1572)),"Á","A"),"É","E"),"Í","I"),"Ó","O"),"Ú","U"),"Ñ","N"),"Ü","U"))</f>
        <v/>
      </c>
      <c r="Z1572" s="26" t="str">
        <f aca="false">IF($Y1572="","",LEFT($Y1572,1)&amp;" "&amp;TRIM(RIGHT(SUBSTITUTE($Y1572," ",REPT(" ",50)),50)))</f>
        <v/>
      </c>
      <c r="AA1572" s="27" t="str">
        <f aca="false">IF($AF1572="","",IF(COUNTIF(Validation!$U$19:$U$178,$AF1572)&gt;0,"OK","NO MATCH"))</f>
        <v/>
      </c>
      <c r="AB1572" s="27" t="str">
        <f aca="false">IF($W1572=0,"",IF(AND($W1572&gt;=Validation!$B$3,$W1572&lt;=Validation!$C$3),"Yes","No"))</f>
        <v/>
      </c>
      <c r="AC1572" s="26" t="str">
        <f aca="false">IF($A1572="","",$AF1572&amp;"|"&amp;TEXT($W1572,"yyyy-mm-dd")&amp;"|"&amp;$J1572&amp;"|"&amp;$N1572)</f>
        <v/>
      </c>
      <c r="AD1572" s="27" t="str">
        <f aca="false">IF($AC1572="","",IF(COUNTIF($AC$2:$AC$3000,$AC1572)&gt;1,"REVIEW","OK"))</f>
        <v/>
      </c>
      <c r="AE1572" s="27" t="str">
        <f aca="false">IF(OR($W1572=0,$O1572=""),"",IF(IFERROR(IF(ISNUMBER($O1572),INT($O1572),DATE(VALUE(MID(SUBSTITUTE(LEFT($O1572,FIND(" ",$O1572&amp;" ")-1),"/",REPT(" ",20)),41,20)),VALUE(LEFT(SUBSTITUTE(LEFT($O1572,FIND(" ",$O1572&amp;" ")-1),"/",REPT(" ",20)),20)),VALUE(MID(SUBSTITUTE(LEFT($O1572,FIND(" ",$O1572&amp;" ")-1),"/",REPT(" ",20)),21,20)))),0)&gt;$W1572,"Late","Same day"))</f>
        <v/>
      </c>
      <c r="AF1572" s="26" t="str">
        <f aca="false">IF($A1572="","",IFERROR(INDEX(Validation!$C$193:$C$217,MATCH($A1572,Validation!$A$193:$A$217,0)),IF(COUNTIF(Validation!$U$19:$U$178,$Z1572)&gt;0,$Z1572,IF(COUNTIF(Validation!$S$19:$S$178,$AI1572)=1,INDEX(Validation!$U$19:$U$178,MATCH($AI1572,Validation!$S$19:$S$178,0)),$Z1572))))</f>
        <v/>
      </c>
      <c r="AG1572" s="27" t="str">
        <f aca="false">IF(COUNTA($A1572:$U1572)=0,"",IF($A1572="","No name",IF($F1572="","No date",IF($W1572=0,"Date ilegible",IF(NOT(ISNUMBER($N1572)),"Hours no numéricas",IF($AA1572="NO MATCH","Person no identificada","OK"))))))</f>
        <v/>
      </c>
      <c r="AH1572" s="27" t="str">
        <f aca="false">IF($W1572=0,"No date",IF($W1572&lt;Validation!$B$3,"Before period",IF($W1572&gt;Validation!$C$3,"After period","In period")))</f>
        <v>No date</v>
      </c>
      <c r="AI1572" s="26" t="str">
        <f aca="false">IF($Y1572="","",TRIM(RIGHT(SUBSTITUTE($Y1572," ",REPT(" ",50)),50)))</f>
        <v/>
      </c>
      <c r="AJ1572" s="27" t="str">
        <f aca="false">IF($A1572="","",IF(NOT(ISERROR(MATCH($A1572,Validation!$A$193:$A$217,0))),"Manual mapping",IF(COUNTIF(Validation!$U$19:$U$178,$Z1572)&gt;0,"Direct",IF(COUNTIF(Validation!$S$19:$S$178,$AI1572)=1,"By surname","Unresolved"))))</f>
        <v/>
      </c>
      <c r="AK1572" s="28" t="str">
        <f aca="false">IF($L1572="","",IF(MATCH($L1572,$L$2:$L$3000,0)&lt;&gt;ROW()-1,"",COUNT($AK$1:$AK1571)+1))</f>
        <v/>
      </c>
      <c r="AL1572" s="28" t="str">
        <f aca="false">IF($G1572="","",IF(MATCH($G1572,$G$2:$G$3000,0)&lt;&gt;ROW()-1,"",COUNT($AL$1:$AL1571)+1))</f>
        <v/>
      </c>
      <c r="AM1572" s="28" t="str">
        <f aca="false">IF($H1572="","",IF(MATCH($H1572,$H$2:$H$3000,0)&lt;&gt;ROW()-1,"",COUNT($AM$1:$AM1571)+1))</f>
        <v/>
      </c>
      <c r="AN1572" s="28" t="str">
        <f aca="false">IF($I1572="","",IF(MATCH($I1572,$I$2:$I$3000,0)&lt;&gt;ROW()-1,"",COUNT($AN$1:$AN1571)+1))</f>
        <v/>
      </c>
      <c r="AO1572" s="28" t="str">
        <f aca="false">IF($Q1572="","",IF(MATCH($Q1572,$Q$2:$Q$3000,0)&lt;&gt;ROW()-1,"",COUNT($AO$1:$AO1571)+1))</f>
        <v/>
      </c>
    </row>
    <row r="1573" customFormat="false" ht="12.75" hidden="false" customHeight="true" outlineLevel="0" collapsed="false">
      <c r="W1573" s="24" t="n">
        <f aca="false">IF($F1573="",0,IFERROR(IF(ISNUMBER($F1573),INT($F1573),DATE(VALUE(MID(SUBSTITUTE(LEFT($F1573,FIND(" ",$F1573&amp;" ")-1),"/",REPT(" ",20)),41,20)),VALUE(LEFT(SUBSTITUTE(LEFT($F1573,FIND(" ",$F1573&amp;" ")-1),"/",REPT(" ",20)),20)),VALUE(MID(SUBSTITUTE(LEFT($F1573,FIND(" ",$F1573&amp;" ")-1),"/",REPT(" ",20)),21,20)))),0))</f>
        <v>0</v>
      </c>
      <c r="X1573" s="25" t="str">
        <f aca="false">IF(ISNUMBER($N1573),$N1573*Validation!$B$5,"")</f>
        <v/>
      </c>
      <c r="Y1573" s="26" t="str">
        <f aca="false">IF($A1573="","",SUBSTITUTE(SUBSTITUTE(SUBSTITUTE(SUBSTITUTE(SUBSTITUTE(SUBSTITUTE(SUBSTITUTE(UPPER(TRIM($A1573)),"Á","A"),"É","E"),"Í","I"),"Ó","O"),"Ú","U"),"Ñ","N"),"Ü","U"))</f>
        <v/>
      </c>
      <c r="Z1573" s="26" t="str">
        <f aca="false">IF($Y1573="","",LEFT($Y1573,1)&amp;" "&amp;TRIM(RIGHT(SUBSTITUTE($Y1573," ",REPT(" ",50)),50)))</f>
        <v/>
      </c>
      <c r="AA1573" s="27" t="str">
        <f aca="false">IF($AF1573="","",IF(COUNTIF(Validation!$U$19:$U$178,$AF1573)&gt;0,"OK","NO MATCH"))</f>
        <v/>
      </c>
      <c r="AB1573" s="27" t="str">
        <f aca="false">IF($W1573=0,"",IF(AND($W1573&gt;=Validation!$B$3,$W1573&lt;=Validation!$C$3),"Yes","No"))</f>
        <v/>
      </c>
      <c r="AC1573" s="26" t="str">
        <f aca="false">IF($A1573="","",$AF1573&amp;"|"&amp;TEXT($W1573,"yyyy-mm-dd")&amp;"|"&amp;$J1573&amp;"|"&amp;$N1573)</f>
        <v/>
      </c>
      <c r="AD1573" s="27" t="str">
        <f aca="false">IF($AC1573="","",IF(COUNTIF($AC$2:$AC$3000,$AC1573)&gt;1,"REVIEW","OK"))</f>
        <v/>
      </c>
      <c r="AE1573" s="27" t="str">
        <f aca="false">IF(OR($W1573=0,$O1573=""),"",IF(IFERROR(IF(ISNUMBER($O1573),INT($O1573),DATE(VALUE(MID(SUBSTITUTE(LEFT($O1573,FIND(" ",$O1573&amp;" ")-1),"/",REPT(" ",20)),41,20)),VALUE(LEFT(SUBSTITUTE(LEFT($O1573,FIND(" ",$O1573&amp;" ")-1),"/",REPT(" ",20)),20)),VALUE(MID(SUBSTITUTE(LEFT($O1573,FIND(" ",$O1573&amp;" ")-1),"/",REPT(" ",20)),21,20)))),0)&gt;$W1573,"Late","Same day"))</f>
        <v/>
      </c>
      <c r="AF1573" s="26" t="str">
        <f aca="false">IF($A1573="","",IFERROR(INDEX(Validation!$C$193:$C$217,MATCH($A1573,Validation!$A$193:$A$217,0)),IF(COUNTIF(Validation!$U$19:$U$178,$Z1573)&gt;0,$Z1573,IF(COUNTIF(Validation!$S$19:$S$178,$AI1573)=1,INDEX(Validation!$U$19:$U$178,MATCH($AI1573,Validation!$S$19:$S$178,0)),$Z1573))))</f>
        <v/>
      </c>
      <c r="AG1573" s="27" t="str">
        <f aca="false">IF(COUNTA($A1573:$U1573)=0,"",IF($A1573="","No name",IF($F1573="","No date",IF($W1573=0,"Date ilegible",IF(NOT(ISNUMBER($N1573)),"Hours no numéricas",IF($AA1573="NO MATCH","Person no identificada","OK"))))))</f>
        <v/>
      </c>
      <c r="AH1573" s="27" t="str">
        <f aca="false">IF($W1573=0,"No date",IF($W1573&lt;Validation!$B$3,"Before period",IF($W1573&gt;Validation!$C$3,"After period","In period")))</f>
        <v>No date</v>
      </c>
      <c r="AI1573" s="26" t="str">
        <f aca="false">IF($Y1573="","",TRIM(RIGHT(SUBSTITUTE($Y1573," ",REPT(" ",50)),50)))</f>
        <v/>
      </c>
      <c r="AJ1573" s="27" t="str">
        <f aca="false">IF($A1573="","",IF(NOT(ISERROR(MATCH($A1573,Validation!$A$193:$A$217,0))),"Manual mapping",IF(COUNTIF(Validation!$U$19:$U$178,$Z1573)&gt;0,"Direct",IF(COUNTIF(Validation!$S$19:$S$178,$AI1573)=1,"By surname","Unresolved"))))</f>
        <v/>
      </c>
      <c r="AK1573" s="28" t="str">
        <f aca="false">IF($L1573="","",IF(MATCH($L1573,$L$2:$L$3000,0)&lt;&gt;ROW()-1,"",COUNT($AK$1:$AK1572)+1))</f>
        <v/>
      </c>
      <c r="AL1573" s="28" t="str">
        <f aca="false">IF($G1573="","",IF(MATCH($G1573,$G$2:$G$3000,0)&lt;&gt;ROW()-1,"",COUNT($AL$1:$AL1572)+1))</f>
        <v/>
      </c>
      <c r="AM1573" s="28" t="str">
        <f aca="false">IF($H1573="","",IF(MATCH($H1573,$H$2:$H$3000,0)&lt;&gt;ROW()-1,"",COUNT($AM$1:$AM1572)+1))</f>
        <v/>
      </c>
      <c r="AN1573" s="28" t="str">
        <f aca="false">IF($I1573="","",IF(MATCH($I1573,$I$2:$I$3000,0)&lt;&gt;ROW()-1,"",COUNT($AN$1:$AN1572)+1))</f>
        <v/>
      </c>
      <c r="AO1573" s="28" t="str">
        <f aca="false">IF($Q1573="","",IF(MATCH($Q1573,$Q$2:$Q$3000,0)&lt;&gt;ROW()-1,"",COUNT($AO$1:$AO1572)+1))</f>
        <v/>
      </c>
    </row>
    <row r="1574" customFormat="false" ht="12.75" hidden="false" customHeight="true" outlineLevel="0" collapsed="false">
      <c r="W1574" s="24" t="n">
        <f aca="false">IF($F1574="",0,IFERROR(IF(ISNUMBER($F1574),INT($F1574),DATE(VALUE(MID(SUBSTITUTE(LEFT($F1574,FIND(" ",$F1574&amp;" ")-1),"/",REPT(" ",20)),41,20)),VALUE(LEFT(SUBSTITUTE(LEFT($F1574,FIND(" ",$F1574&amp;" ")-1),"/",REPT(" ",20)),20)),VALUE(MID(SUBSTITUTE(LEFT($F1574,FIND(" ",$F1574&amp;" ")-1),"/",REPT(" ",20)),21,20)))),0))</f>
        <v>0</v>
      </c>
      <c r="X1574" s="25" t="str">
        <f aca="false">IF(ISNUMBER($N1574),$N1574*Validation!$B$5,"")</f>
        <v/>
      </c>
      <c r="Y1574" s="26" t="str">
        <f aca="false">IF($A1574="","",SUBSTITUTE(SUBSTITUTE(SUBSTITUTE(SUBSTITUTE(SUBSTITUTE(SUBSTITUTE(SUBSTITUTE(UPPER(TRIM($A1574)),"Á","A"),"É","E"),"Í","I"),"Ó","O"),"Ú","U"),"Ñ","N"),"Ü","U"))</f>
        <v/>
      </c>
      <c r="Z1574" s="26" t="str">
        <f aca="false">IF($Y1574="","",LEFT($Y1574,1)&amp;" "&amp;TRIM(RIGHT(SUBSTITUTE($Y1574," ",REPT(" ",50)),50)))</f>
        <v/>
      </c>
      <c r="AA1574" s="27" t="str">
        <f aca="false">IF($AF1574="","",IF(COUNTIF(Validation!$U$19:$U$178,$AF1574)&gt;0,"OK","NO MATCH"))</f>
        <v/>
      </c>
      <c r="AB1574" s="27" t="str">
        <f aca="false">IF($W1574=0,"",IF(AND($W1574&gt;=Validation!$B$3,$W1574&lt;=Validation!$C$3),"Yes","No"))</f>
        <v/>
      </c>
      <c r="AC1574" s="26" t="str">
        <f aca="false">IF($A1574="","",$AF1574&amp;"|"&amp;TEXT($W1574,"yyyy-mm-dd")&amp;"|"&amp;$J1574&amp;"|"&amp;$N1574)</f>
        <v/>
      </c>
      <c r="AD1574" s="27" t="str">
        <f aca="false">IF($AC1574="","",IF(COUNTIF($AC$2:$AC$3000,$AC1574)&gt;1,"REVIEW","OK"))</f>
        <v/>
      </c>
      <c r="AE1574" s="27" t="str">
        <f aca="false">IF(OR($W1574=0,$O1574=""),"",IF(IFERROR(IF(ISNUMBER($O1574),INT($O1574),DATE(VALUE(MID(SUBSTITUTE(LEFT($O1574,FIND(" ",$O1574&amp;" ")-1),"/",REPT(" ",20)),41,20)),VALUE(LEFT(SUBSTITUTE(LEFT($O1574,FIND(" ",$O1574&amp;" ")-1),"/",REPT(" ",20)),20)),VALUE(MID(SUBSTITUTE(LEFT($O1574,FIND(" ",$O1574&amp;" ")-1),"/",REPT(" ",20)),21,20)))),0)&gt;$W1574,"Late","Same day"))</f>
        <v/>
      </c>
      <c r="AF1574" s="26" t="str">
        <f aca="false">IF($A1574="","",IFERROR(INDEX(Validation!$C$193:$C$217,MATCH($A1574,Validation!$A$193:$A$217,0)),IF(COUNTIF(Validation!$U$19:$U$178,$Z1574)&gt;0,$Z1574,IF(COUNTIF(Validation!$S$19:$S$178,$AI1574)=1,INDEX(Validation!$U$19:$U$178,MATCH($AI1574,Validation!$S$19:$S$178,0)),$Z1574))))</f>
        <v/>
      </c>
      <c r="AG1574" s="27" t="str">
        <f aca="false">IF(COUNTA($A1574:$U1574)=0,"",IF($A1574="","No name",IF($F1574="","No date",IF($W1574=0,"Date ilegible",IF(NOT(ISNUMBER($N1574)),"Hours no numéricas",IF($AA1574="NO MATCH","Person no identificada","OK"))))))</f>
        <v/>
      </c>
      <c r="AH1574" s="27" t="str">
        <f aca="false">IF($W1574=0,"No date",IF($W1574&lt;Validation!$B$3,"Before period",IF($W1574&gt;Validation!$C$3,"After period","In period")))</f>
        <v>No date</v>
      </c>
      <c r="AI1574" s="26" t="str">
        <f aca="false">IF($Y1574="","",TRIM(RIGHT(SUBSTITUTE($Y1574," ",REPT(" ",50)),50)))</f>
        <v/>
      </c>
      <c r="AJ1574" s="27" t="str">
        <f aca="false">IF($A1574="","",IF(NOT(ISERROR(MATCH($A1574,Validation!$A$193:$A$217,0))),"Manual mapping",IF(COUNTIF(Validation!$U$19:$U$178,$Z1574)&gt;0,"Direct",IF(COUNTIF(Validation!$S$19:$S$178,$AI1574)=1,"By surname","Unresolved"))))</f>
        <v/>
      </c>
      <c r="AK1574" s="28" t="str">
        <f aca="false">IF($L1574="","",IF(MATCH($L1574,$L$2:$L$3000,0)&lt;&gt;ROW()-1,"",COUNT($AK$1:$AK1573)+1))</f>
        <v/>
      </c>
      <c r="AL1574" s="28" t="str">
        <f aca="false">IF($G1574="","",IF(MATCH($G1574,$G$2:$G$3000,0)&lt;&gt;ROW()-1,"",COUNT($AL$1:$AL1573)+1))</f>
        <v/>
      </c>
      <c r="AM1574" s="28" t="str">
        <f aca="false">IF($H1574="","",IF(MATCH($H1574,$H$2:$H$3000,0)&lt;&gt;ROW()-1,"",COUNT($AM$1:$AM1573)+1))</f>
        <v/>
      </c>
      <c r="AN1574" s="28" t="str">
        <f aca="false">IF($I1574="","",IF(MATCH($I1574,$I$2:$I$3000,0)&lt;&gt;ROW()-1,"",COUNT($AN$1:$AN1573)+1))</f>
        <v/>
      </c>
      <c r="AO1574" s="28" t="str">
        <f aca="false">IF($Q1574="","",IF(MATCH($Q1574,$Q$2:$Q$3000,0)&lt;&gt;ROW()-1,"",COUNT($AO$1:$AO1573)+1))</f>
        <v/>
      </c>
    </row>
    <row r="1575" customFormat="false" ht="12.75" hidden="false" customHeight="true" outlineLevel="0" collapsed="false">
      <c r="W1575" s="24" t="n">
        <f aca="false">IF($F1575="",0,IFERROR(IF(ISNUMBER($F1575),INT($F1575),DATE(VALUE(MID(SUBSTITUTE(LEFT($F1575,FIND(" ",$F1575&amp;" ")-1),"/",REPT(" ",20)),41,20)),VALUE(LEFT(SUBSTITUTE(LEFT($F1575,FIND(" ",$F1575&amp;" ")-1),"/",REPT(" ",20)),20)),VALUE(MID(SUBSTITUTE(LEFT($F1575,FIND(" ",$F1575&amp;" ")-1),"/",REPT(" ",20)),21,20)))),0))</f>
        <v>0</v>
      </c>
      <c r="X1575" s="25" t="str">
        <f aca="false">IF(ISNUMBER($N1575),$N1575*Validation!$B$5,"")</f>
        <v/>
      </c>
      <c r="Y1575" s="26" t="str">
        <f aca="false">IF($A1575="","",SUBSTITUTE(SUBSTITUTE(SUBSTITUTE(SUBSTITUTE(SUBSTITUTE(SUBSTITUTE(SUBSTITUTE(UPPER(TRIM($A1575)),"Á","A"),"É","E"),"Í","I"),"Ó","O"),"Ú","U"),"Ñ","N"),"Ü","U"))</f>
        <v/>
      </c>
      <c r="Z1575" s="26" t="str">
        <f aca="false">IF($Y1575="","",LEFT($Y1575,1)&amp;" "&amp;TRIM(RIGHT(SUBSTITUTE($Y1575," ",REPT(" ",50)),50)))</f>
        <v/>
      </c>
      <c r="AA1575" s="27" t="str">
        <f aca="false">IF($AF1575="","",IF(COUNTIF(Validation!$U$19:$U$178,$AF1575)&gt;0,"OK","NO MATCH"))</f>
        <v/>
      </c>
      <c r="AB1575" s="27" t="str">
        <f aca="false">IF($W1575=0,"",IF(AND($W1575&gt;=Validation!$B$3,$W1575&lt;=Validation!$C$3),"Yes","No"))</f>
        <v/>
      </c>
      <c r="AC1575" s="26" t="str">
        <f aca="false">IF($A1575="","",$AF1575&amp;"|"&amp;TEXT($W1575,"yyyy-mm-dd")&amp;"|"&amp;$J1575&amp;"|"&amp;$N1575)</f>
        <v/>
      </c>
      <c r="AD1575" s="27" t="str">
        <f aca="false">IF($AC1575="","",IF(COUNTIF($AC$2:$AC$3000,$AC1575)&gt;1,"REVIEW","OK"))</f>
        <v/>
      </c>
      <c r="AE1575" s="27" t="str">
        <f aca="false">IF(OR($W1575=0,$O1575=""),"",IF(IFERROR(IF(ISNUMBER($O1575),INT($O1575),DATE(VALUE(MID(SUBSTITUTE(LEFT($O1575,FIND(" ",$O1575&amp;" ")-1),"/",REPT(" ",20)),41,20)),VALUE(LEFT(SUBSTITUTE(LEFT($O1575,FIND(" ",$O1575&amp;" ")-1),"/",REPT(" ",20)),20)),VALUE(MID(SUBSTITUTE(LEFT($O1575,FIND(" ",$O1575&amp;" ")-1),"/",REPT(" ",20)),21,20)))),0)&gt;$W1575,"Late","Same day"))</f>
        <v/>
      </c>
      <c r="AF1575" s="26" t="str">
        <f aca="false">IF($A1575="","",IFERROR(INDEX(Validation!$C$193:$C$217,MATCH($A1575,Validation!$A$193:$A$217,0)),IF(COUNTIF(Validation!$U$19:$U$178,$Z1575)&gt;0,$Z1575,IF(COUNTIF(Validation!$S$19:$S$178,$AI1575)=1,INDEX(Validation!$U$19:$U$178,MATCH($AI1575,Validation!$S$19:$S$178,0)),$Z1575))))</f>
        <v/>
      </c>
      <c r="AG1575" s="27" t="str">
        <f aca="false">IF(COUNTA($A1575:$U1575)=0,"",IF($A1575="","No name",IF($F1575="","No date",IF($W1575=0,"Date ilegible",IF(NOT(ISNUMBER($N1575)),"Hours no numéricas",IF($AA1575="NO MATCH","Person no identificada","OK"))))))</f>
        <v/>
      </c>
      <c r="AH1575" s="27" t="str">
        <f aca="false">IF($W1575=0,"No date",IF($W1575&lt;Validation!$B$3,"Before period",IF($W1575&gt;Validation!$C$3,"After period","In period")))</f>
        <v>No date</v>
      </c>
      <c r="AI1575" s="26" t="str">
        <f aca="false">IF($Y1575="","",TRIM(RIGHT(SUBSTITUTE($Y1575," ",REPT(" ",50)),50)))</f>
        <v/>
      </c>
      <c r="AJ1575" s="27" t="str">
        <f aca="false">IF($A1575="","",IF(NOT(ISERROR(MATCH($A1575,Validation!$A$193:$A$217,0))),"Manual mapping",IF(COUNTIF(Validation!$U$19:$U$178,$Z1575)&gt;0,"Direct",IF(COUNTIF(Validation!$S$19:$S$178,$AI1575)=1,"By surname","Unresolved"))))</f>
        <v/>
      </c>
      <c r="AK1575" s="28" t="str">
        <f aca="false">IF($L1575="","",IF(MATCH($L1575,$L$2:$L$3000,0)&lt;&gt;ROW()-1,"",COUNT($AK$1:$AK1574)+1))</f>
        <v/>
      </c>
      <c r="AL1575" s="28" t="str">
        <f aca="false">IF($G1575="","",IF(MATCH($G1575,$G$2:$G$3000,0)&lt;&gt;ROW()-1,"",COUNT($AL$1:$AL1574)+1))</f>
        <v/>
      </c>
      <c r="AM1575" s="28" t="str">
        <f aca="false">IF($H1575="","",IF(MATCH($H1575,$H$2:$H$3000,0)&lt;&gt;ROW()-1,"",COUNT($AM$1:$AM1574)+1))</f>
        <v/>
      </c>
      <c r="AN1575" s="28" t="str">
        <f aca="false">IF($I1575="","",IF(MATCH($I1575,$I$2:$I$3000,0)&lt;&gt;ROW()-1,"",COUNT($AN$1:$AN1574)+1))</f>
        <v/>
      </c>
      <c r="AO1575" s="28" t="str">
        <f aca="false">IF($Q1575="","",IF(MATCH($Q1575,$Q$2:$Q$3000,0)&lt;&gt;ROW()-1,"",COUNT($AO$1:$AO1574)+1))</f>
        <v/>
      </c>
    </row>
    <row r="1576" customFormat="false" ht="12.75" hidden="false" customHeight="true" outlineLevel="0" collapsed="false">
      <c r="W1576" s="24" t="n">
        <f aca="false">IF($F1576="",0,IFERROR(IF(ISNUMBER($F1576),INT($F1576),DATE(VALUE(MID(SUBSTITUTE(LEFT($F1576,FIND(" ",$F1576&amp;" ")-1),"/",REPT(" ",20)),41,20)),VALUE(LEFT(SUBSTITUTE(LEFT($F1576,FIND(" ",$F1576&amp;" ")-1),"/",REPT(" ",20)),20)),VALUE(MID(SUBSTITUTE(LEFT($F1576,FIND(" ",$F1576&amp;" ")-1),"/",REPT(" ",20)),21,20)))),0))</f>
        <v>0</v>
      </c>
      <c r="X1576" s="25" t="str">
        <f aca="false">IF(ISNUMBER($N1576),$N1576*Validation!$B$5,"")</f>
        <v/>
      </c>
      <c r="Y1576" s="26" t="str">
        <f aca="false">IF($A1576="","",SUBSTITUTE(SUBSTITUTE(SUBSTITUTE(SUBSTITUTE(SUBSTITUTE(SUBSTITUTE(SUBSTITUTE(UPPER(TRIM($A1576)),"Á","A"),"É","E"),"Í","I"),"Ó","O"),"Ú","U"),"Ñ","N"),"Ü","U"))</f>
        <v/>
      </c>
      <c r="Z1576" s="26" t="str">
        <f aca="false">IF($Y1576="","",LEFT($Y1576,1)&amp;" "&amp;TRIM(RIGHT(SUBSTITUTE($Y1576," ",REPT(" ",50)),50)))</f>
        <v/>
      </c>
      <c r="AA1576" s="27" t="str">
        <f aca="false">IF($AF1576="","",IF(COUNTIF(Validation!$U$19:$U$178,$AF1576)&gt;0,"OK","NO MATCH"))</f>
        <v/>
      </c>
      <c r="AB1576" s="27" t="str">
        <f aca="false">IF($W1576=0,"",IF(AND($W1576&gt;=Validation!$B$3,$W1576&lt;=Validation!$C$3),"Yes","No"))</f>
        <v/>
      </c>
      <c r="AC1576" s="26" t="str">
        <f aca="false">IF($A1576="","",$AF1576&amp;"|"&amp;TEXT($W1576,"yyyy-mm-dd")&amp;"|"&amp;$J1576&amp;"|"&amp;$N1576)</f>
        <v/>
      </c>
      <c r="AD1576" s="27" t="str">
        <f aca="false">IF($AC1576="","",IF(COUNTIF($AC$2:$AC$3000,$AC1576)&gt;1,"REVIEW","OK"))</f>
        <v/>
      </c>
      <c r="AE1576" s="27" t="str">
        <f aca="false">IF(OR($W1576=0,$O1576=""),"",IF(IFERROR(IF(ISNUMBER($O1576),INT($O1576),DATE(VALUE(MID(SUBSTITUTE(LEFT($O1576,FIND(" ",$O1576&amp;" ")-1),"/",REPT(" ",20)),41,20)),VALUE(LEFT(SUBSTITUTE(LEFT($O1576,FIND(" ",$O1576&amp;" ")-1),"/",REPT(" ",20)),20)),VALUE(MID(SUBSTITUTE(LEFT($O1576,FIND(" ",$O1576&amp;" ")-1),"/",REPT(" ",20)),21,20)))),0)&gt;$W1576,"Late","Same day"))</f>
        <v/>
      </c>
      <c r="AF1576" s="26" t="str">
        <f aca="false">IF($A1576="","",IFERROR(INDEX(Validation!$C$193:$C$217,MATCH($A1576,Validation!$A$193:$A$217,0)),IF(COUNTIF(Validation!$U$19:$U$178,$Z1576)&gt;0,$Z1576,IF(COUNTIF(Validation!$S$19:$S$178,$AI1576)=1,INDEX(Validation!$U$19:$U$178,MATCH($AI1576,Validation!$S$19:$S$178,0)),$Z1576))))</f>
        <v/>
      </c>
      <c r="AG1576" s="27" t="str">
        <f aca="false">IF(COUNTA($A1576:$U1576)=0,"",IF($A1576="","No name",IF($F1576="","No date",IF($W1576=0,"Date ilegible",IF(NOT(ISNUMBER($N1576)),"Hours no numéricas",IF($AA1576="NO MATCH","Person no identificada","OK"))))))</f>
        <v/>
      </c>
      <c r="AH1576" s="27" t="str">
        <f aca="false">IF($W1576=0,"No date",IF($W1576&lt;Validation!$B$3,"Before period",IF($W1576&gt;Validation!$C$3,"After period","In period")))</f>
        <v>No date</v>
      </c>
      <c r="AI1576" s="26" t="str">
        <f aca="false">IF($Y1576="","",TRIM(RIGHT(SUBSTITUTE($Y1576," ",REPT(" ",50)),50)))</f>
        <v/>
      </c>
      <c r="AJ1576" s="27" t="str">
        <f aca="false">IF($A1576="","",IF(NOT(ISERROR(MATCH($A1576,Validation!$A$193:$A$217,0))),"Manual mapping",IF(COUNTIF(Validation!$U$19:$U$178,$Z1576)&gt;0,"Direct",IF(COUNTIF(Validation!$S$19:$S$178,$AI1576)=1,"By surname","Unresolved"))))</f>
        <v/>
      </c>
      <c r="AK1576" s="28" t="str">
        <f aca="false">IF($L1576="","",IF(MATCH($L1576,$L$2:$L$3000,0)&lt;&gt;ROW()-1,"",COUNT($AK$1:$AK1575)+1))</f>
        <v/>
      </c>
      <c r="AL1576" s="28" t="str">
        <f aca="false">IF($G1576="","",IF(MATCH($G1576,$G$2:$G$3000,0)&lt;&gt;ROW()-1,"",COUNT($AL$1:$AL1575)+1))</f>
        <v/>
      </c>
      <c r="AM1576" s="28" t="str">
        <f aca="false">IF($H1576="","",IF(MATCH($H1576,$H$2:$H$3000,0)&lt;&gt;ROW()-1,"",COUNT($AM$1:$AM1575)+1))</f>
        <v/>
      </c>
      <c r="AN1576" s="28" t="str">
        <f aca="false">IF($I1576="","",IF(MATCH($I1576,$I$2:$I$3000,0)&lt;&gt;ROW()-1,"",COUNT($AN$1:$AN1575)+1))</f>
        <v/>
      </c>
      <c r="AO1576" s="28" t="str">
        <f aca="false">IF($Q1576="","",IF(MATCH($Q1576,$Q$2:$Q$3000,0)&lt;&gt;ROW()-1,"",COUNT($AO$1:$AO1575)+1))</f>
        <v/>
      </c>
    </row>
    <row r="1577" customFormat="false" ht="12.75" hidden="false" customHeight="true" outlineLevel="0" collapsed="false">
      <c r="W1577" s="24" t="n">
        <f aca="false">IF($F1577="",0,IFERROR(IF(ISNUMBER($F1577),INT($F1577),DATE(VALUE(MID(SUBSTITUTE(LEFT($F1577,FIND(" ",$F1577&amp;" ")-1),"/",REPT(" ",20)),41,20)),VALUE(LEFT(SUBSTITUTE(LEFT($F1577,FIND(" ",$F1577&amp;" ")-1),"/",REPT(" ",20)),20)),VALUE(MID(SUBSTITUTE(LEFT($F1577,FIND(" ",$F1577&amp;" ")-1),"/",REPT(" ",20)),21,20)))),0))</f>
        <v>0</v>
      </c>
      <c r="X1577" s="25" t="str">
        <f aca="false">IF(ISNUMBER($N1577),$N1577*Validation!$B$5,"")</f>
        <v/>
      </c>
      <c r="Y1577" s="26" t="str">
        <f aca="false">IF($A1577="","",SUBSTITUTE(SUBSTITUTE(SUBSTITUTE(SUBSTITUTE(SUBSTITUTE(SUBSTITUTE(SUBSTITUTE(UPPER(TRIM($A1577)),"Á","A"),"É","E"),"Í","I"),"Ó","O"),"Ú","U"),"Ñ","N"),"Ü","U"))</f>
        <v/>
      </c>
      <c r="Z1577" s="26" t="str">
        <f aca="false">IF($Y1577="","",LEFT($Y1577,1)&amp;" "&amp;TRIM(RIGHT(SUBSTITUTE($Y1577," ",REPT(" ",50)),50)))</f>
        <v/>
      </c>
      <c r="AA1577" s="27" t="str">
        <f aca="false">IF($AF1577="","",IF(COUNTIF(Validation!$U$19:$U$178,$AF1577)&gt;0,"OK","NO MATCH"))</f>
        <v/>
      </c>
      <c r="AB1577" s="27" t="str">
        <f aca="false">IF($W1577=0,"",IF(AND($W1577&gt;=Validation!$B$3,$W1577&lt;=Validation!$C$3),"Yes","No"))</f>
        <v/>
      </c>
      <c r="AC1577" s="26" t="str">
        <f aca="false">IF($A1577="","",$AF1577&amp;"|"&amp;TEXT($W1577,"yyyy-mm-dd")&amp;"|"&amp;$J1577&amp;"|"&amp;$N1577)</f>
        <v/>
      </c>
      <c r="AD1577" s="27" t="str">
        <f aca="false">IF($AC1577="","",IF(COUNTIF($AC$2:$AC$3000,$AC1577)&gt;1,"REVIEW","OK"))</f>
        <v/>
      </c>
      <c r="AE1577" s="27" t="str">
        <f aca="false">IF(OR($W1577=0,$O1577=""),"",IF(IFERROR(IF(ISNUMBER($O1577),INT($O1577),DATE(VALUE(MID(SUBSTITUTE(LEFT($O1577,FIND(" ",$O1577&amp;" ")-1),"/",REPT(" ",20)),41,20)),VALUE(LEFT(SUBSTITUTE(LEFT($O1577,FIND(" ",$O1577&amp;" ")-1),"/",REPT(" ",20)),20)),VALUE(MID(SUBSTITUTE(LEFT($O1577,FIND(" ",$O1577&amp;" ")-1),"/",REPT(" ",20)),21,20)))),0)&gt;$W1577,"Late","Same day"))</f>
        <v/>
      </c>
      <c r="AF1577" s="26" t="str">
        <f aca="false">IF($A1577="","",IFERROR(INDEX(Validation!$C$193:$C$217,MATCH($A1577,Validation!$A$193:$A$217,0)),IF(COUNTIF(Validation!$U$19:$U$178,$Z1577)&gt;0,$Z1577,IF(COUNTIF(Validation!$S$19:$S$178,$AI1577)=1,INDEX(Validation!$U$19:$U$178,MATCH($AI1577,Validation!$S$19:$S$178,0)),$Z1577))))</f>
        <v/>
      </c>
      <c r="AG1577" s="27" t="str">
        <f aca="false">IF(COUNTA($A1577:$U1577)=0,"",IF($A1577="","No name",IF($F1577="","No date",IF($W1577=0,"Date ilegible",IF(NOT(ISNUMBER($N1577)),"Hours no numéricas",IF($AA1577="NO MATCH","Person no identificada","OK"))))))</f>
        <v/>
      </c>
      <c r="AH1577" s="27" t="str">
        <f aca="false">IF($W1577=0,"No date",IF($W1577&lt;Validation!$B$3,"Before period",IF($W1577&gt;Validation!$C$3,"After period","In period")))</f>
        <v>No date</v>
      </c>
      <c r="AI1577" s="26" t="str">
        <f aca="false">IF($Y1577="","",TRIM(RIGHT(SUBSTITUTE($Y1577," ",REPT(" ",50)),50)))</f>
        <v/>
      </c>
      <c r="AJ1577" s="27" t="str">
        <f aca="false">IF($A1577="","",IF(NOT(ISERROR(MATCH($A1577,Validation!$A$193:$A$217,0))),"Manual mapping",IF(COUNTIF(Validation!$U$19:$U$178,$Z1577)&gt;0,"Direct",IF(COUNTIF(Validation!$S$19:$S$178,$AI1577)=1,"By surname","Unresolved"))))</f>
        <v/>
      </c>
      <c r="AK1577" s="28" t="str">
        <f aca="false">IF($L1577="","",IF(MATCH($L1577,$L$2:$L$3000,0)&lt;&gt;ROW()-1,"",COUNT($AK$1:$AK1576)+1))</f>
        <v/>
      </c>
      <c r="AL1577" s="28" t="str">
        <f aca="false">IF($G1577="","",IF(MATCH($G1577,$G$2:$G$3000,0)&lt;&gt;ROW()-1,"",COUNT($AL$1:$AL1576)+1))</f>
        <v/>
      </c>
      <c r="AM1577" s="28" t="str">
        <f aca="false">IF($H1577="","",IF(MATCH($H1577,$H$2:$H$3000,0)&lt;&gt;ROW()-1,"",COUNT($AM$1:$AM1576)+1))</f>
        <v/>
      </c>
      <c r="AN1577" s="28" t="str">
        <f aca="false">IF($I1577="","",IF(MATCH($I1577,$I$2:$I$3000,0)&lt;&gt;ROW()-1,"",COUNT($AN$1:$AN1576)+1))</f>
        <v/>
      </c>
      <c r="AO1577" s="28" t="str">
        <f aca="false">IF($Q1577="","",IF(MATCH($Q1577,$Q$2:$Q$3000,0)&lt;&gt;ROW()-1,"",COUNT($AO$1:$AO1576)+1))</f>
        <v/>
      </c>
    </row>
    <row r="1578" customFormat="false" ht="12.75" hidden="false" customHeight="true" outlineLevel="0" collapsed="false">
      <c r="W1578" s="24" t="n">
        <f aca="false">IF($F1578="",0,IFERROR(IF(ISNUMBER($F1578),INT($F1578),DATE(VALUE(MID(SUBSTITUTE(LEFT($F1578,FIND(" ",$F1578&amp;" ")-1),"/",REPT(" ",20)),41,20)),VALUE(LEFT(SUBSTITUTE(LEFT($F1578,FIND(" ",$F1578&amp;" ")-1),"/",REPT(" ",20)),20)),VALUE(MID(SUBSTITUTE(LEFT($F1578,FIND(" ",$F1578&amp;" ")-1),"/",REPT(" ",20)),21,20)))),0))</f>
        <v>0</v>
      </c>
      <c r="X1578" s="25" t="str">
        <f aca="false">IF(ISNUMBER($N1578),$N1578*Validation!$B$5,"")</f>
        <v/>
      </c>
      <c r="Y1578" s="26" t="str">
        <f aca="false">IF($A1578="","",SUBSTITUTE(SUBSTITUTE(SUBSTITUTE(SUBSTITUTE(SUBSTITUTE(SUBSTITUTE(SUBSTITUTE(UPPER(TRIM($A1578)),"Á","A"),"É","E"),"Í","I"),"Ó","O"),"Ú","U"),"Ñ","N"),"Ü","U"))</f>
        <v/>
      </c>
      <c r="Z1578" s="26" t="str">
        <f aca="false">IF($Y1578="","",LEFT($Y1578,1)&amp;" "&amp;TRIM(RIGHT(SUBSTITUTE($Y1578," ",REPT(" ",50)),50)))</f>
        <v/>
      </c>
      <c r="AA1578" s="27" t="str">
        <f aca="false">IF($AF1578="","",IF(COUNTIF(Validation!$U$19:$U$178,$AF1578)&gt;0,"OK","NO MATCH"))</f>
        <v/>
      </c>
      <c r="AB1578" s="27" t="str">
        <f aca="false">IF($W1578=0,"",IF(AND($W1578&gt;=Validation!$B$3,$W1578&lt;=Validation!$C$3),"Yes","No"))</f>
        <v/>
      </c>
      <c r="AC1578" s="26" t="str">
        <f aca="false">IF($A1578="","",$AF1578&amp;"|"&amp;TEXT($W1578,"yyyy-mm-dd")&amp;"|"&amp;$J1578&amp;"|"&amp;$N1578)</f>
        <v/>
      </c>
      <c r="AD1578" s="27" t="str">
        <f aca="false">IF($AC1578="","",IF(COUNTIF($AC$2:$AC$3000,$AC1578)&gt;1,"REVIEW","OK"))</f>
        <v/>
      </c>
      <c r="AE1578" s="27" t="str">
        <f aca="false">IF(OR($W1578=0,$O1578=""),"",IF(IFERROR(IF(ISNUMBER($O1578),INT($O1578),DATE(VALUE(MID(SUBSTITUTE(LEFT($O1578,FIND(" ",$O1578&amp;" ")-1),"/",REPT(" ",20)),41,20)),VALUE(LEFT(SUBSTITUTE(LEFT($O1578,FIND(" ",$O1578&amp;" ")-1),"/",REPT(" ",20)),20)),VALUE(MID(SUBSTITUTE(LEFT($O1578,FIND(" ",$O1578&amp;" ")-1),"/",REPT(" ",20)),21,20)))),0)&gt;$W1578,"Late","Same day"))</f>
        <v/>
      </c>
      <c r="AF1578" s="26" t="str">
        <f aca="false">IF($A1578="","",IFERROR(INDEX(Validation!$C$193:$C$217,MATCH($A1578,Validation!$A$193:$A$217,0)),IF(COUNTIF(Validation!$U$19:$U$178,$Z1578)&gt;0,$Z1578,IF(COUNTIF(Validation!$S$19:$S$178,$AI1578)=1,INDEX(Validation!$U$19:$U$178,MATCH($AI1578,Validation!$S$19:$S$178,0)),$Z1578))))</f>
        <v/>
      </c>
      <c r="AG1578" s="27" t="str">
        <f aca="false">IF(COUNTA($A1578:$U1578)=0,"",IF($A1578="","No name",IF($F1578="","No date",IF($W1578=0,"Date ilegible",IF(NOT(ISNUMBER($N1578)),"Hours no numéricas",IF($AA1578="NO MATCH","Person no identificada","OK"))))))</f>
        <v/>
      </c>
      <c r="AH1578" s="27" t="str">
        <f aca="false">IF($W1578=0,"No date",IF($W1578&lt;Validation!$B$3,"Before period",IF($W1578&gt;Validation!$C$3,"After period","In period")))</f>
        <v>No date</v>
      </c>
      <c r="AI1578" s="26" t="str">
        <f aca="false">IF($Y1578="","",TRIM(RIGHT(SUBSTITUTE($Y1578," ",REPT(" ",50)),50)))</f>
        <v/>
      </c>
      <c r="AJ1578" s="27" t="str">
        <f aca="false">IF($A1578="","",IF(NOT(ISERROR(MATCH($A1578,Validation!$A$193:$A$217,0))),"Manual mapping",IF(COUNTIF(Validation!$U$19:$U$178,$Z1578)&gt;0,"Direct",IF(COUNTIF(Validation!$S$19:$S$178,$AI1578)=1,"By surname","Unresolved"))))</f>
        <v/>
      </c>
      <c r="AK1578" s="28" t="str">
        <f aca="false">IF($L1578="","",IF(MATCH($L1578,$L$2:$L$3000,0)&lt;&gt;ROW()-1,"",COUNT($AK$1:$AK1577)+1))</f>
        <v/>
      </c>
      <c r="AL1578" s="28" t="str">
        <f aca="false">IF($G1578="","",IF(MATCH($G1578,$G$2:$G$3000,0)&lt;&gt;ROW()-1,"",COUNT($AL$1:$AL1577)+1))</f>
        <v/>
      </c>
      <c r="AM1578" s="28" t="str">
        <f aca="false">IF($H1578="","",IF(MATCH($H1578,$H$2:$H$3000,0)&lt;&gt;ROW()-1,"",COUNT($AM$1:$AM1577)+1))</f>
        <v/>
      </c>
      <c r="AN1578" s="28" t="str">
        <f aca="false">IF($I1578="","",IF(MATCH($I1578,$I$2:$I$3000,0)&lt;&gt;ROW()-1,"",COUNT($AN$1:$AN1577)+1))</f>
        <v/>
      </c>
      <c r="AO1578" s="28" t="str">
        <f aca="false">IF($Q1578="","",IF(MATCH($Q1578,$Q$2:$Q$3000,0)&lt;&gt;ROW()-1,"",COUNT($AO$1:$AO1577)+1))</f>
        <v/>
      </c>
    </row>
    <row r="1579" customFormat="false" ht="12.75" hidden="false" customHeight="true" outlineLevel="0" collapsed="false">
      <c r="W1579" s="24" t="n">
        <f aca="false">IF($F1579="",0,IFERROR(IF(ISNUMBER($F1579),INT($F1579),DATE(VALUE(MID(SUBSTITUTE(LEFT($F1579,FIND(" ",$F1579&amp;" ")-1),"/",REPT(" ",20)),41,20)),VALUE(LEFT(SUBSTITUTE(LEFT($F1579,FIND(" ",$F1579&amp;" ")-1),"/",REPT(" ",20)),20)),VALUE(MID(SUBSTITUTE(LEFT($F1579,FIND(" ",$F1579&amp;" ")-1),"/",REPT(" ",20)),21,20)))),0))</f>
        <v>0</v>
      </c>
      <c r="X1579" s="25" t="str">
        <f aca="false">IF(ISNUMBER($N1579),$N1579*Validation!$B$5,"")</f>
        <v/>
      </c>
      <c r="Y1579" s="26" t="str">
        <f aca="false">IF($A1579="","",SUBSTITUTE(SUBSTITUTE(SUBSTITUTE(SUBSTITUTE(SUBSTITUTE(SUBSTITUTE(SUBSTITUTE(UPPER(TRIM($A1579)),"Á","A"),"É","E"),"Í","I"),"Ó","O"),"Ú","U"),"Ñ","N"),"Ü","U"))</f>
        <v/>
      </c>
      <c r="Z1579" s="26" t="str">
        <f aca="false">IF($Y1579="","",LEFT($Y1579,1)&amp;" "&amp;TRIM(RIGHT(SUBSTITUTE($Y1579," ",REPT(" ",50)),50)))</f>
        <v/>
      </c>
      <c r="AA1579" s="27" t="str">
        <f aca="false">IF($AF1579="","",IF(COUNTIF(Validation!$U$19:$U$178,$AF1579)&gt;0,"OK","NO MATCH"))</f>
        <v/>
      </c>
      <c r="AB1579" s="27" t="str">
        <f aca="false">IF($W1579=0,"",IF(AND($W1579&gt;=Validation!$B$3,$W1579&lt;=Validation!$C$3),"Yes","No"))</f>
        <v/>
      </c>
      <c r="AC1579" s="26" t="str">
        <f aca="false">IF($A1579="","",$AF1579&amp;"|"&amp;TEXT($W1579,"yyyy-mm-dd")&amp;"|"&amp;$J1579&amp;"|"&amp;$N1579)</f>
        <v/>
      </c>
      <c r="AD1579" s="27" t="str">
        <f aca="false">IF($AC1579="","",IF(COUNTIF($AC$2:$AC$3000,$AC1579)&gt;1,"REVIEW","OK"))</f>
        <v/>
      </c>
      <c r="AE1579" s="27" t="str">
        <f aca="false">IF(OR($W1579=0,$O1579=""),"",IF(IFERROR(IF(ISNUMBER($O1579),INT($O1579),DATE(VALUE(MID(SUBSTITUTE(LEFT($O1579,FIND(" ",$O1579&amp;" ")-1),"/",REPT(" ",20)),41,20)),VALUE(LEFT(SUBSTITUTE(LEFT($O1579,FIND(" ",$O1579&amp;" ")-1),"/",REPT(" ",20)),20)),VALUE(MID(SUBSTITUTE(LEFT($O1579,FIND(" ",$O1579&amp;" ")-1),"/",REPT(" ",20)),21,20)))),0)&gt;$W1579,"Late","Same day"))</f>
        <v/>
      </c>
      <c r="AF1579" s="26" t="str">
        <f aca="false">IF($A1579="","",IFERROR(INDEX(Validation!$C$193:$C$217,MATCH($A1579,Validation!$A$193:$A$217,0)),IF(COUNTIF(Validation!$U$19:$U$178,$Z1579)&gt;0,$Z1579,IF(COUNTIF(Validation!$S$19:$S$178,$AI1579)=1,INDEX(Validation!$U$19:$U$178,MATCH($AI1579,Validation!$S$19:$S$178,0)),$Z1579))))</f>
        <v/>
      </c>
      <c r="AG1579" s="27" t="str">
        <f aca="false">IF(COUNTA($A1579:$U1579)=0,"",IF($A1579="","No name",IF($F1579="","No date",IF($W1579=0,"Date ilegible",IF(NOT(ISNUMBER($N1579)),"Hours no numéricas",IF($AA1579="NO MATCH","Person no identificada","OK"))))))</f>
        <v/>
      </c>
      <c r="AH1579" s="27" t="str">
        <f aca="false">IF($W1579=0,"No date",IF($W1579&lt;Validation!$B$3,"Before period",IF($W1579&gt;Validation!$C$3,"After period","In period")))</f>
        <v>No date</v>
      </c>
      <c r="AI1579" s="26" t="str">
        <f aca="false">IF($Y1579="","",TRIM(RIGHT(SUBSTITUTE($Y1579," ",REPT(" ",50)),50)))</f>
        <v/>
      </c>
      <c r="AJ1579" s="27" t="str">
        <f aca="false">IF($A1579="","",IF(NOT(ISERROR(MATCH($A1579,Validation!$A$193:$A$217,0))),"Manual mapping",IF(COUNTIF(Validation!$U$19:$U$178,$Z1579)&gt;0,"Direct",IF(COUNTIF(Validation!$S$19:$S$178,$AI1579)=1,"By surname","Unresolved"))))</f>
        <v/>
      </c>
      <c r="AK1579" s="28" t="str">
        <f aca="false">IF($L1579="","",IF(MATCH($L1579,$L$2:$L$3000,0)&lt;&gt;ROW()-1,"",COUNT($AK$1:$AK1578)+1))</f>
        <v/>
      </c>
      <c r="AL1579" s="28" t="str">
        <f aca="false">IF($G1579="","",IF(MATCH($G1579,$G$2:$G$3000,0)&lt;&gt;ROW()-1,"",COUNT($AL$1:$AL1578)+1))</f>
        <v/>
      </c>
      <c r="AM1579" s="28" t="str">
        <f aca="false">IF($H1579="","",IF(MATCH($H1579,$H$2:$H$3000,0)&lt;&gt;ROW()-1,"",COUNT($AM$1:$AM1578)+1))</f>
        <v/>
      </c>
      <c r="AN1579" s="28" t="str">
        <f aca="false">IF($I1579="","",IF(MATCH($I1579,$I$2:$I$3000,0)&lt;&gt;ROW()-1,"",COUNT($AN$1:$AN1578)+1))</f>
        <v/>
      </c>
      <c r="AO1579" s="28" t="str">
        <f aca="false">IF($Q1579="","",IF(MATCH($Q1579,$Q$2:$Q$3000,0)&lt;&gt;ROW()-1,"",COUNT($AO$1:$AO1578)+1))</f>
        <v/>
      </c>
    </row>
    <row r="1580" customFormat="false" ht="12.75" hidden="false" customHeight="true" outlineLevel="0" collapsed="false">
      <c r="W1580" s="24" t="n">
        <f aca="false">IF($F1580="",0,IFERROR(IF(ISNUMBER($F1580),INT($F1580),DATE(VALUE(MID(SUBSTITUTE(LEFT($F1580,FIND(" ",$F1580&amp;" ")-1),"/",REPT(" ",20)),41,20)),VALUE(LEFT(SUBSTITUTE(LEFT($F1580,FIND(" ",$F1580&amp;" ")-1),"/",REPT(" ",20)),20)),VALUE(MID(SUBSTITUTE(LEFT($F1580,FIND(" ",$F1580&amp;" ")-1),"/",REPT(" ",20)),21,20)))),0))</f>
        <v>0</v>
      </c>
      <c r="X1580" s="25" t="str">
        <f aca="false">IF(ISNUMBER($N1580),$N1580*Validation!$B$5,"")</f>
        <v/>
      </c>
      <c r="Y1580" s="26" t="str">
        <f aca="false">IF($A1580="","",SUBSTITUTE(SUBSTITUTE(SUBSTITUTE(SUBSTITUTE(SUBSTITUTE(SUBSTITUTE(SUBSTITUTE(UPPER(TRIM($A1580)),"Á","A"),"É","E"),"Í","I"),"Ó","O"),"Ú","U"),"Ñ","N"),"Ü","U"))</f>
        <v/>
      </c>
      <c r="Z1580" s="26" t="str">
        <f aca="false">IF($Y1580="","",LEFT($Y1580,1)&amp;" "&amp;TRIM(RIGHT(SUBSTITUTE($Y1580," ",REPT(" ",50)),50)))</f>
        <v/>
      </c>
      <c r="AA1580" s="27" t="str">
        <f aca="false">IF($AF1580="","",IF(COUNTIF(Validation!$U$19:$U$178,$AF1580)&gt;0,"OK","NO MATCH"))</f>
        <v/>
      </c>
      <c r="AB1580" s="27" t="str">
        <f aca="false">IF($W1580=0,"",IF(AND($W1580&gt;=Validation!$B$3,$W1580&lt;=Validation!$C$3),"Yes","No"))</f>
        <v/>
      </c>
      <c r="AC1580" s="26" t="str">
        <f aca="false">IF($A1580="","",$AF1580&amp;"|"&amp;TEXT($W1580,"yyyy-mm-dd")&amp;"|"&amp;$J1580&amp;"|"&amp;$N1580)</f>
        <v/>
      </c>
      <c r="AD1580" s="27" t="str">
        <f aca="false">IF($AC1580="","",IF(COUNTIF($AC$2:$AC$3000,$AC1580)&gt;1,"REVIEW","OK"))</f>
        <v/>
      </c>
      <c r="AE1580" s="27" t="str">
        <f aca="false">IF(OR($W1580=0,$O1580=""),"",IF(IFERROR(IF(ISNUMBER($O1580),INT($O1580),DATE(VALUE(MID(SUBSTITUTE(LEFT($O1580,FIND(" ",$O1580&amp;" ")-1),"/",REPT(" ",20)),41,20)),VALUE(LEFT(SUBSTITUTE(LEFT($O1580,FIND(" ",$O1580&amp;" ")-1),"/",REPT(" ",20)),20)),VALUE(MID(SUBSTITUTE(LEFT($O1580,FIND(" ",$O1580&amp;" ")-1),"/",REPT(" ",20)),21,20)))),0)&gt;$W1580,"Late","Same day"))</f>
        <v/>
      </c>
      <c r="AF1580" s="26" t="str">
        <f aca="false">IF($A1580="","",IFERROR(INDEX(Validation!$C$193:$C$217,MATCH($A1580,Validation!$A$193:$A$217,0)),IF(COUNTIF(Validation!$U$19:$U$178,$Z1580)&gt;0,$Z1580,IF(COUNTIF(Validation!$S$19:$S$178,$AI1580)=1,INDEX(Validation!$U$19:$U$178,MATCH($AI1580,Validation!$S$19:$S$178,0)),$Z1580))))</f>
        <v/>
      </c>
      <c r="AG1580" s="27" t="str">
        <f aca="false">IF(COUNTA($A1580:$U1580)=0,"",IF($A1580="","No name",IF($F1580="","No date",IF($W1580=0,"Date ilegible",IF(NOT(ISNUMBER($N1580)),"Hours no numéricas",IF($AA1580="NO MATCH","Person no identificada","OK"))))))</f>
        <v/>
      </c>
      <c r="AH1580" s="27" t="str">
        <f aca="false">IF($W1580=0,"No date",IF($W1580&lt;Validation!$B$3,"Before period",IF($W1580&gt;Validation!$C$3,"After period","In period")))</f>
        <v>No date</v>
      </c>
      <c r="AI1580" s="26" t="str">
        <f aca="false">IF($Y1580="","",TRIM(RIGHT(SUBSTITUTE($Y1580," ",REPT(" ",50)),50)))</f>
        <v/>
      </c>
      <c r="AJ1580" s="27" t="str">
        <f aca="false">IF($A1580="","",IF(NOT(ISERROR(MATCH($A1580,Validation!$A$193:$A$217,0))),"Manual mapping",IF(COUNTIF(Validation!$U$19:$U$178,$Z1580)&gt;0,"Direct",IF(COUNTIF(Validation!$S$19:$S$178,$AI1580)=1,"By surname","Unresolved"))))</f>
        <v/>
      </c>
      <c r="AK1580" s="28" t="str">
        <f aca="false">IF($L1580="","",IF(MATCH($L1580,$L$2:$L$3000,0)&lt;&gt;ROW()-1,"",COUNT($AK$1:$AK1579)+1))</f>
        <v/>
      </c>
      <c r="AL1580" s="28" t="str">
        <f aca="false">IF($G1580="","",IF(MATCH($G1580,$G$2:$G$3000,0)&lt;&gt;ROW()-1,"",COUNT($AL$1:$AL1579)+1))</f>
        <v/>
      </c>
      <c r="AM1580" s="28" t="str">
        <f aca="false">IF($H1580="","",IF(MATCH($H1580,$H$2:$H$3000,0)&lt;&gt;ROW()-1,"",COUNT($AM$1:$AM1579)+1))</f>
        <v/>
      </c>
      <c r="AN1580" s="28" t="str">
        <f aca="false">IF($I1580="","",IF(MATCH($I1580,$I$2:$I$3000,0)&lt;&gt;ROW()-1,"",COUNT($AN$1:$AN1579)+1))</f>
        <v/>
      </c>
      <c r="AO1580" s="28" t="str">
        <f aca="false">IF($Q1580="","",IF(MATCH($Q1580,$Q$2:$Q$3000,0)&lt;&gt;ROW()-1,"",COUNT($AO$1:$AO1579)+1))</f>
        <v/>
      </c>
    </row>
    <row r="1581" customFormat="false" ht="12.75" hidden="false" customHeight="true" outlineLevel="0" collapsed="false">
      <c r="W1581" s="24" t="n">
        <f aca="false">IF($F1581="",0,IFERROR(IF(ISNUMBER($F1581),INT($F1581),DATE(VALUE(MID(SUBSTITUTE(LEFT($F1581,FIND(" ",$F1581&amp;" ")-1),"/",REPT(" ",20)),41,20)),VALUE(LEFT(SUBSTITUTE(LEFT($F1581,FIND(" ",$F1581&amp;" ")-1),"/",REPT(" ",20)),20)),VALUE(MID(SUBSTITUTE(LEFT($F1581,FIND(" ",$F1581&amp;" ")-1),"/",REPT(" ",20)),21,20)))),0))</f>
        <v>0</v>
      </c>
      <c r="X1581" s="25" t="str">
        <f aca="false">IF(ISNUMBER($N1581),$N1581*Validation!$B$5,"")</f>
        <v/>
      </c>
      <c r="Y1581" s="26" t="str">
        <f aca="false">IF($A1581="","",SUBSTITUTE(SUBSTITUTE(SUBSTITUTE(SUBSTITUTE(SUBSTITUTE(SUBSTITUTE(SUBSTITUTE(UPPER(TRIM($A1581)),"Á","A"),"É","E"),"Í","I"),"Ó","O"),"Ú","U"),"Ñ","N"),"Ü","U"))</f>
        <v/>
      </c>
      <c r="Z1581" s="26" t="str">
        <f aca="false">IF($Y1581="","",LEFT($Y1581,1)&amp;" "&amp;TRIM(RIGHT(SUBSTITUTE($Y1581," ",REPT(" ",50)),50)))</f>
        <v/>
      </c>
      <c r="AA1581" s="27" t="str">
        <f aca="false">IF($AF1581="","",IF(COUNTIF(Validation!$U$19:$U$178,$AF1581)&gt;0,"OK","NO MATCH"))</f>
        <v/>
      </c>
      <c r="AB1581" s="27" t="str">
        <f aca="false">IF($W1581=0,"",IF(AND($W1581&gt;=Validation!$B$3,$W1581&lt;=Validation!$C$3),"Yes","No"))</f>
        <v/>
      </c>
      <c r="AC1581" s="26" t="str">
        <f aca="false">IF($A1581="","",$AF1581&amp;"|"&amp;TEXT($W1581,"yyyy-mm-dd")&amp;"|"&amp;$J1581&amp;"|"&amp;$N1581)</f>
        <v/>
      </c>
      <c r="AD1581" s="27" t="str">
        <f aca="false">IF($AC1581="","",IF(COUNTIF($AC$2:$AC$3000,$AC1581)&gt;1,"REVIEW","OK"))</f>
        <v/>
      </c>
      <c r="AE1581" s="27" t="str">
        <f aca="false">IF(OR($W1581=0,$O1581=""),"",IF(IFERROR(IF(ISNUMBER($O1581),INT($O1581),DATE(VALUE(MID(SUBSTITUTE(LEFT($O1581,FIND(" ",$O1581&amp;" ")-1),"/",REPT(" ",20)),41,20)),VALUE(LEFT(SUBSTITUTE(LEFT($O1581,FIND(" ",$O1581&amp;" ")-1),"/",REPT(" ",20)),20)),VALUE(MID(SUBSTITUTE(LEFT($O1581,FIND(" ",$O1581&amp;" ")-1),"/",REPT(" ",20)),21,20)))),0)&gt;$W1581,"Late","Same day"))</f>
        <v/>
      </c>
      <c r="AF1581" s="26" t="str">
        <f aca="false">IF($A1581="","",IFERROR(INDEX(Validation!$C$193:$C$217,MATCH($A1581,Validation!$A$193:$A$217,0)),IF(COUNTIF(Validation!$U$19:$U$178,$Z1581)&gt;0,$Z1581,IF(COUNTIF(Validation!$S$19:$S$178,$AI1581)=1,INDEX(Validation!$U$19:$U$178,MATCH($AI1581,Validation!$S$19:$S$178,0)),$Z1581))))</f>
        <v/>
      </c>
      <c r="AG1581" s="27" t="str">
        <f aca="false">IF(COUNTA($A1581:$U1581)=0,"",IF($A1581="","No name",IF($F1581="","No date",IF($W1581=0,"Date ilegible",IF(NOT(ISNUMBER($N1581)),"Hours no numéricas",IF($AA1581="NO MATCH","Person no identificada","OK"))))))</f>
        <v/>
      </c>
      <c r="AH1581" s="27" t="str">
        <f aca="false">IF($W1581=0,"No date",IF($W1581&lt;Validation!$B$3,"Before period",IF($W1581&gt;Validation!$C$3,"After period","In period")))</f>
        <v>No date</v>
      </c>
      <c r="AI1581" s="26" t="str">
        <f aca="false">IF($Y1581="","",TRIM(RIGHT(SUBSTITUTE($Y1581," ",REPT(" ",50)),50)))</f>
        <v/>
      </c>
      <c r="AJ1581" s="27" t="str">
        <f aca="false">IF($A1581="","",IF(NOT(ISERROR(MATCH($A1581,Validation!$A$193:$A$217,0))),"Manual mapping",IF(COUNTIF(Validation!$U$19:$U$178,$Z1581)&gt;0,"Direct",IF(COUNTIF(Validation!$S$19:$S$178,$AI1581)=1,"By surname","Unresolved"))))</f>
        <v/>
      </c>
      <c r="AK1581" s="28" t="str">
        <f aca="false">IF($L1581="","",IF(MATCH($L1581,$L$2:$L$3000,0)&lt;&gt;ROW()-1,"",COUNT($AK$1:$AK1580)+1))</f>
        <v/>
      </c>
      <c r="AL1581" s="28" t="str">
        <f aca="false">IF($G1581="","",IF(MATCH($G1581,$G$2:$G$3000,0)&lt;&gt;ROW()-1,"",COUNT($AL$1:$AL1580)+1))</f>
        <v/>
      </c>
      <c r="AM1581" s="28" t="str">
        <f aca="false">IF($H1581="","",IF(MATCH($H1581,$H$2:$H$3000,0)&lt;&gt;ROW()-1,"",COUNT($AM$1:$AM1580)+1))</f>
        <v/>
      </c>
      <c r="AN1581" s="28" t="str">
        <f aca="false">IF($I1581="","",IF(MATCH($I1581,$I$2:$I$3000,0)&lt;&gt;ROW()-1,"",COUNT($AN$1:$AN1580)+1))</f>
        <v/>
      </c>
      <c r="AO1581" s="28" t="str">
        <f aca="false">IF($Q1581="","",IF(MATCH($Q1581,$Q$2:$Q$3000,0)&lt;&gt;ROW()-1,"",COUNT($AO$1:$AO1580)+1))</f>
        <v/>
      </c>
    </row>
    <row r="1582" customFormat="false" ht="12.75" hidden="false" customHeight="true" outlineLevel="0" collapsed="false">
      <c r="W1582" s="24" t="n">
        <f aca="false">IF($F1582="",0,IFERROR(IF(ISNUMBER($F1582),INT($F1582),DATE(VALUE(MID(SUBSTITUTE(LEFT($F1582,FIND(" ",$F1582&amp;" ")-1),"/",REPT(" ",20)),41,20)),VALUE(LEFT(SUBSTITUTE(LEFT($F1582,FIND(" ",$F1582&amp;" ")-1),"/",REPT(" ",20)),20)),VALUE(MID(SUBSTITUTE(LEFT($F1582,FIND(" ",$F1582&amp;" ")-1),"/",REPT(" ",20)),21,20)))),0))</f>
        <v>0</v>
      </c>
      <c r="X1582" s="25" t="str">
        <f aca="false">IF(ISNUMBER($N1582),$N1582*Validation!$B$5,"")</f>
        <v/>
      </c>
      <c r="Y1582" s="26" t="str">
        <f aca="false">IF($A1582="","",SUBSTITUTE(SUBSTITUTE(SUBSTITUTE(SUBSTITUTE(SUBSTITUTE(SUBSTITUTE(SUBSTITUTE(UPPER(TRIM($A1582)),"Á","A"),"É","E"),"Í","I"),"Ó","O"),"Ú","U"),"Ñ","N"),"Ü","U"))</f>
        <v/>
      </c>
      <c r="Z1582" s="26" t="str">
        <f aca="false">IF($Y1582="","",LEFT($Y1582,1)&amp;" "&amp;TRIM(RIGHT(SUBSTITUTE($Y1582," ",REPT(" ",50)),50)))</f>
        <v/>
      </c>
      <c r="AA1582" s="27" t="str">
        <f aca="false">IF($AF1582="","",IF(COUNTIF(Validation!$U$19:$U$178,$AF1582)&gt;0,"OK","NO MATCH"))</f>
        <v/>
      </c>
      <c r="AB1582" s="27" t="str">
        <f aca="false">IF($W1582=0,"",IF(AND($W1582&gt;=Validation!$B$3,$W1582&lt;=Validation!$C$3),"Yes","No"))</f>
        <v/>
      </c>
      <c r="AC1582" s="26" t="str">
        <f aca="false">IF($A1582="","",$AF1582&amp;"|"&amp;TEXT($W1582,"yyyy-mm-dd")&amp;"|"&amp;$J1582&amp;"|"&amp;$N1582)</f>
        <v/>
      </c>
      <c r="AD1582" s="27" t="str">
        <f aca="false">IF($AC1582="","",IF(COUNTIF($AC$2:$AC$3000,$AC1582)&gt;1,"REVIEW","OK"))</f>
        <v/>
      </c>
      <c r="AE1582" s="27" t="str">
        <f aca="false">IF(OR($W1582=0,$O1582=""),"",IF(IFERROR(IF(ISNUMBER($O1582),INT($O1582),DATE(VALUE(MID(SUBSTITUTE(LEFT($O1582,FIND(" ",$O1582&amp;" ")-1),"/",REPT(" ",20)),41,20)),VALUE(LEFT(SUBSTITUTE(LEFT($O1582,FIND(" ",$O1582&amp;" ")-1),"/",REPT(" ",20)),20)),VALUE(MID(SUBSTITUTE(LEFT($O1582,FIND(" ",$O1582&amp;" ")-1),"/",REPT(" ",20)),21,20)))),0)&gt;$W1582,"Late","Same day"))</f>
        <v/>
      </c>
      <c r="AF1582" s="26" t="str">
        <f aca="false">IF($A1582="","",IFERROR(INDEX(Validation!$C$193:$C$217,MATCH($A1582,Validation!$A$193:$A$217,0)),IF(COUNTIF(Validation!$U$19:$U$178,$Z1582)&gt;0,$Z1582,IF(COUNTIF(Validation!$S$19:$S$178,$AI1582)=1,INDEX(Validation!$U$19:$U$178,MATCH($AI1582,Validation!$S$19:$S$178,0)),$Z1582))))</f>
        <v/>
      </c>
      <c r="AG1582" s="27" t="str">
        <f aca="false">IF(COUNTA($A1582:$U1582)=0,"",IF($A1582="","No name",IF($F1582="","No date",IF($W1582=0,"Date ilegible",IF(NOT(ISNUMBER($N1582)),"Hours no numéricas",IF($AA1582="NO MATCH","Person no identificada","OK"))))))</f>
        <v/>
      </c>
      <c r="AH1582" s="27" t="str">
        <f aca="false">IF($W1582=0,"No date",IF($W1582&lt;Validation!$B$3,"Before period",IF($W1582&gt;Validation!$C$3,"After period","In period")))</f>
        <v>No date</v>
      </c>
      <c r="AI1582" s="26" t="str">
        <f aca="false">IF($Y1582="","",TRIM(RIGHT(SUBSTITUTE($Y1582," ",REPT(" ",50)),50)))</f>
        <v/>
      </c>
      <c r="AJ1582" s="27" t="str">
        <f aca="false">IF($A1582="","",IF(NOT(ISERROR(MATCH($A1582,Validation!$A$193:$A$217,0))),"Manual mapping",IF(COUNTIF(Validation!$U$19:$U$178,$Z1582)&gt;0,"Direct",IF(COUNTIF(Validation!$S$19:$S$178,$AI1582)=1,"By surname","Unresolved"))))</f>
        <v/>
      </c>
      <c r="AK1582" s="28" t="str">
        <f aca="false">IF($L1582="","",IF(MATCH($L1582,$L$2:$L$3000,0)&lt;&gt;ROW()-1,"",COUNT($AK$1:$AK1581)+1))</f>
        <v/>
      </c>
      <c r="AL1582" s="28" t="str">
        <f aca="false">IF($G1582="","",IF(MATCH($G1582,$G$2:$G$3000,0)&lt;&gt;ROW()-1,"",COUNT($AL$1:$AL1581)+1))</f>
        <v/>
      </c>
      <c r="AM1582" s="28" t="str">
        <f aca="false">IF($H1582="","",IF(MATCH($H1582,$H$2:$H$3000,0)&lt;&gt;ROW()-1,"",COUNT($AM$1:$AM1581)+1))</f>
        <v/>
      </c>
      <c r="AN1582" s="28" t="str">
        <f aca="false">IF($I1582="","",IF(MATCH($I1582,$I$2:$I$3000,0)&lt;&gt;ROW()-1,"",COUNT($AN$1:$AN1581)+1))</f>
        <v/>
      </c>
      <c r="AO1582" s="28" t="str">
        <f aca="false">IF($Q1582="","",IF(MATCH($Q1582,$Q$2:$Q$3000,0)&lt;&gt;ROW()-1,"",COUNT($AO$1:$AO1581)+1))</f>
        <v/>
      </c>
    </row>
    <row r="1583" customFormat="false" ht="12.75" hidden="false" customHeight="true" outlineLevel="0" collapsed="false">
      <c r="W1583" s="24" t="n">
        <f aca="false">IF($F1583="",0,IFERROR(IF(ISNUMBER($F1583),INT($F1583),DATE(VALUE(MID(SUBSTITUTE(LEFT($F1583,FIND(" ",$F1583&amp;" ")-1),"/",REPT(" ",20)),41,20)),VALUE(LEFT(SUBSTITUTE(LEFT($F1583,FIND(" ",$F1583&amp;" ")-1),"/",REPT(" ",20)),20)),VALUE(MID(SUBSTITUTE(LEFT($F1583,FIND(" ",$F1583&amp;" ")-1),"/",REPT(" ",20)),21,20)))),0))</f>
        <v>0</v>
      </c>
      <c r="X1583" s="25" t="str">
        <f aca="false">IF(ISNUMBER($N1583),$N1583*Validation!$B$5,"")</f>
        <v/>
      </c>
      <c r="Y1583" s="26" t="str">
        <f aca="false">IF($A1583="","",SUBSTITUTE(SUBSTITUTE(SUBSTITUTE(SUBSTITUTE(SUBSTITUTE(SUBSTITUTE(SUBSTITUTE(UPPER(TRIM($A1583)),"Á","A"),"É","E"),"Í","I"),"Ó","O"),"Ú","U"),"Ñ","N"),"Ü","U"))</f>
        <v/>
      </c>
      <c r="Z1583" s="26" t="str">
        <f aca="false">IF($Y1583="","",LEFT($Y1583,1)&amp;" "&amp;TRIM(RIGHT(SUBSTITUTE($Y1583," ",REPT(" ",50)),50)))</f>
        <v/>
      </c>
      <c r="AA1583" s="27" t="str">
        <f aca="false">IF($AF1583="","",IF(COUNTIF(Validation!$U$19:$U$178,$AF1583)&gt;0,"OK","NO MATCH"))</f>
        <v/>
      </c>
      <c r="AB1583" s="27" t="str">
        <f aca="false">IF($W1583=0,"",IF(AND($W1583&gt;=Validation!$B$3,$W1583&lt;=Validation!$C$3),"Yes","No"))</f>
        <v/>
      </c>
      <c r="AC1583" s="26" t="str">
        <f aca="false">IF($A1583="","",$AF1583&amp;"|"&amp;TEXT($W1583,"yyyy-mm-dd")&amp;"|"&amp;$J1583&amp;"|"&amp;$N1583)</f>
        <v/>
      </c>
      <c r="AD1583" s="27" t="str">
        <f aca="false">IF($AC1583="","",IF(COUNTIF($AC$2:$AC$3000,$AC1583)&gt;1,"REVIEW","OK"))</f>
        <v/>
      </c>
      <c r="AE1583" s="27" t="str">
        <f aca="false">IF(OR($W1583=0,$O1583=""),"",IF(IFERROR(IF(ISNUMBER($O1583),INT($O1583),DATE(VALUE(MID(SUBSTITUTE(LEFT($O1583,FIND(" ",$O1583&amp;" ")-1),"/",REPT(" ",20)),41,20)),VALUE(LEFT(SUBSTITUTE(LEFT($O1583,FIND(" ",$O1583&amp;" ")-1),"/",REPT(" ",20)),20)),VALUE(MID(SUBSTITUTE(LEFT($O1583,FIND(" ",$O1583&amp;" ")-1),"/",REPT(" ",20)),21,20)))),0)&gt;$W1583,"Late","Same day"))</f>
        <v/>
      </c>
      <c r="AF1583" s="26" t="str">
        <f aca="false">IF($A1583="","",IFERROR(INDEX(Validation!$C$193:$C$217,MATCH($A1583,Validation!$A$193:$A$217,0)),IF(COUNTIF(Validation!$U$19:$U$178,$Z1583)&gt;0,$Z1583,IF(COUNTIF(Validation!$S$19:$S$178,$AI1583)=1,INDEX(Validation!$U$19:$U$178,MATCH($AI1583,Validation!$S$19:$S$178,0)),$Z1583))))</f>
        <v/>
      </c>
      <c r="AG1583" s="27" t="str">
        <f aca="false">IF(COUNTA($A1583:$U1583)=0,"",IF($A1583="","No name",IF($F1583="","No date",IF($W1583=0,"Date ilegible",IF(NOT(ISNUMBER($N1583)),"Hours no numéricas",IF($AA1583="NO MATCH","Person no identificada","OK"))))))</f>
        <v/>
      </c>
      <c r="AH1583" s="27" t="str">
        <f aca="false">IF($W1583=0,"No date",IF($W1583&lt;Validation!$B$3,"Before period",IF($W1583&gt;Validation!$C$3,"After period","In period")))</f>
        <v>No date</v>
      </c>
      <c r="AI1583" s="26" t="str">
        <f aca="false">IF($Y1583="","",TRIM(RIGHT(SUBSTITUTE($Y1583," ",REPT(" ",50)),50)))</f>
        <v/>
      </c>
      <c r="AJ1583" s="27" t="str">
        <f aca="false">IF($A1583="","",IF(NOT(ISERROR(MATCH($A1583,Validation!$A$193:$A$217,0))),"Manual mapping",IF(COUNTIF(Validation!$U$19:$U$178,$Z1583)&gt;0,"Direct",IF(COUNTIF(Validation!$S$19:$S$178,$AI1583)=1,"By surname","Unresolved"))))</f>
        <v/>
      </c>
      <c r="AK1583" s="28" t="str">
        <f aca="false">IF($L1583="","",IF(MATCH($L1583,$L$2:$L$3000,0)&lt;&gt;ROW()-1,"",COUNT($AK$1:$AK1582)+1))</f>
        <v/>
      </c>
      <c r="AL1583" s="28" t="str">
        <f aca="false">IF($G1583="","",IF(MATCH($G1583,$G$2:$G$3000,0)&lt;&gt;ROW()-1,"",COUNT($AL$1:$AL1582)+1))</f>
        <v/>
      </c>
      <c r="AM1583" s="28" t="str">
        <f aca="false">IF($H1583="","",IF(MATCH($H1583,$H$2:$H$3000,0)&lt;&gt;ROW()-1,"",COUNT($AM$1:$AM1582)+1))</f>
        <v/>
      </c>
      <c r="AN1583" s="28" t="str">
        <f aca="false">IF($I1583="","",IF(MATCH($I1583,$I$2:$I$3000,0)&lt;&gt;ROW()-1,"",COUNT($AN$1:$AN1582)+1))</f>
        <v/>
      </c>
      <c r="AO1583" s="28" t="str">
        <f aca="false">IF($Q1583="","",IF(MATCH($Q1583,$Q$2:$Q$3000,0)&lt;&gt;ROW()-1,"",COUNT($AO$1:$AO1582)+1))</f>
        <v/>
      </c>
    </row>
    <row r="1584" customFormat="false" ht="12.75" hidden="false" customHeight="true" outlineLevel="0" collapsed="false">
      <c r="W1584" s="24" t="n">
        <f aca="false">IF($F1584="",0,IFERROR(IF(ISNUMBER($F1584),INT($F1584),DATE(VALUE(MID(SUBSTITUTE(LEFT($F1584,FIND(" ",$F1584&amp;" ")-1),"/",REPT(" ",20)),41,20)),VALUE(LEFT(SUBSTITUTE(LEFT($F1584,FIND(" ",$F1584&amp;" ")-1),"/",REPT(" ",20)),20)),VALUE(MID(SUBSTITUTE(LEFT($F1584,FIND(" ",$F1584&amp;" ")-1),"/",REPT(" ",20)),21,20)))),0))</f>
        <v>0</v>
      </c>
      <c r="X1584" s="25" t="str">
        <f aca="false">IF(ISNUMBER($N1584),$N1584*Validation!$B$5,"")</f>
        <v/>
      </c>
      <c r="Y1584" s="26" t="str">
        <f aca="false">IF($A1584="","",SUBSTITUTE(SUBSTITUTE(SUBSTITUTE(SUBSTITUTE(SUBSTITUTE(SUBSTITUTE(SUBSTITUTE(UPPER(TRIM($A1584)),"Á","A"),"É","E"),"Í","I"),"Ó","O"),"Ú","U"),"Ñ","N"),"Ü","U"))</f>
        <v/>
      </c>
      <c r="Z1584" s="26" t="str">
        <f aca="false">IF($Y1584="","",LEFT($Y1584,1)&amp;" "&amp;TRIM(RIGHT(SUBSTITUTE($Y1584," ",REPT(" ",50)),50)))</f>
        <v/>
      </c>
      <c r="AA1584" s="27" t="str">
        <f aca="false">IF($AF1584="","",IF(COUNTIF(Validation!$U$19:$U$178,$AF1584)&gt;0,"OK","NO MATCH"))</f>
        <v/>
      </c>
      <c r="AB1584" s="27" t="str">
        <f aca="false">IF($W1584=0,"",IF(AND($W1584&gt;=Validation!$B$3,$W1584&lt;=Validation!$C$3),"Yes","No"))</f>
        <v/>
      </c>
      <c r="AC1584" s="26" t="str">
        <f aca="false">IF($A1584="","",$AF1584&amp;"|"&amp;TEXT($W1584,"yyyy-mm-dd")&amp;"|"&amp;$J1584&amp;"|"&amp;$N1584)</f>
        <v/>
      </c>
      <c r="AD1584" s="27" t="str">
        <f aca="false">IF($AC1584="","",IF(COUNTIF($AC$2:$AC$3000,$AC1584)&gt;1,"REVIEW","OK"))</f>
        <v/>
      </c>
      <c r="AE1584" s="27" t="str">
        <f aca="false">IF(OR($W1584=0,$O1584=""),"",IF(IFERROR(IF(ISNUMBER($O1584),INT($O1584),DATE(VALUE(MID(SUBSTITUTE(LEFT($O1584,FIND(" ",$O1584&amp;" ")-1),"/",REPT(" ",20)),41,20)),VALUE(LEFT(SUBSTITUTE(LEFT($O1584,FIND(" ",$O1584&amp;" ")-1),"/",REPT(" ",20)),20)),VALUE(MID(SUBSTITUTE(LEFT($O1584,FIND(" ",$O1584&amp;" ")-1),"/",REPT(" ",20)),21,20)))),0)&gt;$W1584,"Late","Same day"))</f>
        <v/>
      </c>
      <c r="AF1584" s="26" t="str">
        <f aca="false">IF($A1584="","",IFERROR(INDEX(Validation!$C$193:$C$217,MATCH($A1584,Validation!$A$193:$A$217,0)),IF(COUNTIF(Validation!$U$19:$U$178,$Z1584)&gt;0,$Z1584,IF(COUNTIF(Validation!$S$19:$S$178,$AI1584)=1,INDEX(Validation!$U$19:$U$178,MATCH($AI1584,Validation!$S$19:$S$178,0)),$Z1584))))</f>
        <v/>
      </c>
      <c r="AG1584" s="27" t="str">
        <f aca="false">IF(COUNTA($A1584:$U1584)=0,"",IF($A1584="","No name",IF($F1584="","No date",IF($W1584=0,"Date ilegible",IF(NOT(ISNUMBER($N1584)),"Hours no numéricas",IF($AA1584="NO MATCH","Person no identificada","OK"))))))</f>
        <v/>
      </c>
      <c r="AH1584" s="27" t="str">
        <f aca="false">IF($W1584=0,"No date",IF($W1584&lt;Validation!$B$3,"Before period",IF($W1584&gt;Validation!$C$3,"After period","In period")))</f>
        <v>No date</v>
      </c>
      <c r="AI1584" s="26" t="str">
        <f aca="false">IF($Y1584="","",TRIM(RIGHT(SUBSTITUTE($Y1584," ",REPT(" ",50)),50)))</f>
        <v/>
      </c>
      <c r="AJ1584" s="27" t="str">
        <f aca="false">IF($A1584="","",IF(NOT(ISERROR(MATCH($A1584,Validation!$A$193:$A$217,0))),"Manual mapping",IF(COUNTIF(Validation!$U$19:$U$178,$Z1584)&gt;0,"Direct",IF(COUNTIF(Validation!$S$19:$S$178,$AI1584)=1,"By surname","Unresolved"))))</f>
        <v/>
      </c>
      <c r="AK1584" s="28" t="str">
        <f aca="false">IF($L1584="","",IF(MATCH($L1584,$L$2:$L$3000,0)&lt;&gt;ROW()-1,"",COUNT($AK$1:$AK1583)+1))</f>
        <v/>
      </c>
      <c r="AL1584" s="28" t="str">
        <f aca="false">IF($G1584="","",IF(MATCH($G1584,$G$2:$G$3000,0)&lt;&gt;ROW()-1,"",COUNT($AL$1:$AL1583)+1))</f>
        <v/>
      </c>
      <c r="AM1584" s="28" t="str">
        <f aca="false">IF($H1584="","",IF(MATCH($H1584,$H$2:$H$3000,0)&lt;&gt;ROW()-1,"",COUNT($AM$1:$AM1583)+1))</f>
        <v/>
      </c>
      <c r="AN1584" s="28" t="str">
        <f aca="false">IF($I1584="","",IF(MATCH($I1584,$I$2:$I$3000,0)&lt;&gt;ROW()-1,"",COUNT($AN$1:$AN1583)+1))</f>
        <v/>
      </c>
      <c r="AO1584" s="28" t="str">
        <f aca="false">IF($Q1584="","",IF(MATCH($Q1584,$Q$2:$Q$3000,0)&lt;&gt;ROW()-1,"",COUNT($AO$1:$AO1583)+1))</f>
        <v/>
      </c>
    </row>
    <row r="1585" customFormat="false" ht="12.75" hidden="false" customHeight="true" outlineLevel="0" collapsed="false">
      <c r="W1585" s="24" t="n">
        <f aca="false">IF($F1585="",0,IFERROR(IF(ISNUMBER($F1585),INT($F1585),DATE(VALUE(MID(SUBSTITUTE(LEFT($F1585,FIND(" ",$F1585&amp;" ")-1),"/",REPT(" ",20)),41,20)),VALUE(LEFT(SUBSTITUTE(LEFT($F1585,FIND(" ",$F1585&amp;" ")-1),"/",REPT(" ",20)),20)),VALUE(MID(SUBSTITUTE(LEFT($F1585,FIND(" ",$F1585&amp;" ")-1),"/",REPT(" ",20)),21,20)))),0))</f>
        <v>0</v>
      </c>
      <c r="X1585" s="25" t="str">
        <f aca="false">IF(ISNUMBER($N1585),$N1585*Validation!$B$5,"")</f>
        <v/>
      </c>
      <c r="Y1585" s="26" t="str">
        <f aca="false">IF($A1585="","",SUBSTITUTE(SUBSTITUTE(SUBSTITUTE(SUBSTITUTE(SUBSTITUTE(SUBSTITUTE(SUBSTITUTE(UPPER(TRIM($A1585)),"Á","A"),"É","E"),"Í","I"),"Ó","O"),"Ú","U"),"Ñ","N"),"Ü","U"))</f>
        <v/>
      </c>
      <c r="Z1585" s="26" t="str">
        <f aca="false">IF($Y1585="","",LEFT($Y1585,1)&amp;" "&amp;TRIM(RIGHT(SUBSTITUTE($Y1585," ",REPT(" ",50)),50)))</f>
        <v/>
      </c>
      <c r="AA1585" s="27" t="str">
        <f aca="false">IF($AF1585="","",IF(COUNTIF(Validation!$U$19:$U$178,$AF1585)&gt;0,"OK","NO MATCH"))</f>
        <v/>
      </c>
      <c r="AB1585" s="27" t="str">
        <f aca="false">IF($W1585=0,"",IF(AND($W1585&gt;=Validation!$B$3,$W1585&lt;=Validation!$C$3),"Yes","No"))</f>
        <v/>
      </c>
      <c r="AC1585" s="26" t="str">
        <f aca="false">IF($A1585="","",$AF1585&amp;"|"&amp;TEXT($W1585,"yyyy-mm-dd")&amp;"|"&amp;$J1585&amp;"|"&amp;$N1585)</f>
        <v/>
      </c>
      <c r="AD1585" s="27" t="str">
        <f aca="false">IF($AC1585="","",IF(COUNTIF($AC$2:$AC$3000,$AC1585)&gt;1,"REVIEW","OK"))</f>
        <v/>
      </c>
      <c r="AE1585" s="27" t="str">
        <f aca="false">IF(OR($W1585=0,$O1585=""),"",IF(IFERROR(IF(ISNUMBER($O1585),INT($O1585),DATE(VALUE(MID(SUBSTITUTE(LEFT($O1585,FIND(" ",$O1585&amp;" ")-1),"/",REPT(" ",20)),41,20)),VALUE(LEFT(SUBSTITUTE(LEFT($O1585,FIND(" ",$O1585&amp;" ")-1),"/",REPT(" ",20)),20)),VALUE(MID(SUBSTITUTE(LEFT($O1585,FIND(" ",$O1585&amp;" ")-1),"/",REPT(" ",20)),21,20)))),0)&gt;$W1585,"Late","Same day"))</f>
        <v/>
      </c>
      <c r="AF1585" s="26" t="str">
        <f aca="false">IF($A1585="","",IFERROR(INDEX(Validation!$C$193:$C$217,MATCH($A1585,Validation!$A$193:$A$217,0)),IF(COUNTIF(Validation!$U$19:$U$178,$Z1585)&gt;0,$Z1585,IF(COUNTIF(Validation!$S$19:$S$178,$AI1585)=1,INDEX(Validation!$U$19:$U$178,MATCH($AI1585,Validation!$S$19:$S$178,0)),$Z1585))))</f>
        <v/>
      </c>
      <c r="AG1585" s="27" t="str">
        <f aca="false">IF(COUNTA($A1585:$U1585)=0,"",IF($A1585="","No name",IF($F1585="","No date",IF($W1585=0,"Date ilegible",IF(NOT(ISNUMBER($N1585)),"Hours no numéricas",IF($AA1585="NO MATCH","Person no identificada","OK"))))))</f>
        <v/>
      </c>
      <c r="AH1585" s="27" t="str">
        <f aca="false">IF($W1585=0,"No date",IF($W1585&lt;Validation!$B$3,"Before period",IF($W1585&gt;Validation!$C$3,"After period","In period")))</f>
        <v>No date</v>
      </c>
      <c r="AI1585" s="26" t="str">
        <f aca="false">IF($Y1585="","",TRIM(RIGHT(SUBSTITUTE($Y1585," ",REPT(" ",50)),50)))</f>
        <v/>
      </c>
      <c r="AJ1585" s="27" t="str">
        <f aca="false">IF($A1585="","",IF(NOT(ISERROR(MATCH($A1585,Validation!$A$193:$A$217,0))),"Manual mapping",IF(COUNTIF(Validation!$U$19:$U$178,$Z1585)&gt;0,"Direct",IF(COUNTIF(Validation!$S$19:$S$178,$AI1585)=1,"By surname","Unresolved"))))</f>
        <v/>
      </c>
      <c r="AK1585" s="28" t="str">
        <f aca="false">IF($L1585="","",IF(MATCH($L1585,$L$2:$L$3000,0)&lt;&gt;ROW()-1,"",COUNT($AK$1:$AK1584)+1))</f>
        <v/>
      </c>
      <c r="AL1585" s="28" t="str">
        <f aca="false">IF($G1585="","",IF(MATCH($G1585,$G$2:$G$3000,0)&lt;&gt;ROW()-1,"",COUNT($AL$1:$AL1584)+1))</f>
        <v/>
      </c>
      <c r="AM1585" s="28" t="str">
        <f aca="false">IF($H1585="","",IF(MATCH($H1585,$H$2:$H$3000,0)&lt;&gt;ROW()-1,"",COUNT($AM$1:$AM1584)+1))</f>
        <v/>
      </c>
      <c r="AN1585" s="28" t="str">
        <f aca="false">IF($I1585="","",IF(MATCH($I1585,$I$2:$I$3000,0)&lt;&gt;ROW()-1,"",COUNT($AN$1:$AN1584)+1))</f>
        <v/>
      </c>
      <c r="AO1585" s="28" t="str">
        <f aca="false">IF($Q1585="","",IF(MATCH($Q1585,$Q$2:$Q$3000,0)&lt;&gt;ROW()-1,"",COUNT($AO$1:$AO1584)+1))</f>
        <v/>
      </c>
    </row>
    <row r="1586" customFormat="false" ht="12.75" hidden="false" customHeight="true" outlineLevel="0" collapsed="false">
      <c r="W1586" s="24" t="n">
        <f aca="false">IF($F1586="",0,IFERROR(IF(ISNUMBER($F1586),INT($F1586),DATE(VALUE(MID(SUBSTITUTE(LEFT($F1586,FIND(" ",$F1586&amp;" ")-1),"/",REPT(" ",20)),41,20)),VALUE(LEFT(SUBSTITUTE(LEFT($F1586,FIND(" ",$F1586&amp;" ")-1),"/",REPT(" ",20)),20)),VALUE(MID(SUBSTITUTE(LEFT($F1586,FIND(" ",$F1586&amp;" ")-1),"/",REPT(" ",20)),21,20)))),0))</f>
        <v>0</v>
      </c>
      <c r="X1586" s="25" t="str">
        <f aca="false">IF(ISNUMBER($N1586),$N1586*Validation!$B$5,"")</f>
        <v/>
      </c>
      <c r="Y1586" s="26" t="str">
        <f aca="false">IF($A1586="","",SUBSTITUTE(SUBSTITUTE(SUBSTITUTE(SUBSTITUTE(SUBSTITUTE(SUBSTITUTE(SUBSTITUTE(UPPER(TRIM($A1586)),"Á","A"),"É","E"),"Í","I"),"Ó","O"),"Ú","U"),"Ñ","N"),"Ü","U"))</f>
        <v/>
      </c>
      <c r="Z1586" s="26" t="str">
        <f aca="false">IF($Y1586="","",LEFT($Y1586,1)&amp;" "&amp;TRIM(RIGHT(SUBSTITUTE($Y1586," ",REPT(" ",50)),50)))</f>
        <v/>
      </c>
      <c r="AA1586" s="27" t="str">
        <f aca="false">IF($AF1586="","",IF(COUNTIF(Validation!$U$19:$U$178,$AF1586)&gt;0,"OK","NO MATCH"))</f>
        <v/>
      </c>
      <c r="AB1586" s="27" t="str">
        <f aca="false">IF($W1586=0,"",IF(AND($W1586&gt;=Validation!$B$3,$W1586&lt;=Validation!$C$3),"Yes","No"))</f>
        <v/>
      </c>
      <c r="AC1586" s="26" t="str">
        <f aca="false">IF($A1586="","",$AF1586&amp;"|"&amp;TEXT($W1586,"yyyy-mm-dd")&amp;"|"&amp;$J1586&amp;"|"&amp;$N1586)</f>
        <v/>
      </c>
      <c r="AD1586" s="27" t="str">
        <f aca="false">IF($AC1586="","",IF(COUNTIF($AC$2:$AC$3000,$AC1586)&gt;1,"REVIEW","OK"))</f>
        <v/>
      </c>
      <c r="AE1586" s="27" t="str">
        <f aca="false">IF(OR($W1586=0,$O1586=""),"",IF(IFERROR(IF(ISNUMBER($O1586),INT($O1586),DATE(VALUE(MID(SUBSTITUTE(LEFT($O1586,FIND(" ",$O1586&amp;" ")-1),"/",REPT(" ",20)),41,20)),VALUE(LEFT(SUBSTITUTE(LEFT($O1586,FIND(" ",$O1586&amp;" ")-1),"/",REPT(" ",20)),20)),VALUE(MID(SUBSTITUTE(LEFT($O1586,FIND(" ",$O1586&amp;" ")-1),"/",REPT(" ",20)),21,20)))),0)&gt;$W1586,"Late","Same day"))</f>
        <v/>
      </c>
      <c r="AF1586" s="26" t="str">
        <f aca="false">IF($A1586="","",IFERROR(INDEX(Validation!$C$193:$C$217,MATCH($A1586,Validation!$A$193:$A$217,0)),IF(COUNTIF(Validation!$U$19:$U$178,$Z1586)&gt;0,$Z1586,IF(COUNTIF(Validation!$S$19:$S$178,$AI1586)=1,INDEX(Validation!$U$19:$U$178,MATCH($AI1586,Validation!$S$19:$S$178,0)),$Z1586))))</f>
        <v/>
      </c>
      <c r="AG1586" s="27" t="str">
        <f aca="false">IF(COUNTA($A1586:$U1586)=0,"",IF($A1586="","No name",IF($F1586="","No date",IF($W1586=0,"Date ilegible",IF(NOT(ISNUMBER($N1586)),"Hours no numéricas",IF($AA1586="NO MATCH","Person no identificada","OK"))))))</f>
        <v/>
      </c>
      <c r="AH1586" s="27" t="str">
        <f aca="false">IF($W1586=0,"No date",IF($W1586&lt;Validation!$B$3,"Before period",IF($W1586&gt;Validation!$C$3,"After period","In period")))</f>
        <v>No date</v>
      </c>
      <c r="AI1586" s="26" t="str">
        <f aca="false">IF($Y1586="","",TRIM(RIGHT(SUBSTITUTE($Y1586," ",REPT(" ",50)),50)))</f>
        <v/>
      </c>
      <c r="AJ1586" s="27" t="str">
        <f aca="false">IF($A1586="","",IF(NOT(ISERROR(MATCH($A1586,Validation!$A$193:$A$217,0))),"Manual mapping",IF(COUNTIF(Validation!$U$19:$U$178,$Z1586)&gt;0,"Direct",IF(COUNTIF(Validation!$S$19:$S$178,$AI1586)=1,"By surname","Unresolved"))))</f>
        <v/>
      </c>
      <c r="AK1586" s="28" t="str">
        <f aca="false">IF($L1586="","",IF(MATCH($L1586,$L$2:$L$3000,0)&lt;&gt;ROW()-1,"",COUNT($AK$1:$AK1585)+1))</f>
        <v/>
      </c>
      <c r="AL1586" s="28" t="str">
        <f aca="false">IF($G1586="","",IF(MATCH($G1586,$G$2:$G$3000,0)&lt;&gt;ROW()-1,"",COUNT($AL$1:$AL1585)+1))</f>
        <v/>
      </c>
      <c r="AM1586" s="28" t="str">
        <f aca="false">IF($H1586="","",IF(MATCH($H1586,$H$2:$H$3000,0)&lt;&gt;ROW()-1,"",COUNT($AM$1:$AM1585)+1))</f>
        <v/>
      </c>
      <c r="AN1586" s="28" t="str">
        <f aca="false">IF($I1586="","",IF(MATCH($I1586,$I$2:$I$3000,0)&lt;&gt;ROW()-1,"",COUNT($AN$1:$AN1585)+1))</f>
        <v/>
      </c>
      <c r="AO1586" s="28" t="str">
        <f aca="false">IF($Q1586="","",IF(MATCH($Q1586,$Q$2:$Q$3000,0)&lt;&gt;ROW()-1,"",COUNT($AO$1:$AO1585)+1))</f>
        <v/>
      </c>
    </row>
    <row r="1587" customFormat="false" ht="12.75" hidden="false" customHeight="true" outlineLevel="0" collapsed="false">
      <c r="W1587" s="24" t="n">
        <f aca="false">IF($F1587="",0,IFERROR(IF(ISNUMBER($F1587),INT($F1587),DATE(VALUE(MID(SUBSTITUTE(LEFT($F1587,FIND(" ",$F1587&amp;" ")-1),"/",REPT(" ",20)),41,20)),VALUE(LEFT(SUBSTITUTE(LEFT($F1587,FIND(" ",$F1587&amp;" ")-1),"/",REPT(" ",20)),20)),VALUE(MID(SUBSTITUTE(LEFT($F1587,FIND(" ",$F1587&amp;" ")-1),"/",REPT(" ",20)),21,20)))),0))</f>
        <v>0</v>
      </c>
      <c r="X1587" s="25" t="str">
        <f aca="false">IF(ISNUMBER($N1587),$N1587*Validation!$B$5,"")</f>
        <v/>
      </c>
      <c r="Y1587" s="26" t="str">
        <f aca="false">IF($A1587="","",SUBSTITUTE(SUBSTITUTE(SUBSTITUTE(SUBSTITUTE(SUBSTITUTE(SUBSTITUTE(SUBSTITUTE(UPPER(TRIM($A1587)),"Á","A"),"É","E"),"Í","I"),"Ó","O"),"Ú","U"),"Ñ","N"),"Ü","U"))</f>
        <v/>
      </c>
      <c r="Z1587" s="26" t="str">
        <f aca="false">IF($Y1587="","",LEFT($Y1587,1)&amp;" "&amp;TRIM(RIGHT(SUBSTITUTE($Y1587," ",REPT(" ",50)),50)))</f>
        <v/>
      </c>
      <c r="AA1587" s="27" t="str">
        <f aca="false">IF($AF1587="","",IF(COUNTIF(Validation!$U$19:$U$178,$AF1587)&gt;0,"OK","NO MATCH"))</f>
        <v/>
      </c>
      <c r="AB1587" s="27" t="str">
        <f aca="false">IF($W1587=0,"",IF(AND($W1587&gt;=Validation!$B$3,$W1587&lt;=Validation!$C$3),"Yes","No"))</f>
        <v/>
      </c>
      <c r="AC1587" s="26" t="str">
        <f aca="false">IF($A1587="","",$AF1587&amp;"|"&amp;TEXT($W1587,"yyyy-mm-dd")&amp;"|"&amp;$J1587&amp;"|"&amp;$N1587)</f>
        <v/>
      </c>
      <c r="AD1587" s="27" t="str">
        <f aca="false">IF($AC1587="","",IF(COUNTIF($AC$2:$AC$3000,$AC1587)&gt;1,"REVIEW","OK"))</f>
        <v/>
      </c>
      <c r="AE1587" s="27" t="str">
        <f aca="false">IF(OR($W1587=0,$O1587=""),"",IF(IFERROR(IF(ISNUMBER($O1587),INT($O1587),DATE(VALUE(MID(SUBSTITUTE(LEFT($O1587,FIND(" ",$O1587&amp;" ")-1),"/",REPT(" ",20)),41,20)),VALUE(LEFT(SUBSTITUTE(LEFT($O1587,FIND(" ",$O1587&amp;" ")-1),"/",REPT(" ",20)),20)),VALUE(MID(SUBSTITUTE(LEFT($O1587,FIND(" ",$O1587&amp;" ")-1),"/",REPT(" ",20)),21,20)))),0)&gt;$W1587,"Late","Same day"))</f>
        <v/>
      </c>
      <c r="AF1587" s="26" t="str">
        <f aca="false">IF($A1587="","",IFERROR(INDEX(Validation!$C$193:$C$217,MATCH($A1587,Validation!$A$193:$A$217,0)),IF(COUNTIF(Validation!$U$19:$U$178,$Z1587)&gt;0,$Z1587,IF(COUNTIF(Validation!$S$19:$S$178,$AI1587)=1,INDEX(Validation!$U$19:$U$178,MATCH($AI1587,Validation!$S$19:$S$178,0)),$Z1587))))</f>
        <v/>
      </c>
      <c r="AG1587" s="27" t="str">
        <f aca="false">IF(COUNTA($A1587:$U1587)=0,"",IF($A1587="","No name",IF($F1587="","No date",IF($W1587=0,"Date ilegible",IF(NOT(ISNUMBER($N1587)),"Hours no numéricas",IF($AA1587="NO MATCH","Person no identificada","OK"))))))</f>
        <v/>
      </c>
      <c r="AH1587" s="27" t="str">
        <f aca="false">IF($W1587=0,"No date",IF($W1587&lt;Validation!$B$3,"Before period",IF($W1587&gt;Validation!$C$3,"After period","In period")))</f>
        <v>No date</v>
      </c>
      <c r="AI1587" s="26" t="str">
        <f aca="false">IF($Y1587="","",TRIM(RIGHT(SUBSTITUTE($Y1587," ",REPT(" ",50)),50)))</f>
        <v/>
      </c>
      <c r="AJ1587" s="27" t="str">
        <f aca="false">IF($A1587="","",IF(NOT(ISERROR(MATCH($A1587,Validation!$A$193:$A$217,0))),"Manual mapping",IF(COUNTIF(Validation!$U$19:$U$178,$Z1587)&gt;0,"Direct",IF(COUNTIF(Validation!$S$19:$S$178,$AI1587)=1,"By surname","Unresolved"))))</f>
        <v/>
      </c>
      <c r="AK1587" s="28" t="str">
        <f aca="false">IF($L1587="","",IF(MATCH($L1587,$L$2:$L$3000,0)&lt;&gt;ROW()-1,"",COUNT($AK$1:$AK1586)+1))</f>
        <v/>
      </c>
      <c r="AL1587" s="28" t="str">
        <f aca="false">IF($G1587="","",IF(MATCH($G1587,$G$2:$G$3000,0)&lt;&gt;ROW()-1,"",COUNT($AL$1:$AL1586)+1))</f>
        <v/>
      </c>
      <c r="AM1587" s="28" t="str">
        <f aca="false">IF($H1587="","",IF(MATCH($H1587,$H$2:$H$3000,0)&lt;&gt;ROW()-1,"",COUNT($AM$1:$AM1586)+1))</f>
        <v/>
      </c>
      <c r="AN1587" s="28" t="str">
        <f aca="false">IF($I1587="","",IF(MATCH($I1587,$I$2:$I$3000,0)&lt;&gt;ROW()-1,"",COUNT($AN$1:$AN1586)+1))</f>
        <v/>
      </c>
      <c r="AO1587" s="28" t="str">
        <f aca="false">IF($Q1587="","",IF(MATCH($Q1587,$Q$2:$Q$3000,0)&lt;&gt;ROW()-1,"",COUNT($AO$1:$AO1586)+1))</f>
        <v/>
      </c>
    </row>
    <row r="1588" customFormat="false" ht="12.75" hidden="false" customHeight="true" outlineLevel="0" collapsed="false">
      <c r="W1588" s="24" t="n">
        <f aca="false">IF($F1588="",0,IFERROR(IF(ISNUMBER($F1588),INT($F1588),DATE(VALUE(MID(SUBSTITUTE(LEFT($F1588,FIND(" ",$F1588&amp;" ")-1),"/",REPT(" ",20)),41,20)),VALUE(LEFT(SUBSTITUTE(LEFT($F1588,FIND(" ",$F1588&amp;" ")-1),"/",REPT(" ",20)),20)),VALUE(MID(SUBSTITUTE(LEFT($F1588,FIND(" ",$F1588&amp;" ")-1),"/",REPT(" ",20)),21,20)))),0))</f>
        <v>0</v>
      </c>
      <c r="X1588" s="25" t="str">
        <f aca="false">IF(ISNUMBER($N1588),$N1588*Validation!$B$5,"")</f>
        <v/>
      </c>
      <c r="Y1588" s="26" t="str">
        <f aca="false">IF($A1588="","",SUBSTITUTE(SUBSTITUTE(SUBSTITUTE(SUBSTITUTE(SUBSTITUTE(SUBSTITUTE(SUBSTITUTE(UPPER(TRIM($A1588)),"Á","A"),"É","E"),"Í","I"),"Ó","O"),"Ú","U"),"Ñ","N"),"Ü","U"))</f>
        <v/>
      </c>
      <c r="Z1588" s="26" t="str">
        <f aca="false">IF($Y1588="","",LEFT($Y1588,1)&amp;" "&amp;TRIM(RIGHT(SUBSTITUTE($Y1588," ",REPT(" ",50)),50)))</f>
        <v/>
      </c>
      <c r="AA1588" s="27" t="str">
        <f aca="false">IF($AF1588="","",IF(COUNTIF(Validation!$U$19:$U$178,$AF1588)&gt;0,"OK","NO MATCH"))</f>
        <v/>
      </c>
      <c r="AB1588" s="27" t="str">
        <f aca="false">IF($W1588=0,"",IF(AND($W1588&gt;=Validation!$B$3,$W1588&lt;=Validation!$C$3),"Yes","No"))</f>
        <v/>
      </c>
      <c r="AC1588" s="26" t="str">
        <f aca="false">IF($A1588="","",$AF1588&amp;"|"&amp;TEXT($W1588,"yyyy-mm-dd")&amp;"|"&amp;$J1588&amp;"|"&amp;$N1588)</f>
        <v/>
      </c>
      <c r="AD1588" s="27" t="str">
        <f aca="false">IF($AC1588="","",IF(COUNTIF($AC$2:$AC$3000,$AC1588)&gt;1,"REVIEW","OK"))</f>
        <v/>
      </c>
      <c r="AE1588" s="27" t="str">
        <f aca="false">IF(OR($W1588=0,$O1588=""),"",IF(IFERROR(IF(ISNUMBER($O1588),INT($O1588),DATE(VALUE(MID(SUBSTITUTE(LEFT($O1588,FIND(" ",$O1588&amp;" ")-1),"/",REPT(" ",20)),41,20)),VALUE(LEFT(SUBSTITUTE(LEFT($O1588,FIND(" ",$O1588&amp;" ")-1),"/",REPT(" ",20)),20)),VALUE(MID(SUBSTITUTE(LEFT($O1588,FIND(" ",$O1588&amp;" ")-1),"/",REPT(" ",20)),21,20)))),0)&gt;$W1588,"Late","Same day"))</f>
        <v/>
      </c>
      <c r="AF1588" s="26" t="str">
        <f aca="false">IF($A1588="","",IFERROR(INDEX(Validation!$C$193:$C$217,MATCH($A1588,Validation!$A$193:$A$217,0)),IF(COUNTIF(Validation!$U$19:$U$178,$Z1588)&gt;0,$Z1588,IF(COUNTIF(Validation!$S$19:$S$178,$AI1588)=1,INDEX(Validation!$U$19:$U$178,MATCH($AI1588,Validation!$S$19:$S$178,0)),$Z1588))))</f>
        <v/>
      </c>
      <c r="AG1588" s="27" t="str">
        <f aca="false">IF(COUNTA($A1588:$U1588)=0,"",IF($A1588="","No name",IF($F1588="","No date",IF($W1588=0,"Date ilegible",IF(NOT(ISNUMBER($N1588)),"Hours no numéricas",IF($AA1588="NO MATCH","Person no identificada","OK"))))))</f>
        <v/>
      </c>
      <c r="AH1588" s="27" t="str">
        <f aca="false">IF($W1588=0,"No date",IF($W1588&lt;Validation!$B$3,"Before period",IF($W1588&gt;Validation!$C$3,"After period","In period")))</f>
        <v>No date</v>
      </c>
      <c r="AI1588" s="26" t="str">
        <f aca="false">IF($Y1588="","",TRIM(RIGHT(SUBSTITUTE($Y1588," ",REPT(" ",50)),50)))</f>
        <v/>
      </c>
      <c r="AJ1588" s="27" t="str">
        <f aca="false">IF($A1588="","",IF(NOT(ISERROR(MATCH($A1588,Validation!$A$193:$A$217,0))),"Manual mapping",IF(COUNTIF(Validation!$U$19:$U$178,$Z1588)&gt;0,"Direct",IF(COUNTIF(Validation!$S$19:$S$178,$AI1588)=1,"By surname","Unresolved"))))</f>
        <v/>
      </c>
      <c r="AK1588" s="28" t="str">
        <f aca="false">IF($L1588="","",IF(MATCH($L1588,$L$2:$L$3000,0)&lt;&gt;ROW()-1,"",COUNT($AK$1:$AK1587)+1))</f>
        <v/>
      </c>
      <c r="AL1588" s="28" t="str">
        <f aca="false">IF($G1588="","",IF(MATCH($G1588,$G$2:$G$3000,0)&lt;&gt;ROW()-1,"",COUNT($AL$1:$AL1587)+1))</f>
        <v/>
      </c>
      <c r="AM1588" s="28" t="str">
        <f aca="false">IF($H1588="","",IF(MATCH($H1588,$H$2:$H$3000,0)&lt;&gt;ROW()-1,"",COUNT($AM$1:$AM1587)+1))</f>
        <v/>
      </c>
      <c r="AN1588" s="28" t="str">
        <f aca="false">IF($I1588="","",IF(MATCH($I1588,$I$2:$I$3000,0)&lt;&gt;ROW()-1,"",COUNT($AN$1:$AN1587)+1))</f>
        <v/>
      </c>
      <c r="AO1588" s="28" t="str">
        <f aca="false">IF($Q1588="","",IF(MATCH($Q1588,$Q$2:$Q$3000,0)&lt;&gt;ROW()-1,"",COUNT($AO$1:$AO1587)+1))</f>
        <v/>
      </c>
    </row>
    <row r="1589" customFormat="false" ht="12.75" hidden="false" customHeight="true" outlineLevel="0" collapsed="false">
      <c r="W1589" s="24" t="n">
        <f aca="false">IF($F1589="",0,IFERROR(IF(ISNUMBER($F1589),INT($F1589),DATE(VALUE(MID(SUBSTITUTE(LEFT($F1589,FIND(" ",$F1589&amp;" ")-1),"/",REPT(" ",20)),41,20)),VALUE(LEFT(SUBSTITUTE(LEFT($F1589,FIND(" ",$F1589&amp;" ")-1),"/",REPT(" ",20)),20)),VALUE(MID(SUBSTITUTE(LEFT($F1589,FIND(" ",$F1589&amp;" ")-1),"/",REPT(" ",20)),21,20)))),0))</f>
        <v>0</v>
      </c>
      <c r="X1589" s="25" t="str">
        <f aca="false">IF(ISNUMBER($N1589),$N1589*Validation!$B$5,"")</f>
        <v/>
      </c>
      <c r="Y1589" s="26" t="str">
        <f aca="false">IF($A1589="","",SUBSTITUTE(SUBSTITUTE(SUBSTITUTE(SUBSTITUTE(SUBSTITUTE(SUBSTITUTE(SUBSTITUTE(UPPER(TRIM($A1589)),"Á","A"),"É","E"),"Í","I"),"Ó","O"),"Ú","U"),"Ñ","N"),"Ü","U"))</f>
        <v/>
      </c>
      <c r="Z1589" s="26" t="str">
        <f aca="false">IF($Y1589="","",LEFT($Y1589,1)&amp;" "&amp;TRIM(RIGHT(SUBSTITUTE($Y1589," ",REPT(" ",50)),50)))</f>
        <v/>
      </c>
      <c r="AA1589" s="27" t="str">
        <f aca="false">IF($AF1589="","",IF(COUNTIF(Validation!$U$19:$U$178,$AF1589)&gt;0,"OK","NO MATCH"))</f>
        <v/>
      </c>
      <c r="AB1589" s="27" t="str">
        <f aca="false">IF($W1589=0,"",IF(AND($W1589&gt;=Validation!$B$3,$W1589&lt;=Validation!$C$3),"Yes","No"))</f>
        <v/>
      </c>
      <c r="AC1589" s="26" t="str">
        <f aca="false">IF($A1589="","",$AF1589&amp;"|"&amp;TEXT($W1589,"yyyy-mm-dd")&amp;"|"&amp;$J1589&amp;"|"&amp;$N1589)</f>
        <v/>
      </c>
      <c r="AD1589" s="27" t="str">
        <f aca="false">IF($AC1589="","",IF(COUNTIF($AC$2:$AC$3000,$AC1589)&gt;1,"REVIEW","OK"))</f>
        <v/>
      </c>
      <c r="AE1589" s="27" t="str">
        <f aca="false">IF(OR($W1589=0,$O1589=""),"",IF(IFERROR(IF(ISNUMBER($O1589),INT($O1589),DATE(VALUE(MID(SUBSTITUTE(LEFT($O1589,FIND(" ",$O1589&amp;" ")-1),"/",REPT(" ",20)),41,20)),VALUE(LEFT(SUBSTITUTE(LEFT($O1589,FIND(" ",$O1589&amp;" ")-1),"/",REPT(" ",20)),20)),VALUE(MID(SUBSTITUTE(LEFT($O1589,FIND(" ",$O1589&amp;" ")-1),"/",REPT(" ",20)),21,20)))),0)&gt;$W1589,"Late","Same day"))</f>
        <v/>
      </c>
      <c r="AF1589" s="26" t="str">
        <f aca="false">IF($A1589="","",IFERROR(INDEX(Validation!$C$193:$C$217,MATCH($A1589,Validation!$A$193:$A$217,0)),IF(COUNTIF(Validation!$U$19:$U$178,$Z1589)&gt;0,$Z1589,IF(COUNTIF(Validation!$S$19:$S$178,$AI1589)=1,INDEX(Validation!$U$19:$U$178,MATCH($AI1589,Validation!$S$19:$S$178,0)),$Z1589))))</f>
        <v/>
      </c>
      <c r="AG1589" s="27" t="str">
        <f aca="false">IF(COUNTA($A1589:$U1589)=0,"",IF($A1589="","No name",IF($F1589="","No date",IF($W1589=0,"Date ilegible",IF(NOT(ISNUMBER($N1589)),"Hours no numéricas",IF($AA1589="NO MATCH","Person no identificada","OK"))))))</f>
        <v/>
      </c>
      <c r="AH1589" s="27" t="str">
        <f aca="false">IF($W1589=0,"No date",IF($W1589&lt;Validation!$B$3,"Before period",IF($W1589&gt;Validation!$C$3,"After period","In period")))</f>
        <v>No date</v>
      </c>
      <c r="AI1589" s="26" t="str">
        <f aca="false">IF($Y1589="","",TRIM(RIGHT(SUBSTITUTE($Y1589," ",REPT(" ",50)),50)))</f>
        <v/>
      </c>
      <c r="AJ1589" s="27" t="str">
        <f aca="false">IF($A1589="","",IF(NOT(ISERROR(MATCH($A1589,Validation!$A$193:$A$217,0))),"Manual mapping",IF(COUNTIF(Validation!$U$19:$U$178,$Z1589)&gt;0,"Direct",IF(COUNTIF(Validation!$S$19:$S$178,$AI1589)=1,"By surname","Unresolved"))))</f>
        <v/>
      </c>
      <c r="AK1589" s="28" t="str">
        <f aca="false">IF($L1589="","",IF(MATCH($L1589,$L$2:$L$3000,0)&lt;&gt;ROW()-1,"",COUNT($AK$1:$AK1588)+1))</f>
        <v/>
      </c>
      <c r="AL1589" s="28" t="str">
        <f aca="false">IF($G1589="","",IF(MATCH($G1589,$G$2:$G$3000,0)&lt;&gt;ROW()-1,"",COUNT($AL$1:$AL1588)+1))</f>
        <v/>
      </c>
      <c r="AM1589" s="28" t="str">
        <f aca="false">IF($H1589="","",IF(MATCH($H1589,$H$2:$H$3000,0)&lt;&gt;ROW()-1,"",COUNT($AM$1:$AM1588)+1))</f>
        <v/>
      </c>
      <c r="AN1589" s="28" t="str">
        <f aca="false">IF($I1589="","",IF(MATCH($I1589,$I$2:$I$3000,0)&lt;&gt;ROW()-1,"",COUNT($AN$1:$AN1588)+1))</f>
        <v/>
      </c>
      <c r="AO1589" s="28" t="str">
        <f aca="false">IF($Q1589="","",IF(MATCH($Q1589,$Q$2:$Q$3000,0)&lt;&gt;ROW()-1,"",COUNT($AO$1:$AO1588)+1))</f>
        <v/>
      </c>
    </row>
    <row r="1590" customFormat="false" ht="12.75" hidden="false" customHeight="true" outlineLevel="0" collapsed="false">
      <c r="W1590" s="24" t="n">
        <f aca="false">IF($F1590="",0,IFERROR(IF(ISNUMBER($F1590),INT($F1590),DATE(VALUE(MID(SUBSTITUTE(LEFT($F1590,FIND(" ",$F1590&amp;" ")-1),"/",REPT(" ",20)),41,20)),VALUE(LEFT(SUBSTITUTE(LEFT($F1590,FIND(" ",$F1590&amp;" ")-1),"/",REPT(" ",20)),20)),VALUE(MID(SUBSTITUTE(LEFT($F1590,FIND(" ",$F1590&amp;" ")-1),"/",REPT(" ",20)),21,20)))),0))</f>
        <v>0</v>
      </c>
      <c r="X1590" s="25" t="str">
        <f aca="false">IF(ISNUMBER($N1590),$N1590*Validation!$B$5,"")</f>
        <v/>
      </c>
      <c r="Y1590" s="26" t="str">
        <f aca="false">IF($A1590="","",SUBSTITUTE(SUBSTITUTE(SUBSTITUTE(SUBSTITUTE(SUBSTITUTE(SUBSTITUTE(SUBSTITUTE(UPPER(TRIM($A1590)),"Á","A"),"É","E"),"Í","I"),"Ó","O"),"Ú","U"),"Ñ","N"),"Ü","U"))</f>
        <v/>
      </c>
      <c r="Z1590" s="26" t="str">
        <f aca="false">IF($Y1590="","",LEFT($Y1590,1)&amp;" "&amp;TRIM(RIGHT(SUBSTITUTE($Y1590," ",REPT(" ",50)),50)))</f>
        <v/>
      </c>
      <c r="AA1590" s="27" t="str">
        <f aca="false">IF($AF1590="","",IF(COUNTIF(Validation!$U$19:$U$178,$AF1590)&gt;0,"OK","NO MATCH"))</f>
        <v/>
      </c>
      <c r="AB1590" s="27" t="str">
        <f aca="false">IF($W1590=0,"",IF(AND($W1590&gt;=Validation!$B$3,$W1590&lt;=Validation!$C$3),"Yes","No"))</f>
        <v/>
      </c>
      <c r="AC1590" s="26" t="str">
        <f aca="false">IF($A1590="","",$AF1590&amp;"|"&amp;TEXT($W1590,"yyyy-mm-dd")&amp;"|"&amp;$J1590&amp;"|"&amp;$N1590)</f>
        <v/>
      </c>
      <c r="AD1590" s="27" t="str">
        <f aca="false">IF($AC1590="","",IF(COUNTIF($AC$2:$AC$3000,$AC1590)&gt;1,"REVIEW","OK"))</f>
        <v/>
      </c>
      <c r="AE1590" s="27" t="str">
        <f aca="false">IF(OR($W1590=0,$O1590=""),"",IF(IFERROR(IF(ISNUMBER($O1590),INT($O1590),DATE(VALUE(MID(SUBSTITUTE(LEFT($O1590,FIND(" ",$O1590&amp;" ")-1),"/",REPT(" ",20)),41,20)),VALUE(LEFT(SUBSTITUTE(LEFT($O1590,FIND(" ",$O1590&amp;" ")-1),"/",REPT(" ",20)),20)),VALUE(MID(SUBSTITUTE(LEFT($O1590,FIND(" ",$O1590&amp;" ")-1),"/",REPT(" ",20)),21,20)))),0)&gt;$W1590,"Late","Same day"))</f>
        <v/>
      </c>
      <c r="AF1590" s="26" t="str">
        <f aca="false">IF($A1590="","",IFERROR(INDEX(Validation!$C$193:$C$217,MATCH($A1590,Validation!$A$193:$A$217,0)),IF(COUNTIF(Validation!$U$19:$U$178,$Z1590)&gt;0,$Z1590,IF(COUNTIF(Validation!$S$19:$S$178,$AI1590)=1,INDEX(Validation!$U$19:$U$178,MATCH($AI1590,Validation!$S$19:$S$178,0)),$Z1590))))</f>
        <v/>
      </c>
      <c r="AG1590" s="27" t="str">
        <f aca="false">IF(COUNTA($A1590:$U1590)=0,"",IF($A1590="","No name",IF($F1590="","No date",IF($W1590=0,"Date ilegible",IF(NOT(ISNUMBER($N1590)),"Hours no numéricas",IF($AA1590="NO MATCH","Person no identificada","OK"))))))</f>
        <v/>
      </c>
      <c r="AH1590" s="27" t="str">
        <f aca="false">IF($W1590=0,"No date",IF($W1590&lt;Validation!$B$3,"Before period",IF($W1590&gt;Validation!$C$3,"After period","In period")))</f>
        <v>No date</v>
      </c>
      <c r="AI1590" s="26" t="str">
        <f aca="false">IF($Y1590="","",TRIM(RIGHT(SUBSTITUTE($Y1590," ",REPT(" ",50)),50)))</f>
        <v/>
      </c>
      <c r="AJ1590" s="27" t="str">
        <f aca="false">IF($A1590="","",IF(NOT(ISERROR(MATCH($A1590,Validation!$A$193:$A$217,0))),"Manual mapping",IF(COUNTIF(Validation!$U$19:$U$178,$Z1590)&gt;0,"Direct",IF(COUNTIF(Validation!$S$19:$S$178,$AI1590)=1,"By surname","Unresolved"))))</f>
        <v/>
      </c>
      <c r="AK1590" s="28" t="str">
        <f aca="false">IF($L1590="","",IF(MATCH($L1590,$L$2:$L$3000,0)&lt;&gt;ROW()-1,"",COUNT($AK$1:$AK1589)+1))</f>
        <v/>
      </c>
      <c r="AL1590" s="28" t="str">
        <f aca="false">IF($G1590="","",IF(MATCH($G1590,$G$2:$G$3000,0)&lt;&gt;ROW()-1,"",COUNT($AL$1:$AL1589)+1))</f>
        <v/>
      </c>
      <c r="AM1590" s="28" t="str">
        <f aca="false">IF($H1590="","",IF(MATCH($H1590,$H$2:$H$3000,0)&lt;&gt;ROW()-1,"",COUNT($AM$1:$AM1589)+1))</f>
        <v/>
      </c>
      <c r="AN1590" s="28" t="str">
        <f aca="false">IF($I1590="","",IF(MATCH($I1590,$I$2:$I$3000,0)&lt;&gt;ROW()-1,"",COUNT($AN$1:$AN1589)+1))</f>
        <v/>
      </c>
      <c r="AO1590" s="28" t="str">
        <f aca="false">IF($Q1590="","",IF(MATCH($Q1590,$Q$2:$Q$3000,0)&lt;&gt;ROW()-1,"",COUNT($AO$1:$AO1589)+1))</f>
        <v/>
      </c>
    </row>
    <row r="1591" customFormat="false" ht="12.75" hidden="false" customHeight="true" outlineLevel="0" collapsed="false">
      <c r="W1591" s="24" t="n">
        <f aca="false">IF($F1591="",0,IFERROR(IF(ISNUMBER($F1591),INT($F1591),DATE(VALUE(MID(SUBSTITUTE(LEFT($F1591,FIND(" ",$F1591&amp;" ")-1),"/",REPT(" ",20)),41,20)),VALUE(LEFT(SUBSTITUTE(LEFT($F1591,FIND(" ",$F1591&amp;" ")-1),"/",REPT(" ",20)),20)),VALUE(MID(SUBSTITUTE(LEFT($F1591,FIND(" ",$F1591&amp;" ")-1),"/",REPT(" ",20)),21,20)))),0))</f>
        <v>0</v>
      </c>
      <c r="X1591" s="25" t="str">
        <f aca="false">IF(ISNUMBER($N1591),$N1591*Validation!$B$5,"")</f>
        <v/>
      </c>
      <c r="Y1591" s="26" t="str">
        <f aca="false">IF($A1591="","",SUBSTITUTE(SUBSTITUTE(SUBSTITUTE(SUBSTITUTE(SUBSTITUTE(SUBSTITUTE(SUBSTITUTE(UPPER(TRIM($A1591)),"Á","A"),"É","E"),"Í","I"),"Ó","O"),"Ú","U"),"Ñ","N"),"Ü","U"))</f>
        <v/>
      </c>
      <c r="Z1591" s="26" t="str">
        <f aca="false">IF($Y1591="","",LEFT($Y1591,1)&amp;" "&amp;TRIM(RIGHT(SUBSTITUTE($Y1591," ",REPT(" ",50)),50)))</f>
        <v/>
      </c>
      <c r="AA1591" s="27" t="str">
        <f aca="false">IF($AF1591="","",IF(COUNTIF(Validation!$U$19:$U$178,$AF1591)&gt;0,"OK","NO MATCH"))</f>
        <v/>
      </c>
      <c r="AB1591" s="27" t="str">
        <f aca="false">IF($W1591=0,"",IF(AND($W1591&gt;=Validation!$B$3,$W1591&lt;=Validation!$C$3),"Yes","No"))</f>
        <v/>
      </c>
      <c r="AC1591" s="26" t="str">
        <f aca="false">IF($A1591="","",$AF1591&amp;"|"&amp;TEXT($W1591,"yyyy-mm-dd")&amp;"|"&amp;$J1591&amp;"|"&amp;$N1591)</f>
        <v/>
      </c>
      <c r="AD1591" s="27" t="str">
        <f aca="false">IF($AC1591="","",IF(COUNTIF($AC$2:$AC$3000,$AC1591)&gt;1,"REVIEW","OK"))</f>
        <v/>
      </c>
      <c r="AE1591" s="27" t="str">
        <f aca="false">IF(OR($W1591=0,$O1591=""),"",IF(IFERROR(IF(ISNUMBER($O1591),INT($O1591),DATE(VALUE(MID(SUBSTITUTE(LEFT($O1591,FIND(" ",$O1591&amp;" ")-1),"/",REPT(" ",20)),41,20)),VALUE(LEFT(SUBSTITUTE(LEFT($O1591,FIND(" ",$O1591&amp;" ")-1),"/",REPT(" ",20)),20)),VALUE(MID(SUBSTITUTE(LEFT($O1591,FIND(" ",$O1591&amp;" ")-1),"/",REPT(" ",20)),21,20)))),0)&gt;$W1591,"Late","Same day"))</f>
        <v/>
      </c>
      <c r="AF1591" s="26" t="str">
        <f aca="false">IF($A1591="","",IFERROR(INDEX(Validation!$C$193:$C$217,MATCH($A1591,Validation!$A$193:$A$217,0)),IF(COUNTIF(Validation!$U$19:$U$178,$Z1591)&gt;0,$Z1591,IF(COUNTIF(Validation!$S$19:$S$178,$AI1591)=1,INDEX(Validation!$U$19:$U$178,MATCH($AI1591,Validation!$S$19:$S$178,0)),$Z1591))))</f>
        <v/>
      </c>
      <c r="AG1591" s="27" t="str">
        <f aca="false">IF(COUNTA($A1591:$U1591)=0,"",IF($A1591="","No name",IF($F1591="","No date",IF($W1591=0,"Date ilegible",IF(NOT(ISNUMBER($N1591)),"Hours no numéricas",IF($AA1591="NO MATCH","Person no identificada","OK"))))))</f>
        <v/>
      </c>
      <c r="AH1591" s="27" t="str">
        <f aca="false">IF($W1591=0,"No date",IF($W1591&lt;Validation!$B$3,"Before period",IF($W1591&gt;Validation!$C$3,"After period","In period")))</f>
        <v>No date</v>
      </c>
      <c r="AI1591" s="26" t="str">
        <f aca="false">IF($Y1591="","",TRIM(RIGHT(SUBSTITUTE($Y1591," ",REPT(" ",50)),50)))</f>
        <v/>
      </c>
      <c r="AJ1591" s="27" t="str">
        <f aca="false">IF($A1591="","",IF(NOT(ISERROR(MATCH($A1591,Validation!$A$193:$A$217,0))),"Manual mapping",IF(COUNTIF(Validation!$U$19:$U$178,$Z1591)&gt;0,"Direct",IF(COUNTIF(Validation!$S$19:$S$178,$AI1591)=1,"By surname","Unresolved"))))</f>
        <v/>
      </c>
      <c r="AK1591" s="28" t="str">
        <f aca="false">IF($L1591="","",IF(MATCH($L1591,$L$2:$L$3000,0)&lt;&gt;ROW()-1,"",COUNT($AK$1:$AK1590)+1))</f>
        <v/>
      </c>
      <c r="AL1591" s="28" t="str">
        <f aca="false">IF($G1591="","",IF(MATCH($G1591,$G$2:$G$3000,0)&lt;&gt;ROW()-1,"",COUNT($AL$1:$AL1590)+1))</f>
        <v/>
      </c>
      <c r="AM1591" s="28" t="str">
        <f aca="false">IF($H1591="","",IF(MATCH($H1591,$H$2:$H$3000,0)&lt;&gt;ROW()-1,"",COUNT($AM$1:$AM1590)+1))</f>
        <v/>
      </c>
      <c r="AN1591" s="28" t="str">
        <f aca="false">IF($I1591="","",IF(MATCH($I1591,$I$2:$I$3000,0)&lt;&gt;ROW()-1,"",COUNT($AN$1:$AN1590)+1))</f>
        <v/>
      </c>
      <c r="AO1591" s="28" t="str">
        <f aca="false">IF($Q1591="","",IF(MATCH($Q1591,$Q$2:$Q$3000,0)&lt;&gt;ROW()-1,"",COUNT($AO$1:$AO1590)+1))</f>
        <v/>
      </c>
    </row>
    <row r="1592" customFormat="false" ht="12.75" hidden="false" customHeight="true" outlineLevel="0" collapsed="false">
      <c r="W1592" s="24" t="n">
        <f aca="false">IF($F1592="",0,IFERROR(IF(ISNUMBER($F1592),INT($F1592),DATE(VALUE(MID(SUBSTITUTE(LEFT($F1592,FIND(" ",$F1592&amp;" ")-1),"/",REPT(" ",20)),41,20)),VALUE(LEFT(SUBSTITUTE(LEFT($F1592,FIND(" ",$F1592&amp;" ")-1),"/",REPT(" ",20)),20)),VALUE(MID(SUBSTITUTE(LEFT($F1592,FIND(" ",$F1592&amp;" ")-1),"/",REPT(" ",20)),21,20)))),0))</f>
        <v>0</v>
      </c>
      <c r="X1592" s="25" t="str">
        <f aca="false">IF(ISNUMBER($N1592),$N1592*Validation!$B$5,"")</f>
        <v/>
      </c>
      <c r="Y1592" s="26" t="str">
        <f aca="false">IF($A1592="","",SUBSTITUTE(SUBSTITUTE(SUBSTITUTE(SUBSTITUTE(SUBSTITUTE(SUBSTITUTE(SUBSTITUTE(UPPER(TRIM($A1592)),"Á","A"),"É","E"),"Í","I"),"Ó","O"),"Ú","U"),"Ñ","N"),"Ü","U"))</f>
        <v/>
      </c>
      <c r="Z1592" s="26" t="str">
        <f aca="false">IF($Y1592="","",LEFT($Y1592,1)&amp;" "&amp;TRIM(RIGHT(SUBSTITUTE($Y1592," ",REPT(" ",50)),50)))</f>
        <v/>
      </c>
      <c r="AA1592" s="27" t="str">
        <f aca="false">IF($AF1592="","",IF(COUNTIF(Validation!$U$19:$U$178,$AF1592)&gt;0,"OK","NO MATCH"))</f>
        <v/>
      </c>
      <c r="AB1592" s="27" t="str">
        <f aca="false">IF($W1592=0,"",IF(AND($W1592&gt;=Validation!$B$3,$W1592&lt;=Validation!$C$3),"Yes","No"))</f>
        <v/>
      </c>
      <c r="AC1592" s="26" t="str">
        <f aca="false">IF($A1592="","",$AF1592&amp;"|"&amp;TEXT($W1592,"yyyy-mm-dd")&amp;"|"&amp;$J1592&amp;"|"&amp;$N1592)</f>
        <v/>
      </c>
      <c r="AD1592" s="27" t="str">
        <f aca="false">IF($AC1592="","",IF(COUNTIF($AC$2:$AC$3000,$AC1592)&gt;1,"REVIEW","OK"))</f>
        <v/>
      </c>
      <c r="AE1592" s="27" t="str">
        <f aca="false">IF(OR($W1592=0,$O1592=""),"",IF(IFERROR(IF(ISNUMBER($O1592),INT($O1592),DATE(VALUE(MID(SUBSTITUTE(LEFT($O1592,FIND(" ",$O1592&amp;" ")-1),"/",REPT(" ",20)),41,20)),VALUE(LEFT(SUBSTITUTE(LEFT($O1592,FIND(" ",$O1592&amp;" ")-1),"/",REPT(" ",20)),20)),VALUE(MID(SUBSTITUTE(LEFT($O1592,FIND(" ",$O1592&amp;" ")-1),"/",REPT(" ",20)),21,20)))),0)&gt;$W1592,"Late","Same day"))</f>
        <v/>
      </c>
      <c r="AF1592" s="26" t="str">
        <f aca="false">IF($A1592="","",IFERROR(INDEX(Validation!$C$193:$C$217,MATCH($A1592,Validation!$A$193:$A$217,0)),IF(COUNTIF(Validation!$U$19:$U$178,$Z1592)&gt;0,$Z1592,IF(COUNTIF(Validation!$S$19:$S$178,$AI1592)=1,INDEX(Validation!$U$19:$U$178,MATCH($AI1592,Validation!$S$19:$S$178,0)),$Z1592))))</f>
        <v/>
      </c>
      <c r="AG1592" s="27" t="str">
        <f aca="false">IF(COUNTA($A1592:$U1592)=0,"",IF($A1592="","No name",IF($F1592="","No date",IF($W1592=0,"Date ilegible",IF(NOT(ISNUMBER($N1592)),"Hours no numéricas",IF($AA1592="NO MATCH","Person no identificada","OK"))))))</f>
        <v/>
      </c>
      <c r="AH1592" s="27" t="str">
        <f aca="false">IF($W1592=0,"No date",IF($W1592&lt;Validation!$B$3,"Before period",IF($W1592&gt;Validation!$C$3,"After period","In period")))</f>
        <v>No date</v>
      </c>
      <c r="AI1592" s="26" t="str">
        <f aca="false">IF($Y1592="","",TRIM(RIGHT(SUBSTITUTE($Y1592," ",REPT(" ",50)),50)))</f>
        <v/>
      </c>
      <c r="AJ1592" s="27" t="str">
        <f aca="false">IF($A1592="","",IF(NOT(ISERROR(MATCH($A1592,Validation!$A$193:$A$217,0))),"Manual mapping",IF(COUNTIF(Validation!$U$19:$U$178,$Z1592)&gt;0,"Direct",IF(COUNTIF(Validation!$S$19:$S$178,$AI1592)=1,"By surname","Unresolved"))))</f>
        <v/>
      </c>
      <c r="AK1592" s="28" t="str">
        <f aca="false">IF($L1592="","",IF(MATCH($L1592,$L$2:$L$3000,0)&lt;&gt;ROW()-1,"",COUNT($AK$1:$AK1591)+1))</f>
        <v/>
      </c>
      <c r="AL1592" s="28" t="str">
        <f aca="false">IF($G1592="","",IF(MATCH($G1592,$G$2:$G$3000,0)&lt;&gt;ROW()-1,"",COUNT($AL$1:$AL1591)+1))</f>
        <v/>
      </c>
      <c r="AM1592" s="28" t="str">
        <f aca="false">IF($H1592="","",IF(MATCH($H1592,$H$2:$H$3000,0)&lt;&gt;ROW()-1,"",COUNT($AM$1:$AM1591)+1))</f>
        <v/>
      </c>
      <c r="AN1592" s="28" t="str">
        <f aca="false">IF($I1592="","",IF(MATCH($I1592,$I$2:$I$3000,0)&lt;&gt;ROW()-1,"",COUNT($AN$1:$AN1591)+1))</f>
        <v/>
      </c>
      <c r="AO1592" s="28" t="str">
        <f aca="false">IF($Q1592="","",IF(MATCH($Q1592,$Q$2:$Q$3000,0)&lt;&gt;ROW()-1,"",COUNT($AO$1:$AO1591)+1))</f>
        <v/>
      </c>
    </row>
    <row r="1593" customFormat="false" ht="12.75" hidden="false" customHeight="true" outlineLevel="0" collapsed="false">
      <c r="W1593" s="24" t="n">
        <f aca="false">IF($F1593="",0,IFERROR(IF(ISNUMBER($F1593),INT($F1593),DATE(VALUE(MID(SUBSTITUTE(LEFT($F1593,FIND(" ",$F1593&amp;" ")-1),"/",REPT(" ",20)),41,20)),VALUE(LEFT(SUBSTITUTE(LEFT($F1593,FIND(" ",$F1593&amp;" ")-1),"/",REPT(" ",20)),20)),VALUE(MID(SUBSTITUTE(LEFT($F1593,FIND(" ",$F1593&amp;" ")-1),"/",REPT(" ",20)),21,20)))),0))</f>
        <v>0</v>
      </c>
      <c r="X1593" s="25" t="str">
        <f aca="false">IF(ISNUMBER($N1593),$N1593*Validation!$B$5,"")</f>
        <v/>
      </c>
      <c r="Y1593" s="26" t="str">
        <f aca="false">IF($A1593="","",SUBSTITUTE(SUBSTITUTE(SUBSTITUTE(SUBSTITUTE(SUBSTITUTE(SUBSTITUTE(SUBSTITUTE(UPPER(TRIM($A1593)),"Á","A"),"É","E"),"Í","I"),"Ó","O"),"Ú","U"),"Ñ","N"),"Ü","U"))</f>
        <v/>
      </c>
      <c r="Z1593" s="26" t="str">
        <f aca="false">IF($Y1593="","",LEFT($Y1593,1)&amp;" "&amp;TRIM(RIGHT(SUBSTITUTE($Y1593," ",REPT(" ",50)),50)))</f>
        <v/>
      </c>
      <c r="AA1593" s="27" t="str">
        <f aca="false">IF($AF1593="","",IF(COUNTIF(Validation!$U$19:$U$178,$AF1593)&gt;0,"OK","NO MATCH"))</f>
        <v/>
      </c>
      <c r="AB1593" s="27" t="str">
        <f aca="false">IF($W1593=0,"",IF(AND($W1593&gt;=Validation!$B$3,$W1593&lt;=Validation!$C$3),"Yes","No"))</f>
        <v/>
      </c>
      <c r="AC1593" s="26" t="str">
        <f aca="false">IF($A1593="","",$AF1593&amp;"|"&amp;TEXT($W1593,"yyyy-mm-dd")&amp;"|"&amp;$J1593&amp;"|"&amp;$N1593)</f>
        <v/>
      </c>
      <c r="AD1593" s="27" t="str">
        <f aca="false">IF($AC1593="","",IF(COUNTIF($AC$2:$AC$3000,$AC1593)&gt;1,"REVIEW","OK"))</f>
        <v/>
      </c>
      <c r="AE1593" s="27" t="str">
        <f aca="false">IF(OR($W1593=0,$O1593=""),"",IF(IFERROR(IF(ISNUMBER($O1593),INT($O1593),DATE(VALUE(MID(SUBSTITUTE(LEFT($O1593,FIND(" ",$O1593&amp;" ")-1),"/",REPT(" ",20)),41,20)),VALUE(LEFT(SUBSTITUTE(LEFT($O1593,FIND(" ",$O1593&amp;" ")-1),"/",REPT(" ",20)),20)),VALUE(MID(SUBSTITUTE(LEFT($O1593,FIND(" ",$O1593&amp;" ")-1),"/",REPT(" ",20)),21,20)))),0)&gt;$W1593,"Late","Same day"))</f>
        <v/>
      </c>
      <c r="AF1593" s="26" t="str">
        <f aca="false">IF($A1593="","",IFERROR(INDEX(Validation!$C$193:$C$217,MATCH($A1593,Validation!$A$193:$A$217,0)),IF(COUNTIF(Validation!$U$19:$U$178,$Z1593)&gt;0,$Z1593,IF(COUNTIF(Validation!$S$19:$S$178,$AI1593)=1,INDEX(Validation!$U$19:$U$178,MATCH($AI1593,Validation!$S$19:$S$178,0)),$Z1593))))</f>
        <v/>
      </c>
      <c r="AG1593" s="27" t="str">
        <f aca="false">IF(COUNTA($A1593:$U1593)=0,"",IF($A1593="","No name",IF($F1593="","No date",IF($W1593=0,"Date ilegible",IF(NOT(ISNUMBER($N1593)),"Hours no numéricas",IF($AA1593="NO MATCH","Person no identificada","OK"))))))</f>
        <v/>
      </c>
      <c r="AH1593" s="27" t="str">
        <f aca="false">IF($W1593=0,"No date",IF($W1593&lt;Validation!$B$3,"Before period",IF($W1593&gt;Validation!$C$3,"After period","In period")))</f>
        <v>No date</v>
      </c>
      <c r="AI1593" s="26" t="str">
        <f aca="false">IF($Y1593="","",TRIM(RIGHT(SUBSTITUTE($Y1593," ",REPT(" ",50)),50)))</f>
        <v/>
      </c>
      <c r="AJ1593" s="27" t="str">
        <f aca="false">IF($A1593="","",IF(NOT(ISERROR(MATCH($A1593,Validation!$A$193:$A$217,0))),"Manual mapping",IF(COUNTIF(Validation!$U$19:$U$178,$Z1593)&gt;0,"Direct",IF(COUNTIF(Validation!$S$19:$S$178,$AI1593)=1,"By surname","Unresolved"))))</f>
        <v/>
      </c>
      <c r="AK1593" s="28" t="str">
        <f aca="false">IF($L1593="","",IF(MATCH($L1593,$L$2:$L$3000,0)&lt;&gt;ROW()-1,"",COUNT($AK$1:$AK1592)+1))</f>
        <v/>
      </c>
      <c r="AL1593" s="28" t="str">
        <f aca="false">IF($G1593="","",IF(MATCH($G1593,$G$2:$G$3000,0)&lt;&gt;ROW()-1,"",COUNT($AL$1:$AL1592)+1))</f>
        <v/>
      </c>
      <c r="AM1593" s="28" t="str">
        <f aca="false">IF($H1593="","",IF(MATCH($H1593,$H$2:$H$3000,0)&lt;&gt;ROW()-1,"",COUNT($AM$1:$AM1592)+1))</f>
        <v/>
      </c>
      <c r="AN1593" s="28" t="str">
        <f aca="false">IF($I1593="","",IF(MATCH($I1593,$I$2:$I$3000,0)&lt;&gt;ROW()-1,"",COUNT($AN$1:$AN1592)+1))</f>
        <v/>
      </c>
      <c r="AO1593" s="28" t="str">
        <f aca="false">IF($Q1593="","",IF(MATCH($Q1593,$Q$2:$Q$3000,0)&lt;&gt;ROW()-1,"",COUNT($AO$1:$AO1592)+1))</f>
        <v/>
      </c>
    </row>
    <row r="1594" customFormat="false" ht="12.75" hidden="false" customHeight="true" outlineLevel="0" collapsed="false">
      <c r="W1594" s="24" t="n">
        <f aca="false">IF($F1594="",0,IFERROR(IF(ISNUMBER($F1594),INT($F1594),DATE(VALUE(MID(SUBSTITUTE(LEFT($F1594,FIND(" ",$F1594&amp;" ")-1),"/",REPT(" ",20)),41,20)),VALUE(LEFT(SUBSTITUTE(LEFT($F1594,FIND(" ",$F1594&amp;" ")-1),"/",REPT(" ",20)),20)),VALUE(MID(SUBSTITUTE(LEFT($F1594,FIND(" ",$F1594&amp;" ")-1),"/",REPT(" ",20)),21,20)))),0))</f>
        <v>0</v>
      </c>
      <c r="X1594" s="25" t="str">
        <f aca="false">IF(ISNUMBER($N1594),$N1594*Validation!$B$5,"")</f>
        <v/>
      </c>
      <c r="Y1594" s="26" t="str">
        <f aca="false">IF($A1594="","",SUBSTITUTE(SUBSTITUTE(SUBSTITUTE(SUBSTITUTE(SUBSTITUTE(SUBSTITUTE(SUBSTITUTE(UPPER(TRIM($A1594)),"Á","A"),"É","E"),"Í","I"),"Ó","O"),"Ú","U"),"Ñ","N"),"Ü","U"))</f>
        <v/>
      </c>
      <c r="Z1594" s="26" t="str">
        <f aca="false">IF($Y1594="","",LEFT($Y1594,1)&amp;" "&amp;TRIM(RIGHT(SUBSTITUTE($Y1594," ",REPT(" ",50)),50)))</f>
        <v/>
      </c>
      <c r="AA1594" s="27" t="str">
        <f aca="false">IF($AF1594="","",IF(COUNTIF(Validation!$U$19:$U$178,$AF1594)&gt;0,"OK","NO MATCH"))</f>
        <v/>
      </c>
      <c r="AB1594" s="27" t="str">
        <f aca="false">IF($W1594=0,"",IF(AND($W1594&gt;=Validation!$B$3,$W1594&lt;=Validation!$C$3),"Yes","No"))</f>
        <v/>
      </c>
      <c r="AC1594" s="26" t="str">
        <f aca="false">IF($A1594="","",$AF1594&amp;"|"&amp;TEXT($W1594,"yyyy-mm-dd")&amp;"|"&amp;$J1594&amp;"|"&amp;$N1594)</f>
        <v/>
      </c>
      <c r="AD1594" s="27" t="str">
        <f aca="false">IF($AC1594="","",IF(COUNTIF($AC$2:$AC$3000,$AC1594)&gt;1,"REVIEW","OK"))</f>
        <v/>
      </c>
      <c r="AE1594" s="27" t="str">
        <f aca="false">IF(OR($W1594=0,$O1594=""),"",IF(IFERROR(IF(ISNUMBER($O1594),INT($O1594),DATE(VALUE(MID(SUBSTITUTE(LEFT($O1594,FIND(" ",$O1594&amp;" ")-1),"/",REPT(" ",20)),41,20)),VALUE(LEFT(SUBSTITUTE(LEFT($O1594,FIND(" ",$O1594&amp;" ")-1),"/",REPT(" ",20)),20)),VALUE(MID(SUBSTITUTE(LEFT($O1594,FIND(" ",$O1594&amp;" ")-1),"/",REPT(" ",20)),21,20)))),0)&gt;$W1594,"Late","Same day"))</f>
        <v/>
      </c>
      <c r="AF1594" s="26" t="str">
        <f aca="false">IF($A1594="","",IFERROR(INDEX(Validation!$C$193:$C$217,MATCH($A1594,Validation!$A$193:$A$217,0)),IF(COUNTIF(Validation!$U$19:$U$178,$Z1594)&gt;0,$Z1594,IF(COUNTIF(Validation!$S$19:$S$178,$AI1594)=1,INDEX(Validation!$U$19:$U$178,MATCH($AI1594,Validation!$S$19:$S$178,0)),$Z1594))))</f>
        <v/>
      </c>
      <c r="AG1594" s="27" t="str">
        <f aca="false">IF(COUNTA($A1594:$U1594)=0,"",IF($A1594="","No name",IF($F1594="","No date",IF($W1594=0,"Date ilegible",IF(NOT(ISNUMBER($N1594)),"Hours no numéricas",IF($AA1594="NO MATCH","Person no identificada","OK"))))))</f>
        <v/>
      </c>
      <c r="AH1594" s="27" t="str">
        <f aca="false">IF($W1594=0,"No date",IF($W1594&lt;Validation!$B$3,"Before period",IF($W1594&gt;Validation!$C$3,"After period","In period")))</f>
        <v>No date</v>
      </c>
      <c r="AI1594" s="26" t="str">
        <f aca="false">IF($Y1594="","",TRIM(RIGHT(SUBSTITUTE($Y1594," ",REPT(" ",50)),50)))</f>
        <v/>
      </c>
      <c r="AJ1594" s="27" t="str">
        <f aca="false">IF($A1594="","",IF(NOT(ISERROR(MATCH($A1594,Validation!$A$193:$A$217,0))),"Manual mapping",IF(COUNTIF(Validation!$U$19:$U$178,$Z1594)&gt;0,"Direct",IF(COUNTIF(Validation!$S$19:$S$178,$AI1594)=1,"By surname","Unresolved"))))</f>
        <v/>
      </c>
      <c r="AK1594" s="28" t="str">
        <f aca="false">IF($L1594="","",IF(MATCH($L1594,$L$2:$L$3000,0)&lt;&gt;ROW()-1,"",COUNT($AK$1:$AK1593)+1))</f>
        <v/>
      </c>
      <c r="AL1594" s="28" t="str">
        <f aca="false">IF($G1594="","",IF(MATCH($G1594,$G$2:$G$3000,0)&lt;&gt;ROW()-1,"",COUNT($AL$1:$AL1593)+1))</f>
        <v/>
      </c>
      <c r="AM1594" s="28" t="str">
        <f aca="false">IF($H1594="","",IF(MATCH($H1594,$H$2:$H$3000,0)&lt;&gt;ROW()-1,"",COUNT($AM$1:$AM1593)+1))</f>
        <v/>
      </c>
      <c r="AN1594" s="28" t="str">
        <f aca="false">IF($I1594="","",IF(MATCH($I1594,$I$2:$I$3000,0)&lt;&gt;ROW()-1,"",COUNT($AN$1:$AN1593)+1))</f>
        <v/>
      </c>
      <c r="AO1594" s="28" t="str">
        <f aca="false">IF($Q1594="","",IF(MATCH($Q1594,$Q$2:$Q$3000,0)&lt;&gt;ROW()-1,"",COUNT($AO$1:$AO1593)+1))</f>
        <v/>
      </c>
    </row>
    <row r="1595" customFormat="false" ht="12.75" hidden="false" customHeight="true" outlineLevel="0" collapsed="false">
      <c r="W1595" s="24" t="n">
        <f aca="false">IF($F1595="",0,IFERROR(IF(ISNUMBER($F1595),INT($F1595),DATE(VALUE(MID(SUBSTITUTE(LEFT($F1595,FIND(" ",$F1595&amp;" ")-1),"/",REPT(" ",20)),41,20)),VALUE(LEFT(SUBSTITUTE(LEFT($F1595,FIND(" ",$F1595&amp;" ")-1),"/",REPT(" ",20)),20)),VALUE(MID(SUBSTITUTE(LEFT($F1595,FIND(" ",$F1595&amp;" ")-1),"/",REPT(" ",20)),21,20)))),0))</f>
        <v>0</v>
      </c>
      <c r="X1595" s="25" t="str">
        <f aca="false">IF(ISNUMBER($N1595),$N1595*Validation!$B$5,"")</f>
        <v/>
      </c>
      <c r="Y1595" s="26" t="str">
        <f aca="false">IF($A1595="","",SUBSTITUTE(SUBSTITUTE(SUBSTITUTE(SUBSTITUTE(SUBSTITUTE(SUBSTITUTE(SUBSTITUTE(UPPER(TRIM($A1595)),"Á","A"),"É","E"),"Í","I"),"Ó","O"),"Ú","U"),"Ñ","N"),"Ü","U"))</f>
        <v/>
      </c>
      <c r="Z1595" s="26" t="str">
        <f aca="false">IF($Y1595="","",LEFT($Y1595,1)&amp;" "&amp;TRIM(RIGHT(SUBSTITUTE($Y1595," ",REPT(" ",50)),50)))</f>
        <v/>
      </c>
      <c r="AA1595" s="27" t="str">
        <f aca="false">IF($AF1595="","",IF(COUNTIF(Validation!$U$19:$U$178,$AF1595)&gt;0,"OK","NO MATCH"))</f>
        <v/>
      </c>
      <c r="AB1595" s="27" t="str">
        <f aca="false">IF($W1595=0,"",IF(AND($W1595&gt;=Validation!$B$3,$W1595&lt;=Validation!$C$3),"Yes","No"))</f>
        <v/>
      </c>
      <c r="AC1595" s="26" t="str">
        <f aca="false">IF($A1595="","",$AF1595&amp;"|"&amp;TEXT($W1595,"yyyy-mm-dd")&amp;"|"&amp;$J1595&amp;"|"&amp;$N1595)</f>
        <v/>
      </c>
      <c r="AD1595" s="27" t="str">
        <f aca="false">IF($AC1595="","",IF(COUNTIF($AC$2:$AC$3000,$AC1595)&gt;1,"REVIEW","OK"))</f>
        <v/>
      </c>
      <c r="AE1595" s="27" t="str">
        <f aca="false">IF(OR($W1595=0,$O1595=""),"",IF(IFERROR(IF(ISNUMBER($O1595),INT($O1595),DATE(VALUE(MID(SUBSTITUTE(LEFT($O1595,FIND(" ",$O1595&amp;" ")-1),"/",REPT(" ",20)),41,20)),VALUE(LEFT(SUBSTITUTE(LEFT($O1595,FIND(" ",$O1595&amp;" ")-1),"/",REPT(" ",20)),20)),VALUE(MID(SUBSTITUTE(LEFT($O1595,FIND(" ",$O1595&amp;" ")-1),"/",REPT(" ",20)),21,20)))),0)&gt;$W1595,"Late","Same day"))</f>
        <v/>
      </c>
      <c r="AF1595" s="26" t="str">
        <f aca="false">IF($A1595="","",IFERROR(INDEX(Validation!$C$193:$C$217,MATCH($A1595,Validation!$A$193:$A$217,0)),IF(COUNTIF(Validation!$U$19:$U$178,$Z1595)&gt;0,$Z1595,IF(COUNTIF(Validation!$S$19:$S$178,$AI1595)=1,INDEX(Validation!$U$19:$U$178,MATCH($AI1595,Validation!$S$19:$S$178,0)),$Z1595))))</f>
        <v/>
      </c>
      <c r="AG1595" s="27" t="str">
        <f aca="false">IF(COUNTA($A1595:$U1595)=0,"",IF($A1595="","No name",IF($F1595="","No date",IF($W1595=0,"Date ilegible",IF(NOT(ISNUMBER($N1595)),"Hours no numéricas",IF($AA1595="NO MATCH","Person no identificada","OK"))))))</f>
        <v/>
      </c>
      <c r="AH1595" s="27" t="str">
        <f aca="false">IF($W1595=0,"No date",IF($W1595&lt;Validation!$B$3,"Before period",IF($W1595&gt;Validation!$C$3,"After period","In period")))</f>
        <v>No date</v>
      </c>
      <c r="AI1595" s="26" t="str">
        <f aca="false">IF($Y1595="","",TRIM(RIGHT(SUBSTITUTE($Y1595," ",REPT(" ",50)),50)))</f>
        <v/>
      </c>
      <c r="AJ1595" s="27" t="str">
        <f aca="false">IF($A1595="","",IF(NOT(ISERROR(MATCH($A1595,Validation!$A$193:$A$217,0))),"Manual mapping",IF(COUNTIF(Validation!$U$19:$U$178,$Z1595)&gt;0,"Direct",IF(COUNTIF(Validation!$S$19:$S$178,$AI1595)=1,"By surname","Unresolved"))))</f>
        <v/>
      </c>
      <c r="AK1595" s="28" t="str">
        <f aca="false">IF($L1595="","",IF(MATCH($L1595,$L$2:$L$3000,0)&lt;&gt;ROW()-1,"",COUNT($AK$1:$AK1594)+1))</f>
        <v/>
      </c>
      <c r="AL1595" s="28" t="str">
        <f aca="false">IF($G1595="","",IF(MATCH($G1595,$G$2:$G$3000,0)&lt;&gt;ROW()-1,"",COUNT($AL$1:$AL1594)+1))</f>
        <v/>
      </c>
      <c r="AM1595" s="28" t="str">
        <f aca="false">IF($H1595="","",IF(MATCH($H1595,$H$2:$H$3000,0)&lt;&gt;ROW()-1,"",COUNT($AM$1:$AM1594)+1))</f>
        <v/>
      </c>
      <c r="AN1595" s="28" t="str">
        <f aca="false">IF($I1595="","",IF(MATCH($I1595,$I$2:$I$3000,0)&lt;&gt;ROW()-1,"",COUNT($AN$1:$AN1594)+1))</f>
        <v/>
      </c>
      <c r="AO1595" s="28" t="str">
        <f aca="false">IF($Q1595="","",IF(MATCH($Q1595,$Q$2:$Q$3000,0)&lt;&gt;ROW()-1,"",COUNT($AO$1:$AO1594)+1))</f>
        <v/>
      </c>
    </row>
    <row r="1596" customFormat="false" ht="12.75" hidden="false" customHeight="true" outlineLevel="0" collapsed="false">
      <c r="W1596" s="24" t="n">
        <f aca="false">IF($F1596="",0,IFERROR(IF(ISNUMBER($F1596),INT($F1596),DATE(VALUE(MID(SUBSTITUTE(LEFT($F1596,FIND(" ",$F1596&amp;" ")-1),"/",REPT(" ",20)),41,20)),VALUE(LEFT(SUBSTITUTE(LEFT($F1596,FIND(" ",$F1596&amp;" ")-1),"/",REPT(" ",20)),20)),VALUE(MID(SUBSTITUTE(LEFT($F1596,FIND(" ",$F1596&amp;" ")-1),"/",REPT(" ",20)),21,20)))),0))</f>
        <v>0</v>
      </c>
      <c r="X1596" s="25" t="str">
        <f aca="false">IF(ISNUMBER($N1596),$N1596*Validation!$B$5,"")</f>
        <v/>
      </c>
      <c r="Y1596" s="26" t="str">
        <f aca="false">IF($A1596="","",SUBSTITUTE(SUBSTITUTE(SUBSTITUTE(SUBSTITUTE(SUBSTITUTE(SUBSTITUTE(SUBSTITUTE(UPPER(TRIM($A1596)),"Á","A"),"É","E"),"Í","I"),"Ó","O"),"Ú","U"),"Ñ","N"),"Ü","U"))</f>
        <v/>
      </c>
      <c r="Z1596" s="26" t="str">
        <f aca="false">IF($Y1596="","",LEFT($Y1596,1)&amp;" "&amp;TRIM(RIGHT(SUBSTITUTE($Y1596," ",REPT(" ",50)),50)))</f>
        <v/>
      </c>
      <c r="AA1596" s="27" t="str">
        <f aca="false">IF($AF1596="","",IF(COUNTIF(Validation!$U$19:$U$178,$AF1596)&gt;0,"OK","NO MATCH"))</f>
        <v/>
      </c>
      <c r="AB1596" s="27" t="str">
        <f aca="false">IF($W1596=0,"",IF(AND($W1596&gt;=Validation!$B$3,$W1596&lt;=Validation!$C$3),"Yes","No"))</f>
        <v/>
      </c>
      <c r="AC1596" s="26" t="str">
        <f aca="false">IF($A1596="","",$AF1596&amp;"|"&amp;TEXT($W1596,"yyyy-mm-dd")&amp;"|"&amp;$J1596&amp;"|"&amp;$N1596)</f>
        <v/>
      </c>
      <c r="AD1596" s="27" t="str">
        <f aca="false">IF($AC1596="","",IF(COUNTIF($AC$2:$AC$3000,$AC1596)&gt;1,"REVIEW","OK"))</f>
        <v/>
      </c>
      <c r="AE1596" s="27" t="str">
        <f aca="false">IF(OR($W1596=0,$O1596=""),"",IF(IFERROR(IF(ISNUMBER($O1596),INT($O1596),DATE(VALUE(MID(SUBSTITUTE(LEFT($O1596,FIND(" ",$O1596&amp;" ")-1),"/",REPT(" ",20)),41,20)),VALUE(LEFT(SUBSTITUTE(LEFT($O1596,FIND(" ",$O1596&amp;" ")-1),"/",REPT(" ",20)),20)),VALUE(MID(SUBSTITUTE(LEFT($O1596,FIND(" ",$O1596&amp;" ")-1),"/",REPT(" ",20)),21,20)))),0)&gt;$W1596,"Late","Same day"))</f>
        <v/>
      </c>
      <c r="AF1596" s="26" t="str">
        <f aca="false">IF($A1596="","",IFERROR(INDEX(Validation!$C$193:$C$217,MATCH($A1596,Validation!$A$193:$A$217,0)),IF(COUNTIF(Validation!$U$19:$U$178,$Z1596)&gt;0,$Z1596,IF(COUNTIF(Validation!$S$19:$S$178,$AI1596)=1,INDEX(Validation!$U$19:$U$178,MATCH($AI1596,Validation!$S$19:$S$178,0)),$Z1596))))</f>
        <v/>
      </c>
      <c r="AG1596" s="27" t="str">
        <f aca="false">IF(COUNTA($A1596:$U1596)=0,"",IF($A1596="","No name",IF($F1596="","No date",IF($W1596=0,"Date ilegible",IF(NOT(ISNUMBER($N1596)),"Hours no numéricas",IF($AA1596="NO MATCH","Person no identificada","OK"))))))</f>
        <v/>
      </c>
      <c r="AH1596" s="27" t="str">
        <f aca="false">IF($W1596=0,"No date",IF($W1596&lt;Validation!$B$3,"Before period",IF($W1596&gt;Validation!$C$3,"After period","In period")))</f>
        <v>No date</v>
      </c>
      <c r="AI1596" s="26" t="str">
        <f aca="false">IF($Y1596="","",TRIM(RIGHT(SUBSTITUTE($Y1596," ",REPT(" ",50)),50)))</f>
        <v/>
      </c>
      <c r="AJ1596" s="27" t="str">
        <f aca="false">IF($A1596="","",IF(NOT(ISERROR(MATCH($A1596,Validation!$A$193:$A$217,0))),"Manual mapping",IF(COUNTIF(Validation!$U$19:$U$178,$Z1596)&gt;0,"Direct",IF(COUNTIF(Validation!$S$19:$S$178,$AI1596)=1,"By surname","Unresolved"))))</f>
        <v/>
      </c>
      <c r="AK1596" s="28" t="str">
        <f aca="false">IF($L1596="","",IF(MATCH($L1596,$L$2:$L$3000,0)&lt;&gt;ROW()-1,"",COUNT($AK$1:$AK1595)+1))</f>
        <v/>
      </c>
      <c r="AL1596" s="28" t="str">
        <f aca="false">IF($G1596="","",IF(MATCH($G1596,$G$2:$G$3000,0)&lt;&gt;ROW()-1,"",COUNT($AL$1:$AL1595)+1))</f>
        <v/>
      </c>
      <c r="AM1596" s="28" t="str">
        <f aca="false">IF($H1596="","",IF(MATCH($H1596,$H$2:$H$3000,0)&lt;&gt;ROW()-1,"",COUNT($AM$1:$AM1595)+1))</f>
        <v/>
      </c>
      <c r="AN1596" s="28" t="str">
        <f aca="false">IF($I1596="","",IF(MATCH($I1596,$I$2:$I$3000,0)&lt;&gt;ROW()-1,"",COUNT($AN$1:$AN1595)+1))</f>
        <v/>
      </c>
      <c r="AO1596" s="28" t="str">
        <f aca="false">IF($Q1596="","",IF(MATCH($Q1596,$Q$2:$Q$3000,0)&lt;&gt;ROW()-1,"",COUNT($AO$1:$AO1595)+1))</f>
        <v/>
      </c>
    </row>
    <row r="1597" customFormat="false" ht="12.75" hidden="false" customHeight="true" outlineLevel="0" collapsed="false">
      <c r="W1597" s="24" t="n">
        <f aca="false">IF($F1597="",0,IFERROR(IF(ISNUMBER($F1597),INT($F1597),DATE(VALUE(MID(SUBSTITUTE(LEFT($F1597,FIND(" ",$F1597&amp;" ")-1),"/",REPT(" ",20)),41,20)),VALUE(LEFT(SUBSTITUTE(LEFT($F1597,FIND(" ",$F1597&amp;" ")-1),"/",REPT(" ",20)),20)),VALUE(MID(SUBSTITUTE(LEFT($F1597,FIND(" ",$F1597&amp;" ")-1),"/",REPT(" ",20)),21,20)))),0))</f>
        <v>0</v>
      </c>
      <c r="X1597" s="25" t="str">
        <f aca="false">IF(ISNUMBER($N1597),$N1597*Validation!$B$5,"")</f>
        <v/>
      </c>
      <c r="Y1597" s="26" t="str">
        <f aca="false">IF($A1597="","",SUBSTITUTE(SUBSTITUTE(SUBSTITUTE(SUBSTITUTE(SUBSTITUTE(SUBSTITUTE(SUBSTITUTE(UPPER(TRIM($A1597)),"Á","A"),"É","E"),"Í","I"),"Ó","O"),"Ú","U"),"Ñ","N"),"Ü","U"))</f>
        <v/>
      </c>
      <c r="Z1597" s="26" t="str">
        <f aca="false">IF($Y1597="","",LEFT($Y1597,1)&amp;" "&amp;TRIM(RIGHT(SUBSTITUTE($Y1597," ",REPT(" ",50)),50)))</f>
        <v/>
      </c>
      <c r="AA1597" s="27" t="str">
        <f aca="false">IF($AF1597="","",IF(COUNTIF(Validation!$U$19:$U$178,$AF1597)&gt;0,"OK","NO MATCH"))</f>
        <v/>
      </c>
      <c r="AB1597" s="27" t="str">
        <f aca="false">IF($W1597=0,"",IF(AND($W1597&gt;=Validation!$B$3,$W1597&lt;=Validation!$C$3),"Yes","No"))</f>
        <v/>
      </c>
      <c r="AC1597" s="26" t="str">
        <f aca="false">IF($A1597="","",$AF1597&amp;"|"&amp;TEXT($W1597,"yyyy-mm-dd")&amp;"|"&amp;$J1597&amp;"|"&amp;$N1597)</f>
        <v/>
      </c>
      <c r="AD1597" s="27" t="str">
        <f aca="false">IF($AC1597="","",IF(COUNTIF($AC$2:$AC$3000,$AC1597)&gt;1,"REVIEW","OK"))</f>
        <v/>
      </c>
      <c r="AE1597" s="27" t="str">
        <f aca="false">IF(OR($W1597=0,$O1597=""),"",IF(IFERROR(IF(ISNUMBER($O1597),INT($O1597),DATE(VALUE(MID(SUBSTITUTE(LEFT($O1597,FIND(" ",$O1597&amp;" ")-1),"/",REPT(" ",20)),41,20)),VALUE(LEFT(SUBSTITUTE(LEFT($O1597,FIND(" ",$O1597&amp;" ")-1),"/",REPT(" ",20)),20)),VALUE(MID(SUBSTITUTE(LEFT($O1597,FIND(" ",$O1597&amp;" ")-1),"/",REPT(" ",20)),21,20)))),0)&gt;$W1597,"Late","Same day"))</f>
        <v/>
      </c>
      <c r="AF1597" s="26" t="str">
        <f aca="false">IF($A1597="","",IFERROR(INDEX(Validation!$C$193:$C$217,MATCH($A1597,Validation!$A$193:$A$217,0)),IF(COUNTIF(Validation!$U$19:$U$178,$Z1597)&gt;0,$Z1597,IF(COUNTIF(Validation!$S$19:$S$178,$AI1597)=1,INDEX(Validation!$U$19:$U$178,MATCH($AI1597,Validation!$S$19:$S$178,0)),$Z1597))))</f>
        <v/>
      </c>
      <c r="AG1597" s="27" t="str">
        <f aca="false">IF(COUNTA($A1597:$U1597)=0,"",IF($A1597="","No name",IF($F1597="","No date",IF($W1597=0,"Date ilegible",IF(NOT(ISNUMBER($N1597)),"Hours no numéricas",IF($AA1597="NO MATCH","Person no identificada","OK"))))))</f>
        <v/>
      </c>
      <c r="AH1597" s="27" t="str">
        <f aca="false">IF($W1597=0,"No date",IF($W1597&lt;Validation!$B$3,"Before period",IF($W1597&gt;Validation!$C$3,"After period","In period")))</f>
        <v>No date</v>
      </c>
      <c r="AI1597" s="26" t="str">
        <f aca="false">IF($Y1597="","",TRIM(RIGHT(SUBSTITUTE($Y1597," ",REPT(" ",50)),50)))</f>
        <v/>
      </c>
      <c r="AJ1597" s="27" t="str">
        <f aca="false">IF($A1597="","",IF(NOT(ISERROR(MATCH($A1597,Validation!$A$193:$A$217,0))),"Manual mapping",IF(COUNTIF(Validation!$U$19:$U$178,$Z1597)&gt;0,"Direct",IF(COUNTIF(Validation!$S$19:$S$178,$AI1597)=1,"By surname","Unresolved"))))</f>
        <v/>
      </c>
      <c r="AK1597" s="28" t="str">
        <f aca="false">IF($L1597="","",IF(MATCH($L1597,$L$2:$L$3000,0)&lt;&gt;ROW()-1,"",COUNT($AK$1:$AK1596)+1))</f>
        <v/>
      </c>
      <c r="AL1597" s="28" t="str">
        <f aca="false">IF($G1597="","",IF(MATCH($G1597,$G$2:$G$3000,0)&lt;&gt;ROW()-1,"",COUNT($AL$1:$AL1596)+1))</f>
        <v/>
      </c>
      <c r="AM1597" s="28" t="str">
        <f aca="false">IF($H1597="","",IF(MATCH($H1597,$H$2:$H$3000,0)&lt;&gt;ROW()-1,"",COUNT($AM$1:$AM1596)+1))</f>
        <v/>
      </c>
      <c r="AN1597" s="28" t="str">
        <f aca="false">IF($I1597="","",IF(MATCH($I1597,$I$2:$I$3000,0)&lt;&gt;ROW()-1,"",COUNT($AN$1:$AN1596)+1))</f>
        <v/>
      </c>
      <c r="AO1597" s="28" t="str">
        <f aca="false">IF($Q1597="","",IF(MATCH($Q1597,$Q$2:$Q$3000,0)&lt;&gt;ROW()-1,"",COUNT($AO$1:$AO1596)+1))</f>
        <v/>
      </c>
    </row>
    <row r="1598" customFormat="false" ht="12.75" hidden="false" customHeight="true" outlineLevel="0" collapsed="false">
      <c r="W1598" s="24" t="n">
        <f aca="false">IF($F1598="",0,IFERROR(IF(ISNUMBER($F1598),INT($F1598),DATE(VALUE(MID(SUBSTITUTE(LEFT($F1598,FIND(" ",$F1598&amp;" ")-1),"/",REPT(" ",20)),41,20)),VALUE(LEFT(SUBSTITUTE(LEFT($F1598,FIND(" ",$F1598&amp;" ")-1),"/",REPT(" ",20)),20)),VALUE(MID(SUBSTITUTE(LEFT($F1598,FIND(" ",$F1598&amp;" ")-1),"/",REPT(" ",20)),21,20)))),0))</f>
        <v>0</v>
      </c>
      <c r="X1598" s="25" t="str">
        <f aca="false">IF(ISNUMBER($N1598),$N1598*Validation!$B$5,"")</f>
        <v/>
      </c>
      <c r="Y1598" s="26" t="str">
        <f aca="false">IF($A1598="","",SUBSTITUTE(SUBSTITUTE(SUBSTITUTE(SUBSTITUTE(SUBSTITUTE(SUBSTITUTE(SUBSTITUTE(UPPER(TRIM($A1598)),"Á","A"),"É","E"),"Í","I"),"Ó","O"),"Ú","U"),"Ñ","N"),"Ü","U"))</f>
        <v/>
      </c>
      <c r="Z1598" s="26" t="str">
        <f aca="false">IF($Y1598="","",LEFT($Y1598,1)&amp;" "&amp;TRIM(RIGHT(SUBSTITUTE($Y1598," ",REPT(" ",50)),50)))</f>
        <v/>
      </c>
      <c r="AA1598" s="27" t="str">
        <f aca="false">IF($AF1598="","",IF(COUNTIF(Validation!$U$19:$U$178,$AF1598)&gt;0,"OK","NO MATCH"))</f>
        <v/>
      </c>
      <c r="AB1598" s="27" t="str">
        <f aca="false">IF($W1598=0,"",IF(AND($W1598&gt;=Validation!$B$3,$W1598&lt;=Validation!$C$3),"Yes","No"))</f>
        <v/>
      </c>
      <c r="AC1598" s="26" t="str">
        <f aca="false">IF($A1598="","",$AF1598&amp;"|"&amp;TEXT($W1598,"yyyy-mm-dd")&amp;"|"&amp;$J1598&amp;"|"&amp;$N1598)</f>
        <v/>
      </c>
      <c r="AD1598" s="27" t="str">
        <f aca="false">IF($AC1598="","",IF(COUNTIF($AC$2:$AC$3000,$AC1598)&gt;1,"REVIEW","OK"))</f>
        <v/>
      </c>
      <c r="AE1598" s="27" t="str">
        <f aca="false">IF(OR($W1598=0,$O1598=""),"",IF(IFERROR(IF(ISNUMBER($O1598),INT($O1598),DATE(VALUE(MID(SUBSTITUTE(LEFT($O1598,FIND(" ",$O1598&amp;" ")-1),"/",REPT(" ",20)),41,20)),VALUE(LEFT(SUBSTITUTE(LEFT($O1598,FIND(" ",$O1598&amp;" ")-1),"/",REPT(" ",20)),20)),VALUE(MID(SUBSTITUTE(LEFT($O1598,FIND(" ",$O1598&amp;" ")-1),"/",REPT(" ",20)),21,20)))),0)&gt;$W1598,"Late","Same day"))</f>
        <v/>
      </c>
      <c r="AF1598" s="26" t="str">
        <f aca="false">IF($A1598="","",IFERROR(INDEX(Validation!$C$193:$C$217,MATCH($A1598,Validation!$A$193:$A$217,0)),IF(COUNTIF(Validation!$U$19:$U$178,$Z1598)&gt;0,$Z1598,IF(COUNTIF(Validation!$S$19:$S$178,$AI1598)=1,INDEX(Validation!$U$19:$U$178,MATCH($AI1598,Validation!$S$19:$S$178,0)),$Z1598))))</f>
        <v/>
      </c>
      <c r="AG1598" s="27" t="str">
        <f aca="false">IF(COUNTA($A1598:$U1598)=0,"",IF($A1598="","No name",IF($F1598="","No date",IF($W1598=0,"Date ilegible",IF(NOT(ISNUMBER($N1598)),"Hours no numéricas",IF($AA1598="NO MATCH","Person no identificada","OK"))))))</f>
        <v/>
      </c>
      <c r="AH1598" s="27" t="str">
        <f aca="false">IF($W1598=0,"No date",IF($W1598&lt;Validation!$B$3,"Before period",IF($W1598&gt;Validation!$C$3,"After period","In period")))</f>
        <v>No date</v>
      </c>
      <c r="AI1598" s="26" t="str">
        <f aca="false">IF($Y1598="","",TRIM(RIGHT(SUBSTITUTE($Y1598," ",REPT(" ",50)),50)))</f>
        <v/>
      </c>
      <c r="AJ1598" s="27" t="str">
        <f aca="false">IF($A1598="","",IF(NOT(ISERROR(MATCH($A1598,Validation!$A$193:$A$217,0))),"Manual mapping",IF(COUNTIF(Validation!$U$19:$U$178,$Z1598)&gt;0,"Direct",IF(COUNTIF(Validation!$S$19:$S$178,$AI1598)=1,"By surname","Unresolved"))))</f>
        <v/>
      </c>
      <c r="AK1598" s="28" t="str">
        <f aca="false">IF($L1598="","",IF(MATCH($L1598,$L$2:$L$3000,0)&lt;&gt;ROW()-1,"",COUNT($AK$1:$AK1597)+1))</f>
        <v/>
      </c>
      <c r="AL1598" s="28" t="str">
        <f aca="false">IF($G1598="","",IF(MATCH($G1598,$G$2:$G$3000,0)&lt;&gt;ROW()-1,"",COUNT($AL$1:$AL1597)+1))</f>
        <v/>
      </c>
      <c r="AM1598" s="28" t="str">
        <f aca="false">IF($H1598="","",IF(MATCH($H1598,$H$2:$H$3000,0)&lt;&gt;ROW()-1,"",COUNT($AM$1:$AM1597)+1))</f>
        <v/>
      </c>
      <c r="AN1598" s="28" t="str">
        <f aca="false">IF($I1598="","",IF(MATCH($I1598,$I$2:$I$3000,0)&lt;&gt;ROW()-1,"",COUNT($AN$1:$AN1597)+1))</f>
        <v/>
      </c>
      <c r="AO1598" s="28" t="str">
        <f aca="false">IF($Q1598="","",IF(MATCH($Q1598,$Q$2:$Q$3000,0)&lt;&gt;ROW()-1,"",COUNT($AO$1:$AO1597)+1))</f>
        <v/>
      </c>
    </row>
    <row r="1599" customFormat="false" ht="12.75" hidden="false" customHeight="true" outlineLevel="0" collapsed="false">
      <c r="W1599" s="24" t="n">
        <f aca="false">IF($F1599="",0,IFERROR(IF(ISNUMBER($F1599),INT($F1599),DATE(VALUE(MID(SUBSTITUTE(LEFT($F1599,FIND(" ",$F1599&amp;" ")-1),"/",REPT(" ",20)),41,20)),VALUE(LEFT(SUBSTITUTE(LEFT($F1599,FIND(" ",$F1599&amp;" ")-1),"/",REPT(" ",20)),20)),VALUE(MID(SUBSTITUTE(LEFT($F1599,FIND(" ",$F1599&amp;" ")-1),"/",REPT(" ",20)),21,20)))),0))</f>
        <v>0</v>
      </c>
      <c r="X1599" s="25" t="str">
        <f aca="false">IF(ISNUMBER($N1599),$N1599*Validation!$B$5,"")</f>
        <v/>
      </c>
      <c r="Y1599" s="26" t="str">
        <f aca="false">IF($A1599="","",SUBSTITUTE(SUBSTITUTE(SUBSTITUTE(SUBSTITUTE(SUBSTITUTE(SUBSTITUTE(SUBSTITUTE(UPPER(TRIM($A1599)),"Á","A"),"É","E"),"Í","I"),"Ó","O"),"Ú","U"),"Ñ","N"),"Ü","U"))</f>
        <v/>
      </c>
      <c r="Z1599" s="26" t="str">
        <f aca="false">IF($Y1599="","",LEFT($Y1599,1)&amp;" "&amp;TRIM(RIGHT(SUBSTITUTE($Y1599," ",REPT(" ",50)),50)))</f>
        <v/>
      </c>
      <c r="AA1599" s="27" t="str">
        <f aca="false">IF($AF1599="","",IF(COUNTIF(Validation!$U$19:$U$178,$AF1599)&gt;0,"OK","NO MATCH"))</f>
        <v/>
      </c>
      <c r="AB1599" s="27" t="str">
        <f aca="false">IF($W1599=0,"",IF(AND($W1599&gt;=Validation!$B$3,$W1599&lt;=Validation!$C$3),"Yes","No"))</f>
        <v/>
      </c>
      <c r="AC1599" s="26" t="str">
        <f aca="false">IF($A1599="","",$AF1599&amp;"|"&amp;TEXT($W1599,"yyyy-mm-dd")&amp;"|"&amp;$J1599&amp;"|"&amp;$N1599)</f>
        <v/>
      </c>
      <c r="AD1599" s="27" t="str">
        <f aca="false">IF($AC1599="","",IF(COUNTIF($AC$2:$AC$3000,$AC1599)&gt;1,"REVIEW","OK"))</f>
        <v/>
      </c>
      <c r="AE1599" s="27" t="str">
        <f aca="false">IF(OR($W1599=0,$O1599=""),"",IF(IFERROR(IF(ISNUMBER($O1599),INT($O1599),DATE(VALUE(MID(SUBSTITUTE(LEFT($O1599,FIND(" ",$O1599&amp;" ")-1),"/",REPT(" ",20)),41,20)),VALUE(LEFT(SUBSTITUTE(LEFT($O1599,FIND(" ",$O1599&amp;" ")-1),"/",REPT(" ",20)),20)),VALUE(MID(SUBSTITUTE(LEFT($O1599,FIND(" ",$O1599&amp;" ")-1),"/",REPT(" ",20)),21,20)))),0)&gt;$W1599,"Late","Same day"))</f>
        <v/>
      </c>
      <c r="AF1599" s="26" t="str">
        <f aca="false">IF($A1599="","",IFERROR(INDEX(Validation!$C$193:$C$217,MATCH($A1599,Validation!$A$193:$A$217,0)),IF(COUNTIF(Validation!$U$19:$U$178,$Z1599)&gt;0,$Z1599,IF(COUNTIF(Validation!$S$19:$S$178,$AI1599)=1,INDEX(Validation!$U$19:$U$178,MATCH($AI1599,Validation!$S$19:$S$178,0)),$Z1599))))</f>
        <v/>
      </c>
      <c r="AG1599" s="27" t="str">
        <f aca="false">IF(COUNTA($A1599:$U1599)=0,"",IF($A1599="","No name",IF($F1599="","No date",IF($W1599=0,"Date ilegible",IF(NOT(ISNUMBER($N1599)),"Hours no numéricas",IF($AA1599="NO MATCH","Person no identificada","OK"))))))</f>
        <v/>
      </c>
      <c r="AH1599" s="27" t="str">
        <f aca="false">IF($W1599=0,"No date",IF($W1599&lt;Validation!$B$3,"Before period",IF($W1599&gt;Validation!$C$3,"After period","In period")))</f>
        <v>No date</v>
      </c>
      <c r="AI1599" s="26" t="str">
        <f aca="false">IF($Y1599="","",TRIM(RIGHT(SUBSTITUTE($Y1599," ",REPT(" ",50)),50)))</f>
        <v/>
      </c>
      <c r="AJ1599" s="27" t="str">
        <f aca="false">IF($A1599="","",IF(NOT(ISERROR(MATCH($A1599,Validation!$A$193:$A$217,0))),"Manual mapping",IF(COUNTIF(Validation!$U$19:$U$178,$Z1599)&gt;0,"Direct",IF(COUNTIF(Validation!$S$19:$S$178,$AI1599)=1,"By surname","Unresolved"))))</f>
        <v/>
      </c>
      <c r="AK1599" s="28" t="str">
        <f aca="false">IF($L1599="","",IF(MATCH($L1599,$L$2:$L$3000,0)&lt;&gt;ROW()-1,"",COUNT($AK$1:$AK1598)+1))</f>
        <v/>
      </c>
      <c r="AL1599" s="28" t="str">
        <f aca="false">IF($G1599="","",IF(MATCH($G1599,$G$2:$G$3000,0)&lt;&gt;ROW()-1,"",COUNT($AL$1:$AL1598)+1))</f>
        <v/>
      </c>
      <c r="AM1599" s="28" t="str">
        <f aca="false">IF($H1599="","",IF(MATCH($H1599,$H$2:$H$3000,0)&lt;&gt;ROW()-1,"",COUNT($AM$1:$AM1598)+1))</f>
        <v/>
      </c>
      <c r="AN1599" s="28" t="str">
        <f aca="false">IF($I1599="","",IF(MATCH($I1599,$I$2:$I$3000,0)&lt;&gt;ROW()-1,"",COUNT($AN$1:$AN1598)+1))</f>
        <v/>
      </c>
      <c r="AO1599" s="28" t="str">
        <f aca="false">IF($Q1599="","",IF(MATCH($Q1599,$Q$2:$Q$3000,0)&lt;&gt;ROW()-1,"",COUNT($AO$1:$AO1598)+1))</f>
        <v/>
      </c>
    </row>
    <row r="1600" customFormat="false" ht="12.75" hidden="false" customHeight="true" outlineLevel="0" collapsed="false">
      <c r="W1600" s="24" t="n">
        <f aca="false">IF($F1600="",0,IFERROR(IF(ISNUMBER($F1600),INT($F1600),DATE(VALUE(MID(SUBSTITUTE(LEFT($F1600,FIND(" ",$F1600&amp;" ")-1),"/",REPT(" ",20)),41,20)),VALUE(LEFT(SUBSTITUTE(LEFT($F1600,FIND(" ",$F1600&amp;" ")-1),"/",REPT(" ",20)),20)),VALUE(MID(SUBSTITUTE(LEFT($F1600,FIND(" ",$F1600&amp;" ")-1),"/",REPT(" ",20)),21,20)))),0))</f>
        <v>0</v>
      </c>
      <c r="X1600" s="25" t="str">
        <f aca="false">IF(ISNUMBER($N1600),$N1600*Validation!$B$5,"")</f>
        <v/>
      </c>
      <c r="Y1600" s="26" t="str">
        <f aca="false">IF($A1600="","",SUBSTITUTE(SUBSTITUTE(SUBSTITUTE(SUBSTITUTE(SUBSTITUTE(SUBSTITUTE(SUBSTITUTE(UPPER(TRIM($A1600)),"Á","A"),"É","E"),"Í","I"),"Ó","O"),"Ú","U"),"Ñ","N"),"Ü","U"))</f>
        <v/>
      </c>
      <c r="Z1600" s="26" t="str">
        <f aca="false">IF($Y1600="","",LEFT($Y1600,1)&amp;" "&amp;TRIM(RIGHT(SUBSTITUTE($Y1600," ",REPT(" ",50)),50)))</f>
        <v/>
      </c>
      <c r="AA1600" s="27" t="str">
        <f aca="false">IF($AF1600="","",IF(COUNTIF(Validation!$U$19:$U$178,$AF1600)&gt;0,"OK","NO MATCH"))</f>
        <v/>
      </c>
      <c r="AB1600" s="27" t="str">
        <f aca="false">IF($W1600=0,"",IF(AND($W1600&gt;=Validation!$B$3,$W1600&lt;=Validation!$C$3),"Yes","No"))</f>
        <v/>
      </c>
      <c r="AC1600" s="26" t="str">
        <f aca="false">IF($A1600="","",$AF1600&amp;"|"&amp;TEXT($W1600,"yyyy-mm-dd")&amp;"|"&amp;$J1600&amp;"|"&amp;$N1600)</f>
        <v/>
      </c>
      <c r="AD1600" s="27" t="str">
        <f aca="false">IF($AC1600="","",IF(COUNTIF($AC$2:$AC$3000,$AC1600)&gt;1,"REVIEW","OK"))</f>
        <v/>
      </c>
      <c r="AE1600" s="27" t="str">
        <f aca="false">IF(OR($W1600=0,$O1600=""),"",IF(IFERROR(IF(ISNUMBER($O1600),INT($O1600),DATE(VALUE(MID(SUBSTITUTE(LEFT($O1600,FIND(" ",$O1600&amp;" ")-1),"/",REPT(" ",20)),41,20)),VALUE(LEFT(SUBSTITUTE(LEFT($O1600,FIND(" ",$O1600&amp;" ")-1),"/",REPT(" ",20)),20)),VALUE(MID(SUBSTITUTE(LEFT($O1600,FIND(" ",$O1600&amp;" ")-1),"/",REPT(" ",20)),21,20)))),0)&gt;$W1600,"Late","Same day"))</f>
        <v/>
      </c>
      <c r="AF1600" s="26" t="str">
        <f aca="false">IF($A1600="","",IFERROR(INDEX(Validation!$C$193:$C$217,MATCH($A1600,Validation!$A$193:$A$217,0)),IF(COUNTIF(Validation!$U$19:$U$178,$Z1600)&gt;0,$Z1600,IF(COUNTIF(Validation!$S$19:$S$178,$AI1600)=1,INDEX(Validation!$U$19:$U$178,MATCH($AI1600,Validation!$S$19:$S$178,0)),$Z1600))))</f>
        <v/>
      </c>
      <c r="AG1600" s="27" t="str">
        <f aca="false">IF(COUNTA($A1600:$U1600)=0,"",IF($A1600="","No name",IF($F1600="","No date",IF($W1600=0,"Date ilegible",IF(NOT(ISNUMBER($N1600)),"Hours no numéricas",IF($AA1600="NO MATCH","Person no identificada","OK"))))))</f>
        <v/>
      </c>
      <c r="AH1600" s="27" t="str">
        <f aca="false">IF($W1600=0,"No date",IF($W1600&lt;Validation!$B$3,"Before period",IF($W1600&gt;Validation!$C$3,"After period","In period")))</f>
        <v>No date</v>
      </c>
      <c r="AI1600" s="26" t="str">
        <f aca="false">IF($Y1600="","",TRIM(RIGHT(SUBSTITUTE($Y1600," ",REPT(" ",50)),50)))</f>
        <v/>
      </c>
      <c r="AJ1600" s="27" t="str">
        <f aca="false">IF($A1600="","",IF(NOT(ISERROR(MATCH($A1600,Validation!$A$193:$A$217,0))),"Manual mapping",IF(COUNTIF(Validation!$U$19:$U$178,$Z1600)&gt;0,"Direct",IF(COUNTIF(Validation!$S$19:$S$178,$AI1600)=1,"By surname","Unresolved"))))</f>
        <v/>
      </c>
      <c r="AK1600" s="28" t="str">
        <f aca="false">IF($L1600="","",IF(MATCH($L1600,$L$2:$L$3000,0)&lt;&gt;ROW()-1,"",COUNT($AK$1:$AK1599)+1))</f>
        <v/>
      </c>
      <c r="AL1600" s="28" t="str">
        <f aca="false">IF($G1600="","",IF(MATCH($G1600,$G$2:$G$3000,0)&lt;&gt;ROW()-1,"",COUNT($AL$1:$AL1599)+1))</f>
        <v/>
      </c>
      <c r="AM1600" s="28" t="str">
        <f aca="false">IF($H1600="","",IF(MATCH($H1600,$H$2:$H$3000,0)&lt;&gt;ROW()-1,"",COUNT($AM$1:$AM1599)+1))</f>
        <v/>
      </c>
      <c r="AN1600" s="28" t="str">
        <f aca="false">IF($I1600="","",IF(MATCH($I1600,$I$2:$I$3000,0)&lt;&gt;ROW()-1,"",COUNT($AN$1:$AN1599)+1))</f>
        <v/>
      </c>
      <c r="AO1600" s="28" t="str">
        <f aca="false">IF($Q1600="","",IF(MATCH($Q1600,$Q$2:$Q$3000,0)&lt;&gt;ROW()-1,"",COUNT($AO$1:$AO1599)+1))</f>
        <v/>
      </c>
    </row>
    <row r="1601" customFormat="false" ht="12.75" hidden="false" customHeight="true" outlineLevel="0" collapsed="false">
      <c r="W1601" s="24" t="n">
        <f aca="false">IF($F1601="",0,IFERROR(IF(ISNUMBER($F1601),INT($F1601),DATE(VALUE(MID(SUBSTITUTE(LEFT($F1601,FIND(" ",$F1601&amp;" ")-1),"/",REPT(" ",20)),41,20)),VALUE(LEFT(SUBSTITUTE(LEFT($F1601,FIND(" ",$F1601&amp;" ")-1),"/",REPT(" ",20)),20)),VALUE(MID(SUBSTITUTE(LEFT($F1601,FIND(" ",$F1601&amp;" ")-1),"/",REPT(" ",20)),21,20)))),0))</f>
        <v>0</v>
      </c>
      <c r="X1601" s="25" t="str">
        <f aca="false">IF(ISNUMBER($N1601),$N1601*Validation!$B$5,"")</f>
        <v/>
      </c>
      <c r="Y1601" s="26" t="str">
        <f aca="false">IF($A1601="","",SUBSTITUTE(SUBSTITUTE(SUBSTITUTE(SUBSTITUTE(SUBSTITUTE(SUBSTITUTE(SUBSTITUTE(UPPER(TRIM($A1601)),"Á","A"),"É","E"),"Í","I"),"Ó","O"),"Ú","U"),"Ñ","N"),"Ü","U"))</f>
        <v/>
      </c>
      <c r="Z1601" s="26" t="str">
        <f aca="false">IF($Y1601="","",LEFT($Y1601,1)&amp;" "&amp;TRIM(RIGHT(SUBSTITUTE($Y1601," ",REPT(" ",50)),50)))</f>
        <v/>
      </c>
      <c r="AA1601" s="27" t="str">
        <f aca="false">IF($AF1601="","",IF(COUNTIF(Validation!$U$19:$U$178,$AF1601)&gt;0,"OK","NO MATCH"))</f>
        <v/>
      </c>
      <c r="AB1601" s="27" t="str">
        <f aca="false">IF($W1601=0,"",IF(AND($W1601&gt;=Validation!$B$3,$W1601&lt;=Validation!$C$3),"Yes","No"))</f>
        <v/>
      </c>
      <c r="AC1601" s="26" t="str">
        <f aca="false">IF($A1601="","",$AF1601&amp;"|"&amp;TEXT($W1601,"yyyy-mm-dd")&amp;"|"&amp;$J1601&amp;"|"&amp;$N1601)</f>
        <v/>
      </c>
      <c r="AD1601" s="27" t="str">
        <f aca="false">IF($AC1601="","",IF(COUNTIF($AC$2:$AC$3000,$AC1601)&gt;1,"REVIEW","OK"))</f>
        <v/>
      </c>
      <c r="AE1601" s="27" t="str">
        <f aca="false">IF(OR($W1601=0,$O1601=""),"",IF(IFERROR(IF(ISNUMBER($O1601),INT($O1601),DATE(VALUE(MID(SUBSTITUTE(LEFT($O1601,FIND(" ",$O1601&amp;" ")-1),"/",REPT(" ",20)),41,20)),VALUE(LEFT(SUBSTITUTE(LEFT($O1601,FIND(" ",$O1601&amp;" ")-1),"/",REPT(" ",20)),20)),VALUE(MID(SUBSTITUTE(LEFT($O1601,FIND(" ",$O1601&amp;" ")-1),"/",REPT(" ",20)),21,20)))),0)&gt;$W1601,"Late","Same day"))</f>
        <v/>
      </c>
      <c r="AF1601" s="26" t="str">
        <f aca="false">IF($A1601="","",IFERROR(INDEX(Validation!$C$193:$C$217,MATCH($A1601,Validation!$A$193:$A$217,0)),IF(COUNTIF(Validation!$U$19:$U$178,$Z1601)&gt;0,$Z1601,IF(COUNTIF(Validation!$S$19:$S$178,$AI1601)=1,INDEX(Validation!$U$19:$U$178,MATCH($AI1601,Validation!$S$19:$S$178,0)),$Z1601))))</f>
        <v/>
      </c>
      <c r="AG1601" s="27" t="str">
        <f aca="false">IF(COUNTA($A1601:$U1601)=0,"",IF($A1601="","No name",IF($F1601="","No date",IF($W1601=0,"Date ilegible",IF(NOT(ISNUMBER($N1601)),"Hours no numéricas",IF($AA1601="NO MATCH","Person no identificada","OK"))))))</f>
        <v/>
      </c>
      <c r="AH1601" s="27" t="str">
        <f aca="false">IF($W1601=0,"No date",IF($W1601&lt;Validation!$B$3,"Before period",IF($W1601&gt;Validation!$C$3,"After period","In period")))</f>
        <v>No date</v>
      </c>
      <c r="AI1601" s="26" t="str">
        <f aca="false">IF($Y1601="","",TRIM(RIGHT(SUBSTITUTE($Y1601," ",REPT(" ",50)),50)))</f>
        <v/>
      </c>
      <c r="AJ1601" s="27" t="str">
        <f aca="false">IF($A1601="","",IF(NOT(ISERROR(MATCH($A1601,Validation!$A$193:$A$217,0))),"Manual mapping",IF(COUNTIF(Validation!$U$19:$U$178,$Z1601)&gt;0,"Direct",IF(COUNTIF(Validation!$S$19:$S$178,$AI1601)=1,"By surname","Unresolved"))))</f>
        <v/>
      </c>
      <c r="AK1601" s="28" t="str">
        <f aca="false">IF($L1601="","",IF(MATCH($L1601,$L$2:$L$3000,0)&lt;&gt;ROW()-1,"",COUNT($AK$1:$AK1600)+1))</f>
        <v/>
      </c>
      <c r="AL1601" s="28" t="str">
        <f aca="false">IF($G1601="","",IF(MATCH($G1601,$G$2:$G$3000,0)&lt;&gt;ROW()-1,"",COUNT($AL$1:$AL1600)+1))</f>
        <v/>
      </c>
      <c r="AM1601" s="28" t="str">
        <f aca="false">IF($H1601="","",IF(MATCH($H1601,$H$2:$H$3000,0)&lt;&gt;ROW()-1,"",COUNT($AM$1:$AM1600)+1))</f>
        <v/>
      </c>
      <c r="AN1601" s="28" t="str">
        <f aca="false">IF($I1601="","",IF(MATCH($I1601,$I$2:$I$3000,0)&lt;&gt;ROW()-1,"",COUNT($AN$1:$AN1600)+1))</f>
        <v/>
      </c>
      <c r="AO1601" s="28" t="str">
        <f aca="false">IF($Q1601="","",IF(MATCH($Q1601,$Q$2:$Q$3000,0)&lt;&gt;ROW()-1,"",COUNT($AO$1:$AO1600)+1))</f>
        <v/>
      </c>
    </row>
    <row r="1602" customFormat="false" ht="12.75" hidden="false" customHeight="true" outlineLevel="0" collapsed="false">
      <c r="W1602" s="24" t="n">
        <f aca="false">IF($F1602="",0,IFERROR(IF(ISNUMBER($F1602),INT($F1602),DATE(VALUE(MID(SUBSTITUTE(LEFT($F1602,FIND(" ",$F1602&amp;" ")-1),"/",REPT(" ",20)),41,20)),VALUE(LEFT(SUBSTITUTE(LEFT($F1602,FIND(" ",$F1602&amp;" ")-1),"/",REPT(" ",20)),20)),VALUE(MID(SUBSTITUTE(LEFT($F1602,FIND(" ",$F1602&amp;" ")-1),"/",REPT(" ",20)),21,20)))),0))</f>
        <v>0</v>
      </c>
      <c r="X1602" s="25" t="str">
        <f aca="false">IF(ISNUMBER($N1602),$N1602*Validation!$B$5,"")</f>
        <v/>
      </c>
      <c r="Y1602" s="26" t="str">
        <f aca="false">IF($A1602="","",SUBSTITUTE(SUBSTITUTE(SUBSTITUTE(SUBSTITUTE(SUBSTITUTE(SUBSTITUTE(SUBSTITUTE(UPPER(TRIM($A1602)),"Á","A"),"É","E"),"Í","I"),"Ó","O"),"Ú","U"),"Ñ","N"),"Ü","U"))</f>
        <v/>
      </c>
      <c r="Z1602" s="26" t="str">
        <f aca="false">IF($Y1602="","",LEFT($Y1602,1)&amp;" "&amp;TRIM(RIGHT(SUBSTITUTE($Y1602," ",REPT(" ",50)),50)))</f>
        <v/>
      </c>
      <c r="AA1602" s="27" t="str">
        <f aca="false">IF($AF1602="","",IF(COUNTIF(Validation!$U$19:$U$178,$AF1602)&gt;0,"OK","NO MATCH"))</f>
        <v/>
      </c>
      <c r="AB1602" s="27" t="str">
        <f aca="false">IF($W1602=0,"",IF(AND($W1602&gt;=Validation!$B$3,$W1602&lt;=Validation!$C$3),"Yes","No"))</f>
        <v/>
      </c>
      <c r="AC1602" s="26" t="str">
        <f aca="false">IF($A1602="","",$AF1602&amp;"|"&amp;TEXT($W1602,"yyyy-mm-dd")&amp;"|"&amp;$J1602&amp;"|"&amp;$N1602)</f>
        <v/>
      </c>
      <c r="AD1602" s="27" t="str">
        <f aca="false">IF($AC1602="","",IF(COUNTIF($AC$2:$AC$3000,$AC1602)&gt;1,"REVIEW","OK"))</f>
        <v/>
      </c>
      <c r="AE1602" s="27" t="str">
        <f aca="false">IF(OR($W1602=0,$O1602=""),"",IF(IFERROR(IF(ISNUMBER($O1602),INT($O1602),DATE(VALUE(MID(SUBSTITUTE(LEFT($O1602,FIND(" ",$O1602&amp;" ")-1),"/",REPT(" ",20)),41,20)),VALUE(LEFT(SUBSTITUTE(LEFT($O1602,FIND(" ",$O1602&amp;" ")-1),"/",REPT(" ",20)),20)),VALUE(MID(SUBSTITUTE(LEFT($O1602,FIND(" ",$O1602&amp;" ")-1),"/",REPT(" ",20)),21,20)))),0)&gt;$W1602,"Late","Same day"))</f>
        <v/>
      </c>
      <c r="AF1602" s="26" t="str">
        <f aca="false">IF($A1602="","",IFERROR(INDEX(Validation!$C$193:$C$217,MATCH($A1602,Validation!$A$193:$A$217,0)),IF(COUNTIF(Validation!$U$19:$U$178,$Z1602)&gt;0,$Z1602,IF(COUNTIF(Validation!$S$19:$S$178,$AI1602)=1,INDEX(Validation!$U$19:$U$178,MATCH($AI1602,Validation!$S$19:$S$178,0)),$Z1602))))</f>
        <v/>
      </c>
      <c r="AG1602" s="27" t="str">
        <f aca="false">IF(COUNTA($A1602:$U1602)=0,"",IF($A1602="","No name",IF($F1602="","No date",IF($W1602=0,"Date ilegible",IF(NOT(ISNUMBER($N1602)),"Hours no numéricas",IF($AA1602="NO MATCH","Person no identificada","OK"))))))</f>
        <v/>
      </c>
      <c r="AH1602" s="27" t="str">
        <f aca="false">IF($W1602=0,"No date",IF($W1602&lt;Validation!$B$3,"Before period",IF($W1602&gt;Validation!$C$3,"After period","In period")))</f>
        <v>No date</v>
      </c>
      <c r="AI1602" s="26" t="str">
        <f aca="false">IF($Y1602="","",TRIM(RIGHT(SUBSTITUTE($Y1602," ",REPT(" ",50)),50)))</f>
        <v/>
      </c>
      <c r="AJ1602" s="27" t="str">
        <f aca="false">IF($A1602="","",IF(NOT(ISERROR(MATCH($A1602,Validation!$A$193:$A$217,0))),"Manual mapping",IF(COUNTIF(Validation!$U$19:$U$178,$Z1602)&gt;0,"Direct",IF(COUNTIF(Validation!$S$19:$S$178,$AI1602)=1,"By surname","Unresolved"))))</f>
        <v/>
      </c>
      <c r="AK1602" s="28" t="str">
        <f aca="false">IF($L1602="","",IF(MATCH($L1602,$L$2:$L$3000,0)&lt;&gt;ROW()-1,"",COUNT($AK$1:$AK1601)+1))</f>
        <v/>
      </c>
      <c r="AL1602" s="28" t="str">
        <f aca="false">IF($G1602="","",IF(MATCH($G1602,$G$2:$G$3000,0)&lt;&gt;ROW()-1,"",COUNT($AL$1:$AL1601)+1))</f>
        <v/>
      </c>
      <c r="AM1602" s="28" t="str">
        <f aca="false">IF($H1602="","",IF(MATCH($H1602,$H$2:$H$3000,0)&lt;&gt;ROW()-1,"",COUNT($AM$1:$AM1601)+1))</f>
        <v/>
      </c>
      <c r="AN1602" s="28" t="str">
        <f aca="false">IF($I1602="","",IF(MATCH($I1602,$I$2:$I$3000,0)&lt;&gt;ROW()-1,"",COUNT($AN$1:$AN1601)+1))</f>
        <v/>
      </c>
      <c r="AO1602" s="28" t="str">
        <f aca="false">IF($Q1602="","",IF(MATCH($Q1602,$Q$2:$Q$3000,0)&lt;&gt;ROW()-1,"",COUNT($AO$1:$AO1601)+1))</f>
        <v/>
      </c>
    </row>
    <row r="1603" customFormat="false" ht="12.75" hidden="false" customHeight="true" outlineLevel="0" collapsed="false">
      <c r="W1603" s="24" t="n">
        <f aca="false">IF($F1603="",0,IFERROR(IF(ISNUMBER($F1603),INT($F1603),DATE(VALUE(MID(SUBSTITUTE(LEFT($F1603,FIND(" ",$F1603&amp;" ")-1),"/",REPT(" ",20)),41,20)),VALUE(LEFT(SUBSTITUTE(LEFT($F1603,FIND(" ",$F1603&amp;" ")-1),"/",REPT(" ",20)),20)),VALUE(MID(SUBSTITUTE(LEFT($F1603,FIND(" ",$F1603&amp;" ")-1),"/",REPT(" ",20)),21,20)))),0))</f>
        <v>0</v>
      </c>
      <c r="X1603" s="25" t="str">
        <f aca="false">IF(ISNUMBER($N1603),$N1603*Validation!$B$5,"")</f>
        <v/>
      </c>
      <c r="Y1603" s="26" t="str">
        <f aca="false">IF($A1603="","",SUBSTITUTE(SUBSTITUTE(SUBSTITUTE(SUBSTITUTE(SUBSTITUTE(SUBSTITUTE(SUBSTITUTE(UPPER(TRIM($A1603)),"Á","A"),"É","E"),"Í","I"),"Ó","O"),"Ú","U"),"Ñ","N"),"Ü","U"))</f>
        <v/>
      </c>
      <c r="Z1603" s="26" t="str">
        <f aca="false">IF($Y1603="","",LEFT($Y1603,1)&amp;" "&amp;TRIM(RIGHT(SUBSTITUTE($Y1603," ",REPT(" ",50)),50)))</f>
        <v/>
      </c>
      <c r="AA1603" s="27" t="str">
        <f aca="false">IF($AF1603="","",IF(COUNTIF(Validation!$U$19:$U$178,$AF1603)&gt;0,"OK","NO MATCH"))</f>
        <v/>
      </c>
      <c r="AB1603" s="27" t="str">
        <f aca="false">IF($W1603=0,"",IF(AND($W1603&gt;=Validation!$B$3,$W1603&lt;=Validation!$C$3),"Yes","No"))</f>
        <v/>
      </c>
      <c r="AC1603" s="26" t="str">
        <f aca="false">IF($A1603="","",$AF1603&amp;"|"&amp;TEXT($W1603,"yyyy-mm-dd")&amp;"|"&amp;$J1603&amp;"|"&amp;$N1603)</f>
        <v/>
      </c>
      <c r="AD1603" s="27" t="str">
        <f aca="false">IF($AC1603="","",IF(COUNTIF($AC$2:$AC$3000,$AC1603)&gt;1,"REVIEW","OK"))</f>
        <v/>
      </c>
      <c r="AE1603" s="27" t="str">
        <f aca="false">IF(OR($W1603=0,$O1603=""),"",IF(IFERROR(IF(ISNUMBER($O1603),INT($O1603),DATE(VALUE(MID(SUBSTITUTE(LEFT($O1603,FIND(" ",$O1603&amp;" ")-1),"/",REPT(" ",20)),41,20)),VALUE(LEFT(SUBSTITUTE(LEFT($O1603,FIND(" ",$O1603&amp;" ")-1),"/",REPT(" ",20)),20)),VALUE(MID(SUBSTITUTE(LEFT($O1603,FIND(" ",$O1603&amp;" ")-1),"/",REPT(" ",20)),21,20)))),0)&gt;$W1603,"Late","Same day"))</f>
        <v/>
      </c>
      <c r="AF1603" s="26" t="str">
        <f aca="false">IF($A1603="","",IFERROR(INDEX(Validation!$C$193:$C$217,MATCH($A1603,Validation!$A$193:$A$217,0)),IF(COUNTIF(Validation!$U$19:$U$178,$Z1603)&gt;0,$Z1603,IF(COUNTIF(Validation!$S$19:$S$178,$AI1603)=1,INDEX(Validation!$U$19:$U$178,MATCH($AI1603,Validation!$S$19:$S$178,0)),$Z1603))))</f>
        <v/>
      </c>
      <c r="AG1603" s="27" t="str">
        <f aca="false">IF(COUNTA($A1603:$U1603)=0,"",IF($A1603="","No name",IF($F1603="","No date",IF($W1603=0,"Date ilegible",IF(NOT(ISNUMBER($N1603)),"Hours no numéricas",IF($AA1603="NO MATCH","Person no identificada","OK"))))))</f>
        <v/>
      </c>
      <c r="AH1603" s="27" t="str">
        <f aca="false">IF($W1603=0,"No date",IF($W1603&lt;Validation!$B$3,"Before period",IF($W1603&gt;Validation!$C$3,"After period","In period")))</f>
        <v>No date</v>
      </c>
      <c r="AI1603" s="26" t="str">
        <f aca="false">IF($Y1603="","",TRIM(RIGHT(SUBSTITUTE($Y1603," ",REPT(" ",50)),50)))</f>
        <v/>
      </c>
      <c r="AJ1603" s="27" t="str">
        <f aca="false">IF($A1603="","",IF(NOT(ISERROR(MATCH($A1603,Validation!$A$193:$A$217,0))),"Manual mapping",IF(COUNTIF(Validation!$U$19:$U$178,$Z1603)&gt;0,"Direct",IF(COUNTIF(Validation!$S$19:$S$178,$AI1603)=1,"By surname","Unresolved"))))</f>
        <v/>
      </c>
      <c r="AK1603" s="28" t="str">
        <f aca="false">IF($L1603="","",IF(MATCH($L1603,$L$2:$L$3000,0)&lt;&gt;ROW()-1,"",COUNT($AK$1:$AK1602)+1))</f>
        <v/>
      </c>
      <c r="AL1603" s="28" t="str">
        <f aca="false">IF($G1603="","",IF(MATCH($G1603,$G$2:$G$3000,0)&lt;&gt;ROW()-1,"",COUNT($AL$1:$AL1602)+1))</f>
        <v/>
      </c>
      <c r="AM1603" s="28" t="str">
        <f aca="false">IF($H1603="","",IF(MATCH($H1603,$H$2:$H$3000,0)&lt;&gt;ROW()-1,"",COUNT($AM$1:$AM1602)+1))</f>
        <v/>
      </c>
      <c r="AN1603" s="28" t="str">
        <f aca="false">IF($I1603="","",IF(MATCH($I1603,$I$2:$I$3000,0)&lt;&gt;ROW()-1,"",COUNT($AN$1:$AN1602)+1))</f>
        <v/>
      </c>
      <c r="AO1603" s="28" t="str">
        <f aca="false">IF($Q1603="","",IF(MATCH($Q1603,$Q$2:$Q$3000,0)&lt;&gt;ROW()-1,"",COUNT($AO$1:$AO1602)+1))</f>
        <v/>
      </c>
    </row>
    <row r="1604" customFormat="false" ht="12.75" hidden="false" customHeight="true" outlineLevel="0" collapsed="false">
      <c r="W1604" s="24" t="n">
        <f aca="false">IF($F1604="",0,IFERROR(IF(ISNUMBER($F1604),INT($F1604),DATE(VALUE(MID(SUBSTITUTE(LEFT($F1604,FIND(" ",$F1604&amp;" ")-1),"/",REPT(" ",20)),41,20)),VALUE(LEFT(SUBSTITUTE(LEFT($F1604,FIND(" ",$F1604&amp;" ")-1),"/",REPT(" ",20)),20)),VALUE(MID(SUBSTITUTE(LEFT($F1604,FIND(" ",$F1604&amp;" ")-1),"/",REPT(" ",20)),21,20)))),0))</f>
        <v>0</v>
      </c>
      <c r="X1604" s="25" t="str">
        <f aca="false">IF(ISNUMBER($N1604),$N1604*Validation!$B$5,"")</f>
        <v/>
      </c>
      <c r="Y1604" s="26" t="str">
        <f aca="false">IF($A1604="","",SUBSTITUTE(SUBSTITUTE(SUBSTITUTE(SUBSTITUTE(SUBSTITUTE(SUBSTITUTE(SUBSTITUTE(UPPER(TRIM($A1604)),"Á","A"),"É","E"),"Í","I"),"Ó","O"),"Ú","U"),"Ñ","N"),"Ü","U"))</f>
        <v/>
      </c>
      <c r="Z1604" s="26" t="str">
        <f aca="false">IF($Y1604="","",LEFT($Y1604,1)&amp;" "&amp;TRIM(RIGHT(SUBSTITUTE($Y1604," ",REPT(" ",50)),50)))</f>
        <v/>
      </c>
      <c r="AA1604" s="27" t="str">
        <f aca="false">IF($AF1604="","",IF(COUNTIF(Validation!$U$19:$U$178,$AF1604)&gt;0,"OK","NO MATCH"))</f>
        <v/>
      </c>
      <c r="AB1604" s="27" t="str">
        <f aca="false">IF($W1604=0,"",IF(AND($W1604&gt;=Validation!$B$3,$W1604&lt;=Validation!$C$3),"Yes","No"))</f>
        <v/>
      </c>
      <c r="AC1604" s="26" t="str">
        <f aca="false">IF($A1604="","",$AF1604&amp;"|"&amp;TEXT($W1604,"yyyy-mm-dd")&amp;"|"&amp;$J1604&amp;"|"&amp;$N1604)</f>
        <v/>
      </c>
      <c r="AD1604" s="27" t="str">
        <f aca="false">IF($AC1604="","",IF(COUNTIF($AC$2:$AC$3000,$AC1604)&gt;1,"REVIEW","OK"))</f>
        <v/>
      </c>
      <c r="AE1604" s="27" t="str">
        <f aca="false">IF(OR($W1604=0,$O1604=""),"",IF(IFERROR(IF(ISNUMBER($O1604),INT($O1604),DATE(VALUE(MID(SUBSTITUTE(LEFT($O1604,FIND(" ",$O1604&amp;" ")-1),"/",REPT(" ",20)),41,20)),VALUE(LEFT(SUBSTITUTE(LEFT($O1604,FIND(" ",$O1604&amp;" ")-1),"/",REPT(" ",20)),20)),VALUE(MID(SUBSTITUTE(LEFT($O1604,FIND(" ",$O1604&amp;" ")-1),"/",REPT(" ",20)),21,20)))),0)&gt;$W1604,"Late","Same day"))</f>
        <v/>
      </c>
      <c r="AF1604" s="26" t="str">
        <f aca="false">IF($A1604="","",IFERROR(INDEX(Validation!$C$193:$C$217,MATCH($A1604,Validation!$A$193:$A$217,0)),IF(COUNTIF(Validation!$U$19:$U$178,$Z1604)&gt;0,$Z1604,IF(COUNTIF(Validation!$S$19:$S$178,$AI1604)=1,INDEX(Validation!$U$19:$U$178,MATCH($AI1604,Validation!$S$19:$S$178,0)),$Z1604))))</f>
        <v/>
      </c>
      <c r="AG1604" s="27" t="str">
        <f aca="false">IF(COUNTA($A1604:$U1604)=0,"",IF($A1604="","No name",IF($F1604="","No date",IF($W1604=0,"Date ilegible",IF(NOT(ISNUMBER($N1604)),"Hours no numéricas",IF($AA1604="NO MATCH","Person no identificada","OK"))))))</f>
        <v/>
      </c>
      <c r="AH1604" s="27" t="str">
        <f aca="false">IF($W1604=0,"No date",IF($W1604&lt;Validation!$B$3,"Before period",IF($W1604&gt;Validation!$C$3,"After period","In period")))</f>
        <v>No date</v>
      </c>
      <c r="AI1604" s="26" t="str">
        <f aca="false">IF($Y1604="","",TRIM(RIGHT(SUBSTITUTE($Y1604," ",REPT(" ",50)),50)))</f>
        <v/>
      </c>
      <c r="AJ1604" s="27" t="str">
        <f aca="false">IF($A1604="","",IF(NOT(ISERROR(MATCH($A1604,Validation!$A$193:$A$217,0))),"Manual mapping",IF(COUNTIF(Validation!$U$19:$U$178,$Z1604)&gt;0,"Direct",IF(COUNTIF(Validation!$S$19:$S$178,$AI1604)=1,"By surname","Unresolved"))))</f>
        <v/>
      </c>
      <c r="AK1604" s="28" t="str">
        <f aca="false">IF($L1604="","",IF(MATCH($L1604,$L$2:$L$3000,0)&lt;&gt;ROW()-1,"",COUNT($AK$1:$AK1603)+1))</f>
        <v/>
      </c>
      <c r="AL1604" s="28" t="str">
        <f aca="false">IF($G1604="","",IF(MATCH($G1604,$G$2:$G$3000,0)&lt;&gt;ROW()-1,"",COUNT($AL$1:$AL1603)+1))</f>
        <v/>
      </c>
      <c r="AM1604" s="28" t="str">
        <f aca="false">IF($H1604="","",IF(MATCH($H1604,$H$2:$H$3000,0)&lt;&gt;ROW()-1,"",COUNT($AM$1:$AM1603)+1))</f>
        <v/>
      </c>
      <c r="AN1604" s="28" t="str">
        <f aca="false">IF($I1604="","",IF(MATCH($I1604,$I$2:$I$3000,0)&lt;&gt;ROW()-1,"",COUNT($AN$1:$AN1603)+1))</f>
        <v/>
      </c>
      <c r="AO1604" s="28" t="str">
        <f aca="false">IF($Q1604="","",IF(MATCH($Q1604,$Q$2:$Q$3000,0)&lt;&gt;ROW()-1,"",COUNT($AO$1:$AO1603)+1))</f>
        <v/>
      </c>
    </row>
    <row r="1605" customFormat="false" ht="12.75" hidden="false" customHeight="true" outlineLevel="0" collapsed="false">
      <c r="W1605" s="24" t="n">
        <f aca="false">IF($F1605="",0,IFERROR(IF(ISNUMBER($F1605),INT($F1605),DATE(VALUE(MID(SUBSTITUTE(LEFT($F1605,FIND(" ",$F1605&amp;" ")-1),"/",REPT(" ",20)),41,20)),VALUE(LEFT(SUBSTITUTE(LEFT($F1605,FIND(" ",$F1605&amp;" ")-1),"/",REPT(" ",20)),20)),VALUE(MID(SUBSTITUTE(LEFT($F1605,FIND(" ",$F1605&amp;" ")-1),"/",REPT(" ",20)),21,20)))),0))</f>
        <v>0</v>
      </c>
      <c r="X1605" s="25" t="str">
        <f aca="false">IF(ISNUMBER($N1605),$N1605*Validation!$B$5,"")</f>
        <v/>
      </c>
      <c r="Y1605" s="26" t="str">
        <f aca="false">IF($A1605="","",SUBSTITUTE(SUBSTITUTE(SUBSTITUTE(SUBSTITUTE(SUBSTITUTE(SUBSTITUTE(SUBSTITUTE(UPPER(TRIM($A1605)),"Á","A"),"É","E"),"Í","I"),"Ó","O"),"Ú","U"),"Ñ","N"),"Ü","U"))</f>
        <v/>
      </c>
      <c r="Z1605" s="26" t="str">
        <f aca="false">IF($Y1605="","",LEFT($Y1605,1)&amp;" "&amp;TRIM(RIGHT(SUBSTITUTE($Y1605," ",REPT(" ",50)),50)))</f>
        <v/>
      </c>
      <c r="AA1605" s="27" t="str">
        <f aca="false">IF($AF1605="","",IF(COUNTIF(Validation!$U$19:$U$178,$AF1605)&gt;0,"OK","NO MATCH"))</f>
        <v/>
      </c>
      <c r="AB1605" s="27" t="str">
        <f aca="false">IF($W1605=0,"",IF(AND($W1605&gt;=Validation!$B$3,$W1605&lt;=Validation!$C$3),"Yes","No"))</f>
        <v/>
      </c>
      <c r="AC1605" s="26" t="str">
        <f aca="false">IF($A1605="","",$AF1605&amp;"|"&amp;TEXT($W1605,"yyyy-mm-dd")&amp;"|"&amp;$J1605&amp;"|"&amp;$N1605)</f>
        <v/>
      </c>
      <c r="AD1605" s="27" t="str">
        <f aca="false">IF($AC1605="","",IF(COUNTIF($AC$2:$AC$3000,$AC1605)&gt;1,"REVIEW","OK"))</f>
        <v/>
      </c>
      <c r="AE1605" s="27" t="str">
        <f aca="false">IF(OR($W1605=0,$O1605=""),"",IF(IFERROR(IF(ISNUMBER($O1605),INT($O1605),DATE(VALUE(MID(SUBSTITUTE(LEFT($O1605,FIND(" ",$O1605&amp;" ")-1),"/",REPT(" ",20)),41,20)),VALUE(LEFT(SUBSTITUTE(LEFT($O1605,FIND(" ",$O1605&amp;" ")-1),"/",REPT(" ",20)),20)),VALUE(MID(SUBSTITUTE(LEFT($O1605,FIND(" ",$O1605&amp;" ")-1),"/",REPT(" ",20)),21,20)))),0)&gt;$W1605,"Late","Same day"))</f>
        <v/>
      </c>
      <c r="AF1605" s="26" t="str">
        <f aca="false">IF($A1605="","",IFERROR(INDEX(Validation!$C$193:$C$217,MATCH($A1605,Validation!$A$193:$A$217,0)),IF(COUNTIF(Validation!$U$19:$U$178,$Z1605)&gt;0,$Z1605,IF(COUNTIF(Validation!$S$19:$S$178,$AI1605)=1,INDEX(Validation!$U$19:$U$178,MATCH($AI1605,Validation!$S$19:$S$178,0)),$Z1605))))</f>
        <v/>
      </c>
      <c r="AG1605" s="27" t="str">
        <f aca="false">IF(COUNTA($A1605:$U1605)=0,"",IF($A1605="","No name",IF($F1605="","No date",IF($W1605=0,"Date ilegible",IF(NOT(ISNUMBER($N1605)),"Hours no numéricas",IF($AA1605="NO MATCH","Person no identificada","OK"))))))</f>
        <v/>
      </c>
      <c r="AH1605" s="27" t="str">
        <f aca="false">IF($W1605=0,"No date",IF($W1605&lt;Validation!$B$3,"Before period",IF($W1605&gt;Validation!$C$3,"After period","In period")))</f>
        <v>No date</v>
      </c>
      <c r="AI1605" s="26" t="str">
        <f aca="false">IF($Y1605="","",TRIM(RIGHT(SUBSTITUTE($Y1605," ",REPT(" ",50)),50)))</f>
        <v/>
      </c>
      <c r="AJ1605" s="27" t="str">
        <f aca="false">IF($A1605="","",IF(NOT(ISERROR(MATCH($A1605,Validation!$A$193:$A$217,0))),"Manual mapping",IF(COUNTIF(Validation!$U$19:$U$178,$Z1605)&gt;0,"Direct",IF(COUNTIF(Validation!$S$19:$S$178,$AI1605)=1,"By surname","Unresolved"))))</f>
        <v/>
      </c>
      <c r="AK1605" s="28" t="str">
        <f aca="false">IF($L1605="","",IF(MATCH($L1605,$L$2:$L$3000,0)&lt;&gt;ROW()-1,"",COUNT($AK$1:$AK1604)+1))</f>
        <v/>
      </c>
      <c r="AL1605" s="28" t="str">
        <f aca="false">IF($G1605="","",IF(MATCH($G1605,$G$2:$G$3000,0)&lt;&gt;ROW()-1,"",COUNT($AL$1:$AL1604)+1))</f>
        <v/>
      </c>
      <c r="AM1605" s="28" t="str">
        <f aca="false">IF($H1605="","",IF(MATCH($H1605,$H$2:$H$3000,0)&lt;&gt;ROW()-1,"",COUNT($AM$1:$AM1604)+1))</f>
        <v/>
      </c>
      <c r="AN1605" s="28" t="str">
        <f aca="false">IF($I1605="","",IF(MATCH($I1605,$I$2:$I$3000,0)&lt;&gt;ROW()-1,"",COUNT($AN$1:$AN1604)+1))</f>
        <v/>
      </c>
      <c r="AO1605" s="28" t="str">
        <f aca="false">IF($Q1605="","",IF(MATCH($Q1605,$Q$2:$Q$3000,0)&lt;&gt;ROW()-1,"",COUNT($AO$1:$AO1604)+1))</f>
        <v/>
      </c>
    </row>
    <row r="1606" customFormat="false" ht="12.75" hidden="false" customHeight="true" outlineLevel="0" collapsed="false">
      <c r="W1606" s="24" t="n">
        <f aca="false">IF($F1606="",0,IFERROR(IF(ISNUMBER($F1606),INT($F1606),DATE(VALUE(MID(SUBSTITUTE(LEFT($F1606,FIND(" ",$F1606&amp;" ")-1),"/",REPT(" ",20)),41,20)),VALUE(LEFT(SUBSTITUTE(LEFT($F1606,FIND(" ",$F1606&amp;" ")-1),"/",REPT(" ",20)),20)),VALUE(MID(SUBSTITUTE(LEFT($F1606,FIND(" ",$F1606&amp;" ")-1),"/",REPT(" ",20)),21,20)))),0))</f>
        <v>0</v>
      </c>
      <c r="X1606" s="25" t="str">
        <f aca="false">IF(ISNUMBER($N1606),$N1606*Validation!$B$5,"")</f>
        <v/>
      </c>
      <c r="Y1606" s="26" t="str">
        <f aca="false">IF($A1606="","",SUBSTITUTE(SUBSTITUTE(SUBSTITUTE(SUBSTITUTE(SUBSTITUTE(SUBSTITUTE(SUBSTITUTE(UPPER(TRIM($A1606)),"Á","A"),"É","E"),"Í","I"),"Ó","O"),"Ú","U"),"Ñ","N"),"Ü","U"))</f>
        <v/>
      </c>
      <c r="Z1606" s="26" t="str">
        <f aca="false">IF($Y1606="","",LEFT($Y1606,1)&amp;" "&amp;TRIM(RIGHT(SUBSTITUTE($Y1606," ",REPT(" ",50)),50)))</f>
        <v/>
      </c>
      <c r="AA1606" s="27" t="str">
        <f aca="false">IF($AF1606="","",IF(COUNTIF(Validation!$U$19:$U$178,$AF1606)&gt;0,"OK","NO MATCH"))</f>
        <v/>
      </c>
      <c r="AB1606" s="27" t="str">
        <f aca="false">IF($W1606=0,"",IF(AND($W1606&gt;=Validation!$B$3,$W1606&lt;=Validation!$C$3),"Yes","No"))</f>
        <v/>
      </c>
      <c r="AC1606" s="26" t="str">
        <f aca="false">IF($A1606="","",$AF1606&amp;"|"&amp;TEXT($W1606,"yyyy-mm-dd")&amp;"|"&amp;$J1606&amp;"|"&amp;$N1606)</f>
        <v/>
      </c>
      <c r="AD1606" s="27" t="str">
        <f aca="false">IF($AC1606="","",IF(COUNTIF($AC$2:$AC$3000,$AC1606)&gt;1,"REVIEW","OK"))</f>
        <v/>
      </c>
      <c r="AE1606" s="27" t="str">
        <f aca="false">IF(OR($W1606=0,$O1606=""),"",IF(IFERROR(IF(ISNUMBER($O1606),INT($O1606),DATE(VALUE(MID(SUBSTITUTE(LEFT($O1606,FIND(" ",$O1606&amp;" ")-1),"/",REPT(" ",20)),41,20)),VALUE(LEFT(SUBSTITUTE(LEFT($O1606,FIND(" ",$O1606&amp;" ")-1),"/",REPT(" ",20)),20)),VALUE(MID(SUBSTITUTE(LEFT($O1606,FIND(" ",$O1606&amp;" ")-1),"/",REPT(" ",20)),21,20)))),0)&gt;$W1606,"Late","Same day"))</f>
        <v/>
      </c>
      <c r="AF1606" s="26" t="str">
        <f aca="false">IF($A1606="","",IFERROR(INDEX(Validation!$C$193:$C$217,MATCH($A1606,Validation!$A$193:$A$217,0)),IF(COUNTIF(Validation!$U$19:$U$178,$Z1606)&gt;0,$Z1606,IF(COUNTIF(Validation!$S$19:$S$178,$AI1606)=1,INDEX(Validation!$U$19:$U$178,MATCH($AI1606,Validation!$S$19:$S$178,0)),$Z1606))))</f>
        <v/>
      </c>
      <c r="AG1606" s="27" t="str">
        <f aca="false">IF(COUNTA($A1606:$U1606)=0,"",IF($A1606="","No name",IF($F1606="","No date",IF($W1606=0,"Date ilegible",IF(NOT(ISNUMBER($N1606)),"Hours no numéricas",IF($AA1606="NO MATCH","Person no identificada","OK"))))))</f>
        <v/>
      </c>
      <c r="AH1606" s="27" t="str">
        <f aca="false">IF($W1606=0,"No date",IF($W1606&lt;Validation!$B$3,"Before period",IF($W1606&gt;Validation!$C$3,"After period","In period")))</f>
        <v>No date</v>
      </c>
      <c r="AI1606" s="26" t="str">
        <f aca="false">IF($Y1606="","",TRIM(RIGHT(SUBSTITUTE($Y1606," ",REPT(" ",50)),50)))</f>
        <v/>
      </c>
      <c r="AJ1606" s="27" t="str">
        <f aca="false">IF($A1606="","",IF(NOT(ISERROR(MATCH($A1606,Validation!$A$193:$A$217,0))),"Manual mapping",IF(COUNTIF(Validation!$U$19:$U$178,$Z1606)&gt;0,"Direct",IF(COUNTIF(Validation!$S$19:$S$178,$AI1606)=1,"By surname","Unresolved"))))</f>
        <v/>
      </c>
      <c r="AK1606" s="28" t="str">
        <f aca="false">IF($L1606="","",IF(MATCH($L1606,$L$2:$L$3000,0)&lt;&gt;ROW()-1,"",COUNT($AK$1:$AK1605)+1))</f>
        <v/>
      </c>
      <c r="AL1606" s="28" t="str">
        <f aca="false">IF($G1606="","",IF(MATCH($G1606,$G$2:$G$3000,0)&lt;&gt;ROW()-1,"",COUNT($AL$1:$AL1605)+1))</f>
        <v/>
      </c>
      <c r="AM1606" s="28" t="str">
        <f aca="false">IF($H1606="","",IF(MATCH($H1606,$H$2:$H$3000,0)&lt;&gt;ROW()-1,"",COUNT($AM$1:$AM1605)+1))</f>
        <v/>
      </c>
      <c r="AN1606" s="28" t="str">
        <f aca="false">IF($I1606="","",IF(MATCH($I1606,$I$2:$I$3000,0)&lt;&gt;ROW()-1,"",COUNT($AN$1:$AN1605)+1))</f>
        <v/>
      </c>
      <c r="AO1606" s="28" t="str">
        <f aca="false">IF($Q1606="","",IF(MATCH($Q1606,$Q$2:$Q$3000,0)&lt;&gt;ROW()-1,"",COUNT($AO$1:$AO1605)+1))</f>
        <v/>
      </c>
    </row>
    <row r="1607" customFormat="false" ht="12.75" hidden="false" customHeight="true" outlineLevel="0" collapsed="false">
      <c r="W1607" s="24" t="n">
        <f aca="false">IF($F1607="",0,IFERROR(IF(ISNUMBER($F1607),INT($F1607),DATE(VALUE(MID(SUBSTITUTE(LEFT($F1607,FIND(" ",$F1607&amp;" ")-1),"/",REPT(" ",20)),41,20)),VALUE(LEFT(SUBSTITUTE(LEFT($F1607,FIND(" ",$F1607&amp;" ")-1),"/",REPT(" ",20)),20)),VALUE(MID(SUBSTITUTE(LEFT($F1607,FIND(" ",$F1607&amp;" ")-1),"/",REPT(" ",20)),21,20)))),0))</f>
        <v>0</v>
      </c>
      <c r="X1607" s="25" t="str">
        <f aca="false">IF(ISNUMBER($N1607),$N1607*Validation!$B$5,"")</f>
        <v/>
      </c>
      <c r="Y1607" s="26" t="str">
        <f aca="false">IF($A1607="","",SUBSTITUTE(SUBSTITUTE(SUBSTITUTE(SUBSTITUTE(SUBSTITUTE(SUBSTITUTE(SUBSTITUTE(UPPER(TRIM($A1607)),"Á","A"),"É","E"),"Í","I"),"Ó","O"),"Ú","U"),"Ñ","N"),"Ü","U"))</f>
        <v/>
      </c>
      <c r="Z1607" s="26" t="str">
        <f aca="false">IF($Y1607="","",LEFT($Y1607,1)&amp;" "&amp;TRIM(RIGHT(SUBSTITUTE($Y1607," ",REPT(" ",50)),50)))</f>
        <v/>
      </c>
      <c r="AA1607" s="27" t="str">
        <f aca="false">IF($AF1607="","",IF(COUNTIF(Validation!$U$19:$U$178,$AF1607)&gt;0,"OK","NO MATCH"))</f>
        <v/>
      </c>
      <c r="AB1607" s="27" t="str">
        <f aca="false">IF($W1607=0,"",IF(AND($W1607&gt;=Validation!$B$3,$W1607&lt;=Validation!$C$3),"Yes","No"))</f>
        <v/>
      </c>
      <c r="AC1607" s="26" t="str">
        <f aca="false">IF($A1607="","",$AF1607&amp;"|"&amp;TEXT($W1607,"yyyy-mm-dd")&amp;"|"&amp;$J1607&amp;"|"&amp;$N1607)</f>
        <v/>
      </c>
      <c r="AD1607" s="27" t="str">
        <f aca="false">IF($AC1607="","",IF(COUNTIF($AC$2:$AC$3000,$AC1607)&gt;1,"REVIEW","OK"))</f>
        <v/>
      </c>
      <c r="AE1607" s="27" t="str">
        <f aca="false">IF(OR($W1607=0,$O1607=""),"",IF(IFERROR(IF(ISNUMBER($O1607),INT($O1607),DATE(VALUE(MID(SUBSTITUTE(LEFT($O1607,FIND(" ",$O1607&amp;" ")-1),"/",REPT(" ",20)),41,20)),VALUE(LEFT(SUBSTITUTE(LEFT($O1607,FIND(" ",$O1607&amp;" ")-1),"/",REPT(" ",20)),20)),VALUE(MID(SUBSTITUTE(LEFT($O1607,FIND(" ",$O1607&amp;" ")-1),"/",REPT(" ",20)),21,20)))),0)&gt;$W1607,"Late","Same day"))</f>
        <v/>
      </c>
      <c r="AF1607" s="26" t="str">
        <f aca="false">IF($A1607="","",IFERROR(INDEX(Validation!$C$193:$C$217,MATCH($A1607,Validation!$A$193:$A$217,0)),IF(COUNTIF(Validation!$U$19:$U$178,$Z1607)&gt;0,$Z1607,IF(COUNTIF(Validation!$S$19:$S$178,$AI1607)=1,INDEX(Validation!$U$19:$U$178,MATCH($AI1607,Validation!$S$19:$S$178,0)),$Z1607))))</f>
        <v/>
      </c>
      <c r="AG1607" s="27" t="str">
        <f aca="false">IF(COUNTA($A1607:$U1607)=0,"",IF($A1607="","No name",IF($F1607="","No date",IF($W1607=0,"Date ilegible",IF(NOT(ISNUMBER($N1607)),"Hours no numéricas",IF($AA1607="NO MATCH","Person no identificada","OK"))))))</f>
        <v/>
      </c>
      <c r="AH1607" s="27" t="str">
        <f aca="false">IF($W1607=0,"No date",IF($W1607&lt;Validation!$B$3,"Before period",IF($W1607&gt;Validation!$C$3,"After period","In period")))</f>
        <v>No date</v>
      </c>
      <c r="AI1607" s="26" t="str">
        <f aca="false">IF($Y1607="","",TRIM(RIGHT(SUBSTITUTE($Y1607," ",REPT(" ",50)),50)))</f>
        <v/>
      </c>
      <c r="AJ1607" s="27" t="str">
        <f aca="false">IF($A1607="","",IF(NOT(ISERROR(MATCH($A1607,Validation!$A$193:$A$217,0))),"Manual mapping",IF(COUNTIF(Validation!$U$19:$U$178,$Z1607)&gt;0,"Direct",IF(COUNTIF(Validation!$S$19:$S$178,$AI1607)=1,"By surname","Unresolved"))))</f>
        <v/>
      </c>
      <c r="AK1607" s="28" t="str">
        <f aca="false">IF($L1607="","",IF(MATCH($L1607,$L$2:$L$3000,0)&lt;&gt;ROW()-1,"",COUNT($AK$1:$AK1606)+1))</f>
        <v/>
      </c>
      <c r="AL1607" s="28" t="str">
        <f aca="false">IF($G1607="","",IF(MATCH($G1607,$G$2:$G$3000,0)&lt;&gt;ROW()-1,"",COUNT($AL$1:$AL1606)+1))</f>
        <v/>
      </c>
      <c r="AM1607" s="28" t="str">
        <f aca="false">IF($H1607="","",IF(MATCH($H1607,$H$2:$H$3000,0)&lt;&gt;ROW()-1,"",COUNT($AM$1:$AM1606)+1))</f>
        <v/>
      </c>
      <c r="AN1607" s="28" t="str">
        <f aca="false">IF($I1607="","",IF(MATCH($I1607,$I$2:$I$3000,0)&lt;&gt;ROW()-1,"",COUNT($AN$1:$AN1606)+1))</f>
        <v/>
      </c>
      <c r="AO1607" s="28" t="str">
        <f aca="false">IF($Q1607="","",IF(MATCH($Q1607,$Q$2:$Q$3000,0)&lt;&gt;ROW()-1,"",COUNT($AO$1:$AO1606)+1))</f>
        <v/>
      </c>
    </row>
    <row r="1608" customFormat="false" ht="12.75" hidden="false" customHeight="true" outlineLevel="0" collapsed="false">
      <c r="W1608" s="24" t="n">
        <f aca="false">IF($F1608="",0,IFERROR(IF(ISNUMBER($F1608),INT($F1608),DATE(VALUE(MID(SUBSTITUTE(LEFT($F1608,FIND(" ",$F1608&amp;" ")-1),"/",REPT(" ",20)),41,20)),VALUE(LEFT(SUBSTITUTE(LEFT($F1608,FIND(" ",$F1608&amp;" ")-1),"/",REPT(" ",20)),20)),VALUE(MID(SUBSTITUTE(LEFT($F1608,FIND(" ",$F1608&amp;" ")-1),"/",REPT(" ",20)),21,20)))),0))</f>
        <v>0</v>
      </c>
      <c r="X1608" s="25" t="str">
        <f aca="false">IF(ISNUMBER($N1608),$N1608*Validation!$B$5,"")</f>
        <v/>
      </c>
      <c r="Y1608" s="26" t="str">
        <f aca="false">IF($A1608="","",SUBSTITUTE(SUBSTITUTE(SUBSTITUTE(SUBSTITUTE(SUBSTITUTE(SUBSTITUTE(SUBSTITUTE(UPPER(TRIM($A1608)),"Á","A"),"É","E"),"Í","I"),"Ó","O"),"Ú","U"),"Ñ","N"),"Ü","U"))</f>
        <v/>
      </c>
      <c r="Z1608" s="26" t="str">
        <f aca="false">IF($Y1608="","",LEFT($Y1608,1)&amp;" "&amp;TRIM(RIGHT(SUBSTITUTE($Y1608," ",REPT(" ",50)),50)))</f>
        <v/>
      </c>
      <c r="AA1608" s="27" t="str">
        <f aca="false">IF($AF1608="","",IF(COUNTIF(Validation!$U$19:$U$178,$AF1608)&gt;0,"OK","NO MATCH"))</f>
        <v/>
      </c>
      <c r="AB1608" s="27" t="str">
        <f aca="false">IF($W1608=0,"",IF(AND($W1608&gt;=Validation!$B$3,$W1608&lt;=Validation!$C$3),"Yes","No"))</f>
        <v/>
      </c>
      <c r="AC1608" s="26" t="str">
        <f aca="false">IF($A1608="","",$AF1608&amp;"|"&amp;TEXT($W1608,"yyyy-mm-dd")&amp;"|"&amp;$J1608&amp;"|"&amp;$N1608)</f>
        <v/>
      </c>
      <c r="AD1608" s="27" t="str">
        <f aca="false">IF($AC1608="","",IF(COUNTIF($AC$2:$AC$3000,$AC1608)&gt;1,"REVIEW","OK"))</f>
        <v/>
      </c>
      <c r="AE1608" s="27" t="str">
        <f aca="false">IF(OR($W1608=0,$O1608=""),"",IF(IFERROR(IF(ISNUMBER($O1608),INT($O1608),DATE(VALUE(MID(SUBSTITUTE(LEFT($O1608,FIND(" ",$O1608&amp;" ")-1),"/",REPT(" ",20)),41,20)),VALUE(LEFT(SUBSTITUTE(LEFT($O1608,FIND(" ",$O1608&amp;" ")-1),"/",REPT(" ",20)),20)),VALUE(MID(SUBSTITUTE(LEFT($O1608,FIND(" ",$O1608&amp;" ")-1),"/",REPT(" ",20)),21,20)))),0)&gt;$W1608,"Late","Same day"))</f>
        <v/>
      </c>
      <c r="AF1608" s="26" t="str">
        <f aca="false">IF($A1608="","",IFERROR(INDEX(Validation!$C$193:$C$217,MATCH($A1608,Validation!$A$193:$A$217,0)),IF(COUNTIF(Validation!$U$19:$U$178,$Z1608)&gt;0,$Z1608,IF(COUNTIF(Validation!$S$19:$S$178,$AI1608)=1,INDEX(Validation!$U$19:$U$178,MATCH($AI1608,Validation!$S$19:$S$178,0)),$Z1608))))</f>
        <v/>
      </c>
      <c r="AG1608" s="27" t="str">
        <f aca="false">IF(COUNTA($A1608:$U1608)=0,"",IF($A1608="","No name",IF($F1608="","No date",IF($W1608=0,"Date ilegible",IF(NOT(ISNUMBER($N1608)),"Hours no numéricas",IF($AA1608="NO MATCH","Person no identificada","OK"))))))</f>
        <v/>
      </c>
      <c r="AH1608" s="27" t="str">
        <f aca="false">IF($W1608=0,"No date",IF($W1608&lt;Validation!$B$3,"Before period",IF($W1608&gt;Validation!$C$3,"After period","In period")))</f>
        <v>No date</v>
      </c>
      <c r="AI1608" s="26" t="str">
        <f aca="false">IF($Y1608="","",TRIM(RIGHT(SUBSTITUTE($Y1608," ",REPT(" ",50)),50)))</f>
        <v/>
      </c>
      <c r="AJ1608" s="27" t="str">
        <f aca="false">IF($A1608="","",IF(NOT(ISERROR(MATCH($A1608,Validation!$A$193:$A$217,0))),"Manual mapping",IF(COUNTIF(Validation!$U$19:$U$178,$Z1608)&gt;0,"Direct",IF(COUNTIF(Validation!$S$19:$S$178,$AI1608)=1,"By surname","Unresolved"))))</f>
        <v/>
      </c>
      <c r="AK1608" s="28" t="str">
        <f aca="false">IF($L1608="","",IF(MATCH($L1608,$L$2:$L$3000,0)&lt;&gt;ROW()-1,"",COUNT($AK$1:$AK1607)+1))</f>
        <v/>
      </c>
      <c r="AL1608" s="28" t="str">
        <f aca="false">IF($G1608="","",IF(MATCH($G1608,$G$2:$G$3000,0)&lt;&gt;ROW()-1,"",COUNT($AL$1:$AL1607)+1))</f>
        <v/>
      </c>
      <c r="AM1608" s="28" t="str">
        <f aca="false">IF($H1608="","",IF(MATCH($H1608,$H$2:$H$3000,0)&lt;&gt;ROW()-1,"",COUNT($AM$1:$AM1607)+1))</f>
        <v/>
      </c>
      <c r="AN1608" s="28" t="str">
        <f aca="false">IF($I1608="","",IF(MATCH($I1608,$I$2:$I$3000,0)&lt;&gt;ROW()-1,"",COUNT($AN$1:$AN1607)+1))</f>
        <v/>
      </c>
      <c r="AO1608" s="28" t="str">
        <f aca="false">IF($Q1608="","",IF(MATCH($Q1608,$Q$2:$Q$3000,0)&lt;&gt;ROW()-1,"",COUNT($AO$1:$AO1607)+1))</f>
        <v/>
      </c>
    </row>
    <row r="1609" customFormat="false" ht="12.75" hidden="false" customHeight="true" outlineLevel="0" collapsed="false">
      <c r="W1609" s="24" t="n">
        <f aca="false">IF($F1609="",0,IFERROR(IF(ISNUMBER($F1609),INT($F1609),DATE(VALUE(MID(SUBSTITUTE(LEFT($F1609,FIND(" ",$F1609&amp;" ")-1),"/",REPT(" ",20)),41,20)),VALUE(LEFT(SUBSTITUTE(LEFT($F1609,FIND(" ",$F1609&amp;" ")-1),"/",REPT(" ",20)),20)),VALUE(MID(SUBSTITUTE(LEFT($F1609,FIND(" ",$F1609&amp;" ")-1),"/",REPT(" ",20)),21,20)))),0))</f>
        <v>0</v>
      </c>
      <c r="X1609" s="25" t="str">
        <f aca="false">IF(ISNUMBER($N1609),$N1609*Validation!$B$5,"")</f>
        <v/>
      </c>
      <c r="Y1609" s="26" t="str">
        <f aca="false">IF($A1609="","",SUBSTITUTE(SUBSTITUTE(SUBSTITUTE(SUBSTITUTE(SUBSTITUTE(SUBSTITUTE(SUBSTITUTE(UPPER(TRIM($A1609)),"Á","A"),"É","E"),"Í","I"),"Ó","O"),"Ú","U"),"Ñ","N"),"Ü","U"))</f>
        <v/>
      </c>
      <c r="Z1609" s="26" t="str">
        <f aca="false">IF($Y1609="","",LEFT($Y1609,1)&amp;" "&amp;TRIM(RIGHT(SUBSTITUTE($Y1609," ",REPT(" ",50)),50)))</f>
        <v/>
      </c>
      <c r="AA1609" s="27" t="str">
        <f aca="false">IF($AF1609="","",IF(COUNTIF(Validation!$U$19:$U$178,$AF1609)&gt;0,"OK","NO MATCH"))</f>
        <v/>
      </c>
      <c r="AB1609" s="27" t="str">
        <f aca="false">IF($W1609=0,"",IF(AND($W1609&gt;=Validation!$B$3,$W1609&lt;=Validation!$C$3),"Yes","No"))</f>
        <v/>
      </c>
      <c r="AC1609" s="26" t="str">
        <f aca="false">IF($A1609="","",$AF1609&amp;"|"&amp;TEXT($W1609,"yyyy-mm-dd")&amp;"|"&amp;$J1609&amp;"|"&amp;$N1609)</f>
        <v/>
      </c>
      <c r="AD1609" s="27" t="str">
        <f aca="false">IF($AC1609="","",IF(COUNTIF($AC$2:$AC$3000,$AC1609)&gt;1,"REVIEW","OK"))</f>
        <v/>
      </c>
      <c r="AE1609" s="27" t="str">
        <f aca="false">IF(OR($W1609=0,$O1609=""),"",IF(IFERROR(IF(ISNUMBER($O1609),INT($O1609),DATE(VALUE(MID(SUBSTITUTE(LEFT($O1609,FIND(" ",$O1609&amp;" ")-1),"/",REPT(" ",20)),41,20)),VALUE(LEFT(SUBSTITUTE(LEFT($O1609,FIND(" ",$O1609&amp;" ")-1),"/",REPT(" ",20)),20)),VALUE(MID(SUBSTITUTE(LEFT($O1609,FIND(" ",$O1609&amp;" ")-1),"/",REPT(" ",20)),21,20)))),0)&gt;$W1609,"Late","Same day"))</f>
        <v/>
      </c>
      <c r="AF1609" s="26" t="str">
        <f aca="false">IF($A1609="","",IFERROR(INDEX(Validation!$C$193:$C$217,MATCH($A1609,Validation!$A$193:$A$217,0)),IF(COUNTIF(Validation!$U$19:$U$178,$Z1609)&gt;0,$Z1609,IF(COUNTIF(Validation!$S$19:$S$178,$AI1609)=1,INDEX(Validation!$U$19:$U$178,MATCH($AI1609,Validation!$S$19:$S$178,0)),$Z1609))))</f>
        <v/>
      </c>
      <c r="AG1609" s="27" t="str">
        <f aca="false">IF(COUNTA($A1609:$U1609)=0,"",IF($A1609="","No name",IF($F1609="","No date",IF($W1609=0,"Date ilegible",IF(NOT(ISNUMBER($N1609)),"Hours no numéricas",IF($AA1609="NO MATCH","Person no identificada","OK"))))))</f>
        <v/>
      </c>
      <c r="AH1609" s="27" t="str">
        <f aca="false">IF($W1609=0,"No date",IF($W1609&lt;Validation!$B$3,"Before period",IF($W1609&gt;Validation!$C$3,"After period","In period")))</f>
        <v>No date</v>
      </c>
      <c r="AI1609" s="26" t="str">
        <f aca="false">IF($Y1609="","",TRIM(RIGHT(SUBSTITUTE($Y1609," ",REPT(" ",50)),50)))</f>
        <v/>
      </c>
      <c r="AJ1609" s="27" t="str">
        <f aca="false">IF($A1609="","",IF(NOT(ISERROR(MATCH($A1609,Validation!$A$193:$A$217,0))),"Manual mapping",IF(COUNTIF(Validation!$U$19:$U$178,$Z1609)&gt;0,"Direct",IF(COUNTIF(Validation!$S$19:$S$178,$AI1609)=1,"By surname","Unresolved"))))</f>
        <v/>
      </c>
      <c r="AK1609" s="28" t="str">
        <f aca="false">IF($L1609="","",IF(MATCH($L1609,$L$2:$L$3000,0)&lt;&gt;ROW()-1,"",COUNT($AK$1:$AK1608)+1))</f>
        <v/>
      </c>
      <c r="AL1609" s="28" t="str">
        <f aca="false">IF($G1609="","",IF(MATCH($G1609,$G$2:$G$3000,0)&lt;&gt;ROW()-1,"",COUNT($AL$1:$AL1608)+1))</f>
        <v/>
      </c>
      <c r="AM1609" s="28" t="str">
        <f aca="false">IF($H1609="","",IF(MATCH($H1609,$H$2:$H$3000,0)&lt;&gt;ROW()-1,"",COUNT($AM$1:$AM1608)+1))</f>
        <v/>
      </c>
      <c r="AN1609" s="28" t="str">
        <f aca="false">IF($I1609="","",IF(MATCH($I1609,$I$2:$I$3000,0)&lt;&gt;ROW()-1,"",COUNT($AN$1:$AN1608)+1))</f>
        <v/>
      </c>
      <c r="AO1609" s="28" t="str">
        <f aca="false">IF($Q1609="","",IF(MATCH($Q1609,$Q$2:$Q$3000,0)&lt;&gt;ROW()-1,"",COUNT($AO$1:$AO1608)+1))</f>
        <v/>
      </c>
    </row>
    <row r="1610" customFormat="false" ht="12.75" hidden="false" customHeight="true" outlineLevel="0" collapsed="false">
      <c r="W1610" s="24" t="n">
        <f aca="false">IF($F1610="",0,IFERROR(IF(ISNUMBER($F1610),INT($F1610),DATE(VALUE(MID(SUBSTITUTE(LEFT($F1610,FIND(" ",$F1610&amp;" ")-1),"/",REPT(" ",20)),41,20)),VALUE(LEFT(SUBSTITUTE(LEFT($F1610,FIND(" ",$F1610&amp;" ")-1),"/",REPT(" ",20)),20)),VALUE(MID(SUBSTITUTE(LEFT($F1610,FIND(" ",$F1610&amp;" ")-1),"/",REPT(" ",20)),21,20)))),0))</f>
        <v>0</v>
      </c>
      <c r="X1610" s="25" t="str">
        <f aca="false">IF(ISNUMBER($N1610),$N1610*Validation!$B$5,"")</f>
        <v/>
      </c>
      <c r="Y1610" s="26" t="str">
        <f aca="false">IF($A1610="","",SUBSTITUTE(SUBSTITUTE(SUBSTITUTE(SUBSTITUTE(SUBSTITUTE(SUBSTITUTE(SUBSTITUTE(UPPER(TRIM($A1610)),"Á","A"),"É","E"),"Í","I"),"Ó","O"),"Ú","U"),"Ñ","N"),"Ü","U"))</f>
        <v/>
      </c>
      <c r="Z1610" s="26" t="str">
        <f aca="false">IF($Y1610="","",LEFT($Y1610,1)&amp;" "&amp;TRIM(RIGHT(SUBSTITUTE($Y1610," ",REPT(" ",50)),50)))</f>
        <v/>
      </c>
      <c r="AA1610" s="27" t="str">
        <f aca="false">IF($AF1610="","",IF(COUNTIF(Validation!$U$19:$U$178,$AF1610)&gt;0,"OK","NO MATCH"))</f>
        <v/>
      </c>
      <c r="AB1610" s="27" t="str">
        <f aca="false">IF($W1610=0,"",IF(AND($W1610&gt;=Validation!$B$3,$W1610&lt;=Validation!$C$3),"Yes","No"))</f>
        <v/>
      </c>
      <c r="AC1610" s="26" t="str">
        <f aca="false">IF($A1610="","",$AF1610&amp;"|"&amp;TEXT($W1610,"yyyy-mm-dd")&amp;"|"&amp;$J1610&amp;"|"&amp;$N1610)</f>
        <v/>
      </c>
      <c r="AD1610" s="27" t="str">
        <f aca="false">IF($AC1610="","",IF(COUNTIF($AC$2:$AC$3000,$AC1610)&gt;1,"REVIEW","OK"))</f>
        <v/>
      </c>
      <c r="AE1610" s="27" t="str">
        <f aca="false">IF(OR($W1610=0,$O1610=""),"",IF(IFERROR(IF(ISNUMBER($O1610),INT($O1610),DATE(VALUE(MID(SUBSTITUTE(LEFT($O1610,FIND(" ",$O1610&amp;" ")-1),"/",REPT(" ",20)),41,20)),VALUE(LEFT(SUBSTITUTE(LEFT($O1610,FIND(" ",$O1610&amp;" ")-1),"/",REPT(" ",20)),20)),VALUE(MID(SUBSTITUTE(LEFT($O1610,FIND(" ",$O1610&amp;" ")-1),"/",REPT(" ",20)),21,20)))),0)&gt;$W1610,"Late","Same day"))</f>
        <v/>
      </c>
      <c r="AF1610" s="26" t="str">
        <f aca="false">IF($A1610="","",IFERROR(INDEX(Validation!$C$193:$C$217,MATCH($A1610,Validation!$A$193:$A$217,0)),IF(COUNTIF(Validation!$U$19:$U$178,$Z1610)&gt;0,$Z1610,IF(COUNTIF(Validation!$S$19:$S$178,$AI1610)=1,INDEX(Validation!$U$19:$U$178,MATCH($AI1610,Validation!$S$19:$S$178,0)),$Z1610))))</f>
        <v/>
      </c>
      <c r="AG1610" s="27" t="str">
        <f aca="false">IF(COUNTA($A1610:$U1610)=0,"",IF($A1610="","No name",IF($F1610="","No date",IF($W1610=0,"Date ilegible",IF(NOT(ISNUMBER($N1610)),"Hours no numéricas",IF($AA1610="NO MATCH","Person no identificada","OK"))))))</f>
        <v/>
      </c>
      <c r="AH1610" s="27" t="str">
        <f aca="false">IF($W1610=0,"No date",IF($W1610&lt;Validation!$B$3,"Before period",IF($W1610&gt;Validation!$C$3,"After period","In period")))</f>
        <v>No date</v>
      </c>
      <c r="AI1610" s="26" t="str">
        <f aca="false">IF($Y1610="","",TRIM(RIGHT(SUBSTITUTE($Y1610," ",REPT(" ",50)),50)))</f>
        <v/>
      </c>
      <c r="AJ1610" s="27" t="str">
        <f aca="false">IF($A1610="","",IF(NOT(ISERROR(MATCH($A1610,Validation!$A$193:$A$217,0))),"Manual mapping",IF(COUNTIF(Validation!$U$19:$U$178,$Z1610)&gt;0,"Direct",IF(COUNTIF(Validation!$S$19:$S$178,$AI1610)=1,"By surname","Unresolved"))))</f>
        <v/>
      </c>
      <c r="AK1610" s="28" t="str">
        <f aca="false">IF($L1610="","",IF(MATCH($L1610,$L$2:$L$3000,0)&lt;&gt;ROW()-1,"",COUNT($AK$1:$AK1609)+1))</f>
        <v/>
      </c>
      <c r="AL1610" s="28" t="str">
        <f aca="false">IF($G1610="","",IF(MATCH($G1610,$G$2:$G$3000,0)&lt;&gt;ROW()-1,"",COUNT($AL$1:$AL1609)+1))</f>
        <v/>
      </c>
      <c r="AM1610" s="28" t="str">
        <f aca="false">IF($H1610="","",IF(MATCH($H1610,$H$2:$H$3000,0)&lt;&gt;ROW()-1,"",COUNT($AM$1:$AM1609)+1))</f>
        <v/>
      </c>
      <c r="AN1610" s="28" t="str">
        <f aca="false">IF($I1610="","",IF(MATCH($I1610,$I$2:$I$3000,0)&lt;&gt;ROW()-1,"",COUNT($AN$1:$AN1609)+1))</f>
        <v/>
      </c>
      <c r="AO1610" s="28" t="str">
        <f aca="false">IF($Q1610="","",IF(MATCH($Q1610,$Q$2:$Q$3000,0)&lt;&gt;ROW()-1,"",COUNT($AO$1:$AO1609)+1))</f>
        <v/>
      </c>
    </row>
    <row r="1611" customFormat="false" ht="12.75" hidden="false" customHeight="true" outlineLevel="0" collapsed="false">
      <c r="W1611" s="24" t="n">
        <f aca="false">IF($F1611="",0,IFERROR(IF(ISNUMBER($F1611),INT($F1611),DATE(VALUE(MID(SUBSTITUTE(LEFT($F1611,FIND(" ",$F1611&amp;" ")-1),"/",REPT(" ",20)),41,20)),VALUE(LEFT(SUBSTITUTE(LEFT($F1611,FIND(" ",$F1611&amp;" ")-1),"/",REPT(" ",20)),20)),VALUE(MID(SUBSTITUTE(LEFT($F1611,FIND(" ",$F1611&amp;" ")-1),"/",REPT(" ",20)),21,20)))),0))</f>
        <v>0</v>
      </c>
      <c r="X1611" s="25" t="str">
        <f aca="false">IF(ISNUMBER($N1611),$N1611*Validation!$B$5,"")</f>
        <v/>
      </c>
      <c r="Y1611" s="26" t="str">
        <f aca="false">IF($A1611="","",SUBSTITUTE(SUBSTITUTE(SUBSTITUTE(SUBSTITUTE(SUBSTITUTE(SUBSTITUTE(SUBSTITUTE(UPPER(TRIM($A1611)),"Á","A"),"É","E"),"Í","I"),"Ó","O"),"Ú","U"),"Ñ","N"),"Ü","U"))</f>
        <v/>
      </c>
      <c r="Z1611" s="26" t="str">
        <f aca="false">IF($Y1611="","",LEFT($Y1611,1)&amp;" "&amp;TRIM(RIGHT(SUBSTITUTE($Y1611," ",REPT(" ",50)),50)))</f>
        <v/>
      </c>
      <c r="AA1611" s="27" t="str">
        <f aca="false">IF($AF1611="","",IF(COUNTIF(Validation!$U$19:$U$178,$AF1611)&gt;0,"OK","NO MATCH"))</f>
        <v/>
      </c>
      <c r="AB1611" s="27" t="str">
        <f aca="false">IF($W1611=0,"",IF(AND($W1611&gt;=Validation!$B$3,$W1611&lt;=Validation!$C$3),"Yes","No"))</f>
        <v/>
      </c>
      <c r="AC1611" s="26" t="str">
        <f aca="false">IF($A1611="","",$AF1611&amp;"|"&amp;TEXT($W1611,"yyyy-mm-dd")&amp;"|"&amp;$J1611&amp;"|"&amp;$N1611)</f>
        <v/>
      </c>
      <c r="AD1611" s="27" t="str">
        <f aca="false">IF($AC1611="","",IF(COUNTIF($AC$2:$AC$3000,$AC1611)&gt;1,"REVIEW","OK"))</f>
        <v/>
      </c>
      <c r="AE1611" s="27" t="str">
        <f aca="false">IF(OR($W1611=0,$O1611=""),"",IF(IFERROR(IF(ISNUMBER($O1611),INT($O1611),DATE(VALUE(MID(SUBSTITUTE(LEFT($O1611,FIND(" ",$O1611&amp;" ")-1),"/",REPT(" ",20)),41,20)),VALUE(LEFT(SUBSTITUTE(LEFT($O1611,FIND(" ",$O1611&amp;" ")-1),"/",REPT(" ",20)),20)),VALUE(MID(SUBSTITUTE(LEFT($O1611,FIND(" ",$O1611&amp;" ")-1),"/",REPT(" ",20)),21,20)))),0)&gt;$W1611,"Late","Same day"))</f>
        <v/>
      </c>
      <c r="AF1611" s="26" t="str">
        <f aca="false">IF($A1611="","",IFERROR(INDEX(Validation!$C$193:$C$217,MATCH($A1611,Validation!$A$193:$A$217,0)),IF(COUNTIF(Validation!$U$19:$U$178,$Z1611)&gt;0,$Z1611,IF(COUNTIF(Validation!$S$19:$S$178,$AI1611)=1,INDEX(Validation!$U$19:$U$178,MATCH($AI1611,Validation!$S$19:$S$178,0)),$Z1611))))</f>
        <v/>
      </c>
      <c r="AG1611" s="27" t="str">
        <f aca="false">IF(COUNTA($A1611:$U1611)=0,"",IF($A1611="","No name",IF($F1611="","No date",IF($W1611=0,"Date ilegible",IF(NOT(ISNUMBER($N1611)),"Hours no numéricas",IF($AA1611="NO MATCH","Person no identificada","OK"))))))</f>
        <v/>
      </c>
      <c r="AH1611" s="27" t="str">
        <f aca="false">IF($W1611=0,"No date",IF($W1611&lt;Validation!$B$3,"Before period",IF($W1611&gt;Validation!$C$3,"After period","In period")))</f>
        <v>No date</v>
      </c>
      <c r="AI1611" s="26" t="str">
        <f aca="false">IF($Y1611="","",TRIM(RIGHT(SUBSTITUTE($Y1611," ",REPT(" ",50)),50)))</f>
        <v/>
      </c>
      <c r="AJ1611" s="27" t="str">
        <f aca="false">IF($A1611="","",IF(NOT(ISERROR(MATCH($A1611,Validation!$A$193:$A$217,0))),"Manual mapping",IF(COUNTIF(Validation!$U$19:$U$178,$Z1611)&gt;0,"Direct",IF(COUNTIF(Validation!$S$19:$S$178,$AI1611)=1,"By surname","Unresolved"))))</f>
        <v/>
      </c>
      <c r="AK1611" s="28" t="str">
        <f aca="false">IF($L1611="","",IF(MATCH($L1611,$L$2:$L$3000,0)&lt;&gt;ROW()-1,"",COUNT($AK$1:$AK1610)+1))</f>
        <v/>
      </c>
      <c r="AL1611" s="28" t="str">
        <f aca="false">IF($G1611="","",IF(MATCH($G1611,$G$2:$G$3000,0)&lt;&gt;ROW()-1,"",COUNT($AL$1:$AL1610)+1))</f>
        <v/>
      </c>
      <c r="AM1611" s="28" t="str">
        <f aca="false">IF($H1611="","",IF(MATCH($H1611,$H$2:$H$3000,0)&lt;&gt;ROW()-1,"",COUNT($AM$1:$AM1610)+1))</f>
        <v/>
      </c>
      <c r="AN1611" s="28" t="str">
        <f aca="false">IF($I1611="","",IF(MATCH($I1611,$I$2:$I$3000,0)&lt;&gt;ROW()-1,"",COUNT($AN$1:$AN1610)+1))</f>
        <v/>
      </c>
      <c r="AO1611" s="28" t="str">
        <f aca="false">IF($Q1611="","",IF(MATCH($Q1611,$Q$2:$Q$3000,0)&lt;&gt;ROW()-1,"",COUNT($AO$1:$AO1610)+1))</f>
        <v/>
      </c>
    </row>
    <row r="1612" customFormat="false" ht="12.75" hidden="false" customHeight="true" outlineLevel="0" collapsed="false">
      <c r="W1612" s="24" t="n">
        <f aca="false">IF($F1612="",0,IFERROR(IF(ISNUMBER($F1612),INT($F1612),DATE(VALUE(MID(SUBSTITUTE(LEFT($F1612,FIND(" ",$F1612&amp;" ")-1),"/",REPT(" ",20)),41,20)),VALUE(LEFT(SUBSTITUTE(LEFT($F1612,FIND(" ",$F1612&amp;" ")-1),"/",REPT(" ",20)),20)),VALUE(MID(SUBSTITUTE(LEFT($F1612,FIND(" ",$F1612&amp;" ")-1),"/",REPT(" ",20)),21,20)))),0))</f>
        <v>0</v>
      </c>
      <c r="X1612" s="25" t="str">
        <f aca="false">IF(ISNUMBER($N1612),$N1612*Validation!$B$5,"")</f>
        <v/>
      </c>
      <c r="Y1612" s="26" t="str">
        <f aca="false">IF($A1612="","",SUBSTITUTE(SUBSTITUTE(SUBSTITUTE(SUBSTITUTE(SUBSTITUTE(SUBSTITUTE(SUBSTITUTE(UPPER(TRIM($A1612)),"Á","A"),"É","E"),"Í","I"),"Ó","O"),"Ú","U"),"Ñ","N"),"Ü","U"))</f>
        <v/>
      </c>
      <c r="Z1612" s="26" t="str">
        <f aca="false">IF($Y1612="","",LEFT($Y1612,1)&amp;" "&amp;TRIM(RIGHT(SUBSTITUTE($Y1612," ",REPT(" ",50)),50)))</f>
        <v/>
      </c>
      <c r="AA1612" s="27" t="str">
        <f aca="false">IF($AF1612="","",IF(COUNTIF(Validation!$U$19:$U$178,$AF1612)&gt;0,"OK","NO MATCH"))</f>
        <v/>
      </c>
      <c r="AB1612" s="27" t="str">
        <f aca="false">IF($W1612=0,"",IF(AND($W1612&gt;=Validation!$B$3,$W1612&lt;=Validation!$C$3),"Yes","No"))</f>
        <v/>
      </c>
      <c r="AC1612" s="26" t="str">
        <f aca="false">IF($A1612="","",$AF1612&amp;"|"&amp;TEXT($W1612,"yyyy-mm-dd")&amp;"|"&amp;$J1612&amp;"|"&amp;$N1612)</f>
        <v/>
      </c>
      <c r="AD1612" s="27" t="str">
        <f aca="false">IF($AC1612="","",IF(COUNTIF($AC$2:$AC$3000,$AC1612)&gt;1,"REVIEW","OK"))</f>
        <v/>
      </c>
      <c r="AE1612" s="27" t="str">
        <f aca="false">IF(OR($W1612=0,$O1612=""),"",IF(IFERROR(IF(ISNUMBER($O1612),INT($O1612),DATE(VALUE(MID(SUBSTITUTE(LEFT($O1612,FIND(" ",$O1612&amp;" ")-1),"/",REPT(" ",20)),41,20)),VALUE(LEFT(SUBSTITUTE(LEFT($O1612,FIND(" ",$O1612&amp;" ")-1),"/",REPT(" ",20)),20)),VALUE(MID(SUBSTITUTE(LEFT($O1612,FIND(" ",$O1612&amp;" ")-1),"/",REPT(" ",20)),21,20)))),0)&gt;$W1612,"Late","Same day"))</f>
        <v/>
      </c>
      <c r="AF1612" s="26" t="str">
        <f aca="false">IF($A1612="","",IFERROR(INDEX(Validation!$C$193:$C$217,MATCH($A1612,Validation!$A$193:$A$217,0)),IF(COUNTIF(Validation!$U$19:$U$178,$Z1612)&gt;0,$Z1612,IF(COUNTIF(Validation!$S$19:$S$178,$AI1612)=1,INDEX(Validation!$U$19:$U$178,MATCH($AI1612,Validation!$S$19:$S$178,0)),$Z1612))))</f>
        <v/>
      </c>
      <c r="AG1612" s="27" t="str">
        <f aca="false">IF(COUNTA($A1612:$U1612)=0,"",IF($A1612="","No name",IF($F1612="","No date",IF($W1612=0,"Date ilegible",IF(NOT(ISNUMBER($N1612)),"Hours no numéricas",IF($AA1612="NO MATCH","Person no identificada","OK"))))))</f>
        <v/>
      </c>
      <c r="AH1612" s="27" t="str">
        <f aca="false">IF($W1612=0,"No date",IF($W1612&lt;Validation!$B$3,"Before period",IF($W1612&gt;Validation!$C$3,"After period","In period")))</f>
        <v>No date</v>
      </c>
      <c r="AI1612" s="26" t="str">
        <f aca="false">IF($Y1612="","",TRIM(RIGHT(SUBSTITUTE($Y1612," ",REPT(" ",50)),50)))</f>
        <v/>
      </c>
      <c r="AJ1612" s="27" t="str">
        <f aca="false">IF($A1612="","",IF(NOT(ISERROR(MATCH($A1612,Validation!$A$193:$A$217,0))),"Manual mapping",IF(COUNTIF(Validation!$U$19:$U$178,$Z1612)&gt;0,"Direct",IF(COUNTIF(Validation!$S$19:$S$178,$AI1612)=1,"By surname","Unresolved"))))</f>
        <v/>
      </c>
      <c r="AK1612" s="28" t="str">
        <f aca="false">IF($L1612="","",IF(MATCH($L1612,$L$2:$L$3000,0)&lt;&gt;ROW()-1,"",COUNT($AK$1:$AK1611)+1))</f>
        <v/>
      </c>
      <c r="AL1612" s="28" t="str">
        <f aca="false">IF($G1612="","",IF(MATCH($G1612,$G$2:$G$3000,0)&lt;&gt;ROW()-1,"",COUNT($AL$1:$AL1611)+1))</f>
        <v/>
      </c>
      <c r="AM1612" s="28" t="str">
        <f aca="false">IF($H1612="","",IF(MATCH($H1612,$H$2:$H$3000,0)&lt;&gt;ROW()-1,"",COUNT($AM$1:$AM1611)+1))</f>
        <v/>
      </c>
      <c r="AN1612" s="28" t="str">
        <f aca="false">IF($I1612="","",IF(MATCH($I1612,$I$2:$I$3000,0)&lt;&gt;ROW()-1,"",COUNT($AN$1:$AN1611)+1))</f>
        <v/>
      </c>
      <c r="AO1612" s="28" t="str">
        <f aca="false">IF($Q1612="","",IF(MATCH($Q1612,$Q$2:$Q$3000,0)&lt;&gt;ROW()-1,"",COUNT($AO$1:$AO1611)+1))</f>
        <v/>
      </c>
    </row>
    <row r="1613" customFormat="false" ht="12.75" hidden="false" customHeight="true" outlineLevel="0" collapsed="false">
      <c r="W1613" s="24" t="n">
        <f aca="false">IF($F1613="",0,IFERROR(IF(ISNUMBER($F1613),INT($F1613),DATE(VALUE(MID(SUBSTITUTE(LEFT($F1613,FIND(" ",$F1613&amp;" ")-1),"/",REPT(" ",20)),41,20)),VALUE(LEFT(SUBSTITUTE(LEFT($F1613,FIND(" ",$F1613&amp;" ")-1),"/",REPT(" ",20)),20)),VALUE(MID(SUBSTITUTE(LEFT($F1613,FIND(" ",$F1613&amp;" ")-1),"/",REPT(" ",20)),21,20)))),0))</f>
        <v>0</v>
      </c>
      <c r="X1613" s="25" t="str">
        <f aca="false">IF(ISNUMBER($N1613),$N1613*Validation!$B$5,"")</f>
        <v/>
      </c>
      <c r="Y1613" s="26" t="str">
        <f aca="false">IF($A1613="","",SUBSTITUTE(SUBSTITUTE(SUBSTITUTE(SUBSTITUTE(SUBSTITUTE(SUBSTITUTE(SUBSTITUTE(UPPER(TRIM($A1613)),"Á","A"),"É","E"),"Í","I"),"Ó","O"),"Ú","U"),"Ñ","N"),"Ü","U"))</f>
        <v/>
      </c>
      <c r="Z1613" s="26" t="str">
        <f aca="false">IF($Y1613="","",LEFT($Y1613,1)&amp;" "&amp;TRIM(RIGHT(SUBSTITUTE($Y1613," ",REPT(" ",50)),50)))</f>
        <v/>
      </c>
      <c r="AA1613" s="27" t="str">
        <f aca="false">IF($AF1613="","",IF(COUNTIF(Validation!$U$19:$U$178,$AF1613)&gt;0,"OK","NO MATCH"))</f>
        <v/>
      </c>
      <c r="AB1613" s="27" t="str">
        <f aca="false">IF($W1613=0,"",IF(AND($W1613&gt;=Validation!$B$3,$W1613&lt;=Validation!$C$3),"Yes","No"))</f>
        <v/>
      </c>
      <c r="AC1613" s="26" t="str">
        <f aca="false">IF($A1613="","",$AF1613&amp;"|"&amp;TEXT($W1613,"yyyy-mm-dd")&amp;"|"&amp;$J1613&amp;"|"&amp;$N1613)</f>
        <v/>
      </c>
      <c r="AD1613" s="27" t="str">
        <f aca="false">IF($AC1613="","",IF(COUNTIF($AC$2:$AC$3000,$AC1613)&gt;1,"REVIEW","OK"))</f>
        <v/>
      </c>
      <c r="AE1613" s="27" t="str">
        <f aca="false">IF(OR($W1613=0,$O1613=""),"",IF(IFERROR(IF(ISNUMBER($O1613),INT($O1613),DATE(VALUE(MID(SUBSTITUTE(LEFT($O1613,FIND(" ",$O1613&amp;" ")-1),"/",REPT(" ",20)),41,20)),VALUE(LEFT(SUBSTITUTE(LEFT($O1613,FIND(" ",$O1613&amp;" ")-1),"/",REPT(" ",20)),20)),VALUE(MID(SUBSTITUTE(LEFT($O1613,FIND(" ",$O1613&amp;" ")-1),"/",REPT(" ",20)),21,20)))),0)&gt;$W1613,"Late","Same day"))</f>
        <v/>
      </c>
      <c r="AF1613" s="26" t="str">
        <f aca="false">IF($A1613="","",IFERROR(INDEX(Validation!$C$193:$C$217,MATCH($A1613,Validation!$A$193:$A$217,0)),IF(COUNTIF(Validation!$U$19:$U$178,$Z1613)&gt;0,$Z1613,IF(COUNTIF(Validation!$S$19:$S$178,$AI1613)=1,INDEX(Validation!$U$19:$U$178,MATCH($AI1613,Validation!$S$19:$S$178,0)),$Z1613))))</f>
        <v/>
      </c>
      <c r="AG1613" s="27" t="str">
        <f aca="false">IF(COUNTA($A1613:$U1613)=0,"",IF($A1613="","No name",IF($F1613="","No date",IF($W1613=0,"Date ilegible",IF(NOT(ISNUMBER($N1613)),"Hours no numéricas",IF($AA1613="NO MATCH","Person no identificada","OK"))))))</f>
        <v/>
      </c>
      <c r="AH1613" s="27" t="str">
        <f aca="false">IF($W1613=0,"No date",IF($W1613&lt;Validation!$B$3,"Before period",IF($W1613&gt;Validation!$C$3,"After period","In period")))</f>
        <v>No date</v>
      </c>
      <c r="AI1613" s="26" t="str">
        <f aca="false">IF($Y1613="","",TRIM(RIGHT(SUBSTITUTE($Y1613," ",REPT(" ",50)),50)))</f>
        <v/>
      </c>
      <c r="AJ1613" s="27" t="str">
        <f aca="false">IF($A1613="","",IF(NOT(ISERROR(MATCH($A1613,Validation!$A$193:$A$217,0))),"Manual mapping",IF(COUNTIF(Validation!$U$19:$U$178,$Z1613)&gt;0,"Direct",IF(COUNTIF(Validation!$S$19:$S$178,$AI1613)=1,"By surname","Unresolved"))))</f>
        <v/>
      </c>
      <c r="AK1613" s="28" t="str">
        <f aca="false">IF($L1613="","",IF(MATCH($L1613,$L$2:$L$3000,0)&lt;&gt;ROW()-1,"",COUNT($AK$1:$AK1612)+1))</f>
        <v/>
      </c>
      <c r="AL1613" s="28" t="str">
        <f aca="false">IF($G1613="","",IF(MATCH($G1613,$G$2:$G$3000,0)&lt;&gt;ROW()-1,"",COUNT($AL$1:$AL1612)+1))</f>
        <v/>
      </c>
      <c r="AM1613" s="28" t="str">
        <f aca="false">IF($H1613="","",IF(MATCH($H1613,$H$2:$H$3000,0)&lt;&gt;ROW()-1,"",COUNT($AM$1:$AM1612)+1))</f>
        <v/>
      </c>
      <c r="AN1613" s="28" t="str">
        <f aca="false">IF($I1613="","",IF(MATCH($I1613,$I$2:$I$3000,0)&lt;&gt;ROW()-1,"",COUNT($AN$1:$AN1612)+1))</f>
        <v/>
      </c>
      <c r="AO1613" s="28" t="str">
        <f aca="false">IF($Q1613="","",IF(MATCH($Q1613,$Q$2:$Q$3000,0)&lt;&gt;ROW()-1,"",COUNT($AO$1:$AO1612)+1))</f>
        <v/>
      </c>
    </row>
    <row r="1614" customFormat="false" ht="12.75" hidden="false" customHeight="true" outlineLevel="0" collapsed="false">
      <c r="W1614" s="24" t="n">
        <f aca="false">IF($F1614="",0,IFERROR(IF(ISNUMBER($F1614),INT($F1614),DATE(VALUE(MID(SUBSTITUTE(LEFT($F1614,FIND(" ",$F1614&amp;" ")-1),"/",REPT(" ",20)),41,20)),VALUE(LEFT(SUBSTITUTE(LEFT($F1614,FIND(" ",$F1614&amp;" ")-1),"/",REPT(" ",20)),20)),VALUE(MID(SUBSTITUTE(LEFT($F1614,FIND(" ",$F1614&amp;" ")-1),"/",REPT(" ",20)),21,20)))),0))</f>
        <v>0</v>
      </c>
      <c r="X1614" s="25" t="str">
        <f aca="false">IF(ISNUMBER($N1614),$N1614*Validation!$B$5,"")</f>
        <v/>
      </c>
      <c r="Y1614" s="26" t="str">
        <f aca="false">IF($A1614="","",SUBSTITUTE(SUBSTITUTE(SUBSTITUTE(SUBSTITUTE(SUBSTITUTE(SUBSTITUTE(SUBSTITUTE(UPPER(TRIM($A1614)),"Á","A"),"É","E"),"Í","I"),"Ó","O"),"Ú","U"),"Ñ","N"),"Ü","U"))</f>
        <v/>
      </c>
      <c r="Z1614" s="26" t="str">
        <f aca="false">IF($Y1614="","",LEFT($Y1614,1)&amp;" "&amp;TRIM(RIGHT(SUBSTITUTE($Y1614," ",REPT(" ",50)),50)))</f>
        <v/>
      </c>
      <c r="AA1614" s="27" t="str">
        <f aca="false">IF($AF1614="","",IF(COUNTIF(Validation!$U$19:$U$178,$AF1614)&gt;0,"OK","NO MATCH"))</f>
        <v/>
      </c>
      <c r="AB1614" s="27" t="str">
        <f aca="false">IF($W1614=0,"",IF(AND($W1614&gt;=Validation!$B$3,$W1614&lt;=Validation!$C$3),"Yes","No"))</f>
        <v/>
      </c>
      <c r="AC1614" s="26" t="str">
        <f aca="false">IF($A1614="","",$AF1614&amp;"|"&amp;TEXT($W1614,"yyyy-mm-dd")&amp;"|"&amp;$J1614&amp;"|"&amp;$N1614)</f>
        <v/>
      </c>
      <c r="AD1614" s="27" t="str">
        <f aca="false">IF($AC1614="","",IF(COUNTIF($AC$2:$AC$3000,$AC1614)&gt;1,"REVIEW","OK"))</f>
        <v/>
      </c>
      <c r="AE1614" s="27" t="str">
        <f aca="false">IF(OR($W1614=0,$O1614=""),"",IF(IFERROR(IF(ISNUMBER($O1614),INT($O1614),DATE(VALUE(MID(SUBSTITUTE(LEFT($O1614,FIND(" ",$O1614&amp;" ")-1),"/",REPT(" ",20)),41,20)),VALUE(LEFT(SUBSTITUTE(LEFT($O1614,FIND(" ",$O1614&amp;" ")-1),"/",REPT(" ",20)),20)),VALUE(MID(SUBSTITUTE(LEFT($O1614,FIND(" ",$O1614&amp;" ")-1),"/",REPT(" ",20)),21,20)))),0)&gt;$W1614,"Late","Same day"))</f>
        <v/>
      </c>
      <c r="AF1614" s="26" t="str">
        <f aca="false">IF($A1614="","",IFERROR(INDEX(Validation!$C$193:$C$217,MATCH($A1614,Validation!$A$193:$A$217,0)),IF(COUNTIF(Validation!$U$19:$U$178,$Z1614)&gt;0,$Z1614,IF(COUNTIF(Validation!$S$19:$S$178,$AI1614)=1,INDEX(Validation!$U$19:$U$178,MATCH($AI1614,Validation!$S$19:$S$178,0)),$Z1614))))</f>
        <v/>
      </c>
      <c r="AG1614" s="27" t="str">
        <f aca="false">IF(COUNTA($A1614:$U1614)=0,"",IF($A1614="","No name",IF($F1614="","No date",IF($W1614=0,"Date ilegible",IF(NOT(ISNUMBER($N1614)),"Hours no numéricas",IF($AA1614="NO MATCH","Person no identificada","OK"))))))</f>
        <v/>
      </c>
      <c r="AH1614" s="27" t="str">
        <f aca="false">IF($W1614=0,"No date",IF($W1614&lt;Validation!$B$3,"Before period",IF($W1614&gt;Validation!$C$3,"After period","In period")))</f>
        <v>No date</v>
      </c>
      <c r="AI1614" s="26" t="str">
        <f aca="false">IF($Y1614="","",TRIM(RIGHT(SUBSTITUTE($Y1614," ",REPT(" ",50)),50)))</f>
        <v/>
      </c>
      <c r="AJ1614" s="27" t="str">
        <f aca="false">IF($A1614="","",IF(NOT(ISERROR(MATCH($A1614,Validation!$A$193:$A$217,0))),"Manual mapping",IF(COUNTIF(Validation!$U$19:$U$178,$Z1614)&gt;0,"Direct",IF(COUNTIF(Validation!$S$19:$S$178,$AI1614)=1,"By surname","Unresolved"))))</f>
        <v/>
      </c>
      <c r="AK1614" s="28" t="str">
        <f aca="false">IF($L1614="","",IF(MATCH($L1614,$L$2:$L$3000,0)&lt;&gt;ROW()-1,"",COUNT($AK$1:$AK1613)+1))</f>
        <v/>
      </c>
      <c r="AL1614" s="28" t="str">
        <f aca="false">IF($G1614="","",IF(MATCH($G1614,$G$2:$G$3000,0)&lt;&gt;ROW()-1,"",COUNT($AL$1:$AL1613)+1))</f>
        <v/>
      </c>
      <c r="AM1614" s="28" t="str">
        <f aca="false">IF($H1614="","",IF(MATCH($H1614,$H$2:$H$3000,0)&lt;&gt;ROW()-1,"",COUNT($AM$1:$AM1613)+1))</f>
        <v/>
      </c>
      <c r="AN1614" s="28" t="str">
        <f aca="false">IF($I1614="","",IF(MATCH($I1614,$I$2:$I$3000,0)&lt;&gt;ROW()-1,"",COUNT($AN$1:$AN1613)+1))</f>
        <v/>
      </c>
      <c r="AO1614" s="28" t="str">
        <f aca="false">IF($Q1614="","",IF(MATCH($Q1614,$Q$2:$Q$3000,0)&lt;&gt;ROW()-1,"",COUNT($AO$1:$AO1613)+1))</f>
        <v/>
      </c>
    </row>
    <row r="1615" customFormat="false" ht="12.75" hidden="false" customHeight="true" outlineLevel="0" collapsed="false">
      <c r="W1615" s="24" t="n">
        <f aca="false">IF($F1615="",0,IFERROR(IF(ISNUMBER($F1615),INT($F1615),DATE(VALUE(MID(SUBSTITUTE(LEFT($F1615,FIND(" ",$F1615&amp;" ")-1),"/",REPT(" ",20)),41,20)),VALUE(LEFT(SUBSTITUTE(LEFT($F1615,FIND(" ",$F1615&amp;" ")-1),"/",REPT(" ",20)),20)),VALUE(MID(SUBSTITUTE(LEFT($F1615,FIND(" ",$F1615&amp;" ")-1),"/",REPT(" ",20)),21,20)))),0))</f>
        <v>0</v>
      </c>
      <c r="X1615" s="25" t="str">
        <f aca="false">IF(ISNUMBER($N1615),$N1615*Validation!$B$5,"")</f>
        <v/>
      </c>
      <c r="Y1615" s="26" t="str">
        <f aca="false">IF($A1615="","",SUBSTITUTE(SUBSTITUTE(SUBSTITUTE(SUBSTITUTE(SUBSTITUTE(SUBSTITUTE(SUBSTITUTE(UPPER(TRIM($A1615)),"Á","A"),"É","E"),"Í","I"),"Ó","O"),"Ú","U"),"Ñ","N"),"Ü","U"))</f>
        <v/>
      </c>
      <c r="Z1615" s="26" t="str">
        <f aca="false">IF($Y1615="","",LEFT($Y1615,1)&amp;" "&amp;TRIM(RIGHT(SUBSTITUTE($Y1615," ",REPT(" ",50)),50)))</f>
        <v/>
      </c>
      <c r="AA1615" s="27" t="str">
        <f aca="false">IF($AF1615="","",IF(COUNTIF(Validation!$U$19:$U$178,$AF1615)&gt;0,"OK","NO MATCH"))</f>
        <v/>
      </c>
      <c r="AB1615" s="27" t="str">
        <f aca="false">IF($W1615=0,"",IF(AND($W1615&gt;=Validation!$B$3,$W1615&lt;=Validation!$C$3),"Yes","No"))</f>
        <v/>
      </c>
      <c r="AC1615" s="26" t="str">
        <f aca="false">IF($A1615="","",$AF1615&amp;"|"&amp;TEXT($W1615,"yyyy-mm-dd")&amp;"|"&amp;$J1615&amp;"|"&amp;$N1615)</f>
        <v/>
      </c>
      <c r="AD1615" s="27" t="str">
        <f aca="false">IF($AC1615="","",IF(COUNTIF($AC$2:$AC$3000,$AC1615)&gt;1,"REVIEW","OK"))</f>
        <v/>
      </c>
      <c r="AE1615" s="27" t="str">
        <f aca="false">IF(OR($W1615=0,$O1615=""),"",IF(IFERROR(IF(ISNUMBER($O1615),INT($O1615),DATE(VALUE(MID(SUBSTITUTE(LEFT($O1615,FIND(" ",$O1615&amp;" ")-1),"/",REPT(" ",20)),41,20)),VALUE(LEFT(SUBSTITUTE(LEFT($O1615,FIND(" ",$O1615&amp;" ")-1),"/",REPT(" ",20)),20)),VALUE(MID(SUBSTITUTE(LEFT($O1615,FIND(" ",$O1615&amp;" ")-1),"/",REPT(" ",20)),21,20)))),0)&gt;$W1615,"Late","Same day"))</f>
        <v/>
      </c>
      <c r="AF1615" s="26" t="str">
        <f aca="false">IF($A1615="","",IFERROR(INDEX(Validation!$C$193:$C$217,MATCH($A1615,Validation!$A$193:$A$217,0)),IF(COUNTIF(Validation!$U$19:$U$178,$Z1615)&gt;0,$Z1615,IF(COUNTIF(Validation!$S$19:$S$178,$AI1615)=1,INDEX(Validation!$U$19:$U$178,MATCH($AI1615,Validation!$S$19:$S$178,0)),$Z1615))))</f>
        <v/>
      </c>
      <c r="AG1615" s="27" t="str">
        <f aca="false">IF(COUNTA($A1615:$U1615)=0,"",IF($A1615="","No name",IF($F1615="","No date",IF($W1615=0,"Date ilegible",IF(NOT(ISNUMBER($N1615)),"Hours no numéricas",IF($AA1615="NO MATCH","Person no identificada","OK"))))))</f>
        <v/>
      </c>
      <c r="AH1615" s="27" t="str">
        <f aca="false">IF($W1615=0,"No date",IF($W1615&lt;Validation!$B$3,"Before period",IF($W1615&gt;Validation!$C$3,"After period","In period")))</f>
        <v>No date</v>
      </c>
      <c r="AI1615" s="26" t="str">
        <f aca="false">IF($Y1615="","",TRIM(RIGHT(SUBSTITUTE($Y1615," ",REPT(" ",50)),50)))</f>
        <v/>
      </c>
      <c r="AJ1615" s="27" t="str">
        <f aca="false">IF($A1615="","",IF(NOT(ISERROR(MATCH($A1615,Validation!$A$193:$A$217,0))),"Manual mapping",IF(COUNTIF(Validation!$U$19:$U$178,$Z1615)&gt;0,"Direct",IF(COUNTIF(Validation!$S$19:$S$178,$AI1615)=1,"By surname","Unresolved"))))</f>
        <v/>
      </c>
      <c r="AK1615" s="28" t="str">
        <f aca="false">IF($L1615="","",IF(MATCH($L1615,$L$2:$L$3000,0)&lt;&gt;ROW()-1,"",COUNT($AK$1:$AK1614)+1))</f>
        <v/>
      </c>
      <c r="AL1615" s="28" t="str">
        <f aca="false">IF($G1615="","",IF(MATCH($G1615,$G$2:$G$3000,0)&lt;&gt;ROW()-1,"",COUNT($AL$1:$AL1614)+1))</f>
        <v/>
      </c>
      <c r="AM1615" s="28" t="str">
        <f aca="false">IF($H1615="","",IF(MATCH($H1615,$H$2:$H$3000,0)&lt;&gt;ROW()-1,"",COUNT($AM$1:$AM1614)+1))</f>
        <v/>
      </c>
      <c r="AN1615" s="28" t="str">
        <f aca="false">IF($I1615="","",IF(MATCH($I1615,$I$2:$I$3000,0)&lt;&gt;ROW()-1,"",COUNT($AN$1:$AN1614)+1))</f>
        <v/>
      </c>
      <c r="AO1615" s="28" t="str">
        <f aca="false">IF($Q1615="","",IF(MATCH($Q1615,$Q$2:$Q$3000,0)&lt;&gt;ROW()-1,"",COUNT($AO$1:$AO1614)+1))</f>
        <v/>
      </c>
    </row>
    <row r="1616" customFormat="false" ht="12.75" hidden="false" customHeight="true" outlineLevel="0" collapsed="false">
      <c r="W1616" s="24" t="n">
        <f aca="false">IF($F1616="",0,IFERROR(IF(ISNUMBER($F1616),INT($F1616),DATE(VALUE(MID(SUBSTITUTE(LEFT($F1616,FIND(" ",$F1616&amp;" ")-1),"/",REPT(" ",20)),41,20)),VALUE(LEFT(SUBSTITUTE(LEFT($F1616,FIND(" ",$F1616&amp;" ")-1),"/",REPT(" ",20)),20)),VALUE(MID(SUBSTITUTE(LEFT($F1616,FIND(" ",$F1616&amp;" ")-1),"/",REPT(" ",20)),21,20)))),0))</f>
        <v>0</v>
      </c>
      <c r="X1616" s="25" t="str">
        <f aca="false">IF(ISNUMBER($N1616),$N1616*Validation!$B$5,"")</f>
        <v/>
      </c>
      <c r="Y1616" s="26" t="str">
        <f aca="false">IF($A1616="","",SUBSTITUTE(SUBSTITUTE(SUBSTITUTE(SUBSTITUTE(SUBSTITUTE(SUBSTITUTE(SUBSTITUTE(UPPER(TRIM($A1616)),"Á","A"),"É","E"),"Í","I"),"Ó","O"),"Ú","U"),"Ñ","N"),"Ü","U"))</f>
        <v/>
      </c>
      <c r="Z1616" s="26" t="str">
        <f aca="false">IF($Y1616="","",LEFT($Y1616,1)&amp;" "&amp;TRIM(RIGHT(SUBSTITUTE($Y1616," ",REPT(" ",50)),50)))</f>
        <v/>
      </c>
      <c r="AA1616" s="27" t="str">
        <f aca="false">IF($AF1616="","",IF(COUNTIF(Validation!$U$19:$U$178,$AF1616)&gt;0,"OK","NO MATCH"))</f>
        <v/>
      </c>
      <c r="AB1616" s="27" t="str">
        <f aca="false">IF($W1616=0,"",IF(AND($W1616&gt;=Validation!$B$3,$W1616&lt;=Validation!$C$3),"Yes","No"))</f>
        <v/>
      </c>
      <c r="AC1616" s="26" t="str">
        <f aca="false">IF($A1616="","",$AF1616&amp;"|"&amp;TEXT($W1616,"yyyy-mm-dd")&amp;"|"&amp;$J1616&amp;"|"&amp;$N1616)</f>
        <v/>
      </c>
      <c r="AD1616" s="27" t="str">
        <f aca="false">IF($AC1616="","",IF(COUNTIF($AC$2:$AC$3000,$AC1616)&gt;1,"REVIEW","OK"))</f>
        <v/>
      </c>
      <c r="AE1616" s="27" t="str">
        <f aca="false">IF(OR($W1616=0,$O1616=""),"",IF(IFERROR(IF(ISNUMBER($O1616),INT($O1616),DATE(VALUE(MID(SUBSTITUTE(LEFT($O1616,FIND(" ",$O1616&amp;" ")-1),"/",REPT(" ",20)),41,20)),VALUE(LEFT(SUBSTITUTE(LEFT($O1616,FIND(" ",$O1616&amp;" ")-1),"/",REPT(" ",20)),20)),VALUE(MID(SUBSTITUTE(LEFT($O1616,FIND(" ",$O1616&amp;" ")-1),"/",REPT(" ",20)),21,20)))),0)&gt;$W1616,"Late","Same day"))</f>
        <v/>
      </c>
      <c r="AF1616" s="26" t="str">
        <f aca="false">IF($A1616="","",IFERROR(INDEX(Validation!$C$193:$C$217,MATCH($A1616,Validation!$A$193:$A$217,0)),IF(COUNTIF(Validation!$U$19:$U$178,$Z1616)&gt;0,$Z1616,IF(COUNTIF(Validation!$S$19:$S$178,$AI1616)=1,INDEX(Validation!$U$19:$U$178,MATCH($AI1616,Validation!$S$19:$S$178,0)),$Z1616))))</f>
        <v/>
      </c>
      <c r="AG1616" s="27" t="str">
        <f aca="false">IF(COUNTA($A1616:$U1616)=0,"",IF($A1616="","No name",IF($F1616="","No date",IF($W1616=0,"Date ilegible",IF(NOT(ISNUMBER($N1616)),"Hours no numéricas",IF($AA1616="NO MATCH","Person no identificada","OK"))))))</f>
        <v/>
      </c>
      <c r="AH1616" s="27" t="str">
        <f aca="false">IF($W1616=0,"No date",IF($W1616&lt;Validation!$B$3,"Before period",IF($W1616&gt;Validation!$C$3,"After period","In period")))</f>
        <v>No date</v>
      </c>
      <c r="AI1616" s="26" t="str">
        <f aca="false">IF($Y1616="","",TRIM(RIGHT(SUBSTITUTE($Y1616," ",REPT(" ",50)),50)))</f>
        <v/>
      </c>
      <c r="AJ1616" s="27" t="str">
        <f aca="false">IF($A1616="","",IF(NOT(ISERROR(MATCH($A1616,Validation!$A$193:$A$217,0))),"Manual mapping",IF(COUNTIF(Validation!$U$19:$U$178,$Z1616)&gt;0,"Direct",IF(COUNTIF(Validation!$S$19:$S$178,$AI1616)=1,"By surname","Unresolved"))))</f>
        <v/>
      </c>
      <c r="AK1616" s="28" t="str">
        <f aca="false">IF($L1616="","",IF(MATCH($L1616,$L$2:$L$3000,0)&lt;&gt;ROW()-1,"",COUNT($AK$1:$AK1615)+1))</f>
        <v/>
      </c>
      <c r="AL1616" s="28" t="str">
        <f aca="false">IF($G1616="","",IF(MATCH($G1616,$G$2:$G$3000,0)&lt;&gt;ROW()-1,"",COUNT($AL$1:$AL1615)+1))</f>
        <v/>
      </c>
      <c r="AM1616" s="28" t="str">
        <f aca="false">IF($H1616="","",IF(MATCH($H1616,$H$2:$H$3000,0)&lt;&gt;ROW()-1,"",COUNT($AM$1:$AM1615)+1))</f>
        <v/>
      </c>
      <c r="AN1616" s="28" t="str">
        <f aca="false">IF($I1616="","",IF(MATCH($I1616,$I$2:$I$3000,0)&lt;&gt;ROW()-1,"",COUNT($AN$1:$AN1615)+1))</f>
        <v/>
      </c>
      <c r="AO1616" s="28" t="str">
        <f aca="false">IF($Q1616="","",IF(MATCH($Q1616,$Q$2:$Q$3000,0)&lt;&gt;ROW()-1,"",COUNT($AO$1:$AO1615)+1))</f>
        <v/>
      </c>
    </row>
    <row r="1617" customFormat="false" ht="12.75" hidden="false" customHeight="true" outlineLevel="0" collapsed="false">
      <c r="W1617" s="24" t="n">
        <f aca="false">IF($F1617="",0,IFERROR(IF(ISNUMBER($F1617),INT($F1617),DATE(VALUE(MID(SUBSTITUTE(LEFT($F1617,FIND(" ",$F1617&amp;" ")-1),"/",REPT(" ",20)),41,20)),VALUE(LEFT(SUBSTITUTE(LEFT($F1617,FIND(" ",$F1617&amp;" ")-1),"/",REPT(" ",20)),20)),VALUE(MID(SUBSTITUTE(LEFT($F1617,FIND(" ",$F1617&amp;" ")-1),"/",REPT(" ",20)),21,20)))),0))</f>
        <v>0</v>
      </c>
      <c r="X1617" s="25" t="str">
        <f aca="false">IF(ISNUMBER($N1617),$N1617*Validation!$B$5,"")</f>
        <v/>
      </c>
      <c r="Y1617" s="26" t="str">
        <f aca="false">IF($A1617="","",SUBSTITUTE(SUBSTITUTE(SUBSTITUTE(SUBSTITUTE(SUBSTITUTE(SUBSTITUTE(SUBSTITUTE(UPPER(TRIM($A1617)),"Á","A"),"É","E"),"Í","I"),"Ó","O"),"Ú","U"),"Ñ","N"),"Ü","U"))</f>
        <v/>
      </c>
      <c r="Z1617" s="26" t="str">
        <f aca="false">IF($Y1617="","",LEFT($Y1617,1)&amp;" "&amp;TRIM(RIGHT(SUBSTITUTE($Y1617," ",REPT(" ",50)),50)))</f>
        <v/>
      </c>
      <c r="AA1617" s="27" t="str">
        <f aca="false">IF($AF1617="","",IF(COUNTIF(Validation!$U$19:$U$178,$AF1617)&gt;0,"OK","NO MATCH"))</f>
        <v/>
      </c>
      <c r="AB1617" s="27" t="str">
        <f aca="false">IF($W1617=0,"",IF(AND($W1617&gt;=Validation!$B$3,$W1617&lt;=Validation!$C$3),"Yes","No"))</f>
        <v/>
      </c>
      <c r="AC1617" s="26" t="str">
        <f aca="false">IF($A1617="","",$AF1617&amp;"|"&amp;TEXT($W1617,"yyyy-mm-dd")&amp;"|"&amp;$J1617&amp;"|"&amp;$N1617)</f>
        <v/>
      </c>
      <c r="AD1617" s="27" t="str">
        <f aca="false">IF($AC1617="","",IF(COUNTIF($AC$2:$AC$3000,$AC1617)&gt;1,"REVIEW","OK"))</f>
        <v/>
      </c>
      <c r="AE1617" s="27" t="str">
        <f aca="false">IF(OR($W1617=0,$O1617=""),"",IF(IFERROR(IF(ISNUMBER($O1617),INT($O1617),DATE(VALUE(MID(SUBSTITUTE(LEFT($O1617,FIND(" ",$O1617&amp;" ")-1),"/",REPT(" ",20)),41,20)),VALUE(LEFT(SUBSTITUTE(LEFT($O1617,FIND(" ",$O1617&amp;" ")-1),"/",REPT(" ",20)),20)),VALUE(MID(SUBSTITUTE(LEFT($O1617,FIND(" ",$O1617&amp;" ")-1),"/",REPT(" ",20)),21,20)))),0)&gt;$W1617,"Late","Same day"))</f>
        <v/>
      </c>
      <c r="AF1617" s="26" t="str">
        <f aca="false">IF($A1617="","",IFERROR(INDEX(Validation!$C$193:$C$217,MATCH($A1617,Validation!$A$193:$A$217,0)),IF(COUNTIF(Validation!$U$19:$U$178,$Z1617)&gt;0,$Z1617,IF(COUNTIF(Validation!$S$19:$S$178,$AI1617)=1,INDEX(Validation!$U$19:$U$178,MATCH($AI1617,Validation!$S$19:$S$178,0)),$Z1617))))</f>
        <v/>
      </c>
      <c r="AG1617" s="27" t="str">
        <f aca="false">IF(COUNTA($A1617:$U1617)=0,"",IF($A1617="","No name",IF($F1617="","No date",IF($W1617=0,"Date ilegible",IF(NOT(ISNUMBER($N1617)),"Hours no numéricas",IF($AA1617="NO MATCH","Person no identificada","OK"))))))</f>
        <v/>
      </c>
      <c r="AH1617" s="27" t="str">
        <f aca="false">IF($W1617=0,"No date",IF($W1617&lt;Validation!$B$3,"Before period",IF($W1617&gt;Validation!$C$3,"After period","In period")))</f>
        <v>No date</v>
      </c>
      <c r="AI1617" s="26" t="str">
        <f aca="false">IF($Y1617="","",TRIM(RIGHT(SUBSTITUTE($Y1617," ",REPT(" ",50)),50)))</f>
        <v/>
      </c>
      <c r="AJ1617" s="27" t="str">
        <f aca="false">IF($A1617="","",IF(NOT(ISERROR(MATCH($A1617,Validation!$A$193:$A$217,0))),"Manual mapping",IF(COUNTIF(Validation!$U$19:$U$178,$Z1617)&gt;0,"Direct",IF(COUNTIF(Validation!$S$19:$S$178,$AI1617)=1,"By surname","Unresolved"))))</f>
        <v/>
      </c>
      <c r="AK1617" s="28" t="str">
        <f aca="false">IF($L1617="","",IF(MATCH($L1617,$L$2:$L$3000,0)&lt;&gt;ROW()-1,"",COUNT($AK$1:$AK1616)+1))</f>
        <v/>
      </c>
      <c r="AL1617" s="28" t="str">
        <f aca="false">IF($G1617="","",IF(MATCH($G1617,$G$2:$G$3000,0)&lt;&gt;ROW()-1,"",COUNT($AL$1:$AL1616)+1))</f>
        <v/>
      </c>
      <c r="AM1617" s="28" t="str">
        <f aca="false">IF($H1617="","",IF(MATCH($H1617,$H$2:$H$3000,0)&lt;&gt;ROW()-1,"",COUNT($AM$1:$AM1616)+1))</f>
        <v/>
      </c>
      <c r="AN1617" s="28" t="str">
        <f aca="false">IF($I1617="","",IF(MATCH($I1617,$I$2:$I$3000,0)&lt;&gt;ROW()-1,"",COUNT($AN$1:$AN1616)+1))</f>
        <v/>
      </c>
      <c r="AO1617" s="28" t="str">
        <f aca="false">IF($Q1617="","",IF(MATCH($Q1617,$Q$2:$Q$3000,0)&lt;&gt;ROW()-1,"",COUNT($AO$1:$AO1616)+1))</f>
        <v/>
      </c>
    </row>
    <row r="1618" customFormat="false" ht="12.75" hidden="false" customHeight="true" outlineLevel="0" collapsed="false">
      <c r="W1618" s="24" t="n">
        <f aca="false">IF($F1618="",0,IFERROR(IF(ISNUMBER($F1618),INT($F1618),DATE(VALUE(MID(SUBSTITUTE(LEFT($F1618,FIND(" ",$F1618&amp;" ")-1),"/",REPT(" ",20)),41,20)),VALUE(LEFT(SUBSTITUTE(LEFT($F1618,FIND(" ",$F1618&amp;" ")-1),"/",REPT(" ",20)),20)),VALUE(MID(SUBSTITUTE(LEFT($F1618,FIND(" ",$F1618&amp;" ")-1),"/",REPT(" ",20)),21,20)))),0))</f>
        <v>0</v>
      </c>
      <c r="X1618" s="25" t="str">
        <f aca="false">IF(ISNUMBER($N1618),$N1618*Validation!$B$5,"")</f>
        <v/>
      </c>
      <c r="Y1618" s="26" t="str">
        <f aca="false">IF($A1618="","",SUBSTITUTE(SUBSTITUTE(SUBSTITUTE(SUBSTITUTE(SUBSTITUTE(SUBSTITUTE(SUBSTITUTE(UPPER(TRIM($A1618)),"Á","A"),"É","E"),"Í","I"),"Ó","O"),"Ú","U"),"Ñ","N"),"Ü","U"))</f>
        <v/>
      </c>
      <c r="Z1618" s="26" t="str">
        <f aca="false">IF($Y1618="","",LEFT($Y1618,1)&amp;" "&amp;TRIM(RIGHT(SUBSTITUTE($Y1618," ",REPT(" ",50)),50)))</f>
        <v/>
      </c>
      <c r="AA1618" s="27" t="str">
        <f aca="false">IF($AF1618="","",IF(COUNTIF(Validation!$U$19:$U$178,$AF1618)&gt;0,"OK","NO MATCH"))</f>
        <v/>
      </c>
      <c r="AB1618" s="27" t="str">
        <f aca="false">IF($W1618=0,"",IF(AND($W1618&gt;=Validation!$B$3,$W1618&lt;=Validation!$C$3),"Yes","No"))</f>
        <v/>
      </c>
      <c r="AC1618" s="26" t="str">
        <f aca="false">IF($A1618="","",$AF1618&amp;"|"&amp;TEXT($W1618,"yyyy-mm-dd")&amp;"|"&amp;$J1618&amp;"|"&amp;$N1618)</f>
        <v/>
      </c>
      <c r="AD1618" s="27" t="str">
        <f aca="false">IF($AC1618="","",IF(COUNTIF($AC$2:$AC$3000,$AC1618)&gt;1,"REVIEW","OK"))</f>
        <v/>
      </c>
      <c r="AE1618" s="27" t="str">
        <f aca="false">IF(OR($W1618=0,$O1618=""),"",IF(IFERROR(IF(ISNUMBER($O1618),INT($O1618),DATE(VALUE(MID(SUBSTITUTE(LEFT($O1618,FIND(" ",$O1618&amp;" ")-1),"/",REPT(" ",20)),41,20)),VALUE(LEFT(SUBSTITUTE(LEFT($O1618,FIND(" ",$O1618&amp;" ")-1),"/",REPT(" ",20)),20)),VALUE(MID(SUBSTITUTE(LEFT($O1618,FIND(" ",$O1618&amp;" ")-1),"/",REPT(" ",20)),21,20)))),0)&gt;$W1618,"Late","Same day"))</f>
        <v/>
      </c>
      <c r="AF1618" s="26" t="str">
        <f aca="false">IF($A1618="","",IFERROR(INDEX(Validation!$C$193:$C$217,MATCH($A1618,Validation!$A$193:$A$217,0)),IF(COUNTIF(Validation!$U$19:$U$178,$Z1618)&gt;0,$Z1618,IF(COUNTIF(Validation!$S$19:$S$178,$AI1618)=1,INDEX(Validation!$U$19:$U$178,MATCH($AI1618,Validation!$S$19:$S$178,0)),$Z1618))))</f>
        <v/>
      </c>
      <c r="AG1618" s="27" t="str">
        <f aca="false">IF(COUNTA($A1618:$U1618)=0,"",IF($A1618="","No name",IF($F1618="","No date",IF($W1618=0,"Date ilegible",IF(NOT(ISNUMBER($N1618)),"Hours no numéricas",IF($AA1618="NO MATCH","Person no identificada","OK"))))))</f>
        <v/>
      </c>
      <c r="AH1618" s="27" t="str">
        <f aca="false">IF($W1618=0,"No date",IF($W1618&lt;Validation!$B$3,"Before period",IF($W1618&gt;Validation!$C$3,"After period","In period")))</f>
        <v>No date</v>
      </c>
      <c r="AI1618" s="26" t="str">
        <f aca="false">IF($Y1618="","",TRIM(RIGHT(SUBSTITUTE($Y1618," ",REPT(" ",50)),50)))</f>
        <v/>
      </c>
      <c r="AJ1618" s="27" t="str">
        <f aca="false">IF($A1618="","",IF(NOT(ISERROR(MATCH($A1618,Validation!$A$193:$A$217,0))),"Manual mapping",IF(COUNTIF(Validation!$U$19:$U$178,$Z1618)&gt;0,"Direct",IF(COUNTIF(Validation!$S$19:$S$178,$AI1618)=1,"By surname","Unresolved"))))</f>
        <v/>
      </c>
      <c r="AK1618" s="28" t="str">
        <f aca="false">IF($L1618="","",IF(MATCH($L1618,$L$2:$L$3000,0)&lt;&gt;ROW()-1,"",COUNT($AK$1:$AK1617)+1))</f>
        <v/>
      </c>
      <c r="AL1618" s="28" t="str">
        <f aca="false">IF($G1618="","",IF(MATCH($G1618,$G$2:$G$3000,0)&lt;&gt;ROW()-1,"",COUNT($AL$1:$AL1617)+1))</f>
        <v/>
      </c>
      <c r="AM1618" s="28" t="str">
        <f aca="false">IF($H1618="","",IF(MATCH($H1618,$H$2:$H$3000,0)&lt;&gt;ROW()-1,"",COUNT($AM$1:$AM1617)+1))</f>
        <v/>
      </c>
      <c r="AN1618" s="28" t="str">
        <f aca="false">IF($I1618="","",IF(MATCH($I1618,$I$2:$I$3000,0)&lt;&gt;ROW()-1,"",COUNT($AN$1:$AN1617)+1))</f>
        <v/>
      </c>
      <c r="AO1618" s="28" t="str">
        <f aca="false">IF($Q1618="","",IF(MATCH($Q1618,$Q$2:$Q$3000,0)&lt;&gt;ROW()-1,"",COUNT($AO$1:$AO1617)+1))</f>
        <v/>
      </c>
    </row>
    <row r="1619" customFormat="false" ht="12.75" hidden="false" customHeight="true" outlineLevel="0" collapsed="false">
      <c r="W1619" s="24" t="n">
        <f aca="false">IF($F1619="",0,IFERROR(IF(ISNUMBER($F1619),INT($F1619),DATE(VALUE(MID(SUBSTITUTE(LEFT($F1619,FIND(" ",$F1619&amp;" ")-1),"/",REPT(" ",20)),41,20)),VALUE(LEFT(SUBSTITUTE(LEFT($F1619,FIND(" ",$F1619&amp;" ")-1),"/",REPT(" ",20)),20)),VALUE(MID(SUBSTITUTE(LEFT($F1619,FIND(" ",$F1619&amp;" ")-1),"/",REPT(" ",20)),21,20)))),0))</f>
        <v>0</v>
      </c>
      <c r="X1619" s="25" t="str">
        <f aca="false">IF(ISNUMBER($N1619),$N1619*Validation!$B$5,"")</f>
        <v/>
      </c>
      <c r="Y1619" s="26" t="str">
        <f aca="false">IF($A1619="","",SUBSTITUTE(SUBSTITUTE(SUBSTITUTE(SUBSTITUTE(SUBSTITUTE(SUBSTITUTE(SUBSTITUTE(UPPER(TRIM($A1619)),"Á","A"),"É","E"),"Í","I"),"Ó","O"),"Ú","U"),"Ñ","N"),"Ü","U"))</f>
        <v/>
      </c>
      <c r="Z1619" s="26" t="str">
        <f aca="false">IF($Y1619="","",LEFT($Y1619,1)&amp;" "&amp;TRIM(RIGHT(SUBSTITUTE($Y1619," ",REPT(" ",50)),50)))</f>
        <v/>
      </c>
      <c r="AA1619" s="27" t="str">
        <f aca="false">IF($AF1619="","",IF(COUNTIF(Validation!$U$19:$U$178,$AF1619)&gt;0,"OK","NO MATCH"))</f>
        <v/>
      </c>
      <c r="AB1619" s="27" t="str">
        <f aca="false">IF($W1619=0,"",IF(AND($W1619&gt;=Validation!$B$3,$W1619&lt;=Validation!$C$3),"Yes","No"))</f>
        <v/>
      </c>
      <c r="AC1619" s="26" t="str">
        <f aca="false">IF($A1619="","",$AF1619&amp;"|"&amp;TEXT($W1619,"yyyy-mm-dd")&amp;"|"&amp;$J1619&amp;"|"&amp;$N1619)</f>
        <v/>
      </c>
      <c r="AD1619" s="27" t="str">
        <f aca="false">IF($AC1619="","",IF(COUNTIF($AC$2:$AC$3000,$AC1619)&gt;1,"REVIEW","OK"))</f>
        <v/>
      </c>
      <c r="AE1619" s="27" t="str">
        <f aca="false">IF(OR($W1619=0,$O1619=""),"",IF(IFERROR(IF(ISNUMBER($O1619),INT($O1619),DATE(VALUE(MID(SUBSTITUTE(LEFT($O1619,FIND(" ",$O1619&amp;" ")-1),"/",REPT(" ",20)),41,20)),VALUE(LEFT(SUBSTITUTE(LEFT($O1619,FIND(" ",$O1619&amp;" ")-1),"/",REPT(" ",20)),20)),VALUE(MID(SUBSTITUTE(LEFT($O1619,FIND(" ",$O1619&amp;" ")-1),"/",REPT(" ",20)),21,20)))),0)&gt;$W1619,"Late","Same day"))</f>
        <v/>
      </c>
      <c r="AF1619" s="26" t="str">
        <f aca="false">IF($A1619="","",IFERROR(INDEX(Validation!$C$193:$C$217,MATCH($A1619,Validation!$A$193:$A$217,0)),IF(COUNTIF(Validation!$U$19:$U$178,$Z1619)&gt;0,$Z1619,IF(COUNTIF(Validation!$S$19:$S$178,$AI1619)=1,INDEX(Validation!$U$19:$U$178,MATCH($AI1619,Validation!$S$19:$S$178,0)),$Z1619))))</f>
        <v/>
      </c>
      <c r="AG1619" s="27" t="str">
        <f aca="false">IF(COUNTA($A1619:$U1619)=0,"",IF($A1619="","No name",IF($F1619="","No date",IF($W1619=0,"Date ilegible",IF(NOT(ISNUMBER($N1619)),"Hours no numéricas",IF($AA1619="NO MATCH","Person no identificada","OK"))))))</f>
        <v/>
      </c>
      <c r="AH1619" s="27" t="str">
        <f aca="false">IF($W1619=0,"No date",IF($W1619&lt;Validation!$B$3,"Before period",IF($W1619&gt;Validation!$C$3,"After period","In period")))</f>
        <v>No date</v>
      </c>
      <c r="AI1619" s="26" t="str">
        <f aca="false">IF($Y1619="","",TRIM(RIGHT(SUBSTITUTE($Y1619," ",REPT(" ",50)),50)))</f>
        <v/>
      </c>
      <c r="AJ1619" s="27" t="str">
        <f aca="false">IF($A1619="","",IF(NOT(ISERROR(MATCH($A1619,Validation!$A$193:$A$217,0))),"Manual mapping",IF(COUNTIF(Validation!$U$19:$U$178,$Z1619)&gt;0,"Direct",IF(COUNTIF(Validation!$S$19:$S$178,$AI1619)=1,"By surname","Unresolved"))))</f>
        <v/>
      </c>
      <c r="AK1619" s="28" t="str">
        <f aca="false">IF($L1619="","",IF(MATCH($L1619,$L$2:$L$3000,0)&lt;&gt;ROW()-1,"",COUNT($AK$1:$AK1618)+1))</f>
        <v/>
      </c>
      <c r="AL1619" s="28" t="str">
        <f aca="false">IF($G1619="","",IF(MATCH($G1619,$G$2:$G$3000,0)&lt;&gt;ROW()-1,"",COUNT($AL$1:$AL1618)+1))</f>
        <v/>
      </c>
      <c r="AM1619" s="28" t="str">
        <f aca="false">IF($H1619="","",IF(MATCH($H1619,$H$2:$H$3000,0)&lt;&gt;ROW()-1,"",COUNT($AM$1:$AM1618)+1))</f>
        <v/>
      </c>
      <c r="AN1619" s="28" t="str">
        <f aca="false">IF($I1619="","",IF(MATCH($I1619,$I$2:$I$3000,0)&lt;&gt;ROW()-1,"",COUNT($AN$1:$AN1618)+1))</f>
        <v/>
      </c>
      <c r="AO1619" s="28" t="str">
        <f aca="false">IF($Q1619="","",IF(MATCH($Q1619,$Q$2:$Q$3000,0)&lt;&gt;ROW()-1,"",COUNT($AO$1:$AO1618)+1))</f>
        <v/>
      </c>
    </row>
    <row r="1620" customFormat="false" ht="12.75" hidden="false" customHeight="true" outlineLevel="0" collapsed="false">
      <c r="W1620" s="24" t="n">
        <f aca="false">IF($F1620="",0,IFERROR(IF(ISNUMBER($F1620),INT($F1620),DATE(VALUE(MID(SUBSTITUTE(LEFT($F1620,FIND(" ",$F1620&amp;" ")-1),"/",REPT(" ",20)),41,20)),VALUE(LEFT(SUBSTITUTE(LEFT($F1620,FIND(" ",$F1620&amp;" ")-1),"/",REPT(" ",20)),20)),VALUE(MID(SUBSTITUTE(LEFT($F1620,FIND(" ",$F1620&amp;" ")-1),"/",REPT(" ",20)),21,20)))),0))</f>
        <v>0</v>
      </c>
      <c r="X1620" s="25" t="str">
        <f aca="false">IF(ISNUMBER($N1620),$N1620*Validation!$B$5,"")</f>
        <v/>
      </c>
      <c r="Y1620" s="26" t="str">
        <f aca="false">IF($A1620="","",SUBSTITUTE(SUBSTITUTE(SUBSTITUTE(SUBSTITUTE(SUBSTITUTE(SUBSTITUTE(SUBSTITUTE(UPPER(TRIM($A1620)),"Á","A"),"É","E"),"Í","I"),"Ó","O"),"Ú","U"),"Ñ","N"),"Ü","U"))</f>
        <v/>
      </c>
      <c r="Z1620" s="26" t="str">
        <f aca="false">IF($Y1620="","",LEFT($Y1620,1)&amp;" "&amp;TRIM(RIGHT(SUBSTITUTE($Y1620," ",REPT(" ",50)),50)))</f>
        <v/>
      </c>
      <c r="AA1620" s="27" t="str">
        <f aca="false">IF($AF1620="","",IF(COUNTIF(Validation!$U$19:$U$178,$AF1620)&gt;0,"OK","NO MATCH"))</f>
        <v/>
      </c>
      <c r="AB1620" s="27" t="str">
        <f aca="false">IF($W1620=0,"",IF(AND($W1620&gt;=Validation!$B$3,$W1620&lt;=Validation!$C$3),"Yes","No"))</f>
        <v/>
      </c>
      <c r="AC1620" s="26" t="str">
        <f aca="false">IF($A1620="","",$AF1620&amp;"|"&amp;TEXT($W1620,"yyyy-mm-dd")&amp;"|"&amp;$J1620&amp;"|"&amp;$N1620)</f>
        <v/>
      </c>
      <c r="AD1620" s="27" t="str">
        <f aca="false">IF($AC1620="","",IF(COUNTIF($AC$2:$AC$3000,$AC1620)&gt;1,"REVIEW","OK"))</f>
        <v/>
      </c>
      <c r="AE1620" s="27" t="str">
        <f aca="false">IF(OR($W1620=0,$O1620=""),"",IF(IFERROR(IF(ISNUMBER($O1620),INT($O1620),DATE(VALUE(MID(SUBSTITUTE(LEFT($O1620,FIND(" ",$O1620&amp;" ")-1),"/",REPT(" ",20)),41,20)),VALUE(LEFT(SUBSTITUTE(LEFT($O1620,FIND(" ",$O1620&amp;" ")-1),"/",REPT(" ",20)),20)),VALUE(MID(SUBSTITUTE(LEFT($O1620,FIND(" ",$O1620&amp;" ")-1),"/",REPT(" ",20)),21,20)))),0)&gt;$W1620,"Late","Same day"))</f>
        <v/>
      </c>
      <c r="AF1620" s="26" t="str">
        <f aca="false">IF($A1620="","",IFERROR(INDEX(Validation!$C$193:$C$217,MATCH($A1620,Validation!$A$193:$A$217,0)),IF(COUNTIF(Validation!$U$19:$U$178,$Z1620)&gt;0,$Z1620,IF(COUNTIF(Validation!$S$19:$S$178,$AI1620)=1,INDEX(Validation!$U$19:$U$178,MATCH($AI1620,Validation!$S$19:$S$178,0)),$Z1620))))</f>
        <v/>
      </c>
      <c r="AG1620" s="27" t="str">
        <f aca="false">IF(COUNTA($A1620:$U1620)=0,"",IF($A1620="","No name",IF($F1620="","No date",IF($W1620=0,"Date ilegible",IF(NOT(ISNUMBER($N1620)),"Hours no numéricas",IF($AA1620="NO MATCH","Person no identificada","OK"))))))</f>
        <v/>
      </c>
      <c r="AH1620" s="27" t="str">
        <f aca="false">IF($W1620=0,"No date",IF($W1620&lt;Validation!$B$3,"Before period",IF($W1620&gt;Validation!$C$3,"After period","In period")))</f>
        <v>No date</v>
      </c>
      <c r="AI1620" s="26" t="str">
        <f aca="false">IF($Y1620="","",TRIM(RIGHT(SUBSTITUTE($Y1620," ",REPT(" ",50)),50)))</f>
        <v/>
      </c>
      <c r="AJ1620" s="27" t="str">
        <f aca="false">IF($A1620="","",IF(NOT(ISERROR(MATCH($A1620,Validation!$A$193:$A$217,0))),"Manual mapping",IF(COUNTIF(Validation!$U$19:$U$178,$Z1620)&gt;0,"Direct",IF(COUNTIF(Validation!$S$19:$S$178,$AI1620)=1,"By surname","Unresolved"))))</f>
        <v/>
      </c>
      <c r="AK1620" s="28" t="str">
        <f aca="false">IF($L1620="","",IF(MATCH($L1620,$L$2:$L$3000,0)&lt;&gt;ROW()-1,"",COUNT($AK$1:$AK1619)+1))</f>
        <v/>
      </c>
      <c r="AL1620" s="28" t="str">
        <f aca="false">IF($G1620="","",IF(MATCH($G1620,$G$2:$G$3000,0)&lt;&gt;ROW()-1,"",COUNT($AL$1:$AL1619)+1))</f>
        <v/>
      </c>
      <c r="AM1620" s="28" t="str">
        <f aca="false">IF($H1620="","",IF(MATCH($H1620,$H$2:$H$3000,0)&lt;&gt;ROW()-1,"",COUNT($AM$1:$AM1619)+1))</f>
        <v/>
      </c>
      <c r="AN1620" s="28" t="str">
        <f aca="false">IF($I1620="","",IF(MATCH($I1620,$I$2:$I$3000,0)&lt;&gt;ROW()-1,"",COUNT($AN$1:$AN1619)+1))</f>
        <v/>
      </c>
      <c r="AO1620" s="28" t="str">
        <f aca="false">IF($Q1620="","",IF(MATCH($Q1620,$Q$2:$Q$3000,0)&lt;&gt;ROW()-1,"",COUNT($AO$1:$AO1619)+1))</f>
        <v/>
      </c>
    </row>
    <row r="1621" customFormat="false" ht="12.75" hidden="false" customHeight="true" outlineLevel="0" collapsed="false">
      <c r="W1621" s="24" t="n">
        <f aca="false">IF($F1621="",0,IFERROR(IF(ISNUMBER($F1621),INT($F1621),DATE(VALUE(MID(SUBSTITUTE(LEFT($F1621,FIND(" ",$F1621&amp;" ")-1),"/",REPT(" ",20)),41,20)),VALUE(LEFT(SUBSTITUTE(LEFT($F1621,FIND(" ",$F1621&amp;" ")-1),"/",REPT(" ",20)),20)),VALUE(MID(SUBSTITUTE(LEFT($F1621,FIND(" ",$F1621&amp;" ")-1),"/",REPT(" ",20)),21,20)))),0))</f>
        <v>0</v>
      </c>
      <c r="X1621" s="25" t="str">
        <f aca="false">IF(ISNUMBER($N1621),$N1621*Validation!$B$5,"")</f>
        <v/>
      </c>
      <c r="Y1621" s="26" t="str">
        <f aca="false">IF($A1621="","",SUBSTITUTE(SUBSTITUTE(SUBSTITUTE(SUBSTITUTE(SUBSTITUTE(SUBSTITUTE(SUBSTITUTE(UPPER(TRIM($A1621)),"Á","A"),"É","E"),"Í","I"),"Ó","O"),"Ú","U"),"Ñ","N"),"Ü","U"))</f>
        <v/>
      </c>
      <c r="Z1621" s="26" t="str">
        <f aca="false">IF($Y1621="","",LEFT($Y1621,1)&amp;" "&amp;TRIM(RIGHT(SUBSTITUTE($Y1621," ",REPT(" ",50)),50)))</f>
        <v/>
      </c>
      <c r="AA1621" s="27" t="str">
        <f aca="false">IF($AF1621="","",IF(COUNTIF(Validation!$U$19:$U$178,$AF1621)&gt;0,"OK","NO MATCH"))</f>
        <v/>
      </c>
      <c r="AB1621" s="27" t="str">
        <f aca="false">IF($W1621=0,"",IF(AND($W1621&gt;=Validation!$B$3,$W1621&lt;=Validation!$C$3),"Yes","No"))</f>
        <v/>
      </c>
      <c r="AC1621" s="26" t="str">
        <f aca="false">IF($A1621="","",$AF1621&amp;"|"&amp;TEXT($W1621,"yyyy-mm-dd")&amp;"|"&amp;$J1621&amp;"|"&amp;$N1621)</f>
        <v/>
      </c>
      <c r="AD1621" s="27" t="str">
        <f aca="false">IF($AC1621="","",IF(COUNTIF($AC$2:$AC$3000,$AC1621)&gt;1,"REVIEW","OK"))</f>
        <v/>
      </c>
      <c r="AE1621" s="27" t="str">
        <f aca="false">IF(OR($W1621=0,$O1621=""),"",IF(IFERROR(IF(ISNUMBER($O1621),INT($O1621),DATE(VALUE(MID(SUBSTITUTE(LEFT($O1621,FIND(" ",$O1621&amp;" ")-1),"/",REPT(" ",20)),41,20)),VALUE(LEFT(SUBSTITUTE(LEFT($O1621,FIND(" ",$O1621&amp;" ")-1),"/",REPT(" ",20)),20)),VALUE(MID(SUBSTITUTE(LEFT($O1621,FIND(" ",$O1621&amp;" ")-1),"/",REPT(" ",20)),21,20)))),0)&gt;$W1621,"Late","Same day"))</f>
        <v/>
      </c>
      <c r="AF1621" s="26" t="str">
        <f aca="false">IF($A1621="","",IFERROR(INDEX(Validation!$C$193:$C$217,MATCH($A1621,Validation!$A$193:$A$217,0)),IF(COUNTIF(Validation!$U$19:$U$178,$Z1621)&gt;0,$Z1621,IF(COUNTIF(Validation!$S$19:$S$178,$AI1621)=1,INDEX(Validation!$U$19:$U$178,MATCH($AI1621,Validation!$S$19:$S$178,0)),$Z1621))))</f>
        <v/>
      </c>
      <c r="AG1621" s="27" t="str">
        <f aca="false">IF(COUNTA($A1621:$U1621)=0,"",IF($A1621="","No name",IF($F1621="","No date",IF($W1621=0,"Date ilegible",IF(NOT(ISNUMBER($N1621)),"Hours no numéricas",IF($AA1621="NO MATCH","Person no identificada","OK"))))))</f>
        <v/>
      </c>
      <c r="AH1621" s="27" t="str">
        <f aca="false">IF($W1621=0,"No date",IF($W1621&lt;Validation!$B$3,"Before period",IF($W1621&gt;Validation!$C$3,"After period","In period")))</f>
        <v>No date</v>
      </c>
      <c r="AI1621" s="26" t="str">
        <f aca="false">IF($Y1621="","",TRIM(RIGHT(SUBSTITUTE($Y1621," ",REPT(" ",50)),50)))</f>
        <v/>
      </c>
      <c r="AJ1621" s="27" t="str">
        <f aca="false">IF($A1621="","",IF(NOT(ISERROR(MATCH($A1621,Validation!$A$193:$A$217,0))),"Manual mapping",IF(COUNTIF(Validation!$U$19:$U$178,$Z1621)&gt;0,"Direct",IF(COUNTIF(Validation!$S$19:$S$178,$AI1621)=1,"By surname","Unresolved"))))</f>
        <v/>
      </c>
      <c r="AK1621" s="28" t="str">
        <f aca="false">IF($L1621="","",IF(MATCH($L1621,$L$2:$L$3000,0)&lt;&gt;ROW()-1,"",COUNT($AK$1:$AK1620)+1))</f>
        <v/>
      </c>
      <c r="AL1621" s="28" t="str">
        <f aca="false">IF($G1621="","",IF(MATCH($G1621,$G$2:$G$3000,0)&lt;&gt;ROW()-1,"",COUNT($AL$1:$AL1620)+1))</f>
        <v/>
      </c>
      <c r="AM1621" s="28" t="str">
        <f aca="false">IF($H1621="","",IF(MATCH($H1621,$H$2:$H$3000,0)&lt;&gt;ROW()-1,"",COUNT($AM$1:$AM1620)+1))</f>
        <v/>
      </c>
      <c r="AN1621" s="28" t="str">
        <f aca="false">IF($I1621="","",IF(MATCH($I1621,$I$2:$I$3000,0)&lt;&gt;ROW()-1,"",COUNT($AN$1:$AN1620)+1))</f>
        <v/>
      </c>
      <c r="AO1621" s="28" t="str">
        <f aca="false">IF($Q1621="","",IF(MATCH($Q1621,$Q$2:$Q$3000,0)&lt;&gt;ROW()-1,"",COUNT($AO$1:$AO1620)+1))</f>
        <v/>
      </c>
    </row>
    <row r="1622" customFormat="false" ht="12.75" hidden="false" customHeight="true" outlineLevel="0" collapsed="false">
      <c r="W1622" s="24" t="n">
        <f aca="false">IF($F1622="",0,IFERROR(IF(ISNUMBER($F1622),INT($F1622),DATE(VALUE(MID(SUBSTITUTE(LEFT($F1622,FIND(" ",$F1622&amp;" ")-1),"/",REPT(" ",20)),41,20)),VALUE(LEFT(SUBSTITUTE(LEFT($F1622,FIND(" ",$F1622&amp;" ")-1),"/",REPT(" ",20)),20)),VALUE(MID(SUBSTITUTE(LEFT($F1622,FIND(" ",$F1622&amp;" ")-1),"/",REPT(" ",20)),21,20)))),0))</f>
        <v>0</v>
      </c>
      <c r="X1622" s="25" t="str">
        <f aca="false">IF(ISNUMBER($N1622),$N1622*Validation!$B$5,"")</f>
        <v/>
      </c>
      <c r="Y1622" s="26" t="str">
        <f aca="false">IF($A1622="","",SUBSTITUTE(SUBSTITUTE(SUBSTITUTE(SUBSTITUTE(SUBSTITUTE(SUBSTITUTE(SUBSTITUTE(UPPER(TRIM($A1622)),"Á","A"),"É","E"),"Í","I"),"Ó","O"),"Ú","U"),"Ñ","N"),"Ü","U"))</f>
        <v/>
      </c>
      <c r="Z1622" s="26" t="str">
        <f aca="false">IF($Y1622="","",LEFT($Y1622,1)&amp;" "&amp;TRIM(RIGHT(SUBSTITUTE($Y1622," ",REPT(" ",50)),50)))</f>
        <v/>
      </c>
      <c r="AA1622" s="27" t="str">
        <f aca="false">IF($AF1622="","",IF(COUNTIF(Validation!$U$19:$U$178,$AF1622)&gt;0,"OK","NO MATCH"))</f>
        <v/>
      </c>
      <c r="AB1622" s="27" t="str">
        <f aca="false">IF($W1622=0,"",IF(AND($W1622&gt;=Validation!$B$3,$W1622&lt;=Validation!$C$3),"Yes","No"))</f>
        <v/>
      </c>
      <c r="AC1622" s="26" t="str">
        <f aca="false">IF($A1622="","",$AF1622&amp;"|"&amp;TEXT($W1622,"yyyy-mm-dd")&amp;"|"&amp;$J1622&amp;"|"&amp;$N1622)</f>
        <v/>
      </c>
      <c r="AD1622" s="27" t="str">
        <f aca="false">IF($AC1622="","",IF(COUNTIF($AC$2:$AC$3000,$AC1622)&gt;1,"REVIEW","OK"))</f>
        <v/>
      </c>
      <c r="AE1622" s="27" t="str">
        <f aca="false">IF(OR($W1622=0,$O1622=""),"",IF(IFERROR(IF(ISNUMBER($O1622),INT($O1622),DATE(VALUE(MID(SUBSTITUTE(LEFT($O1622,FIND(" ",$O1622&amp;" ")-1),"/",REPT(" ",20)),41,20)),VALUE(LEFT(SUBSTITUTE(LEFT($O1622,FIND(" ",$O1622&amp;" ")-1),"/",REPT(" ",20)),20)),VALUE(MID(SUBSTITUTE(LEFT($O1622,FIND(" ",$O1622&amp;" ")-1),"/",REPT(" ",20)),21,20)))),0)&gt;$W1622,"Late","Same day"))</f>
        <v/>
      </c>
      <c r="AF1622" s="26" t="str">
        <f aca="false">IF($A1622="","",IFERROR(INDEX(Validation!$C$193:$C$217,MATCH($A1622,Validation!$A$193:$A$217,0)),IF(COUNTIF(Validation!$U$19:$U$178,$Z1622)&gt;0,$Z1622,IF(COUNTIF(Validation!$S$19:$S$178,$AI1622)=1,INDEX(Validation!$U$19:$U$178,MATCH($AI1622,Validation!$S$19:$S$178,0)),$Z1622))))</f>
        <v/>
      </c>
      <c r="AG1622" s="27" t="str">
        <f aca="false">IF(COUNTA($A1622:$U1622)=0,"",IF($A1622="","No name",IF($F1622="","No date",IF($W1622=0,"Date ilegible",IF(NOT(ISNUMBER($N1622)),"Hours no numéricas",IF($AA1622="NO MATCH","Person no identificada","OK"))))))</f>
        <v/>
      </c>
      <c r="AH1622" s="27" t="str">
        <f aca="false">IF($W1622=0,"No date",IF($W1622&lt;Validation!$B$3,"Before period",IF($W1622&gt;Validation!$C$3,"After period","In period")))</f>
        <v>No date</v>
      </c>
      <c r="AI1622" s="26" t="str">
        <f aca="false">IF($Y1622="","",TRIM(RIGHT(SUBSTITUTE($Y1622," ",REPT(" ",50)),50)))</f>
        <v/>
      </c>
      <c r="AJ1622" s="27" t="str">
        <f aca="false">IF($A1622="","",IF(NOT(ISERROR(MATCH($A1622,Validation!$A$193:$A$217,0))),"Manual mapping",IF(COUNTIF(Validation!$U$19:$U$178,$Z1622)&gt;0,"Direct",IF(COUNTIF(Validation!$S$19:$S$178,$AI1622)=1,"By surname","Unresolved"))))</f>
        <v/>
      </c>
      <c r="AK1622" s="28" t="str">
        <f aca="false">IF($L1622="","",IF(MATCH($L1622,$L$2:$L$3000,0)&lt;&gt;ROW()-1,"",COUNT($AK$1:$AK1621)+1))</f>
        <v/>
      </c>
      <c r="AL1622" s="28" t="str">
        <f aca="false">IF($G1622="","",IF(MATCH($G1622,$G$2:$G$3000,0)&lt;&gt;ROW()-1,"",COUNT($AL$1:$AL1621)+1))</f>
        <v/>
      </c>
      <c r="AM1622" s="28" t="str">
        <f aca="false">IF($H1622="","",IF(MATCH($H1622,$H$2:$H$3000,0)&lt;&gt;ROW()-1,"",COUNT($AM$1:$AM1621)+1))</f>
        <v/>
      </c>
      <c r="AN1622" s="28" t="str">
        <f aca="false">IF($I1622="","",IF(MATCH($I1622,$I$2:$I$3000,0)&lt;&gt;ROW()-1,"",COUNT($AN$1:$AN1621)+1))</f>
        <v/>
      </c>
      <c r="AO1622" s="28" t="str">
        <f aca="false">IF($Q1622="","",IF(MATCH($Q1622,$Q$2:$Q$3000,0)&lt;&gt;ROW()-1,"",COUNT($AO$1:$AO1621)+1))</f>
        <v/>
      </c>
    </row>
    <row r="1623" customFormat="false" ht="12.75" hidden="false" customHeight="true" outlineLevel="0" collapsed="false">
      <c r="W1623" s="24" t="n">
        <f aca="false">IF($F1623="",0,IFERROR(IF(ISNUMBER($F1623),INT($F1623),DATE(VALUE(MID(SUBSTITUTE(LEFT($F1623,FIND(" ",$F1623&amp;" ")-1),"/",REPT(" ",20)),41,20)),VALUE(LEFT(SUBSTITUTE(LEFT($F1623,FIND(" ",$F1623&amp;" ")-1),"/",REPT(" ",20)),20)),VALUE(MID(SUBSTITUTE(LEFT($F1623,FIND(" ",$F1623&amp;" ")-1),"/",REPT(" ",20)),21,20)))),0))</f>
        <v>0</v>
      </c>
      <c r="X1623" s="25" t="str">
        <f aca="false">IF(ISNUMBER($N1623),$N1623*Validation!$B$5,"")</f>
        <v/>
      </c>
      <c r="Y1623" s="26" t="str">
        <f aca="false">IF($A1623="","",SUBSTITUTE(SUBSTITUTE(SUBSTITUTE(SUBSTITUTE(SUBSTITUTE(SUBSTITUTE(SUBSTITUTE(UPPER(TRIM($A1623)),"Á","A"),"É","E"),"Í","I"),"Ó","O"),"Ú","U"),"Ñ","N"),"Ü","U"))</f>
        <v/>
      </c>
      <c r="Z1623" s="26" t="str">
        <f aca="false">IF($Y1623="","",LEFT($Y1623,1)&amp;" "&amp;TRIM(RIGHT(SUBSTITUTE($Y1623," ",REPT(" ",50)),50)))</f>
        <v/>
      </c>
      <c r="AA1623" s="27" t="str">
        <f aca="false">IF($AF1623="","",IF(COUNTIF(Validation!$U$19:$U$178,$AF1623)&gt;0,"OK","NO MATCH"))</f>
        <v/>
      </c>
      <c r="AB1623" s="27" t="str">
        <f aca="false">IF($W1623=0,"",IF(AND($W1623&gt;=Validation!$B$3,$W1623&lt;=Validation!$C$3),"Yes","No"))</f>
        <v/>
      </c>
      <c r="AC1623" s="26" t="str">
        <f aca="false">IF($A1623="","",$AF1623&amp;"|"&amp;TEXT($W1623,"yyyy-mm-dd")&amp;"|"&amp;$J1623&amp;"|"&amp;$N1623)</f>
        <v/>
      </c>
      <c r="AD1623" s="27" t="str">
        <f aca="false">IF($AC1623="","",IF(COUNTIF($AC$2:$AC$3000,$AC1623)&gt;1,"REVIEW","OK"))</f>
        <v/>
      </c>
      <c r="AE1623" s="27" t="str">
        <f aca="false">IF(OR($W1623=0,$O1623=""),"",IF(IFERROR(IF(ISNUMBER($O1623),INT($O1623),DATE(VALUE(MID(SUBSTITUTE(LEFT($O1623,FIND(" ",$O1623&amp;" ")-1),"/",REPT(" ",20)),41,20)),VALUE(LEFT(SUBSTITUTE(LEFT($O1623,FIND(" ",$O1623&amp;" ")-1),"/",REPT(" ",20)),20)),VALUE(MID(SUBSTITUTE(LEFT($O1623,FIND(" ",$O1623&amp;" ")-1),"/",REPT(" ",20)),21,20)))),0)&gt;$W1623,"Late","Same day"))</f>
        <v/>
      </c>
      <c r="AF1623" s="26" t="str">
        <f aca="false">IF($A1623="","",IFERROR(INDEX(Validation!$C$193:$C$217,MATCH($A1623,Validation!$A$193:$A$217,0)),IF(COUNTIF(Validation!$U$19:$U$178,$Z1623)&gt;0,$Z1623,IF(COUNTIF(Validation!$S$19:$S$178,$AI1623)=1,INDEX(Validation!$U$19:$U$178,MATCH($AI1623,Validation!$S$19:$S$178,0)),$Z1623))))</f>
        <v/>
      </c>
      <c r="AG1623" s="27" t="str">
        <f aca="false">IF(COUNTA($A1623:$U1623)=0,"",IF($A1623="","No name",IF($F1623="","No date",IF($W1623=0,"Date ilegible",IF(NOT(ISNUMBER($N1623)),"Hours no numéricas",IF($AA1623="NO MATCH","Person no identificada","OK"))))))</f>
        <v/>
      </c>
      <c r="AH1623" s="27" t="str">
        <f aca="false">IF($W1623=0,"No date",IF($W1623&lt;Validation!$B$3,"Before period",IF($W1623&gt;Validation!$C$3,"After period","In period")))</f>
        <v>No date</v>
      </c>
      <c r="AI1623" s="26" t="str">
        <f aca="false">IF($Y1623="","",TRIM(RIGHT(SUBSTITUTE($Y1623," ",REPT(" ",50)),50)))</f>
        <v/>
      </c>
      <c r="AJ1623" s="27" t="str">
        <f aca="false">IF($A1623="","",IF(NOT(ISERROR(MATCH($A1623,Validation!$A$193:$A$217,0))),"Manual mapping",IF(COUNTIF(Validation!$U$19:$U$178,$Z1623)&gt;0,"Direct",IF(COUNTIF(Validation!$S$19:$S$178,$AI1623)=1,"By surname","Unresolved"))))</f>
        <v/>
      </c>
      <c r="AK1623" s="28" t="str">
        <f aca="false">IF($L1623="","",IF(MATCH($L1623,$L$2:$L$3000,0)&lt;&gt;ROW()-1,"",COUNT($AK$1:$AK1622)+1))</f>
        <v/>
      </c>
      <c r="AL1623" s="28" t="str">
        <f aca="false">IF($G1623="","",IF(MATCH($G1623,$G$2:$G$3000,0)&lt;&gt;ROW()-1,"",COUNT($AL$1:$AL1622)+1))</f>
        <v/>
      </c>
      <c r="AM1623" s="28" t="str">
        <f aca="false">IF($H1623="","",IF(MATCH($H1623,$H$2:$H$3000,0)&lt;&gt;ROW()-1,"",COUNT($AM$1:$AM1622)+1))</f>
        <v/>
      </c>
      <c r="AN1623" s="28" t="str">
        <f aca="false">IF($I1623="","",IF(MATCH($I1623,$I$2:$I$3000,0)&lt;&gt;ROW()-1,"",COUNT($AN$1:$AN1622)+1))</f>
        <v/>
      </c>
      <c r="AO1623" s="28" t="str">
        <f aca="false">IF($Q1623="","",IF(MATCH($Q1623,$Q$2:$Q$3000,0)&lt;&gt;ROW()-1,"",COUNT($AO$1:$AO1622)+1))</f>
        <v/>
      </c>
    </row>
    <row r="1624" customFormat="false" ht="12.75" hidden="false" customHeight="true" outlineLevel="0" collapsed="false">
      <c r="W1624" s="24" t="n">
        <f aca="false">IF($F1624="",0,IFERROR(IF(ISNUMBER($F1624),INT($F1624),DATE(VALUE(MID(SUBSTITUTE(LEFT($F1624,FIND(" ",$F1624&amp;" ")-1),"/",REPT(" ",20)),41,20)),VALUE(LEFT(SUBSTITUTE(LEFT($F1624,FIND(" ",$F1624&amp;" ")-1),"/",REPT(" ",20)),20)),VALUE(MID(SUBSTITUTE(LEFT($F1624,FIND(" ",$F1624&amp;" ")-1),"/",REPT(" ",20)),21,20)))),0))</f>
        <v>0</v>
      </c>
      <c r="X1624" s="25" t="str">
        <f aca="false">IF(ISNUMBER($N1624),$N1624*Validation!$B$5,"")</f>
        <v/>
      </c>
      <c r="Y1624" s="26" t="str">
        <f aca="false">IF($A1624="","",SUBSTITUTE(SUBSTITUTE(SUBSTITUTE(SUBSTITUTE(SUBSTITUTE(SUBSTITUTE(SUBSTITUTE(UPPER(TRIM($A1624)),"Á","A"),"É","E"),"Í","I"),"Ó","O"),"Ú","U"),"Ñ","N"),"Ü","U"))</f>
        <v/>
      </c>
      <c r="Z1624" s="26" t="str">
        <f aca="false">IF($Y1624="","",LEFT($Y1624,1)&amp;" "&amp;TRIM(RIGHT(SUBSTITUTE($Y1624," ",REPT(" ",50)),50)))</f>
        <v/>
      </c>
      <c r="AA1624" s="27" t="str">
        <f aca="false">IF($AF1624="","",IF(COUNTIF(Validation!$U$19:$U$178,$AF1624)&gt;0,"OK","NO MATCH"))</f>
        <v/>
      </c>
      <c r="AB1624" s="27" t="str">
        <f aca="false">IF($W1624=0,"",IF(AND($W1624&gt;=Validation!$B$3,$W1624&lt;=Validation!$C$3),"Yes","No"))</f>
        <v/>
      </c>
      <c r="AC1624" s="26" t="str">
        <f aca="false">IF($A1624="","",$AF1624&amp;"|"&amp;TEXT($W1624,"yyyy-mm-dd")&amp;"|"&amp;$J1624&amp;"|"&amp;$N1624)</f>
        <v/>
      </c>
      <c r="AD1624" s="27" t="str">
        <f aca="false">IF($AC1624="","",IF(COUNTIF($AC$2:$AC$3000,$AC1624)&gt;1,"REVIEW","OK"))</f>
        <v/>
      </c>
      <c r="AE1624" s="27" t="str">
        <f aca="false">IF(OR($W1624=0,$O1624=""),"",IF(IFERROR(IF(ISNUMBER($O1624),INT($O1624),DATE(VALUE(MID(SUBSTITUTE(LEFT($O1624,FIND(" ",$O1624&amp;" ")-1),"/",REPT(" ",20)),41,20)),VALUE(LEFT(SUBSTITUTE(LEFT($O1624,FIND(" ",$O1624&amp;" ")-1),"/",REPT(" ",20)),20)),VALUE(MID(SUBSTITUTE(LEFT($O1624,FIND(" ",$O1624&amp;" ")-1),"/",REPT(" ",20)),21,20)))),0)&gt;$W1624,"Late","Same day"))</f>
        <v/>
      </c>
      <c r="AF1624" s="26" t="str">
        <f aca="false">IF($A1624="","",IFERROR(INDEX(Validation!$C$193:$C$217,MATCH($A1624,Validation!$A$193:$A$217,0)),IF(COUNTIF(Validation!$U$19:$U$178,$Z1624)&gt;0,$Z1624,IF(COUNTIF(Validation!$S$19:$S$178,$AI1624)=1,INDEX(Validation!$U$19:$U$178,MATCH($AI1624,Validation!$S$19:$S$178,0)),$Z1624))))</f>
        <v/>
      </c>
      <c r="AG1624" s="27" t="str">
        <f aca="false">IF(COUNTA($A1624:$U1624)=0,"",IF($A1624="","No name",IF($F1624="","No date",IF($W1624=0,"Date ilegible",IF(NOT(ISNUMBER($N1624)),"Hours no numéricas",IF($AA1624="NO MATCH","Person no identificada","OK"))))))</f>
        <v/>
      </c>
      <c r="AH1624" s="27" t="str">
        <f aca="false">IF($W1624=0,"No date",IF($W1624&lt;Validation!$B$3,"Before period",IF($W1624&gt;Validation!$C$3,"After period","In period")))</f>
        <v>No date</v>
      </c>
      <c r="AI1624" s="26" t="str">
        <f aca="false">IF($Y1624="","",TRIM(RIGHT(SUBSTITUTE($Y1624," ",REPT(" ",50)),50)))</f>
        <v/>
      </c>
      <c r="AJ1624" s="27" t="str">
        <f aca="false">IF($A1624="","",IF(NOT(ISERROR(MATCH($A1624,Validation!$A$193:$A$217,0))),"Manual mapping",IF(COUNTIF(Validation!$U$19:$U$178,$Z1624)&gt;0,"Direct",IF(COUNTIF(Validation!$S$19:$S$178,$AI1624)=1,"By surname","Unresolved"))))</f>
        <v/>
      </c>
      <c r="AK1624" s="28" t="str">
        <f aca="false">IF($L1624="","",IF(MATCH($L1624,$L$2:$L$3000,0)&lt;&gt;ROW()-1,"",COUNT($AK$1:$AK1623)+1))</f>
        <v/>
      </c>
      <c r="AL1624" s="28" t="str">
        <f aca="false">IF($G1624="","",IF(MATCH($G1624,$G$2:$G$3000,0)&lt;&gt;ROW()-1,"",COUNT($AL$1:$AL1623)+1))</f>
        <v/>
      </c>
      <c r="AM1624" s="28" t="str">
        <f aca="false">IF($H1624="","",IF(MATCH($H1624,$H$2:$H$3000,0)&lt;&gt;ROW()-1,"",COUNT($AM$1:$AM1623)+1))</f>
        <v/>
      </c>
      <c r="AN1624" s="28" t="str">
        <f aca="false">IF($I1624="","",IF(MATCH($I1624,$I$2:$I$3000,0)&lt;&gt;ROW()-1,"",COUNT($AN$1:$AN1623)+1))</f>
        <v/>
      </c>
      <c r="AO1624" s="28" t="str">
        <f aca="false">IF($Q1624="","",IF(MATCH($Q1624,$Q$2:$Q$3000,0)&lt;&gt;ROW()-1,"",COUNT($AO$1:$AO1623)+1))</f>
        <v/>
      </c>
    </row>
    <row r="1625" customFormat="false" ht="12.75" hidden="false" customHeight="true" outlineLevel="0" collapsed="false">
      <c r="W1625" s="24" t="n">
        <f aca="false">IF($F1625="",0,IFERROR(IF(ISNUMBER($F1625),INT($F1625),DATE(VALUE(MID(SUBSTITUTE(LEFT($F1625,FIND(" ",$F1625&amp;" ")-1),"/",REPT(" ",20)),41,20)),VALUE(LEFT(SUBSTITUTE(LEFT($F1625,FIND(" ",$F1625&amp;" ")-1),"/",REPT(" ",20)),20)),VALUE(MID(SUBSTITUTE(LEFT($F1625,FIND(" ",$F1625&amp;" ")-1),"/",REPT(" ",20)),21,20)))),0))</f>
        <v>0</v>
      </c>
      <c r="X1625" s="25" t="str">
        <f aca="false">IF(ISNUMBER($N1625),$N1625*Validation!$B$5,"")</f>
        <v/>
      </c>
      <c r="Y1625" s="26" t="str">
        <f aca="false">IF($A1625="","",SUBSTITUTE(SUBSTITUTE(SUBSTITUTE(SUBSTITUTE(SUBSTITUTE(SUBSTITUTE(SUBSTITUTE(UPPER(TRIM($A1625)),"Á","A"),"É","E"),"Í","I"),"Ó","O"),"Ú","U"),"Ñ","N"),"Ü","U"))</f>
        <v/>
      </c>
      <c r="Z1625" s="26" t="str">
        <f aca="false">IF($Y1625="","",LEFT($Y1625,1)&amp;" "&amp;TRIM(RIGHT(SUBSTITUTE($Y1625," ",REPT(" ",50)),50)))</f>
        <v/>
      </c>
      <c r="AA1625" s="27" t="str">
        <f aca="false">IF($AF1625="","",IF(COUNTIF(Validation!$U$19:$U$178,$AF1625)&gt;0,"OK","NO MATCH"))</f>
        <v/>
      </c>
      <c r="AB1625" s="27" t="str">
        <f aca="false">IF($W1625=0,"",IF(AND($W1625&gt;=Validation!$B$3,$W1625&lt;=Validation!$C$3),"Yes","No"))</f>
        <v/>
      </c>
      <c r="AC1625" s="26" t="str">
        <f aca="false">IF($A1625="","",$AF1625&amp;"|"&amp;TEXT($W1625,"yyyy-mm-dd")&amp;"|"&amp;$J1625&amp;"|"&amp;$N1625)</f>
        <v/>
      </c>
      <c r="AD1625" s="27" t="str">
        <f aca="false">IF($AC1625="","",IF(COUNTIF($AC$2:$AC$3000,$AC1625)&gt;1,"REVIEW","OK"))</f>
        <v/>
      </c>
      <c r="AE1625" s="27" t="str">
        <f aca="false">IF(OR($W1625=0,$O1625=""),"",IF(IFERROR(IF(ISNUMBER($O1625),INT($O1625),DATE(VALUE(MID(SUBSTITUTE(LEFT($O1625,FIND(" ",$O1625&amp;" ")-1),"/",REPT(" ",20)),41,20)),VALUE(LEFT(SUBSTITUTE(LEFT($O1625,FIND(" ",$O1625&amp;" ")-1),"/",REPT(" ",20)),20)),VALUE(MID(SUBSTITUTE(LEFT($O1625,FIND(" ",$O1625&amp;" ")-1),"/",REPT(" ",20)),21,20)))),0)&gt;$W1625,"Late","Same day"))</f>
        <v/>
      </c>
      <c r="AF1625" s="26" t="str">
        <f aca="false">IF($A1625="","",IFERROR(INDEX(Validation!$C$193:$C$217,MATCH($A1625,Validation!$A$193:$A$217,0)),IF(COUNTIF(Validation!$U$19:$U$178,$Z1625)&gt;0,$Z1625,IF(COUNTIF(Validation!$S$19:$S$178,$AI1625)=1,INDEX(Validation!$U$19:$U$178,MATCH($AI1625,Validation!$S$19:$S$178,0)),$Z1625))))</f>
        <v/>
      </c>
      <c r="AG1625" s="27" t="str">
        <f aca="false">IF(COUNTA($A1625:$U1625)=0,"",IF($A1625="","No name",IF($F1625="","No date",IF($W1625=0,"Date ilegible",IF(NOT(ISNUMBER($N1625)),"Hours no numéricas",IF($AA1625="NO MATCH","Person no identificada","OK"))))))</f>
        <v/>
      </c>
      <c r="AH1625" s="27" t="str">
        <f aca="false">IF($W1625=0,"No date",IF($W1625&lt;Validation!$B$3,"Before period",IF($W1625&gt;Validation!$C$3,"After period","In period")))</f>
        <v>No date</v>
      </c>
      <c r="AI1625" s="26" t="str">
        <f aca="false">IF($Y1625="","",TRIM(RIGHT(SUBSTITUTE($Y1625," ",REPT(" ",50)),50)))</f>
        <v/>
      </c>
      <c r="AJ1625" s="27" t="str">
        <f aca="false">IF($A1625="","",IF(NOT(ISERROR(MATCH($A1625,Validation!$A$193:$A$217,0))),"Manual mapping",IF(COUNTIF(Validation!$U$19:$U$178,$Z1625)&gt;0,"Direct",IF(COUNTIF(Validation!$S$19:$S$178,$AI1625)=1,"By surname","Unresolved"))))</f>
        <v/>
      </c>
      <c r="AK1625" s="28" t="str">
        <f aca="false">IF($L1625="","",IF(MATCH($L1625,$L$2:$L$3000,0)&lt;&gt;ROW()-1,"",COUNT($AK$1:$AK1624)+1))</f>
        <v/>
      </c>
      <c r="AL1625" s="28" t="str">
        <f aca="false">IF($G1625="","",IF(MATCH($G1625,$G$2:$G$3000,0)&lt;&gt;ROW()-1,"",COUNT($AL$1:$AL1624)+1))</f>
        <v/>
      </c>
      <c r="AM1625" s="28" t="str">
        <f aca="false">IF($H1625="","",IF(MATCH($H1625,$H$2:$H$3000,0)&lt;&gt;ROW()-1,"",COUNT($AM$1:$AM1624)+1))</f>
        <v/>
      </c>
      <c r="AN1625" s="28" t="str">
        <f aca="false">IF($I1625="","",IF(MATCH($I1625,$I$2:$I$3000,0)&lt;&gt;ROW()-1,"",COUNT($AN$1:$AN1624)+1))</f>
        <v/>
      </c>
      <c r="AO1625" s="28" t="str">
        <f aca="false">IF($Q1625="","",IF(MATCH($Q1625,$Q$2:$Q$3000,0)&lt;&gt;ROW()-1,"",COUNT($AO$1:$AO1624)+1))</f>
        <v/>
      </c>
    </row>
    <row r="1626" customFormat="false" ht="12.75" hidden="false" customHeight="true" outlineLevel="0" collapsed="false">
      <c r="W1626" s="24" t="n">
        <f aca="false">IF($F1626="",0,IFERROR(IF(ISNUMBER($F1626),INT($F1626),DATE(VALUE(MID(SUBSTITUTE(LEFT($F1626,FIND(" ",$F1626&amp;" ")-1),"/",REPT(" ",20)),41,20)),VALUE(LEFT(SUBSTITUTE(LEFT($F1626,FIND(" ",$F1626&amp;" ")-1),"/",REPT(" ",20)),20)),VALUE(MID(SUBSTITUTE(LEFT($F1626,FIND(" ",$F1626&amp;" ")-1),"/",REPT(" ",20)),21,20)))),0))</f>
        <v>0</v>
      </c>
      <c r="X1626" s="25" t="str">
        <f aca="false">IF(ISNUMBER($N1626),$N1626*Validation!$B$5,"")</f>
        <v/>
      </c>
      <c r="Y1626" s="26" t="str">
        <f aca="false">IF($A1626="","",SUBSTITUTE(SUBSTITUTE(SUBSTITUTE(SUBSTITUTE(SUBSTITUTE(SUBSTITUTE(SUBSTITUTE(UPPER(TRIM($A1626)),"Á","A"),"É","E"),"Í","I"),"Ó","O"),"Ú","U"),"Ñ","N"),"Ü","U"))</f>
        <v/>
      </c>
      <c r="Z1626" s="26" t="str">
        <f aca="false">IF($Y1626="","",LEFT($Y1626,1)&amp;" "&amp;TRIM(RIGHT(SUBSTITUTE($Y1626," ",REPT(" ",50)),50)))</f>
        <v/>
      </c>
      <c r="AA1626" s="27" t="str">
        <f aca="false">IF($AF1626="","",IF(COUNTIF(Validation!$U$19:$U$178,$AF1626)&gt;0,"OK","NO MATCH"))</f>
        <v/>
      </c>
      <c r="AB1626" s="27" t="str">
        <f aca="false">IF($W1626=0,"",IF(AND($W1626&gt;=Validation!$B$3,$W1626&lt;=Validation!$C$3),"Yes","No"))</f>
        <v/>
      </c>
      <c r="AC1626" s="26" t="str">
        <f aca="false">IF($A1626="","",$AF1626&amp;"|"&amp;TEXT($W1626,"yyyy-mm-dd")&amp;"|"&amp;$J1626&amp;"|"&amp;$N1626)</f>
        <v/>
      </c>
      <c r="AD1626" s="27" t="str">
        <f aca="false">IF($AC1626="","",IF(COUNTIF($AC$2:$AC$3000,$AC1626)&gt;1,"REVIEW","OK"))</f>
        <v/>
      </c>
      <c r="AE1626" s="27" t="str">
        <f aca="false">IF(OR($W1626=0,$O1626=""),"",IF(IFERROR(IF(ISNUMBER($O1626),INT($O1626),DATE(VALUE(MID(SUBSTITUTE(LEFT($O1626,FIND(" ",$O1626&amp;" ")-1),"/",REPT(" ",20)),41,20)),VALUE(LEFT(SUBSTITUTE(LEFT($O1626,FIND(" ",$O1626&amp;" ")-1),"/",REPT(" ",20)),20)),VALUE(MID(SUBSTITUTE(LEFT($O1626,FIND(" ",$O1626&amp;" ")-1),"/",REPT(" ",20)),21,20)))),0)&gt;$W1626,"Late","Same day"))</f>
        <v/>
      </c>
      <c r="AF1626" s="26" t="str">
        <f aca="false">IF($A1626="","",IFERROR(INDEX(Validation!$C$193:$C$217,MATCH($A1626,Validation!$A$193:$A$217,0)),IF(COUNTIF(Validation!$U$19:$U$178,$Z1626)&gt;0,$Z1626,IF(COUNTIF(Validation!$S$19:$S$178,$AI1626)=1,INDEX(Validation!$U$19:$U$178,MATCH($AI1626,Validation!$S$19:$S$178,0)),$Z1626))))</f>
        <v/>
      </c>
      <c r="AG1626" s="27" t="str">
        <f aca="false">IF(COUNTA($A1626:$U1626)=0,"",IF($A1626="","No name",IF($F1626="","No date",IF($W1626=0,"Date ilegible",IF(NOT(ISNUMBER($N1626)),"Hours no numéricas",IF($AA1626="NO MATCH","Person no identificada","OK"))))))</f>
        <v/>
      </c>
      <c r="AH1626" s="27" t="str">
        <f aca="false">IF($W1626=0,"No date",IF($W1626&lt;Validation!$B$3,"Before period",IF($W1626&gt;Validation!$C$3,"After period","In period")))</f>
        <v>No date</v>
      </c>
      <c r="AI1626" s="26" t="str">
        <f aca="false">IF($Y1626="","",TRIM(RIGHT(SUBSTITUTE($Y1626," ",REPT(" ",50)),50)))</f>
        <v/>
      </c>
      <c r="AJ1626" s="27" t="str">
        <f aca="false">IF($A1626="","",IF(NOT(ISERROR(MATCH($A1626,Validation!$A$193:$A$217,0))),"Manual mapping",IF(COUNTIF(Validation!$U$19:$U$178,$Z1626)&gt;0,"Direct",IF(COUNTIF(Validation!$S$19:$S$178,$AI1626)=1,"By surname","Unresolved"))))</f>
        <v/>
      </c>
      <c r="AK1626" s="28" t="str">
        <f aca="false">IF($L1626="","",IF(MATCH($L1626,$L$2:$L$3000,0)&lt;&gt;ROW()-1,"",COUNT($AK$1:$AK1625)+1))</f>
        <v/>
      </c>
      <c r="AL1626" s="28" t="str">
        <f aca="false">IF($G1626="","",IF(MATCH($G1626,$G$2:$G$3000,0)&lt;&gt;ROW()-1,"",COUNT($AL$1:$AL1625)+1))</f>
        <v/>
      </c>
      <c r="AM1626" s="28" t="str">
        <f aca="false">IF($H1626="","",IF(MATCH($H1626,$H$2:$H$3000,0)&lt;&gt;ROW()-1,"",COUNT($AM$1:$AM1625)+1))</f>
        <v/>
      </c>
      <c r="AN1626" s="28" t="str">
        <f aca="false">IF($I1626="","",IF(MATCH($I1626,$I$2:$I$3000,0)&lt;&gt;ROW()-1,"",COUNT($AN$1:$AN1625)+1))</f>
        <v/>
      </c>
      <c r="AO1626" s="28" t="str">
        <f aca="false">IF($Q1626="","",IF(MATCH($Q1626,$Q$2:$Q$3000,0)&lt;&gt;ROW()-1,"",COUNT($AO$1:$AO1625)+1))</f>
        <v/>
      </c>
    </row>
    <row r="1627" customFormat="false" ht="12.75" hidden="false" customHeight="true" outlineLevel="0" collapsed="false">
      <c r="W1627" s="24" t="n">
        <f aca="false">IF($F1627="",0,IFERROR(IF(ISNUMBER($F1627),INT($F1627),DATE(VALUE(MID(SUBSTITUTE(LEFT($F1627,FIND(" ",$F1627&amp;" ")-1),"/",REPT(" ",20)),41,20)),VALUE(LEFT(SUBSTITUTE(LEFT($F1627,FIND(" ",$F1627&amp;" ")-1),"/",REPT(" ",20)),20)),VALUE(MID(SUBSTITUTE(LEFT($F1627,FIND(" ",$F1627&amp;" ")-1),"/",REPT(" ",20)),21,20)))),0))</f>
        <v>0</v>
      </c>
      <c r="X1627" s="25" t="str">
        <f aca="false">IF(ISNUMBER($N1627),$N1627*Validation!$B$5,"")</f>
        <v/>
      </c>
      <c r="Y1627" s="26" t="str">
        <f aca="false">IF($A1627="","",SUBSTITUTE(SUBSTITUTE(SUBSTITUTE(SUBSTITUTE(SUBSTITUTE(SUBSTITUTE(SUBSTITUTE(UPPER(TRIM($A1627)),"Á","A"),"É","E"),"Í","I"),"Ó","O"),"Ú","U"),"Ñ","N"),"Ü","U"))</f>
        <v/>
      </c>
      <c r="Z1627" s="26" t="str">
        <f aca="false">IF($Y1627="","",LEFT($Y1627,1)&amp;" "&amp;TRIM(RIGHT(SUBSTITUTE($Y1627," ",REPT(" ",50)),50)))</f>
        <v/>
      </c>
      <c r="AA1627" s="27" t="str">
        <f aca="false">IF($AF1627="","",IF(COUNTIF(Validation!$U$19:$U$178,$AF1627)&gt;0,"OK","NO MATCH"))</f>
        <v/>
      </c>
      <c r="AB1627" s="27" t="str">
        <f aca="false">IF($W1627=0,"",IF(AND($W1627&gt;=Validation!$B$3,$W1627&lt;=Validation!$C$3),"Yes","No"))</f>
        <v/>
      </c>
      <c r="AC1627" s="26" t="str">
        <f aca="false">IF($A1627="","",$AF1627&amp;"|"&amp;TEXT($W1627,"yyyy-mm-dd")&amp;"|"&amp;$J1627&amp;"|"&amp;$N1627)</f>
        <v/>
      </c>
      <c r="AD1627" s="27" t="str">
        <f aca="false">IF($AC1627="","",IF(COUNTIF($AC$2:$AC$3000,$AC1627)&gt;1,"REVIEW","OK"))</f>
        <v/>
      </c>
      <c r="AE1627" s="27" t="str">
        <f aca="false">IF(OR($W1627=0,$O1627=""),"",IF(IFERROR(IF(ISNUMBER($O1627),INT($O1627),DATE(VALUE(MID(SUBSTITUTE(LEFT($O1627,FIND(" ",$O1627&amp;" ")-1),"/",REPT(" ",20)),41,20)),VALUE(LEFT(SUBSTITUTE(LEFT($O1627,FIND(" ",$O1627&amp;" ")-1),"/",REPT(" ",20)),20)),VALUE(MID(SUBSTITUTE(LEFT($O1627,FIND(" ",$O1627&amp;" ")-1),"/",REPT(" ",20)),21,20)))),0)&gt;$W1627,"Late","Same day"))</f>
        <v/>
      </c>
      <c r="AF1627" s="26" t="str">
        <f aca="false">IF($A1627="","",IFERROR(INDEX(Validation!$C$193:$C$217,MATCH($A1627,Validation!$A$193:$A$217,0)),IF(COUNTIF(Validation!$U$19:$U$178,$Z1627)&gt;0,$Z1627,IF(COUNTIF(Validation!$S$19:$S$178,$AI1627)=1,INDEX(Validation!$U$19:$U$178,MATCH($AI1627,Validation!$S$19:$S$178,0)),$Z1627))))</f>
        <v/>
      </c>
      <c r="AG1627" s="27" t="str">
        <f aca="false">IF(COUNTA($A1627:$U1627)=0,"",IF($A1627="","No name",IF($F1627="","No date",IF($W1627=0,"Date ilegible",IF(NOT(ISNUMBER($N1627)),"Hours no numéricas",IF($AA1627="NO MATCH","Person no identificada","OK"))))))</f>
        <v/>
      </c>
      <c r="AH1627" s="27" t="str">
        <f aca="false">IF($W1627=0,"No date",IF($W1627&lt;Validation!$B$3,"Before period",IF($W1627&gt;Validation!$C$3,"After period","In period")))</f>
        <v>No date</v>
      </c>
      <c r="AI1627" s="26" t="str">
        <f aca="false">IF($Y1627="","",TRIM(RIGHT(SUBSTITUTE($Y1627," ",REPT(" ",50)),50)))</f>
        <v/>
      </c>
      <c r="AJ1627" s="27" t="str">
        <f aca="false">IF($A1627="","",IF(NOT(ISERROR(MATCH($A1627,Validation!$A$193:$A$217,0))),"Manual mapping",IF(COUNTIF(Validation!$U$19:$U$178,$Z1627)&gt;0,"Direct",IF(COUNTIF(Validation!$S$19:$S$178,$AI1627)=1,"By surname","Unresolved"))))</f>
        <v/>
      </c>
      <c r="AK1627" s="28" t="str">
        <f aca="false">IF($L1627="","",IF(MATCH($L1627,$L$2:$L$3000,0)&lt;&gt;ROW()-1,"",COUNT($AK$1:$AK1626)+1))</f>
        <v/>
      </c>
      <c r="AL1627" s="28" t="str">
        <f aca="false">IF($G1627="","",IF(MATCH($G1627,$G$2:$G$3000,0)&lt;&gt;ROW()-1,"",COUNT($AL$1:$AL1626)+1))</f>
        <v/>
      </c>
      <c r="AM1627" s="28" t="str">
        <f aca="false">IF($H1627="","",IF(MATCH($H1627,$H$2:$H$3000,0)&lt;&gt;ROW()-1,"",COUNT($AM$1:$AM1626)+1))</f>
        <v/>
      </c>
      <c r="AN1627" s="28" t="str">
        <f aca="false">IF($I1627="","",IF(MATCH($I1627,$I$2:$I$3000,0)&lt;&gt;ROW()-1,"",COUNT($AN$1:$AN1626)+1))</f>
        <v/>
      </c>
      <c r="AO1627" s="28" t="str">
        <f aca="false">IF($Q1627="","",IF(MATCH($Q1627,$Q$2:$Q$3000,0)&lt;&gt;ROW()-1,"",COUNT($AO$1:$AO1626)+1))</f>
        <v/>
      </c>
    </row>
    <row r="1628" customFormat="false" ht="12.75" hidden="false" customHeight="true" outlineLevel="0" collapsed="false">
      <c r="W1628" s="24" t="n">
        <f aca="false">IF($F1628="",0,IFERROR(IF(ISNUMBER($F1628),INT($F1628),DATE(VALUE(MID(SUBSTITUTE(LEFT($F1628,FIND(" ",$F1628&amp;" ")-1),"/",REPT(" ",20)),41,20)),VALUE(LEFT(SUBSTITUTE(LEFT($F1628,FIND(" ",$F1628&amp;" ")-1),"/",REPT(" ",20)),20)),VALUE(MID(SUBSTITUTE(LEFT($F1628,FIND(" ",$F1628&amp;" ")-1),"/",REPT(" ",20)),21,20)))),0))</f>
        <v>0</v>
      </c>
      <c r="X1628" s="25" t="str">
        <f aca="false">IF(ISNUMBER($N1628),$N1628*Validation!$B$5,"")</f>
        <v/>
      </c>
      <c r="Y1628" s="26" t="str">
        <f aca="false">IF($A1628="","",SUBSTITUTE(SUBSTITUTE(SUBSTITUTE(SUBSTITUTE(SUBSTITUTE(SUBSTITUTE(SUBSTITUTE(UPPER(TRIM($A1628)),"Á","A"),"É","E"),"Í","I"),"Ó","O"),"Ú","U"),"Ñ","N"),"Ü","U"))</f>
        <v/>
      </c>
      <c r="Z1628" s="26" t="str">
        <f aca="false">IF($Y1628="","",LEFT($Y1628,1)&amp;" "&amp;TRIM(RIGHT(SUBSTITUTE($Y1628," ",REPT(" ",50)),50)))</f>
        <v/>
      </c>
      <c r="AA1628" s="27" t="str">
        <f aca="false">IF($AF1628="","",IF(COUNTIF(Validation!$U$19:$U$178,$AF1628)&gt;0,"OK","NO MATCH"))</f>
        <v/>
      </c>
      <c r="AB1628" s="27" t="str">
        <f aca="false">IF($W1628=0,"",IF(AND($W1628&gt;=Validation!$B$3,$W1628&lt;=Validation!$C$3),"Yes","No"))</f>
        <v/>
      </c>
      <c r="AC1628" s="26" t="str">
        <f aca="false">IF($A1628="","",$AF1628&amp;"|"&amp;TEXT($W1628,"yyyy-mm-dd")&amp;"|"&amp;$J1628&amp;"|"&amp;$N1628)</f>
        <v/>
      </c>
      <c r="AD1628" s="27" t="str">
        <f aca="false">IF($AC1628="","",IF(COUNTIF($AC$2:$AC$3000,$AC1628)&gt;1,"REVIEW","OK"))</f>
        <v/>
      </c>
      <c r="AE1628" s="27" t="str">
        <f aca="false">IF(OR($W1628=0,$O1628=""),"",IF(IFERROR(IF(ISNUMBER($O1628),INT($O1628),DATE(VALUE(MID(SUBSTITUTE(LEFT($O1628,FIND(" ",$O1628&amp;" ")-1),"/",REPT(" ",20)),41,20)),VALUE(LEFT(SUBSTITUTE(LEFT($O1628,FIND(" ",$O1628&amp;" ")-1),"/",REPT(" ",20)),20)),VALUE(MID(SUBSTITUTE(LEFT($O1628,FIND(" ",$O1628&amp;" ")-1),"/",REPT(" ",20)),21,20)))),0)&gt;$W1628,"Late","Same day"))</f>
        <v/>
      </c>
      <c r="AF1628" s="26" t="str">
        <f aca="false">IF($A1628="","",IFERROR(INDEX(Validation!$C$193:$C$217,MATCH($A1628,Validation!$A$193:$A$217,0)),IF(COUNTIF(Validation!$U$19:$U$178,$Z1628)&gt;0,$Z1628,IF(COUNTIF(Validation!$S$19:$S$178,$AI1628)=1,INDEX(Validation!$U$19:$U$178,MATCH($AI1628,Validation!$S$19:$S$178,0)),$Z1628))))</f>
        <v/>
      </c>
      <c r="AG1628" s="27" t="str">
        <f aca="false">IF(COUNTA($A1628:$U1628)=0,"",IF($A1628="","No name",IF($F1628="","No date",IF($W1628=0,"Date ilegible",IF(NOT(ISNUMBER($N1628)),"Hours no numéricas",IF($AA1628="NO MATCH","Person no identificada","OK"))))))</f>
        <v/>
      </c>
      <c r="AH1628" s="27" t="str">
        <f aca="false">IF($W1628=0,"No date",IF($W1628&lt;Validation!$B$3,"Before period",IF($W1628&gt;Validation!$C$3,"After period","In period")))</f>
        <v>No date</v>
      </c>
      <c r="AI1628" s="26" t="str">
        <f aca="false">IF($Y1628="","",TRIM(RIGHT(SUBSTITUTE($Y1628," ",REPT(" ",50)),50)))</f>
        <v/>
      </c>
      <c r="AJ1628" s="27" t="str">
        <f aca="false">IF($A1628="","",IF(NOT(ISERROR(MATCH($A1628,Validation!$A$193:$A$217,0))),"Manual mapping",IF(COUNTIF(Validation!$U$19:$U$178,$Z1628)&gt;0,"Direct",IF(COUNTIF(Validation!$S$19:$S$178,$AI1628)=1,"By surname","Unresolved"))))</f>
        <v/>
      </c>
      <c r="AK1628" s="28" t="str">
        <f aca="false">IF($L1628="","",IF(MATCH($L1628,$L$2:$L$3000,0)&lt;&gt;ROW()-1,"",COUNT($AK$1:$AK1627)+1))</f>
        <v/>
      </c>
      <c r="AL1628" s="28" t="str">
        <f aca="false">IF($G1628="","",IF(MATCH($G1628,$G$2:$G$3000,0)&lt;&gt;ROW()-1,"",COUNT($AL$1:$AL1627)+1))</f>
        <v/>
      </c>
      <c r="AM1628" s="28" t="str">
        <f aca="false">IF($H1628="","",IF(MATCH($H1628,$H$2:$H$3000,0)&lt;&gt;ROW()-1,"",COUNT($AM$1:$AM1627)+1))</f>
        <v/>
      </c>
      <c r="AN1628" s="28" t="str">
        <f aca="false">IF($I1628="","",IF(MATCH($I1628,$I$2:$I$3000,0)&lt;&gt;ROW()-1,"",COUNT($AN$1:$AN1627)+1))</f>
        <v/>
      </c>
      <c r="AO1628" s="28" t="str">
        <f aca="false">IF($Q1628="","",IF(MATCH($Q1628,$Q$2:$Q$3000,0)&lt;&gt;ROW()-1,"",COUNT($AO$1:$AO1627)+1))</f>
        <v/>
      </c>
    </row>
    <row r="1629" customFormat="false" ht="12.75" hidden="false" customHeight="true" outlineLevel="0" collapsed="false">
      <c r="W1629" s="24" t="n">
        <f aca="false">IF($F1629="",0,IFERROR(IF(ISNUMBER($F1629),INT($F1629),DATE(VALUE(MID(SUBSTITUTE(LEFT($F1629,FIND(" ",$F1629&amp;" ")-1),"/",REPT(" ",20)),41,20)),VALUE(LEFT(SUBSTITUTE(LEFT($F1629,FIND(" ",$F1629&amp;" ")-1),"/",REPT(" ",20)),20)),VALUE(MID(SUBSTITUTE(LEFT($F1629,FIND(" ",$F1629&amp;" ")-1),"/",REPT(" ",20)),21,20)))),0))</f>
        <v>0</v>
      </c>
      <c r="X1629" s="25" t="str">
        <f aca="false">IF(ISNUMBER($N1629),$N1629*Validation!$B$5,"")</f>
        <v/>
      </c>
      <c r="Y1629" s="26" t="str">
        <f aca="false">IF($A1629="","",SUBSTITUTE(SUBSTITUTE(SUBSTITUTE(SUBSTITUTE(SUBSTITUTE(SUBSTITUTE(SUBSTITUTE(UPPER(TRIM($A1629)),"Á","A"),"É","E"),"Í","I"),"Ó","O"),"Ú","U"),"Ñ","N"),"Ü","U"))</f>
        <v/>
      </c>
      <c r="Z1629" s="26" t="str">
        <f aca="false">IF($Y1629="","",LEFT($Y1629,1)&amp;" "&amp;TRIM(RIGHT(SUBSTITUTE($Y1629," ",REPT(" ",50)),50)))</f>
        <v/>
      </c>
      <c r="AA1629" s="27" t="str">
        <f aca="false">IF($AF1629="","",IF(COUNTIF(Validation!$U$19:$U$178,$AF1629)&gt;0,"OK","NO MATCH"))</f>
        <v/>
      </c>
      <c r="AB1629" s="27" t="str">
        <f aca="false">IF($W1629=0,"",IF(AND($W1629&gt;=Validation!$B$3,$W1629&lt;=Validation!$C$3),"Yes","No"))</f>
        <v/>
      </c>
      <c r="AC1629" s="26" t="str">
        <f aca="false">IF($A1629="","",$AF1629&amp;"|"&amp;TEXT($W1629,"yyyy-mm-dd")&amp;"|"&amp;$J1629&amp;"|"&amp;$N1629)</f>
        <v/>
      </c>
      <c r="AD1629" s="27" t="str">
        <f aca="false">IF($AC1629="","",IF(COUNTIF($AC$2:$AC$3000,$AC1629)&gt;1,"REVIEW","OK"))</f>
        <v/>
      </c>
      <c r="AE1629" s="27" t="str">
        <f aca="false">IF(OR($W1629=0,$O1629=""),"",IF(IFERROR(IF(ISNUMBER($O1629),INT($O1629),DATE(VALUE(MID(SUBSTITUTE(LEFT($O1629,FIND(" ",$O1629&amp;" ")-1),"/",REPT(" ",20)),41,20)),VALUE(LEFT(SUBSTITUTE(LEFT($O1629,FIND(" ",$O1629&amp;" ")-1),"/",REPT(" ",20)),20)),VALUE(MID(SUBSTITUTE(LEFT($O1629,FIND(" ",$O1629&amp;" ")-1),"/",REPT(" ",20)),21,20)))),0)&gt;$W1629,"Late","Same day"))</f>
        <v/>
      </c>
      <c r="AF1629" s="26" t="str">
        <f aca="false">IF($A1629="","",IFERROR(INDEX(Validation!$C$193:$C$217,MATCH($A1629,Validation!$A$193:$A$217,0)),IF(COUNTIF(Validation!$U$19:$U$178,$Z1629)&gt;0,$Z1629,IF(COUNTIF(Validation!$S$19:$S$178,$AI1629)=1,INDEX(Validation!$U$19:$U$178,MATCH($AI1629,Validation!$S$19:$S$178,0)),$Z1629))))</f>
        <v/>
      </c>
      <c r="AG1629" s="27" t="str">
        <f aca="false">IF(COUNTA($A1629:$U1629)=0,"",IF($A1629="","No name",IF($F1629="","No date",IF($W1629=0,"Date ilegible",IF(NOT(ISNUMBER($N1629)),"Hours no numéricas",IF($AA1629="NO MATCH","Person no identificada","OK"))))))</f>
        <v/>
      </c>
      <c r="AH1629" s="27" t="str">
        <f aca="false">IF($W1629=0,"No date",IF($W1629&lt;Validation!$B$3,"Before period",IF($W1629&gt;Validation!$C$3,"After period","In period")))</f>
        <v>No date</v>
      </c>
      <c r="AI1629" s="26" t="str">
        <f aca="false">IF($Y1629="","",TRIM(RIGHT(SUBSTITUTE($Y1629," ",REPT(" ",50)),50)))</f>
        <v/>
      </c>
      <c r="AJ1629" s="27" t="str">
        <f aca="false">IF($A1629="","",IF(NOT(ISERROR(MATCH($A1629,Validation!$A$193:$A$217,0))),"Manual mapping",IF(COUNTIF(Validation!$U$19:$U$178,$Z1629)&gt;0,"Direct",IF(COUNTIF(Validation!$S$19:$S$178,$AI1629)=1,"By surname","Unresolved"))))</f>
        <v/>
      </c>
      <c r="AK1629" s="28" t="str">
        <f aca="false">IF($L1629="","",IF(MATCH($L1629,$L$2:$L$3000,0)&lt;&gt;ROW()-1,"",COUNT($AK$1:$AK1628)+1))</f>
        <v/>
      </c>
      <c r="AL1629" s="28" t="str">
        <f aca="false">IF($G1629="","",IF(MATCH($G1629,$G$2:$G$3000,0)&lt;&gt;ROW()-1,"",COUNT($AL$1:$AL1628)+1))</f>
        <v/>
      </c>
      <c r="AM1629" s="28" t="str">
        <f aca="false">IF($H1629="","",IF(MATCH($H1629,$H$2:$H$3000,0)&lt;&gt;ROW()-1,"",COUNT($AM$1:$AM1628)+1))</f>
        <v/>
      </c>
      <c r="AN1629" s="28" t="str">
        <f aca="false">IF($I1629="","",IF(MATCH($I1629,$I$2:$I$3000,0)&lt;&gt;ROW()-1,"",COUNT($AN$1:$AN1628)+1))</f>
        <v/>
      </c>
      <c r="AO1629" s="28" t="str">
        <f aca="false">IF($Q1629="","",IF(MATCH($Q1629,$Q$2:$Q$3000,0)&lt;&gt;ROW()-1,"",COUNT($AO$1:$AO1628)+1))</f>
        <v/>
      </c>
    </row>
    <row r="1630" customFormat="false" ht="12.75" hidden="false" customHeight="true" outlineLevel="0" collapsed="false">
      <c r="W1630" s="24" t="n">
        <f aca="false">IF($F1630="",0,IFERROR(IF(ISNUMBER($F1630),INT($F1630),DATE(VALUE(MID(SUBSTITUTE(LEFT($F1630,FIND(" ",$F1630&amp;" ")-1),"/",REPT(" ",20)),41,20)),VALUE(LEFT(SUBSTITUTE(LEFT($F1630,FIND(" ",$F1630&amp;" ")-1),"/",REPT(" ",20)),20)),VALUE(MID(SUBSTITUTE(LEFT($F1630,FIND(" ",$F1630&amp;" ")-1),"/",REPT(" ",20)),21,20)))),0))</f>
        <v>0</v>
      </c>
      <c r="X1630" s="25" t="str">
        <f aca="false">IF(ISNUMBER($N1630),$N1630*Validation!$B$5,"")</f>
        <v/>
      </c>
      <c r="Y1630" s="26" t="str">
        <f aca="false">IF($A1630="","",SUBSTITUTE(SUBSTITUTE(SUBSTITUTE(SUBSTITUTE(SUBSTITUTE(SUBSTITUTE(SUBSTITUTE(UPPER(TRIM($A1630)),"Á","A"),"É","E"),"Í","I"),"Ó","O"),"Ú","U"),"Ñ","N"),"Ü","U"))</f>
        <v/>
      </c>
      <c r="Z1630" s="26" t="str">
        <f aca="false">IF($Y1630="","",LEFT($Y1630,1)&amp;" "&amp;TRIM(RIGHT(SUBSTITUTE($Y1630," ",REPT(" ",50)),50)))</f>
        <v/>
      </c>
      <c r="AA1630" s="27" t="str">
        <f aca="false">IF($AF1630="","",IF(COUNTIF(Validation!$U$19:$U$178,$AF1630)&gt;0,"OK","NO MATCH"))</f>
        <v/>
      </c>
      <c r="AB1630" s="27" t="str">
        <f aca="false">IF($W1630=0,"",IF(AND($W1630&gt;=Validation!$B$3,$W1630&lt;=Validation!$C$3),"Yes","No"))</f>
        <v/>
      </c>
      <c r="AC1630" s="26" t="str">
        <f aca="false">IF($A1630="","",$AF1630&amp;"|"&amp;TEXT($W1630,"yyyy-mm-dd")&amp;"|"&amp;$J1630&amp;"|"&amp;$N1630)</f>
        <v/>
      </c>
      <c r="AD1630" s="27" t="str">
        <f aca="false">IF($AC1630="","",IF(COUNTIF($AC$2:$AC$3000,$AC1630)&gt;1,"REVIEW","OK"))</f>
        <v/>
      </c>
      <c r="AE1630" s="27" t="str">
        <f aca="false">IF(OR($W1630=0,$O1630=""),"",IF(IFERROR(IF(ISNUMBER($O1630),INT($O1630),DATE(VALUE(MID(SUBSTITUTE(LEFT($O1630,FIND(" ",$O1630&amp;" ")-1),"/",REPT(" ",20)),41,20)),VALUE(LEFT(SUBSTITUTE(LEFT($O1630,FIND(" ",$O1630&amp;" ")-1),"/",REPT(" ",20)),20)),VALUE(MID(SUBSTITUTE(LEFT($O1630,FIND(" ",$O1630&amp;" ")-1),"/",REPT(" ",20)),21,20)))),0)&gt;$W1630,"Late","Same day"))</f>
        <v/>
      </c>
      <c r="AF1630" s="26" t="str">
        <f aca="false">IF($A1630="","",IFERROR(INDEX(Validation!$C$193:$C$217,MATCH($A1630,Validation!$A$193:$A$217,0)),IF(COUNTIF(Validation!$U$19:$U$178,$Z1630)&gt;0,$Z1630,IF(COUNTIF(Validation!$S$19:$S$178,$AI1630)=1,INDEX(Validation!$U$19:$U$178,MATCH($AI1630,Validation!$S$19:$S$178,0)),$Z1630))))</f>
        <v/>
      </c>
      <c r="AG1630" s="27" t="str">
        <f aca="false">IF(COUNTA($A1630:$U1630)=0,"",IF($A1630="","No name",IF($F1630="","No date",IF($W1630=0,"Date ilegible",IF(NOT(ISNUMBER($N1630)),"Hours no numéricas",IF($AA1630="NO MATCH","Person no identificada","OK"))))))</f>
        <v/>
      </c>
      <c r="AH1630" s="27" t="str">
        <f aca="false">IF($W1630=0,"No date",IF($W1630&lt;Validation!$B$3,"Before period",IF($W1630&gt;Validation!$C$3,"After period","In period")))</f>
        <v>No date</v>
      </c>
      <c r="AI1630" s="26" t="str">
        <f aca="false">IF($Y1630="","",TRIM(RIGHT(SUBSTITUTE($Y1630," ",REPT(" ",50)),50)))</f>
        <v/>
      </c>
      <c r="AJ1630" s="27" t="str">
        <f aca="false">IF($A1630="","",IF(NOT(ISERROR(MATCH($A1630,Validation!$A$193:$A$217,0))),"Manual mapping",IF(COUNTIF(Validation!$U$19:$U$178,$Z1630)&gt;0,"Direct",IF(COUNTIF(Validation!$S$19:$S$178,$AI1630)=1,"By surname","Unresolved"))))</f>
        <v/>
      </c>
      <c r="AK1630" s="28" t="str">
        <f aca="false">IF($L1630="","",IF(MATCH($L1630,$L$2:$L$3000,0)&lt;&gt;ROW()-1,"",COUNT($AK$1:$AK1629)+1))</f>
        <v/>
      </c>
      <c r="AL1630" s="28" t="str">
        <f aca="false">IF($G1630="","",IF(MATCH($G1630,$G$2:$G$3000,0)&lt;&gt;ROW()-1,"",COUNT($AL$1:$AL1629)+1))</f>
        <v/>
      </c>
      <c r="AM1630" s="28" t="str">
        <f aca="false">IF($H1630="","",IF(MATCH($H1630,$H$2:$H$3000,0)&lt;&gt;ROW()-1,"",COUNT($AM$1:$AM1629)+1))</f>
        <v/>
      </c>
      <c r="AN1630" s="28" t="str">
        <f aca="false">IF($I1630="","",IF(MATCH($I1630,$I$2:$I$3000,0)&lt;&gt;ROW()-1,"",COUNT($AN$1:$AN1629)+1))</f>
        <v/>
      </c>
      <c r="AO1630" s="28" t="str">
        <f aca="false">IF($Q1630="","",IF(MATCH($Q1630,$Q$2:$Q$3000,0)&lt;&gt;ROW()-1,"",COUNT($AO$1:$AO1629)+1))</f>
        <v/>
      </c>
    </row>
    <row r="1631" customFormat="false" ht="12.75" hidden="false" customHeight="true" outlineLevel="0" collapsed="false">
      <c r="W1631" s="24" t="n">
        <f aca="false">IF($F1631="",0,IFERROR(IF(ISNUMBER($F1631),INT($F1631),DATE(VALUE(MID(SUBSTITUTE(LEFT($F1631,FIND(" ",$F1631&amp;" ")-1),"/",REPT(" ",20)),41,20)),VALUE(LEFT(SUBSTITUTE(LEFT($F1631,FIND(" ",$F1631&amp;" ")-1),"/",REPT(" ",20)),20)),VALUE(MID(SUBSTITUTE(LEFT($F1631,FIND(" ",$F1631&amp;" ")-1),"/",REPT(" ",20)),21,20)))),0))</f>
        <v>0</v>
      </c>
      <c r="X1631" s="25" t="str">
        <f aca="false">IF(ISNUMBER($N1631),$N1631*Validation!$B$5,"")</f>
        <v/>
      </c>
      <c r="Y1631" s="26" t="str">
        <f aca="false">IF($A1631="","",SUBSTITUTE(SUBSTITUTE(SUBSTITUTE(SUBSTITUTE(SUBSTITUTE(SUBSTITUTE(SUBSTITUTE(UPPER(TRIM($A1631)),"Á","A"),"É","E"),"Í","I"),"Ó","O"),"Ú","U"),"Ñ","N"),"Ü","U"))</f>
        <v/>
      </c>
      <c r="Z1631" s="26" t="str">
        <f aca="false">IF($Y1631="","",LEFT($Y1631,1)&amp;" "&amp;TRIM(RIGHT(SUBSTITUTE($Y1631," ",REPT(" ",50)),50)))</f>
        <v/>
      </c>
      <c r="AA1631" s="27" t="str">
        <f aca="false">IF($AF1631="","",IF(COUNTIF(Validation!$U$19:$U$178,$AF1631)&gt;0,"OK","NO MATCH"))</f>
        <v/>
      </c>
      <c r="AB1631" s="27" t="str">
        <f aca="false">IF($W1631=0,"",IF(AND($W1631&gt;=Validation!$B$3,$W1631&lt;=Validation!$C$3),"Yes","No"))</f>
        <v/>
      </c>
      <c r="AC1631" s="26" t="str">
        <f aca="false">IF($A1631="","",$AF1631&amp;"|"&amp;TEXT($W1631,"yyyy-mm-dd")&amp;"|"&amp;$J1631&amp;"|"&amp;$N1631)</f>
        <v/>
      </c>
      <c r="AD1631" s="27" t="str">
        <f aca="false">IF($AC1631="","",IF(COUNTIF($AC$2:$AC$3000,$AC1631)&gt;1,"REVIEW","OK"))</f>
        <v/>
      </c>
      <c r="AE1631" s="27" t="str">
        <f aca="false">IF(OR($W1631=0,$O1631=""),"",IF(IFERROR(IF(ISNUMBER($O1631),INT($O1631),DATE(VALUE(MID(SUBSTITUTE(LEFT($O1631,FIND(" ",$O1631&amp;" ")-1),"/",REPT(" ",20)),41,20)),VALUE(LEFT(SUBSTITUTE(LEFT($O1631,FIND(" ",$O1631&amp;" ")-1),"/",REPT(" ",20)),20)),VALUE(MID(SUBSTITUTE(LEFT($O1631,FIND(" ",$O1631&amp;" ")-1),"/",REPT(" ",20)),21,20)))),0)&gt;$W1631,"Late","Same day"))</f>
        <v/>
      </c>
      <c r="AF1631" s="26" t="str">
        <f aca="false">IF($A1631="","",IFERROR(INDEX(Validation!$C$193:$C$217,MATCH($A1631,Validation!$A$193:$A$217,0)),IF(COUNTIF(Validation!$U$19:$U$178,$Z1631)&gt;0,$Z1631,IF(COUNTIF(Validation!$S$19:$S$178,$AI1631)=1,INDEX(Validation!$U$19:$U$178,MATCH($AI1631,Validation!$S$19:$S$178,0)),$Z1631))))</f>
        <v/>
      </c>
      <c r="AG1631" s="27" t="str">
        <f aca="false">IF(COUNTA($A1631:$U1631)=0,"",IF($A1631="","No name",IF($F1631="","No date",IF($W1631=0,"Date ilegible",IF(NOT(ISNUMBER($N1631)),"Hours no numéricas",IF($AA1631="NO MATCH","Person no identificada","OK"))))))</f>
        <v/>
      </c>
      <c r="AH1631" s="27" t="str">
        <f aca="false">IF($W1631=0,"No date",IF($W1631&lt;Validation!$B$3,"Before period",IF($W1631&gt;Validation!$C$3,"After period","In period")))</f>
        <v>No date</v>
      </c>
      <c r="AI1631" s="26" t="str">
        <f aca="false">IF($Y1631="","",TRIM(RIGHT(SUBSTITUTE($Y1631," ",REPT(" ",50)),50)))</f>
        <v/>
      </c>
      <c r="AJ1631" s="27" t="str">
        <f aca="false">IF($A1631="","",IF(NOT(ISERROR(MATCH($A1631,Validation!$A$193:$A$217,0))),"Manual mapping",IF(COUNTIF(Validation!$U$19:$U$178,$Z1631)&gt;0,"Direct",IF(COUNTIF(Validation!$S$19:$S$178,$AI1631)=1,"By surname","Unresolved"))))</f>
        <v/>
      </c>
      <c r="AK1631" s="28" t="str">
        <f aca="false">IF($L1631="","",IF(MATCH($L1631,$L$2:$L$3000,0)&lt;&gt;ROW()-1,"",COUNT($AK$1:$AK1630)+1))</f>
        <v/>
      </c>
      <c r="AL1631" s="28" t="str">
        <f aca="false">IF($G1631="","",IF(MATCH($G1631,$G$2:$G$3000,0)&lt;&gt;ROW()-1,"",COUNT($AL$1:$AL1630)+1))</f>
        <v/>
      </c>
      <c r="AM1631" s="28" t="str">
        <f aca="false">IF($H1631="","",IF(MATCH($H1631,$H$2:$H$3000,0)&lt;&gt;ROW()-1,"",COUNT($AM$1:$AM1630)+1))</f>
        <v/>
      </c>
      <c r="AN1631" s="28" t="str">
        <f aca="false">IF($I1631="","",IF(MATCH($I1631,$I$2:$I$3000,0)&lt;&gt;ROW()-1,"",COUNT($AN$1:$AN1630)+1))</f>
        <v/>
      </c>
      <c r="AO1631" s="28" t="str">
        <f aca="false">IF($Q1631="","",IF(MATCH($Q1631,$Q$2:$Q$3000,0)&lt;&gt;ROW()-1,"",COUNT($AO$1:$AO1630)+1))</f>
        <v/>
      </c>
    </row>
    <row r="1632" customFormat="false" ht="12.75" hidden="false" customHeight="true" outlineLevel="0" collapsed="false">
      <c r="W1632" s="24" t="n">
        <f aca="false">IF($F1632="",0,IFERROR(IF(ISNUMBER($F1632),INT($F1632),DATE(VALUE(MID(SUBSTITUTE(LEFT($F1632,FIND(" ",$F1632&amp;" ")-1),"/",REPT(" ",20)),41,20)),VALUE(LEFT(SUBSTITUTE(LEFT($F1632,FIND(" ",$F1632&amp;" ")-1),"/",REPT(" ",20)),20)),VALUE(MID(SUBSTITUTE(LEFT($F1632,FIND(" ",$F1632&amp;" ")-1),"/",REPT(" ",20)),21,20)))),0))</f>
        <v>0</v>
      </c>
      <c r="X1632" s="25" t="str">
        <f aca="false">IF(ISNUMBER($N1632),$N1632*Validation!$B$5,"")</f>
        <v/>
      </c>
      <c r="Y1632" s="26" t="str">
        <f aca="false">IF($A1632="","",SUBSTITUTE(SUBSTITUTE(SUBSTITUTE(SUBSTITUTE(SUBSTITUTE(SUBSTITUTE(SUBSTITUTE(UPPER(TRIM($A1632)),"Á","A"),"É","E"),"Í","I"),"Ó","O"),"Ú","U"),"Ñ","N"),"Ü","U"))</f>
        <v/>
      </c>
      <c r="Z1632" s="26" t="str">
        <f aca="false">IF($Y1632="","",LEFT($Y1632,1)&amp;" "&amp;TRIM(RIGHT(SUBSTITUTE($Y1632," ",REPT(" ",50)),50)))</f>
        <v/>
      </c>
      <c r="AA1632" s="27" t="str">
        <f aca="false">IF($AF1632="","",IF(COUNTIF(Validation!$U$19:$U$178,$AF1632)&gt;0,"OK","NO MATCH"))</f>
        <v/>
      </c>
      <c r="AB1632" s="27" t="str">
        <f aca="false">IF($W1632=0,"",IF(AND($W1632&gt;=Validation!$B$3,$W1632&lt;=Validation!$C$3),"Yes","No"))</f>
        <v/>
      </c>
      <c r="AC1632" s="26" t="str">
        <f aca="false">IF($A1632="","",$AF1632&amp;"|"&amp;TEXT($W1632,"yyyy-mm-dd")&amp;"|"&amp;$J1632&amp;"|"&amp;$N1632)</f>
        <v/>
      </c>
      <c r="AD1632" s="27" t="str">
        <f aca="false">IF($AC1632="","",IF(COUNTIF($AC$2:$AC$3000,$AC1632)&gt;1,"REVIEW","OK"))</f>
        <v/>
      </c>
      <c r="AE1632" s="27" t="str">
        <f aca="false">IF(OR($W1632=0,$O1632=""),"",IF(IFERROR(IF(ISNUMBER($O1632),INT($O1632),DATE(VALUE(MID(SUBSTITUTE(LEFT($O1632,FIND(" ",$O1632&amp;" ")-1),"/",REPT(" ",20)),41,20)),VALUE(LEFT(SUBSTITUTE(LEFT($O1632,FIND(" ",$O1632&amp;" ")-1),"/",REPT(" ",20)),20)),VALUE(MID(SUBSTITUTE(LEFT($O1632,FIND(" ",$O1632&amp;" ")-1),"/",REPT(" ",20)),21,20)))),0)&gt;$W1632,"Late","Same day"))</f>
        <v/>
      </c>
      <c r="AF1632" s="26" t="str">
        <f aca="false">IF($A1632="","",IFERROR(INDEX(Validation!$C$193:$C$217,MATCH($A1632,Validation!$A$193:$A$217,0)),IF(COUNTIF(Validation!$U$19:$U$178,$Z1632)&gt;0,$Z1632,IF(COUNTIF(Validation!$S$19:$S$178,$AI1632)=1,INDEX(Validation!$U$19:$U$178,MATCH($AI1632,Validation!$S$19:$S$178,0)),$Z1632))))</f>
        <v/>
      </c>
      <c r="AG1632" s="27" t="str">
        <f aca="false">IF(COUNTA($A1632:$U1632)=0,"",IF($A1632="","No name",IF($F1632="","No date",IF($W1632=0,"Date ilegible",IF(NOT(ISNUMBER($N1632)),"Hours no numéricas",IF($AA1632="NO MATCH","Person no identificada","OK"))))))</f>
        <v/>
      </c>
      <c r="AH1632" s="27" t="str">
        <f aca="false">IF($W1632=0,"No date",IF($W1632&lt;Validation!$B$3,"Before period",IF($W1632&gt;Validation!$C$3,"After period","In period")))</f>
        <v>No date</v>
      </c>
      <c r="AI1632" s="26" t="str">
        <f aca="false">IF($Y1632="","",TRIM(RIGHT(SUBSTITUTE($Y1632," ",REPT(" ",50)),50)))</f>
        <v/>
      </c>
      <c r="AJ1632" s="27" t="str">
        <f aca="false">IF($A1632="","",IF(NOT(ISERROR(MATCH($A1632,Validation!$A$193:$A$217,0))),"Manual mapping",IF(COUNTIF(Validation!$U$19:$U$178,$Z1632)&gt;0,"Direct",IF(COUNTIF(Validation!$S$19:$S$178,$AI1632)=1,"By surname","Unresolved"))))</f>
        <v/>
      </c>
      <c r="AK1632" s="28" t="str">
        <f aca="false">IF($L1632="","",IF(MATCH($L1632,$L$2:$L$3000,0)&lt;&gt;ROW()-1,"",COUNT($AK$1:$AK1631)+1))</f>
        <v/>
      </c>
      <c r="AL1632" s="28" t="str">
        <f aca="false">IF($G1632="","",IF(MATCH($G1632,$G$2:$G$3000,0)&lt;&gt;ROW()-1,"",COUNT($AL$1:$AL1631)+1))</f>
        <v/>
      </c>
      <c r="AM1632" s="28" t="str">
        <f aca="false">IF($H1632="","",IF(MATCH($H1632,$H$2:$H$3000,0)&lt;&gt;ROW()-1,"",COUNT($AM$1:$AM1631)+1))</f>
        <v/>
      </c>
      <c r="AN1632" s="28" t="str">
        <f aca="false">IF($I1632="","",IF(MATCH($I1632,$I$2:$I$3000,0)&lt;&gt;ROW()-1,"",COUNT($AN$1:$AN1631)+1))</f>
        <v/>
      </c>
      <c r="AO1632" s="28" t="str">
        <f aca="false">IF($Q1632="","",IF(MATCH($Q1632,$Q$2:$Q$3000,0)&lt;&gt;ROW()-1,"",COUNT($AO$1:$AO1631)+1))</f>
        <v/>
      </c>
    </row>
    <row r="1633" customFormat="false" ht="12.75" hidden="false" customHeight="true" outlineLevel="0" collapsed="false">
      <c r="W1633" s="24" t="n">
        <f aca="false">IF($F1633="",0,IFERROR(IF(ISNUMBER($F1633),INT($F1633),DATE(VALUE(MID(SUBSTITUTE(LEFT($F1633,FIND(" ",$F1633&amp;" ")-1),"/",REPT(" ",20)),41,20)),VALUE(LEFT(SUBSTITUTE(LEFT($F1633,FIND(" ",$F1633&amp;" ")-1),"/",REPT(" ",20)),20)),VALUE(MID(SUBSTITUTE(LEFT($F1633,FIND(" ",$F1633&amp;" ")-1),"/",REPT(" ",20)),21,20)))),0))</f>
        <v>0</v>
      </c>
      <c r="X1633" s="25" t="str">
        <f aca="false">IF(ISNUMBER($N1633),$N1633*Validation!$B$5,"")</f>
        <v/>
      </c>
      <c r="Y1633" s="26" t="str">
        <f aca="false">IF($A1633="","",SUBSTITUTE(SUBSTITUTE(SUBSTITUTE(SUBSTITUTE(SUBSTITUTE(SUBSTITUTE(SUBSTITUTE(UPPER(TRIM($A1633)),"Á","A"),"É","E"),"Í","I"),"Ó","O"),"Ú","U"),"Ñ","N"),"Ü","U"))</f>
        <v/>
      </c>
      <c r="Z1633" s="26" t="str">
        <f aca="false">IF($Y1633="","",LEFT($Y1633,1)&amp;" "&amp;TRIM(RIGHT(SUBSTITUTE($Y1633," ",REPT(" ",50)),50)))</f>
        <v/>
      </c>
      <c r="AA1633" s="27" t="str">
        <f aca="false">IF($AF1633="","",IF(COUNTIF(Validation!$U$19:$U$178,$AF1633)&gt;0,"OK","NO MATCH"))</f>
        <v/>
      </c>
      <c r="AB1633" s="27" t="str">
        <f aca="false">IF($W1633=0,"",IF(AND($W1633&gt;=Validation!$B$3,$W1633&lt;=Validation!$C$3),"Yes","No"))</f>
        <v/>
      </c>
      <c r="AC1633" s="26" t="str">
        <f aca="false">IF($A1633="","",$AF1633&amp;"|"&amp;TEXT($W1633,"yyyy-mm-dd")&amp;"|"&amp;$J1633&amp;"|"&amp;$N1633)</f>
        <v/>
      </c>
      <c r="AD1633" s="27" t="str">
        <f aca="false">IF($AC1633="","",IF(COUNTIF($AC$2:$AC$3000,$AC1633)&gt;1,"REVIEW","OK"))</f>
        <v/>
      </c>
      <c r="AE1633" s="27" t="str">
        <f aca="false">IF(OR($W1633=0,$O1633=""),"",IF(IFERROR(IF(ISNUMBER($O1633),INT($O1633),DATE(VALUE(MID(SUBSTITUTE(LEFT($O1633,FIND(" ",$O1633&amp;" ")-1),"/",REPT(" ",20)),41,20)),VALUE(LEFT(SUBSTITUTE(LEFT($O1633,FIND(" ",$O1633&amp;" ")-1),"/",REPT(" ",20)),20)),VALUE(MID(SUBSTITUTE(LEFT($O1633,FIND(" ",$O1633&amp;" ")-1),"/",REPT(" ",20)),21,20)))),0)&gt;$W1633,"Late","Same day"))</f>
        <v/>
      </c>
      <c r="AF1633" s="26" t="str">
        <f aca="false">IF($A1633="","",IFERROR(INDEX(Validation!$C$193:$C$217,MATCH($A1633,Validation!$A$193:$A$217,0)),IF(COUNTIF(Validation!$U$19:$U$178,$Z1633)&gt;0,$Z1633,IF(COUNTIF(Validation!$S$19:$S$178,$AI1633)=1,INDEX(Validation!$U$19:$U$178,MATCH($AI1633,Validation!$S$19:$S$178,0)),$Z1633))))</f>
        <v/>
      </c>
      <c r="AG1633" s="27" t="str">
        <f aca="false">IF(COUNTA($A1633:$U1633)=0,"",IF($A1633="","No name",IF($F1633="","No date",IF($W1633=0,"Date ilegible",IF(NOT(ISNUMBER($N1633)),"Hours no numéricas",IF($AA1633="NO MATCH","Person no identificada","OK"))))))</f>
        <v/>
      </c>
      <c r="AH1633" s="27" t="str">
        <f aca="false">IF($W1633=0,"No date",IF($W1633&lt;Validation!$B$3,"Before period",IF($W1633&gt;Validation!$C$3,"After period","In period")))</f>
        <v>No date</v>
      </c>
      <c r="AI1633" s="26" t="str">
        <f aca="false">IF($Y1633="","",TRIM(RIGHT(SUBSTITUTE($Y1633," ",REPT(" ",50)),50)))</f>
        <v/>
      </c>
      <c r="AJ1633" s="27" t="str">
        <f aca="false">IF($A1633="","",IF(NOT(ISERROR(MATCH($A1633,Validation!$A$193:$A$217,0))),"Manual mapping",IF(COUNTIF(Validation!$U$19:$U$178,$Z1633)&gt;0,"Direct",IF(COUNTIF(Validation!$S$19:$S$178,$AI1633)=1,"By surname","Unresolved"))))</f>
        <v/>
      </c>
      <c r="AK1633" s="28" t="str">
        <f aca="false">IF($L1633="","",IF(MATCH($L1633,$L$2:$L$3000,0)&lt;&gt;ROW()-1,"",COUNT($AK$1:$AK1632)+1))</f>
        <v/>
      </c>
      <c r="AL1633" s="28" t="str">
        <f aca="false">IF($G1633="","",IF(MATCH($G1633,$G$2:$G$3000,0)&lt;&gt;ROW()-1,"",COUNT($AL$1:$AL1632)+1))</f>
        <v/>
      </c>
      <c r="AM1633" s="28" t="str">
        <f aca="false">IF($H1633="","",IF(MATCH($H1633,$H$2:$H$3000,0)&lt;&gt;ROW()-1,"",COUNT($AM$1:$AM1632)+1))</f>
        <v/>
      </c>
      <c r="AN1633" s="28" t="str">
        <f aca="false">IF($I1633="","",IF(MATCH($I1633,$I$2:$I$3000,0)&lt;&gt;ROW()-1,"",COUNT($AN$1:$AN1632)+1))</f>
        <v/>
      </c>
      <c r="AO1633" s="28" t="str">
        <f aca="false">IF($Q1633="","",IF(MATCH($Q1633,$Q$2:$Q$3000,0)&lt;&gt;ROW()-1,"",COUNT($AO$1:$AO1632)+1))</f>
        <v/>
      </c>
    </row>
    <row r="1634" customFormat="false" ht="12.75" hidden="false" customHeight="true" outlineLevel="0" collapsed="false">
      <c r="W1634" s="24" t="n">
        <f aca="false">IF($F1634="",0,IFERROR(IF(ISNUMBER($F1634),INT($F1634),DATE(VALUE(MID(SUBSTITUTE(LEFT($F1634,FIND(" ",$F1634&amp;" ")-1),"/",REPT(" ",20)),41,20)),VALUE(LEFT(SUBSTITUTE(LEFT($F1634,FIND(" ",$F1634&amp;" ")-1),"/",REPT(" ",20)),20)),VALUE(MID(SUBSTITUTE(LEFT($F1634,FIND(" ",$F1634&amp;" ")-1),"/",REPT(" ",20)),21,20)))),0))</f>
        <v>0</v>
      </c>
      <c r="X1634" s="25" t="str">
        <f aca="false">IF(ISNUMBER($N1634),$N1634*Validation!$B$5,"")</f>
        <v/>
      </c>
      <c r="Y1634" s="26" t="str">
        <f aca="false">IF($A1634="","",SUBSTITUTE(SUBSTITUTE(SUBSTITUTE(SUBSTITUTE(SUBSTITUTE(SUBSTITUTE(SUBSTITUTE(UPPER(TRIM($A1634)),"Á","A"),"É","E"),"Í","I"),"Ó","O"),"Ú","U"),"Ñ","N"),"Ü","U"))</f>
        <v/>
      </c>
      <c r="Z1634" s="26" t="str">
        <f aca="false">IF($Y1634="","",LEFT($Y1634,1)&amp;" "&amp;TRIM(RIGHT(SUBSTITUTE($Y1634," ",REPT(" ",50)),50)))</f>
        <v/>
      </c>
      <c r="AA1634" s="27" t="str">
        <f aca="false">IF($AF1634="","",IF(COUNTIF(Validation!$U$19:$U$178,$AF1634)&gt;0,"OK","NO MATCH"))</f>
        <v/>
      </c>
      <c r="AB1634" s="27" t="str">
        <f aca="false">IF($W1634=0,"",IF(AND($W1634&gt;=Validation!$B$3,$W1634&lt;=Validation!$C$3),"Yes","No"))</f>
        <v/>
      </c>
      <c r="AC1634" s="26" t="str">
        <f aca="false">IF($A1634="","",$AF1634&amp;"|"&amp;TEXT($W1634,"yyyy-mm-dd")&amp;"|"&amp;$J1634&amp;"|"&amp;$N1634)</f>
        <v/>
      </c>
      <c r="AD1634" s="27" t="str">
        <f aca="false">IF($AC1634="","",IF(COUNTIF($AC$2:$AC$3000,$AC1634)&gt;1,"REVIEW","OK"))</f>
        <v/>
      </c>
      <c r="AE1634" s="27" t="str">
        <f aca="false">IF(OR($W1634=0,$O1634=""),"",IF(IFERROR(IF(ISNUMBER($O1634),INT($O1634),DATE(VALUE(MID(SUBSTITUTE(LEFT($O1634,FIND(" ",$O1634&amp;" ")-1),"/",REPT(" ",20)),41,20)),VALUE(LEFT(SUBSTITUTE(LEFT($O1634,FIND(" ",$O1634&amp;" ")-1),"/",REPT(" ",20)),20)),VALUE(MID(SUBSTITUTE(LEFT($O1634,FIND(" ",$O1634&amp;" ")-1),"/",REPT(" ",20)),21,20)))),0)&gt;$W1634,"Late","Same day"))</f>
        <v/>
      </c>
      <c r="AF1634" s="26" t="str">
        <f aca="false">IF($A1634="","",IFERROR(INDEX(Validation!$C$193:$C$217,MATCH($A1634,Validation!$A$193:$A$217,0)),IF(COUNTIF(Validation!$U$19:$U$178,$Z1634)&gt;0,$Z1634,IF(COUNTIF(Validation!$S$19:$S$178,$AI1634)=1,INDEX(Validation!$U$19:$U$178,MATCH($AI1634,Validation!$S$19:$S$178,0)),$Z1634))))</f>
        <v/>
      </c>
      <c r="AG1634" s="27" t="str">
        <f aca="false">IF(COUNTA($A1634:$U1634)=0,"",IF($A1634="","No name",IF($F1634="","No date",IF($W1634=0,"Date ilegible",IF(NOT(ISNUMBER($N1634)),"Hours no numéricas",IF($AA1634="NO MATCH","Person no identificada","OK"))))))</f>
        <v/>
      </c>
      <c r="AH1634" s="27" t="str">
        <f aca="false">IF($W1634=0,"No date",IF($W1634&lt;Validation!$B$3,"Before period",IF($W1634&gt;Validation!$C$3,"After period","In period")))</f>
        <v>No date</v>
      </c>
      <c r="AI1634" s="26" t="str">
        <f aca="false">IF($Y1634="","",TRIM(RIGHT(SUBSTITUTE($Y1634," ",REPT(" ",50)),50)))</f>
        <v/>
      </c>
      <c r="AJ1634" s="27" t="str">
        <f aca="false">IF($A1634="","",IF(NOT(ISERROR(MATCH($A1634,Validation!$A$193:$A$217,0))),"Manual mapping",IF(COUNTIF(Validation!$U$19:$U$178,$Z1634)&gt;0,"Direct",IF(COUNTIF(Validation!$S$19:$S$178,$AI1634)=1,"By surname","Unresolved"))))</f>
        <v/>
      </c>
      <c r="AK1634" s="28" t="str">
        <f aca="false">IF($L1634="","",IF(MATCH($L1634,$L$2:$L$3000,0)&lt;&gt;ROW()-1,"",COUNT($AK$1:$AK1633)+1))</f>
        <v/>
      </c>
      <c r="AL1634" s="28" t="str">
        <f aca="false">IF($G1634="","",IF(MATCH($G1634,$G$2:$G$3000,0)&lt;&gt;ROW()-1,"",COUNT($AL$1:$AL1633)+1))</f>
        <v/>
      </c>
      <c r="AM1634" s="28" t="str">
        <f aca="false">IF($H1634="","",IF(MATCH($H1634,$H$2:$H$3000,0)&lt;&gt;ROW()-1,"",COUNT($AM$1:$AM1633)+1))</f>
        <v/>
      </c>
      <c r="AN1634" s="28" t="str">
        <f aca="false">IF($I1634="","",IF(MATCH($I1634,$I$2:$I$3000,0)&lt;&gt;ROW()-1,"",COUNT($AN$1:$AN1633)+1))</f>
        <v/>
      </c>
      <c r="AO1634" s="28" t="str">
        <f aca="false">IF($Q1634="","",IF(MATCH($Q1634,$Q$2:$Q$3000,0)&lt;&gt;ROW()-1,"",COUNT($AO$1:$AO1633)+1))</f>
        <v/>
      </c>
    </row>
    <row r="1635" customFormat="false" ht="12.75" hidden="false" customHeight="true" outlineLevel="0" collapsed="false">
      <c r="W1635" s="24" t="n">
        <f aca="false">IF($F1635="",0,IFERROR(IF(ISNUMBER($F1635),INT($F1635),DATE(VALUE(MID(SUBSTITUTE(LEFT($F1635,FIND(" ",$F1635&amp;" ")-1),"/",REPT(" ",20)),41,20)),VALUE(LEFT(SUBSTITUTE(LEFT($F1635,FIND(" ",$F1635&amp;" ")-1),"/",REPT(" ",20)),20)),VALUE(MID(SUBSTITUTE(LEFT($F1635,FIND(" ",$F1635&amp;" ")-1),"/",REPT(" ",20)),21,20)))),0))</f>
        <v>0</v>
      </c>
      <c r="X1635" s="25" t="str">
        <f aca="false">IF(ISNUMBER($N1635),$N1635*Validation!$B$5,"")</f>
        <v/>
      </c>
      <c r="Y1635" s="26" t="str">
        <f aca="false">IF($A1635="","",SUBSTITUTE(SUBSTITUTE(SUBSTITUTE(SUBSTITUTE(SUBSTITUTE(SUBSTITUTE(SUBSTITUTE(UPPER(TRIM($A1635)),"Á","A"),"É","E"),"Í","I"),"Ó","O"),"Ú","U"),"Ñ","N"),"Ü","U"))</f>
        <v/>
      </c>
      <c r="Z1635" s="26" t="str">
        <f aca="false">IF($Y1635="","",LEFT($Y1635,1)&amp;" "&amp;TRIM(RIGHT(SUBSTITUTE($Y1635," ",REPT(" ",50)),50)))</f>
        <v/>
      </c>
      <c r="AA1635" s="27" t="str">
        <f aca="false">IF($AF1635="","",IF(COUNTIF(Validation!$U$19:$U$178,$AF1635)&gt;0,"OK","NO MATCH"))</f>
        <v/>
      </c>
      <c r="AB1635" s="27" t="str">
        <f aca="false">IF($W1635=0,"",IF(AND($W1635&gt;=Validation!$B$3,$W1635&lt;=Validation!$C$3),"Yes","No"))</f>
        <v/>
      </c>
      <c r="AC1635" s="26" t="str">
        <f aca="false">IF($A1635="","",$AF1635&amp;"|"&amp;TEXT($W1635,"yyyy-mm-dd")&amp;"|"&amp;$J1635&amp;"|"&amp;$N1635)</f>
        <v/>
      </c>
      <c r="AD1635" s="27" t="str">
        <f aca="false">IF($AC1635="","",IF(COUNTIF($AC$2:$AC$3000,$AC1635)&gt;1,"REVIEW","OK"))</f>
        <v/>
      </c>
      <c r="AE1635" s="27" t="str">
        <f aca="false">IF(OR($W1635=0,$O1635=""),"",IF(IFERROR(IF(ISNUMBER($O1635),INT($O1635),DATE(VALUE(MID(SUBSTITUTE(LEFT($O1635,FIND(" ",$O1635&amp;" ")-1),"/",REPT(" ",20)),41,20)),VALUE(LEFT(SUBSTITUTE(LEFT($O1635,FIND(" ",$O1635&amp;" ")-1),"/",REPT(" ",20)),20)),VALUE(MID(SUBSTITUTE(LEFT($O1635,FIND(" ",$O1635&amp;" ")-1),"/",REPT(" ",20)),21,20)))),0)&gt;$W1635,"Late","Same day"))</f>
        <v/>
      </c>
      <c r="AF1635" s="26" t="str">
        <f aca="false">IF($A1635="","",IFERROR(INDEX(Validation!$C$193:$C$217,MATCH($A1635,Validation!$A$193:$A$217,0)),IF(COUNTIF(Validation!$U$19:$U$178,$Z1635)&gt;0,$Z1635,IF(COUNTIF(Validation!$S$19:$S$178,$AI1635)=1,INDEX(Validation!$U$19:$U$178,MATCH($AI1635,Validation!$S$19:$S$178,0)),$Z1635))))</f>
        <v/>
      </c>
      <c r="AG1635" s="27" t="str">
        <f aca="false">IF(COUNTA($A1635:$U1635)=0,"",IF($A1635="","No name",IF($F1635="","No date",IF($W1635=0,"Date ilegible",IF(NOT(ISNUMBER($N1635)),"Hours no numéricas",IF($AA1635="NO MATCH","Person no identificada","OK"))))))</f>
        <v/>
      </c>
      <c r="AH1635" s="27" t="str">
        <f aca="false">IF($W1635=0,"No date",IF($W1635&lt;Validation!$B$3,"Before period",IF($W1635&gt;Validation!$C$3,"After period","In period")))</f>
        <v>No date</v>
      </c>
      <c r="AI1635" s="26" t="str">
        <f aca="false">IF($Y1635="","",TRIM(RIGHT(SUBSTITUTE($Y1635," ",REPT(" ",50)),50)))</f>
        <v/>
      </c>
      <c r="AJ1635" s="27" t="str">
        <f aca="false">IF($A1635="","",IF(NOT(ISERROR(MATCH($A1635,Validation!$A$193:$A$217,0))),"Manual mapping",IF(COUNTIF(Validation!$U$19:$U$178,$Z1635)&gt;0,"Direct",IF(COUNTIF(Validation!$S$19:$S$178,$AI1635)=1,"By surname","Unresolved"))))</f>
        <v/>
      </c>
      <c r="AK1635" s="28" t="str">
        <f aca="false">IF($L1635="","",IF(MATCH($L1635,$L$2:$L$3000,0)&lt;&gt;ROW()-1,"",COUNT($AK$1:$AK1634)+1))</f>
        <v/>
      </c>
      <c r="AL1635" s="28" t="str">
        <f aca="false">IF($G1635="","",IF(MATCH($G1635,$G$2:$G$3000,0)&lt;&gt;ROW()-1,"",COUNT($AL$1:$AL1634)+1))</f>
        <v/>
      </c>
      <c r="AM1635" s="28" t="str">
        <f aca="false">IF($H1635="","",IF(MATCH($H1635,$H$2:$H$3000,0)&lt;&gt;ROW()-1,"",COUNT($AM$1:$AM1634)+1))</f>
        <v/>
      </c>
      <c r="AN1635" s="28" t="str">
        <f aca="false">IF($I1635="","",IF(MATCH($I1635,$I$2:$I$3000,0)&lt;&gt;ROW()-1,"",COUNT($AN$1:$AN1634)+1))</f>
        <v/>
      </c>
      <c r="AO1635" s="28" t="str">
        <f aca="false">IF($Q1635="","",IF(MATCH($Q1635,$Q$2:$Q$3000,0)&lt;&gt;ROW()-1,"",COUNT($AO$1:$AO1634)+1))</f>
        <v/>
      </c>
    </row>
    <row r="1636" customFormat="false" ht="12.75" hidden="false" customHeight="true" outlineLevel="0" collapsed="false">
      <c r="W1636" s="24" t="n">
        <f aca="false">IF($F1636="",0,IFERROR(IF(ISNUMBER($F1636),INT($F1636),DATE(VALUE(MID(SUBSTITUTE(LEFT($F1636,FIND(" ",$F1636&amp;" ")-1),"/",REPT(" ",20)),41,20)),VALUE(LEFT(SUBSTITUTE(LEFT($F1636,FIND(" ",$F1636&amp;" ")-1),"/",REPT(" ",20)),20)),VALUE(MID(SUBSTITUTE(LEFT($F1636,FIND(" ",$F1636&amp;" ")-1),"/",REPT(" ",20)),21,20)))),0))</f>
        <v>0</v>
      </c>
      <c r="X1636" s="25" t="str">
        <f aca="false">IF(ISNUMBER($N1636),$N1636*Validation!$B$5,"")</f>
        <v/>
      </c>
      <c r="Y1636" s="26" t="str">
        <f aca="false">IF($A1636="","",SUBSTITUTE(SUBSTITUTE(SUBSTITUTE(SUBSTITUTE(SUBSTITUTE(SUBSTITUTE(SUBSTITUTE(UPPER(TRIM($A1636)),"Á","A"),"É","E"),"Í","I"),"Ó","O"),"Ú","U"),"Ñ","N"),"Ü","U"))</f>
        <v/>
      </c>
      <c r="Z1636" s="26" t="str">
        <f aca="false">IF($Y1636="","",LEFT($Y1636,1)&amp;" "&amp;TRIM(RIGHT(SUBSTITUTE($Y1636," ",REPT(" ",50)),50)))</f>
        <v/>
      </c>
      <c r="AA1636" s="27" t="str">
        <f aca="false">IF($AF1636="","",IF(COUNTIF(Validation!$U$19:$U$178,$AF1636)&gt;0,"OK","NO MATCH"))</f>
        <v/>
      </c>
      <c r="AB1636" s="27" t="str">
        <f aca="false">IF($W1636=0,"",IF(AND($W1636&gt;=Validation!$B$3,$W1636&lt;=Validation!$C$3),"Yes","No"))</f>
        <v/>
      </c>
      <c r="AC1636" s="26" t="str">
        <f aca="false">IF($A1636="","",$AF1636&amp;"|"&amp;TEXT($W1636,"yyyy-mm-dd")&amp;"|"&amp;$J1636&amp;"|"&amp;$N1636)</f>
        <v/>
      </c>
      <c r="AD1636" s="27" t="str">
        <f aca="false">IF($AC1636="","",IF(COUNTIF($AC$2:$AC$3000,$AC1636)&gt;1,"REVIEW","OK"))</f>
        <v/>
      </c>
      <c r="AE1636" s="27" t="str">
        <f aca="false">IF(OR($W1636=0,$O1636=""),"",IF(IFERROR(IF(ISNUMBER($O1636),INT($O1636),DATE(VALUE(MID(SUBSTITUTE(LEFT($O1636,FIND(" ",$O1636&amp;" ")-1),"/",REPT(" ",20)),41,20)),VALUE(LEFT(SUBSTITUTE(LEFT($O1636,FIND(" ",$O1636&amp;" ")-1),"/",REPT(" ",20)),20)),VALUE(MID(SUBSTITUTE(LEFT($O1636,FIND(" ",$O1636&amp;" ")-1),"/",REPT(" ",20)),21,20)))),0)&gt;$W1636,"Late","Same day"))</f>
        <v/>
      </c>
      <c r="AF1636" s="26" t="str">
        <f aca="false">IF($A1636="","",IFERROR(INDEX(Validation!$C$193:$C$217,MATCH($A1636,Validation!$A$193:$A$217,0)),IF(COUNTIF(Validation!$U$19:$U$178,$Z1636)&gt;0,$Z1636,IF(COUNTIF(Validation!$S$19:$S$178,$AI1636)=1,INDEX(Validation!$U$19:$U$178,MATCH($AI1636,Validation!$S$19:$S$178,0)),$Z1636))))</f>
        <v/>
      </c>
      <c r="AG1636" s="27" t="str">
        <f aca="false">IF(COUNTA($A1636:$U1636)=0,"",IF($A1636="","No name",IF($F1636="","No date",IF($W1636=0,"Date ilegible",IF(NOT(ISNUMBER($N1636)),"Hours no numéricas",IF($AA1636="NO MATCH","Person no identificada","OK"))))))</f>
        <v/>
      </c>
      <c r="AH1636" s="27" t="str">
        <f aca="false">IF($W1636=0,"No date",IF($W1636&lt;Validation!$B$3,"Before period",IF($W1636&gt;Validation!$C$3,"After period","In period")))</f>
        <v>No date</v>
      </c>
      <c r="AI1636" s="26" t="str">
        <f aca="false">IF($Y1636="","",TRIM(RIGHT(SUBSTITUTE($Y1636," ",REPT(" ",50)),50)))</f>
        <v/>
      </c>
      <c r="AJ1636" s="27" t="str">
        <f aca="false">IF($A1636="","",IF(NOT(ISERROR(MATCH($A1636,Validation!$A$193:$A$217,0))),"Manual mapping",IF(COUNTIF(Validation!$U$19:$U$178,$Z1636)&gt;0,"Direct",IF(COUNTIF(Validation!$S$19:$S$178,$AI1636)=1,"By surname","Unresolved"))))</f>
        <v/>
      </c>
      <c r="AK1636" s="28" t="str">
        <f aca="false">IF($L1636="","",IF(MATCH($L1636,$L$2:$L$3000,0)&lt;&gt;ROW()-1,"",COUNT($AK$1:$AK1635)+1))</f>
        <v/>
      </c>
      <c r="AL1636" s="28" t="str">
        <f aca="false">IF($G1636="","",IF(MATCH($G1636,$G$2:$G$3000,0)&lt;&gt;ROW()-1,"",COUNT($AL$1:$AL1635)+1))</f>
        <v/>
      </c>
      <c r="AM1636" s="28" t="str">
        <f aca="false">IF($H1636="","",IF(MATCH($H1636,$H$2:$H$3000,0)&lt;&gt;ROW()-1,"",COUNT($AM$1:$AM1635)+1))</f>
        <v/>
      </c>
      <c r="AN1636" s="28" t="str">
        <f aca="false">IF($I1636="","",IF(MATCH($I1636,$I$2:$I$3000,0)&lt;&gt;ROW()-1,"",COUNT($AN$1:$AN1635)+1))</f>
        <v/>
      </c>
      <c r="AO1636" s="28" t="str">
        <f aca="false">IF($Q1636="","",IF(MATCH($Q1636,$Q$2:$Q$3000,0)&lt;&gt;ROW()-1,"",COUNT($AO$1:$AO1635)+1))</f>
        <v/>
      </c>
    </row>
    <row r="1637" customFormat="false" ht="12.75" hidden="false" customHeight="true" outlineLevel="0" collapsed="false">
      <c r="W1637" s="24" t="n">
        <f aca="false">IF($F1637="",0,IFERROR(IF(ISNUMBER($F1637),INT($F1637),DATE(VALUE(MID(SUBSTITUTE(LEFT($F1637,FIND(" ",$F1637&amp;" ")-1),"/",REPT(" ",20)),41,20)),VALUE(LEFT(SUBSTITUTE(LEFT($F1637,FIND(" ",$F1637&amp;" ")-1),"/",REPT(" ",20)),20)),VALUE(MID(SUBSTITUTE(LEFT($F1637,FIND(" ",$F1637&amp;" ")-1),"/",REPT(" ",20)),21,20)))),0))</f>
        <v>0</v>
      </c>
      <c r="X1637" s="25" t="str">
        <f aca="false">IF(ISNUMBER($N1637),$N1637*Validation!$B$5,"")</f>
        <v/>
      </c>
      <c r="Y1637" s="26" t="str">
        <f aca="false">IF($A1637="","",SUBSTITUTE(SUBSTITUTE(SUBSTITUTE(SUBSTITUTE(SUBSTITUTE(SUBSTITUTE(SUBSTITUTE(UPPER(TRIM($A1637)),"Á","A"),"É","E"),"Í","I"),"Ó","O"),"Ú","U"),"Ñ","N"),"Ü","U"))</f>
        <v/>
      </c>
      <c r="Z1637" s="26" t="str">
        <f aca="false">IF($Y1637="","",LEFT($Y1637,1)&amp;" "&amp;TRIM(RIGHT(SUBSTITUTE($Y1637," ",REPT(" ",50)),50)))</f>
        <v/>
      </c>
      <c r="AA1637" s="27" t="str">
        <f aca="false">IF($AF1637="","",IF(COUNTIF(Validation!$U$19:$U$178,$AF1637)&gt;0,"OK","NO MATCH"))</f>
        <v/>
      </c>
      <c r="AB1637" s="27" t="str">
        <f aca="false">IF($W1637=0,"",IF(AND($W1637&gt;=Validation!$B$3,$W1637&lt;=Validation!$C$3),"Yes","No"))</f>
        <v/>
      </c>
      <c r="AC1637" s="26" t="str">
        <f aca="false">IF($A1637="","",$AF1637&amp;"|"&amp;TEXT($W1637,"yyyy-mm-dd")&amp;"|"&amp;$J1637&amp;"|"&amp;$N1637)</f>
        <v/>
      </c>
      <c r="AD1637" s="27" t="str">
        <f aca="false">IF($AC1637="","",IF(COUNTIF($AC$2:$AC$3000,$AC1637)&gt;1,"REVIEW","OK"))</f>
        <v/>
      </c>
      <c r="AE1637" s="27" t="str">
        <f aca="false">IF(OR($W1637=0,$O1637=""),"",IF(IFERROR(IF(ISNUMBER($O1637),INT($O1637),DATE(VALUE(MID(SUBSTITUTE(LEFT($O1637,FIND(" ",$O1637&amp;" ")-1),"/",REPT(" ",20)),41,20)),VALUE(LEFT(SUBSTITUTE(LEFT($O1637,FIND(" ",$O1637&amp;" ")-1),"/",REPT(" ",20)),20)),VALUE(MID(SUBSTITUTE(LEFT($O1637,FIND(" ",$O1637&amp;" ")-1),"/",REPT(" ",20)),21,20)))),0)&gt;$W1637,"Late","Same day"))</f>
        <v/>
      </c>
      <c r="AF1637" s="26" t="str">
        <f aca="false">IF($A1637="","",IFERROR(INDEX(Validation!$C$193:$C$217,MATCH($A1637,Validation!$A$193:$A$217,0)),IF(COUNTIF(Validation!$U$19:$U$178,$Z1637)&gt;0,$Z1637,IF(COUNTIF(Validation!$S$19:$S$178,$AI1637)=1,INDEX(Validation!$U$19:$U$178,MATCH($AI1637,Validation!$S$19:$S$178,0)),$Z1637))))</f>
        <v/>
      </c>
      <c r="AG1637" s="27" t="str">
        <f aca="false">IF(COUNTA($A1637:$U1637)=0,"",IF($A1637="","No name",IF($F1637="","No date",IF($W1637=0,"Date ilegible",IF(NOT(ISNUMBER($N1637)),"Hours no numéricas",IF($AA1637="NO MATCH","Person no identificada","OK"))))))</f>
        <v/>
      </c>
      <c r="AH1637" s="27" t="str">
        <f aca="false">IF($W1637=0,"No date",IF($W1637&lt;Validation!$B$3,"Before period",IF($W1637&gt;Validation!$C$3,"After period","In period")))</f>
        <v>No date</v>
      </c>
      <c r="AI1637" s="26" t="str">
        <f aca="false">IF($Y1637="","",TRIM(RIGHT(SUBSTITUTE($Y1637," ",REPT(" ",50)),50)))</f>
        <v/>
      </c>
      <c r="AJ1637" s="27" t="str">
        <f aca="false">IF($A1637="","",IF(NOT(ISERROR(MATCH($A1637,Validation!$A$193:$A$217,0))),"Manual mapping",IF(COUNTIF(Validation!$U$19:$U$178,$Z1637)&gt;0,"Direct",IF(COUNTIF(Validation!$S$19:$S$178,$AI1637)=1,"By surname","Unresolved"))))</f>
        <v/>
      </c>
      <c r="AK1637" s="28" t="str">
        <f aca="false">IF($L1637="","",IF(MATCH($L1637,$L$2:$L$3000,0)&lt;&gt;ROW()-1,"",COUNT($AK$1:$AK1636)+1))</f>
        <v/>
      </c>
      <c r="AL1637" s="28" t="str">
        <f aca="false">IF($G1637="","",IF(MATCH($G1637,$G$2:$G$3000,0)&lt;&gt;ROW()-1,"",COUNT($AL$1:$AL1636)+1))</f>
        <v/>
      </c>
      <c r="AM1637" s="28" t="str">
        <f aca="false">IF($H1637="","",IF(MATCH($H1637,$H$2:$H$3000,0)&lt;&gt;ROW()-1,"",COUNT($AM$1:$AM1636)+1))</f>
        <v/>
      </c>
      <c r="AN1637" s="28" t="str">
        <f aca="false">IF($I1637="","",IF(MATCH($I1637,$I$2:$I$3000,0)&lt;&gt;ROW()-1,"",COUNT($AN$1:$AN1636)+1))</f>
        <v/>
      </c>
      <c r="AO1637" s="28" t="str">
        <f aca="false">IF($Q1637="","",IF(MATCH($Q1637,$Q$2:$Q$3000,0)&lt;&gt;ROW()-1,"",COUNT($AO$1:$AO1636)+1))</f>
        <v/>
      </c>
    </row>
    <row r="1638" customFormat="false" ht="12.75" hidden="false" customHeight="true" outlineLevel="0" collapsed="false">
      <c r="W1638" s="24" t="n">
        <f aca="false">IF($F1638="",0,IFERROR(IF(ISNUMBER($F1638),INT($F1638),DATE(VALUE(MID(SUBSTITUTE(LEFT($F1638,FIND(" ",$F1638&amp;" ")-1),"/",REPT(" ",20)),41,20)),VALUE(LEFT(SUBSTITUTE(LEFT($F1638,FIND(" ",$F1638&amp;" ")-1),"/",REPT(" ",20)),20)),VALUE(MID(SUBSTITUTE(LEFT($F1638,FIND(" ",$F1638&amp;" ")-1),"/",REPT(" ",20)),21,20)))),0))</f>
        <v>0</v>
      </c>
      <c r="X1638" s="25" t="str">
        <f aca="false">IF(ISNUMBER($N1638),$N1638*Validation!$B$5,"")</f>
        <v/>
      </c>
      <c r="Y1638" s="26" t="str">
        <f aca="false">IF($A1638="","",SUBSTITUTE(SUBSTITUTE(SUBSTITUTE(SUBSTITUTE(SUBSTITUTE(SUBSTITUTE(SUBSTITUTE(UPPER(TRIM($A1638)),"Á","A"),"É","E"),"Í","I"),"Ó","O"),"Ú","U"),"Ñ","N"),"Ü","U"))</f>
        <v/>
      </c>
      <c r="Z1638" s="26" t="str">
        <f aca="false">IF($Y1638="","",LEFT($Y1638,1)&amp;" "&amp;TRIM(RIGHT(SUBSTITUTE($Y1638," ",REPT(" ",50)),50)))</f>
        <v/>
      </c>
      <c r="AA1638" s="27" t="str">
        <f aca="false">IF($AF1638="","",IF(COUNTIF(Validation!$U$19:$U$178,$AF1638)&gt;0,"OK","NO MATCH"))</f>
        <v/>
      </c>
      <c r="AB1638" s="27" t="str">
        <f aca="false">IF($W1638=0,"",IF(AND($W1638&gt;=Validation!$B$3,$W1638&lt;=Validation!$C$3),"Yes","No"))</f>
        <v/>
      </c>
      <c r="AC1638" s="26" t="str">
        <f aca="false">IF($A1638="","",$AF1638&amp;"|"&amp;TEXT($W1638,"yyyy-mm-dd")&amp;"|"&amp;$J1638&amp;"|"&amp;$N1638)</f>
        <v/>
      </c>
      <c r="AD1638" s="27" t="str">
        <f aca="false">IF($AC1638="","",IF(COUNTIF($AC$2:$AC$3000,$AC1638)&gt;1,"REVIEW","OK"))</f>
        <v/>
      </c>
      <c r="AE1638" s="27" t="str">
        <f aca="false">IF(OR($W1638=0,$O1638=""),"",IF(IFERROR(IF(ISNUMBER($O1638),INT($O1638),DATE(VALUE(MID(SUBSTITUTE(LEFT($O1638,FIND(" ",$O1638&amp;" ")-1),"/",REPT(" ",20)),41,20)),VALUE(LEFT(SUBSTITUTE(LEFT($O1638,FIND(" ",$O1638&amp;" ")-1),"/",REPT(" ",20)),20)),VALUE(MID(SUBSTITUTE(LEFT($O1638,FIND(" ",$O1638&amp;" ")-1),"/",REPT(" ",20)),21,20)))),0)&gt;$W1638,"Late","Same day"))</f>
        <v/>
      </c>
      <c r="AF1638" s="26" t="str">
        <f aca="false">IF($A1638="","",IFERROR(INDEX(Validation!$C$193:$C$217,MATCH($A1638,Validation!$A$193:$A$217,0)),IF(COUNTIF(Validation!$U$19:$U$178,$Z1638)&gt;0,$Z1638,IF(COUNTIF(Validation!$S$19:$S$178,$AI1638)=1,INDEX(Validation!$U$19:$U$178,MATCH($AI1638,Validation!$S$19:$S$178,0)),$Z1638))))</f>
        <v/>
      </c>
      <c r="AG1638" s="27" t="str">
        <f aca="false">IF(COUNTA($A1638:$U1638)=0,"",IF($A1638="","No name",IF($F1638="","No date",IF($W1638=0,"Date ilegible",IF(NOT(ISNUMBER($N1638)),"Hours no numéricas",IF($AA1638="NO MATCH","Person no identificada","OK"))))))</f>
        <v/>
      </c>
      <c r="AH1638" s="27" t="str">
        <f aca="false">IF($W1638=0,"No date",IF($W1638&lt;Validation!$B$3,"Before period",IF($W1638&gt;Validation!$C$3,"After period","In period")))</f>
        <v>No date</v>
      </c>
      <c r="AI1638" s="26" t="str">
        <f aca="false">IF($Y1638="","",TRIM(RIGHT(SUBSTITUTE($Y1638," ",REPT(" ",50)),50)))</f>
        <v/>
      </c>
      <c r="AJ1638" s="27" t="str">
        <f aca="false">IF($A1638="","",IF(NOT(ISERROR(MATCH($A1638,Validation!$A$193:$A$217,0))),"Manual mapping",IF(COUNTIF(Validation!$U$19:$U$178,$Z1638)&gt;0,"Direct",IF(COUNTIF(Validation!$S$19:$S$178,$AI1638)=1,"By surname","Unresolved"))))</f>
        <v/>
      </c>
      <c r="AK1638" s="28" t="str">
        <f aca="false">IF($L1638="","",IF(MATCH($L1638,$L$2:$L$3000,0)&lt;&gt;ROW()-1,"",COUNT($AK$1:$AK1637)+1))</f>
        <v/>
      </c>
      <c r="AL1638" s="28" t="str">
        <f aca="false">IF($G1638="","",IF(MATCH($G1638,$G$2:$G$3000,0)&lt;&gt;ROW()-1,"",COUNT($AL$1:$AL1637)+1))</f>
        <v/>
      </c>
      <c r="AM1638" s="28" t="str">
        <f aca="false">IF($H1638="","",IF(MATCH($H1638,$H$2:$H$3000,0)&lt;&gt;ROW()-1,"",COUNT($AM$1:$AM1637)+1))</f>
        <v/>
      </c>
      <c r="AN1638" s="28" t="str">
        <f aca="false">IF($I1638="","",IF(MATCH($I1638,$I$2:$I$3000,0)&lt;&gt;ROW()-1,"",COUNT($AN$1:$AN1637)+1))</f>
        <v/>
      </c>
      <c r="AO1638" s="28" t="str">
        <f aca="false">IF($Q1638="","",IF(MATCH($Q1638,$Q$2:$Q$3000,0)&lt;&gt;ROW()-1,"",COUNT($AO$1:$AO1637)+1))</f>
        <v/>
      </c>
    </row>
    <row r="1639" customFormat="false" ht="12.75" hidden="false" customHeight="true" outlineLevel="0" collapsed="false">
      <c r="W1639" s="24" t="n">
        <f aca="false">IF($F1639="",0,IFERROR(IF(ISNUMBER($F1639),INT($F1639),DATE(VALUE(MID(SUBSTITUTE(LEFT($F1639,FIND(" ",$F1639&amp;" ")-1),"/",REPT(" ",20)),41,20)),VALUE(LEFT(SUBSTITUTE(LEFT($F1639,FIND(" ",$F1639&amp;" ")-1),"/",REPT(" ",20)),20)),VALUE(MID(SUBSTITUTE(LEFT($F1639,FIND(" ",$F1639&amp;" ")-1),"/",REPT(" ",20)),21,20)))),0))</f>
        <v>0</v>
      </c>
      <c r="X1639" s="25" t="str">
        <f aca="false">IF(ISNUMBER($N1639),$N1639*Validation!$B$5,"")</f>
        <v/>
      </c>
      <c r="Y1639" s="26" t="str">
        <f aca="false">IF($A1639="","",SUBSTITUTE(SUBSTITUTE(SUBSTITUTE(SUBSTITUTE(SUBSTITUTE(SUBSTITUTE(SUBSTITUTE(UPPER(TRIM($A1639)),"Á","A"),"É","E"),"Í","I"),"Ó","O"),"Ú","U"),"Ñ","N"),"Ü","U"))</f>
        <v/>
      </c>
      <c r="Z1639" s="26" t="str">
        <f aca="false">IF($Y1639="","",LEFT($Y1639,1)&amp;" "&amp;TRIM(RIGHT(SUBSTITUTE($Y1639," ",REPT(" ",50)),50)))</f>
        <v/>
      </c>
      <c r="AA1639" s="27" t="str">
        <f aca="false">IF($AF1639="","",IF(COUNTIF(Validation!$U$19:$U$178,$AF1639)&gt;0,"OK","NO MATCH"))</f>
        <v/>
      </c>
      <c r="AB1639" s="27" t="str">
        <f aca="false">IF($W1639=0,"",IF(AND($W1639&gt;=Validation!$B$3,$W1639&lt;=Validation!$C$3),"Yes","No"))</f>
        <v/>
      </c>
      <c r="AC1639" s="26" t="str">
        <f aca="false">IF($A1639="","",$AF1639&amp;"|"&amp;TEXT($W1639,"yyyy-mm-dd")&amp;"|"&amp;$J1639&amp;"|"&amp;$N1639)</f>
        <v/>
      </c>
      <c r="AD1639" s="27" t="str">
        <f aca="false">IF($AC1639="","",IF(COUNTIF($AC$2:$AC$3000,$AC1639)&gt;1,"REVIEW","OK"))</f>
        <v/>
      </c>
      <c r="AE1639" s="27" t="str">
        <f aca="false">IF(OR($W1639=0,$O1639=""),"",IF(IFERROR(IF(ISNUMBER($O1639),INT($O1639),DATE(VALUE(MID(SUBSTITUTE(LEFT($O1639,FIND(" ",$O1639&amp;" ")-1),"/",REPT(" ",20)),41,20)),VALUE(LEFT(SUBSTITUTE(LEFT($O1639,FIND(" ",$O1639&amp;" ")-1),"/",REPT(" ",20)),20)),VALUE(MID(SUBSTITUTE(LEFT($O1639,FIND(" ",$O1639&amp;" ")-1),"/",REPT(" ",20)),21,20)))),0)&gt;$W1639,"Late","Same day"))</f>
        <v/>
      </c>
      <c r="AF1639" s="26" t="str">
        <f aca="false">IF($A1639="","",IFERROR(INDEX(Validation!$C$193:$C$217,MATCH($A1639,Validation!$A$193:$A$217,0)),IF(COUNTIF(Validation!$U$19:$U$178,$Z1639)&gt;0,$Z1639,IF(COUNTIF(Validation!$S$19:$S$178,$AI1639)=1,INDEX(Validation!$U$19:$U$178,MATCH($AI1639,Validation!$S$19:$S$178,0)),$Z1639))))</f>
        <v/>
      </c>
      <c r="AG1639" s="27" t="str">
        <f aca="false">IF(COUNTA($A1639:$U1639)=0,"",IF($A1639="","No name",IF($F1639="","No date",IF($W1639=0,"Date ilegible",IF(NOT(ISNUMBER($N1639)),"Hours no numéricas",IF($AA1639="NO MATCH","Person no identificada","OK"))))))</f>
        <v/>
      </c>
      <c r="AH1639" s="27" t="str">
        <f aca="false">IF($W1639=0,"No date",IF($W1639&lt;Validation!$B$3,"Before period",IF($W1639&gt;Validation!$C$3,"After period","In period")))</f>
        <v>No date</v>
      </c>
      <c r="AI1639" s="26" t="str">
        <f aca="false">IF($Y1639="","",TRIM(RIGHT(SUBSTITUTE($Y1639," ",REPT(" ",50)),50)))</f>
        <v/>
      </c>
      <c r="AJ1639" s="27" t="str">
        <f aca="false">IF($A1639="","",IF(NOT(ISERROR(MATCH($A1639,Validation!$A$193:$A$217,0))),"Manual mapping",IF(COUNTIF(Validation!$U$19:$U$178,$Z1639)&gt;0,"Direct",IF(COUNTIF(Validation!$S$19:$S$178,$AI1639)=1,"By surname","Unresolved"))))</f>
        <v/>
      </c>
      <c r="AK1639" s="28" t="str">
        <f aca="false">IF($L1639="","",IF(MATCH($L1639,$L$2:$L$3000,0)&lt;&gt;ROW()-1,"",COUNT($AK$1:$AK1638)+1))</f>
        <v/>
      </c>
      <c r="AL1639" s="28" t="str">
        <f aca="false">IF($G1639="","",IF(MATCH($G1639,$G$2:$G$3000,0)&lt;&gt;ROW()-1,"",COUNT($AL$1:$AL1638)+1))</f>
        <v/>
      </c>
      <c r="AM1639" s="28" t="str">
        <f aca="false">IF($H1639="","",IF(MATCH($H1639,$H$2:$H$3000,0)&lt;&gt;ROW()-1,"",COUNT($AM$1:$AM1638)+1))</f>
        <v/>
      </c>
      <c r="AN1639" s="28" t="str">
        <f aca="false">IF($I1639="","",IF(MATCH($I1639,$I$2:$I$3000,0)&lt;&gt;ROW()-1,"",COUNT($AN$1:$AN1638)+1))</f>
        <v/>
      </c>
      <c r="AO1639" s="28" t="str">
        <f aca="false">IF($Q1639="","",IF(MATCH($Q1639,$Q$2:$Q$3000,0)&lt;&gt;ROW()-1,"",COUNT($AO$1:$AO1638)+1))</f>
        <v/>
      </c>
    </row>
    <row r="1640" customFormat="false" ht="12.75" hidden="false" customHeight="true" outlineLevel="0" collapsed="false">
      <c r="W1640" s="24" t="n">
        <f aca="false">IF($F1640="",0,IFERROR(IF(ISNUMBER($F1640),INT($F1640),DATE(VALUE(MID(SUBSTITUTE(LEFT($F1640,FIND(" ",$F1640&amp;" ")-1),"/",REPT(" ",20)),41,20)),VALUE(LEFT(SUBSTITUTE(LEFT($F1640,FIND(" ",$F1640&amp;" ")-1),"/",REPT(" ",20)),20)),VALUE(MID(SUBSTITUTE(LEFT($F1640,FIND(" ",$F1640&amp;" ")-1),"/",REPT(" ",20)),21,20)))),0))</f>
        <v>0</v>
      </c>
      <c r="X1640" s="25" t="str">
        <f aca="false">IF(ISNUMBER($N1640),$N1640*Validation!$B$5,"")</f>
        <v/>
      </c>
      <c r="Y1640" s="26" t="str">
        <f aca="false">IF($A1640="","",SUBSTITUTE(SUBSTITUTE(SUBSTITUTE(SUBSTITUTE(SUBSTITUTE(SUBSTITUTE(SUBSTITUTE(UPPER(TRIM($A1640)),"Á","A"),"É","E"),"Í","I"),"Ó","O"),"Ú","U"),"Ñ","N"),"Ü","U"))</f>
        <v/>
      </c>
      <c r="Z1640" s="26" t="str">
        <f aca="false">IF($Y1640="","",LEFT($Y1640,1)&amp;" "&amp;TRIM(RIGHT(SUBSTITUTE($Y1640," ",REPT(" ",50)),50)))</f>
        <v/>
      </c>
      <c r="AA1640" s="27" t="str">
        <f aca="false">IF($AF1640="","",IF(COUNTIF(Validation!$U$19:$U$178,$AF1640)&gt;0,"OK","NO MATCH"))</f>
        <v/>
      </c>
      <c r="AB1640" s="27" t="str">
        <f aca="false">IF($W1640=0,"",IF(AND($W1640&gt;=Validation!$B$3,$W1640&lt;=Validation!$C$3),"Yes","No"))</f>
        <v/>
      </c>
      <c r="AC1640" s="26" t="str">
        <f aca="false">IF($A1640="","",$AF1640&amp;"|"&amp;TEXT($W1640,"yyyy-mm-dd")&amp;"|"&amp;$J1640&amp;"|"&amp;$N1640)</f>
        <v/>
      </c>
      <c r="AD1640" s="27" t="str">
        <f aca="false">IF($AC1640="","",IF(COUNTIF($AC$2:$AC$3000,$AC1640)&gt;1,"REVIEW","OK"))</f>
        <v/>
      </c>
      <c r="AE1640" s="27" t="str">
        <f aca="false">IF(OR($W1640=0,$O1640=""),"",IF(IFERROR(IF(ISNUMBER($O1640),INT($O1640),DATE(VALUE(MID(SUBSTITUTE(LEFT($O1640,FIND(" ",$O1640&amp;" ")-1),"/",REPT(" ",20)),41,20)),VALUE(LEFT(SUBSTITUTE(LEFT($O1640,FIND(" ",$O1640&amp;" ")-1),"/",REPT(" ",20)),20)),VALUE(MID(SUBSTITUTE(LEFT($O1640,FIND(" ",$O1640&amp;" ")-1),"/",REPT(" ",20)),21,20)))),0)&gt;$W1640,"Late","Same day"))</f>
        <v/>
      </c>
      <c r="AF1640" s="26" t="str">
        <f aca="false">IF($A1640="","",IFERROR(INDEX(Validation!$C$193:$C$217,MATCH($A1640,Validation!$A$193:$A$217,0)),IF(COUNTIF(Validation!$U$19:$U$178,$Z1640)&gt;0,$Z1640,IF(COUNTIF(Validation!$S$19:$S$178,$AI1640)=1,INDEX(Validation!$U$19:$U$178,MATCH($AI1640,Validation!$S$19:$S$178,0)),$Z1640))))</f>
        <v/>
      </c>
      <c r="AG1640" s="27" t="str">
        <f aca="false">IF(COUNTA($A1640:$U1640)=0,"",IF($A1640="","No name",IF($F1640="","No date",IF($W1640=0,"Date ilegible",IF(NOT(ISNUMBER($N1640)),"Hours no numéricas",IF($AA1640="NO MATCH","Person no identificada","OK"))))))</f>
        <v/>
      </c>
      <c r="AH1640" s="27" t="str">
        <f aca="false">IF($W1640=0,"No date",IF($W1640&lt;Validation!$B$3,"Before period",IF($W1640&gt;Validation!$C$3,"After period","In period")))</f>
        <v>No date</v>
      </c>
      <c r="AI1640" s="26" t="str">
        <f aca="false">IF($Y1640="","",TRIM(RIGHT(SUBSTITUTE($Y1640," ",REPT(" ",50)),50)))</f>
        <v/>
      </c>
      <c r="AJ1640" s="27" t="str">
        <f aca="false">IF($A1640="","",IF(NOT(ISERROR(MATCH($A1640,Validation!$A$193:$A$217,0))),"Manual mapping",IF(COUNTIF(Validation!$U$19:$U$178,$Z1640)&gt;0,"Direct",IF(COUNTIF(Validation!$S$19:$S$178,$AI1640)=1,"By surname","Unresolved"))))</f>
        <v/>
      </c>
      <c r="AK1640" s="28" t="str">
        <f aca="false">IF($L1640="","",IF(MATCH($L1640,$L$2:$L$3000,0)&lt;&gt;ROW()-1,"",COUNT($AK$1:$AK1639)+1))</f>
        <v/>
      </c>
      <c r="AL1640" s="28" t="str">
        <f aca="false">IF($G1640="","",IF(MATCH($G1640,$G$2:$G$3000,0)&lt;&gt;ROW()-1,"",COUNT($AL$1:$AL1639)+1))</f>
        <v/>
      </c>
      <c r="AM1640" s="28" t="str">
        <f aca="false">IF($H1640="","",IF(MATCH($H1640,$H$2:$H$3000,0)&lt;&gt;ROW()-1,"",COUNT($AM$1:$AM1639)+1))</f>
        <v/>
      </c>
      <c r="AN1640" s="28" t="str">
        <f aca="false">IF($I1640="","",IF(MATCH($I1640,$I$2:$I$3000,0)&lt;&gt;ROW()-1,"",COUNT($AN$1:$AN1639)+1))</f>
        <v/>
      </c>
      <c r="AO1640" s="28" t="str">
        <f aca="false">IF($Q1640="","",IF(MATCH($Q1640,$Q$2:$Q$3000,0)&lt;&gt;ROW()-1,"",COUNT($AO$1:$AO1639)+1))</f>
        <v/>
      </c>
    </row>
    <row r="1641" customFormat="false" ht="12.75" hidden="false" customHeight="true" outlineLevel="0" collapsed="false">
      <c r="W1641" s="24" t="n">
        <f aca="false">IF($F1641="",0,IFERROR(IF(ISNUMBER($F1641),INT($F1641),DATE(VALUE(MID(SUBSTITUTE(LEFT($F1641,FIND(" ",$F1641&amp;" ")-1),"/",REPT(" ",20)),41,20)),VALUE(LEFT(SUBSTITUTE(LEFT($F1641,FIND(" ",$F1641&amp;" ")-1),"/",REPT(" ",20)),20)),VALUE(MID(SUBSTITUTE(LEFT($F1641,FIND(" ",$F1641&amp;" ")-1),"/",REPT(" ",20)),21,20)))),0))</f>
        <v>0</v>
      </c>
      <c r="X1641" s="25" t="str">
        <f aca="false">IF(ISNUMBER($N1641),$N1641*Validation!$B$5,"")</f>
        <v/>
      </c>
      <c r="Y1641" s="26" t="str">
        <f aca="false">IF($A1641="","",SUBSTITUTE(SUBSTITUTE(SUBSTITUTE(SUBSTITUTE(SUBSTITUTE(SUBSTITUTE(SUBSTITUTE(UPPER(TRIM($A1641)),"Á","A"),"É","E"),"Í","I"),"Ó","O"),"Ú","U"),"Ñ","N"),"Ü","U"))</f>
        <v/>
      </c>
      <c r="Z1641" s="26" t="str">
        <f aca="false">IF($Y1641="","",LEFT($Y1641,1)&amp;" "&amp;TRIM(RIGHT(SUBSTITUTE($Y1641," ",REPT(" ",50)),50)))</f>
        <v/>
      </c>
      <c r="AA1641" s="27" t="str">
        <f aca="false">IF($AF1641="","",IF(COUNTIF(Validation!$U$19:$U$178,$AF1641)&gt;0,"OK","NO MATCH"))</f>
        <v/>
      </c>
      <c r="AB1641" s="27" t="str">
        <f aca="false">IF($W1641=0,"",IF(AND($W1641&gt;=Validation!$B$3,$W1641&lt;=Validation!$C$3),"Yes","No"))</f>
        <v/>
      </c>
      <c r="AC1641" s="26" t="str">
        <f aca="false">IF($A1641="","",$AF1641&amp;"|"&amp;TEXT($W1641,"yyyy-mm-dd")&amp;"|"&amp;$J1641&amp;"|"&amp;$N1641)</f>
        <v/>
      </c>
      <c r="AD1641" s="27" t="str">
        <f aca="false">IF($AC1641="","",IF(COUNTIF($AC$2:$AC$3000,$AC1641)&gt;1,"REVIEW","OK"))</f>
        <v/>
      </c>
      <c r="AE1641" s="27" t="str">
        <f aca="false">IF(OR($W1641=0,$O1641=""),"",IF(IFERROR(IF(ISNUMBER($O1641),INT($O1641),DATE(VALUE(MID(SUBSTITUTE(LEFT($O1641,FIND(" ",$O1641&amp;" ")-1),"/",REPT(" ",20)),41,20)),VALUE(LEFT(SUBSTITUTE(LEFT($O1641,FIND(" ",$O1641&amp;" ")-1),"/",REPT(" ",20)),20)),VALUE(MID(SUBSTITUTE(LEFT($O1641,FIND(" ",$O1641&amp;" ")-1),"/",REPT(" ",20)),21,20)))),0)&gt;$W1641,"Late","Same day"))</f>
        <v/>
      </c>
      <c r="AF1641" s="26" t="str">
        <f aca="false">IF($A1641="","",IFERROR(INDEX(Validation!$C$193:$C$217,MATCH($A1641,Validation!$A$193:$A$217,0)),IF(COUNTIF(Validation!$U$19:$U$178,$Z1641)&gt;0,$Z1641,IF(COUNTIF(Validation!$S$19:$S$178,$AI1641)=1,INDEX(Validation!$U$19:$U$178,MATCH($AI1641,Validation!$S$19:$S$178,0)),$Z1641))))</f>
        <v/>
      </c>
      <c r="AG1641" s="27" t="str">
        <f aca="false">IF(COUNTA($A1641:$U1641)=0,"",IF($A1641="","No name",IF($F1641="","No date",IF($W1641=0,"Date ilegible",IF(NOT(ISNUMBER($N1641)),"Hours no numéricas",IF($AA1641="NO MATCH","Person no identificada","OK"))))))</f>
        <v/>
      </c>
      <c r="AH1641" s="27" t="str">
        <f aca="false">IF($W1641=0,"No date",IF($W1641&lt;Validation!$B$3,"Before period",IF($W1641&gt;Validation!$C$3,"After period","In period")))</f>
        <v>No date</v>
      </c>
      <c r="AI1641" s="26" t="str">
        <f aca="false">IF($Y1641="","",TRIM(RIGHT(SUBSTITUTE($Y1641," ",REPT(" ",50)),50)))</f>
        <v/>
      </c>
      <c r="AJ1641" s="27" t="str">
        <f aca="false">IF($A1641="","",IF(NOT(ISERROR(MATCH($A1641,Validation!$A$193:$A$217,0))),"Manual mapping",IF(COUNTIF(Validation!$U$19:$U$178,$Z1641)&gt;0,"Direct",IF(COUNTIF(Validation!$S$19:$S$178,$AI1641)=1,"By surname","Unresolved"))))</f>
        <v/>
      </c>
      <c r="AK1641" s="28" t="str">
        <f aca="false">IF($L1641="","",IF(MATCH($L1641,$L$2:$L$3000,0)&lt;&gt;ROW()-1,"",COUNT($AK$1:$AK1640)+1))</f>
        <v/>
      </c>
      <c r="AL1641" s="28" t="str">
        <f aca="false">IF($G1641="","",IF(MATCH($G1641,$G$2:$G$3000,0)&lt;&gt;ROW()-1,"",COUNT($AL$1:$AL1640)+1))</f>
        <v/>
      </c>
      <c r="AM1641" s="28" t="str">
        <f aca="false">IF($H1641="","",IF(MATCH($H1641,$H$2:$H$3000,0)&lt;&gt;ROW()-1,"",COUNT($AM$1:$AM1640)+1))</f>
        <v/>
      </c>
      <c r="AN1641" s="28" t="str">
        <f aca="false">IF($I1641="","",IF(MATCH($I1641,$I$2:$I$3000,0)&lt;&gt;ROW()-1,"",COUNT($AN$1:$AN1640)+1))</f>
        <v/>
      </c>
      <c r="AO1641" s="28" t="str">
        <f aca="false">IF($Q1641="","",IF(MATCH($Q1641,$Q$2:$Q$3000,0)&lt;&gt;ROW()-1,"",COUNT($AO$1:$AO1640)+1))</f>
        <v/>
      </c>
    </row>
    <row r="1642" customFormat="false" ht="12.75" hidden="false" customHeight="true" outlineLevel="0" collapsed="false">
      <c r="W1642" s="24" t="n">
        <f aca="false">IF($F1642="",0,IFERROR(IF(ISNUMBER($F1642),INT($F1642),DATE(VALUE(MID(SUBSTITUTE(LEFT($F1642,FIND(" ",$F1642&amp;" ")-1),"/",REPT(" ",20)),41,20)),VALUE(LEFT(SUBSTITUTE(LEFT($F1642,FIND(" ",$F1642&amp;" ")-1),"/",REPT(" ",20)),20)),VALUE(MID(SUBSTITUTE(LEFT($F1642,FIND(" ",$F1642&amp;" ")-1),"/",REPT(" ",20)),21,20)))),0))</f>
        <v>0</v>
      </c>
      <c r="X1642" s="25" t="str">
        <f aca="false">IF(ISNUMBER($N1642),$N1642*Validation!$B$5,"")</f>
        <v/>
      </c>
      <c r="Y1642" s="26" t="str">
        <f aca="false">IF($A1642="","",SUBSTITUTE(SUBSTITUTE(SUBSTITUTE(SUBSTITUTE(SUBSTITUTE(SUBSTITUTE(SUBSTITUTE(UPPER(TRIM($A1642)),"Á","A"),"É","E"),"Í","I"),"Ó","O"),"Ú","U"),"Ñ","N"),"Ü","U"))</f>
        <v/>
      </c>
      <c r="Z1642" s="26" t="str">
        <f aca="false">IF($Y1642="","",LEFT($Y1642,1)&amp;" "&amp;TRIM(RIGHT(SUBSTITUTE($Y1642," ",REPT(" ",50)),50)))</f>
        <v/>
      </c>
      <c r="AA1642" s="27" t="str">
        <f aca="false">IF($AF1642="","",IF(COUNTIF(Validation!$U$19:$U$178,$AF1642)&gt;0,"OK","NO MATCH"))</f>
        <v/>
      </c>
      <c r="AB1642" s="27" t="str">
        <f aca="false">IF($W1642=0,"",IF(AND($W1642&gt;=Validation!$B$3,$W1642&lt;=Validation!$C$3),"Yes","No"))</f>
        <v/>
      </c>
      <c r="AC1642" s="26" t="str">
        <f aca="false">IF($A1642="","",$AF1642&amp;"|"&amp;TEXT($W1642,"yyyy-mm-dd")&amp;"|"&amp;$J1642&amp;"|"&amp;$N1642)</f>
        <v/>
      </c>
      <c r="AD1642" s="27" t="str">
        <f aca="false">IF($AC1642="","",IF(COUNTIF($AC$2:$AC$3000,$AC1642)&gt;1,"REVIEW","OK"))</f>
        <v/>
      </c>
      <c r="AE1642" s="27" t="str">
        <f aca="false">IF(OR($W1642=0,$O1642=""),"",IF(IFERROR(IF(ISNUMBER($O1642),INT($O1642),DATE(VALUE(MID(SUBSTITUTE(LEFT($O1642,FIND(" ",$O1642&amp;" ")-1),"/",REPT(" ",20)),41,20)),VALUE(LEFT(SUBSTITUTE(LEFT($O1642,FIND(" ",$O1642&amp;" ")-1),"/",REPT(" ",20)),20)),VALUE(MID(SUBSTITUTE(LEFT($O1642,FIND(" ",$O1642&amp;" ")-1),"/",REPT(" ",20)),21,20)))),0)&gt;$W1642,"Late","Same day"))</f>
        <v/>
      </c>
      <c r="AF1642" s="26" t="str">
        <f aca="false">IF($A1642="","",IFERROR(INDEX(Validation!$C$193:$C$217,MATCH($A1642,Validation!$A$193:$A$217,0)),IF(COUNTIF(Validation!$U$19:$U$178,$Z1642)&gt;0,$Z1642,IF(COUNTIF(Validation!$S$19:$S$178,$AI1642)=1,INDEX(Validation!$U$19:$U$178,MATCH($AI1642,Validation!$S$19:$S$178,0)),$Z1642))))</f>
        <v/>
      </c>
      <c r="AG1642" s="27" t="str">
        <f aca="false">IF(COUNTA($A1642:$U1642)=0,"",IF($A1642="","No name",IF($F1642="","No date",IF($W1642=0,"Date ilegible",IF(NOT(ISNUMBER($N1642)),"Hours no numéricas",IF($AA1642="NO MATCH","Person no identificada","OK"))))))</f>
        <v/>
      </c>
      <c r="AH1642" s="27" t="str">
        <f aca="false">IF($W1642=0,"No date",IF($W1642&lt;Validation!$B$3,"Before period",IF($W1642&gt;Validation!$C$3,"After period","In period")))</f>
        <v>No date</v>
      </c>
      <c r="AI1642" s="26" t="str">
        <f aca="false">IF($Y1642="","",TRIM(RIGHT(SUBSTITUTE($Y1642," ",REPT(" ",50)),50)))</f>
        <v/>
      </c>
      <c r="AJ1642" s="27" t="str">
        <f aca="false">IF($A1642="","",IF(NOT(ISERROR(MATCH($A1642,Validation!$A$193:$A$217,0))),"Manual mapping",IF(COUNTIF(Validation!$U$19:$U$178,$Z1642)&gt;0,"Direct",IF(COUNTIF(Validation!$S$19:$S$178,$AI1642)=1,"By surname","Unresolved"))))</f>
        <v/>
      </c>
      <c r="AK1642" s="28" t="str">
        <f aca="false">IF($L1642="","",IF(MATCH($L1642,$L$2:$L$3000,0)&lt;&gt;ROW()-1,"",COUNT($AK$1:$AK1641)+1))</f>
        <v/>
      </c>
      <c r="AL1642" s="28" t="str">
        <f aca="false">IF($G1642="","",IF(MATCH($G1642,$G$2:$G$3000,0)&lt;&gt;ROW()-1,"",COUNT($AL$1:$AL1641)+1))</f>
        <v/>
      </c>
      <c r="AM1642" s="28" t="str">
        <f aca="false">IF($H1642="","",IF(MATCH($H1642,$H$2:$H$3000,0)&lt;&gt;ROW()-1,"",COUNT($AM$1:$AM1641)+1))</f>
        <v/>
      </c>
      <c r="AN1642" s="28" t="str">
        <f aca="false">IF($I1642="","",IF(MATCH($I1642,$I$2:$I$3000,0)&lt;&gt;ROW()-1,"",COUNT($AN$1:$AN1641)+1))</f>
        <v/>
      </c>
      <c r="AO1642" s="28" t="str">
        <f aca="false">IF($Q1642="","",IF(MATCH($Q1642,$Q$2:$Q$3000,0)&lt;&gt;ROW()-1,"",COUNT($AO$1:$AO1641)+1))</f>
        <v/>
      </c>
    </row>
    <row r="1643" customFormat="false" ht="12.75" hidden="false" customHeight="true" outlineLevel="0" collapsed="false">
      <c r="W1643" s="24" t="n">
        <f aca="false">IF($F1643="",0,IFERROR(IF(ISNUMBER($F1643),INT($F1643),DATE(VALUE(MID(SUBSTITUTE(LEFT($F1643,FIND(" ",$F1643&amp;" ")-1),"/",REPT(" ",20)),41,20)),VALUE(LEFT(SUBSTITUTE(LEFT($F1643,FIND(" ",$F1643&amp;" ")-1),"/",REPT(" ",20)),20)),VALUE(MID(SUBSTITUTE(LEFT($F1643,FIND(" ",$F1643&amp;" ")-1),"/",REPT(" ",20)),21,20)))),0))</f>
        <v>0</v>
      </c>
      <c r="X1643" s="25" t="str">
        <f aca="false">IF(ISNUMBER($N1643),$N1643*Validation!$B$5,"")</f>
        <v/>
      </c>
      <c r="Y1643" s="26" t="str">
        <f aca="false">IF($A1643="","",SUBSTITUTE(SUBSTITUTE(SUBSTITUTE(SUBSTITUTE(SUBSTITUTE(SUBSTITUTE(SUBSTITUTE(UPPER(TRIM($A1643)),"Á","A"),"É","E"),"Í","I"),"Ó","O"),"Ú","U"),"Ñ","N"),"Ü","U"))</f>
        <v/>
      </c>
      <c r="Z1643" s="26" t="str">
        <f aca="false">IF($Y1643="","",LEFT($Y1643,1)&amp;" "&amp;TRIM(RIGHT(SUBSTITUTE($Y1643," ",REPT(" ",50)),50)))</f>
        <v/>
      </c>
      <c r="AA1643" s="27" t="str">
        <f aca="false">IF($AF1643="","",IF(COUNTIF(Validation!$U$19:$U$178,$AF1643)&gt;0,"OK","NO MATCH"))</f>
        <v/>
      </c>
      <c r="AB1643" s="27" t="str">
        <f aca="false">IF($W1643=0,"",IF(AND($W1643&gt;=Validation!$B$3,$W1643&lt;=Validation!$C$3),"Yes","No"))</f>
        <v/>
      </c>
      <c r="AC1643" s="26" t="str">
        <f aca="false">IF($A1643="","",$AF1643&amp;"|"&amp;TEXT($W1643,"yyyy-mm-dd")&amp;"|"&amp;$J1643&amp;"|"&amp;$N1643)</f>
        <v/>
      </c>
      <c r="AD1643" s="27" t="str">
        <f aca="false">IF($AC1643="","",IF(COUNTIF($AC$2:$AC$3000,$AC1643)&gt;1,"REVIEW","OK"))</f>
        <v/>
      </c>
      <c r="AE1643" s="27" t="str">
        <f aca="false">IF(OR($W1643=0,$O1643=""),"",IF(IFERROR(IF(ISNUMBER($O1643),INT($O1643),DATE(VALUE(MID(SUBSTITUTE(LEFT($O1643,FIND(" ",$O1643&amp;" ")-1),"/",REPT(" ",20)),41,20)),VALUE(LEFT(SUBSTITUTE(LEFT($O1643,FIND(" ",$O1643&amp;" ")-1),"/",REPT(" ",20)),20)),VALUE(MID(SUBSTITUTE(LEFT($O1643,FIND(" ",$O1643&amp;" ")-1),"/",REPT(" ",20)),21,20)))),0)&gt;$W1643,"Late","Same day"))</f>
        <v/>
      </c>
      <c r="AF1643" s="26" t="str">
        <f aca="false">IF($A1643="","",IFERROR(INDEX(Validation!$C$193:$C$217,MATCH($A1643,Validation!$A$193:$A$217,0)),IF(COUNTIF(Validation!$U$19:$U$178,$Z1643)&gt;0,$Z1643,IF(COUNTIF(Validation!$S$19:$S$178,$AI1643)=1,INDEX(Validation!$U$19:$U$178,MATCH($AI1643,Validation!$S$19:$S$178,0)),$Z1643))))</f>
        <v/>
      </c>
      <c r="AG1643" s="27" t="str">
        <f aca="false">IF(COUNTA($A1643:$U1643)=0,"",IF($A1643="","No name",IF($F1643="","No date",IF($W1643=0,"Date ilegible",IF(NOT(ISNUMBER($N1643)),"Hours no numéricas",IF($AA1643="NO MATCH","Person no identificada","OK"))))))</f>
        <v/>
      </c>
      <c r="AH1643" s="27" t="str">
        <f aca="false">IF($W1643=0,"No date",IF($W1643&lt;Validation!$B$3,"Before period",IF($W1643&gt;Validation!$C$3,"After period","In period")))</f>
        <v>No date</v>
      </c>
      <c r="AI1643" s="26" t="str">
        <f aca="false">IF($Y1643="","",TRIM(RIGHT(SUBSTITUTE($Y1643," ",REPT(" ",50)),50)))</f>
        <v/>
      </c>
      <c r="AJ1643" s="27" t="str">
        <f aca="false">IF($A1643="","",IF(NOT(ISERROR(MATCH($A1643,Validation!$A$193:$A$217,0))),"Manual mapping",IF(COUNTIF(Validation!$U$19:$U$178,$Z1643)&gt;0,"Direct",IF(COUNTIF(Validation!$S$19:$S$178,$AI1643)=1,"By surname","Unresolved"))))</f>
        <v/>
      </c>
      <c r="AK1643" s="28" t="str">
        <f aca="false">IF($L1643="","",IF(MATCH($L1643,$L$2:$L$3000,0)&lt;&gt;ROW()-1,"",COUNT($AK$1:$AK1642)+1))</f>
        <v/>
      </c>
      <c r="AL1643" s="28" t="str">
        <f aca="false">IF($G1643="","",IF(MATCH($G1643,$G$2:$G$3000,0)&lt;&gt;ROW()-1,"",COUNT($AL$1:$AL1642)+1))</f>
        <v/>
      </c>
      <c r="AM1643" s="28" t="str">
        <f aca="false">IF($H1643="","",IF(MATCH($H1643,$H$2:$H$3000,0)&lt;&gt;ROW()-1,"",COUNT($AM$1:$AM1642)+1))</f>
        <v/>
      </c>
      <c r="AN1643" s="28" t="str">
        <f aca="false">IF($I1643="","",IF(MATCH($I1643,$I$2:$I$3000,0)&lt;&gt;ROW()-1,"",COUNT($AN$1:$AN1642)+1))</f>
        <v/>
      </c>
      <c r="AO1643" s="28" t="str">
        <f aca="false">IF($Q1643="","",IF(MATCH($Q1643,$Q$2:$Q$3000,0)&lt;&gt;ROW()-1,"",COUNT($AO$1:$AO1642)+1))</f>
        <v/>
      </c>
    </row>
    <row r="1644" customFormat="false" ht="12.75" hidden="false" customHeight="true" outlineLevel="0" collapsed="false">
      <c r="W1644" s="24" t="n">
        <f aca="false">IF($F1644="",0,IFERROR(IF(ISNUMBER($F1644),INT($F1644),DATE(VALUE(MID(SUBSTITUTE(LEFT($F1644,FIND(" ",$F1644&amp;" ")-1),"/",REPT(" ",20)),41,20)),VALUE(LEFT(SUBSTITUTE(LEFT($F1644,FIND(" ",$F1644&amp;" ")-1),"/",REPT(" ",20)),20)),VALUE(MID(SUBSTITUTE(LEFT($F1644,FIND(" ",$F1644&amp;" ")-1),"/",REPT(" ",20)),21,20)))),0))</f>
        <v>0</v>
      </c>
      <c r="X1644" s="25" t="str">
        <f aca="false">IF(ISNUMBER($N1644),$N1644*Validation!$B$5,"")</f>
        <v/>
      </c>
      <c r="Y1644" s="26" t="str">
        <f aca="false">IF($A1644="","",SUBSTITUTE(SUBSTITUTE(SUBSTITUTE(SUBSTITUTE(SUBSTITUTE(SUBSTITUTE(SUBSTITUTE(UPPER(TRIM($A1644)),"Á","A"),"É","E"),"Í","I"),"Ó","O"),"Ú","U"),"Ñ","N"),"Ü","U"))</f>
        <v/>
      </c>
      <c r="Z1644" s="26" t="str">
        <f aca="false">IF($Y1644="","",LEFT($Y1644,1)&amp;" "&amp;TRIM(RIGHT(SUBSTITUTE($Y1644," ",REPT(" ",50)),50)))</f>
        <v/>
      </c>
      <c r="AA1644" s="27" t="str">
        <f aca="false">IF($AF1644="","",IF(COUNTIF(Validation!$U$19:$U$178,$AF1644)&gt;0,"OK","NO MATCH"))</f>
        <v/>
      </c>
      <c r="AB1644" s="27" t="str">
        <f aca="false">IF($W1644=0,"",IF(AND($W1644&gt;=Validation!$B$3,$W1644&lt;=Validation!$C$3),"Yes","No"))</f>
        <v/>
      </c>
      <c r="AC1644" s="26" t="str">
        <f aca="false">IF($A1644="","",$AF1644&amp;"|"&amp;TEXT($W1644,"yyyy-mm-dd")&amp;"|"&amp;$J1644&amp;"|"&amp;$N1644)</f>
        <v/>
      </c>
      <c r="AD1644" s="27" t="str">
        <f aca="false">IF($AC1644="","",IF(COUNTIF($AC$2:$AC$3000,$AC1644)&gt;1,"REVIEW","OK"))</f>
        <v/>
      </c>
      <c r="AE1644" s="27" t="str">
        <f aca="false">IF(OR($W1644=0,$O1644=""),"",IF(IFERROR(IF(ISNUMBER($O1644),INT($O1644),DATE(VALUE(MID(SUBSTITUTE(LEFT($O1644,FIND(" ",$O1644&amp;" ")-1),"/",REPT(" ",20)),41,20)),VALUE(LEFT(SUBSTITUTE(LEFT($O1644,FIND(" ",$O1644&amp;" ")-1),"/",REPT(" ",20)),20)),VALUE(MID(SUBSTITUTE(LEFT($O1644,FIND(" ",$O1644&amp;" ")-1),"/",REPT(" ",20)),21,20)))),0)&gt;$W1644,"Late","Same day"))</f>
        <v/>
      </c>
      <c r="AF1644" s="26" t="str">
        <f aca="false">IF($A1644="","",IFERROR(INDEX(Validation!$C$193:$C$217,MATCH($A1644,Validation!$A$193:$A$217,0)),IF(COUNTIF(Validation!$U$19:$U$178,$Z1644)&gt;0,$Z1644,IF(COUNTIF(Validation!$S$19:$S$178,$AI1644)=1,INDEX(Validation!$U$19:$U$178,MATCH($AI1644,Validation!$S$19:$S$178,0)),$Z1644))))</f>
        <v/>
      </c>
      <c r="AG1644" s="27" t="str">
        <f aca="false">IF(COUNTA($A1644:$U1644)=0,"",IF($A1644="","No name",IF($F1644="","No date",IF($W1644=0,"Date ilegible",IF(NOT(ISNUMBER($N1644)),"Hours no numéricas",IF($AA1644="NO MATCH","Person no identificada","OK"))))))</f>
        <v/>
      </c>
      <c r="AH1644" s="27" t="str">
        <f aca="false">IF($W1644=0,"No date",IF($W1644&lt;Validation!$B$3,"Before period",IF($W1644&gt;Validation!$C$3,"After period","In period")))</f>
        <v>No date</v>
      </c>
      <c r="AI1644" s="26" t="str">
        <f aca="false">IF($Y1644="","",TRIM(RIGHT(SUBSTITUTE($Y1644," ",REPT(" ",50)),50)))</f>
        <v/>
      </c>
      <c r="AJ1644" s="27" t="str">
        <f aca="false">IF($A1644="","",IF(NOT(ISERROR(MATCH($A1644,Validation!$A$193:$A$217,0))),"Manual mapping",IF(COUNTIF(Validation!$U$19:$U$178,$Z1644)&gt;0,"Direct",IF(COUNTIF(Validation!$S$19:$S$178,$AI1644)=1,"By surname","Unresolved"))))</f>
        <v/>
      </c>
      <c r="AK1644" s="28" t="str">
        <f aca="false">IF($L1644="","",IF(MATCH($L1644,$L$2:$L$3000,0)&lt;&gt;ROW()-1,"",COUNT($AK$1:$AK1643)+1))</f>
        <v/>
      </c>
      <c r="AL1644" s="28" t="str">
        <f aca="false">IF($G1644="","",IF(MATCH($G1644,$G$2:$G$3000,0)&lt;&gt;ROW()-1,"",COUNT($AL$1:$AL1643)+1))</f>
        <v/>
      </c>
      <c r="AM1644" s="28" t="str">
        <f aca="false">IF($H1644="","",IF(MATCH($H1644,$H$2:$H$3000,0)&lt;&gt;ROW()-1,"",COUNT($AM$1:$AM1643)+1))</f>
        <v/>
      </c>
      <c r="AN1644" s="28" t="str">
        <f aca="false">IF($I1644="","",IF(MATCH($I1644,$I$2:$I$3000,0)&lt;&gt;ROW()-1,"",COUNT($AN$1:$AN1643)+1))</f>
        <v/>
      </c>
      <c r="AO1644" s="28" t="str">
        <f aca="false">IF($Q1644="","",IF(MATCH($Q1644,$Q$2:$Q$3000,0)&lt;&gt;ROW()-1,"",COUNT($AO$1:$AO1643)+1))</f>
        <v/>
      </c>
    </row>
    <row r="1645" customFormat="false" ht="12.75" hidden="false" customHeight="true" outlineLevel="0" collapsed="false">
      <c r="W1645" s="24" t="n">
        <f aca="false">IF($F1645="",0,IFERROR(IF(ISNUMBER($F1645),INT($F1645),DATE(VALUE(MID(SUBSTITUTE(LEFT($F1645,FIND(" ",$F1645&amp;" ")-1),"/",REPT(" ",20)),41,20)),VALUE(LEFT(SUBSTITUTE(LEFT($F1645,FIND(" ",$F1645&amp;" ")-1),"/",REPT(" ",20)),20)),VALUE(MID(SUBSTITUTE(LEFT($F1645,FIND(" ",$F1645&amp;" ")-1),"/",REPT(" ",20)),21,20)))),0))</f>
        <v>0</v>
      </c>
      <c r="X1645" s="25" t="str">
        <f aca="false">IF(ISNUMBER($N1645),$N1645*Validation!$B$5,"")</f>
        <v/>
      </c>
      <c r="Y1645" s="26" t="str">
        <f aca="false">IF($A1645="","",SUBSTITUTE(SUBSTITUTE(SUBSTITUTE(SUBSTITUTE(SUBSTITUTE(SUBSTITUTE(SUBSTITUTE(UPPER(TRIM($A1645)),"Á","A"),"É","E"),"Í","I"),"Ó","O"),"Ú","U"),"Ñ","N"),"Ü","U"))</f>
        <v/>
      </c>
      <c r="Z1645" s="26" t="str">
        <f aca="false">IF($Y1645="","",LEFT($Y1645,1)&amp;" "&amp;TRIM(RIGHT(SUBSTITUTE($Y1645," ",REPT(" ",50)),50)))</f>
        <v/>
      </c>
      <c r="AA1645" s="27" t="str">
        <f aca="false">IF($AF1645="","",IF(COUNTIF(Validation!$U$19:$U$178,$AF1645)&gt;0,"OK","NO MATCH"))</f>
        <v/>
      </c>
      <c r="AB1645" s="27" t="str">
        <f aca="false">IF($W1645=0,"",IF(AND($W1645&gt;=Validation!$B$3,$W1645&lt;=Validation!$C$3),"Yes","No"))</f>
        <v/>
      </c>
      <c r="AC1645" s="26" t="str">
        <f aca="false">IF($A1645="","",$AF1645&amp;"|"&amp;TEXT($W1645,"yyyy-mm-dd")&amp;"|"&amp;$J1645&amp;"|"&amp;$N1645)</f>
        <v/>
      </c>
      <c r="AD1645" s="27" t="str">
        <f aca="false">IF($AC1645="","",IF(COUNTIF($AC$2:$AC$3000,$AC1645)&gt;1,"REVIEW","OK"))</f>
        <v/>
      </c>
      <c r="AE1645" s="27" t="str">
        <f aca="false">IF(OR($W1645=0,$O1645=""),"",IF(IFERROR(IF(ISNUMBER($O1645),INT($O1645),DATE(VALUE(MID(SUBSTITUTE(LEFT($O1645,FIND(" ",$O1645&amp;" ")-1),"/",REPT(" ",20)),41,20)),VALUE(LEFT(SUBSTITUTE(LEFT($O1645,FIND(" ",$O1645&amp;" ")-1),"/",REPT(" ",20)),20)),VALUE(MID(SUBSTITUTE(LEFT($O1645,FIND(" ",$O1645&amp;" ")-1),"/",REPT(" ",20)),21,20)))),0)&gt;$W1645,"Late","Same day"))</f>
        <v/>
      </c>
      <c r="AF1645" s="26" t="str">
        <f aca="false">IF($A1645="","",IFERROR(INDEX(Validation!$C$193:$C$217,MATCH($A1645,Validation!$A$193:$A$217,0)),IF(COUNTIF(Validation!$U$19:$U$178,$Z1645)&gt;0,$Z1645,IF(COUNTIF(Validation!$S$19:$S$178,$AI1645)=1,INDEX(Validation!$U$19:$U$178,MATCH($AI1645,Validation!$S$19:$S$178,0)),$Z1645))))</f>
        <v/>
      </c>
      <c r="AG1645" s="27" t="str">
        <f aca="false">IF(COUNTA($A1645:$U1645)=0,"",IF($A1645="","No name",IF($F1645="","No date",IF($W1645=0,"Date ilegible",IF(NOT(ISNUMBER($N1645)),"Hours no numéricas",IF($AA1645="NO MATCH","Person no identificada","OK"))))))</f>
        <v/>
      </c>
      <c r="AH1645" s="27" t="str">
        <f aca="false">IF($W1645=0,"No date",IF($W1645&lt;Validation!$B$3,"Before period",IF($W1645&gt;Validation!$C$3,"After period","In period")))</f>
        <v>No date</v>
      </c>
      <c r="AI1645" s="26" t="str">
        <f aca="false">IF($Y1645="","",TRIM(RIGHT(SUBSTITUTE($Y1645," ",REPT(" ",50)),50)))</f>
        <v/>
      </c>
      <c r="AJ1645" s="27" t="str">
        <f aca="false">IF($A1645="","",IF(NOT(ISERROR(MATCH($A1645,Validation!$A$193:$A$217,0))),"Manual mapping",IF(COUNTIF(Validation!$U$19:$U$178,$Z1645)&gt;0,"Direct",IF(COUNTIF(Validation!$S$19:$S$178,$AI1645)=1,"By surname","Unresolved"))))</f>
        <v/>
      </c>
      <c r="AK1645" s="28" t="str">
        <f aca="false">IF($L1645="","",IF(MATCH($L1645,$L$2:$L$3000,0)&lt;&gt;ROW()-1,"",COUNT($AK$1:$AK1644)+1))</f>
        <v/>
      </c>
      <c r="AL1645" s="28" t="str">
        <f aca="false">IF($G1645="","",IF(MATCH($G1645,$G$2:$G$3000,0)&lt;&gt;ROW()-1,"",COUNT($AL$1:$AL1644)+1))</f>
        <v/>
      </c>
      <c r="AM1645" s="28" t="str">
        <f aca="false">IF($H1645="","",IF(MATCH($H1645,$H$2:$H$3000,0)&lt;&gt;ROW()-1,"",COUNT($AM$1:$AM1644)+1))</f>
        <v/>
      </c>
      <c r="AN1645" s="28" t="str">
        <f aca="false">IF($I1645="","",IF(MATCH($I1645,$I$2:$I$3000,0)&lt;&gt;ROW()-1,"",COUNT($AN$1:$AN1644)+1))</f>
        <v/>
      </c>
      <c r="AO1645" s="28" t="str">
        <f aca="false">IF($Q1645="","",IF(MATCH($Q1645,$Q$2:$Q$3000,0)&lt;&gt;ROW()-1,"",COUNT($AO$1:$AO1644)+1))</f>
        <v/>
      </c>
    </row>
    <row r="1646" customFormat="false" ht="12.75" hidden="false" customHeight="true" outlineLevel="0" collapsed="false">
      <c r="W1646" s="24" t="n">
        <f aca="false">IF($F1646="",0,IFERROR(IF(ISNUMBER($F1646),INT($F1646),DATE(VALUE(MID(SUBSTITUTE(LEFT($F1646,FIND(" ",$F1646&amp;" ")-1),"/",REPT(" ",20)),41,20)),VALUE(LEFT(SUBSTITUTE(LEFT($F1646,FIND(" ",$F1646&amp;" ")-1),"/",REPT(" ",20)),20)),VALUE(MID(SUBSTITUTE(LEFT($F1646,FIND(" ",$F1646&amp;" ")-1),"/",REPT(" ",20)),21,20)))),0))</f>
        <v>0</v>
      </c>
      <c r="X1646" s="25" t="str">
        <f aca="false">IF(ISNUMBER($N1646),$N1646*Validation!$B$5,"")</f>
        <v/>
      </c>
      <c r="Y1646" s="26" t="str">
        <f aca="false">IF($A1646="","",SUBSTITUTE(SUBSTITUTE(SUBSTITUTE(SUBSTITUTE(SUBSTITUTE(SUBSTITUTE(SUBSTITUTE(UPPER(TRIM($A1646)),"Á","A"),"É","E"),"Í","I"),"Ó","O"),"Ú","U"),"Ñ","N"),"Ü","U"))</f>
        <v/>
      </c>
      <c r="Z1646" s="26" t="str">
        <f aca="false">IF($Y1646="","",LEFT($Y1646,1)&amp;" "&amp;TRIM(RIGHT(SUBSTITUTE($Y1646," ",REPT(" ",50)),50)))</f>
        <v/>
      </c>
      <c r="AA1646" s="27" t="str">
        <f aca="false">IF($AF1646="","",IF(COUNTIF(Validation!$U$19:$U$178,$AF1646)&gt;0,"OK","NO MATCH"))</f>
        <v/>
      </c>
      <c r="AB1646" s="27" t="str">
        <f aca="false">IF($W1646=0,"",IF(AND($W1646&gt;=Validation!$B$3,$W1646&lt;=Validation!$C$3),"Yes","No"))</f>
        <v/>
      </c>
      <c r="AC1646" s="26" t="str">
        <f aca="false">IF($A1646="","",$AF1646&amp;"|"&amp;TEXT($W1646,"yyyy-mm-dd")&amp;"|"&amp;$J1646&amp;"|"&amp;$N1646)</f>
        <v/>
      </c>
      <c r="AD1646" s="27" t="str">
        <f aca="false">IF($AC1646="","",IF(COUNTIF($AC$2:$AC$3000,$AC1646)&gt;1,"REVIEW","OK"))</f>
        <v/>
      </c>
      <c r="AE1646" s="27" t="str">
        <f aca="false">IF(OR($W1646=0,$O1646=""),"",IF(IFERROR(IF(ISNUMBER($O1646),INT($O1646),DATE(VALUE(MID(SUBSTITUTE(LEFT($O1646,FIND(" ",$O1646&amp;" ")-1),"/",REPT(" ",20)),41,20)),VALUE(LEFT(SUBSTITUTE(LEFT($O1646,FIND(" ",$O1646&amp;" ")-1),"/",REPT(" ",20)),20)),VALUE(MID(SUBSTITUTE(LEFT($O1646,FIND(" ",$O1646&amp;" ")-1),"/",REPT(" ",20)),21,20)))),0)&gt;$W1646,"Late","Same day"))</f>
        <v/>
      </c>
      <c r="AF1646" s="26" t="str">
        <f aca="false">IF($A1646="","",IFERROR(INDEX(Validation!$C$193:$C$217,MATCH($A1646,Validation!$A$193:$A$217,0)),IF(COUNTIF(Validation!$U$19:$U$178,$Z1646)&gt;0,$Z1646,IF(COUNTIF(Validation!$S$19:$S$178,$AI1646)=1,INDEX(Validation!$U$19:$U$178,MATCH($AI1646,Validation!$S$19:$S$178,0)),$Z1646))))</f>
        <v/>
      </c>
      <c r="AG1646" s="27" t="str">
        <f aca="false">IF(COUNTA($A1646:$U1646)=0,"",IF($A1646="","No name",IF($F1646="","No date",IF($W1646=0,"Date ilegible",IF(NOT(ISNUMBER($N1646)),"Hours no numéricas",IF($AA1646="NO MATCH","Person no identificada","OK"))))))</f>
        <v/>
      </c>
      <c r="AH1646" s="27" t="str">
        <f aca="false">IF($W1646=0,"No date",IF($W1646&lt;Validation!$B$3,"Before period",IF($W1646&gt;Validation!$C$3,"After period","In period")))</f>
        <v>No date</v>
      </c>
      <c r="AI1646" s="26" t="str">
        <f aca="false">IF($Y1646="","",TRIM(RIGHT(SUBSTITUTE($Y1646," ",REPT(" ",50)),50)))</f>
        <v/>
      </c>
      <c r="AJ1646" s="27" t="str">
        <f aca="false">IF($A1646="","",IF(NOT(ISERROR(MATCH($A1646,Validation!$A$193:$A$217,0))),"Manual mapping",IF(COUNTIF(Validation!$U$19:$U$178,$Z1646)&gt;0,"Direct",IF(COUNTIF(Validation!$S$19:$S$178,$AI1646)=1,"By surname","Unresolved"))))</f>
        <v/>
      </c>
      <c r="AK1646" s="28" t="str">
        <f aca="false">IF($L1646="","",IF(MATCH($L1646,$L$2:$L$3000,0)&lt;&gt;ROW()-1,"",COUNT($AK$1:$AK1645)+1))</f>
        <v/>
      </c>
      <c r="AL1646" s="28" t="str">
        <f aca="false">IF($G1646="","",IF(MATCH($G1646,$G$2:$G$3000,0)&lt;&gt;ROW()-1,"",COUNT($AL$1:$AL1645)+1))</f>
        <v/>
      </c>
      <c r="AM1646" s="28" t="str">
        <f aca="false">IF($H1646="","",IF(MATCH($H1646,$H$2:$H$3000,0)&lt;&gt;ROW()-1,"",COUNT($AM$1:$AM1645)+1))</f>
        <v/>
      </c>
      <c r="AN1646" s="28" t="str">
        <f aca="false">IF($I1646="","",IF(MATCH($I1646,$I$2:$I$3000,0)&lt;&gt;ROW()-1,"",COUNT($AN$1:$AN1645)+1))</f>
        <v/>
      </c>
      <c r="AO1646" s="28" t="str">
        <f aca="false">IF($Q1646="","",IF(MATCH($Q1646,$Q$2:$Q$3000,0)&lt;&gt;ROW()-1,"",COUNT($AO$1:$AO1645)+1))</f>
        <v/>
      </c>
    </row>
    <row r="1647" customFormat="false" ht="12.75" hidden="false" customHeight="true" outlineLevel="0" collapsed="false">
      <c r="W1647" s="24" t="n">
        <f aca="false">IF($F1647="",0,IFERROR(IF(ISNUMBER($F1647),INT($F1647),DATE(VALUE(MID(SUBSTITUTE(LEFT($F1647,FIND(" ",$F1647&amp;" ")-1),"/",REPT(" ",20)),41,20)),VALUE(LEFT(SUBSTITUTE(LEFT($F1647,FIND(" ",$F1647&amp;" ")-1),"/",REPT(" ",20)),20)),VALUE(MID(SUBSTITUTE(LEFT($F1647,FIND(" ",$F1647&amp;" ")-1),"/",REPT(" ",20)),21,20)))),0))</f>
        <v>0</v>
      </c>
      <c r="X1647" s="25" t="str">
        <f aca="false">IF(ISNUMBER($N1647),$N1647*Validation!$B$5,"")</f>
        <v/>
      </c>
      <c r="Y1647" s="26" t="str">
        <f aca="false">IF($A1647="","",SUBSTITUTE(SUBSTITUTE(SUBSTITUTE(SUBSTITUTE(SUBSTITUTE(SUBSTITUTE(SUBSTITUTE(UPPER(TRIM($A1647)),"Á","A"),"É","E"),"Í","I"),"Ó","O"),"Ú","U"),"Ñ","N"),"Ü","U"))</f>
        <v/>
      </c>
      <c r="Z1647" s="26" t="str">
        <f aca="false">IF($Y1647="","",LEFT($Y1647,1)&amp;" "&amp;TRIM(RIGHT(SUBSTITUTE($Y1647," ",REPT(" ",50)),50)))</f>
        <v/>
      </c>
      <c r="AA1647" s="27" t="str">
        <f aca="false">IF($AF1647="","",IF(COUNTIF(Validation!$U$19:$U$178,$AF1647)&gt;0,"OK","NO MATCH"))</f>
        <v/>
      </c>
      <c r="AB1647" s="27" t="str">
        <f aca="false">IF($W1647=0,"",IF(AND($W1647&gt;=Validation!$B$3,$W1647&lt;=Validation!$C$3),"Yes","No"))</f>
        <v/>
      </c>
      <c r="AC1647" s="26" t="str">
        <f aca="false">IF($A1647="","",$AF1647&amp;"|"&amp;TEXT($W1647,"yyyy-mm-dd")&amp;"|"&amp;$J1647&amp;"|"&amp;$N1647)</f>
        <v/>
      </c>
      <c r="AD1647" s="27" t="str">
        <f aca="false">IF($AC1647="","",IF(COUNTIF($AC$2:$AC$3000,$AC1647)&gt;1,"REVIEW","OK"))</f>
        <v/>
      </c>
      <c r="AE1647" s="27" t="str">
        <f aca="false">IF(OR($W1647=0,$O1647=""),"",IF(IFERROR(IF(ISNUMBER($O1647),INT($O1647),DATE(VALUE(MID(SUBSTITUTE(LEFT($O1647,FIND(" ",$O1647&amp;" ")-1),"/",REPT(" ",20)),41,20)),VALUE(LEFT(SUBSTITUTE(LEFT($O1647,FIND(" ",$O1647&amp;" ")-1),"/",REPT(" ",20)),20)),VALUE(MID(SUBSTITUTE(LEFT($O1647,FIND(" ",$O1647&amp;" ")-1),"/",REPT(" ",20)),21,20)))),0)&gt;$W1647,"Late","Same day"))</f>
        <v/>
      </c>
      <c r="AF1647" s="26" t="str">
        <f aca="false">IF($A1647="","",IFERROR(INDEX(Validation!$C$193:$C$217,MATCH($A1647,Validation!$A$193:$A$217,0)),IF(COUNTIF(Validation!$U$19:$U$178,$Z1647)&gt;0,$Z1647,IF(COUNTIF(Validation!$S$19:$S$178,$AI1647)=1,INDEX(Validation!$U$19:$U$178,MATCH($AI1647,Validation!$S$19:$S$178,0)),$Z1647))))</f>
        <v/>
      </c>
      <c r="AG1647" s="27" t="str">
        <f aca="false">IF(COUNTA($A1647:$U1647)=0,"",IF($A1647="","No name",IF($F1647="","No date",IF($W1647=0,"Date ilegible",IF(NOT(ISNUMBER($N1647)),"Hours no numéricas",IF($AA1647="NO MATCH","Person no identificada","OK"))))))</f>
        <v/>
      </c>
      <c r="AH1647" s="27" t="str">
        <f aca="false">IF($W1647=0,"No date",IF($W1647&lt;Validation!$B$3,"Before period",IF($W1647&gt;Validation!$C$3,"After period","In period")))</f>
        <v>No date</v>
      </c>
      <c r="AI1647" s="26" t="str">
        <f aca="false">IF($Y1647="","",TRIM(RIGHT(SUBSTITUTE($Y1647," ",REPT(" ",50)),50)))</f>
        <v/>
      </c>
      <c r="AJ1647" s="27" t="str">
        <f aca="false">IF($A1647="","",IF(NOT(ISERROR(MATCH($A1647,Validation!$A$193:$A$217,0))),"Manual mapping",IF(COUNTIF(Validation!$U$19:$U$178,$Z1647)&gt;0,"Direct",IF(COUNTIF(Validation!$S$19:$S$178,$AI1647)=1,"By surname","Unresolved"))))</f>
        <v/>
      </c>
      <c r="AK1647" s="28" t="str">
        <f aca="false">IF($L1647="","",IF(MATCH($L1647,$L$2:$L$3000,0)&lt;&gt;ROW()-1,"",COUNT($AK$1:$AK1646)+1))</f>
        <v/>
      </c>
      <c r="AL1647" s="28" t="str">
        <f aca="false">IF($G1647="","",IF(MATCH($G1647,$G$2:$G$3000,0)&lt;&gt;ROW()-1,"",COUNT($AL$1:$AL1646)+1))</f>
        <v/>
      </c>
      <c r="AM1647" s="28" t="str">
        <f aca="false">IF($H1647="","",IF(MATCH($H1647,$H$2:$H$3000,0)&lt;&gt;ROW()-1,"",COUNT($AM$1:$AM1646)+1))</f>
        <v/>
      </c>
      <c r="AN1647" s="28" t="str">
        <f aca="false">IF($I1647="","",IF(MATCH($I1647,$I$2:$I$3000,0)&lt;&gt;ROW()-1,"",COUNT($AN$1:$AN1646)+1))</f>
        <v/>
      </c>
      <c r="AO1647" s="28" t="str">
        <f aca="false">IF($Q1647="","",IF(MATCH($Q1647,$Q$2:$Q$3000,0)&lt;&gt;ROW()-1,"",COUNT($AO$1:$AO1646)+1))</f>
        <v/>
      </c>
    </row>
    <row r="1648" customFormat="false" ht="12.75" hidden="false" customHeight="true" outlineLevel="0" collapsed="false">
      <c r="W1648" s="24" t="n">
        <f aca="false">IF($F1648="",0,IFERROR(IF(ISNUMBER($F1648),INT($F1648),DATE(VALUE(MID(SUBSTITUTE(LEFT($F1648,FIND(" ",$F1648&amp;" ")-1),"/",REPT(" ",20)),41,20)),VALUE(LEFT(SUBSTITUTE(LEFT($F1648,FIND(" ",$F1648&amp;" ")-1),"/",REPT(" ",20)),20)),VALUE(MID(SUBSTITUTE(LEFT($F1648,FIND(" ",$F1648&amp;" ")-1),"/",REPT(" ",20)),21,20)))),0))</f>
        <v>0</v>
      </c>
      <c r="X1648" s="25" t="str">
        <f aca="false">IF(ISNUMBER($N1648),$N1648*Validation!$B$5,"")</f>
        <v/>
      </c>
      <c r="Y1648" s="26" t="str">
        <f aca="false">IF($A1648="","",SUBSTITUTE(SUBSTITUTE(SUBSTITUTE(SUBSTITUTE(SUBSTITUTE(SUBSTITUTE(SUBSTITUTE(UPPER(TRIM($A1648)),"Á","A"),"É","E"),"Í","I"),"Ó","O"),"Ú","U"),"Ñ","N"),"Ü","U"))</f>
        <v/>
      </c>
      <c r="Z1648" s="26" t="str">
        <f aca="false">IF($Y1648="","",LEFT($Y1648,1)&amp;" "&amp;TRIM(RIGHT(SUBSTITUTE($Y1648," ",REPT(" ",50)),50)))</f>
        <v/>
      </c>
      <c r="AA1648" s="27" t="str">
        <f aca="false">IF($AF1648="","",IF(COUNTIF(Validation!$U$19:$U$178,$AF1648)&gt;0,"OK","NO MATCH"))</f>
        <v/>
      </c>
      <c r="AB1648" s="27" t="str">
        <f aca="false">IF($W1648=0,"",IF(AND($W1648&gt;=Validation!$B$3,$W1648&lt;=Validation!$C$3),"Yes","No"))</f>
        <v/>
      </c>
      <c r="AC1648" s="26" t="str">
        <f aca="false">IF($A1648="","",$AF1648&amp;"|"&amp;TEXT($W1648,"yyyy-mm-dd")&amp;"|"&amp;$J1648&amp;"|"&amp;$N1648)</f>
        <v/>
      </c>
      <c r="AD1648" s="27" t="str">
        <f aca="false">IF($AC1648="","",IF(COUNTIF($AC$2:$AC$3000,$AC1648)&gt;1,"REVIEW","OK"))</f>
        <v/>
      </c>
      <c r="AE1648" s="27" t="str">
        <f aca="false">IF(OR($W1648=0,$O1648=""),"",IF(IFERROR(IF(ISNUMBER($O1648),INT($O1648),DATE(VALUE(MID(SUBSTITUTE(LEFT($O1648,FIND(" ",$O1648&amp;" ")-1),"/",REPT(" ",20)),41,20)),VALUE(LEFT(SUBSTITUTE(LEFT($O1648,FIND(" ",$O1648&amp;" ")-1),"/",REPT(" ",20)),20)),VALUE(MID(SUBSTITUTE(LEFT($O1648,FIND(" ",$O1648&amp;" ")-1),"/",REPT(" ",20)),21,20)))),0)&gt;$W1648,"Late","Same day"))</f>
        <v/>
      </c>
      <c r="AF1648" s="26" t="str">
        <f aca="false">IF($A1648="","",IFERROR(INDEX(Validation!$C$193:$C$217,MATCH($A1648,Validation!$A$193:$A$217,0)),IF(COUNTIF(Validation!$U$19:$U$178,$Z1648)&gt;0,$Z1648,IF(COUNTIF(Validation!$S$19:$S$178,$AI1648)=1,INDEX(Validation!$U$19:$U$178,MATCH($AI1648,Validation!$S$19:$S$178,0)),$Z1648))))</f>
        <v/>
      </c>
      <c r="AG1648" s="27" t="str">
        <f aca="false">IF(COUNTA($A1648:$U1648)=0,"",IF($A1648="","No name",IF($F1648="","No date",IF($W1648=0,"Date ilegible",IF(NOT(ISNUMBER($N1648)),"Hours no numéricas",IF($AA1648="NO MATCH","Person no identificada","OK"))))))</f>
        <v/>
      </c>
      <c r="AH1648" s="27" t="str">
        <f aca="false">IF($W1648=0,"No date",IF($W1648&lt;Validation!$B$3,"Before period",IF($W1648&gt;Validation!$C$3,"After period","In period")))</f>
        <v>No date</v>
      </c>
      <c r="AI1648" s="26" t="str">
        <f aca="false">IF($Y1648="","",TRIM(RIGHT(SUBSTITUTE($Y1648," ",REPT(" ",50)),50)))</f>
        <v/>
      </c>
      <c r="AJ1648" s="27" t="str">
        <f aca="false">IF($A1648="","",IF(NOT(ISERROR(MATCH($A1648,Validation!$A$193:$A$217,0))),"Manual mapping",IF(COUNTIF(Validation!$U$19:$U$178,$Z1648)&gt;0,"Direct",IF(COUNTIF(Validation!$S$19:$S$178,$AI1648)=1,"By surname","Unresolved"))))</f>
        <v/>
      </c>
      <c r="AK1648" s="28" t="str">
        <f aca="false">IF($L1648="","",IF(MATCH($L1648,$L$2:$L$3000,0)&lt;&gt;ROW()-1,"",COUNT($AK$1:$AK1647)+1))</f>
        <v/>
      </c>
      <c r="AL1648" s="28" t="str">
        <f aca="false">IF($G1648="","",IF(MATCH($G1648,$G$2:$G$3000,0)&lt;&gt;ROW()-1,"",COUNT($AL$1:$AL1647)+1))</f>
        <v/>
      </c>
      <c r="AM1648" s="28" t="str">
        <f aca="false">IF($H1648="","",IF(MATCH($H1648,$H$2:$H$3000,0)&lt;&gt;ROW()-1,"",COUNT($AM$1:$AM1647)+1))</f>
        <v/>
      </c>
      <c r="AN1648" s="28" t="str">
        <f aca="false">IF($I1648="","",IF(MATCH($I1648,$I$2:$I$3000,0)&lt;&gt;ROW()-1,"",COUNT($AN$1:$AN1647)+1))</f>
        <v/>
      </c>
      <c r="AO1648" s="28" t="str">
        <f aca="false">IF($Q1648="","",IF(MATCH($Q1648,$Q$2:$Q$3000,0)&lt;&gt;ROW()-1,"",COUNT($AO$1:$AO1647)+1))</f>
        <v/>
      </c>
    </row>
    <row r="1649" customFormat="false" ht="12.75" hidden="false" customHeight="true" outlineLevel="0" collapsed="false">
      <c r="W1649" s="24" t="n">
        <f aca="false">IF($F1649="",0,IFERROR(IF(ISNUMBER($F1649),INT($F1649),DATE(VALUE(MID(SUBSTITUTE(LEFT($F1649,FIND(" ",$F1649&amp;" ")-1),"/",REPT(" ",20)),41,20)),VALUE(LEFT(SUBSTITUTE(LEFT($F1649,FIND(" ",$F1649&amp;" ")-1),"/",REPT(" ",20)),20)),VALUE(MID(SUBSTITUTE(LEFT($F1649,FIND(" ",$F1649&amp;" ")-1),"/",REPT(" ",20)),21,20)))),0))</f>
        <v>0</v>
      </c>
      <c r="X1649" s="25" t="str">
        <f aca="false">IF(ISNUMBER($N1649),$N1649*Validation!$B$5,"")</f>
        <v/>
      </c>
      <c r="Y1649" s="26" t="str">
        <f aca="false">IF($A1649="","",SUBSTITUTE(SUBSTITUTE(SUBSTITUTE(SUBSTITUTE(SUBSTITUTE(SUBSTITUTE(SUBSTITUTE(UPPER(TRIM($A1649)),"Á","A"),"É","E"),"Í","I"),"Ó","O"),"Ú","U"),"Ñ","N"),"Ü","U"))</f>
        <v/>
      </c>
      <c r="Z1649" s="26" t="str">
        <f aca="false">IF($Y1649="","",LEFT($Y1649,1)&amp;" "&amp;TRIM(RIGHT(SUBSTITUTE($Y1649," ",REPT(" ",50)),50)))</f>
        <v/>
      </c>
      <c r="AA1649" s="27" t="str">
        <f aca="false">IF($AF1649="","",IF(COUNTIF(Validation!$U$19:$U$178,$AF1649)&gt;0,"OK","NO MATCH"))</f>
        <v/>
      </c>
      <c r="AB1649" s="27" t="str">
        <f aca="false">IF($W1649=0,"",IF(AND($W1649&gt;=Validation!$B$3,$W1649&lt;=Validation!$C$3),"Yes","No"))</f>
        <v/>
      </c>
      <c r="AC1649" s="26" t="str">
        <f aca="false">IF($A1649="","",$AF1649&amp;"|"&amp;TEXT($W1649,"yyyy-mm-dd")&amp;"|"&amp;$J1649&amp;"|"&amp;$N1649)</f>
        <v/>
      </c>
      <c r="AD1649" s="27" t="str">
        <f aca="false">IF($AC1649="","",IF(COUNTIF($AC$2:$AC$3000,$AC1649)&gt;1,"REVIEW","OK"))</f>
        <v/>
      </c>
      <c r="AE1649" s="27" t="str">
        <f aca="false">IF(OR($W1649=0,$O1649=""),"",IF(IFERROR(IF(ISNUMBER($O1649),INT($O1649),DATE(VALUE(MID(SUBSTITUTE(LEFT($O1649,FIND(" ",$O1649&amp;" ")-1),"/",REPT(" ",20)),41,20)),VALUE(LEFT(SUBSTITUTE(LEFT($O1649,FIND(" ",$O1649&amp;" ")-1),"/",REPT(" ",20)),20)),VALUE(MID(SUBSTITUTE(LEFT($O1649,FIND(" ",$O1649&amp;" ")-1),"/",REPT(" ",20)),21,20)))),0)&gt;$W1649,"Late","Same day"))</f>
        <v/>
      </c>
      <c r="AF1649" s="26" t="str">
        <f aca="false">IF($A1649="","",IFERROR(INDEX(Validation!$C$193:$C$217,MATCH($A1649,Validation!$A$193:$A$217,0)),IF(COUNTIF(Validation!$U$19:$U$178,$Z1649)&gt;0,$Z1649,IF(COUNTIF(Validation!$S$19:$S$178,$AI1649)=1,INDEX(Validation!$U$19:$U$178,MATCH($AI1649,Validation!$S$19:$S$178,0)),$Z1649))))</f>
        <v/>
      </c>
      <c r="AG1649" s="27" t="str">
        <f aca="false">IF(COUNTA($A1649:$U1649)=0,"",IF($A1649="","No name",IF($F1649="","No date",IF($W1649=0,"Date ilegible",IF(NOT(ISNUMBER($N1649)),"Hours no numéricas",IF($AA1649="NO MATCH","Person no identificada","OK"))))))</f>
        <v/>
      </c>
      <c r="AH1649" s="27" t="str">
        <f aca="false">IF($W1649=0,"No date",IF($W1649&lt;Validation!$B$3,"Before period",IF($W1649&gt;Validation!$C$3,"After period","In period")))</f>
        <v>No date</v>
      </c>
      <c r="AI1649" s="26" t="str">
        <f aca="false">IF($Y1649="","",TRIM(RIGHT(SUBSTITUTE($Y1649," ",REPT(" ",50)),50)))</f>
        <v/>
      </c>
      <c r="AJ1649" s="27" t="str">
        <f aca="false">IF($A1649="","",IF(NOT(ISERROR(MATCH($A1649,Validation!$A$193:$A$217,0))),"Manual mapping",IF(COUNTIF(Validation!$U$19:$U$178,$Z1649)&gt;0,"Direct",IF(COUNTIF(Validation!$S$19:$S$178,$AI1649)=1,"By surname","Unresolved"))))</f>
        <v/>
      </c>
      <c r="AK1649" s="28" t="str">
        <f aca="false">IF($L1649="","",IF(MATCH($L1649,$L$2:$L$3000,0)&lt;&gt;ROW()-1,"",COUNT($AK$1:$AK1648)+1))</f>
        <v/>
      </c>
      <c r="AL1649" s="28" t="str">
        <f aca="false">IF($G1649="","",IF(MATCH($G1649,$G$2:$G$3000,0)&lt;&gt;ROW()-1,"",COUNT($AL$1:$AL1648)+1))</f>
        <v/>
      </c>
      <c r="AM1649" s="28" t="str">
        <f aca="false">IF($H1649="","",IF(MATCH($H1649,$H$2:$H$3000,0)&lt;&gt;ROW()-1,"",COUNT($AM$1:$AM1648)+1))</f>
        <v/>
      </c>
      <c r="AN1649" s="28" t="str">
        <f aca="false">IF($I1649="","",IF(MATCH($I1649,$I$2:$I$3000,0)&lt;&gt;ROW()-1,"",COUNT($AN$1:$AN1648)+1))</f>
        <v/>
      </c>
      <c r="AO1649" s="28" t="str">
        <f aca="false">IF($Q1649="","",IF(MATCH($Q1649,$Q$2:$Q$3000,0)&lt;&gt;ROW()-1,"",COUNT($AO$1:$AO1648)+1))</f>
        <v/>
      </c>
    </row>
    <row r="1650" customFormat="false" ht="12.75" hidden="false" customHeight="true" outlineLevel="0" collapsed="false">
      <c r="W1650" s="24" t="n">
        <f aca="false">IF($F1650="",0,IFERROR(IF(ISNUMBER($F1650),INT($F1650),DATE(VALUE(MID(SUBSTITUTE(LEFT($F1650,FIND(" ",$F1650&amp;" ")-1),"/",REPT(" ",20)),41,20)),VALUE(LEFT(SUBSTITUTE(LEFT($F1650,FIND(" ",$F1650&amp;" ")-1),"/",REPT(" ",20)),20)),VALUE(MID(SUBSTITUTE(LEFT($F1650,FIND(" ",$F1650&amp;" ")-1),"/",REPT(" ",20)),21,20)))),0))</f>
        <v>0</v>
      </c>
      <c r="X1650" s="25" t="str">
        <f aca="false">IF(ISNUMBER($N1650),$N1650*Validation!$B$5,"")</f>
        <v/>
      </c>
      <c r="Y1650" s="26" t="str">
        <f aca="false">IF($A1650="","",SUBSTITUTE(SUBSTITUTE(SUBSTITUTE(SUBSTITUTE(SUBSTITUTE(SUBSTITUTE(SUBSTITUTE(UPPER(TRIM($A1650)),"Á","A"),"É","E"),"Í","I"),"Ó","O"),"Ú","U"),"Ñ","N"),"Ü","U"))</f>
        <v/>
      </c>
      <c r="Z1650" s="26" t="str">
        <f aca="false">IF($Y1650="","",LEFT($Y1650,1)&amp;" "&amp;TRIM(RIGHT(SUBSTITUTE($Y1650," ",REPT(" ",50)),50)))</f>
        <v/>
      </c>
      <c r="AA1650" s="27" t="str">
        <f aca="false">IF($AF1650="","",IF(COUNTIF(Validation!$U$19:$U$178,$AF1650)&gt;0,"OK","NO MATCH"))</f>
        <v/>
      </c>
      <c r="AB1650" s="27" t="str">
        <f aca="false">IF($W1650=0,"",IF(AND($W1650&gt;=Validation!$B$3,$W1650&lt;=Validation!$C$3),"Yes","No"))</f>
        <v/>
      </c>
      <c r="AC1650" s="26" t="str">
        <f aca="false">IF($A1650="","",$AF1650&amp;"|"&amp;TEXT($W1650,"yyyy-mm-dd")&amp;"|"&amp;$J1650&amp;"|"&amp;$N1650)</f>
        <v/>
      </c>
      <c r="AD1650" s="27" t="str">
        <f aca="false">IF($AC1650="","",IF(COUNTIF($AC$2:$AC$3000,$AC1650)&gt;1,"REVIEW","OK"))</f>
        <v/>
      </c>
      <c r="AE1650" s="27" t="str">
        <f aca="false">IF(OR($W1650=0,$O1650=""),"",IF(IFERROR(IF(ISNUMBER($O1650),INT($O1650),DATE(VALUE(MID(SUBSTITUTE(LEFT($O1650,FIND(" ",$O1650&amp;" ")-1),"/",REPT(" ",20)),41,20)),VALUE(LEFT(SUBSTITUTE(LEFT($O1650,FIND(" ",$O1650&amp;" ")-1),"/",REPT(" ",20)),20)),VALUE(MID(SUBSTITUTE(LEFT($O1650,FIND(" ",$O1650&amp;" ")-1),"/",REPT(" ",20)),21,20)))),0)&gt;$W1650,"Late","Same day"))</f>
        <v/>
      </c>
      <c r="AF1650" s="26" t="str">
        <f aca="false">IF($A1650="","",IFERROR(INDEX(Validation!$C$193:$C$217,MATCH($A1650,Validation!$A$193:$A$217,0)),IF(COUNTIF(Validation!$U$19:$U$178,$Z1650)&gt;0,$Z1650,IF(COUNTIF(Validation!$S$19:$S$178,$AI1650)=1,INDEX(Validation!$U$19:$U$178,MATCH($AI1650,Validation!$S$19:$S$178,0)),$Z1650))))</f>
        <v/>
      </c>
      <c r="AG1650" s="27" t="str">
        <f aca="false">IF(COUNTA($A1650:$U1650)=0,"",IF($A1650="","No name",IF($F1650="","No date",IF($W1650=0,"Date ilegible",IF(NOT(ISNUMBER($N1650)),"Hours no numéricas",IF($AA1650="NO MATCH","Person no identificada","OK"))))))</f>
        <v/>
      </c>
      <c r="AH1650" s="27" t="str">
        <f aca="false">IF($W1650=0,"No date",IF($W1650&lt;Validation!$B$3,"Before period",IF($W1650&gt;Validation!$C$3,"After period","In period")))</f>
        <v>No date</v>
      </c>
      <c r="AI1650" s="26" t="str">
        <f aca="false">IF($Y1650="","",TRIM(RIGHT(SUBSTITUTE($Y1650," ",REPT(" ",50)),50)))</f>
        <v/>
      </c>
      <c r="AJ1650" s="27" t="str">
        <f aca="false">IF($A1650="","",IF(NOT(ISERROR(MATCH($A1650,Validation!$A$193:$A$217,0))),"Manual mapping",IF(COUNTIF(Validation!$U$19:$U$178,$Z1650)&gt;0,"Direct",IF(COUNTIF(Validation!$S$19:$S$178,$AI1650)=1,"By surname","Unresolved"))))</f>
        <v/>
      </c>
      <c r="AK1650" s="28" t="str">
        <f aca="false">IF($L1650="","",IF(MATCH($L1650,$L$2:$L$3000,0)&lt;&gt;ROW()-1,"",COUNT($AK$1:$AK1649)+1))</f>
        <v/>
      </c>
      <c r="AL1650" s="28" t="str">
        <f aca="false">IF($G1650="","",IF(MATCH($G1650,$G$2:$G$3000,0)&lt;&gt;ROW()-1,"",COUNT($AL$1:$AL1649)+1))</f>
        <v/>
      </c>
      <c r="AM1650" s="28" t="str">
        <f aca="false">IF($H1650="","",IF(MATCH($H1650,$H$2:$H$3000,0)&lt;&gt;ROW()-1,"",COUNT($AM$1:$AM1649)+1))</f>
        <v/>
      </c>
      <c r="AN1650" s="28" t="str">
        <f aca="false">IF($I1650="","",IF(MATCH($I1650,$I$2:$I$3000,0)&lt;&gt;ROW()-1,"",COUNT($AN$1:$AN1649)+1))</f>
        <v/>
      </c>
      <c r="AO1650" s="28" t="str">
        <f aca="false">IF($Q1650="","",IF(MATCH($Q1650,$Q$2:$Q$3000,0)&lt;&gt;ROW()-1,"",COUNT($AO$1:$AO1649)+1))</f>
        <v/>
      </c>
    </row>
    <row r="1651" customFormat="false" ht="12.75" hidden="false" customHeight="true" outlineLevel="0" collapsed="false">
      <c r="W1651" s="24" t="n">
        <f aca="false">IF($F1651="",0,IFERROR(IF(ISNUMBER($F1651),INT($F1651),DATE(VALUE(MID(SUBSTITUTE(LEFT($F1651,FIND(" ",$F1651&amp;" ")-1),"/",REPT(" ",20)),41,20)),VALUE(LEFT(SUBSTITUTE(LEFT($F1651,FIND(" ",$F1651&amp;" ")-1),"/",REPT(" ",20)),20)),VALUE(MID(SUBSTITUTE(LEFT($F1651,FIND(" ",$F1651&amp;" ")-1),"/",REPT(" ",20)),21,20)))),0))</f>
        <v>0</v>
      </c>
      <c r="X1651" s="25" t="str">
        <f aca="false">IF(ISNUMBER($N1651),$N1651*Validation!$B$5,"")</f>
        <v/>
      </c>
      <c r="Y1651" s="26" t="str">
        <f aca="false">IF($A1651="","",SUBSTITUTE(SUBSTITUTE(SUBSTITUTE(SUBSTITUTE(SUBSTITUTE(SUBSTITUTE(SUBSTITUTE(UPPER(TRIM($A1651)),"Á","A"),"É","E"),"Í","I"),"Ó","O"),"Ú","U"),"Ñ","N"),"Ü","U"))</f>
        <v/>
      </c>
      <c r="Z1651" s="26" t="str">
        <f aca="false">IF($Y1651="","",LEFT($Y1651,1)&amp;" "&amp;TRIM(RIGHT(SUBSTITUTE($Y1651," ",REPT(" ",50)),50)))</f>
        <v/>
      </c>
      <c r="AA1651" s="27" t="str">
        <f aca="false">IF($AF1651="","",IF(COUNTIF(Validation!$U$19:$U$178,$AF1651)&gt;0,"OK","NO MATCH"))</f>
        <v/>
      </c>
      <c r="AB1651" s="27" t="str">
        <f aca="false">IF($W1651=0,"",IF(AND($W1651&gt;=Validation!$B$3,$W1651&lt;=Validation!$C$3),"Yes","No"))</f>
        <v/>
      </c>
      <c r="AC1651" s="26" t="str">
        <f aca="false">IF($A1651="","",$AF1651&amp;"|"&amp;TEXT($W1651,"yyyy-mm-dd")&amp;"|"&amp;$J1651&amp;"|"&amp;$N1651)</f>
        <v/>
      </c>
      <c r="AD1651" s="27" t="str">
        <f aca="false">IF($AC1651="","",IF(COUNTIF($AC$2:$AC$3000,$AC1651)&gt;1,"REVIEW","OK"))</f>
        <v/>
      </c>
      <c r="AE1651" s="27" t="str">
        <f aca="false">IF(OR($W1651=0,$O1651=""),"",IF(IFERROR(IF(ISNUMBER($O1651),INT($O1651),DATE(VALUE(MID(SUBSTITUTE(LEFT($O1651,FIND(" ",$O1651&amp;" ")-1),"/",REPT(" ",20)),41,20)),VALUE(LEFT(SUBSTITUTE(LEFT($O1651,FIND(" ",$O1651&amp;" ")-1),"/",REPT(" ",20)),20)),VALUE(MID(SUBSTITUTE(LEFT($O1651,FIND(" ",$O1651&amp;" ")-1),"/",REPT(" ",20)),21,20)))),0)&gt;$W1651,"Late","Same day"))</f>
        <v/>
      </c>
      <c r="AF1651" s="26" t="str">
        <f aca="false">IF($A1651="","",IFERROR(INDEX(Validation!$C$193:$C$217,MATCH($A1651,Validation!$A$193:$A$217,0)),IF(COUNTIF(Validation!$U$19:$U$178,$Z1651)&gt;0,$Z1651,IF(COUNTIF(Validation!$S$19:$S$178,$AI1651)=1,INDEX(Validation!$U$19:$U$178,MATCH($AI1651,Validation!$S$19:$S$178,0)),$Z1651))))</f>
        <v/>
      </c>
      <c r="AG1651" s="27" t="str">
        <f aca="false">IF(COUNTA($A1651:$U1651)=0,"",IF($A1651="","No name",IF($F1651="","No date",IF($W1651=0,"Date ilegible",IF(NOT(ISNUMBER($N1651)),"Hours no numéricas",IF($AA1651="NO MATCH","Person no identificada","OK"))))))</f>
        <v/>
      </c>
      <c r="AH1651" s="27" t="str">
        <f aca="false">IF($W1651=0,"No date",IF($W1651&lt;Validation!$B$3,"Before period",IF($W1651&gt;Validation!$C$3,"After period","In period")))</f>
        <v>No date</v>
      </c>
      <c r="AI1651" s="26" t="str">
        <f aca="false">IF($Y1651="","",TRIM(RIGHT(SUBSTITUTE($Y1651," ",REPT(" ",50)),50)))</f>
        <v/>
      </c>
      <c r="AJ1651" s="27" t="str">
        <f aca="false">IF($A1651="","",IF(NOT(ISERROR(MATCH($A1651,Validation!$A$193:$A$217,0))),"Manual mapping",IF(COUNTIF(Validation!$U$19:$U$178,$Z1651)&gt;0,"Direct",IF(COUNTIF(Validation!$S$19:$S$178,$AI1651)=1,"By surname","Unresolved"))))</f>
        <v/>
      </c>
      <c r="AK1651" s="28" t="str">
        <f aca="false">IF($L1651="","",IF(MATCH($L1651,$L$2:$L$3000,0)&lt;&gt;ROW()-1,"",COUNT($AK$1:$AK1650)+1))</f>
        <v/>
      </c>
      <c r="AL1651" s="28" t="str">
        <f aca="false">IF($G1651="","",IF(MATCH($G1651,$G$2:$G$3000,0)&lt;&gt;ROW()-1,"",COUNT($AL$1:$AL1650)+1))</f>
        <v/>
      </c>
      <c r="AM1651" s="28" t="str">
        <f aca="false">IF($H1651="","",IF(MATCH($H1651,$H$2:$H$3000,0)&lt;&gt;ROW()-1,"",COUNT($AM$1:$AM1650)+1))</f>
        <v/>
      </c>
      <c r="AN1651" s="28" t="str">
        <f aca="false">IF($I1651="","",IF(MATCH($I1651,$I$2:$I$3000,0)&lt;&gt;ROW()-1,"",COUNT($AN$1:$AN1650)+1))</f>
        <v/>
      </c>
      <c r="AO1651" s="28" t="str">
        <f aca="false">IF($Q1651="","",IF(MATCH($Q1651,$Q$2:$Q$3000,0)&lt;&gt;ROW()-1,"",COUNT($AO$1:$AO1650)+1))</f>
        <v/>
      </c>
    </row>
    <row r="1652" customFormat="false" ht="12.75" hidden="false" customHeight="true" outlineLevel="0" collapsed="false">
      <c r="W1652" s="24" t="n">
        <f aca="false">IF($F1652="",0,IFERROR(IF(ISNUMBER($F1652),INT($F1652),DATE(VALUE(MID(SUBSTITUTE(LEFT($F1652,FIND(" ",$F1652&amp;" ")-1),"/",REPT(" ",20)),41,20)),VALUE(LEFT(SUBSTITUTE(LEFT($F1652,FIND(" ",$F1652&amp;" ")-1),"/",REPT(" ",20)),20)),VALUE(MID(SUBSTITUTE(LEFT($F1652,FIND(" ",$F1652&amp;" ")-1),"/",REPT(" ",20)),21,20)))),0))</f>
        <v>0</v>
      </c>
      <c r="X1652" s="25" t="str">
        <f aca="false">IF(ISNUMBER($N1652),$N1652*Validation!$B$5,"")</f>
        <v/>
      </c>
      <c r="Y1652" s="26" t="str">
        <f aca="false">IF($A1652="","",SUBSTITUTE(SUBSTITUTE(SUBSTITUTE(SUBSTITUTE(SUBSTITUTE(SUBSTITUTE(SUBSTITUTE(UPPER(TRIM($A1652)),"Á","A"),"É","E"),"Í","I"),"Ó","O"),"Ú","U"),"Ñ","N"),"Ü","U"))</f>
        <v/>
      </c>
      <c r="Z1652" s="26" t="str">
        <f aca="false">IF($Y1652="","",LEFT($Y1652,1)&amp;" "&amp;TRIM(RIGHT(SUBSTITUTE($Y1652," ",REPT(" ",50)),50)))</f>
        <v/>
      </c>
      <c r="AA1652" s="27" t="str">
        <f aca="false">IF($AF1652="","",IF(COUNTIF(Validation!$U$19:$U$178,$AF1652)&gt;0,"OK","NO MATCH"))</f>
        <v/>
      </c>
      <c r="AB1652" s="27" t="str">
        <f aca="false">IF($W1652=0,"",IF(AND($W1652&gt;=Validation!$B$3,$W1652&lt;=Validation!$C$3),"Yes","No"))</f>
        <v/>
      </c>
      <c r="AC1652" s="26" t="str">
        <f aca="false">IF($A1652="","",$AF1652&amp;"|"&amp;TEXT($W1652,"yyyy-mm-dd")&amp;"|"&amp;$J1652&amp;"|"&amp;$N1652)</f>
        <v/>
      </c>
      <c r="AD1652" s="27" t="str">
        <f aca="false">IF($AC1652="","",IF(COUNTIF($AC$2:$AC$3000,$AC1652)&gt;1,"REVIEW","OK"))</f>
        <v/>
      </c>
      <c r="AE1652" s="27" t="str">
        <f aca="false">IF(OR($W1652=0,$O1652=""),"",IF(IFERROR(IF(ISNUMBER($O1652),INT($O1652),DATE(VALUE(MID(SUBSTITUTE(LEFT($O1652,FIND(" ",$O1652&amp;" ")-1),"/",REPT(" ",20)),41,20)),VALUE(LEFT(SUBSTITUTE(LEFT($O1652,FIND(" ",$O1652&amp;" ")-1),"/",REPT(" ",20)),20)),VALUE(MID(SUBSTITUTE(LEFT($O1652,FIND(" ",$O1652&amp;" ")-1),"/",REPT(" ",20)),21,20)))),0)&gt;$W1652,"Late","Same day"))</f>
        <v/>
      </c>
      <c r="AF1652" s="26" t="str">
        <f aca="false">IF($A1652="","",IFERROR(INDEX(Validation!$C$193:$C$217,MATCH($A1652,Validation!$A$193:$A$217,0)),IF(COUNTIF(Validation!$U$19:$U$178,$Z1652)&gt;0,$Z1652,IF(COUNTIF(Validation!$S$19:$S$178,$AI1652)=1,INDEX(Validation!$U$19:$U$178,MATCH($AI1652,Validation!$S$19:$S$178,0)),$Z1652))))</f>
        <v/>
      </c>
      <c r="AG1652" s="27" t="str">
        <f aca="false">IF(COUNTA($A1652:$U1652)=0,"",IF($A1652="","No name",IF($F1652="","No date",IF($W1652=0,"Date ilegible",IF(NOT(ISNUMBER($N1652)),"Hours no numéricas",IF($AA1652="NO MATCH","Person no identificada","OK"))))))</f>
        <v/>
      </c>
      <c r="AH1652" s="27" t="str">
        <f aca="false">IF($W1652=0,"No date",IF($W1652&lt;Validation!$B$3,"Before period",IF($W1652&gt;Validation!$C$3,"After period","In period")))</f>
        <v>No date</v>
      </c>
      <c r="AI1652" s="26" t="str">
        <f aca="false">IF($Y1652="","",TRIM(RIGHT(SUBSTITUTE($Y1652," ",REPT(" ",50)),50)))</f>
        <v/>
      </c>
      <c r="AJ1652" s="27" t="str">
        <f aca="false">IF($A1652="","",IF(NOT(ISERROR(MATCH($A1652,Validation!$A$193:$A$217,0))),"Manual mapping",IF(COUNTIF(Validation!$U$19:$U$178,$Z1652)&gt;0,"Direct",IF(COUNTIF(Validation!$S$19:$S$178,$AI1652)=1,"By surname","Unresolved"))))</f>
        <v/>
      </c>
      <c r="AK1652" s="28" t="str">
        <f aca="false">IF($L1652="","",IF(MATCH($L1652,$L$2:$L$3000,0)&lt;&gt;ROW()-1,"",COUNT($AK$1:$AK1651)+1))</f>
        <v/>
      </c>
      <c r="AL1652" s="28" t="str">
        <f aca="false">IF($G1652="","",IF(MATCH($G1652,$G$2:$G$3000,0)&lt;&gt;ROW()-1,"",COUNT($AL$1:$AL1651)+1))</f>
        <v/>
      </c>
      <c r="AM1652" s="28" t="str">
        <f aca="false">IF($H1652="","",IF(MATCH($H1652,$H$2:$H$3000,0)&lt;&gt;ROW()-1,"",COUNT($AM$1:$AM1651)+1))</f>
        <v/>
      </c>
      <c r="AN1652" s="28" t="str">
        <f aca="false">IF($I1652="","",IF(MATCH($I1652,$I$2:$I$3000,0)&lt;&gt;ROW()-1,"",COUNT($AN$1:$AN1651)+1))</f>
        <v/>
      </c>
      <c r="AO1652" s="28" t="str">
        <f aca="false">IF($Q1652="","",IF(MATCH($Q1652,$Q$2:$Q$3000,0)&lt;&gt;ROW()-1,"",COUNT($AO$1:$AO1651)+1))</f>
        <v/>
      </c>
    </row>
    <row r="1653" customFormat="false" ht="12.75" hidden="false" customHeight="true" outlineLevel="0" collapsed="false">
      <c r="W1653" s="24" t="n">
        <f aca="false">IF($F1653="",0,IFERROR(IF(ISNUMBER($F1653),INT($F1653),DATE(VALUE(MID(SUBSTITUTE(LEFT($F1653,FIND(" ",$F1653&amp;" ")-1),"/",REPT(" ",20)),41,20)),VALUE(LEFT(SUBSTITUTE(LEFT($F1653,FIND(" ",$F1653&amp;" ")-1),"/",REPT(" ",20)),20)),VALUE(MID(SUBSTITUTE(LEFT($F1653,FIND(" ",$F1653&amp;" ")-1),"/",REPT(" ",20)),21,20)))),0))</f>
        <v>0</v>
      </c>
      <c r="X1653" s="25" t="str">
        <f aca="false">IF(ISNUMBER($N1653),$N1653*Validation!$B$5,"")</f>
        <v/>
      </c>
      <c r="Y1653" s="26" t="str">
        <f aca="false">IF($A1653="","",SUBSTITUTE(SUBSTITUTE(SUBSTITUTE(SUBSTITUTE(SUBSTITUTE(SUBSTITUTE(SUBSTITUTE(UPPER(TRIM($A1653)),"Á","A"),"É","E"),"Í","I"),"Ó","O"),"Ú","U"),"Ñ","N"),"Ü","U"))</f>
        <v/>
      </c>
      <c r="Z1653" s="26" t="str">
        <f aca="false">IF($Y1653="","",LEFT($Y1653,1)&amp;" "&amp;TRIM(RIGHT(SUBSTITUTE($Y1653," ",REPT(" ",50)),50)))</f>
        <v/>
      </c>
      <c r="AA1653" s="27" t="str">
        <f aca="false">IF($AF1653="","",IF(COUNTIF(Validation!$U$19:$U$178,$AF1653)&gt;0,"OK","NO MATCH"))</f>
        <v/>
      </c>
      <c r="AB1653" s="27" t="str">
        <f aca="false">IF($W1653=0,"",IF(AND($W1653&gt;=Validation!$B$3,$W1653&lt;=Validation!$C$3),"Yes","No"))</f>
        <v/>
      </c>
      <c r="AC1653" s="26" t="str">
        <f aca="false">IF($A1653="","",$AF1653&amp;"|"&amp;TEXT($W1653,"yyyy-mm-dd")&amp;"|"&amp;$J1653&amp;"|"&amp;$N1653)</f>
        <v/>
      </c>
      <c r="AD1653" s="27" t="str">
        <f aca="false">IF($AC1653="","",IF(COUNTIF($AC$2:$AC$3000,$AC1653)&gt;1,"REVIEW","OK"))</f>
        <v/>
      </c>
      <c r="AE1653" s="27" t="str">
        <f aca="false">IF(OR($W1653=0,$O1653=""),"",IF(IFERROR(IF(ISNUMBER($O1653),INT($O1653),DATE(VALUE(MID(SUBSTITUTE(LEFT($O1653,FIND(" ",$O1653&amp;" ")-1),"/",REPT(" ",20)),41,20)),VALUE(LEFT(SUBSTITUTE(LEFT($O1653,FIND(" ",$O1653&amp;" ")-1),"/",REPT(" ",20)),20)),VALUE(MID(SUBSTITUTE(LEFT($O1653,FIND(" ",$O1653&amp;" ")-1),"/",REPT(" ",20)),21,20)))),0)&gt;$W1653,"Late","Same day"))</f>
        <v/>
      </c>
      <c r="AF1653" s="26" t="str">
        <f aca="false">IF($A1653="","",IFERROR(INDEX(Validation!$C$193:$C$217,MATCH($A1653,Validation!$A$193:$A$217,0)),IF(COUNTIF(Validation!$U$19:$U$178,$Z1653)&gt;0,$Z1653,IF(COUNTIF(Validation!$S$19:$S$178,$AI1653)=1,INDEX(Validation!$U$19:$U$178,MATCH($AI1653,Validation!$S$19:$S$178,0)),$Z1653))))</f>
        <v/>
      </c>
      <c r="AG1653" s="27" t="str">
        <f aca="false">IF(COUNTA($A1653:$U1653)=0,"",IF($A1653="","No name",IF($F1653="","No date",IF($W1653=0,"Date ilegible",IF(NOT(ISNUMBER($N1653)),"Hours no numéricas",IF($AA1653="NO MATCH","Person no identificada","OK"))))))</f>
        <v/>
      </c>
      <c r="AH1653" s="27" t="str">
        <f aca="false">IF($W1653=0,"No date",IF($W1653&lt;Validation!$B$3,"Before period",IF($W1653&gt;Validation!$C$3,"After period","In period")))</f>
        <v>No date</v>
      </c>
      <c r="AI1653" s="26" t="str">
        <f aca="false">IF($Y1653="","",TRIM(RIGHT(SUBSTITUTE($Y1653," ",REPT(" ",50)),50)))</f>
        <v/>
      </c>
      <c r="AJ1653" s="27" t="str">
        <f aca="false">IF($A1653="","",IF(NOT(ISERROR(MATCH($A1653,Validation!$A$193:$A$217,0))),"Manual mapping",IF(COUNTIF(Validation!$U$19:$U$178,$Z1653)&gt;0,"Direct",IF(COUNTIF(Validation!$S$19:$S$178,$AI1653)=1,"By surname","Unresolved"))))</f>
        <v/>
      </c>
      <c r="AK1653" s="28" t="str">
        <f aca="false">IF($L1653="","",IF(MATCH($L1653,$L$2:$L$3000,0)&lt;&gt;ROW()-1,"",COUNT($AK$1:$AK1652)+1))</f>
        <v/>
      </c>
      <c r="AL1653" s="28" t="str">
        <f aca="false">IF($G1653="","",IF(MATCH($G1653,$G$2:$G$3000,0)&lt;&gt;ROW()-1,"",COUNT($AL$1:$AL1652)+1))</f>
        <v/>
      </c>
      <c r="AM1653" s="28" t="str">
        <f aca="false">IF($H1653="","",IF(MATCH($H1653,$H$2:$H$3000,0)&lt;&gt;ROW()-1,"",COUNT($AM$1:$AM1652)+1))</f>
        <v/>
      </c>
      <c r="AN1653" s="28" t="str">
        <f aca="false">IF($I1653="","",IF(MATCH($I1653,$I$2:$I$3000,0)&lt;&gt;ROW()-1,"",COUNT($AN$1:$AN1652)+1))</f>
        <v/>
      </c>
      <c r="AO1653" s="28" t="str">
        <f aca="false">IF($Q1653="","",IF(MATCH($Q1653,$Q$2:$Q$3000,0)&lt;&gt;ROW()-1,"",COUNT($AO$1:$AO1652)+1))</f>
        <v/>
      </c>
    </row>
    <row r="1654" customFormat="false" ht="12.75" hidden="false" customHeight="true" outlineLevel="0" collapsed="false">
      <c r="W1654" s="24" t="n">
        <f aca="false">IF($F1654="",0,IFERROR(IF(ISNUMBER($F1654),INT($F1654),DATE(VALUE(MID(SUBSTITUTE(LEFT($F1654,FIND(" ",$F1654&amp;" ")-1),"/",REPT(" ",20)),41,20)),VALUE(LEFT(SUBSTITUTE(LEFT($F1654,FIND(" ",$F1654&amp;" ")-1),"/",REPT(" ",20)),20)),VALUE(MID(SUBSTITUTE(LEFT($F1654,FIND(" ",$F1654&amp;" ")-1),"/",REPT(" ",20)),21,20)))),0))</f>
        <v>0</v>
      </c>
      <c r="X1654" s="25" t="str">
        <f aca="false">IF(ISNUMBER($N1654),$N1654*Validation!$B$5,"")</f>
        <v/>
      </c>
      <c r="Y1654" s="26" t="str">
        <f aca="false">IF($A1654="","",SUBSTITUTE(SUBSTITUTE(SUBSTITUTE(SUBSTITUTE(SUBSTITUTE(SUBSTITUTE(SUBSTITUTE(UPPER(TRIM($A1654)),"Á","A"),"É","E"),"Í","I"),"Ó","O"),"Ú","U"),"Ñ","N"),"Ü","U"))</f>
        <v/>
      </c>
      <c r="Z1654" s="26" t="str">
        <f aca="false">IF($Y1654="","",LEFT($Y1654,1)&amp;" "&amp;TRIM(RIGHT(SUBSTITUTE($Y1654," ",REPT(" ",50)),50)))</f>
        <v/>
      </c>
      <c r="AA1654" s="27" t="str">
        <f aca="false">IF($AF1654="","",IF(COUNTIF(Validation!$U$19:$U$178,$AF1654)&gt;0,"OK","NO MATCH"))</f>
        <v/>
      </c>
      <c r="AB1654" s="27" t="str">
        <f aca="false">IF($W1654=0,"",IF(AND($W1654&gt;=Validation!$B$3,$W1654&lt;=Validation!$C$3),"Yes","No"))</f>
        <v/>
      </c>
      <c r="AC1654" s="26" t="str">
        <f aca="false">IF($A1654="","",$AF1654&amp;"|"&amp;TEXT($W1654,"yyyy-mm-dd")&amp;"|"&amp;$J1654&amp;"|"&amp;$N1654)</f>
        <v/>
      </c>
      <c r="AD1654" s="27" t="str">
        <f aca="false">IF($AC1654="","",IF(COUNTIF($AC$2:$AC$3000,$AC1654)&gt;1,"REVIEW","OK"))</f>
        <v/>
      </c>
      <c r="AE1654" s="27" t="str">
        <f aca="false">IF(OR($W1654=0,$O1654=""),"",IF(IFERROR(IF(ISNUMBER($O1654),INT($O1654),DATE(VALUE(MID(SUBSTITUTE(LEFT($O1654,FIND(" ",$O1654&amp;" ")-1),"/",REPT(" ",20)),41,20)),VALUE(LEFT(SUBSTITUTE(LEFT($O1654,FIND(" ",$O1654&amp;" ")-1),"/",REPT(" ",20)),20)),VALUE(MID(SUBSTITUTE(LEFT($O1654,FIND(" ",$O1654&amp;" ")-1),"/",REPT(" ",20)),21,20)))),0)&gt;$W1654,"Late","Same day"))</f>
        <v/>
      </c>
      <c r="AF1654" s="26" t="str">
        <f aca="false">IF($A1654="","",IFERROR(INDEX(Validation!$C$193:$C$217,MATCH($A1654,Validation!$A$193:$A$217,0)),IF(COUNTIF(Validation!$U$19:$U$178,$Z1654)&gt;0,$Z1654,IF(COUNTIF(Validation!$S$19:$S$178,$AI1654)=1,INDEX(Validation!$U$19:$U$178,MATCH($AI1654,Validation!$S$19:$S$178,0)),$Z1654))))</f>
        <v/>
      </c>
      <c r="AG1654" s="27" t="str">
        <f aca="false">IF(COUNTA($A1654:$U1654)=0,"",IF($A1654="","No name",IF($F1654="","No date",IF($W1654=0,"Date ilegible",IF(NOT(ISNUMBER($N1654)),"Hours no numéricas",IF($AA1654="NO MATCH","Person no identificada","OK"))))))</f>
        <v/>
      </c>
      <c r="AH1654" s="27" t="str">
        <f aca="false">IF($W1654=0,"No date",IF($W1654&lt;Validation!$B$3,"Before period",IF($W1654&gt;Validation!$C$3,"After period","In period")))</f>
        <v>No date</v>
      </c>
      <c r="AI1654" s="26" t="str">
        <f aca="false">IF($Y1654="","",TRIM(RIGHT(SUBSTITUTE($Y1654," ",REPT(" ",50)),50)))</f>
        <v/>
      </c>
      <c r="AJ1654" s="27" t="str">
        <f aca="false">IF($A1654="","",IF(NOT(ISERROR(MATCH($A1654,Validation!$A$193:$A$217,0))),"Manual mapping",IF(COUNTIF(Validation!$U$19:$U$178,$Z1654)&gt;0,"Direct",IF(COUNTIF(Validation!$S$19:$S$178,$AI1654)=1,"By surname","Unresolved"))))</f>
        <v/>
      </c>
      <c r="AK1654" s="28" t="str">
        <f aca="false">IF($L1654="","",IF(MATCH($L1654,$L$2:$L$3000,0)&lt;&gt;ROW()-1,"",COUNT($AK$1:$AK1653)+1))</f>
        <v/>
      </c>
      <c r="AL1654" s="28" t="str">
        <f aca="false">IF($G1654="","",IF(MATCH($G1654,$G$2:$G$3000,0)&lt;&gt;ROW()-1,"",COUNT($AL$1:$AL1653)+1))</f>
        <v/>
      </c>
      <c r="AM1654" s="28" t="str">
        <f aca="false">IF($H1654="","",IF(MATCH($H1654,$H$2:$H$3000,0)&lt;&gt;ROW()-1,"",COUNT($AM$1:$AM1653)+1))</f>
        <v/>
      </c>
      <c r="AN1654" s="28" t="str">
        <f aca="false">IF($I1654="","",IF(MATCH($I1654,$I$2:$I$3000,0)&lt;&gt;ROW()-1,"",COUNT($AN$1:$AN1653)+1))</f>
        <v/>
      </c>
      <c r="AO1654" s="28" t="str">
        <f aca="false">IF($Q1654="","",IF(MATCH($Q1654,$Q$2:$Q$3000,0)&lt;&gt;ROW()-1,"",COUNT($AO$1:$AO1653)+1))</f>
        <v/>
      </c>
    </row>
    <row r="1655" customFormat="false" ht="12.75" hidden="false" customHeight="true" outlineLevel="0" collapsed="false">
      <c r="W1655" s="24" t="n">
        <f aca="false">IF($F1655="",0,IFERROR(IF(ISNUMBER($F1655),INT($F1655),DATE(VALUE(MID(SUBSTITUTE(LEFT($F1655,FIND(" ",$F1655&amp;" ")-1),"/",REPT(" ",20)),41,20)),VALUE(LEFT(SUBSTITUTE(LEFT($F1655,FIND(" ",$F1655&amp;" ")-1),"/",REPT(" ",20)),20)),VALUE(MID(SUBSTITUTE(LEFT($F1655,FIND(" ",$F1655&amp;" ")-1),"/",REPT(" ",20)),21,20)))),0))</f>
        <v>0</v>
      </c>
      <c r="X1655" s="25" t="str">
        <f aca="false">IF(ISNUMBER($N1655),$N1655*Validation!$B$5,"")</f>
        <v/>
      </c>
      <c r="Y1655" s="26" t="str">
        <f aca="false">IF($A1655="","",SUBSTITUTE(SUBSTITUTE(SUBSTITUTE(SUBSTITUTE(SUBSTITUTE(SUBSTITUTE(SUBSTITUTE(UPPER(TRIM($A1655)),"Á","A"),"É","E"),"Í","I"),"Ó","O"),"Ú","U"),"Ñ","N"),"Ü","U"))</f>
        <v/>
      </c>
      <c r="Z1655" s="26" t="str">
        <f aca="false">IF($Y1655="","",LEFT($Y1655,1)&amp;" "&amp;TRIM(RIGHT(SUBSTITUTE($Y1655," ",REPT(" ",50)),50)))</f>
        <v/>
      </c>
      <c r="AA1655" s="27" t="str">
        <f aca="false">IF($AF1655="","",IF(COUNTIF(Validation!$U$19:$U$178,$AF1655)&gt;0,"OK","NO MATCH"))</f>
        <v/>
      </c>
      <c r="AB1655" s="27" t="str">
        <f aca="false">IF($W1655=0,"",IF(AND($W1655&gt;=Validation!$B$3,$W1655&lt;=Validation!$C$3),"Yes","No"))</f>
        <v/>
      </c>
      <c r="AC1655" s="26" t="str">
        <f aca="false">IF($A1655="","",$AF1655&amp;"|"&amp;TEXT($W1655,"yyyy-mm-dd")&amp;"|"&amp;$J1655&amp;"|"&amp;$N1655)</f>
        <v/>
      </c>
      <c r="AD1655" s="27" t="str">
        <f aca="false">IF($AC1655="","",IF(COUNTIF($AC$2:$AC$3000,$AC1655)&gt;1,"REVIEW","OK"))</f>
        <v/>
      </c>
      <c r="AE1655" s="27" t="str">
        <f aca="false">IF(OR($W1655=0,$O1655=""),"",IF(IFERROR(IF(ISNUMBER($O1655),INT($O1655),DATE(VALUE(MID(SUBSTITUTE(LEFT($O1655,FIND(" ",$O1655&amp;" ")-1),"/",REPT(" ",20)),41,20)),VALUE(LEFT(SUBSTITUTE(LEFT($O1655,FIND(" ",$O1655&amp;" ")-1),"/",REPT(" ",20)),20)),VALUE(MID(SUBSTITUTE(LEFT($O1655,FIND(" ",$O1655&amp;" ")-1),"/",REPT(" ",20)),21,20)))),0)&gt;$W1655,"Late","Same day"))</f>
        <v/>
      </c>
      <c r="AF1655" s="26" t="str">
        <f aca="false">IF($A1655="","",IFERROR(INDEX(Validation!$C$193:$C$217,MATCH($A1655,Validation!$A$193:$A$217,0)),IF(COUNTIF(Validation!$U$19:$U$178,$Z1655)&gt;0,$Z1655,IF(COUNTIF(Validation!$S$19:$S$178,$AI1655)=1,INDEX(Validation!$U$19:$U$178,MATCH($AI1655,Validation!$S$19:$S$178,0)),$Z1655))))</f>
        <v/>
      </c>
      <c r="AG1655" s="27" t="str">
        <f aca="false">IF(COUNTA($A1655:$U1655)=0,"",IF($A1655="","No name",IF($F1655="","No date",IF($W1655=0,"Date ilegible",IF(NOT(ISNUMBER($N1655)),"Hours no numéricas",IF($AA1655="NO MATCH","Person no identificada","OK"))))))</f>
        <v/>
      </c>
      <c r="AH1655" s="27" t="str">
        <f aca="false">IF($W1655=0,"No date",IF($W1655&lt;Validation!$B$3,"Before period",IF($W1655&gt;Validation!$C$3,"After period","In period")))</f>
        <v>No date</v>
      </c>
      <c r="AI1655" s="26" t="str">
        <f aca="false">IF($Y1655="","",TRIM(RIGHT(SUBSTITUTE($Y1655," ",REPT(" ",50)),50)))</f>
        <v/>
      </c>
      <c r="AJ1655" s="27" t="str">
        <f aca="false">IF($A1655="","",IF(NOT(ISERROR(MATCH($A1655,Validation!$A$193:$A$217,0))),"Manual mapping",IF(COUNTIF(Validation!$U$19:$U$178,$Z1655)&gt;0,"Direct",IF(COUNTIF(Validation!$S$19:$S$178,$AI1655)=1,"By surname","Unresolved"))))</f>
        <v/>
      </c>
      <c r="AK1655" s="28" t="str">
        <f aca="false">IF($L1655="","",IF(MATCH($L1655,$L$2:$L$3000,0)&lt;&gt;ROW()-1,"",COUNT($AK$1:$AK1654)+1))</f>
        <v/>
      </c>
      <c r="AL1655" s="28" t="str">
        <f aca="false">IF($G1655="","",IF(MATCH($G1655,$G$2:$G$3000,0)&lt;&gt;ROW()-1,"",COUNT($AL$1:$AL1654)+1))</f>
        <v/>
      </c>
      <c r="AM1655" s="28" t="str">
        <f aca="false">IF($H1655="","",IF(MATCH($H1655,$H$2:$H$3000,0)&lt;&gt;ROW()-1,"",COUNT($AM$1:$AM1654)+1))</f>
        <v/>
      </c>
      <c r="AN1655" s="28" t="str">
        <f aca="false">IF($I1655="","",IF(MATCH($I1655,$I$2:$I$3000,0)&lt;&gt;ROW()-1,"",COUNT($AN$1:$AN1654)+1))</f>
        <v/>
      </c>
      <c r="AO1655" s="28" t="str">
        <f aca="false">IF($Q1655="","",IF(MATCH($Q1655,$Q$2:$Q$3000,0)&lt;&gt;ROW()-1,"",COUNT($AO$1:$AO1654)+1))</f>
        <v/>
      </c>
    </row>
    <row r="1656" customFormat="false" ht="12.75" hidden="false" customHeight="true" outlineLevel="0" collapsed="false">
      <c r="W1656" s="24" t="n">
        <f aca="false">IF($F1656="",0,IFERROR(IF(ISNUMBER($F1656),INT($F1656),DATE(VALUE(MID(SUBSTITUTE(LEFT($F1656,FIND(" ",$F1656&amp;" ")-1),"/",REPT(" ",20)),41,20)),VALUE(LEFT(SUBSTITUTE(LEFT($F1656,FIND(" ",$F1656&amp;" ")-1),"/",REPT(" ",20)),20)),VALUE(MID(SUBSTITUTE(LEFT($F1656,FIND(" ",$F1656&amp;" ")-1),"/",REPT(" ",20)),21,20)))),0))</f>
        <v>0</v>
      </c>
      <c r="X1656" s="25" t="str">
        <f aca="false">IF(ISNUMBER($N1656),$N1656*Validation!$B$5,"")</f>
        <v/>
      </c>
      <c r="Y1656" s="26" t="str">
        <f aca="false">IF($A1656="","",SUBSTITUTE(SUBSTITUTE(SUBSTITUTE(SUBSTITUTE(SUBSTITUTE(SUBSTITUTE(SUBSTITUTE(UPPER(TRIM($A1656)),"Á","A"),"É","E"),"Í","I"),"Ó","O"),"Ú","U"),"Ñ","N"),"Ü","U"))</f>
        <v/>
      </c>
      <c r="Z1656" s="26" t="str">
        <f aca="false">IF($Y1656="","",LEFT($Y1656,1)&amp;" "&amp;TRIM(RIGHT(SUBSTITUTE($Y1656," ",REPT(" ",50)),50)))</f>
        <v/>
      </c>
      <c r="AA1656" s="27" t="str">
        <f aca="false">IF($AF1656="","",IF(COUNTIF(Validation!$U$19:$U$178,$AF1656)&gt;0,"OK","NO MATCH"))</f>
        <v/>
      </c>
      <c r="AB1656" s="27" t="str">
        <f aca="false">IF($W1656=0,"",IF(AND($W1656&gt;=Validation!$B$3,$W1656&lt;=Validation!$C$3),"Yes","No"))</f>
        <v/>
      </c>
      <c r="AC1656" s="26" t="str">
        <f aca="false">IF($A1656="","",$AF1656&amp;"|"&amp;TEXT($W1656,"yyyy-mm-dd")&amp;"|"&amp;$J1656&amp;"|"&amp;$N1656)</f>
        <v/>
      </c>
      <c r="AD1656" s="27" t="str">
        <f aca="false">IF($AC1656="","",IF(COUNTIF($AC$2:$AC$3000,$AC1656)&gt;1,"REVIEW","OK"))</f>
        <v/>
      </c>
      <c r="AE1656" s="27" t="str">
        <f aca="false">IF(OR($W1656=0,$O1656=""),"",IF(IFERROR(IF(ISNUMBER($O1656),INT($O1656),DATE(VALUE(MID(SUBSTITUTE(LEFT($O1656,FIND(" ",$O1656&amp;" ")-1),"/",REPT(" ",20)),41,20)),VALUE(LEFT(SUBSTITUTE(LEFT($O1656,FIND(" ",$O1656&amp;" ")-1),"/",REPT(" ",20)),20)),VALUE(MID(SUBSTITUTE(LEFT($O1656,FIND(" ",$O1656&amp;" ")-1),"/",REPT(" ",20)),21,20)))),0)&gt;$W1656,"Late","Same day"))</f>
        <v/>
      </c>
      <c r="AF1656" s="26" t="str">
        <f aca="false">IF($A1656="","",IFERROR(INDEX(Validation!$C$193:$C$217,MATCH($A1656,Validation!$A$193:$A$217,0)),IF(COUNTIF(Validation!$U$19:$U$178,$Z1656)&gt;0,$Z1656,IF(COUNTIF(Validation!$S$19:$S$178,$AI1656)=1,INDEX(Validation!$U$19:$U$178,MATCH($AI1656,Validation!$S$19:$S$178,0)),$Z1656))))</f>
        <v/>
      </c>
      <c r="AG1656" s="27" t="str">
        <f aca="false">IF(COUNTA($A1656:$U1656)=0,"",IF($A1656="","No name",IF($F1656="","No date",IF($W1656=0,"Date ilegible",IF(NOT(ISNUMBER($N1656)),"Hours no numéricas",IF($AA1656="NO MATCH","Person no identificada","OK"))))))</f>
        <v/>
      </c>
      <c r="AH1656" s="27" t="str">
        <f aca="false">IF($W1656=0,"No date",IF($W1656&lt;Validation!$B$3,"Before period",IF($W1656&gt;Validation!$C$3,"After period","In period")))</f>
        <v>No date</v>
      </c>
      <c r="AI1656" s="26" t="str">
        <f aca="false">IF($Y1656="","",TRIM(RIGHT(SUBSTITUTE($Y1656," ",REPT(" ",50)),50)))</f>
        <v/>
      </c>
      <c r="AJ1656" s="27" t="str">
        <f aca="false">IF($A1656="","",IF(NOT(ISERROR(MATCH($A1656,Validation!$A$193:$A$217,0))),"Manual mapping",IF(COUNTIF(Validation!$U$19:$U$178,$Z1656)&gt;0,"Direct",IF(COUNTIF(Validation!$S$19:$S$178,$AI1656)=1,"By surname","Unresolved"))))</f>
        <v/>
      </c>
      <c r="AK1656" s="28" t="str">
        <f aca="false">IF($L1656="","",IF(MATCH($L1656,$L$2:$L$3000,0)&lt;&gt;ROW()-1,"",COUNT($AK$1:$AK1655)+1))</f>
        <v/>
      </c>
      <c r="AL1656" s="28" t="str">
        <f aca="false">IF($G1656="","",IF(MATCH($G1656,$G$2:$G$3000,0)&lt;&gt;ROW()-1,"",COUNT($AL$1:$AL1655)+1))</f>
        <v/>
      </c>
      <c r="AM1656" s="28" t="str">
        <f aca="false">IF($H1656="","",IF(MATCH($H1656,$H$2:$H$3000,0)&lt;&gt;ROW()-1,"",COUNT($AM$1:$AM1655)+1))</f>
        <v/>
      </c>
      <c r="AN1656" s="28" t="str">
        <f aca="false">IF($I1656="","",IF(MATCH($I1656,$I$2:$I$3000,0)&lt;&gt;ROW()-1,"",COUNT($AN$1:$AN1655)+1))</f>
        <v/>
      </c>
      <c r="AO1656" s="28" t="str">
        <f aca="false">IF($Q1656="","",IF(MATCH($Q1656,$Q$2:$Q$3000,0)&lt;&gt;ROW()-1,"",COUNT($AO$1:$AO1655)+1))</f>
        <v/>
      </c>
    </row>
    <row r="1657" customFormat="false" ht="12.75" hidden="false" customHeight="true" outlineLevel="0" collapsed="false">
      <c r="W1657" s="24" t="n">
        <f aca="false">IF($F1657="",0,IFERROR(IF(ISNUMBER($F1657),INT($F1657),DATE(VALUE(MID(SUBSTITUTE(LEFT($F1657,FIND(" ",$F1657&amp;" ")-1),"/",REPT(" ",20)),41,20)),VALUE(LEFT(SUBSTITUTE(LEFT($F1657,FIND(" ",$F1657&amp;" ")-1),"/",REPT(" ",20)),20)),VALUE(MID(SUBSTITUTE(LEFT($F1657,FIND(" ",$F1657&amp;" ")-1),"/",REPT(" ",20)),21,20)))),0))</f>
        <v>0</v>
      </c>
      <c r="X1657" s="25" t="str">
        <f aca="false">IF(ISNUMBER($N1657),$N1657*Validation!$B$5,"")</f>
        <v/>
      </c>
      <c r="Y1657" s="26" t="str">
        <f aca="false">IF($A1657="","",SUBSTITUTE(SUBSTITUTE(SUBSTITUTE(SUBSTITUTE(SUBSTITUTE(SUBSTITUTE(SUBSTITUTE(UPPER(TRIM($A1657)),"Á","A"),"É","E"),"Í","I"),"Ó","O"),"Ú","U"),"Ñ","N"),"Ü","U"))</f>
        <v/>
      </c>
      <c r="Z1657" s="26" t="str">
        <f aca="false">IF($Y1657="","",LEFT($Y1657,1)&amp;" "&amp;TRIM(RIGHT(SUBSTITUTE($Y1657," ",REPT(" ",50)),50)))</f>
        <v/>
      </c>
      <c r="AA1657" s="27" t="str">
        <f aca="false">IF($AF1657="","",IF(COUNTIF(Validation!$U$19:$U$178,$AF1657)&gt;0,"OK","NO MATCH"))</f>
        <v/>
      </c>
      <c r="AB1657" s="27" t="str">
        <f aca="false">IF($W1657=0,"",IF(AND($W1657&gt;=Validation!$B$3,$W1657&lt;=Validation!$C$3),"Yes","No"))</f>
        <v/>
      </c>
      <c r="AC1657" s="26" t="str">
        <f aca="false">IF($A1657="","",$AF1657&amp;"|"&amp;TEXT($W1657,"yyyy-mm-dd")&amp;"|"&amp;$J1657&amp;"|"&amp;$N1657)</f>
        <v/>
      </c>
      <c r="AD1657" s="27" t="str">
        <f aca="false">IF($AC1657="","",IF(COUNTIF($AC$2:$AC$3000,$AC1657)&gt;1,"REVIEW","OK"))</f>
        <v/>
      </c>
      <c r="AE1657" s="27" t="str">
        <f aca="false">IF(OR($W1657=0,$O1657=""),"",IF(IFERROR(IF(ISNUMBER($O1657),INT($O1657),DATE(VALUE(MID(SUBSTITUTE(LEFT($O1657,FIND(" ",$O1657&amp;" ")-1),"/",REPT(" ",20)),41,20)),VALUE(LEFT(SUBSTITUTE(LEFT($O1657,FIND(" ",$O1657&amp;" ")-1),"/",REPT(" ",20)),20)),VALUE(MID(SUBSTITUTE(LEFT($O1657,FIND(" ",$O1657&amp;" ")-1),"/",REPT(" ",20)),21,20)))),0)&gt;$W1657,"Late","Same day"))</f>
        <v/>
      </c>
      <c r="AF1657" s="26" t="str">
        <f aca="false">IF($A1657="","",IFERROR(INDEX(Validation!$C$193:$C$217,MATCH($A1657,Validation!$A$193:$A$217,0)),IF(COUNTIF(Validation!$U$19:$U$178,$Z1657)&gt;0,$Z1657,IF(COUNTIF(Validation!$S$19:$S$178,$AI1657)=1,INDEX(Validation!$U$19:$U$178,MATCH($AI1657,Validation!$S$19:$S$178,0)),$Z1657))))</f>
        <v/>
      </c>
      <c r="AG1657" s="27" t="str">
        <f aca="false">IF(COUNTA($A1657:$U1657)=0,"",IF($A1657="","No name",IF($F1657="","No date",IF($W1657=0,"Date ilegible",IF(NOT(ISNUMBER($N1657)),"Hours no numéricas",IF($AA1657="NO MATCH","Person no identificada","OK"))))))</f>
        <v/>
      </c>
      <c r="AH1657" s="27" t="str">
        <f aca="false">IF($W1657=0,"No date",IF($W1657&lt;Validation!$B$3,"Before period",IF($W1657&gt;Validation!$C$3,"After period","In period")))</f>
        <v>No date</v>
      </c>
      <c r="AI1657" s="26" t="str">
        <f aca="false">IF($Y1657="","",TRIM(RIGHT(SUBSTITUTE($Y1657," ",REPT(" ",50)),50)))</f>
        <v/>
      </c>
      <c r="AJ1657" s="27" t="str">
        <f aca="false">IF($A1657="","",IF(NOT(ISERROR(MATCH($A1657,Validation!$A$193:$A$217,0))),"Manual mapping",IF(COUNTIF(Validation!$U$19:$U$178,$Z1657)&gt;0,"Direct",IF(COUNTIF(Validation!$S$19:$S$178,$AI1657)=1,"By surname","Unresolved"))))</f>
        <v/>
      </c>
      <c r="AK1657" s="28" t="str">
        <f aca="false">IF($L1657="","",IF(MATCH($L1657,$L$2:$L$3000,0)&lt;&gt;ROW()-1,"",COUNT($AK$1:$AK1656)+1))</f>
        <v/>
      </c>
      <c r="AL1657" s="28" t="str">
        <f aca="false">IF($G1657="","",IF(MATCH($G1657,$G$2:$G$3000,0)&lt;&gt;ROW()-1,"",COUNT($AL$1:$AL1656)+1))</f>
        <v/>
      </c>
      <c r="AM1657" s="28" t="str">
        <f aca="false">IF($H1657="","",IF(MATCH($H1657,$H$2:$H$3000,0)&lt;&gt;ROW()-1,"",COUNT($AM$1:$AM1656)+1))</f>
        <v/>
      </c>
      <c r="AN1657" s="28" t="str">
        <f aca="false">IF($I1657="","",IF(MATCH($I1657,$I$2:$I$3000,0)&lt;&gt;ROW()-1,"",COUNT($AN$1:$AN1656)+1))</f>
        <v/>
      </c>
      <c r="AO1657" s="28" t="str">
        <f aca="false">IF($Q1657="","",IF(MATCH($Q1657,$Q$2:$Q$3000,0)&lt;&gt;ROW()-1,"",COUNT($AO$1:$AO1656)+1))</f>
        <v/>
      </c>
    </row>
    <row r="1658" customFormat="false" ht="12.75" hidden="false" customHeight="true" outlineLevel="0" collapsed="false">
      <c r="W1658" s="24" t="n">
        <f aca="false">IF($F1658="",0,IFERROR(IF(ISNUMBER($F1658),INT($F1658),DATE(VALUE(MID(SUBSTITUTE(LEFT($F1658,FIND(" ",$F1658&amp;" ")-1),"/",REPT(" ",20)),41,20)),VALUE(LEFT(SUBSTITUTE(LEFT($F1658,FIND(" ",$F1658&amp;" ")-1),"/",REPT(" ",20)),20)),VALUE(MID(SUBSTITUTE(LEFT($F1658,FIND(" ",$F1658&amp;" ")-1),"/",REPT(" ",20)),21,20)))),0))</f>
        <v>0</v>
      </c>
      <c r="X1658" s="25" t="str">
        <f aca="false">IF(ISNUMBER($N1658),$N1658*Validation!$B$5,"")</f>
        <v/>
      </c>
      <c r="Y1658" s="26" t="str">
        <f aca="false">IF($A1658="","",SUBSTITUTE(SUBSTITUTE(SUBSTITUTE(SUBSTITUTE(SUBSTITUTE(SUBSTITUTE(SUBSTITUTE(UPPER(TRIM($A1658)),"Á","A"),"É","E"),"Í","I"),"Ó","O"),"Ú","U"),"Ñ","N"),"Ü","U"))</f>
        <v/>
      </c>
      <c r="Z1658" s="26" t="str">
        <f aca="false">IF($Y1658="","",LEFT($Y1658,1)&amp;" "&amp;TRIM(RIGHT(SUBSTITUTE($Y1658," ",REPT(" ",50)),50)))</f>
        <v/>
      </c>
      <c r="AA1658" s="27" t="str">
        <f aca="false">IF($AF1658="","",IF(COUNTIF(Validation!$U$19:$U$178,$AF1658)&gt;0,"OK","NO MATCH"))</f>
        <v/>
      </c>
      <c r="AB1658" s="27" t="str">
        <f aca="false">IF($W1658=0,"",IF(AND($W1658&gt;=Validation!$B$3,$W1658&lt;=Validation!$C$3),"Yes","No"))</f>
        <v/>
      </c>
      <c r="AC1658" s="26" t="str">
        <f aca="false">IF($A1658="","",$AF1658&amp;"|"&amp;TEXT($W1658,"yyyy-mm-dd")&amp;"|"&amp;$J1658&amp;"|"&amp;$N1658)</f>
        <v/>
      </c>
      <c r="AD1658" s="27" t="str">
        <f aca="false">IF($AC1658="","",IF(COUNTIF($AC$2:$AC$3000,$AC1658)&gt;1,"REVIEW","OK"))</f>
        <v/>
      </c>
      <c r="AE1658" s="27" t="str">
        <f aca="false">IF(OR($W1658=0,$O1658=""),"",IF(IFERROR(IF(ISNUMBER($O1658),INT($O1658),DATE(VALUE(MID(SUBSTITUTE(LEFT($O1658,FIND(" ",$O1658&amp;" ")-1),"/",REPT(" ",20)),41,20)),VALUE(LEFT(SUBSTITUTE(LEFT($O1658,FIND(" ",$O1658&amp;" ")-1),"/",REPT(" ",20)),20)),VALUE(MID(SUBSTITUTE(LEFT($O1658,FIND(" ",$O1658&amp;" ")-1),"/",REPT(" ",20)),21,20)))),0)&gt;$W1658,"Late","Same day"))</f>
        <v/>
      </c>
      <c r="AF1658" s="26" t="str">
        <f aca="false">IF($A1658="","",IFERROR(INDEX(Validation!$C$193:$C$217,MATCH($A1658,Validation!$A$193:$A$217,0)),IF(COUNTIF(Validation!$U$19:$U$178,$Z1658)&gt;0,$Z1658,IF(COUNTIF(Validation!$S$19:$S$178,$AI1658)=1,INDEX(Validation!$U$19:$U$178,MATCH($AI1658,Validation!$S$19:$S$178,0)),$Z1658))))</f>
        <v/>
      </c>
      <c r="AG1658" s="27" t="str">
        <f aca="false">IF(COUNTA($A1658:$U1658)=0,"",IF($A1658="","No name",IF($F1658="","No date",IF($W1658=0,"Date ilegible",IF(NOT(ISNUMBER($N1658)),"Hours no numéricas",IF($AA1658="NO MATCH","Person no identificada","OK"))))))</f>
        <v/>
      </c>
      <c r="AH1658" s="27" t="str">
        <f aca="false">IF($W1658=0,"No date",IF($W1658&lt;Validation!$B$3,"Before period",IF($W1658&gt;Validation!$C$3,"After period","In period")))</f>
        <v>No date</v>
      </c>
      <c r="AI1658" s="26" t="str">
        <f aca="false">IF($Y1658="","",TRIM(RIGHT(SUBSTITUTE($Y1658," ",REPT(" ",50)),50)))</f>
        <v/>
      </c>
      <c r="AJ1658" s="27" t="str">
        <f aca="false">IF($A1658="","",IF(NOT(ISERROR(MATCH($A1658,Validation!$A$193:$A$217,0))),"Manual mapping",IF(COUNTIF(Validation!$U$19:$U$178,$Z1658)&gt;0,"Direct",IF(COUNTIF(Validation!$S$19:$S$178,$AI1658)=1,"By surname","Unresolved"))))</f>
        <v/>
      </c>
      <c r="AK1658" s="28" t="str">
        <f aca="false">IF($L1658="","",IF(MATCH($L1658,$L$2:$L$3000,0)&lt;&gt;ROW()-1,"",COUNT($AK$1:$AK1657)+1))</f>
        <v/>
      </c>
      <c r="AL1658" s="28" t="str">
        <f aca="false">IF($G1658="","",IF(MATCH($G1658,$G$2:$G$3000,0)&lt;&gt;ROW()-1,"",COUNT($AL$1:$AL1657)+1))</f>
        <v/>
      </c>
      <c r="AM1658" s="28" t="str">
        <f aca="false">IF($H1658="","",IF(MATCH($H1658,$H$2:$H$3000,0)&lt;&gt;ROW()-1,"",COUNT($AM$1:$AM1657)+1))</f>
        <v/>
      </c>
      <c r="AN1658" s="28" t="str">
        <f aca="false">IF($I1658="","",IF(MATCH($I1658,$I$2:$I$3000,0)&lt;&gt;ROW()-1,"",COUNT($AN$1:$AN1657)+1))</f>
        <v/>
      </c>
      <c r="AO1658" s="28" t="str">
        <f aca="false">IF($Q1658="","",IF(MATCH($Q1658,$Q$2:$Q$3000,0)&lt;&gt;ROW()-1,"",COUNT($AO$1:$AO1657)+1))</f>
        <v/>
      </c>
    </row>
    <row r="1659" customFormat="false" ht="12.75" hidden="false" customHeight="true" outlineLevel="0" collapsed="false">
      <c r="W1659" s="24" t="n">
        <f aca="false">IF($F1659="",0,IFERROR(IF(ISNUMBER($F1659),INT($F1659),DATE(VALUE(MID(SUBSTITUTE(LEFT($F1659,FIND(" ",$F1659&amp;" ")-1),"/",REPT(" ",20)),41,20)),VALUE(LEFT(SUBSTITUTE(LEFT($F1659,FIND(" ",$F1659&amp;" ")-1),"/",REPT(" ",20)),20)),VALUE(MID(SUBSTITUTE(LEFT($F1659,FIND(" ",$F1659&amp;" ")-1),"/",REPT(" ",20)),21,20)))),0))</f>
        <v>0</v>
      </c>
      <c r="X1659" s="25" t="str">
        <f aca="false">IF(ISNUMBER($N1659),$N1659*Validation!$B$5,"")</f>
        <v/>
      </c>
      <c r="Y1659" s="26" t="str">
        <f aca="false">IF($A1659="","",SUBSTITUTE(SUBSTITUTE(SUBSTITUTE(SUBSTITUTE(SUBSTITUTE(SUBSTITUTE(SUBSTITUTE(UPPER(TRIM($A1659)),"Á","A"),"É","E"),"Í","I"),"Ó","O"),"Ú","U"),"Ñ","N"),"Ü","U"))</f>
        <v/>
      </c>
      <c r="Z1659" s="26" t="str">
        <f aca="false">IF($Y1659="","",LEFT($Y1659,1)&amp;" "&amp;TRIM(RIGHT(SUBSTITUTE($Y1659," ",REPT(" ",50)),50)))</f>
        <v/>
      </c>
      <c r="AA1659" s="27" t="str">
        <f aca="false">IF($AF1659="","",IF(COUNTIF(Validation!$U$19:$U$178,$AF1659)&gt;0,"OK","NO MATCH"))</f>
        <v/>
      </c>
      <c r="AB1659" s="27" t="str">
        <f aca="false">IF($W1659=0,"",IF(AND($W1659&gt;=Validation!$B$3,$W1659&lt;=Validation!$C$3),"Yes","No"))</f>
        <v/>
      </c>
      <c r="AC1659" s="26" t="str">
        <f aca="false">IF($A1659="","",$AF1659&amp;"|"&amp;TEXT($W1659,"yyyy-mm-dd")&amp;"|"&amp;$J1659&amp;"|"&amp;$N1659)</f>
        <v/>
      </c>
      <c r="AD1659" s="27" t="str">
        <f aca="false">IF($AC1659="","",IF(COUNTIF($AC$2:$AC$3000,$AC1659)&gt;1,"REVIEW","OK"))</f>
        <v/>
      </c>
      <c r="AE1659" s="27" t="str">
        <f aca="false">IF(OR($W1659=0,$O1659=""),"",IF(IFERROR(IF(ISNUMBER($O1659),INT($O1659),DATE(VALUE(MID(SUBSTITUTE(LEFT($O1659,FIND(" ",$O1659&amp;" ")-1),"/",REPT(" ",20)),41,20)),VALUE(LEFT(SUBSTITUTE(LEFT($O1659,FIND(" ",$O1659&amp;" ")-1),"/",REPT(" ",20)),20)),VALUE(MID(SUBSTITUTE(LEFT($O1659,FIND(" ",$O1659&amp;" ")-1),"/",REPT(" ",20)),21,20)))),0)&gt;$W1659,"Late","Same day"))</f>
        <v/>
      </c>
      <c r="AF1659" s="26" t="str">
        <f aca="false">IF($A1659="","",IFERROR(INDEX(Validation!$C$193:$C$217,MATCH($A1659,Validation!$A$193:$A$217,0)),IF(COUNTIF(Validation!$U$19:$U$178,$Z1659)&gt;0,$Z1659,IF(COUNTIF(Validation!$S$19:$S$178,$AI1659)=1,INDEX(Validation!$U$19:$U$178,MATCH($AI1659,Validation!$S$19:$S$178,0)),$Z1659))))</f>
        <v/>
      </c>
      <c r="AG1659" s="27" t="str">
        <f aca="false">IF(COUNTA($A1659:$U1659)=0,"",IF($A1659="","No name",IF($F1659="","No date",IF($W1659=0,"Date ilegible",IF(NOT(ISNUMBER($N1659)),"Hours no numéricas",IF($AA1659="NO MATCH","Person no identificada","OK"))))))</f>
        <v/>
      </c>
      <c r="AH1659" s="27" t="str">
        <f aca="false">IF($W1659=0,"No date",IF($W1659&lt;Validation!$B$3,"Before period",IF($W1659&gt;Validation!$C$3,"After period","In period")))</f>
        <v>No date</v>
      </c>
      <c r="AI1659" s="26" t="str">
        <f aca="false">IF($Y1659="","",TRIM(RIGHT(SUBSTITUTE($Y1659," ",REPT(" ",50)),50)))</f>
        <v/>
      </c>
      <c r="AJ1659" s="27" t="str">
        <f aca="false">IF($A1659="","",IF(NOT(ISERROR(MATCH($A1659,Validation!$A$193:$A$217,0))),"Manual mapping",IF(COUNTIF(Validation!$U$19:$U$178,$Z1659)&gt;0,"Direct",IF(COUNTIF(Validation!$S$19:$S$178,$AI1659)=1,"By surname","Unresolved"))))</f>
        <v/>
      </c>
      <c r="AK1659" s="28" t="str">
        <f aca="false">IF($L1659="","",IF(MATCH($L1659,$L$2:$L$3000,0)&lt;&gt;ROW()-1,"",COUNT($AK$1:$AK1658)+1))</f>
        <v/>
      </c>
      <c r="AL1659" s="28" t="str">
        <f aca="false">IF($G1659="","",IF(MATCH($G1659,$G$2:$G$3000,0)&lt;&gt;ROW()-1,"",COUNT($AL$1:$AL1658)+1))</f>
        <v/>
      </c>
      <c r="AM1659" s="28" t="str">
        <f aca="false">IF($H1659="","",IF(MATCH($H1659,$H$2:$H$3000,0)&lt;&gt;ROW()-1,"",COUNT($AM$1:$AM1658)+1))</f>
        <v/>
      </c>
      <c r="AN1659" s="28" t="str">
        <f aca="false">IF($I1659="","",IF(MATCH($I1659,$I$2:$I$3000,0)&lt;&gt;ROW()-1,"",COUNT($AN$1:$AN1658)+1))</f>
        <v/>
      </c>
      <c r="AO1659" s="28" t="str">
        <f aca="false">IF($Q1659="","",IF(MATCH($Q1659,$Q$2:$Q$3000,0)&lt;&gt;ROW()-1,"",COUNT($AO$1:$AO1658)+1))</f>
        <v/>
      </c>
    </row>
    <row r="1660" customFormat="false" ht="12.75" hidden="false" customHeight="true" outlineLevel="0" collapsed="false">
      <c r="W1660" s="24" t="n">
        <f aca="false">IF($F1660="",0,IFERROR(IF(ISNUMBER($F1660),INT($F1660),DATE(VALUE(MID(SUBSTITUTE(LEFT($F1660,FIND(" ",$F1660&amp;" ")-1),"/",REPT(" ",20)),41,20)),VALUE(LEFT(SUBSTITUTE(LEFT($F1660,FIND(" ",$F1660&amp;" ")-1),"/",REPT(" ",20)),20)),VALUE(MID(SUBSTITUTE(LEFT($F1660,FIND(" ",$F1660&amp;" ")-1),"/",REPT(" ",20)),21,20)))),0))</f>
        <v>0</v>
      </c>
      <c r="X1660" s="25" t="str">
        <f aca="false">IF(ISNUMBER($N1660),$N1660*Validation!$B$5,"")</f>
        <v/>
      </c>
      <c r="Y1660" s="26" t="str">
        <f aca="false">IF($A1660="","",SUBSTITUTE(SUBSTITUTE(SUBSTITUTE(SUBSTITUTE(SUBSTITUTE(SUBSTITUTE(SUBSTITUTE(UPPER(TRIM($A1660)),"Á","A"),"É","E"),"Í","I"),"Ó","O"),"Ú","U"),"Ñ","N"),"Ü","U"))</f>
        <v/>
      </c>
      <c r="Z1660" s="26" t="str">
        <f aca="false">IF($Y1660="","",LEFT($Y1660,1)&amp;" "&amp;TRIM(RIGHT(SUBSTITUTE($Y1660," ",REPT(" ",50)),50)))</f>
        <v/>
      </c>
      <c r="AA1660" s="27" t="str">
        <f aca="false">IF($AF1660="","",IF(COUNTIF(Validation!$U$19:$U$178,$AF1660)&gt;0,"OK","NO MATCH"))</f>
        <v/>
      </c>
      <c r="AB1660" s="27" t="str">
        <f aca="false">IF($W1660=0,"",IF(AND($W1660&gt;=Validation!$B$3,$W1660&lt;=Validation!$C$3),"Yes","No"))</f>
        <v/>
      </c>
      <c r="AC1660" s="26" t="str">
        <f aca="false">IF($A1660="","",$AF1660&amp;"|"&amp;TEXT($W1660,"yyyy-mm-dd")&amp;"|"&amp;$J1660&amp;"|"&amp;$N1660)</f>
        <v/>
      </c>
      <c r="AD1660" s="27" t="str">
        <f aca="false">IF($AC1660="","",IF(COUNTIF($AC$2:$AC$3000,$AC1660)&gt;1,"REVIEW","OK"))</f>
        <v/>
      </c>
      <c r="AE1660" s="27" t="str">
        <f aca="false">IF(OR($W1660=0,$O1660=""),"",IF(IFERROR(IF(ISNUMBER($O1660),INT($O1660),DATE(VALUE(MID(SUBSTITUTE(LEFT($O1660,FIND(" ",$O1660&amp;" ")-1),"/",REPT(" ",20)),41,20)),VALUE(LEFT(SUBSTITUTE(LEFT($O1660,FIND(" ",$O1660&amp;" ")-1),"/",REPT(" ",20)),20)),VALUE(MID(SUBSTITUTE(LEFT($O1660,FIND(" ",$O1660&amp;" ")-1),"/",REPT(" ",20)),21,20)))),0)&gt;$W1660,"Late","Same day"))</f>
        <v/>
      </c>
      <c r="AF1660" s="26" t="str">
        <f aca="false">IF($A1660="","",IFERROR(INDEX(Validation!$C$193:$C$217,MATCH($A1660,Validation!$A$193:$A$217,0)),IF(COUNTIF(Validation!$U$19:$U$178,$Z1660)&gt;0,$Z1660,IF(COUNTIF(Validation!$S$19:$S$178,$AI1660)=1,INDEX(Validation!$U$19:$U$178,MATCH($AI1660,Validation!$S$19:$S$178,0)),$Z1660))))</f>
        <v/>
      </c>
      <c r="AG1660" s="27" t="str">
        <f aca="false">IF(COUNTA($A1660:$U1660)=0,"",IF($A1660="","No name",IF($F1660="","No date",IF($W1660=0,"Date ilegible",IF(NOT(ISNUMBER($N1660)),"Hours no numéricas",IF($AA1660="NO MATCH","Person no identificada","OK"))))))</f>
        <v/>
      </c>
      <c r="AH1660" s="27" t="str">
        <f aca="false">IF($W1660=0,"No date",IF($W1660&lt;Validation!$B$3,"Before period",IF($W1660&gt;Validation!$C$3,"After period","In period")))</f>
        <v>No date</v>
      </c>
      <c r="AI1660" s="26" t="str">
        <f aca="false">IF($Y1660="","",TRIM(RIGHT(SUBSTITUTE($Y1660," ",REPT(" ",50)),50)))</f>
        <v/>
      </c>
      <c r="AJ1660" s="27" t="str">
        <f aca="false">IF($A1660="","",IF(NOT(ISERROR(MATCH($A1660,Validation!$A$193:$A$217,0))),"Manual mapping",IF(COUNTIF(Validation!$U$19:$U$178,$Z1660)&gt;0,"Direct",IF(COUNTIF(Validation!$S$19:$S$178,$AI1660)=1,"By surname","Unresolved"))))</f>
        <v/>
      </c>
      <c r="AK1660" s="28" t="str">
        <f aca="false">IF($L1660="","",IF(MATCH($L1660,$L$2:$L$3000,0)&lt;&gt;ROW()-1,"",COUNT($AK$1:$AK1659)+1))</f>
        <v/>
      </c>
      <c r="AL1660" s="28" t="str">
        <f aca="false">IF($G1660="","",IF(MATCH($G1660,$G$2:$G$3000,0)&lt;&gt;ROW()-1,"",COUNT($AL$1:$AL1659)+1))</f>
        <v/>
      </c>
      <c r="AM1660" s="28" t="str">
        <f aca="false">IF($H1660="","",IF(MATCH($H1660,$H$2:$H$3000,0)&lt;&gt;ROW()-1,"",COUNT($AM$1:$AM1659)+1))</f>
        <v/>
      </c>
      <c r="AN1660" s="28" t="str">
        <f aca="false">IF($I1660="","",IF(MATCH($I1660,$I$2:$I$3000,0)&lt;&gt;ROW()-1,"",COUNT($AN$1:$AN1659)+1))</f>
        <v/>
      </c>
      <c r="AO1660" s="28" t="str">
        <f aca="false">IF($Q1660="","",IF(MATCH($Q1660,$Q$2:$Q$3000,0)&lt;&gt;ROW()-1,"",COUNT($AO$1:$AO1659)+1))</f>
        <v/>
      </c>
    </row>
    <row r="1661" customFormat="false" ht="12.75" hidden="false" customHeight="true" outlineLevel="0" collapsed="false">
      <c r="W1661" s="24" t="n">
        <f aca="false">IF($F1661="",0,IFERROR(IF(ISNUMBER($F1661),INT($F1661),DATE(VALUE(MID(SUBSTITUTE(LEFT($F1661,FIND(" ",$F1661&amp;" ")-1),"/",REPT(" ",20)),41,20)),VALUE(LEFT(SUBSTITUTE(LEFT($F1661,FIND(" ",$F1661&amp;" ")-1),"/",REPT(" ",20)),20)),VALUE(MID(SUBSTITUTE(LEFT($F1661,FIND(" ",$F1661&amp;" ")-1),"/",REPT(" ",20)),21,20)))),0))</f>
        <v>0</v>
      </c>
      <c r="X1661" s="25" t="str">
        <f aca="false">IF(ISNUMBER($N1661),$N1661*Validation!$B$5,"")</f>
        <v/>
      </c>
      <c r="Y1661" s="26" t="str">
        <f aca="false">IF($A1661="","",SUBSTITUTE(SUBSTITUTE(SUBSTITUTE(SUBSTITUTE(SUBSTITUTE(SUBSTITUTE(SUBSTITUTE(UPPER(TRIM($A1661)),"Á","A"),"É","E"),"Í","I"),"Ó","O"),"Ú","U"),"Ñ","N"),"Ü","U"))</f>
        <v/>
      </c>
      <c r="Z1661" s="26" t="str">
        <f aca="false">IF($Y1661="","",LEFT($Y1661,1)&amp;" "&amp;TRIM(RIGHT(SUBSTITUTE($Y1661," ",REPT(" ",50)),50)))</f>
        <v/>
      </c>
      <c r="AA1661" s="27" t="str">
        <f aca="false">IF($AF1661="","",IF(COUNTIF(Validation!$U$19:$U$178,$AF1661)&gt;0,"OK","NO MATCH"))</f>
        <v/>
      </c>
      <c r="AB1661" s="27" t="str">
        <f aca="false">IF($W1661=0,"",IF(AND($W1661&gt;=Validation!$B$3,$W1661&lt;=Validation!$C$3),"Yes","No"))</f>
        <v/>
      </c>
      <c r="AC1661" s="26" t="str">
        <f aca="false">IF($A1661="","",$AF1661&amp;"|"&amp;TEXT($W1661,"yyyy-mm-dd")&amp;"|"&amp;$J1661&amp;"|"&amp;$N1661)</f>
        <v/>
      </c>
      <c r="AD1661" s="27" t="str">
        <f aca="false">IF($AC1661="","",IF(COUNTIF($AC$2:$AC$3000,$AC1661)&gt;1,"REVIEW","OK"))</f>
        <v/>
      </c>
      <c r="AE1661" s="27" t="str">
        <f aca="false">IF(OR($W1661=0,$O1661=""),"",IF(IFERROR(IF(ISNUMBER($O1661),INT($O1661),DATE(VALUE(MID(SUBSTITUTE(LEFT($O1661,FIND(" ",$O1661&amp;" ")-1),"/",REPT(" ",20)),41,20)),VALUE(LEFT(SUBSTITUTE(LEFT($O1661,FIND(" ",$O1661&amp;" ")-1),"/",REPT(" ",20)),20)),VALUE(MID(SUBSTITUTE(LEFT($O1661,FIND(" ",$O1661&amp;" ")-1),"/",REPT(" ",20)),21,20)))),0)&gt;$W1661,"Late","Same day"))</f>
        <v/>
      </c>
      <c r="AF1661" s="26" t="str">
        <f aca="false">IF($A1661="","",IFERROR(INDEX(Validation!$C$193:$C$217,MATCH($A1661,Validation!$A$193:$A$217,0)),IF(COUNTIF(Validation!$U$19:$U$178,$Z1661)&gt;0,$Z1661,IF(COUNTIF(Validation!$S$19:$S$178,$AI1661)=1,INDEX(Validation!$U$19:$U$178,MATCH($AI1661,Validation!$S$19:$S$178,0)),$Z1661))))</f>
        <v/>
      </c>
      <c r="AG1661" s="27" t="str">
        <f aca="false">IF(COUNTA($A1661:$U1661)=0,"",IF($A1661="","No name",IF($F1661="","No date",IF($W1661=0,"Date ilegible",IF(NOT(ISNUMBER($N1661)),"Hours no numéricas",IF($AA1661="NO MATCH","Person no identificada","OK"))))))</f>
        <v/>
      </c>
      <c r="AH1661" s="27" t="str">
        <f aca="false">IF($W1661=0,"No date",IF($W1661&lt;Validation!$B$3,"Before period",IF($W1661&gt;Validation!$C$3,"After period","In period")))</f>
        <v>No date</v>
      </c>
      <c r="AI1661" s="26" t="str">
        <f aca="false">IF($Y1661="","",TRIM(RIGHT(SUBSTITUTE($Y1661," ",REPT(" ",50)),50)))</f>
        <v/>
      </c>
      <c r="AJ1661" s="27" t="str">
        <f aca="false">IF($A1661="","",IF(NOT(ISERROR(MATCH($A1661,Validation!$A$193:$A$217,0))),"Manual mapping",IF(COUNTIF(Validation!$U$19:$U$178,$Z1661)&gt;0,"Direct",IF(COUNTIF(Validation!$S$19:$S$178,$AI1661)=1,"By surname","Unresolved"))))</f>
        <v/>
      </c>
      <c r="AK1661" s="28" t="str">
        <f aca="false">IF($L1661="","",IF(MATCH($L1661,$L$2:$L$3000,0)&lt;&gt;ROW()-1,"",COUNT($AK$1:$AK1660)+1))</f>
        <v/>
      </c>
      <c r="AL1661" s="28" t="str">
        <f aca="false">IF($G1661="","",IF(MATCH($G1661,$G$2:$G$3000,0)&lt;&gt;ROW()-1,"",COUNT($AL$1:$AL1660)+1))</f>
        <v/>
      </c>
      <c r="AM1661" s="28" t="str">
        <f aca="false">IF($H1661="","",IF(MATCH($H1661,$H$2:$H$3000,0)&lt;&gt;ROW()-1,"",COUNT($AM$1:$AM1660)+1))</f>
        <v/>
      </c>
      <c r="AN1661" s="28" t="str">
        <f aca="false">IF($I1661="","",IF(MATCH($I1661,$I$2:$I$3000,0)&lt;&gt;ROW()-1,"",COUNT($AN$1:$AN1660)+1))</f>
        <v/>
      </c>
      <c r="AO1661" s="28" t="str">
        <f aca="false">IF($Q1661="","",IF(MATCH($Q1661,$Q$2:$Q$3000,0)&lt;&gt;ROW()-1,"",COUNT($AO$1:$AO1660)+1))</f>
        <v/>
      </c>
    </row>
    <row r="1662" customFormat="false" ht="12.75" hidden="false" customHeight="true" outlineLevel="0" collapsed="false">
      <c r="W1662" s="24" t="n">
        <f aca="false">IF($F1662="",0,IFERROR(IF(ISNUMBER($F1662),INT($F1662),DATE(VALUE(MID(SUBSTITUTE(LEFT($F1662,FIND(" ",$F1662&amp;" ")-1),"/",REPT(" ",20)),41,20)),VALUE(LEFT(SUBSTITUTE(LEFT($F1662,FIND(" ",$F1662&amp;" ")-1),"/",REPT(" ",20)),20)),VALUE(MID(SUBSTITUTE(LEFT($F1662,FIND(" ",$F1662&amp;" ")-1),"/",REPT(" ",20)),21,20)))),0))</f>
        <v>0</v>
      </c>
      <c r="X1662" s="25" t="str">
        <f aca="false">IF(ISNUMBER($N1662),$N1662*Validation!$B$5,"")</f>
        <v/>
      </c>
      <c r="Y1662" s="26" t="str">
        <f aca="false">IF($A1662="","",SUBSTITUTE(SUBSTITUTE(SUBSTITUTE(SUBSTITUTE(SUBSTITUTE(SUBSTITUTE(SUBSTITUTE(UPPER(TRIM($A1662)),"Á","A"),"É","E"),"Í","I"),"Ó","O"),"Ú","U"),"Ñ","N"),"Ü","U"))</f>
        <v/>
      </c>
      <c r="Z1662" s="26" t="str">
        <f aca="false">IF($Y1662="","",LEFT($Y1662,1)&amp;" "&amp;TRIM(RIGHT(SUBSTITUTE($Y1662," ",REPT(" ",50)),50)))</f>
        <v/>
      </c>
      <c r="AA1662" s="27" t="str">
        <f aca="false">IF($AF1662="","",IF(COUNTIF(Validation!$U$19:$U$178,$AF1662)&gt;0,"OK","NO MATCH"))</f>
        <v/>
      </c>
      <c r="AB1662" s="27" t="str">
        <f aca="false">IF($W1662=0,"",IF(AND($W1662&gt;=Validation!$B$3,$W1662&lt;=Validation!$C$3),"Yes","No"))</f>
        <v/>
      </c>
      <c r="AC1662" s="26" t="str">
        <f aca="false">IF($A1662="","",$AF1662&amp;"|"&amp;TEXT($W1662,"yyyy-mm-dd")&amp;"|"&amp;$J1662&amp;"|"&amp;$N1662)</f>
        <v/>
      </c>
      <c r="AD1662" s="27" t="str">
        <f aca="false">IF($AC1662="","",IF(COUNTIF($AC$2:$AC$3000,$AC1662)&gt;1,"REVIEW","OK"))</f>
        <v/>
      </c>
      <c r="AE1662" s="27" t="str">
        <f aca="false">IF(OR($W1662=0,$O1662=""),"",IF(IFERROR(IF(ISNUMBER($O1662),INT($O1662),DATE(VALUE(MID(SUBSTITUTE(LEFT($O1662,FIND(" ",$O1662&amp;" ")-1),"/",REPT(" ",20)),41,20)),VALUE(LEFT(SUBSTITUTE(LEFT($O1662,FIND(" ",$O1662&amp;" ")-1),"/",REPT(" ",20)),20)),VALUE(MID(SUBSTITUTE(LEFT($O1662,FIND(" ",$O1662&amp;" ")-1),"/",REPT(" ",20)),21,20)))),0)&gt;$W1662,"Late","Same day"))</f>
        <v/>
      </c>
      <c r="AF1662" s="26" t="str">
        <f aca="false">IF($A1662="","",IFERROR(INDEX(Validation!$C$193:$C$217,MATCH($A1662,Validation!$A$193:$A$217,0)),IF(COUNTIF(Validation!$U$19:$U$178,$Z1662)&gt;0,$Z1662,IF(COUNTIF(Validation!$S$19:$S$178,$AI1662)=1,INDEX(Validation!$U$19:$U$178,MATCH($AI1662,Validation!$S$19:$S$178,0)),$Z1662))))</f>
        <v/>
      </c>
      <c r="AG1662" s="27" t="str">
        <f aca="false">IF(COUNTA($A1662:$U1662)=0,"",IF($A1662="","No name",IF($F1662="","No date",IF($W1662=0,"Date ilegible",IF(NOT(ISNUMBER($N1662)),"Hours no numéricas",IF($AA1662="NO MATCH","Person no identificada","OK"))))))</f>
        <v/>
      </c>
      <c r="AH1662" s="27" t="str">
        <f aca="false">IF($W1662=0,"No date",IF($W1662&lt;Validation!$B$3,"Before period",IF($W1662&gt;Validation!$C$3,"After period","In period")))</f>
        <v>No date</v>
      </c>
      <c r="AI1662" s="26" t="str">
        <f aca="false">IF($Y1662="","",TRIM(RIGHT(SUBSTITUTE($Y1662," ",REPT(" ",50)),50)))</f>
        <v/>
      </c>
      <c r="AJ1662" s="27" t="str">
        <f aca="false">IF($A1662="","",IF(NOT(ISERROR(MATCH($A1662,Validation!$A$193:$A$217,0))),"Manual mapping",IF(COUNTIF(Validation!$U$19:$U$178,$Z1662)&gt;0,"Direct",IF(COUNTIF(Validation!$S$19:$S$178,$AI1662)=1,"By surname","Unresolved"))))</f>
        <v/>
      </c>
      <c r="AK1662" s="28" t="str">
        <f aca="false">IF($L1662="","",IF(MATCH($L1662,$L$2:$L$3000,0)&lt;&gt;ROW()-1,"",COUNT($AK$1:$AK1661)+1))</f>
        <v/>
      </c>
      <c r="AL1662" s="28" t="str">
        <f aca="false">IF($G1662="","",IF(MATCH($G1662,$G$2:$G$3000,0)&lt;&gt;ROW()-1,"",COUNT($AL$1:$AL1661)+1))</f>
        <v/>
      </c>
      <c r="AM1662" s="28" t="str">
        <f aca="false">IF($H1662="","",IF(MATCH($H1662,$H$2:$H$3000,0)&lt;&gt;ROW()-1,"",COUNT($AM$1:$AM1661)+1))</f>
        <v/>
      </c>
      <c r="AN1662" s="28" t="str">
        <f aca="false">IF($I1662="","",IF(MATCH($I1662,$I$2:$I$3000,0)&lt;&gt;ROW()-1,"",COUNT($AN$1:$AN1661)+1))</f>
        <v/>
      </c>
      <c r="AO1662" s="28" t="str">
        <f aca="false">IF($Q1662="","",IF(MATCH($Q1662,$Q$2:$Q$3000,0)&lt;&gt;ROW()-1,"",COUNT($AO$1:$AO1661)+1))</f>
        <v/>
      </c>
    </row>
    <row r="1663" customFormat="false" ht="12.75" hidden="false" customHeight="true" outlineLevel="0" collapsed="false">
      <c r="W1663" s="24" t="n">
        <f aca="false">IF($F1663="",0,IFERROR(IF(ISNUMBER($F1663),INT($F1663),DATE(VALUE(MID(SUBSTITUTE(LEFT($F1663,FIND(" ",$F1663&amp;" ")-1),"/",REPT(" ",20)),41,20)),VALUE(LEFT(SUBSTITUTE(LEFT($F1663,FIND(" ",$F1663&amp;" ")-1),"/",REPT(" ",20)),20)),VALUE(MID(SUBSTITUTE(LEFT($F1663,FIND(" ",$F1663&amp;" ")-1),"/",REPT(" ",20)),21,20)))),0))</f>
        <v>0</v>
      </c>
      <c r="X1663" s="25" t="str">
        <f aca="false">IF(ISNUMBER($N1663),$N1663*Validation!$B$5,"")</f>
        <v/>
      </c>
      <c r="Y1663" s="26" t="str">
        <f aca="false">IF($A1663="","",SUBSTITUTE(SUBSTITUTE(SUBSTITUTE(SUBSTITUTE(SUBSTITUTE(SUBSTITUTE(SUBSTITUTE(UPPER(TRIM($A1663)),"Á","A"),"É","E"),"Í","I"),"Ó","O"),"Ú","U"),"Ñ","N"),"Ü","U"))</f>
        <v/>
      </c>
      <c r="Z1663" s="26" t="str">
        <f aca="false">IF($Y1663="","",LEFT($Y1663,1)&amp;" "&amp;TRIM(RIGHT(SUBSTITUTE($Y1663," ",REPT(" ",50)),50)))</f>
        <v/>
      </c>
      <c r="AA1663" s="27" t="str">
        <f aca="false">IF($AF1663="","",IF(COUNTIF(Validation!$U$19:$U$178,$AF1663)&gt;0,"OK","NO MATCH"))</f>
        <v/>
      </c>
      <c r="AB1663" s="27" t="str">
        <f aca="false">IF($W1663=0,"",IF(AND($W1663&gt;=Validation!$B$3,$W1663&lt;=Validation!$C$3),"Yes","No"))</f>
        <v/>
      </c>
      <c r="AC1663" s="26" t="str">
        <f aca="false">IF($A1663="","",$AF1663&amp;"|"&amp;TEXT($W1663,"yyyy-mm-dd")&amp;"|"&amp;$J1663&amp;"|"&amp;$N1663)</f>
        <v/>
      </c>
      <c r="AD1663" s="27" t="str">
        <f aca="false">IF($AC1663="","",IF(COUNTIF($AC$2:$AC$3000,$AC1663)&gt;1,"REVIEW","OK"))</f>
        <v/>
      </c>
      <c r="AE1663" s="27" t="str">
        <f aca="false">IF(OR($W1663=0,$O1663=""),"",IF(IFERROR(IF(ISNUMBER($O1663),INT($O1663),DATE(VALUE(MID(SUBSTITUTE(LEFT($O1663,FIND(" ",$O1663&amp;" ")-1),"/",REPT(" ",20)),41,20)),VALUE(LEFT(SUBSTITUTE(LEFT($O1663,FIND(" ",$O1663&amp;" ")-1),"/",REPT(" ",20)),20)),VALUE(MID(SUBSTITUTE(LEFT($O1663,FIND(" ",$O1663&amp;" ")-1),"/",REPT(" ",20)),21,20)))),0)&gt;$W1663,"Late","Same day"))</f>
        <v/>
      </c>
      <c r="AF1663" s="26" t="str">
        <f aca="false">IF($A1663="","",IFERROR(INDEX(Validation!$C$193:$C$217,MATCH($A1663,Validation!$A$193:$A$217,0)),IF(COUNTIF(Validation!$U$19:$U$178,$Z1663)&gt;0,$Z1663,IF(COUNTIF(Validation!$S$19:$S$178,$AI1663)=1,INDEX(Validation!$U$19:$U$178,MATCH($AI1663,Validation!$S$19:$S$178,0)),$Z1663))))</f>
        <v/>
      </c>
      <c r="AG1663" s="27" t="str">
        <f aca="false">IF(COUNTA($A1663:$U1663)=0,"",IF($A1663="","No name",IF($F1663="","No date",IF($W1663=0,"Date ilegible",IF(NOT(ISNUMBER($N1663)),"Hours no numéricas",IF($AA1663="NO MATCH","Person no identificada","OK"))))))</f>
        <v/>
      </c>
      <c r="AH1663" s="27" t="str">
        <f aca="false">IF($W1663=0,"No date",IF($W1663&lt;Validation!$B$3,"Before period",IF($W1663&gt;Validation!$C$3,"After period","In period")))</f>
        <v>No date</v>
      </c>
      <c r="AI1663" s="26" t="str">
        <f aca="false">IF($Y1663="","",TRIM(RIGHT(SUBSTITUTE($Y1663," ",REPT(" ",50)),50)))</f>
        <v/>
      </c>
      <c r="AJ1663" s="27" t="str">
        <f aca="false">IF($A1663="","",IF(NOT(ISERROR(MATCH($A1663,Validation!$A$193:$A$217,0))),"Manual mapping",IF(COUNTIF(Validation!$U$19:$U$178,$Z1663)&gt;0,"Direct",IF(COUNTIF(Validation!$S$19:$S$178,$AI1663)=1,"By surname","Unresolved"))))</f>
        <v/>
      </c>
      <c r="AK1663" s="28" t="str">
        <f aca="false">IF($L1663="","",IF(MATCH($L1663,$L$2:$L$3000,0)&lt;&gt;ROW()-1,"",COUNT($AK$1:$AK1662)+1))</f>
        <v/>
      </c>
      <c r="AL1663" s="28" t="str">
        <f aca="false">IF($G1663="","",IF(MATCH($G1663,$G$2:$G$3000,0)&lt;&gt;ROW()-1,"",COUNT($AL$1:$AL1662)+1))</f>
        <v/>
      </c>
      <c r="AM1663" s="28" t="str">
        <f aca="false">IF($H1663="","",IF(MATCH($H1663,$H$2:$H$3000,0)&lt;&gt;ROW()-1,"",COUNT($AM$1:$AM1662)+1))</f>
        <v/>
      </c>
      <c r="AN1663" s="28" t="str">
        <f aca="false">IF($I1663="","",IF(MATCH($I1663,$I$2:$I$3000,0)&lt;&gt;ROW()-1,"",COUNT($AN$1:$AN1662)+1))</f>
        <v/>
      </c>
      <c r="AO1663" s="28" t="str">
        <f aca="false">IF($Q1663="","",IF(MATCH($Q1663,$Q$2:$Q$3000,0)&lt;&gt;ROW()-1,"",COUNT($AO$1:$AO1662)+1))</f>
        <v/>
      </c>
    </row>
    <row r="1664" customFormat="false" ht="12.75" hidden="false" customHeight="true" outlineLevel="0" collapsed="false">
      <c r="W1664" s="24" t="n">
        <f aca="false">IF($F1664="",0,IFERROR(IF(ISNUMBER($F1664),INT($F1664),DATE(VALUE(MID(SUBSTITUTE(LEFT($F1664,FIND(" ",$F1664&amp;" ")-1),"/",REPT(" ",20)),41,20)),VALUE(LEFT(SUBSTITUTE(LEFT($F1664,FIND(" ",$F1664&amp;" ")-1),"/",REPT(" ",20)),20)),VALUE(MID(SUBSTITUTE(LEFT($F1664,FIND(" ",$F1664&amp;" ")-1),"/",REPT(" ",20)),21,20)))),0))</f>
        <v>0</v>
      </c>
      <c r="X1664" s="25" t="str">
        <f aca="false">IF(ISNUMBER($N1664),$N1664*Validation!$B$5,"")</f>
        <v/>
      </c>
      <c r="Y1664" s="26" t="str">
        <f aca="false">IF($A1664="","",SUBSTITUTE(SUBSTITUTE(SUBSTITUTE(SUBSTITUTE(SUBSTITUTE(SUBSTITUTE(SUBSTITUTE(UPPER(TRIM($A1664)),"Á","A"),"É","E"),"Í","I"),"Ó","O"),"Ú","U"),"Ñ","N"),"Ü","U"))</f>
        <v/>
      </c>
      <c r="Z1664" s="26" t="str">
        <f aca="false">IF($Y1664="","",LEFT($Y1664,1)&amp;" "&amp;TRIM(RIGHT(SUBSTITUTE($Y1664," ",REPT(" ",50)),50)))</f>
        <v/>
      </c>
      <c r="AA1664" s="27" t="str">
        <f aca="false">IF($AF1664="","",IF(COUNTIF(Validation!$U$19:$U$178,$AF1664)&gt;0,"OK","NO MATCH"))</f>
        <v/>
      </c>
      <c r="AB1664" s="27" t="str">
        <f aca="false">IF($W1664=0,"",IF(AND($W1664&gt;=Validation!$B$3,$W1664&lt;=Validation!$C$3),"Yes","No"))</f>
        <v/>
      </c>
      <c r="AC1664" s="26" t="str">
        <f aca="false">IF($A1664="","",$AF1664&amp;"|"&amp;TEXT($W1664,"yyyy-mm-dd")&amp;"|"&amp;$J1664&amp;"|"&amp;$N1664)</f>
        <v/>
      </c>
      <c r="AD1664" s="27" t="str">
        <f aca="false">IF($AC1664="","",IF(COUNTIF($AC$2:$AC$3000,$AC1664)&gt;1,"REVIEW","OK"))</f>
        <v/>
      </c>
      <c r="AE1664" s="27" t="str">
        <f aca="false">IF(OR($W1664=0,$O1664=""),"",IF(IFERROR(IF(ISNUMBER($O1664),INT($O1664),DATE(VALUE(MID(SUBSTITUTE(LEFT($O1664,FIND(" ",$O1664&amp;" ")-1),"/",REPT(" ",20)),41,20)),VALUE(LEFT(SUBSTITUTE(LEFT($O1664,FIND(" ",$O1664&amp;" ")-1),"/",REPT(" ",20)),20)),VALUE(MID(SUBSTITUTE(LEFT($O1664,FIND(" ",$O1664&amp;" ")-1),"/",REPT(" ",20)),21,20)))),0)&gt;$W1664,"Late","Same day"))</f>
        <v/>
      </c>
      <c r="AF1664" s="26" t="str">
        <f aca="false">IF($A1664="","",IFERROR(INDEX(Validation!$C$193:$C$217,MATCH($A1664,Validation!$A$193:$A$217,0)),IF(COUNTIF(Validation!$U$19:$U$178,$Z1664)&gt;0,$Z1664,IF(COUNTIF(Validation!$S$19:$S$178,$AI1664)=1,INDEX(Validation!$U$19:$U$178,MATCH($AI1664,Validation!$S$19:$S$178,0)),$Z1664))))</f>
        <v/>
      </c>
      <c r="AG1664" s="27" t="str">
        <f aca="false">IF(COUNTA($A1664:$U1664)=0,"",IF($A1664="","No name",IF($F1664="","No date",IF($W1664=0,"Date ilegible",IF(NOT(ISNUMBER($N1664)),"Hours no numéricas",IF($AA1664="NO MATCH","Person no identificada","OK"))))))</f>
        <v/>
      </c>
      <c r="AH1664" s="27" t="str">
        <f aca="false">IF($W1664=0,"No date",IF($W1664&lt;Validation!$B$3,"Before period",IF($W1664&gt;Validation!$C$3,"After period","In period")))</f>
        <v>No date</v>
      </c>
      <c r="AI1664" s="26" t="str">
        <f aca="false">IF($Y1664="","",TRIM(RIGHT(SUBSTITUTE($Y1664," ",REPT(" ",50)),50)))</f>
        <v/>
      </c>
      <c r="AJ1664" s="27" t="str">
        <f aca="false">IF($A1664="","",IF(NOT(ISERROR(MATCH($A1664,Validation!$A$193:$A$217,0))),"Manual mapping",IF(COUNTIF(Validation!$U$19:$U$178,$Z1664)&gt;0,"Direct",IF(COUNTIF(Validation!$S$19:$S$178,$AI1664)=1,"By surname","Unresolved"))))</f>
        <v/>
      </c>
      <c r="AK1664" s="28" t="str">
        <f aca="false">IF($L1664="","",IF(MATCH($L1664,$L$2:$L$3000,0)&lt;&gt;ROW()-1,"",COUNT($AK$1:$AK1663)+1))</f>
        <v/>
      </c>
      <c r="AL1664" s="28" t="str">
        <f aca="false">IF($G1664="","",IF(MATCH($G1664,$G$2:$G$3000,0)&lt;&gt;ROW()-1,"",COUNT($AL$1:$AL1663)+1))</f>
        <v/>
      </c>
      <c r="AM1664" s="28" t="str">
        <f aca="false">IF($H1664="","",IF(MATCH($H1664,$H$2:$H$3000,0)&lt;&gt;ROW()-1,"",COUNT($AM$1:$AM1663)+1))</f>
        <v/>
      </c>
      <c r="AN1664" s="28" t="str">
        <f aca="false">IF($I1664="","",IF(MATCH($I1664,$I$2:$I$3000,0)&lt;&gt;ROW()-1,"",COUNT($AN$1:$AN1663)+1))</f>
        <v/>
      </c>
      <c r="AO1664" s="28" t="str">
        <f aca="false">IF($Q1664="","",IF(MATCH($Q1664,$Q$2:$Q$3000,0)&lt;&gt;ROW()-1,"",COUNT($AO$1:$AO1663)+1))</f>
        <v/>
      </c>
    </row>
    <row r="1665" customFormat="false" ht="12.75" hidden="false" customHeight="true" outlineLevel="0" collapsed="false">
      <c r="W1665" s="24" t="n">
        <f aca="false">IF($F1665="",0,IFERROR(IF(ISNUMBER($F1665),INT($F1665),DATE(VALUE(MID(SUBSTITUTE(LEFT($F1665,FIND(" ",$F1665&amp;" ")-1),"/",REPT(" ",20)),41,20)),VALUE(LEFT(SUBSTITUTE(LEFT($F1665,FIND(" ",$F1665&amp;" ")-1),"/",REPT(" ",20)),20)),VALUE(MID(SUBSTITUTE(LEFT($F1665,FIND(" ",$F1665&amp;" ")-1),"/",REPT(" ",20)),21,20)))),0))</f>
        <v>0</v>
      </c>
      <c r="X1665" s="25" t="str">
        <f aca="false">IF(ISNUMBER($N1665),$N1665*Validation!$B$5,"")</f>
        <v/>
      </c>
      <c r="Y1665" s="26" t="str">
        <f aca="false">IF($A1665="","",SUBSTITUTE(SUBSTITUTE(SUBSTITUTE(SUBSTITUTE(SUBSTITUTE(SUBSTITUTE(SUBSTITUTE(UPPER(TRIM($A1665)),"Á","A"),"É","E"),"Í","I"),"Ó","O"),"Ú","U"),"Ñ","N"),"Ü","U"))</f>
        <v/>
      </c>
      <c r="Z1665" s="26" t="str">
        <f aca="false">IF($Y1665="","",LEFT($Y1665,1)&amp;" "&amp;TRIM(RIGHT(SUBSTITUTE($Y1665," ",REPT(" ",50)),50)))</f>
        <v/>
      </c>
      <c r="AA1665" s="27" t="str">
        <f aca="false">IF($AF1665="","",IF(COUNTIF(Validation!$U$19:$U$178,$AF1665)&gt;0,"OK","NO MATCH"))</f>
        <v/>
      </c>
      <c r="AB1665" s="27" t="str">
        <f aca="false">IF($W1665=0,"",IF(AND($W1665&gt;=Validation!$B$3,$W1665&lt;=Validation!$C$3),"Yes","No"))</f>
        <v/>
      </c>
      <c r="AC1665" s="26" t="str">
        <f aca="false">IF($A1665="","",$AF1665&amp;"|"&amp;TEXT($W1665,"yyyy-mm-dd")&amp;"|"&amp;$J1665&amp;"|"&amp;$N1665)</f>
        <v/>
      </c>
      <c r="AD1665" s="27" t="str">
        <f aca="false">IF($AC1665="","",IF(COUNTIF($AC$2:$AC$3000,$AC1665)&gt;1,"REVIEW","OK"))</f>
        <v/>
      </c>
      <c r="AE1665" s="27" t="str">
        <f aca="false">IF(OR($W1665=0,$O1665=""),"",IF(IFERROR(IF(ISNUMBER($O1665),INT($O1665),DATE(VALUE(MID(SUBSTITUTE(LEFT($O1665,FIND(" ",$O1665&amp;" ")-1),"/",REPT(" ",20)),41,20)),VALUE(LEFT(SUBSTITUTE(LEFT($O1665,FIND(" ",$O1665&amp;" ")-1),"/",REPT(" ",20)),20)),VALUE(MID(SUBSTITUTE(LEFT($O1665,FIND(" ",$O1665&amp;" ")-1),"/",REPT(" ",20)),21,20)))),0)&gt;$W1665,"Late","Same day"))</f>
        <v/>
      </c>
      <c r="AF1665" s="26" t="str">
        <f aca="false">IF($A1665="","",IFERROR(INDEX(Validation!$C$193:$C$217,MATCH($A1665,Validation!$A$193:$A$217,0)),IF(COUNTIF(Validation!$U$19:$U$178,$Z1665)&gt;0,$Z1665,IF(COUNTIF(Validation!$S$19:$S$178,$AI1665)=1,INDEX(Validation!$U$19:$U$178,MATCH($AI1665,Validation!$S$19:$S$178,0)),$Z1665))))</f>
        <v/>
      </c>
      <c r="AG1665" s="27" t="str">
        <f aca="false">IF(COUNTA($A1665:$U1665)=0,"",IF($A1665="","No name",IF($F1665="","No date",IF($W1665=0,"Date ilegible",IF(NOT(ISNUMBER($N1665)),"Hours no numéricas",IF($AA1665="NO MATCH","Person no identificada","OK"))))))</f>
        <v/>
      </c>
      <c r="AH1665" s="27" t="str">
        <f aca="false">IF($W1665=0,"No date",IF($W1665&lt;Validation!$B$3,"Before period",IF($W1665&gt;Validation!$C$3,"After period","In period")))</f>
        <v>No date</v>
      </c>
      <c r="AI1665" s="26" t="str">
        <f aca="false">IF($Y1665="","",TRIM(RIGHT(SUBSTITUTE($Y1665," ",REPT(" ",50)),50)))</f>
        <v/>
      </c>
      <c r="AJ1665" s="27" t="str">
        <f aca="false">IF($A1665="","",IF(NOT(ISERROR(MATCH($A1665,Validation!$A$193:$A$217,0))),"Manual mapping",IF(COUNTIF(Validation!$U$19:$U$178,$Z1665)&gt;0,"Direct",IF(COUNTIF(Validation!$S$19:$S$178,$AI1665)=1,"By surname","Unresolved"))))</f>
        <v/>
      </c>
      <c r="AK1665" s="28" t="str">
        <f aca="false">IF($L1665="","",IF(MATCH($L1665,$L$2:$L$3000,0)&lt;&gt;ROW()-1,"",COUNT($AK$1:$AK1664)+1))</f>
        <v/>
      </c>
      <c r="AL1665" s="28" t="str">
        <f aca="false">IF($G1665="","",IF(MATCH($G1665,$G$2:$G$3000,0)&lt;&gt;ROW()-1,"",COUNT($AL$1:$AL1664)+1))</f>
        <v/>
      </c>
      <c r="AM1665" s="28" t="str">
        <f aca="false">IF($H1665="","",IF(MATCH($H1665,$H$2:$H$3000,0)&lt;&gt;ROW()-1,"",COUNT($AM$1:$AM1664)+1))</f>
        <v/>
      </c>
      <c r="AN1665" s="28" t="str">
        <f aca="false">IF($I1665="","",IF(MATCH($I1665,$I$2:$I$3000,0)&lt;&gt;ROW()-1,"",COUNT($AN$1:$AN1664)+1))</f>
        <v/>
      </c>
      <c r="AO1665" s="28" t="str">
        <f aca="false">IF($Q1665="","",IF(MATCH($Q1665,$Q$2:$Q$3000,0)&lt;&gt;ROW()-1,"",COUNT($AO$1:$AO1664)+1))</f>
        <v/>
      </c>
    </row>
    <row r="1666" customFormat="false" ht="12.75" hidden="false" customHeight="true" outlineLevel="0" collapsed="false">
      <c r="W1666" s="24" t="n">
        <f aca="false">IF($F1666="",0,IFERROR(IF(ISNUMBER($F1666),INT($F1666),DATE(VALUE(MID(SUBSTITUTE(LEFT($F1666,FIND(" ",$F1666&amp;" ")-1),"/",REPT(" ",20)),41,20)),VALUE(LEFT(SUBSTITUTE(LEFT($F1666,FIND(" ",$F1666&amp;" ")-1),"/",REPT(" ",20)),20)),VALUE(MID(SUBSTITUTE(LEFT($F1666,FIND(" ",$F1666&amp;" ")-1),"/",REPT(" ",20)),21,20)))),0))</f>
        <v>0</v>
      </c>
      <c r="X1666" s="25" t="str">
        <f aca="false">IF(ISNUMBER($N1666),$N1666*Validation!$B$5,"")</f>
        <v/>
      </c>
      <c r="Y1666" s="26" t="str">
        <f aca="false">IF($A1666="","",SUBSTITUTE(SUBSTITUTE(SUBSTITUTE(SUBSTITUTE(SUBSTITUTE(SUBSTITUTE(SUBSTITUTE(UPPER(TRIM($A1666)),"Á","A"),"É","E"),"Í","I"),"Ó","O"),"Ú","U"),"Ñ","N"),"Ü","U"))</f>
        <v/>
      </c>
      <c r="Z1666" s="26" t="str">
        <f aca="false">IF($Y1666="","",LEFT($Y1666,1)&amp;" "&amp;TRIM(RIGHT(SUBSTITUTE($Y1666," ",REPT(" ",50)),50)))</f>
        <v/>
      </c>
      <c r="AA1666" s="27" t="str">
        <f aca="false">IF($AF1666="","",IF(COUNTIF(Validation!$U$19:$U$178,$AF1666)&gt;0,"OK","NO MATCH"))</f>
        <v/>
      </c>
      <c r="AB1666" s="27" t="str">
        <f aca="false">IF($W1666=0,"",IF(AND($W1666&gt;=Validation!$B$3,$W1666&lt;=Validation!$C$3),"Yes","No"))</f>
        <v/>
      </c>
      <c r="AC1666" s="26" t="str">
        <f aca="false">IF($A1666="","",$AF1666&amp;"|"&amp;TEXT($W1666,"yyyy-mm-dd")&amp;"|"&amp;$J1666&amp;"|"&amp;$N1666)</f>
        <v/>
      </c>
      <c r="AD1666" s="27" t="str">
        <f aca="false">IF($AC1666="","",IF(COUNTIF($AC$2:$AC$3000,$AC1666)&gt;1,"REVIEW","OK"))</f>
        <v/>
      </c>
      <c r="AE1666" s="27" t="str">
        <f aca="false">IF(OR($W1666=0,$O1666=""),"",IF(IFERROR(IF(ISNUMBER($O1666),INT($O1666),DATE(VALUE(MID(SUBSTITUTE(LEFT($O1666,FIND(" ",$O1666&amp;" ")-1),"/",REPT(" ",20)),41,20)),VALUE(LEFT(SUBSTITUTE(LEFT($O1666,FIND(" ",$O1666&amp;" ")-1),"/",REPT(" ",20)),20)),VALUE(MID(SUBSTITUTE(LEFT($O1666,FIND(" ",$O1666&amp;" ")-1),"/",REPT(" ",20)),21,20)))),0)&gt;$W1666,"Late","Same day"))</f>
        <v/>
      </c>
      <c r="AF1666" s="26" t="str">
        <f aca="false">IF($A1666="","",IFERROR(INDEX(Validation!$C$193:$C$217,MATCH($A1666,Validation!$A$193:$A$217,0)),IF(COUNTIF(Validation!$U$19:$U$178,$Z1666)&gt;0,$Z1666,IF(COUNTIF(Validation!$S$19:$S$178,$AI1666)=1,INDEX(Validation!$U$19:$U$178,MATCH($AI1666,Validation!$S$19:$S$178,0)),$Z1666))))</f>
        <v/>
      </c>
      <c r="AG1666" s="27" t="str">
        <f aca="false">IF(COUNTA($A1666:$U1666)=0,"",IF($A1666="","No name",IF($F1666="","No date",IF($W1666=0,"Date ilegible",IF(NOT(ISNUMBER($N1666)),"Hours no numéricas",IF($AA1666="NO MATCH","Person no identificada","OK"))))))</f>
        <v/>
      </c>
      <c r="AH1666" s="27" t="str">
        <f aca="false">IF($W1666=0,"No date",IF($W1666&lt;Validation!$B$3,"Before period",IF($W1666&gt;Validation!$C$3,"After period","In period")))</f>
        <v>No date</v>
      </c>
      <c r="AI1666" s="26" t="str">
        <f aca="false">IF($Y1666="","",TRIM(RIGHT(SUBSTITUTE($Y1666," ",REPT(" ",50)),50)))</f>
        <v/>
      </c>
      <c r="AJ1666" s="27" t="str">
        <f aca="false">IF($A1666="","",IF(NOT(ISERROR(MATCH($A1666,Validation!$A$193:$A$217,0))),"Manual mapping",IF(COUNTIF(Validation!$U$19:$U$178,$Z1666)&gt;0,"Direct",IF(COUNTIF(Validation!$S$19:$S$178,$AI1666)=1,"By surname","Unresolved"))))</f>
        <v/>
      </c>
      <c r="AK1666" s="28" t="str">
        <f aca="false">IF($L1666="","",IF(MATCH($L1666,$L$2:$L$3000,0)&lt;&gt;ROW()-1,"",COUNT($AK$1:$AK1665)+1))</f>
        <v/>
      </c>
      <c r="AL1666" s="28" t="str">
        <f aca="false">IF($G1666="","",IF(MATCH($G1666,$G$2:$G$3000,0)&lt;&gt;ROW()-1,"",COUNT($AL$1:$AL1665)+1))</f>
        <v/>
      </c>
      <c r="AM1666" s="28" t="str">
        <f aca="false">IF($H1666="","",IF(MATCH($H1666,$H$2:$H$3000,0)&lt;&gt;ROW()-1,"",COUNT($AM$1:$AM1665)+1))</f>
        <v/>
      </c>
      <c r="AN1666" s="28" t="str">
        <f aca="false">IF($I1666="","",IF(MATCH($I1666,$I$2:$I$3000,0)&lt;&gt;ROW()-1,"",COUNT($AN$1:$AN1665)+1))</f>
        <v/>
      </c>
      <c r="AO1666" s="28" t="str">
        <f aca="false">IF($Q1666="","",IF(MATCH($Q1666,$Q$2:$Q$3000,0)&lt;&gt;ROW()-1,"",COUNT($AO$1:$AO1665)+1))</f>
        <v/>
      </c>
    </row>
    <row r="1667" customFormat="false" ht="12.75" hidden="false" customHeight="true" outlineLevel="0" collapsed="false">
      <c r="W1667" s="24" t="n">
        <f aca="false">IF($F1667="",0,IFERROR(IF(ISNUMBER($F1667),INT($F1667),DATE(VALUE(MID(SUBSTITUTE(LEFT($F1667,FIND(" ",$F1667&amp;" ")-1),"/",REPT(" ",20)),41,20)),VALUE(LEFT(SUBSTITUTE(LEFT($F1667,FIND(" ",$F1667&amp;" ")-1),"/",REPT(" ",20)),20)),VALUE(MID(SUBSTITUTE(LEFT($F1667,FIND(" ",$F1667&amp;" ")-1),"/",REPT(" ",20)),21,20)))),0))</f>
        <v>0</v>
      </c>
      <c r="X1667" s="25" t="str">
        <f aca="false">IF(ISNUMBER($N1667),$N1667*Validation!$B$5,"")</f>
        <v/>
      </c>
      <c r="Y1667" s="26" t="str">
        <f aca="false">IF($A1667="","",SUBSTITUTE(SUBSTITUTE(SUBSTITUTE(SUBSTITUTE(SUBSTITUTE(SUBSTITUTE(SUBSTITUTE(UPPER(TRIM($A1667)),"Á","A"),"É","E"),"Í","I"),"Ó","O"),"Ú","U"),"Ñ","N"),"Ü","U"))</f>
        <v/>
      </c>
      <c r="Z1667" s="26" t="str">
        <f aca="false">IF($Y1667="","",LEFT($Y1667,1)&amp;" "&amp;TRIM(RIGHT(SUBSTITUTE($Y1667," ",REPT(" ",50)),50)))</f>
        <v/>
      </c>
      <c r="AA1667" s="27" t="str">
        <f aca="false">IF($AF1667="","",IF(COUNTIF(Validation!$U$19:$U$178,$AF1667)&gt;0,"OK","NO MATCH"))</f>
        <v/>
      </c>
      <c r="AB1667" s="27" t="str">
        <f aca="false">IF($W1667=0,"",IF(AND($W1667&gt;=Validation!$B$3,$W1667&lt;=Validation!$C$3),"Yes","No"))</f>
        <v/>
      </c>
      <c r="AC1667" s="26" t="str">
        <f aca="false">IF($A1667="","",$AF1667&amp;"|"&amp;TEXT($W1667,"yyyy-mm-dd")&amp;"|"&amp;$J1667&amp;"|"&amp;$N1667)</f>
        <v/>
      </c>
      <c r="AD1667" s="27" t="str">
        <f aca="false">IF($AC1667="","",IF(COUNTIF($AC$2:$AC$3000,$AC1667)&gt;1,"REVIEW","OK"))</f>
        <v/>
      </c>
      <c r="AE1667" s="27" t="str">
        <f aca="false">IF(OR($W1667=0,$O1667=""),"",IF(IFERROR(IF(ISNUMBER($O1667),INT($O1667),DATE(VALUE(MID(SUBSTITUTE(LEFT($O1667,FIND(" ",$O1667&amp;" ")-1),"/",REPT(" ",20)),41,20)),VALUE(LEFT(SUBSTITUTE(LEFT($O1667,FIND(" ",$O1667&amp;" ")-1),"/",REPT(" ",20)),20)),VALUE(MID(SUBSTITUTE(LEFT($O1667,FIND(" ",$O1667&amp;" ")-1),"/",REPT(" ",20)),21,20)))),0)&gt;$W1667,"Late","Same day"))</f>
        <v/>
      </c>
      <c r="AF1667" s="26" t="str">
        <f aca="false">IF($A1667="","",IFERROR(INDEX(Validation!$C$193:$C$217,MATCH($A1667,Validation!$A$193:$A$217,0)),IF(COUNTIF(Validation!$U$19:$U$178,$Z1667)&gt;0,$Z1667,IF(COUNTIF(Validation!$S$19:$S$178,$AI1667)=1,INDEX(Validation!$U$19:$U$178,MATCH($AI1667,Validation!$S$19:$S$178,0)),$Z1667))))</f>
        <v/>
      </c>
      <c r="AG1667" s="27" t="str">
        <f aca="false">IF(COUNTA($A1667:$U1667)=0,"",IF($A1667="","No name",IF($F1667="","No date",IF($W1667=0,"Date ilegible",IF(NOT(ISNUMBER($N1667)),"Hours no numéricas",IF($AA1667="NO MATCH","Person no identificada","OK"))))))</f>
        <v/>
      </c>
      <c r="AH1667" s="27" t="str">
        <f aca="false">IF($W1667=0,"No date",IF($W1667&lt;Validation!$B$3,"Before period",IF($W1667&gt;Validation!$C$3,"After period","In period")))</f>
        <v>No date</v>
      </c>
      <c r="AI1667" s="26" t="str">
        <f aca="false">IF($Y1667="","",TRIM(RIGHT(SUBSTITUTE($Y1667," ",REPT(" ",50)),50)))</f>
        <v/>
      </c>
      <c r="AJ1667" s="27" t="str">
        <f aca="false">IF($A1667="","",IF(NOT(ISERROR(MATCH($A1667,Validation!$A$193:$A$217,0))),"Manual mapping",IF(COUNTIF(Validation!$U$19:$U$178,$Z1667)&gt;0,"Direct",IF(COUNTIF(Validation!$S$19:$S$178,$AI1667)=1,"By surname","Unresolved"))))</f>
        <v/>
      </c>
      <c r="AK1667" s="28" t="str">
        <f aca="false">IF($L1667="","",IF(MATCH($L1667,$L$2:$L$3000,0)&lt;&gt;ROW()-1,"",COUNT($AK$1:$AK1666)+1))</f>
        <v/>
      </c>
      <c r="AL1667" s="28" t="str">
        <f aca="false">IF($G1667="","",IF(MATCH($G1667,$G$2:$G$3000,0)&lt;&gt;ROW()-1,"",COUNT($AL$1:$AL1666)+1))</f>
        <v/>
      </c>
      <c r="AM1667" s="28" t="str">
        <f aca="false">IF($H1667="","",IF(MATCH($H1667,$H$2:$H$3000,0)&lt;&gt;ROW()-1,"",COUNT($AM$1:$AM1666)+1))</f>
        <v/>
      </c>
      <c r="AN1667" s="28" t="str">
        <f aca="false">IF($I1667="","",IF(MATCH($I1667,$I$2:$I$3000,0)&lt;&gt;ROW()-1,"",COUNT($AN$1:$AN1666)+1))</f>
        <v/>
      </c>
      <c r="AO1667" s="28" t="str">
        <f aca="false">IF($Q1667="","",IF(MATCH($Q1667,$Q$2:$Q$3000,0)&lt;&gt;ROW()-1,"",COUNT($AO$1:$AO1666)+1))</f>
        <v/>
      </c>
    </row>
    <row r="1668" customFormat="false" ht="12.75" hidden="false" customHeight="true" outlineLevel="0" collapsed="false">
      <c r="W1668" s="24" t="n">
        <f aca="false">IF($F1668="",0,IFERROR(IF(ISNUMBER($F1668),INT($F1668),DATE(VALUE(MID(SUBSTITUTE(LEFT($F1668,FIND(" ",$F1668&amp;" ")-1),"/",REPT(" ",20)),41,20)),VALUE(LEFT(SUBSTITUTE(LEFT($F1668,FIND(" ",$F1668&amp;" ")-1),"/",REPT(" ",20)),20)),VALUE(MID(SUBSTITUTE(LEFT($F1668,FIND(" ",$F1668&amp;" ")-1),"/",REPT(" ",20)),21,20)))),0))</f>
        <v>0</v>
      </c>
      <c r="X1668" s="25" t="str">
        <f aca="false">IF(ISNUMBER($N1668),$N1668*Validation!$B$5,"")</f>
        <v/>
      </c>
      <c r="Y1668" s="26" t="str">
        <f aca="false">IF($A1668="","",SUBSTITUTE(SUBSTITUTE(SUBSTITUTE(SUBSTITUTE(SUBSTITUTE(SUBSTITUTE(SUBSTITUTE(UPPER(TRIM($A1668)),"Á","A"),"É","E"),"Í","I"),"Ó","O"),"Ú","U"),"Ñ","N"),"Ü","U"))</f>
        <v/>
      </c>
      <c r="Z1668" s="26" t="str">
        <f aca="false">IF($Y1668="","",LEFT($Y1668,1)&amp;" "&amp;TRIM(RIGHT(SUBSTITUTE($Y1668," ",REPT(" ",50)),50)))</f>
        <v/>
      </c>
      <c r="AA1668" s="27" t="str">
        <f aca="false">IF($AF1668="","",IF(COUNTIF(Validation!$U$19:$U$178,$AF1668)&gt;0,"OK","NO MATCH"))</f>
        <v/>
      </c>
      <c r="AB1668" s="27" t="str">
        <f aca="false">IF($W1668=0,"",IF(AND($W1668&gt;=Validation!$B$3,$W1668&lt;=Validation!$C$3),"Yes","No"))</f>
        <v/>
      </c>
      <c r="AC1668" s="26" t="str">
        <f aca="false">IF($A1668="","",$AF1668&amp;"|"&amp;TEXT($W1668,"yyyy-mm-dd")&amp;"|"&amp;$J1668&amp;"|"&amp;$N1668)</f>
        <v/>
      </c>
      <c r="AD1668" s="27" t="str">
        <f aca="false">IF($AC1668="","",IF(COUNTIF($AC$2:$AC$3000,$AC1668)&gt;1,"REVIEW","OK"))</f>
        <v/>
      </c>
      <c r="AE1668" s="27" t="str">
        <f aca="false">IF(OR($W1668=0,$O1668=""),"",IF(IFERROR(IF(ISNUMBER($O1668),INT($O1668),DATE(VALUE(MID(SUBSTITUTE(LEFT($O1668,FIND(" ",$O1668&amp;" ")-1),"/",REPT(" ",20)),41,20)),VALUE(LEFT(SUBSTITUTE(LEFT($O1668,FIND(" ",$O1668&amp;" ")-1),"/",REPT(" ",20)),20)),VALUE(MID(SUBSTITUTE(LEFT($O1668,FIND(" ",$O1668&amp;" ")-1),"/",REPT(" ",20)),21,20)))),0)&gt;$W1668,"Late","Same day"))</f>
        <v/>
      </c>
      <c r="AF1668" s="26" t="str">
        <f aca="false">IF($A1668="","",IFERROR(INDEX(Validation!$C$193:$C$217,MATCH($A1668,Validation!$A$193:$A$217,0)),IF(COUNTIF(Validation!$U$19:$U$178,$Z1668)&gt;0,$Z1668,IF(COUNTIF(Validation!$S$19:$S$178,$AI1668)=1,INDEX(Validation!$U$19:$U$178,MATCH($AI1668,Validation!$S$19:$S$178,0)),$Z1668))))</f>
        <v/>
      </c>
      <c r="AG1668" s="27" t="str">
        <f aca="false">IF(COUNTA($A1668:$U1668)=0,"",IF($A1668="","No name",IF($F1668="","No date",IF($W1668=0,"Date ilegible",IF(NOT(ISNUMBER($N1668)),"Hours no numéricas",IF($AA1668="NO MATCH","Person no identificada","OK"))))))</f>
        <v/>
      </c>
      <c r="AH1668" s="27" t="str">
        <f aca="false">IF($W1668=0,"No date",IF($W1668&lt;Validation!$B$3,"Before period",IF($W1668&gt;Validation!$C$3,"After period","In period")))</f>
        <v>No date</v>
      </c>
      <c r="AI1668" s="26" t="str">
        <f aca="false">IF($Y1668="","",TRIM(RIGHT(SUBSTITUTE($Y1668," ",REPT(" ",50)),50)))</f>
        <v/>
      </c>
      <c r="AJ1668" s="27" t="str">
        <f aca="false">IF($A1668="","",IF(NOT(ISERROR(MATCH($A1668,Validation!$A$193:$A$217,0))),"Manual mapping",IF(COUNTIF(Validation!$U$19:$U$178,$Z1668)&gt;0,"Direct",IF(COUNTIF(Validation!$S$19:$S$178,$AI1668)=1,"By surname","Unresolved"))))</f>
        <v/>
      </c>
      <c r="AK1668" s="28" t="str">
        <f aca="false">IF($L1668="","",IF(MATCH($L1668,$L$2:$L$3000,0)&lt;&gt;ROW()-1,"",COUNT($AK$1:$AK1667)+1))</f>
        <v/>
      </c>
      <c r="AL1668" s="28" t="str">
        <f aca="false">IF($G1668="","",IF(MATCH($G1668,$G$2:$G$3000,0)&lt;&gt;ROW()-1,"",COUNT($AL$1:$AL1667)+1))</f>
        <v/>
      </c>
      <c r="AM1668" s="28" t="str">
        <f aca="false">IF($H1668="","",IF(MATCH($H1668,$H$2:$H$3000,0)&lt;&gt;ROW()-1,"",COUNT($AM$1:$AM1667)+1))</f>
        <v/>
      </c>
      <c r="AN1668" s="28" t="str">
        <f aca="false">IF($I1668="","",IF(MATCH($I1668,$I$2:$I$3000,0)&lt;&gt;ROW()-1,"",COUNT($AN$1:$AN1667)+1))</f>
        <v/>
      </c>
      <c r="AO1668" s="28" t="str">
        <f aca="false">IF($Q1668="","",IF(MATCH($Q1668,$Q$2:$Q$3000,0)&lt;&gt;ROW()-1,"",COUNT($AO$1:$AO1667)+1))</f>
        <v/>
      </c>
    </row>
    <row r="1669" customFormat="false" ht="12.75" hidden="false" customHeight="true" outlineLevel="0" collapsed="false">
      <c r="W1669" s="24" t="n">
        <f aca="false">IF($F1669="",0,IFERROR(IF(ISNUMBER($F1669),INT($F1669),DATE(VALUE(MID(SUBSTITUTE(LEFT($F1669,FIND(" ",$F1669&amp;" ")-1),"/",REPT(" ",20)),41,20)),VALUE(LEFT(SUBSTITUTE(LEFT($F1669,FIND(" ",$F1669&amp;" ")-1),"/",REPT(" ",20)),20)),VALUE(MID(SUBSTITUTE(LEFT($F1669,FIND(" ",$F1669&amp;" ")-1),"/",REPT(" ",20)),21,20)))),0))</f>
        <v>0</v>
      </c>
      <c r="X1669" s="25" t="str">
        <f aca="false">IF(ISNUMBER($N1669),$N1669*Validation!$B$5,"")</f>
        <v/>
      </c>
      <c r="Y1669" s="26" t="str">
        <f aca="false">IF($A1669="","",SUBSTITUTE(SUBSTITUTE(SUBSTITUTE(SUBSTITUTE(SUBSTITUTE(SUBSTITUTE(SUBSTITUTE(UPPER(TRIM($A1669)),"Á","A"),"É","E"),"Í","I"),"Ó","O"),"Ú","U"),"Ñ","N"),"Ü","U"))</f>
        <v/>
      </c>
      <c r="Z1669" s="26" t="str">
        <f aca="false">IF($Y1669="","",LEFT($Y1669,1)&amp;" "&amp;TRIM(RIGHT(SUBSTITUTE($Y1669," ",REPT(" ",50)),50)))</f>
        <v/>
      </c>
      <c r="AA1669" s="27" t="str">
        <f aca="false">IF($AF1669="","",IF(COUNTIF(Validation!$U$19:$U$178,$AF1669)&gt;0,"OK","NO MATCH"))</f>
        <v/>
      </c>
      <c r="AB1669" s="27" t="str">
        <f aca="false">IF($W1669=0,"",IF(AND($W1669&gt;=Validation!$B$3,$W1669&lt;=Validation!$C$3),"Yes","No"))</f>
        <v/>
      </c>
      <c r="AC1669" s="26" t="str">
        <f aca="false">IF($A1669="","",$AF1669&amp;"|"&amp;TEXT($W1669,"yyyy-mm-dd")&amp;"|"&amp;$J1669&amp;"|"&amp;$N1669)</f>
        <v/>
      </c>
      <c r="AD1669" s="27" t="str">
        <f aca="false">IF($AC1669="","",IF(COUNTIF($AC$2:$AC$3000,$AC1669)&gt;1,"REVIEW","OK"))</f>
        <v/>
      </c>
      <c r="AE1669" s="27" t="str">
        <f aca="false">IF(OR($W1669=0,$O1669=""),"",IF(IFERROR(IF(ISNUMBER($O1669),INT($O1669),DATE(VALUE(MID(SUBSTITUTE(LEFT($O1669,FIND(" ",$O1669&amp;" ")-1),"/",REPT(" ",20)),41,20)),VALUE(LEFT(SUBSTITUTE(LEFT($O1669,FIND(" ",$O1669&amp;" ")-1),"/",REPT(" ",20)),20)),VALUE(MID(SUBSTITUTE(LEFT($O1669,FIND(" ",$O1669&amp;" ")-1),"/",REPT(" ",20)),21,20)))),0)&gt;$W1669,"Late","Same day"))</f>
        <v/>
      </c>
      <c r="AF1669" s="26" t="str">
        <f aca="false">IF($A1669="","",IFERROR(INDEX(Validation!$C$193:$C$217,MATCH($A1669,Validation!$A$193:$A$217,0)),IF(COUNTIF(Validation!$U$19:$U$178,$Z1669)&gt;0,$Z1669,IF(COUNTIF(Validation!$S$19:$S$178,$AI1669)=1,INDEX(Validation!$U$19:$U$178,MATCH($AI1669,Validation!$S$19:$S$178,0)),$Z1669))))</f>
        <v/>
      </c>
      <c r="AG1669" s="27" t="str">
        <f aca="false">IF(COUNTA($A1669:$U1669)=0,"",IF($A1669="","No name",IF($F1669="","No date",IF($W1669=0,"Date ilegible",IF(NOT(ISNUMBER($N1669)),"Hours no numéricas",IF($AA1669="NO MATCH","Person no identificada","OK"))))))</f>
        <v/>
      </c>
      <c r="AH1669" s="27" t="str">
        <f aca="false">IF($W1669=0,"No date",IF($W1669&lt;Validation!$B$3,"Before period",IF($W1669&gt;Validation!$C$3,"After period","In period")))</f>
        <v>No date</v>
      </c>
      <c r="AI1669" s="26" t="str">
        <f aca="false">IF($Y1669="","",TRIM(RIGHT(SUBSTITUTE($Y1669," ",REPT(" ",50)),50)))</f>
        <v/>
      </c>
      <c r="AJ1669" s="27" t="str">
        <f aca="false">IF($A1669="","",IF(NOT(ISERROR(MATCH($A1669,Validation!$A$193:$A$217,0))),"Manual mapping",IF(COUNTIF(Validation!$U$19:$U$178,$Z1669)&gt;0,"Direct",IF(COUNTIF(Validation!$S$19:$S$178,$AI1669)=1,"By surname","Unresolved"))))</f>
        <v/>
      </c>
      <c r="AK1669" s="28" t="str">
        <f aca="false">IF($L1669="","",IF(MATCH($L1669,$L$2:$L$3000,0)&lt;&gt;ROW()-1,"",COUNT($AK$1:$AK1668)+1))</f>
        <v/>
      </c>
      <c r="AL1669" s="28" t="str">
        <f aca="false">IF($G1669="","",IF(MATCH($G1669,$G$2:$G$3000,0)&lt;&gt;ROW()-1,"",COUNT($AL$1:$AL1668)+1))</f>
        <v/>
      </c>
      <c r="AM1669" s="28" t="str">
        <f aca="false">IF($H1669="","",IF(MATCH($H1669,$H$2:$H$3000,0)&lt;&gt;ROW()-1,"",COUNT($AM$1:$AM1668)+1))</f>
        <v/>
      </c>
      <c r="AN1669" s="28" t="str">
        <f aca="false">IF($I1669="","",IF(MATCH($I1669,$I$2:$I$3000,0)&lt;&gt;ROW()-1,"",COUNT($AN$1:$AN1668)+1))</f>
        <v/>
      </c>
      <c r="AO1669" s="28" t="str">
        <f aca="false">IF($Q1669="","",IF(MATCH($Q1669,$Q$2:$Q$3000,0)&lt;&gt;ROW()-1,"",COUNT($AO$1:$AO1668)+1))</f>
        <v/>
      </c>
    </row>
    <row r="1670" customFormat="false" ht="12.75" hidden="false" customHeight="true" outlineLevel="0" collapsed="false">
      <c r="W1670" s="24" t="n">
        <f aca="false">IF($F1670="",0,IFERROR(IF(ISNUMBER($F1670),INT($F1670),DATE(VALUE(MID(SUBSTITUTE(LEFT($F1670,FIND(" ",$F1670&amp;" ")-1),"/",REPT(" ",20)),41,20)),VALUE(LEFT(SUBSTITUTE(LEFT($F1670,FIND(" ",$F1670&amp;" ")-1),"/",REPT(" ",20)),20)),VALUE(MID(SUBSTITUTE(LEFT($F1670,FIND(" ",$F1670&amp;" ")-1),"/",REPT(" ",20)),21,20)))),0))</f>
        <v>0</v>
      </c>
      <c r="X1670" s="25" t="str">
        <f aca="false">IF(ISNUMBER($N1670),$N1670*Validation!$B$5,"")</f>
        <v/>
      </c>
      <c r="Y1670" s="26" t="str">
        <f aca="false">IF($A1670="","",SUBSTITUTE(SUBSTITUTE(SUBSTITUTE(SUBSTITUTE(SUBSTITUTE(SUBSTITUTE(SUBSTITUTE(UPPER(TRIM($A1670)),"Á","A"),"É","E"),"Í","I"),"Ó","O"),"Ú","U"),"Ñ","N"),"Ü","U"))</f>
        <v/>
      </c>
      <c r="Z1670" s="26" t="str">
        <f aca="false">IF($Y1670="","",LEFT($Y1670,1)&amp;" "&amp;TRIM(RIGHT(SUBSTITUTE($Y1670," ",REPT(" ",50)),50)))</f>
        <v/>
      </c>
      <c r="AA1670" s="27" t="str">
        <f aca="false">IF($AF1670="","",IF(COUNTIF(Validation!$U$19:$U$178,$AF1670)&gt;0,"OK","NO MATCH"))</f>
        <v/>
      </c>
      <c r="AB1670" s="27" t="str">
        <f aca="false">IF($W1670=0,"",IF(AND($W1670&gt;=Validation!$B$3,$W1670&lt;=Validation!$C$3),"Yes","No"))</f>
        <v/>
      </c>
      <c r="AC1670" s="26" t="str">
        <f aca="false">IF($A1670="","",$AF1670&amp;"|"&amp;TEXT($W1670,"yyyy-mm-dd")&amp;"|"&amp;$J1670&amp;"|"&amp;$N1670)</f>
        <v/>
      </c>
      <c r="AD1670" s="27" t="str">
        <f aca="false">IF($AC1670="","",IF(COUNTIF($AC$2:$AC$3000,$AC1670)&gt;1,"REVIEW","OK"))</f>
        <v/>
      </c>
      <c r="AE1670" s="27" t="str">
        <f aca="false">IF(OR($W1670=0,$O1670=""),"",IF(IFERROR(IF(ISNUMBER($O1670),INT($O1670),DATE(VALUE(MID(SUBSTITUTE(LEFT($O1670,FIND(" ",$O1670&amp;" ")-1),"/",REPT(" ",20)),41,20)),VALUE(LEFT(SUBSTITUTE(LEFT($O1670,FIND(" ",$O1670&amp;" ")-1),"/",REPT(" ",20)),20)),VALUE(MID(SUBSTITUTE(LEFT($O1670,FIND(" ",$O1670&amp;" ")-1),"/",REPT(" ",20)),21,20)))),0)&gt;$W1670,"Late","Same day"))</f>
        <v/>
      </c>
      <c r="AF1670" s="26" t="str">
        <f aca="false">IF($A1670="","",IFERROR(INDEX(Validation!$C$193:$C$217,MATCH($A1670,Validation!$A$193:$A$217,0)),IF(COUNTIF(Validation!$U$19:$U$178,$Z1670)&gt;0,$Z1670,IF(COUNTIF(Validation!$S$19:$S$178,$AI1670)=1,INDEX(Validation!$U$19:$U$178,MATCH($AI1670,Validation!$S$19:$S$178,0)),$Z1670))))</f>
        <v/>
      </c>
      <c r="AG1670" s="27" t="str">
        <f aca="false">IF(COUNTA($A1670:$U1670)=0,"",IF($A1670="","No name",IF($F1670="","No date",IF($W1670=0,"Date ilegible",IF(NOT(ISNUMBER($N1670)),"Hours no numéricas",IF($AA1670="NO MATCH","Person no identificada","OK"))))))</f>
        <v/>
      </c>
      <c r="AH1670" s="27" t="str">
        <f aca="false">IF($W1670=0,"No date",IF($W1670&lt;Validation!$B$3,"Before period",IF($W1670&gt;Validation!$C$3,"After period","In period")))</f>
        <v>No date</v>
      </c>
      <c r="AI1670" s="26" t="str">
        <f aca="false">IF($Y1670="","",TRIM(RIGHT(SUBSTITUTE($Y1670," ",REPT(" ",50)),50)))</f>
        <v/>
      </c>
      <c r="AJ1670" s="27" t="str">
        <f aca="false">IF($A1670="","",IF(NOT(ISERROR(MATCH($A1670,Validation!$A$193:$A$217,0))),"Manual mapping",IF(COUNTIF(Validation!$U$19:$U$178,$Z1670)&gt;0,"Direct",IF(COUNTIF(Validation!$S$19:$S$178,$AI1670)=1,"By surname","Unresolved"))))</f>
        <v/>
      </c>
      <c r="AK1670" s="28" t="str">
        <f aca="false">IF($L1670="","",IF(MATCH($L1670,$L$2:$L$3000,0)&lt;&gt;ROW()-1,"",COUNT($AK$1:$AK1669)+1))</f>
        <v/>
      </c>
      <c r="AL1670" s="28" t="str">
        <f aca="false">IF($G1670="","",IF(MATCH($G1670,$G$2:$G$3000,0)&lt;&gt;ROW()-1,"",COUNT($AL$1:$AL1669)+1))</f>
        <v/>
      </c>
      <c r="AM1670" s="28" t="str">
        <f aca="false">IF($H1670="","",IF(MATCH($H1670,$H$2:$H$3000,0)&lt;&gt;ROW()-1,"",COUNT($AM$1:$AM1669)+1))</f>
        <v/>
      </c>
      <c r="AN1670" s="28" t="str">
        <f aca="false">IF($I1670="","",IF(MATCH($I1670,$I$2:$I$3000,0)&lt;&gt;ROW()-1,"",COUNT($AN$1:$AN1669)+1))</f>
        <v/>
      </c>
      <c r="AO1670" s="28" t="str">
        <f aca="false">IF($Q1670="","",IF(MATCH($Q1670,$Q$2:$Q$3000,0)&lt;&gt;ROW()-1,"",COUNT($AO$1:$AO1669)+1))</f>
        <v/>
      </c>
    </row>
    <row r="1671" customFormat="false" ht="12.75" hidden="false" customHeight="true" outlineLevel="0" collapsed="false">
      <c r="W1671" s="24" t="n">
        <f aca="false">IF($F1671="",0,IFERROR(IF(ISNUMBER($F1671),INT($F1671),DATE(VALUE(MID(SUBSTITUTE(LEFT($F1671,FIND(" ",$F1671&amp;" ")-1),"/",REPT(" ",20)),41,20)),VALUE(LEFT(SUBSTITUTE(LEFT($F1671,FIND(" ",$F1671&amp;" ")-1),"/",REPT(" ",20)),20)),VALUE(MID(SUBSTITUTE(LEFT($F1671,FIND(" ",$F1671&amp;" ")-1),"/",REPT(" ",20)),21,20)))),0))</f>
        <v>0</v>
      </c>
      <c r="X1671" s="25" t="str">
        <f aca="false">IF(ISNUMBER($N1671),$N1671*Validation!$B$5,"")</f>
        <v/>
      </c>
      <c r="Y1671" s="26" t="str">
        <f aca="false">IF($A1671="","",SUBSTITUTE(SUBSTITUTE(SUBSTITUTE(SUBSTITUTE(SUBSTITUTE(SUBSTITUTE(SUBSTITUTE(UPPER(TRIM($A1671)),"Á","A"),"É","E"),"Í","I"),"Ó","O"),"Ú","U"),"Ñ","N"),"Ü","U"))</f>
        <v/>
      </c>
      <c r="Z1671" s="26" t="str">
        <f aca="false">IF($Y1671="","",LEFT($Y1671,1)&amp;" "&amp;TRIM(RIGHT(SUBSTITUTE($Y1671," ",REPT(" ",50)),50)))</f>
        <v/>
      </c>
      <c r="AA1671" s="27" t="str">
        <f aca="false">IF($AF1671="","",IF(COUNTIF(Validation!$U$19:$U$178,$AF1671)&gt;0,"OK","NO MATCH"))</f>
        <v/>
      </c>
      <c r="AB1671" s="27" t="str">
        <f aca="false">IF($W1671=0,"",IF(AND($W1671&gt;=Validation!$B$3,$W1671&lt;=Validation!$C$3),"Yes","No"))</f>
        <v/>
      </c>
      <c r="AC1671" s="26" t="str">
        <f aca="false">IF($A1671="","",$AF1671&amp;"|"&amp;TEXT($W1671,"yyyy-mm-dd")&amp;"|"&amp;$J1671&amp;"|"&amp;$N1671)</f>
        <v/>
      </c>
      <c r="AD1671" s="27" t="str">
        <f aca="false">IF($AC1671="","",IF(COUNTIF($AC$2:$AC$3000,$AC1671)&gt;1,"REVIEW","OK"))</f>
        <v/>
      </c>
      <c r="AE1671" s="27" t="str">
        <f aca="false">IF(OR($W1671=0,$O1671=""),"",IF(IFERROR(IF(ISNUMBER($O1671),INT($O1671),DATE(VALUE(MID(SUBSTITUTE(LEFT($O1671,FIND(" ",$O1671&amp;" ")-1),"/",REPT(" ",20)),41,20)),VALUE(LEFT(SUBSTITUTE(LEFT($O1671,FIND(" ",$O1671&amp;" ")-1),"/",REPT(" ",20)),20)),VALUE(MID(SUBSTITUTE(LEFT($O1671,FIND(" ",$O1671&amp;" ")-1),"/",REPT(" ",20)),21,20)))),0)&gt;$W1671,"Late","Same day"))</f>
        <v/>
      </c>
      <c r="AF1671" s="26" t="str">
        <f aca="false">IF($A1671="","",IFERROR(INDEX(Validation!$C$193:$C$217,MATCH($A1671,Validation!$A$193:$A$217,0)),IF(COUNTIF(Validation!$U$19:$U$178,$Z1671)&gt;0,$Z1671,IF(COUNTIF(Validation!$S$19:$S$178,$AI1671)=1,INDEX(Validation!$U$19:$U$178,MATCH($AI1671,Validation!$S$19:$S$178,0)),$Z1671))))</f>
        <v/>
      </c>
      <c r="AG1671" s="27" t="str">
        <f aca="false">IF(COUNTA($A1671:$U1671)=0,"",IF($A1671="","No name",IF($F1671="","No date",IF($W1671=0,"Date ilegible",IF(NOT(ISNUMBER($N1671)),"Hours no numéricas",IF($AA1671="NO MATCH","Person no identificada","OK"))))))</f>
        <v/>
      </c>
      <c r="AH1671" s="27" t="str">
        <f aca="false">IF($W1671=0,"No date",IF($W1671&lt;Validation!$B$3,"Before period",IF($W1671&gt;Validation!$C$3,"After period","In period")))</f>
        <v>No date</v>
      </c>
      <c r="AI1671" s="26" t="str">
        <f aca="false">IF($Y1671="","",TRIM(RIGHT(SUBSTITUTE($Y1671," ",REPT(" ",50)),50)))</f>
        <v/>
      </c>
      <c r="AJ1671" s="27" t="str">
        <f aca="false">IF($A1671="","",IF(NOT(ISERROR(MATCH($A1671,Validation!$A$193:$A$217,0))),"Manual mapping",IF(COUNTIF(Validation!$U$19:$U$178,$Z1671)&gt;0,"Direct",IF(COUNTIF(Validation!$S$19:$S$178,$AI1671)=1,"By surname","Unresolved"))))</f>
        <v/>
      </c>
      <c r="AK1671" s="28" t="str">
        <f aca="false">IF($L1671="","",IF(MATCH($L1671,$L$2:$L$3000,0)&lt;&gt;ROW()-1,"",COUNT($AK$1:$AK1670)+1))</f>
        <v/>
      </c>
      <c r="AL1671" s="28" t="str">
        <f aca="false">IF($G1671="","",IF(MATCH($G1671,$G$2:$G$3000,0)&lt;&gt;ROW()-1,"",COUNT($AL$1:$AL1670)+1))</f>
        <v/>
      </c>
      <c r="AM1671" s="28" t="str">
        <f aca="false">IF($H1671="","",IF(MATCH($H1671,$H$2:$H$3000,0)&lt;&gt;ROW()-1,"",COUNT($AM$1:$AM1670)+1))</f>
        <v/>
      </c>
      <c r="AN1671" s="28" t="str">
        <f aca="false">IF($I1671="","",IF(MATCH($I1671,$I$2:$I$3000,0)&lt;&gt;ROW()-1,"",COUNT($AN$1:$AN1670)+1))</f>
        <v/>
      </c>
      <c r="AO1671" s="28" t="str">
        <f aca="false">IF($Q1671="","",IF(MATCH($Q1671,$Q$2:$Q$3000,0)&lt;&gt;ROW()-1,"",COUNT($AO$1:$AO1670)+1))</f>
        <v/>
      </c>
    </row>
    <row r="1672" customFormat="false" ht="12.75" hidden="false" customHeight="true" outlineLevel="0" collapsed="false">
      <c r="W1672" s="24" t="n">
        <f aca="false">IF($F1672="",0,IFERROR(IF(ISNUMBER($F1672),INT($F1672),DATE(VALUE(MID(SUBSTITUTE(LEFT($F1672,FIND(" ",$F1672&amp;" ")-1),"/",REPT(" ",20)),41,20)),VALUE(LEFT(SUBSTITUTE(LEFT($F1672,FIND(" ",$F1672&amp;" ")-1),"/",REPT(" ",20)),20)),VALUE(MID(SUBSTITUTE(LEFT($F1672,FIND(" ",$F1672&amp;" ")-1),"/",REPT(" ",20)),21,20)))),0))</f>
        <v>0</v>
      </c>
      <c r="X1672" s="25" t="str">
        <f aca="false">IF(ISNUMBER($N1672),$N1672*Validation!$B$5,"")</f>
        <v/>
      </c>
      <c r="Y1672" s="26" t="str">
        <f aca="false">IF($A1672="","",SUBSTITUTE(SUBSTITUTE(SUBSTITUTE(SUBSTITUTE(SUBSTITUTE(SUBSTITUTE(SUBSTITUTE(UPPER(TRIM($A1672)),"Á","A"),"É","E"),"Í","I"),"Ó","O"),"Ú","U"),"Ñ","N"),"Ü","U"))</f>
        <v/>
      </c>
      <c r="Z1672" s="26" t="str">
        <f aca="false">IF($Y1672="","",LEFT($Y1672,1)&amp;" "&amp;TRIM(RIGHT(SUBSTITUTE($Y1672," ",REPT(" ",50)),50)))</f>
        <v/>
      </c>
      <c r="AA1672" s="27" t="str">
        <f aca="false">IF($AF1672="","",IF(COUNTIF(Validation!$U$19:$U$178,$AF1672)&gt;0,"OK","NO MATCH"))</f>
        <v/>
      </c>
      <c r="AB1672" s="27" t="str">
        <f aca="false">IF($W1672=0,"",IF(AND($W1672&gt;=Validation!$B$3,$W1672&lt;=Validation!$C$3),"Yes","No"))</f>
        <v/>
      </c>
      <c r="AC1672" s="26" t="str">
        <f aca="false">IF($A1672="","",$AF1672&amp;"|"&amp;TEXT($W1672,"yyyy-mm-dd")&amp;"|"&amp;$J1672&amp;"|"&amp;$N1672)</f>
        <v/>
      </c>
      <c r="AD1672" s="27" t="str">
        <f aca="false">IF($AC1672="","",IF(COUNTIF($AC$2:$AC$3000,$AC1672)&gt;1,"REVIEW","OK"))</f>
        <v/>
      </c>
      <c r="AE1672" s="27" t="str">
        <f aca="false">IF(OR($W1672=0,$O1672=""),"",IF(IFERROR(IF(ISNUMBER($O1672),INT($O1672),DATE(VALUE(MID(SUBSTITUTE(LEFT($O1672,FIND(" ",$O1672&amp;" ")-1),"/",REPT(" ",20)),41,20)),VALUE(LEFT(SUBSTITUTE(LEFT($O1672,FIND(" ",$O1672&amp;" ")-1),"/",REPT(" ",20)),20)),VALUE(MID(SUBSTITUTE(LEFT($O1672,FIND(" ",$O1672&amp;" ")-1),"/",REPT(" ",20)),21,20)))),0)&gt;$W1672,"Late","Same day"))</f>
        <v/>
      </c>
      <c r="AF1672" s="26" t="str">
        <f aca="false">IF($A1672="","",IFERROR(INDEX(Validation!$C$193:$C$217,MATCH($A1672,Validation!$A$193:$A$217,0)),IF(COUNTIF(Validation!$U$19:$U$178,$Z1672)&gt;0,$Z1672,IF(COUNTIF(Validation!$S$19:$S$178,$AI1672)=1,INDEX(Validation!$U$19:$U$178,MATCH($AI1672,Validation!$S$19:$S$178,0)),$Z1672))))</f>
        <v/>
      </c>
      <c r="AG1672" s="27" t="str">
        <f aca="false">IF(COUNTA($A1672:$U1672)=0,"",IF($A1672="","No name",IF($F1672="","No date",IF($W1672=0,"Date ilegible",IF(NOT(ISNUMBER($N1672)),"Hours no numéricas",IF($AA1672="NO MATCH","Person no identificada","OK"))))))</f>
        <v/>
      </c>
      <c r="AH1672" s="27" t="str">
        <f aca="false">IF($W1672=0,"No date",IF($W1672&lt;Validation!$B$3,"Before period",IF($W1672&gt;Validation!$C$3,"After period","In period")))</f>
        <v>No date</v>
      </c>
      <c r="AI1672" s="26" t="str">
        <f aca="false">IF($Y1672="","",TRIM(RIGHT(SUBSTITUTE($Y1672," ",REPT(" ",50)),50)))</f>
        <v/>
      </c>
      <c r="AJ1672" s="27" t="str">
        <f aca="false">IF($A1672="","",IF(NOT(ISERROR(MATCH($A1672,Validation!$A$193:$A$217,0))),"Manual mapping",IF(COUNTIF(Validation!$U$19:$U$178,$Z1672)&gt;0,"Direct",IF(COUNTIF(Validation!$S$19:$S$178,$AI1672)=1,"By surname","Unresolved"))))</f>
        <v/>
      </c>
      <c r="AK1672" s="28" t="str">
        <f aca="false">IF($L1672="","",IF(MATCH($L1672,$L$2:$L$3000,0)&lt;&gt;ROW()-1,"",COUNT($AK$1:$AK1671)+1))</f>
        <v/>
      </c>
      <c r="AL1672" s="28" t="str">
        <f aca="false">IF($G1672="","",IF(MATCH($G1672,$G$2:$G$3000,0)&lt;&gt;ROW()-1,"",COUNT($AL$1:$AL1671)+1))</f>
        <v/>
      </c>
      <c r="AM1672" s="28" t="str">
        <f aca="false">IF($H1672="","",IF(MATCH($H1672,$H$2:$H$3000,0)&lt;&gt;ROW()-1,"",COUNT($AM$1:$AM1671)+1))</f>
        <v/>
      </c>
      <c r="AN1672" s="28" t="str">
        <f aca="false">IF($I1672="","",IF(MATCH($I1672,$I$2:$I$3000,0)&lt;&gt;ROW()-1,"",COUNT($AN$1:$AN1671)+1))</f>
        <v/>
      </c>
      <c r="AO1672" s="28" t="str">
        <f aca="false">IF($Q1672="","",IF(MATCH($Q1672,$Q$2:$Q$3000,0)&lt;&gt;ROW()-1,"",COUNT($AO$1:$AO1671)+1))</f>
        <v/>
      </c>
    </row>
    <row r="1673" customFormat="false" ht="12.75" hidden="false" customHeight="true" outlineLevel="0" collapsed="false">
      <c r="W1673" s="24" t="n">
        <f aca="false">IF($F1673="",0,IFERROR(IF(ISNUMBER($F1673),INT($F1673),DATE(VALUE(MID(SUBSTITUTE(LEFT($F1673,FIND(" ",$F1673&amp;" ")-1),"/",REPT(" ",20)),41,20)),VALUE(LEFT(SUBSTITUTE(LEFT($F1673,FIND(" ",$F1673&amp;" ")-1),"/",REPT(" ",20)),20)),VALUE(MID(SUBSTITUTE(LEFT($F1673,FIND(" ",$F1673&amp;" ")-1),"/",REPT(" ",20)),21,20)))),0))</f>
        <v>0</v>
      </c>
      <c r="X1673" s="25" t="str">
        <f aca="false">IF(ISNUMBER($N1673),$N1673*Validation!$B$5,"")</f>
        <v/>
      </c>
      <c r="Y1673" s="26" t="str">
        <f aca="false">IF($A1673="","",SUBSTITUTE(SUBSTITUTE(SUBSTITUTE(SUBSTITUTE(SUBSTITUTE(SUBSTITUTE(SUBSTITUTE(UPPER(TRIM($A1673)),"Á","A"),"É","E"),"Í","I"),"Ó","O"),"Ú","U"),"Ñ","N"),"Ü","U"))</f>
        <v/>
      </c>
      <c r="Z1673" s="26" t="str">
        <f aca="false">IF($Y1673="","",LEFT($Y1673,1)&amp;" "&amp;TRIM(RIGHT(SUBSTITUTE($Y1673," ",REPT(" ",50)),50)))</f>
        <v/>
      </c>
      <c r="AA1673" s="27" t="str">
        <f aca="false">IF($AF1673="","",IF(COUNTIF(Validation!$U$19:$U$178,$AF1673)&gt;0,"OK","NO MATCH"))</f>
        <v/>
      </c>
      <c r="AB1673" s="27" t="str">
        <f aca="false">IF($W1673=0,"",IF(AND($W1673&gt;=Validation!$B$3,$W1673&lt;=Validation!$C$3),"Yes","No"))</f>
        <v/>
      </c>
      <c r="AC1673" s="26" t="str">
        <f aca="false">IF($A1673="","",$AF1673&amp;"|"&amp;TEXT($W1673,"yyyy-mm-dd")&amp;"|"&amp;$J1673&amp;"|"&amp;$N1673)</f>
        <v/>
      </c>
      <c r="AD1673" s="27" t="str">
        <f aca="false">IF($AC1673="","",IF(COUNTIF($AC$2:$AC$3000,$AC1673)&gt;1,"REVIEW","OK"))</f>
        <v/>
      </c>
      <c r="AE1673" s="27" t="str">
        <f aca="false">IF(OR($W1673=0,$O1673=""),"",IF(IFERROR(IF(ISNUMBER($O1673),INT($O1673),DATE(VALUE(MID(SUBSTITUTE(LEFT($O1673,FIND(" ",$O1673&amp;" ")-1),"/",REPT(" ",20)),41,20)),VALUE(LEFT(SUBSTITUTE(LEFT($O1673,FIND(" ",$O1673&amp;" ")-1),"/",REPT(" ",20)),20)),VALUE(MID(SUBSTITUTE(LEFT($O1673,FIND(" ",$O1673&amp;" ")-1),"/",REPT(" ",20)),21,20)))),0)&gt;$W1673,"Late","Same day"))</f>
        <v/>
      </c>
      <c r="AF1673" s="26" t="str">
        <f aca="false">IF($A1673="","",IFERROR(INDEX(Validation!$C$193:$C$217,MATCH($A1673,Validation!$A$193:$A$217,0)),IF(COUNTIF(Validation!$U$19:$U$178,$Z1673)&gt;0,$Z1673,IF(COUNTIF(Validation!$S$19:$S$178,$AI1673)=1,INDEX(Validation!$U$19:$U$178,MATCH($AI1673,Validation!$S$19:$S$178,0)),$Z1673))))</f>
        <v/>
      </c>
      <c r="AG1673" s="27" t="str">
        <f aca="false">IF(COUNTA($A1673:$U1673)=0,"",IF($A1673="","No name",IF($F1673="","No date",IF($W1673=0,"Date ilegible",IF(NOT(ISNUMBER($N1673)),"Hours no numéricas",IF($AA1673="NO MATCH","Person no identificada","OK"))))))</f>
        <v/>
      </c>
      <c r="AH1673" s="27" t="str">
        <f aca="false">IF($W1673=0,"No date",IF($W1673&lt;Validation!$B$3,"Before period",IF($W1673&gt;Validation!$C$3,"After period","In period")))</f>
        <v>No date</v>
      </c>
      <c r="AI1673" s="26" t="str">
        <f aca="false">IF($Y1673="","",TRIM(RIGHT(SUBSTITUTE($Y1673," ",REPT(" ",50)),50)))</f>
        <v/>
      </c>
      <c r="AJ1673" s="27" t="str">
        <f aca="false">IF($A1673="","",IF(NOT(ISERROR(MATCH($A1673,Validation!$A$193:$A$217,0))),"Manual mapping",IF(COUNTIF(Validation!$U$19:$U$178,$Z1673)&gt;0,"Direct",IF(COUNTIF(Validation!$S$19:$S$178,$AI1673)=1,"By surname","Unresolved"))))</f>
        <v/>
      </c>
      <c r="AK1673" s="28" t="str">
        <f aca="false">IF($L1673="","",IF(MATCH($L1673,$L$2:$L$3000,0)&lt;&gt;ROW()-1,"",COUNT($AK$1:$AK1672)+1))</f>
        <v/>
      </c>
      <c r="AL1673" s="28" t="str">
        <f aca="false">IF($G1673="","",IF(MATCH($G1673,$G$2:$G$3000,0)&lt;&gt;ROW()-1,"",COUNT($AL$1:$AL1672)+1))</f>
        <v/>
      </c>
      <c r="AM1673" s="28" t="str">
        <f aca="false">IF($H1673="","",IF(MATCH($H1673,$H$2:$H$3000,0)&lt;&gt;ROW()-1,"",COUNT($AM$1:$AM1672)+1))</f>
        <v/>
      </c>
      <c r="AN1673" s="28" t="str">
        <f aca="false">IF($I1673="","",IF(MATCH($I1673,$I$2:$I$3000,0)&lt;&gt;ROW()-1,"",COUNT($AN$1:$AN1672)+1))</f>
        <v/>
      </c>
      <c r="AO1673" s="28" t="str">
        <f aca="false">IF($Q1673="","",IF(MATCH($Q1673,$Q$2:$Q$3000,0)&lt;&gt;ROW()-1,"",COUNT($AO$1:$AO1672)+1))</f>
        <v/>
      </c>
    </row>
    <row r="1674" customFormat="false" ht="12.75" hidden="false" customHeight="true" outlineLevel="0" collapsed="false">
      <c r="W1674" s="24" t="n">
        <f aca="false">IF($F1674="",0,IFERROR(IF(ISNUMBER($F1674),INT($F1674),DATE(VALUE(MID(SUBSTITUTE(LEFT($F1674,FIND(" ",$F1674&amp;" ")-1),"/",REPT(" ",20)),41,20)),VALUE(LEFT(SUBSTITUTE(LEFT($F1674,FIND(" ",$F1674&amp;" ")-1),"/",REPT(" ",20)),20)),VALUE(MID(SUBSTITUTE(LEFT($F1674,FIND(" ",$F1674&amp;" ")-1),"/",REPT(" ",20)),21,20)))),0))</f>
        <v>0</v>
      </c>
      <c r="X1674" s="25" t="str">
        <f aca="false">IF(ISNUMBER($N1674),$N1674*Validation!$B$5,"")</f>
        <v/>
      </c>
      <c r="Y1674" s="26" t="str">
        <f aca="false">IF($A1674="","",SUBSTITUTE(SUBSTITUTE(SUBSTITUTE(SUBSTITUTE(SUBSTITUTE(SUBSTITUTE(SUBSTITUTE(UPPER(TRIM($A1674)),"Á","A"),"É","E"),"Í","I"),"Ó","O"),"Ú","U"),"Ñ","N"),"Ü","U"))</f>
        <v/>
      </c>
      <c r="Z1674" s="26" t="str">
        <f aca="false">IF($Y1674="","",LEFT($Y1674,1)&amp;" "&amp;TRIM(RIGHT(SUBSTITUTE($Y1674," ",REPT(" ",50)),50)))</f>
        <v/>
      </c>
      <c r="AA1674" s="27" t="str">
        <f aca="false">IF($AF1674="","",IF(COUNTIF(Validation!$U$19:$U$178,$AF1674)&gt;0,"OK","NO MATCH"))</f>
        <v/>
      </c>
      <c r="AB1674" s="27" t="str">
        <f aca="false">IF($W1674=0,"",IF(AND($W1674&gt;=Validation!$B$3,$W1674&lt;=Validation!$C$3),"Yes","No"))</f>
        <v/>
      </c>
      <c r="AC1674" s="26" t="str">
        <f aca="false">IF($A1674="","",$AF1674&amp;"|"&amp;TEXT($W1674,"yyyy-mm-dd")&amp;"|"&amp;$J1674&amp;"|"&amp;$N1674)</f>
        <v/>
      </c>
      <c r="AD1674" s="27" t="str">
        <f aca="false">IF($AC1674="","",IF(COUNTIF($AC$2:$AC$3000,$AC1674)&gt;1,"REVIEW","OK"))</f>
        <v/>
      </c>
      <c r="AE1674" s="27" t="str">
        <f aca="false">IF(OR($W1674=0,$O1674=""),"",IF(IFERROR(IF(ISNUMBER($O1674),INT($O1674),DATE(VALUE(MID(SUBSTITUTE(LEFT($O1674,FIND(" ",$O1674&amp;" ")-1),"/",REPT(" ",20)),41,20)),VALUE(LEFT(SUBSTITUTE(LEFT($O1674,FIND(" ",$O1674&amp;" ")-1),"/",REPT(" ",20)),20)),VALUE(MID(SUBSTITUTE(LEFT($O1674,FIND(" ",$O1674&amp;" ")-1),"/",REPT(" ",20)),21,20)))),0)&gt;$W1674,"Late","Same day"))</f>
        <v/>
      </c>
      <c r="AF1674" s="26" t="str">
        <f aca="false">IF($A1674="","",IFERROR(INDEX(Validation!$C$193:$C$217,MATCH($A1674,Validation!$A$193:$A$217,0)),IF(COUNTIF(Validation!$U$19:$U$178,$Z1674)&gt;0,$Z1674,IF(COUNTIF(Validation!$S$19:$S$178,$AI1674)=1,INDEX(Validation!$U$19:$U$178,MATCH($AI1674,Validation!$S$19:$S$178,0)),$Z1674))))</f>
        <v/>
      </c>
      <c r="AG1674" s="27" t="str">
        <f aca="false">IF(COUNTA($A1674:$U1674)=0,"",IF($A1674="","No name",IF($F1674="","No date",IF($W1674=0,"Date ilegible",IF(NOT(ISNUMBER($N1674)),"Hours no numéricas",IF($AA1674="NO MATCH","Person no identificada","OK"))))))</f>
        <v/>
      </c>
      <c r="AH1674" s="27" t="str">
        <f aca="false">IF($W1674=0,"No date",IF($W1674&lt;Validation!$B$3,"Before period",IF($W1674&gt;Validation!$C$3,"After period","In period")))</f>
        <v>No date</v>
      </c>
      <c r="AI1674" s="26" t="str">
        <f aca="false">IF($Y1674="","",TRIM(RIGHT(SUBSTITUTE($Y1674," ",REPT(" ",50)),50)))</f>
        <v/>
      </c>
      <c r="AJ1674" s="27" t="str">
        <f aca="false">IF($A1674="","",IF(NOT(ISERROR(MATCH($A1674,Validation!$A$193:$A$217,0))),"Manual mapping",IF(COUNTIF(Validation!$U$19:$U$178,$Z1674)&gt;0,"Direct",IF(COUNTIF(Validation!$S$19:$S$178,$AI1674)=1,"By surname","Unresolved"))))</f>
        <v/>
      </c>
      <c r="AK1674" s="28" t="str">
        <f aca="false">IF($L1674="","",IF(MATCH($L1674,$L$2:$L$3000,0)&lt;&gt;ROW()-1,"",COUNT($AK$1:$AK1673)+1))</f>
        <v/>
      </c>
      <c r="AL1674" s="28" t="str">
        <f aca="false">IF($G1674="","",IF(MATCH($G1674,$G$2:$G$3000,0)&lt;&gt;ROW()-1,"",COUNT($AL$1:$AL1673)+1))</f>
        <v/>
      </c>
      <c r="AM1674" s="28" t="str">
        <f aca="false">IF($H1674="","",IF(MATCH($H1674,$H$2:$H$3000,0)&lt;&gt;ROW()-1,"",COUNT($AM$1:$AM1673)+1))</f>
        <v/>
      </c>
      <c r="AN1674" s="28" t="str">
        <f aca="false">IF($I1674="","",IF(MATCH($I1674,$I$2:$I$3000,0)&lt;&gt;ROW()-1,"",COUNT($AN$1:$AN1673)+1))</f>
        <v/>
      </c>
      <c r="AO1674" s="28" t="str">
        <f aca="false">IF($Q1674="","",IF(MATCH($Q1674,$Q$2:$Q$3000,0)&lt;&gt;ROW()-1,"",COUNT($AO$1:$AO1673)+1))</f>
        <v/>
      </c>
    </row>
    <row r="1675" customFormat="false" ht="12.75" hidden="false" customHeight="true" outlineLevel="0" collapsed="false">
      <c r="W1675" s="24" t="n">
        <f aca="false">IF($F1675="",0,IFERROR(IF(ISNUMBER($F1675),INT($F1675),DATE(VALUE(MID(SUBSTITUTE(LEFT($F1675,FIND(" ",$F1675&amp;" ")-1),"/",REPT(" ",20)),41,20)),VALUE(LEFT(SUBSTITUTE(LEFT($F1675,FIND(" ",$F1675&amp;" ")-1),"/",REPT(" ",20)),20)),VALUE(MID(SUBSTITUTE(LEFT($F1675,FIND(" ",$F1675&amp;" ")-1),"/",REPT(" ",20)),21,20)))),0))</f>
        <v>0</v>
      </c>
      <c r="X1675" s="25" t="str">
        <f aca="false">IF(ISNUMBER($N1675),$N1675*Validation!$B$5,"")</f>
        <v/>
      </c>
      <c r="Y1675" s="26" t="str">
        <f aca="false">IF($A1675="","",SUBSTITUTE(SUBSTITUTE(SUBSTITUTE(SUBSTITUTE(SUBSTITUTE(SUBSTITUTE(SUBSTITUTE(UPPER(TRIM($A1675)),"Á","A"),"É","E"),"Í","I"),"Ó","O"),"Ú","U"),"Ñ","N"),"Ü","U"))</f>
        <v/>
      </c>
      <c r="Z1675" s="26" t="str">
        <f aca="false">IF($Y1675="","",LEFT($Y1675,1)&amp;" "&amp;TRIM(RIGHT(SUBSTITUTE($Y1675," ",REPT(" ",50)),50)))</f>
        <v/>
      </c>
      <c r="AA1675" s="27" t="str">
        <f aca="false">IF($AF1675="","",IF(COUNTIF(Validation!$U$19:$U$178,$AF1675)&gt;0,"OK","NO MATCH"))</f>
        <v/>
      </c>
      <c r="AB1675" s="27" t="str">
        <f aca="false">IF($W1675=0,"",IF(AND($W1675&gt;=Validation!$B$3,$W1675&lt;=Validation!$C$3),"Yes","No"))</f>
        <v/>
      </c>
      <c r="AC1675" s="26" t="str">
        <f aca="false">IF($A1675="","",$AF1675&amp;"|"&amp;TEXT($W1675,"yyyy-mm-dd")&amp;"|"&amp;$J1675&amp;"|"&amp;$N1675)</f>
        <v/>
      </c>
      <c r="AD1675" s="27" t="str">
        <f aca="false">IF($AC1675="","",IF(COUNTIF($AC$2:$AC$3000,$AC1675)&gt;1,"REVIEW","OK"))</f>
        <v/>
      </c>
      <c r="AE1675" s="27" t="str">
        <f aca="false">IF(OR($W1675=0,$O1675=""),"",IF(IFERROR(IF(ISNUMBER($O1675),INT($O1675),DATE(VALUE(MID(SUBSTITUTE(LEFT($O1675,FIND(" ",$O1675&amp;" ")-1),"/",REPT(" ",20)),41,20)),VALUE(LEFT(SUBSTITUTE(LEFT($O1675,FIND(" ",$O1675&amp;" ")-1),"/",REPT(" ",20)),20)),VALUE(MID(SUBSTITUTE(LEFT($O1675,FIND(" ",$O1675&amp;" ")-1),"/",REPT(" ",20)),21,20)))),0)&gt;$W1675,"Late","Same day"))</f>
        <v/>
      </c>
      <c r="AF1675" s="26" t="str">
        <f aca="false">IF($A1675="","",IFERROR(INDEX(Validation!$C$193:$C$217,MATCH($A1675,Validation!$A$193:$A$217,0)),IF(COUNTIF(Validation!$U$19:$U$178,$Z1675)&gt;0,$Z1675,IF(COUNTIF(Validation!$S$19:$S$178,$AI1675)=1,INDEX(Validation!$U$19:$U$178,MATCH($AI1675,Validation!$S$19:$S$178,0)),$Z1675))))</f>
        <v/>
      </c>
      <c r="AG1675" s="27" t="str">
        <f aca="false">IF(COUNTA($A1675:$U1675)=0,"",IF($A1675="","No name",IF($F1675="","No date",IF($W1675=0,"Date ilegible",IF(NOT(ISNUMBER($N1675)),"Hours no numéricas",IF($AA1675="NO MATCH","Person no identificada","OK"))))))</f>
        <v/>
      </c>
      <c r="AH1675" s="27" t="str">
        <f aca="false">IF($W1675=0,"No date",IF($W1675&lt;Validation!$B$3,"Before period",IF($W1675&gt;Validation!$C$3,"After period","In period")))</f>
        <v>No date</v>
      </c>
      <c r="AI1675" s="26" t="str">
        <f aca="false">IF($Y1675="","",TRIM(RIGHT(SUBSTITUTE($Y1675," ",REPT(" ",50)),50)))</f>
        <v/>
      </c>
      <c r="AJ1675" s="27" t="str">
        <f aca="false">IF($A1675="","",IF(NOT(ISERROR(MATCH($A1675,Validation!$A$193:$A$217,0))),"Manual mapping",IF(COUNTIF(Validation!$U$19:$U$178,$Z1675)&gt;0,"Direct",IF(COUNTIF(Validation!$S$19:$S$178,$AI1675)=1,"By surname","Unresolved"))))</f>
        <v/>
      </c>
      <c r="AK1675" s="28" t="str">
        <f aca="false">IF($L1675="","",IF(MATCH($L1675,$L$2:$L$3000,0)&lt;&gt;ROW()-1,"",COUNT($AK$1:$AK1674)+1))</f>
        <v/>
      </c>
      <c r="AL1675" s="28" t="str">
        <f aca="false">IF($G1675="","",IF(MATCH($G1675,$G$2:$G$3000,0)&lt;&gt;ROW()-1,"",COUNT($AL$1:$AL1674)+1))</f>
        <v/>
      </c>
      <c r="AM1675" s="28" t="str">
        <f aca="false">IF($H1675="","",IF(MATCH($H1675,$H$2:$H$3000,0)&lt;&gt;ROW()-1,"",COUNT($AM$1:$AM1674)+1))</f>
        <v/>
      </c>
      <c r="AN1675" s="28" t="str">
        <f aca="false">IF($I1675="","",IF(MATCH($I1675,$I$2:$I$3000,0)&lt;&gt;ROW()-1,"",COUNT($AN$1:$AN1674)+1))</f>
        <v/>
      </c>
      <c r="AO1675" s="28" t="str">
        <f aca="false">IF($Q1675="","",IF(MATCH($Q1675,$Q$2:$Q$3000,0)&lt;&gt;ROW()-1,"",COUNT($AO$1:$AO1674)+1))</f>
        <v/>
      </c>
    </row>
    <row r="1676" customFormat="false" ht="12.75" hidden="false" customHeight="true" outlineLevel="0" collapsed="false">
      <c r="W1676" s="24" t="n">
        <f aca="false">IF($F1676="",0,IFERROR(IF(ISNUMBER($F1676),INT($F1676),DATE(VALUE(MID(SUBSTITUTE(LEFT($F1676,FIND(" ",$F1676&amp;" ")-1),"/",REPT(" ",20)),41,20)),VALUE(LEFT(SUBSTITUTE(LEFT($F1676,FIND(" ",$F1676&amp;" ")-1),"/",REPT(" ",20)),20)),VALUE(MID(SUBSTITUTE(LEFT($F1676,FIND(" ",$F1676&amp;" ")-1),"/",REPT(" ",20)),21,20)))),0))</f>
        <v>0</v>
      </c>
      <c r="X1676" s="25" t="str">
        <f aca="false">IF(ISNUMBER($N1676),$N1676*Validation!$B$5,"")</f>
        <v/>
      </c>
      <c r="Y1676" s="26" t="str">
        <f aca="false">IF($A1676="","",SUBSTITUTE(SUBSTITUTE(SUBSTITUTE(SUBSTITUTE(SUBSTITUTE(SUBSTITUTE(SUBSTITUTE(UPPER(TRIM($A1676)),"Á","A"),"É","E"),"Í","I"),"Ó","O"),"Ú","U"),"Ñ","N"),"Ü","U"))</f>
        <v/>
      </c>
      <c r="Z1676" s="26" t="str">
        <f aca="false">IF($Y1676="","",LEFT($Y1676,1)&amp;" "&amp;TRIM(RIGHT(SUBSTITUTE($Y1676," ",REPT(" ",50)),50)))</f>
        <v/>
      </c>
      <c r="AA1676" s="27" t="str">
        <f aca="false">IF($AF1676="","",IF(COUNTIF(Validation!$U$19:$U$178,$AF1676)&gt;0,"OK","NO MATCH"))</f>
        <v/>
      </c>
      <c r="AB1676" s="27" t="str">
        <f aca="false">IF($W1676=0,"",IF(AND($W1676&gt;=Validation!$B$3,$W1676&lt;=Validation!$C$3),"Yes","No"))</f>
        <v/>
      </c>
      <c r="AC1676" s="26" t="str">
        <f aca="false">IF($A1676="","",$AF1676&amp;"|"&amp;TEXT($W1676,"yyyy-mm-dd")&amp;"|"&amp;$J1676&amp;"|"&amp;$N1676)</f>
        <v/>
      </c>
      <c r="AD1676" s="27" t="str">
        <f aca="false">IF($AC1676="","",IF(COUNTIF($AC$2:$AC$3000,$AC1676)&gt;1,"REVIEW","OK"))</f>
        <v/>
      </c>
      <c r="AE1676" s="27" t="str">
        <f aca="false">IF(OR($W1676=0,$O1676=""),"",IF(IFERROR(IF(ISNUMBER($O1676),INT($O1676),DATE(VALUE(MID(SUBSTITUTE(LEFT($O1676,FIND(" ",$O1676&amp;" ")-1),"/",REPT(" ",20)),41,20)),VALUE(LEFT(SUBSTITUTE(LEFT($O1676,FIND(" ",$O1676&amp;" ")-1),"/",REPT(" ",20)),20)),VALUE(MID(SUBSTITUTE(LEFT($O1676,FIND(" ",$O1676&amp;" ")-1),"/",REPT(" ",20)),21,20)))),0)&gt;$W1676,"Late","Same day"))</f>
        <v/>
      </c>
      <c r="AF1676" s="26" t="str">
        <f aca="false">IF($A1676="","",IFERROR(INDEX(Validation!$C$193:$C$217,MATCH($A1676,Validation!$A$193:$A$217,0)),IF(COUNTIF(Validation!$U$19:$U$178,$Z1676)&gt;0,$Z1676,IF(COUNTIF(Validation!$S$19:$S$178,$AI1676)=1,INDEX(Validation!$U$19:$U$178,MATCH($AI1676,Validation!$S$19:$S$178,0)),$Z1676))))</f>
        <v/>
      </c>
      <c r="AG1676" s="27" t="str">
        <f aca="false">IF(COUNTA($A1676:$U1676)=0,"",IF($A1676="","No name",IF($F1676="","No date",IF($W1676=0,"Date ilegible",IF(NOT(ISNUMBER($N1676)),"Hours no numéricas",IF($AA1676="NO MATCH","Person no identificada","OK"))))))</f>
        <v/>
      </c>
      <c r="AH1676" s="27" t="str">
        <f aca="false">IF($W1676=0,"No date",IF($W1676&lt;Validation!$B$3,"Before period",IF($W1676&gt;Validation!$C$3,"After period","In period")))</f>
        <v>No date</v>
      </c>
      <c r="AI1676" s="26" t="str">
        <f aca="false">IF($Y1676="","",TRIM(RIGHT(SUBSTITUTE($Y1676," ",REPT(" ",50)),50)))</f>
        <v/>
      </c>
      <c r="AJ1676" s="27" t="str">
        <f aca="false">IF($A1676="","",IF(NOT(ISERROR(MATCH($A1676,Validation!$A$193:$A$217,0))),"Manual mapping",IF(COUNTIF(Validation!$U$19:$U$178,$Z1676)&gt;0,"Direct",IF(COUNTIF(Validation!$S$19:$S$178,$AI1676)=1,"By surname","Unresolved"))))</f>
        <v/>
      </c>
      <c r="AK1676" s="28" t="str">
        <f aca="false">IF($L1676="","",IF(MATCH($L1676,$L$2:$L$3000,0)&lt;&gt;ROW()-1,"",COUNT($AK$1:$AK1675)+1))</f>
        <v/>
      </c>
      <c r="AL1676" s="28" t="str">
        <f aca="false">IF($G1676="","",IF(MATCH($G1676,$G$2:$G$3000,0)&lt;&gt;ROW()-1,"",COUNT($AL$1:$AL1675)+1))</f>
        <v/>
      </c>
      <c r="AM1676" s="28" t="str">
        <f aca="false">IF($H1676="","",IF(MATCH($H1676,$H$2:$H$3000,0)&lt;&gt;ROW()-1,"",COUNT($AM$1:$AM1675)+1))</f>
        <v/>
      </c>
      <c r="AN1676" s="28" t="str">
        <f aca="false">IF($I1676="","",IF(MATCH($I1676,$I$2:$I$3000,0)&lt;&gt;ROW()-1,"",COUNT($AN$1:$AN1675)+1))</f>
        <v/>
      </c>
      <c r="AO1676" s="28" t="str">
        <f aca="false">IF($Q1676="","",IF(MATCH($Q1676,$Q$2:$Q$3000,0)&lt;&gt;ROW()-1,"",COUNT($AO$1:$AO1675)+1))</f>
        <v/>
      </c>
    </row>
    <row r="1677" customFormat="false" ht="12.75" hidden="false" customHeight="true" outlineLevel="0" collapsed="false">
      <c r="W1677" s="24" t="n">
        <f aca="false">IF($F1677="",0,IFERROR(IF(ISNUMBER($F1677),INT($F1677),DATE(VALUE(MID(SUBSTITUTE(LEFT($F1677,FIND(" ",$F1677&amp;" ")-1),"/",REPT(" ",20)),41,20)),VALUE(LEFT(SUBSTITUTE(LEFT($F1677,FIND(" ",$F1677&amp;" ")-1),"/",REPT(" ",20)),20)),VALUE(MID(SUBSTITUTE(LEFT($F1677,FIND(" ",$F1677&amp;" ")-1),"/",REPT(" ",20)),21,20)))),0))</f>
        <v>0</v>
      </c>
      <c r="X1677" s="25" t="str">
        <f aca="false">IF(ISNUMBER($N1677),$N1677*Validation!$B$5,"")</f>
        <v/>
      </c>
      <c r="Y1677" s="26" t="str">
        <f aca="false">IF($A1677="","",SUBSTITUTE(SUBSTITUTE(SUBSTITUTE(SUBSTITUTE(SUBSTITUTE(SUBSTITUTE(SUBSTITUTE(UPPER(TRIM($A1677)),"Á","A"),"É","E"),"Í","I"),"Ó","O"),"Ú","U"),"Ñ","N"),"Ü","U"))</f>
        <v/>
      </c>
      <c r="Z1677" s="26" t="str">
        <f aca="false">IF($Y1677="","",LEFT($Y1677,1)&amp;" "&amp;TRIM(RIGHT(SUBSTITUTE($Y1677," ",REPT(" ",50)),50)))</f>
        <v/>
      </c>
      <c r="AA1677" s="27" t="str">
        <f aca="false">IF($AF1677="","",IF(COUNTIF(Validation!$U$19:$U$178,$AF1677)&gt;0,"OK","NO MATCH"))</f>
        <v/>
      </c>
      <c r="AB1677" s="27" t="str">
        <f aca="false">IF($W1677=0,"",IF(AND($W1677&gt;=Validation!$B$3,$W1677&lt;=Validation!$C$3),"Yes","No"))</f>
        <v/>
      </c>
      <c r="AC1677" s="26" t="str">
        <f aca="false">IF($A1677="","",$AF1677&amp;"|"&amp;TEXT($W1677,"yyyy-mm-dd")&amp;"|"&amp;$J1677&amp;"|"&amp;$N1677)</f>
        <v/>
      </c>
      <c r="AD1677" s="27" t="str">
        <f aca="false">IF($AC1677="","",IF(COUNTIF($AC$2:$AC$3000,$AC1677)&gt;1,"REVIEW","OK"))</f>
        <v/>
      </c>
      <c r="AE1677" s="27" t="str">
        <f aca="false">IF(OR($W1677=0,$O1677=""),"",IF(IFERROR(IF(ISNUMBER($O1677),INT($O1677),DATE(VALUE(MID(SUBSTITUTE(LEFT($O1677,FIND(" ",$O1677&amp;" ")-1),"/",REPT(" ",20)),41,20)),VALUE(LEFT(SUBSTITUTE(LEFT($O1677,FIND(" ",$O1677&amp;" ")-1),"/",REPT(" ",20)),20)),VALUE(MID(SUBSTITUTE(LEFT($O1677,FIND(" ",$O1677&amp;" ")-1),"/",REPT(" ",20)),21,20)))),0)&gt;$W1677,"Late","Same day"))</f>
        <v/>
      </c>
      <c r="AF1677" s="26" t="str">
        <f aca="false">IF($A1677="","",IFERROR(INDEX(Validation!$C$193:$C$217,MATCH($A1677,Validation!$A$193:$A$217,0)),IF(COUNTIF(Validation!$U$19:$U$178,$Z1677)&gt;0,$Z1677,IF(COUNTIF(Validation!$S$19:$S$178,$AI1677)=1,INDEX(Validation!$U$19:$U$178,MATCH($AI1677,Validation!$S$19:$S$178,0)),$Z1677))))</f>
        <v/>
      </c>
      <c r="AG1677" s="27" t="str">
        <f aca="false">IF(COUNTA($A1677:$U1677)=0,"",IF($A1677="","No name",IF($F1677="","No date",IF($W1677=0,"Date ilegible",IF(NOT(ISNUMBER($N1677)),"Hours no numéricas",IF($AA1677="NO MATCH","Person no identificada","OK"))))))</f>
        <v/>
      </c>
      <c r="AH1677" s="27" t="str">
        <f aca="false">IF($W1677=0,"No date",IF($W1677&lt;Validation!$B$3,"Before period",IF($W1677&gt;Validation!$C$3,"After period","In period")))</f>
        <v>No date</v>
      </c>
      <c r="AI1677" s="26" t="str">
        <f aca="false">IF($Y1677="","",TRIM(RIGHT(SUBSTITUTE($Y1677," ",REPT(" ",50)),50)))</f>
        <v/>
      </c>
      <c r="AJ1677" s="27" t="str">
        <f aca="false">IF($A1677="","",IF(NOT(ISERROR(MATCH($A1677,Validation!$A$193:$A$217,0))),"Manual mapping",IF(COUNTIF(Validation!$U$19:$U$178,$Z1677)&gt;0,"Direct",IF(COUNTIF(Validation!$S$19:$S$178,$AI1677)=1,"By surname","Unresolved"))))</f>
        <v/>
      </c>
      <c r="AK1677" s="28" t="str">
        <f aca="false">IF($L1677="","",IF(MATCH($L1677,$L$2:$L$3000,0)&lt;&gt;ROW()-1,"",COUNT($AK$1:$AK1676)+1))</f>
        <v/>
      </c>
      <c r="AL1677" s="28" t="str">
        <f aca="false">IF($G1677="","",IF(MATCH($G1677,$G$2:$G$3000,0)&lt;&gt;ROW()-1,"",COUNT($AL$1:$AL1676)+1))</f>
        <v/>
      </c>
      <c r="AM1677" s="28" t="str">
        <f aca="false">IF($H1677="","",IF(MATCH($H1677,$H$2:$H$3000,0)&lt;&gt;ROW()-1,"",COUNT($AM$1:$AM1676)+1))</f>
        <v/>
      </c>
      <c r="AN1677" s="28" t="str">
        <f aca="false">IF($I1677="","",IF(MATCH($I1677,$I$2:$I$3000,0)&lt;&gt;ROW()-1,"",COUNT($AN$1:$AN1676)+1))</f>
        <v/>
      </c>
      <c r="AO1677" s="28" t="str">
        <f aca="false">IF($Q1677="","",IF(MATCH($Q1677,$Q$2:$Q$3000,0)&lt;&gt;ROW()-1,"",COUNT($AO$1:$AO1676)+1))</f>
        <v/>
      </c>
    </row>
    <row r="1678" customFormat="false" ht="12.75" hidden="false" customHeight="true" outlineLevel="0" collapsed="false">
      <c r="W1678" s="24" t="n">
        <f aca="false">IF($F1678="",0,IFERROR(IF(ISNUMBER($F1678),INT($F1678),DATE(VALUE(MID(SUBSTITUTE(LEFT($F1678,FIND(" ",$F1678&amp;" ")-1),"/",REPT(" ",20)),41,20)),VALUE(LEFT(SUBSTITUTE(LEFT($F1678,FIND(" ",$F1678&amp;" ")-1),"/",REPT(" ",20)),20)),VALUE(MID(SUBSTITUTE(LEFT($F1678,FIND(" ",$F1678&amp;" ")-1),"/",REPT(" ",20)),21,20)))),0))</f>
        <v>0</v>
      </c>
      <c r="X1678" s="25" t="str">
        <f aca="false">IF(ISNUMBER($N1678),$N1678*Validation!$B$5,"")</f>
        <v/>
      </c>
      <c r="Y1678" s="26" t="str">
        <f aca="false">IF($A1678="","",SUBSTITUTE(SUBSTITUTE(SUBSTITUTE(SUBSTITUTE(SUBSTITUTE(SUBSTITUTE(SUBSTITUTE(UPPER(TRIM($A1678)),"Á","A"),"É","E"),"Í","I"),"Ó","O"),"Ú","U"),"Ñ","N"),"Ü","U"))</f>
        <v/>
      </c>
      <c r="Z1678" s="26" t="str">
        <f aca="false">IF($Y1678="","",LEFT($Y1678,1)&amp;" "&amp;TRIM(RIGHT(SUBSTITUTE($Y1678," ",REPT(" ",50)),50)))</f>
        <v/>
      </c>
      <c r="AA1678" s="27" t="str">
        <f aca="false">IF($AF1678="","",IF(COUNTIF(Validation!$U$19:$U$178,$AF1678)&gt;0,"OK","NO MATCH"))</f>
        <v/>
      </c>
      <c r="AB1678" s="27" t="str">
        <f aca="false">IF($W1678=0,"",IF(AND($W1678&gt;=Validation!$B$3,$W1678&lt;=Validation!$C$3),"Yes","No"))</f>
        <v/>
      </c>
      <c r="AC1678" s="26" t="str">
        <f aca="false">IF($A1678="","",$AF1678&amp;"|"&amp;TEXT($W1678,"yyyy-mm-dd")&amp;"|"&amp;$J1678&amp;"|"&amp;$N1678)</f>
        <v/>
      </c>
      <c r="AD1678" s="27" t="str">
        <f aca="false">IF($AC1678="","",IF(COUNTIF($AC$2:$AC$3000,$AC1678)&gt;1,"REVIEW","OK"))</f>
        <v/>
      </c>
      <c r="AE1678" s="27" t="str">
        <f aca="false">IF(OR($W1678=0,$O1678=""),"",IF(IFERROR(IF(ISNUMBER($O1678),INT($O1678),DATE(VALUE(MID(SUBSTITUTE(LEFT($O1678,FIND(" ",$O1678&amp;" ")-1),"/",REPT(" ",20)),41,20)),VALUE(LEFT(SUBSTITUTE(LEFT($O1678,FIND(" ",$O1678&amp;" ")-1),"/",REPT(" ",20)),20)),VALUE(MID(SUBSTITUTE(LEFT($O1678,FIND(" ",$O1678&amp;" ")-1),"/",REPT(" ",20)),21,20)))),0)&gt;$W1678,"Late","Same day"))</f>
        <v/>
      </c>
      <c r="AF1678" s="26" t="str">
        <f aca="false">IF($A1678="","",IFERROR(INDEX(Validation!$C$193:$C$217,MATCH($A1678,Validation!$A$193:$A$217,0)),IF(COUNTIF(Validation!$U$19:$U$178,$Z1678)&gt;0,$Z1678,IF(COUNTIF(Validation!$S$19:$S$178,$AI1678)=1,INDEX(Validation!$U$19:$U$178,MATCH($AI1678,Validation!$S$19:$S$178,0)),$Z1678))))</f>
        <v/>
      </c>
      <c r="AG1678" s="27" t="str">
        <f aca="false">IF(COUNTA($A1678:$U1678)=0,"",IF($A1678="","No name",IF($F1678="","No date",IF($W1678=0,"Date ilegible",IF(NOT(ISNUMBER($N1678)),"Hours no numéricas",IF($AA1678="NO MATCH","Person no identificada","OK"))))))</f>
        <v/>
      </c>
      <c r="AH1678" s="27" t="str">
        <f aca="false">IF($W1678=0,"No date",IF($W1678&lt;Validation!$B$3,"Before period",IF($W1678&gt;Validation!$C$3,"After period","In period")))</f>
        <v>No date</v>
      </c>
      <c r="AI1678" s="26" t="str">
        <f aca="false">IF($Y1678="","",TRIM(RIGHT(SUBSTITUTE($Y1678," ",REPT(" ",50)),50)))</f>
        <v/>
      </c>
      <c r="AJ1678" s="27" t="str">
        <f aca="false">IF($A1678="","",IF(NOT(ISERROR(MATCH($A1678,Validation!$A$193:$A$217,0))),"Manual mapping",IF(COUNTIF(Validation!$U$19:$U$178,$Z1678)&gt;0,"Direct",IF(COUNTIF(Validation!$S$19:$S$178,$AI1678)=1,"By surname","Unresolved"))))</f>
        <v/>
      </c>
      <c r="AK1678" s="28" t="str">
        <f aca="false">IF($L1678="","",IF(MATCH($L1678,$L$2:$L$3000,0)&lt;&gt;ROW()-1,"",COUNT($AK$1:$AK1677)+1))</f>
        <v/>
      </c>
      <c r="AL1678" s="28" t="str">
        <f aca="false">IF($G1678="","",IF(MATCH($G1678,$G$2:$G$3000,0)&lt;&gt;ROW()-1,"",COUNT($AL$1:$AL1677)+1))</f>
        <v/>
      </c>
      <c r="AM1678" s="28" t="str">
        <f aca="false">IF($H1678="","",IF(MATCH($H1678,$H$2:$H$3000,0)&lt;&gt;ROW()-1,"",COUNT($AM$1:$AM1677)+1))</f>
        <v/>
      </c>
      <c r="AN1678" s="28" t="str">
        <f aca="false">IF($I1678="","",IF(MATCH($I1678,$I$2:$I$3000,0)&lt;&gt;ROW()-1,"",COUNT($AN$1:$AN1677)+1))</f>
        <v/>
      </c>
      <c r="AO1678" s="28" t="str">
        <f aca="false">IF($Q1678="","",IF(MATCH($Q1678,$Q$2:$Q$3000,0)&lt;&gt;ROW()-1,"",COUNT($AO$1:$AO1677)+1))</f>
        <v/>
      </c>
    </row>
    <row r="1679" customFormat="false" ht="12.75" hidden="false" customHeight="true" outlineLevel="0" collapsed="false">
      <c r="W1679" s="24" t="n">
        <f aca="false">IF($F1679="",0,IFERROR(IF(ISNUMBER($F1679),INT($F1679),DATE(VALUE(MID(SUBSTITUTE(LEFT($F1679,FIND(" ",$F1679&amp;" ")-1),"/",REPT(" ",20)),41,20)),VALUE(LEFT(SUBSTITUTE(LEFT($F1679,FIND(" ",$F1679&amp;" ")-1),"/",REPT(" ",20)),20)),VALUE(MID(SUBSTITUTE(LEFT($F1679,FIND(" ",$F1679&amp;" ")-1),"/",REPT(" ",20)),21,20)))),0))</f>
        <v>0</v>
      </c>
      <c r="X1679" s="25" t="str">
        <f aca="false">IF(ISNUMBER($N1679),$N1679*Validation!$B$5,"")</f>
        <v/>
      </c>
      <c r="Y1679" s="26" t="str">
        <f aca="false">IF($A1679="","",SUBSTITUTE(SUBSTITUTE(SUBSTITUTE(SUBSTITUTE(SUBSTITUTE(SUBSTITUTE(SUBSTITUTE(UPPER(TRIM($A1679)),"Á","A"),"É","E"),"Í","I"),"Ó","O"),"Ú","U"),"Ñ","N"),"Ü","U"))</f>
        <v/>
      </c>
      <c r="Z1679" s="26" t="str">
        <f aca="false">IF($Y1679="","",LEFT($Y1679,1)&amp;" "&amp;TRIM(RIGHT(SUBSTITUTE($Y1679," ",REPT(" ",50)),50)))</f>
        <v/>
      </c>
      <c r="AA1679" s="27" t="str">
        <f aca="false">IF($AF1679="","",IF(COUNTIF(Validation!$U$19:$U$178,$AF1679)&gt;0,"OK","NO MATCH"))</f>
        <v/>
      </c>
      <c r="AB1679" s="27" t="str">
        <f aca="false">IF($W1679=0,"",IF(AND($W1679&gt;=Validation!$B$3,$W1679&lt;=Validation!$C$3),"Yes","No"))</f>
        <v/>
      </c>
      <c r="AC1679" s="26" t="str">
        <f aca="false">IF($A1679="","",$AF1679&amp;"|"&amp;TEXT($W1679,"yyyy-mm-dd")&amp;"|"&amp;$J1679&amp;"|"&amp;$N1679)</f>
        <v/>
      </c>
      <c r="AD1679" s="27" t="str">
        <f aca="false">IF($AC1679="","",IF(COUNTIF($AC$2:$AC$3000,$AC1679)&gt;1,"REVIEW","OK"))</f>
        <v/>
      </c>
      <c r="AE1679" s="27" t="str">
        <f aca="false">IF(OR($W1679=0,$O1679=""),"",IF(IFERROR(IF(ISNUMBER($O1679),INT($O1679),DATE(VALUE(MID(SUBSTITUTE(LEFT($O1679,FIND(" ",$O1679&amp;" ")-1),"/",REPT(" ",20)),41,20)),VALUE(LEFT(SUBSTITUTE(LEFT($O1679,FIND(" ",$O1679&amp;" ")-1),"/",REPT(" ",20)),20)),VALUE(MID(SUBSTITUTE(LEFT($O1679,FIND(" ",$O1679&amp;" ")-1),"/",REPT(" ",20)),21,20)))),0)&gt;$W1679,"Late","Same day"))</f>
        <v/>
      </c>
      <c r="AF1679" s="26" t="str">
        <f aca="false">IF($A1679="","",IFERROR(INDEX(Validation!$C$193:$C$217,MATCH($A1679,Validation!$A$193:$A$217,0)),IF(COUNTIF(Validation!$U$19:$U$178,$Z1679)&gt;0,$Z1679,IF(COUNTIF(Validation!$S$19:$S$178,$AI1679)=1,INDEX(Validation!$U$19:$U$178,MATCH($AI1679,Validation!$S$19:$S$178,0)),$Z1679))))</f>
        <v/>
      </c>
      <c r="AG1679" s="27" t="str">
        <f aca="false">IF(COUNTA($A1679:$U1679)=0,"",IF($A1679="","No name",IF($F1679="","No date",IF($W1679=0,"Date ilegible",IF(NOT(ISNUMBER($N1679)),"Hours no numéricas",IF($AA1679="NO MATCH","Person no identificada","OK"))))))</f>
        <v/>
      </c>
      <c r="AH1679" s="27" t="str">
        <f aca="false">IF($W1679=0,"No date",IF($W1679&lt;Validation!$B$3,"Before period",IF($W1679&gt;Validation!$C$3,"After period","In period")))</f>
        <v>No date</v>
      </c>
      <c r="AI1679" s="26" t="str">
        <f aca="false">IF($Y1679="","",TRIM(RIGHT(SUBSTITUTE($Y1679," ",REPT(" ",50)),50)))</f>
        <v/>
      </c>
      <c r="AJ1679" s="27" t="str">
        <f aca="false">IF($A1679="","",IF(NOT(ISERROR(MATCH($A1679,Validation!$A$193:$A$217,0))),"Manual mapping",IF(COUNTIF(Validation!$U$19:$U$178,$Z1679)&gt;0,"Direct",IF(COUNTIF(Validation!$S$19:$S$178,$AI1679)=1,"By surname","Unresolved"))))</f>
        <v/>
      </c>
      <c r="AK1679" s="28" t="str">
        <f aca="false">IF($L1679="","",IF(MATCH($L1679,$L$2:$L$3000,0)&lt;&gt;ROW()-1,"",COUNT($AK$1:$AK1678)+1))</f>
        <v/>
      </c>
      <c r="AL1679" s="28" t="str">
        <f aca="false">IF($G1679="","",IF(MATCH($G1679,$G$2:$G$3000,0)&lt;&gt;ROW()-1,"",COUNT($AL$1:$AL1678)+1))</f>
        <v/>
      </c>
      <c r="AM1679" s="28" t="str">
        <f aca="false">IF($H1679="","",IF(MATCH($H1679,$H$2:$H$3000,0)&lt;&gt;ROW()-1,"",COUNT($AM$1:$AM1678)+1))</f>
        <v/>
      </c>
      <c r="AN1679" s="28" t="str">
        <f aca="false">IF($I1679="","",IF(MATCH($I1679,$I$2:$I$3000,0)&lt;&gt;ROW()-1,"",COUNT($AN$1:$AN1678)+1))</f>
        <v/>
      </c>
      <c r="AO1679" s="28" t="str">
        <f aca="false">IF($Q1679="","",IF(MATCH($Q1679,$Q$2:$Q$3000,0)&lt;&gt;ROW()-1,"",COUNT($AO$1:$AO1678)+1))</f>
        <v/>
      </c>
    </row>
    <row r="1680" customFormat="false" ht="12.75" hidden="false" customHeight="true" outlineLevel="0" collapsed="false">
      <c r="W1680" s="24" t="n">
        <f aca="false">IF($F1680="",0,IFERROR(IF(ISNUMBER($F1680),INT($F1680),DATE(VALUE(MID(SUBSTITUTE(LEFT($F1680,FIND(" ",$F1680&amp;" ")-1),"/",REPT(" ",20)),41,20)),VALUE(LEFT(SUBSTITUTE(LEFT($F1680,FIND(" ",$F1680&amp;" ")-1),"/",REPT(" ",20)),20)),VALUE(MID(SUBSTITUTE(LEFT($F1680,FIND(" ",$F1680&amp;" ")-1),"/",REPT(" ",20)),21,20)))),0))</f>
        <v>0</v>
      </c>
      <c r="X1680" s="25" t="str">
        <f aca="false">IF(ISNUMBER($N1680),$N1680*Validation!$B$5,"")</f>
        <v/>
      </c>
      <c r="Y1680" s="26" t="str">
        <f aca="false">IF($A1680="","",SUBSTITUTE(SUBSTITUTE(SUBSTITUTE(SUBSTITUTE(SUBSTITUTE(SUBSTITUTE(SUBSTITUTE(UPPER(TRIM($A1680)),"Á","A"),"É","E"),"Í","I"),"Ó","O"),"Ú","U"),"Ñ","N"),"Ü","U"))</f>
        <v/>
      </c>
      <c r="Z1680" s="26" t="str">
        <f aca="false">IF($Y1680="","",LEFT($Y1680,1)&amp;" "&amp;TRIM(RIGHT(SUBSTITUTE($Y1680," ",REPT(" ",50)),50)))</f>
        <v/>
      </c>
      <c r="AA1680" s="27" t="str">
        <f aca="false">IF($AF1680="","",IF(COUNTIF(Validation!$U$19:$U$178,$AF1680)&gt;0,"OK","NO MATCH"))</f>
        <v/>
      </c>
      <c r="AB1680" s="27" t="str">
        <f aca="false">IF($W1680=0,"",IF(AND($W1680&gt;=Validation!$B$3,$W1680&lt;=Validation!$C$3),"Yes","No"))</f>
        <v/>
      </c>
      <c r="AC1680" s="26" t="str">
        <f aca="false">IF($A1680="","",$AF1680&amp;"|"&amp;TEXT($W1680,"yyyy-mm-dd")&amp;"|"&amp;$J1680&amp;"|"&amp;$N1680)</f>
        <v/>
      </c>
      <c r="AD1680" s="27" t="str">
        <f aca="false">IF($AC1680="","",IF(COUNTIF($AC$2:$AC$3000,$AC1680)&gt;1,"REVIEW","OK"))</f>
        <v/>
      </c>
      <c r="AE1680" s="27" t="str">
        <f aca="false">IF(OR($W1680=0,$O1680=""),"",IF(IFERROR(IF(ISNUMBER($O1680),INT($O1680),DATE(VALUE(MID(SUBSTITUTE(LEFT($O1680,FIND(" ",$O1680&amp;" ")-1),"/",REPT(" ",20)),41,20)),VALUE(LEFT(SUBSTITUTE(LEFT($O1680,FIND(" ",$O1680&amp;" ")-1),"/",REPT(" ",20)),20)),VALUE(MID(SUBSTITUTE(LEFT($O1680,FIND(" ",$O1680&amp;" ")-1),"/",REPT(" ",20)),21,20)))),0)&gt;$W1680,"Late","Same day"))</f>
        <v/>
      </c>
      <c r="AF1680" s="26" t="str">
        <f aca="false">IF($A1680="","",IFERROR(INDEX(Validation!$C$193:$C$217,MATCH($A1680,Validation!$A$193:$A$217,0)),IF(COUNTIF(Validation!$U$19:$U$178,$Z1680)&gt;0,$Z1680,IF(COUNTIF(Validation!$S$19:$S$178,$AI1680)=1,INDEX(Validation!$U$19:$U$178,MATCH($AI1680,Validation!$S$19:$S$178,0)),$Z1680))))</f>
        <v/>
      </c>
      <c r="AG1680" s="27" t="str">
        <f aca="false">IF(COUNTA($A1680:$U1680)=0,"",IF($A1680="","No name",IF($F1680="","No date",IF($W1680=0,"Date ilegible",IF(NOT(ISNUMBER($N1680)),"Hours no numéricas",IF($AA1680="NO MATCH","Person no identificada","OK"))))))</f>
        <v/>
      </c>
      <c r="AH1680" s="27" t="str">
        <f aca="false">IF($W1680=0,"No date",IF($W1680&lt;Validation!$B$3,"Before period",IF($W1680&gt;Validation!$C$3,"After period","In period")))</f>
        <v>No date</v>
      </c>
      <c r="AI1680" s="26" t="str">
        <f aca="false">IF($Y1680="","",TRIM(RIGHT(SUBSTITUTE($Y1680," ",REPT(" ",50)),50)))</f>
        <v/>
      </c>
      <c r="AJ1680" s="27" t="str">
        <f aca="false">IF($A1680="","",IF(NOT(ISERROR(MATCH($A1680,Validation!$A$193:$A$217,0))),"Manual mapping",IF(COUNTIF(Validation!$U$19:$U$178,$Z1680)&gt;0,"Direct",IF(COUNTIF(Validation!$S$19:$S$178,$AI1680)=1,"By surname","Unresolved"))))</f>
        <v/>
      </c>
      <c r="AK1680" s="28" t="str">
        <f aca="false">IF($L1680="","",IF(MATCH($L1680,$L$2:$L$3000,0)&lt;&gt;ROW()-1,"",COUNT($AK$1:$AK1679)+1))</f>
        <v/>
      </c>
      <c r="AL1680" s="28" t="str">
        <f aca="false">IF($G1680="","",IF(MATCH($G1680,$G$2:$G$3000,0)&lt;&gt;ROW()-1,"",COUNT($AL$1:$AL1679)+1))</f>
        <v/>
      </c>
      <c r="AM1680" s="28" t="str">
        <f aca="false">IF($H1680="","",IF(MATCH($H1680,$H$2:$H$3000,0)&lt;&gt;ROW()-1,"",COUNT($AM$1:$AM1679)+1))</f>
        <v/>
      </c>
      <c r="AN1680" s="28" t="str">
        <f aca="false">IF($I1680="","",IF(MATCH($I1680,$I$2:$I$3000,0)&lt;&gt;ROW()-1,"",COUNT($AN$1:$AN1679)+1))</f>
        <v/>
      </c>
      <c r="AO1680" s="28" t="str">
        <f aca="false">IF($Q1680="","",IF(MATCH($Q1680,$Q$2:$Q$3000,0)&lt;&gt;ROW()-1,"",COUNT($AO$1:$AO1679)+1))</f>
        <v/>
      </c>
    </row>
    <row r="1681" customFormat="false" ht="12.75" hidden="false" customHeight="true" outlineLevel="0" collapsed="false">
      <c r="W1681" s="24" t="n">
        <f aca="false">IF($F1681="",0,IFERROR(IF(ISNUMBER($F1681),INT($F1681),DATE(VALUE(MID(SUBSTITUTE(LEFT($F1681,FIND(" ",$F1681&amp;" ")-1),"/",REPT(" ",20)),41,20)),VALUE(LEFT(SUBSTITUTE(LEFT($F1681,FIND(" ",$F1681&amp;" ")-1),"/",REPT(" ",20)),20)),VALUE(MID(SUBSTITUTE(LEFT($F1681,FIND(" ",$F1681&amp;" ")-1),"/",REPT(" ",20)),21,20)))),0))</f>
        <v>0</v>
      </c>
      <c r="X1681" s="25" t="str">
        <f aca="false">IF(ISNUMBER($N1681),$N1681*Validation!$B$5,"")</f>
        <v/>
      </c>
      <c r="Y1681" s="26" t="str">
        <f aca="false">IF($A1681="","",SUBSTITUTE(SUBSTITUTE(SUBSTITUTE(SUBSTITUTE(SUBSTITUTE(SUBSTITUTE(SUBSTITUTE(UPPER(TRIM($A1681)),"Á","A"),"É","E"),"Í","I"),"Ó","O"),"Ú","U"),"Ñ","N"),"Ü","U"))</f>
        <v/>
      </c>
      <c r="Z1681" s="26" t="str">
        <f aca="false">IF($Y1681="","",LEFT($Y1681,1)&amp;" "&amp;TRIM(RIGHT(SUBSTITUTE($Y1681," ",REPT(" ",50)),50)))</f>
        <v/>
      </c>
      <c r="AA1681" s="27" t="str">
        <f aca="false">IF($AF1681="","",IF(COUNTIF(Validation!$U$19:$U$178,$AF1681)&gt;0,"OK","NO MATCH"))</f>
        <v/>
      </c>
      <c r="AB1681" s="27" t="str">
        <f aca="false">IF($W1681=0,"",IF(AND($W1681&gt;=Validation!$B$3,$W1681&lt;=Validation!$C$3),"Yes","No"))</f>
        <v/>
      </c>
      <c r="AC1681" s="26" t="str">
        <f aca="false">IF($A1681="","",$AF1681&amp;"|"&amp;TEXT($W1681,"yyyy-mm-dd")&amp;"|"&amp;$J1681&amp;"|"&amp;$N1681)</f>
        <v/>
      </c>
      <c r="AD1681" s="27" t="str">
        <f aca="false">IF($AC1681="","",IF(COUNTIF($AC$2:$AC$3000,$AC1681)&gt;1,"REVIEW","OK"))</f>
        <v/>
      </c>
      <c r="AE1681" s="27" t="str">
        <f aca="false">IF(OR($W1681=0,$O1681=""),"",IF(IFERROR(IF(ISNUMBER($O1681),INT($O1681),DATE(VALUE(MID(SUBSTITUTE(LEFT($O1681,FIND(" ",$O1681&amp;" ")-1),"/",REPT(" ",20)),41,20)),VALUE(LEFT(SUBSTITUTE(LEFT($O1681,FIND(" ",$O1681&amp;" ")-1),"/",REPT(" ",20)),20)),VALUE(MID(SUBSTITUTE(LEFT($O1681,FIND(" ",$O1681&amp;" ")-1),"/",REPT(" ",20)),21,20)))),0)&gt;$W1681,"Late","Same day"))</f>
        <v/>
      </c>
      <c r="AF1681" s="26" t="str">
        <f aca="false">IF($A1681="","",IFERROR(INDEX(Validation!$C$193:$C$217,MATCH($A1681,Validation!$A$193:$A$217,0)),IF(COUNTIF(Validation!$U$19:$U$178,$Z1681)&gt;0,$Z1681,IF(COUNTIF(Validation!$S$19:$S$178,$AI1681)=1,INDEX(Validation!$U$19:$U$178,MATCH($AI1681,Validation!$S$19:$S$178,0)),$Z1681))))</f>
        <v/>
      </c>
      <c r="AG1681" s="27" t="str">
        <f aca="false">IF(COUNTA($A1681:$U1681)=0,"",IF($A1681="","No name",IF($F1681="","No date",IF($W1681=0,"Date ilegible",IF(NOT(ISNUMBER($N1681)),"Hours no numéricas",IF($AA1681="NO MATCH","Person no identificada","OK"))))))</f>
        <v/>
      </c>
      <c r="AH1681" s="27" t="str">
        <f aca="false">IF($W1681=0,"No date",IF($W1681&lt;Validation!$B$3,"Before period",IF($W1681&gt;Validation!$C$3,"After period","In period")))</f>
        <v>No date</v>
      </c>
      <c r="AI1681" s="26" t="str">
        <f aca="false">IF($Y1681="","",TRIM(RIGHT(SUBSTITUTE($Y1681," ",REPT(" ",50)),50)))</f>
        <v/>
      </c>
      <c r="AJ1681" s="27" t="str">
        <f aca="false">IF($A1681="","",IF(NOT(ISERROR(MATCH($A1681,Validation!$A$193:$A$217,0))),"Manual mapping",IF(COUNTIF(Validation!$U$19:$U$178,$Z1681)&gt;0,"Direct",IF(COUNTIF(Validation!$S$19:$S$178,$AI1681)=1,"By surname","Unresolved"))))</f>
        <v/>
      </c>
      <c r="AK1681" s="28" t="str">
        <f aca="false">IF($L1681="","",IF(MATCH($L1681,$L$2:$L$3000,0)&lt;&gt;ROW()-1,"",COUNT($AK$1:$AK1680)+1))</f>
        <v/>
      </c>
      <c r="AL1681" s="28" t="str">
        <f aca="false">IF($G1681="","",IF(MATCH($G1681,$G$2:$G$3000,0)&lt;&gt;ROW()-1,"",COUNT($AL$1:$AL1680)+1))</f>
        <v/>
      </c>
      <c r="AM1681" s="28" t="str">
        <f aca="false">IF($H1681="","",IF(MATCH($H1681,$H$2:$H$3000,0)&lt;&gt;ROW()-1,"",COUNT($AM$1:$AM1680)+1))</f>
        <v/>
      </c>
      <c r="AN1681" s="28" t="str">
        <f aca="false">IF($I1681="","",IF(MATCH($I1681,$I$2:$I$3000,0)&lt;&gt;ROW()-1,"",COUNT($AN$1:$AN1680)+1))</f>
        <v/>
      </c>
      <c r="AO1681" s="28" t="str">
        <f aca="false">IF($Q1681="","",IF(MATCH($Q1681,$Q$2:$Q$3000,0)&lt;&gt;ROW()-1,"",COUNT($AO$1:$AO1680)+1))</f>
        <v/>
      </c>
    </row>
    <row r="1682" customFormat="false" ht="12.75" hidden="false" customHeight="true" outlineLevel="0" collapsed="false">
      <c r="W1682" s="24" t="n">
        <f aca="false">IF($F1682="",0,IFERROR(IF(ISNUMBER($F1682),INT($F1682),DATE(VALUE(MID(SUBSTITUTE(LEFT($F1682,FIND(" ",$F1682&amp;" ")-1),"/",REPT(" ",20)),41,20)),VALUE(LEFT(SUBSTITUTE(LEFT($F1682,FIND(" ",$F1682&amp;" ")-1),"/",REPT(" ",20)),20)),VALUE(MID(SUBSTITUTE(LEFT($F1682,FIND(" ",$F1682&amp;" ")-1),"/",REPT(" ",20)),21,20)))),0))</f>
        <v>0</v>
      </c>
      <c r="X1682" s="25" t="str">
        <f aca="false">IF(ISNUMBER($N1682),$N1682*Validation!$B$5,"")</f>
        <v/>
      </c>
      <c r="Y1682" s="26" t="str">
        <f aca="false">IF($A1682="","",SUBSTITUTE(SUBSTITUTE(SUBSTITUTE(SUBSTITUTE(SUBSTITUTE(SUBSTITUTE(SUBSTITUTE(UPPER(TRIM($A1682)),"Á","A"),"É","E"),"Í","I"),"Ó","O"),"Ú","U"),"Ñ","N"),"Ü","U"))</f>
        <v/>
      </c>
      <c r="Z1682" s="26" t="str">
        <f aca="false">IF($Y1682="","",LEFT($Y1682,1)&amp;" "&amp;TRIM(RIGHT(SUBSTITUTE($Y1682," ",REPT(" ",50)),50)))</f>
        <v/>
      </c>
      <c r="AA1682" s="27" t="str">
        <f aca="false">IF($AF1682="","",IF(COUNTIF(Validation!$U$19:$U$178,$AF1682)&gt;0,"OK","NO MATCH"))</f>
        <v/>
      </c>
      <c r="AB1682" s="27" t="str">
        <f aca="false">IF($W1682=0,"",IF(AND($W1682&gt;=Validation!$B$3,$W1682&lt;=Validation!$C$3),"Yes","No"))</f>
        <v/>
      </c>
      <c r="AC1682" s="26" t="str">
        <f aca="false">IF($A1682="","",$AF1682&amp;"|"&amp;TEXT($W1682,"yyyy-mm-dd")&amp;"|"&amp;$J1682&amp;"|"&amp;$N1682)</f>
        <v/>
      </c>
      <c r="AD1682" s="27" t="str">
        <f aca="false">IF($AC1682="","",IF(COUNTIF($AC$2:$AC$3000,$AC1682)&gt;1,"REVIEW","OK"))</f>
        <v/>
      </c>
      <c r="AE1682" s="27" t="str">
        <f aca="false">IF(OR($W1682=0,$O1682=""),"",IF(IFERROR(IF(ISNUMBER($O1682),INT($O1682),DATE(VALUE(MID(SUBSTITUTE(LEFT($O1682,FIND(" ",$O1682&amp;" ")-1),"/",REPT(" ",20)),41,20)),VALUE(LEFT(SUBSTITUTE(LEFT($O1682,FIND(" ",$O1682&amp;" ")-1),"/",REPT(" ",20)),20)),VALUE(MID(SUBSTITUTE(LEFT($O1682,FIND(" ",$O1682&amp;" ")-1),"/",REPT(" ",20)),21,20)))),0)&gt;$W1682,"Late","Same day"))</f>
        <v/>
      </c>
      <c r="AF1682" s="26" t="str">
        <f aca="false">IF($A1682="","",IFERROR(INDEX(Validation!$C$193:$C$217,MATCH($A1682,Validation!$A$193:$A$217,0)),IF(COUNTIF(Validation!$U$19:$U$178,$Z1682)&gt;0,$Z1682,IF(COUNTIF(Validation!$S$19:$S$178,$AI1682)=1,INDEX(Validation!$U$19:$U$178,MATCH($AI1682,Validation!$S$19:$S$178,0)),$Z1682))))</f>
        <v/>
      </c>
      <c r="AG1682" s="27" t="str">
        <f aca="false">IF(COUNTA($A1682:$U1682)=0,"",IF($A1682="","No name",IF($F1682="","No date",IF($W1682=0,"Date ilegible",IF(NOT(ISNUMBER($N1682)),"Hours no numéricas",IF($AA1682="NO MATCH","Person no identificada","OK"))))))</f>
        <v/>
      </c>
      <c r="AH1682" s="27" t="str">
        <f aca="false">IF($W1682=0,"No date",IF($W1682&lt;Validation!$B$3,"Before period",IF($W1682&gt;Validation!$C$3,"After period","In period")))</f>
        <v>No date</v>
      </c>
      <c r="AI1682" s="26" t="str">
        <f aca="false">IF($Y1682="","",TRIM(RIGHT(SUBSTITUTE($Y1682," ",REPT(" ",50)),50)))</f>
        <v/>
      </c>
      <c r="AJ1682" s="27" t="str">
        <f aca="false">IF($A1682="","",IF(NOT(ISERROR(MATCH($A1682,Validation!$A$193:$A$217,0))),"Manual mapping",IF(COUNTIF(Validation!$U$19:$U$178,$Z1682)&gt;0,"Direct",IF(COUNTIF(Validation!$S$19:$S$178,$AI1682)=1,"By surname","Unresolved"))))</f>
        <v/>
      </c>
      <c r="AK1682" s="28" t="str">
        <f aca="false">IF($L1682="","",IF(MATCH($L1682,$L$2:$L$3000,0)&lt;&gt;ROW()-1,"",COUNT($AK$1:$AK1681)+1))</f>
        <v/>
      </c>
      <c r="AL1682" s="28" t="str">
        <f aca="false">IF($G1682="","",IF(MATCH($G1682,$G$2:$G$3000,0)&lt;&gt;ROW()-1,"",COUNT($AL$1:$AL1681)+1))</f>
        <v/>
      </c>
      <c r="AM1682" s="28" t="str">
        <f aca="false">IF($H1682="","",IF(MATCH($H1682,$H$2:$H$3000,0)&lt;&gt;ROW()-1,"",COUNT($AM$1:$AM1681)+1))</f>
        <v/>
      </c>
      <c r="AN1682" s="28" t="str">
        <f aca="false">IF($I1682="","",IF(MATCH($I1682,$I$2:$I$3000,0)&lt;&gt;ROW()-1,"",COUNT($AN$1:$AN1681)+1))</f>
        <v/>
      </c>
      <c r="AO1682" s="28" t="str">
        <f aca="false">IF($Q1682="","",IF(MATCH($Q1682,$Q$2:$Q$3000,0)&lt;&gt;ROW()-1,"",COUNT($AO$1:$AO1681)+1))</f>
        <v/>
      </c>
    </row>
    <row r="1683" customFormat="false" ht="12.75" hidden="false" customHeight="true" outlineLevel="0" collapsed="false">
      <c r="W1683" s="24" t="n">
        <f aca="false">IF($F1683="",0,IFERROR(IF(ISNUMBER($F1683),INT($F1683),DATE(VALUE(MID(SUBSTITUTE(LEFT($F1683,FIND(" ",$F1683&amp;" ")-1),"/",REPT(" ",20)),41,20)),VALUE(LEFT(SUBSTITUTE(LEFT($F1683,FIND(" ",$F1683&amp;" ")-1),"/",REPT(" ",20)),20)),VALUE(MID(SUBSTITUTE(LEFT($F1683,FIND(" ",$F1683&amp;" ")-1),"/",REPT(" ",20)),21,20)))),0))</f>
        <v>0</v>
      </c>
      <c r="X1683" s="25" t="str">
        <f aca="false">IF(ISNUMBER($N1683),$N1683*Validation!$B$5,"")</f>
        <v/>
      </c>
      <c r="Y1683" s="26" t="str">
        <f aca="false">IF($A1683="","",SUBSTITUTE(SUBSTITUTE(SUBSTITUTE(SUBSTITUTE(SUBSTITUTE(SUBSTITUTE(SUBSTITUTE(UPPER(TRIM($A1683)),"Á","A"),"É","E"),"Í","I"),"Ó","O"),"Ú","U"),"Ñ","N"),"Ü","U"))</f>
        <v/>
      </c>
      <c r="Z1683" s="26" t="str">
        <f aca="false">IF($Y1683="","",LEFT($Y1683,1)&amp;" "&amp;TRIM(RIGHT(SUBSTITUTE($Y1683," ",REPT(" ",50)),50)))</f>
        <v/>
      </c>
      <c r="AA1683" s="27" t="str">
        <f aca="false">IF($AF1683="","",IF(COUNTIF(Validation!$U$19:$U$178,$AF1683)&gt;0,"OK","NO MATCH"))</f>
        <v/>
      </c>
      <c r="AB1683" s="27" t="str">
        <f aca="false">IF($W1683=0,"",IF(AND($W1683&gt;=Validation!$B$3,$W1683&lt;=Validation!$C$3),"Yes","No"))</f>
        <v/>
      </c>
      <c r="AC1683" s="26" t="str">
        <f aca="false">IF($A1683="","",$AF1683&amp;"|"&amp;TEXT($W1683,"yyyy-mm-dd")&amp;"|"&amp;$J1683&amp;"|"&amp;$N1683)</f>
        <v/>
      </c>
      <c r="AD1683" s="27" t="str">
        <f aca="false">IF($AC1683="","",IF(COUNTIF($AC$2:$AC$3000,$AC1683)&gt;1,"REVIEW","OK"))</f>
        <v/>
      </c>
      <c r="AE1683" s="27" t="str">
        <f aca="false">IF(OR($W1683=0,$O1683=""),"",IF(IFERROR(IF(ISNUMBER($O1683),INT($O1683),DATE(VALUE(MID(SUBSTITUTE(LEFT($O1683,FIND(" ",$O1683&amp;" ")-1),"/",REPT(" ",20)),41,20)),VALUE(LEFT(SUBSTITUTE(LEFT($O1683,FIND(" ",$O1683&amp;" ")-1),"/",REPT(" ",20)),20)),VALUE(MID(SUBSTITUTE(LEFT($O1683,FIND(" ",$O1683&amp;" ")-1),"/",REPT(" ",20)),21,20)))),0)&gt;$W1683,"Late","Same day"))</f>
        <v/>
      </c>
      <c r="AF1683" s="26" t="str">
        <f aca="false">IF($A1683="","",IFERROR(INDEX(Validation!$C$193:$C$217,MATCH($A1683,Validation!$A$193:$A$217,0)),IF(COUNTIF(Validation!$U$19:$U$178,$Z1683)&gt;0,$Z1683,IF(COUNTIF(Validation!$S$19:$S$178,$AI1683)=1,INDEX(Validation!$U$19:$U$178,MATCH($AI1683,Validation!$S$19:$S$178,0)),$Z1683))))</f>
        <v/>
      </c>
      <c r="AG1683" s="27" t="str">
        <f aca="false">IF(COUNTA($A1683:$U1683)=0,"",IF($A1683="","No name",IF($F1683="","No date",IF($W1683=0,"Date ilegible",IF(NOT(ISNUMBER($N1683)),"Hours no numéricas",IF($AA1683="NO MATCH","Person no identificada","OK"))))))</f>
        <v/>
      </c>
      <c r="AH1683" s="27" t="str">
        <f aca="false">IF($W1683=0,"No date",IF($W1683&lt;Validation!$B$3,"Before period",IF($W1683&gt;Validation!$C$3,"After period","In period")))</f>
        <v>No date</v>
      </c>
      <c r="AI1683" s="26" t="str">
        <f aca="false">IF($Y1683="","",TRIM(RIGHT(SUBSTITUTE($Y1683," ",REPT(" ",50)),50)))</f>
        <v/>
      </c>
      <c r="AJ1683" s="27" t="str">
        <f aca="false">IF($A1683="","",IF(NOT(ISERROR(MATCH($A1683,Validation!$A$193:$A$217,0))),"Manual mapping",IF(COUNTIF(Validation!$U$19:$U$178,$Z1683)&gt;0,"Direct",IF(COUNTIF(Validation!$S$19:$S$178,$AI1683)=1,"By surname","Unresolved"))))</f>
        <v/>
      </c>
      <c r="AK1683" s="28" t="str">
        <f aca="false">IF($L1683="","",IF(MATCH($L1683,$L$2:$L$3000,0)&lt;&gt;ROW()-1,"",COUNT($AK$1:$AK1682)+1))</f>
        <v/>
      </c>
      <c r="AL1683" s="28" t="str">
        <f aca="false">IF($G1683="","",IF(MATCH($G1683,$G$2:$G$3000,0)&lt;&gt;ROW()-1,"",COUNT($AL$1:$AL1682)+1))</f>
        <v/>
      </c>
      <c r="AM1683" s="28" t="str">
        <f aca="false">IF($H1683="","",IF(MATCH($H1683,$H$2:$H$3000,0)&lt;&gt;ROW()-1,"",COUNT($AM$1:$AM1682)+1))</f>
        <v/>
      </c>
      <c r="AN1683" s="28" t="str">
        <f aca="false">IF($I1683="","",IF(MATCH($I1683,$I$2:$I$3000,0)&lt;&gt;ROW()-1,"",COUNT($AN$1:$AN1682)+1))</f>
        <v/>
      </c>
      <c r="AO1683" s="28" t="str">
        <f aca="false">IF($Q1683="","",IF(MATCH($Q1683,$Q$2:$Q$3000,0)&lt;&gt;ROW()-1,"",COUNT($AO$1:$AO1682)+1))</f>
        <v/>
      </c>
    </row>
    <row r="1684" customFormat="false" ht="12.75" hidden="false" customHeight="true" outlineLevel="0" collapsed="false">
      <c r="W1684" s="24" t="n">
        <f aca="false">IF($F1684="",0,IFERROR(IF(ISNUMBER($F1684),INT($F1684),DATE(VALUE(MID(SUBSTITUTE(LEFT($F1684,FIND(" ",$F1684&amp;" ")-1),"/",REPT(" ",20)),41,20)),VALUE(LEFT(SUBSTITUTE(LEFT($F1684,FIND(" ",$F1684&amp;" ")-1),"/",REPT(" ",20)),20)),VALUE(MID(SUBSTITUTE(LEFT($F1684,FIND(" ",$F1684&amp;" ")-1),"/",REPT(" ",20)),21,20)))),0))</f>
        <v>0</v>
      </c>
      <c r="X1684" s="25" t="str">
        <f aca="false">IF(ISNUMBER($N1684),$N1684*Validation!$B$5,"")</f>
        <v/>
      </c>
      <c r="Y1684" s="26" t="str">
        <f aca="false">IF($A1684="","",SUBSTITUTE(SUBSTITUTE(SUBSTITUTE(SUBSTITUTE(SUBSTITUTE(SUBSTITUTE(SUBSTITUTE(UPPER(TRIM($A1684)),"Á","A"),"É","E"),"Í","I"),"Ó","O"),"Ú","U"),"Ñ","N"),"Ü","U"))</f>
        <v/>
      </c>
      <c r="Z1684" s="26" t="str">
        <f aca="false">IF($Y1684="","",LEFT($Y1684,1)&amp;" "&amp;TRIM(RIGHT(SUBSTITUTE($Y1684," ",REPT(" ",50)),50)))</f>
        <v/>
      </c>
      <c r="AA1684" s="27" t="str">
        <f aca="false">IF($AF1684="","",IF(COUNTIF(Validation!$U$19:$U$178,$AF1684)&gt;0,"OK","NO MATCH"))</f>
        <v/>
      </c>
      <c r="AB1684" s="27" t="str">
        <f aca="false">IF($W1684=0,"",IF(AND($W1684&gt;=Validation!$B$3,$W1684&lt;=Validation!$C$3),"Yes","No"))</f>
        <v/>
      </c>
      <c r="AC1684" s="26" t="str">
        <f aca="false">IF($A1684="","",$AF1684&amp;"|"&amp;TEXT($W1684,"yyyy-mm-dd")&amp;"|"&amp;$J1684&amp;"|"&amp;$N1684)</f>
        <v/>
      </c>
      <c r="AD1684" s="27" t="str">
        <f aca="false">IF($AC1684="","",IF(COUNTIF($AC$2:$AC$3000,$AC1684)&gt;1,"REVIEW","OK"))</f>
        <v/>
      </c>
      <c r="AE1684" s="27" t="str">
        <f aca="false">IF(OR($W1684=0,$O1684=""),"",IF(IFERROR(IF(ISNUMBER($O1684),INT($O1684),DATE(VALUE(MID(SUBSTITUTE(LEFT($O1684,FIND(" ",$O1684&amp;" ")-1),"/",REPT(" ",20)),41,20)),VALUE(LEFT(SUBSTITUTE(LEFT($O1684,FIND(" ",$O1684&amp;" ")-1),"/",REPT(" ",20)),20)),VALUE(MID(SUBSTITUTE(LEFT($O1684,FIND(" ",$O1684&amp;" ")-1),"/",REPT(" ",20)),21,20)))),0)&gt;$W1684,"Late","Same day"))</f>
        <v/>
      </c>
      <c r="AF1684" s="26" t="str">
        <f aca="false">IF($A1684="","",IFERROR(INDEX(Validation!$C$193:$C$217,MATCH($A1684,Validation!$A$193:$A$217,0)),IF(COUNTIF(Validation!$U$19:$U$178,$Z1684)&gt;0,$Z1684,IF(COUNTIF(Validation!$S$19:$S$178,$AI1684)=1,INDEX(Validation!$U$19:$U$178,MATCH($AI1684,Validation!$S$19:$S$178,0)),$Z1684))))</f>
        <v/>
      </c>
      <c r="AG1684" s="27" t="str">
        <f aca="false">IF(COUNTA($A1684:$U1684)=0,"",IF($A1684="","No name",IF($F1684="","No date",IF($W1684=0,"Date ilegible",IF(NOT(ISNUMBER($N1684)),"Hours no numéricas",IF($AA1684="NO MATCH","Person no identificada","OK"))))))</f>
        <v/>
      </c>
      <c r="AH1684" s="27" t="str">
        <f aca="false">IF($W1684=0,"No date",IF($W1684&lt;Validation!$B$3,"Before period",IF($W1684&gt;Validation!$C$3,"After period","In period")))</f>
        <v>No date</v>
      </c>
      <c r="AI1684" s="26" t="str">
        <f aca="false">IF($Y1684="","",TRIM(RIGHT(SUBSTITUTE($Y1684," ",REPT(" ",50)),50)))</f>
        <v/>
      </c>
      <c r="AJ1684" s="27" t="str">
        <f aca="false">IF($A1684="","",IF(NOT(ISERROR(MATCH($A1684,Validation!$A$193:$A$217,0))),"Manual mapping",IF(COUNTIF(Validation!$U$19:$U$178,$Z1684)&gt;0,"Direct",IF(COUNTIF(Validation!$S$19:$S$178,$AI1684)=1,"By surname","Unresolved"))))</f>
        <v/>
      </c>
      <c r="AK1684" s="28" t="str">
        <f aca="false">IF($L1684="","",IF(MATCH($L1684,$L$2:$L$3000,0)&lt;&gt;ROW()-1,"",COUNT($AK$1:$AK1683)+1))</f>
        <v/>
      </c>
      <c r="AL1684" s="28" t="str">
        <f aca="false">IF($G1684="","",IF(MATCH($G1684,$G$2:$G$3000,0)&lt;&gt;ROW()-1,"",COUNT($AL$1:$AL1683)+1))</f>
        <v/>
      </c>
      <c r="AM1684" s="28" t="str">
        <f aca="false">IF($H1684="","",IF(MATCH($H1684,$H$2:$H$3000,0)&lt;&gt;ROW()-1,"",COUNT($AM$1:$AM1683)+1))</f>
        <v/>
      </c>
      <c r="AN1684" s="28" t="str">
        <f aca="false">IF($I1684="","",IF(MATCH($I1684,$I$2:$I$3000,0)&lt;&gt;ROW()-1,"",COUNT($AN$1:$AN1683)+1))</f>
        <v/>
      </c>
      <c r="AO1684" s="28" t="str">
        <f aca="false">IF($Q1684="","",IF(MATCH($Q1684,$Q$2:$Q$3000,0)&lt;&gt;ROW()-1,"",COUNT($AO$1:$AO1683)+1))</f>
        <v/>
      </c>
    </row>
    <row r="1685" customFormat="false" ht="12.75" hidden="false" customHeight="true" outlineLevel="0" collapsed="false">
      <c r="W1685" s="24" t="n">
        <f aca="false">IF($F1685="",0,IFERROR(IF(ISNUMBER($F1685),INT($F1685),DATE(VALUE(MID(SUBSTITUTE(LEFT($F1685,FIND(" ",$F1685&amp;" ")-1),"/",REPT(" ",20)),41,20)),VALUE(LEFT(SUBSTITUTE(LEFT($F1685,FIND(" ",$F1685&amp;" ")-1),"/",REPT(" ",20)),20)),VALUE(MID(SUBSTITUTE(LEFT($F1685,FIND(" ",$F1685&amp;" ")-1),"/",REPT(" ",20)),21,20)))),0))</f>
        <v>0</v>
      </c>
      <c r="X1685" s="25" t="str">
        <f aca="false">IF(ISNUMBER($N1685),$N1685*Validation!$B$5,"")</f>
        <v/>
      </c>
      <c r="Y1685" s="26" t="str">
        <f aca="false">IF($A1685="","",SUBSTITUTE(SUBSTITUTE(SUBSTITUTE(SUBSTITUTE(SUBSTITUTE(SUBSTITUTE(SUBSTITUTE(UPPER(TRIM($A1685)),"Á","A"),"É","E"),"Í","I"),"Ó","O"),"Ú","U"),"Ñ","N"),"Ü","U"))</f>
        <v/>
      </c>
      <c r="Z1685" s="26" t="str">
        <f aca="false">IF($Y1685="","",LEFT($Y1685,1)&amp;" "&amp;TRIM(RIGHT(SUBSTITUTE($Y1685," ",REPT(" ",50)),50)))</f>
        <v/>
      </c>
      <c r="AA1685" s="27" t="str">
        <f aca="false">IF($AF1685="","",IF(COUNTIF(Validation!$U$19:$U$178,$AF1685)&gt;0,"OK","NO MATCH"))</f>
        <v/>
      </c>
      <c r="AB1685" s="27" t="str">
        <f aca="false">IF($W1685=0,"",IF(AND($W1685&gt;=Validation!$B$3,$W1685&lt;=Validation!$C$3),"Yes","No"))</f>
        <v/>
      </c>
      <c r="AC1685" s="26" t="str">
        <f aca="false">IF($A1685="","",$AF1685&amp;"|"&amp;TEXT($W1685,"yyyy-mm-dd")&amp;"|"&amp;$J1685&amp;"|"&amp;$N1685)</f>
        <v/>
      </c>
      <c r="AD1685" s="27" t="str">
        <f aca="false">IF($AC1685="","",IF(COUNTIF($AC$2:$AC$3000,$AC1685)&gt;1,"REVIEW","OK"))</f>
        <v/>
      </c>
      <c r="AE1685" s="27" t="str">
        <f aca="false">IF(OR($W1685=0,$O1685=""),"",IF(IFERROR(IF(ISNUMBER($O1685),INT($O1685),DATE(VALUE(MID(SUBSTITUTE(LEFT($O1685,FIND(" ",$O1685&amp;" ")-1),"/",REPT(" ",20)),41,20)),VALUE(LEFT(SUBSTITUTE(LEFT($O1685,FIND(" ",$O1685&amp;" ")-1),"/",REPT(" ",20)),20)),VALUE(MID(SUBSTITUTE(LEFT($O1685,FIND(" ",$O1685&amp;" ")-1),"/",REPT(" ",20)),21,20)))),0)&gt;$W1685,"Late","Same day"))</f>
        <v/>
      </c>
      <c r="AF1685" s="26" t="str">
        <f aca="false">IF($A1685="","",IFERROR(INDEX(Validation!$C$193:$C$217,MATCH($A1685,Validation!$A$193:$A$217,0)),IF(COUNTIF(Validation!$U$19:$U$178,$Z1685)&gt;0,$Z1685,IF(COUNTIF(Validation!$S$19:$S$178,$AI1685)=1,INDEX(Validation!$U$19:$U$178,MATCH($AI1685,Validation!$S$19:$S$178,0)),$Z1685))))</f>
        <v/>
      </c>
      <c r="AG1685" s="27" t="str">
        <f aca="false">IF(COUNTA($A1685:$U1685)=0,"",IF($A1685="","No name",IF($F1685="","No date",IF($W1685=0,"Date ilegible",IF(NOT(ISNUMBER($N1685)),"Hours no numéricas",IF($AA1685="NO MATCH","Person no identificada","OK"))))))</f>
        <v/>
      </c>
      <c r="AH1685" s="27" t="str">
        <f aca="false">IF($W1685=0,"No date",IF($W1685&lt;Validation!$B$3,"Before period",IF($W1685&gt;Validation!$C$3,"After period","In period")))</f>
        <v>No date</v>
      </c>
      <c r="AI1685" s="26" t="str">
        <f aca="false">IF($Y1685="","",TRIM(RIGHT(SUBSTITUTE($Y1685," ",REPT(" ",50)),50)))</f>
        <v/>
      </c>
      <c r="AJ1685" s="27" t="str">
        <f aca="false">IF($A1685="","",IF(NOT(ISERROR(MATCH($A1685,Validation!$A$193:$A$217,0))),"Manual mapping",IF(COUNTIF(Validation!$U$19:$U$178,$Z1685)&gt;0,"Direct",IF(COUNTIF(Validation!$S$19:$S$178,$AI1685)=1,"By surname","Unresolved"))))</f>
        <v/>
      </c>
      <c r="AK1685" s="28" t="str">
        <f aca="false">IF($L1685="","",IF(MATCH($L1685,$L$2:$L$3000,0)&lt;&gt;ROW()-1,"",COUNT($AK$1:$AK1684)+1))</f>
        <v/>
      </c>
      <c r="AL1685" s="28" t="str">
        <f aca="false">IF($G1685="","",IF(MATCH($G1685,$G$2:$G$3000,0)&lt;&gt;ROW()-1,"",COUNT($AL$1:$AL1684)+1))</f>
        <v/>
      </c>
      <c r="AM1685" s="28" t="str">
        <f aca="false">IF($H1685="","",IF(MATCH($H1685,$H$2:$H$3000,0)&lt;&gt;ROW()-1,"",COUNT($AM$1:$AM1684)+1))</f>
        <v/>
      </c>
      <c r="AN1685" s="28" t="str">
        <f aca="false">IF($I1685="","",IF(MATCH($I1685,$I$2:$I$3000,0)&lt;&gt;ROW()-1,"",COUNT($AN$1:$AN1684)+1))</f>
        <v/>
      </c>
      <c r="AO1685" s="28" t="str">
        <f aca="false">IF($Q1685="","",IF(MATCH($Q1685,$Q$2:$Q$3000,0)&lt;&gt;ROW()-1,"",COUNT($AO$1:$AO1684)+1))</f>
        <v/>
      </c>
    </row>
    <row r="1686" customFormat="false" ht="12.75" hidden="false" customHeight="true" outlineLevel="0" collapsed="false">
      <c r="W1686" s="24" t="n">
        <f aca="false">IF($F1686="",0,IFERROR(IF(ISNUMBER($F1686),INT($F1686),DATE(VALUE(MID(SUBSTITUTE(LEFT($F1686,FIND(" ",$F1686&amp;" ")-1),"/",REPT(" ",20)),41,20)),VALUE(LEFT(SUBSTITUTE(LEFT($F1686,FIND(" ",$F1686&amp;" ")-1),"/",REPT(" ",20)),20)),VALUE(MID(SUBSTITUTE(LEFT($F1686,FIND(" ",$F1686&amp;" ")-1),"/",REPT(" ",20)),21,20)))),0))</f>
        <v>0</v>
      </c>
      <c r="X1686" s="25" t="str">
        <f aca="false">IF(ISNUMBER($N1686),$N1686*Validation!$B$5,"")</f>
        <v/>
      </c>
      <c r="Y1686" s="26" t="str">
        <f aca="false">IF($A1686="","",SUBSTITUTE(SUBSTITUTE(SUBSTITUTE(SUBSTITUTE(SUBSTITUTE(SUBSTITUTE(SUBSTITUTE(UPPER(TRIM($A1686)),"Á","A"),"É","E"),"Í","I"),"Ó","O"),"Ú","U"),"Ñ","N"),"Ü","U"))</f>
        <v/>
      </c>
      <c r="Z1686" s="26" t="str">
        <f aca="false">IF($Y1686="","",LEFT($Y1686,1)&amp;" "&amp;TRIM(RIGHT(SUBSTITUTE($Y1686," ",REPT(" ",50)),50)))</f>
        <v/>
      </c>
      <c r="AA1686" s="27" t="str">
        <f aca="false">IF($AF1686="","",IF(COUNTIF(Validation!$U$19:$U$178,$AF1686)&gt;0,"OK","NO MATCH"))</f>
        <v/>
      </c>
      <c r="AB1686" s="27" t="str">
        <f aca="false">IF($W1686=0,"",IF(AND($W1686&gt;=Validation!$B$3,$W1686&lt;=Validation!$C$3),"Yes","No"))</f>
        <v/>
      </c>
      <c r="AC1686" s="26" t="str">
        <f aca="false">IF($A1686="","",$AF1686&amp;"|"&amp;TEXT($W1686,"yyyy-mm-dd")&amp;"|"&amp;$J1686&amp;"|"&amp;$N1686)</f>
        <v/>
      </c>
      <c r="AD1686" s="27" t="str">
        <f aca="false">IF($AC1686="","",IF(COUNTIF($AC$2:$AC$3000,$AC1686)&gt;1,"REVIEW","OK"))</f>
        <v/>
      </c>
      <c r="AE1686" s="27" t="str">
        <f aca="false">IF(OR($W1686=0,$O1686=""),"",IF(IFERROR(IF(ISNUMBER($O1686),INT($O1686),DATE(VALUE(MID(SUBSTITUTE(LEFT($O1686,FIND(" ",$O1686&amp;" ")-1),"/",REPT(" ",20)),41,20)),VALUE(LEFT(SUBSTITUTE(LEFT($O1686,FIND(" ",$O1686&amp;" ")-1),"/",REPT(" ",20)),20)),VALUE(MID(SUBSTITUTE(LEFT($O1686,FIND(" ",$O1686&amp;" ")-1),"/",REPT(" ",20)),21,20)))),0)&gt;$W1686,"Late","Same day"))</f>
        <v/>
      </c>
      <c r="AF1686" s="26" t="str">
        <f aca="false">IF($A1686="","",IFERROR(INDEX(Validation!$C$193:$C$217,MATCH($A1686,Validation!$A$193:$A$217,0)),IF(COUNTIF(Validation!$U$19:$U$178,$Z1686)&gt;0,$Z1686,IF(COUNTIF(Validation!$S$19:$S$178,$AI1686)=1,INDEX(Validation!$U$19:$U$178,MATCH($AI1686,Validation!$S$19:$S$178,0)),$Z1686))))</f>
        <v/>
      </c>
      <c r="AG1686" s="27" t="str">
        <f aca="false">IF(COUNTA($A1686:$U1686)=0,"",IF($A1686="","No name",IF($F1686="","No date",IF($W1686=0,"Date ilegible",IF(NOT(ISNUMBER($N1686)),"Hours no numéricas",IF($AA1686="NO MATCH","Person no identificada","OK"))))))</f>
        <v/>
      </c>
      <c r="AH1686" s="27" t="str">
        <f aca="false">IF($W1686=0,"No date",IF($W1686&lt;Validation!$B$3,"Before period",IF($W1686&gt;Validation!$C$3,"After period","In period")))</f>
        <v>No date</v>
      </c>
      <c r="AI1686" s="26" t="str">
        <f aca="false">IF($Y1686="","",TRIM(RIGHT(SUBSTITUTE($Y1686," ",REPT(" ",50)),50)))</f>
        <v/>
      </c>
      <c r="AJ1686" s="27" t="str">
        <f aca="false">IF($A1686="","",IF(NOT(ISERROR(MATCH($A1686,Validation!$A$193:$A$217,0))),"Manual mapping",IF(COUNTIF(Validation!$U$19:$U$178,$Z1686)&gt;0,"Direct",IF(COUNTIF(Validation!$S$19:$S$178,$AI1686)=1,"By surname","Unresolved"))))</f>
        <v/>
      </c>
      <c r="AK1686" s="28" t="str">
        <f aca="false">IF($L1686="","",IF(MATCH($L1686,$L$2:$L$3000,0)&lt;&gt;ROW()-1,"",COUNT($AK$1:$AK1685)+1))</f>
        <v/>
      </c>
      <c r="AL1686" s="28" t="str">
        <f aca="false">IF($G1686="","",IF(MATCH($G1686,$G$2:$G$3000,0)&lt;&gt;ROW()-1,"",COUNT($AL$1:$AL1685)+1))</f>
        <v/>
      </c>
      <c r="AM1686" s="28" t="str">
        <f aca="false">IF($H1686="","",IF(MATCH($H1686,$H$2:$H$3000,0)&lt;&gt;ROW()-1,"",COUNT($AM$1:$AM1685)+1))</f>
        <v/>
      </c>
      <c r="AN1686" s="28" t="str">
        <f aca="false">IF($I1686="","",IF(MATCH($I1686,$I$2:$I$3000,0)&lt;&gt;ROW()-1,"",COUNT($AN$1:$AN1685)+1))</f>
        <v/>
      </c>
      <c r="AO1686" s="28" t="str">
        <f aca="false">IF($Q1686="","",IF(MATCH($Q1686,$Q$2:$Q$3000,0)&lt;&gt;ROW()-1,"",COUNT($AO$1:$AO1685)+1))</f>
        <v/>
      </c>
    </row>
    <row r="1687" customFormat="false" ht="12.75" hidden="false" customHeight="true" outlineLevel="0" collapsed="false">
      <c r="W1687" s="24" t="n">
        <f aca="false">IF($F1687="",0,IFERROR(IF(ISNUMBER($F1687),INT($F1687),DATE(VALUE(MID(SUBSTITUTE(LEFT($F1687,FIND(" ",$F1687&amp;" ")-1),"/",REPT(" ",20)),41,20)),VALUE(LEFT(SUBSTITUTE(LEFT($F1687,FIND(" ",$F1687&amp;" ")-1),"/",REPT(" ",20)),20)),VALUE(MID(SUBSTITUTE(LEFT($F1687,FIND(" ",$F1687&amp;" ")-1),"/",REPT(" ",20)),21,20)))),0))</f>
        <v>0</v>
      </c>
      <c r="X1687" s="25" t="str">
        <f aca="false">IF(ISNUMBER($N1687),$N1687*Validation!$B$5,"")</f>
        <v/>
      </c>
      <c r="Y1687" s="26" t="str">
        <f aca="false">IF($A1687="","",SUBSTITUTE(SUBSTITUTE(SUBSTITUTE(SUBSTITUTE(SUBSTITUTE(SUBSTITUTE(SUBSTITUTE(UPPER(TRIM($A1687)),"Á","A"),"É","E"),"Í","I"),"Ó","O"),"Ú","U"),"Ñ","N"),"Ü","U"))</f>
        <v/>
      </c>
      <c r="Z1687" s="26" t="str">
        <f aca="false">IF($Y1687="","",LEFT($Y1687,1)&amp;" "&amp;TRIM(RIGHT(SUBSTITUTE($Y1687," ",REPT(" ",50)),50)))</f>
        <v/>
      </c>
      <c r="AA1687" s="27" t="str">
        <f aca="false">IF($AF1687="","",IF(COUNTIF(Validation!$U$19:$U$178,$AF1687)&gt;0,"OK","NO MATCH"))</f>
        <v/>
      </c>
      <c r="AB1687" s="27" t="str">
        <f aca="false">IF($W1687=0,"",IF(AND($W1687&gt;=Validation!$B$3,$W1687&lt;=Validation!$C$3),"Yes","No"))</f>
        <v/>
      </c>
      <c r="AC1687" s="26" t="str">
        <f aca="false">IF($A1687="","",$AF1687&amp;"|"&amp;TEXT($W1687,"yyyy-mm-dd")&amp;"|"&amp;$J1687&amp;"|"&amp;$N1687)</f>
        <v/>
      </c>
      <c r="AD1687" s="27" t="str">
        <f aca="false">IF($AC1687="","",IF(COUNTIF($AC$2:$AC$3000,$AC1687)&gt;1,"REVIEW","OK"))</f>
        <v/>
      </c>
      <c r="AE1687" s="27" t="str">
        <f aca="false">IF(OR($W1687=0,$O1687=""),"",IF(IFERROR(IF(ISNUMBER($O1687),INT($O1687),DATE(VALUE(MID(SUBSTITUTE(LEFT($O1687,FIND(" ",$O1687&amp;" ")-1),"/",REPT(" ",20)),41,20)),VALUE(LEFT(SUBSTITUTE(LEFT($O1687,FIND(" ",$O1687&amp;" ")-1),"/",REPT(" ",20)),20)),VALUE(MID(SUBSTITUTE(LEFT($O1687,FIND(" ",$O1687&amp;" ")-1),"/",REPT(" ",20)),21,20)))),0)&gt;$W1687,"Late","Same day"))</f>
        <v/>
      </c>
      <c r="AF1687" s="26" t="str">
        <f aca="false">IF($A1687="","",IFERROR(INDEX(Validation!$C$193:$C$217,MATCH($A1687,Validation!$A$193:$A$217,0)),IF(COUNTIF(Validation!$U$19:$U$178,$Z1687)&gt;0,$Z1687,IF(COUNTIF(Validation!$S$19:$S$178,$AI1687)=1,INDEX(Validation!$U$19:$U$178,MATCH($AI1687,Validation!$S$19:$S$178,0)),$Z1687))))</f>
        <v/>
      </c>
      <c r="AG1687" s="27" t="str">
        <f aca="false">IF(COUNTA($A1687:$U1687)=0,"",IF($A1687="","No name",IF($F1687="","No date",IF($W1687=0,"Date ilegible",IF(NOT(ISNUMBER($N1687)),"Hours no numéricas",IF($AA1687="NO MATCH","Person no identificada","OK"))))))</f>
        <v/>
      </c>
      <c r="AH1687" s="27" t="str">
        <f aca="false">IF($W1687=0,"No date",IF($W1687&lt;Validation!$B$3,"Before period",IF($W1687&gt;Validation!$C$3,"After period","In period")))</f>
        <v>No date</v>
      </c>
      <c r="AI1687" s="26" t="str">
        <f aca="false">IF($Y1687="","",TRIM(RIGHT(SUBSTITUTE($Y1687," ",REPT(" ",50)),50)))</f>
        <v/>
      </c>
      <c r="AJ1687" s="27" t="str">
        <f aca="false">IF($A1687="","",IF(NOT(ISERROR(MATCH($A1687,Validation!$A$193:$A$217,0))),"Manual mapping",IF(COUNTIF(Validation!$U$19:$U$178,$Z1687)&gt;0,"Direct",IF(COUNTIF(Validation!$S$19:$S$178,$AI1687)=1,"By surname","Unresolved"))))</f>
        <v/>
      </c>
      <c r="AK1687" s="28" t="str">
        <f aca="false">IF($L1687="","",IF(MATCH($L1687,$L$2:$L$3000,0)&lt;&gt;ROW()-1,"",COUNT($AK$1:$AK1686)+1))</f>
        <v/>
      </c>
      <c r="AL1687" s="28" t="str">
        <f aca="false">IF($G1687="","",IF(MATCH($G1687,$G$2:$G$3000,0)&lt;&gt;ROW()-1,"",COUNT($AL$1:$AL1686)+1))</f>
        <v/>
      </c>
      <c r="AM1687" s="28" t="str">
        <f aca="false">IF($H1687="","",IF(MATCH($H1687,$H$2:$H$3000,0)&lt;&gt;ROW()-1,"",COUNT($AM$1:$AM1686)+1))</f>
        <v/>
      </c>
      <c r="AN1687" s="28" t="str">
        <f aca="false">IF($I1687="","",IF(MATCH($I1687,$I$2:$I$3000,0)&lt;&gt;ROW()-1,"",COUNT($AN$1:$AN1686)+1))</f>
        <v/>
      </c>
      <c r="AO1687" s="28" t="str">
        <f aca="false">IF($Q1687="","",IF(MATCH($Q1687,$Q$2:$Q$3000,0)&lt;&gt;ROW()-1,"",COUNT($AO$1:$AO1686)+1))</f>
        <v/>
      </c>
    </row>
    <row r="1688" customFormat="false" ht="12.75" hidden="false" customHeight="true" outlineLevel="0" collapsed="false">
      <c r="W1688" s="24" t="n">
        <f aca="false">IF($F1688="",0,IFERROR(IF(ISNUMBER($F1688),INT($F1688),DATE(VALUE(MID(SUBSTITUTE(LEFT($F1688,FIND(" ",$F1688&amp;" ")-1),"/",REPT(" ",20)),41,20)),VALUE(LEFT(SUBSTITUTE(LEFT($F1688,FIND(" ",$F1688&amp;" ")-1),"/",REPT(" ",20)),20)),VALUE(MID(SUBSTITUTE(LEFT($F1688,FIND(" ",$F1688&amp;" ")-1),"/",REPT(" ",20)),21,20)))),0))</f>
        <v>0</v>
      </c>
      <c r="X1688" s="25" t="str">
        <f aca="false">IF(ISNUMBER($N1688),$N1688*Validation!$B$5,"")</f>
        <v/>
      </c>
      <c r="Y1688" s="26" t="str">
        <f aca="false">IF($A1688="","",SUBSTITUTE(SUBSTITUTE(SUBSTITUTE(SUBSTITUTE(SUBSTITUTE(SUBSTITUTE(SUBSTITUTE(UPPER(TRIM($A1688)),"Á","A"),"É","E"),"Í","I"),"Ó","O"),"Ú","U"),"Ñ","N"),"Ü","U"))</f>
        <v/>
      </c>
      <c r="Z1688" s="26" t="str">
        <f aca="false">IF($Y1688="","",LEFT($Y1688,1)&amp;" "&amp;TRIM(RIGHT(SUBSTITUTE($Y1688," ",REPT(" ",50)),50)))</f>
        <v/>
      </c>
      <c r="AA1688" s="27" t="str">
        <f aca="false">IF($AF1688="","",IF(COUNTIF(Validation!$U$19:$U$178,$AF1688)&gt;0,"OK","NO MATCH"))</f>
        <v/>
      </c>
      <c r="AB1688" s="27" t="str">
        <f aca="false">IF($W1688=0,"",IF(AND($W1688&gt;=Validation!$B$3,$W1688&lt;=Validation!$C$3),"Yes","No"))</f>
        <v/>
      </c>
      <c r="AC1688" s="26" t="str">
        <f aca="false">IF($A1688="","",$AF1688&amp;"|"&amp;TEXT($W1688,"yyyy-mm-dd")&amp;"|"&amp;$J1688&amp;"|"&amp;$N1688)</f>
        <v/>
      </c>
      <c r="AD1688" s="27" t="str">
        <f aca="false">IF($AC1688="","",IF(COUNTIF($AC$2:$AC$3000,$AC1688)&gt;1,"REVIEW","OK"))</f>
        <v/>
      </c>
      <c r="AE1688" s="27" t="str">
        <f aca="false">IF(OR($W1688=0,$O1688=""),"",IF(IFERROR(IF(ISNUMBER($O1688),INT($O1688),DATE(VALUE(MID(SUBSTITUTE(LEFT($O1688,FIND(" ",$O1688&amp;" ")-1),"/",REPT(" ",20)),41,20)),VALUE(LEFT(SUBSTITUTE(LEFT($O1688,FIND(" ",$O1688&amp;" ")-1),"/",REPT(" ",20)),20)),VALUE(MID(SUBSTITUTE(LEFT($O1688,FIND(" ",$O1688&amp;" ")-1),"/",REPT(" ",20)),21,20)))),0)&gt;$W1688,"Late","Same day"))</f>
        <v/>
      </c>
      <c r="AF1688" s="26" t="str">
        <f aca="false">IF($A1688="","",IFERROR(INDEX(Validation!$C$193:$C$217,MATCH($A1688,Validation!$A$193:$A$217,0)),IF(COUNTIF(Validation!$U$19:$U$178,$Z1688)&gt;0,$Z1688,IF(COUNTIF(Validation!$S$19:$S$178,$AI1688)=1,INDEX(Validation!$U$19:$U$178,MATCH($AI1688,Validation!$S$19:$S$178,0)),$Z1688))))</f>
        <v/>
      </c>
      <c r="AG1688" s="27" t="str">
        <f aca="false">IF(COUNTA($A1688:$U1688)=0,"",IF($A1688="","No name",IF($F1688="","No date",IF($W1688=0,"Date ilegible",IF(NOT(ISNUMBER($N1688)),"Hours no numéricas",IF($AA1688="NO MATCH","Person no identificada","OK"))))))</f>
        <v/>
      </c>
      <c r="AH1688" s="27" t="str">
        <f aca="false">IF($W1688=0,"No date",IF($W1688&lt;Validation!$B$3,"Before period",IF($W1688&gt;Validation!$C$3,"After period","In period")))</f>
        <v>No date</v>
      </c>
      <c r="AI1688" s="26" t="str">
        <f aca="false">IF($Y1688="","",TRIM(RIGHT(SUBSTITUTE($Y1688," ",REPT(" ",50)),50)))</f>
        <v/>
      </c>
      <c r="AJ1688" s="27" t="str">
        <f aca="false">IF($A1688="","",IF(NOT(ISERROR(MATCH($A1688,Validation!$A$193:$A$217,0))),"Manual mapping",IF(COUNTIF(Validation!$U$19:$U$178,$Z1688)&gt;0,"Direct",IF(COUNTIF(Validation!$S$19:$S$178,$AI1688)=1,"By surname","Unresolved"))))</f>
        <v/>
      </c>
      <c r="AK1688" s="28" t="str">
        <f aca="false">IF($L1688="","",IF(MATCH($L1688,$L$2:$L$3000,0)&lt;&gt;ROW()-1,"",COUNT($AK$1:$AK1687)+1))</f>
        <v/>
      </c>
      <c r="AL1688" s="28" t="str">
        <f aca="false">IF($G1688="","",IF(MATCH($G1688,$G$2:$G$3000,0)&lt;&gt;ROW()-1,"",COUNT($AL$1:$AL1687)+1))</f>
        <v/>
      </c>
      <c r="AM1688" s="28" t="str">
        <f aca="false">IF($H1688="","",IF(MATCH($H1688,$H$2:$H$3000,0)&lt;&gt;ROW()-1,"",COUNT($AM$1:$AM1687)+1))</f>
        <v/>
      </c>
      <c r="AN1688" s="28" t="str">
        <f aca="false">IF($I1688="","",IF(MATCH($I1688,$I$2:$I$3000,0)&lt;&gt;ROW()-1,"",COUNT($AN$1:$AN1687)+1))</f>
        <v/>
      </c>
      <c r="AO1688" s="28" t="str">
        <f aca="false">IF($Q1688="","",IF(MATCH($Q1688,$Q$2:$Q$3000,0)&lt;&gt;ROW()-1,"",COUNT($AO$1:$AO1687)+1))</f>
        <v/>
      </c>
    </row>
    <row r="1689" customFormat="false" ht="12.75" hidden="false" customHeight="true" outlineLevel="0" collapsed="false">
      <c r="W1689" s="24" t="n">
        <f aca="false">IF($F1689="",0,IFERROR(IF(ISNUMBER($F1689),INT($F1689),DATE(VALUE(MID(SUBSTITUTE(LEFT($F1689,FIND(" ",$F1689&amp;" ")-1),"/",REPT(" ",20)),41,20)),VALUE(LEFT(SUBSTITUTE(LEFT($F1689,FIND(" ",$F1689&amp;" ")-1),"/",REPT(" ",20)),20)),VALUE(MID(SUBSTITUTE(LEFT($F1689,FIND(" ",$F1689&amp;" ")-1),"/",REPT(" ",20)),21,20)))),0))</f>
        <v>0</v>
      </c>
      <c r="X1689" s="25" t="str">
        <f aca="false">IF(ISNUMBER($N1689),$N1689*Validation!$B$5,"")</f>
        <v/>
      </c>
      <c r="Y1689" s="26" t="str">
        <f aca="false">IF($A1689="","",SUBSTITUTE(SUBSTITUTE(SUBSTITUTE(SUBSTITUTE(SUBSTITUTE(SUBSTITUTE(SUBSTITUTE(UPPER(TRIM($A1689)),"Á","A"),"É","E"),"Í","I"),"Ó","O"),"Ú","U"),"Ñ","N"),"Ü","U"))</f>
        <v/>
      </c>
      <c r="Z1689" s="26" t="str">
        <f aca="false">IF($Y1689="","",LEFT($Y1689,1)&amp;" "&amp;TRIM(RIGHT(SUBSTITUTE($Y1689," ",REPT(" ",50)),50)))</f>
        <v/>
      </c>
      <c r="AA1689" s="27" t="str">
        <f aca="false">IF($AF1689="","",IF(COUNTIF(Validation!$U$19:$U$178,$AF1689)&gt;0,"OK","NO MATCH"))</f>
        <v/>
      </c>
      <c r="AB1689" s="27" t="str">
        <f aca="false">IF($W1689=0,"",IF(AND($W1689&gt;=Validation!$B$3,$W1689&lt;=Validation!$C$3),"Yes","No"))</f>
        <v/>
      </c>
      <c r="AC1689" s="26" t="str">
        <f aca="false">IF($A1689="","",$AF1689&amp;"|"&amp;TEXT($W1689,"yyyy-mm-dd")&amp;"|"&amp;$J1689&amp;"|"&amp;$N1689)</f>
        <v/>
      </c>
      <c r="AD1689" s="27" t="str">
        <f aca="false">IF($AC1689="","",IF(COUNTIF($AC$2:$AC$3000,$AC1689)&gt;1,"REVIEW","OK"))</f>
        <v/>
      </c>
      <c r="AE1689" s="27" t="str">
        <f aca="false">IF(OR($W1689=0,$O1689=""),"",IF(IFERROR(IF(ISNUMBER($O1689),INT($O1689),DATE(VALUE(MID(SUBSTITUTE(LEFT($O1689,FIND(" ",$O1689&amp;" ")-1),"/",REPT(" ",20)),41,20)),VALUE(LEFT(SUBSTITUTE(LEFT($O1689,FIND(" ",$O1689&amp;" ")-1),"/",REPT(" ",20)),20)),VALUE(MID(SUBSTITUTE(LEFT($O1689,FIND(" ",$O1689&amp;" ")-1),"/",REPT(" ",20)),21,20)))),0)&gt;$W1689,"Late","Same day"))</f>
        <v/>
      </c>
      <c r="AF1689" s="26" t="str">
        <f aca="false">IF($A1689="","",IFERROR(INDEX(Validation!$C$193:$C$217,MATCH($A1689,Validation!$A$193:$A$217,0)),IF(COUNTIF(Validation!$U$19:$U$178,$Z1689)&gt;0,$Z1689,IF(COUNTIF(Validation!$S$19:$S$178,$AI1689)=1,INDEX(Validation!$U$19:$U$178,MATCH($AI1689,Validation!$S$19:$S$178,0)),$Z1689))))</f>
        <v/>
      </c>
      <c r="AG1689" s="27" t="str">
        <f aca="false">IF(COUNTA($A1689:$U1689)=0,"",IF($A1689="","No name",IF($F1689="","No date",IF($W1689=0,"Date ilegible",IF(NOT(ISNUMBER($N1689)),"Hours no numéricas",IF($AA1689="NO MATCH","Person no identificada","OK"))))))</f>
        <v/>
      </c>
      <c r="AH1689" s="27" t="str">
        <f aca="false">IF($W1689=0,"No date",IF($W1689&lt;Validation!$B$3,"Before period",IF($W1689&gt;Validation!$C$3,"After period","In period")))</f>
        <v>No date</v>
      </c>
      <c r="AI1689" s="26" t="str">
        <f aca="false">IF($Y1689="","",TRIM(RIGHT(SUBSTITUTE($Y1689," ",REPT(" ",50)),50)))</f>
        <v/>
      </c>
      <c r="AJ1689" s="27" t="str">
        <f aca="false">IF($A1689="","",IF(NOT(ISERROR(MATCH($A1689,Validation!$A$193:$A$217,0))),"Manual mapping",IF(COUNTIF(Validation!$U$19:$U$178,$Z1689)&gt;0,"Direct",IF(COUNTIF(Validation!$S$19:$S$178,$AI1689)=1,"By surname","Unresolved"))))</f>
        <v/>
      </c>
      <c r="AK1689" s="28" t="str">
        <f aca="false">IF($L1689="","",IF(MATCH($L1689,$L$2:$L$3000,0)&lt;&gt;ROW()-1,"",COUNT($AK$1:$AK1688)+1))</f>
        <v/>
      </c>
      <c r="AL1689" s="28" t="str">
        <f aca="false">IF($G1689="","",IF(MATCH($G1689,$G$2:$G$3000,0)&lt;&gt;ROW()-1,"",COUNT($AL$1:$AL1688)+1))</f>
        <v/>
      </c>
      <c r="AM1689" s="28" t="str">
        <f aca="false">IF($H1689="","",IF(MATCH($H1689,$H$2:$H$3000,0)&lt;&gt;ROW()-1,"",COUNT($AM$1:$AM1688)+1))</f>
        <v/>
      </c>
      <c r="AN1689" s="28" t="str">
        <f aca="false">IF($I1689="","",IF(MATCH($I1689,$I$2:$I$3000,0)&lt;&gt;ROW()-1,"",COUNT($AN$1:$AN1688)+1))</f>
        <v/>
      </c>
      <c r="AO1689" s="28" t="str">
        <f aca="false">IF($Q1689="","",IF(MATCH($Q1689,$Q$2:$Q$3000,0)&lt;&gt;ROW()-1,"",COUNT($AO$1:$AO1688)+1))</f>
        <v/>
      </c>
    </row>
    <row r="1690" customFormat="false" ht="12.75" hidden="false" customHeight="true" outlineLevel="0" collapsed="false">
      <c r="W1690" s="24" t="n">
        <f aca="false">IF($F1690="",0,IFERROR(IF(ISNUMBER($F1690),INT($F1690),DATE(VALUE(MID(SUBSTITUTE(LEFT($F1690,FIND(" ",$F1690&amp;" ")-1),"/",REPT(" ",20)),41,20)),VALUE(LEFT(SUBSTITUTE(LEFT($F1690,FIND(" ",$F1690&amp;" ")-1),"/",REPT(" ",20)),20)),VALUE(MID(SUBSTITUTE(LEFT($F1690,FIND(" ",$F1690&amp;" ")-1),"/",REPT(" ",20)),21,20)))),0))</f>
        <v>0</v>
      </c>
      <c r="X1690" s="25" t="str">
        <f aca="false">IF(ISNUMBER($N1690),$N1690*Validation!$B$5,"")</f>
        <v/>
      </c>
      <c r="Y1690" s="26" t="str">
        <f aca="false">IF($A1690="","",SUBSTITUTE(SUBSTITUTE(SUBSTITUTE(SUBSTITUTE(SUBSTITUTE(SUBSTITUTE(SUBSTITUTE(UPPER(TRIM($A1690)),"Á","A"),"É","E"),"Í","I"),"Ó","O"),"Ú","U"),"Ñ","N"),"Ü","U"))</f>
        <v/>
      </c>
      <c r="Z1690" s="26" t="str">
        <f aca="false">IF($Y1690="","",LEFT($Y1690,1)&amp;" "&amp;TRIM(RIGHT(SUBSTITUTE($Y1690," ",REPT(" ",50)),50)))</f>
        <v/>
      </c>
      <c r="AA1690" s="27" t="str">
        <f aca="false">IF($AF1690="","",IF(COUNTIF(Validation!$U$19:$U$178,$AF1690)&gt;0,"OK","NO MATCH"))</f>
        <v/>
      </c>
      <c r="AB1690" s="27" t="str">
        <f aca="false">IF($W1690=0,"",IF(AND($W1690&gt;=Validation!$B$3,$W1690&lt;=Validation!$C$3),"Yes","No"))</f>
        <v/>
      </c>
      <c r="AC1690" s="26" t="str">
        <f aca="false">IF($A1690="","",$AF1690&amp;"|"&amp;TEXT($W1690,"yyyy-mm-dd")&amp;"|"&amp;$J1690&amp;"|"&amp;$N1690)</f>
        <v/>
      </c>
      <c r="AD1690" s="27" t="str">
        <f aca="false">IF($AC1690="","",IF(COUNTIF($AC$2:$AC$3000,$AC1690)&gt;1,"REVIEW","OK"))</f>
        <v/>
      </c>
      <c r="AE1690" s="27" t="str">
        <f aca="false">IF(OR($W1690=0,$O1690=""),"",IF(IFERROR(IF(ISNUMBER($O1690),INT($O1690),DATE(VALUE(MID(SUBSTITUTE(LEFT($O1690,FIND(" ",$O1690&amp;" ")-1),"/",REPT(" ",20)),41,20)),VALUE(LEFT(SUBSTITUTE(LEFT($O1690,FIND(" ",$O1690&amp;" ")-1),"/",REPT(" ",20)),20)),VALUE(MID(SUBSTITUTE(LEFT($O1690,FIND(" ",$O1690&amp;" ")-1),"/",REPT(" ",20)),21,20)))),0)&gt;$W1690,"Late","Same day"))</f>
        <v/>
      </c>
      <c r="AF1690" s="26" t="str">
        <f aca="false">IF($A1690="","",IFERROR(INDEX(Validation!$C$193:$C$217,MATCH($A1690,Validation!$A$193:$A$217,0)),IF(COUNTIF(Validation!$U$19:$U$178,$Z1690)&gt;0,$Z1690,IF(COUNTIF(Validation!$S$19:$S$178,$AI1690)=1,INDEX(Validation!$U$19:$U$178,MATCH($AI1690,Validation!$S$19:$S$178,0)),$Z1690))))</f>
        <v/>
      </c>
      <c r="AG1690" s="27" t="str">
        <f aca="false">IF(COUNTA($A1690:$U1690)=0,"",IF($A1690="","No name",IF($F1690="","No date",IF($W1690=0,"Date ilegible",IF(NOT(ISNUMBER($N1690)),"Hours no numéricas",IF($AA1690="NO MATCH","Person no identificada","OK"))))))</f>
        <v/>
      </c>
      <c r="AH1690" s="27" t="str">
        <f aca="false">IF($W1690=0,"No date",IF($W1690&lt;Validation!$B$3,"Before period",IF($W1690&gt;Validation!$C$3,"After period","In period")))</f>
        <v>No date</v>
      </c>
      <c r="AI1690" s="26" t="str">
        <f aca="false">IF($Y1690="","",TRIM(RIGHT(SUBSTITUTE($Y1690," ",REPT(" ",50)),50)))</f>
        <v/>
      </c>
      <c r="AJ1690" s="27" t="str">
        <f aca="false">IF($A1690="","",IF(NOT(ISERROR(MATCH($A1690,Validation!$A$193:$A$217,0))),"Manual mapping",IF(COUNTIF(Validation!$U$19:$U$178,$Z1690)&gt;0,"Direct",IF(COUNTIF(Validation!$S$19:$S$178,$AI1690)=1,"By surname","Unresolved"))))</f>
        <v/>
      </c>
      <c r="AK1690" s="28" t="str">
        <f aca="false">IF($L1690="","",IF(MATCH($L1690,$L$2:$L$3000,0)&lt;&gt;ROW()-1,"",COUNT($AK$1:$AK1689)+1))</f>
        <v/>
      </c>
      <c r="AL1690" s="28" t="str">
        <f aca="false">IF($G1690="","",IF(MATCH($G1690,$G$2:$G$3000,0)&lt;&gt;ROW()-1,"",COUNT($AL$1:$AL1689)+1))</f>
        <v/>
      </c>
      <c r="AM1690" s="28" t="str">
        <f aca="false">IF($H1690="","",IF(MATCH($H1690,$H$2:$H$3000,0)&lt;&gt;ROW()-1,"",COUNT($AM$1:$AM1689)+1))</f>
        <v/>
      </c>
      <c r="AN1690" s="28" t="str">
        <f aca="false">IF($I1690="","",IF(MATCH($I1690,$I$2:$I$3000,0)&lt;&gt;ROW()-1,"",COUNT($AN$1:$AN1689)+1))</f>
        <v/>
      </c>
      <c r="AO1690" s="28" t="str">
        <f aca="false">IF($Q1690="","",IF(MATCH($Q1690,$Q$2:$Q$3000,0)&lt;&gt;ROW()-1,"",COUNT($AO$1:$AO1689)+1))</f>
        <v/>
      </c>
    </row>
    <row r="1691" customFormat="false" ht="12.75" hidden="false" customHeight="true" outlineLevel="0" collapsed="false">
      <c r="W1691" s="24" t="n">
        <f aca="false">IF($F1691="",0,IFERROR(IF(ISNUMBER($F1691),INT($F1691),DATE(VALUE(MID(SUBSTITUTE(LEFT($F1691,FIND(" ",$F1691&amp;" ")-1),"/",REPT(" ",20)),41,20)),VALUE(LEFT(SUBSTITUTE(LEFT($F1691,FIND(" ",$F1691&amp;" ")-1),"/",REPT(" ",20)),20)),VALUE(MID(SUBSTITUTE(LEFT($F1691,FIND(" ",$F1691&amp;" ")-1),"/",REPT(" ",20)),21,20)))),0))</f>
        <v>0</v>
      </c>
      <c r="X1691" s="25" t="str">
        <f aca="false">IF(ISNUMBER($N1691),$N1691*Validation!$B$5,"")</f>
        <v/>
      </c>
      <c r="Y1691" s="26" t="str">
        <f aca="false">IF($A1691="","",SUBSTITUTE(SUBSTITUTE(SUBSTITUTE(SUBSTITUTE(SUBSTITUTE(SUBSTITUTE(SUBSTITUTE(UPPER(TRIM($A1691)),"Á","A"),"É","E"),"Í","I"),"Ó","O"),"Ú","U"),"Ñ","N"),"Ü","U"))</f>
        <v/>
      </c>
      <c r="Z1691" s="26" t="str">
        <f aca="false">IF($Y1691="","",LEFT($Y1691,1)&amp;" "&amp;TRIM(RIGHT(SUBSTITUTE($Y1691," ",REPT(" ",50)),50)))</f>
        <v/>
      </c>
      <c r="AA1691" s="27" t="str">
        <f aca="false">IF($AF1691="","",IF(COUNTIF(Validation!$U$19:$U$178,$AF1691)&gt;0,"OK","NO MATCH"))</f>
        <v/>
      </c>
      <c r="AB1691" s="27" t="str">
        <f aca="false">IF($W1691=0,"",IF(AND($W1691&gt;=Validation!$B$3,$W1691&lt;=Validation!$C$3),"Yes","No"))</f>
        <v/>
      </c>
      <c r="AC1691" s="26" t="str">
        <f aca="false">IF($A1691="","",$AF1691&amp;"|"&amp;TEXT($W1691,"yyyy-mm-dd")&amp;"|"&amp;$J1691&amp;"|"&amp;$N1691)</f>
        <v/>
      </c>
      <c r="AD1691" s="27" t="str">
        <f aca="false">IF($AC1691="","",IF(COUNTIF($AC$2:$AC$3000,$AC1691)&gt;1,"REVIEW","OK"))</f>
        <v/>
      </c>
      <c r="AE1691" s="27" t="str">
        <f aca="false">IF(OR($W1691=0,$O1691=""),"",IF(IFERROR(IF(ISNUMBER($O1691),INT($O1691),DATE(VALUE(MID(SUBSTITUTE(LEFT($O1691,FIND(" ",$O1691&amp;" ")-1),"/",REPT(" ",20)),41,20)),VALUE(LEFT(SUBSTITUTE(LEFT($O1691,FIND(" ",$O1691&amp;" ")-1),"/",REPT(" ",20)),20)),VALUE(MID(SUBSTITUTE(LEFT($O1691,FIND(" ",$O1691&amp;" ")-1),"/",REPT(" ",20)),21,20)))),0)&gt;$W1691,"Late","Same day"))</f>
        <v/>
      </c>
      <c r="AF1691" s="26" t="str">
        <f aca="false">IF($A1691="","",IFERROR(INDEX(Validation!$C$193:$C$217,MATCH($A1691,Validation!$A$193:$A$217,0)),IF(COUNTIF(Validation!$U$19:$U$178,$Z1691)&gt;0,$Z1691,IF(COUNTIF(Validation!$S$19:$S$178,$AI1691)=1,INDEX(Validation!$U$19:$U$178,MATCH($AI1691,Validation!$S$19:$S$178,0)),$Z1691))))</f>
        <v/>
      </c>
      <c r="AG1691" s="27" t="str">
        <f aca="false">IF(COUNTA($A1691:$U1691)=0,"",IF($A1691="","No name",IF($F1691="","No date",IF($W1691=0,"Date ilegible",IF(NOT(ISNUMBER($N1691)),"Hours no numéricas",IF($AA1691="NO MATCH","Person no identificada","OK"))))))</f>
        <v/>
      </c>
      <c r="AH1691" s="27" t="str">
        <f aca="false">IF($W1691=0,"No date",IF($W1691&lt;Validation!$B$3,"Before period",IF($W1691&gt;Validation!$C$3,"After period","In period")))</f>
        <v>No date</v>
      </c>
      <c r="AI1691" s="26" t="str">
        <f aca="false">IF($Y1691="","",TRIM(RIGHT(SUBSTITUTE($Y1691," ",REPT(" ",50)),50)))</f>
        <v/>
      </c>
      <c r="AJ1691" s="27" t="str">
        <f aca="false">IF($A1691="","",IF(NOT(ISERROR(MATCH($A1691,Validation!$A$193:$A$217,0))),"Manual mapping",IF(COUNTIF(Validation!$U$19:$U$178,$Z1691)&gt;0,"Direct",IF(COUNTIF(Validation!$S$19:$S$178,$AI1691)=1,"By surname","Unresolved"))))</f>
        <v/>
      </c>
      <c r="AK1691" s="28" t="str">
        <f aca="false">IF($L1691="","",IF(MATCH($L1691,$L$2:$L$3000,0)&lt;&gt;ROW()-1,"",COUNT($AK$1:$AK1690)+1))</f>
        <v/>
      </c>
      <c r="AL1691" s="28" t="str">
        <f aca="false">IF($G1691="","",IF(MATCH($G1691,$G$2:$G$3000,0)&lt;&gt;ROW()-1,"",COUNT($AL$1:$AL1690)+1))</f>
        <v/>
      </c>
      <c r="AM1691" s="28" t="str">
        <f aca="false">IF($H1691="","",IF(MATCH($H1691,$H$2:$H$3000,0)&lt;&gt;ROW()-1,"",COUNT($AM$1:$AM1690)+1))</f>
        <v/>
      </c>
      <c r="AN1691" s="28" t="str">
        <f aca="false">IF($I1691="","",IF(MATCH($I1691,$I$2:$I$3000,0)&lt;&gt;ROW()-1,"",COUNT($AN$1:$AN1690)+1))</f>
        <v/>
      </c>
      <c r="AO1691" s="28" t="str">
        <f aca="false">IF($Q1691="","",IF(MATCH($Q1691,$Q$2:$Q$3000,0)&lt;&gt;ROW()-1,"",COUNT($AO$1:$AO1690)+1))</f>
        <v/>
      </c>
    </row>
    <row r="1692" customFormat="false" ht="12.75" hidden="false" customHeight="true" outlineLevel="0" collapsed="false">
      <c r="W1692" s="24" t="n">
        <f aca="false">IF($F1692="",0,IFERROR(IF(ISNUMBER($F1692),INT($F1692),DATE(VALUE(MID(SUBSTITUTE(LEFT($F1692,FIND(" ",$F1692&amp;" ")-1),"/",REPT(" ",20)),41,20)),VALUE(LEFT(SUBSTITUTE(LEFT($F1692,FIND(" ",$F1692&amp;" ")-1),"/",REPT(" ",20)),20)),VALUE(MID(SUBSTITUTE(LEFT($F1692,FIND(" ",$F1692&amp;" ")-1),"/",REPT(" ",20)),21,20)))),0))</f>
        <v>0</v>
      </c>
      <c r="X1692" s="25" t="str">
        <f aca="false">IF(ISNUMBER($N1692),$N1692*Validation!$B$5,"")</f>
        <v/>
      </c>
      <c r="Y1692" s="26" t="str">
        <f aca="false">IF($A1692="","",SUBSTITUTE(SUBSTITUTE(SUBSTITUTE(SUBSTITUTE(SUBSTITUTE(SUBSTITUTE(SUBSTITUTE(UPPER(TRIM($A1692)),"Á","A"),"É","E"),"Í","I"),"Ó","O"),"Ú","U"),"Ñ","N"),"Ü","U"))</f>
        <v/>
      </c>
      <c r="Z1692" s="26" t="str">
        <f aca="false">IF($Y1692="","",LEFT($Y1692,1)&amp;" "&amp;TRIM(RIGHT(SUBSTITUTE($Y1692," ",REPT(" ",50)),50)))</f>
        <v/>
      </c>
      <c r="AA1692" s="27" t="str">
        <f aca="false">IF($AF1692="","",IF(COUNTIF(Validation!$U$19:$U$178,$AF1692)&gt;0,"OK","NO MATCH"))</f>
        <v/>
      </c>
      <c r="AB1692" s="27" t="str">
        <f aca="false">IF($W1692=0,"",IF(AND($W1692&gt;=Validation!$B$3,$W1692&lt;=Validation!$C$3),"Yes","No"))</f>
        <v/>
      </c>
      <c r="AC1692" s="26" t="str">
        <f aca="false">IF($A1692="","",$AF1692&amp;"|"&amp;TEXT($W1692,"yyyy-mm-dd")&amp;"|"&amp;$J1692&amp;"|"&amp;$N1692)</f>
        <v/>
      </c>
      <c r="AD1692" s="27" t="str">
        <f aca="false">IF($AC1692="","",IF(COUNTIF($AC$2:$AC$3000,$AC1692)&gt;1,"REVIEW","OK"))</f>
        <v/>
      </c>
      <c r="AE1692" s="27" t="str">
        <f aca="false">IF(OR($W1692=0,$O1692=""),"",IF(IFERROR(IF(ISNUMBER($O1692),INT($O1692),DATE(VALUE(MID(SUBSTITUTE(LEFT($O1692,FIND(" ",$O1692&amp;" ")-1),"/",REPT(" ",20)),41,20)),VALUE(LEFT(SUBSTITUTE(LEFT($O1692,FIND(" ",$O1692&amp;" ")-1),"/",REPT(" ",20)),20)),VALUE(MID(SUBSTITUTE(LEFT($O1692,FIND(" ",$O1692&amp;" ")-1),"/",REPT(" ",20)),21,20)))),0)&gt;$W1692,"Late","Same day"))</f>
        <v/>
      </c>
      <c r="AF1692" s="26" t="str">
        <f aca="false">IF($A1692="","",IFERROR(INDEX(Validation!$C$193:$C$217,MATCH($A1692,Validation!$A$193:$A$217,0)),IF(COUNTIF(Validation!$U$19:$U$178,$Z1692)&gt;0,$Z1692,IF(COUNTIF(Validation!$S$19:$S$178,$AI1692)=1,INDEX(Validation!$U$19:$U$178,MATCH($AI1692,Validation!$S$19:$S$178,0)),$Z1692))))</f>
        <v/>
      </c>
      <c r="AG1692" s="27" t="str">
        <f aca="false">IF(COUNTA($A1692:$U1692)=0,"",IF($A1692="","No name",IF($F1692="","No date",IF($W1692=0,"Date ilegible",IF(NOT(ISNUMBER($N1692)),"Hours no numéricas",IF($AA1692="NO MATCH","Person no identificada","OK"))))))</f>
        <v/>
      </c>
      <c r="AH1692" s="27" t="str">
        <f aca="false">IF($W1692=0,"No date",IF($W1692&lt;Validation!$B$3,"Before period",IF($W1692&gt;Validation!$C$3,"After period","In period")))</f>
        <v>No date</v>
      </c>
      <c r="AI1692" s="26" t="str">
        <f aca="false">IF($Y1692="","",TRIM(RIGHT(SUBSTITUTE($Y1692," ",REPT(" ",50)),50)))</f>
        <v/>
      </c>
      <c r="AJ1692" s="27" t="str">
        <f aca="false">IF($A1692="","",IF(NOT(ISERROR(MATCH($A1692,Validation!$A$193:$A$217,0))),"Manual mapping",IF(COUNTIF(Validation!$U$19:$U$178,$Z1692)&gt;0,"Direct",IF(COUNTIF(Validation!$S$19:$S$178,$AI1692)=1,"By surname","Unresolved"))))</f>
        <v/>
      </c>
      <c r="AK1692" s="28" t="str">
        <f aca="false">IF($L1692="","",IF(MATCH($L1692,$L$2:$L$3000,0)&lt;&gt;ROW()-1,"",COUNT($AK$1:$AK1691)+1))</f>
        <v/>
      </c>
      <c r="AL1692" s="28" t="str">
        <f aca="false">IF($G1692="","",IF(MATCH($G1692,$G$2:$G$3000,0)&lt;&gt;ROW()-1,"",COUNT($AL$1:$AL1691)+1))</f>
        <v/>
      </c>
      <c r="AM1692" s="28" t="str">
        <f aca="false">IF($H1692="","",IF(MATCH($H1692,$H$2:$H$3000,0)&lt;&gt;ROW()-1,"",COUNT($AM$1:$AM1691)+1))</f>
        <v/>
      </c>
      <c r="AN1692" s="28" t="str">
        <f aca="false">IF($I1692="","",IF(MATCH($I1692,$I$2:$I$3000,0)&lt;&gt;ROW()-1,"",COUNT($AN$1:$AN1691)+1))</f>
        <v/>
      </c>
      <c r="AO1692" s="28" t="str">
        <f aca="false">IF($Q1692="","",IF(MATCH($Q1692,$Q$2:$Q$3000,0)&lt;&gt;ROW()-1,"",COUNT($AO$1:$AO1691)+1))</f>
        <v/>
      </c>
    </row>
    <row r="1693" customFormat="false" ht="12.75" hidden="false" customHeight="true" outlineLevel="0" collapsed="false">
      <c r="W1693" s="24" t="n">
        <f aca="false">IF($F1693="",0,IFERROR(IF(ISNUMBER($F1693),INT($F1693),DATE(VALUE(MID(SUBSTITUTE(LEFT($F1693,FIND(" ",$F1693&amp;" ")-1),"/",REPT(" ",20)),41,20)),VALUE(LEFT(SUBSTITUTE(LEFT($F1693,FIND(" ",$F1693&amp;" ")-1),"/",REPT(" ",20)),20)),VALUE(MID(SUBSTITUTE(LEFT($F1693,FIND(" ",$F1693&amp;" ")-1),"/",REPT(" ",20)),21,20)))),0))</f>
        <v>0</v>
      </c>
      <c r="X1693" s="25" t="str">
        <f aca="false">IF(ISNUMBER($N1693),$N1693*Validation!$B$5,"")</f>
        <v/>
      </c>
      <c r="Y1693" s="26" t="str">
        <f aca="false">IF($A1693="","",SUBSTITUTE(SUBSTITUTE(SUBSTITUTE(SUBSTITUTE(SUBSTITUTE(SUBSTITUTE(SUBSTITUTE(UPPER(TRIM($A1693)),"Á","A"),"É","E"),"Í","I"),"Ó","O"),"Ú","U"),"Ñ","N"),"Ü","U"))</f>
        <v/>
      </c>
      <c r="Z1693" s="26" t="str">
        <f aca="false">IF($Y1693="","",LEFT($Y1693,1)&amp;" "&amp;TRIM(RIGHT(SUBSTITUTE($Y1693," ",REPT(" ",50)),50)))</f>
        <v/>
      </c>
      <c r="AA1693" s="27" t="str">
        <f aca="false">IF($AF1693="","",IF(COUNTIF(Validation!$U$19:$U$178,$AF1693)&gt;0,"OK","NO MATCH"))</f>
        <v/>
      </c>
      <c r="AB1693" s="27" t="str">
        <f aca="false">IF($W1693=0,"",IF(AND($W1693&gt;=Validation!$B$3,$W1693&lt;=Validation!$C$3),"Yes","No"))</f>
        <v/>
      </c>
      <c r="AC1693" s="26" t="str">
        <f aca="false">IF($A1693="","",$AF1693&amp;"|"&amp;TEXT($W1693,"yyyy-mm-dd")&amp;"|"&amp;$J1693&amp;"|"&amp;$N1693)</f>
        <v/>
      </c>
      <c r="AD1693" s="27" t="str">
        <f aca="false">IF($AC1693="","",IF(COUNTIF($AC$2:$AC$3000,$AC1693)&gt;1,"REVIEW","OK"))</f>
        <v/>
      </c>
      <c r="AE1693" s="27" t="str">
        <f aca="false">IF(OR($W1693=0,$O1693=""),"",IF(IFERROR(IF(ISNUMBER($O1693),INT($O1693),DATE(VALUE(MID(SUBSTITUTE(LEFT($O1693,FIND(" ",$O1693&amp;" ")-1),"/",REPT(" ",20)),41,20)),VALUE(LEFT(SUBSTITUTE(LEFT($O1693,FIND(" ",$O1693&amp;" ")-1),"/",REPT(" ",20)),20)),VALUE(MID(SUBSTITUTE(LEFT($O1693,FIND(" ",$O1693&amp;" ")-1),"/",REPT(" ",20)),21,20)))),0)&gt;$W1693,"Late","Same day"))</f>
        <v/>
      </c>
      <c r="AF1693" s="26" t="str">
        <f aca="false">IF($A1693="","",IFERROR(INDEX(Validation!$C$193:$C$217,MATCH($A1693,Validation!$A$193:$A$217,0)),IF(COUNTIF(Validation!$U$19:$U$178,$Z1693)&gt;0,$Z1693,IF(COUNTIF(Validation!$S$19:$S$178,$AI1693)=1,INDEX(Validation!$U$19:$U$178,MATCH($AI1693,Validation!$S$19:$S$178,0)),$Z1693))))</f>
        <v/>
      </c>
      <c r="AG1693" s="27" t="str">
        <f aca="false">IF(COUNTA($A1693:$U1693)=0,"",IF($A1693="","No name",IF($F1693="","No date",IF($W1693=0,"Date ilegible",IF(NOT(ISNUMBER($N1693)),"Hours no numéricas",IF($AA1693="NO MATCH","Person no identificada","OK"))))))</f>
        <v/>
      </c>
      <c r="AH1693" s="27" t="str">
        <f aca="false">IF($W1693=0,"No date",IF($W1693&lt;Validation!$B$3,"Before period",IF($W1693&gt;Validation!$C$3,"After period","In period")))</f>
        <v>No date</v>
      </c>
      <c r="AI1693" s="26" t="str">
        <f aca="false">IF($Y1693="","",TRIM(RIGHT(SUBSTITUTE($Y1693," ",REPT(" ",50)),50)))</f>
        <v/>
      </c>
      <c r="AJ1693" s="27" t="str">
        <f aca="false">IF($A1693="","",IF(NOT(ISERROR(MATCH($A1693,Validation!$A$193:$A$217,0))),"Manual mapping",IF(COUNTIF(Validation!$U$19:$U$178,$Z1693)&gt;0,"Direct",IF(COUNTIF(Validation!$S$19:$S$178,$AI1693)=1,"By surname","Unresolved"))))</f>
        <v/>
      </c>
      <c r="AK1693" s="28" t="str">
        <f aca="false">IF($L1693="","",IF(MATCH($L1693,$L$2:$L$3000,0)&lt;&gt;ROW()-1,"",COUNT($AK$1:$AK1692)+1))</f>
        <v/>
      </c>
      <c r="AL1693" s="28" t="str">
        <f aca="false">IF($G1693="","",IF(MATCH($G1693,$G$2:$G$3000,0)&lt;&gt;ROW()-1,"",COUNT($AL$1:$AL1692)+1))</f>
        <v/>
      </c>
      <c r="AM1693" s="28" t="str">
        <f aca="false">IF($H1693="","",IF(MATCH($H1693,$H$2:$H$3000,0)&lt;&gt;ROW()-1,"",COUNT($AM$1:$AM1692)+1))</f>
        <v/>
      </c>
      <c r="AN1693" s="28" t="str">
        <f aca="false">IF($I1693="","",IF(MATCH($I1693,$I$2:$I$3000,0)&lt;&gt;ROW()-1,"",COUNT($AN$1:$AN1692)+1))</f>
        <v/>
      </c>
      <c r="AO1693" s="28" t="str">
        <f aca="false">IF($Q1693="","",IF(MATCH($Q1693,$Q$2:$Q$3000,0)&lt;&gt;ROW()-1,"",COUNT($AO$1:$AO1692)+1))</f>
        <v/>
      </c>
    </row>
    <row r="1694" customFormat="false" ht="12.75" hidden="false" customHeight="true" outlineLevel="0" collapsed="false">
      <c r="W1694" s="24" t="n">
        <f aca="false">IF($F1694="",0,IFERROR(IF(ISNUMBER($F1694),INT($F1694),DATE(VALUE(MID(SUBSTITUTE(LEFT($F1694,FIND(" ",$F1694&amp;" ")-1),"/",REPT(" ",20)),41,20)),VALUE(LEFT(SUBSTITUTE(LEFT($F1694,FIND(" ",$F1694&amp;" ")-1),"/",REPT(" ",20)),20)),VALUE(MID(SUBSTITUTE(LEFT($F1694,FIND(" ",$F1694&amp;" ")-1),"/",REPT(" ",20)),21,20)))),0))</f>
        <v>0</v>
      </c>
      <c r="X1694" s="25" t="str">
        <f aca="false">IF(ISNUMBER($N1694),$N1694*Validation!$B$5,"")</f>
        <v/>
      </c>
      <c r="Y1694" s="26" t="str">
        <f aca="false">IF($A1694="","",SUBSTITUTE(SUBSTITUTE(SUBSTITUTE(SUBSTITUTE(SUBSTITUTE(SUBSTITUTE(SUBSTITUTE(UPPER(TRIM($A1694)),"Á","A"),"É","E"),"Í","I"),"Ó","O"),"Ú","U"),"Ñ","N"),"Ü","U"))</f>
        <v/>
      </c>
      <c r="Z1694" s="26" t="str">
        <f aca="false">IF($Y1694="","",LEFT($Y1694,1)&amp;" "&amp;TRIM(RIGHT(SUBSTITUTE($Y1694," ",REPT(" ",50)),50)))</f>
        <v/>
      </c>
      <c r="AA1694" s="27" t="str">
        <f aca="false">IF($AF1694="","",IF(COUNTIF(Validation!$U$19:$U$178,$AF1694)&gt;0,"OK","NO MATCH"))</f>
        <v/>
      </c>
      <c r="AB1694" s="27" t="str">
        <f aca="false">IF($W1694=0,"",IF(AND($W1694&gt;=Validation!$B$3,$W1694&lt;=Validation!$C$3),"Yes","No"))</f>
        <v/>
      </c>
      <c r="AC1694" s="26" t="str">
        <f aca="false">IF($A1694="","",$AF1694&amp;"|"&amp;TEXT($W1694,"yyyy-mm-dd")&amp;"|"&amp;$J1694&amp;"|"&amp;$N1694)</f>
        <v/>
      </c>
      <c r="AD1694" s="27" t="str">
        <f aca="false">IF($AC1694="","",IF(COUNTIF($AC$2:$AC$3000,$AC1694)&gt;1,"REVIEW","OK"))</f>
        <v/>
      </c>
      <c r="AE1694" s="27" t="str">
        <f aca="false">IF(OR($W1694=0,$O1694=""),"",IF(IFERROR(IF(ISNUMBER($O1694),INT($O1694),DATE(VALUE(MID(SUBSTITUTE(LEFT($O1694,FIND(" ",$O1694&amp;" ")-1),"/",REPT(" ",20)),41,20)),VALUE(LEFT(SUBSTITUTE(LEFT($O1694,FIND(" ",$O1694&amp;" ")-1),"/",REPT(" ",20)),20)),VALUE(MID(SUBSTITUTE(LEFT($O1694,FIND(" ",$O1694&amp;" ")-1),"/",REPT(" ",20)),21,20)))),0)&gt;$W1694,"Late","Same day"))</f>
        <v/>
      </c>
      <c r="AF1694" s="26" t="str">
        <f aca="false">IF($A1694="","",IFERROR(INDEX(Validation!$C$193:$C$217,MATCH($A1694,Validation!$A$193:$A$217,0)),IF(COUNTIF(Validation!$U$19:$U$178,$Z1694)&gt;0,$Z1694,IF(COUNTIF(Validation!$S$19:$S$178,$AI1694)=1,INDEX(Validation!$U$19:$U$178,MATCH($AI1694,Validation!$S$19:$S$178,0)),$Z1694))))</f>
        <v/>
      </c>
      <c r="AG1694" s="27" t="str">
        <f aca="false">IF(COUNTA($A1694:$U1694)=0,"",IF($A1694="","No name",IF($F1694="","No date",IF($W1694=0,"Date ilegible",IF(NOT(ISNUMBER($N1694)),"Hours no numéricas",IF($AA1694="NO MATCH","Person no identificada","OK"))))))</f>
        <v/>
      </c>
      <c r="AH1694" s="27" t="str">
        <f aca="false">IF($W1694=0,"No date",IF($W1694&lt;Validation!$B$3,"Before period",IF($W1694&gt;Validation!$C$3,"After period","In period")))</f>
        <v>No date</v>
      </c>
      <c r="AI1694" s="26" t="str">
        <f aca="false">IF($Y1694="","",TRIM(RIGHT(SUBSTITUTE($Y1694," ",REPT(" ",50)),50)))</f>
        <v/>
      </c>
      <c r="AJ1694" s="27" t="str">
        <f aca="false">IF($A1694="","",IF(NOT(ISERROR(MATCH($A1694,Validation!$A$193:$A$217,0))),"Manual mapping",IF(COUNTIF(Validation!$U$19:$U$178,$Z1694)&gt;0,"Direct",IF(COUNTIF(Validation!$S$19:$S$178,$AI1694)=1,"By surname","Unresolved"))))</f>
        <v/>
      </c>
      <c r="AK1694" s="28" t="str">
        <f aca="false">IF($L1694="","",IF(MATCH($L1694,$L$2:$L$3000,0)&lt;&gt;ROW()-1,"",COUNT($AK$1:$AK1693)+1))</f>
        <v/>
      </c>
      <c r="AL1694" s="28" t="str">
        <f aca="false">IF($G1694="","",IF(MATCH($G1694,$G$2:$G$3000,0)&lt;&gt;ROW()-1,"",COUNT($AL$1:$AL1693)+1))</f>
        <v/>
      </c>
      <c r="AM1694" s="28" t="str">
        <f aca="false">IF($H1694="","",IF(MATCH($H1694,$H$2:$H$3000,0)&lt;&gt;ROW()-1,"",COUNT($AM$1:$AM1693)+1))</f>
        <v/>
      </c>
      <c r="AN1694" s="28" t="str">
        <f aca="false">IF($I1694="","",IF(MATCH($I1694,$I$2:$I$3000,0)&lt;&gt;ROW()-1,"",COUNT($AN$1:$AN1693)+1))</f>
        <v/>
      </c>
      <c r="AO1694" s="28" t="str">
        <f aca="false">IF($Q1694="","",IF(MATCH($Q1694,$Q$2:$Q$3000,0)&lt;&gt;ROW()-1,"",COUNT($AO$1:$AO1693)+1))</f>
        <v/>
      </c>
    </row>
    <row r="1695" customFormat="false" ht="12.75" hidden="false" customHeight="true" outlineLevel="0" collapsed="false">
      <c r="W1695" s="24" t="n">
        <f aca="false">IF($F1695="",0,IFERROR(IF(ISNUMBER($F1695),INT($F1695),DATE(VALUE(MID(SUBSTITUTE(LEFT($F1695,FIND(" ",$F1695&amp;" ")-1),"/",REPT(" ",20)),41,20)),VALUE(LEFT(SUBSTITUTE(LEFT($F1695,FIND(" ",$F1695&amp;" ")-1),"/",REPT(" ",20)),20)),VALUE(MID(SUBSTITUTE(LEFT($F1695,FIND(" ",$F1695&amp;" ")-1),"/",REPT(" ",20)),21,20)))),0))</f>
        <v>0</v>
      </c>
      <c r="X1695" s="25" t="str">
        <f aca="false">IF(ISNUMBER($N1695),$N1695*Validation!$B$5,"")</f>
        <v/>
      </c>
      <c r="Y1695" s="26" t="str">
        <f aca="false">IF($A1695="","",SUBSTITUTE(SUBSTITUTE(SUBSTITUTE(SUBSTITUTE(SUBSTITUTE(SUBSTITUTE(SUBSTITUTE(UPPER(TRIM($A1695)),"Á","A"),"É","E"),"Í","I"),"Ó","O"),"Ú","U"),"Ñ","N"),"Ü","U"))</f>
        <v/>
      </c>
      <c r="Z1695" s="26" t="str">
        <f aca="false">IF($Y1695="","",LEFT($Y1695,1)&amp;" "&amp;TRIM(RIGHT(SUBSTITUTE($Y1695," ",REPT(" ",50)),50)))</f>
        <v/>
      </c>
      <c r="AA1695" s="27" t="str">
        <f aca="false">IF($AF1695="","",IF(COUNTIF(Validation!$U$19:$U$178,$AF1695)&gt;0,"OK","NO MATCH"))</f>
        <v/>
      </c>
      <c r="AB1695" s="27" t="str">
        <f aca="false">IF($W1695=0,"",IF(AND($W1695&gt;=Validation!$B$3,$W1695&lt;=Validation!$C$3),"Yes","No"))</f>
        <v/>
      </c>
      <c r="AC1695" s="26" t="str">
        <f aca="false">IF($A1695="","",$AF1695&amp;"|"&amp;TEXT($W1695,"yyyy-mm-dd")&amp;"|"&amp;$J1695&amp;"|"&amp;$N1695)</f>
        <v/>
      </c>
      <c r="AD1695" s="27" t="str">
        <f aca="false">IF($AC1695="","",IF(COUNTIF($AC$2:$AC$3000,$AC1695)&gt;1,"REVIEW","OK"))</f>
        <v/>
      </c>
      <c r="AE1695" s="27" t="str">
        <f aca="false">IF(OR($W1695=0,$O1695=""),"",IF(IFERROR(IF(ISNUMBER($O1695),INT($O1695),DATE(VALUE(MID(SUBSTITUTE(LEFT($O1695,FIND(" ",$O1695&amp;" ")-1),"/",REPT(" ",20)),41,20)),VALUE(LEFT(SUBSTITUTE(LEFT($O1695,FIND(" ",$O1695&amp;" ")-1),"/",REPT(" ",20)),20)),VALUE(MID(SUBSTITUTE(LEFT($O1695,FIND(" ",$O1695&amp;" ")-1),"/",REPT(" ",20)),21,20)))),0)&gt;$W1695,"Late","Same day"))</f>
        <v/>
      </c>
      <c r="AF1695" s="26" t="str">
        <f aca="false">IF($A1695="","",IFERROR(INDEX(Validation!$C$193:$C$217,MATCH($A1695,Validation!$A$193:$A$217,0)),IF(COUNTIF(Validation!$U$19:$U$178,$Z1695)&gt;0,$Z1695,IF(COUNTIF(Validation!$S$19:$S$178,$AI1695)=1,INDEX(Validation!$U$19:$U$178,MATCH($AI1695,Validation!$S$19:$S$178,0)),$Z1695))))</f>
        <v/>
      </c>
      <c r="AG1695" s="27" t="str">
        <f aca="false">IF(COUNTA($A1695:$U1695)=0,"",IF($A1695="","No name",IF($F1695="","No date",IF($W1695=0,"Date ilegible",IF(NOT(ISNUMBER($N1695)),"Hours no numéricas",IF($AA1695="NO MATCH","Person no identificada","OK"))))))</f>
        <v/>
      </c>
      <c r="AH1695" s="27" t="str">
        <f aca="false">IF($W1695=0,"No date",IF($W1695&lt;Validation!$B$3,"Before period",IF($W1695&gt;Validation!$C$3,"After period","In period")))</f>
        <v>No date</v>
      </c>
      <c r="AI1695" s="26" t="str">
        <f aca="false">IF($Y1695="","",TRIM(RIGHT(SUBSTITUTE($Y1695," ",REPT(" ",50)),50)))</f>
        <v/>
      </c>
      <c r="AJ1695" s="27" t="str">
        <f aca="false">IF($A1695="","",IF(NOT(ISERROR(MATCH($A1695,Validation!$A$193:$A$217,0))),"Manual mapping",IF(COUNTIF(Validation!$U$19:$U$178,$Z1695)&gt;0,"Direct",IF(COUNTIF(Validation!$S$19:$S$178,$AI1695)=1,"By surname","Unresolved"))))</f>
        <v/>
      </c>
      <c r="AK1695" s="28" t="str">
        <f aca="false">IF($L1695="","",IF(MATCH($L1695,$L$2:$L$3000,0)&lt;&gt;ROW()-1,"",COUNT($AK$1:$AK1694)+1))</f>
        <v/>
      </c>
      <c r="AL1695" s="28" t="str">
        <f aca="false">IF($G1695="","",IF(MATCH($G1695,$G$2:$G$3000,0)&lt;&gt;ROW()-1,"",COUNT($AL$1:$AL1694)+1))</f>
        <v/>
      </c>
      <c r="AM1695" s="28" t="str">
        <f aca="false">IF($H1695="","",IF(MATCH($H1695,$H$2:$H$3000,0)&lt;&gt;ROW()-1,"",COUNT($AM$1:$AM1694)+1))</f>
        <v/>
      </c>
      <c r="AN1695" s="28" t="str">
        <f aca="false">IF($I1695="","",IF(MATCH($I1695,$I$2:$I$3000,0)&lt;&gt;ROW()-1,"",COUNT($AN$1:$AN1694)+1))</f>
        <v/>
      </c>
      <c r="AO1695" s="28" t="str">
        <f aca="false">IF($Q1695="","",IF(MATCH($Q1695,$Q$2:$Q$3000,0)&lt;&gt;ROW()-1,"",COUNT($AO$1:$AO1694)+1))</f>
        <v/>
      </c>
    </row>
    <row r="1696" customFormat="false" ht="12.75" hidden="false" customHeight="true" outlineLevel="0" collapsed="false">
      <c r="W1696" s="24" t="n">
        <f aca="false">IF($F1696="",0,IFERROR(IF(ISNUMBER($F1696),INT($F1696),DATE(VALUE(MID(SUBSTITUTE(LEFT($F1696,FIND(" ",$F1696&amp;" ")-1),"/",REPT(" ",20)),41,20)),VALUE(LEFT(SUBSTITUTE(LEFT($F1696,FIND(" ",$F1696&amp;" ")-1),"/",REPT(" ",20)),20)),VALUE(MID(SUBSTITUTE(LEFT($F1696,FIND(" ",$F1696&amp;" ")-1),"/",REPT(" ",20)),21,20)))),0))</f>
        <v>0</v>
      </c>
      <c r="X1696" s="25" t="str">
        <f aca="false">IF(ISNUMBER($N1696),$N1696*Validation!$B$5,"")</f>
        <v/>
      </c>
      <c r="Y1696" s="26" t="str">
        <f aca="false">IF($A1696="","",SUBSTITUTE(SUBSTITUTE(SUBSTITUTE(SUBSTITUTE(SUBSTITUTE(SUBSTITUTE(SUBSTITUTE(UPPER(TRIM($A1696)),"Á","A"),"É","E"),"Í","I"),"Ó","O"),"Ú","U"),"Ñ","N"),"Ü","U"))</f>
        <v/>
      </c>
      <c r="Z1696" s="26" t="str">
        <f aca="false">IF($Y1696="","",LEFT($Y1696,1)&amp;" "&amp;TRIM(RIGHT(SUBSTITUTE($Y1696," ",REPT(" ",50)),50)))</f>
        <v/>
      </c>
      <c r="AA1696" s="27" t="str">
        <f aca="false">IF($AF1696="","",IF(COUNTIF(Validation!$U$19:$U$178,$AF1696)&gt;0,"OK","NO MATCH"))</f>
        <v/>
      </c>
      <c r="AB1696" s="27" t="str">
        <f aca="false">IF($W1696=0,"",IF(AND($W1696&gt;=Validation!$B$3,$W1696&lt;=Validation!$C$3),"Yes","No"))</f>
        <v/>
      </c>
      <c r="AC1696" s="26" t="str">
        <f aca="false">IF($A1696="","",$AF1696&amp;"|"&amp;TEXT($W1696,"yyyy-mm-dd")&amp;"|"&amp;$J1696&amp;"|"&amp;$N1696)</f>
        <v/>
      </c>
      <c r="AD1696" s="27" t="str">
        <f aca="false">IF($AC1696="","",IF(COUNTIF($AC$2:$AC$3000,$AC1696)&gt;1,"REVIEW","OK"))</f>
        <v/>
      </c>
      <c r="AE1696" s="27" t="str">
        <f aca="false">IF(OR($W1696=0,$O1696=""),"",IF(IFERROR(IF(ISNUMBER($O1696),INT($O1696),DATE(VALUE(MID(SUBSTITUTE(LEFT($O1696,FIND(" ",$O1696&amp;" ")-1),"/",REPT(" ",20)),41,20)),VALUE(LEFT(SUBSTITUTE(LEFT($O1696,FIND(" ",$O1696&amp;" ")-1),"/",REPT(" ",20)),20)),VALUE(MID(SUBSTITUTE(LEFT($O1696,FIND(" ",$O1696&amp;" ")-1),"/",REPT(" ",20)),21,20)))),0)&gt;$W1696,"Late","Same day"))</f>
        <v/>
      </c>
      <c r="AF1696" s="26" t="str">
        <f aca="false">IF($A1696="","",IFERROR(INDEX(Validation!$C$193:$C$217,MATCH($A1696,Validation!$A$193:$A$217,0)),IF(COUNTIF(Validation!$U$19:$U$178,$Z1696)&gt;0,$Z1696,IF(COUNTIF(Validation!$S$19:$S$178,$AI1696)=1,INDEX(Validation!$U$19:$U$178,MATCH($AI1696,Validation!$S$19:$S$178,0)),$Z1696))))</f>
        <v/>
      </c>
      <c r="AG1696" s="27" t="str">
        <f aca="false">IF(COUNTA($A1696:$U1696)=0,"",IF($A1696="","No name",IF($F1696="","No date",IF($W1696=0,"Date ilegible",IF(NOT(ISNUMBER($N1696)),"Hours no numéricas",IF($AA1696="NO MATCH","Person no identificada","OK"))))))</f>
        <v/>
      </c>
      <c r="AH1696" s="27" t="str">
        <f aca="false">IF($W1696=0,"No date",IF($W1696&lt;Validation!$B$3,"Before period",IF($W1696&gt;Validation!$C$3,"After period","In period")))</f>
        <v>No date</v>
      </c>
      <c r="AI1696" s="26" t="str">
        <f aca="false">IF($Y1696="","",TRIM(RIGHT(SUBSTITUTE($Y1696," ",REPT(" ",50)),50)))</f>
        <v/>
      </c>
      <c r="AJ1696" s="27" t="str">
        <f aca="false">IF($A1696="","",IF(NOT(ISERROR(MATCH($A1696,Validation!$A$193:$A$217,0))),"Manual mapping",IF(COUNTIF(Validation!$U$19:$U$178,$Z1696)&gt;0,"Direct",IF(COUNTIF(Validation!$S$19:$S$178,$AI1696)=1,"By surname","Unresolved"))))</f>
        <v/>
      </c>
      <c r="AK1696" s="28" t="str">
        <f aca="false">IF($L1696="","",IF(MATCH($L1696,$L$2:$L$3000,0)&lt;&gt;ROW()-1,"",COUNT($AK$1:$AK1695)+1))</f>
        <v/>
      </c>
      <c r="AL1696" s="28" t="str">
        <f aca="false">IF($G1696="","",IF(MATCH($G1696,$G$2:$G$3000,0)&lt;&gt;ROW()-1,"",COUNT($AL$1:$AL1695)+1))</f>
        <v/>
      </c>
      <c r="AM1696" s="28" t="str">
        <f aca="false">IF($H1696="","",IF(MATCH($H1696,$H$2:$H$3000,0)&lt;&gt;ROW()-1,"",COUNT($AM$1:$AM1695)+1))</f>
        <v/>
      </c>
      <c r="AN1696" s="28" t="str">
        <f aca="false">IF($I1696="","",IF(MATCH($I1696,$I$2:$I$3000,0)&lt;&gt;ROW()-1,"",COUNT($AN$1:$AN1695)+1))</f>
        <v/>
      </c>
      <c r="AO1696" s="28" t="str">
        <f aca="false">IF($Q1696="","",IF(MATCH($Q1696,$Q$2:$Q$3000,0)&lt;&gt;ROW()-1,"",COUNT($AO$1:$AO1695)+1))</f>
        <v/>
      </c>
    </row>
    <row r="1697" customFormat="false" ht="12.75" hidden="false" customHeight="true" outlineLevel="0" collapsed="false">
      <c r="W1697" s="24" t="n">
        <f aca="false">IF($F1697="",0,IFERROR(IF(ISNUMBER($F1697),INT($F1697),DATE(VALUE(MID(SUBSTITUTE(LEFT($F1697,FIND(" ",$F1697&amp;" ")-1),"/",REPT(" ",20)),41,20)),VALUE(LEFT(SUBSTITUTE(LEFT($F1697,FIND(" ",$F1697&amp;" ")-1),"/",REPT(" ",20)),20)),VALUE(MID(SUBSTITUTE(LEFT($F1697,FIND(" ",$F1697&amp;" ")-1),"/",REPT(" ",20)),21,20)))),0))</f>
        <v>0</v>
      </c>
      <c r="X1697" s="25" t="str">
        <f aca="false">IF(ISNUMBER($N1697),$N1697*Validation!$B$5,"")</f>
        <v/>
      </c>
      <c r="Y1697" s="26" t="str">
        <f aca="false">IF($A1697="","",SUBSTITUTE(SUBSTITUTE(SUBSTITUTE(SUBSTITUTE(SUBSTITUTE(SUBSTITUTE(SUBSTITUTE(UPPER(TRIM($A1697)),"Á","A"),"É","E"),"Í","I"),"Ó","O"),"Ú","U"),"Ñ","N"),"Ü","U"))</f>
        <v/>
      </c>
      <c r="Z1697" s="26" t="str">
        <f aca="false">IF($Y1697="","",LEFT($Y1697,1)&amp;" "&amp;TRIM(RIGHT(SUBSTITUTE($Y1697," ",REPT(" ",50)),50)))</f>
        <v/>
      </c>
      <c r="AA1697" s="27" t="str">
        <f aca="false">IF($AF1697="","",IF(COUNTIF(Validation!$U$19:$U$178,$AF1697)&gt;0,"OK","NO MATCH"))</f>
        <v/>
      </c>
      <c r="AB1697" s="27" t="str">
        <f aca="false">IF($W1697=0,"",IF(AND($W1697&gt;=Validation!$B$3,$W1697&lt;=Validation!$C$3),"Yes","No"))</f>
        <v/>
      </c>
      <c r="AC1697" s="26" t="str">
        <f aca="false">IF($A1697="","",$AF1697&amp;"|"&amp;TEXT($W1697,"yyyy-mm-dd")&amp;"|"&amp;$J1697&amp;"|"&amp;$N1697)</f>
        <v/>
      </c>
      <c r="AD1697" s="27" t="str">
        <f aca="false">IF($AC1697="","",IF(COUNTIF($AC$2:$AC$3000,$AC1697)&gt;1,"REVIEW","OK"))</f>
        <v/>
      </c>
      <c r="AE1697" s="27" t="str">
        <f aca="false">IF(OR($W1697=0,$O1697=""),"",IF(IFERROR(IF(ISNUMBER($O1697),INT($O1697),DATE(VALUE(MID(SUBSTITUTE(LEFT($O1697,FIND(" ",$O1697&amp;" ")-1),"/",REPT(" ",20)),41,20)),VALUE(LEFT(SUBSTITUTE(LEFT($O1697,FIND(" ",$O1697&amp;" ")-1),"/",REPT(" ",20)),20)),VALUE(MID(SUBSTITUTE(LEFT($O1697,FIND(" ",$O1697&amp;" ")-1),"/",REPT(" ",20)),21,20)))),0)&gt;$W1697,"Late","Same day"))</f>
        <v/>
      </c>
      <c r="AF1697" s="26" t="str">
        <f aca="false">IF($A1697="","",IFERROR(INDEX(Validation!$C$193:$C$217,MATCH($A1697,Validation!$A$193:$A$217,0)),IF(COUNTIF(Validation!$U$19:$U$178,$Z1697)&gt;0,$Z1697,IF(COUNTIF(Validation!$S$19:$S$178,$AI1697)=1,INDEX(Validation!$U$19:$U$178,MATCH($AI1697,Validation!$S$19:$S$178,0)),$Z1697))))</f>
        <v/>
      </c>
      <c r="AG1697" s="27" t="str">
        <f aca="false">IF(COUNTA($A1697:$U1697)=0,"",IF($A1697="","No name",IF($F1697="","No date",IF($W1697=0,"Date ilegible",IF(NOT(ISNUMBER($N1697)),"Hours no numéricas",IF($AA1697="NO MATCH","Person no identificada","OK"))))))</f>
        <v/>
      </c>
      <c r="AH1697" s="27" t="str">
        <f aca="false">IF($W1697=0,"No date",IF($W1697&lt;Validation!$B$3,"Before period",IF($W1697&gt;Validation!$C$3,"After period","In period")))</f>
        <v>No date</v>
      </c>
      <c r="AI1697" s="26" t="str">
        <f aca="false">IF($Y1697="","",TRIM(RIGHT(SUBSTITUTE($Y1697," ",REPT(" ",50)),50)))</f>
        <v/>
      </c>
      <c r="AJ1697" s="27" t="str">
        <f aca="false">IF($A1697="","",IF(NOT(ISERROR(MATCH($A1697,Validation!$A$193:$A$217,0))),"Manual mapping",IF(COUNTIF(Validation!$U$19:$U$178,$Z1697)&gt;0,"Direct",IF(COUNTIF(Validation!$S$19:$S$178,$AI1697)=1,"By surname","Unresolved"))))</f>
        <v/>
      </c>
      <c r="AK1697" s="28" t="str">
        <f aca="false">IF($L1697="","",IF(MATCH($L1697,$L$2:$L$3000,0)&lt;&gt;ROW()-1,"",COUNT($AK$1:$AK1696)+1))</f>
        <v/>
      </c>
      <c r="AL1697" s="28" t="str">
        <f aca="false">IF($G1697="","",IF(MATCH($G1697,$G$2:$G$3000,0)&lt;&gt;ROW()-1,"",COUNT($AL$1:$AL1696)+1))</f>
        <v/>
      </c>
      <c r="AM1697" s="28" t="str">
        <f aca="false">IF($H1697="","",IF(MATCH($H1697,$H$2:$H$3000,0)&lt;&gt;ROW()-1,"",COUNT($AM$1:$AM1696)+1))</f>
        <v/>
      </c>
      <c r="AN1697" s="28" t="str">
        <f aca="false">IF($I1697="","",IF(MATCH($I1697,$I$2:$I$3000,0)&lt;&gt;ROW()-1,"",COUNT($AN$1:$AN1696)+1))</f>
        <v/>
      </c>
      <c r="AO1697" s="28" t="str">
        <f aca="false">IF($Q1697="","",IF(MATCH($Q1697,$Q$2:$Q$3000,0)&lt;&gt;ROW()-1,"",COUNT($AO$1:$AO1696)+1))</f>
        <v/>
      </c>
    </row>
    <row r="1698" customFormat="false" ht="12.75" hidden="false" customHeight="true" outlineLevel="0" collapsed="false">
      <c r="W1698" s="24" t="n">
        <f aca="false">IF($F1698="",0,IFERROR(IF(ISNUMBER($F1698),INT($F1698),DATE(VALUE(MID(SUBSTITUTE(LEFT($F1698,FIND(" ",$F1698&amp;" ")-1),"/",REPT(" ",20)),41,20)),VALUE(LEFT(SUBSTITUTE(LEFT($F1698,FIND(" ",$F1698&amp;" ")-1),"/",REPT(" ",20)),20)),VALUE(MID(SUBSTITUTE(LEFT($F1698,FIND(" ",$F1698&amp;" ")-1),"/",REPT(" ",20)),21,20)))),0))</f>
        <v>0</v>
      </c>
      <c r="X1698" s="25" t="str">
        <f aca="false">IF(ISNUMBER($N1698),$N1698*Validation!$B$5,"")</f>
        <v/>
      </c>
      <c r="Y1698" s="26" t="str">
        <f aca="false">IF($A1698="","",SUBSTITUTE(SUBSTITUTE(SUBSTITUTE(SUBSTITUTE(SUBSTITUTE(SUBSTITUTE(SUBSTITUTE(UPPER(TRIM($A1698)),"Á","A"),"É","E"),"Í","I"),"Ó","O"),"Ú","U"),"Ñ","N"),"Ü","U"))</f>
        <v/>
      </c>
      <c r="Z1698" s="26" t="str">
        <f aca="false">IF($Y1698="","",LEFT($Y1698,1)&amp;" "&amp;TRIM(RIGHT(SUBSTITUTE($Y1698," ",REPT(" ",50)),50)))</f>
        <v/>
      </c>
      <c r="AA1698" s="27" t="str">
        <f aca="false">IF($AF1698="","",IF(COUNTIF(Validation!$U$19:$U$178,$AF1698)&gt;0,"OK","NO MATCH"))</f>
        <v/>
      </c>
      <c r="AB1698" s="27" t="str">
        <f aca="false">IF($W1698=0,"",IF(AND($W1698&gt;=Validation!$B$3,$W1698&lt;=Validation!$C$3),"Yes","No"))</f>
        <v/>
      </c>
      <c r="AC1698" s="26" t="str">
        <f aca="false">IF($A1698="","",$AF1698&amp;"|"&amp;TEXT($W1698,"yyyy-mm-dd")&amp;"|"&amp;$J1698&amp;"|"&amp;$N1698)</f>
        <v/>
      </c>
      <c r="AD1698" s="27" t="str">
        <f aca="false">IF($AC1698="","",IF(COUNTIF($AC$2:$AC$3000,$AC1698)&gt;1,"REVIEW","OK"))</f>
        <v/>
      </c>
      <c r="AE1698" s="27" t="str">
        <f aca="false">IF(OR($W1698=0,$O1698=""),"",IF(IFERROR(IF(ISNUMBER($O1698),INT($O1698),DATE(VALUE(MID(SUBSTITUTE(LEFT($O1698,FIND(" ",$O1698&amp;" ")-1),"/",REPT(" ",20)),41,20)),VALUE(LEFT(SUBSTITUTE(LEFT($O1698,FIND(" ",$O1698&amp;" ")-1),"/",REPT(" ",20)),20)),VALUE(MID(SUBSTITUTE(LEFT($O1698,FIND(" ",$O1698&amp;" ")-1),"/",REPT(" ",20)),21,20)))),0)&gt;$W1698,"Late","Same day"))</f>
        <v/>
      </c>
      <c r="AF1698" s="26" t="str">
        <f aca="false">IF($A1698="","",IFERROR(INDEX(Validation!$C$193:$C$217,MATCH($A1698,Validation!$A$193:$A$217,0)),IF(COUNTIF(Validation!$U$19:$U$178,$Z1698)&gt;0,$Z1698,IF(COUNTIF(Validation!$S$19:$S$178,$AI1698)=1,INDEX(Validation!$U$19:$U$178,MATCH($AI1698,Validation!$S$19:$S$178,0)),$Z1698))))</f>
        <v/>
      </c>
      <c r="AG1698" s="27" t="str">
        <f aca="false">IF(COUNTA($A1698:$U1698)=0,"",IF($A1698="","No name",IF($F1698="","No date",IF($W1698=0,"Date ilegible",IF(NOT(ISNUMBER($N1698)),"Hours no numéricas",IF($AA1698="NO MATCH","Person no identificada","OK"))))))</f>
        <v/>
      </c>
      <c r="AH1698" s="27" t="str">
        <f aca="false">IF($W1698=0,"No date",IF($W1698&lt;Validation!$B$3,"Before period",IF($W1698&gt;Validation!$C$3,"After period","In period")))</f>
        <v>No date</v>
      </c>
      <c r="AI1698" s="26" t="str">
        <f aca="false">IF($Y1698="","",TRIM(RIGHT(SUBSTITUTE($Y1698," ",REPT(" ",50)),50)))</f>
        <v/>
      </c>
      <c r="AJ1698" s="27" t="str">
        <f aca="false">IF($A1698="","",IF(NOT(ISERROR(MATCH($A1698,Validation!$A$193:$A$217,0))),"Manual mapping",IF(COUNTIF(Validation!$U$19:$U$178,$Z1698)&gt;0,"Direct",IF(COUNTIF(Validation!$S$19:$S$178,$AI1698)=1,"By surname","Unresolved"))))</f>
        <v/>
      </c>
      <c r="AK1698" s="28" t="str">
        <f aca="false">IF($L1698="","",IF(MATCH($L1698,$L$2:$L$3000,0)&lt;&gt;ROW()-1,"",COUNT($AK$1:$AK1697)+1))</f>
        <v/>
      </c>
      <c r="AL1698" s="28" t="str">
        <f aca="false">IF($G1698="","",IF(MATCH($G1698,$G$2:$G$3000,0)&lt;&gt;ROW()-1,"",COUNT($AL$1:$AL1697)+1))</f>
        <v/>
      </c>
      <c r="AM1698" s="28" t="str">
        <f aca="false">IF($H1698="","",IF(MATCH($H1698,$H$2:$H$3000,0)&lt;&gt;ROW()-1,"",COUNT($AM$1:$AM1697)+1))</f>
        <v/>
      </c>
      <c r="AN1698" s="28" t="str">
        <f aca="false">IF($I1698="","",IF(MATCH($I1698,$I$2:$I$3000,0)&lt;&gt;ROW()-1,"",COUNT($AN$1:$AN1697)+1))</f>
        <v/>
      </c>
      <c r="AO1698" s="28" t="str">
        <f aca="false">IF($Q1698="","",IF(MATCH($Q1698,$Q$2:$Q$3000,0)&lt;&gt;ROW()-1,"",COUNT($AO$1:$AO1697)+1))</f>
        <v/>
      </c>
    </row>
    <row r="1699" customFormat="false" ht="12.75" hidden="false" customHeight="true" outlineLevel="0" collapsed="false">
      <c r="W1699" s="24" t="n">
        <f aca="false">IF($F1699="",0,IFERROR(IF(ISNUMBER($F1699),INT($F1699),DATE(VALUE(MID(SUBSTITUTE(LEFT($F1699,FIND(" ",$F1699&amp;" ")-1),"/",REPT(" ",20)),41,20)),VALUE(LEFT(SUBSTITUTE(LEFT($F1699,FIND(" ",$F1699&amp;" ")-1),"/",REPT(" ",20)),20)),VALUE(MID(SUBSTITUTE(LEFT($F1699,FIND(" ",$F1699&amp;" ")-1),"/",REPT(" ",20)),21,20)))),0))</f>
        <v>0</v>
      </c>
      <c r="X1699" s="25" t="str">
        <f aca="false">IF(ISNUMBER($N1699),$N1699*Validation!$B$5,"")</f>
        <v/>
      </c>
      <c r="Y1699" s="26" t="str">
        <f aca="false">IF($A1699="","",SUBSTITUTE(SUBSTITUTE(SUBSTITUTE(SUBSTITUTE(SUBSTITUTE(SUBSTITUTE(SUBSTITUTE(UPPER(TRIM($A1699)),"Á","A"),"É","E"),"Í","I"),"Ó","O"),"Ú","U"),"Ñ","N"),"Ü","U"))</f>
        <v/>
      </c>
      <c r="Z1699" s="26" t="str">
        <f aca="false">IF($Y1699="","",LEFT($Y1699,1)&amp;" "&amp;TRIM(RIGHT(SUBSTITUTE($Y1699," ",REPT(" ",50)),50)))</f>
        <v/>
      </c>
      <c r="AA1699" s="27" t="str">
        <f aca="false">IF($AF1699="","",IF(COUNTIF(Validation!$U$19:$U$178,$AF1699)&gt;0,"OK","NO MATCH"))</f>
        <v/>
      </c>
      <c r="AB1699" s="27" t="str">
        <f aca="false">IF($W1699=0,"",IF(AND($W1699&gt;=Validation!$B$3,$W1699&lt;=Validation!$C$3),"Yes","No"))</f>
        <v/>
      </c>
      <c r="AC1699" s="26" t="str">
        <f aca="false">IF($A1699="","",$AF1699&amp;"|"&amp;TEXT($W1699,"yyyy-mm-dd")&amp;"|"&amp;$J1699&amp;"|"&amp;$N1699)</f>
        <v/>
      </c>
      <c r="AD1699" s="27" t="str">
        <f aca="false">IF($AC1699="","",IF(COUNTIF($AC$2:$AC$3000,$AC1699)&gt;1,"REVIEW","OK"))</f>
        <v/>
      </c>
      <c r="AE1699" s="27" t="str">
        <f aca="false">IF(OR($W1699=0,$O1699=""),"",IF(IFERROR(IF(ISNUMBER($O1699),INT($O1699),DATE(VALUE(MID(SUBSTITUTE(LEFT($O1699,FIND(" ",$O1699&amp;" ")-1),"/",REPT(" ",20)),41,20)),VALUE(LEFT(SUBSTITUTE(LEFT($O1699,FIND(" ",$O1699&amp;" ")-1),"/",REPT(" ",20)),20)),VALUE(MID(SUBSTITUTE(LEFT($O1699,FIND(" ",$O1699&amp;" ")-1),"/",REPT(" ",20)),21,20)))),0)&gt;$W1699,"Late","Same day"))</f>
        <v/>
      </c>
      <c r="AF1699" s="26" t="str">
        <f aca="false">IF($A1699="","",IFERROR(INDEX(Validation!$C$193:$C$217,MATCH($A1699,Validation!$A$193:$A$217,0)),IF(COUNTIF(Validation!$U$19:$U$178,$Z1699)&gt;0,$Z1699,IF(COUNTIF(Validation!$S$19:$S$178,$AI1699)=1,INDEX(Validation!$U$19:$U$178,MATCH($AI1699,Validation!$S$19:$S$178,0)),$Z1699))))</f>
        <v/>
      </c>
      <c r="AG1699" s="27" t="str">
        <f aca="false">IF(COUNTA($A1699:$U1699)=0,"",IF($A1699="","No name",IF($F1699="","No date",IF($W1699=0,"Date ilegible",IF(NOT(ISNUMBER($N1699)),"Hours no numéricas",IF($AA1699="NO MATCH","Person no identificada","OK"))))))</f>
        <v/>
      </c>
      <c r="AH1699" s="27" t="str">
        <f aca="false">IF($W1699=0,"No date",IF($W1699&lt;Validation!$B$3,"Before period",IF($W1699&gt;Validation!$C$3,"After period","In period")))</f>
        <v>No date</v>
      </c>
      <c r="AI1699" s="26" t="str">
        <f aca="false">IF($Y1699="","",TRIM(RIGHT(SUBSTITUTE($Y1699," ",REPT(" ",50)),50)))</f>
        <v/>
      </c>
      <c r="AJ1699" s="27" t="str">
        <f aca="false">IF($A1699="","",IF(NOT(ISERROR(MATCH($A1699,Validation!$A$193:$A$217,0))),"Manual mapping",IF(COUNTIF(Validation!$U$19:$U$178,$Z1699)&gt;0,"Direct",IF(COUNTIF(Validation!$S$19:$S$178,$AI1699)=1,"By surname","Unresolved"))))</f>
        <v/>
      </c>
      <c r="AK1699" s="28" t="str">
        <f aca="false">IF($L1699="","",IF(MATCH($L1699,$L$2:$L$3000,0)&lt;&gt;ROW()-1,"",COUNT($AK$1:$AK1698)+1))</f>
        <v/>
      </c>
      <c r="AL1699" s="28" t="str">
        <f aca="false">IF($G1699="","",IF(MATCH($G1699,$G$2:$G$3000,0)&lt;&gt;ROW()-1,"",COUNT($AL$1:$AL1698)+1))</f>
        <v/>
      </c>
      <c r="AM1699" s="28" t="str">
        <f aca="false">IF($H1699="","",IF(MATCH($H1699,$H$2:$H$3000,0)&lt;&gt;ROW()-1,"",COUNT($AM$1:$AM1698)+1))</f>
        <v/>
      </c>
      <c r="AN1699" s="28" t="str">
        <f aca="false">IF($I1699="","",IF(MATCH($I1699,$I$2:$I$3000,0)&lt;&gt;ROW()-1,"",COUNT($AN$1:$AN1698)+1))</f>
        <v/>
      </c>
      <c r="AO1699" s="28" t="str">
        <f aca="false">IF($Q1699="","",IF(MATCH($Q1699,$Q$2:$Q$3000,0)&lt;&gt;ROW()-1,"",COUNT($AO$1:$AO1698)+1))</f>
        <v/>
      </c>
    </row>
    <row r="1700" customFormat="false" ht="12.75" hidden="false" customHeight="true" outlineLevel="0" collapsed="false">
      <c r="W1700" s="24" t="n">
        <f aca="false">IF($F1700="",0,IFERROR(IF(ISNUMBER($F1700),INT($F1700),DATE(VALUE(MID(SUBSTITUTE(LEFT($F1700,FIND(" ",$F1700&amp;" ")-1),"/",REPT(" ",20)),41,20)),VALUE(LEFT(SUBSTITUTE(LEFT($F1700,FIND(" ",$F1700&amp;" ")-1),"/",REPT(" ",20)),20)),VALUE(MID(SUBSTITUTE(LEFT($F1700,FIND(" ",$F1700&amp;" ")-1),"/",REPT(" ",20)),21,20)))),0))</f>
        <v>0</v>
      </c>
      <c r="X1700" s="25" t="str">
        <f aca="false">IF(ISNUMBER($N1700),$N1700*Validation!$B$5,"")</f>
        <v/>
      </c>
      <c r="Y1700" s="26" t="str">
        <f aca="false">IF($A1700="","",SUBSTITUTE(SUBSTITUTE(SUBSTITUTE(SUBSTITUTE(SUBSTITUTE(SUBSTITUTE(SUBSTITUTE(UPPER(TRIM($A1700)),"Á","A"),"É","E"),"Í","I"),"Ó","O"),"Ú","U"),"Ñ","N"),"Ü","U"))</f>
        <v/>
      </c>
      <c r="Z1700" s="26" t="str">
        <f aca="false">IF($Y1700="","",LEFT($Y1700,1)&amp;" "&amp;TRIM(RIGHT(SUBSTITUTE($Y1700," ",REPT(" ",50)),50)))</f>
        <v/>
      </c>
      <c r="AA1700" s="27" t="str">
        <f aca="false">IF($AF1700="","",IF(COUNTIF(Validation!$U$19:$U$178,$AF1700)&gt;0,"OK","NO MATCH"))</f>
        <v/>
      </c>
      <c r="AB1700" s="27" t="str">
        <f aca="false">IF($W1700=0,"",IF(AND($W1700&gt;=Validation!$B$3,$W1700&lt;=Validation!$C$3),"Yes","No"))</f>
        <v/>
      </c>
      <c r="AC1700" s="26" t="str">
        <f aca="false">IF($A1700="","",$AF1700&amp;"|"&amp;TEXT($W1700,"yyyy-mm-dd")&amp;"|"&amp;$J1700&amp;"|"&amp;$N1700)</f>
        <v/>
      </c>
      <c r="AD1700" s="27" t="str">
        <f aca="false">IF($AC1700="","",IF(COUNTIF($AC$2:$AC$3000,$AC1700)&gt;1,"REVIEW","OK"))</f>
        <v/>
      </c>
      <c r="AE1700" s="27" t="str">
        <f aca="false">IF(OR($W1700=0,$O1700=""),"",IF(IFERROR(IF(ISNUMBER($O1700),INT($O1700),DATE(VALUE(MID(SUBSTITUTE(LEFT($O1700,FIND(" ",$O1700&amp;" ")-1),"/",REPT(" ",20)),41,20)),VALUE(LEFT(SUBSTITUTE(LEFT($O1700,FIND(" ",$O1700&amp;" ")-1),"/",REPT(" ",20)),20)),VALUE(MID(SUBSTITUTE(LEFT($O1700,FIND(" ",$O1700&amp;" ")-1),"/",REPT(" ",20)),21,20)))),0)&gt;$W1700,"Late","Same day"))</f>
        <v/>
      </c>
      <c r="AF1700" s="26" t="str">
        <f aca="false">IF($A1700="","",IFERROR(INDEX(Validation!$C$193:$C$217,MATCH($A1700,Validation!$A$193:$A$217,0)),IF(COUNTIF(Validation!$U$19:$U$178,$Z1700)&gt;0,$Z1700,IF(COUNTIF(Validation!$S$19:$S$178,$AI1700)=1,INDEX(Validation!$U$19:$U$178,MATCH($AI1700,Validation!$S$19:$S$178,0)),$Z1700))))</f>
        <v/>
      </c>
      <c r="AG1700" s="27" t="str">
        <f aca="false">IF(COUNTA($A1700:$U1700)=0,"",IF($A1700="","No name",IF($F1700="","No date",IF($W1700=0,"Date ilegible",IF(NOT(ISNUMBER($N1700)),"Hours no numéricas",IF($AA1700="NO MATCH","Person no identificada","OK"))))))</f>
        <v/>
      </c>
      <c r="AH1700" s="27" t="str">
        <f aca="false">IF($W1700=0,"No date",IF($W1700&lt;Validation!$B$3,"Before period",IF($W1700&gt;Validation!$C$3,"After period","In period")))</f>
        <v>No date</v>
      </c>
      <c r="AI1700" s="26" t="str">
        <f aca="false">IF($Y1700="","",TRIM(RIGHT(SUBSTITUTE($Y1700," ",REPT(" ",50)),50)))</f>
        <v/>
      </c>
      <c r="AJ1700" s="27" t="str">
        <f aca="false">IF($A1700="","",IF(NOT(ISERROR(MATCH($A1700,Validation!$A$193:$A$217,0))),"Manual mapping",IF(COUNTIF(Validation!$U$19:$U$178,$Z1700)&gt;0,"Direct",IF(COUNTIF(Validation!$S$19:$S$178,$AI1700)=1,"By surname","Unresolved"))))</f>
        <v/>
      </c>
      <c r="AK1700" s="28" t="str">
        <f aca="false">IF($L1700="","",IF(MATCH($L1700,$L$2:$L$3000,0)&lt;&gt;ROW()-1,"",COUNT($AK$1:$AK1699)+1))</f>
        <v/>
      </c>
      <c r="AL1700" s="28" t="str">
        <f aca="false">IF($G1700="","",IF(MATCH($G1700,$G$2:$G$3000,0)&lt;&gt;ROW()-1,"",COUNT($AL$1:$AL1699)+1))</f>
        <v/>
      </c>
      <c r="AM1700" s="28" t="str">
        <f aca="false">IF($H1700="","",IF(MATCH($H1700,$H$2:$H$3000,0)&lt;&gt;ROW()-1,"",COUNT($AM$1:$AM1699)+1))</f>
        <v/>
      </c>
      <c r="AN1700" s="28" t="str">
        <f aca="false">IF($I1700="","",IF(MATCH($I1700,$I$2:$I$3000,0)&lt;&gt;ROW()-1,"",COUNT($AN$1:$AN1699)+1))</f>
        <v/>
      </c>
      <c r="AO1700" s="28" t="str">
        <f aca="false">IF($Q1700="","",IF(MATCH($Q1700,$Q$2:$Q$3000,0)&lt;&gt;ROW()-1,"",COUNT($AO$1:$AO1699)+1))</f>
        <v/>
      </c>
    </row>
    <row r="1701" customFormat="false" ht="12.75" hidden="false" customHeight="true" outlineLevel="0" collapsed="false">
      <c r="W1701" s="24" t="n">
        <f aca="false">IF($F1701="",0,IFERROR(IF(ISNUMBER($F1701),INT($F1701),DATE(VALUE(MID(SUBSTITUTE(LEFT($F1701,FIND(" ",$F1701&amp;" ")-1),"/",REPT(" ",20)),41,20)),VALUE(LEFT(SUBSTITUTE(LEFT($F1701,FIND(" ",$F1701&amp;" ")-1),"/",REPT(" ",20)),20)),VALUE(MID(SUBSTITUTE(LEFT($F1701,FIND(" ",$F1701&amp;" ")-1),"/",REPT(" ",20)),21,20)))),0))</f>
        <v>0</v>
      </c>
      <c r="X1701" s="25" t="str">
        <f aca="false">IF(ISNUMBER($N1701),$N1701*Validation!$B$5,"")</f>
        <v/>
      </c>
      <c r="Y1701" s="26" t="str">
        <f aca="false">IF($A1701="","",SUBSTITUTE(SUBSTITUTE(SUBSTITUTE(SUBSTITUTE(SUBSTITUTE(SUBSTITUTE(SUBSTITUTE(UPPER(TRIM($A1701)),"Á","A"),"É","E"),"Í","I"),"Ó","O"),"Ú","U"),"Ñ","N"),"Ü","U"))</f>
        <v/>
      </c>
      <c r="Z1701" s="26" t="str">
        <f aca="false">IF($Y1701="","",LEFT($Y1701,1)&amp;" "&amp;TRIM(RIGHT(SUBSTITUTE($Y1701," ",REPT(" ",50)),50)))</f>
        <v/>
      </c>
      <c r="AA1701" s="27" t="str">
        <f aca="false">IF($AF1701="","",IF(COUNTIF(Validation!$U$19:$U$178,$AF1701)&gt;0,"OK","NO MATCH"))</f>
        <v/>
      </c>
      <c r="AB1701" s="27" t="str">
        <f aca="false">IF($W1701=0,"",IF(AND($W1701&gt;=Validation!$B$3,$W1701&lt;=Validation!$C$3),"Yes","No"))</f>
        <v/>
      </c>
      <c r="AC1701" s="26" t="str">
        <f aca="false">IF($A1701="","",$AF1701&amp;"|"&amp;TEXT($W1701,"yyyy-mm-dd")&amp;"|"&amp;$J1701&amp;"|"&amp;$N1701)</f>
        <v/>
      </c>
      <c r="AD1701" s="27" t="str">
        <f aca="false">IF($AC1701="","",IF(COUNTIF($AC$2:$AC$3000,$AC1701)&gt;1,"REVIEW","OK"))</f>
        <v/>
      </c>
      <c r="AE1701" s="27" t="str">
        <f aca="false">IF(OR($W1701=0,$O1701=""),"",IF(IFERROR(IF(ISNUMBER($O1701),INT($O1701),DATE(VALUE(MID(SUBSTITUTE(LEFT($O1701,FIND(" ",$O1701&amp;" ")-1),"/",REPT(" ",20)),41,20)),VALUE(LEFT(SUBSTITUTE(LEFT($O1701,FIND(" ",$O1701&amp;" ")-1),"/",REPT(" ",20)),20)),VALUE(MID(SUBSTITUTE(LEFT($O1701,FIND(" ",$O1701&amp;" ")-1),"/",REPT(" ",20)),21,20)))),0)&gt;$W1701,"Late","Same day"))</f>
        <v/>
      </c>
      <c r="AF1701" s="26" t="str">
        <f aca="false">IF($A1701="","",IFERROR(INDEX(Validation!$C$193:$C$217,MATCH($A1701,Validation!$A$193:$A$217,0)),IF(COUNTIF(Validation!$U$19:$U$178,$Z1701)&gt;0,$Z1701,IF(COUNTIF(Validation!$S$19:$S$178,$AI1701)=1,INDEX(Validation!$U$19:$U$178,MATCH($AI1701,Validation!$S$19:$S$178,0)),$Z1701))))</f>
        <v/>
      </c>
      <c r="AG1701" s="27" t="str">
        <f aca="false">IF(COUNTA($A1701:$U1701)=0,"",IF($A1701="","No name",IF($F1701="","No date",IF($W1701=0,"Date ilegible",IF(NOT(ISNUMBER($N1701)),"Hours no numéricas",IF($AA1701="NO MATCH","Person no identificada","OK"))))))</f>
        <v/>
      </c>
      <c r="AH1701" s="27" t="str">
        <f aca="false">IF($W1701=0,"No date",IF($W1701&lt;Validation!$B$3,"Before period",IF($W1701&gt;Validation!$C$3,"After period","In period")))</f>
        <v>No date</v>
      </c>
      <c r="AI1701" s="26" t="str">
        <f aca="false">IF($Y1701="","",TRIM(RIGHT(SUBSTITUTE($Y1701," ",REPT(" ",50)),50)))</f>
        <v/>
      </c>
      <c r="AJ1701" s="27" t="str">
        <f aca="false">IF($A1701="","",IF(NOT(ISERROR(MATCH($A1701,Validation!$A$193:$A$217,0))),"Manual mapping",IF(COUNTIF(Validation!$U$19:$U$178,$Z1701)&gt;0,"Direct",IF(COUNTIF(Validation!$S$19:$S$178,$AI1701)=1,"By surname","Unresolved"))))</f>
        <v/>
      </c>
      <c r="AK1701" s="28" t="str">
        <f aca="false">IF($L1701="","",IF(MATCH($L1701,$L$2:$L$3000,0)&lt;&gt;ROW()-1,"",COUNT($AK$1:$AK1700)+1))</f>
        <v/>
      </c>
      <c r="AL1701" s="28" t="str">
        <f aca="false">IF($G1701="","",IF(MATCH($G1701,$G$2:$G$3000,0)&lt;&gt;ROW()-1,"",COUNT($AL$1:$AL1700)+1))</f>
        <v/>
      </c>
      <c r="AM1701" s="28" t="str">
        <f aca="false">IF($H1701="","",IF(MATCH($H1701,$H$2:$H$3000,0)&lt;&gt;ROW()-1,"",COUNT($AM$1:$AM1700)+1))</f>
        <v/>
      </c>
      <c r="AN1701" s="28" t="str">
        <f aca="false">IF($I1701="","",IF(MATCH($I1701,$I$2:$I$3000,0)&lt;&gt;ROW()-1,"",COUNT($AN$1:$AN1700)+1))</f>
        <v/>
      </c>
      <c r="AO1701" s="28" t="str">
        <f aca="false">IF($Q1701="","",IF(MATCH($Q1701,$Q$2:$Q$3000,0)&lt;&gt;ROW()-1,"",COUNT($AO$1:$AO1700)+1))</f>
        <v/>
      </c>
    </row>
    <row r="1702" customFormat="false" ht="12.75" hidden="false" customHeight="true" outlineLevel="0" collapsed="false">
      <c r="W1702" s="24" t="n">
        <f aca="false">IF($F1702="",0,IFERROR(IF(ISNUMBER($F1702),INT($F1702),DATE(VALUE(MID(SUBSTITUTE(LEFT($F1702,FIND(" ",$F1702&amp;" ")-1),"/",REPT(" ",20)),41,20)),VALUE(LEFT(SUBSTITUTE(LEFT($F1702,FIND(" ",$F1702&amp;" ")-1),"/",REPT(" ",20)),20)),VALUE(MID(SUBSTITUTE(LEFT($F1702,FIND(" ",$F1702&amp;" ")-1),"/",REPT(" ",20)),21,20)))),0))</f>
        <v>0</v>
      </c>
      <c r="X1702" s="25" t="str">
        <f aca="false">IF(ISNUMBER($N1702),$N1702*Validation!$B$5,"")</f>
        <v/>
      </c>
      <c r="Y1702" s="26" t="str">
        <f aca="false">IF($A1702="","",SUBSTITUTE(SUBSTITUTE(SUBSTITUTE(SUBSTITUTE(SUBSTITUTE(SUBSTITUTE(SUBSTITUTE(UPPER(TRIM($A1702)),"Á","A"),"É","E"),"Í","I"),"Ó","O"),"Ú","U"),"Ñ","N"),"Ü","U"))</f>
        <v/>
      </c>
      <c r="Z1702" s="26" t="str">
        <f aca="false">IF($Y1702="","",LEFT($Y1702,1)&amp;" "&amp;TRIM(RIGHT(SUBSTITUTE($Y1702," ",REPT(" ",50)),50)))</f>
        <v/>
      </c>
      <c r="AA1702" s="27" t="str">
        <f aca="false">IF($AF1702="","",IF(COUNTIF(Validation!$U$19:$U$178,$AF1702)&gt;0,"OK","NO MATCH"))</f>
        <v/>
      </c>
      <c r="AB1702" s="27" t="str">
        <f aca="false">IF($W1702=0,"",IF(AND($W1702&gt;=Validation!$B$3,$W1702&lt;=Validation!$C$3),"Yes","No"))</f>
        <v/>
      </c>
      <c r="AC1702" s="26" t="str">
        <f aca="false">IF($A1702="","",$AF1702&amp;"|"&amp;TEXT($W1702,"yyyy-mm-dd")&amp;"|"&amp;$J1702&amp;"|"&amp;$N1702)</f>
        <v/>
      </c>
      <c r="AD1702" s="27" t="str">
        <f aca="false">IF($AC1702="","",IF(COUNTIF($AC$2:$AC$3000,$AC1702)&gt;1,"REVIEW","OK"))</f>
        <v/>
      </c>
      <c r="AE1702" s="27" t="str">
        <f aca="false">IF(OR($W1702=0,$O1702=""),"",IF(IFERROR(IF(ISNUMBER($O1702),INT($O1702),DATE(VALUE(MID(SUBSTITUTE(LEFT($O1702,FIND(" ",$O1702&amp;" ")-1),"/",REPT(" ",20)),41,20)),VALUE(LEFT(SUBSTITUTE(LEFT($O1702,FIND(" ",$O1702&amp;" ")-1),"/",REPT(" ",20)),20)),VALUE(MID(SUBSTITUTE(LEFT($O1702,FIND(" ",$O1702&amp;" ")-1),"/",REPT(" ",20)),21,20)))),0)&gt;$W1702,"Late","Same day"))</f>
        <v/>
      </c>
      <c r="AF1702" s="26" t="str">
        <f aca="false">IF($A1702="","",IFERROR(INDEX(Validation!$C$193:$C$217,MATCH($A1702,Validation!$A$193:$A$217,0)),IF(COUNTIF(Validation!$U$19:$U$178,$Z1702)&gt;0,$Z1702,IF(COUNTIF(Validation!$S$19:$S$178,$AI1702)=1,INDEX(Validation!$U$19:$U$178,MATCH($AI1702,Validation!$S$19:$S$178,0)),$Z1702))))</f>
        <v/>
      </c>
      <c r="AG1702" s="27" t="str">
        <f aca="false">IF(COUNTA($A1702:$U1702)=0,"",IF($A1702="","No name",IF($F1702="","No date",IF($W1702=0,"Date ilegible",IF(NOT(ISNUMBER($N1702)),"Hours no numéricas",IF($AA1702="NO MATCH","Person no identificada","OK"))))))</f>
        <v/>
      </c>
      <c r="AH1702" s="27" t="str">
        <f aca="false">IF($W1702=0,"No date",IF($W1702&lt;Validation!$B$3,"Before period",IF($W1702&gt;Validation!$C$3,"After period","In period")))</f>
        <v>No date</v>
      </c>
      <c r="AI1702" s="26" t="str">
        <f aca="false">IF($Y1702="","",TRIM(RIGHT(SUBSTITUTE($Y1702," ",REPT(" ",50)),50)))</f>
        <v/>
      </c>
      <c r="AJ1702" s="27" t="str">
        <f aca="false">IF($A1702="","",IF(NOT(ISERROR(MATCH($A1702,Validation!$A$193:$A$217,0))),"Manual mapping",IF(COUNTIF(Validation!$U$19:$U$178,$Z1702)&gt;0,"Direct",IF(COUNTIF(Validation!$S$19:$S$178,$AI1702)=1,"By surname","Unresolved"))))</f>
        <v/>
      </c>
      <c r="AK1702" s="28" t="str">
        <f aca="false">IF($L1702="","",IF(MATCH($L1702,$L$2:$L$3000,0)&lt;&gt;ROW()-1,"",COUNT($AK$1:$AK1701)+1))</f>
        <v/>
      </c>
      <c r="AL1702" s="28" t="str">
        <f aca="false">IF($G1702="","",IF(MATCH($G1702,$G$2:$G$3000,0)&lt;&gt;ROW()-1,"",COUNT($AL$1:$AL1701)+1))</f>
        <v/>
      </c>
      <c r="AM1702" s="28" t="str">
        <f aca="false">IF($H1702="","",IF(MATCH($H1702,$H$2:$H$3000,0)&lt;&gt;ROW()-1,"",COUNT($AM$1:$AM1701)+1))</f>
        <v/>
      </c>
      <c r="AN1702" s="28" t="str">
        <f aca="false">IF($I1702="","",IF(MATCH($I1702,$I$2:$I$3000,0)&lt;&gt;ROW()-1,"",COUNT($AN$1:$AN1701)+1))</f>
        <v/>
      </c>
      <c r="AO1702" s="28" t="str">
        <f aca="false">IF($Q1702="","",IF(MATCH($Q1702,$Q$2:$Q$3000,0)&lt;&gt;ROW()-1,"",COUNT($AO$1:$AO1701)+1))</f>
        <v/>
      </c>
    </row>
    <row r="1703" customFormat="false" ht="12.75" hidden="false" customHeight="true" outlineLevel="0" collapsed="false">
      <c r="W1703" s="24" t="n">
        <f aca="false">IF($F1703="",0,IFERROR(IF(ISNUMBER($F1703),INT($F1703),DATE(VALUE(MID(SUBSTITUTE(LEFT($F1703,FIND(" ",$F1703&amp;" ")-1),"/",REPT(" ",20)),41,20)),VALUE(LEFT(SUBSTITUTE(LEFT($F1703,FIND(" ",$F1703&amp;" ")-1),"/",REPT(" ",20)),20)),VALUE(MID(SUBSTITUTE(LEFT($F1703,FIND(" ",$F1703&amp;" ")-1),"/",REPT(" ",20)),21,20)))),0))</f>
        <v>0</v>
      </c>
      <c r="X1703" s="25" t="str">
        <f aca="false">IF(ISNUMBER($N1703),$N1703*Validation!$B$5,"")</f>
        <v/>
      </c>
      <c r="Y1703" s="26" t="str">
        <f aca="false">IF($A1703="","",SUBSTITUTE(SUBSTITUTE(SUBSTITUTE(SUBSTITUTE(SUBSTITUTE(SUBSTITUTE(SUBSTITUTE(UPPER(TRIM($A1703)),"Á","A"),"É","E"),"Í","I"),"Ó","O"),"Ú","U"),"Ñ","N"),"Ü","U"))</f>
        <v/>
      </c>
      <c r="Z1703" s="26" t="str">
        <f aca="false">IF($Y1703="","",LEFT($Y1703,1)&amp;" "&amp;TRIM(RIGHT(SUBSTITUTE($Y1703," ",REPT(" ",50)),50)))</f>
        <v/>
      </c>
      <c r="AA1703" s="27" t="str">
        <f aca="false">IF($AF1703="","",IF(COUNTIF(Validation!$U$19:$U$178,$AF1703)&gt;0,"OK","NO MATCH"))</f>
        <v/>
      </c>
      <c r="AB1703" s="27" t="str">
        <f aca="false">IF($W1703=0,"",IF(AND($W1703&gt;=Validation!$B$3,$W1703&lt;=Validation!$C$3),"Yes","No"))</f>
        <v/>
      </c>
      <c r="AC1703" s="26" t="str">
        <f aca="false">IF($A1703="","",$AF1703&amp;"|"&amp;TEXT($W1703,"yyyy-mm-dd")&amp;"|"&amp;$J1703&amp;"|"&amp;$N1703)</f>
        <v/>
      </c>
      <c r="AD1703" s="27" t="str">
        <f aca="false">IF($AC1703="","",IF(COUNTIF($AC$2:$AC$3000,$AC1703)&gt;1,"REVIEW","OK"))</f>
        <v/>
      </c>
      <c r="AE1703" s="27" t="str">
        <f aca="false">IF(OR($W1703=0,$O1703=""),"",IF(IFERROR(IF(ISNUMBER($O1703),INT($O1703),DATE(VALUE(MID(SUBSTITUTE(LEFT($O1703,FIND(" ",$O1703&amp;" ")-1),"/",REPT(" ",20)),41,20)),VALUE(LEFT(SUBSTITUTE(LEFT($O1703,FIND(" ",$O1703&amp;" ")-1),"/",REPT(" ",20)),20)),VALUE(MID(SUBSTITUTE(LEFT($O1703,FIND(" ",$O1703&amp;" ")-1),"/",REPT(" ",20)),21,20)))),0)&gt;$W1703,"Late","Same day"))</f>
        <v/>
      </c>
      <c r="AF1703" s="26" t="str">
        <f aca="false">IF($A1703="","",IFERROR(INDEX(Validation!$C$193:$C$217,MATCH($A1703,Validation!$A$193:$A$217,0)),IF(COUNTIF(Validation!$U$19:$U$178,$Z1703)&gt;0,$Z1703,IF(COUNTIF(Validation!$S$19:$S$178,$AI1703)=1,INDEX(Validation!$U$19:$U$178,MATCH($AI1703,Validation!$S$19:$S$178,0)),$Z1703))))</f>
        <v/>
      </c>
      <c r="AG1703" s="27" t="str">
        <f aca="false">IF(COUNTA($A1703:$U1703)=0,"",IF($A1703="","No name",IF($F1703="","No date",IF($W1703=0,"Date ilegible",IF(NOT(ISNUMBER($N1703)),"Hours no numéricas",IF($AA1703="NO MATCH","Person no identificada","OK"))))))</f>
        <v/>
      </c>
      <c r="AH1703" s="27" t="str">
        <f aca="false">IF($W1703=0,"No date",IF($W1703&lt;Validation!$B$3,"Before period",IF($W1703&gt;Validation!$C$3,"After period","In period")))</f>
        <v>No date</v>
      </c>
      <c r="AI1703" s="26" t="str">
        <f aca="false">IF($Y1703="","",TRIM(RIGHT(SUBSTITUTE($Y1703," ",REPT(" ",50)),50)))</f>
        <v/>
      </c>
      <c r="AJ1703" s="27" t="str">
        <f aca="false">IF($A1703="","",IF(NOT(ISERROR(MATCH($A1703,Validation!$A$193:$A$217,0))),"Manual mapping",IF(COUNTIF(Validation!$U$19:$U$178,$Z1703)&gt;0,"Direct",IF(COUNTIF(Validation!$S$19:$S$178,$AI1703)=1,"By surname","Unresolved"))))</f>
        <v/>
      </c>
      <c r="AK1703" s="28" t="str">
        <f aca="false">IF($L1703="","",IF(MATCH($L1703,$L$2:$L$3000,0)&lt;&gt;ROW()-1,"",COUNT($AK$1:$AK1702)+1))</f>
        <v/>
      </c>
      <c r="AL1703" s="28" t="str">
        <f aca="false">IF($G1703="","",IF(MATCH($G1703,$G$2:$G$3000,0)&lt;&gt;ROW()-1,"",COUNT($AL$1:$AL1702)+1))</f>
        <v/>
      </c>
      <c r="AM1703" s="28" t="str">
        <f aca="false">IF($H1703="","",IF(MATCH($H1703,$H$2:$H$3000,0)&lt;&gt;ROW()-1,"",COUNT($AM$1:$AM1702)+1))</f>
        <v/>
      </c>
      <c r="AN1703" s="28" t="str">
        <f aca="false">IF($I1703="","",IF(MATCH($I1703,$I$2:$I$3000,0)&lt;&gt;ROW()-1,"",COUNT($AN$1:$AN1702)+1))</f>
        <v/>
      </c>
      <c r="AO1703" s="28" t="str">
        <f aca="false">IF($Q1703="","",IF(MATCH($Q1703,$Q$2:$Q$3000,0)&lt;&gt;ROW()-1,"",COUNT($AO$1:$AO1702)+1))</f>
        <v/>
      </c>
    </row>
    <row r="1704" customFormat="false" ht="12.75" hidden="false" customHeight="true" outlineLevel="0" collapsed="false">
      <c r="W1704" s="24" t="n">
        <f aca="false">IF($F1704="",0,IFERROR(IF(ISNUMBER($F1704),INT($F1704),DATE(VALUE(MID(SUBSTITUTE(LEFT($F1704,FIND(" ",$F1704&amp;" ")-1),"/",REPT(" ",20)),41,20)),VALUE(LEFT(SUBSTITUTE(LEFT($F1704,FIND(" ",$F1704&amp;" ")-1),"/",REPT(" ",20)),20)),VALUE(MID(SUBSTITUTE(LEFT($F1704,FIND(" ",$F1704&amp;" ")-1),"/",REPT(" ",20)),21,20)))),0))</f>
        <v>0</v>
      </c>
      <c r="X1704" s="25" t="str">
        <f aca="false">IF(ISNUMBER($N1704),$N1704*Validation!$B$5,"")</f>
        <v/>
      </c>
      <c r="Y1704" s="26" t="str">
        <f aca="false">IF($A1704="","",SUBSTITUTE(SUBSTITUTE(SUBSTITUTE(SUBSTITUTE(SUBSTITUTE(SUBSTITUTE(SUBSTITUTE(UPPER(TRIM($A1704)),"Á","A"),"É","E"),"Í","I"),"Ó","O"),"Ú","U"),"Ñ","N"),"Ü","U"))</f>
        <v/>
      </c>
      <c r="Z1704" s="26" t="str">
        <f aca="false">IF($Y1704="","",LEFT($Y1704,1)&amp;" "&amp;TRIM(RIGHT(SUBSTITUTE($Y1704," ",REPT(" ",50)),50)))</f>
        <v/>
      </c>
      <c r="AA1704" s="27" t="str">
        <f aca="false">IF($AF1704="","",IF(COUNTIF(Validation!$U$19:$U$178,$AF1704)&gt;0,"OK","NO MATCH"))</f>
        <v/>
      </c>
      <c r="AB1704" s="27" t="str">
        <f aca="false">IF($W1704=0,"",IF(AND($W1704&gt;=Validation!$B$3,$W1704&lt;=Validation!$C$3),"Yes","No"))</f>
        <v/>
      </c>
      <c r="AC1704" s="26" t="str">
        <f aca="false">IF($A1704="","",$AF1704&amp;"|"&amp;TEXT($W1704,"yyyy-mm-dd")&amp;"|"&amp;$J1704&amp;"|"&amp;$N1704)</f>
        <v/>
      </c>
      <c r="AD1704" s="27" t="str">
        <f aca="false">IF($AC1704="","",IF(COUNTIF($AC$2:$AC$3000,$AC1704)&gt;1,"REVIEW","OK"))</f>
        <v/>
      </c>
      <c r="AE1704" s="27" t="str">
        <f aca="false">IF(OR($W1704=0,$O1704=""),"",IF(IFERROR(IF(ISNUMBER($O1704),INT($O1704),DATE(VALUE(MID(SUBSTITUTE(LEFT($O1704,FIND(" ",$O1704&amp;" ")-1),"/",REPT(" ",20)),41,20)),VALUE(LEFT(SUBSTITUTE(LEFT($O1704,FIND(" ",$O1704&amp;" ")-1),"/",REPT(" ",20)),20)),VALUE(MID(SUBSTITUTE(LEFT($O1704,FIND(" ",$O1704&amp;" ")-1),"/",REPT(" ",20)),21,20)))),0)&gt;$W1704,"Late","Same day"))</f>
        <v/>
      </c>
      <c r="AF1704" s="26" t="str">
        <f aca="false">IF($A1704="","",IFERROR(INDEX(Validation!$C$193:$C$217,MATCH($A1704,Validation!$A$193:$A$217,0)),IF(COUNTIF(Validation!$U$19:$U$178,$Z1704)&gt;0,$Z1704,IF(COUNTIF(Validation!$S$19:$S$178,$AI1704)=1,INDEX(Validation!$U$19:$U$178,MATCH($AI1704,Validation!$S$19:$S$178,0)),$Z1704))))</f>
        <v/>
      </c>
      <c r="AG1704" s="27" t="str">
        <f aca="false">IF(COUNTA($A1704:$U1704)=0,"",IF($A1704="","No name",IF($F1704="","No date",IF($W1704=0,"Date ilegible",IF(NOT(ISNUMBER($N1704)),"Hours no numéricas",IF($AA1704="NO MATCH","Person no identificada","OK"))))))</f>
        <v/>
      </c>
      <c r="AH1704" s="27" t="str">
        <f aca="false">IF($W1704=0,"No date",IF($W1704&lt;Validation!$B$3,"Before period",IF($W1704&gt;Validation!$C$3,"After period","In period")))</f>
        <v>No date</v>
      </c>
      <c r="AI1704" s="26" t="str">
        <f aca="false">IF($Y1704="","",TRIM(RIGHT(SUBSTITUTE($Y1704," ",REPT(" ",50)),50)))</f>
        <v/>
      </c>
      <c r="AJ1704" s="27" t="str">
        <f aca="false">IF($A1704="","",IF(NOT(ISERROR(MATCH($A1704,Validation!$A$193:$A$217,0))),"Manual mapping",IF(COUNTIF(Validation!$U$19:$U$178,$Z1704)&gt;0,"Direct",IF(COUNTIF(Validation!$S$19:$S$178,$AI1704)=1,"By surname","Unresolved"))))</f>
        <v/>
      </c>
      <c r="AK1704" s="28" t="str">
        <f aca="false">IF($L1704="","",IF(MATCH($L1704,$L$2:$L$3000,0)&lt;&gt;ROW()-1,"",COUNT($AK$1:$AK1703)+1))</f>
        <v/>
      </c>
      <c r="AL1704" s="28" t="str">
        <f aca="false">IF($G1704="","",IF(MATCH($G1704,$G$2:$G$3000,0)&lt;&gt;ROW()-1,"",COUNT($AL$1:$AL1703)+1))</f>
        <v/>
      </c>
      <c r="AM1704" s="28" t="str">
        <f aca="false">IF($H1704="","",IF(MATCH($H1704,$H$2:$H$3000,0)&lt;&gt;ROW()-1,"",COUNT($AM$1:$AM1703)+1))</f>
        <v/>
      </c>
      <c r="AN1704" s="28" t="str">
        <f aca="false">IF($I1704="","",IF(MATCH($I1704,$I$2:$I$3000,0)&lt;&gt;ROW()-1,"",COUNT($AN$1:$AN1703)+1))</f>
        <v/>
      </c>
      <c r="AO1704" s="28" t="str">
        <f aca="false">IF($Q1704="","",IF(MATCH($Q1704,$Q$2:$Q$3000,0)&lt;&gt;ROW()-1,"",COUNT($AO$1:$AO1703)+1))</f>
        <v/>
      </c>
    </row>
    <row r="1705" customFormat="false" ht="12.75" hidden="false" customHeight="true" outlineLevel="0" collapsed="false">
      <c r="W1705" s="24" t="n">
        <f aca="false">IF($F1705="",0,IFERROR(IF(ISNUMBER($F1705),INT($F1705),DATE(VALUE(MID(SUBSTITUTE(LEFT($F1705,FIND(" ",$F1705&amp;" ")-1),"/",REPT(" ",20)),41,20)),VALUE(LEFT(SUBSTITUTE(LEFT($F1705,FIND(" ",$F1705&amp;" ")-1),"/",REPT(" ",20)),20)),VALUE(MID(SUBSTITUTE(LEFT($F1705,FIND(" ",$F1705&amp;" ")-1),"/",REPT(" ",20)),21,20)))),0))</f>
        <v>0</v>
      </c>
      <c r="X1705" s="25" t="str">
        <f aca="false">IF(ISNUMBER($N1705),$N1705*Validation!$B$5,"")</f>
        <v/>
      </c>
      <c r="Y1705" s="26" t="str">
        <f aca="false">IF($A1705="","",SUBSTITUTE(SUBSTITUTE(SUBSTITUTE(SUBSTITUTE(SUBSTITUTE(SUBSTITUTE(SUBSTITUTE(UPPER(TRIM($A1705)),"Á","A"),"É","E"),"Í","I"),"Ó","O"),"Ú","U"),"Ñ","N"),"Ü","U"))</f>
        <v/>
      </c>
      <c r="Z1705" s="26" t="str">
        <f aca="false">IF($Y1705="","",LEFT($Y1705,1)&amp;" "&amp;TRIM(RIGHT(SUBSTITUTE($Y1705," ",REPT(" ",50)),50)))</f>
        <v/>
      </c>
      <c r="AA1705" s="27" t="str">
        <f aca="false">IF($AF1705="","",IF(COUNTIF(Validation!$U$19:$U$178,$AF1705)&gt;0,"OK","NO MATCH"))</f>
        <v/>
      </c>
      <c r="AB1705" s="27" t="str">
        <f aca="false">IF($W1705=0,"",IF(AND($W1705&gt;=Validation!$B$3,$W1705&lt;=Validation!$C$3),"Yes","No"))</f>
        <v/>
      </c>
      <c r="AC1705" s="26" t="str">
        <f aca="false">IF($A1705="","",$AF1705&amp;"|"&amp;TEXT($W1705,"yyyy-mm-dd")&amp;"|"&amp;$J1705&amp;"|"&amp;$N1705)</f>
        <v/>
      </c>
      <c r="AD1705" s="27" t="str">
        <f aca="false">IF($AC1705="","",IF(COUNTIF($AC$2:$AC$3000,$AC1705)&gt;1,"REVIEW","OK"))</f>
        <v/>
      </c>
      <c r="AE1705" s="27" t="str">
        <f aca="false">IF(OR($W1705=0,$O1705=""),"",IF(IFERROR(IF(ISNUMBER($O1705),INT($O1705),DATE(VALUE(MID(SUBSTITUTE(LEFT($O1705,FIND(" ",$O1705&amp;" ")-1),"/",REPT(" ",20)),41,20)),VALUE(LEFT(SUBSTITUTE(LEFT($O1705,FIND(" ",$O1705&amp;" ")-1),"/",REPT(" ",20)),20)),VALUE(MID(SUBSTITUTE(LEFT($O1705,FIND(" ",$O1705&amp;" ")-1),"/",REPT(" ",20)),21,20)))),0)&gt;$W1705,"Late","Same day"))</f>
        <v/>
      </c>
      <c r="AF1705" s="26" t="str">
        <f aca="false">IF($A1705="","",IFERROR(INDEX(Validation!$C$193:$C$217,MATCH($A1705,Validation!$A$193:$A$217,0)),IF(COUNTIF(Validation!$U$19:$U$178,$Z1705)&gt;0,$Z1705,IF(COUNTIF(Validation!$S$19:$S$178,$AI1705)=1,INDEX(Validation!$U$19:$U$178,MATCH($AI1705,Validation!$S$19:$S$178,0)),$Z1705))))</f>
        <v/>
      </c>
      <c r="AG1705" s="27" t="str">
        <f aca="false">IF(COUNTA($A1705:$U1705)=0,"",IF($A1705="","No name",IF($F1705="","No date",IF($W1705=0,"Date ilegible",IF(NOT(ISNUMBER($N1705)),"Hours no numéricas",IF($AA1705="NO MATCH","Person no identificada","OK"))))))</f>
        <v/>
      </c>
      <c r="AH1705" s="27" t="str">
        <f aca="false">IF($W1705=0,"No date",IF($W1705&lt;Validation!$B$3,"Before period",IF($W1705&gt;Validation!$C$3,"After period","In period")))</f>
        <v>No date</v>
      </c>
      <c r="AI1705" s="26" t="str">
        <f aca="false">IF($Y1705="","",TRIM(RIGHT(SUBSTITUTE($Y1705," ",REPT(" ",50)),50)))</f>
        <v/>
      </c>
      <c r="AJ1705" s="27" t="str">
        <f aca="false">IF($A1705="","",IF(NOT(ISERROR(MATCH($A1705,Validation!$A$193:$A$217,0))),"Manual mapping",IF(COUNTIF(Validation!$U$19:$U$178,$Z1705)&gt;0,"Direct",IF(COUNTIF(Validation!$S$19:$S$178,$AI1705)=1,"By surname","Unresolved"))))</f>
        <v/>
      </c>
      <c r="AK1705" s="28" t="str">
        <f aca="false">IF($L1705="","",IF(MATCH($L1705,$L$2:$L$3000,0)&lt;&gt;ROW()-1,"",COUNT($AK$1:$AK1704)+1))</f>
        <v/>
      </c>
      <c r="AL1705" s="28" t="str">
        <f aca="false">IF($G1705="","",IF(MATCH($G1705,$G$2:$G$3000,0)&lt;&gt;ROW()-1,"",COUNT($AL$1:$AL1704)+1))</f>
        <v/>
      </c>
      <c r="AM1705" s="28" t="str">
        <f aca="false">IF($H1705="","",IF(MATCH($H1705,$H$2:$H$3000,0)&lt;&gt;ROW()-1,"",COUNT($AM$1:$AM1704)+1))</f>
        <v/>
      </c>
      <c r="AN1705" s="28" t="str">
        <f aca="false">IF($I1705="","",IF(MATCH($I1705,$I$2:$I$3000,0)&lt;&gt;ROW()-1,"",COUNT($AN$1:$AN1704)+1))</f>
        <v/>
      </c>
      <c r="AO1705" s="28" t="str">
        <f aca="false">IF($Q1705="","",IF(MATCH($Q1705,$Q$2:$Q$3000,0)&lt;&gt;ROW()-1,"",COUNT($AO$1:$AO1704)+1))</f>
        <v/>
      </c>
    </row>
    <row r="1706" customFormat="false" ht="12.75" hidden="false" customHeight="true" outlineLevel="0" collapsed="false">
      <c r="W1706" s="24" t="n">
        <f aca="false">IF($F1706="",0,IFERROR(IF(ISNUMBER($F1706),INT($F1706),DATE(VALUE(MID(SUBSTITUTE(LEFT($F1706,FIND(" ",$F1706&amp;" ")-1),"/",REPT(" ",20)),41,20)),VALUE(LEFT(SUBSTITUTE(LEFT($F1706,FIND(" ",$F1706&amp;" ")-1),"/",REPT(" ",20)),20)),VALUE(MID(SUBSTITUTE(LEFT($F1706,FIND(" ",$F1706&amp;" ")-1),"/",REPT(" ",20)),21,20)))),0))</f>
        <v>0</v>
      </c>
      <c r="X1706" s="25" t="str">
        <f aca="false">IF(ISNUMBER($N1706),$N1706*Validation!$B$5,"")</f>
        <v/>
      </c>
      <c r="Y1706" s="26" t="str">
        <f aca="false">IF($A1706="","",SUBSTITUTE(SUBSTITUTE(SUBSTITUTE(SUBSTITUTE(SUBSTITUTE(SUBSTITUTE(SUBSTITUTE(UPPER(TRIM($A1706)),"Á","A"),"É","E"),"Í","I"),"Ó","O"),"Ú","U"),"Ñ","N"),"Ü","U"))</f>
        <v/>
      </c>
      <c r="Z1706" s="26" t="str">
        <f aca="false">IF($Y1706="","",LEFT($Y1706,1)&amp;" "&amp;TRIM(RIGHT(SUBSTITUTE($Y1706," ",REPT(" ",50)),50)))</f>
        <v/>
      </c>
      <c r="AA1706" s="27" t="str">
        <f aca="false">IF($AF1706="","",IF(COUNTIF(Validation!$U$19:$U$178,$AF1706)&gt;0,"OK","NO MATCH"))</f>
        <v/>
      </c>
      <c r="AB1706" s="27" t="str">
        <f aca="false">IF($W1706=0,"",IF(AND($W1706&gt;=Validation!$B$3,$W1706&lt;=Validation!$C$3),"Yes","No"))</f>
        <v/>
      </c>
      <c r="AC1706" s="26" t="str">
        <f aca="false">IF($A1706="","",$AF1706&amp;"|"&amp;TEXT($W1706,"yyyy-mm-dd")&amp;"|"&amp;$J1706&amp;"|"&amp;$N1706)</f>
        <v/>
      </c>
      <c r="AD1706" s="27" t="str">
        <f aca="false">IF($AC1706="","",IF(COUNTIF($AC$2:$AC$3000,$AC1706)&gt;1,"REVIEW","OK"))</f>
        <v/>
      </c>
      <c r="AE1706" s="27" t="str">
        <f aca="false">IF(OR($W1706=0,$O1706=""),"",IF(IFERROR(IF(ISNUMBER($O1706),INT($O1706),DATE(VALUE(MID(SUBSTITUTE(LEFT($O1706,FIND(" ",$O1706&amp;" ")-1),"/",REPT(" ",20)),41,20)),VALUE(LEFT(SUBSTITUTE(LEFT($O1706,FIND(" ",$O1706&amp;" ")-1),"/",REPT(" ",20)),20)),VALUE(MID(SUBSTITUTE(LEFT($O1706,FIND(" ",$O1706&amp;" ")-1),"/",REPT(" ",20)),21,20)))),0)&gt;$W1706,"Late","Same day"))</f>
        <v/>
      </c>
      <c r="AF1706" s="26" t="str">
        <f aca="false">IF($A1706="","",IFERROR(INDEX(Validation!$C$193:$C$217,MATCH($A1706,Validation!$A$193:$A$217,0)),IF(COUNTIF(Validation!$U$19:$U$178,$Z1706)&gt;0,$Z1706,IF(COUNTIF(Validation!$S$19:$S$178,$AI1706)=1,INDEX(Validation!$U$19:$U$178,MATCH($AI1706,Validation!$S$19:$S$178,0)),$Z1706))))</f>
        <v/>
      </c>
      <c r="AG1706" s="27" t="str">
        <f aca="false">IF(COUNTA($A1706:$U1706)=0,"",IF($A1706="","No name",IF($F1706="","No date",IF($W1706=0,"Date ilegible",IF(NOT(ISNUMBER($N1706)),"Hours no numéricas",IF($AA1706="NO MATCH","Person no identificada","OK"))))))</f>
        <v/>
      </c>
      <c r="AH1706" s="27" t="str">
        <f aca="false">IF($W1706=0,"No date",IF($W1706&lt;Validation!$B$3,"Before period",IF($W1706&gt;Validation!$C$3,"After period","In period")))</f>
        <v>No date</v>
      </c>
      <c r="AI1706" s="26" t="str">
        <f aca="false">IF($Y1706="","",TRIM(RIGHT(SUBSTITUTE($Y1706," ",REPT(" ",50)),50)))</f>
        <v/>
      </c>
      <c r="AJ1706" s="27" t="str">
        <f aca="false">IF($A1706="","",IF(NOT(ISERROR(MATCH($A1706,Validation!$A$193:$A$217,0))),"Manual mapping",IF(COUNTIF(Validation!$U$19:$U$178,$Z1706)&gt;0,"Direct",IF(COUNTIF(Validation!$S$19:$S$178,$AI1706)=1,"By surname","Unresolved"))))</f>
        <v/>
      </c>
      <c r="AK1706" s="28" t="str">
        <f aca="false">IF($L1706="","",IF(MATCH($L1706,$L$2:$L$3000,0)&lt;&gt;ROW()-1,"",COUNT($AK$1:$AK1705)+1))</f>
        <v/>
      </c>
      <c r="AL1706" s="28" t="str">
        <f aca="false">IF($G1706="","",IF(MATCH($G1706,$G$2:$G$3000,0)&lt;&gt;ROW()-1,"",COUNT($AL$1:$AL1705)+1))</f>
        <v/>
      </c>
      <c r="AM1706" s="28" t="str">
        <f aca="false">IF($H1706="","",IF(MATCH($H1706,$H$2:$H$3000,0)&lt;&gt;ROW()-1,"",COUNT($AM$1:$AM1705)+1))</f>
        <v/>
      </c>
      <c r="AN1706" s="28" t="str">
        <f aca="false">IF($I1706="","",IF(MATCH($I1706,$I$2:$I$3000,0)&lt;&gt;ROW()-1,"",COUNT($AN$1:$AN1705)+1))</f>
        <v/>
      </c>
      <c r="AO1706" s="28" t="str">
        <f aca="false">IF($Q1706="","",IF(MATCH($Q1706,$Q$2:$Q$3000,0)&lt;&gt;ROW()-1,"",COUNT($AO$1:$AO1705)+1))</f>
        <v/>
      </c>
    </row>
    <row r="1707" customFormat="false" ht="12.75" hidden="false" customHeight="true" outlineLevel="0" collapsed="false">
      <c r="W1707" s="24" t="n">
        <f aca="false">IF($F1707="",0,IFERROR(IF(ISNUMBER($F1707),INT($F1707),DATE(VALUE(MID(SUBSTITUTE(LEFT($F1707,FIND(" ",$F1707&amp;" ")-1),"/",REPT(" ",20)),41,20)),VALUE(LEFT(SUBSTITUTE(LEFT($F1707,FIND(" ",$F1707&amp;" ")-1),"/",REPT(" ",20)),20)),VALUE(MID(SUBSTITUTE(LEFT($F1707,FIND(" ",$F1707&amp;" ")-1),"/",REPT(" ",20)),21,20)))),0))</f>
        <v>0</v>
      </c>
      <c r="X1707" s="25" t="str">
        <f aca="false">IF(ISNUMBER($N1707),$N1707*Validation!$B$5,"")</f>
        <v/>
      </c>
      <c r="Y1707" s="26" t="str">
        <f aca="false">IF($A1707="","",SUBSTITUTE(SUBSTITUTE(SUBSTITUTE(SUBSTITUTE(SUBSTITUTE(SUBSTITUTE(SUBSTITUTE(UPPER(TRIM($A1707)),"Á","A"),"É","E"),"Í","I"),"Ó","O"),"Ú","U"),"Ñ","N"),"Ü","U"))</f>
        <v/>
      </c>
      <c r="Z1707" s="26" t="str">
        <f aca="false">IF($Y1707="","",LEFT($Y1707,1)&amp;" "&amp;TRIM(RIGHT(SUBSTITUTE($Y1707," ",REPT(" ",50)),50)))</f>
        <v/>
      </c>
      <c r="AA1707" s="27" t="str">
        <f aca="false">IF($AF1707="","",IF(COUNTIF(Validation!$U$19:$U$178,$AF1707)&gt;0,"OK","NO MATCH"))</f>
        <v/>
      </c>
      <c r="AB1707" s="27" t="str">
        <f aca="false">IF($W1707=0,"",IF(AND($W1707&gt;=Validation!$B$3,$W1707&lt;=Validation!$C$3),"Yes","No"))</f>
        <v/>
      </c>
      <c r="AC1707" s="26" t="str">
        <f aca="false">IF($A1707="","",$AF1707&amp;"|"&amp;TEXT($W1707,"yyyy-mm-dd")&amp;"|"&amp;$J1707&amp;"|"&amp;$N1707)</f>
        <v/>
      </c>
      <c r="AD1707" s="27" t="str">
        <f aca="false">IF($AC1707="","",IF(COUNTIF($AC$2:$AC$3000,$AC1707)&gt;1,"REVIEW","OK"))</f>
        <v/>
      </c>
      <c r="AE1707" s="27" t="str">
        <f aca="false">IF(OR($W1707=0,$O1707=""),"",IF(IFERROR(IF(ISNUMBER($O1707),INT($O1707),DATE(VALUE(MID(SUBSTITUTE(LEFT($O1707,FIND(" ",$O1707&amp;" ")-1),"/",REPT(" ",20)),41,20)),VALUE(LEFT(SUBSTITUTE(LEFT($O1707,FIND(" ",$O1707&amp;" ")-1),"/",REPT(" ",20)),20)),VALUE(MID(SUBSTITUTE(LEFT($O1707,FIND(" ",$O1707&amp;" ")-1),"/",REPT(" ",20)),21,20)))),0)&gt;$W1707,"Late","Same day"))</f>
        <v/>
      </c>
      <c r="AF1707" s="26" t="str">
        <f aca="false">IF($A1707="","",IFERROR(INDEX(Validation!$C$193:$C$217,MATCH($A1707,Validation!$A$193:$A$217,0)),IF(COUNTIF(Validation!$U$19:$U$178,$Z1707)&gt;0,$Z1707,IF(COUNTIF(Validation!$S$19:$S$178,$AI1707)=1,INDEX(Validation!$U$19:$U$178,MATCH($AI1707,Validation!$S$19:$S$178,0)),$Z1707))))</f>
        <v/>
      </c>
      <c r="AG1707" s="27" t="str">
        <f aca="false">IF(COUNTA($A1707:$U1707)=0,"",IF($A1707="","No name",IF($F1707="","No date",IF($W1707=0,"Date ilegible",IF(NOT(ISNUMBER($N1707)),"Hours no numéricas",IF($AA1707="NO MATCH","Person no identificada","OK"))))))</f>
        <v/>
      </c>
      <c r="AH1707" s="27" t="str">
        <f aca="false">IF($W1707=0,"No date",IF($W1707&lt;Validation!$B$3,"Before period",IF($W1707&gt;Validation!$C$3,"After period","In period")))</f>
        <v>No date</v>
      </c>
      <c r="AI1707" s="26" t="str">
        <f aca="false">IF($Y1707="","",TRIM(RIGHT(SUBSTITUTE($Y1707," ",REPT(" ",50)),50)))</f>
        <v/>
      </c>
      <c r="AJ1707" s="27" t="str">
        <f aca="false">IF($A1707="","",IF(NOT(ISERROR(MATCH($A1707,Validation!$A$193:$A$217,0))),"Manual mapping",IF(COUNTIF(Validation!$U$19:$U$178,$Z1707)&gt;0,"Direct",IF(COUNTIF(Validation!$S$19:$S$178,$AI1707)=1,"By surname","Unresolved"))))</f>
        <v/>
      </c>
      <c r="AK1707" s="28" t="str">
        <f aca="false">IF($L1707="","",IF(MATCH($L1707,$L$2:$L$3000,0)&lt;&gt;ROW()-1,"",COUNT($AK$1:$AK1706)+1))</f>
        <v/>
      </c>
      <c r="AL1707" s="28" t="str">
        <f aca="false">IF($G1707="","",IF(MATCH($G1707,$G$2:$G$3000,0)&lt;&gt;ROW()-1,"",COUNT($AL$1:$AL1706)+1))</f>
        <v/>
      </c>
      <c r="AM1707" s="28" t="str">
        <f aca="false">IF($H1707="","",IF(MATCH($H1707,$H$2:$H$3000,0)&lt;&gt;ROW()-1,"",COUNT($AM$1:$AM1706)+1))</f>
        <v/>
      </c>
      <c r="AN1707" s="28" t="str">
        <f aca="false">IF($I1707="","",IF(MATCH($I1707,$I$2:$I$3000,0)&lt;&gt;ROW()-1,"",COUNT($AN$1:$AN1706)+1))</f>
        <v/>
      </c>
      <c r="AO1707" s="28" t="str">
        <f aca="false">IF($Q1707="","",IF(MATCH($Q1707,$Q$2:$Q$3000,0)&lt;&gt;ROW()-1,"",COUNT($AO$1:$AO1706)+1))</f>
        <v/>
      </c>
    </row>
    <row r="1708" customFormat="false" ht="12.75" hidden="false" customHeight="true" outlineLevel="0" collapsed="false">
      <c r="W1708" s="24" t="n">
        <f aca="false">IF($F1708="",0,IFERROR(IF(ISNUMBER($F1708),INT($F1708),DATE(VALUE(MID(SUBSTITUTE(LEFT($F1708,FIND(" ",$F1708&amp;" ")-1),"/",REPT(" ",20)),41,20)),VALUE(LEFT(SUBSTITUTE(LEFT($F1708,FIND(" ",$F1708&amp;" ")-1),"/",REPT(" ",20)),20)),VALUE(MID(SUBSTITUTE(LEFT($F1708,FIND(" ",$F1708&amp;" ")-1),"/",REPT(" ",20)),21,20)))),0))</f>
        <v>0</v>
      </c>
      <c r="X1708" s="25" t="str">
        <f aca="false">IF(ISNUMBER($N1708),$N1708*Validation!$B$5,"")</f>
        <v/>
      </c>
      <c r="Y1708" s="26" t="str">
        <f aca="false">IF($A1708="","",SUBSTITUTE(SUBSTITUTE(SUBSTITUTE(SUBSTITUTE(SUBSTITUTE(SUBSTITUTE(SUBSTITUTE(UPPER(TRIM($A1708)),"Á","A"),"É","E"),"Í","I"),"Ó","O"),"Ú","U"),"Ñ","N"),"Ü","U"))</f>
        <v/>
      </c>
      <c r="Z1708" s="26" t="str">
        <f aca="false">IF($Y1708="","",LEFT($Y1708,1)&amp;" "&amp;TRIM(RIGHT(SUBSTITUTE($Y1708," ",REPT(" ",50)),50)))</f>
        <v/>
      </c>
      <c r="AA1708" s="27" t="str">
        <f aca="false">IF($AF1708="","",IF(COUNTIF(Validation!$U$19:$U$178,$AF1708)&gt;0,"OK","NO MATCH"))</f>
        <v/>
      </c>
      <c r="AB1708" s="27" t="str">
        <f aca="false">IF($W1708=0,"",IF(AND($W1708&gt;=Validation!$B$3,$W1708&lt;=Validation!$C$3),"Yes","No"))</f>
        <v/>
      </c>
      <c r="AC1708" s="26" t="str">
        <f aca="false">IF($A1708="","",$AF1708&amp;"|"&amp;TEXT($W1708,"yyyy-mm-dd")&amp;"|"&amp;$J1708&amp;"|"&amp;$N1708)</f>
        <v/>
      </c>
      <c r="AD1708" s="27" t="str">
        <f aca="false">IF($AC1708="","",IF(COUNTIF($AC$2:$AC$3000,$AC1708)&gt;1,"REVIEW","OK"))</f>
        <v/>
      </c>
      <c r="AE1708" s="27" t="str">
        <f aca="false">IF(OR($W1708=0,$O1708=""),"",IF(IFERROR(IF(ISNUMBER($O1708),INT($O1708),DATE(VALUE(MID(SUBSTITUTE(LEFT($O1708,FIND(" ",$O1708&amp;" ")-1),"/",REPT(" ",20)),41,20)),VALUE(LEFT(SUBSTITUTE(LEFT($O1708,FIND(" ",$O1708&amp;" ")-1),"/",REPT(" ",20)),20)),VALUE(MID(SUBSTITUTE(LEFT($O1708,FIND(" ",$O1708&amp;" ")-1),"/",REPT(" ",20)),21,20)))),0)&gt;$W1708,"Late","Same day"))</f>
        <v/>
      </c>
      <c r="AF1708" s="26" t="str">
        <f aca="false">IF($A1708="","",IFERROR(INDEX(Validation!$C$193:$C$217,MATCH($A1708,Validation!$A$193:$A$217,0)),IF(COUNTIF(Validation!$U$19:$U$178,$Z1708)&gt;0,$Z1708,IF(COUNTIF(Validation!$S$19:$S$178,$AI1708)=1,INDEX(Validation!$U$19:$U$178,MATCH($AI1708,Validation!$S$19:$S$178,0)),$Z1708))))</f>
        <v/>
      </c>
      <c r="AG1708" s="27" t="str">
        <f aca="false">IF(COUNTA($A1708:$U1708)=0,"",IF($A1708="","No name",IF($F1708="","No date",IF($W1708=0,"Date ilegible",IF(NOT(ISNUMBER($N1708)),"Hours no numéricas",IF($AA1708="NO MATCH","Person no identificada","OK"))))))</f>
        <v/>
      </c>
      <c r="AH1708" s="27" t="str">
        <f aca="false">IF($W1708=0,"No date",IF($W1708&lt;Validation!$B$3,"Before period",IF($W1708&gt;Validation!$C$3,"After period","In period")))</f>
        <v>No date</v>
      </c>
      <c r="AI1708" s="26" t="str">
        <f aca="false">IF($Y1708="","",TRIM(RIGHT(SUBSTITUTE($Y1708," ",REPT(" ",50)),50)))</f>
        <v/>
      </c>
      <c r="AJ1708" s="27" t="str">
        <f aca="false">IF($A1708="","",IF(NOT(ISERROR(MATCH($A1708,Validation!$A$193:$A$217,0))),"Manual mapping",IF(COUNTIF(Validation!$U$19:$U$178,$Z1708)&gt;0,"Direct",IF(COUNTIF(Validation!$S$19:$S$178,$AI1708)=1,"By surname","Unresolved"))))</f>
        <v/>
      </c>
      <c r="AK1708" s="28" t="str">
        <f aca="false">IF($L1708="","",IF(MATCH($L1708,$L$2:$L$3000,0)&lt;&gt;ROW()-1,"",COUNT($AK$1:$AK1707)+1))</f>
        <v/>
      </c>
      <c r="AL1708" s="28" t="str">
        <f aca="false">IF($G1708="","",IF(MATCH($G1708,$G$2:$G$3000,0)&lt;&gt;ROW()-1,"",COUNT($AL$1:$AL1707)+1))</f>
        <v/>
      </c>
      <c r="AM1708" s="28" t="str">
        <f aca="false">IF($H1708="","",IF(MATCH($H1708,$H$2:$H$3000,0)&lt;&gt;ROW()-1,"",COUNT($AM$1:$AM1707)+1))</f>
        <v/>
      </c>
      <c r="AN1708" s="28" t="str">
        <f aca="false">IF($I1708="","",IF(MATCH($I1708,$I$2:$I$3000,0)&lt;&gt;ROW()-1,"",COUNT($AN$1:$AN1707)+1))</f>
        <v/>
      </c>
      <c r="AO1708" s="28" t="str">
        <f aca="false">IF($Q1708="","",IF(MATCH($Q1708,$Q$2:$Q$3000,0)&lt;&gt;ROW()-1,"",COUNT($AO$1:$AO1707)+1))</f>
        <v/>
      </c>
    </row>
    <row r="1709" customFormat="false" ht="12.75" hidden="false" customHeight="true" outlineLevel="0" collapsed="false">
      <c r="W1709" s="24" t="n">
        <f aca="false">IF($F1709="",0,IFERROR(IF(ISNUMBER($F1709),INT($F1709),DATE(VALUE(MID(SUBSTITUTE(LEFT($F1709,FIND(" ",$F1709&amp;" ")-1),"/",REPT(" ",20)),41,20)),VALUE(LEFT(SUBSTITUTE(LEFT($F1709,FIND(" ",$F1709&amp;" ")-1),"/",REPT(" ",20)),20)),VALUE(MID(SUBSTITUTE(LEFT($F1709,FIND(" ",$F1709&amp;" ")-1),"/",REPT(" ",20)),21,20)))),0))</f>
        <v>0</v>
      </c>
      <c r="X1709" s="25" t="str">
        <f aca="false">IF(ISNUMBER($N1709),$N1709*Validation!$B$5,"")</f>
        <v/>
      </c>
      <c r="Y1709" s="26" t="str">
        <f aca="false">IF($A1709="","",SUBSTITUTE(SUBSTITUTE(SUBSTITUTE(SUBSTITUTE(SUBSTITUTE(SUBSTITUTE(SUBSTITUTE(UPPER(TRIM($A1709)),"Á","A"),"É","E"),"Í","I"),"Ó","O"),"Ú","U"),"Ñ","N"),"Ü","U"))</f>
        <v/>
      </c>
      <c r="Z1709" s="26" t="str">
        <f aca="false">IF($Y1709="","",LEFT($Y1709,1)&amp;" "&amp;TRIM(RIGHT(SUBSTITUTE($Y1709," ",REPT(" ",50)),50)))</f>
        <v/>
      </c>
      <c r="AA1709" s="27" t="str">
        <f aca="false">IF($AF1709="","",IF(COUNTIF(Validation!$U$19:$U$178,$AF1709)&gt;0,"OK","NO MATCH"))</f>
        <v/>
      </c>
      <c r="AB1709" s="27" t="str">
        <f aca="false">IF($W1709=0,"",IF(AND($W1709&gt;=Validation!$B$3,$W1709&lt;=Validation!$C$3),"Yes","No"))</f>
        <v/>
      </c>
      <c r="AC1709" s="26" t="str">
        <f aca="false">IF($A1709="","",$AF1709&amp;"|"&amp;TEXT($W1709,"yyyy-mm-dd")&amp;"|"&amp;$J1709&amp;"|"&amp;$N1709)</f>
        <v/>
      </c>
      <c r="AD1709" s="27" t="str">
        <f aca="false">IF($AC1709="","",IF(COUNTIF($AC$2:$AC$3000,$AC1709)&gt;1,"REVIEW","OK"))</f>
        <v/>
      </c>
      <c r="AE1709" s="27" t="str">
        <f aca="false">IF(OR($W1709=0,$O1709=""),"",IF(IFERROR(IF(ISNUMBER($O1709),INT($O1709),DATE(VALUE(MID(SUBSTITUTE(LEFT($O1709,FIND(" ",$O1709&amp;" ")-1),"/",REPT(" ",20)),41,20)),VALUE(LEFT(SUBSTITUTE(LEFT($O1709,FIND(" ",$O1709&amp;" ")-1),"/",REPT(" ",20)),20)),VALUE(MID(SUBSTITUTE(LEFT($O1709,FIND(" ",$O1709&amp;" ")-1),"/",REPT(" ",20)),21,20)))),0)&gt;$W1709,"Late","Same day"))</f>
        <v/>
      </c>
      <c r="AF1709" s="26" t="str">
        <f aca="false">IF($A1709="","",IFERROR(INDEX(Validation!$C$193:$C$217,MATCH($A1709,Validation!$A$193:$A$217,0)),IF(COUNTIF(Validation!$U$19:$U$178,$Z1709)&gt;0,$Z1709,IF(COUNTIF(Validation!$S$19:$S$178,$AI1709)=1,INDEX(Validation!$U$19:$U$178,MATCH($AI1709,Validation!$S$19:$S$178,0)),$Z1709))))</f>
        <v/>
      </c>
      <c r="AG1709" s="27" t="str">
        <f aca="false">IF(COUNTA($A1709:$U1709)=0,"",IF($A1709="","No name",IF($F1709="","No date",IF($W1709=0,"Date ilegible",IF(NOT(ISNUMBER($N1709)),"Hours no numéricas",IF($AA1709="NO MATCH","Person no identificada","OK"))))))</f>
        <v/>
      </c>
      <c r="AH1709" s="27" t="str">
        <f aca="false">IF($W1709=0,"No date",IF($W1709&lt;Validation!$B$3,"Before period",IF($W1709&gt;Validation!$C$3,"After period","In period")))</f>
        <v>No date</v>
      </c>
      <c r="AI1709" s="26" t="str">
        <f aca="false">IF($Y1709="","",TRIM(RIGHT(SUBSTITUTE($Y1709," ",REPT(" ",50)),50)))</f>
        <v/>
      </c>
      <c r="AJ1709" s="27" t="str">
        <f aca="false">IF($A1709="","",IF(NOT(ISERROR(MATCH($A1709,Validation!$A$193:$A$217,0))),"Manual mapping",IF(COUNTIF(Validation!$U$19:$U$178,$Z1709)&gt;0,"Direct",IF(COUNTIF(Validation!$S$19:$S$178,$AI1709)=1,"By surname","Unresolved"))))</f>
        <v/>
      </c>
      <c r="AK1709" s="28" t="str">
        <f aca="false">IF($L1709="","",IF(MATCH($L1709,$L$2:$L$3000,0)&lt;&gt;ROW()-1,"",COUNT($AK$1:$AK1708)+1))</f>
        <v/>
      </c>
      <c r="AL1709" s="28" t="str">
        <f aca="false">IF($G1709="","",IF(MATCH($G1709,$G$2:$G$3000,0)&lt;&gt;ROW()-1,"",COUNT($AL$1:$AL1708)+1))</f>
        <v/>
      </c>
      <c r="AM1709" s="28" t="str">
        <f aca="false">IF($H1709="","",IF(MATCH($H1709,$H$2:$H$3000,0)&lt;&gt;ROW()-1,"",COUNT($AM$1:$AM1708)+1))</f>
        <v/>
      </c>
      <c r="AN1709" s="28" t="str">
        <f aca="false">IF($I1709="","",IF(MATCH($I1709,$I$2:$I$3000,0)&lt;&gt;ROW()-1,"",COUNT($AN$1:$AN1708)+1))</f>
        <v/>
      </c>
      <c r="AO1709" s="28" t="str">
        <f aca="false">IF($Q1709="","",IF(MATCH($Q1709,$Q$2:$Q$3000,0)&lt;&gt;ROW()-1,"",COUNT($AO$1:$AO1708)+1))</f>
        <v/>
      </c>
    </row>
    <row r="1710" customFormat="false" ht="12.75" hidden="false" customHeight="true" outlineLevel="0" collapsed="false">
      <c r="W1710" s="24" t="n">
        <f aca="false">IF($F1710="",0,IFERROR(IF(ISNUMBER($F1710),INT($F1710),DATE(VALUE(MID(SUBSTITUTE(LEFT($F1710,FIND(" ",$F1710&amp;" ")-1),"/",REPT(" ",20)),41,20)),VALUE(LEFT(SUBSTITUTE(LEFT($F1710,FIND(" ",$F1710&amp;" ")-1),"/",REPT(" ",20)),20)),VALUE(MID(SUBSTITUTE(LEFT($F1710,FIND(" ",$F1710&amp;" ")-1),"/",REPT(" ",20)),21,20)))),0))</f>
        <v>0</v>
      </c>
      <c r="X1710" s="25" t="str">
        <f aca="false">IF(ISNUMBER($N1710),$N1710*Validation!$B$5,"")</f>
        <v/>
      </c>
      <c r="Y1710" s="26" t="str">
        <f aca="false">IF($A1710="","",SUBSTITUTE(SUBSTITUTE(SUBSTITUTE(SUBSTITUTE(SUBSTITUTE(SUBSTITUTE(SUBSTITUTE(UPPER(TRIM($A1710)),"Á","A"),"É","E"),"Í","I"),"Ó","O"),"Ú","U"),"Ñ","N"),"Ü","U"))</f>
        <v/>
      </c>
      <c r="Z1710" s="26" t="str">
        <f aca="false">IF($Y1710="","",LEFT($Y1710,1)&amp;" "&amp;TRIM(RIGHT(SUBSTITUTE($Y1710," ",REPT(" ",50)),50)))</f>
        <v/>
      </c>
      <c r="AA1710" s="27" t="str">
        <f aca="false">IF($AF1710="","",IF(COUNTIF(Validation!$U$19:$U$178,$AF1710)&gt;0,"OK","NO MATCH"))</f>
        <v/>
      </c>
      <c r="AB1710" s="27" t="str">
        <f aca="false">IF($W1710=0,"",IF(AND($W1710&gt;=Validation!$B$3,$W1710&lt;=Validation!$C$3),"Yes","No"))</f>
        <v/>
      </c>
      <c r="AC1710" s="26" t="str">
        <f aca="false">IF($A1710="","",$AF1710&amp;"|"&amp;TEXT($W1710,"yyyy-mm-dd")&amp;"|"&amp;$J1710&amp;"|"&amp;$N1710)</f>
        <v/>
      </c>
      <c r="AD1710" s="27" t="str">
        <f aca="false">IF($AC1710="","",IF(COUNTIF($AC$2:$AC$3000,$AC1710)&gt;1,"REVIEW","OK"))</f>
        <v/>
      </c>
      <c r="AE1710" s="27" t="str">
        <f aca="false">IF(OR($W1710=0,$O1710=""),"",IF(IFERROR(IF(ISNUMBER($O1710),INT($O1710),DATE(VALUE(MID(SUBSTITUTE(LEFT($O1710,FIND(" ",$O1710&amp;" ")-1),"/",REPT(" ",20)),41,20)),VALUE(LEFT(SUBSTITUTE(LEFT($O1710,FIND(" ",$O1710&amp;" ")-1),"/",REPT(" ",20)),20)),VALUE(MID(SUBSTITUTE(LEFT($O1710,FIND(" ",$O1710&amp;" ")-1),"/",REPT(" ",20)),21,20)))),0)&gt;$W1710,"Late","Same day"))</f>
        <v/>
      </c>
      <c r="AF1710" s="26" t="str">
        <f aca="false">IF($A1710="","",IFERROR(INDEX(Validation!$C$193:$C$217,MATCH($A1710,Validation!$A$193:$A$217,0)),IF(COUNTIF(Validation!$U$19:$U$178,$Z1710)&gt;0,$Z1710,IF(COUNTIF(Validation!$S$19:$S$178,$AI1710)=1,INDEX(Validation!$U$19:$U$178,MATCH($AI1710,Validation!$S$19:$S$178,0)),$Z1710))))</f>
        <v/>
      </c>
      <c r="AG1710" s="27" t="str">
        <f aca="false">IF(COUNTA($A1710:$U1710)=0,"",IF($A1710="","No name",IF($F1710="","No date",IF($W1710=0,"Date ilegible",IF(NOT(ISNUMBER($N1710)),"Hours no numéricas",IF($AA1710="NO MATCH","Person no identificada","OK"))))))</f>
        <v/>
      </c>
      <c r="AH1710" s="27" t="str">
        <f aca="false">IF($W1710=0,"No date",IF($W1710&lt;Validation!$B$3,"Before period",IF($W1710&gt;Validation!$C$3,"After period","In period")))</f>
        <v>No date</v>
      </c>
      <c r="AI1710" s="26" t="str">
        <f aca="false">IF($Y1710="","",TRIM(RIGHT(SUBSTITUTE($Y1710," ",REPT(" ",50)),50)))</f>
        <v/>
      </c>
      <c r="AJ1710" s="27" t="str">
        <f aca="false">IF($A1710="","",IF(NOT(ISERROR(MATCH($A1710,Validation!$A$193:$A$217,0))),"Manual mapping",IF(COUNTIF(Validation!$U$19:$U$178,$Z1710)&gt;0,"Direct",IF(COUNTIF(Validation!$S$19:$S$178,$AI1710)=1,"By surname","Unresolved"))))</f>
        <v/>
      </c>
      <c r="AK1710" s="28" t="str">
        <f aca="false">IF($L1710="","",IF(MATCH($L1710,$L$2:$L$3000,0)&lt;&gt;ROW()-1,"",COUNT($AK$1:$AK1709)+1))</f>
        <v/>
      </c>
      <c r="AL1710" s="28" t="str">
        <f aca="false">IF($G1710="","",IF(MATCH($G1710,$G$2:$G$3000,0)&lt;&gt;ROW()-1,"",COUNT($AL$1:$AL1709)+1))</f>
        <v/>
      </c>
      <c r="AM1710" s="28" t="str">
        <f aca="false">IF($H1710="","",IF(MATCH($H1710,$H$2:$H$3000,0)&lt;&gt;ROW()-1,"",COUNT($AM$1:$AM1709)+1))</f>
        <v/>
      </c>
      <c r="AN1710" s="28" t="str">
        <f aca="false">IF($I1710="","",IF(MATCH($I1710,$I$2:$I$3000,0)&lt;&gt;ROW()-1,"",COUNT($AN$1:$AN1709)+1))</f>
        <v/>
      </c>
      <c r="AO1710" s="28" t="str">
        <f aca="false">IF($Q1710="","",IF(MATCH($Q1710,$Q$2:$Q$3000,0)&lt;&gt;ROW()-1,"",COUNT($AO$1:$AO1709)+1))</f>
        <v/>
      </c>
    </row>
    <row r="1711" customFormat="false" ht="12.75" hidden="false" customHeight="true" outlineLevel="0" collapsed="false">
      <c r="W1711" s="24" t="n">
        <f aca="false">IF($F1711="",0,IFERROR(IF(ISNUMBER($F1711),INT($F1711),DATE(VALUE(MID(SUBSTITUTE(LEFT($F1711,FIND(" ",$F1711&amp;" ")-1),"/",REPT(" ",20)),41,20)),VALUE(LEFT(SUBSTITUTE(LEFT($F1711,FIND(" ",$F1711&amp;" ")-1),"/",REPT(" ",20)),20)),VALUE(MID(SUBSTITUTE(LEFT($F1711,FIND(" ",$F1711&amp;" ")-1),"/",REPT(" ",20)),21,20)))),0))</f>
        <v>0</v>
      </c>
      <c r="X1711" s="25" t="str">
        <f aca="false">IF(ISNUMBER($N1711),$N1711*Validation!$B$5,"")</f>
        <v/>
      </c>
      <c r="Y1711" s="26" t="str">
        <f aca="false">IF($A1711="","",SUBSTITUTE(SUBSTITUTE(SUBSTITUTE(SUBSTITUTE(SUBSTITUTE(SUBSTITUTE(SUBSTITUTE(UPPER(TRIM($A1711)),"Á","A"),"É","E"),"Í","I"),"Ó","O"),"Ú","U"),"Ñ","N"),"Ü","U"))</f>
        <v/>
      </c>
      <c r="Z1711" s="26" t="str">
        <f aca="false">IF($Y1711="","",LEFT($Y1711,1)&amp;" "&amp;TRIM(RIGHT(SUBSTITUTE($Y1711," ",REPT(" ",50)),50)))</f>
        <v/>
      </c>
      <c r="AA1711" s="27" t="str">
        <f aca="false">IF($AF1711="","",IF(COUNTIF(Validation!$U$19:$U$178,$AF1711)&gt;0,"OK","NO MATCH"))</f>
        <v/>
      </c>
      <c r="AB1711" s="27" t="str">
        <f aca="false">IF($W1711=0,"",IF(AND($W1711&gt;=Validation!$B$3,$W1711&lt;=Validation!$C$3),"Yes","No"))</f>
        <v/>
      </c>
      <c r="AC1711" s="26" t="str">
        <f aca="false">IF($A1711="","",$AF1711&amp;"|"&amp;TEXT($W1711,"yyyy-mm-dd")&amp;"|"&amp;$J1711&amp;"|"&amp;$N1711)</f>
        <v/>
      </c>
      <c r="AD1711" s="27" t="str">
        <f aca="false">IF($AC1711="","",IF(COUNTIF($AC$2:$AC$3000,$AC1711)&gt;1,"REVIEW","OK"))</f>
        <v/>
      </c>
      <c r="AE1711" s="27" t="str">
        <f aca="false">IF(OR($W1711=0,$O1711=""),"",IF(IFERROR(IF(ISNUMBER($O1711),INT($O1711),DATE(VALUE(MID(SUBSTITUTE(LEFT($O1711,FIND(" ",$O1711&amp;" ")-1),"/",REPT(" ",20)),41,20)),VALUE(LEFT(SUBSTITUTE(LEFT($O1711,FIND(" ",$O1711&amp;" ")-1),"/",REPT(" ",20)),20)),VALUE(MID(SUBSTITUTE(LEFT($O1711,FIND(" ",$O1711&amp;" ")-1),"/",REPT(" ",20)),21,20)))),0)&gt;$W1711,"Late","Same day"))</f>
        <v/>
      </c>
      <c r="AF1711" s="26" t="str">
        <f aca="false">IF($A1711="","",IFERROR(INDEX(Validation!$C$193:$C$217,MATCH($A1711,Validation!$A$193:$A$217,0)),IF(COUNTIF(Validation!$U$19:$U$178,$Z1711)&gt;0,$Z1711,IF(COUNTIF(Validation!$S$19:$S$178,$AI1711)=1,INDEX(Validation!$U$19:$U$178,MATCH($AI1711,Validation!$S$19:$S$178,0)),$Z1711))))</f>
        <v/>
      </c>
      <c r="AG1711" s="27" t="str">
        <f aca="false">IF(COUNTA($A1711:$U1711)=0,"",IF($A1711="","No name",IF($F1711="","No date",IF($W1711=0,"Date ilegible",IF(NOT(ISNUMBER($N1711)),"Hours no numéricas",IF($AA1711="NO MATCH","Person no identificada","OK"))))))</f>
        <v/>
      </c>
      <c r="AH1711" s="27" t="str">
        <f aca="false">IF($W1711=0,"No date",IF($W1711&lt;Validation!$B$3,"Before period",IF($W1711&gt;Validation!$C$3,"After period","In period")))</f>
        <v>No date</v>
      </c>
      <c r="AI1711" s="26" t="str">
        <f aca="false">IF($Y1711="","",TRIM(RIGHT(SUBSTITUTE($Y1711," ",REPT(" ",50)),50)))</f>
        <v/>
      </c>
      <c r="AJ1711" s="27" t="str">
        <f aca="false">IF($A1711="","",IF(NOT(ISERROR(MATCH($A1711,Validation!$A$193:$A$217,0))),"Manual mapping",IF(COUNTIF(Validation!$U$19:$U$178,$Z1711)&gt;0,"Direct",IF(COUNTIF(Validation!$S$19:$S$178,$AI1711)=1,"By surname","Unresolved"))))</f>
        <v/>
      </c>
      <c r="AK1711" s="28" t="str">
        <f aca="false">IF($L1711="","",IF(MATCH($L1711,$L$2:$L$3000,0)&lt;&gt;ROW()-1,"",COUNT($AK$1:$AK1710)+1))</f>
        <v/>
      </c>
      <c r="AL1711" s="28" t="str">
        <f aca="false">IF($G1711="","",IF(MATCH($G1711,$G$2:$G$3000,0)&lt;&gt;ROW()-1,"",COUNT($AL$1:$AL1710)+1))</f>
        <v/>
      </c>
      <c r="AM1711" s="28" t="str">
        <f aca="false">IF($H1711="","",IF(MATCH($H1711,$H$2:$H$3000,0)&lt;&gt;ROW()-1,"",COUNT($AM$1:$AM1710)+1))</f>
        <v/>
      </c>
      <c r="AN1711" s="28" t="str">
        <f aca="false">IF($I1711="","",IF(MATCH($I1711,$I$2:$I$3000,0)&lt;&gt;ROW()-1,"",COUNT($AN$1:$AN1710)+1))</f>
        <v/>
      </c>
      <c r="AO1711" s="28" t="str">
        <f aca="false">IF($Q1711="","",IF(MATCH($Q1711,$Q$2:$Q$3000,0)&lt;&gt;ROW()-1,"",COUNT($AO$1:$AO1710)+1))</f>
        <v/>
      </c>
    </row>
    <row r="1712" customFormat="false" ht="12.75" hidden="false" customHeight="true" outlineLevel="0" collapsed="false">
      <c r="W1712" s="24" t="n">
        <f aca="false">IF($F1712="",0,IFERROR(IF(ISNUMBER($F1712),INT($F1712),DATE(VALUE(MID(SUBSTITUTE(LEFT($F1712,FIND(" ",$F1712&amp;" ")-1),"/",REPT(" ",20)),41,20)),VALUE(LEFT(SUBSTITUTE(LEFT($F1712,FIND(" ",$F1712&amp;" ")-1),"/",REPT(" ",20)),20)),VALUE(MID(SUBSTITUTE(LEFT($F1712,FIND(" ",$F1712&amp;" ")-1),"/",REPT(" ",20)),21,20)))),0))</f>
        <v>0</v>
      </c>
      <c r="X1712" s="25" t="str">
        <f aca="false">IF(ISNUMBER($N1712),$N1712*Validation!$B$5,"")</f>
        <v/>
      </c>
      <c r="Y1712" s="26" t="str">
        <f aca="false">IF($A1712="","",SUBSTITUTE(SUBSTITUTE(SUBSTITUTE(SUBSTITUTE(SUBSTITUTE(SUBSTITUTE(SUBSTITUTE(UPPER(TRIM($A1712)),"Á","A"),"É","E"),"Í","I"),"Ó","O"),"Ú","U"),"Ñ","N"),"Ü","U"))</f>
        <v/>
      </c>
      <c r="Z1712" s="26" t="str">
        <f aca="false">IF($Y1712="","",LEFT($Y1712,1)&amp;" "&amp;TRIM(RIGHT(SUBSTITUTE($Y1712," ",REPT(" ",50)),50)))</f>
        <v/>
      </c>
      <c r="AA1712" s="27" t="str">
        <f aca="false">IF($AF1712="","",IF(COUNTIF(Validation!$U$19:$U$178,$AF1712)&gt;0,"OK","NO MATCH"))</f>
        <v/>
      </c>
      <c r="AB1712" s="27" t="str">
        <f aca="false">IF($W1712=0,"",IF(AND($W1712&gt;=Validation!$B$3,$W1712&lt;=Validation!$C$3),"Yes","No"))</f>
        <v/>
      </c>
      <c r="AC1712" s="26" t="str">
        <f aca="false">IF($A1712="","",$AF1712&amp;"|"&amp;TEXT($W1712,"yyyy-mm-dd")&amp;"|"&amp;$J1712&amp;"|"&amp;$N1712)</f>
        <v/>
      </c>
      <c r="AD1712" s="27" t="str">
        <f aca="false">IF($AC1712="","",IF(COUNTIF($AC$2:$AC$3000,$AC1712)&gt;1,"REVIEW","OK"))</f>
        <v/>
      </c>
      <c r="AE1712" s="27" t="str">
        <f aca="false">IF(OR($W1712=0,$O1712=""),"",IF(IFERROR(IF(ISNUMBER($O1712),INT($O1712),DATE(VALUE(MID(SUBSTITUTE(LEFT($O1712,FIND(" ",$O1712&amp;" ")-1),"/",REPT(" ",20)),41,20)),VALUE(LEFT(SUBSTITUTE(LEFT($O1712,FIND(" ",$O1712&amp;" ")-1),"/",REPT(" ",20)),20)),VALUE(MID(SUBSTITUTE(LEFT($O1712,FIND(" ",$O1712&amp;" ")-1),"/",REPT(" ",20)),21,20)))),0)&gt;$W1712,"Late","Same day"))</f>
        <v/>
      </c>
      <c r="AF1712" s="26" t="str">
        <f aca="false">IF($A1712="","",IFERROR(INDEX(Validation!$C$193:$C$217,MATCH($A1712,Validation!$A$193:$A$217,0)),IF(COUNTIF(Validation!$U$19:$U$178,$Z1712)&gt;0,$Z1712,IF(COUNTIF(Validation!$S$19:$S$178,$AI1712)=1,INDEX(Validation!$U$19:$U$178,MATCH($AI1712,Validation!$S$19:$S$178,0)),$Z1712))))</f>
        <v/>
      </c>
      <c r="AG1712" s="27" t="str">
        <f aca="false">IF(COUNTA($A1712:$U1712)=0,"",IF($A1712="","No name",IF($F1712="","No date",IF($W1712=0,"Date ilegible",IF(NOT(ISNUMBER($N1712)),"Hours no numéricas",IF($AA1712="NO MATCH","Person no identificada","OK"))))))</f>
        <v/>
      </c>
      <c r="AH1712" s="27" t="str">
        <f aca="false">IF($W1712=0,"No date",IF($W1712&lt;Validation!$B$3,"Before period",IF($W1712&gt;Validation!$C$3,"After period","In period")))</f>
        <v>No date</v>
      </c>
      <c r="AI1712" s="26" t="str">
        <f aca="false">IF($Y1712="","",TRIM(RIGHT(SUBSTITUTE($Y1712," ",REPT(" ",50)),50)))</f>
        <v/>
      </c>
      <c r="AJ1712" s="27" t="str">
        <f aca="false">IF($A1712="","",IF(NOT(ISERROR(MATCH($A1712,Validation!$A$193:$A$217,0))),"Manual mapping",IF(COUNTIF(Validation!$U$19:$U$178,$Z1712)&gt;0,"Direct",IF(COUNTIF(Validation!$S$19:$S$178,$AI1712)=1,"By surname","Unresolved"))))</f>
        <v/>
      </c>
      <c r="AK1712" s="28" t="str">
        <f aca="false">IF($L1712="","",IF(MATCH($L1712,$L$2:$L$3000,0)&lt;&gt;ROW()-1,"",COUNT($AK$1:$AK1711)+1))</f>
        <v/>
      </c>
      <c r="AL1712" s="28" t="str">
        <f aca="false">IF($G1712="","",IF(MATCH($G1712,$G$2:$G$3000,0)&lt;&gt;ROW()-1,"",COUNT($AL$1:$AL1711)+1))</f>
        <v/>
      </c>
      <c r="AM1712" s="28" t="str">
        <f aca="false">IF($H1712="","",IF(MATCH($H1712,$H$2:$H$3000,0)&lt;&gt;ROW()-1,"",COUNT($AM$1:$AM1711)+1))</f>
        <v/>
      </c>
      <c r="AN1712" s="28" t="str">
        <f aca="false">IF($I1712="","",IF(MATCH($I1712,$I$2:$I$3000,0)&lt;&gt;ROW()-1,"",COUNT($AN$1:$AN1711)+1))</f>
        <v/>
      </c>
      <c r="AO1712" s="28" t="str">
        <f aca="false">IF($Q1712="","",IF(MATCH($Q1712,$Q$2:$Q$3000,0)&lt;&gt;ROW()-1,"",COUNT($AO$1:$AO1711)+1))</f>
        <v/>
      </c>
    </row>
    <row r="1713" customFormat="false" ht="12.75" hidden="false" customHeight="true" outlineLevel="0" collapsed="false">
      <c r="W1713" s="24" t="n">
        <f aca="false">IF($F1713="",0,IFERROR(IF(ISNUMBER($F1713),INT($F1713),DATE(VALUE(MID(SUBSTITUTE(LEFT($F1713,FIND(" ",$F1713&amp;" ")-1),"/",REPT(" ",20)),41,20)),VALUE(LEFT(SUBSTITUTE(LEFT($F1713,FIND(" ",$F1713&amp;" ")-1),"/",REPT(" ",20)),20)),VALUE(MID(SUBSTITUTE(LEFT($F1713,FIND(" ",$F1713&amp;" ")-1),"/",REPT(" ",20)),21,20)))),0))</f>
        <v>0</v>
      </c>
      <c r="X1713" s="25" t="str">
        <f aca="false">IF(ISNUMBER($N1713),$N1713*Validation!$B$5,"")</f>
        <v/>
      </c>
      <c r="Y1713" s="26" t="str">
        <f aca="false">IF($A1713="","",SUBSTITUTE(SUBSTITUTE(SUBSTITUTE(SUBSTITUTE(SUBSTITUTE(SUBSTITUTE(SUBSTITUTE(UPPER(TRIM($A1713)),"Á","A"),"É","E"),"Í","I"),"Ó","O"),"Ú","U"),"Ñ","N"),"Ü","U"))</f>
        <v/>
      </c>
      <c r="Z1713" s="26" t="str">
        <f aca="false">IF($Y1713="","",LEFT($Y1713,1)&amp;" "&amp;TRIM(RIGHT(SUBSTITUTE($Y1713," ",REPT(" ",50)),50)))</f>
        <v/>
      </c>
      <c r="AA1713" s="27" t="str">
        <f aca="false">IF($AF1713="","",IF(COUNTIF(Validation!$U$19:$U$178,$AF1713)&gt;0,"OK","NO MATCH"))</f>
        <v/>
      </c>
      <c r="AB1713" s="27" t="str">
        <f aca="false">IF($W1713=0,"",IF(AND($W1713&gt;=Validation!$B$3,$W1713&lt;=Validation!$C$3),"Yes","No"))</f>
        <v/>
      </c>
      <c r="AC1713" s="26" t="str">
        <f aca="false">IF($A1713="","",$AF1713&amp;"|"&amp;TEXT($W1713,"yyyy-mm-dd")&amp;"|"&amp;$J1713&amp;"|"&amp;$N1713)</f>
        <v/>
      </c>
      <c r="AD1713" s="27" t="str">
        <f aca="false">IF($AC1713="","",IF(COUNTIF($AC$2:$AC$3000,$AC1713)&gt;1,"REVIEW","OK"))</f>
        <v/>
      </c>
      <c r="AE1713" s="27" t="str">
        <f aca="false">IF(OR($W1713=0,$O1713=""),"",IF(IFERROR(IF(ISNUMBER($O1713),INT($O1713),DATE(VALUE(MID(SUBSTITUTE(LEFT($O1713,FIND(" ",$O1713&amp;" ")-1),"/",REPT(" ",20)),41,20)),VALUE(LEFT(SUBSTITUTE(LEFT($O1713,FIND(" ",$O1713&amp;" ")-1),"/",REPT(" ",20)),20)),VALUE(MID(SUBSTITUTE(LEFT($O1713,FIND(" ",$O1713&amp;" ")-1),"/",REPT(" ",20)),21,20)))),0)&gt;$W1713,"Late","Same day"))</f>
        <v/>
      </c>
      <c r="AF1713" s="26" t="str">
        <f aca="false">IF($A1713="","",IFERROR(INDEX(Validation!$C$193:$C$217,MATCH($A1713,Validation!$A$193:$A$217,0)),IF(COUNTIF(Validation!$U$19:$U$178,$Z1713)&gt;0,$Z1713,IF(COUNTIF(Validation!$S$19:$S$178,$AI1713)=1,INDEX(Validation!$U$19:$U$178,MATCH($AI1713,Validation!$S$19:$S$178,0)),$Z1713))))</f>
        <v/>
      </c>
      <c r="AG1713" s="27" t="str">
        <f aca="false">IF(COUNTA($A1713:$U1713)=0,"",IF($A1713="","No name",IF($F1713="","No date",IF($W1713=0,"Date ilegible",IF(NOT(ISNUMBER($N1713)),"Hours no numéricas",IF($AA1713="NO MATCH","Person no identificada","OK"))))))</f>
        <v/>
      </c>
      <c r="AH1713" s="27" t="str">
        <f aca="false">IF($W1713=0,"No date",IF($W1713&lt;Validation!$B$3,"Before period",IF($W1713&gt;Validation!$C$3,"After period","In period")))</f>
        <v>No date</v>
      </c>
      <c r="AI1713" s="26" t="str">
        <f aca="false">IF($Y1713="","",TRIM(RIGHT(SUBSTITUTE($Y1713," ",REPT(" ",50)),50)))</f>
        <v/>
      </c>
      <c r="AJ1713" s="27" t="str">
        <f aca="false">IF($A1713="","",IF(NOT(ISERROR(MATCH($A1713,Validation!$A$193:$A$217,0))),"Manual mapping",IF(COUNTIF(Validation!$U$19:$U$178,$Z1713)&gt;0,"Direct",IF(COUNTIF(Validation!$S$19:$S$178,$AI1713)=1,"By surname","Unresolved"))))</f>
        <v/>
      </c>
      <c r="AK1713" s="28" t="str">
        <f aca="false">IF($L1713="","",IF(MATCH($L1713,$L$2:$L$3000,0)&lt;&gt;ROW()-1,"",COUNT($AK$1:$AK1712)+1))</f>
        <v/>
      </c>
      <c r="AL1713" s="28" t="str">
        <f aca="false">IF($G1713="","",IF(MATCH($G1713,$G$2:$G$3000,0)&lt;&gt;ROW()-1,"",COUNT($AL$1:$AL1712)+1))</f>
        <v/>
      </c>
      <c r="AM1713" s="28" t="str">
        <f aca="false">IF($H1713="","",IF(MATCH($H1713,$H$2:$H$3000,0)&lt;&gt;ROW()-1,"",COUNT($AM$1:$AM1712)+1))</f>
        <v/>
      </c>
      <c r="AN1713" s="28" t="str">
        <f aca="false">IF($I1713="","",IF(MATCH($I1713,$I$2:$I$3000,0)&lt;&gt;ROW()-1,"",COUNT($AN$1:$AN1712)+1))</f>
        <v/>
      </c>
      <c r="AO1713" s="28" t="str">
        <f aca="false">IF($Q1713="","",IF(MATCH($Q1713,$Q$2:$Q$3000,0)&lt;&gt;ROW()-1,"",COUNT($AO$1:$AO1712)+1))</f>
        <v/>
      </c>
    </row>
    <row r="1714" customFormat="false" ht="12.75" hidden="false" customHeight="true" outlineLevel="0" collapsed="false">
      <c r="W1714" s="24" t="n">
        <f aca="false">IF($F1714="",0,IFERROR(IF(ISNUMBER($F1714),INT($F1714),DATE(VALUE(MID(SUBSTITUTE(LEFT($F1714,FIND(" ",$F1714&amp;" ")-1),"/",REPT(" ",20)),41,20)),VALUE(LEFT(SUBSTITUTE(LEFT($F1714,FIND(" ",$F1714&amp;" ")-1),"/",REPT(" ",20)),20)),VALUE(MID(SUBSTITUTE(LEFT($F1714,FIND(" ",$F1714&amp;" ")-1),"/",REPT(" ",20)),21,20)))),0))</f>
        <v>0</v>
      </c>
      <c r="X1714" s="25" t="str">
        <f aca="false">IF(ISNUMBER($N1714),$N1714*Validation!$B$5,"")</f>
        <v/>
      </c>
      <c r="Y1714" s="26" t="str">
        <f aca="false">IF($A1714="","",SUBSTITUTE(SUBSTITUTE(SUBSTITUTE(SUBSTITUTE(SUBSTITUTE(SUBSTITUTE(SUBSTITUTE(UPPER(TRIM($A1714)),"Á","A"),"É","E"),"Í","I"),"Ó","O"),"Ú","U"),"Ñ","N"),"Ü","U"))</f>
        <v/>
      </c>
      <c r="Z1714" s="26" t="str">
        <f aca="false">IF($Y1714="","",LEFT($Y1714,1)&amp;" "&amp;TRIM(RIGHT(SUBSTITUTE($Y1714," ",REPT(" ",50)),50)))</f>
        <v/>
      </c>
      <c r="AA1714" s="27" t="str">
        <f aca="false">IF($AF1714="","",IF(COUNTIF(Validation!$U$19:$U$178,$AF1714)&gt;0,"OK","NO MATCH"))</f>
        <v/>
      </c>
      <c r="AB1714" s="27" t="str">
        <f aca="false">IF($W1714=0,"",IF(AND($W1714&gt;=Validation!$B$3,$W1714&lt;=Validation!$C$3),"Yes","No"))</f>
        <v/>
      </c>
      <c r="AC1714" s="26" t="str">
        <f aca="false">IF($A1714="","",$AF1714&amp;"|"&amp;TEXT($W1714,"yyyy-mm-dd")&amp;"|"&amp;$J1714&amp;"|"&amp;$N1714)</f>
        <v/>
      </c>
      <c r="AD1714" s="27" t="str">
        <f aca="false">IF($AC1714="","",IF(COUNTIF($AC$2:$AC$3000,$AC1714)&gt;1,"REVIEW","OK"))</f>
        <v/>
      </c>
      <c r="AE1714" s="27" t="str">
        <f aca="false">IF(OR($W1714=0,$O1714=""),"",IF(IFERROR(IF(ISNUMBER($O1714),INT($O1714),DATE(VALUE(MID(SUBSTITUTE(LEFT($O1714,FIND(" ",$O1714&amp;" ")-1),"/",REPT(" ",20)),41,20)),VALUE(LEFT(SUBSTITUTE(LEFT($O1714,FIND(" ",$O1714&amp;" ")-1),"/",REPT(" ",20)),20)),VALUE(MID(SUBSTITUTE(LEFT($O1714,FIND(" ",$O1714&amp;" ")-1),"/",REPT(" ",20)),21,20)))),0)&gt;$W1714,"Late","Same day"))</f>
        <v/>
      </c>
      <c r="AF1714" s="26" t="str">
        <f aca="false">IF($A1714="","",IFERROR(INDEX(Validation!$C$193:$C$217,MATCH($A1714,Validation!$A$193:$A$217,0)),IF(COUNTIF(Validation!$U$19:$U$178,$Z1714)&gt;0,$Z1714,IF(COUNTIF(Validation!$S$19:$S$178,$AI1714)=1,INDEX(Validation!$U$19:$U$178,MATCH($AI1714,Validation!$S$19:$S$178,0)),$Z1714))))</f>
        <v/>
      </c>
      <c r="AG1714" s="27" t="str">
        <f aca="false">IF(COUNTA($A1714:$U1714)=0,"",IF($A1714="","No name",IF($F1714="","No date",IF($W1714=0,"Date ilegible",IF(NOT(ISNUMBER($N1714)),"Hours no numéricas",IF($AA1714="NO MATCH","Person no identificada","OK"))))))</f>
        <v/>
      </c>
      <c r="AH1714" s="27" t="str">
        <f aca="false">IF($W1714=0,"No date",IF($W1714&lt;Validation!$B$3,"Before period",IF($W1714&gt;Validation!$C$3,"After period","In period")))</f>
        <v>No date</v>
      </c>
      <c r="AI1714" s="26" t="str">
        <f aca="false">IF($Y1714="","",TRIM(RIGHT(SUBSTITUTE($Y1714," ",REPT(" ",50)),50)))</f>
        <v/>
      </c>
      <c r="AJ1714" s="27" t="str">
        <f aca="false">IF($A1714="","",IF(NOT(ISERROR(MATCH($A1714,Validation!$A$193:$A$217,0))),"Manual mapping",IF(COUNTIF(Validation!$U$19:$U$178,$Z1714)&gt;0,"Direct",IF(COUNTIF(Validation!$S$19:$S$178,$AI1714)=1,"By surname","Unresolved"))))</f>
        <v/>
      </c>
      <c r="AK1714" s="28" t="str">
        <f aca="false">IF($L1714="","",IF(MATCH($L1714,$L$2:$L$3000,0)&lt;&gt;ROW()-1,"",COUNT($AK$1:$AK1713)+1))</f>
        <v/>
      </c>
      <c r="AL1714" s="28" t="str">
        <f aca="false">IF($G1714="","",IF(MATCH($G1714,$G$2:$G$3000,0)&lt;&gt;ROW()-1,"",COUNT($AL$1:$AL1713)+1))</f>
        <v/>
      </c>
      <c r="AM1714" s="28" t="str">
        <f aca="false">IF($H1714="","",IF(MATCH($H1714,$H$2:$H$3000,0)&lt;&gt;ROW()-1,"",COUNT($AM$1:$AM1713)+1))</f>
        <v/>
      </c>
      <c r="AN1714" s="28" t="str">
        <f aca="false">IF($I1714="","",IF(MATCH($I1714,$I$2:$I$3000,0)&lt;&gt;ROW()-1,"",COUNT($AN$1:$AN1713)+1))</f>
        <v/>
      </c>
      <c r="AO1714" s="28" t="str">
        <f aca="false">IF($Q1714="","",IF(MATCH($Q1714,$Q$2:$Q$3000,0)&lt;&gt;ROW()-1,"",COUNT($AO$1:$AO1713)+1))</f>
        <v/>
      </c>
    </row>
    <row r="1715" customFormat="false" ht="12.75" hidden="false" customHeight="true" outlineLevel="0" collapsed="false">
      <c r="W1715" s="24" t="n">
        <f aca="false">IF($F1715="",0,IFERROR(IF(ISNUMBER($F1715),INT($F1715),DATE(VALUE(MID(SUBSTITUTE(LEFT($F1715,FIND(" ",$F1715&amp;" ")-1),"/",REPT(" ",20)),41,20)),VALUE(LEFT(SUBSTITUTE(LEFT($F1715,FIND(" ",$F1715&amp;" ")-1),"/",REPT(" ",20)),20)),VALUE(MID(SUBSTITUTE(LEFT($F1715,FIND(" ",$F1715&amp;" ")-1),"/",REPT(" ",20)),21,20)))),0))</f>
        <v>0</v>
      </c>
      <c r="X1715" s="25" t="str">
        <f aca="false">IF(ISNUMBER($N1715),$N1715*Validation!$B$5,"")</f>
        <v/>
      </c>
      <c r="Y1715" s="26" t="str">
        <f aca="false">IF($A1715="","",SUBSTITUTE(SUBSTITUTE(SUBSTITUTE(SUBSTITUTE(SUBSTITUTE(SUBSTITUTE(SUBSTITUTE(UPPER(TRIM($A1715)),"Á","A"),"É","E"),"Í","I"),"Ó","O"),"Ú","U"),"Ñ","N"),"Ü","U"))</f>
        <v/>
      </c>
      <c r="Z1715" s="26" t="str">
        <f aca="false">IF($Y1715="","",LEFT($Y1715,1)&amp;" "&amp;TRIM(RIGHT(SUBSTITUTE($Y1715," ",REPT(" ",50)),50)))</f>
        <v/>
      </c>
      <c r="AA1715" s="27" t="str">
        <f aca="false">IF($AF1715="","",IF(COUNTIF(Validation!$U$19:$U$178,$AF1715)&gt;0,"OK","NO MATCH"))</f>
        <v/>
      </c>
      <c r="AB1715" s="27" t="str">
        <f aca="false">IF($W1715=0,"",IF(AND($W1715&gt;=Validation!$B$3,$W1715&lt;=Validation!$C$3),"Yes","No"))</f>
        <v/>
      </c>
      <c r="AC1715" s="26" t="str">
        <f aca="false">IF($A1715="","",$AF1715&amp;"|"&amp;TEXT($W1715,"yyyy-mm-dd")&amp;"|"&amp;$J1715&amp;"|"&amp;$N1715)</f>
        <v/>
      </c>
      <c r="AD1715" s="27" t="str">
        <f aca="false">IF($AC1715="","",IF(COUNTIF($AC$2:$AC$3000,$AC1715)&gt;1,"REVIEW","OK"))</f>
        <v/>
      </c>
      <c r="AE1715" s="27" t="str">
        <f aca="false">IF(OR($W1715=0,$O1715=""),"",IF(IFERROR(IF(ISNUMBER($O1715),INT($O1715),DATE(VALUE(MID(SUBSTITUTE(LEFT($O1715,FIND(" ",$O1715&amp;" ")-1),"/",REPT(" ",20)),41,20)),VALUE(LEFT(SUBSTITUTE(LEFT($O1715,FIND(" ",$O1715&amp;" ")-1),"/",REPT(" ",20)),20)),VALUE(MID(SUBSTITUTE(LEFT($O1715,FIND(" ",$O1715&amp;" ")-1),"/",REPT(" ",20)),21,20)))),0)&gt;$W1715,"Late","Same day"))</f>
        <v/>
      </c>
      <c r="AF1715" s="26" t="str">
        <f aca="false">IF($A1715="","",IFERROR(INDEX(Validation!$C$193:$C$217,MATCH($A1715,Validation!$A$193:$A$217,0)),IF(COUNTIF(Validation!$U$19:$U$178,$Z1715)&gt;0,$Z1715,IF(COUNTIF(Validation!$S$19:$S$178,$AI1715)=1,INDEX(Validation!$U$19:$U$178,MATCH($AI1715,Validation!$S$19:$S$178,0)),$Z1715))))</f>
        <v/>
      </c>
      <c r="AG1715" s="27" t="str">
        <f aca="false">IF(COUNTA($A1715:$U1715)=0,"",IF($A1715="","No name",IF($F1715="","No date",IF($W1715=0,"Date ilegible",IF(NOT(ISNUMBER($N1715)),"Hours no numéricas",IF($AA1715="NO MATCH","Person no identificada","OK"))))))</f>
        <v/>
      </c>
      <c r="AH1715" s="27" t="str">
        <f aca="false">IF($W1715=0,"No date",IF($W1715&lt;Validation!$B$3,"Before period",IF($W1715&gt;Validation!$C$3,"After period","In period")))</f>
        <v>No date</v>
      </c>
      <c r="AI1715" s="26" t="str">
        <f aca="false">IF($Y1715="","",TRIM(RIGHT(SUBSTITUTE($Y1715," ",REPT(" ",50)),50)))</f>
        <v/>
      </c>
      <c r="AJ1715" s="27" t="str">
        <f aca="false">IF($A1715="","",IF(NOT(ISERROR(MATCH($A1715,Validation!$A$193:$A$217,0))),"Manual mapping",IF(COUNTIF(Validation!$U$19:$U$178,$Z1715)&gt;0,"Direct",IF(COUNTIF(Validation!$S$19:$S$178,$AI1715)=1,"By surname","Unresolved"))))</f>
        <v/>
      </c>
      <c r="AK1715" s="28" t="str">
        <f aca="false">IF($L1715="","",IF(MATCH($L1715,$L$2:$L$3000,0)&lt;&gt;ROW()-1,"",COUNT($AK$1:$AK1714)+1))</f>
        <v/>
      </c>
      <c r="AL1715" s="28" t="str">
        <f aca="false">IF($G1715="","",IF(MATCH($G1715,$G$2:$G$3000,0)&lt;&gt;ROW()-1,"",COUNT($AL$1:$AL1714)+1))</f>
        <v/>
      </c>
      <c r="AM1715" s="28" t="str">
        <f aca="false">IF($H1715="","",IF(MATCH($H1715,$H$2:$H$3000,0)&lt;&gt;ROW()-1,"",COUNT($AM$1:$AM1714)+1))</f>
        <v/>
      </c>
      <c r="AN1715" s="28" t="str">
        <f aca="false">IF($I1715="","",IF(MATCH($I1715,$I$2:$I$3000,0)&lt;&gt;ROW()-1,"",COUNT($AN$1:$AN1714)+1))</f>
        <v/>
      </c>
      <c r="AO1715" s="28" t="str">
        <f aca="false">IF($Q1715="","",IF(MATCH($Q1715,$Q$2:$Q$3000,0)&lt;&gt;ROW()-1,"",COUNT($AO$1:$AO1714)+1))</f>
        <v/>
      </c>
    </row>
    <row r="1716" customFormat="false" ht="12.75" hidden="false" customHeight="true" outlineLevel="0" collapsed="false">
      <c r="W1716" s="24" t="n">
        <f aca="false">IF($F1716="",0,IFERROR(IF(ISNUMBER($F1716),INT($F1716),DATE(VALUE(MID(SUBSTITUTE(LEFT($F1716,FIND(" ",$F1716&amp;" ")-1),"/",REPT(" ",20)),41,20)),VALUE(LEFT(SUBSTITUTE(LEFT($F1716,FIND(" ",$F1716&amp;" ")-1),"/",REPT(" ",20)),20)),VALUE(MID(SUBSTITUTE(LEFT($F1716,FIND(" ",$F1716&amp;" ")-1),"/",REPT(" ",20)),21,20)))),0))</f>
        <v>0</v>
      </c>
      <c r="X1716" s="25" t="str">
        <f aca="false">IF(ISNUMBER($N1716),$N1716*Validation!$B$5,"")</f>
        <v/>
      </c>
      <c r="Y1716" s="26" t="str">
        <f aca="false">IF($A1716="","",SUBSTITUTE(SUBSTITUTE(SUBSTITUTE(SUBSTITUTE(SUBSTITUTE(SUBSTITUTE(SUBSTITUTE(UPPER(TRIM($A1716)),"Á","A"),"É","E"),"Í","I"),"Ó","O"),"Ú","U"),"Ñ","N"),"Ü","U"))</f>
        <v/>
      </c>
      <c r="Z1716" s="26" t="str">
        <f aca="false">IF($Y1716="","",LEFT($Y1716,1)&amp;" "&amp;TRIM(RIGHT(SUBSTITUTE($Y1716," ",REPT(" ",50)),50)))</f>
        <v/>
      </c>
      <c r="AA1716" s="27" t="str">
        <f aca="false">IF($AF1716="","",IF(COUNTIF(Validation!$U$19:$U$178,$AF1716)&gt;0,"OK","NO MATCH"))</f>
        <v/>
      </c>
      <c r="AB1716" s="27" t="str">
        <f aca="false">IF($W1716=0,"",IF(AND($W1716&gt;=Validation!$B$3,$W1716&lt;=Validation!$C$3),"Yes","No"))</f>
        <v/>
      </c>
      <c r="AC1716" s="26" t="str">
        <f aca="false">IF($A1716="","",$AF1716&amp;"|"&amp;TEXT($W1716,"yyyy-mm-dd")&amp;"|"&amp;$J1716&amp;"|"&amp;$N1716)</f>
        <v/>
      </c>
      <c r="AD1716" s="27" t="str">
        <f aca="false">IF($AC1716="","",IF(COUNTIF($AC$2:$AC$3000,$AC1716)&gt;1,"REVIEW","OK"))</f>
        <v/>
      </c>
      <c r="AE1716" s="27" t="str">
        <f aca="false">IF(OR($W1716=0,$O1716=""),"",IF(IFERROR(IF(ISNUMBER($O1716),INT($O1716),DATE(VALUE(MID(SUBSTITUTE(LEFT($O1716,FIND(" ",$O1716&amp;" ")-1),"/",REPT(" ",20)),41,20)),VALUE(LEFT(SUBSTITUTE(LEFT($O1716,FIND(" ",$O1716&amp;" ")-1),"/",REPT(" ",20)),20)),VALUE(MID(SUBSTITUTE(LEFT($O1716,FIND(" ",$O1716&amp;" ")-1),"/",REPT(" ",20)),21,20)))),0)&gt;$W1716,"Late","Same day"))</f>
        <v/>
      </c>
      <c r="AF1716" s="26" t="str">
        <f aca="false">IF($A1716="","",IFERROR(INDEX(Validation!$C$193:$C$217,MATCH($A1716,Validation!$A$193:$A$217,0)),IF(COUNTIF(Validation!$U$19:$U$178,$Z1716)&gt;0,$Z1716,IF(COUNTIF(Validation!$S$19:$S$178,$AI1716)=1,INDEX(Validation!$U$19:$U$178,MATCH($AI1716,Validation!$S$19:$S$178,0)),$Z1716))))</f>
        <v/>
      </c>
      <c r="AG1716" s="27" t="str">
        <f aca="false">IF(COUNTA($A1716:$U1716)=0,"",IF($A1716="","No name",IF($F1716="","No date",IF($W1716=0,"Date ilegible",IF(NOT(ISNUMBER($N1716)),"Hours no numéricas",IF($AA1716="NO MATCH","Person no identificada","OK"))))))</f>
        <v/>
      </c>
      <c r="AH1716" s="27" t="str">
        <f aca="false">IF($W1716=0,"No date",IF($W1716&lt;Validation!$B$3,"Before period",IF($W1716&gt;Validation!$C$3,"After period","In period")))</f>
        <v>No date</v>
      </c>
      <c r="AI1716" s="26" t="str">
        <f aca="false">IF($Y1716="","",TRIM(RIGHT(SUBSTITUTE($Y1716," ",REPT(" ",50)),50)))</f>
        <v/>
      </c>
      <c r="AJ1716" s="27" t="str">
        <f aca="false">IF($A1716="","",IF(NOT(ISERROR(MATCH($A1716,Validation!$A$193:$A$217,0))),"Manual mapping",IF(COUNTIF(Validation!$U$19:$U$178,$Z1716)&gt;0,"Direct",IF(COUNTIF(Validation!$S$19:$S$178,$AI1716)=1,"By surname","Unresolved"))))</f>
        <v/>
      </c>
      <c r="AK1716" s="28" t="str">
        <f aca="false">IF($L1716="","",IF(MATCH($L1716,$L$2:$L$3000,0)&lt;&gt;ROW()-1,"",COUNT($AK$1:$AK1715)+1))</f>
        <v/>
      </c>
      <c r="AL1716" s="28" t="str">
        <f aca="false">IF($G1716="","",IF(MATCH($G1716,$G$2:$G$3000,0)&lt;&gt;ROW()-1,"",COUNT($AL$1:$AL1715)+1))</f>
        <v/>
      </c>
      <c r="AM1716" s="28" t="str">
        <f aca="false">IF($H1716="","",IF(MATCH($H1716,$H$2:$H$3000,0)&lt;&gt;ROW()-1,"",COUNT($AM$1:$AM1715)+1))</f>
        <v/>
      </c>
      <c r="AN1716" s="28" t="str">
        <f aca="false">IF($I1716="","",IF(MATCH($I1716,$I$2:$I$3000,0)&lt;&gt;ROW()-1,"",COUNT($AN$1:$AN1715)+1))</f>
        <v/>
      </c>
      <c r="AO1716" s="28" t="str">
        <f aca="false">IF($Q1716="","",IF(MATCH($Q1716,$Q$2:$Q$3000,0)&lt;&gt;ROW()-1,"",COUNT($AO$1:$AO1715)+1))</f>
        <v/>
      </c>
    </row>
    <row r="1717" customFormat="false" ht="12.75" hidden="false" customHeight="true" outlineLevel="0" collapsed="false">
      <c r="W1717" s="24" t="n">
        <f aca="false">IF($F1717="",0,IFERROR(IF(ISNUMBER($F1717),INT($F1717),DATE(VALUE(MID(SUBSTITUTE(LEFT($F1717,FIND(" ",$F1717&amp;" ")-1),"/",REPT(" ",20)),41,20)),VALUE(LEFT(SUBSTITUTE(LEFT($F1717,FIND(" ",$F1717&amp;" ")-1),"/",REPT(" ",20)),20)),VALUE(MID(SUBSTITUTE(LEFT($F1717,FIND(" ",$F1717&amp;" ")-1),"/",REPT(" ",20)),21,20)))),0))</f>
        <v>0</v>
      </c>
      <c r="X1717" s="25" t="str">
        <f aca="false">IF(ISNUMBER($N1717),$N1717*Validation!$B$5,"")</f>
        <v/>
      </c>
      <c r="Y1717" s="26" t="str">
        <f aca="false">IF($A1717="","",SUBSTITUTE(SUBSTITUTE(SUBSTITUTE(SUBSTITUTE(SUBSTITUTE(SUBSTITUTE(SUBSTITUTE(UPPER(TRIM($A1717)),"Á","A"),"É","E"),"Í","I"),"Ó","O"),"Ú","U"),"Ñ","N"),"Ü","U"))</f>
        <v/>
      </c>
      <c r="Z1717" s="26" t="str">
        <f aca="false">IF($Y1717="","",LEFT($Y1717,1)&amp;" "&amp;TRIM(RIGHT(SUBSTITUTE($Y1717," ",REPT(" ",50)),50)))</f>
        <v/>
      </c>
      <c r="AA1717" s="27" t="str">
        <f aca="false">IF($AF1717="","",IF(COUNTIF(Validation!$U$19:$U$178,$AF1717)&gt;0,"OK","NO MATCH"))</f>
        <v/>
      </c>
      <c r="AB1717" s="27" t="str">
        <f aca="false">IF($W1717=0,"",IF(AND($W1717&gt;=Validation!$B$3,$W1717&lt;=Validation!$C$3),"Yes","No"))</f>
        <v/>
      </c>
      <c r="AC1717" s="26" t="str">
        <f aca="false">IF($A1717="","",$AF1717&amp;"|"&amp;TEXT($W1717,"yyyy-mm-dd")&amp;"|"&amp;$J1717&amp;"|"&amp;$N1717)</f>
        <v/>
      </c>
      <c r="AD1717" s="27" t="str">
        <f aca="false">IF($AC1717="","",IF(COUNTIF($AC$2:$AC$3000,$AC1717)&gt;1,"REVIEW","OK"))</f>
        <v/>
      </c>
      <c r="AE1717" s="27" t="str">
        <f aca="false">IF(OR($W1717=0,$O1717=""),"",IF(IFERROR(IF(ISNUMBER($O1717),INT($O1717),DATE(VALUE(MID(SUBSTITUTE(LEFT($O1717,FIND(" ",$O1717&amp;" ")-1),"/",REPT(" ",20)),41,20)),VALUE(LEFT(SUBSTITUTE(LEFT($O1717,FIND(" ",$O1717&amp;" ")-1),"/",REPT(" ",20)),20)),VALUE(MID(SUBSTITUTE(LEFT($O1717,FIND(" ",$O1717&amp;" ")-1),"/",REPT(" ",20)),21,20)))),0)&gt;$W1717,"Late","Same day"))</f>
        <v/>
      </c>
      <c r="AF1717" s="26" t="str">
        <f aca="false">IF($A1717="","",IFERROR(INDEX(Validation!$C$193:$C$217,MATCH($A1717,Validation!$A$193:$A$217,0)),IF(COUNTIF(Validation!$U$19:$U$178,$Z1717)&gt;0,$Z1717,IF(COUNTIF(Validation!$S$19:$S$178,$AI1717)=1,INDEX(Validation!$U$19:$U$178,MATCH($AI1717,Validation!$S$19:$S$178,0)),$Z1717))))</f>
        <v/>
      </c>
      <c r="AG1717" s="27" t="str">
        <f aca="false">IF(COUNTA($A1717:$U1717)=0,"",IF($A1717="","No name",IF($F1717="","No date",IF($W1717=0,"Date ilegible",IF(NOT(ISNUMBER($N1717)),"Hours no numéricas",IF($AA1717="NO MATCH","Person no identificada","OK"))))))</f>
        <v/>
      </c>
      <c r="AH1717" s="27" t="str">
        <f aca="false">IF($W1717=0,"No date",IF($W1717&lt;Validation!$B$3,"Before period",IF($W1717&gt;Validation!$C$3,"After period","In period")))</f>
        <v>No date</v>
      </c>
      <c r="AI1717" s="26" t="str">
        <f aca="false">IF($Y1717="","",TRIM(RIGHT(SUBSTITUTE($Y1717," ",REPT(" ",50)),50)))</f>
        <v/>
      </c>
      <c r="AJ1717" s="27" t="str">
        <f aca="false">IF($A1717="","",IF(NOT(ISERROR(MATCH($A1717,Validation!$A$193:$A$217,0))),"Manual mapping",IF(COUNTIF(Validation!$U$19:$U$178,$Z1717)&gt;0,"Direct",IF(COUNTIF(Validation!$S$19:$S$178,$AI1717)=1,"By surname","Unresolved"))))</f>
        <v/>
      </c>
      <c r="AK1717" s="28" t="str">
        <f aca="false">IF($L1717="","",IF(MATCH($L1717,$L$2:$L$3000,0)&lt;&gt;ROW()-1,"",COUNT($AK$1:$AK1716)+1))</f>
        <v/>
      </c>
      <c r="AL1717" s="28" t="str">
        <f aca="false">IF($G1717="","",IF(MATCH($G1717,$G$2:$G$3000,0)&lt;&gt;ROW()-1,"",COUNT($AL$1:$AL1716)+1))</f>
        <v/>
      </c>
      <c r="AM1717" s="28" t="str">
        <f aca="false">IF($H1717="","",IF(MATCH($H1717,$H$2:$H$3000,0)&lt;&gt;ROW()-1,"",COUNT($AM$1:$AM1716)+1))</f>
        <v/>
      </c>
      <c r="AN1717" s="28" t="str">
        <f aca="false">IF($I1717="","",IF(MATCH($I1717,$I$2:$I$3000,0)&lt;&gt;ROW()-1,"",COUNT($AN$1:$AN1716)+1))</f>
        <v/>
      </c>
      <c r="AO1717" s="28" t="str">
        <f aca="false">IF($Q1717="","",IF(MATCH($Q1717,$Q$2:$Q$3000,0)&lt;&gt;ROW()-1,"",COUNT($AO$1:$AO1716)+1))</f>
        <v/>
      </c>
    </row>
    <row r="1718" customFormat="false" ht="12.75" hidden="false" customHeight="true" outlineLevel="0" collapsed="false">
      <c r="W1718" s="24" t="n">
        <f aca="false">IF($F1718="",0,IFERROR(IF(ISNUMBER($F1718),INT($F1718),DATE(VALUE(MID(SUBSTITUTE(LEFT($F1718,FIND(" ",$F1718&amp;" ")-1),"/",REPT(" ",20)),41,20)),VALUE(LEFT(SUBSTITUTE(LEFT($F1718,FIND(" ",$F1718&amp;" ")-1),"/",REPT(" ",20)),20)),VALUE(MID(SUBSTITUTE(LEFT($F1718,FIND(" ",$F1718&amp;" ")-1),"/",REPT(" ",20)),21,20)))),0))</f>
        <v>0</v>
      </c>
      <c r="X1718" s="25" t="str">
        <f aca="false">IF(ISNUMBER($N1718),$N1718*Validation!$B$5,"")</f>
        <v/>
      </c>
      <c r="Y1718" s="26" t="str">
        <f aca="false">IF($A1718="","",SUBSTITUTE(SUBSTITUTE(SUBSTITUTE(SUBSTITUTE(SUBSTITUTE(SUBSTITUTE(SUBSTITUTE(UPPER(TRIM($A1718)),"Á","A"),"É","E"),"Í","I"),"Ó","O"),"Ú","U"),"Ñ","N"),"Ü","U"))</f>
        <v/>
      </c>
      <c r="Z1718" s="26" t="str">
        <f aca="false">IF($Y1718="","",LEFT($Y1718,1)&amp;" "&amp;TRIM(RIGHT(SUBSTITUTE($Y1718," ",REPT(" ",50)),50)))</f>
        <v/>
      </c>
      <c r="AA1718" s="27" t="str">
        <f aca="false">IF($AF1718="","",IF(COUNTIF(Validation!$U$19:$U$178,$AF1718)&gt;0,"OK","NO MATCH"))</f>
        <v/>
      </c>
      <c r="AB1718" s="27" t="str">
        <f aca="false">IF($W1718=0,"",IF(AND($W1718&gt;=Validation!$B$3,$W1718&lt;=Validation!$C$3),"Yes","No"))</f>
        <v/>
      </c>
      <c r="AC1718" s="26" t="str">
        <f aca="false">IF($A1718="","",$AF1718&amp;"|"&amp;TEXT($W1718,"yyyy-mm-dd")&amp;"|"&amp;$J1718&amp;"|"&amp;$N1718)</f>
        <v/>
      </c>
      <c r="AD1718" s="27" t="str">
        <f aca="false">IF($AC1718="","",IF(COUNTIF($AC$2:$AC$3000,$AC1718)&gt;1,"REVIEW","OK"))</f>
        <v/>
      </c>
      <c r="AE1718" s="27" t="str">
        <f aca="false">IF(OR($W1718=0,$O1718=""),"",IF(IFERROR(IF(ISNUMBER($O1718),INT($O1718),DATE(VALUE(MID(SUBSTITUTE(LEFT($O1718,FIND(" ",$O1718&amp;" ")-1),"/",REPT(" ",20)),41,20)),VALUE(LEFT(SUBSTITUTE(LEFT($O1718,FIND(" ",$O1718&amp;" ")-1),"/",REPT(" ",20)),20)),VALUE(MID(SUBSTITUTE(LEFT($O1718,FIND(" ",$O1718&amp;" ")-1),"/",REPT(" ",20)),21,20)))),0)&gt;$W1718,"Late","Same day"))</f>
        <v/>
      </c>
      <c r="AF1718" s="26" t="str">
        <f aca="false">IF($A1718="","",IFERROR(INDEX(Validation!$C$193:$C$217,MATCH($A1718,Validation!$A$193:$A$217,0)),IF(COUNTIF(Validation!$U$19:$U$178,$Z1718)&gt;0,$Z1718,IF(COUNTIF(Validation!$S$19:$S$178,$AI1718)=1,INDEX(Validation!$U$19:$U$178,MATCH($AI1718,Validation!$S$19:$S$178,0)),$Z1718))))</f>
        <v/>
      </c>
      <c r="AG1718" s="27" t="str">
        <f aca="false">IF(COUNTA($A1718:$U1718)=0,"",IF($A1718="","No name",IF($F1718="","No date",IF($W1718=0,"Date ilegible",IF(NOT(ISNUMBER($N1718)),"Hours no numéricas",IF($AA1718="NO MATCH","Person no identificada","OK"))))))</f>
        <v/>
      </c>
      <c r="AH1718" s="27" t="str">
        <f aca="false">IF($W1718=0,"No date",IF($W1718&lt;Validation!$B$3,"Before period",IF($W1718&gt;Validation!$C$3,"After period","In period")))</f>
        <v>No date</v>
      </c>
      <c r="AI1718" s="26" t="str">
        <f aca="false">IF($Y1718="","",TRIM(RIGHT(SUBSTITUTE($Y1718," ",REPT(" ",50)),50)))</f>
        <v/>
      </c>
      <c r="AJ1718" s="27" t="str">
        <f aca="false">IF($A1718="","",IF(NOT(ISERROR(MATCH($A1718,Validation!$A$193:$A$217,0))),"Manual mapping",IF(COUNTIF(Validation!$U$19:$U$178,$Z1718)&gt;0,"Direct",IF(COUNTIF(Validation!$S$19:$S$178,$AI1718)=1,"By surname","Unresolved"))))</f>
        <v/>
      </c>
      <c r="AK1718" s="28" t="str">
        <f aca="false">IF($L1718="","",IF(MATCH($L1718,$L$2:$L$3000,0)&lt;&gt;ROW()-1,"",COUNT($AK$1:$AK1717)+1))</f>
        <v/>
      </c>
      <c r="AL1718" s="28" t="str">
        <f aca="false">IF($G1718="","",IF(MATCH($G1718,$G$2:$G$3000,0)&lt;&gt;ROW()-1,"",COUNT($AL$1:$AL1717)+1))</f>
        <v/>
      </c>
      <c r="AM1718" s="28" t="str">
        <f aca="false">IF($H1718="","",IF(MATCH($H1718,$H$2:$H$3000,0)&lt;&gt;ROW()-1,"",COUNT($AM$1:$AM1717)+1))</f>
        <v/>
      </c>
      <c r="AN1718" s="28" t="str">
        <f aca="false">IF($I1718="","",IF(MATCH($I1718,$I$2:$I$3000,0)&lt;&gt;ROW()-1,"",COUNT($AN$1:$AN1717)+1))</f>
        <v/>
      </c>
      <c r="AO1718" s="28" t="str">
        <f aca="false">IF($Q1718="","",IF(MATCH($Q1718,$Q$2:$Q$3000,0)&lt;&gt;ROW()-1,"",COUNT($AO$1:$AO1717)+1))</f>
        <v/>
      </c>
    </row>
    <row r="1719" customFormat="false" ht="12.75" hidden="false" customHeight="true" outlineLevel="0" collapsed="false">
      <c r="W1719" s="24" t="n">
        <f aca="false">IF($F1719="",0,IFERROR(IF(ISNUMBER($F1719),INT($F1719),DATE(VALUE(MID(SUBSTITUTE(LEFT($F1719,FIND(" ",$F1719&amp;" ")-1),"/",REPT(" ",20)),41,20)),VALUE(LEFT(SUBSTITUTE(LEFT($F1719,FIND(" ",$F1719&amp;" ")-1),"/",REPT(" ",20)),20)),VALUE(MID(SUBSTITUTE(LEFT($F1719,FIND(" ",$F1719&amp;" ")-1),"/",REPT(" ",20)),21,20)))),0))</f>
        <v>0</v>
      </c>
      <c r="X1719" s="25" t="str">
        <f aca="false">IF(ISNUMBER($N1719),$N1719*Validation!$B$5,"")</f>
        <v/>
      </c>
      <c r="Y1719" s="26" t="str">
        <f aca="false">IF($A1719="","",SUBSTITUTE(SUBSTITUTE(SUBSTITUTE(SUBSTITUTE(SUBSTITUTE(SUBSTITUTE(SUBSTITUTE(UPPER(TRIM($A1719)),"Á","A"),"É","E"),"Í","I"),"Ó","O"),"Ú","U"),"Ñ","N"),"Ü","U"))</f>
        <v/>
      </c>
      <c r="Z1719" s="26" t="str">
        <f aca="false">IF($Y1719="","",LEFT($Y1719,1)&amp;" "&amp;TRIM(RIGHT(SUBSTITUTE($Y1719," ",REPT(" ",50)),50)))</f>
        <v/>
      </c>
      <c r="AA1719" s="27" t="str">
        <f aca="false">IF($AF1719="","",IF(COUNTIF(Validation!$U$19:$U$178,$AF1719)&gt;0,"OK","NO MATCH"))</f>
        <v/>
      </c>
      <c r="AB1719" s="27" t="str">
        <f aca="false">IF($W1719=0,"",IF(AND($W1719&gt;=Validation!$B$3,$W1719&lt;=Validation!$C$3),"Yes","No"))</f>
        <v/>
      </c>
      <c r="AC1719" s="26" t="str">
        <f aca="false">IF($A1719="","",$AF1719&amp;"|"&amp;TEXT($W1719,"yyyy-mm-dd")&amp;"|"&amp;$J1719&amp;"|"&amp;$N1719)</f>
        <v/>
      </c>
      <c r="AD1719" s="27" t="str">
        <f aca="false">IF($AC1719="","",IF(COUNTIF($AC$2:$AC$3000,$AC1719)&gt;1,"REVIEW","OK"))</f>
        <v/>
      </c>
      <c r="AE1719" s="27" t="str">
        <f aca="false">IF(OR($W1719=0,$O1719=""),"",IF(IFERROR(IF(ISNUMBER($O1719),INT($O1719),DATE(VALUE(MID(SUBSTITUTE(LEFT($O1719,FIND(" ",$O1719&amp;" ")-1),"/",REPT(" ",20)),41,20)),VALUE(LEFT(SUBSTITUTE(LEFT($O1719,FIND(" ",$O1719&amp;" ")-1),"/",REPT(" ",20)),20)),VALUE(MID(SUBSTITUTE(LEFT($O1719,FIND(" ",$O1719&amp;" ")-1),"/",REPT(" ",20)),21,20)))),0)&gt;$W1719,"Late","Same day"))</f>
        <v/>
      </c>
      <c r="AF1719" s="26" t="str">
        <f aca="false">IF($A1719="","",IFERROR(INDEX(Validation!$C$193:$C$217,MATCH($A1719,Validation!$A$193:$A$217,0)),IF(COUNTIF(Validation!$U$19:$U$178,$Z1719)&gt;0,$Z1719,IF(COUNTIF(Validation!$S$19:$S$178,$AI1719)=1,INDEX(Validation!$U$19:$U$178,MATCH($AI1719,Validation!$S$19:$S$178,0)),$Z1719))))</f>
        <v/>
      </c>
      <c r="AG1719" s="27" t="str">
        <f aca="false">IF(COUNTA($A1719:$U1719)=0,"",IF($A1719="","No name",IF($F1719="","No date",IF($W1719=0,"Date ilegible",IF(NOT(ISNUMBER($N1719)),"Hours no numéricas",IF($AA1719="NO MATCH","Person no identificada","OK"))))))</f>
        <v/>
      </c>
      <c r="AH1719" s="27" t="str">
        <f aca="false">IF($W1719=0,"No date",IF($W1719&lt;Validation!$B$3,"Before period",IF($W1719&gt;Validation!$C$3,"After period","In period")))</f>
        <v>No date</v>
      </c>
      <c r="AI1719" s="26" t="str">
        <f aca="false">IF($Y1719="","",TRIM(RIGHT(SUBSTITUTE($Y1719," ",REPT(" ",50)),50)))</f>
        <v/>
      </c>
      <c r="AJ1719" s="27" t="str">
        <f aca="false">IF($A1719="","",IF(NOT(ISERROR(MATCH($A1719,Validation!$A$193:$A$217,0))),"Manual mapping",IF(COUNTIF(Validation!$U$19:$U$178,$Z1719)&gt;0,"Direct",IF(COUNTIF(Validation!$S$19:$S$178,$AI1719)=1,"By surname","Unresolved"))))</f>
        <v/>
      </c>
      <c r="AK1719" s="28" t="str">
        <f aca="false">IF($L1719="","",IF(MATCH($L1719,$L$2:$L$3000,0)&lt;&gt;ROW()-1,"",COUNT($AK$1:$AK1718)+1))</f>
        <v/>
      </c>
      <c r="AL1719" s="28" t="str">
        <f aca="false">IF($G1719="","",IF(MATCH($G1719,$G$2:$G$3000,0)&lt;&gt;ROW()-1,"",COUNT($AL$1:$AL1718)+1))</f>
        <v/>
      </c>
      <c r="AM1719" s="28" t="str">
        <f aca="false">IF($H1719="","",IF(MATCH($H1719,$H$2:$H$3000,0)&lt;&gt;ROW()-1,"",COUNT($AM$1:$AM1718)+1))</f>
        <v/>
      </c>
      <c r="AN1719" s="28" t="str">
        <f aca="false">IF($I1719="","",IF(MATCH($I1719,$I$2:$I$3000,0)&lt;&gt;ROW()-1,"",COUNT($AN$1:$AN1718)+1))</f>
        <v/>
      </c>
      <c r="AO1719" s="28" t="str">
        <f aca="false">IF($Q1719="","",IF(MATCH($Q1719,$Q$2:$Q$3000,0)&lt;&gt;ROW()-1,"",COUNT($AO$1:$AO1718)+1))</f>
        <v/>
      </c>
    </row>
    <row r="1720" customFormat="false" ht="12.75" hidden="false" customHeight="true" outlineLevel="0" collapsed="false">
      <c r="W1720" s="24" t="n">
        <f aca="false">IF($F1720="",0,IFERROR(IF(ISNUMBER($F1720),INT($F1720),DATE(VALUE(MID(SUBSTITUTE(LEFT($F1720,FIND(" ",$F1720&amp;" ")-1),"/",REPT(" ",20)),41,20)),VALUE(LEFT(SUBSTITUTE(LEFT($F1720,FIND(" ",$F1720&amp;" ")-1),"/",REPT(" ",20)),20)),VALUE(MID(SUBSTITUTE(LEFT($F1720,FIND(" ",$F1720&amp;" ")-1),"/",REPT(" ",20)),21,20)))),0))</f>
        <v>0</v>
      </c>
      <c r="X1720" s="25" t="str">
        <f aca="false">IF(ISNUMBER($N1720),$N1720*Validation!$B$5,"")</f>
        <v/>
      </c>
      <c r="Y1720" s="26" t="str">
        <f aca="false">IF($A1720="","",SUBSTITUTE(SUBSTITUTE(SUBSTITUTE(SUBSTITUTE(SUBSTITUTE(SUBSTITUTE(SUBSTITUTE(UPPER(TRIM($A1720)),"Á","A"),"É","E"),"Í","I"),"Ó","O"),"Ú","U"),"Ñ","N"),"Ü","U"))</f>
        <v/>
      </c>
      <c r="Z1720" s="26" t="str">
        <f aca="false">IF($Y1720="","",LEFT($Y1720,1)&amp;" "&amp;TRIM(RIGHT(SUBSTITUTE($Y1720," ",REPT(" ",50)),50)))</f>
        <v/>
      </c>
      <c r="AA1720" s="27" t="str">
        <f aca="false">IF($AF1720="","",IF(COUNTIF(Validation!$U$19:$U$178,$AF1720)&gt;0,"OK","NO MATCH"))</f>
        <v/>
      </c>
      <c r="AB1720" s="27" t="str">
        <f aca="false">IF($W1720=0,"",IF(AND($W1720&gt;=Validation!$B$3,$W1720&lt;=Validation!$C$3),"Yes","No"))</f>
        <v/>
      </c>
      <c r="AC1720" s="26" t="str">
        <f aca="false">IF($A1720="","",$AF1720&amp;"|"&amp;TEXT($W1720,"yyyy-mm-dd")&amp;"|"&amp;$J1720&amp;"|"&amp;$N1720)</f>
        <v/>
      </c>
      <c r="AD1720" s="27" t="str">
        <f aca="false">IF($AC1720="","",IF(COUNTIF($AC$2:$AC$3000,$AC1720)&gt;1,"REVIEW","OK"))</f>
        <v/>
      </c>
      <c r="AE1720" s="27" t="str">
        <f aca="false">IF(OR($W1720=0,$O1720=""),"",IF(IFERROR(IF(ISNUMBER($O1720),INT($O1720),DATE(VALUE(MID(SUBSTITUTE(LEFT($O1720,FIND(" ",$O1720&amp;" ")-1),"/",REPT(" ",20)),41,20)),VALUE(LEFT(SUBSTITUTE(LEFT($O1720,FIND(" ",$O1720&amp;" ")-1),"/",REPT(" ",20)),20)),VALUE(MID(SUBSTITUTE(LEFT($O1720,FIND(" ",$O1720&amp;" ")-1),"/",REPT(" ",20)),21,20)))),0)&gt;$W1720,"Late","Same day"))</f>
        <v/>
      </c>
      <c r="AF1720" s="26" t="str">
        <f aca="false">IF($A1720="","",IFERROR(INDEX(Validation!$C$193:$C$217,MATCH($A1720,Validation!$A$193:$A$217,0)),IF(COUNTIF(Validation!$U$19:$U$178,$Z1720)&gt;0,$Z1720,IF(COUNTIF(Validation!$S$19:$S$178,$AI1720)=1,INDEX(Validation!$U$19:$U$178,MATCH($AI1720,Validation!$S$19:$S$178,0)),$Z1720))))</f>
        <v/>
      </c>
      <c r="AG1720" s="27" t="str">
        <f aca="false">IF(COUNTA($A1720:$U1720)=0,"",IF($A1720="","No name",IF($F1720="","No date",IF($W1720=0,"Date ilegible",IF(NOT(ISNUMBER($N1720)),"Hours no numéricas",IF($AA1720="NO MATCH","Person no identificada","OK"))))))</f>
        <v/>
      </c>
      <c r="AH1720" s="27" t="str">
        <f aca="false">IF($W1720=0,"No date",IF($W1720&lt;Validation!$B$3,"Before period",IF($W1720&gt;Validation!$C$3,"After period","In period")))</f>
        <v>No date</v>
      </c>
      <c r="AI1720" s="26" t="str">
        <f aca="false">IF($Y1720="","",TRIM(RIGHT(SUBSTITUTE($Y1720," ",REPT(" ",50)),50)))</f>
        <v/>
      </c>
      <c r="AJ1720" s="27" t="str">
        <f aca="false">IF($A1720="","",IF(NOT(ISERROR(MATCH($A1720,Validation!$A$193:$A$217,0))),"Manual mapping",IF(COUNTIF(Validation!$U$19:$U$178,$Z1720)&gt;0,"Direct",IF(COUNTIF(Validation!$S$19:$S$178,$AI1720)=1,"By surname","Unresolved"))))</f>
        <v/>
      </c>
      <c r="AK1720" s="28" t="str">
        <f aca="false">IF($L1720="","",IF(MATCH($L1720,$L$2:$L$3000,0)&lt;&gt;ROW()-1,"",COUNT($AK$1:$AK1719)+1))</f>
        <v/>
      </c>
      <c r="AL1720" s="28" t="str">
        <f aca="false">IF($G1720="","",IF(MATCH($G1720,$G$2:$G$3000,0)&lt;&gt;ROW()-1,"",COUNT($AL$1:$AL1719)+1))</f>
        <v/>
      </c>
      <c r="AM1720" s="28" t="str">
        <f aca="false">IF($H1720="","",IF(MATCH($H1720,$H$2:$H$3000,0)&lt;&gt;ROW()-1,"",COUNT($AM$1:$AM1719)+1))</f>
        <v/>
      </c>
      <c r="AN1720" s="28" t="str">
        <f aca="false">IF($I1720="","",IF(MATCH($I1720,$I$2:$I$3000,0)&lt;&gt;ROW()-1,"",COUNT($AN$1:$AN1719)+1))</f>
        <v/>
      </c>
      <c r="AO1720" s="28" t="str">
        <f aca="false">IF($Q1720="","",IF(MATCH($Q1720,$Q$2:$Q$3000,0)&lt;&gt;ROW()-1,"",COUNT($AO$1:$AO1719)+1))</f>
        <v/>
      </c>
    </row>
    <row r="1721" customFormat="false" ht="12.75" hidden="false" customHeight="true" outlineLevel="0" collapsed="false">
      <c r="W1721" s="24" t="n">
        <f aca="false">IF($F1721="",0,IFERROR(IF(ISNUMBER($F1721),INT($F1721),DATE(VALUE(MID(SUBSTITUTE(LEFT($F1721,FIND(" ",$F1721&amp;" ")-1),"/",REPT(" ",20)),41,20)),VALUE(LEFT(SUBSTITUTE(LEFT($F1721,FIND(" ",$F1721&amp;" ")-1),"/",REPT(" ",20)),20)),VALUE(MID(SUBSTITUTE(LEFT($F1721,FIND(" ",$F1721&amp;" ")-1),"/",REPT(" ",20)),21,20)))),0))</f>
        <v>0</v>
      </c>
      <c r="X1721" s="25" t="str">
        <f aca="false">IF(ISNUMBER($N1721),$N1721*Validation!$B$5,"")</f>
        <v/>
      </c>
      <c r="Y1721" s="26" t="str">
        <f aca="false">IF($A1721="","",SUBSTITUTE(SUBSTITUTE(SUBSTITUTE(SUBSTITUTE(SUBSTITUTE(SUBSTITUTE(SUBSTITUTE(UPPER(TRIM($A1721)),"Á","A"),"É","E"),"Í","I"),"Ó","O"),"Ú","U"),"Ñ","N"),"Ü","U"))</f>
        <v/>
      </c>
      <c r="Z1721" s="26" t="str">
        <f aca="false">IF($Y1721="","",LEFT($Y1721,1)&amp;" "&amp;TRIM(RIGHT(SUBSTITUTE($Y1721," ",REPT(" ",50)),50)))</f>
        <v/>
      </c>
      <c r="AA1721" s="27" t="str">
        <f aca="false">IF($AF1721="","",IF(COUNTIF(Validation!$U$19:$U$178,$AF1721)&gt;0,"OK","NO MATCH"))</f>
        <v/>
      </c>
      <c r="AB1721" s="27" t="str">
        <f aca="false">IF($W1721=0,"",IF(AND($W1721&gt;=Validation!$B$3,$W1721&lt;=Validation!$C$3),"Yes","No"))</f>
        <v/>
      </c>
      <c r="AC1721" s="26" t="str">
        <f aca="false">IF($A1721="","",$AF1721&amp;"|"&amp;TEXT($W1721,"yyyy-mm-dd")&amp;"|"&amp;$J1721&amp;"|"&amp;$N1721)</f>
        <v/>
      </c>
      <c r="AD1721" s="27" t="str">
        <f aca="false">IF($AC1721="","",IF(COUNTIF($AC$2:$AC$3000,$AC1721)&gt;1,"REVIEW","OK"))</f>
        <v/>
      </c>
      <c r="AE1721" s="27" t="str">
        <f aca="false">IF(OR($W1721=0,$O1721=""),"",IF(IFERROR(IF(ISNUMBER($O1721),INT($O1721),DATE(VALUE(MID(SUBSTITUTE(LEFT($O1721,FIND(" ",$O1721&amp;" ")-1),"/",REPT(" ",20)),41,20)),VALUE(LEFT(SUBSTITUTE(LEFT($O1721,FIND(" ",$O1721&amp;" ")-1),"/",REPT(" ",20)),20)),VALUE(MID(SUBSTITUTE(LEFT($O1721,FIND(" ",$O1721&amp;" ")-1),"/",REPT(" ",20)),21,20)))),0)&gt;$W1721,"Late","Same day"))</f>
        <v/>
      </c>
      <c r="AF1721" s="26" t="str">
        <f aca="false">IF($A1721="","",IFERROR(INDEX(Validation!$C$193:$C$217,MATCH($A1721,Validation!$A$193:$A$217,0)),IF(COUNTIF(Validation!$U$19:$U$178,$Z1721)&gt;0,$Z1721,IF(COUNTIF(Validation!$S$19:$S$178,$AI1721)=1,INDEX(Validation!$U$19:$U$178,MATCH($AI1721,Validation!$S$19:$S$178,0)),$Z1721))))</f>
        <v/>
      </c>
      <c r="AG1721" s="27" t="str">
        <f aca="false">IF(COUNTA($A1721:$U1721)=0,"",IF($A1721="","No name",IF($F1721="","No date",IF($W1721=0,"Date ilegible",IF(NOT(ISNUMBER($N1721)),"Hours no numéricas",IF($AA1721="NO MATCH","Person no identificada","OK"))))))</f>
        <v/>
      </c>
      <c r="AH1721" s="27" t="str">
        <f aca="false">IF($W1721=0,"No date",IF($W1721&lt;Validation!$B$3,"Before period",IF($W1721&gt;Validation!$C$3,"After period","In period")))</f>
        <v>No date</v>
      </c>
      <c r="AI1721" s="26" t="str">
        <f aca="false">IF($Y1721="","",TRIM(RIGHT(SUBSTITUTE($Y1721," ",REPT(" ",50)),50)))</f>
        <v/>
      </c>
      <c r="AJ1721" s="27" t="str">
        <f aca="false">IF($A1721="","",IF(NOT(ISERROR(MATCH($A1721,Validation!$A$193:$A$217,0))),"Manual mapping",IF(COUNTIF(Validation!$U$19:$U$178,$Z1721)&gt;0,"Direct",IF(COUNTIF(Validation!$S$19:$S$178,$AI1721)=1,"By surname","Unresolved"))))</f>
        <v/>
      </c>
      <c r="AK1721" s="28" t="str">
        <f aca="false">IF($L1721="","",IF(MATCH($L1721,$L$2:$L$3000,0)&lt;&gt;ROW()-1,"",COUNT($AK$1:$AK1720)+1))</f>
        <v/>
      </c>
      <c r="AL1721" s="28" t="str">
        <f aca="false">IF($G1721="","",IF(MATCH($G1721,$G$2:$G$3000,0)&lt;&gt;ROW()-1,"",COUNT($AL$1:$AL1720)+1))</f>
        <v/>
      </c>
      <c r="AM1721" s="28" t="str">
        <f aca="false">IF($H1721="","",IF(MATCH($H1721,$H$2:$H$3000,0)&lt;&gt;ROW()-1,"",COUNT($AM$1:$AM1720)+1))</f>
        <v/>
      </c>
      <c r="AN1721" s="28" t="str">
        <f aca="false">IF($I1721="","",IF(MATCH($I1721,$I$2:$I$3000,0)&lt;&gt;ROW()-1,"",COUNT($AN$1:$AN1720)+1))</f>
        <v/>
      </c>
      <c r="AO1721" s="28" t="str">
        <f aca="false">IF($Q1721="","",IF(MATCH($Q1721,$Q$2:$Q$3000,0)&lt;&gt;ROW()-1,"",COUNT($AO$1:$AO1720)+1))</f>
        <v/>
      </c>
    </row>
    <row r="1722" customFormat="false" ht="12.75" hidden="false" customHeight="true" outlineLevel="0" collapsed="false">
      <c r="W1722" s="24" t="n">
        <f aca="false">IF($F1722="",0,IFERROR(IF(ISNUMBER($F1722),INT($F1722),DATE(VALUE(MID(SUBSTITUTE(LEFT($F1722,FIND(" ",$F1722&amp;" ")-1),"/",REPT(" ",20)),41,20)),VALUE(LEFT(SUBSTITUTE(LEFT($F1722,FIND(" ",$F1722&amp;" ")-1),"/",REPT(" ",20)),20)),VALUE(MID(SUBSTITUTE(LEFT($F1722,FIND(" ",$F1722&amp;" ")-1),"/",REPT(" ",20)),21,20)))),0))</f>
        <v>0</v>
      </c>
      <c r="X1722" s="25" t="str">
        <f aca="false">IF(ISNUMBER($N1722),$N1722*Validation!$B$5,"")</f>
        <v/>
      </c>
      <c r="Y1722" s="26" t="str">
        <f aca="false">IF($A1722="","",SUBSTITUTE(SUBSTITUTE(SUBSTITUTE(SUBSTITUTE(SUBSTITUTE(SUBSTITUTE(SUBSTITUTE(UPPER(TRIM($A1722)),"Á","A"),"É","E"),"Í","I"),"Ó","O"),"Ú","U"),"Ñ","N"),"Ü","U"))</f>
        <v/>
      </c>
      <c r="Z1722" s="26" t="str">
        <f aca="false">IF($Y1722="","",LEFT($Y1722,1)&amp;" "&amp;TRIM(RIGHT(SUBSTITUTE($Y1722," ",REPT(" ",50)),50)))</f>
        <v/>
      </c>
      <c r="AA1722" s="27" t="str">
        <f aca="false">IF($AF1722="","",IF(COUNTIF(Validation!$U$19:$U$178,$AF1722)&gt;0,"OK","NO MATCH"))</f>
        <v/>
      </c>
      <c r="AB1722" s="27" t="str">
        <f aca="false">IF($W1722=0,"",IF(AND($W1722&gt;=Validation!$B$3,$W1722&lt;=Validation!$C$3),"Yes","No"))</f>
        <v/>
      </c>
      <c r="AC1722" s="26" t="str">
        <f aca="false">IF($A1722="","",$AF1722&amp;"|"&amp;TEXT($W1722,"yyyy-mm-dd")&amp;"|"&amp;$J1722&amp;"|"&amp;$N1722)</f>
        <v/>
      </c>
      <c r="AD1722" s="27" t="str">
        <f aca="false">IF($AC1722="","",IF(COUNTIF($AC$2:$AC$3000,$AC1722)&gt;1,"REVIEW","OK"))</f>
        <v/>
      </c>
      <c r="AE1722" s="27" t="str">
        <f aca="false">IF(OR($W1722=0,$O1722=""),"",IF(IFERROR(IF(ISNUMBER($O1722),INT($O1722),DATE(VALUE(MID(SUBSTITUTE(LEFT($O1722,FIND(" ",$O1722&amp;" ")-1),"/",REPT(" ",20)),41,20)),VALUE(LEFT(SUBSTITUTE(LEFT($O1722,FIND(" ",$O1722&amp;" ")-1),"/",REPT(" ",20)),20)),VALUE(MID(SUBSTITUTE(LEFT($O1722,FIND(" ",$O1722&amp;" ")-1),"/",REPT(" ",20)),21,20)))),0)&gt;$W1722,"Late","Same day"))</f>
        <v/>
      </c>
      <c r="AF1722" s="26" t="str">
        <f aca="false">IF($A1722="","",IFERROR(INDEX(Validation!$C$193:$C$217,MATCH($A1722,Validation!$A$193:$A$217,0)),IF(COUNTIF(Validation!$U$19:$U$178,$Z1722)&gt;0,$Z1722,IF(COUNTIF(Validation!$S$19:$S$178,$AI1722)=1,INDEX(Validation!$U$19:$U$178,MATCH($AI1722,Validation!$S$19:$S$178,0)),$Z1722))))</f>
        <v/>
      </c>
      <c r="AG1722" s="27" t="str">
        <f aca="false">IF(COUNTA($A1722:$U1722)=0,"",IF($A1722="","No name",IF($F1722="","No date",IF($W1722=0,"Date ilegible",IF(NOT(ISNUMBER($N1722)),"Hours no numéricas",IF($AA1722="NO MATCH","Person no identificada","OK"))))))</f>
        <v/>
      </c>
      <c r="AH1722" s="27" t="str">
        <f aca="false">IF($W1722=0,"No date",IF($W1722&lt;Validation!$B$3,"Before period",IF($W1722&gt;Validation!$C$3,"After period","In period")))</f>
        <v>No date</v>
      </c>
      <c r="AI1722" s="26" t="str">
        <f aca="false">IF($Y1722="","",TRIM(RIGHT(SUBSTITUTE($Y1722," ",REPT(" ",50)),50)))</f>
        <v/>
      </c>
      <c r="AJ1722" s="27" t="str">
        <f aca="false">IF($A1722="","",IF(NOT(ISERROR(MATCH($A1722,Validation!$A$193:$A$217,0))),"Manual mapping",IF(COUNTIF(Validation!$U$19:$U$178,$Z1722)&gt;0,"Direct",IF(COUNTIF(Validation!$S$19:$S$178,$AI1722)=1,"By surname","Unresolved"))))</f>
        <v/>
      </c>
      <c r="AK1722" s="28" t="str">
        <f aca="false">IF($L1722="","",IF(MATCH($L1722,$L$2:$L$3000,0)&lt;&gt;ROW()-1,"",COUNT($AK$1:$AK1721)+1))</f>
        <v/>
      </c>
      <c r="AL1722" s="28" t="str">
        <f aca="false">IF($G1722="","",IF(MATCH($G1722,$G$2:$G$3000,0)&lt;&gt;ROW()-1,"",COUNT($AL$1:$AL1721)+1))</f>
        <v/>
      </c>
      <c r="AM1722" s="28" t="str">
        <f aca="false">IF($H1722="","",IF(MATCH($H1722,$H$2:$H$3000,0)&lt;&gt;ROW()-1,"",COUNT($AM$1:$AM1721)+1))</f>
        <v/>
      </c>
      <c r="AN1722" s="28" t="str">
        <f aca="false">IF($I1722="","",IF(MATCH($I1722,$I$2:$I$3000,0)&lt;&gt;ROW()-1,"",COUNT($AN$1:$AN1721)+1))</f>
        <v/>
      </c>
      <c r="AO1722" s="28" t="str">
        <f aca="false">IF($Q1722="","",IF(MATCH($Q1722,$Q$2:$Q$3000,0)&lt;&gt;ROW()-1,"",COUNT($AO$1:$AO1721)+1))</f>
        <v/>
      </c>
    </row>
    <row r="1723" customFormat="false" ht="12.75" hidden="false" customHeight="true" outlineLevel="0" collapsed="false">
      <c r="W1723" s="24" t="n">
        <f aca="false">IF($F1723="",0,IFERROR(IF(ISNUMBER($F1723),INT($F1723),DATE(VALUE(MID(SUBSTITUTE(LEFT($F1723,FIND(" ",$F1723&amp;" ")-1),"/",REPT(" ",20)),41,20)),VALUE(LEFT(SUBSTITUTE(LEFT($F1723,FIND(" ",$F1723&amp;" ")-1),"/",REPT(" ",20)),20)),VALUE(MID(SUBSTITUTE(LEFT($F1723,FIND(" ",$F1723&amp;" ")-1),"/",REPT(" ",20)),21,20)))),0))</f>
        <v>0</v>
      </c>
      <c r="X1723" s="25" t="str">
        <f aca="false">IF(ISNUMBER($N1723),$N1723*Validation!$B$5,"")</f>
        <v/>
      </c>
      <c r="Y1723" s="26" t="str">
        <f aca="false">IF($A1723="","",SUBSTITUTE(SUBSTITUTE(SUBSTITUTE(SUBSTITUTE(SUBSTITUTE(SUBSTITUTE(SUBSTITUTE(UPPER(TRIM($A1723)),"Á","A"),"É","E"),"Í","I"),"Ó","O"),"Ú","U"),"Ñ","N"),"Ü","U"))</f>
        <v/>
      </c>
      <c r="Z1723" s="26" t="str">
        <f aca="false">IF($Y1723="","",LEFT($Y1723,1)&amp;" "&amp;TRIM(RIGHT(SUBSTITUTE($Y1723," ",REPT(" ",50)),50)))</f>
        <v/>
      </c>
      <c r="AA1723" s="27" t="str">
        <f aca="false">IF($AF1723="","",IF(COUNTIF(Validation!$U$19:$U$178,$AF1723)&gt;0,"OK","NO MATCH"))</f>
        <v/>
      </c>
      <c r="AB1723" s="27" t="str">
        <f aca="false">IF($W1723=0,"",IF(AND($W1723&gt;=Validation!$B$3,$W1723&lt;=Validation!$C$3),"Yes","No"))</f>
        <v/>
      </c>
      <c r="AC1723" s="26" t="str">
        <f aca="false">IF($A1723="","",$AF1723&amp;"|"&amp;TEXT($W1723,"yyyy-mm-dd")&amp;"|"&amp;$J1723&amp;"|"&amp;$N1723)</f>
        <v/>
      </c>
      <c r="AD1723" s="27" t="str">
        <f aca="false">IF($AC1723="","",IF(COUNTIF($AC$2:$AC$3000,$AC1723)&gt;1,"REVIEW","OK"))</f>
        <v/>
      </c>
      <c r="AE1723" s="27" t="str">
        <f aca="false">IF(OR($W1723=0,$O1723=""),"",IF(IFERROR(IF(ISNUMBER($O1723),INT($O1723),DATE(VALUE(MID(SUBSTITUTE(LEFT($O1723,FIND(" ",$O1723&amp;" ")-1),"/",REPT(" ",20)),41,20)),VALUE(LEFT(SUBSTITUTE(LEFT($O1723,FIND(" ",$O1723&amp;" ")-1),"/",REPT(" ",20)),20)),VALUE(MID(SUBSTITUTE(LEFT($O1723,FIND(" ",$O1723&amp;" ")-1),"/",REPT(" ",20)),21,20)))),0)&gt;$W1723,"Late","Same day"))</f>
        <v/>
      </c>
      <c r="AF1723" s="26" t="str">
        <f aca="false">IF($A1723="","",IFERROR(INDEX(Validation!$C$193:$C$217,MATCH($A1723,Validation!$A$193:$A$217,0)),IF(COUNTIF(Validation!$U$19:$U$178,$Z1723)&gt;0,$Z1723,IF(COUNTIF(Validation!$S$19:$S$178,$AI1723)=1,INDEX(Validation!$U$19:$U$178,MATCH($AI1723,Validation!$S$19:$S$178,0)),$Z1723))))</f>
        <v/>
      </c>
      <c r="AG1723" s="27" t="str">
        <f aca="false">IF(COUNTA($A1723:$U1723)=0,"",IF($A1723="","No name",IF($F1723="","No date",IF($W1723=0,"Date ilegible",IF(NOT(ISNUMBER($N1723)),"Hours no numéricas",IF($AA1723="NO MATCH","Person no identificada","OK"))))))</f>
        <v/>
      </c>
      <c r="AH1723" s="27" t="str">
        <f aca="false">IF($W1723=0,"No date",IF($W1723&lt;Validation!$B$3,"Before period",IF($W1723&gt;Validation!$C$3,"After period","In period")))</f>
        <v>No date</v>
      </c>
      <c r="AI1723" s="26" t="str">
        <f aca="false">IF($Y1723="","",TRIM(RIGHT(SUBSTITUTE($Y1723," ",REPT(" ",50)),50)))</f>
        <v/>
      </c>
      <c r="AJ1723" s="27" t="str">
        <f aca="false">IF($A1723="","",IF(NOT(ISERROR(MATCH($A1723,Validation!$A$193:$A$217,0))),"Manual mapping",IF(COUNTIF(Validation!$U$19:$U$178,$Z1723)&gt;0,"Direct",IF(COUNTIF(Validation!$S$19:$S$178,$AI1723)=1,"By surname","Unresolved"))))</f>
        <v/>
      </c>
      <c r="AK1723" s="28" t="str">
        <f aca="false">IF($L1723="","",IF(MATCH($L1723,$L$2:$L$3000,0)&lt;&gt;ROW()-1,"",COUNT($AK$1:$AK1722)+1))</f>
        <v/>
      </c>
      <c r="AL1723" s="28" t="str">
        <f aca="false">IF($G1723="","",IF(MATCH($G1723,$G$2:$G$3000,0)&lt;&gt;ROW()-1,"",COUNT($AL$1:$AL1722)+1))</f>
        <v/>
      </c>
      <c r="AM1723" s="28" t="str">
        <f aca="false">IF($H1723="","",IF(MATCH($H1723,$H$2:$H$3000,0)&lt;&gt;ROW()-1,"",COUNT($AM$1:$AM1722)+1))</f>
        <v/>
      </c>
      <c r="AN1723" s="28" t="str">
        <f aca="false">IF($I1723="","",IF(MATCH($I1723,$I$2:$I$3000,0)&lt;&gt;ROW()-1,"",COUNT($AN$1:$AN1722)+1))</f>
        <v/>
      </c>
      <c r="AO1723" s="28" t="str">
        <f aca="false">IF($Q1723="","",IF(MATCH($Q1723,$Q$2:$Q$3000,0)&lt;&gt;ROW()-1,"",COUNT($AO$1:$AO1722)+1))</f>
        <v/>
      </c>
    </row>
    <row r="1724" customFormat="false" ht="12.75" hidden="false" customHeight="true" outlineLevel="0" collapsed="false">
      <c r="W1724" s="24" t="n">
        <f aca="false">IF($F1724="",0,IFERROR(IF(ISNUMBER($F1724),INT($F1724),DATE(VALUE(MID(SUBSTITUTE(LEFT($F1724,FIND(" ",$F1724&amp;" ")-1),"/",REPT(" ",20)),41,20)),VALUE(LEFT(SUBSTITUTE(LEFT($F1724,FIND(" ",$F1724&amp;" ")-1),"/",REPT(" ",20)),20)),VALUE(MID(SUBSTITUTE(LEFT($F1724,FIND(" ",$F1724&amp;" ")-1),"/",REPT(" ",20)),21,20)))),0))</f>
        <v>0</v>
      </c>
      <c r="X1724" s="25" t="str">
        <f aca="false">IF(ISNUMBER($N1724),$N1724*Validation!$B$5,"")</f>
        <v/>
      </c>
      <c r="Y1724" s="26" t="str">
        <f aca="false">IF($A1724="","",SUBSTITUTE(SUBSTITUTE(SUBSTITUTE(SUBSTITUTE(SUBSTITUTE(SUBSTITUTE(SUBSTITUTE(UPPER(TRIM($A1724)),"Á","A"),"É","E"),"Í","I"),"Ó","O"),"Ú","U"),"Ñ","N"),"Ü","U"))</f>
        <v/>
      </c>
      <c r="Z1724" s="26" t="str">
        <f aca="false">IF($Y1724="","",LEFT($Y1724,1)&amp;" "&amp;TRIM(RIGHT(SUBSTITUTE($Y1724," ",REPT(" ",50)),50)))</f>
        <v/>
      </c>
      <c r="AA1724" s="27" t="str">
        <f aca="false">IF($AF1724="","",IF(COUNTIF(Validation!$U$19:$U$178,$AF1724)&gt;0,"OK","NO MATCH"))</f>
        <v/>
      </c>
      <c r="AB1724" s="27" t="str">
        <f aca="false">IF($W1724=0,"",IF(AND($W1724&gt;=Validation!$B$3,$W1724&lt;=Validation!$C$3),"Yes","No"))</f>
        <v/>
      </c>
      <c r="AC1724" s="26" t="str">
        <f aca="false">IF($A1724="","",$AF1724&amp;"|"&amp;TEXT($W1724,"yyyy-mm-dd")&amp;"|"&amp;$J1724&amp;"|"&amp;$N1724)</f>
        <v/>
      </c>
      <c r="AD1724" s="27" t="str">
        <f aca="false">IF($AC1724="","",IF(COUNTIF($AC$2:$AC$3000,$AC1724)&gt;1,"REVIEW","OK"))</f>
        <v/>
      </c>
      <c r="AE1724" s="27" t="str">
        <f aca="false">IF(OR($W1724=0,$O1724=""),"",IF(IFERROR(IF(ISNUMBER($O1724),INT($O1724),DATE(VALUE(MID(SUBSTITUTE(LEFT($O1724,FIND(" ",$O1724&amp;" ")-1),"/",REPT(" ",20)),41,20)),VALUE(LEFT(SUBSTITUTE(LEFT($O1724,FIND(" ",$O1724&amp;" ")-1),"/",REPT(" ",20)),20)),VALUE(MID(SUBSTITUTE(LEFT($O1724,FIND(" ",$O1724&amp;" ")-1),"/",REPT(" ",20)),21,20)))),0)&gt;$W1724,"Late","Same day"))</f>
        <v/>
      </c>
      <c r="AF1724" s="26" t="str">
        <f aca="false">IF($A1724="","",IFERROR(INDEX(Validation!$C$193:$C$217,MATCH($A1724,Validation!$A$193:$A$217,0)),IF(COUNTIF(Validation!$U$19:$U$178,$Z1724)&gt;0,$Z1724,IF(COUNTIF(Validation!$S$19:$S$178,$AI1724)=1,INDEX(Validation!$U$19:$U$178,MATCH($AI1724,Validation!$S$19:$S$178,0)),$Z1724))))</f>
        <v/>
      </c>
      <c r="AG1724" s="27" t="str">
        <f aca="false">IF(COUNTA($A1724:$U1724)=0,"",IF($A1724="","No name",IF($F1724="","No date",IF($W1724=0,"Date ilegible",IF(NOT(ISNUMBER($N1724)),"Hours no numéricas",IF($AA1724="NO MATCH","Person no identificada","OK"))))))</f>
        <v/>
      </c>
      <c r="AH1724" s="27" t="str">
        <f aca="false">IF($W1724=0,"No date",IF($W1724&lt;Validation!$B$3,"Before period",IF($W1724&gt;Validation!$C$3,"After period","In period")))</f>
        <v>No date</v>
      </c>
      <c r="AI1724" s="26" t="str">
        <f aca="false">IF($Y1724="","",TRIM(RIGHT(SUBSTITUTE($Y1724," ",REPT(" ",50)),50)))</f>
        <v/>
      </c>
      <c r="AJ1724" s="27" t="str">
        <f aca="false">IF($A1724="","",IF(NOT(ISERROR(MATCH($A1724,Validation!$A$193:$A$217,0))),"Manual mapping",IF(COUNTIF(Validation!$U$19:$U$178,$Z1724)&gt;0,"Direct",IF(COUNTIF(Validation!$S$19:$S$178,$AI1724)=1,"By surname","Unresolved"))))</f>
        <v/>
      </c>
      <c r="AK1724" s="28" t="str">
        <f aca="false">IF($L1724="","",IF(MATCH($L1724,$L$2:$L$3000,0)&lt;&gt;ROW()-1,"",COUNT($AK$1:$AK1723)+1))</f>
        <v/>
      </c>
      <c r="AL1724" s="28" t="str">
        <f aca="false">IF($G1724="","",IF(MATCH($G1724,$G$2:$G$3000,0)&lt;&gt;ROW()-1,"",COUNT($AL$1:$AL1723)+1))</f>
        <v/>
      </c>
      <c r="AM1724" s="28" t="str">
        <f aca="false">IF($H1724="","",IF(MATCH($H1724,$H$2:$H$3000,0)&lt;&gt;ROW()-1,"",COUNT($AM$1:$AM1723)+1))</f>
        <v/>
      </c>
      <c r="AN1724" s="28" t="str">
        <f aca="false">IF($I1724="","",IF(MATCH($I1724,$I$2:$I$3000,0)&lt;&gt;ROW()-1,"",COUNT($AN$1:$AN1723)+1))</f>
        <v/>
      </c>
      <c r="AO1724" s="28" t="str">
        <f aca="false">IF($Q1724="","",IF(MATCH($Q1724,$Q$2:$Q$3000,0)&lt;&gt;ROW()-1,"",COUNT($AO$1:$AO1723)+1))</f>
        <v/>
      </c>
    </row>
    <row r="1725" customFormat="false" ht="12.75" hidden="false" customHeight="true" outlineLevel="0" collapsed="false">
      <c r="W1725" s="24" t="n">
        <f aca="false">IF($F1725="",0,IFERROR(IF(ISNUMBER($F1725),INT($F1725),DATE(VALUE(MID(SUBSTITUTE(LEFT($F1725,FIND(" ",$F1725&amp;" ")-1),"/",REPT(" ",20)),41,20)),VALUE(LEFT(SUBSTITUTE(LEFT($F1725,FIND(" ",$F1725&amp;" ")-1),"/",REPT(" ",20)),20)),VALUE(MID(SUBSTITUTE(LEFT($F1725,FIND(" ",$F1725&amp;" ")-1),"/",REPT(" ",20)),21,20)))),0))</f>
        <v>0</v>
      </c>
      <c r="X1725" s="25" t="str">
        <f aca="false">IF(ISNUMBER($N1725),$N1725*Validation!$B$5,"")</f>
        <v/>
      </c>
      <c r="Y1725" s="26" t="str">
        <f aca="false">IF($A1725="","",SUBSTITUTE(SUBSTITUTE(SUBSTITUTE(SUBSTITUTE(SUBSTITUTE(SUBSTITUTE(SUBSTITUTE(UPPER(TRIM($A1725)),"Á","A"),"É","E"),"Í","I"),"Ó","O"),"Ú","U"),"Ñ","N"),"Ü","U"))</f>
        <v/>
      </c>
      <c r="Z1725" s="26" t="str">
        <f aca="false">IF($Y1725="","",LEFT($Y1725,1)&amp;" "&amp;TRIM(RIGHT(SUBSTITUTE($Y1725," ",REPT(" ",50)),50)))</f>
        <v/>
      </c>
      <c r="AA1725" s="27" t="str">
        <f aca="false">IF($AF1725="","",IF(COUNTIF(Validation!$U$19:$U$178,$AF1725)&gt;0,"OK","NO MATCH"))</f>
        <v/>
      </c>
      <c r="AB1725" s="27" t="str">
        <f aca="false">IF($W1725=0,"",IF(AND($W1725&gt;=Validation!$B$3,$W1725&lt;=Validation!$C$3),"Yes","No"))</f>
        <v/>
      </c>
      <c r="AC1725" s="26" t="str">
        <f aca="false">IF($A1725="","",$AF1725&amp;"|"&amp;TEXT($W1725,"yyyy-mm-dd")&amp;"|"&amp;$J1725&amp;"|"&amp;$N1725)</f>
        <v/>
      </c>
      <c r="AD1725" s="27" t="str">
        <f aca="false">IF($AC1725="","",IF(COUNTIF($AC$2:$AC$3000,$AC1725)&gt;1,"REVIEW","OK"))</f>
        <v/>
      </c>
      <c r="AE1725" s="27" t="str">
        <f aca="false">IF(OR($W1725=0,$O1725=""),"",IF(IFERROR(IF(ISNUMBER($O1725),INT($O1725),DATE(VALUE(MID(SUBSTITUTE(LEFT($O1725,FIND(" ",$O1725&amp;" ")-1),"/",REPT(" ",20)),41,20)),VALUE(LEFT(SUBSTITUTE(LEFT($O1725,FIND(" ",$O1725&amp;" ")-1),"/",REPT(" ",20)),20)),VALUE(MID(SUBSTITUTE(LEFT($O1725,FIND(" ",$O1725&amp;" ")-1),"/",REPT(" ",20)),21,20)))),0)&gt;$W1725,"Late","Same day"))</f>
        <v/>
      </c>
      <c r="AF1725" s="26" t="str">
        <f aca="false">IF($A1725="","",IFERROR(INDEX(Validation!$C$193:$C$217,MATCH($A1725,Validation!$A$193:$A$217,0)),IF(COUNTIF(Validation!$U$19:$U$178,$Z1725)&gt;0,$Z1725,IF(COUNTIF(Validation!$S$19:$S$178,$AI1725)=1,INDEX(Validation!$U$19:$U$178,MATCH($AI1725,Validation!$S$19:$S$178,0)),$Z1725))))</f>
        <v/>
      </c>
      <c r="AG1725" s="27" t="str">
        <f aca="false">IF(COUNTA($A1725:$U1725)=0,"",IF($A1725="","No name",IF($F1725="","No date",IF($W1725=0,"Date ilegible",IF(NOT(ISNUMBER($N1725)),"Hours no numéricas",IF($AA1725="NO MATCH","Person no identificada","OK"))))))</f>
        <v/>
      </c>
      <c r="AH1725" s="27" t="str">
        <f aca="false">IF($W1725=0,"No date",IF($W1725&lt;Validation!$B$3,"Before period",IF($W1725&gt;Validation!$C$3,"After period","In period")))</f>
        <v>No date</v>
      </c>
      <c r="AI1725" s="26" t="str">
        <f aca="false">IF($Y1725="","",TRIM(RIGHT(SUBSTITUTE($Y1725," ",REPT(" ",50)),50)))</f>
        <v/>
      </c>
      <c r="AJ1725" s="27" t="str">
        <f aca="false">IF($A1725="","",IF(NOT(ISERROR(MATCH($A1725,Validation!$A$193:$A$217,0))),"Manual mapping",IF(COUNTIF(Validation!$U$19:$U$178,$Z1725)&gt;0,"Direct",IF(COUNTIF(Validation!$S$19:$S$178,$AI1725)=1,"By surname","Unresolved"))))</f>
        <v/>
      </c>
      <c r="AK1725" s="28" t="str">
        <f aca="false">IF($L1725="","",IF(MATCH($L1725,$L$2:$L$3000,0)&lt;&gt;ROW()-1,"",COUNT($AK$1:$AK1724)+1))</f>
        <v/>
      </c>
      <c r="AL1725" s="28" t="str">
        <f aca="false">IF($G1725="","",IF(MATCH($G1725,$G$2:$G$3000,0)&lt;&gt;ROW()-1,"",COUNT($AL$1:$AL1724)+1))</f>
        <v/>
      </c>
      <c r="AM1725" s="28" t="str">
        <f aca="false">IF($H1725="","",IF(MATCH($H1725,$H$2:$H$3000,0)&lt;&gt;ROW()-1,"",COUNT($AM$1:$AM1724)+1))</f>
        <v/>
      </c>
      <c r="AN1725" s="28" t="str">
        <f aca="false">IF($I1725="","",IF(MATCH($I1725,$I$2:$I$3000,0)&lt;&gt;ROW()-1,"",COUNT($AN$1:$AN1724)+1))</f>
        <v/>
      </c>
      <c r="AO1725" s="28" t="str">
        <f aca="false">IF($Q1725="","",IF(MATCH($Q1725,$Q$2:$Q$3000,0)&lt;&gt;ROW()-1,"",COUNT($AO$1:$AO1724)+1))</f>
        <v/>
      </c>
    </row>
    <row r="1726" customFormat="false" ht="12.75" hidden="false" customHeight="true" outlineLevel="0" collapsed="false">
      <c r="W1726" s="24" t="n">
        <f aca="false">IF($F1726="",0,IFERROR(IF(ISNUMBER($F1726),INT($F1726),DATE(VALUE(MID(SUBSTITUTE(LEFT($F1726,FIND(" ",$F1726&amp;" ")-1),"/",REPT(" ",20)),41,20)),VALUE(LEFT(SUBSTITUTE(LEFT($F1726,FIND(" ",$F1726&amp;" ")-1),"/",REPT(" ",20)),20)),VALUE(MID(SUBSTITUTE(LEFT($F1726,FIND(" ",$F1726&amp;" ")-1),"/",REPT(" ",20)),21,20)))),0))</f>
        <v>0</v>
      </c>
      <c r="X1726" s="25" t="str">
        <f aca="false">IF(ISNUMBER($N1726),$N1726*Validation!$B$5,"")</f>
        <v/>
      </c>
      <c r="Y1726" s="26" t="str">
        <f aca="false">IF($A1726="","",SUBSTITUTE(SUBSTITUTE(SUBSTITUTE(SUBSTITUTE(SUBSTITUTE(SUBSTITUTE(SUBSTITUTE(UPPER(TRIM($A1726)),"Á","A"),"É","E"),"Í","I"),"Ó","O"),"Ú","U"),"Ñ","N"),"Ü","U"))</f>
        <v/>
      </c>
      <c r="Z1726" s="26" t="str">
        <f aca="false">IF($Y1726="","",LEFT($Y1726,1)&amp;" "&amp;TRIM(RIGHT(SUBSTITUTE($Y1726," ",REPT(" ",50)),50)))</f>
        <v/>
      </c>
      <c r="AA1726" s="27" t="str">
        <f aca="false">IF($AF1726="","",IF(COUNTIF(Validation!$U$19:$U$178,$AF1726)&gt;0,"OK","NO MATCH"))</f>
        <v/>
      </c>
      <c r="AB1726" s="27" t="str">
        <f aca="false">IF($W1726=0,"",IF(AND($W1726&gt;=Validation!$B$3,$W1726&lt;=Validation!$C$3),"Yes","No"))</f>
        <v/>
      </c>
      <c r="AC1726" s="26" t="str">
        <f aca="false">IF($A1726="","",$AF1726&amp;"|"&amp;TEXT($W1726,"yyyy-mm-dd")&amp;"|"&amp;$J1726&amp;"|"&amp;$N1726)</f>
        <v/>
      </c>
      <c r="AD1726" s="27" t="str">
        <f aca="false">IF($AC1726="","",IF(COUNTIF($AC$2:$AC$3000,$AC1726)&gt;1,"REVIEW","OK"))</f>
        <v/>
      </c>
      <c r="AE1726" s="27" t="str">
        <f aca="false">IF(OR($W1726=0,$O1726=""),"",IF(IFERROR(IF(ISNUMBER($O1726),INT($O1726),DATE(VALUE(MID(SUBSTITUTE(LEFT($O1726,FIND(" ",$O1726&amp;" ")-1),"/",REPT(" ",20)),41,20)),VALUE(LEFT(SUBSTITUTE(LEFT($O1726,FIND(" ",$O1726&amp;" ")-1),"/",REPT(" ",20)),20)),VALUE(MID(SUBSTITUTE(LEFT($O1726,FIND(" ",$O1726&amp;" ")-1),"/",REPT(" ",20)),21,20)))),0)&gt;$W1726,"Late","Same day"))</f>
        <v/>
      </c>
      <c r="AF1726" s="26" t="str">
        <f aca="false">IF($A1726="","",IFERROR(INDEX(Validation!$C$193:$C$217,MATCH($A1726,Validation!$A$193:$A$217,0)),IF(COUNTIF(Validation!$U$19:$U$178,$Z1726)&gt;0,$Z1726,IF(COUNTIF(Validation!$S$19:$S$178,$AI1726)=1,INDEX(Validation!$U$19:$U$178,MATCH($AI1726,Validation!$S$19:$S$178,0)),$Z1726))))</f>
        <v/>
      </c>
      <c r="AG1726" s="27" t="str">
        <f aca="false">IF(COUNTA($A1726:$U1726)=0,"",IF($A1726="","No name",IF($F1726="","No date",IF($W1726=0,"Date ilegible",IF(NOT(ISNUMBER($N1726)),"Hours no numéricas",IF($AA1726="NO MATCH","Person no identificada","OK"))))))</f>
        <v/>
      </c>
      <c r="AH1726" s="27" t="str">
        <f aca="false">IF($W1726=0,"No date",IF($W1726&lt;Validation!$B$3,"Before period",IF($W1726&gt;Validation!$C$3,"After period","In period")))</f>
        <v>No date</v>
      </c>
      <c r="AI1726" s="26" t="str">
        <f aca="false">IF($Y1726="","",TRIM(RIGHT(SUBSTITUTE($Y1726," ",REPT(" ",50)),50)))</f>
        <v/>
      </c>
      <c r="AJ1726" s="27" t="str">
        <f aca="false">IF($A1726="","",IF(NOT(ISERROR(MATCH($A1726,Validation!$A$193:$A$217,0))),"Manual mapping",IF(COUNTIF(Validation!$U$19:$U$178,$Z1726)&gt;0,"Direct",IF(COUNTIF(Validation!$S$19:$S$178,$AI1726)=1,"By surname","Unresolved"))))</f>
        <v/>
      </c>
      <c r="AK1726" s="28" t="str">
        <f aca="false">IF($L1726="","",IF(MATCH($L1726,$L$2:$L$3000,0)&lt;&gt;ROW()-1,"",COUNT($AK$1:$AK1725)+1))</f>
        <v/>
      </c>
      <c r="AL1726" s="28" t="str">
        <f aca="false">IF($G1726="","",IF(MATCH($G1726,$G$2:$G$3000,0)&lt;&gt;ROW()-1,"",COUNT($AL$1:$AL1725)+1))</f>
        <v/>
      </c>
      <c r="AM1726" s="28" t="str">
        <f aca="false">IF($H1726="","",IF(MATCH($H1726,$H$2:$H$3000,0)&lt;&gt;ROW()-1,"",COUNT($AM$1:$AM1725)+1))</f>
        <v/>
      </c>
      <c r="AN1726" s="28" t="str">
        <f aca="false">IF($I1726="","",IF(MATCH($I1726,$I$2:$I$3000,0)&lt;&gt;ROW()-1,"",COUNT($AN$1:$AN1725)+1))</f>
        <v/>
      </c>
      <c r="AO1726" s="28" t="str">
        <f aca="false">IF($Q1726="","",IF(MATCH($Q1726,$Q$2:$Q$3000,0)&lt;&gt;ROW()-1,"",COUNT($AO$1:$AO1725)+1))</f>
        <v/>
      </c>
    </row>
    <row r="1727" customFormat="false" ht="12.75" hidden="false" customHeight="true" outlineLevel="0" collapsed="false">
      <c r="W1727" s="24" t="n">
        <f aca="false">IF($F1727="",0,IFERROR(IF(ISNUMBER($F1727),INT($F1727),DATE(VALUE(MID(SUBSTITUTE(LEFT($F1727,FIND(" ",$F1727&amp;" ")-1),"/",REPT(" ",20)),41,20)),VALUE(LEFT(SUBSTITUTE(LEFT($F1727,FIND(" ",$F1727&amp;" ")-1),"/",REPT(" ",20)),20)),VALUE(MID(SUBSTITUTE(LEFT($F1727,FIND(" ",$F1727&amp;" ")-1),"/",REPT(" ",20)),21,20)))),0))</f>
        <v>0</v>
      </c>
      <c r="X1727" s="25" t="str">
        <f aca="false">IF(ISNUMBER($N1727),$N1727*Validation!$B$5,"")</f>
        <v/>
      </c>
      <c r="Y1727" s="26" t="str">
        <f aca="false">IF($A1727="","",SUBSTITUTE(SUBSTITUTE(SUBSTITUTE(SUBSTITUTE(SUBSTITUTE(SUBSTITUTE(SUBSTITUTE(UPPER(TRIM($A1727)),"Á","A"),"É","E"),"Í","I"),"Ó","O"),"Ú","U"),"Ñ","N"),"Ü","U"))</f>
        <v/>
      </c>
      <c r="Z1727" s="26" t="str">
        <f aca="false">IF($Y1727="","",LEFT($Y1727,1)&amp;" "&amp;TRIM(RIGHT(SUBSTITUTE($Y1727," ",REPT(" ",50)),50)))</f>
        <v/>
      </c>
      <c r="AA1727" s="27" t="str">
        <f aca="false">IF($AF1727="","",IF(COUNTIF(Validation!$U$19:$U$178,$AF1727)&gt;0,"OK","NO MATCH"))</f>
        <v/>
      </c>
      <c r="AB1727" s="27" t="str">
        <f aca="false">IF($W1727=0,"",IF(AND($W1727&gt;=Validation!$B$3,$W1727&lt;=Validation!$C$3),"Yes","No"))</f>
        <v/>
      </c>
      <c r="AC1727" s="26" t="str">
        <f aca="false">IF($A1727="","",$AF1727&amp;"|"&amp;TEXT($W1727,"yyyy-mm-dd")&amp;"|"&amp;$J1727&amp;"|"&amp;$N1727)</f>
        <v/>
      </c>
      <c r="AD1727" s="27" t="str">
        <f aca="false">IF($AC1727="","",IF(COUNTIF($AC$2:$AC$3000,$AC1727)&gt;1,"REVIEW","OK"))</f>
        <v/>
      </c>
      <c r="AE1727" s="27" t="str">
        <f aca="false">IF(OR($W1727=0,$O1727=""),"",IF(IFERROR(IF(ISNUMBER($O1727),INT($O1727),DATE(VALUE(MID(SUBSTITUTE(LEFT($O1727,FIND(" ",$O1727&amp;" ")-1),"/",REPT(" ",20)),41,20)),VALUE(LEFT(SUBSTITUTE(LEFT($O1727,FIND(" ",$O1727&amp;" ")-1),"/",REPT(" ",20)),20)),VALUE(MID(SUBSTITUTE(LEFT($O1727,FIND(" ",$O1727&amp;" ")-1),"/",REPT(" ",20)),21,20)))),0)&gt;$W1727,"Late","Same day"))</f>
        <v/>
      </c>
      <c r="AF1727" s="26" t="str">
        <f aca="false">IF($A1727="","",IFERROR(INDEX(Validation!$C$193:$C$217,MATCH($A1727,Validation!$A$193:$A$217,0)),IF(COUNTIF(Validation!$U$19:$U$178,$Z1727)&gt;0,$Z1727,IF(COUNTIF(Validation!$S$19:$S$178,$AI1727)=1,INDEX(Validation!$U$19:$U$178,MATCH($AI1727,Validation!$S$19:$S$178,0)),$Z1727))))</f>
        <v/>
      </c>
      <c r="AG1727" s="27" t="str">
        <f aca="false">IF(COUNTA($A1727:$U1727)=0,"",IF($A1727="","No name",IF($F1727="","No date",IF($W1727=0,"Date ilegible",IF(NOT(ISNUMBER($N1727)),"Hours no numéricas",IF($AA1727="NO MATCH","Person no identificada","OK"))))))</f>
        <v/>
      </c>
      <c r="AH1727" s="27" t="str">
        <f aca="false">IF($W1727=0,"No date",IF($W1727&lt;Validation!$B$3,"Before period",IF($W1727&gt;Validation!$C$3,"After period","In period")))</f>
        <v>No date</v>
      </c>
      <c r="AI1727" s="26" t="str">
        <f aca="false">IF($Y1727="","",TRIM(RIGHT(SUBSTITUTE($Y1727," ",REPT(" ",50)),50)))</f>
        <v/>
      </c>
      <c r="AJ1727" s="27" t="str">
        <f aca="false">IF($A1727="","",IF(NOT(ISERROR(MATCH($A1727,Validation!$A$193:$A$217,0))),"Manual mapping",IF(COUNTIF(Validation!$U$19:$U$178,$Z1727)&gt;0,"Direct",IF(COUNTIF(Validation!$S$19:$S$178,$AI1727)=1,"By surname","Unresolved"))))</f>
        <v/>
      </c>
      <c r="AK1727" s="28" t="str">
        <f aca="false">IF($L1727="","",IF(MATCH($L1727,$L$2:$L$3000,0)&lt;&gt;ROW()-1,"",COUNT($AK$1:$AK1726)+1))</f>
        <v/>
      </c>
      <c r="AL1727" s="28" t="str">
        <f aca="false">IF($G1727="","",IF(MATCH($G1727,$G$2:$G$3000,0)&lt;&gt;ROW()-1,"",COUNT($AL$1:$AL1726)+1))</f>
        <v/>
      </c>
      <c r="AM1727" s="28" t="str">
        <f aca="false">IF($H1727="","",IF(MATCH($H1727,$H$2:$H$3000,0)&lt;&gt;ROW()-1,"",COUNT($AM$1:$AM1726)+1))</f>
        <v/>
      </c>
      <c r="AN1727" s="28" t="str">
        <f aca="false">IF($I1727="","",IF(MATCH($I1727,$I$2:$I$3000,0)&lt;&gt;ROW()-1,"",COUNT($AN$1:$AN1726)+1))</f>
        <v/>
      </c>
      <c r="AO1727" s="28" t="str">
        <f aca="false">IF($Q1727="","",IF(MATCH($Q1727,$Q$2:$Q$3000,0)&lt;&gt;ROW()-1,"",COUNT($AO$1:$AO1726)+1))</f>
        <v/>
      </c>
    </row>
    <row r="1728" customFormat="false" ht="12.75" hidden="false" customHeight="true" outlineLevel="0" collapsed="false">
      <c r="W1728" s="24" t="n">
        <f aca="false">IF($F1728="",0,IFERROR(IF(ISNUMBER($F1728),INT($F1728),DATE(VALUE(MID(SUBSTITUTE(LEFT($F1728,FIND(" ",$F1728&amp;" ")-1),"/",REPT(" ",20)),41,20)),VALUE(LEFT(SUBSTITUTE(LEFT($F1728,FIND(" ",$F1728&amp;" ")-1),"/",REPT(" ",20)),20)),VALUE(MID(SUBSTITUTE(LEFT($F1728,FIND(" ",$F1728&amp;" ")-1),"/",REPT(" ",20)),21,20)))),0))</f>
        <v>0</v>
      </c>
      <c r="X1728" s="25" t="str">
        <f aca="false">IF(ISNUMBER($N1728),$N1728*Validation!$B$5,"")</f>
        <v/>
      </c>
      <c r="Y1728" s="26" t="str">
        <f aca="false">IF($A1728="","",SUBSTITUTE(SUBSTITUTE(SUBSTITUTE(SUBSTITUTE(SUBSTITUTE(SUBSTITUTE(SUBSTITUTE(UPPER(TRIM($A1728)),"Á","A"),"É","E"),"Í","I"),"Ó","O"),"Ú","U"),"Ñ","N"),"Ü","U"))</f>
        <v/>
      </c>
      <c r="Z1728" s="26" t="str">
        <f aca="false">IF($Y1728="","",LEFT($Y1728,1)&amp;" "&amp;TRIM(RIGHT(SUBSTITUTE($Y1728," ",REPT(" ",50)),50)))</f>
        <v/>
      </c>
      <c r="AA1728" s="27" t="str">
        <f aca="false">IF($AF1728="","",IF(COUNTIF(Validation!$U$19:$U$178,$AF1728)&gt;0,"OK","NO MATCH"))</f>
        <v/>
      </c>
      <c r="AB1728" s="27" t="str">
        <f aca="false">IF($W1728=0,"",IF(AND($W1728&gt;=Validation!$B$3,$W1728&lt;=Validation!$C$3),"Yes","No"))</f>
        <v/>
      </c>
      <c r="AC1728" s="26" t="str">
        <f aca="false">IF($A1728="","",$AF1728&amp;"|"&amp;TEXT($W1728,"yyyy-mm-dd")&amp;"|"&amp;$J1728&amp;"|"&amp;$N1728)</f>
        <v/>
      </c>
      <c r="AD1728" s="27" t="str">
        <f aca="false">IF($AC1728="","",IF(COUNTIF($AC$2:$AC$3000,$AC1728)&gt;1,"REVIEW","OK"))</f>
        <v/>
      </c>
      <c r="AE1728" s="27" t="str">
        <f aca="false">IF(OR($W1728=0,$O1728=""),"",IF(IFERROR(IF(ISNUMBER($O1728),INT($O1728),DATE(VALUE(MID(SUBSTITUTE(LEFT($O1728,FIND(" ",$O1728&amp;" ")-1),"/",REPT(" ",20)),41,20)),VALUE(LEFT(SUBSTITUTE(LEFT($O1728,FIND(" ",$O1728&amp;" ")-1),"/",REPT(" ",20)),20)),VALUE(MID(SUBSTITUTE(LEFT($O1728,FIND(" ",$O1728&amp;" ")-1),"/",REPT(" ",20)),21,20)))),0)&gt;$W1728,"Late","Same day"))</f>
        <v/>
      </c>
      <c r="AF1728" s="26" t="str">
        <f aca="false">IF($A1728="","",IFERROR(INDEX(Validation!$C$193:$C$217,MATCH($A1728,Validation!$A$193:$A$217,0)),IF(COUNTIF(Validation!$U$19:$U$178,$Z1728)&gt;0,$Z1728,IF(COUNTIF(Validation!$S$19:$S$178,$AI1728)=1,INDEX(Validation!$U$19:$U$178,MATCH($AI1728,Validation!$S$19:$S$178,0)),$Z1728))))</f>
        <v/>
      </c>
      <c r="AG1728" s="27" t="str">
        <f aca="false">IF(COUNTA($A1728:$U1728)=0,"",IF($A1728="","No name",IF($F1728="","No date",IF($W1728=0,"Date ilegible",IF(NOT(ISNUMBER($N1728)),"Hours no numéricas",IF($AA1728="NO MATCH","Person no identificada","OK"))))))</f>
        <v/>
      </c>
      <c r="AH1728" s="27" t="str">
        <f aca="false">IF($W1728=0,"No date",IF($W1728&lt;Validation!$B$3,"Before period",IF($W1728&gt;Validation!$C$3,"After period","In period")))</f>
        <v>No date</v>
      </c>
      <c r="AI1728" s="26" t="str">
        <f aca="false">IF($Y1728="","",TRIM(RIGHT(SUBSTITUTE($Y1728," ",REPT(" ",50)),50)))</f>
        <v/>
      </c>
      <c r="AJ1728" s="27" t="str">
        <f aca="false">IF($A1728="","",IF(NOT(ISERROR(MATCH($A1728,Validation!$A$193:$A$217,0))),"Manual mapping",IF(COUNTIF(Validation!$U$19:$U$178,$Z1728)&gt;0,"Direct",IF(COUNTIF(Validation!$S$19:$S$178,$AI1728)=1,"By surname","Unresolved"))))</f>
        <v/>
      </c>
      <c r="AK1728" s="28" t="str">
        <f aca="false">IF($L1728="","",IF(MATCH($L1728,$L$2:$L$3000,0)&lt;&gt;ROW()-1,"",COUNT($AK$1:$AK1727)+1))</f>
        <v/>
      </c>
      <c r="AL1728" s="28" t="str">
        <f aca="false">IF($G1728="","",IF(MATCH($G1728,$G$2:$G$3000,0)&lt;&gt;ROW()-1,"",COUNT($AL$1:$AL1727)+1))</f>
        <v/>
      </c>
      <c r="AM1728" s="28" t="str">
        <f aca="false">IF($H1728="","",IF(MATCH($H1728,$H$2:$H$3000,0)&lt;&gt;ROW()-1,"",COUNT($AM$1:$AM1727)+1))</f>
        <v/>
      </c>
      <c r="AN1728" s="28" t="str">
        <f aca="false">IF($I1728="","",IF(MATCH($I1728,$I$2:$I$3000,0)&lt;&gt;ROW()-1,"",COUNT($AN$1:$AN1727)+1))</f>
        <v/>
      </c>
      <c r="AO1728" s="28" t="str">
        <f aca="false">IF($Q1728="","",IF(MATCH($Q1728,$Q$2:$Q$3000,0)&lt;&gt;ROW()-1,"",COUNT($AO$1:$AO1727)+1))</f>
        <v/>
      </c>
    </row>
    <row r="1729" customFormat="false" ht="12.75" hidden="false" customHeight="true" outlineLevel="0" collapsed="false">
      <c r="W1729" s="24" t="n">
        <f aca="false">IF($F1729="",0,IFERROR(IF(ISNUMBER($F1729),INT($F1729),DATE(VALUE(MID(SUBSTITUTE(LEFT($F1729,FIND(" ",$F1729&amp;" ")-1),"/",REPT(" ",20)),41,20)),VALUE(LEFT(SUBSTITUTE(LEFT($F1729,FIND(" ",$F1729&amp;" ")-1),"/",REPT(" ",20)),20)),VALUE(MID(SUBSTITUTE(LEFT($F1729,FIND(" ",$F1729&amp;" ")-1),"/",REPT(" ",20)),21,20)))),0))</f>
        <v>0</v>
      </c>
      <c r="X1729" s="25" t="str">
        <f aca="false">IF(ISNUMBER($N1729),$N1729*Validation!$B$5,"")</f>
        <v/>
      </c>
      <c r="Y1729" s="26" t="str">
        <f aca="false">IF($A1729="","",SUBSTITUTE(SUBSTITUTE(SUBSTITUTE(SUBSTITUTE(SUBSTITUTE(SUBSTITUTE(SUBSTITUTE(UPPER(TRIM($A1729)),"Á","A"),"É","E"),"Í","I"),"Ó","O"),"Ú","U"),"Ñ","N"),"Ü","U"))</f>
        <v/>
      </c>
      <c r="Z1729" s="26" t="str">
        <f aca="false">IF($Y1729="","",LEFT($Y1729,1)&amp;" "&amp;TRIM(RIGHT(SUBSTITUTE($Y1729," ",REPT(" ",50)),50)))</f>
        <v/>
      </c>
      <c r="AA1729" s="27" t="str">
        <f aca="false">IF($AF1729="","",IF(COUNTIF(Validation!$U$19:$U$178,$AF1729)&gt;0,"OK","NO MATCH"))</f>
        <v/>
      </c>
      <c r="AB1729" s="27" t="str">
        <f aca="false">IF($W1729=0,"",IF(AND($W1729&gt;=Validation!$B$3,$W1729&lt;=Validation!$C$3),"Yes","No"))</f>
        <v/>
      </c>
      <c r="AC1729" s="26" t="str">
        <f aca="false">IF($A1729="","",$AF1729&amp;"|"&amp;TEXT($W1729,"yyyy-mm-dd")&amp;"|"&amp;$J1729&amp;"|"&amp;$N1729)</f>
        <v/>
      </c>
      <c r="AD1729" s="27" t="str">
        <f aca="false">IF($AC1729="","",IF(COUNTIF($AC$2:$AC$3000,$AC1729)&gt;1,"REVIEW","OK"))</f>
        <v/>
      </c>
      <c r="AE1729" s="27" t="str">
        <f aca="false">IF(OR($W1729=0,$O1729=""),"",IF(IFERROR(IF(ISNUMBER($O1729),INT($O1729),DATE(VALUE(MID(SUBSTITUTE(LEFT($O1729,FIND(" ",$O1729&amp;" ")-1),"/",REPT(" ",20)),41,20)),VALUE(LEFT(SUBSTITUTE(LEFT($O1729,FIND(" ",$O1729&amp;" ")-1),"/",REPT(" ",20)),20)),VALUE(MID(SUBSTITUTE(LEFT($O1729,FIND(" ",$O1729&amp;" ")-1),"/",REPT(" ",20)),21,20)))),0)&gt;$W1729,"Late","Same day"))</f>
        <v/>
      </c>
      <c r="AF1729" s="26" t="str">
        <f aca="false">IF($A1729="","",IFERROR(INDEX(Validation!$C$193:$C$217,MATCH($A1729,Validation!$A$193:$A$217,0)),IF(COUNTIF(Validation!$U$19:$U$178,$Z1729)&gt;0,$Z1729,IF(COUNTIF(Validation!$S$19:$S$178,$AI1729)=1,INDEX(Validation!$U$19:$U$178,MATCH($AI1729,Validation!$S$19:$S$178,0)),$Z1729))))</f>
        <v/>
      </c>
      <c r="AG1729" s="27" t="str">
        <f aca="false">IF(COUNTA($A1729:$U1729)=0,"",IF($A1729="","No name",IF($F1729="","No date",IF($W1729=0,"Date ilegible",IF(NOT(ISNUMBER($N1729)),"Hours no numéricas",IF($AA1729="NO MATCH","Person no identificada","OK"))))))</f>
        <v/>
      </c>
      <c r="AH1729" s="27" t="str">
        <f aca="false">IF($W1729=0,"No date",IF($W1729&lt;Validation!$B$3,"Before period",IF($W1729&gt;Validation!$C$3,"After period","In period")))</f>
        <v>No date</v>
      </c>
      <c r="AI1729" s="26" t="str">
        <f aca="false">IF($Y1729="","",TRIM(RIGHT(SUBSTITUTE($Y1729," ",REPT(" ",50)),50)))</f>
        <v/>
      </c>
      <c r="AJ1729" s="27" t="str">
        <f aca="false">IF($A1729="","",IF(NOT(ISERROR(MATCH($A1729,Validation!$A$193:$A$217,0))),"Manual mapping",IF(COUNTIF(Validation!$U$19:$U$178,$Z1729)&gt;0,"Direct",IF(COUNTIF(Validation!$S$19:$S$178,$AI1729)=1,"By surname","Unresolved"))))</f>
        <v/>
      </c>
      <c r="AK1729" s="28" t="str">
        <f aca="false">IF($L1729="","",IF(MATCH($L1729,$L$2:$L$3000,0)&lt;&gt;ROW()-1,"",COUNT($AK$1:$AK1728)+1))</f>
        <v/>
      </c>
      <c r="AL1729" s="28" t="str">
        <f aca="false">IF($G1729="","",IF(MATCH($G1729,$G$2:$G$3000,0)&lt;&gt;ROW()-1,"",COUNT($AL$1:$AL1728)+1))</f>
        <v/>
      </c>
      <c r="AM1729" s="28" t="str">
        <f aca="false">IF($H1729="","",IF(MATCH($H1729,$H$2:$H$3000,0)&lt;&gt;ROW()-1,"",COUNT($AM$1:$AM1728)+1))</f>
        <v/>
      </c>
      <c r="AN1729" s="28" t="str">
        <f aca="false">IF($I1729="","",IF(MATCH($I1729,$I$2:$I$3000,0)&lt;&gt;ROW()-1,"",COUNT($AN$1:$AN1728)+1))</f>
        <v/>
      </c>
      <c r="AO1729" s="28" t="str">
        <f aca="false">IF($Q1729="","",IF(MATCH($Q1729,$Q$2:$Q$3000,0)&lt;&gt;ROW()-1,"",COUNT($AO$1:$AO1728)+1))</f>
        <v/>
      </c>
    </row>
    <row r="1730" customFormat="false" ht="12.75" hidden="false" customHeight="true" outlineLevel="0" collapsed="false">
      <c r="W1730" s="24" t="n">
        <f aca="false">IF($F1730="",0,IFERROR(IF(ISNUMBER($F1730),INT($F1730),DATE(VALUE(MID(SUBSTITUTE(LEFT($F1730,FIND(" ",$F1730&amp;" ")-1),"/",REPT(" ",20)),41,20)),VALUE(LEFT(SUBSTITUTE(LEFT($F1730,FIND(" ",$F1730&amp;" ")-1),"/",REPT(" ",20)),20)),VALUE(MID(SUBSTITUTE(LEFT($F1730,FIND(" ",$F1730&amp;" ")-1),"/",REPT(" ",20)),21,20)))),0))</f>
        <v>0</v>
      </c>
      <c r="X1730" s="25" t="str">
        <f aca="false">IF(ISNUMBER($N1730),$N1730*Validation!$B$5,"")</f>
        <v/>
      </c>
      <c r="Y1730" s="26" t="str">
        <f aca="false">IF($A1730="","",SUBSTITUTE(SUBSTITUTE(SUBSTITUTE(SUBSTITUTE(SUBSTITUTE(SUBSTITUTE(SUBSTITUTE(UPPER(TRIM($A1730)),"Á","A"),"É","E"),"Í","I"),"Ó","O"),"Ú","U"),"Ñ","N"),"Ü","U"))</f>
        <v/>
      </c>
      <c r="Z1730" s="26" t="str">
        <f aca="false">IF($Y1730="","",LEFT($Y1730,1)&amp;" "&amp;TRIM(RIGHT(SUBSTITUTE($Y1730," ",REPT(" ",50)),50)))</f>
        <v/>
      </c>
      <c r="AA1730" s="27" t="str">
        <f aca="false">IF($AF1730="","",IF(COUNTIF(Validation!$U$19:$U$178,$AF1730)&gt;0,"OK","NO MATCH"))</f>
        <v/>
      </c>
      <c r="AB1730" s="27" t="str">
        <f aca="false">IF($W1730=0,"",IF(AND($W1730&gt;=Validation!$B$3,$W1730&lt;=Validation!$C$3),"Yes","No"))</f>
        <v/>
      </c>
      <c r="AC1730" s="26" t="str">
        <f aca="false">IF($A1730="","",$AF1730&amp;"|"&amp;TEXT($W1730,"yyyy-mm-dd")&amp;"|"&amp;$J1730&amp;"|"&amp;$N1730)</f>
        <v/>
      </c>
      <c r="AD1730" s="27" t="str">
        <f aca="false">IF($AC1730="","",IF(COUNTIF($AC$2:$AC$3000,$AC1730)&gt;1,"REVIEW","OK"))</f>
        <v/>
      </c>
      <c r="AE1730" s="27" t="str">
        <f aca="false">IF(OR($W1730=0,$O1730=""),"",IF(IFERROR(IF(ISNUMBER($O1730),INT($O1730),DATE(VALUE(MID(SUBSTITUTE(LEFT($O1730,FIND(" ",$O1730&amp;" ")-1),"/",REPT(" ",20)),41,20)),VALUE(LEFT(SUBSTITUTE(LEFT($O1730,FIND(" ",$O1730&amp;" ")-1),"/",REPT(" ",20)),20)),VALUE(MID(SUBSTITUTE(LEFT($O1730,FIND(" ",$O1730&amp;" ")-1),"/",REPT(" ",20)),21,20)))),0)&gt;$W1730,"Late","Same day"))</f>
        <v/>
      </c>
      <c r="AF1730" s="26" t="str">
        <f aca="false">IF($A1730="","",IFERROR(INDEX(Validation!$C$193:$C$217,MATCH($A1730,Validation!$A$193:$A$217,0)),IF(COUNTIF(Validation!$U$19:$U$178,$Z1730)&gt;0,$Z1730,IF(COUNTIF(Validation!$S$19:$S$178,$AI1730)=1,INDEX(Validation!$U$19:$U$178,MATCH($AI1730,Validation!$S$19:$S$178,0)),$Z1730))))</f>
        <v/>
      </c>
      <c r="AG1730" s="27" t="str">
        <f aca="false">IF(COUNTA($A1730:$U1730)=0,"",IF($A1730="","No name",IF($F1730="","No date",IF($W1730=0,"Date ilegible",IF(NOT(ISNUMBER($N1730)),"Hours no numéricas",IF($AA1730="NO MATCH","Person no identificada","OK"))))))</f>
        <v/>
      </c>
      <c r="AH1730" s="27" t="str">
        <f aca="false">IF($W1730=0,"No date",IF($W1730&lt;Validation!$B$3,"Before period",IF($W1730&gt;Validation!$C$3,"After period","In period")))</f>
        <v>No date</v>
      </c>
      <c r="AI1730" s="26" t="str">
        <f aca="false">IF($Y1730="","",TRIM(RIGHT(SUBSTITUTE($Y1730," ",REPT(" ",50)),50)))</f>
        <v/>
      </c>
      <c r="AJ1730" s="27" t="str">
        <f aca="false">IF($A1730="","",IF(NOT(ISERROR(MATCH($A1730,Validation!$A$193:$A$217,0))),"Manual mapping",IF(COUNTIF(Validation!$U$19:$U$178,$Z1730)&gt;0,"Direct",IF(COUNTIF(Validation!$S$19:$S$178,$AI1730)=1,"By surname","Unresolved"))))</f>
        <v/>
      </c>
      <c r="AK1730" s="28" t="str">
        <f aca="false">IF($L1730="","",IF(MATCH($L1730,$L$2:$L$3000,0)&lt;&gt;ROW()-1,"",COUNT($AK$1:$AK1729)+1))</f>
        <v/>
      </c>
      <c r="AL1730" s="28" t="str">
        <f aca="false">IF($G1730="","",IF(MATCH($G1730,$G$2:$G$3000,0)&lt;&gt;ROW()-1,"",COUNT($AL$1:$AL1729)+1))</f>
        <v/>
      </c>
      <c r="AM1730" s="28" t="str">
        <f aca="false">IF($H1730="","",IF(MATCH($H1730,$H$2:$H$3000,0)&lt;&gt;ROW()-1,"",COUNT($AM$1:$AM1729)+1))</f>
        <v/>
      </c>
      <c r="AN1730" s="28" t="str">
        <f aca="false">IF($I1730="","",IF(MATCH($I1730,$I$2:$I$3000,0)&lt;&gt;ROW()-1,"",COUNT($AN$1:$AN1729)+1))</f>
        <v/>
      </c>
      <c r="AO1730" s="28" t="str">
        <f aca="false">IF($Q1730="","",IF(MATCH($Q1730,$Q$2:$Q$3000,0)&lt;&gt;ROW()-1,"",COUNT($AO$1:$AO1729)+1))</f>
        <v/>
      </c>
    </row>
    <row r="1731" customFormat="false" ht="12.75" hidden="false" customHeight="true" outlineLevel="0" collapsed="false">
      <c r="W1731" s="24" t="n">
        <f aca="false">IF($F1731="",0,IFERROR(IF(ISNUMBER($F1731),INT($F1731),DATE(VALUE(MID(SUBSTITUTE(LEFT($F1731,FIND(" ",$F1731&amp;" ")-1),"/",REPT(" ",20)),41,20)),VALUE(LEFT(SUBSTITUTE(LEFT($F1731,FIND(" ",$F1731&amp;" ")-1),"/",REPT(" ",20)),20)),VALUE(MID(SUBSTITUTE(LEFT($F1731,FIND(" ",$F1731&amp;" ")-1),"/",REPT(" ",20)),21,20)))),0))</f>
        <v>0</v>
      </c>
      <c r="X1731" s="25" t="str">
        <f aca="false">IF(ISNUMBER($N1731),$N1731*Validation!$B$5,"")</f>
        <v/>
      </c>
      <c r="Y1731" s="26" t="str">
        <f aca="false">IF($A1731="","",SUBSTITUTE(SUBSTITUTE(SUBSTITUTE(SUBSTITUTE(SUBSTITUTE(SUBSTITUTE(SUBSTITUTE(UPPER(TRIM($A1731)),"Á","A"),"É","E"),"Í","I"),"Ó","O"),"Ú","U"),"Ñ","N"),"Ü","U"))</f>
        <v/>
      </c>
      <c r="Z1731" s="26" t="str">
        <f aca="false">IF($Y1731="","",LEFT($Y1731,1)&amp;" "&amp;TRIM(RIGHT(SUBSTITUTE($Y1731," ",REPT(" ",50)),50)))</f>
        <v/>
      </c>
      <c r="AA1731" s="27" t="str">
        <f aca="false">IF($AF1731="","",IF(COUNTIF(Validation!$U$19:$U$178,$AF1731)&gt;0,"OK","NO MATCH"))</f>
        <v/>
      </c>
      <c r="AB1731" s="27" t="str">
        <f aca="false">IF($W1731=0,"",IF(AND($W1731&gt;=Validation!$B$3,$W1731&lt;=Validation!$C$3),"Yes","No"))</f>
        <v/>
      </c>
      <c r="AC1731" s="26" t="str">
        <f aca="false">IF($A1731="","",$AF1731&amp;"|"&amp;TEXT($W1731,"yyyy-mm-dd")&amp;"|"&amp;$J1731&amp;"|"&amp;$N1731)</f>
        <v/>
      </c>
      <c r="AD1731" s="27" t="str">
        <f aca="false">IF($AC1731="","",IF(COUNTIF($AC$2:$AC$3000,$AC1731)&gt;1,"REVIEW","OK"))</f>
        <v/>
      </c>
      <c r="AE1731" s="27" t="str">
        <f aca="false">IF(OR($W1731=0,$O1731=""),"",IF(IFERROR(IF(ISNUMBER($O1731),INT($O1731),DATE(VALUE(MID(SUBSTITUTE(LEFT($O1731,FIND(" ",$O1731&amp;" ")-1),"/",REPT(" ",20)),41,20)),VALUE(LEFT(SUBSTITUTE(LEFT($O1731,FIND(" ",$O1731&amp;" ")-1),"/",REPT(" ",20)),20)),VALUE(MID(SUBSTITUTE(LEFT($O1731,FIND(" ",$O1731&amp;" ")-1),"/",REPT(" ",20)),21,20)))),0)&gt;$W1731,"Late","Same day"))</f>
        <v/>
      </c>
      <c r="AF1731" s="26" t="str">
        <f aca="false">IF($A1731="","",IFERROR(INDEX(Validation!$C$193:$C$217,MATCH($A1731,Validation!$A$193:$A$217,0)),IF(COUNTIF(Validation!$U$19:$U$178,$Z1731)&gt;0,$Z1731,IF(COUNTIF(Validation!$S$19:$S$178,$AI1731)=1,INDEX(Validation!$U$19:$U$178,MATCH($AI1731,Validation!$S$19:$S$178,0)),$Z1731))))</f>
        <v/>
      </c>
      <c r="AG1731" s="27" t="str">
        <f aca="false">IF(COUNTA($A1731:$U1731)=0,"",IF($A1731="","No name",IF($F1731="","No date",IF($W1731=0,"Date ilegible",IF(NOT(ISNUMBER($N1731)),"Hours no numéricas",IF($AA1731="NO MATCH","Person no identificada","OK"))))))</f>
        <v/>
      </c>
      <c r="AH1731" s="27" t="str">
        <f aca="false">IF($W1731=0,"No date",IF($W1731&lt;Validation!$B$3,"Before period",IF($W1731&gt;Validation!$C$3,"After period","In period")))</f>
        <v>No date</v>
      </c>
      <c r="AI1731" s="26" t="str">
        <f aca="false">IF($Y1731="","",TRIM(RIGHT(SUBSTITUTE($Y1731," ",REPT(" ",50)),50)))</f>
        <v/>
      </c>
      <c r="AJ1731" s="27" t="str">
        <f aca="false">IF($A1731="","",IF(NOT(ISERROR(MATCH($A1731,Validation!$A$193:$A$217,0))),"Manual mapping",IF(COUNTIF(Validation!$U$19:$U$178,$Z1731)&gt;0,"Direct",IF(COUNTIF(Validation!$S$19:$S$178,$AI1731)=1,"By surname","Unresolved"))))</f>
        <v/>
      </c>
      <c r="AK1731" s="28" t="str">
        <f aca="false">IF($L1731="","",IF(MATCH($L1731,$L$2:$L$3000,0)&lt;&gt;ROW()-1,"",COUNT($AK$1:$AK1730)+1))</f>
        <v/>
      </c>
      <c r="AL1731" s="28" t="str">
        <f aca="false">IF($G1731="","",IF(MATCH($G1731,$G$2:$G$3000,0)&lt;&gt;ROW()-1,"",COUNT($AL$1:$AL1730)+1))</f>
        <v/>
      </c>
      <c r="AM1731" s="28" t="str">
        <f aca="false">IF($H1731="","",IF(MATCH($H1731,$H$2:$H$3000,0)&lt;&gt;ROW()-1,"",COUNT($AM$1:$AM1730)+1))</f>
        <v/>
      </c>
      <c r="AN1731" s="28" t="str">
        <f aca="false">IF($I1731="","",IF(MATCH($I1731,$I$2:$I$3000,0)&lt;&gt;ROW()-1,"",COUNT($AN$1:$AN1730)+1))</f>
        <v/>
      </c>
      <c r="AO1731" s="28" t="str">
        <f aca="false">IF($Q1731="","",IF(MATCH($Q1731,$Q$2:$Q$3000,0)&lt;&gt;ROW()-1,"",COUNT($AO$1:$AO1730)+1))</f>
        <v/>
      </c>
    </row>
    <row r="1732" customFormat="false" ht="12.75" hidden="false" customHeight="true" outlineLevel="0" collapsed="false">
      <c r="W1732" s="24" t="n">
        <f aca="false">IF($F1732="",0,IFERROR(IF(ISNUMBER($F1732),INT($F1732),DATE(VALUE(MID(SUBSTITUTE(LEFT($F1732,FIND(" ",$F1732&amp;" ")-1),"/",REPT(" ",20)),41,20)),VALUE(LEFT(SUBSTITUTE(LEFT($F1732,FIND(" ",$F1732&amp;" ")-1),"/",REPT(" ",20)),20)),VALUE(MID(SUBSTITUTE(LEFT($F1732,FIND(" ",$F1732&amp;" ")-1),"/",REPT(" ",20)),21,20)))),0))</f>
        <v>0</v>
      </c>
      <c r="X1732" s="25" t="str">
        <f aca="false">IF(ISNUMBER($N1732),$N1732*Validation!$B$5,"")</f>
        <v/>
      </c>
      <c r="Y1732" s="26" t="str">
        <f aca="false">IF($A1732="","",SUBSTITUTE(SUBSTITUTE(SUBSTITUTE(SUBSTITUTE(SUBSTITUTE(SUBSTITUTE(SUBSTITUTE(UPPER(TRIM($A1732)),"Á","A"),"É","E"),"Í","I"),"Ó","O"),"Ú","U"),"Ñ","N"),"Ü","U"))</f>
        <v/>
      </c>
      <c r="Z1732" s="26" t="str">
        <f aca="false">IF($Y1732="","",LEFT($Y1732,1)&amp;" "&amp;TRIM(RIGHT(SUBSTITUTE($Y1732," ",REPT(" ",50)),50)))</f>
        <v/>
      </c>
      <c r="AA1732" s="27" t="str">
        <f aca="false">IF($AF1732="","",IF(COUNTIF(Validation!$U$19:$U$178,$AF1732)&gt;0,"OK","NO MATCH"))</f>
        <v/>
      </c>
      <c r="AB1732" s="27" t="str">
        <f aca="false">IF($W1732=0,"",IF(AND($W1732&gt;=Validation!$B$3,$W1732&lt;=Validation!$C$3),"Yes","No"))</f>
        <v/>
      </c>
      <c r="AC1732" s="26" t="str">
        <f aca="false">IF($A1732="","",$AF1732&amp;"|"&amp;TEXT($W1732,"yyyy-mm-dd")&amp;"|"&amp;$J1732&amp;"|"&amp;$N1732)</f>
        <v/>
      </c>
      <c r="AD1732" s="27" t="str">
        <f aca="false">IF($AC1732="","",IF(COUNTIF($AC$2:$AC$3000,$AC1732)&gt;1,"REVIEW","OK"))</f>
        <v/>
      </c>
      <c r="AE1732" s="27" t="str">
        <f aca="false">IF(OR($W1732=0,$O1732=""),"",IF(IFERROR(IF(ISNUMBER($O1732),INT($O1732),DATE(VALUE(MID(SUBSTITUTE(LEFT($O1732,FIND(" ",$O1732&amp;" ")-1),"/",REPT(" ",20)),41,20)),VALUE(LEFT(SUBSTITUTE(LEFT($O1732,FIND(" ",$O1732&amp;" ")-1),"/",REPT(" ",20)),20)),VALUE(MID(SUBSTITUTE(LEFT($O1732,FIND(" ",$O1732&amp;" ")-1),"/",REPT(" ",20)),21,20)))),0)&gt;$W1732,"Late","Same day"))</f>
        <v/>
      </c>
      <c r="AF1732" s="26" t="str">
        <f aca="false">IF($A1732="","",IFERROR(INDEX(Validation!$C$193:$C$217,MATCH($A1732,Validation!$A$193:$A$217,0)),IF(COUNTIF(Validation!$U$19:$U$178,$Z1732)&gt;0,$Z1732,IF(COUNTIF(Validation!$S$19:$S$178,$AI1732)=1,INDEX(Validation!$U$19:$U$178,MATCH($AI1732,Validation!$S$19:$S$178,0)),$Z1732))))</f>
        <v/>
      </c>
      <c r="AG1732" s="27" t="str">
        <f aca="false">IF(COUNTA($A1732:$U1732)=0,"",IF($A1732="","No name",IF($F1732="","No date",IF($W1732=0,"Date ilegible",IF(NOT(ISNUMBER($N1732)),"Hours no numéricas",IF($AA1732="NO MATCH","Person no identificada","OK"))))))</f>
        <v/>
      </c>
      <c r="AH1732" s="27" t="str">
        <f aca="false">IF($W1732=0,"No date",IF($W1732&lt;Validation!$B$3,"Before period",IF($W1732&gt;Validation!$C$3,"After period","In period")))</f>
        <v>No date</v>
      </c>
      <c r="AI1732" s="26" t="str">
        <f aca="false">IF($Y1732="","",TRIM(RIGHT(SUBSTITUTE($Y1732," ",REPT(" ",50)),50)))</f>
        <v/>
      </c>
      <c r="AJ1732" s="27" t="str">
        <f aca="false">IF($A1732="","",IF(NOT(ISERROR(MATCH($A1732,Validation!$A$193:$A$217,0))),"Manual mapping",IF(COUNTIF(Validation!$U$19:$U$178,$Z1732)&gt;0,"Direct",IF(COUNTIF(Validation!$S$19:$S$178,$AI1732)=1,"By surname","Unresolved"))))</f>
        <v/>
      </c>
      <c r="AK1732" s="28" t="str">
        <f aca="false">IF($L1732="","",IF(MATCH($L1732,$L$2:$L$3000,0)&lt;&gt;ROW()-1,"",COUNT($AK$1:$AK1731)+1))</f>
        <v/>
      </c>
      <c r="AL1732" s="28" t="str">
        <f aca="false">IF($G1732="","",IF(MATCH($G1732,$G$2:$G$3000,0)&lt;&gt;ROW()-1,"",COUNT($AL$1:$AL1731)+1))</f>
        <v/>
      </c>
      <c r="AM1732" s="28" t="str">
        <f aca="false">IF($H1732="","",IF(MATCH($H1732,$H$2:$H$3000,0)&lt;&gt;ROW()-1,"",COUNT($AM$1:$AM1731)+1))</f>
        <v/>
      </c>
      <c r="AN1732" s="28" t="str">
        <f aca="false">IF($I1732="","",IF(MATCH($I1732,$I$2:$I$3000,0)&lt;&gt;ROW()-1,"",COUNT($AN$1:$AN1731)+1))</f>
        <v/>
      </c>
      <c r="AO1732" s="28" t="str">
        <f aca="false">IF($Q1732="","",IF(MATCH($Q1732,$Q$2:$Q$3000,0)&lt;&gt;ROW()-1,"",COUNT($AO$1:$AO1731)+1))</f>
        <v/>
      </c>
    </row>
    <row r="1733" customFormat="false" ht="12.75" hidden="false" customHeight="true" outlineLevel="0" collapsed="false">
      <c r="W1733" s="24" t="n">
        <f aca="false">IF($F1733="",0,IFERROR(IF(ISNUMBER($F1733),INT($F1733),DATE(VALUE(MID(SUBSTITUTE(LEFT($F1733,FIND(" ",$F1733&amp;" ")-1),"/",REPT(" ",20)),41,20)),VALUE(LEFT(SUBSTITUTE(LEFT($F1733,FIND(" ",$F1733&amp;" ")-1),"/",REPT(" ",20)),20)),VALUE(MID(SUBSTITUTE(LEFT($F1733,FIND(" ",$F1733&amp;" ")-1),"/",REPT(" ",20)),21,20)))),0))</f>
        <v>0</v>
      </c>
      <c r="X1733" s="25" t="str">
        <f aca="false">IF(ISNUMBER($N1733),$N1733*Validation!$B$5,"")</f>
        <v/>
      </c>
      <c r="Y1733" s="26" t="str">
        <f aca="false">IF($A1733="","",SUBSTITUTE(SUBSTITUTE(SUBSTITUTE(SUBSTITUTE(SUBSTITUTE(SUBSTITUTE(SUBSTITUTE(UPPER(TRIM($A1733)),"Á","A"),"É","E"),"Í","I"),"Ó","O"),"Ú","U"),"Ñ","N"),"Ü","U"))</f>
        <v/>
      </c>
      <c r="Z1733" s="26" t="str">
        <f aca="false">IF($Y1733="","",LEFT($Y1733,1)&amp;" "&amp;TRIM(RIGHT(SUBSTITUTE($Y1733," ",REPT(" ",50)),50)))</f>
        <v/>
      </c>
      <c r="AA1733" s="27" t="str">
        <f aca="false">IF($AF1733="","",IF(COUNTIF(Validation!$U$19:$U$178,$AF1733)&gt;0,"OK","NO MATCH"))</f>
        <v/>
      </c>
      <c r="AB1733" s="27" t="str">
        <f aca="false">IF($W1733=0,"",IF(AND($W1733&gt;=Validation!$B$3,$W1733&lt;=Validation!$C$3),"Yes","No"))</f>
        <v/>
      </c>
      <c r="AC1733" s="26" t="str">
        <f aca="false">IF($A1733="","",$AF1733&amp;"|"&amp;TEXT($W1733,"yyyy-mm-dd")&amp;"|"&amp;$J1733&amp;"|"&amp;$N1733)</f>
        <v/>
      </c>
      <c r="AD1733" s="27" t="str">
        <f aca="false">IF($AC1733="","",IF(COUNTIF($AC$2:$AC$3000,$AC1733)&gt;1,"REVIEW","OK"))</f>
        <v/>
      </c>
      <c r="AE1733" s="27" t="str">
        <f aca="false">IF(OR($W1733=0,$O1733=""),"",IF(IFERROR(IF(ISNUMBER($O1733),INT($O1733),DATE(VALUE(MID(SUBSTITUTE(LEFT($O1733,FIND(" ",$O1733&amp;" ")-1),"/",REPT(" ",20)),41,20)),VALUE(LEFT(SUBSTITUTE(LEFT($O1733,FIND(" ",$O1733&amp;" ")-1),"/",REPT(" ",20)),20)),VALUE(MID(SUBSTITUTE(LEFT($O1733,FIND(" ",$O1733&amp;" ")-1),"/",REPT(" ",20)),21,20)))),0)&gt;$W1733,"Late","Same day"))</f>
        <v/>
      </c>
      <c r="AF1733" s="26" t="str">
        <f aca="false">IF($A1733="","",IFERROR(INDEX(Validation!$C$193:$C$217,MATCH($A1733,Validation!$A$193:$A$217,0)),IF(COUNTIF(Validation!$U$19:$U$178,$Z1733)&gt;0,$Z1733,IF(COUNTIF(Validation!$S$19:$S$178,$AI1733)=1,INDEX(Validation!$U$19:$U$178,MATCH($AI1733,Validation!$S$19:$S$178,0)),$Z1733))))</f>
        <v/>
      </c>
      <c r="AG1733" s="27" t="str">
        <f aca="false">IF(COUNTA($A1733:$U1733)=0,"",IF($A1733="","No name",IF($F1733="","No date",IF($W1733=0,"Date ilegible",IF(NOT(ISNUMBER($N1733)),"Hours no numéricas",IF($AA1733="NO MATCH","Person no identificada","OK"))))))</f>
        <v/>
      </c>
      <c r="AH1733" s="27" t="str">
        <f aca="false">IF($W1733=0,"No date",IF($W1733&lt;Validation!$B$3,"Before period",IF($W1733&gt;Validation!$C$3,"After period","In period")))</f>
        <v>No date</v>
      </c>
      <c r="AI1733" s="26" t="str">
        <f aca="false">IF($Y1733="","",TRIM(RIGHT(SUBSTITUTE($Y1733," ",REPT(" ",50)),50)))</f>
        <v/>
      </c>
      <c r="AJ1733" s="27" t="str">
        <f aca="false">IF($A1733="","",IF(NOT(ISERROR(MATCH($A1733,Validation!$A$193:$A$217,0))),"Manual mapping",IF(COUNTIF(Validation!$U$19:$U$178,$Z1733)&gt;0,"Direct",IF(COUNTIF(Validation!$S$19:$S$178,$AI1733)=1,"By surname","Unresolved"))))</f>
        <v/>
      </c>
      <c r="AK1733" s="28" t="str">
        <f aca="false">IF($L1733="","",IF(MATCH($L1733,$L$2:$L$3000,0)&lt;&gt;ROW()-1,"",COUNT($AK$1:$AK1732)+1))</f>
        <v/>
      </c>
      <c r="AL1733" s="28" t="str">
        <f aca="false">IF($G1733="","",IF(MATCH($G1733,$G$2:$G$3000,0)&lt;&gt;ROW()-1,"",COUNT($AL$1:$AL1732)+1))</f>
        <v/>
      </c>
      <c r="AM1733" s="28" t="str">
        <f aca="false">IF($H1733="","",IF(MATCH($H1733,$H$2:$H$3000,0)&lt;&gt;ROW()-1,"",COUNT($AM$1:$AM1732)+1))</f>
        <v/>
      </c>
      <c r="AN1733" s="28" t="str">
        <f aca="false">IF($I1733="","",IF(MATCH($I1733,$I$2:$I$3000,0)&lt;&gt;ROW()-1,"",COUNT($AN$1:$AN1732)+1))</f>
        <v/>
      </c>
      <c r="AO1733" s="28" t="str">
        <f aca="false">IF($Q1733="","",IF(MATCH($Q1733,$Q$2:$Q$3000,0)&lt;&gt;ROW()-1,"",COUNT($AO$1:$AO1732)+1))</f>
        <v/>
      </c>
    </row>
    <row r="1734" customFormat="false" ht="12.75" hidden="false" customHeight="true" outlineLevel="0" collapsed="false">
      <c r="W1734" s="24" t="n">
        <f aca="false">IF($F1734="",0,IFERROR(IF(ISNUMBER($F1734),INT($F1734),DATE(VALUE(MID(SUBSTITUTE(LEFT($F1734,FIND(" ",$F1734&amp;" ")-1),"/",REPT(" ",20)),41,20)),VALUE(LEFT(SUBSTITUTE(LEFT($F1734,FIND(" ",$F1734&amp;" ")-1),"/",REPT(" ",20)),20)),VALUE(MID(SUBSTITUTE(LEFT($F1734,FIND(" ",$F1734&amp;" ")-1),"/",REPT(" ",20)),21,20)))),0))</f>
        <v>0</v>
      </c>
      <c r="X1734" s="25" t="str">
        <f aca="false">IF(ISNUMBER($N1734),$N1734*Validation!$B$5,"")</f>
        <v/>
      </c>
      <c r="Y1734" s="26" t="str">
        <f aca="false">IF($A1734="","",SUBSTITUTE(SUBSTITUTE(SUBSTITUTE(SUBSTITUTE(SUBSTITUTE(SUBSTITUTE(SUBSTITUTE(UPPER(TRIM($A1734)),"Á","A"),"É","E"),"Í","I"),"Ó","O"),"Ú","U"),"Ñ","N"),"Ü","U"))</f>
        <v/>
      </c>
      <c r="Z1734" s="26" t="str">
        <f aca="false">IF($Y1734="","",LEFT($Y1734,1)&amp;" "&amp;TRIM(RIGHT(SUBSTITUTE($Y1734," ",REPT(" ",50)),50)))</f>
        <v/>
      </c>
      <c r="AA1734" s="27" t="str">
        <f aca="false">IF($AF1734="","",IF(COUNTIF(Validation!$U$19:$U$178,$AF1734)&gt;0,"OK","NO MATCH"))</f>
        <v/>
      </c>
      <c r="AB1734" s="27" t="str">
        <f aca="false">IF($W1734=0,"",IF(AND($W1734&gt;=Validation!$B$3,$W1734&lt;=Validation!$C$3),"Yes","No"))</f>
        <v/>
      </c>
      <c r="AC1734" s="26" t="str">
        <f aca="false">IF($A1734="","",$AF1734&amp;"|"&amp;TEXT($W1734,"yyyy-mm-dd")&amp;"|"&amp;$J1734&amp;"|"&amp;$N1734)</f>
        <v/>
      </c>
      <c r="AD1734" s="27" t="str">
        <f aca="false">IF($AC1734="","",IF(COUNTIF($AC$2:$AC$3000,$AC1734)&gt;1,"REVIEW","OK"))</f>
        <v/>
      </c>
      <c r="AE1734" s="27" t="str">
        <f aca="false">IF(OR($W1734=0,$O1734=""),"",IF(IFERROR(IF(ISNUMBER($O1734),INT($O1734),DATE(VALUE(MID(SUBSTITUTE(LEFT($O1734,FIND(" ",$O1734&amp;" ")-1),"/",REPT(" ",20)),41,20)),VALUE(LEFT(SUBSTITUTE(LEFT($O1734,FIND(" ",$O1734&amp;" ")-1),"/",REPT(" ",20)),20)),VALUE(MID(SUBSTITUTE(LEFT($O1734,FIND(" ",$O1734&amp;" ")-1),"/",REPT(" ",20)),21,20)))),0)&gt;$W1734,"Late","Same day"))</f>
        <v/>
      </c>
      <c r="AF1734" s="26" t="str">
        <f aca="false">IF($A1734="","",IFERROR(INDEX(Validation!$C$193:$C$217,MATCH($A1734,Validation!$A$193:$A$217,0)),IF(COUNTIF(Validation!$U$19:$U$178,$Z1734)&gt;0,$Z1734,IF(COUNTIF(Validation!$S$19:$S$178,$AI1734)=1,INDEX(Validation!$U$19:$U$178,MATCH($AI1734,Validation!$S$19:$S$178,0)),$Z1734))))</f>
        <v/>
      </c>
      <c r="AG1734" s="27" t="str">
        <f aca="false">IF(COUNTA($A1734:$U1734)=0,"",IF($A1734="","No name",IF($F1734="","No date",IF($W1734=0,"Date ilegible",IF(NOT(ISNUMBER($N1734)),"Hours no numéricas",IF($AA1734="NO MATCH","Person no identificada","OK"))))))</f>
        <v/>
      </c>
      <c r="AH1734" s="27" t="str">
        <f aca="false">IF($W1734=0,"No date",IF($W1734&lt;Validation!$B$3,"Before period",IF($W1734&gt;Validation!$C$3,"After period","In period")))</f>
        <v>No date</v>
      </c>
      <c r="AI1734" s="26" t="str">
        <f aca="false">IF($Y1734="","",TRIM(RIGHT(SUBSTITUTE($Y1734," ",REPT(" ",50)),50)))</f>
        <v/>
      </c>
      <c r="AJ1734" s="27" t="str">
        <f aca="false">IF($A1734="","",IF(NOT(ISERROR(MATCH($A1734,Validation!$A$193:$A$217,0))),"Manual mapping",IF(COUNTIF(Validation!$U$19:$U$178,$Z1734)&gt;0,"Direct",IF(COUNTIF(Validation!$S$19:$S$178,$AI1734)=1,"By surname","Unresolved"))))</f>
        <v/>
      </c>
      <c r="AK1734" s="28" t="str">
        <f aca="false">IF($L1734="","",IF(MATCH($L1734,$L$2:$L$3000,0)&lt;&gt;ROW()-1,"",COUNT($AK$1:$AK1733)+1))</f>
        <v/>
      </c>
      <c r="AL1734" s="28" t="str">
        <f aca="false">IF($G1734="","",IF(MATCH($G1734,$G$2:$G$3000,0)&lt;&gt;ROW()-1,"",COUNT($AL$1:$AL1733)+1))</f>
        <v/>
      </c>
      <c r="AM1734" s="28" t="str">
        <f aca="false">IF($H1734="","",IF(MATCH($H1734,$H$2:$H$3000,0)&lt;&gt;ROW()-1,"",COUNT($AM$1:$AM1733)+1))</f>
        <v/>
      </c>
      <c r="AN1734" s="28" t="str">
        <f aca="false">IF($I1734="","",IF(MATCH($I1734,$I$2:$I$3000,0)&lt;&gt;ROW()-1,"",COUNT($AN$1:$AN1733)+1))</f>
        <v/>
      </c>
      <c r="AO1734" s="28" t="str">
        <f aca="false">IF($Q1734="","",IF(MATCH($Q1734,$Q$2:$Q$3000,0)&lt;&gt;ROW()-1,"",COUNT($AO$1:$AO1733)+1))</f>
        <v/>
      </c>
    </row>
    <row r="1735" customFormat="false" ht="12.75" hidden="false" customHeight="true" outlineLevel="0" collapsed="false">
      <c r="W1735" s="24" t="n">
        <f aca="false">IF($F1735="",0,IFERROR(IF(ISNUMBER($F1735),INT($F1735),DATE(VALUE(MID(SUBSTITUTE(LEFT($F1735,FIND(" ",$F1735&amp;" ")-1),"/",REPT(" ",20)),41,20)),VALUE(LEFT(SUBSTITUTE(LEFT($F1735,FIND(" ",$F1735&amp;" ")-1),"/",REPT(" ",20)),20)),VALUE(MID(SUBSTITUTE(LEFT($F1735,FIND(" ",$F1735&amp;" ")-1),"/",REPT(" ",20)),21,20)))),0))</f>
        <v>0</v>
      </c>
      <c r="X1735" s="25" t="str">
        <f aca="false">IF(ISNUMBER($N1735),$N1735*Validation!$B$5,"")</f>
        <v/>
      </c>
      <c r="Y1735" s="26" t="str">
        <f aca="false">IF($A1735="","",SUBSTITUTE(SUBSTITUTE(SUBSTITUTE(SUBSTITUTE(SUBSTITUTE(SUBSTITUTE(SUBSTITUTE(UPPER(TRIM($A1735)),"Á","A"),"É","E"),"Í","I"),"Ó","O"),"Ú","U"),"Ñ","N"),"Ü","U"))</f>
        <v/>
      </c>
      <c r="Z1735" s="26" t="str">
        <f aca="false">IF($Y1735="","",LEFT($Y1735,1)&amp;" "&amp;TRIM(RIGHT(SUBSTITUTE($Y1735," ",REPT(" ",50)),50)))</f>
        <v/>
      </c>
      <c r="AA1735" s="27" t="str">
        <f aca="false">IF($AF1735="","",IF(COUNTIF(Validation!$U$19:$U$178,$AF1735)&gt;0,"OK","NO MATCH"))</f>
        <v/>
      </c>
      <c r="AB1735" s="27" t="str">
        <f aca="false">IF($W1735=0,"",IF(AND($W1735&gt;=Validation!$B$3,$W1735&lt;=Validation!$C$3),"Yes","No"))</f>
        <v/>
      </c>
      <c r="AC1735" s="26" t="str">
        <f aca="false">IF($A1735="","",$AF1735&amp;"|"&amp;TEXT($W1735,"yyyy-mm-dd")&amp;"|"&amp;$J1735&amp;"|"&amp;$N1735)</f>
        <v/>
      </c>
      <c r="AD1735" s="27" t="str">
        <f aca="false">IF($AC1735="","",IF(COUNTIF($AC$2:$AC$3000,$AC1735)&gt;1,"REVIEW","OK"))</f>
        <v/>
      </c>
      <c r="AE1735" s="27" t="str">
        <f aca="false">IF(OR($W1735=0,$O1735=""),"",IF(IFERROR(IF(ISNUMBER($O1735),INT($O1735),DATE(VALUE(MID(SUBSTITUTE(LEFT($O1735,FIND(" ",$O1735&amp;" ")-1),"/",REPT(" ",20)),41,20)),VALUE(LEFT(SUBSTITUTE(LEFT($O1735,FIND(" ",$O1735&amp;" ")-1),"/",REPT(" ",20)),20)),VALUE(MID(SUBSTITUTE(LEFT($O1735,FIND(" ",$O1735&amp;" ")-1),"/",REPT(" ",20)),21,20)))),0)&gt;$W1735,"Late","Same day"))</f>
        <v/>
      </c>
      <c r="AF1735" s="26" t="str">
        <f aca="false">IF($A1735="","",IFERROR(INDEX(Validation!$C$193:$C$217,MATCH($A1735,Validation!$A$193:$A$217,0)),IF(COUNTIF(Validation!$U$19:$U$178,$Z1735)&gt;0,$Z1735,IF(COUNTIF(Validation!$S$19:$S$178,$AI1735)=1,INDEX(Validation!$U$19:$U$178,MATCH($AI1735,Validation!$S$19:$S$178,0)),$Z1735))))</f>
        <v/>
      </c>
      <c r="AG1735" s="27" t="str">
        <f aca="false">IF(COUNTA($A1735:$U1735)=0,"",IF($A1735="","No name",IF($F1735="","No date",IF($W1735=0,"Date ilegible",IF(NOT(ISNUMBER($N1735)),"Hours no numéricas",IF($AA1735="NO MATCH","Person no identificada","OK"))))))</f>
        <v/>
      </c>
      <c r="AH1735" s="27" t="str">
        <f aca="false">IF($W1735=0,"No date",IF($W1735&lt;Validation!$B$3,"Before period",IF($W1735&gt;Validation!$C$3,"After period","In period")))</f>
        <v>No date</v>
      </c>
      <c r="AI1735" s="26" t="str">
        <f aca="false">IF($Y1735="","",TRIM(RIGHT(SUBSTITUTE($Y1735," ",REPT(" ",50)),50)))</f>
        <v/>
      </c>
      <c r="AJ1735" s="27" t="str">
        <f aca="false">IF($A1735="","",IF(NOT(ISERROR(MATCH($A1735,Validation!$A$193:$A$217,0))),"Manual mapping",IF(COUNTIF(Validation!$U$19:$U$178,$Z1735)&gt;0,"Direct",IF(COUNTIF(Validation!$S$19:$S$178,$AI1735)=1,"By surname","Unresolved"))))</f>
        <v/>
      </c>
      <c r="AK1735" s="28" t="str">
        <f aca="false">IF($L1735="","",IF(MATCH($L1735,$L$2:$L$3000,0)&lt;&gt;ROW()-1,"",COUNT($AK$1:$AK1734)+1))</f>
        <v/>
      </c>
      <c r="AL1735" s="28" t="str">
        <f aca="false">IF($G1735="","",IF(MATCH($G1735,$G$2:$G$3000,0)&lt;&gt;ROW()-1,"",COUNT($AL$1:$AL1734)+1))</f>
        <v/>
      </c>
      <c r="AM1735" s="28" t="str">
        <f aca="false">IF($H1735="","",IF(MATCH($H1735,$H$2:$H$3000,0)&lt;&gt;ROW()-1,"",COUNT($AM$1:$AM1734)+1))</f>
        <v/>
      </c>
      <c r="AN1735" s="28" t="str">
        <f aca="false">IF($I1735="","",IF(MATCH($I1735,$I$2:$I$3000,0)&lt;&gt;ROW()-1,"",COUNT($AN$1:$AN1734)+1))</f>
        <v/>
      </c>
      <c r="AO1735" s="28" t="str">
        <f aca="false">IF($Q1735="","",IF(MATCH($Q1735,$Q$2:$Q$3000,0)&lt;&gt;ROW()-1,"",COUNT($AO$1:$AO1734)+1))</f>
        <v/>
      </c>
    </row>
    <row r="1736" customFormat="false" ht="12.75" hidden="false" customHeight="true" outlineLevel="0" collapsed="false">
      <c r="W1736" s="24" t="n">
        <f aca="false">IF($F1736="",0,IFERROR(IF(ISNUMBER($F1736),INT($F1736),DATE(VALUE(MID(SUBSTITUTE(LEFT($F1736,FIND(" ",$F1736&amp;" ")-1),"/",REPT(" ",20)),41,20)),VALUE(LEFT(SUBSTITUTE(LEFT($F1736,FIND(" ",$F1736&amp;" ")-1),"/",REPT(" ",20)),20)),VALUE(MID(SUBSTITUTE(LEFT($F1736,FIND(" ",$F1736&amp;" ")-1),"/",REPT(" ",20)),21,20)))),0))</f>
        <v>0</v>
      </c>
      <c r="X1736" s="25" t="str">
        <f aca="false">IF(ISNUMBER($N1736),$N1736*Validation!$B$5,"")</f>
        <v/>
      </c>
      <c r="Y1736" s="26" t="str">
        <f aca="false">IF($A1736="","",SUBSTITUTE(SUBSTITUTE(SUBSTITUTE(SUBSTITUTE(SUBSTITUTE(SUBSTITUTE(SUBSTITUTE(UPPER(TRIM($A1736)),"Á","A"),"É","E"),"Í","I"),"Ó","O"),"Ú","U"),"Ñ","N"),"Ü","U"))</f>
        <v/>
      </c>
      <c r="Z1736" s="26" t="str">
        <f aca="false">IF($Y1736="","",LEFT($Y1736,1)&amp;" "&amp;TRIM(RIGHT(SUBSTITUTE($Y1736," ",REPT(" ",50)),50)))</f>
        <v/>
      </c>
      <c r="AA1736" s="27" t="str">
        <f aca="false">IF($AF1736="","",IF(COUNTIF(Validation!$U$19:$U$178,$AF1736)&gt;0,"OK","NO MATCH"))</f>
        <v/>
      </c>
      <c r="AB1736" s="27" t="str">
        <f aca="false">IF($W1736=0,"",IF(AND($W1736&gt;=Validation!$B$3,$W1736&lt;=Validation!$C$3),"Yes","No"))</f>
        <v/>
      </c>
      <c r="AC1736" s="26" t="str">
        <f aca="false">IF($A1736="","",$AF1736&amp;"|"&amp;TEXT($W1736,"yyyy-mm-dd")&amp;"|"&amp;$J1736&amp;"|"&amp;$N1736)</f>
        <v/>
      </c>
      <c r="AD1736" s="27" t="str">
        <f aca="false">IF($AC1736="","",IF(COUNTIF($AC$2:$AC$3000,$AC1736)&gt;1,"REVIEW","OK"))</f>
        <v/>
      </c>
      <c r="AE1736" s="27" t="str">
        <f aca="false">IF(OR($W1736=0,$O1736=""),"",IF(IFERROR(IF(ISNUMBER($O1736),INT($O1736),DATE(VALUE(MID(SUBSTITUTE(LEFT($O1736,FIND(" ",$O1736&amp;" ")-1),"/",REPT(" ",20)),41,20)),VALUE(LEFT(SUBSTITUTE(LEFT($O1736,FIND(" ",$O1736&amp;" ")-1),"/",REPT(" ",20)),20)),VALUE(MID(SUBSTITUTE(LEFT($O1736,FIND(" ",$O1736&amp;" ")-1),"/",REPT(" ",20)),21,20)))),0)&gt;$W1736,"Late","Same day"))</f>
        <v/>
      </c>
      <c r="AF1736" s="26" t="str">
        <f aca="false">IF($A1736="","",IFERROR(INDEX(Validation!$C$193:$C$217,MATCH($A1736,Validation!$A$193:$A$217,0)),IF(COUNTIF(Validation!$U$19:$U$178,$Z1736)&gt;0,$Z1736,IF(COUNTIF(Validation!$S$19:$S$178,$AI1736)=1,INDEX(Validation!$U$19:$U$178,MATCH($AI1736,Validation!$S$19:$S$178,0)),$Z1736))))</f>
        <v/>
      </c>
      <c r="AG1736" s="27" t="str">
        <f aca="false">IF(COUNTA($A1736:$U1736)=0,"",IF($A1736="","No name",IF($F1736="","No date",IF($W1736=0,"Date ilegible",IF(NOT(ISNUMBER($N1736)),"Hours no numéricas",IF($AA1736="NO MATCH","Person no identificada","OK"))))))</f>
        <v/>
      </c>
      <c r="AH1736" s="27" t="str">
        <f aca="false">IF($W1736=0,"No date",IF($W1736&lt;Validation!$B$3,"Before period",IF($W1736&gt;Validation!$C$3,"After period","In period")))</f>
        <v>No date</v>
      </c>
      <c r="AI1736" s="26" t="str">
        <f aca="false">IF($Y1736="","",TRIM(RIGHT(SUBSTITUTE($Y1736," ",REPT(" ",50)),50)))</f>
        <v/>
      </c>
      <c r="AJ1736" s="27" t="str">
        <f aca="false">IF($A1736="","",IF(NOT(ISERROR(MATCH($A1736,Validation!$A$193:$A$217,0))),"Manual mapping",IF(COUNTIF(Validation!$U$19:$U$178,$Z1736)&gt;0,"Direct",IF(COUNTIF(Validation!$S$19:$S$178,$AI1736)=1,"By surname","Unresolved"))))</f>
        <v/>
      </c>
      <c r="AK1736" s="28" t="str">
        <f aca="false">IF($L1736="","",IF(MATCH($L1736,$L$2:$L$3000,0)&lt;&gt;ROW()-1,"",COUNT($AK$1:$AK1735)+1))</f>
        <v/>
      </c>
      <c r="AL1736" s="28" t="str">
        <f aca="false">IF($G1736="","",IF(MATCH($G1736,$G$2:$G$3000,0)&lt;&gt;ROW()-1,"",COUNT($AL$1:$AL1735)+1))</f>
        <v/>
      </c>
      <c r="AM1736" s="28" t="str">
        <f aca="false">IF($H1736="","",IF(MATCH($H1736,$H$2:$H$3000,0)&lt;&gt;ROW()-1,"",COUNT($AM$1:$AM1735)+1))</f>
        <v/>
      </c>
      <c r="AN1736" s="28" t="str">
        <f aca="false">IF($I1736="","",IF(MATCH($I1736,$I$2:$I$3000,0)&lt;&gt;ROW()-1,"",COUNT($AN$1:$AN1735)+1))</f>
        <v/>
      </c>
      <c r="AO1736" s="28" t="str">
        <f aca="false">IF($Q1736="","",IF(MATCH($Q1736,$Q$2:$Q$3000,0)&lt;&gt;ROW()-1,"",COUNT($AO$1:$AO1735)+1))</f>
        <v/>
      </c>
    </row>
    <row r="1737" customFormat="false" ht="12.75" hidden="false" customHeight="true" outlineLevel="0" collapsed="false">
      <c r="W1737" s="24" t="n">
        <f aca="false">IF($F1737="",0,IFERROR(IF(ISNUMBER($F1737),INT($F1737),DATE(VALUE(MID(SUBSTITUTE(LEFT($F1737,FIND(" ",$F1737&amp;" ")-1),"/",REPT(" ",20)),41,20)),VALUE(LEFT(SUBSTITUTE(LEFT($F1737,FIND(" ",$F1737&amp;" ")-1),"/",REPT(" ",20)),20)),VALUE(MID(SUBSTITUTE(LEFT($F1737,FIND(" ",$F1737&amp;" ")-1),"/",REPT(" ",20)),21,20)))),0))</f>
        <v>0</v>
      </c>
      <c r="X1737" s="25" t="str">
        <f aca="false">IF(ISNUMBER($N1737),$N1737*Validation!$B$5,"")</f>
        <v/>
      </c>
      <c r="Y1737" s="26" t="str">
        <f aca="false">IF($A1737="","",SUBSTITUTE(SUBSTITUTE(SUBSTITUTE(SUBSTITUTE(SUBSTITUTE(SUBSTITUTE(SUBSTITUTE(UPPER(TRIM($A1737)),"Á","A"),"É","E"),"Í","I"),"Ó","O"),"Ú","U"),"Ñ","N"),"Ü","U"))</f>
        <v/>
      </c>
      <c r="Z1737" s="26" t="str">
        <f aca="false">IF($Y1737="","",LEFT($Y1737,1)&amp;" "&amp;TRIM(RIGHT(SUBSTITUTE($Y1737," ",REPT(" ",50)),50)))</f>
        <v/>
      </c>
      <c r="AA1737" s="27" t="str">
        <f aca="false">IF($AF1737="","",IF(COUNTIF(Validation!$U$19:$U$178,$AF1737)&gt;0,"OK","NO MATCH"))</f>
        <v/>
      </c>
      <c r="AB1737" s="27" t="str">
        <f aca="false">IF($W1737=0,"",IF(AND($W1737&gt;=Validation!$B$3,$W1737&lt;=Validation!$C$3),"Yes","No"))</f>
        <v/>
      </c>
      <c r="AC1737" s="26" t="str">
        <f aca="false">IF($A1737="","",$AF1737&amp;"|"&amp;TEXT($W1737,"yyyy-mm-dd")&amp;"|"&amp;$J1737&amp;"|"&amp;$N1737)</f>
        <v/>
      </c>
      <c r="AD1737" s="27" t="str">
        <f aca="false">IF($AC1737="","",IF(COUNTIF($AC$2:$AC$3000,$AC1737)&gt;1,"REVIEW","OK"))</f>
        <v/>
      </c>
      <c r="AE1737" s="27" t="str">
        <f aca="false">IF(OR($W1737=0,$O1737=""),"",IF(IFERROR(IF(ISNUMBER($O1737),INT($O1737),DATE(VALUE(MID(SUBSTITUTE(LEFT($O1737,FIND(" ",$O1737&amp;" ")-1),"/",REPT(" ",20)),41,20)),VALUE(LEFT(SUBSTITUTE(LEFT($O1737,FIND(" ",$O1737&amp;" ")-1),"/",REPT(" ",20)),20)),VALUE(MID(SUBSTITUTE(LEFT($O1737,FIND(" ",$O1737&amp;" ")-1),"/",REPT(" ",20)),21,20)))),0)&gt;$W1737,"Late","Same day"))</f>
        <v/>
      </c>
      <c r="AF1737" s="26" t="str">
        <f aca="false">IF($A1737="","",IFERROR(INDEX(Validation!$C$193:$C$217,MATCH($A1737,Validation!$A$193:$A$217,0)),IF(COUNTIF(Validation!$U$19:$U$178,$Z1737)&gt;0,$Z1737,IF(COUNTIF(Validation!$S$19:$S$178,$AI1737)=1,INDEX(Validation!$U$19:$U$178,MATCH($AI1737,Validation!$S$19:$S$178,0)),$Z1737))))</f>
        <v/>
      </c>
      <c r="AG1737" s="27" t="str">
        <f aca="false">IF(COUNTA($A1737:$U1737)=0,"",IF($A1737="","No name",IF($F1737="","No date",IF($W1737=0,"Date ilegible",IF(NOT(ISNUMBER($N1737)),"Hours no numéricas",IF($AA1737="NO MATCH","Person no identificada","OK"))))))</f>
        <v/>
      </c>
      <c r="AH1737" s="27" t="str">
        <f aca="false">IF($W1737=0,"No date",IF($W1737&lt;Validation!$B$3,"Before period",IF($W1737&gt;Validation!$C$3,"After period","In period")))</f>
        <v>No date</v>
      </c>
      <c r="AI1737" s="26" t="str">
        <f aca="false">IF($Y1737="","",TRIM(RIGHT(SUBSTITUTE($Y1737," ",REPT(" ",50)),50)))</f>
        <v/>
      </c>
      <c r="AJ1737" s="27" t="str">
        <f aca="false">IF($A1737="","",IF(NOT(ISERROR(MATCH($A1737,Validation!$A$193:$A$217,0))),"Manual mapping",IF(COUNTIF(Validation!$U$19:$U$178,$Z1737)&gt;0,"Direct",IF(COUNTIF(Validation!$S$19:$S$178,$AI1737)=1,"By surname","Unresolved"))))</f>
        <v/>
      </c>
      <c r="AK1737" s="28" t="str">
        <f aca="false">IF($L1737="","",IF(MATCH($L1737,$L$2:$L$3000,0)&lt;&gt;ROW()-1,"",COUNT($AK$1:$AK1736)+1))</f>
        <v/>
      </c>
      <c r="AL1737" s="28" t="str">
        <f aca="false">IF($G1737="","",IF(MATCH($G1737,$G$2:$G$3000,0)&lt;&gt;ROW()-1,"",COUNT($AL$1:$AL1736)+1))</f>
        <v/>
      </c>
      <c r="AM1737" s="28" t="str">
        <f aca="false">IF($H1737="","",IF(MATCH($H1737,$H$2:$H$3000,0)&lt;&gt;ROW()-1,"",COUNT($AM$1:$AM1736)+1))</f>
        <v/>
      </c>
      <c r="AN1737" s="28" t="str">
        <f aca="false">IF($I1737="","",IF(MATCH($I1737,$I$2:$I$3000,0)&lt;&gt;ROW()-1,"",COUNT($AN$1:$AN1736)+1))</f>
        <v/>
      </c>
      <c r="AO1737" s="28" t="str">
        <f aca="false">IF($Q1737="","",IF(MATCH($Q1737,$Q$2:$Q$3000,0)&lt;&gt;ROW()-1,"",COUNT($AO$1:$AO1736)+1))</f>
        <v/>
      </c>
    </row>
    <row r="1738" customFormat="false" ht="12.75" hidden="false" customHeight="true" outlineLevel="0" collapsed="false">
      <c r="W1738" s="24" t="n">
        <f aca="false">IF($F1738="",0,IFERROR(IF(ISNUMBER($F1738),INT($F1738),DATE(VALUE(MID(SUBSTITUTE(LEFT($F1738,FIND(" ",$F1738&amp;" ")-1),"/",REPT(" ",20)),41,20)),VALUE(LEFT(SUBSTITUTE(LEFT($F1738,FIND(" ",$F1738&amp;" ")-1),"/",REPT(" ",20)),20)),VALUE(MID(SUBSTITUTE(LEFT($F1738,FIND(" ",$F1738&amp;" ")-1),"/",REPT(" ",20)),21,20)))),0))</f>
        <v>0</v>
      </c>
      <c r="X1738" s="25" t="str">
        <f aca="false">IF(ISNUMBER($N1738),$N1738*Validation!$B$5,"")</f>
        <v/>
      </c>
      <c r="Y1738" s="26" t="str">
        <f aca="false">IF($A1738="","",SUBSTITUTE(SUBSTITUTE(SUBSTITUTE(SUBSTITUTE(SUBSTITUTE(SUBSTITUTE(SUBSTITUTE(UPPER(TRIM($A1738)),"Á","A"),"É","E"),"Í","I"),"Ó","O"),"Ú","U"),"Ñ","N"),"Ü","U"))</f>
        <v/>
      </c>
      <c r="Z1738" s="26" t="str">
        <f aca="false">IF($Y1738="","",LEFT($Y1738,1)&amp;" "&amp;TRIM(RIGHT(SUBSTITUTE($Y1738," ",REPT(" ",50)),50)))</f>
        <v/>
      </c>
      <c r="AA1738" s="27" t="str">
        <f aca="false">IF($AF1738="","",IF(COUNTIF(Validation!$U$19:$U$178,$AF1738)&gt;0,"OK","NO MATCH"))</f>
        <v/>
      </c>
      <c r="AB1738" s="27" t="str">
        <f aca="false">IF($W1738=0,"",IF(AND($W1738&gt;=Validation!$B$3,$W1738&lt;=Validation!$C$3),"Yes","No"))</f>
        <v/>
      </c>
      <c r="AC1738" s="26" t="str">
        <f aca="false">IF($A1738="","",$AF1738&amp;"|"&amp;TEXT($W1738,"yyyy-mm-dd")&amp;"|"&amp;$J1738&amp;"|"&amp;$N1738)</f>
        <v/>
      </c>
      <c r="AD1738" s="27" t="str">
        <f aca="false">IF($AC1738="","",IF(COUNTIF($AC$2:$AC$3000,$AC1738)&gt;1,"REVIEW","OK"))</f>
        <v/>
      </c>
      <c r="AE1738" s="27" t="str">
        <f aca="false">IF(OR($W1738=0,$O1738=""),"",IF(IFERROR(IF(ISNUMBER($O1738),INT($O1738),DATE(VALUE(MID(SUBSTITUTE(LEFT($O1738,FIND(" ",$O1738&amp;" ")-1),"/",REPT(" ",20)),41,20)),VALUE(LEFT(SUBSTITUTE(LEFT($O1738,FIND(" ",$O1738&amp;" ")-1),"/",REPT(" ",20)),20)),VALUE(MID(SUBSTITUTE(LEFT($O1738,FIND(" ",$O1738&amp;" ")-1),"/",REPT(" ",20)),21,20)))),0)&gt;$W1738,"Late","Same day"))</f>
        <v/>
      </c>
      <c r="AF1738" s="26" t="str">
        <f aca="false">IF($A1738="","",IFERROR(INDEX(Validation!$C$193:$C$217,MATCH($A1738,Validation!$A$193:$A$217,0)),IF(COUNTIF(Validation!$U$19:$U$178,$Z1738)&gt;0,$Z1738,IF(COUNTIF(Validation!$S$19:$S$178,$AI1738)=1,INDEX(Validation!$U$19:$U$178,MATCH($AI1738,Validation!$S$19:$S$178,0)),$Z1738))))</f>
        <v/>
      </c>
      <c r="AG1738" s="27" t="str">
        <f aca="false">IF(COUNTA($A1738:$U1738)=0,"",IF($A1738="","No name",IF($F1738="","No date",IF($W1738=0,"Date ilegible",IF(NOT(ISNUMBER($N1738)),"Hours no numéricas",IF($AA1738="NO MATCH","Person no identificada","OK"))))))</f>
        <v/>
      </c>
      <c r="AH1738" s="27" t="str">
        <f aca="false">IF($W1738=0,"No date",IF($W1738&lt;Validation!$B$3,"Before period",IF($W1738&gt;Validation!$C$3,"After period","In period")))</f>
        <v>No date</v>
      </c>
      <c r="AI1738" s="26" t="str">
        <f aca="false">IF($Y1738="","",TRIM(RIGHT(SUBSTITUTE($Y1738," ",REPT(" ",50)),50)))</f>
        <v/>
      </c>
      <c r="AJ1738" s="27" t="str">
        <f aca="false">IF($A1738="","",IF(NOT(ISERROR(MATCH($A1738,Validation!$A$193:$A$217,0))),"Manual mapping",IF(COUNTIF(Validation!$U$19:$U$178,$Z1738)&gt;0,"Direct",IF(COUNTIF(Validation!$S$19:$S$178,$AI1738)=1,"By surname","Unresolved"))))</f>
        <v/>
      </c>
      <c r="AK1738" s="28" t="str">
        <f aca="false">IF($L1738="","",IF(MATCH($L1738,$L$2:$L$3000,0)&lt;&gt;ROW()-1,"",COUNT($AK$1:$AK1737)+1))</f>
        <v/>
      </c>
      <c r="AL1738" s="28" t="str">
        <f aca="false">IF($G1738="","",IF(MATCH($G1738,$G$2:$G$3000,0)&lt;&gt;ROW()-1,"",COUNT($AL$1:$AL1737)+1))</f>
        <v/>
      </c>
      <c r="AM1738" s="28" t="str">
        <f aca="false">IF($H1738="","",IF(MATCH($H1738,$H$2:$H$3000,0)&lt;&gt;ROW()-1,"",COUNT($AM$1:$AM1737)+1))</f>
        <v/>
      </c>
      <c r="AN1738" s="28" t="str">
        <f aca="false">IF($I1738="","",IF(MATCH($I1738,$I$2:$I$3000,0)&lt;&gt;ROW()-1,"",COUNT($AN$1:$AN1737)+1))</f>
        <v/>
      </c>
      <c r="AO1738" s="28" t="str">
        <f aca="false">IF($Q1738="","",IF(MATCH($Q1738,$Q$2:$Q$3000,0)&lt;&gt;ROW()-1,"",COUNT($AO$1:$AO1737)+1))</f>
        <v/>
      </c>
    </row>
    <row r="1739" customFormat="false" ht="12.75" hidden="false" customHeight="true" outlineLevel="0" collapsed="false">
      <c r="W1739" s="24" t="n">
        <f aca="false">IF($F1739="",0,IFERROR(IF(ISNUMBER($F1739),INT($F1739),DATE(VALUE(MID(SUBSTITUTE(LEFT($F1739,FIND(" ",$F1739&amp;" ")-1),"/",REPT(" ",20)),41,20)),VALUE(LEFT(SUBSTITUTE(LEFT($F1739,FIND(" ",$F1739&amp;" ")-1),"/",REPT(" ",20)),20)),VALUE(MID(SUBSTITUTE(LEFT($F1739,FIND(" ",$F1739&amp;" ")-1),"/",REPT(" ",20)),21,20)))),0))</f>
        <v>0</v>
      </c>
      <c r="X1739" s="25" t="str">
        <f aca="false">IF(ISNUMBER($N1739),$N1739*Validation!$B$5,"")</f>
        <v/>
      </c>
      <c r="Y1739" s="26" t="str">
        <f aca="false">IF($A1739="","",SUBSTITUTE(SUBSTITUTE(SUBSTITUTE(SUBSTITUTE(SUBSTITUTE(SUBSTITUTE(SUBSTITUTE(UPPER(TRIM($A1739)),"Á","A"),"É","E"),"Í","I"),"Ó","O"),"Ú","U"),"Ñ","N"),"Ü","U"))</f>
        <v/>
      </c>
      <c r="Z1739" s="26" t="str">
        <f aca="false">IF($Y1739="","",LEFT($Y1739,1)&amp;" "&amp;TRIM(RIGHT(SUBSTITUTE($Y1739," ",REPT(" ",50)),50)))</f>
        <v/>
      </c>
      <c r="AA1739" s="27" t="str">
        <f aca="false">IF($AF1739="","",IF(COUNTIF(Validation!$U$19:$U$178,$AF1739)&gt;0,"OK","NO MATCH"))</f>
        <v/>
      </c>
      <c r="AB1739" s="27" t="str">
        <f aca="false">IF($W1739=0,"",IF(AND($W1739&gt;=Validation!$B$3,$W1739&lt;=Validation!$C$3),"Yes","No"))</f>
        <v/>
      </c>
      <c r="AC1739" s="26" t="str">
        <f aca="false">IF($A1739="","",$AF1739&amp;"|"&amp;TEXT($W1739,"yyyy-mm-dd")&amp;"|"&amp;$J1739&amp;"|"&amp;$N1739)</f>
        <v/>
      </c>
      <c r="AD1739" s="27" t="str">
        <f aca="false">IF($AC1739="","",IF(COUNTIF($AC$2:$AC$3000,$AC1739)&gt;1,"REVIEW","OK"))</f>
        <v/>
      </c>
      <c r="AE1739" s="27" t="str">
        <f aca="false">IF(OR($W1739=0,$O1739=""),"",IF(IFERROR(IF(ISNUMBER($O1739),INT($O1739),DATE(VALUE(MID(SUBSTITUTE(LEFT($O1739,FIND(" ",$O1739&amp;" ")-1),"/",REPT(" ",20)),41,20)),VALUE(LEFT(SUBSTITUTE(LEFT($O1739,FIND(" ",$O1739&amp;" ")-1),"/",REPT(" ",20)),20)),VALUE(MID(SUBSTITUTE(LEFT($O1739,FIND(" ",$O1739&amp;" ")-1),"/",REPT(" ",20)),21,20)))),0)&gt;$W1739,"Late","Same day"))</f>
        <v/>
      </c>
      <c r="AF1739" s="26" t="str">
        <f aca="false">IF($A1739="","",IFERROR(INDEX(Validation!$C$193:$C$217,MATCH($A1739,Validation!$A$193:$A$217,0)),IF(COUNTIF(Validation!$U$19:$U$178,$Z1739)&gt;0,$Z1739,IF(COUNTIF(Validation!$S$19:$S$178,$AI1739)=1,INDEX(Validation!$U$19:$U$178,MATCH($AI1739,Validation!$S$19:$S$178,0)),$Z1739))))</f>
        <v/>
      </c>
      <c r="AG1739" s="27" t="str">
        <f aca="false">IF(COUNTA($A1739:$U1739)=0,"",IF($A1739="","No name",IF($F1739="","No date",IF($W1739=0,"Date ilegible",IF(NOT(ISNUMBER($N1739)),"Hours no numéricas",IF($AA1739="NO MATCH","Person no identificada","OK"))))))</f>
        <v/>
      </c>
      <c r="AH1739" s="27" t="str">
        <f aca="false">IF($W1739=0,"No date",IF($W1739&lt;Validation!$B$3,"Before period",IF($W1739&gt;Validation!$C$3,"After period","In period")))</f>
        <v>No date</v>
      </c>
      <c r="AI1739" s="26" t="str">
        <f aca="false">IF($Y1739="","",TRIM(RIGHT(SUBSTITUTE($Y1739," ",REPT(" ",50)),50)))</f>
        <v/>
      </c>
      <c r="AJ1739" s="27" t="str">
        <f aca="false">IF($A1739="","",IF(NOT(ISERROR(MATCH($A1739,Validation!$A$193:$A$217,0))),"Manual mapping",IF(COUNTIF(Validation!$U$19:$U$178,$Z1739)&gt;0,"Direct",IF(COUNTIF(Validation!$S$19:$S$178,$AI1739)=1,"By surname","Unresolved"))))</f>
        <v/>
      </c>
      <c r="AK1739" s="28" t="str">
        <f aca="false">IF($L1739="","",IF(MATCH($L1739,$L$2:$L$3000,0)&lt;&gt;ROW()-1,"",COUNT($AK$1:$AK1738)+1))</f>
        <v/>
      </c>
      <c r="AL1739" s="28" t="str">
        <f aca="false">IF($G1739="","",IF(MATCH($G1739,$G$2:$G$3000,0)&lt;&gt;ROW()-1,"",COUNT($AL$1:$AL1738)+1))</f>
        <v/>
      </c>
      <c r="AM1739" s="28" t="str">
        <f aca="false">IF($H1739="","",IF(MATCH($H1739,$H$2:$H$3000,0)&lt;&gt;ROW()-1,"",COUNT($AM$1:$AM1738)+1))</f>
        <v/>
      </c>
      <c r="AN1739" s="28" t="str">
        <f aca="false">IF($I1739="","",IF(MATCH($I1739,$I$2:$I$3000,0)&lt;&gt;ROW()-1,"",COUNT($AN$1:$AN1738)+1))</f>
        <v/>
      </c>
      <c r="AO1739" s="28" t="str">
        <f aca="false">IF($Q1739="","",IF(MATCH($Q1739,$Q$2:$Q$3000,0)&lt;&gt;ROW()-1,"",COUNT($AO$1:$AO1738)+1))</f>
        <v/>
      </c>
    </row>
    <row r="1740" customFormat="false" ht="12.75" hidden="false" customHeight="true" outlineLevel="0" collapsed="false">
      <c r="W1740" s="24" t="n">
        <f aca="false">IF($F1740="",0,IFERROR(IF(ISNUMBER($F1740),INT($F1740),DATE(VALUE(MID(SUBSTITUTE(LEFT($F1740,FIND(" ",$F1740&amp;" ")-1),"/",REPT(" ",20)),41,20)),VALUE(LEFT(SUBSTITUTE(LEFT($F1740,FIND(" ",$F1740&amp;" ")-1),"/",REPT(" ",20)),20)),VALUE(MID(SUBSTITUTE(LEFT($F1740,FIND(" ",$F1740&amp;" ")-1),"/",REPT(" ",20)),21,20)))),0))</f>
        <v>0</v>
      </c>
      <c r="X1740" s="25" t="str">
        <f aca="false">IF(ISNUMBER($N1740),$N1740*Validation!$B$5,"")</f>
        <v/>
      </c>
      <c r="Y1740" s="26" t="str">
        <f aca="false">IF($A1740="","",SUBSTITUTE(SUBSTITUTE(SUBSTITUTE(SUBSTITUTE(SUBSTITUTE(SUBSTITUTE(SUBSTITUTE(UPPER(TRIM($A1740)),"Á","A"),"É","E"),"Í","I"),"Ó","O"),"Ú","U"),"Ñ","N"),"Ü","U"))</f>
        <v/>
      </c>
      <c r="Z1740" s="26" t="str">
        <f aca="false">IF($Y1740="","",LEFT($Y1740,1)&amp;" "&amp;TRIM(RIGHT(SUBSTITUTE($Y1740," ",REPT(" ",50)),50)))</f>
        <v/>
      </c>
      <c r="AA1740" s="27" t="str">
        <f aca="false">IF($AF1740="","",IF(COUNTIF(Validation!$U$19:$U$178,$AF1740)&gt;0,"OK","NO MATCH"))</f>
        <v/>
      </c>
      <c r="AB1740" s="27" t="str">
        <f aca="false">IF($W1740=0,"",IF(AND($W1740&gt;=Validation!$B$3,$W1740&lt;=Validation!$C$3),"Yes","No"))</f>
        <v/>
      </c>
      <c r="AC1740" s="26" t="str">
        <f aca="false">IF($A1740="","",$AF1740&amp;"|"&amp;TEXT($W1740,"yyyy-mm-dd")&amp;"|"&amp;$J1740&amp;"|"&amp;$N1740)</f>
        <v/>
      </c>
      <c r="AD1740" s="27" t="str">
        <f aca="false">IF($AC1740="","",IF(COUNTIF($AC$2:$AC$3000,$AC1740)&gt;1,"REVIEW","OK"))</f>
        <v/>
      </c>
      <c r="AE1740" s="27" t="str">
        <f aca="false">IF(OR($W1740=0,$O1740=""),"",IF(IFERROR(IF(ISNUMBER($O1740),INT($O1740),DATE(VALUE(MID(SUBSTITUTE(LEFT($O1740,FIND(" ",$O1740&amp;" ")-1),"/",REPT(" ",20)),41,20)),VALUE(LEFT(SUBSTITUTE(LEFT($O1740,FIND(" ",$O1740&amp;" ")-1),"/",REPT(" ",20)),20)),VALUE(MID(SUBSTITUTE(LEFT($O1740,FIND(" ",$O1740&amp;" ")-1),"/",REPT(" ",20)),21,20)))),0)&gt;$W1740,"Late","Same day"))</f>
        <v/>
      </c>
      <c r="AF1740" s="26" t="str">
        <f aca="false">IF($A1740="","",IFERROR(INDEX(Validation!$C$193:$C$217,MATCH($A1740,Validation!$A$193:$A$217,0)),IF(COUNTIF(Validation!$U$19:$U$178,$Z1740)&gt;0,$Z1740,IF(COUNTIF(Validation!$S$19:$S$178,$AI1740)=1,INDEX(Validation!$U$19:$U$178,MATCH($AI1740,Validation!$S$19:$S$178,0)),$Z1740))))</f>
        <v/>
      </c>
      <c r="AG1740" s="27" t="str">
        <f aca="false">IF(COUNTA($A1740:$U1740)=0,"",IF($A1740="","No name",IF($F1740="","No date",IF($W1740=0,"Date ilegible",IF(NOT(ISNUMBER($N1740)),"Hours no numéricas",IF($AA1740="NO MATCH","Person no identificada","OK"))))))</f>
        <v/>
      </c>
      <c r="AH1740" s="27" t="str">
        <f aca="false">IF($W1740=0,"No date",IF($W1740&lt;Validation!$B$3,"Before period",IF($W1740&gt;Validation!$C$3,"After period","In period")))</f>
        <v>No date</v>
      </c>
      <c r="AI1740" s="26" t="str">
        <f aca="false">IF($Y1740="","",TRIM(RIGHT(SUBSTITUTE($Y1740," ",REPT(" ",50)),50)))</f>
        <v/>
      </c>
      <c r="AJ1740" s="27" t="str">
        <f aca="false">IF($A1740="","",IF(NOT(ISERROR(MATCH($A1740,Validation!$A$193:$A$217,0))),"Manual mapping",IF(COUNTIF(Validation!$U$19:$U$178,$Z1740)&gt;0,"Direct",IF(COUNTIF(Validation!$S$19:$S$178,$AI1740)=1,"By surname","Unresolved"))))</f>
        <v/>
      </c>
      <c r="AK1740" s="28" t="str">
        <f aca="false">IF($L1740="","",IF(MATCH($L1740,$L$2:$L$3000,0)&lt;&gt;ROW()-1,"",COUNT($AK$1:$AK1739)+1))</f>
        <v/>
      </c>
      <c r="AL1740" s="28" t="str">
        <f aca="false">IF($G1740="","",IF(MATCH($G1740,$G$2:$G$3000,0)&lt;&gt;ROW()-1,"",COUNT($AL$1:$AL1739)+1))</f>
        <v/>
      </c>
      <c r="AM1740" s="28" t="str">
        <f aca="false">IF($H1740="","",IF(MATCH($H1740,$H$2:$H$3000,0)&lt;&gt;ROW()-1,"",COUNT($AM$1:$AM1739)+1))</f>
        <v/>
      </c>
      <c r="AN1740" s="28" t="str">
        <f aca="false">IF($I1740="","",IF(MATCH($I1740,$I$2:$I$3000,0)&lt;&gt;ROW()-1,"",COUNT($AN$1:$AN1739)+1))</f>
        <v/>
      </c>
      <c r="AO1740" s="28" t="str">
        <f aca="false">IF($Q1740="","",IF(MATCH($Q1740,$Q$2:$Q$3000,0)&lt;&gt;ROW()-1,"",COUNT($AO$1:$AO1739)+1))</f>
        <v/>
      </c>
    </row>
    <row r="1741" customFormat="false" ht="12.75" hidden="false" customHeight="true" outlineLevel="0" collapsed="false">
      <c r="W1741" s="24" t="n">
        <f aca="false">IF($F1741="",0,IFERROR(IF(ISNUMBER($F1741),INT($F1741),DATE(VALUE(MID(SUBSTITUTE(LEFT($F1741,FIND(" ",$F1741&amp;" ")-1),"/",REPT(" ",20)),41,20)),VALUE(LEFT(SUBSTITUTE(LEFT($F1741,FIND(" ",$F1741&amp;" ")-1),"/",REPT(" ",20)),20)),VALUE(MID(SUBSTITUTE(LEFT($F1741,FIND(" ",$F1741&amp;" ")-1),"/",REPT(" ",20)),21,20)))),0))</f>
        <v>0</v>
      </c>
      <c r="X1741" s="25" t="str">
        <f aca="false">IF(ISNUMBER($N1741),$N1741*Validation!$B$5,"")</f>
        <v/>
      </c>
      <c r="Y1741" s="26" t="str">
        <f aca="false">IF($A1741="","",SUBSTITUTE(SUBSTITUTE(SUBSTITUTE(SUBSTITUTE(SUBSTITUTE(SUBSTITUTE(SUBSTITUTE(UPPER(TRIM($A1741)),"Á","A"),"É","E"),"Í","I"),"Ó","O"),"Ú","U"),"Ñ","N"),"Ü","U"))</f>
        <v/>
      </c>
      <c r="Z1741" s="26" t="str">
        <f aca="false">IF($Y1741="","",LEFT($Y1741,1)&amp;" "&amp;TRIM(RIGHT(SUBSTITUTE($Y1741," ",REPT(" ",50)),50)))</f>
        <v/>
      </c>
      <c r="AA1741" s="27" t="str">
        <f aca="false">IF($AF1741="","",IF(COUNTIF(Validation!$U$19:$U$178,$AF1741)&gt;0,"OK","NO MATCH"))</f>
        <v/>
      </c>
      <c r="AB1741" s="27" t="str">
        <f aca="false">IF($W1741=0,"",IF(AND($W1741&gt;=Validation!$B$3,$W1741&lt;=Validation!$C$3),"Yes","No"))</f>
        <v/>
      </c>
      <c r="AC1741" s="26" t="str">
        <f aca="false">IF($A1741="","",$AF1741&amp;"|"&amp;TEXT($W1741,"yyyy-mm-dd")&amp;"|"&amp;$J1741&amp;"|"&amp;$N1741)</f>
        <v/>
      </c>
      <c r="AD1741" s="27" t="str">
        <f aca="false">IF($AC1741="","",IF(COUNTIF($AC$2:$AC$3000,$AC1741)&gt;1,"REVIEW","OK"))</f>
        <v/>
      </c>
      <c r="AE1741" s="27" t="str">
        <f aca="false">IF(OR($W1741=0,$O1741=""),"",IF(IFERROR(IF(ISNUMBER($O1741),INT($O1741),DATE(VALUE(MID(SUBSTITUTE(LEFT($O1741,FIND(" ",$O1741&amp;" ")-1),"/",REPT(" ",20)),41,20)),VALUE(LEFT(SUBSTITUTE(LEFT($O1741,FIND(" ",$O1741&amp;" ")-1),"/",REPT(" ",20)),20)),VALUE(MID(SUBSTITUTE(LEFT($O1741,FIND(" ",$O1741&amp;" ")-1),"/",REPT(" ",20)),21,20)))),0)&gt;$W1741,"Late","Same day"))</f>
        <v/>
      </c>
      <c r="AF1741" s="26" t="str">
        <f aca="false">IF($A1741="","",IFERROR(INDEX(Validation!$C$193:$C$217,MATCH($A1741,Validation!$A$193:$A$217,0)),IF(COUNTIF(Validation!$U$19:$U$178,$Z1741)&gt;0,$Z1741,IF(COUNTIF(Validation!$S$19:$S$178,$AI1741)=1,INDEX(Validation!$U$19:$U$178,MATCH($AI1741,Validation!$S$19:$S$178,0)),$Z1741))))</f>
        <v/>
      </c>
      <c r="AG1741" s="27" t="str">
        <f aca="false">IF(COUNTA($A1741:$U1741)=0,"",IF($A1741="","No name",IF($F1741="","No date",IF($W1741=0,"Date ilegible",IF(NOT(ISNUMBER($N1741)),"Hours no numéricas",IF($AA1741="NO MATCH","Person no identificada","OK"))))))</f>
        <v/>
      </c>
      <c r="AH1741" s="27" t="str">
        <f aca="false">IF($W1741=0,"No date",IF($W1741&lt;Validation!$B$3,"Before period",IF($W1741&gt;Validation!$C$3,"After period","In period")))</f>
        <v>No date</v>
      </c>
      <c r="AI1741" s="26" t="str">
        <f aca="false">IF($Y1741="","",TRIM(RIGHT(SUBSTITUTE($Y1741," ",REPT(" ",50)),50)))</f>
        <v/>
      </c>
      <c r="AJ1741" s="27" t="str">
        <f aca="false">IF($A1741="","",IF(NOT(ISERROR(MATCH($A1741,Validation!$A$193:$A$217,0))),"Manual mapping",IF(COUNTIF(Validation!$U$19:$U$178,$Z1741)&gt;0,"Direct",IF(COUNTIF(Validation!$S$19:$S$178,$AI1741)=1,"By surname","Unresolved"))))</f>
        <v/>
      </c>
      <c r="AK1741" s="28" t="str">
        <f aca="false">IF($L1741="","",IF(MATCH($L1741,$L$2:$L$3000,0)&lt;&gt;ROW()-1,"",COUNT($AK$1:$AK1740)+1))</f>
        <v/>
      </c>
      <c r="AL1741" s="28" t="str">
        <f aca="false">IF($G1741="","",IF(MATCH($G1741,$G$2:$G$3000,0)&lt;&gt;ROW()-1,"",COUNT($AL$1:$AL1740)+1))</f>
        <v/>
      </c>
      <c r="AM1741" s="28" t="str">
        <f aca="false">IF($H1741="","",IF(MATCH($H1741,$H$2:$H$3000,0)&lt;&gt;ROW()-1,"",COUNT($AM$1:$AM1740)+1))</f>
        <v/>
      </c>
      <c r="AN1741" s="28" t="str">
        <f aca="false">IF($I1741="","",IF(MATCH($I1741,$I$2:$I$3000,0)&lt;&gt;ROW()-1,"",COUNT($AN$1:$AN1740)+1))</f>
        <v/>
      </c>
      <c r="AO1741" s="28" t="str">
        <f aca="false">IF($Q1741="","",IF(MATCH($Q1741,$Q$2:$Q$3000,0)&lt;&gt;ROW()-1,"",COUNT($AO$1:$AO1740)+1))</f>
        <v/>
      </c>
    </row>
    <row r="1742" customFormat="false" ht="12.75" hidden="false" customHeight="true" outlineLevel="0" collapsed="false">
      <c r="W1742" s="24" t="n">
        <f aca="false">IF($F1742="",0,IFERROR(IF(ISNUMBER($F1742),INT($F1742),DATE(VALUE(MID(SUBSTITUTE(LEFT($F1742,FIND(" ",$F1742&amp;" ")-1),"/",REPT(" ",20)),41,20)),VALUE(LEFT(SUBSTITUTE(LEFT($F1742,FIND(" ",$F1742&amp;" ")-1),"/",REPT(" ",20)),20)),VALUE(MID(SUBSTITUTE(LEFT($F1742,FIND(" ",$F1742&amp;" ")-1),"/",REPT(" ",20)),21,20)))),0))</f>
        <v>0</v>
      </c>
      <c r="X1742" s="25" t="str">
        <f aca="false">IF(ISNUMBER($N1742),$N1742*Validation!$B$5,"")</f>
        <v/>
      </c>
      <c r="Y1742" s="26" t="str">
        <f aca="false">IF($A1742="","",SUBSTITUTE(SUBSTITUTE(SUBSTITUTE(SUBSTITUTE(SUBSTITUTE(SUBSTITUTE(SUBSTITUTE(UPPER(TRIM($A1742)),"Á","A"),"É","E"),"Í","I"),"Ó","O"),"Ú","U"),"Ñ","N"),"Ü","U"))</f>
        <v/>
      </c>
      <c r="Z1742" s="26" t="str">
        <f aca="false">IF($Y1742="","",LEFT($Y1742,1)&amp;" "&amp;TRIM(RIGHT(SUBSTITUTE($Y1742," ",REPT(" ",50)),50)))</f>
        <v/>
      </c>
      <c r="AA1742" s="27" t="str">
        <f aca="false">IF($AF1742="","",IF(COUNTIF(Validation!$U$19:$U$178,$AF1742)&gt;0,"OK","NO MATCH"))</f>
        <v/>
      </c>
      <c r="AB1742" s="27" t="str">
        <f aca="false">IF($W1742=0,"",IF(AND($W1742&gt;=Validation!$B$3,$W1742&lt;=Validation!$C$3),"Yes","No"))</f>
        <v/>
      </c>
      <c r="AC1742" s="26" t="str">
        <f aca="false">IF($A1742="","",$AF1742&amp;"|"&amp;TEXT($W1742,"yyyy-mm-dd")&amp;"|"&amp;$J1742&amp;"|"&amp;$N1742)</f>
        <v/>
      </c>
      <c r="AD1742" s="27" t="str">
        <f aca="false">IF($AC1742="","",IF(COUNTIF($AC$2:$AC$3000,$AC1742)&gt;1,"REVIEW","OK"))</f>
        <v/>
      </c>
      <c r="AE1742" s="27" t="str">
        <f aca="false">IF(OR($W1742=0,$O1742=""),"",IF(IFERROR(IF(ISNUMBER($O1742),INT($O1742),DATE(VALUE(MID(SUBSTITUTE(LEFT($O1742,FIND(" ",$O1742&amp;" ")-1),"/",REPT(" ",20)),41,20)),VALUE(LEFT(SUBSTITUTE(LEFT($O1742,FIND(" ",$O1742&amp;" ")-1),"/",REPT(" ",20)),20)),VALUE(MID(SUBSTITUTE(LEFT($O1742,FIND(" ",$O1742&amp;" ")-1),"/",REPT(" ",20)),21,20)))),0)&gt;$W1742,"Late","Same day"))</f>
        <v/>
      </c>
      <c r="AF1742" s="26" t="str">
        <f aca="false">IF($A1742="","",IFERROR(INDEX(Validation!$C$193:$C$217,MATCH($A1742,Validation!$A$193:$A$217,0)),IF(COUNTIF(Validation!$U$19:$U$178,$Z1742)&gt;0,$Z1742,IF(COUNTIF(Validation!$S$19:$S$178,$AI1742)=1,INDEX(Validation!$U$19:$U$178,MATCH($AI1742,Validation!$S$19:$S$178,0)),$Z1742))))</f>
        <v/>
      </c>
      <c r="AG1742" s="27" t="str">
        <f aca="false">IF(COUNTA($A1742:$U1742)=0,"",IF($A1742="","No name",IF($F1742="","No date",IF($W1742=0,"Date ilegible",IF(NOT(ISNUMBER($N1742)),"Hours no numéricas",IF($AA1742="NO MATCH","Person no identificada","OK"))))))</f>
        <v/>
      </c>
      <c r="AH1742" s="27" t="str">
        <f aca="false">IF($W1742=0,"No date",IF($W1742&lt;Validation!$B$3,"Before period",IF($W1742&gt;Validation!$C$3,"After period","In period")))</f>
        <v>No date</v>
      </c>
      <c r="AI1742" s="26" t="str">
        <f aca="false">IF($Y1742="","",TRIM(RIGHT(SUBSTITUTE($Y1742," ",REPT(" ",50)),50)))</f>
        <v/>
      </c>
      <c r="AJ1742" s="27" t="str">
        <f aca="false">IF($A1742="","",IF(NOT(ISERROR(MATCH($A1742,Validation!$A$193:$A$217,0))),"Manual mapping",IF(COUNTIF(Validation!$U$19:$U$178,$Z1742)&gt;0,"Direct",IF(COUNTIF(Validation!$S$19:$S$178,$AI1742)=1,"By surname","Unresolved"))))</f>
        <v/>
      </c>
      <c r="AK1742" s="28" t="str">
        <f aca="false">IF($L1742="","",IF(MATCH($L1742,$L$2:$L$3000,0)&lt;&gt;ROW()-1,"",COUNT($AK$1:$AK1741)+1))</f>
        <v/>
      </c>
      <c r="AL1742" s="28" t="str">
        <f aca="false">IF($G1742="","",IF(MATCH($G1742,$G$2:$G$3000,0)&lt;&gt;ROW()-1,"",COUNT($AL$1:$AL1741)+1))</f>
        <v/>
      </c>
      <c r="AM1742" s="28" t="str">
        <f aca="false">IF($H1742="","",IF(MATCH($H1742,$H$2:$H$3000,0)&lt;&gt;ROW()-1,"",COUNT($AM$1:$AM1741)+1))</f>
        <v/>
      </c>
      <c r="AN1742" s="28" t="str">
        <f aca="false">IF($I1742="","",IF(MATCH($I1742,$I$2:$I$3000,0)&lt;&gt;ROW()-1,"",COUNT($AN$1:$AN1741)+1))</f>
        <v/>
      </c>
      <c r="AO1742" s="28" t="str">
        <f aca="false">IF($Q1742="","",IF(MATCH($Q1742,$Q$2:$Q$3000,0)&lt;&gt;ROW()-1,"",COUNT($AO$1:$AO1741)+1))</f>
        <v/>
      </c>
    </row>
    <row r="1743" customFormat="false" ht="12.75" hidden="false" customHeight="true" outlineLevel="0" collapsed="false">
      <c r="W1743" s="24" t="n">
        <f aca="false">IF($F1743="",0,IFERROR(IF(ISNUMBER($F1743),INT($F1743),DATE(VALUE(MID(SUBSTITUTE(LEFT($F1743,FIND(" ",$F1743&amp;" ")-1),"/",REPT(" ",20)),41,20)),VALUE(LEFT(SUBSTITUTE(LEFT($F1743,FIND(" ",$F1743&amp;" ")-1),"/",REPT(" ",20)),20)),VALUE(MID(SUBSTITUTE(LEFT($F1743,FIND(" ",$F1743&amp;" ")-1),"/",REPT(" ",20)),21,20)))),0))</f>
        <v>0</v>
      </c>
      <c r="X1743" s="25" t="str">
        <f aca="false">IF(ISNUMBER($N1743),$N1743*Validation!$B$5,"")</f>
        <v/>
      </c>
      <c r="Y1743" s="26" t="str">
        <f aca="false">IF($A1743="","",SUBSTITUTE(SUBSTITUTE(SUBSTITUTE(SUBSTITUTE(SUBSTITUTE(SUBSTITUTE(SUBSTITUTE(UPPER(TRIM($A1743)),"Á","A"),"É","E"),"Í","I"),"Ó","O"),"Ú","U"),"Ñ","N"),"Ü","U"))</f>
        <v/>
      </c>
      <c r="Z1743" s="26" t="str">
        <f aca="false">IF($Y1743="","",LEFT($Y1743,1)&amp;" "&amp;TRIM(RIGHT(SUBSTITUTE($Y1743," ",REPT(" ",50)),50)))</f>
        <v/>
      </c>
      <c r="AA1743" s="27" t="str">
        <f aca="false">IF($AF1743="","",IF(COUNTIF(Validation!$U$19:$U$178,$AF1743)&gt;0,"OK","NO MATCH"))</f>
        <v/>
      </c>
      <c r="AB1743" s="27" t="str">
        <f aca="false">IF($W1743=0,"",IF(AND($W1743&gt;=Validation!$B$3,$W1743&lt;=Validation!$C$3),"Yes","No"))</f>
        <v/>
      </c>
      <c r="AC1743" s="26" t="str">
        <f aca="false">IF($A1743="","",$AF1743&amp;"|"&amp;TEXT($W1743,"yyyy-mm-dd")&amp;"|"&amp;$J1743&amp;"|"&amp;$N1743)</f>
        <v/>
      </c>
      <c r="AD1743" s="27" t="str">
        <f aca="false">IF($AC1743="","",IF(COUNTIF($AC$2:$AC$3000,$AC1743)&gt;1,"REVIEW","OK"))</f>
        <v/>
      </c>
      <c r="AE1743" s="27" t="str">
        <f aca="false">IF(OR($W1743=0,$O1743=""),"",IF(IFERROR(IF(ISNUMBER($O1743),INT($O1743),DATE(VALUE(MID(SUBSTITUTE(LEFT($O1743,FIND(" ",$O1743&amp;" ")-1),"/",REPT(" ",20)),41,20)),VALUE(LEFT(SUBSTITUTE(LEFT($O1743,FIND(" ",$O1743&amp;" ")-1),"/",REPT(" ",20)),20)),VALUE(MID(SUBSTITUTE(LEFT($O1743,FIND(" ",$O1743&amp;" ")-1),"/",REPT(" ",20)),21,20)))),0)&gt;$W1743,"Late","Same day"))</f>
        <v/>
      </c>
      <c r="AF1743" s="26" t="str">
        <f aca="false">IF($A1743="","",IFERROR(INDEX(Validation!$C$193:$C$217,MATCH($A1743,Validation!$A$193:$A$217,0)),IF(COUNTIF(Validation!$U$19:$U$178,$Z1743)&gt;0,$Z1743,IF(COUNTIF(Validation!$S$19:$S$178,$AI1743)=1,INDEX(Validation!$U$19:$U$178,MATCH($AI1743,Validation!$S$19:$S$178,0)),$Z1743))))</f>
        <v/>
      </c>
      <c r="AG1743" s="27" t="str">
        <f aca="false">IF(COUNTA($A1743:$U1743)=0,"",IF($A1743="","No name",IF($F1743="","No date",IF($W1743=0,"Date ilegible",IF(NOT(ISNUMBER($N1743)),"Hours no numéricas",IF($AA1743="NO MATCH","Person no identificada","OK"))))))</f>
        <v/>
      </c>
      <c r="AH1743" s="27" t="str">
        <f aca="false">IF($W1743=0,"No date",IF($W1743&lt;Validation!$B$3,"Before period",IF($W1743&gt;Validation!$C$3,"After period","In period")))</f>
        <v>No date</v>
      </c>
      <c r="AI1743" s="26" t="str">
        <f aca="false">IF($Y1743="","",TRIM(RIGHT(SUBSTITUTE($Y1743," ",REPT(" ",50)),50)))</f>
        <v/>
      </c>
      <c r="AJ1743" s="27" t="str">
        <f aca="false">IF($A1743="","",IF(NOT(ISERROR(MATCH($A1743,Validation!$A$193:$A$217,0))),"Manual mapping",IF(COUNTIF(Validation!$U$19:$U$178,$Z1743)&gt;0,"Direct",IF(COUNTIF(Validation!$S$19:$S$178,$AI1743)=1,"By surname","Unresolved"))))</f>
        <v/>
      </c>
      <c r="AK1743" s="28" t="str">
        <f aca="false">IF($L1743="","",IF(MATCH($L1743,$L$2:$L$3000,0)&lt;&gt;ROW()-1,"",COUNT($AK$1:$AK1742)+1))</f>
        <v/>
      </c>
      <c r="AL1743" s="28" t="str">
        <f aca="false">IF($G1743="","",IF(MATCH($G1743,$G$2:$G$3000,0)&lt;&gt;ROW()-1,"",COUNT($AL$1:$AL1742)+1))</f>
        <v/>
      </c>
      <c r="AM1743" s="28" t="str">
        <f aca="false">IF($H1743="","",IF(MATCH($H1743,$H$2:$H$3000,0)&lt;&gt;ROW()-1,"",COUNT($AM$1:$AM1742)+1))</f>
        <v/>
      </c>
      <c r="AN1743" s="28" t="str">
        <f aca="false">IF($I1743="","",IF(MATCH($I1743,$I$2:$I$3000,0)&lt;&gt;ROW()-1,"",COUNT($AN$1:$AN1742)+1))</f>
        <v/>
      </c>
      <c r="AO1743" s="28" t="str">
        <f aca="false">IF($Q1743="","",IF(MATCH($Q1743,$Q$2:$Q$3000,0)&lt;&gt;ROW()-1,"",COUNT($AO$1:$AO1742)+1))</f>
        <v/>
      </c>
    </row>
    <row r="1744" customFormat="false" ht="12.75" hidden="false" customHeight="true" outlineLevel="0" collapsed="false">
      <c r="W1744" s="24" t="n">
        <f aca="false">IF($F1744="",0,IFERROR(IF(ISNUMBER($F1744),INT($F1744),DATE(VALUE(MID(SUBSTITUTE(LEFT($F1744,FIND(" ",$F1744&amp;" ")-1),"/",REPT(" ",20)),41,20)),VALUE(LEFT(SUBSTITUTE(LEFT($F1744,FIND(" ",$F1744&amp;" ")-1),"/",REPT(" ",20)),20)),VALUE(MID(SUBSTITUTE(LEFT($F1744,FIND(" ",$F1744&amp;" ")-1),"/",REPT(" ",20)),21,20)))),0))</f>
        <v>0</v>
      </c>
      <c r="X1744" s="25" t="str">
        <f aca="false">IF(ISNUMBER($N1744),$N1744*Validation!$B$5,"")</f>
        <v/>
      </c>
      <c r="Y1744" s="26" t="str">
        <f aca="false">IF($A1744="","",SUBSTITUTE(SUBSTITUTE(SUBSTITUTE(SUBSTITUTE(SUBSTITUTE(SUBSTITUTE(SUBSTITUTE(UPPER(TRIM($A1744)),"Á","A"),"É","E"),"Í","I"),"Ó","O"),"Ú","U"),"Ñ","N"),"Ü","U"))</f>
        <v/>
      </c>
      <c r="Z1744" s="26" t="str">
        <f aca="false">IF($Y1744="","",LEFT($Y1744,1)&amp;" "&amp;TRIM(RIGHT(SUBSTITUTE($Y1744," ",REPT(" ",50)),50)))</f>
        <v/>
      </c>
      <c r="AA1744" s="27" t="str">
        <f aca="false">IF($AF1744="","",IF(COUNTIF(Validation!$U$19:$U$178,$AF1744)&gt;0,"OK","NO MATCH"))</f>
        <v/>
      </c>
      <c r="AB1744" s="27" t="str">
        <f aca="false">IF($W1744=0,"",IF(AND($W1744&gt;=Validation!$B$3,$W1744&lt;=Validation!$C$3),"Yes","No"))</f>
        <v/>
      </c>
      <c r="AC1744" s="26" t="str">
        <f aca="false">IF($A1744="","",$AF1744&amp;"|"&amp;TEXT($W1744,"yyyy-mm-dd")&amp;"|"&amp;$J1744&amp;"|"&amp;$N1744)</f>
        <v/>
      </c>
      <c r="AD1744" s="27" t="str">
        <f aca="false">IF($AC1744="","",IF(COUNTIF($AC$2:$AC$3000,$AC1744)&gt;1,"REVIEW","OK"))</f>
        <v/>
      </c>
      <c r="AE1744" s="27" t="str">
        <f aca="false">IF(OR($W1744=0,$O1744=""),"",IF(IFERROR(IF(ISNUMBER($O1744),INT($O1744),DATE(VALUE(MID(SUBSTITUTE(LEFT($O1744,FIND(" ",$O1744&amp;" ")-1),"/",REPT(" ",20)),41,20)),VALUE(LEFT(SUBSTITUTE(LEFT($O1744,FIND(" ",$O1744&amp;" ")-1),"/",REPT(" ",20)),20)),VALUE(MID(SUBSTITUTE(LEFT($O1744,FIND(" ",$O1744&amp;" ")-1),"/",REPT(" ",20)),21,20)))),0)&gt;$W1744,"Late","Same day"))</f>
        <v/>
      </c>
      <c r="AF1744" s="26" t="str">
        <f aca="false">IF($A1744="","",IFERROR(INDEX(Validation!$C$193:$C$217,MATCH($A1744,Validation!$A$193:$A$217,0)),IF(COUNTIF(Validation!$U$19:$U$178,$Z1744)&gt;0,$Z1744,IF(COUNTIF(Validation!$S$19:$S$178,$AI1744)=1,INDEX(Validation!$U$19:$U$178,MATCH($AI1744,Validation!$S$19:$S$178,0)),$Z1744))))</f>
        <v/>
      </c>
      <c r="AG1744" s="27" t="str">
        <f aca="false">IF(COUNTA($A1744:$U1744)=0,"",IF($A1744="","No name",IF($F1744="","No date",IF($W1744=0,"Date ilegible",IF(NOT(ISNUMBER($N1744)),"Hours no numéricas",IF($AA1744="NO MATCH","Person no identificada","OK"))))))</f>
        <v/>
      </c>
      <c r="AH1744" s="27" t="str">
        <f aca="false">IF($W1744=0,"No date",IF($W1744&lt;Validation!$B$3,"Before period",IF($W1744&gt;Validation!$C$3,"After period","In period")))</f>
        <v>No date</v>
      </c>
      <c r="AI1744" s="26" t="str">
        <f aca="false">IF($Y1744="","",TRIM(RIGHT(SUBSTITUTE($Y1744," ",REPT(" ",50)),50)))</f>
        <v/>
      </c>
      <c r="AJ1744" s="27" t="str">
        <f aca="false">IF($A1744="","",IF(NOT(ISERROR(MATCH($A1744,Validation!$A$193:$A$217,0))),"Manual mapping",IF(COUNTIF(Validation!$U$19:$U$178,$Z1744)&gt;0,"Direct",IF(COUNTIF(Validation!$S$19:$S$178,$AI1744)=1,"By surname","Unresolved"))))</f>
        <v/>
      </c>
      <c r="AK1744" s="28" t="str">
        <f aca="false">IF($L1744="","",IF(MATCH($L1744,$L$2:$L$3000,0)&lt;&gt;ROW()-1,"",COUNT($AK$1:$AK1743)+1))</f>
        <v/>
      </c>
      <c r="AL1744" s="28" t="str">
        <f aca="false">IF($G1744="","",IF(MATCH($G1744,$G$2:$G$3000,0)&lt;&gt;ROW()-1,"",COUNT($AL$1:$AL1743)+1))</f>
        <v/>
      </c>
      <c r="AM1744" s="28" t="str">
        <f aca="false">IF($H1744="","",IF(MATCH($H1744,$H$2:$H$3000,0)&lt;&gt;ROW()-1,"",COUNT($AM$1:$AM1743)+1))</f>
        <v/>
      </c>
      <c r="AN1744" s="28" t="str">
        <f aca="false">IF($I1744="","",IF(MATCH($I1744,$I$2:$I$3000,0)&lt;&gt;ROW()-1,"",COUNT($AN$1:$AN1743)+1))</f>
        <v/>
      </c>
      <c r="AO1744" s="28" t="str">
        <f aca="false">IF($Q1744="","",IF(MATCH($Q1744,$Q$2:$Q$3000,0)&lt;&gt;ROW()-1,"",COUNT($AO$1:$AO1743)+1))</f>
        <v/>
      </c>
    </row>
    <row r="1745" customFormat="false" ht="12.75" hidden="false" customHeight="true" outlineLevel="0" collapsed="false">
      <c r="W1745" s="24" t="n">
        <f aca="false">IF($F1745="",0,IFERROR(IF(ISNUMBER($F1745),INT($F1745),DATE(VALUE(MID(SUBSTITUTE(LEFT($F1745,FIND(" ",$F1745&amp;" ")-1),"/",REPT(" ",20)),41,20)),VALUE(LEFT(SUBSTITUTE(LEFT($F1745,FIND(" ",$F1745&amp;" ")-1),"/",REPT(" ",20)),20)),VALUE(MID(SUBSTITUTE(LEFT($F1745,FIND(" ",$F1745&amp;" ")-1),"/",REPT(" ",20)),21,20)))),0))</f>
        <v>0</v>
      </c>
      <c r="X1745" s="25" t="str">
        <f aca="false">IF(ISNUMBER($N1745),$N1745*Validation!$B$5,"")</f>
        <v/>
      </c>
      <c r="Y1745" s="26" t="str">
        <f aca="false">IF($A1745="","",SUBSTITUTE(SUBSTITUTE(SUBSTITUTE(SUBSTITUTE(SUBSTITUTE(SUBSTITUTE(SUBSTITUTE(UPPER(TRIM($A1745)),"Á","A"),"É","E"),"Í","I"),"Ó","O"),"Ú","U"),"Ñ","N"),"Ü","U"))</f>
        <v/>
      </c>
      <c r="Z1745" s="26" t="str">
        <f aca="false">IF($Y1745="","",LEFT($Y1745,1)&amp;" "&amp;TRIM(RIGHT(SUBSTITUTE($Y1745," ",REPT(" ",50)),50)))</f>
        <v/>
      </c>
      <c r="AA1745" s="27" t="str">
        <f aca="false">IF($AF1745="","",IF(COUNTIF(Validation!$U$19:$U$178,$AF1745)&gt;0,"OK","NO MATCH"))</f>
        <v/>
      </c>
      <c r="AB1745" s="27" t="str">
        <f aca="false">IF($W1745=0,"",IF(AND($W1745&gt;=Validation!$B$3,$W1745&lt;=Validation!$C$3),"Yes","No"))</f>
        <v/>
      </c>
      <c r="AC1745" s="26" t="str">
        <f aca="false">IF($A1745="","",$AF1745&amp;"|"&amp;TEXT($W1745,"yyyy-mm-dd")&amp;"|"&amp;$J1745&amp;"|"&amp;$N1745)</f>
        <v/>
      </c>
      <c r="AD1745" s="27" t="str">
        <f aca="false">IF($AC1745="","",IF(COUNTIF($AC$2:$AC$3000,$AC1745)&gt;1,"REVIEW","OK"))</f>
        <v/>
      </c>
      <c r="AE1745" s="27" t="str">
        <f aca="false">IF(OR($W1745=0,$O1745=""),"",IF(IFERROR(IF(ISNUMBER($O1745),INT($O1745),DATE(VALUE(MID(SUBSTITUTE(LEFT($O1745,FIND(" ",$O1745&amp;" ")-1),"/",REPT(" ",20)),41,20)),VALUE(LEFT(SUBSTITUTE(LEFT($O1745,FIND(" ",$O1745&amp;" ")-1),"/",REPT(" ",20)),20)),VALUE(MID(SUBSTITUTE(LEFT($O1745,FIND(" ",$O1745&amp;" ")-1),"/",REPT(" ",20)),21,20)))),0)&gt;$W1745,"Late","Same day"))</f>
        <v/>
      </c>
      <c r="AF1745" s="26" t="str">
        <f aca="false">IF($A1745="","",IFERROR(INDEX(Validation!$C$193:$C$217,MATCH($A1745,Validation!$A$193:$A$217,0)),IF(COUNTIF(Validation!$U$19:$U$178,$Z1745)&gt;0,$Z1745,IF(COUNTIF(Validation!$S$19:$S$178,$AI1745)=1,INDEX(Validation!$U$19:$U$178,MATCH($AI1745,Validation!$S$19:$S$178,0)),$Z1745))))</f>
        <v/>
      </c>
      <c r="AG1745" s="27" t="str">
        <f aca="false">IF(COUNTA($A1745:$U1745)=0,"",IF($A1745="","No name",IF($F1745="","No date",IF($W1745=0,"Date ilegible",IF(NOT(ISNUMBER($N1745)),"Hours no numéricas",IF($AA1745="NO MATCH","Person no identificada","OK"))))))</f>
        <v/>
      </c>
      <c r="AH1745" s="27" t="str">
        <f aca="false">IF($W1745=0,"No date",IF($W1745&lt;Validation!$B$3,"Before period",IF($W1745&gt;Validation!$C$3,"After period","In period")))</f>
        <v>No date</v>
      </c>
      <c r="AI1745" s="26" t="str">
        <f aca="false">IF($Y1745="","",TRIM(RIGHT(SUBSTITUTE($Y1745," ",REPT(" ",50)),50)))</f>
        <v/>
      </c>
      <c r="AJ1745" s="27" t="str">
        <f aca="false">IF($A1745="","",IF(NOT(ISERROR(MATCH($A1745,Validation!$A$193:$A$217,0))),"Manual mapping",IF(COUNTIF(Validation!$U$19:$U$178,$Z1745)&gt;0,"Direct",IF(COUNTIF(Validation!$S$19:$S$178,$AI1745)=1,"By surname","Unresolved"))))</f>
        <v/>
      </c>
      <c r="AK1745" s="28" t="str">
        <f aca="false">IF($L1745="","",IF(MATCH($L1745,$L$2:$L$3000,0)&lt;&gt;ROW()-1,"",COUNT($AK$1:$AK1744)+1))</f>
        <v/>
      </c>
      <c r="AL1745" s="28" t="str">
        <f aca="false">IF($G1745="","",IF(MATCH($G1745,$G$2:$G$3000,0)&lt;&gt;ROW()-1,"",COUNT($AL$1:$AL1744)+1))</f>
        <v/>
      </c>
      <c r="AM1745" s="28" t="str">
        <f aca="false">IF($H1745="","",IF(MATCH($H1745,$H$2:$H$3000,0)&lt;&gt;ROW()-1,"",COUNT($AM$1:$AM1744)+1))</f>
        <v/>
      </c>
      <c r="AN1745" s="28" t="str">
        <f aca="false">IF($I1745="","",IF(MATCH($I1745,$I$2:$I$3000,0)&lt;&gt;ROW()-1,"",COUNT($AN$1:$AN1744)+1))</f>
        <v/>
      </c>
      <c r="AO1745" s="28" t="str">
        <f aca="false">IF($Q1745="","",IF(MATCH($Q1745,$Q$2:$Q$3000,0)&lt;&gt;ROW()-1,"",COUNT($AO$1:$AO1744)+1))</f>
        <v/>
      </c>
    </row>
    <row r="1746" customFormat="false" ht="12.75" hidden="false" customHeight="true" outlineLevel="0" collapsed="false">
      <c r="W1746" s="24" t="n">
        <f aca="false">IF($F1746="",0,IFERROR(IF(ISNUMBER($F1746),INT($F1746),DATE(VALUE(MID(SUBSTITUTE(LEFT($F1746,FIND(" ",$F1746&amp;" ")-1),"/",REPT(" ",20)),41,20)),VALUE(LEFT(SUBSTITUTE(LEFT($F1746,FIND(" ",$F1746&amp;" ")-1),"/",REPT(" ",20)),20)),VALUE(MID(SUBSTITUTE(LEFT($F1746,FIND(" ",$F1746&amp;" ")-1),"/",REPT(" ",20)),21,20)))),0))</f>
        <v>0</v>
      </c>
      <c r="X1746" s="25" t="str">
        <f aca="false">IF(ISNUMBER($N1746),$N1746*Validation!$B$5,"")</f>
        <v/>
      </c>
      <c r="Y1746" s="26" t="str">
        <f aca="false">IF($A1746="","",SUBSTITUTE(SUBSTITUTE(SUBSTITUTE(SUBSTITUTE(SUBSTITUTE(SUBSTITUTE(SUBSTITUTE(UPPER(TRIM($A1746)),"Á","A"),"É","E"),"Í","I"),"Ó","O"),"Ú","U"),"Ñ","N"),"Ü","U"))</f>
        <v/>
      </c>
      <c r="Z1746" s="26" t="str">
        <f aca="false">IF($Y1746="","",LEFT($Y1746,1)&amp;" "&amp;TRIM(RIGHT(SUBSTITUTE($Y1746," ",REPT(" ",50)),50)))</f>
        <v/>
      </c>
      <c r="AA1746" s="27" t="str">
        <f aca="false">IF($AF1746="","",IF(COUNTIF(Validation!$U$19:$U$178,$AF1746)&gt;0,"OK","NO MATCH"))</f>
        <v/>
      </c>
      <c r="AB1746" s="27" t="str">
        <f aca="false">IF($W1746=0,"",IF(AND($W1746&gt;=Validation!$B$3,$W1746&lt;=Validation!$C$3),"Yes","No"))</f>
        <v/>
      </c>
      <c r="AC1746" s="26" t="str">
        <f aca="false">IF($A1746="","",$AF1746&amp;"|"&amp;TEXT($W1746,"yyyy-mm-dd")&amp;"|"&amp;$J1746&amp;"|"&amp;$N1746)</f>
        <v/>
      </c>
      <c r="AD1746" s="27" t="str">
        <f aca="false">IF($AC1746="","",IF(COUNTIF($AC$2:$AC$3000,$AC1746)&gt;1,"REVIEW","OK"))</f>
        <v/>
      </c>
      <c r="AE1746" s="27" t="str">
        <f aca="false">IF(OR($W1746=0,$O1746=""),"",IF(IFERROR(IF(ISNUMBER($O1746),INT($O1746),DATE(VALUE(MID(SUBSTITUTE(LEFT($O1746,FIND(" ",$O1746&amp;" ")-1),"/",REPT(" ",20)),41,20)),VALUE(LEFT(SUBSTITUTE(LEFT($O1746,FIND(" ",$O1746&amp;" ")-1),"/",REPT(" ",20)),20)),VALUE(MID(SUBSTITUTE(LEFT($O1746,FIND(" ",$O1746&amp;" ")-1),"/",REPT(" ",20)),21,20)))),0)&gt;$W1746,"Late","Same day"))</f>
        <v/>
      </c>
      <c r="AF1746" s="26" t="str">
        <f aca="false">IF($A1746="","",IFERROR(INDEX(Validation!$C$193:$C$217,MATCH($A1746,Validation!$A$193:$A$217,0)),IF(COUNTIF(Validation!$U$19:$U$178,$Z1746)&gt;0,$Z1746,IF(COUNTIF(Validation!$S$19:$S$178,$AI1746)=1,INDEX(Validation!$U$19:$U$178,MATCH($AI1746,Validation!$S$19:$S$178,0)),$Z1746))))</f>
        <v/>
      </c>
      <c r="AG1746" s="27" t="str">
        <f aca="false">IF(COUNTA($A1746:$U1746)=0,"",IF($A1746="","No name",IF($F1746="","No date",IF($W1746=0,"Date ilegible",IF(NOT(ISNUMBER($N1746)),"Hours no numéricas",IF($AA1746="NO MATCH","Person no identificada","OK"))))))</f>
        <v/>
      </c>
      <c r="AH1746" s="27" t="str">
        <f aca="false">IF($W1746=0,"No date",IF($W1746&lt;Validation!$B$3,"Before period",IF($W1746&gt;Validation!$C$3,"After period","In period")))</f>
        <v>No date</v>
      </c>
      <c r="AI1746" s="26" t="str">
        <f aca="false">IF($Y1746="","",TRIM(RIGHT(SUBSTITUTE($Y1746," ",REPT(" ",50)),50)))</f>
        <v/>
      </c>
      <c r="AJ1746" s="27" t="str">
        <f aca="false">IF($A1746="","",IF(NOT(ISERROR(MATCH($A1746,Validation!$A$193:$A$217,0))),"Manual mapping",IF(COUNTIF(Validation!$U$19:$U$178,$Z1746)&gt;0,"Direct",IF(COUNTIF(Validation!$S$19:$S$178,$AI1746)=1,"By surname","Unresolved"))))</f>
        <v/>
      </c>
      <c r="AK1746" s="28" t="str">
        <f aca="false">IF($L1746="","",IF(MATCH($L1746,$L$2:$L$3000,0)&lt;&gt;ROW()-1,"",COUNT($AK$1:$AK1745)+1))</f>
        <v/>
      </c>
      <c r="AL1746" s="28" t="str">
        <f aca="false">IF($G1746="","",IF(MATCH($G1746,$G$2:$G$3000,0)&lt;&gt;ROW()-1,"",COUNT($AL$1:$AL1745)+1))</f>
        <v/>
      </c>
      <c r="AM1746" s="28" t="str">
        <f aca="false">IF($H1746="","",IF(MATCH($H1746,$H$2:$H$3000,0)&lt;&gt;ROW()-1,"",COUNT($AM$1:$AM1745)+1))</f>
        <v/>
      </c>
      <c r="AN1746" s="28" t="str">
        <f aca="false">IF($I1746="","",IF(MATCH($I1746,$I$2:$I$3000,0)&lt;&gt;ROW()-1,"",COUNT($AN$1:$AN1745)+1))</f>
        <v/>
      </c>
      <c r="AO1746" s="28" t="str">
        <f aca="false">IF($Q1746="","",IF(MATCH($Q1746,$Q$2:$Q$3000,0)&lt;&gt;ROW()-1,"",COUNT($AO$1:$AO1745)+1))</f>
        <v/>
      </c>
    </row>
    <row r="1747" customFormat="false" ht="12.75" hidden="false" customHeight="true" outlineLevel="0" collapsed="false">
      <c r="W1747" s="24" t="n">
        <f aca="false">IF($F1747="",0,IFERROR(IF(ISNUMBER($F1747),INT($F1747),DATE(VALUE(MID(SUBSTITUTE(LEFT($F1747,FIND(" ",$F1747&amp;" ")-1),"/",REPT(" ",20)),41,20)),VALUE(LEFT(SUBSTITUTE(LEFT($F1747,FIND(" ",$F1747&amp;" ")-1),"/",REPT(" ",20)),20)),VALUE(MID(SUBSTITUTE(LEFT($F1747,FIND(" ",$F1747&amp;" ")-1),"/",REPT(" ",20)),21,20)))),0))</f>
        <v>0</v>
      </c>
      <c r="X1747" s="25" t="str">
        <f aca="false">IF(ISNUMBER($N1747),$N1747*Validation!$B$5,"")</f>
        <v/>
      </c>
      <c r="Y1747" s="26" t="str">
        <f aca="false">IF($A1747="","",SUBSTITUTE(SUBSTITUTE(SUBSTITUTE(SUBSTITUTE(SUBSTITUTE(SUBSTITUTE(SUBSTITUTE(UPPER(TRIM($A1747)),"Á","A"),"É","E"),"Í","I"),"Ó","O"),"Ú","U"),"Ñ","N"),"Ü","U"))</f>
        <v/>
      </c>
      <c r="Z1747" s="26" t="str">
        <f aca="false">IF($Y1747="","",LEFT($Y1747,1)&amp;" "&amp;TRIM(RIGHT(SUBSTITUTE($Y1747," ",REPT(" ",50)),50)))</f>
        <v/>
      </c>
      <c r="AA1747" s="27" t="str">
        <f aca="false">IF($AF1747="","",IF(COUNTIF(Validation!$U$19:$U$178,$AF1747)&gt;0,"OK","NO MATCH"))</f>
        <v/>
      </c>
      <c r="AB1747" s="27" t="str">
        <f aca="false">IF($W1747=0,"",IF(AND($W1747&gt;=Validation!$B$3,$W1747&lt;=Validation!$C$3),"Yes","No"))</f>
        <v/>
      </c>
      <c r="AC1747" s="26" t="str">
        <f aca="false">IF($A1747="","",$AF1747&amp;"|"&amp;TEXT($W1747,"yyyy-mm-dd")&amp;"|"&amp;$J1747&amp;"|"&amp;$N1747)</f>
        <v/>
      </c>
      <c r="AD1747" s="27" t="str">
        <f aca="false">IF($AC1747="","",IF(COUNTIF($AC$2:$AC$3000,$AC1747)&gt;1,"REVIEW","OK"))</f>
        <v/>
      </c>
      <c r="AE1747" s="27" t="str">
        <f aca="false">IF(OR($W1747=0,$O1747=""),"",IF(IFERROR(IF(ISNUMBER($O1747),INT($O1747),DATE(VALUE(MID(SUBSTITUTE(LEFT($O1747,FIND(" ",$O1747&amp;" ")-1),"/",REPT(" ",20)),41,20)),VALUE(LEFT(SUBSTITUTE(LEFT($O1747,FIND(" ",$O1747&amp;" ")-1),"/",REPT(" ",20)),20)),VALUE(MID(SUBSTITUTE(LEFT($O1747,FIND(" ",$O1747&amp;" ")-1),"/",REPT(" ",20)),21,20)))),0)&gt;$W1747,"Late","Same day"))</f>
        <v/>
      </c>
      <c r="AF1747" s="26" t="str">
        <f aca="false">IF($A1747="","",IFERROR(INDEX(Validation!$C$193:$C$217,MATCH($A1747,Validation!$A$193:$A$217,0)),IF(COUNTIF(Validation!$U$19:$U$178,$Z1747)&gt;0,$Z1747,IF(COUNTIF(Validation!$S$19:$S$178,$AI1747)=1,INDEX(Validation!$U$19:$U$178,MATCH($AI1747,Validation!$S$19:$S$178,0)),$Z1747))))</f>
        <v/>
      </c>
      <c r="AG1747" s="27" t="str">
        <f aca="false">IF(COUNTA($A1747:$U1747)=0,"",IF($A1747="","No name",IF($F1747="","No date",IF($W1747=0,"Date ilegible",IF(NOT(ISNUMBER($N1747)),"Hours no numéricas",IF($AA1747="NO MATCH","Person no identificada","OK"))))))</f>
        <v/>
      </c>
      <c r="AH1747" s="27" t="str">
        <f aca="false">IF($W1747=0,"No date",IF($W1747&lt;Validation!$B$3,"Before period",IF($W1747&gt;Validation!$C$3,"After period","In period")))</f>
        <v>No date</v>
      </c>
      <c r="AI1747" s="26" t="str">
        <f aca="false">IF($Y1747="","",TRIM(RIGHT(SUBSTITUTE($Y1747," ",REPT(" ",50)),50)))</f>
        <v/>
      </c>
      <c r="AJ1747" s="27" t="str">
        <f aca="false">IF($A1747="","",IF(NOT(ISERROR(MATCH($A1747,Validation!$A$193:$A$217,0))),"Manual mapping",IF(COUNTIF(Validation!$U$19:$U$178,$Z1747)&gt;0,"Direct",IF(COUNTIF(Validation!$S$19:$S$178,$AI1747)=1,"By surname","Unresolved"))))</f>
        <v/>
      </c>
      <c r="AK1747" s="28" t="str">
        <f aca="false">IF($L1747="","",IF(MATCH($L1747,$L$2:$L$3000,0)&lt;&gt;ROW()-1,"",COUNT($AK$1:$AK1746)+1))</f>
        <v/>
      </c>
      <c r="AL1747" s="28" t="str">
        <f aca="false">IF($G1747="","",IF(MATCH($G1747,$G$2:$G$3000,0)&lt;&gt;ROW()-1,"",COUNT($AL$1:$AL1746)+1))</f>
        <v/>
      </c>
      <c r="AM1747" s="28" t="str">
        <f aca="false">IF($H1747="","",IF(MATCH($H1747,$H$2:$H$3000,0)&lt;&gt;ROW()-1,"",COUNT($AM$1:$AM1746)+1))</f>
        <v/>
      </c>
      <c r="AN1747" s="28" t="str">
        <f aca="false">IF($I1747="","",IF(MATCH($I1747,$I$2:$I$3000,0)&lt;&gt;ROW()-1,"",COUNT($AN$1:$AN1746)+1))</f>
        <v/>
      </c>
      <c r="AO1747" s="28" t="str">
        <f aca="false">IF($Q1747="","",IF(MATCH($Q1747,$Q$2:$Q$3000,0)&lt;&gt;ROW()-1,"",COUNT($AO$1:$AO1746)+1))</f>
        <v/>
      </c>
    </row>
    <row r="1748" customFormat="false" ht="12.75" hidden="false" customHeight="true" outlineLevel="0" collapsed="false">
      <c r="W1748" s="24" t="n">
        <f aca="false">IF($F1748="",0,IFERROR(IF(ISNUMBER($F1748),INT($F1748),DATE(VALUE(MID(SUBSTITUTE(LEFT($F1748,FIND(" ",$F1748&amp;" ")-1),"/",REPT(" ",20)),41,20)),VALUE(LEFT(SUBSTITUTE(LEFT($F1748,FIND(" ",$F1748&amp;" ")-1),"/",REPT(" ",20)),20)),VALUE(MID(SUBSTITUTE(LEFT($F1748,FIND(" ",$F1748&amp;" ")-1),"/",REPT(" ",20)),21,20)))),0))</f>
        <v>0</v>
      </c>
      <c r="X1748" s="25" t="str">
        <f aca="false">IF(ISNUMBER($N1748),$N1748*Validation!$B$5,"")</f>
        <v/>
      </c>
      <c r="Y1748" s="26" t="str">
        <f aca="false">IF($A1748="","",SUBSTITUTE(SUBSTITUTE(SUBSTITUTE(SUBSTITUTE(SUBSTITUTE(SUBSTITUTE(SUBSTITUTE(UPPER(TRIM($A1748)),"Á","A"),"É","E"),"Í","I"),"Ó","O"),"Ú","U"),"Ñ","N"),"Ü","U"))</f>
        <v/>
      </c>
      <c r="Z1748" s="26" t="str">
        <f aca="false">IF($Y1748="","",LEFT($Y1748,1)&amp;" "&amp;TRIM(RIGHT(SUBSTITUTE($Y1748," ",REPT(" ",50)),50)))</f>
        <v/>
      </c>
      <c r="AA1748" s="27" t="str">
        <f aca="false">IF($AF1748="","",IF(COUNTIF(Validation!$U$19:$U$178,$AF1748)&gt;0,"OK","NO MATCH"))</f>
        <v/>
      </c>
      <c r="AB1748" s="27" t="str">
        <f aca="false">IF($W1748=0,"",IF(AND($W1748&gt;=Validation!$B$3,$W1748&lt;=Validation!$C$3),"Yes","No"))</f>
        <v/>
      </c>
      <c r="AC1748" s="26" t="str">
        <f aca="false">IF($A1748="","",$AF1748&amp;"|"&amp;TEXT($W1748,"yyyy-mm-dd")&amp;"|"&amp;$J1748&amp;"|"&amp;$N1748)</f>
        <v/>
      </c>
      <c r="AD1748" s="27" t="str">
        <f aca="false">IF($AC1748="","",IF(COUNTIF($AC$2:$AC$3000,$AC1748)&gt;1,"REVIEW","OK"))</f>
        <v/>
      </c>
      <c r="AE1748" s="27" t="str">
        <f aca="false">IF(OR($W1748=0,$O1748=""),"",IF(IFERROR(IF(ISNUMBER($O1748),INT($O1748),DATE(VALUE(MID(SUBSTITUTE(LEFT($O1748,FIND(" ",$O1748&amp;" ")-1),"/",REPT(" ",20)),41,20)),VALUE(LEFT(SUBSTITUTE(LEFT($O1748,FIND(" ",$O1748&amp;" ")-1),"/",REPT(" ",20)),20)),VALUE(MID(SUBSTITUTE(LEFT($O1748,FIND(" ",$O1748&amp;" ")-1),"/",REPT(" ",20)),21,20)))),0)&gt;$W1748,"Late","Same day"))</f>
        <v/>
      </c>
      <c r="AF1748" s="26" t="str">
        <f aca="false">IF($A1748="","",IFERROR(INDEX(Validation!$C$193:$C$217,MATCH($A1748,Validation!$A$193:$A$217,0)),IF(COUNTIF(Validation!$U$19:$U$178,$Z1748)&gt;0,$Z1748,IF(COUNTIF(Validation!$S$19:$S$178,$AI1748)=1,INDEX(Validation!$U$19:$U$178,MATCH($AI1748,Validation!$S$19:$S$178,0)),$Z1748))))</f>
        <v/>
      </c>
      <c r="AG1748" s="27" t="str">
        <f aca="false">IF(COUNTA($A1748:$U1748)=0,"",IF($A1748="","No name",IF($F1748="","No date",IF($W1748=0,"Date ilegible",IF(NOT(ISNUMBER($N1748)),"Hours no numéricas",IF($AA1748="NO MATCH","Person no identificada","OK"))))))</f>
        <v/>
      </c>
      <c r="AH1748" s="27" t="str">
        <f aca="false">IF($W1748=0,"No date",IF($W1748&lt;Validation!$B$3,"Before period",IF($W1748&gt;Validation!$C$3,"After period","In period")))</f>
        <v>No date</v>
      </c>
      <c r="AI1748" s="26" t="str">
        <f aca="false">IF($Y1748="","",TRIM(RIGHT(SUBSTITUTE($Y1748," ",REPT(" ",50)),50)))</f>
        <v/>
      </c>
      <c r="AJ1748" s="27" t="str">
        <f aca="false">IF($A1748="","",IF(NOT(ISERROR(MATCH($A1748,Validation!$A$193:$A$217,0))),"Manual mapping",IF(COUNTIF(Validation!$U$19:$U$178,$Z1748)&gt;0,"Direct",IF(COUNTIF(Validation!$S$19:$S$178,$AI1748)=1,"By surname","Unresolved"))))</f>
        <v/>
      </c>
      <c r="AK1748" s="28" t="str">
        <f aca="false">IF($L1748="","",IF(MATCH($L1748,$L$2:$L$3000,0)&lt;&gt;ROW()-1,"",COUNT($AK$1:$AK1747)+1))</f>
        <v/>
      </c>
      <c r="AL1748" s="28" t="str">
        <f aca="false">IF($G1748="","",IF(MATCH($G1748,$G$2:$G$3000,0)&lt;&gt;ROW()-1,"",COUNT($AL$1:$AL1747)+1))</f>
        <v/>
      </c>
      <c r="AM1748" s="28" t="str">
        <f aca="false">IF($H1748="","",IF(MATCH($H1748,$H$2:$H$3000,0)&lt;&gt;ROW()-1,"",COUNT($AM$1:$AM1747)+1))</f>
        <v/>
      </c>
      <c r="AN1748" s="28" t="str">
        <f aca="false">IF($I1748="","",IF(MATCH($I1748,$I$2:$I$3000,0)&lt;&gt;ROW()-1,"",COUNT($AN$1:$AN1747)+1))</f>
        <v/>
      </c>
      <c r="AO1748" s="28" t="str">
        <f aca="false">IF($Q1748="","",IF(MATCH($Q1748,$Q$2:$Q$3000,0)&lt;&gt;ROW()-1,"",COUNT($AO$1:$AO1747)+1))</f>
        <v/>
      </c>
    </row>
    <row r="1749" customFormat="false" ht="12.75" hidden="false" customHeight="true" outlineLevel="0" collapsed="false">
      <c r="W1749" s="24" t="n">
        <f aca="false">IF($F1749="",0,IFERROR(IF(ISNUMBER($F1749),INT($F1749),DATE(VALUE(MID(SUBSTITUTE(LEFT($F1749,FIND(" ",$F1749&amp;" ")-1),"/",REPT(" ",20)),41,20)),VALUE(LEFT(SUBSTITUTE(LEFT($F1749,FIND(" ",$F1749&amp;" ")-1),"/",REPT(" ",20)),20)),VALUE(MID(SUBSTITUTE(LEFT($F1749,FIND(" ",$F1749&amp;" ")-1),"/",REPT(" ",20)),21,20)))),0))</f>
        <v>0</v>
      </c>
      <c r="X1749" s="25" t="str">
        <f aca="false">IF(ISNUMBER($N1749),$N1749*Validation!$B$5,"")</f>
        <v/>
      </c>
      <c r="Y1749" s="26" t="str">
        <f aca="false">IF($A1749="","",SUBSTITUTE(SUBSTITUTE(SUBSTITUTE(SUBSTITUTE(SUBSTITUTE(SUBSTITUTE(SUBSTITUTE(UPPER(TRIM($A1749)),"Á","A"),"É","E"),"Í","I"),"Ó","O"),"Ú","U"),"Ñ","N"),"Ü","U"))</f>
        <v/>
      </c>
      <c r="Z1749" s="26" t="str">
        <f aca="false">IF($Y1749="","",LEFT($Y1749,1)&amp;" "&amp;TRIM(RIGHT(SUBSTITUTE($Y1749," ",REPT(" ",50)),50)))</f>
        <v/>
      </c>
      <c r="AA1749" s="27" t="str">
        <f aca="false">IF($AF1749="","",IF(COUNTIF(Validation!$U$19:$U$178,$AF1749)&gt;0,"OK","NO MATCH"))</f>
        <v/>
      </c>
      <c r="AB1749" s="27" t="str">
        <f aca="false">IF($W1749=0,"",IF(AND($W1749&gt;=Validation!$B$3,$W1749&lt;=Validation!$C$3),"Yes","No"))</f>
        <v/>
      </c>
      <c r="AC1749" s="26" t="str">
        <f aca="false">IF($A1749="","",$AF1749&amp;"|"&amp;TEXT($W1749,"yyyy-mm-dd")&amp;"|"&amp;$J1749&amp;"|"&amp;$N1749)</f>
        <v/>
      </c>
      <c r="AD1749" s="27" t="str">
        <f aca="false">IF($AC1749="","",IF(COUNTIF($AC$2:$AC$3000,$AC1749)&gt;1,"REVIEW","OK"))</f>
        <v/>
      </c>
      <c r="AE1749" s="27" t="str">
        <f aca="false">IF(OR($W1749=0,$O1749=""),"",IF(IFERROR(IF(ISNUMBER($O1749),INT($O1749),DATE(VALUE(MID(SUBSTITUTE(LEFT($O1749,FIND(" ",$O1749&amp;" ")-1),"/",REPT(" ",20)),41,20)),VALUE(LEFT(SUBSTITUTE(LEFT($O1749,FIND(" ",$O1749&amp;" ")-1),"/",REPT(" ",20)),20)),VALUE(MID(SUBSTITUTE(LEFT($O1749,FIND(" ",$O1749&amp;" ")-1),"/",REPT(" ",20)),21,20)))),0)&gt;$W1749,"Late","Same day"))</f>
        <v/>
      </c>
      <c r="AF1749" s="26" t="str">
        <f aca="false">IF($A1749="","",IFERROR(INDEX(Validation!$C$193:$C$217,MATCH($A1749,Validation!$A$193:$A$217,0)),IF(COUNTIF(Validation!$U$19:$U$178,$Z1749)&gt;0,$Z1749,IF(COUNTIF(Validation!$S$19:$S$178,$AI1749)=1,INDEX(Validation!$U$19:$U$178,MATCH($AI1749,Validation!$S$19:$S$178,0)),$Z1749))))</f>
        <v/>
      </c>
      <c r="AG1749" s="27" t="str">
        <f aca="false">IF(COUNTA($A1749:$U1749)=0,"",IF($A1749="","No name",IF($F1749="","No date",IF($W1749=0,"Date ilegible",IF(NOT(ISNUMBER($N1749)),"Hours no numéricas",IF($AA1749="NO MATCH","Person no identificada","OK"))))))</f>
        <v/>
      </c>
      <c r="AH1749" s="27" t="str">
        <f aca="false">IF($W1749=0,"No date",IF($W1749&lt;Validation!$B$3,"Before period",IF($W1749&gt;Validation!$C$3,"After period","In period")))</f>
        <v>No date</v>
      </c>
      <c r="AI1749" s="26" t="str">
        <f aca="false">IF($Y1749="","",TRIM(RIGHT(SUBSTITUTE($Y1749," ",REPT(" ",50)),50)))</f>
        <v/>
      </c>
      <c r="AJ1749" s="27" t="str">
        <f aca="false">IF($A1749="","",IF(NOT(ISERROR(MATCH($A1749,Validation!$A$193:$A$217,0))),"Manual mapping",IF(COUNTIF(Validation!$U$19:$U$178,$Z1749)&gt;0,"Direct",IF(COUNTIF(Validation!$S$19:$S$178,$AI1749)=1,"By surname","Unresolved"))))</f>
        <v/>
      </c>
      <c r="AK1749" s="28" t="str">
        <f aca="false">IF($L1749="","",IF(MATCH($L1749,$L$2:$L$3000,0)&lt;&gt;ROW()-1,"",COUNT($AK$1:$AK1748)+1))</f>
        <v/>
      </c>
      <c r="AL1749" s="28" t="str">
        <f aca="false">IF($G1749="","",IF(MATCH($G1749,$G$2:$G$3000,0)&lt;&gt;ROW()-1,"",COUNT($AL$1:$AL1748)+1))</f>
        <v/>
      </c>
      <c r="AM1749" s="28" t="str">
        <f aca="false">IF($H1749="","",IF(MATCH($H1749,$H$2:$H$3000,0)&lt;&gt;ROW()-1,"",COUNT($AM$1:$AM1748)+1))</f>
        <v/>
      </c>
      <c r="AN1749" s="28" t="str">
        <f aca="false">IF($I1749="","",IF(MATCH($I1749,$I$2:$I$3000,0)&lt;&gt;ROW()-1,"",COUNT($AN$1:$AN1748)+1))</f>
        <v/>
      </c>
      <c r="AO1749" s="28" t="str">
        <f aca="false">IF($Q1749="","",IF(MATCH($Q1749,$Q$2:$Q$3000,0)&lt;&gt;ROW()-1,"",COUNT($AO$1:$AO1748)+1))</f>
        <v/>
      </c>
    </row>
    <row r="1750" customFormat="false" ht="12.75" hidden="false" customHeight="true" outlineLevel="0" collapsed="false">
      <c r="W1750" s="24" t="n">
        <f aca="false">IF($F1750="",0,IFERROR(IF(ISNUMBER($F1750),INT($F1750),DATE(VALUE(MID(SUBSTITUTE(LEFT($F1750,FIND(" ",$F1750&amp;" ")-1),"/",REPT(" ",20)),41,20)),VALUE(LEFT(SUBSTITUTE(LEFT($F1750,FIND(" ",$F1750&amp;" ")-1),"/",REPT(" ",20)),20)),VALUE(MID(SUBSTITUTE(LEFT($F1750,FIND(" ",$F1750&amp;" ")-1),"/",REPT(" ",20)),21,20)))),0))</f>
        <v>0</v>
      </c>
      <c r="X1750" s="25" t="str">
        <f aca="false">IF(ISNUMBER($N1750),$N1750*Validation!$B$5,"")</f>
        <v/>
      </c>
      <c r="Y1750" s="26" t="str">
        <f aca="false">IF($A1750="","",SUBSTITUTE(SUBSTITUTE(SUBSTITUTE(SUBSTITUTE(SUBSTITUTE(SUBSTITUTE(SUBSTITUTE(UPPER(TRIM($A1750)),"Á","A"),"É","E"),"Í","I"),"Ó","O"),"Ú","U"),"Ñ","N"),"Ü","U"))</f>
        <v/>
      </c>
      <c r="Z1750" s="26" t="str">
        <f aca="false">IF($Y1750="","",LEFT($Y1750,1)&amp;" "&amp;TRIM(RIGHT(SUBSTITUTE($Y1750," ",REPT(" ",50)),50)))</f>
        <v/>
      </c>
      <c r="AA1750" s="27" t="str">
        <f aca="false">IF($AF1750="","",IF(COUNTIF(Validation!$U$19:$U$178,$AF1750)&gt;0,"OK","NO MATCH"))</f>
        <v/>
      </c>
      <c r="AB1750" s="27" t="str">
        <f aca="false">IF($W1750=0,"",IF(AND($W1750&gt;=Validation!$B$3,$W1750&lt;=Validation!$C$3),"Yes","No"))</f>
        <v/>
      </c>
      <c r="AC1750" s="26" t="str">
        <f aca="false">IF($A1750="","",$AF1750&amp;"|"&amp;TEXT($W1750,"yyyy-mm-dd")&amp;"|"&amp;$J1750&amp;"|"&amp;$N1750)</f>
        <v/>
      </c>
      <c r="AD1750" s="27" t="str">
        <f aca="false">IF($AC1750="","",IF(COUNTIF($AC$2:$AC$3000,$AC1750)&gt;1,"REVIEW","OK"))</f>
        <v/>
      </c>
      <c r="AE1750" s="27" t="str">
        <f aca="false">IF(OR($W1750=0,$O1750=""),"",IF(IFERROR(IF(ISNUMBER($O1750),INT($O1750),DATE(VALUE(MID(SUBSTITUTE(LEFT($O1750,FIND(" ",$O1750&amp;" ")-1),"/",REPT(" ",20)),41,20)),VALUE(LEFT(SUBSTITUTE(LEFT($O1750,FIND(" ",$O1750&amp;" ")-1),"/",REPT(" ",20)),20)),VALUE(MID(SUBSTITUTE(LEFT($O1750,FIND(" ",$O1750&amp;" ")-1),"/",REPT(" ",20)),21,20)))),0)&gt;$W1750,"Late","Same day"))</f>
        <v/>
      </c>
      <c r="AF1750" s="26" t="str">
        <f aca="false">IF($A1750="","",IFERROR(INDEX(Validation!$C$193:$C$217,MATCH($A1750,Validation!$A$193:$A$217,0)),IF(COUNTIF(Validation!$U$19:$U$178,$Z1750)&gt;0,$Z1750,IF(COUNTIF(Validation!$S$19:$S$178,$AI1750)=1,INDEX(Validation!$U$19:$U$178,MATCH($AI1750,Validation!$S$19:$S$178,0)),$Z1750))))</f>
        <v/>
      </c>
      <c r="AG1750" s="27" t="str">
        <f aca="false">IF(COUNTA($A1750:$U1750)=0,"",IF($A1750="","No name",IF($F1750="","No date",IF($W1750=0,"Date ilegible",IF(NOT(ISNUMBER($N1750)),"Hours no numéricas",IF($AA1750="NO MATCH","Person no identificada","OK"))))))</f>
        <v/>
      </c>
      <c r="AH1750" s="27" t="str">
        <f aca="false">IF($W1750=0,"No date",IF($W1750&lt;Validation!$B$3,"Before period",IF($W1750&gt;Validation!$C$3,"After period","In period")))</f>
        <v>No date</v>
      </c>
      <c r="AI1750" s="26" t="str">
        <f aca="false">IF($Y1750="","",TRIM(RIGHT(SUBSTITUTE($Y1750," ",REPT(" ",50)),50)))</f>
        <v/>
      </c>
      <c r="AJ1750" s="27" t="str">
        <f aca="false">IF($A1750="","",IF(NOT(ISERROR(MATCH($A1750,Validation!$A$193:$A$217,0))),"Manual mapping",IF(COUNTIF(Validation!$U$19:$U$178,$Z1750)&gt;0,"Direct",IF(COUNTIF(Validation!$S$19:$S$178,$AI1750)=1,"By surname","Unresolved"))))</f>
        <v/>
      </c>
      <c r="AK1750" s="28" t="str">
        <f aca="false">IF($L1750="","",IF(MATCH($L1750,$L$2:$L$3000,0)&lt;&gt;ROW()-1,"",COUNT($AK$1:$AK1749)+1))</f>
        <v/>
      </c>
      <c r="AL1750" s="28" t="str">
        <f aca="false">IF($G1750="","",IF(MATCH($G1750,$G$2:$G$3000,0)&lt;&gt;ROW()-1,"",COUNT($AL$1:$AL1749)+1))</f>
        <v/>
      </c>
      <c r="AM1750" s="28" t="str">
        <f aca="false">IF($H1750="","",IF(MATCH($H1750,$H$2:$H$3000,0)&lt;&gt;ROW()-1,"",COUNT($AM$1:$AM1749)+1))</f>
        <v/>
      </c>
      <c r="AN1750" s="28" t="str">
        <f aca="false">IF($I1750="","",IF(MATCH($I1750,$I$2:$I$3000,0)&lt;&gt;ROW()-1,"",COUNT($AN$1:$AN1749)+1))</f>
        <v/>
      </c>
      <c r="AO1750" s="28" t="str">
        <f aca="false">IF($Q1750="","",IF(MATCH($Q1750,$Q$2:$Q$3000,0)&lt;&gt;ROW()-1,"",COUNT($AO$1:$AO1749)+1))</f>
        <v/>
      </c>
    </row>
    <row r="1751" customFormat="false" ht="12.75" hidden="false" customHeight="true" outlineLevel="0" collapsed="false">
      <c r="W1751" s="24" t="n">
        <f aca="false">IF($F1751="",0,IFERROR(IF(ISNUMBER($F1751),INT($F1751),DATE(VALUE(MID(SUBSTITUTE(LEFT($F1751,FIND(" ",$F1751&amp;" ")-1),"/",REPT(" ",20)),41,20)),VALUE(LEFT(SUBSTITUTE(LEFT($F1751,FIND(" ",$F1751&amp;" ")-1),"/",REPT(" ",20)),20)),VALUE(MID(SUBSTITUTE(LEFT($F1751,FIND(" ",$F1751&amp;" ")-1),"/",REPT(" ",20)),21,20)))),0))</f>
        <v>0</v>
      </c>
      <c r="X1751" s="25" t="str">
        <f aca="false">IF(ISNUMBER($N1751),$N1751*Validation!$B$5,"")</f>
        <v/>
      </c>
      <c r="Y1751" s="26" t="str">
        <f aca="false">IF($A1751="","",SUBSTITUTE(SUBSTITUTE(SUBSTITUTE(SUBSTITUTE(SUBSTITUTE(SUBSTITUTE(SUBSTITUTE(UPPER(TRIM($A1751)),"Á","A"),"É","E"),"Í","I"),"Ó","O"),"Ú","U"),"Ñ","N"),"Ü","U"))</f>
        <v/>
      </c>
      <c r="Z1751" s="26" t="str">
        <f aca="false">IF($Y1751="","",LEFT($Y1751,1)&amp;" "&amp;TRIM(RIGHT(SUBSTITUTE($Y1751," ",REPT(" ",50)),50)))</f>
        <v/>
      </c>
      <c r="AA1751" s="27" t="str">
        <f aca="false">IF($AF1751="","",IF(COUNTIF(Validation!$U$19:$U$178,$AF1751)&gt;0,"OK","NO MATCH"))</f>
        <v/>
      </c>
      <c r="AB1751" s="27" t="str">
        <f aca="false">IF($W1751=0,"",IF(AND($W1751&gt;=Validation!$B$3,$W1751&lt;=Validation!$C$3),"Yes","No"))</f>
        <v/>
      </c>
      <c r="AC1751" s="26" t="str">
        <f aca="false">IF($A1751="","",$AF1751&amp;"|"&amp;TEXT($W1751,"yyyy-mm-dd")&amp;"|"&amp;$J1751&amp;"|"&amp;$N1751)</f>
        <v/>
      </c>
      <c r="AD1751" s="27" t="str">
        <f aca="false">IF($AC1751="","",IF(COUNTIF($AC$2:$AC$3000,$AC1751)&gt;1,"REVIEW","OK"))</f>
        <v/>
      </c>
      <c r="AE1751" s="27" t="str">
        <f aca="false">IF(OR($W1751=0,$O1751=""),"",IF(IFERROR(IF(ISNUMBER($O1751),INT($O1751),DATE(VALUE(MID(SUBSTITUTE(LEFT($O1751,FIND(" ",$O1751&amp;" ")-1),"/",REPT(" ",20)),41,20)),VALUE(LEFT(SUBSTITUTE(LEFT($O1751,FIND(" ",$O1751&amp;" ")-1),"/",REPT(" ",20)),20)),VALUE(MID(SUBSTITUTE(LEFT($O1751,FIND(" ",$O1751&amp;" ")-1),"/",REPT(" ",20)),21,20)))),0)&gt;$W1751,"Late","Same day"))</f>
        <v/>
      </c>
      <c r="AF1751" s="26" t="str">
        <f aca="false">IF($A1751="","",IFERROR(INDEX(Validation!$C$193:$C$217,MATCH($A1751,Validation!$A$193:$A$217,0)),IF(COUNTIF(Validation!$U$19:$U$178,$Z1751)&gt;0,$Z1751,IF(COUNTIF(Validation!$S$19:$S$178,$AI1751)=1,INDEX(Validation!$U$19:$U$178,MATCH($AI1751,Validation!$S$19:$S$178,0)),$Z1751))))</f>
        <v/>
      </c>
      <c r="AG1751" s="27" t="str">
        <f aca="false">IF(COUNTA($A1751:$U1751)=0,"",IF($A1751="","No name",IF($F1751="","No date",IF($W1751=0,"Date ilegible",IF(NOT(ISNUMBER($N1751)),"Hours no numéricas",IF($AA1751="NO MATCH","Person no identificada","OK"))))))</f>
        <v/>
      </c>
      <c r="AH1751" s="27" t="str">
        <f aca="false">IF($W1751=0,"No date",IF($W1751&lt;Validation!$B$3,"Before period",IF($W1751&gt;Validation!$C$3,"After period","In period")))</f>
        <v>No date</v>
      </c>
      <c r="AI1751" s="26" t="str">
        <f aca="false">IF($Y1751="","",TRIM(RIGHT(SUBSTITUTE($Y1751," ",REPT(" ",50)),50)))</f>
        <v/>
      </c>
      <c r="AJ1751" s="27" t="str">
        <f aca="false">IF($A1751="","",IF(NOT(ISERROR(MATCH($A1751,Validation!$A$193:$A$217,0))),"Manual mapping",IF(COUNTIF(Validation!$U$19:$U$178,$Z1751)&gt;0,"Direct",IF(COUNTIF(Validation!$S$19:$S$178,$AI1751)=1,"By surname","Unresolved"))))</f>
        <v/>
      </c>
      <c r="AK1751" s="28" t="str">
        <f aca="false">IF($L1751="","",IF(MATCH($L1751,$L$2:$L$3000,0)&lt;&gt;ROW()-1,"",COUNT($AK$1:$AK1750)+1))</f>
        <v/>
      </c>
      <c r="AL1751" s="28" t="str">
        <f aca="false">IF($G1751="","",IF(MATCH($G1751,$G$2:$G$3000,0)&lt;&gt;ROW()-1,"",COUNT($AL$1:$AL1750)+1))</f>
        <v/>
      </c>
      <c r="AM1751" s="28" t="str">
        <f aca="false">IF($H1751="","",IF(MATCH($H1751,$H$2:$H$3000,0)&lt;&gt;ROW()-1,"",COUNT($AM$1:$AM1750)+1))</f>
        <v/>
      </c>
      <c r="AN1751" s="28" t="str">
        <f aca="false">IF($I1751="","",IF(MATCH($I1751,$I$2:$I$3000,0)&lt;&gt;ROW()-1,"",COUNT($AN$1:$AN1750)+1))</f>
        <v/>
      </c>
      <c r="AO1751" s="28" t="str">
        <f aca="false">IF($Q1751="","",IF(MATCH($Q1751,$Q$2:$Q$3000,0)&lt;&gt;ROW()-1,"",COUNT($AO$1:$AO1750)+1))</f>
        <v/>
      </c>
    </row>
    <row r="1752" customFormat="false" ht="12.75" hidden="false" customHeight="true" outlineLevel="0" collapsed="false">
      <c r="W1752" s="24" t="n">
        <f aca="false">IF($F1752="",0,IFERROR(IF(ISNUMBER($F1752),INT($F1752),DATE(VALUE(MID(SUBSTITUTE(LEFT($F1752,FIND(" ",$F1752&amp;" ")-1),"/",REPT(" ",20)),41,20)),VALUE(LEFT(SUBSTITUTE(LEFT($F1752,FIND(" ",$F1752&amp;" ")-1),"/",REPT(" ",20)),20)),VALUE(MID(SUBSTITUTE(LEFT($F1752,FIND(" ",$F1752&amp;" ")-1),"/",REPT(" ",20)),21,20)))),0))</f>
        <v>0</v>
      </c>
      <c r="X1752" s="25" t="str">
        <f aca="false">IF(ISNUMBER($N1752),$N1752*Validation!$B$5,"")</f>
        <v/>
      </c>
      <c r="Y1752" s="26" t="str">
        <f aca="false">IF($A1752="","",SUBSTITUTE(SUBSTITUTE(SUBSTITUTE(SUBSTITUTE(SUBSTITUTE(SUBSTITUTE(SUBSTITUTE(UPPER(TRIM($A1752)),"Á","A"),"É","E"),"Í","I"),"Ó","O"),"Ú","U"),"Ñ","N"),"Ü","U"))</f>
        <v/>
      </c>
      <c r="Z1752" s="26" t="str">
        <f aca="false">IF($Y1752="","",LEFT($Y1752,1)&amp;" "&amp;TRIM(RIGHT(SUBSTITUTE($Y1752," ",REPT(" ",50)),50)))</f>
        <v/>
      </c>
      <c r="AA1752" s="27" t="str">
        <f aca="false">IF($AF1752="","",IF(COUNTIF(Validation!$U$19:$U$178,$AF1752)&gt;0,"OK","NO MATCH"))</f>
        <v/>
      </c>
      <c r="AB1752" s="27" t="str">
        <f aca="false">IF($W1752=0,"",IF(AND($W1752&gt;=Validation!$B$3,$W1752&lt;=Validation!$C$3),"Yes","No"))</f>
        <v/>
      </c>
      <c r="AC1752" s="26" t="str">
        <f aca="false">IF($A1752="","",$AF1752&amp;"|"&amp;TEXT($W1752,"yyyy-mm-dd")&amp;"|"&amp;$J1752&amp;"|"&amp;$N1752)</f>
        <v/>
      </c>
      <c r="AD1752" s="27" t="str">
        <f aca="false">IF($AC1752="","",IF(COUNTIF($AC$2:$AC$3000,$AC1752)&gt;1,"REVIEW","OK"))</f>
        <v/>
      </c>
      <c r="AE1752" s="27" t="str">
        <f aca="false">IF(OR($W1752=0,$O1752=""),"",IF(IFERROR(IF(ISNUMBER($O1752),INT($O1752),DATE(VALUE(MID(SUBSTITUTE(LEFT($O1752,FIND(" ",$O1752&amp;" ")-1),"/",REPT(" ",20)),41,20)),VALUE(LEFT(SUBSTITUTE(LEFT($O1752,FIND(" ",$O1752&amp;" ")-1),"/",REPT(" ",20)),20)),VALUE(MID(SUBSTITUTE(LEFT($O1752,FIND(" ",$O1752&amp;" ")-1),"/",REPT(" ",20)),21,20)))),0)&gt;$W1752,"Late","Same day"))</f>
        <v/>
      </c>
      <c r="AF1752" s="26" t="str">
        <f aca="false">IF($A1752="","",IFERROR(INDEX(Validation!$C$193:$C$217,MATCH($A1752,Validation!$A$193:$A$217,0)),IF(COUNTIF(Validation!$U$19:$U$178,$Z1752)&gt;0,$Z1752,IF(COUNTIF(Validation!$S$19:$S$178,$AI1752)=1,INDEX(Validation!$U$19:$U$178,MATCH($AI1752,Validation!$S$19:$S$178,0)),$Z1752))))</f>
        <v/>
      </c>
      <c r="AG1752" s="27" t="str">
        <f aca="false">IF(COUNTA($A1752:$U1752)=0,"",IF($A1752="","No name",IF($F1752="","No date",IF($W1752=0,"Date ilegible",IF(NOT(ISNUMBER($N1752)),"Hours no numéricas",IF($AA1752="NO MATCH","Person no identificada","OK"))))))</f>
        <v/>
      </c>
      <c r="AH1752" s="27" t="str">
        <f aca="false">IF($W1752=0,"No date",IF($W1752&lt;Validation!$B$3,"Before period",IF($W1752&gt;Validation!$C$3,"After period","In period")))</f>
        <v>No date</v>
      </c>
      <c r="AI1752" s="26" t="str">
        <f aca="false">IF($Y1752="","",TRIM(RIGHT(SUBSTITUTE($Y1752," ",REPT(" ",50)),50)))</f>
        <v/>
      </c>
      <c r="AJ1752" s="27" t="str">
        <f aca="false">IF($A1752="","",IF(NOT(ISERROR(MATCH($A1752,Validation!$A$193:$A$217,0))),"Manual mapping",IF(COUNTIF(Validation!$U$19:$U$178,$Z1752)&gt;0,"Direct",IF(COUNTIF(Validation!$S$19:$S$178,$AI1752)=1,"By surname","Unresolved"))))</f>
        <v/>
      </c>
      <c r="AK1752" s="28" t="str">
        <f aca="false">IF($L1752="","",IF(MATCH($L1752,$L$2:$L$3000,0)&lt;&gt;ROW()-1,"",COUNT($AK$1:$AK1751)+1))</f>
        <v/>
      </c>
      <c r="AL1752" s="28" t="str">
        <f aca="false">IF($G1752="","",IF(MATCH($G1752,$G$2:$G$3000,0)&lt;&gt;ROW()-1,"",COUNT($AL$1:$AL1751)+1))</f>
        <v/>
      </c>
      <c r="AM1752" s="28" t="str">
        <f aca="false">IF($H1752="","",IF(MATCH($H1752,$H$2:$H$3000,0)&lt;&gt;ROW()-1,"",COUNT($AM$1:$AM1751)+1))</f>
        <v/>
      </c>
      <c r="AN1752" s="28" t="str">
        <f aca="false">IF($I1752="","",IF(MATCH($I1752,$I$2:$I$3000,0)&lt;&gt;ROW()-1,"",COUNT($AN$1:$AN1751)+1))</f>
        <v/>
      </c>
      <c r="AO1752" s="28" t="str">
        <f aca="false">IF($Q1752="","",IF(MATCH($Q1752,$Q$2:$Q$3000,0)&lt;&gt;ROW()-1,"",COUNT($AO$1:$AO1751)+1))</f>
        <v/>
      </c>
    </row>
    <row r="1753" customFormat="false" ht="12.75" hidden="false" customHeight="true" outlineLevel="0" collapsed="false">
      <c r="W1753" s="24" t="n">
        <f aca="false">IF($F1753="",0,IFERROR(IF(ISNUMBER($F1753),INT($F1753),DATE(VALUE(MID(SUBSTITUTE(LEFT($F1753,FIND(" ",$F1753&amp;" ")-1),"/",REPT(" ",20)),41,20)),VALUE(LEFT(SUBSTITUTE(LEFT($F1753,FIND(" ",$F1753&amp;" ")-1),"/",REPT(" ",20)),20)),VALUE(MID(SUBSTITUTE(LEFT($F1753,FIND(" ",$F1753&amp;" ")-1),"/",REPT(" ",20)),21,20)))),0))</f>
        <v>0</v>
      </c>
      <c r="X1753" s="25" t="str">
        <f aca="false">IF(ISNUMBER($N1753),$N1753*Validation!$B$5,"")</f>
        <v/>
      </c>
      <c r="Y1753" s="26" t="str">
        <f aca="false">IF($A1753="","",SUBSTITUTE(SUBSTITUTE(SUBSTITUTE(SUBSTITUTE(SUBSTITUTE(SUBSTITUTE(SUBSTITUTE(UPPER(TRIM($A1753)),"Á","A"),"É","E"),"Í","I"),"Ó","O"),"Ú","U"),"Ñ","N"),"Ü","U"))</f>
        <v/>
      </c>
      <c r="Z1753" s="26" t="str">
        <f aca="false">IF($Y1753="","",LEFT($Y1753,1)&amp;" "&amp;TRIM(RIGHT(SUBSTITUTE($Y1753," ",REPT(" ",50)),50)))</f>
        <v/>
      </c>
      <c r="AA1753" s="27" t="str">
        <f aca="false">IF($AF1753="","",IF(COUNTIF(Validation!$U$19:$U$178,$AF1753)&gt;0,"OK","NO MATCH"))</f>
        <v/>
      </c>
      <c r="AB1753" s="27" t="str">
        <f aca="false">IF($W1753=0,"",IF(AND($W1753&gt;=Validation!$B$3,$W1753&lt;=Validation!$C$3),"Yes","No"))</f>
        <v/>
      </c>
      <c r="AC1753" s="26" t="str">
        <f aca="false">IF($A1753="","",$AF1753&amp;"|"&amp;TEXT($W1753,"yyyy-mm-dd")&amp;"|"&amp;$J1753&amp;"|"&amp;$N1753)</f>
        <v/>
      </c>
      <c r="AD1753" s="27" t="str">
        <f aca="false">IF($AC1753="","",IF(COUNTIF($AC$2:$AC$3000,$AC1753)&gt;1,"REVIEW","OK"))</f>
        <v/>
      </c>
      <c r="AE1753" s="27" t="str">
        <f aca="false">IF(OR($W1753=0,$O1753=""),"",IF(IFERROR(IF(ISNUMBER($O1753),INT($O1753),DATE(VALUE(MID(SUBSTITUTE(LEFT($O1753,FIND(" ",$O1753&amp;" ")-1),"/",REPT(" ",20)),41,20)),VALUE(LEFT(SUBSTITUTE(LEFT($O1753,FIND(" ",$O1753&amp;" ")-1),"/",REPT(" ",20)),20)),VALUE(MID(SUBSTITUTE(LEFT($O1753,FIND(" ",$O1753&amp;" ")-1),"/",REPT(" ",20)),21,20)))),0)&gt;$W1753,"Late","Same day"))</f>
        <v/>
      </c>
      <c r="AF1753" s="26" t="str">
        <f aca="false">IF($A1753="","",IFERROR(INDEX(Validation!$C$193:$C$217,MATCH($A1753,Validation!$A$193:$A$217,0)),IF(COUNTIF(Validation!$U$19:$U$178,$Z1753)&gt;0,$Z1753,IF(COUNTIF(Validation!$S$19:$S$178,$AI1753)=1,INDEX(Validation!$U$19:$U$178,MATCH($AI1753,Validation!$S$19:$S$178,0)),$Z1753))))</f>
        <v/>
      </c>
      <c r="AG1753" s="27" t="str">
        <f aca="false">IF(COUNTA($A1753:$U1753)=0,"",IF($A1753="","No name",IF($F1753="","No date",IF($W1753=0,"Date ilegible",IF(NOT(ISNUMBER($N1753)),"Hours no numéricas",IF($AA1753="NO MATCH","Person no identificada","OK"))))))</f>
        <v/>
      </c>
      <c r="AH1753" s="27" t="str">
        <f aca="false">IF($W1753=0,"No date",IF($W1753&lt;Validation!$B$3,"Before period",IF($W1753&gt;Validation!$C$3,"After period","In period")))</f>
        <v>No date</v>
      </c>
      <c r="AI1753" s="26" t="str">
        <f aca="false">IF($Y1753="","",TRIM(RIGHT(SUBSTITUTE($Y1753," ",REPT(" ",50)),50)))</f>
        <v/>
      </c>
      <c r="AJ1753" s="27" t="str">
        <f aca="false">IF($A1753="","",IF(NOT(ISERROR(MATCH($A1753,Validation!$A$193:$A$217,0))),"Manual mapping",IF(COUNTIF(Validation!$U$19:$U$178,$Z1753)&gt;0,"Direct",IF(COUNTIF(Validation!$S$19:$S$178,$AI1753)=1,"By surname","Unresolved"))))</f>
        <v/>
      </c>
      <c r="AK1753" s="28" t="str">
        <f aca="false">IF($L1753="","",IF(MATCH($L1753,$L$2:$L$3000,0)&lt;&gt;ROW()-1,"",COUNT($AK$1:$AK1752)+1))</f>
        <v/>
      </c>
      <c r="AL1753" s="28" t="str">
        <f aca="false">IF($G1753="","",IF(MATCH($G1753,$G$2:$G$3000,0)&lt;&gt;ROW()-1,"",COUNT($AL$1:$AL1752)+1))</f>
        <v/>
      </c>
      <c r="AM1753" s="28" t="str">
        <f aca="false">IF($H1753="","",IF(MATCH($H1753,$H$2:$H$3000,0)&lt;&gt;ROW()-1,"",COUNT($AM$1:$AM1752)+1))</f>
        <v/>
      </c>
      <c r="AN1753" s="28" t="str">
        <f aca="false">IF($I1753="","",IF(MATCH($I1753,$I$2:$I$3000,0)&lt;&gt;ROW()-1,"",COUNT($AN$1:$AN1752)+1))</f>
        <v/>
      </c>
      <c r="AO1753" s="28" t="str">
        <f aca="false">IF($Q1753="","",IF(MATCH($Q1753,$Q$2:$Q$3000,0)&lt;&gt;ROW()-1,"",COUNT($AO$1:$AO1752)+1))</f>
        <v/>
      </c>
    </row>
    <row r="1754" customFormat="false" ht="12.75" hidden="false" customHeight="true" outlineLevel="0" collapsed="false">
      <c r="W1754" s="24" t="n">
        <f aca="false">IF($F1754="",0,IFERROR(IF(ISNUMBER($F1754),INT($F1754),DATE(VALUE(MID(SUBSTITUTE(LEFT($F1754,FIND(" ",$F1754&amp;" ")-1),"/",REPT(" ",20)),41,20)),VALUE(LEFT(SUBSTITUTE(LEFT($F1754,FIND(" ",$F1754&amp;" ")-1),"/",REPT(" ",20)),20)),VALUE(MID(SUBSTITUTE(LEFT($F1754,FIND(" ",$F1754&amp;" ")-1),"/",REPT(" ",20)),21,20)))),0))</f>
        <v>0</v>
      </c>
      <c r="X1754" s="25" t="str">
        <f aca="false">IF(ISNUMBER($N1754),$N1754*Validation!$B$5,"")</f>
        <v/>
      </c>
      <c r="Y1754" s="26" t="str">
        <f aca="false">IF($A1754="","",SUBSTITUTE(SUBSTITUTE(SUBSTITUTE(SUBSTITUTE(SUBSTITUTE(SUBSTITUTE(SUBSTITUTE(UPPER(TRIM($A1754)),"Á","A"),"É","E"),"Í","I"),"Ó","O"),"Ú","U"),"Ñ","N"),"Ü","U"))</f>
        <v/>
      </c>
      <c r="Z1754" s="26" t="str">
        <f aca="false">IF($Y1754="","",LEFT($Y1754,1)&amp;" "&amp;TRIM(RIGHT(SUBSTITUTE($Y1754," ",REPT(" ",50)),50)))</f>
        <v/>
      </c>
      <c r="AA1754" s="27" t="str">
        <f aca="false">IF($AF1754="","",IF(COUNTIF(Validation!$U$19:$U$178,$AF1754)&gt;0,"OK","NO MATCH"))</f>
        <v/>
      </c>
      <c r="AB1754" s="27" t="str">
        <f aca="false">IF($W1754=0,"",IF(AND($W1754&gt;=Validation!$B$3,$W1754&lt;=Validation!$C$3),"Yes","No"))</f>
        <v/>
      </c>
      <c r="AC1754" s="26" t="str">
        <f aca="false">IF($A1754="","",$AF1754&amp;"|"&amp;TEXT($W1754,"yyyy-mm-dd")&amp;"|"&amp;$J1754&amp;"|"&amp;$N1754)</f>
        <v/>
      </c>
      <c r="AD1754" s="27" t="str">
        <f aca="false">IF($AC1754="","",IF(COUNTIF($AC$2:$AC$3000,$AC1754)&gt;1,"REVIEW","OK"))</f>
        <v/>
      </c>
      <c r="AE1754" s="27" t="str">
        <f aca="false">IF(OR($W1754=0,$O1754=""),"",IF(IFERROR(IF(ISNUMBER($O1754),INT($O1754),DATE(VALUE(MID(SUBSTITUTE(LEFT($O1754,FIND(" ",$O1754&amp;" ")-1),"/",REPT(" ",20)),41,20)),VALUE(LEFT(SUBSTITUTE(LEFT($O1754,FIND(" ",$O1754&amp;" ")-1),"/",REPT(" ",20)),20)),VALUE(MID(SUBSTITUTE(LEFT($O1754,FIND(" ",$O1754&amp;" ")-1),"/",REPT(" ",20)),21,20)))),0)&gt;$W1754,"Late","Same day"))</f>
        <v/>
      </c>
      <c r="AF1754" s="26" t="str">
        <f aca="false">IF($A1754="","",IFERROR(INDEX(Validation!$C$193:$C$217,MATCH($A1754,Validation!$A$193:$A$217,0)),IF(COUNTIF(Validation!$U$19:$U$178,$Z1754)&gt;0,$Z1754,IF(COUNTIF(Validation!$S$19:$S$178,$AI1754)=1,INDEX(Validation!$U$19:$U$178,MATCH($AI1754,Validation!$S$19:$S$178,0)),$Z1754))))</f>
        <v/>
      </c>
      <c r="AG1754" s="27" t="str">
        <f aca="false">IF(COUNTA($A1754:$U1754)=0,"",IF($A1754="","No name",IF($F1754="","No date",IF($W1754=0,"Date ilegible",IF(NOT(ISNUMBER($N1754)),"Hours no numéricas",IF($AA1754="NO MATCH","Person no identificada","OK"))))))</f>
        <v/>
      </c>
      <c r="AH1754" s="27" t="str">
        <f aca="false">IF($W1754=0,"No date",IF($W1754&lt;Validation!$B$3,"Before period",IF($W1754&gt;Validation!$C$3,"After period","In period")))</f>
        <v>No date</v>
      </c>
      <c r="AI1754" s="26" t="str">
        <f aca="false">IF($Y1754="","",TRIM(RIGHT(SUBSTITUTE($Y1754," ",REPT(" ",50)),50)))</f>
        <v/>
      </c>
      <c r="AJ1754" s="27" t="str">
        <f aca="false">IF($A1754="","",IF(NOT(ISERROR(MATCH($A1754,Validation!$A$193:$A$217,0))),"Manual mapping",IF(COUNTIF(Validation!$U$19:$U$178,$Z1754)&gt;0,"Direct",IF(COUNTIF(Validation!$S$19:$S$178,$AI1754)=1,"By surname","Unresolved"))))</f>
        <v/>
      </c>
      <c r="AK1754" s="28" t="str">
        <f aca="false">IF($L1754="","",IF(MATCH($L1754,$L$2:$L$3000,0)&lt;&gt;ROW()-1,"",COUNT($AK$1:$AK1753)+1))</f>
        <v/>
      </c>
      <c r="AL1754" s="28" t="str">
        <f aca="false">IF($G1754="","",IF(MATCH($G1754,$G$2:$G$3000,0)&lt;&gt;ROW()-1,"",COUNT($AL$1:$AL1753)+1))</f>
        <v/>
      </c>
      <c r="AM1754" s="28" t="str">
        <f aca="false">IF($H1754="","",IF(MATCH($H1754,$H$2:$H$3000,0)&lt;&gt;ROW()-1,"",COUNT($AM$1:$AM1753)+1))</f>
        <v/>
      </c>
      <c r="AN1754" s="28" t="str">
        <f aca="false">IF($I1754="","",IF(MATCH($I1754,$I$2:$I$3000,0)&lt;&gt;ROW()-1,"",COUNT($AN$1:$AN1753)+1))</f>
        <v/>
      </c>
      <c r="AO1754" s="28" t="str">
        <f aca="false">IF($Q1754="","",IF(MATCH($Q1754,$Q$2:$Q$3000,0)&lt;&gt;ROW()-1,"",COUNT($AO$1:$AO1753)+1))</f>
        <v/>
      </c>
    </row>
    <row r="1755" customFormat="false" ht="12.75" hidden="false" customHeight="true" outlineLevel="0" collapsed="false">
      <c r="W1755" s="24" t="n">
        <f aca="false">IF($F1755="",0,IFERROR(IF(ISNUMBER($F1755),INT($F1755),DATE(VALUE(MID(SUBSTITUTE(LEFT($F1755,FIND(" ",$F1755&amp;" ")-1),"/",REPT(" ",20)),41,20)),VALUE(LEFT(SUBSTITUTE(LEFT($F1755,FIND(" ",$F1755&amp;" ")-1),"/",REPT(" ",20)),20)),VALUE(MID(SUBSTITUTE(LEFT($F1755,FIND(" ",$F1755&amp;" ")-1),"/",REPT(" ",20)),21,20)))),0))</f>
        <v>0</v>
      </c>
      <c r="X1755" s="25" t="str">
        <f aca="false">IF(ISNUMBER($N1755),$N1755*Validation!$B$5,"")</f>
        <v/>
      </c>
      <c r="Y1755" s="26" t="str">
        <f aca="false">IF($A1755="","",SUBSTITUTE(SUBSTITUTE(SUBSTITUTE(SUBSTITUTE(SUBSTITUTE(SUBSTITUTE(SUBSTITUTE(UPPER(TRIM($A1755)),"Á","A"),"É","E"),"Í","I"),"Ó","O"),"Ú","U"),"Ñ","N"),"Ü","U"))</f>
        <v/>
      </c>
      <c r="Z1755" s="26" t="str">
        <f aca="false">IF($Y1755="","",LEFT($Y1755,1)&amp;" "&amp;TRIM(RIGHT(SUBSTITUTE($Y1755," ",REPT(" ",50)),50)))</f>
        <v/>
      </c>
      <c r="AA1755" s="27" t="str">
        <f aca="false">IF($AF1755="","",IF(COUNTIF(Validation!$U$19:$U$178,$AF1755)&gt;0,"OK","NO MATCH"))</f>
        <v/>
      </c>
      <c r="AB1755" s="27" t="str">
        <f aca="false">IF($W1755=0,"",IF(AND($W1755&gt;=Validation!$B$3,$W1755&lt;=Validation!$C$3),"Yes","No"))</f>
        <v/>
      </c>
      <c r="AC1755" s="26" t="str">
        <f aca="false">IF($A1755="","",$AF1755&amp;"|"&amp;TEXT($W1755,"yyyy-mm-dd")&amp;"|"&amp;$J1755&amp;"|"&amp;$N1755)</f>
        <v/>
      </c>
      <c r="AD1755" s="27" t="str">
        <f aca="false">IF($AC1755="","",IF(COUNTIF($AC$2:$AC$3000,$AC1755)&gt;1,"REVIEW","OK"))</f>
        <v/>
      </c>
      <c r="AE1755" s="27" t="str">
        <f aca="false">IF(OR($W1755=0,$O1755=""),"",IF(IFERROR(IF(ISNUMBER($O1755),INT($O1755),DATE(VALUE(MID(SUBSTITUTE(LEFT($O1755,FIND(" ",$O1755&amp;" ")-1),"/",REPT(" ",20)),41,20)),VALUE(LEFT(SUBSTITUTE(LEFT($O1755,FIND(" ",$O1755&amp;" ")-1),"/",REPT(" ",20)),20)),VALUE(MID(SUBSTITUTE(LEFT($O1755,FIND(" ",$O1755&amp;" ")-1),"/",REPT(" ",20)),21,20)))),0)&gt;$W1755,"Late","Same day"))</f>
        <v/>
      </c>
      <c r="AF1755" s="26" t="str">
        <f aca="false">IF($A1755="","",IFERROR(INDEX(Validation!$C$193:$C$217,MATCH($A1755,Validation!$A$193:$A$217,0)),IF(COUNTIF(Validation!$U$19:$U$178,$Z1755)&gt;0,$Z1755,IF(COUNTIF(Validation!$S$19:$S$178,$AI1755)=1,INDEX(Validation!$U$19:$U$178,MATCH($AI1755,Validation!$S$19:$S$178,0)),$Z1755))))</f>
        <v/>
      </c>
      <c r="AG1755" s="27" t="str">
        <f aca="false">IF(COUNTA($A1755:$U1755)=0,"",IF($A1755="","No name",IF($F1755="","No date",IF($W1755=0,"Date ilegible",IF(NOT(ISNUMBER($N1755)),"Hours no numéricas",IF($AA1755="NO MATCH","Person no identificada","OK"))))))</f>
        <v/>
      </c>
      <c r="AH1755" s="27" t="str">
        <f aca="false">IF($W1755=0,"No date",IF($W1755&lt;Validation!$B$3,"Before period",IF($W1755&gt;Validation!$C$3,"After period","In period")))</f>
        <v>No date</v>
      </c>
      <c r="AI1755" s="26" t="str">
        <f aca="false">IF($Y1755="","",TRIM(RIGHT(SUBSTITUTE($Y1755," ",REPT(" ",50)),50)))</f>
        <v/>
      </c>
      <c r="AJ1755" s="27" t="str">
        <f aca="false">IF($A1755="","",IF(NOT(ISERROR(MATCH($A1755,Validation!$A$193:$A$217,0))),"Manual mapping",IF(COUNTIF(Validation!$U$19:$U$178,$Z1755)&gt;0,"Direct",IF(COUNTIF(Validation!$S$19:$S$178,$AI1755)=1,"By surname","Unresolved"))))</f>
        <v/>
      </c>
      <c r="AK1755" s="28" t="str">
        <f aca="false">IF($L1755="","",IF(MATCH($L1755,$L$2:$L$3000,0)&lt;&gt;ROW()-1,"",COUNT($AK$1:$AK1754)+1))</f>
        <v/>
      </c>
      <c r="AL1755" s="28" t="str">
        <f aca="false">IF($G1755="","",IF(MATCH($G1755,$G$2:$G$3000,0)&lt;&gt;ROW()-1,"",COUNT($AL$1:$AL1754)+1))</f>
        <v/>
      </c>
      <c r="AM1755" s="28" t="str">
        <f aca="false">IF($H1755="","",IF(MATCH($H1755,$H$2:$H$3000,0)&lt;&gt;ROW()-1,"",COUNT($AM$1:$AM1754)+1))</f>
        <v/>
      </c>
      <c r="AN1755" s="28" t="str">
        <f aca="false">IF($I1755="","",IF(MATCH($I1755,$I$2:$I$3000,0)&lt;&gt;ROW()-1,"",COUNT($AN$1:$AN1754)+1))</f>
        <v/>
      </c>
      <c r="AO1755" s="28" t="str">
        <f aca="false">IF($Q1755="","",IF(MATCH($Q1755,$Q$2:$Q$3000,0)&lt;&gt;ROW()-1,"",COUNT($AO$1:$AO1754)+1))</f>
        <v/>
      </c>
    </row>
    <row r="1756" customFormat="false" ht="12.75" hidden="false" customHeight="true" outlineLevel="0" collapsed="false">
      <c r="W1756" s="24" t="n">
        <f aca="false">IF($F1756="",0,IFERROR(IF(ISNUMBER($F1756),INT($F1756),DATE(VALUE(MID(SUBSTITUTE(LEFT($F1756,FIND(" ",$F1756&amp;" ")-1),"/",REPT(" ",20)),41,20)),VALUE(LEFT(SUBSTITUTE(LEFT($F1756,FIND(" ",$F1756&amp;" ")-1),"/",REPT(" ",20)),20)),VALUE(MID(SUBSTITUTE(LEFT($F1756,FIND(" ",$F1756&amp;" ")-1),"/",REPT(" ",20)),21,20)))),0))</f>
        <v>0</v>
      </c>
      <c r="X1756" s="25" t="str">
        <f aca="false">IF(ISNUMBER($N1756),$N1756*Validation!$B$5,"")</f>
        <v/>
      </c>
      <c r="Y1756" s="26" t="str">
        <f aca="false">IF($A1756="","",SUBSTITUTE(SUBSTITUTE(SUBSTITUTE(SUBSTITUTE(SUBSTITUTE(SUBSTITUTE(SUBSTITUTE(UPPER(TRIM($A1756)),"Á","A"),"É","E"),"Í","I"),"Ó","O"),"Ú","U"),"Ñ","N"),"Ü","U"))</f>
        <v/>
      </c>
      <c r="Z1756" s="26" t="str">
        <f aca="false">IF($Y1756="","",LEFT($Y1756,1)&amp;" "&amp;TRIM(RIGHT(SUBSTITUTE($Y1756," ",REPT(" ",50)),50)))</f>
        <v/>
      </c>
      <c r="AA1756" s="27" t="str">
        <f aca="false">IF($AF1756="","",IF(COUNTIF(Validation!$U$19:$U$178,$AF1756)&gt;0,"OK","NO MATCH"))</f>
        <v/>
      </c>
      <c r="AB1756" s="27" t="str">
        <f aca="false">IF($W1756=0,"",IF(AND($W1756&gt;=Validation!$B$3,$W1756&lt;=Validation!$C$3),"Yes","No"))</f>
        <v/>
      </c>
      <c r="AC1756" s="26" t="str">
        <f aca="false">IF($A1756="","",$AF1756&amp;"|"&amp;TEXT($W1756,"yyyy-mm-dd")&amp;"|"&amp;$J1756&amp;"|"&amp;$N1756)</f>
        <v/>
      </c>
      <c r="AD1756" s="27" t="str">
        <f aca="false">IF($AC1756="","",IF(COUNTIF($AC$2:$AC$3000,$AC1756)&gt;1,"REVIEW","OK"))</f>
        <v/>
      </c>
      <c r="AE1756" s="27" t="str">
        <f aca="false">IF(OR($W1756=0,$O1756=""),"",IF(IFERROR(IF(ISNUMBER($O1756),INT($O1756),DATE(VALUE(MID(SUBSTITUTE(LEFT($O1756,FIND(" ",$O1756&amp;" ")-1),"/",REPT(" ",20)),41,20)),VALUE(LEFT(SUBSTITUTE(LEFT($O1756,FIND(" ",$O1756&amp;" ")-1),"/",REPT(" ",20)),20)),VALUE(MID(SUBSTITUTE(LEFT($O1756,FIND(" ",$O1756&amp;" ")-1),"/",REPT(" ",20)),21,20)))),0)&gt;$W1756,"Late","Same day"))</f>
        <v/>
      </c>
      <c r="AF1756" s="26" t="str">
        <f aca="false">IF($A1756="","",IFERROR(INDEX(Validation!$C$193:$C$217,MATCH($A1756,Validation!$A$193:$A$217,0)),IF(COUNTIF(Validation!$U$19:$U$178,$Z1756)&gt;0,$Z1756,IF(COUNTIF(Validation!$S$19:$S$178,$AI1756)=1,INDEX(Validation!$U$19:$U$178,MATCH($AI1756,Validation!$S$19:$S$178,0)),$Z1756))))</f>
        <v/>
      </c>
      <c r="AG1756" s="27" t="str">
        <f aca="false">IF(COUNTA($A1756:$U1756)=0,"",IF($A1756="","No name",IF($F1756="","No date",IF($W1756=0,"Date ilegible",IF(NOT(ISNUMBER($N1756)),"Hours no numéricas",IF($AA1756="NO MATCH","Person no identificada","OK"))))))</f>
        <v/>
      </c>
      <c r="AH1756" s="27" t="str">
        <f aca="false">IF($W1756=0,"No date",IF($W1756&lt;Validation!$B$3,"Before period",IF($W1756&gt;Validation!$C$3,"After period","In period")))</f>
        <v>No date</v>
      </c>
      <c r="AI1756" s="26" t="str">
        <f aca="false">IF($Y1756="","",TRIM(RIGHT(SUBSTITUTE($Y1756," ",REPT(" ",50)),50)))</f>
        <v/>
      </c>
      <c r="AJ1756" s="27" t="str">
        <f aca="false">IF($A1756="","",IF(NOT(ISERROR(MATCH($A1756,Validation!$A$193:$A$217,0))),"Manual mapping",IF(COUNTIF(Validation!$U$19:$U$178,$Z1756)&gt;0,"Direct",IF(COUNTIF(Validation!$S$19:$S$178,$AI1756)=1,"By surname","Unresolved"))))</f>
        <v/>
      </c>
      <c r="AK1756" s="28" t="str">
        <f aca="false">IF($L1756="","",IF(MATCH($L1756,$L$2:$L$3000,0)&lt;&gt;ROW()-1,"",COUNT($AK$1:$AK1755)+1))</f>
        <v/>
      </c>
      <c r="AL1756" s="28" t="str">
        <f aca="false">IF($G1756="","",IF(MATCH($G1756,$G$2:$G$3000,0)&lt;&gt;ROW()-1,"",COUNT($AL$1:$AL1755)+1))</f>
        <v/>
      </c>
      <c r="AM1756" s="28" t="str">
        <f aca="false">IF($H1756="","",IF(MATCH($H1756,$H$2:$H$3000,0)&lt;&gt;ROW()-1,"",COUNT($AM$1:$AM1755)+1))</f>
        <v/>
      </c>
      <c r="AN1756" s="28" t="str">
        <f aca="false">IF($I1756="","",IF(MATCH($I1756,$I$2:$I$3000,0)&lt;&gt;ROW()-1,"",COUNT($AN$1:$AN1755)+1))</f>
        <v/>
      </c>
      <c r="AO1756" s="28" t="str">
        <f aca="false">IF($Q1756="","",IF(MATCH($Q1756,$Q$2:$Q$3000,0)&lt;&gt;ROW()-1,"",COUNT($AO$1:$AO1755)+1))</f>
        <v/>
      </c>
    </row>
    <row r="1757" customFormat="false" ht="12.75" hidden="false" customHeight="true" outlineLevel="0" collapsed="false">
      <c r="W1757" s="24" t="n">
        <f aca="false">IF($F1757="",0,IFERROR(IF(ISNUMBER($F1757),INT($F1757),DATE(VALUE(MID(SUBSTITUTE(LEFT($F1757,FIND(" ",$F1757&amp;" ")-1),"/",REPT(" ",20)),41,20)),VALUE(LEFT(SUBSTITUTE(LEFT($F1757,FIND(" ",$F1757&amp;" ")-1),"/",REPT(" ",20)),20)),VALUE(MID(SUBSTITUTE(LEFT($F1757,FIND(" ",$F1757&amp;" ")-1),"/",REPT(" ",20)),21,20)))),0))</f>
        <v>0</v>
      </c>
      <c r="X1757" s="25" t="str">
        <f aca="false">IF(ISNUMBER($N1757),$N1757*Validation!$B$5,"")</f>
        <v/>
      </c>
      <c r="Y1757" s="26" t="str">
        <f aca="false">IF($A1757="","",SUBSTITUTE(SUBSTITUTE(SUBSTITUTE(SUBSTITUTE(SUBSTITUTE(SUBSTITUTE(SUBSTITUTE(UPPER(TRIM($A1757)),"Á","A"),"É","E"),"Í","I"),"Ó","O"),"Ú","U"),"Ñ","N"),"Ü","U"))</f>
        <v/>
      </c>
      <c r="Z1757" s="26" t="str">
        <f aca="false">IF($Y1757="","",LEFT($Y1757,1)&amp;" "&amp;TRIM(RIGHT(SUBSTITUTE($Y1757," ",REPT(" ",50)),50)))</f>
        <v/>
      </c>
      <c r="AA1757" s="27" t="str">
        <f aca="false">IF($AF1757="","",IF(COUNTIF(Validation!$U$19:$U$178,$AF1757)&gt;0,"OK","NO MATCH"))</f>
        <v/>
      </c>
      <c r="AB1757" s="27" t="str">
        <f aca="false">IF($W1757=0,"",IF(AND($W1757&gt;=Validation!$B$3,$W1757&lt;=Validation!$C$3),"Yes","No"))</f>
        <v/>
      </c>
      <c r="AC1757" s="26" t="str">
        <f aca="false">IF($A1757="","",$AF1757&amp;"|"&amp;TEXT($W1757,"yyyy-mm-dd")&amp;"|"&amp;$J1757&amp;"|"&amp;$N1757)</f>
        <v/>
      </c>
      <c r="AD1757" s="27" t="str">
        <f aca="false">IF($AC1757="","",IF(COUNTIF($AC$2:$AC$3000,$AC1757)&gt;1,"REVIEW","OK"))</f>
        <v/>
      </c>
      <c r="AE1757" s="27" t="str">
        <f aca="false">IF(OR($W1757=0,$O1757=""),"",IF(IFERROR(IF(ISNUMBER($O1757),INT($O1757),DATE(VALUE(MID(SUBSTITUTE(LEFT($O1757,FIND(" ",$O1757&amp;" ")-1),"/",REPT(" ",20)),41,20)),VALUE(LEFT(SUBSTITUTE(LEFT($O1757,FIND(" ",$O1757&amp;" ")-1),"/",REPT(" ",20)),20)),VALUE(MID(SUBSTITUTE(LEFT($O1757,FIND(" ",$O1757&amp;" ")-1),"/",REPT(" ",20)),21,20)))),0)&gt;$W1757,"Late","Same day"))</f>
        <v/>
      </c>
      <c r="AF1757" s="26" t="str">
        <f aca="false">IF($A1757="","",IFERROR(INDEX(Validation!$C$193:$C$217,MATCH($A1757,Validation!$A$193:$A$217,0)),IF(COUNTIF(Validation!$U$19:$U$178,$Z1757)&gt;0,$Z1757,IF(COUNTIF(Validation!$S$19:$S$178,$AI1757)=1,INDEX(Validation!$U$19:$U$178,MATCH($AI1757,Validation!$S$19:$S$178,0)),$Z1757))))</f>
        <v/>
      </c>
      <c r="AG1757" s="27" t="str">
        <f aca="false">IF(COUNTA($A1757:$U1757)=0,"",IF($A1757="","No name",IF($F1757="","No date",IF($W1757=0,"Date ilegible",IF(NOT(ISNUMBER($N1757)),"Hours no numéricas",IF($AA1757="NO MATCH","Person no identificada","OK"))))))</f>
        <v/>
      </c>
      <c r="AH1757" s="27" t="str">
        <f aca="false">IF($W1757=0,"No date",IF($W1757&lt;Validation!$B$3,"Before period",IF($W1757&gt;Validation!$C$3,"After period","In period")))</f>
        <v>No date</v>
      </c>
      <c r="AI1757" s="26" t="str">
        <f aca="false">IF($Y1757="","",TRIM(RIGHT(SUBSTITUTE($Y1757," ",REPT(" ",50)),50)))</f>
        <v/>
      </c>
      <c r="AJ1757" s="27" t="str">
        <f aca="false">IF($A1757="","",IF(NOT(ISERROR(MATCH($A1757,Validation!$A$193:$A$217,0))),"Manual mapping",IF(COUNTIF(Validation!$U$19:$U$178,$Z1757)&gt;0,"Direct",IF(COUNTIF(Validation!$S$19:$S$178,$AI1757)=1,"By surname","Unresolved"))))</f>
        <v/>
      </c>
      <c r="AK1757" s="28" t="str">
        <f aca="false">IF($L1757="","",IF(MATCH($L1757,$L$2:$L$3000,0)&lt;&gt;ROW()-1,"",COUNT($AK$1:$AK1756)+1))</f>
        <v/>
      </c>
      <c r="AL1757" s="28" t="str">
        <f aca="false">IF($G1757="","",IF(MATCH($G1757,$G$2:$G$3000,0)&lt;&gt;ROW()-1,"",COUNT($AL$1:$AL1756)+1))</f>
        <v/>
      </c>
      <c r="AM1757" s="28" t="str">
        <f aca="false">IF($H1757="","",IF(MATCH($H1757,$H$2:$H$3000,0)&lt;&gt;ROW()-1,"",COUNT($AM$1:$AM1756)+1))</f>
        <v/>
      </c>
      <c r="AN1757" s="28" t="str">
        <f aca="false">IF($I1757="","",IF(MATCH($I1757,$I$2:$I$3000,0)&lt;&gt;ROW()-1,"",COUNT($AN$1:$AN1756)+1))</f>
        <v/>
      </c>
      <c r="AO1757" s="28" t="str">
        <f aca="false">IF($Q1757="","",IF(MATCH($Q1757,$Q$2:$Q$3000,0)&lt;&gt;ROW()-1,"",COUNT($AO$1:$AO1756)+1))</f>
        <v/>
      </c>
    </row>
    <row r="1758" customFormat="false" ht="12.75" hidden="false" customHeight="true" outlineLevel="0" collapsed="false">
      <c r="W1758" s="24" t="n">
        <f aca="false">IF($F1758="",0,IFERROR(IF(ISNUMBER($F1758),INT($F1758),DATE(VALUE(MID(SUBSTITUTE(LEFT($F1758,FIND(" ",$F1758&amp;" ")-1),"/",REPT(" ",20)),41,20)),VALUE(LEFT(SUBSTITUTE(LEFT($F1758,FIND(" ",$F1758&amp;" ")-1),"/",REPT(" ",20)),20)),VALUE(MID(SUBSTITUTE(LEFT($F1758,FIND(" ",$F1758&amp;" ")-1),"/",REPT(" ",20)),21,20)))),0))</f>
        <v>0</v>
      </c>
      <c r="X1758" s="25" t="str">
        <f aca="false">IF(ISNUMBER($N1758),$N1758*Validation!$B$5,"")</f>
        <v/>
      </c>
      <c r="Y1758" s="26" t="str">
        <f aca="false">IF($A1758="","",SUBSTITUTE(SUBSTITUTE(SUBSTITUTE(SUBSTITUTE(SUBSTITUTE(SUBSTITUTE(SUBSTITUTE(UPPER(TRIM($A1758)),"Á","A"),"É","E"),"Í","I"),"Ó","O"),"Ú","U"),"Ñ","N"),"Ü","U"))</f>
        <v/>
      </c>
      <c r="Z1758" s="26" t="str">
        <f aca="false">IF($Y1758="","",LEFT($Y1758,1)&amp;" "&amp;TRIM(RIGHT(SUBSTITUTE($Y1758," ",REPT(" ",50)),50)))</f>
        <v/>
      </c>
      <c r="AA1758" s="27" t="str">
        <f aca="false">IF($AF1758="","",IF(COUNTIF(Validation!$U$19:$U$178,$AF1758)&gt;0,"OK","NO MATCH"))</f>
        <v/>
      </c>
      <c r="AB1758" s="27" t="str">
        <f aca="false">IF($W1758=0,"",IF(AND($W1758&gt;=Validation!$B$3,$W1758&lt;=Validation!$C$3),"Yes","No"))</f>
        <v/>
      </c>
      <c r="AC1758" s="26" t="str">
        <f aca="false">IF($A1758="","",$AF1758&amp;"|"&amp;TEXT($W1758,"yyyy-mm-dd")&amp;"|"&amp;$J1758&amp;"|"&amp;$N1758)</f>
        <v/>
      </c>
      <c r="AD1758" s="27" t="str">
        <f aca="false">IF($AC1758="","",IF(COUNTIF($AC$2:$AC$3000,$AC1758)&gt;1,"REVIEW","OK"))</f>
        <v/>
      </c>
      <c r="AE1758" s="27" t="str">
        <f aca="false">IF(OR($W1758=0,$O1758=""),"",IF(IFERROR(IF(ISNUMBER($O1758),INT($O1758),DATE(VALUE(MID(SUBSTITUTE(LEFT($O1758,FIND(" ",$O1758&amp;" ")-1),"/",REPT(" ",20)),41,20)),VALUE(LEFT(SUBSTITUTE(LEFT($O1758,FIND(" ",$O1758&amp;" ")-1),"/",REPT(" ",20)),20)),VALUE(MID(SUBSTITUTE(LEFT($O1758,FIND(" ",$O1758&amp;" ")-1),"/",REPT(" ",20)),21,20)))),0)&gt;$W1758,"Late","Same day"))</f>
        <v/>
      </c>
      <c r="AF1758" s="26" t="str">
        <f aca="false">IF($A1758="","",IFERROR(INDEX(Validation!$C$193:$C$217,MATCH($A1758,Validation!$A$193:$A$217,0)),IF(COUNTIF(Validation!$U$19:$U$178,$Z1758)&gt;0,$Z1758,IF(COUNTIF(Validation!$S$19:$S$178,$AI1758)=1,INDEX(Validation!$U$19:$U$178,MATCH($AI1758,Validation!$S$19:$S$178,0)),$Z1758))))</f>
        <v/>
      </c>
      <c r="AG1758" s="27" t="str">
        <f aca="false">IF(COUNTA($A1758:$U1758)=0,"",IF($A1758="","No name",IF($F1758="","No date",IF($W1758=0,"Date ilegible",IF(NOT(ISNUMBER($N1758)),"Hours no numéricas",IF($AA1758="NO MATCH","Person no identificada","OK"))))))</f>
        <v/>
      </c>
      <c r="AH1758" s="27" t="str">
        <f aca="false">IF($W1758=0,"No date",IF($W1758&lt;Validation!$B$3,"Before period",IF($W1758&gt;Validation!$C$3,"After period","In period")))</f>
        <v>No date</v>
      </c>
      <c r="AI1758" s="26" t="str">
        <f aca="false">IF($Y1758="","",TRIM(RIGHT(SUBSTITUTE($Y1758," ",REPT(" ",50)),50)))</f>
        <v/>
      </c>
      <c r="AJ1758" s="27" t="str">
        <f aca="false">IF($A1758="","",IF(NOT(ISERROR(MATCH($A1758,Validation!$A$193:$A$217,0))),"Manual mapping",IF(COUNTIF(Validation!$U$19:$U$178,$Z1758)&gt;0,"Direct",IF(COUNTIF(Validation!$S$19:$S$178,$AI1758)=1,"By surname","Unresolved"))))</f>
        <v/>
      </c>
      <c r="AK1758" s="28" t="str">
        <f aca="false">IF($L1758="","",IF(MATCH($L1758,$L$2:$L$3000,0)&lt;&gt;ROW()-1,"",COUNT($AK$1:$AK1757)+1))</f>
        <v/>
      </c>
      <c r="AL1758" s="28" t="str">
        <f aca="false">IF($G1758="","",IF(MATCH($G1758,$G$2:$G$3000,0)&lt;&gt;ROW()-1,"",COUNT($AL$1:$AL1757)+1))</f>
        <v/>
      </c>
      <c r="AM1758" s="28" t="str">
        <f aca="false">IF($H1758="","",IF(MATCH($H1758,$H$2:$H$3000,0)&lt;&gt;ROW()-1,"",COUNT($AM$1:$AM1757)+1))</f>
        <v/>
      </c>
      <c r="AN1758" s="28" t="str">
        <f aca="false">IF($I1758="","",IF(MATCH($I1758,$I$2:$I$3000,0)&lt;&gt;ROW()-1,"",COUNT($AN$1:$AN1757)+1))</f>
        <v/>
      </c>
      <c r="AO1758" s="28" t="str">
        <f aca="false">IF($Q1758="","",IF(MATCH($Q1758,$Q$2:$Q$3000,0)&lt;&gt;ROW()-1,"",COUNT($AO$1:$AO1757)+1))</f>
        <v/>
      </c>
    </row>
    <row r="1759" customFormat="false" ht="12.75" hidden="false" customHeight="true" outlineLevel="0" collapsed="false">
      <c r="W1759" s="24" t="n">
        <f aca="false">IF($F1759="",0,IFERROR(IF(ISNUMBER($F1759),INT($F1759),DATE(VALUE(MID(SUBSTITUTE(LEFT($F1759,FIND(" ",$F1759&amp;" ")-1),"/",REPT(" ",20)),41,20)),VALUE(LEFT(SUBSTITUTE(LEFT($F1759,FIND(" ",$F1759&amp;" ")-1),"/",REPT(" ",20)),20)),VALUE(MID(SUBSTITUTE(LEFT($F1759,FIND(" ",$F1759&amp;" ")-1),"/",REPT(" ",20)),21,20)))),0))</f>
        <v>0</v>
      </c>
      <c r="X1759" s="25" t="str">
        <f aca="false">IF(ISNUMBER($N1759),$N1759*Validation!$B$5,"")</f>
        <v/>
      </c>
      <c r="Y1759" s="26" t="str">
        <f aca="false">IF($A1759="","",SUBSTITUTE(SUBSTITUTE(SUBSTITUTE(SUBSTITUTE(SUBSTITUTE(SUBSTITUTE(SUBSTITUTE(UPPER(TRIM($A1759)),"Á","A"),"É","E"),"Í","I"),"Ó","O"),"Ú","U"),"Ñ","N"),"Ü","U"))</f>
        <v/>
      </c>
      <c r="Z1759" s="26" t="str">
        <f aca="false">IF($Y1759="","",LEFT($Y1759,1)&amp;" "&amp;TRIM(RIGHT(SUBSTITUTE($Y1759," ",REPT(" ",50)),50)))</f>
        <v/>
      </c>
      <c r="AA1759" s="27" t="str">
        <f aca="false">IF($AF1759="","",IF(COUNTIF(Validation!$U$19:$U$178,$AF1759)&gt;0,"OK","NO MATCH"))</f>
        <v/>
      </c>
      <c r="AB1759" s="27" t="str">
        <f aca="false">IF($W1759=0,"",IF(AND($W1759&gt;=Validation!$B$3,$W1759&lt;=Validation!$C$3),"Yes","No"))</f>
        <v/>
      </c>
      <c r="AC1759" s="26" t="str">
        <f aca="false">IF($A1759="","",$AF1759&amp;"|"&amp;TEXT($W1759,"yyyy-mm-dd")&amp;"|"&amp;$J1759&amp;"|"&amp;$N1759)</f>
        <v/>
      </c>
      <c r="AD1759" s="27" t="str">
        <f aca="false">IF($AC1759="","",IF(COUNTIF($AC$2:$AC$3000,$AC1759)&gt;1,"REVIEW","OK"))</f>
        <v/>
      </c>
      <c r="AE1759" s="27" t="str">
        <f aca="false">IF(OR($W1759=0,$O1759=""),"",IF(IFERROR(IF(ISNUMBER($O1759),INT($O1759),DATE(VALUE(MID(SUBSTITUTE(LEFT($O1759,FIND(" ",$O1759&amp;" ")-1),"/",REPT(" ",20)),41,20)),VALUE(LEFT(SUBSTITUTE(LEFT($O1759,FIND(" ",$O1759&amp;" ")-1),"/",REPT(" ",20)),20)),VALUE(MID(SUBSTITUTE(LEFT($O1759,FIND(" ",$O1759&amp;" ")-1),"/",REPT(" ",20)),21,20)))),0)&gt;$W1759,"Late","Same day"))</f>
        <v/>
      </c>
      <c r="AF1759" s="26" t="str">
        <f aca="false">IF($A1759="","",IFERROR(INDEX(Validation!$C$193:$C$217,MATCH($A1759,Validation!$A$193:$A$217,0)),IF(COUNTIF(Validation!$U$19:$U$178,$Z1759)&gt;0,$Z1759,IF(COUNTIF(Validation!$S$19:$S$178,$AI1759)=1,INDEX(Validation!$U$19:$U$178,MATCH($AI1759,Validation!$S$19:$S$178,0)),$Z1759))))</f>
        <v/>
      </c>
      <c r="AG1759" s="27" t="str">
        <f aca="false">IF(COUNTA($A1759:$U1759)=0,"",IF($A1759="","No name",IF($F1759="","No date",IF($W1759=0,"Date ilegible",IF(NOT(ISNUMBER($N1759)),"Hours no numéricas",IF($AA1759="NO MATCH","Person no identificada","OK"))))))</f>
        <v/>
      </c>
      <c r="AH1759" s="27" t="str">
        <f aca="false">IF($W1759=0,"No date",IF($W1759&lt;Validation!$B$3,"Before period",IF($W1759&gt;Validation!$C$3,"After period","In period")))</f>
        <v>No date</v>
      </c>
      <c r="AI1759" s="26" t="str">
        <f aca="false">IF($Y1759="","",TRIM(RIGHT(SUBSTITUTE($Y1759," ",REPT(" ",50)),50)))</f>
        <v/>
      </c>
      <c r="AJ1759" s="27" t="str">
        <f aca="false">IF($A1759="","",IF(NOT(ISERROR(MATCH($A1759,Validation!$A$193:$A$217,0))),"Manual mapping",IF(COUNTIF(Validation!$U$19:$U$178,$Z1759)&gt;0,"Direct",IF(COUNTIF(Validation!$S$19:$S$178,$AI1759)=1,"By surname","Unresolved"))))</f>
        <v/>
      </c>
      <c r="AK1759" s="28" t="str">
        <f aca="false">IF($L1759="","",IF(MATCH($L1759,$L$2:$L$3000,0)&lt;&gt;ROW()-1,"",COUNT($AK$1:$AK1758)+1))</f>
        <v/>
      </c>
      <c r="AL1759" s="28" t="str">
        <f aca="false">IF($G1759="","",IF(MATCH($G1759,$G$2:$G$3000,0)&lt;&gt;ROW()-1,"",COUNT($AL$1:$AL1758)+1))</f>
        <v/>
      </c>
      <c r="AM1759" s="28" t="str">
        <f aca="false">IF($H1759="","",IF(MATCH($H1759,$H$2:$H$3000,0)&lt;&gt;ROW()-1,"",COUNT($AM$1:$AM1758)+1))</f>
        <v/>
      </c>
      <c r="AN1759" s="28" t="str">
        <f aca="false">IF($I1759="","",IF(MATCH($I1759,$I$2:$I$3000,0)&lt;&gt;ROW()-1,"",COUNT($AN$1:$AN1758)+1))</f>
        <v/>
      </c>
      <c r="AO1759" s="28" t="str">
        <f aca="false">IF($Q1759="","",IF(MATCH($Q1759,$Q$2:$Q$3000,0)&lt;&gt;ROW()-1,"",COUNT($AO$1:$AO1758)+1))</f>
        <v/>
      </c>
    </row>
    <row r="1760" customFormat="false" ht="12.75" hidden="false" customHeight="true" outlineLevel="0" collapsed="false">
      <c r="W1760" s="24" t="n">
        <f aca="false">IF($F1760="",0,IFERROR(IF(ISNUMBER($F1760),INT($F1760),DATE(VALUE(MID(SUBSTITUTE(LEFT($F1760,FIND(" ",$F1760&amp;" ")-1),"/",REPT(" ",20)),41,20)),VALUE(LEFT(SUBSTITUTE(LEFT($F1760,FIND(" ",$F1760&amp;" ")-1),"/",REPT(" ",20)),20)),VALUE(MID(SUBSTITUTE(LEFT($F1760,FIND(" ",$F1760&amp;" ")-1),"/",REPT(" ",20)),21,20)))),0))</f>
        <v>0</v>
      </c>
      <c r="X1760" s="25" t="str">
        <f aca="false">IF(ISNUMBER($N1760),$N1760*Validation!$B$5,"")</f>
        <v/>
      </c>
      <c r="Y1760" s="26" t="str">
        <f aca="false">IF($A1760="","",SUBSTITUTE(SUBSTITUTE(SUBSTITUTE(SUBSTITUTE(SUBSTITUTE(SUBSTITUTE(SUBSTITUTE(UPPER(TRIM($A1760)),"Á","A"),"É","E"),"Í","I"),"Ó","O"),"Ú","U"),"Ñ","N"),"Ü","U"))</f>
        <v/>
      </c>
      <c r="Z1760" s="26" t="str">
        <f aca="false">IF($Y1760="","",LEFT($Y1760,1)&amp;" "&amp;TRIM(RIGHT(SUBSTITUTE($Y1760," ",REPT(" ",50)),50)))</f>
        <v/>
      </c>
      <c r="AA1760" s="27" t="str">
        <f aca="false">IF($AF1760="","",IF(COUNTIF(Validation!$U$19:$U$178,$AF1760)&gt;0,"OK","NO MATCH"))</f>
        <v/>
      </c>
      <c r="AB1760" s="27" t="str">
        <f aca="false">IF($W1760=0,"",IF(AND($W1760&gt;=Validation!$B$3,$W1760&lt;=Validation!$C$3),"Yes","No"))</f>
        <v/>
      </c>
      <c r="AC1760" s="26" t="str">
        <f aca="false">IF($A1760="","",$AF1760&amp;"|"&amp;TEXT($W1760,"yyyy-mm-dd")&amp;"|"&amp;$J1760&amp;"|"&amp;$N1760)</f>
        <v/>
      </c>
      <c r="AD1760" s="27" t="str">
        <f aca="false">IF($AC1760="","",IF(COUNTIF($AC$2:$AC$3000,$AC1760)&gt;1,"REVIEW","OK"))</f>
        <v/>
      </c>
      <c r="AE1760" s="27" t="str">
        <f aca="false">IF(OR($W1760=0,$O1760=""),"",IF(IFERROR(IF(ISNUMBER($O1760),INT($O1760),DATE(VALUE(MID(SUBSTITUTE(LEFT($O1760,FIND(" ",$O1760&amp;" ")-1),"/",REPT(" ",20)),41,20)),VALUE(LEFT(SUBSTITUTE(LEFT($O1760,FIND(" ",$O1760&amp;" ")-1),"/",REPT(" ",20)),20)),VALUE(MID(SUBSTITUTE(LEFT($O1760,FIND(" ",$O1760&amp;" ")-1),"/",REPT(" ",20)),21,20)))),0)&gt;$W1760,"Late","Same day"))</f>
        <v/>
      </c>
      <c r="AF1760" s="26" t="str">
        <f aca="false">IF($A1760="","",IFERROR(INDEX(Validation!$C$193:$C$217,MATCH($A1760,Validation!$A$193:$A$217,0)),IF(COUNTIF(Validation!$U$19:$U$178,$Z1760)&gt;0,$Z1760,IF(COUNTIF(Validation!$S$19:$S$178,$AI1760)=1,INDEX(Validation!$U$19:$U$178,MATCH($AI1760,Validation!$S$19:$S$178,0)),$Z1760))))</f>
        <v/>
      </c>
      <c r="AG1760" s="27" t="str">
        <f aca="false">IF(COUNTA($A1760:$U1760)=0,"",IF($A1760="","No name",IF($F1760="","No date",IF($W1760=0,"Date ilegible",IF(NOT(ISNUMBER($N1760)),"Hours no numéricas",IF($AA1760="NO MATCH","Person no identificada","OK"))))))</f>
        <v/>
      </c>
      <c r="AH1760" s="27" t="str">
        <f aca="false">IF($W1760=0,"No date",IF($W1760&lt;Validation!$B$3,"Before period",IF($W1760&gt;Validation!$C$3,"After period","In period")))</f>
        <v>No date</v>
      </c>
      <c r="AI1760" s="26" t="str">
        <f aca="false">IF($Y1760="","",TRIM(RIGHT(SUBSTITUTE($Y1760," ",REPT(" ",50)),50)))</f>
        <v/>
      </c>
      <c r="AJ1760" s="27" t="str">
        <f aca="false">IF($A1760="","",IF(NOT(ISERROR(MATCH($A1760,Validation!$A$193:$A$217,0))),"Manual mapping",IF(COUNTIF(Validation!$U$19:$U$178,$Z1760)&gt;0,"Direct",IF(COUNTIF(Validation!$S$19:$S$178,$AI1760)=1,"By surname","Unresolved"))))</f>
        <v/>
      </c>
      <c r="AK1760" s="28" t="str">
        <f aca="false">IF($L1760="","",IF(MATCH($L1760,$L$2:$L$3000,0)&lt;&gt;ROW()-1,"",COUNT($AK$1:$AK1759)+1))</f>
        <v/>
      </c>
      <c r="AL1760" s="28" t="str">
        <f aca="false">IF($G1760="","",IF(MATCH($G1760,$G$2:$G$3000,0)&lt;&gt;ROW()-1,"",COUNT($AL$1:$AL1759)+1))</f>
        <v/>
      </c>
      <c r="AM1760" s="28" t="str">
        <f aca="false">IF($H1760="","",IF(MATCH($H1760,$H$2:$H$3000,0)&lt;&gt;ROW()-1,"",COUNT($AM$1:$AM1759)+1))</f>
        <v/>
      </c>
      <c r="AN1760" s="28" t="str">
        <f aca="false">IF($I1760="","",IF(MATCH($I1760,$I$2:$I$3000,0)&lt;&gt;ROW()-1,"",COUNT($AN$1:$AN1759)+1))</f>
        <v/>
      </c>
      <c r="AO1760" s="28" t="str">
        <f aca="false">IF($Q1760="","",IF(MATCH($Q1760,$Q$2:$Q$3000,0)&lt;&gt;ROW()-1,"",COUNT($AO$1:$AO1759)+1))</f>
        <v/>
      </c>
    </row>
    <row r="1761" customFormat="false" ht="12.75" hidden="false" customHeight="true" outlineLevel="0" collapsed="false">
      <c r="W1761" s="24" t="n">
        <f aca="false">IF($F1761="",0,IFERROR(IF(ISNUMBER($F1761),INT($F1761),DATE(VALUE(MID(SUBSTITUTE(LEFT($F1761,FIND(" ",$F1761&amp;" ")-1),"/",REPT(" ",20)),41,20)),VALUE(LEFT(SUBSTITUTE(LEFT($F1761,FIND(" ",$F1761&amp;" ")-1),"/",REPT(" ",20)),20)),VALUE(MID(SUBSTITUTE(LEFT($F1761,FIND(" ",$F1761&amp;" ")-1),"/",REPT(" ",20)),21,20)))),0))</f>
        <v>0</v>
      </c>
      <c r="X1761" s="25" t="str">
        <f aca="false">IF(ISNUMBER($N1761),$N1761*Validation!$B$5,"")</f>
        <v/>
      </c>
      <c r="Y1761" s="26" t="str">
        <f aca="false">IF($A1761="","",SUBSTITUTE(SUBSTITUTE(SUBSTITUTE(SUBSTITUTE(SUBSTITUTE(SUBSTITUTE(SUBSTITUTE(UPPER(TRIM($A1761)),"Á","A"),"É","E"),"Í","I"),"Ó","O"),"Ú","U"),"Ñ","N"),"Ü","U"))</f>
        <v/>
      </c>
      <c r="Z1761" s="26" t="str">
        <f aca="false">IF($Y1761="","",LEFT($Y1761,1)&amp;" "&amp;TRIM(RIGHT(SUBSTITUTE($Y1761," ",REPT(" ",50)),50)))</f>
        <v/>
      </c>
      <c r="AA1761" s="27" t="str">
        <f aca="false">IF($AF1761="","",IF(COUNTIF(Validation!$U$19:$U$178,$AF1761)&gt;0,"OK","NO MATCH"))</f>
        <v/>
      </c>
      <c r="AB1761" s="27" t="str">
        <f aca="false">IF($W1761=0,"",IF(AND($W1761&gt;=Validation!$B$3,$W1761&lt;=Validation!$C$3),"Yes","No"))</f>
        <v/>
      </c>
      <c r="AC1761" s="26" t="str">
        <f aca="false">IF($A1761="","",$AF1761&amp;"|"&amp;TEXT($W1761,"yyyy-mm-dd")&amp;"|"&amp;$J1761&amp;"|"&amp;$N1761)</f>
        <v/>
      </c>
      <c r="AD1761" s="27" t="str">
        <f aca="false">IF($AC1761="","",IF(COUNTIF($AC$2:$AC$3000,$AC1761)&gt;1,"REVIEW","OK"))</f>
        <v/>
      </c>
      <c r="AE1761" s="27" t="str">
        <f aca="false">IF(OR($W1761=0,$O1761=""),"",IF(IFERROR(IF(ISNUMBER($O1761),INT($O1761),DATE(VALUE(MID(SUBSTITUTE(LEFT($O1761,FIND(" ",$O1761&amp;" ")-1),"/",REPT(" ",20)),41,20)),VALUE(LEFT(SUBSTITUTE(LEFT($O1761,FIND(" ",$O1761&amp;" ")-1),"/",REPT(" ",20)),20)),VALUE(MID(SUBSTITUTE(LEFT($O1761,FIND(" ",$O1761&amp;" ")-1),"/",REPT(" ",20)),21,20)))),0)&gt;$W1761,"Late","Same day"))</f>
        <v/>
      </c>
      <c r="AF1761" s="26" t="str">
        <f aca="false">IF($A1761="","",IFERROR(INDEX(Validation!$C$193:$C$217,MATCH($A1761,Validation!$A$193:$A$217,0)),IF(COUNTIF(Validation!$U$19:$U$178,$Z1761)&gt;0,$Z1761,IF(COUNTIF(Validation!$S$19:$S$178,$AI1761)=1,INDEX(Validation!$U$19:$U$178,MATCH($AI1761,Validation!$S$19:$S$178,0)),$Z1761))))</f>
        <v/>
      </c>
      <c r="AG1761" s="27" t="str">
        <f aca="false">IF(COUNTA($A1761:$U1761)=0,"",IF($A1761="","No name",IF($F1761="","No date",IF($W1761=0,"Date ilegible",IF(NOT(ISNUMBER($N1761)),"Hours no numéricas",IF($AA1761="NO MATCH","Person no identificada","OK"))))))</f>
        <v/>
      </c>
      <c r="AH1761" s="27" t="str">
        <f aca="false">IF($W1761=0,"No date",IF($W1761&lt;Validation!$B$3,"Before period",IF($W1761&gt;Validation!$C$3,"After period","In period")))</f>
        <v>No date</v>
      </c>
      <c r="AI1761" s="26" t="str">
        <f aca="false">IF($Y1761="","",TRIM(RIGHT(SUBSTITUTE($Y1761," ",REPT(" ",50)),50)))</f>
        <v/>
      </c>
      <c r="AJ1761" s="27" t="str">
        <f aca="false">IF($A1761="","",IF(NOT(ISERROR(MATCH($A1761,Validation!$A$193:$A$217,0))),"Manual mapping",IF(COUNTIF(Validation!$U$19:$U$178,$Z1761)&gt;0,"Direct",IF(COUNTIF(Validation!$S$19:$S$178,$AI1761)=1,"By surname","Unresolved"))))</f>
        <v/>
      </c>
      <c r="AK1761" s="28" t="str">
        <f aca="false">IF($L1761="","",IF(MATCH($L1761,$L$2:$L$3000,0)&lt;&gt;ROW()-1,"",COUNT($AK$1:$AK1760)+1))</f>
        <v/>
      </c>
      <c r="AL1761" s="28" t="str">
        <f aca="false">IF($G1761="","",IF(MATCH($G1761,$G$2:$G$3000,0)&lt;&gt;ROW()-1,"",COUNT($AL$1:$AL1760)+1))</f>
        <v/>
      </c>
      <c r="AM1761" s="28" t="str">
        <f aca="false">IF($H1761="","",IF(MATCH($H1761,$H$2:$H$3000,0)&lt;&gt;ROW()-1,"",COUNT($AM$1:$AM1760)+1))</f>
        <v/>
      </c>
      <c r="AN1761" s="28" t="str">
        <f aca="false">IF($I1761="","",IF(MATCH($I1761,$I$2:$I$3000,0)&lt;&gt;ROW()-1,"",COUNT($AN$1:$AN1760)+1))</f>
        <v/>
      </c>
      <c r="AO1761" s="28" t="str">
        <f aca="false">IF($Q1761="","",IF(MATCH($Q1761,$Q$2:$Q$3000,0)&lt;&gt;ROW()-1,"",COUNT($AO$1:$AO1760)+1))</f>
        <v/>
      </c>
    </row>
    <row r="1762" customFormat="false" ht="12.75" hidden="false" customHeight="true" outlineLevel="0" collapsed="false">
      <c r="W1762" s="24" t="n">
        <f aca="false">IF($F1762="",0,IFERROR(IF(ISNUMBER($F1762),INT($F1762),DATE(VALUE(MID(SUBSTITUTE(LEFT($F1762,FIND(" ",$F1762&amp;" ")-1),"/",REPT(" ",20)),41,20)),VALUE(LEFT(SUBSTITUTE(LEFT($F1762,FIND(" ",$F1762&amp;" ")-1),"/",REPT(" ",20)),20)),VALUE(MID(SUBSTITUTE(LEFT($F1762,FIND(" ",$F1762&amp;" ")-1),"/",REPT(" ",20)),21,20)))),0))</f>
        <v>0</v>
      </c>
      <c r="X1762" s="25" t="str">
        <f aca="false">IF(ISNUMBER($N1762),$N1762*Validation!$B$5,"")</f>
        <v/>
      </c>
      <c r="Y1762" s="26" t="str">
        <f aca="false">IF($A1762="","",SUBSTITUTE(SUBSTITUTE(SUBSTITUTE(SUBSTITUTE(SUBSTITUTE(SUBSTITUTE(SUBSTITUTE(UPPER(TRIM($A1762)),"Á","A"),"É","E"),"Í","I"),"Ó","O"),"Ú","U"),"Ñ","N"),"Ü","U"))</f>
        <v/>
      </c>
      <c r="Z1762" s="26" t="str">
        <f aca="false">IF($Y1762="","",LEFT($Y1762,1)&amp;" "&amp;TRIM(RIGHT(SUBSTITUTE($Y1762," ",REPT(" ",50)),50)))</f>
        <v/>
      </c>
      <c r="AA1762" s="27" t="str">
        <f aca="false">IF($AF1762="","",IF(COUNTIF(Validation!$U$19:$U$178,$AF1762)&gt;0,"OK","NO MATCH"))</f>
        <v/>
      </c>
      <c r="AB1762" s="27" t="str">
        <f aca="false">IF($W1762=0,"",IF(AND($W1762&gt;=Validation!$B$3,$W1762&lt;=Validation!$C$3),"Yes","No"))</f>
        <v/>
      </c>
      <c r="AC1762" s="26" t="str">
        <f aca="false">IF($A1762="","",$AF1762&amp;"|"&amp;TEXT($W1762,"yyyy-mm-dd")&amp;"|"&amp;$J1762&amp;"|"&amp;$N1762)</f>
        <v/>
      </c>
      <c r="AD1762" s="27" t="str">
        <f aca="false">IF($AC1762="","",IF(COUNTIF($AC$2:$AC$3000,$AC1762)&gt;1,"REVIEW","OK"))</f>
        <v/>
      </c>
      <c r="AE1762" s="27" t="str">
        <f aca="false">IF(OR($W1762=0,$O1762=""),"",IF(IFERROR(IF(ISNUMBER($O1762),INT($O1762),DATE(VALUE(MID(SUBSTITUTE(LEFT($O1762,FIND(" ",$O1762&amp;" ")-1),"/",REPT(" ",20)),41,20)),VALUE(LEFT(SUBSTITUTE(LEFT($O1762,FIND(" ",$O1762&amp;" ")-1),"/",REPT(" ",20)),20)),VALUE(MID(SUBSTITUTE(LEFT($O1762,FIND(" ",$O1762&amp;" ")-1),"/",REPT(" ",20)),21,20)))),0)&gt;$W1762,"Late","Same day"))</f>
        <v/>
      </c>
      <c r="AF1762" s="26" t="str">
        <f aca="false">IF($A1762="","",IFERROR(INDEX(Validation!$C$193:$C$217,MATCH($A1762,Validation!$A$193:$A$217,0)),IF(COUNTIF(Validation!$U$19:$U$178,$Z1762)&gt;0,$Z1762,IF(COUNTIF(Validation!$S$19:$S$178,$AI1762)=1,INDEX(Validation!$U$19:$U$178,MATCH($AI1762,Validation!$S$19:$S$178,0)),$Z1762))))</f>
        <v/>
      </c>
      <c r="AG1762" s="27" t="str">
        <f aca="false">IF(COUNTA($A1762:$U1762)=0,"",IF($A1762="","No name",IF($F1762="","No date",IF($W1762=0,"Date ilegible",IF(NOT(ISNUMBER($N1762)),"Hours no numéricas",IF($AA1762="NO MATCH","Person no identificada","OK"))))))</f>
        <v/>
      </c>
      <c r="AH1762" s="27" t="str">
        <f aca="false">IF($W1762=0,"No date",IF($W1762&lt;Validation!$B$3,"Before period",IF($W1762&gt;Validation!$C$3,"After period","In period")))</f>
        <v>No date</v>
      </c>
      <c r="AI1762" s="26" t="str">
        <f aca="false">IF($Y1762="","",TRIM(RIGHT(SUBSTITUTE($Y1762," ",REPT(" ",50)),50)))</f>
        <v/>
      </c>
      <c r="AJ1762" s="27" t="str">
        <f aca="false">IF($A1762="","",IF(NOT(ISERROR(MATCH($A1762,Validation!$A$193:$A$217,0))),"Manual mapping",IF(COUNTIF(Validation!$U$19:$U$178,$Z1762)&gt;0,"Direct",IF(COUNTIF(Validation!$S$19:$S$178,$AI1762)=1,"By surname","Unresolved"))))</f>
        <v/>
      </c>
      <c r="AK1762" s="28" t="str">
        <f aca="false">IF($L1762="","",IF(MATCH($L1762,$L$2:$L$3000,0)&lt;&gt;ROW()-1,"",COUNT($AK$1:$AK1761)+1))</f>
        <v/>
      </c>
      <c r="AL1762" s="28" t="str">
        <f aca="false">IF($G1762="","",IF(MATCH($G1762,$G$2:$G$3000,0)&lt;&gt;ROW()-1,"",COUNT($AL$1:$AL1761)+1))</f>
        <v/>
      </c>
      <c r="AM1762" s="28" t="str">
        <f aca="false">IF($H1762="","",IF(MATCH($H1762,$H$2:$H$3000,0)&lt;&gt;ROW()-1,"",COUNT($AM$1:$AM1761)+1))</f>
        <v/>
      </c>
      <c r="AN1762" s="28" t="str">
        <f aca="false">IF($I1762="","",IF(MATCH($I1762,$I$2:$I$3000,0)&lt;&gt;ROW()-1,"",COUNT($AN$1:$AN1761)+1))</f>
        <v/>
      </c>
      <c r="AO1762" s="28" t="str">
        <f aca="false">IF($Q1762="","",IF(MATCH($Q1762,$Q$2:$Q$3000,0)&lt;&gt;ROW()-1,"",COUNT($AO$1:$AO1761)+1))</f>
        <v/>
      </c>
    </row>
    <row r="1763" customFormat="false" ht="12.75" hidden="false" customHeight="true" outlineLevel="0" collapsed="false">
      <c r="W1763" s="24" t="n">
        <f aca="false">IF($F1763="",0,IFERROR(IF(ISNUMBER($F1763),INT($F1763),DATE(VALUE(MID(SUBSTITUTE(LEFT($F1763,FIND(" ",$F1763&amp;" ")-1),"/",REPT(" ",20)),41,20)),VALUE(LEFT(SUBSTITUTE(LEFT($F1763,FIND(" ",$F1763&amp;" ")-1),"/",REPT(" ",20)),20)),VALUE(MID(SUBSTITUTE(LEFT($F1763,FIND(" ",$F1763&amp;" ")-1),"/",REPT(" ",20)),21,20)))),0))</f>
        <v>0</v>
      </c>
      <c r="X1763" s="25" t="str">
        <f aca="false">IF(ISNUMBER($N1763),$N1763*Validation!$B$5,"")</f>
        <v/>
      </c>
      <c r="Y1763" s="26" t="str">
        <f aca="false">IF($A1763="","",SUBSTITUTE(SUBSTITUTE(SUBSTITUTE(SUBSTITUTE(SUBSTITUTE(SUBSTITUTE(SUBSTITUTE(UPPER(TRIM($A1763)),"Á","A"),"É","E"),"Í","I"),"Ó","O"),"Ú","U"),"Ñ","N"),"Ü","U"))</f>
        <v/>
      </c>
      <c r="Z1763" s="26" t="str">
        <f aca="false">IF($Y1763="","",LEFT($Y1763,1)&amp;" "&amp;TRIM(RIGHT(SUBSTITUTE($Y1763," ",REPT(" ",50)),50)))</f>
        <v/>
      </c>
      <c r="AA1763" s="27" t="str">
        <f aca="false">IF($AF1763="","",IF(COUNTIF(Validation!$U$19:$U$178,$AF1763)&gt;0,"OK","NO MATCH"))</f>
        <v/>
      </c>
      <c r="AB1763" s="27" t="str">
        <f aca="false">IF($W1763=0,"",IF(AND($W1763&gt;=Validation!$B$3,$W1763&lt;=Validation!$C$3),"Yes","No"))</f>
        <v/>
      </c>
      <c r="AC1763" s="26" t="str">
        <f aca="false">IF($A1763="","",$AF1763&amp;"|"&amp;TEXT($W1763,"yyyy-mm-dd")&amp;"|"&amp;$J1763&amp;"|"&amp;$N1763)</f>
        <v/>
      </c>
      <c r="AD1763" s="27" t="str">
        <f aca="false">IF($AC1763="","",IF(COUNTIF($AC$2:$AC$3000,$AC1763)&gt;1,"REVIEW","OK"))</f>
        <v/>
      </c>
      <c r="AE1763" s="27" t="str">
        <f aca="false">IF(OR($W1763=0,$O1763=""),"",IF(IFERROR(IF(ISNUMBER($O1763),INT($O1763),DATE(VALUE(MID(SUBSTITUTE(LEFT($O1763,FIND(" ",$O1763&amp;" ")-1),"/",REPT(" ",20)),41,20)),VALUE(LEFT(SUBSTITUTE(LEFT($O1763,FIND(" ",$O1763&amp;" ")-1),"/",REPT(" ",20)),20)),VALUE(MID(SUBSTITUTE(LEFT($O1763,FIND(" ",$O1763&amp;" ")-1),"/",REPT(" ",20)),21,20)))),0)&gt;$W1763,"Late","Same day"))</f>
        <v/>
      </c>
      <c r="AF1763" s="26" t="str">
        <f aca="false">IF($A1763="","",IFERROR(INDEX(Validation!$C$193:$C$217,MATCH($A1763,Validation!$A$193:$A$217,0)),IF(COUNTIF(Validation!$U$19:$U$178,$Z1763)&gt;0,$Z1763,IF(COUNTIF(Validation!$S$19:$S$178,$AI1763)=1,INDEX(Validation!$U$19:$U$178,MATCH($AI1763,Validation!$S$19:$S$178,0)),$Z1763))))</f>
        <v/>
      </c>
      <c r="AG1763" s="27" t="str">
        <f aca="false">IF(COUNTA($A1763:$U1763)=0,"",IF($A1763="","No name",IF($F1763="","No date",IF($W1763=0,"Date ilegible",IF(NOT(ISNUMBER($N1763)),"Hours no numéricas",IF($AA1763="NO MATCH","Person no identificada","OK"))))))</f>
        <v/>
      </c>
      <c r="AH1763" s="27" t="str">
        <f aca="false">IF($W1763=0,"No date",IF($W1763&lt;Validation!$B$3,"Before period",IF($W1763&gt;Validation!$C$3,"After period","In period")))</f>
        <v>No date</v>
      </c>
      <c r="AI1763" s="26" t="str">
        <f aca="false">IF($Y1763="","",TRIM(RIGHT(SUBSTITUTE($Y1763," ",REPT(" ",50)),50)))</f>
        <v/>
      </c>
      <c r="AJ1763" s="27" t="str">
        <f aca="false">IF($A1763="","",IF(NOT(ISERROR(MATCH($A1763,Validation!$A$193:$A$217,0))),"Manual mapping",IF(COUNTIF(Validation!$U$19:$U$178,$Z1763)&gt;0,"Direct",IF(COUNTIF(Validation!$S$19:$S$178,$AI1763)=1,"By surname","Unresolved"))))</f>
        <v/>
      </c>
      <c r="AK1763" s="28" t="str">
        <f aca="false">IF($L1763="","",IF(MATCH($L1763,$L$2:$L$3000,0)&lt;&gt;ROW()-1,"",COUNT($AK$1:$AK1762)+1))</f>
        <v/>
      </c>
      <c r="AL1763" s="28" t="str">
        <f aca="false">IF($G1763="","",IF(MATCH($G1763,$G$2:$G$3000,0)&lt;&gt;ROW()-1,"",COUNT($AL$1:$AL1762)+1))</f>
        <v/>
      </c>
      <c r="AM1763" s="28" t="str">
        <f aca="false">IF($H1763="","",IF(MATCH($H1763,$H$2:$H$3000,0)&lt;&gt;ROW()-1,"",COUNT($AM$1:$AM1762)+1))</f>
        <v/>
      </c>
      <c r="AN1763" s="28" t="str">
        <f aca="false">IF($I1763="","",IF(MATCH($I1763,$I$2:$I$3000,0)&lt;&gt;ROW()-1,"",COUNT($AN$1:$AN1762)+1))</f>
        <v/>
      </c>
      <c r="AO1763" s="28" t="str">
        <f aca="false">IF($Q1763="","",IF(MATCH($Q1763,$Q$2:$Q$3000,0)&lt;&gt;ROW()-1,"",COUNT($AO$1:$AO1762)+1))</f>
        <v/>
      </c>
    </row>
    <row r="1764" customFormat="false" ht="12.75" hidden="false" customHeight="true" outlineLevel="0" collapsed="false">
      <c r="W1764" s="24" t="n">
        <f aca="false">IF($F1764="",0,IFERROR(IF(ISNUMBER($F1764),INT($F1764),DATE(VALUE(MID(SUBSTITUTE(LEFT($F1764,FIND(" ",$F1764&amp;" ")-1),"/",REPT(" ",20)),41,20)),VALUE(LEFT(SUBSTITUTE(LEFT($F1764,FIND(" ",$F1764&amp;" ")-1),"/",REPT(" ",20)),20)),VALUE(MID(SUBSTITUTE(LEFT($F1764,FIND(" ",$F1764&amp;" ")-1),"/",REPT(" ",20)),21,20)))),0))</f>
        <v>0</v>
      </c>
      <c r="X1764" s="25" t="str">
        <f aca="false">IF(ISNUMBER($N1764),$N1764*Validation!$B$5,"")</f>
        <v/>
      </c>
      <c r="Y1764" s="26" t="str">
        <f aca="false">IF($A1764="","",SUBSTITUTE(SUBSTITUTE(SUBSTITUTE(SUBSTITUTE(SUBSTITUTE(SUBSTITUTE(SUBSTITUTE(UPPER(TRIM($A1764)),"Á","A"),"É","E"),"Í","I"),"Ó","O"),"Ú","U"),"Ñ","N"),"Ü","U"))</f>
        <v/>
      </c>
      <c r="Z1764" s="26" t="str">
        <f aca="false">IF($Y1764="","",LEFT($Y1764,1)&amp;" "&amp;TRIM(RIGHT(SUBSTITUTE($Y1764," ",REPT(" ",50)),50)))</f>
        <v/>
      </c>
      <c r="AA1764" s="27" t="str">
        <f aca="false">IF($AF1764="","",IF(COUNTIF(Validation!$U$19:$U$178,$AF1764)&gt;0,"OK","NO MATCH"))</f>
        <v/>
      </c>
      <c r="AB1764" s="27" t="str">
        <f aca="false">IF($W1764=0,"",IF(AND($W1764&gt;=Validation!$B$3,$W1764&lt;=Validation!$C$3),"Yes","No"))</f>
        <v/>
      </c>
      <c r="AC1764" s="26" t="str">
        <f aca="false">IF($A1764="","",$AF1764&amp;"|"&amp;TEXT($W1764,"yyyy-mm-dd")&amp;"|"&amp;$J1764&amp;"|"&amp;$N1764)</f>
        <v/>
      </c>
      <c r="AD1764" s="27" t="str">
        <f aca="false">IF($AC1764="","",IF(COUNTIF($AC$2:$AC$3000,$AC1764)&gt;1,"REVIEW","OK"))</f>
        <v/>
      </c>
      <c r="AE1764" s="27" t="str">
        <f aca="false">IF(OR($W1764=0,$O1764=""),"",IF(IFERROR(IF(ISNUMBER($O1764),INT($O1764),DATE(VALUE(MID(SUBSTITUTE(LEFT($O1764,FIND(" ",$O1764&amp;" ")-1),"/",REPT(" ",20)),41,20)),VALUE(LEFT(SUBSTITUTE(LEFT($O1764,FIND(" ",$O1764&amp;" ")-1),"/",REPT(" ",20)),20)),VALUE(MID(SUBSTITUTE(LEFT($O1764,FIND(" ",$O1764&amp;" ")-1),"/",REPT(" ",20)),21,20)))),0)&gt;$W1764,"Late","Same day"))</f>
        <v/>
      </c>
      <c r="AF1764" s="26" t="str">
        <f aca="false">IF($A1764="","",IFERROR(INDEX(Validation!$C$193:$C$217,MATCH($A1764,Validation!$A$193:$A$217,0)),IF(COUNTIF(Validation!$U$19:$U$178,$Z1764)&gt;0,$Z1764,IF(COUNTIF(Validation!$S$19:$S$178,$AI1764)=1,INDEX(Validation!$U$19:$U$178,MATCH($AI1764,Validation!$S$19:$S$178,0)),$Z1764))))</f>
        <v/>
      </c>
      <c r="AG1764" s="27" t="str">
        <f aca="false">IF(COUNTA($A1764:$U1764)=0,"",IF($A1764="","No name",IF($F1764="","No date",IF($W1764=0,"Date ilegible",IF(NOT(ISNUMBER($N1764)),"Hours no numéricas",IF($AA1764="NO MATCH","Person no identificada","OK"))))))</f>
        <v/>
      </c>
      <c r="AH1764" s="27" t="str">
        <f aca="false">IF($W1764=0,"No date",IF($W1764&lt;Validation!$B$3,"Before period",IF($W1764&gt;Validation!$C$3,"After period","In period")))</f>
        <v>No date</v>
      </c>
      <c r="AI1764" s="26" t="str">
        <f aca="false">IF($Y1764="","",TRIM(RIGHT(SUBSTITUTE($Y1764," ",REPT(" ",50)),50)))</f>
        <v/>
      </c>
      <c r="AJ1764" s="27" t="str">
        <f aca="false">IF($A1764="","",IF(NOT(ISERROR(MATCH($A1764,Validation!$A$193:$A$217,0))),"Manual mapping",IF(COUNTIF(Validation!$U$19:$U$178,$Z1764)&gt;0,"Direct",IF(COUNTIF(Validation!$S$19:$S$178,$AI1764)=1,"By surname","Unresolved"))))</f>
        <v/>
      </c>
      <c r="AK1764" s="28" t="str">
        <f aca="false">IF($L1764="","",IF(MATCH($L1764,$L$2:$L$3000,0)&lt;&gt;ROW()-1,"",COUNT($AK$1:$AK1763)+1))</f>
        <v/>
      </c>
      <c r="AL1764" s="28" t="str">
        <f aca="false">IF($G1764="","",IF(MATCH($G1764,$G$2:$G$3000,0)&lt;&gt;ROW()-1,"",COUNT($AL$1:$AL1763)+1))</f>
        <v/>
      </c>
      <c r="AM1764" s="28" t="str">
        <f aca="false">IF($H1764="","",IF(MATCH($H1764,$H$2:$H$3000,0)&lt;&gt;ROW()-1,"",COUNT($AM$1:$AM1763)+1))</f>
        <v/>
      </c>
      <c r="AN1764" s="28" t="str">
        <f aca="false">IF($I1764="","",IF(MATCH($I1764,$I$2:$I$3000,0)&lt;&gt;ROW()-1,"",COUNT($AN$1:$AN1763)+1))</f>
        <v/>
      </c>
      <c r="AO1764" s="28" t="str">
        <f aca="false">IF($Q1764="","",IF(MATCH($Q1764,$Q$2:$Q$3000,0)&lt;&gt;ROW()-1,"",COUNT($AO$1:$AO1763)+1))</f>
        <v/>
      </c>
    </row>
    <row r="1765" customFormat="false" ht="12.75" hidden="false" customHeight="true" outlineLevel="0" collapsed="false">
      <c r="W1765" s="24" t="n">
        <f aca="false">IF($F1765="",0,IFERROR(IF(ISNUMBER($F1765),INT($F1765),DATE(VALUE(MID(SUBSTITUTE(LEFT($F1765,FIND(" ",$F1765&amp;" ")-1),"/",REPT(" ",20)),41,20)),VALUE(LEFT(SUBSTITUTE(LEFT($F1765,FIND(" ",$F1765&amp;" ")-1),"/",REPT(" ",20)),20)),VALUE(MID(SUBSTITUTE(LEFT($F1765,FIND(" ",$F1765&amp;" ")-1),"/",REPT(" ",20)),21,20)))),0))</f>
        <v>0</v>
      </c>
      <c r="X1765" s="25" t="str">
        <f aca="false">IF(ISNUMBER($N1765),$N1765*Validation!$B$5,"")</f>
        <v/>
      </c>
      <c r="Y1765" s="26" t="str">
        <f aca="false">IF($A1765="","",SUBSTITUTE(SUBSTITUTE(SUBSTITUTE(SUBSTITUTE(SUBSTITUTE(SUBSTITUTE(SUBSTITUTE(UPPER(TRIM($A1765)),"Á","A"),"É","E"),"Í","I"),"Ó","O"),"Ú","U"),"Ñ","N"),"Ü","U"))</f>
        <v/>
      </c>
      <c r="Z1765" s="26" t="str">
        <f aca="false">IF($Y1765="","",LEFT($Y1765,1)&amp;" "&amp;TRIM(RIGHT(SUBSTITUTE($Y1765," ",REPT(" ",50)),50)))</f>
        <v/>
      </c>
      <c r="AA1765" s="27" t="str">
        <f aca="false">IF($AF1765="","",IF(COUNTIF(Validation!$U$19:$U$178,$AF1765)&gt;0,"OK","NO MATCH"))</f>
        <v/>
      </c>
      <c r="AB1765" s="27" t="str">
        <f aca="false">IF($W1765=0,"",IF(AND($W1765&gt;=Validation!$B$3,$W1765&lt;=Validation!$C$3),"Yes","No"))</f>
        <v/>
      </c>
      <c r="AC1765" s="26" t="str">
        <f aca="false">IF($A1765="","",$AF1765&amp;"|"&amp;TEXT($W1765,"yyyy-mm-dd")&amp;"|"&amp;$J1765&amp;"|"&amp;$N1765)</f>
        <v/>
      </c>
      <c r="AD1765" s="27" t="str">
        <f aca="false">IF($AC1765="","",IF(COUNTIF($AC$2:$AC$3000,$AC1765)&gt;1,"REVIEW","OK"))</f>
        <v/>
      </c>
      <c r="AE1765" s="27" t="str">
        <f aca="false">IF(OR($W1765=0,$O1765=""),"",IF(IFERROR(IF(ISNUMBER($O1765),INT($O1765),DATE(VALUE(MID(SUBSTITUTE(LEFT($O1765,FIND(" ",$O1765&amp;" ")-1),"/",REPT(" ",20)),41,20)),VALUE(LEFT(SUBSTITUTE(LEFT($O1765,FIND(" ",$O1765&amp;" ")-1),"/",REPT(" ",20)),20)),VALUE(MID(SUBSTITUTE(LEFT($O1765,FIND(" ",$O1765&amp;" ")-1),"/",REPT(" ",20)),21,20)))),0)&gt;$W1765,"Late","Same day"))</f>
        <v/>
      </c>
      <c r="AF1765" s="26" t="str">
        <f aca="false">IF($A1765="","",IFERROR(INDEX(Validation!$C$193:$C$217,MATCH($A1765,Validation!$A$193:$A$217,0)),IF(COUNTIF(Validation!$U$19:$U$178,$Z1765)&gt;0,$Z1765,IF(COUNTIF(Validation!$S$19:$S$178,$AI1765)=1,INDEX(Validation!$U$19:$U$178,MATCH($AI1765,Validation!$S$19:$S$178,0)),$Z1765))))</f>
        <v/>
      </c>
      <c r="AG1765" s="27" t="str">
        <f aca="false">IF(COUNTA($A1765:$U1765)=0,"",IF($A1765="","No name",IF($F1765="","No date",IF($W1765=0,"Date ilegible",IF(NOT(ISNUMBER($N1765)),"Hours no numéricas",IF($AA1765="NO MATCH","Person no identificada","OK"))))))</f>
        <v/>
      </c>
      <c r="AH1765" s="27" t="str">
        <f aca="false">IF($W1765=0,"No date",IF($W1765&lt;Validation!$B$3,"Before period",IF($W1765&gt;Validation!$C$3,"After period","In period")))</f>
        <v>No date</v>
      </c>
      <c r="AI1765" s="26" t="str">
        <f aca="false">IF($Y1765="","",TRIM(RIGHT(SUBSTITUTE($Y1765," ",REPT(" ",50)),50)))</f>
        <v/>
      </c>
      <c r="AJ1765" s="27" t="str">
        <f aca="false">IF($A1765="","",IF(NOT(ISERROR(MATCH($A1765,Validation!$A$193:$A$217,0))),"Manual mapping",IF(COUNTIF(Validation!$U$19:$U$178,$Z1765)&gt;0,"Direct",IF(COUNTIF(Validation!$S$19:$S$178,$AI1765)=1,"By surname","Unresolved"))))</f>
        <v/>
      </c>
      <c r="AK1765" s="28" t="str">
        <f aca="false">IF($L1765="","",IF(MATCH($L1765,$L$2:$L$3000,0)&lt;&gt;ROW()-1,"",COUNT($AK$1:$AK1764)+1))</f>
        <v/>
      </c>
      <c r="AL1765" s="28" t="str">
        <f aca="false">IF($G1765="","",IF(MATCH($G1765,$G$2:$G$3000,0)&lt;&gt;ROW()-1,"",COUNT($AL$1:$AL1764)+1))</f>
        <v/>
      </c>
      <c r="AM1765" s="28" t="str">
        <f aca="false">IF($H1765="","",IF(MATCH($H1765,$H$2:$H$3000,0)&lt;&gt;ROW()-1,"",COUNT($AM$1:$AM1764)+1))</f>
        <v/>
      </c>
      <c r="AN1765" s="28" t="str">
        <f aca="false">IF($I1765="","",IF(MATCH($I1765,$I$2:$I$3000,0)&lt;&gt;ROW()-1,"",COUNT($AN$1:$AN1764)+1))</f>
        <v/>
      </c>
      <c r="AO1765" s="28" t="str">
        <f aca="false">IF($Q1765="","",IF(MATCH($Q1765,$Q$2:$Q$3000,0)&lt;&gt;ROW()-1,"",COUNT($AO$1:$AO1764)+1))</f>
        <v/>
      </c>
    </row>
    <row r="1766" customFormat="false" ht="12.75" hidden="false" customHeight="true" outlineLevel="0" collapsed="false">
      <c r="W1766" s="24" t="n">
        <f aca="false">IF($F1766="",0,IFERROR(IF(ISNUMBER($F1766),INT($F1766),DATE(VALUE(MID(SUBSTITUTE(LEFT($F1766,FIND(" ",$F1766&amp;" ")-1),"/",REPT(" ",20)),41,20)),VALUE(LEFT(SUBSTITUTE(LEFT($F1766,FIND(" ",$F1766&amp;" ")-1),"/",REPT(" ",20)),20)),VALUE(MID(SUBSTITUTE(LEFT($F1766,FIND(" ",$F1766&amp;" ")-1),"/",REPT(" ",20)),21,20)))),0))</f>
        <v>0</v>
      </c>
      <c r="X1766" s="25" t="str">
        <f aca="false">IF(ISNUMBER($N1766),$N1766*Validation!$B$5,"")</f>
        <v/>
      </c>
      <c r="Y1766" s="26" t="str">
        <f aca="false">IF($A1766="","",SUBSTITUTE(SUBSTITUTE(SUBSTITUTE(SUBSTITUTE(SUBSTITUTE(SUBSTITUTE(SUBSTITUTE(UPPER(TRIM($A1766)),"Á","A"),"É","E"),"Í","I"),"Ó","O"),"Ú","U"),"Ñ","N"),"Ü","U"))</f>
        <v/>
      </c>
      <c r="Z1766" s="26" t="str">
        <f aca="false">IF($Y1766="","",LEFT($Y1766,1)&amp;" "&amp;TRIM(RIGHT(SUBSTITUTE($Y1766," ",REPT(" ",50)),50)))</f>
        <v/>
      </c>
      <c r="AA1766" s="27" t="str">
        <f aca="false">IF($AF1766="","",IF(COUNTIF(Validation!$U$19:$U$178,$AF1766)&gt;0,"OK","NO MATCH"))</f>
        <v/>
      </c>
      <c r="AB1766" s="27" t="str">
        <f aca="false">IF($W1766=0,"",IF(AND($W1766&gt;=Validation!$B$3,$W1766&lt;=Validation!$C$3),"Yes","No"))</f>
        <v/>
      </c>
      <c r="AC1766" s="26" t="str">
        <f aca="false">IF($A1766="","",$AF1766&amp;"|"&amp;TEXT($W1766,"yyyy-mm-dd")&amp;"|"&amp;$J1766&amp;"|"&amp;$N1766)</f>
        <v/>
      </c>
      <c r="AD1766" s="27" t="str">
        <f aca="false">IF($AC1766="","",IF(COUNTIF($AC$2:$AC$3000,$AC1766)&gt;1,"REVIEW","OK"))</f>
        <v/>
      </c>
      <c r="AE1766" s="27" t="str">
        <f aca="false">IF(OR($W1766=0,$O1766=""),"",IF(IFERROR(IF(ISNUMBER($O1766),INT($O1766),DATE(VALUE(MID(SUBSTITUTE(LEFT($O1766,FIND(" ",$O1766&amp;" ")-1),"/",REPT(" ",20)),41,20)),VALUE(LEFT(SUBSTITUTE(LEFT($O1766,FIND(" ",$O1766&amp;" ")-1),"/",REPT(" ",20)),20)),VALUE(MID(SUBSTITUTE(LEFT($O1766,FIND(" ",$O1766&amp;" ")-1),"/",REPT(" ",20)),21,20)))),0)&gt;$W1766,"Late","Same day"))</f>
        <v/>
      </c>
      <c r="AF1766" s="26" t="str">
        <f aca="false">IF($A1766="","",IFERROR(INDEX(Validation!$C$193:$C$217,MATCH($A1766,Validation!$A$193:$A$217,0)),IF(COUNTIF(Validation!$U$19:$U$178,$Z1766)&gt;0,$Z1766,IF(COUNTIF(Validation!$S$19:$S$178,$AI1766)=1,INDEX(Validation!$U$19:$U$178,MATCH($AI1766,Validation!$S$19:$S$178,0)),$Z1766))))</f>
        <v/>
      </c>
      <c r="AG1766" s="27" t="str">
        <f aca="false">IF(COUNTA($A1766:$U1766)=0,"",IF($A1766="","No name",IF($F1766="","No date",IF($W1766=0,"Date ilegible",IF(NOT(ISNUMBER($N1766)),"Hours no numéricas",IF($AA1766="NO MATCH","Person no identificada","OK"))))))</f>
        <v/>
      </c>
      <c r="AH1766" s="27" t="str">
        <f aca="false">IF($W1766=0,"No date",IF($W1766&lt;Validation!$B$3,"Before period",IF($W1766&gt;Validation!$C$3,"After period","In period")))</f>
        <v>No date</v>
      </c>
      <c r="AI1766" s="26" t="str">
        <f aca="false">IF($Y1766="","",TRIM(RIGHT(SUBSTITUTE($Y1766," ",REPT(" ",50)),50)))</f>
        <v/>
      </c>
      <c r="AJ1766" s="27" t="str">
        <f aca="false">IF($A1766="","",IF(NOT(ISERROR(MATCH($A1766,Validation!$A$193:$A$217,0))),"Manual mapping",IF(COUNTIF(Validation!$U$19:$U$178,$Z1766)&gt;0,"Direct",IF(COUNTIF(Validation!$S$19:$S$178,$AI1766)=1,"By surname","Unresolved"))))</f>
        <v/>
      </c>
      <c r="AK1766" s="28" t="str">
        <f aca="false">IF($L1766="","",IF(MATCH($L1766,$L$2:$L$3000,0)&lt;&gt;ROW()-1,"",COUNT($AK$1:$AK1765)+1))</f>
        <v/>
      </c>
      <c r="AL1766" s="28" t="str">
        <f aca="false">IF($G1766="","",IF(MATCH($G1766,$G$2:$G$3000,0)&lt;&gt;ROW()-1,"",COUNT($AL$1:$AL1765)+1))</f>
        <v/>
      </c>
      <c r="AM1766" s="28" t="str">
        <f aca="false">IF($H1766="","",IF(MATCH($H1766,$H$2:$H$3000,0)&lt;&gt;ROW()-1,"",COUNT($AM$1:$AM1765)+1))</f>
        <v/>
      </c>
      <c r="AN1766" s="28" t="str">
        <f aca="false">IF($I1766="","",IF(MATCH($I1766,$I$2:$I$3000,0)&lt;&gt;ROW()-1,"",COUNT($AN$1:$AN1765)+1))</f>
        <v/>
      </c>
      <c r="AO1766" s="28" t="str">
        <f aca="false">IF($Q1766="","",IF(MATCH($Q1766,$Q$2:$Q$3000,0)&lt;&gt;ROW()-1,"",COUNT($AO$1:$AO1765)+1))</f>
        <v/>
      </c>
    </row>
    <row r="1767" customFormat="false" ht="12.75" hidden="false" customHeight="true" outlineLevel="0" collapsed="false">
      <c r="W1767" s="24" t="n">
        <f aca="false">IF($F1767="",0,IFERROR(IF(ISNUMBER($F1767),INT($F1767),DATE(VALUE(MID(SUBSTITUTE(LEFT($F1767,FIND(" ",$F1767&amp;" ")-1),"/",REPT(" ",20)),41,20)),VALUE(LEFT(SUBSTITUTE(LEFT($F1767,FIND(" ",$F1767&amp;" ")-1),"/",REPT(" ",20)),20)),VALUE(MID(SUBSTITUTE(LEFT($F1767,FIND(" ",$F1767&amp;" ")-1),"/",REPT(" ",20)),21,20)))),0))</f>
        <v>0</v>
      </c>
      <c r="X1767" s="25" t="str">
        <f aca="false">IF(ISNUMBER($N1767),$N1767*Validation!$B$5,"")</f>
        <v/>
      </c>
      <c r="Y1767" s="26" t="str">
        <f aca="false">IF($A1767="","",SUBSTITUTE(SUBSTITUTE(SUBSTITUTE(SUBSTITUTE(SUBSTITUTE(SUBSTITUTE(SUBSTITUTE(UPPER(TRIM($A1767)),"Á","A"),"É","E"),"Í","I"),"Ó","O"),"Ú","U"),"Ñ","N"),"Ü","U"))</f>
        <v/>
      </c>
      <c r="Z1767" s="26" t="str">
        <f aca="false">IF($Y1767="","",LEFT($Y1767,1)&amp;" "&amp;TRIM(RIGHT(SUBSTITUTE($Y1767," ",REPT(" ",50)),50)))</f>
        <v/>
      </c>
      <c r="AA1767" s="27" t="str">
        <f aca="false">IF($AF1767="","",IF(COUNTIF(Validation!$U$19:$U$178,$AF1767)&gt;0,"OK","NO MATCH"))</f>
        <v/>
      </c>
      <c r="AB1767" s="27" t="str">
        <f aca="false">IF($W1767=0,"",IF(AND($W1767&gt;=Validation!$B$3,$W1767&lt;=Validation!$C$3),"Yes","No"))</f>
        <v/>
      </c>
      <c r="AC1767" s="26" t="str">
        <f aca="false">IF($A1767="","",$AF1767&amp;"|"&amp;TEXT($W1767,"yyyy-mm-dd")&amp;"|"&amp;$J1767&amp;"|"&amp;$N1767)</f>
        <v/>
      </c>
      <c r="AD1767" s="27" t="str">
        <f aca="false">IF($AC1767="","",IF(COUNTIF($AC$2:$AC$3000,$AC1767)&gt;1,"REVIEW","OK"))</f>
        <v/>
      </c>
      <c r="AE1767" s="27" t="str">
        <f aca="false">IF(OR($W1767=0,$O1767=""),"",IF(IFERROR(IF(ISNUMBER($O1767),INT($O1767),DATE(VALUE(MID(SUBSTITUTE(LEFT($O1767,FIND(" ",$O1767&amp;" ")-1),"/",REPT(" ",20)),41,20)),VALUE(LEFT(SUBSTITUTE(LEFT($O1767,FIND(" ",$O1767&amp;" ")-1),"/",REPT(" ",20)),20)),VALUE(MID(SUBSTITUTE(LEFT($O1767,FIND(" ",$O1767&amp;" ")-1),"/",REPT(" ",20)),21,20)))),0)&gt;$W1767,"Late","Same day"))</f>
        <v/>
      </c>
      <c r="AF1767" s="26" t="str">
        <f aca="false">IF($A1767="","",IFERROR(INDEX(Validation!$C$193:$C$217,MATCH($A1767,Validation!$A$193:$A$217,0)),IF(COUNTIF(Validation!$U$19:$U$178,$Z1767)&gt;0,$Z1767,IF(COUNTIF(Validation!$S$19:$S$178,$AI1767)=1,INDEX(Validation!$U$19:$U$178,MATCH($AI1767,Validation!$S$19:$S$178,0)),$Z1767))))</f>
        <v/>
      </c>
      <c r="AG1767" s="27" t="str">
        <f aca="false">IF(COUNTA($A1767:$U1767)=0,"",IF($A1767="","No name",IF($F1767="","No date",IF($W1767=0,"Date ilegible",IF(NOT(ISNUMBER($N1767)),"Hours no numéricas",IF($AA1767="NO MATCH","Person no identificada","OK"))))))</f>
        <v/>
      </c>
      <c r="AH1767" s="27" t="str">
        <f aca="false">IF($W1767=0,"No date",IF($W1767&lt;Validation!$B$3,"Before period",IF($W1767&gt;Validation!$C$3,"After period","In period")))</f>
        <v>No date</v>
      </c>
      <c r="AI1767" s="26" t="str">
        <f aca="false">IF($Y1767="","",TRIM(RIGHT(SUBSTITUTE($Y1767," ",REPT(" ",50)),50)))</f>
        <v/>
      </c>
      <c r="AJ1767" s="27" t="str">
        <f aca="false">IF($A1767="","",IF(NOT(ISERROR(MATCH($A1767,Validation!$A$193:$A$217,0))),"Manual mapping",IF(COUNTIF(Validation!$U$19:$U$178,$Z1767)&gt;0,"Direct",IF(COUNTIF(Validation!$S$19:$S$178,$AI1767)=1,"By surname","Unresolved"))))</f>
        <v/>
      </c>
      <c r="AK1767" s="28" t="str">
        <f aca="false">IF($L1767="","",IF(MATCH($L1767,$L$2:$L$3000,0)&lt;&gt;ROW()-1,"",COUNT($AK$1:$AK1766)+1))</f>
        <v/>
      </c>
      <c r="AL1767" s="28" t="str">
        <f aca="false">IF($G1767="","",IF(MATCH($G1767,$G$2:$G$3000,0)&lt;&gt;ROW()-1,"",COUNT($AL$1:$AL1766)+1))</f>
        <v/>
      </c>
      <c r="AM1767" s="28" t="str">
        <f aca="false">IF($H1767="","",IF(MATCH($H1767,$H$2:$H$3000,0)&lt;&gt;ROW()-1,"",COUNT($AM$1:$AM1766)+1))</f>
        <v/>
      </c>
      <c r="AN1767" s="28" t="str">
        <f aca="false">IF($I1767="","",IF(MATCH($I1767,$I$2:$I$3000,0)&lt;&gt;ROW()-1,"",COUNT($AN$1:$AN1766)+1))</f>
        <v/>
      </c>
      <c r="AO1767" s="28" t="str">
        <f aca="false">IF($Q1767="","",IF(MATCH($Q1767,$Q$2:$Q$3000,0)&lt;&gt;ROW()-1,"",COUNT($AO$1:$AO1766)+1))</f>
        <v/>
      </c>
    </row>
    <row r="1768" customFormat="false" ht="12.75" hidden="false" customHeight="true" outlineLevel="0" collapsed="false">
      <c r="W1768" s="24" t="n">
        <f aca="false">IF($F1768="",0,IFERROR(IF(ISNUMBER($F1768),INT($F1768),DATE(VALUE(MID(SUBSTITUTE(LEFT($F1768,FIND(" ",$F1768&amp;" ")-1),"/",REPT(" ",20)),41,20)),VALUE(LEFT(SUBSTITUTE(LEFT($F1768,FIND(" ",$F1768&amp;" ")-1),"/",REPT(" ",20)),20)),VALUE(MID(SUBSTITUTE(LEFT($F1768,FIND(" ",$F1768&amp;" ")-1),"/",REPT(" ",20)),21,20)))),0))</f>
        <v>0</v>
      </c>
      <c r="X1768" s="25" t="str">
        <f aca="false">IF(ISNUMBER($N1768),$N1768*Validation!$B$5,"")</f>
        <v/>
      </c>
      <c r="Y1768" s="26" t="str">
        <f aca="false">IF($A1768="","",SUBSTITUTE(SUBSTITUTE(SUBSTITUTE(SUBSTITUTE(SUBSTITUTE(SUBSTITUTE(SUBSTITUTE(UPPER(TRIM($A1768)),"Á","A"),"É","E"),"Í","I"),"Ó","O"),"Ú","U"),"Ñ","N"),"Ü","U"))</f>
        <v/>
      </c>
      <c r="Z1768" s="26" t="str">
        <f aca="false">IF($Y1768="","",LEFT($Y1768,1)&amp;" "&amp;TRIM(RIGHT(SUBSTITUTE($Y1768," ",REPT(" ",50)),50)))</f>
        <v/>
      </c>
      <c r="AA1768" s="27" t="str">
        <f aca="false">IF($AF1768="","",IF(COUNTIF(Validation!$U$19:$U$178,$AF1768)&gt;0,"OK","NO MATCH"))</f>
        <v/>
      </c>
      <c r="AB1768" s="27" t="str">
        <f aca="false">IF($W1768=0,"",IF(AND($W1768&gt;=Validation!$B$3,$W1768&lt;=Validation!$C$3),"Yes","No"))</f>
        <v/>
      </c>
      <c r="AC1768" s="26" t="str">
        <f aca="false">IF($A1768="","",$AF1768&amp;"|"&amp;TEXT($W1768,"yyyy-mm-dd")&amp;"|"&amp;$J1768&amp;"|"&amp;$N1768)</f>
        <v/>
      </c>
      <c r="AD1768" s="27" t="str">
        <f aca="false">IF($AC1768="","",IF(COUNTIF($AC$2:$AC$3000,$AC1768)&gt;1,"REVIEW","OK"))</f>
        <v/>
      </c>
      <c r="AE1768" s="27" t="str">
        <f aca="false">IF(OR($W1768=0,$O1768=""),"",IF(IFERROR(IF(ISNUMBER($O1768),INT($O1768),DATE(VALUE(MID(SUBSTITUTE(LEFT($O1768,FIND(" ",$O1768&amp;" ")-1),"/",REPT(" ",20)),41,20)),VALUE(LEFT(SUBSTITUTE(LEFT($O1768,FIND(" ",$O1768&amp;" ")-1),"/",REPT(" ",20)),20)),VALUE(MID(SUBSTITUTE(LEFT($O1768,FIND(" ",$O1768&amp;" ")-1),"/",REPT(" ",20)),21,20)))),0)&gt;$W1768,"Late","Same day"))</f>
        <v/>
      </c>
      <c r="AF1768" s="26" t="str">
        <f aca="false">IF($A1768="","",IFERROR(INDEX(Validation!$C$193:$C$217,MATCH($A1768,Validation!$A$193:$A$217,0)),IF(COUNTIF(Validation!$U$19:$U$178,$Z1768)&gt;0,$Z1768,IF(COUNTIF(Validation!$S$19:$S$178,$AI1768)=1,INDEX(Validation!$U$19:$U$178,MATCH($AI1768,Validation!$S$19:$S$178,0)),$Z1768))))</f>
        <v/>
      </c>
      <c r="AG1768" s="27" t="str">
        <f aca="false">IF(COUNTA($A1768:$U1768)=0,"",IF($A1768="","No name",IF($F1768="","No date",IF($W1768=0,"Date ilegible",IF(NOT(ISNUMBER($N1768)),"Hours no numéricas",IF($AA1768="NO MATCH","Person no identificada","OK"))))))</f>
        <v/>
      </c>
      <c r="AH1768" s="27" t="str">
        <f aca="false">IF($W1768=0,"No date",IF($W1768&lt;Validation!$B$3,"Before period",IF($W1768&gt;Validation!$C$3,"After period","In period")))</f>
        <v>No date</v>
      </c>
      <c r="AI1768" s="26" t="str">
        <f aca="false">IF($Y1768="","",TRIM(RIGHT(SUBSTITUTE($Y1768," ",REPT(" ",50)),50)))</f>
        <v/>
      </c>
      <c r="AJ1768" s="27" t="str">
        <f aca="false">IF($A1768="","",IF(NOT(ISERROR(MATCH($A1768,Validation!$A$193:$A$217,0))),"Manual mapping",IF(COUNTIF(Validation!$U$19:$U$178,$Z1768)&gt;0,"Direct",IF(COUNTIF(Validation!$S$19:$S$178,$AI1768)=1,"By surname","Unresolved"))))</f>
        <v/>
      </c>
      <c r="AK1768" s="28" t="str">
        <f aca="false">IF($L1768="","",IF(MATCH($L1768,$L$2:$L$3000,0)&lt;&gt;ROW()-1,"",COUNT($AK$1:$AK1767)+1))</f>
        <v/>
      </c>
      <c r="AL1768" s="28" t="str">
        <f aca="false">IF($G1768="","",IF(MATCH($G1768,$G$2:$G$3000,0)&lt;&gt;ROW()-1,"",COUNT($AL$1:$AL1767)+1))</f>
        <v/>
      </c>
      <c r="AM1768" s="28" t="str">
        <f aca="false">IF($H1768="","",IF(MATCH($H1768,$H$2:$H$3000,0)&lt;&gt;ROW()-1,"",COUNT($AM$1:$AM1767)+1))</f>
        <v/>
      </c>
      <c r="AN1768" s="28" t="str">
        <f aca="false">IF($I1768="","",IF(MATCH($I1768,$I$2:$I$3000,0)&lt;&gt;ROW()-1,"",COUNT($AN$1:$AN1767)+1))</f>
        <v/>
      </c>
      <c r="AO1768" s="28" t="str">
        <f aca="false">IF($Q1768="","",IF(MATCH($Q1768,$Q$2:$Q$3000,0)&lt;&gt;ROW()-1,"",COUNT($AO$1:$AO1767)+1))</f>
        <v/>
      </c>
    </row>
    <row r="1769" customFormat="false" ht="12.75" hidden="false" customHeight="true" outlineLevel="0" collapsed="false">
      <c r="W1769" s="24" t="n">
        <f aca="false">IF($F1769="",0,IFERROR(IF(ISNUMBER($F1769),INT($F1769),DATE(VALUE(MID(SUBSTITUTE(LEFT($F1769,FIND(" ",$F1769&amp;" ")-1),"/",REPT(" ",20)),41,20)),VALUE(LEFT(SUBSTITUTE(LEFT($F1769,FIND(" ",$F1769&amp;" ")-1),"/",REPT(" ",20)),20)),VALUE(MID(SUBSTITUTE(LEFT($F1769,FIND(" ",$F1769&amp;" ")-1),"/",REPT(" ",20)),21,20)))),0))</f>
        <v>0</v>
      </c>
      <c r="X1769" s="25" t="str">
        <f aca="false">IF(ISNUMBER($N1769),$N1769*Validation!$B$5,"")</f>
        <v/>
      </c>
      <c r="Y1769" s="26" t="str">
        <f aca="false">IF($A1769="","",SUBSTITUTE(SUBSTITUTE(SUBSTITUTE(SUBSTITUTE(SUBSTITUTE(SUBSTITUTE(SUBSTITUTE(UPPER(TRIM($A1769)),"Á","A"),"É","E"),"Í","I"),"Ó","O"),"Ú","U"),"Ñ","N"),"Ü","U"))</f>
        <v/>
      </c>
      <c r="Z1769" s="26" t="str">
        <f aca="false">IF($Y1769="","",LEFT($Y1769,1)&amp;" "&amp;TRIM(RIGHT(SUBSTITUTE($Y1769," ",REPT(" ",50)),50)))</f>
        <v/>
      </c>
      <c r="AA1769" s="27" t="str">
        <f aca="false">IF($AF1769="","",IF(COUNTIF(Validation!$U$19:$U$178,$AF1769)&gt;0,"OK","NO MATCH"))</f>
        <v/>
      </c>
      <c r="AB1769" s="27" t="str">
        <f aca="false">IF($W1769=0,"",IF(AND($W1769&gt;=Validation!$B$3,$W1769&lt;=Validation!$C$3),"Yes","No"))</f>
        <v/>
      </c>
      <c r="AC1769" s="26" t="str">
        <f aca="false">IF($A1769="","",$AF1769&amp;"|"&amp;TEXT($W1769,"yyyy-mm-dd")&amp;"|"&amp;$J1769&amp;"|"&amp;$N1769)</f>
        <v/>
      </c>
      <c r="AD1769" s="27" t="str">
        <f aca="false">IF($AC1769="","",IF(COUNTIF($AC$2:$AC$3000,$AC1769)&gt;1,"REVIEW","OK"))</f>
        <v/>
      </c>
      <c r="AE1769" s="27" t="str">
        <f aca="false">IF(OR($W1769=0,$O1769=""),"",IF(IFERROR(IF(ISNUMBER($O1769),INT($O1769),DATE(VALUE(MID(SUBSTITUTE(LEFT($O1769,FIND(" ",$O1769&amp;" ")-1),"/",REPT(" ",20)),41,20)),VALUE(LEFT(SUBSTITUTE(LEFT($O1769,FIND(" ",$O1769&amp;" ")-1),"/",REPT(" ",20)),20)),VALUE(MID(SUBSTITUTE(LEFT($O1769,FIND(" ",$O1769&amp;" ")-1),"/",REPT(" ",20)),21,20)))),0)&gt;$W1769,"Late","Same day"))</f>
        <v/>
      </c>
      <c r="AF1769" s="26" t="str">
        <f aca="false">IF($A1769="","",IFERROR(INDEX(Validation!$C$193:$C$217,MATCH($A1769,Validation!$A$193:$A$217,0)),IF(COUNTIF(Validation!$U$19:$U$178,$Z1769)&gt;0,$Z1769,IF(COUNTIF(Validation!$S$19:$S$178,$AI1769)=1,INDEX(Validation!$U$19:$U$178,MATCH($AI1769,Validation!$S$19:$S$178,0)),$Z1769))))</f>
        <v/>
      </c>
      <c r="AG1769" s="27" t="str">
        <f aca="false">IF(COUNTA($A1769:$U1769)=0,"",IF($A1769="","No name",IF($F1769="","No date",IF($W1769=0,"Date ilegible",IF(NOT(ISNUMBER($N1769)),"Hours no numéricas",IF($AA1769="NO MATCH","Person no identificada","OK"))))))</f>
        <v/>
      </c>
      <c r="AH1769" s="27" t="str">
        <f aca="false">IF($W1769=0,"No date",IF($W1769&lt;Validation!$B$3,"Before period",IF($W1769&gt;Validation!$C$3,"After period","In period")))</f>
        <v>No date</v>
      </c>
      <c r="AI1769" s="26" t="str">
        <f aca="false">IF($Y1769="","",TRIM(RIGHT(SUBSTITUTE($Y1769," ",REPT(" ",50)),50)))</f>
        <v/>
      </c>
      <c r="AJ1769" s="27" t="str">
        <f aca="false">IF($A1769="","",IF(NOT(ISERROR(MATCH($A1769,Validation!$A$193:$A$217,0))),"Manual mapping",IF(COUNTIF(Validation!$U$19:$U$178,$Z1769)&gt;0,"Direct",IF(COUNTIF(Validation!$S$19:$S$178,$AI1769)=1,"By surname","Unresolved"))))</f>
        <v/>
      </c>
      <c r="AK1769" s="28" t="str">
        <f aca="false">IF($L1769="","",IF(MATCH($L1769,$L$2:$L$3000,0)&lt;&gt;ROW()-1,"",COUNT($AK$1:$AK1768)+1))</f>
        <v/>
      </c>
      <c r="AL1769" s="28" t="str">
        <f aca="false">IF($G1769="","",IF(MATCH($G1769,$G$2:$G$3000,0)&lt;&gt;ROW()-1,"",COUNT($AL$1:$AL1768)+1))</f>
        <v/>
      </c>
      <c r="AM1769" s="28" t="str">
        <f aca="false">IF($H1769="","",IF(MATCH($H1769,$H$2:$H$3000,0)&lt;&gt;ROW()-1,"",COUNT($AM$1:$AM1768)+1))</f>
        <v/>
      </c>
      <c r="AN1769" s="28" t="str">
        <f aca="false">IF($I1769="","",IF(MATCH($I1769,$I$2:$I$3000,0)&lt;&gt;ROW()-1,"",COUNT($AN$1:$AN1768)+1))</f>
        <v/>
      </c>
      <c r="AO1769" s="28" t="str">
        <f aca="false">IF($Q1769="","",IF(MATCH($Q1769,$Q$2:$Q$3000,0)&lt;&gt;ROW()-1,"",COUNT($AO$1:$AO1768)+1))</f>
        <v/>
      </c>
    </row>
    <row r="1770" customFormat="false" ht="12.75" hidden="false" customHeight="true" outlineLevel="0" collapsed="false">
      <c r="W1770" s="24" t="n">
        <f aca="false">IF($F1770="",0,IFERROR(IF(ISNUMBER($F1770),INT($F1770),DATE(VALUE(MID(SUBSTITUTE(LEFT($F1770,FIND(" ",$F1770&amp;" ")-1),"/",REPT(" ",20)),41,20)),VALUE(LEFT(SUBSTITUTE(LEFT($F1770,FIND(" ",$F1770&amp;" ")-1),"/",REPT(" ",20)),20)),VALUE(MID(SUBSTITUTE(LEFT($F1770,FIND(" ",$F1770&amp;" ")-1),"/",REPT(" ",20)),21,20)))),0))</f>
        <v>0</v>
      </c>
      <c r="X1770" s="25" t="str">
        <f aca="false">IF(ISNUMBER($N1770),$N1770*Validation!$B$5,"")</f>
        <v/>
      </c>
      <c r="Y1770" s="26" t="str">
        <f aca="false">IF($A1770="","",SUBSTITUTE(SUBSTITUTE(SUBSTITUTE(SUBSTITUTE(SUBSTITUTE(SUBSTITUTE(SUBSTITUTE(UPPER(TRIM($A1770)),"Á","A"),"É","E"),"Í","I"),"Ó","O"),"Ú","U"),"Ñ","N"),"Ü","U"))</f>
        <v/>
      </c>
      <c r="Z1770" s="26" t="str">
        <f aca="false">IF($Y1770="","",LEFT($Y1770,1)&amp;" "&amp;TRIM(RIGHT(SUBSTITUTE($Y1770," ",REPT(" ",50)),50)))</f>
        <v/>
      </c>
      <c r="AA1770" s="27" t="str">
        <f aca="false">IF($AF1770="","",IF(COUNTIF(Validation!$U$19:$U$178,$AF1770)&gt;0,"OK","NO MATCH"))</f>
        <v/>
      </c>
      <c r="AB1770" s="27" t="str">
        <f aca="false">IF($W1770=0,"",IF(AND($W1770&gt;=Validation!$B$3,$W1770&lt;=Validation!$C$3),"Yes","No"))</f>
        <v/>
      </c>
      <c r="AC1770" s="26" t="str">
        <f aca="false">IF($A1770="","",$AF1770&amp;"|"&amp;TEXT($W1770,"yyyy-mm-dd")&amp;"|"&amp;$J1770&amp;"|"&amp;$N1770)</f>
        <v/>
      </c>
      <c r="AD1770" s="27" t="str">
        <f aca="false">IF($AC1770="","",IF(COUNTIF($AC$2:$AC$3000,$AC1770)&gt;1,"REVIEW","OK"))</f>
        <v/>
      </c>
      <c r="AE1770" s="27" t="str">
        <f aca="false">IF(OR($W1770=0,$O1770=""),"",IF(IFERROR(IF(ISNUMBER($O1770),INT($O1770),DATE(VALUE(MID(SUBSTITUTE(LEFT($O1770,FIND(" ",$O1770&amp;" ")-1),"/",REPT(" ",20)),41,20)),VALUE(LEFT(SUBSTITUTE(LEFT($O1770,FIND(" ",$O1770&amp;" ")-1),"/",REPT(" ",20)),20)),VALUE(MID(SUBSTITUTE(LEFT($O1770,FIND(" ",$O1770&amp;" ")-1),"/",REPT(" ",20)),21,20)))),0)&gt;$W1770,"Late","Same day"))</f>
        <v/>
      </c>
      <c r="AF1770" s="26" t="str">
        <f aca="false">IF($A1770="","",IFERROR(INDEX(Validation!$C$193:$C$217,MATCH($A1770,Validation!$A$193:$A$217,0)),IF(COUNTIF(Validation!$U$19:$U$178,$Z1770)&gt;0,$Z1770,IF(COUNTIF(Validation!$S$19:$S$178,$AI1770)=1,INDEX(Validation!$U$19:$U$178,MATCH($AI1770,Validation!$S$19:$S$178,0)),$Z1770))))</f>
        <v/>
      </c>
      <c r="AG1770" s="27" t="str">
        <f aca="false">IF(COUNTA($A1770:$U1770)=0,"",IF($A1770="","No name",IF($F1770="","No date",IF($W1770=0,"Date ilegible",IF(NOT(ISNUMBER($N1770)),"Hours no numéricas",IF($AA1770="NO MATCH","Person no identificada","OK"))))))</f>
        <v/>
      </c>
      <c r="AH1770" s="27" t="str">
        <f aca="false">IF($W1770=0,"No date",IF($W1770&lt;Validation!$B$3,"Before period",IF($W1770&gt;Validation!$C$3,"After period","In period")))</f>
        <v>No date</v>
      </c>
      <c r="AI1770" s="26" t="str">
        <f aca="false">IF($Y1770="","",TRIM(RIGHT(SUBSTITUTE($Y1770," ",REPT(" ",50)),50)))</f>
        <v/>
      </c>
      <c r="AJ1770" s="27" t="str">
        <f aca="false">IF($A1770="","",IF(NOT(ISERROR(MATCH($A1770,Validation!$A$193:$A$217,0))),"Manual mapping",IF(COUNTIF(Validation!$U$19:$U$178,$Z1770)&gt;0,"Direct",IF(COUNTIF(Validation!$S$19:$S$178,$AI1770)=1,"By surname","Unresolved"))))</f>
        <v/>
      </c>
      <c r="AK1770" s="28" t="str">
        <f aca="false">IF($L1770="","",IF(MATCH($L1770,$L$2:$L$3000,0)&lt;&gt;ROW()-1,"",COUNT($AK$1:$AK1769)+1))</f>
        <v/>
      </c>
      <c r="AL1770" s="28" t="str">
        <f aca="false">IF($G1770="","",IF(MATCH($G1770,$G$2:$G$3000,0)&lt;&gt;ROW()-1,"",COUNT($AL$1:$AL1769)+1))</f>
        <v/>
      </c>
      <c r="AM1770" s="28" t="str">
        <f aca="false">IF($H1770="","",IF(MATCH($H1770,$H$2:$H$3000,0)&lt;&gt;ROW()-1,"",COUNT($AM$1:$AM1769)+1))</f>
        <v/>
      </c>
      <c r="AN1770" s="28" t="str">
        <f aca="false">IF($I1770="","",IF(MATCH($I1770,$I$2:$I$3000,0)&lt;&gt;ROW()-1,"",COUNT($AN$1:$AN1769)+1))</f>
        <v/>
      </c>
      <c r="AO1770" s="28" t="str">
        <f aca="false">IF($Q1770="","",IF(MATCH($Q1770,$Q$2:$Q$3000,0)&lt;&gt;ROW()-1,"",COUNT($AO$1:$AO1769)+1))</f>
        <v/>
      </c>
    </row>
    <row r="1771" customFormat="false" ht="12.75" hidden="false" customHeight="true" outlineLevel="0" collapsed="false">
      <c r="W1771" s="24" t="n">
        <f aca="false">IF($F1771="",0,IFERROR(IF(ISNUMBER($F1771),INT($F1771),DATE(VALUE(MID(SUBSTITUTE(LEFT($F1771,FIND(" ",$F1771&amp;" ")-1),"/",REPT(" ",20)),41,20)),VALUE(LEFT(SUBSTITUTE(LEFT($F1771,FIND(" ",$F1771&amp;" ")-1),"/",REPT(" ",20)),20)),VALUE(MID(SUBSTITUTE(LEFT($F1771,FIND(" ",$F1771&amp;" ")-1),"/",REPT(" ",20)),21,20)))),0))</f>
        <v>0</v>
      </c>
      <c r="X1771" s="25" t="str">
        <f aca="false">IF(ISNUMBER($N1771),$N1771*Validation!$B$5,"")</f>
        <v/>
      </c>
      <c r="Y1771" s="26" t="str">
        <f aca="false">IF($A1771="","",SUBSTITUTE(SUBSTITUTE(SUBSTITUTE(SUBSTITUTE(SUBSTITUTE(SUBSTITUTE(SUBSTITUTE(UPPER(TRIM($A1771)),"Á","A"),"É","E"),"Í","I"),"Ó","O"),"Ú","U"),"Ñ","N"),"Ü","U"))</f>
        <v/>
      </c>
      <c r="Z1771" s="26" t="str">
        <f aca="false">IF($Y1771="","",LEFT($Y1771,1)&amp;" "&amp;TRIM(RIGHT(SUBSTITUTE($Y1771," ",REPT(" ",50)),50)))</f>
        <v/>
      </c>
      <c r="AA1771" s="27" t="str">
        <f aca="false">IF($AF1771="","",IF(COUNTIF(Validation!$U$19:$U$178,$AF1771)&gt;0,"OK","NO MATCH"))</f>
        <v/>
      </c>
      <c r="AB1771" s="27" t="str">
        <f aca="false">IF($W1771=0,"",IF(AND($W1771&gt;=Validation!$B$3,$W1771&lt;=Validation!$C$3),"Yes","No"))</f>
        <v/>
      </c>
      <c r="AC1771" s="26" t="str">
        <f aca="false">IF($A1771="","",$AF1771&amp;"|"&amp;TEXT($W1771,"yyyy-mm-dd")&amp;"|"&amp;$J1771&amp;"|"&amp;$N1771)</f>
        <v/>
      </c>
      <c r="AD1771" s="27" t="str">
        <f aca="false">IF($AC1771="","",IF(COUNTIF($AC$2:$AC$3000,$AC1771)&gt;1,"REVIEW","OK"))</f>
        <v/>
      </c>
      <c r="AE1771" s="27" t="str">
        <f aca="false">IF(OR($W1771=0,$O1771=""),"",IF(IFERROR(IF(ISNUMBER($O1771),INT($O1771),DATE(VALUE(MID(SUBSTITUTE(LEFT($O1771,FIND(" ",$O1771&amp;" ")-1),"/",REPT(" ",20)),41,20)),VALUE(LEFT(SUBSTITUTE(LEFT($O1771,FIND(" ",$O1771&amp;" ")-1),"/",REPT(" ",20)),20)),VALUE(MID(SUBSTITUTE(LEFT($O1771,FIND(" ",$O1771&amp;" ")-1),"/",REPT(" ",20)),21,20)))),0)&gt;$W1771,"Late","Same day"))</f>
        <v/>
      </c>
      <c r="AF1771" s="26" t="str">
        <f aca="false">IF($A1771="","",IFERROR(INDEX(Validation!$C$193:$C$217,MATCH($A1771,Validation!$A$193:$A$217,0)),IF(COUNTIF(Validation!$U$19:$U$178,$Z1771)&gt;0,$Z1771,IF(COUNTIF(Validation!$S$19:$S$178,$AI1771)=1,INDEX(Validation!$U$19:$U$178,MATCH($AI1771,Validation!$S$19:$S$178,0)),$Z1771))))</f>
        <v/>
      </c>
      <c r="AG1771" s="27" t="str">
        <f aca="false">IF(COUNTA($A1771:$U1771)=0,"",IF($A1771="","No name",IF($F1771="","No date",IF($W1771=0,"Date ilegible",IF(NOT(ISNUMBER($N1771)),"Hours no numéricas",IF($AA1771="NO MATCH","Person no identificada","OK"))))))</f>
        <v/>
      </c>
      <c r="AH1771" s="27" t="str">
        <f aca="false">IF($W1771=0,"No date",IF($W1771&lt;Validation!$B$3,"Before period",IF($W1771&gt;Validation!$C$3,"After period","In period")))</f>
        <v>No date</v>
      </c>
      <c r="AI1771" s="26" t="str">
        <f aca="false">IF($Y1771="","",TRIM(RIGHT(SUBSTITUTE($Y1771," ",REPT(" ",50)),50)))</f>
        <v/>
      </c>
      <c r="AJ1771" s="27" t="str">
        <f aca="false">IF($A1771="","",IF(NOT(ISERROR(MATCH($A1771,Validation!$A$193:$A$217,0))),"Manual mapping",IF(COUNTIF(Validation!$U$19:$U$178,$Z1771)&gt;0,"Direct",IF(COUNTIF(Validation!$S$19:$S$178,$AI1771)=1,"By surname","Unresolved"))))</f>
        <v/>
      </c>
      <c r="AK1771" s="28" t="str">
        <f aca="false">IF($L1771="","",IF(MATCH($L1771,$L$2:$L$3000,0)&lt;&gt;ROW()-1,"",COUNT($AK$1:$AK1770)+1))</f>
        <v/>
      </c>
      <c r="AL1771" s="28" t="str">
        <f aca="false">IF($G1771="","",IF(MATCH($G1771,$G$2:$G$3000,0)&lt;&gt;ROW()-1,"",COUNT($AL$1:$AL1770)+1))</f>
        <v/>
      </c>
      <c r="AM1771" s="28" t="str">
        <f aca="false">IF($H1771="","",IF(MATCH($H1771,$H$2:$H$3000,0)&lt;&gt;ROW()-1,"",COUNT($AM$1:$AM1770)+1))</f>
        <v/>
      </c>
      <c r="AN1771" s="28" t="str">
        <f aca="false">IF($I1771="","",IF(MATCH($I1771,$I$2:$I$3000,0)&lt;&gt;ROW()-1,"",COUNT($AN$1:$AN1770)+1))</f>
        <v/>
      </c>
      <c r="AO1771" s="28" t="str">
        <f aca="false">IF($Q1771="","",IF(MATCH($Q1771,$Q$2:$Q$3000,0)&lt;&gt;ROW()-1,"",COUNT($AO$1:$AO1770)+1))</f>
        <v/>
      </c>
    </row>
    <row r="1772" customFormat="false" ht="12.75" hidden="false" customHeight="true" outlineLevel="0" collapsed="false">
      <c r="W1772" s="24" t="n">
        <f aca="false">IF($F1772="",0,IFERROR(IF(ISNUMBER($F1772),INT($F1772),DATE(VALUE(MID(SUBSTITUTE(LEFT($F1772,FIND(" ",$F1772&amp;" ")-1),"/",REPT(" ",20)),41,20)),VALUE(LEFT(SUBSTITUTE(LEFT($F1772,FIND(" ",$F1772&amp;" ")-1),"/",REPT(" ",20)),20)),VALUE(MID(SUBSTITUTE(LEFT($F1772,FIND(" ",$F1772&amp;" ")-1),"/",REPT(" ",20)),21,20)))),0))</f>
        <v>0</v>
      </c>
      <c r="X1772" s="25" t="str">
        <f aca="false">IF(ISNUMBER($N1772),$N1772*Validation!$B$5,"")</f>
        <v/>
      </c>
      <c r="Y1772" s="26" t="str">
        <f aca="false">IF($A1772="","",SUBSTITUTE(SUBSTITUTE(SUBSTITUTE(SUBSTITUTE(SUBSTITUTE(SUBSTITUTE(SUBSTITUTE(UPPER(TRIM($A1772)),"Á","A"),"É","E"),"Í","I"),"Ó","O"),"Ú","U"),"Ñ","N"),"Ü","U"))</f>
        <v/>
      </c>
      <c r="Z1772" s="26" t="str">
        <f aca="false">IF($Y1772="","",LEFT($Y1772,1)&amp;" "&amp;TRIM(RIGHT(SUBSTITUTE($Y1772," ",REPT(" ",50)),50)))</f>
        <v/>
      </c>
      <c r="AA1772" s="27" t="str">
        <f aca="false">IF($AF1772="","",IF(COUNTIF(Validation!$U$19:$U$178,$AF1772)&gt;0,"OK","NO MATCH"))</f>
        <v/>
      </c>
      <c r="AB1772" s="27" t="str">
        <f aca="false">IF($W1772=0,"",IF(AND($W1772&gt;=Validation!$B$3,$W1772&lt;=Validation!$C$3),"Yes","No"))</f>
        <v/>
      </c>
      <c r="AC1772" s="26" t="str">
        <f aca="false">IF($A1772="","",$AF1772&amp;"|"&amp;TEXT($W1772,"yyyy-mm-dd")&amp;"|"&amp;$J1772&amp;"|"&amp;$N1772)</f>
        <v/>
      </c>
      <c r="AD1772" s="27" t="str">
        <f aca="false">IF($AC1772="","",IF(COUNTIF($AC$2:$AC$3000,$AC1772)&gt;1,"REVIEW","OK"))</f>
        <v/>
      </c>
      <c r="AE1772" s="27" t="str">
        <f aca="false">IF(OR($W1772=0,$O1772=""),"",IF(IFERROR(IF(ISNUMBER($O1772),INT($O1772),DATE(VALUE(MID(SUBSTITUTE(LEFT($O1772,FIND(" ",$O1772&amp;" ")-1),"/",REPT(" ",20)),41,20)),VALUE(LEFT(SUBSTITUTE(LEFT($O1772,FIND(" ",$O1772&amp;" ")-1),"/",REPT(" ",20)),20)),VALUE(MID(SUBSTITUTE(LEFT($O1772,FIND(" ",$O1772&amp;" ")-1),"/",REPT(" ",20)),21,20)))),0)&gt;$W1772,"Late","Same day"))</f>
        <v/>
      </c>
      <c r="AF1772" s="26" t="str">
        <f aca="false">IF($A1772="","",IFERROR(INDEX(Validation!$C$193:$C$217,MATCH($A1772,Validation!$A$193:$A$217,0)),IF(COUNTIF(Validation!$U$19:$U$178,$Z1772)&gt;0,$Z1772,IF(COUNTIF(Validation!$S$19:$S$178,$AI1772)=1,INDEX(Validation!$U$19:$U$178,MATCH($AI1772,Validation!$S$19:$S$178,0)),$Z1772))))</f>
        <v/>
      </c>
      <c r="AG1772" s="27" t="str">
        <f aca="false">IF(COUNTA($A1772:$U1772)=0,"",IF($A1772="","No name",IF($F1772="","No date",IF($W1772=0,"Date ilegible",IF(NOT(ISNUMBER($N1772)),"Hours no numéricas",IF($AA1772="NO MATCH","Person no identificada","OK"))))))</f>
        <v/>
      </c>
      <c r="AH1772" s="27" t="str">
        <f aca="false">IF($W1772=0,"No date",IF($W1772&lt;Validation!$B$3,"Before period",IF($W1772&gt;Validation!$C$3,"After period","In period")))</f>
        <v>No date</v>
      </c>
      <c r="AI1772" s="26" t="str">
        <f aca="false">IF($Y1772="","",TRIM(RIGHT(SUBSTITUTE($Y1772," ",REPT(" ",50)),50)))</f>
        <v/>
      </c>
      <c r="AJ1772" s="27" t="str">
        <f aca="false">IF($A1772="","",IF(NOT(ISERROR(MATCH($A1772,Validation!$A$193:$A$217,0))),"Manual mapping",IF(COUNTIF(Validation!$U$19:$U$178,$Z1772)&gt;0,"Direct",IF(COUNTIF(Validation!$S$19:$S$178,$AI1772)=1,"By surname","Unresolved"))))</f>
        <v/>
      </c>
      <c r="AK1772" s="28" t="str">
        <f aca="false">IF($L1772="","",IF(MATCH($L1772,$L$2:$L$3000,0)&lt;&gt;ROW()-1,"",COUNT($AK$1:$AK1771)+1))</f>
        <v/>
      </c>
      <c r="AL1772" s="28" t="str">
        <f aca="false">IF($G1772="","",IF(MATCH($G1772,$G$2:$G$3000,0)&lt;&gt;ROW()-1,"",COUNT($AL$1:$AL1771)+1))</f>
        <v/>
      </c>
      <c r="AM1772" s="28" t="str">
        <f aca="false">IF($H1772="","",IF(MATCH($H1772,$H$2:$H$3000,0)&lt;&gt;ROW()-1,"",COUNT($AM$1:$AM1771)+1))</f>
        <v/>
      </c>
      <c r="AN1772" s="28" t="str">
        <f aca="false">IF($I1772="","",IF(MATCH($I1772,$I$2:$I$3000,0)&lt;&gt;ROW()-1,"",COUNT($AN$1:$AN1771)+1))</f>
        <v/>
      </c>
      <c r="AO1772" s="28" t="str">
        <f aca="false">IF($Q1772="","",IF(MATCH($Q1772,$Q$2:$Q$3000,0)&lt;&gt;ROW()-1,"",COUNT($AO$1:$AO1771)+1))</f>
        <v/>
      </c>
    </row>
    <row r="1773" customFormat="false" ht="12.75" hidden="false" customHeight="true" outlineLevel="0" collapsed="false">
      <c r="W1773" s="24" t="n">
        <f aca="false">IF($F1773="",0,IFERROR(IF(ISNUMBER($F1773),INT($F1773),DATE(VALUE(MID(SUBSTITUTE(LEFT($F1773,FIND(" ",$F1773&amp;" ")-1),"/",REPT(" ",20)),41,20)),VALUE(LEFT(SUBSTITUTE(LEFT($F1773,FIND(" ",$F1773&amp;" ")-1),"/",REPT(" ",20)),20)),VALUE(MID(SUBSTITUTE(LEFT($F1773,FIND(" ",$F1773&amp;" ")-1),"/",REPT(" ",20)),21,20)))),0))</f>
        <v>0</v>
      </c>
      <c r="X1773" s="25" t="str">
        <f aca="false">IF(ISNUMBER($N1773),$N1773*Validation!$B$5,"")</f>
        <v/>
      </c>
      <c r="Y1773" s="26" t="str">
        <f aca="false">IF($A1773="","",SUBSTITUTE(SUBSTITUTE(SUBSTITUTE(SUBSTITUTE(SUBSTITUTE(SUBSTITUTE(SUBSTITUTE(UPPER(TRIM($A1773)),"Á","A"),"É","E"),"Í","I"),"Ó","O"),"Ú","U"),"Ñ","N"),"Ü","U"))</f>
        <v/>
      </c>
      <c r="Z1773" s="26" t="str">
        <f aca="false">IF($Y1773="","",LEFT($Y1773,1)&amp;" "&amp;TRIM(RIGHT(SUBSTITUTE($Y1773," ",REPT(" ",50)),50)))</f>
        <v/>
      </c>
      <c r="AA1773" s="27" t="str">
        <f aca="false">IF($AF1773="","",IF(COUNTIF(Validation!$U$19:$U$178,$AF1773)&gt;0,"OK","NO MATCH"))</f>
        <v/>
      </c>
      <c r="AB1773" s="27" t="str">
        <f aca="false">IF($W1773=0,"",IF(AND($W1773&gt;=Validation!$B$3,$W1773&lt;=Validation!$C$3),"Yes","No"))</f>
        <v/>
      </c>
      <c r="AC1773" s="26" t="str">
        <f aca="false">IF($A1773="","",$AF1773&amp;"|"&amp;TEXT($W1773,"yyyy-mm-dd")&amp;"|"&amp;$J1773&amp;"|"&amp;$N1773)</f>
        <v/>
      </c>
      <c r="AD1773" s="27" t="str">
        <f aca="false">IF($AC1773="","",IF(COUNTIF($AC$2:$AC$3000,$AC1773)&gt;1,"REVIEW","OK"))</f>
        <v/>
      </c>
      <c r="AE1773" s="27" t="str">
        <f aca="false">IF(OR($W1773=0,$O1773=""),"",IF(IFERROR(IF(ISNUMBER($O1773),INT($O1773),DATE(VALUE(MID(SUBSTITUTE(LEFT($O1773,FIND(" ",$O1773&amp;" ")-1),"/",REPT(" ",20)),41,20)),VALUE(LEFT(SUBSTITUTE(LEFT($O1773,FIND(" ",$O1773&amp;" ")-1),"/",REPT(" ",20)),20)),VALUE(MID(SUBSTITUTE(LEFT($O1773,FIND(" ",$O1773&amp;" ")-1),"/",REPT(" ",20)),21,20)))),0)&gt;$W1773,"Late","Same day"))</f>
        <v/>
      </c>
      <c r="AF1773" s="26" t="str">
        <f aca="false">IF($A1773="","",IFERROR(INDEX(Validation!$C$193:$C$217,MATCH($A1773,Validation!$A$193:$A$217,0)),IF(COUNTIF(Validation!$U$19:$U$178,$Z1773)&gt;0,$Z1773,IF(COUNTIF(Validation!$S$19:$S$178,$AI1773)=1,INDEX(Validation!$U$19:$U$178,MATCH($AI1773,Validation!$S$19:$S$178,0)),$Z1773))))</f>
        <v/>
      </c>
      <c r="AG1773" s="27" t="str">
        <f aca="false">IF(COUNTA($A1773:$U1773)=0,"",IF($A1773="","No name",IF($F1773="","No date",IF($W1773=0,"Date ilegible",IF(NOT(ISNUMBER($N1773)),"Hours no numéricas",IF($AA1773="NO MATCH","Person no identificada","OK"))))))</f>
        <v/>
      </c>
      <c r="AH1773" s="27" t="str">
        <f aca="false">IF($W1773=0,"No date",IF($W1773&lt;Validation!$B$3,"Before period",IF($W1773&gt;Validation!$C$3,"After period","In period")))</f>
        <v>No date</v>
      </c>
      <c r="AI1773" s="26" t="str">
        <f aca="false">IF($Y1773="","",TRIM(RIGHT(SUBSTITUTE($Y1773," ",REPT(" ",50)),50)))</f>
        <v/>
      </c>
      <c r="AJ1773" s="27" t="str">
        <f aca="false">IF($A1773="","",IF(NOT(ISERROR(MATCH($A1773,Validation!$A$193:$A$217,0))),"Manual mapping",IF(COUNTIF(Validation!$U$19:$U$178,$Z1773)&gt;0,"Direct",IF(COUNTIF(Validation!$S$19:$S$178,$AI1773)=1,"By surname","Unresolved"))))</f>
        <v/>
      </c>
      <c r="AK1773" s="28" t="str">
        <f aca="false">IF($L1773="","",IF(MATCH($L1773,$L$2:$L$3000,0)&lt;&gt;ROW()-1,"",COUNT($AK$1:$AK1772)+1))</f>
        <v/>
      </c>
      <c r="AL1773" s="28" t="str">
        <f aca="false">IF($G1773="","",IF(MATCH($G1773,$G$2:$G$3000,0)&lt;&gt;ROW()-1,"",COUNT($AL$1:$AL1772)+1))</f>
        <v/>
      </c>
      <c r="AM1773" s="28" t="str">
        <f aca="false">IF($H1773="","",IF(MATCH($H1773,$H$2:$H$3000,0)&lt;&gt;ROW()-1,"",COUNT($AM$1:$AM1772)+1))</f>
        <v/>
      </c>
      <c r="AN1773" s="28" t="str">
        <f aca="false">IF($I1773="","",IF(MATCH($I1773,$I$2:$I$3000,0)&lt;&gt;ROW()-1,"",COUNT($AN$1:$AN1772)+1))</f>
        <v/>
      </c>
      <c r="AO1773" s="28" t="str">
        <f aca="false">IF($Q1773="","",IF(MATCH($Q1773,$Q$2:$Q$3000,0)&lt;&gt;ROW()-1,"",COUNT($AO$1:$AO1772)+1))</f>
        <v/>
      </c>
    </row>
    <row r="1774" customFormat="false" ht="12.75" hidden="false" customHeight="true" outlineLevel="0" collapsed="false">
      <c r="W1774" s="24" t="n">
        <f aca="false">IF($F1774="",0,IFERROR(IF(ISNUMBER($F1774),INT($F1774),DATE(VALUE(MID(SUBSTITUTE(LEFT($F1774,FIND(" ",$F1774&amp;" ")-1),"/",REPT(" ",20)),41,20)),VALUE(LEFT(SUBSTITUTE(LEFT($F1774,FIND(" ",$F1774&amp;" ")-1),"/",REPT(" ",20)),20)),VALUE(MID(SUBSTITUTE(LEFT($F1774,FIND(" ",$F1774&amp;" ")-1),"/",REPT(" ",20)),21,20)))),0))</f>
        <v>0</v>
      </c>
      <c r="X1774" s="25" t="str">
        <f aca="false">IF(ISNUMBER($N1774),$N1774*Validation!$B$5,"")</f>
        <v/>
      </c>
      <c r="Y1774" s="26" t="str">
        <f aca="false">IF($A1774="","",SUBSTITUTE(SUBSTITUTE(SUBSTITUTE(SUBSTITUTE(SUBSTITUTE(SUBSTITUTE(SUBSTITUTE(UPPER(TRIM($A1774)),"Á","A"),"É","E"),"Í","I"),"Ó","O"),"Ú","U"),"Ñ","N"),"Ü","U"))</f>
        <v/>
      </c>
      <c r="Z1774" s="26" t="str">
        <f aca="false">IF($Y1774="","",LEFT($Y1774,1)&amp;" "&amp;TRIM(RIGHT(SUBSTITUTE($Y1774," ",REPT(" ",50)),50)))</f>
        <v/>
      </c>
      <c r="AA1774" s="27" t="str">
        <f aca="false">IF($AF1774="","",IF(COUNTIF(Validation!$U$19:$U$178,$AF1774)&gt;0,"OK","NO MATCH"))</f>
        <v/>
      </c>
      <c r="AB1774" s="27" t="str">
        <f aca="false">IF($W1774=0,"",IF(AND($W1774&gt;=Validation!$B$3,$W1774&lt;=Validation!$C$3),"Yes","No"))</f>
        <v/>
      </c>
      <c r="AC1774" s="26" t="str">
        <f aca="false">IF($A1774="","",$AF1774&amp;"|"&amp;TEXT($W1774,"yyyy-mm-dd")&amp;"|"&amp;$J1774&amp;"|"&amp;$N1774)</f>
        <v/>
      </c>
      <c r="AD1774" s="27" t="str">
        <f aca="false">IF($AC1774="","",IF(COUNTIF($AC$2:$AC$3000,$AC1774)&gt;1,"REVIEW","OK"))</f>
        <v/>
      </c>
      <c r="AE1774" s="27" t="str">
        <f aca="false">IF(OR($W1774=0,$O1774=""),"",IF(IFERROR(IF(ISNUMBER($O1774),INT($O1774),DATE(VALUE(MID(SUBSTITUTE(LEFT($O1774,FIND(" ",$O1774&amp;" ")-1),"/",REPT(" ",20)),41,20)),VALUE(LEFT(SUBSTITUTE(LEFT($O1774,FIND(" ",$O1774&amp;" ")-1),"/",REPT(" ",20)),20)),VALUE(MID(SUBSTITUTE(LEFT($O1774,FIND(" ",$O1774&amp;" ")-1),"/",REPT(" ",20)),21,20)))),0)&gt;$W1774,"Late","Same day"))</f>
        <v/>
      </c>
      <c r="AF1774" s="26" t="str">
        <f aca="false">IF($A1774="","",IFERROR(INDEX(Validation!$C$193:$C$217,MATCH($A1774,Validation!$A$193:$A$217,0)),IF(COUNTIF(Validation!$U$19:$U$178,$Z1774)&gt;0,$Z1774,IF(COUNTIF(Validation!$S$19:$S$178,$AI1774)=1,INDEX(Validation!$U$19:$U$178,MATCH($AI1774,Validation!$S$19:$S$178,0)),$Z1774))))</f>
        <v/>
      </c>
      <c r="AG1774" s="27" t="str">
        <f aca="false">IF(COUNTA($A1774:$U1774)=0,"",IF($A1774="","No name",IF($F1774="","No date",IF($W1774=0,"Date ilegible",IF(NOT(ISNUMBER($N1774)),"Hours no numéricas",IF($AA1774="NO MATCH","Person no identificada","OK"))))))</f>
        <v/>
      </c>
      <c r="AH1774" s="27" t="str">
        <f aca="false">IF($W1774=0,"No date",IF($W1774&lt;Validation!$B$3,"Before period",IF($W1774&gt;Validation!$C$3,"After period","In period")))</f>
        <v>No date</v>
      </c>
      <c r="AI1774" s="26" t="str">
        <f aca="false">IF($Y1774="","",TRIM(RIGHT(SUBSTITUTE($Y1774," ",REPT(" ",50)),50)))</f>
        <v/>
      </c>
      <c r="AJ1774" s="27" t="str">
        <f aca="false">IF($A1774="","",IF(NOT(ISERROR(MATCH($A1774,Validation!$A$193:$A$217,0))),"Manual mapping",IF(COUNTIF(Validation!$U$19:$U$178,$Z1774)&gt;0,"Direct",IF(COUNTIF(Validation!$S$19:$S$178,$AI1774)=1,"By surname","Unresolved"))))</f>
        <v/>
      </c>
      <c r="AK1774" s="28" t="str">
        <f aca="false">IF($L1774="","",IF(MATCH($L1774,$L$2:$L$3000,0)&lt;&gt;ROW()-1,"",COUNT($AK$1:$AK1773)+1))</f>
        <v/>
      </c>
      <c r="AL1774" s="28" t="str">
        <f aca="false">IF($G1774="","",IF(MATCH($G1774,$G$2:$G$3000,0)&lt;&gt;ROW()-1,"",COUNT($AL$1:$AL1773)+1))</f>
        <v/>
      </c>
      <c r="AM1774" s="28" t="str">
        <f aca="false">IF($H1774="","",IF(MATCH($H1774,$H$2:$H$3000,0)&lt;&gt;ROW()-1,"",COUNT($AM$1:$AM1773)+1))</f>
        <v/>
      </c>
      <c r="AN1774" s="28" t="str">
        <f aca="false">IF($I1774="","",IF(MATCH($I1774,$I$2:$I$3000,0)&lt;&gt;ROW()-1,"",COUNT($AN$1:$AN1773)+1))</f>
        <v/>
      </c>
      <c r="AO1774" s="28" t="str">
        <f aca="false">IF($Q1774="","",IF(MATCH($Q1774,$Q$2:$Q$3000,0)&lt;&gt;ROW()-1,"",COUNT($AO$1:$AO1773)+1))</f>
        <v/>
      </c>
    </row>
    <row r="1775" customFormat="false" ht="12.75" hidden="false" customHeight="true" outlineLevel="0" collapsed="false">
      <c r="W1775" s="24" t="n">
        <f aca="false">IF($F1775="",0,IFERROR(IF(ISNUMBER($F1775),INT($F1775),DATE(VALUE(MID(SUBSTITUTE(LEFT($F1775,FIND(" ",$F1775&amp;" ")-1),"/",REPT(" ",20)),41,20)),VALUE(LEFT(SUBSTITUTE(LEFT($F1775,FIND(" ",$F1775&amp;" ")-1),"/",REPT(" ",20)),20)),VALUE(MID(SUBSTITUTE(LEFT($F1775,FIND(" ",$F1775&amp;" ")-1),"/",REPT(" ",20)),21,20)))),0))</f>
        <v>0</v>
      </c>
      <c r="X1775" s="25" t="str">
        <f aca="false">IF(ISNUMBER($N1775),$N1775*Validation!$B$5,"")</f>
        <v/>
      </c>
      <c r="Y1775" s="26" t="str">
        <f aca="false">IF($A1775="","",SUBSTITUTE(SUBSTITUTE(SUBSTITUTE(SUBSTITUTE(SUBSTITUTE(SUBSTITUTE(SUBSTITUTE(UPPER(TRIM($A1775)),"Á","A"),"É","E"),"Í","I"),"Ó","O"),"Ú","U"),"Ñ","N"),"Ü","U"))</f>
        <v/>
      </c>
      <c r="Z1775" s="26" t="str">
        <f aca="false">IF($Y1775="","",LEFT($Y1775,1)&amp;" "&amp;TRIM(RIGHT(SUBSTITUTE($Y1775," ",REPT(" ",50)),50)))</f>
        <v/>
      </c>
      <c r="AA1775" s="27" t="str">
        <f aca="false">IF($AF1775="","",IF(COUNTIF(Validation!$U$19:$U$178,$AF1775)&gt;0,"OK","NO MATCH"))</f>
        <v/>
      </c>
      <c r="AB1775" s="27" t="str">
        <f aca="false">IF($W1775=0,"",IF(AND($W1775&gt;=Validation!$B$3,$W1775&lt;=Validation!$C$3),"Yes","No"))</f>
        <v/>
      </c>
      <c r="AC1775" s="26" t="str">
        <f aca="false">IF($A1775="","",$AF1775&amp;"|"&amp;TEXT($W1775,"yyyy-mm-dd")&amp;"|"&amp;$J1775&amp;"|"&amp;$N1775)</f>
        <v/>
      </c>
      <c r="AD1775" s="27" t="str">
        <f aca="false">IF($AC1775="","",IF(COUNTIF($AC$2:$AC$3000,$AC1775)&gt;1,"REVIEW","OK"))</f>
        <v/>
      </c>
      <c r="AE1775" s="27" t="str">
        <f aca="false">IF(OR($W1775=0,$O1775=""),"",IF(IFERROR(IF(ISNUMBER($O1775),INT($O1775),DATE(VALUE(MID(SUBSTITUTE(LEFT($O1775,FIND(" ",$O1775&amp;" ")-1),"/",REPT(" ",20)),41,20)),VALUE(LEFT(SUBSTITUTE(LEFT($O1775,FIND(" ",$O1775&amp;" ")-1),"/",REPT(" ",20)),20)),VALUE(MID(SUBSTITUTE(LEFT($O1775,FIND(" ",$O1775&amp;" ")-1),"/",REPT(" ",20)),21,20)))),0)&gt;$W1775,"Late","Same day"))</f>
        <v/>
      </c>
      <c r="AF1775" s="26" t="str">
        <f aca="false">IF($A1775="","",IFERROR(INDEX(Validation!$C$193:$C$217,MATCH($A1775,Validation!$A$193:$A$217,0)),IF(COUNTIF(Validation!$U$19:$U$178,$Z1775)&gt;0,$Z1775,IF(COUNTIF(Validation!$S$19:$S$178,$AI1775)=1,INDEX(Validation!$U$19:$U$178,MATCH($AI1775,Validation!$S$19:$S$178,0)),$Z1775))))</f>
        <v/>
      </c>
      <c r="AG1775" s="27" t="str">
        <f aca="false">IF(COUNTA($A1775:$U1775)=0,"",IF($A1775="","No name",IF($F1775="","No date",IF($W1775=0,"Date ilegible",IF(NOT(ISNUMBER($N1775)),"Hours no numéricas",IF($AA1775="NO MATCH","Person no identificada","OK"))))))</f>
        <v/>
      </c>
      <c r="AH1775" s="27" t="str">
        <f aca="false">IF($W1775=0,"No date",IF($W1775&lt;Validation!$B$3,"Before period",IF($W1775&gt;Validation!$C$3,"After period","In period")))</f>
        <v>No date</v>
      </c>
      <c r="AI1775" s="26" t="str">
        <f aca="false">IF($Y1775="","",TRIM(RIGHT(SUBSTITUTE($Y1775," ",REPT(" ",50)),50)))</f>
        <v/>
      </c>
      <c r="AJ1775" s="27" t="str">
        <f aca="false">IF($A1775="","",IF(NOT(ISERROR(MATCH($A1775,Validation!$A$193:$A$217,0))),"Manual mapping",IF(COUNTIF(Validation!$U$19:$U$178,$Z1775)&gt;0,"Direct",IF(COUNTIF(Validation!$S$19:$S$178,$AI1775)=1,"By surname","Unresolved"))))</f>
        <v/>
      </c>
      <c r="AK1775" s="28" t="str">
        <f aca="false">IF($L1775="","",IF(MATCH($L1775,$L$2:$L$3000,0)&lt;&gt;ROW()-1,"",COUNT($AK$1:$AK1774)+1))</f>
        <v/>
      </c>
      <c r="AL1775" s="28" t="str">
        <f aca="false">IF($G1775="","",IF(MATCH($G1775,$G$2:$G$3000,0)&lt;&gt;ROW()-1,"",COUNT($AL$1:$AL1774)+1))</f>
        <v/>
      </c>
      <c r="AM1775" s="28" t="str">
        <f aca="false">IF($H1775="","",IF(MATCH($H1775,$H$2:$H$3000,0)&lt;&gt;ROW()-1,"",COUNT($AM$1:$AM1774)+1))</f>
        <v/>
      </c>
      <c r="AN1775" s="28" t="str">
        <f aca="false">IF($I1775="","",IF(MATCH($I1775,$I$2:$I$3000,0)&lt;&gt;ROW()-1,"",COUNT($AN$1:$AN1774)+1))</f>
        <v/>
      </c>
      <c r="AO1775" s="28" t="str">
        <f aca="false">IF($Q1775="","",IF(MATCH($Q1775,$Q$2:$Q$3000,0)&lt;&gt;ROW()-1,"",COUNT($AO$1:$AO1774)+1))</f>
        <v/>
      </c>
    </row>
    <row r="1776" customFormat="false" ht="12.75" hidden="false" customHeight="true" outlineLevel="0" collapsed="false">
      <c r="W1776" s="24" t="n">
        <f aca="false">IF($F1776="",0,IFERROR(IF(ISNUMBER($F1776),INT($F1776),DATE(VALUE(MID(SUBSTITUTE(LEFT($F1776,FIND(" ",$F1776&amp;" ")-1),"/",REPT(" ",20)),41,20)),VALUE(LEFT(SUBSTITUTE(LEFT($F1776,FIND(" ",$F1776&amp;" ")-1),"/",REPT(" ",20)),20)),VALUE(MID(SUBSTITUTE(LEFT($F1776,FIND(" ",$F1776&amp;" ")-1),"/",REPT(" ",20)),21,20)))),0))</f>
        <v>0</v>
      </c>
      <c r="X1776" s="25" t="str">
        <f aca="false">IF(ISNUMBER($N1776),$N1776*Validation!$B$5,"")</f>
        <v/>
      </c>
      <c r="Y1776" s="26" t="str">
        <f aca="false">IF($A1776="","",SUBSTITUTE(SUBSTITUTE(SUBSTITUTE(SUBSTITUTE(SUBSTITUTE(SUBSTITUTE(SUBSTITUTE(UPPER(TRIM($A1776)),"Á","A"),"É","E"),"Í","I"),"Ó","O"),"Ú","U"),"Ñ","N"),"Ü","U"))</f>
        <v/>
      </c>
      <c r="Z1776" s="26" t="str">
        <f aca="false">IF($Y1776="","",LEFT($Y1776,1)&amp;" "&amp;TRIM(RIGHT(SUBSTITUTE($Y1776," ",REPT(" ",50)),50)))</f>
        <v/>
      </c>
      <c r="AA1776" s="27" t="str">
        <f aca="false">IF($AF1776="","",IF(COUNTIF(Validation!$U$19:$U$178,$AF1776)&gt;0,"OK","NO MATCH"))</f>
        <v/>
      </c>
      <c r="AB1776" s="27" t="str">
        <f aca="false">IF($W1776=0,"",IF(AND($W1776&gt;=Validation!$B$3,$W1776&lt;=Validation!$C$3),"Yes","No"))</f>
        <v/>
      </c>
      <c r="AC1776" s="26" t="str">
        <f aca="false">IF($A1776="","",$AF1776&amp;"|"&amp;TEXT($W1776,"yyyy-mm-dd")&amp;"|"&amp;$J1776&amp;"|"&amp;$N1776)</f>
        <v/>
      </c>
      <c r="AD1776" s="27" t="str">
        <f aca="false">IF($AC1776="","",IF(COUNTIF($AC$2:$AC$3000,$AC1776)&gt;1,"REVIEW","OK"))</f>
        <v/>
      </c>
      <c r="AE1776" s="27" t="str">
        <f aca="false">IF(OR($W1776=0,$O1776=""),"",IF(IFERROR(IF(ISNUMBER($O1776),INT($O1776),DATE(VALUE(MID(SUBSTITUTE(LEFT($O1776,FIND(" ",$O1776&amp;" ")-1),"/",REPT(" ",20)),41,20)),VALUE(LEFT(SUBSTITUTE(LEFT($O1776,FIND(" ",$O1776&amp;" ")-1),"/",REPT(" ",20)),20)),VALUE(MID(SUBSTITUTE(LEFT($O1776,FIND(" ",$O1776&amp;" ")-1),"/",REPT(" ",20)),21,20)))),0)&gt;$W1776,"Late","Same day"))</f>
        <v/>
      </c>
      <c r="AF1776" s="26" t="str">
        <f aca="false">IF($A1776="","",IFERROR(INDEX(Validation!$C$193:$C$217,MATCH($A1776,Validation!$A$193:$A$217,0)),IF(COUNTIF(Validation!$U$19:$U$178,$Z1776)&gt;0,$Z1776,IF(COUNTIF(Validation!$S$19:$S$178,$AI1776)=1,INDEX(Validation!$U$19:$U$178,MATCH($AI1776,Validation!$S$19:$S$178,0)),$Z1776))))</f>
        <v/>
      </c>
      <c r="AG1776" s="27" t="str">
        <f aca="false">IF(COUNTA($A1776:$U1776)=0,"",IF($A1776="","No name",IF($F1776="","No date",IF($W1776=0,"Date ilegible",IF(NOT(ISNUMBER($N1776)),"Hours no numéricas",IF($AA1776="NO MATCH","Person no identificada","OK"))))))</f>
        <v/>
      </c>
      <c r="AH1776" s="27" t="str">
        <f aca="false">IF($W1776=0,"No date",IF($W1776&lt;Validation!$B$3,"Before period",IF($W1776&gt;Validation!$C$3,"After period","In period")))</f>
        <v>No date</v>
      </c>
      <c r="AI1776" s="26" t="str">
        <f aca="false">IF($Y1776="","",TRIM(RIGHT(SUBSTITUTE($Y1776," ",REPT(" ",50)),50)))</f>
        <v/>
      </c>
      <c r="AJ1776" s="27" t="str">
        <f aca="false">IF($A1776="","",IF(NOT(ISERROR(MATCH($A1776,Validation!$A$193:$A$217,0))),"Manual mapping",IF(COUNTIF(Validation!$U$19:$U$178,$Z1776)&gt;0,"Direct",IF(COUNTIF(Validation!$S$19:$S$178,$AI1776)=1,"By surname","Unresolved"))))</f>
        <v/>
      </c>
      <c r="AK1776" s="28" t="str">
        <f aca="false">IF($L1776="","",IF(MATCH($L1776,$L$2:$L$3000,0)&lt;&gt;ROW()-1,"",COUNT($AK$1:$AK1775)+1))</f>
        <v/>
      </c>
      <c r="AL1776" s="28" t="str">
        <f aca="false">IF($G1776="","",IF(MATCH($G1776,$G$2:$G$3000,0)&lt;&gt;ROW()-1,"",COUNT($AL$1:$AL1775)+1))</f>
        <v/>
      </c>
      <c r="AM1776" s="28" t="str">
        <f aca="false">IF($H1776="","",IF(MATCH($H1776,$H$2:$H$3000,0)&lt;&gt;ROW()-1,"",COUNT($AM$1:$AM1775)+1))</f>
        <v/>
      </c>
      <c r="AN1776" s="28" t="str">
        <f aca="false">IF($I1776="","",IF(MATCH($I1776,$I$2:$I$3000,0)&lt;&gt;ROW()-1,"",COUNT($AN$1:$AN1775)+1))</f>
        <v/>
      </c>
      <c r="AO1776" s="28" t="str">
        <f aca="false">IF($Q1776="","",IF(MATCH($Q1776,$Q$2:$Q$3000,0)&lt;&gt;ROW()-1,"",COUNT($AO$1:$AO1775)+1))</f>
        <v/>
      </c>
    </row>
    <row r="1777" customFormat="false" ht="12.75" hidden="false" customHeight="true" outlineLevel="0" collapsed="false">
      <c r="W1777" s="24" t="n">
        <f aca="false">IF($F1777="",0,IFERROR(IF(ISNUMBER($F1777),INT($F1777),DATE(VALUE(MID(SUBSTITUTE(LEFT($F1777,FIND(" ",$F1777&amp;" ")-1),"/",REPT(" ",20)),41,20)),VALUE(LEFT(SUBSTITUTE(LEFT($F1777,FIND(" ",$F1777&amp;" ")-1),"/",REPT(" ",20)),20)),VALUE(MID(SUBSTITUTE(LEFT($F1777,FIND(" ",$F1777&amp;" ")-1),"/",REPT(" ",20)),21,20)))),0))</f>
        <v>0</v>
      </c>
      <c r="X1777" s="25" t="str">
        <f aca="false">IF(ISNUMBER($N1777),$N1777*Validation!$B$5,"")</f>
        <v/>
      </c>
      <c r="Y1777" s="26" t="str">
        <f aca="false">IF($A1777="","",SUBSTITUTE(SUBSTITUTE(SUBSTITUTE(SUBSTITUTE(SUBSTITUTE(SUBSTITUTE(SUBSTITUTE(UPPER(TRIM($A1777)),"Á","A"),"É","E"),"Í","I"),"Ó","O"),"Ú","U"),"Ñ","N"),"Ü","U"))</f>
        <v/>
      </c>
      <c r="Z1777" s="26" t="str">
        <f aca="false">IF($Y1777="","",LEFT($Y1777,1)&amp;" "&amp;TRIM(RIGHT(SUBSTITUTE($Y1777," ",REPT(" ",50)),50)))</f>
        <v/>
      </c>
      <c r="AA1777" s="27" t="str">
        <f aca="false">IF($AF1777="","",IF(COUNTIF(Validation!$U$19:$U$178,$AF1777)&gt;0,"OK","NO MATCH"))</f>
        <v/>
      </c>
      <c r="AB1777" s="27" t="str">
        <f aca="false">IF($W1777=0,"",IF(AND($W1777&gt;=Validation!$B$3,$W1777&lt;=Validation!$C$3),"Yes","No"))</f>
        <v/>
      </c>
      <c r="AC1777" s="26" t="str">
        <f aca="false">IF($A1777="","",$AF1777&amp;"|"&amp;TEXT($W1777,"yyyy-mm-dd")&amp;"|"&amp;$J1777&amp;"|"&amp;$N1777)</f>
        <v/>
      </c>
      <c r="AD1777" s="27" t="str">
        <f aca="false">IF($AC1777="","",IF(COUNTIF($AC$2:$AC$3000,$AC1777)&gt;1,"REVIEW","OK"))</f>
        <v/>
      </c>
      <c r="AE1777" s="27" t="str">
        <f aca="false">IF(OR($W1777=0,$O1777=""),"",IF(IFERROR(IF(ISNUMBER($O1777),INT($O1777),DATE(VALUE(MID(SUBSTITUTE(LEFT($O1777,FIND(" ",$O1777&amp;" ")-1),"/",REPT(" ",20)),41,20)),VALUE(LEFT(SUBSTITUTE(LEFT($O1777,FIND(" ",$O1777&amp;" ")-1),"/",REPT(" ",20)),20)),VALUE(MID(SUBSTITUTE(LEFT($O1777,FIND(" ",$O1777&amp;" ")-1),"/",REPT(" ",20)),21,20)))),0)&gt;$W1777,"Late","Same day"))</f>
        <v/>
      </c>
      <c r="AF1777" s="26" t="str">
        <f aca="false">IF($A1777="","",IFERROR(INDEX(Validation!$C$193:$C$217,MATCH($A1777,Validation!$A$193:$A$217,0)),IF(COUNTIF(Validation!$U$19:$U$178,$Z1777)&gt;0,$Z1777,IF(COUNTIF(Validation!$S$19:$S$178,$AI1777)=1,INDEX(Validation!$U$19:$U$178,MATCH($AI1777,Validation!$S$19:$S$178,0)),$Z1777))))</f>
        <v/>
      </c>
      <c r="AG1777" s="27" t="str">
        <f aca="false">IF(COUNTA($A1777:$U1777)=0,"",IF($A1777="","No name",IF($F1777="","No date",IF($W1777=0,"Date ilegible",IF(NOT(ISNUMBER($N1777)),"Hours no numéricas",IF($AA1777="NO MATCH","Person no identificada","OK"))))))</f>
        <v/>
      </c>
      <c r="AH1777" s="27" t="str">
        <f aca="false">IF($W1777=0,"No date",IF($W1777&lt;Validation!$B$3,"Before period",IF($W1777&gt;Validation!$C$3,"After period","In period")))</f>
        <v>No date</v>
      </c>
      <c r="AI1777" s="26" t="str">
        <f aca="false">IF($Y1777="","",TRIM(RIGHT(SUBSTITUTE($Y1777," ",REPT(" ",50)),50)))</f>
        <v/>
      </c>
      <c r="AJ1777" s="27" t="str">
        <f aca="false">IF($A1777="","",IF(NOT(ISERROR(MATCH($A1777,Validation!$A$193:$A$217,0))),"Manual mapping",IF(COUNTIF(Validation!$U$19:$U$178,$Z1777)&gt;0,"Direct",IF(COUNTIF(Validation!$S$19:$S$178,$AI1777)=1,"By surname","Unresolved"))))</f>
        <v/>
      </c>
      <c r="AK1777" s="28" t="str">
        <f aca="false">IF($L1777="","",IF(MATCH($L1777,$L$2:$L$3000,0)&lt;&gt;ROW()-1,"",COUNT($AK$1:$AK1776)+1))</f>
        <v/>
      </c>
      <c r="AL1777" s="28" t="str">
        <f aca="false">IF($G1777="","",IF(MATCH($G1777,$G$2:$G$3000,0)&lt;&gt;ROW()-1,"",COUNT($AL$1:$AL1776)+1))</f>
        <v/>
      </c>
      <c r="AM1777" s="28" t="str">
        <f aca="false">IF($H1777="","",IF(MATCH($H1777,$H$2:$H$3000,0)&lt;&gt;ROW()-1,"",COUNT($AM$1:$AM1776)+1))</f>
        <v/>
      </c>
      <c r="AN1777" s="28" t="str">
        <f aca="false">IF($I1777="","",IF(MATCH($I1777,$I$2:$I$3000,0)&lt;&gt;ROW()-1,"",COUNT($AN$1:$AN1776)+1))</f>
        <v/>
      </c>
      <c r="AO1777" s="28" t="str">
        <f aca="false">IF($Q1777="","",IF(MATCH($Q1777,$Q$2:$Q$3000,0)&lt;&gt;ROW()-1,"",COUNT($AO$1:$AO1776)+1))</f>
        <v/>
      </c>
    </row>
    <row r="1778" customFormat="false" ht="12.75" hidden="false" customHeight="true" outlineLevel="0" collapsed="false">
      <c r="W1778" s="24" t="n">
        <f aca="false">IF($F1778="",0,IFERROR(IF(ISNUMBER($F1778),INT($F1778),DATE(VALUE(MID(SUBSTITUTE(LEFT($F1778,FIND(" ",$F1778&amp;" ")-1),"/",REPT(" ",20)),41,20)),VALUE(LEFT(SUBSTITUTE(LEFT($F1778,FIND(" ",$F1778&amp;" ")-1),"/",REPT(" ",20)),20)),VALUE(MID(SUBSTITUTE(LEFT($F1778,FIND(" ",$F1778&amp;" ")-1),"/",REPT(" ",20)),21,20)))),0))</f>
        <v>0</v>
      </c>
      <c r="X1778" s="25" t="str">
        <f aca="false">IF(ISNUMBER($N1778),$N1778*Validation!$B$5,"")</f>
        <v/>
      </c>
      <c r="Y1778" s="26" t="str">
        <f aca="false">IF($A1778="","",SUBSTITUTE(SUBSTITUTE(SUBSTITUTE(SUBSTITUTE(SUBSTITUTE(SUBSTITUTE(SUBSTITUTE(UPPER(TRIM($A1778)),"Á","A"),"É","E"),"Í","I"),"Ó","O"),"Ú","U"),"Ñ","N"),"Ü","U"))</f>
        <v/>
      </c>
      <c r="Z1778" s="26" t="str">
        <f aca="false">IF($Y1778="","",LEFT($Y1778,1)&amp;" "&amp;TRIM(RIGHT(SUBSTITUTE($Y1778," ",REPT(" ",50)),50)))</f>
        <v/>
      </c>
      <c r="AA1778" s="27" t="str">
        <f aca="false">IF($AF1778="","",IF(COUNTIF(Validation!$U$19:$U$178,$AF1778)&gt;0,"OK","NO MATCH"))</f>
        <v/>
      </c>
      <c r="AB1778" s="27" t="str">
        <f aca="false">IF($W1778=0,"",IF(AND($W1778&gt;=Validation!$B$3,$W1778&lt;=Validation!$C$3),"Yes","No"))</f>
        <v/>
      </c>
      <c r="AC1778" s="26" t="str">
        <f aca="false">IF($A1778="","",$AF1778&amp;"|"&amp;TEXT($W1778,"yyyy-mm-dd")&amp;"|"&amp;$J1778&amp;"|"&amp;$N1778)</f>
        <v/>
      </c>
      <c r="AD1778" s="27" t="str">
        <f aca="false">IF($AC1778="","",IF(COUNTIF($AC$2:$AC$3000,$AC1778)&gt;1,"REVIEW","OK"))</f>
        <v/>
      </c>
      <c r="AE1778" s="27" t="str">
        <f aca="false">IF(OR($W1778=0,$O1778=""),"",IF(IFERROR(IF(ISNUMBER($O1778),INT($O1778),DATE(VALUE(MID(SUBSTITUTE(LEFT($O1778,FIND(" ",$O1778&amp;" ")-1),"/",REPT(" ",20)),41,20)),VALUE(LEFT(SUBSTITUTE(LEFT($O1778,FIND(" ",$O1778&amp;" ")-1),"/",REPT(" ",20)),20)),VALUE(MID(SUBSTITUTE(LEFT($O1778,FIND(" ",$O1778&amp;" ")-1),"/",REPT(" ",20)),21,20)))),0)&gt;$W1778,"Late","Same day"))</f>
        <v/>
      </c>
      <c r="AF1778" s="26" t="str">
        <f aca="false">IF($A1778="","",IFERROR(INDEX(Validation!$C$193:$C$217,MATCH($A1778,Validation!$A$193:$A$217,0)),IF(COUNTIF(Validation!$U$19:$U$178,$Z1778)&gt;0,$Z1778,IF(COUNTIF(Validation!$S$19:$S$178,$AI1778)=1,INDEX(Validation!$U$19:$U$178,MATCH($AI1778,Validation!$S$19:$S$178,0)),$Z1778))))</f>
        <v/>
      </c>
      <c r="AG1778" s="27" t="str">
        <f aca="false">IF(COUNTA($A1778:$U1778)=0,"",IF($A1778="","No name",IF($F1778="","No date",IF($W1778=0,"Date ilegible",IF(NOT(ISNUMBER($N1778)),"Hours no numéricas",IF($AA1778="NO MATCH","Person no identificada","OK"))))))</f>
        <v/>
      </c>
      <c r="AH1778" s="27" t="str">
        <f aca="false">IF($W1778=0,"No date",IF($W1778&lt;Validation!$B$3,"Before period",IF($W1778&gt;Validation!$C$3,"After period","In period")))</f>
        <v>No date</v>
      </c>
      <c r="AI1778" s="26" t="str">
        <f aca="false">IF($Y1778="","",TRIM(RIGHT(SUBSTITUTE($Y1778," ",REPT(" ",50)),50)))</f>
        <v/>
      </c>
      <c r="AJ1778" s="27" t="str">
        <f aca="false">IF($A1778="","",IF(NOT(ISERROR(MATCH($A1778,Validation!$A$193:$A$217,0))),"Manual mapping",IF(COUNTIF(Validation!$U$19:$U$178,$Z1778)&gt;0,"Direct",IF(COUNTIF(Validation!$S$19:$S$178,$AI1778)=1,"By surname","Unresolved"))))</f>
        <v/>
      </c>
      <c r="AK1778" s="28" t="str">
        <f aca="false">IF($L1778="","",IF(MATCH($L1778,$L$2:$L$3000,0)&lt;&gt;ROW()-1,"",COUNT($AK$1:$AK1777)+1))</f>
        <v/>
      </c>
      <c r="AL1778" s="28" t="str">
        <f aca="false">IF($G1778="","",IF(MATCH($G1778,$G$2:$G$3000,0)&lt;&gt;ROW()-1,"",COUNT($AL$1:$AL1777)+1))</f>
        <v/>
      </c>
      <c r="AM1778" s="28" t="str">
        <f aca="false">IF($H1778="","",IF(MATCH($H1778,$H$2:$H$3000,0)&lt;&gt;ROW()-1,"",COUNT($AM$1:$AM1777)+1))</f>
        <v/>
      </c>
      <c r="AN1778" s="28" t="str">
        <f aca="false">IF($I1778="","",IF(MATCH($I1778,$I$2:$I$3000,0)&lt;&gt;ROW()-1,"",COUNT($AN$1:$AN1777)+1))</f>
        <v/>
      </c>
      <c r="AO1778" s="28" t="str">
        <f aca="false">IF($Q1778="","",IF(MATCH($Q1778,$Q$2:$Q$3000,0)&lt;&gt;ROW()-1,"",COUNT($AO$1:$AO1777)+1))</f>
        <v/>
      </c>
    </row>
    <row r="1779" customFormat="false" ht="12.75" hidden="false" customHeight="true" outlineLevel="0" collapsed="false">
      <c r="W1779" s="24" t="n">
        <f aca="false">IF($F1779="",0,IFERROR(IF(ISNUMBER($F1779),INT($F1779),DATE(VALUE(MID(SUBSTITUTE(LEFT($F1779,FIND(" ",$F1779&amp;" ")-1),"/",REPT(" ",20)),41,20)),VALUE(LEFT(SUBSTITUTE(LEFT($F1779,FIND(" ",$F1779&amp;" ")-1),"/",REPT(" ",20)),20)),VALUE(MID(SUBSTITUTE(LEFT($F1779,FIND(" ",$F1779&amp;" ")-1),"/",REPT(" ",20)),21,20)))),0))</f>
        <v>0</v>
      </c>
      <c r="X1779" s="25" t="str">
        <f aca="false">IF(ISNUMBER($N1779),$N1779*Validation!$B$5,"")</f>
        <v/>
      </c>
      <c r="Y1779" s="26" t="str">
        <f aca="false">IF($A1779="","",SUBSTITUTE(SUBSTITUTE(SUBSTITUTE(SUBSTITUTE(SUBSTITUTE(SUBSTITUTE(SUBSTITUTE(UPPER(TRIM($A1779)),"Á","A"),"É","E"),"Í","I"),"Ó","O"),"Ú","U"),"Ñ","N"),"Ü","U"))</f>
        <v/>
      </c>
      <c r="Z1779" s="26" t="str">
        <f aca="false">IF($Y1779="","",LEFT($Y1779,1)&amp;" "&amp;TRIM(RIGHT(SUBSTITUTE($Y1779," ",REPT(" ",50)),50)))</f>
        <v/>
      </c>
      <c r="AA1779" s="27" t="str">
        <f aca="false">IF($AF1779="","",IF(COUNTIF(Validation!$U$19:$U$178,$AF1779)&gt;0,"OK","NO MATCH"))</f>
        <v/>
      </c>
      <c r="AB1779" s="27" t="str">
        <f aca="false">IF($W1779=0,"",IF(AND($W1779&gt;=Validation!$B$3,$W1779&lt;=Validation!$C$3),"Yes","No"))</f>
        <v/>
      </c>
      <c r="AC1779" s="26" t="str">
        <f aca="false">IF($A1779="","",$AF1779&amp;"|"&amp;TEXT($W1779,"yyyy-mm-dd")&amp;"|"&amp;$J1779&amp;"|"&amp;$N1779)</f>
        <v/>
      </c>
      <c r="AD1779" s="27" t="str">
        <f aca="false">IF($AC1779="","",IF(COUNTIF($AC$2:$AC$3000,$AC1779)&gt;1,"REVIEW","OK"))</f>
        <v/>
      </c>
      <c r="AE1779" s="27" t="str">
        <f aca="false">IF(OR($W1779=0,$O1779=""),"",IF(IFERROR(IF(ISNUMBER($O1779),INT($O1779),DATE(VALUE(MID(SUBSTITUTE(LEFT($O1779,FIND(" ",$O1779&amp;" ")-1),"/",REPT(" ",20)),41,20)),VALUE(LEFT(SUBSTITUTE(LEFT($O1779,FIND(" ",$O1779&amp;" ")-1),"/",REPT(" ",20)),20)),VALUE(MID(SUBSTITUTE(LEFT($O1779,FIND(" ",$O1779&amp;" ")-1),"/",REPT(" ",20)),21,20)))),0)&gt;$W1779,"Late","Same day"))</f>
        <v/>
      </c>
      <c r="AF1779" s="26" t="str">
        <f aca="false">IF($A1779="","",IFERROR(INDEX(Validation!$C$193:$C$217,MATCH($A1779,Validation!$A$193:$A$217,0)),IF(COUNTIF(Validation!$U$19:$U$178,$Z1779)&gt;0,$Z1779,IF(COUNTIF(Validation!$S$19:$S$178,$AI1779)=1,INDEX(Validation!$U$19:$U$178,MATCH($AI1779,Validation!$S$19:$S$178,0)),$Z1779))))</f>
        <v/>
      </c>
      <c r="AG1779" s="27" t="str">
        <f aca="false">IF(COUNTA($A1779:$U1779)=0,"",IF($A1779="","No name",IF($F1779="","No date",IF($W1779=0,"Date ilegible",IF(NOT(ISNUMBER($N1779)),"Hours no numéricas",IF($AA1779="NO MATCH","Person no identificada","OK"))))))</f>
        <v/>
      </c>
      <c r="AH1779" s="27" t="str">
        <f aca="false">IF($W1779=0,"No date",IF($W1779&lt;Validation!$B$3,"Before period",IF($W1779&gt;Validation!$C$3,"After period","In period")))</f>
        <v>No date</v>
      </c>
      <c r="AI1779" s="26" t="str">
        <f aca="false">IF($Y1779="","",TRIM(RIGHT(SUBSTITUTE($Y1779," ",REPT(" ",50)),50)))</f>
        <v/>
      </c>
      <c r="AJ1779" s="27" t="str">
        <f aca="false">IF($A1779="","",IF(NOT(ISERROR(MATCH($A1779,Validation!$A$193:$A$217,0))),"Manual mapping",IF(COUNTIF(Validation!$U$19:$U$178,$Z1779)&gt;0,"Direct",IF(COUNTIF(Validation!$S$19:$S$178,$AI1779)=1,"By surname","Unresolved"))))</f>
        <v/>
      </c>
      <c r="AK1779" s="28" t="str">
        <f aca="false">IF($L1779="","",IF(MATCH($L1779,$L$2:$L$3000,0)&lt;&gt;ROW()-1,"",COUNT($AK$1:$AK1778)+1))</f>
        <v/>
      </c>
      <c r="AL1779" s="28" t="str">
        <f aca="false">IF($G1779="","",IF(MATCH($G1779,$G$2:$G$3000,0)&lt;&gt;ROW()-1,"",COUNT($AL$1:$AL1778)+1))</f>
        <v/>
      </c>
      <c r="AM1779" s="28" t="str">
        <f aca="false">IF($H1779="","",IF(MATCH($H1779,$H$2:$H$3000,0)&lt;&gt;ROW()-1,"",COUNT($AM$1:$AM1778)+1))</f>
        <v/>
      </c>
      <c r="AN1779" s="28" t="str">
        <f aca="false">IF($I1779="","",IF(MATCH($I1779,$I$2:$I$3000,0)&lt;&gt;ROW()-1,"",COUNT($AN$1:$AN1778)+1))</f>
        <v/>
      </c>
      <c r="AO1779" s="28" t="str">
        <f aca="false">IF($Q1779="","",IF(MATCH($Q1779,$Q$2:$Q$3000,0)&lt;&gt;ROW()-1,"",COUNT($AO$1:$AO1778)+1))</f>
        <v/>
      </c>
    </row>
    <row r="1780" customFormat="false" ht="12.75" hidden="false" customHeight="true" outlineLevel="0" collapsed="false">
      <c r="W1780" s="24" t="n">
        <f aca="false">IF($F1780="",0,IFERROR(IF(ISNUMBER($F1780),INT($F1780),DATE(VALUE(MID(SUBSTITUTE(LEFT($F1780,FIND(" ",$F1780&amp;" ")-1),"/",REPT(" ",20)),41,20)),VALUE(LEFT(SUBSTITUTE(LEFT($F1780,FIND(" ",$F1780&amp;" ")-1),"/",REPT(" ",20)),20)),VALUE(MID(SUBSTITUTE(LEFT($F1780,FIND(" ",$F1780&amp;" ")-1),"/",REPT(" ",20)),21,20)))),0))</f>
        <v>0</v>
      </c>
      <c r="X1780" s="25" t="str">
        <f aca="false">IF(ISNUMBER($N1780),$N1780*Validation!$B$5,"")</f>
        <v/>
      </c>
      <c r="Y1780" s="26" t="str">
        <f aca="false">IF($A1780="","",SUBSTITUTE(SUBSTITUTE(SUBSTITUTE(SUBSTITUTE(SUBSTITUTE(SUBSTITUTE(SUBSTITUTE(UPPER(TRIM($A1780)),"Á","A"),"É","E"),"Í","I"),"Ó","O"),"Ú","U"),"Ñ","N"),"Ü","U"))</f>
        <v/>
      </c>
      <c r="Z1780" s="26" t="str">
        <f aca="false">IF($Y1780="","",LEFT($Y1780,1)&amp;" "&amp;TRIM(RIGHT(SUBSTITUTE($Y1780," ",REPT(" ",50)),50)))</f>
        <v/>
      </c>
      <c r="AA1780" s="27" t="str">
        <f aca="false">IF($AF1780="","",IF(COUNTIF(Validation!$U$19:$U$178,$AF1780)&gt;0,"OK","NO MATCH"))</f>
        <v/>
      </c>
      <c r="AB1780" s="27" t="str">
        <f aca="false">IF($W1780=0,"",IF(AND($W1780&gt;=Validation!$B$3,$W1780&lt;=Validation!$C$3),"Yes","No"))</f>
        <v/>
      </c>
      <c r="AC1780" s="26" t="str">
        <f aca="false">IF($A1780="","",$AF1780&amp;"|"&amp;TEXT($W1780,"yyyy-mm-dd")&amp;"|"&amp;$J1780&amp;"|"&amp;$N1780)</f>
        <v/>
      </c>
      <c r="AD1780" s="27" t="str">
        <f aca="false">IF($AC1780="","",IF(COUNTIF($AC$2:$AC$3000,$AC1780)&gt;1,"REVIEW","OK"))</f>
        <v/>
      </c>
      <c r="AE1780" s="27" t="str">
        <f aca="false">IF(OR($W1780=0,$O1780=""),"",IF(IFERROR(IF(ISNUMBER($O1780),INT($O1780),DATE(VALUE(MID(SUBSTITUTE(LEFT($O1780,FIND(" ",$O1780&amp;" ")-1),"/",REPT(" ",20)),41,20)),VALUE(LEFT(SUBSTITUTE(LEFT($O1780,FIND(" ",$O1780&amp;" ")-1),"/",REPT(" ",20)),20)),VALUE(MID(SUBSTITUTE(LEFT($O1780,FIND(" ",$O1780&amp;" ")-1),"/",REPT(" ",20)),21,20)))),0)&gt;$W1780,"Late","Same day"))</f>
        <v/>
      </c>
      <c r="AF1780" s="26" t="str">
        <f aca="false">IF($A1780="","",IFERROR(INDEX(Validation!$C$193:$C$217,MATCH($A1780,Validation!$A$193:$A$217,0)),IF(COUNTIF(Validation!$U$19:$U$178,$Z1780)&gt;0,$Z1780,IF(COUNTIF(Validation!$S$19:$S$178,$AI1780)=1,INDEX(Validation!$U$19:$U$178,MATCH($AI1780,Validation!$S$19:$S$178,0)),$Z1780))))</f>
        <v/>
      </c>
      <c r="AG1780" s="27" t="str">
        <f aca="false">IF(COUNTA($A1780:$U1780)=0,"",IF($A1780="","No name",IF($F1780="","No date",IF($W1780=0,"Date ilegible",IF(NOT(ISNUMBER($N1780)),"Hours no numéricas",IF($AA1780="NO MATCH","Person no identificada","OK"))))))</f>
        <v/>
      </c>
      <c r="AH1780" s="27" t="str">
        <f aca="false">IF($W1780=0,"No date",IF($W1780&lt;Validation!$B$3,"Before period",IF($W1780&gt;Validation!$C$3,"After period","In period")))</f>
        <v>No date</v>
      </c>
      <c r="AI1780" s="26" t="str">
        <f aca="false">IF($Y1780="","",TRIM(RIGHT(SUBSTITUTE($Y1780," ",REPT(" ",50)),50)))</f>
        <v/>
      </c>
      <c r="AJ1780" s="27" t="str">
        <f aca="false">IF($A1780="","",IF(NOT(ISERROR(MATCH($A1780,Validation!$A$193:$A$217,0))),"Manual mapping",IF(COUNTIF(Validation!$U$19:$U$178,$Z1780)&gt;0,"Direct",IF(COUNTIF(Validation!$S$19:$S$178,$AI1780)=1,"By surname","Unresolved"))))</f>
        <v/>
      </c>
      <c r="AK1780" s="28" t="str">
        <f aca="false">IF($L1780="","",IF(MATCH($L1780,$L$2:$L$3000,0)&lt;&gt;ROW()-1,"",COUNT($AK$1:$AK1779)+1))</f>
        <v/>
      </c>
      <c r="AL1780" s="28" t="str">
        <f aca="false">IF($G1780="","",IF(MATCH($G1780,$G$2:$G$3000,0)&lt;&gt;ROW()-1,"",COUNT($AL$1:$AL1779)+1))</f>
        <v/>
      </c>
      <c r="AM1780" s="28" t="str">
        <f aca="false">IF($H1780="","",IF(MATCH($H1780,$H$2:$H$3000,0)&lt;&gt;ROW()-1,"",COUNT($AM$1:$AM1779)+1))</f>
        <v/>
      </c>
      <c r="AN1780" s="28" t="str">
        <f aca="false">IF($I1780="","",IF(MATCH($I1780,$I$2:$I$3000,0)&lt;&gt;ROW()-1,"",COUNT($AN$1:$AN1779)+1))</f>
        <v/>
      </c>
      <c r="AO1780" s="28" t="str">
        <f aca="false">IF($Q1780="","",IF(MATCH($Q1780,$Q$2:$Q$3000,0)&lt;&gt;ROW()-1,"",COUNT($AO$1:$AO1779)+1))</f>
        <v/>
      </c>
    </row>
    <row r="1781" customFormat="false" ht="12.75" hidden="false" customHeight="true" outlineLevel="0" collapsed="false">
      <c r="W1781" s="24" t="n">
        <f aca="false">IF($F1781="",0,IFERROR(IF(ISNUMBER($F1781),INT($F1781),DATE(VALUE(MID(SUBSTITUTE(LEFT($F1781,FIND(" ",$F1781&amp;" ")-1),"/",REPT(" ",20)),41,20)),VALUE(LEFT(SUBSTITUTE(LEFT($F1781,FIND(" ",$F1781&amp;" ")-1),"/",REPT(" ",20)),20)),VALUE(MID(SUBSTITUTE(LEFT($F1781,FIND(" ",$F1781&amp;" ")-1),"/",REPT(" ",20)),21,20)))),0))</f>
        <v>0</v>
      </c>
      <c r="X1781" s="25" t="str">
        <f aca="false">IF(ISNUMBER($N1781),$N1781*Validation!$B$5,"")</f>
        <v/>
      </c>
      <c r="Y1781" s="26" t="str">
        <f aca="false">IF($A1781="","",SUBSTITUTE(SUBSTITUTE(SUBSTITUTE(SUBSTITUTE(SUBSTITUTE(SUBSTITUTE(SUBSTITUTE(UPPER(TRIM($A1781)),"Á","A"),"É","E"),"Í","I"),"Ó","O"),"Ú","U"),"Ñ","N"),"Ü","U"))</f>
        <v/>
      </c>
      <c r="Z1781" s="26" t="str">
        <f aca="false">IF($Y1781="","",LEFT($Y1781,1)&amp;" "&amp;TRIM(RIGHT(SUBSTITUTE($Y1781," ",REPT(" ",50)),50)))</f>
        <v/>
      </c>
      <c r="AA1781" s="27" t="str">
        <f aca="false">IF($AF1781="","",IF(COUNTIF(Validation!$U$19:$U$178,$AF1781)&gt;0,"OK","NO MATCH"))</f>
        <v/>
      </c>
      <c r="AB1781" s="27" t="str">
        <f aca="false">IF($W1781=0,"",IF(AND($W1781&gt;=Validation!$B$3,$W1781&lt;=Validation!$C$3),"Yes","No"))</f>
        <v/>
      </c>
      <c r="AC1781" s="26" t="str">
        <f aca="false">IF($A1781="","",$AF1781&amp;"|"&amp;TEXT($W1781,"yyyy-mm-dd")&amp;"|"&amp;$J1781&amp;"|"&amp;$N1781)</f>
        <v/>
      </c>
      <c r="AD1781" s="27" t="str">
        <f aca="false">IF($AC1781="","",IF(COUNTIF($AC$2:$AC$3000,$AC1781)&gt;1,"REVIEW","OK"))</f>
        <v/>
      </c>
      <c r="AE1781" s="27" t="str">
        <f aca="false">IF(OR($W1781=0,$O1781=""),"",IF(IFERROR(IF(ISNUMBER($O1781),INT($O1781),DATE(VALUE(MID(SUBSTITUTE(LEFT($O1781,FIND(" ",$O1781&amp;" ")-1),"/",REPT(" ",20)),41,20)),VALUE(LEFT(SUBSTITUTE(LEFT($O1781,FIND(" ",$O1781&amp;" ")-1),"/",REPT(" ",20)),20)),VALUE(MID(SUBSTITUTE(LEFT($O1781,FIND(" ",$O1781&amp;" ")-1),"/",REPT(" ",20)),21,20)))),0)&gt;$W1781,"Late","Same day"))</f>
        <v/>
      </c>
      <c r="AF1781" s="26" t="str">
        <f aca="false">IF($A1781="","",IFERROR(INDEX(Validation!$C$193:$C$217,MATCH($A1781,Validation!$A$193:$A$217,0)),IF(COUNTIF(Validation!$U$19:$U$178,$Z1781)&gt;0,$Z1781,IF(COUNTIF(Validation!$S$19:$S$178,$AI1781)=1,INDEX(Validation!$U$19:$U$178,MATCH($AI1781,Validation!$S$19:$S$178,0)),$Z1781))))</f>
        <v/>
      </c>
      <c r="AG1781" s="27" t="str">
        <f aca="false">IF(COUNTA($A1781:$U1781)=0,"",IF($A1781="","No name",IF($F1781="","No date",IF($W1781=0,"Date ilegible",IF(NOT(ISNUMBER($N1781)),"Hours no numéricas",IF($AA1781="NO MATCH","Person no identificada","OK"))))))</f>
        <v/>
      </c>
      <c r="AH1781" s="27" t="str">
        <f aca="false">IF($W1781=0,"No date",IF($W1781&lt;Validation!$B$3,"Before period",IF($W1781&gt;Validation!$C$3,"After period","In period")))</f>
        <v>No date</v>
      </c>
      <c r="AI1781" s="26" t="str">
        <f aca="false">IF($Y1781="","",TRIM(RIGHT(SUBSTITUTE($Y1781," ",REPT(" ",50)),50)))</f>
        <v/>
      </c>
      <c r="AJ1781" s="27" t="str">
        <f aca="false">IF($A1781="","",IF(NOT(ISERROR(MATCH($A1781,Validation!$A$193:$A$217,0))),"Manual mapping",IF(COUNTIF(Validation!$U$19:$U$178,$Z1781)&gt;0,"Direct",IF(COUNTIF(Validation!$S$19:$S$178,$AI1781)=1,"By surname","Unresolved"))))</f>
        <v/>
      </c>
      <c r="AK1781" s="28" t="str">
        <f aca="false">IF($L1781="","",IF(MATCH($L1781,$L$2:$L$3000,0)&lt;&gt;ROW()-1,"",COUNT($AK$1:$AK1780)+1))</f>
        <v/>
      </c>
      <c r="AL1781" s="28" t="str">
        <f aca="false">IF($G1781="","",IF(MATCH($G1781,$G$2:$G$3000,0)&lt;&gt;ROW()-1,"",COUNT($AL$1:$AL1780)+1))</f>
        <v/>
      </c>
      <c r="AM1781" s="28" t="str">
        <f aca="false">IF($H1781="","",IF(MATCH($H1781,$H$2:$H$3000,0)&lt;&gt;ROW()-1,"",COUNT($AM$1:$AM1780)+1))</f>
        <v/>
      </c>
      <c r="AN1781" s="28" t="str">
        <f aca="false">IF($I1781="","",IF(MATCH($I1781,$I$2:$I$3000,0)&lt;&gt;ROW()-1,"",COUNT($AN$1:$AN1780)+1))</f>
        <v/>
      </c>
      <c r="AO1781" s="28" t="str">
        <f aca="false">IF($Q1781="","",IF(MATCH($Q1781,$Q$2:$Q$3000,0)&lt;&gt;ROW()-1,"",COUNT($AO$1:$AO1780)+1))</f>
        <v/>
      </c>
    </row>
    <row r="1782" customFormat="false" ht="12.75" hidden="false" customHeight="true" outlineLevel="0" collapsed="false">
      <c r="W1782" s="24" t="n">
        <f aca="false">IF($F1782="",0,IFERROR(IF(ISNUMBER($F1782),INT($F1782),DATE(VALUE(MID(SUBSTITUTE(LEFT($F1782,FIND(" ",$F1782&amp;" ")-1),"/",REPT(" ",20)),41,20)),VALUE(LEFT(SUBSTITUTE(LEFT($F1782,FIND(" ",$F1782&amp;" ")-1),"/",REPT(" ",20)),20)),VALUE(MID(SUBSTITUTE(LEFT($F1782,FIND(" ",$F1782&amp;" ")-1),"/",REPT(" ",20)),21,20)))),0))</f>
        <v>0</v>
      </c>
      <c r="X1782" s="25" t="str">
        <f aca="false">IF(ISNUMBER($N1782),$N1782*Validation!$B$5,"")</f>
        <v/>
      </c>
      <c r="Y1782" s="26" t="str">
        <f aca="false">IF($A1782="","",SUBSTITUTE(SUBSTITUTE(SUBSTITUTE(SUBSTITUTE(SUBSTITUTE(SUBSTITUTE(SUBSTITUTE(UPPER(TRIM($A1782)),"Á","A"),"É","E"),"Í","I"),"Ó","O"),"Ú","U"),"Ñ","N"),"Ü","U"))</f>
        <v/>
      </c>
      <c r="Z1782" s="26" t="str">
        <f aca="false">IF($Y1782="","",LEFT($Y1782,1)&amp;" "&amp;TRIM(RIGHT(SUBSTITUTE($Y1782," ",REPT(" ",50)),50)))</f>
        <v/>
      </c>
      <c r="AA1782" s="27" t="str">
        <f aca="false">IF($AF1782="","",IF(COUNTIF(Validation!$U$19:$U$178,$AF1782)&gt;0,"OK","NO MATCH"))</f>
        <v/>
      </c>
      <c r="AB1782" s="27" t="str">
        <f aca="false">IF($W1782=0,"",IF(AND($W1782&gt;=Validation!$B$3,$W1782&lt;=Validation!$C$3),"Yes","No"))</f>
        <v/>
      </c>
      <c r="AC1782" s="26" t="str">
        <f aca="false">IF($A1782="","",$AF1782&amp;"|"&amp;TEXT($W1782,"yyyy-mm-dd")&amp;"|"&amp;$J1782&amp;"|"&amp;$N1782)</f>
        <v/>
      </c>
      <c r="AD1782" s="27" t="str">
        <f aca="false">IF($AC1782="","",IF(COUNTIF($AC$2:$AC$3000,$AC1782)&gt;1,"REVIEW","OK"))</f>
        <v/>
      </c>
      <c r="AE1782" s="27" t="str">
        <f aca="false">IF(OR($W1782=0,$O1782=""),"",IF(IFERROR(IF(ISNUMBER($O1782),INT($O1782),DATE(VALUE(MID(SUBSTITUTE(LEFT($O1782,FIND(" ",$O1782&amp;" ")-1),"/",REPT(" ",20)),41,20)),VALUE(LEFT(SUBSTITUTE(LEFT($O1782,FIND(" ",$O1782&amp;" ")-1),"/",REPT(" ",20)),20)),VALUE(MID(SUBSTITUTE(LEFT($O1782,FIND(" ",$O1782&amp;" ")-1),"/",REPT(" ",20)),21,20)))),0)&gt;$W1782,"Late","Same day"))</f>
        <v/>
      </c>
      <c r="AF1782" s="26" t="str">
        <f aca="false">IF($A1782="","",IFERROR(INDEX(Validation!$C$193:$C$217,MATCH($A1782,Validation!$A$193:$A$217,0)),IF(COUNTIF(Validation!$U$19:$U$178,$Z1782)&gt;0,$Z1782,IF(COUNTIF(Validation!$S$19:$S$178,$AI1782)=1,INDEX(Validation!$U$19:$U$178,MATCH($AI1782,Validation!$S$19:$S$178,0)),$Z1782))))</f>
        <v/>
      </c>
      <c r="AG1782" s="27" t="str">
        <f aca="false">IF(COUNTA($A1782:$U1782)=0,"",IF($A1782="","No name",IF($F1782="","No date",IF($W1782=0,"Date ilegible",IF(NOT(ISNUMBER($N1782)),"Hours no numéricas",IF($AA1782="NO MATCH","Person no identificada","OK"))))))</f>
        <v/>
      </c>
      <c r="AH1782" s="27" t="str">
        <f aca="false">IF($W1782=0,"No date",IF($W1782&lt;Validation!$B$3,"Before period",IF($W1782&gt;Validation!$C$3,"After period","In period")))</f>
        <v>No date</v>
      </c>
      <c r="AI1782" s="26" t="str">
        <f aca="false">IF($Y1782="","",TRIM(RIGHT(SUBSTITUTE($Y1782," ",REPT(" ",50)),50)))</f>
        <v/>
      </c>
      <c r="AJ1782" s="27" t="str">
        <f aca="false">IF($A1782="","",IF(NOT(ISERROR(MATCH($A1782,Validation!$A$193:$A$217,0))),"Manual mapping",IF(COUNTIF(Validation!$U$19:$U$178,$Z1782)&gt;0,"Direct",IF(COUNTIF(Validation!$S$19:$S$178,$AI1782)=1,"By surname","Unresolved"))))</f>
        <v/>
      </c>
      <c r="AK1782" s="28" t="str">
        <f aca="false">IF($L1782="","",IF(MATCH($L1782,$L$2:$L$3000,0)&lt;&gt;ROW()-1,"",COUNT($AK$1:$AK1781)+1))</f>
        <v/>
      </c>
      <c r="AL1782" s="28" t="str">
        <f aca="false">IF($G1782="","",IF(MATCH($G1782,$G$2:$G$3000,0)&lt;&gt;ROW()-1,"",COUNT($AL$1:$AL1781)+1))</f>
        <v/>
      </c>
      <c r="AM1782" s="28" t="str">
        <f aca="false">IF($H1782="","",IF(MATCH($H1782,$H$2:$H$3000,0)&lt;&gt;ROW()-1,"",COUNT($AM$1:$AM1781)+1))</f>
        <v/>
      </c>
      <c r="AN1782" s="28" t="str">
        <f aca="false">IF($I1782="","",IF(MATCH($I1782,$I$2:$I$3000,0)&lt;&gt;ROW()-1,"",COUNT($AN$1:$AN1781)+1))</f>
        <v/>
      </c>
      <c r="AO1782" s="28" t="str">
        <f aca="false">IF($Q1782="","",IF(MATCH($Q1782,$Q$2:$Q$3000,0)&lt;&gt;ROW()-1,"",COUNT($AO$1:$AO1781)+1))</f>
        <v/>
      </c>
    </row>
    <row r="1783" customFormat="false" ht="12.75" hidden="false" customHeight="true" outlineLevel="0" collapsed="false">
      <c r="W1783" s="24" t="n">
        <f aca="false">IF($F1783="",0,IFERROR(IF(ISNUMBER($F1783),INT($F1783),DATE(VALUE(MID(SUBSTITUTE(LEFT($F1783,FIND(" ",$F1783&amp;" ")-1),"/",REPT(" ",20)),41,20)),VALUE(LEFT(SUBSTITUTE(LEFT($F1783,FIND(" ",$F1783&amp;" ")-1),"/",REPT(" ",20)),20)),VALUE(MID(SUBSTITUTE(LEFT($F1783,FIND(" ",$F1783&amp;" ")-1),"/",REPT(" ",20)),21,20)))),0))</f>
        <v>0</v>
      </c>
      <c r="X1783" s="25" t="str">
        <f aca="false">IF(ISNUMBER($N1783),$N1783*Validation!$B$5,"")</f>
        <v/>
      </c>
      <c r="Y1783" s="26" t="str">
        <f aca="false">IF($A1783="","",SUBSTITUTE(SUBSTITUTE(SUBSTITUTE(SUBSTITUTE(SUBSTITUTE(SUBSTITUTE(SUBSTITUTE(UPPER(TRIM($A1783)),"Á","A"),"É","E"),"Í","I"),"Ó","O"),"Ú","U"),"Ñ","N"),"Ü","U"))</f>
        <v/>
      </c>
      <c r="Z1783" s="26" t="str">
        <f aca="false">IF($Y1783="","",LEFT($Y1783,1)&amp;" "&amp;TRIM(RIGHT(SUBSTITUTE($Y1783," ",REPT(" ",50)),50)))</f>
        <v/>
      </c>
      <c r="AA1783" s="27" t="str">
        <f aca="false">IF($AF1783="","",IF(COUNTIF(Validation!$U$19:$U$178,$AF1783)&gt;0,"OK","NO MATCH"))</f>
        <v/>
      </c>
      <c r="AB1783" s="27" t="str">
        <f aca="false">IF($W1783=0,"",IF(AND($W1783&gt;=Validation!$B$3,$W1783&lt;=Validation!$C$3),"Yes","No"))</f>
        <v/>
      </c>
      <c r="AC1783" s="26" t="str">
        <f aca="false">IF($A1783="","",$AF1783&amp;"|"&amp;TEXT($W1783,"yyyy-mm-dd")&amp;"|"&amp;$J1783&amp;"|"&amp;$N1783)</f>
        <v/>
      </c>
      <c r="AD1783" s="27" t="str">
        <f aca="false">IF($AC1783="","",IF(COUNTIF($AC$2:$AC$3000,$AC1783)&gt;1,"REVIEW","OK"))</f>
        <v/>
      </c>
      <c r="AE1783" s="27" t="str">
        <f aca="false">IF(OR($W1783=0,$O1783=""),"",IF(IFERROR(IF(ISNUMBER($O1783),INT($O1783),DATE(VALUE(MID(SUBSTITUTE(LEFT($O1783,FIND(" ",$O1783&amp;" ")-1),"/",REPT(" ",20)),41,20)),VALUE(LEFT(SUBSTITUTE(LEFT($O1783,FIND(" ",$O1783&amp;" ")-1),"/",REPT(" ",20)),20)),VALUE(MID(SUBSTITUTE(LEFT($O1783,FIND(" ",$O1783&amp;" ")-1),"/",REPT(" ",20)),21,20)))),0)&gt;$W1783,"Late","Same day"))</f>
        <v/>
      </c>
      <c r="AF1783" s="26" t="str">
        <f aca="false">IF($A1783="","",IFERROR(INDEX(Validation!$C$193:$C$217,MATCH($A1783,Validation!$A$193:$A$217,0)),IF(COUNTIF(Validation!$U$19:$U$178,$Z1783)&gt;0,$Z1783,IF(COUNTIF(Validation!$S$19:$S$178,$AI1783)=1,INDEX(Validation!$U$19:$U$178,MATCH($AI1783,Validation!$S$19:$S$178,0)),$Z1783))))</f>
        <v/>
      </c>
      <c r="AG1783" s="27" t="str">
        <f aca="false">IF(COUNTA($A1783:$U1783)=0,"",IF($A1783="","No name",IF($F1783="","No date",IF($W1783=0,"Date ilegible",IF(NOT(ISNUMBER($N1783)),"Hours no numéricas",IF($AA1783="NO MATCH","Person no identificada","OK"))))))</f>
        <v/>
      </c>
      <c r="AH1783" s="27" t="str">
        <f aca="false">IF($W1783=0,"No date",IF($W1783&lt;Validation!$B$3,"Before period",IF($W1783&gt;Validation!$C$3,"After period","In period")))</f>
        <v>No date</v>
      </c>
      <c r="AI1783" s="26" t="str">
        <f aca="false">IF($Y1783="","",TRIM(RIGHT(SUBSTITUTE($Y1783," ",REPT(" ",50)),50)))</f>
        <v/>
      </c>
      <c r="AJ1783" s="27" t="str">
        <f aca="false">IF($A1783="","",IF(NOT(ISERROR(MATCH($A1783,Validation!$A$193:$A$217,0))),"Manual mapping",IF(COUNTIF(Validation!$U$19:$U$178,$Z1783)&gt;0,"Direct",IF(COUNTIF(Validation!$S$19:$S$178,$AI1783)=1,"By surname","Unresolved"))))</f>
        <v/>
      </c>
      <c r="AK1783" s="28" t="str">
        <f aca="false">IF($L1783="","",IF(MATCH($L1783,$L$2:$L$3000,0)&lt;&gt;ROW()-1,"",COUNT($AK$1:$AK1782)+1))</f>
        <v/>
      </c>
      <c r="AL1783" s="28" t="str">
        <f aca="false">IF($G1783="","",IF(MATCH($G1783,$G$2:$G$3000,0)&lt;&gt;ROW()-1,"",COUNT($AL$1:$AL1782)+1))</f>
        <v/>
      </c>
      <c r="AM1783" s="28" t="str">
        <f aca="false">IF($H1783="","",IF(MATCH($H1783,$H$2:$H$3000,0)&lt;&gt;ROW()-1,"",COUNT($AM$1:$AM1782)+1))</f>
        <v/>
      </c>
      <c r="AN1783" s="28" t="str">
        <f aca="false">IF($I1783="","",IF(MATCH($I1783,$I$2:$I$3000,0)&lt;&gt;ROW()-1,"",COUNT($AN$1:$AN1782)+1))</f>
        <v/>
      </c>
      <c r="AO1783" s="28" t="str">
        <f aca="false">IF($Q1783="","",IF(MATCH($Q1783,$Q$2:$Q$3000,0)&lt;&gt;ROW()-1,"",COUNT($AO$1:$AO1782)+1))</f>
        <v/>
      </c>
    </row>
    <row r="1784" customFormat="false" ht="12.75" hidden="false" customHeight="true" outlineLevel="0" collapsed="false">
      <c r="W1784" s="24" t="n">
        <f aca="false">IF($F1784="",0,IFERROR(IF(ISNUMBER($F1784),INT($F1784),DATE(VALUE(MID(SUBSTITUTE(LEFT($F1784,FIND(" ",$F1784&amp;" ")-1),"/",REPT(" ",20)),41,20)),VALUE(LEFT(SUBSTITUTE(LEFT($F1784,FIND(" ",$F1784&amp;" ")-1),"/",REPT(" ",20)),20)),VALUE(MID(SUBSTITUTE(LEFT($F1784,FIND(" ",$F1784&amp;" ")-1),"/",REPT(" ",20)),21,20)))),0))</f>
        <v>0</v>
      </c>
      <c r="X1784" s="25" t="str">
        <f aca="false">IF(ISNUMBER($N1784),$N1784*Validation!$B$5,"")</f>
        <v/>
      </c>
      <c r="Y1784" s="26" t="str">
        <f aca="false">IF($A1784="","",SUBSTITUTE(SUBSTITUTE(SUBSTITUTE(SUBSTITUTE(SUBSTITUTE(SUBSTITUTE(SUBSTITUTE(UPPER(TRIM($A1784)),"Á","A"),"É","E"),"Í","I"),"Ó","O"),"Ú","U"),"Ñ","N"),"Ü","U"))</f>
        <v/>
      </c>
      <c r="Z1784" s="26" t="str">
        <f aca="false">IF($Y1784="","",LEFT($Y1784,1)&amp;" "&amp;TRIM(RIGHT(SUBSTITUTE($Y1784," ",REPT(" ",50)),50)))</f>
        <v/>
      </c>
      <c r="AA1784" s="27" t="str">
        <f aca="false">IF($AF1784="","",IF(COUNTIF(Validation!$U$19:$U$178,$AF1784)&gt;0,"OK","NO MATCH"))</f>
        <v/>
      </c>
      <c r="AB1784" s="27" t="str">
        <f aca="false">IF($W1784=0,"",IF(AND($W1784&gt;=Validation!$B$3,$W1784&lt;=Validation!$C$3),"Yes","No"))</f>
        <v/>
      </c>
      <c r="AC1784" s="26" t="str">
        <f aca="false">IF($A1784="","",$AF1784&amp;"|"&amp;TEXT($W1784,"yyyy-mm-dd")&amp;"|"&amp;$J1784&amp;"|"&amp;$N1784)</f>
        <v/>
      </c>
      <c r="AD1784" s="27" t="str">
        <f aca="false">IF($AC1784="","",IF(COUNTIF($AC$2:$AC$3000,$AC1784)&gt;1,"REVIEW","OK"))</f>
        <v/>
      </c>
      <c r="AE1784" s="27" t="str">
        <f aca="false">IF(OR($W1784=0,$O1784=""),"",IF(IFERROR(IF(ISNUMBER($O1784),INT($O1784),DATE(VALUE(MID(SUBSTITUTE(LEFT($O1784,FIND(" ",$O1784&amp;" ")-1),"/",REPT(" ",20)),41,20)),VALUE(LEFT(SUBSTITUTE(LEFT($O1784,FIND(" ",$O1784&amp;" ")-1),"/",REPT(" ",20)),20)),VALUE(MID(SUBSTITUTE(LEFT($O1784,FIND(" ",$O1784&amp;" ")-1),"/",REPT(" ",20)),21,20)))),0)&gt;$W1784,"Late","Same day"))</f>
        <v/>
      </c>
      <c r="AF1784" s="26" t="str">
        <f aca="false">IF($A1784="","",IFERROR(INDEX(Validation!$C$193:$C$217,MATCH($A1784,Validation!$A$193:$A$217,0)),IF(COUNTIF(Validation!$U$19:$U$178,$Z1784)&gt;0,$Z1784,IF(COUNTIF(Validation!$S$19:$S$178,$AI1784)=1,INDEX(Validation!$U$19:$U$178,MATCH($AI1784,Validation!$S$19:$S$178,0)),$Z1784))))</f>
        <v/>
      </c>
      <c r="AG1784" s="27" t="str">
        <f aca="false">IF(COUNTA($A1784:$U1784)=0,"",IF($A1784="","No name",IF($F1784="","No date",IF($W1784=0,"Date ilegible",IF(NOT(ISNUMBER($N1784)),"Hours no numéricas",IF($AA1784="NO MATCH","Person no identificada","OK"))))))</f>
        <v/>
      </c>
      <c r="AH1784" s="27" t="str">
        <f aca="false">IF($W1784=0,"No date",IF($W1784&lt;Validation!$B$3,"Before period",IF($W1784&gt;Validation!$C$3,"After period","In period")))</f>
        <v>No date</v>
      </c>
      <c r="AI1784" s="26" t="str">
        <f aca="false">IF($Y1784="","",TRIM(RIGHT(SUBSTITUTE($Y1784," ",REPT(" ",50)),50)))</f>
        <v/>
      </c>
      <c r="AJ1784" s="27" t="str">
        <f aca="false">IF($A1784="","",IF(NOT(ISERROR(MATCH($A1784,Validation!$A$193:$A$217,0))),"Manual mapping",IF(COUNTIF(Validation!$U$19:$U$178,$Z1784)&gt;0,"Direct",IF(COUNTIF(Validation!$S$19:$S$178,$AI1784)=1,"By surname","Unresolved"))))</f>
        <v/>
      </c>
      <c r="AK1784" s="28" t="str">
        <f aca="false">IF($L1784="","",IF(MATCH($L1784,$L$2:$L$3000,0)&lt;&gt;ROW()-1,"",COUNT($AK$1:$AK1783)+1))</f>
        <v/>
      </c>
      <c r="AL1784" s="28" t="str">
        <f aca="false">IF($G1784="","",IF(MATCH($G1784,$G$2:$G$3000,0)&lt;&gt;ROW()-1,"",COUNT($AL$1:$AL1783)+1))</f>
        <v/>
      </c>
      <c r="AM1784" s="28" t="str">
        <f aca="false">IF($H1784="","",IF(MATCH($H1784,$H$2:$H$3000,0)&lt;&gt;ROW()-1,"",COUNT($AM$1:$AM1783)+1))</f>
        <v/>
      </c>
      <c r="AN1784" s="28" t="str">
        <f aca="false">IF($I1784="","",IF(MATCH($I1784,$I$2:$I$3000,0)&lt;&gt;ROW()-1,"",COUNT($AN$1:$AN1783)+1))</f>
        <v/>
      </c>
      <c r="AO1784" s="28" t="str">
        <f aca="false">IF($Q1784="","",IF(MATCH($Q1784,$Q$2:$Q$3000,0)&lt;&gt;ROW()-1,"",COUNT($AO$1:$AO1783)+1))</f>
        <v/>
      </c>
    </row>
    <row r="1785" customFormat="false" ht="12.75" hidden="false" customHeight="true" outlineLevel="0" collapsed="false">
      <c r="W1785" s="24" t="n">
        <f aca="false">IF($F1785="",0,IFERROR(IF(ISNUMBER($F1785),INT($F1785),DATE(VALUE(MID(SUBSTITUTE(LEFT($F1785,FIND(" ",$F1785&amp;" ")-1),"/",REPT(" ",20)),41,20)),VALUE(LEFT(SUBSTITUTE(LEFT($F1785,FIND(" ",$F1785&amp;" ")-1),"/",REPT(" ",20)),20)),VALUE(MID(SUBSTITUTE(LEFT($F1785,FIND(" ",$F1785&amp;" ")-1),"/",REPT(" ",20)),21,20)))),0))</f>
        <v>0</v>
      </c>
      <c r="X1785" s="25" t="str">
        <f aca="false">IF(ISNUMBER($N1785),$N1785*Validation!$B$5,"")</f>
        <v/>
      </c>
      <c r="Y1785" s="26" t="str">
        <f aca="false">IF($A1785="","",SUBSTITUTE(SUBSTITUTE(SUBSTITUTE(SUBSTITUTE(SUBSTITUTE(SUBSTITUTE(SUBSTITUTE(UPPER(TRIM($A1785)),"Á","A"),"É","E"),"Í","I"),"Ó","O"),"Ú","U"),"Ñ","N"),"Ü","U"))</f>
        <v/>
      </c>
      <c r="Z1785" s="26" t="str">
        <f aca="false">IF($Y1785="","",LEFT($Y1785,1)&amp;" "&amp;TRIM(RIGHT(SUBSTITUTE($Y1785," ",REPT(" ",50)),50)))</f>
        <v/>
      </c>
      <c r="AA1785" s="27" t="str">
        <f aca="false">IF($AF1785="","",IF(COUNTIF(Validation!$U$19:$U$178,$AF1785)&gt;0,"OK","NO MATCH"))</f>
        <v/>
      </c>
      <c r="AB1785" s="27" t="str">
        <f aca="false">IF($W1785=0,"",IF(AND($W1785&gt;=Validation!$B$3,$W1785&lt;=Validation!$C$3),"Yes","No"))</f>
        <v/>
      </c>
      <c r="AC1785" s="26" t="str">
        <f aca="false">IF($A1785="","",$AF1785&amp;"|"&amp;TEXT($W1785,"yyyy-mm-dd")&amp;"|"&amp;$J1785&amp;"|"&amp;$N1785)</f>
        <v/>
      </c>
      <c r="AD1785" s="27" t="str">
        <f aca="false">IF($AC1785="","",IF(COUNTIF($AC$2:$AC$3000,$AC1785)&gt;1,"REVIEW","OK"))</f>
        <v/>
      </c>
      <c r="AE1785" s="27" t="str">
        <f aca="false">IF(OR($W1785=0,$O1785=""),"",IF(IFERROR(IF(ISNUMBER($O1785),INT($O1785),DATE(VALUE(MID(SUBSTITUTE(LEFT($O1785,FIND(" ",$O1785&amp;" ")-1),"/",REPT(" ",20)),41,20)),VALUE(LEFT(SUBSTITUTE(LEFT($O1785,FIND(" ",$O1785&amp;" ")-1),"/",REPT(" ",20)),20)),VALUE(MID(SUBSTITUTE(LEFT($O1785,FIND(" ",$O1785&amp;" ")-1),"/",REPT(" ",20)),21,20)))),0)&gt;$W1785,"Late","Same day"))</f>
        <v/>
      </c>
      <c r="AF1785" s="26" t="str">
        <f aca="false">IF($A1785="","",IFERROR(INDEX(Validation!$C$193:$C$217,MATCH($A1785,Validation!$A$193:$A$217,0)),IF(COUNTIF(Validation!$U$19:$U$178,$Z1785)&gt;0,$Z1785,IF(COUNTIF(Validation!$S$19:$S$178,$AI1785)=1,INDEX(Validation!$U$19:$U$178,MATCH($AI1785,Validation!$S$19:$S$178,0)),$Z1785))))</f>
        <v/>
      </c>
      <c r="AG1785" s="27" t="str">
        <f aca="false">IF(COUNTA($A1785:$U1785)=0,"",IF($A1785="","No name",IF($F1785="","No date",IF($W1785=0,"Date ilegible",IF(NOT(ISNUMBER($N1785)),"Hours no numéricas",IF($AA1785="NO MATCH","Person no identificada","OK"))))))</f>
        <v/>
      </c>
      <c r="AH1785" s="27" t="str">
        <f aca="false">IF($W1785=0,"No date",IF($W1785&lt;Validation!$B$3,"Before period",IF($W1785&gt;Validation!$C$3,"After period","In period")))</f>
        <v>No date</v>
      </c>
      <c r="AI1785" s="26" t="str">
        <f aca="false">IF($Y1785="","",TRIM(RIGHT(SUBSTITUTE($Y1785," ",REPT(" ",50)),50)))</f>
        <v/>
      </c>
      <c r="AJ1785" s="27" t="str">
        <f aca="false">IF($A1785="","",IF(NOT(ISERROR(MATCH($A1785,Validation!$A$193:$A$217,0))),"Manual mapping",IF(COUNTIF(Validation!$U$19:$U$178,$Z1785)&gt;0,"Direct",IF(COUNTIF(Validation!$S$19:$S$178,$AI1785)=1,"By surname","Unresolved"))))</f>
        <v/>
      </c>
      <c r="AK1785" s="28" t="str">
        <f aca="false">IF($L1785="","",IF(MATCH($L1785,$L$2:$L$3000,0)&lt;&gt;ROW()-1,"",COUNT($AK$1:$AK1784)+1))</f>
        <v/>
      </c>
      <c r="AL1785" s="28" t="str">
        <f aca="false">IF($G1785="","",IF(MATCH($G1785,$G$2:$G$3000,0)&lt;&gt;ROW()-1,"",COUNT($AL$1:$AL1784)+1))</f>
        <v/>
      </c>
      <c r="AM1785" s="28" t="str">
        <f aca="false">IF($H1785="","",IF(MATCH($H1785,$H$2:$H$3000,0)&lt;&gt;ROW()-1,"",COUNT($AM$1:$AM1784)+1))</f>
        <v/>
      </c>
      <c r="AN1785" s="28" t="str">
        <f aca="false">IF($I1785="","",IF(MATCH($I1785,$I$2:$I$3000,0)&lt;&gt;ROW()-1,"",COUNT($AN$1:$AN1784)+1))</f>
        <v/>
      </c>
      <c r="AO1785" s="28" t="str">
        <f aca="false">IF($Q1785="","",IF(MATCH($Q1785,$Q$2:$Q$3000,0)&lt;&gt;ROW()-1,"",COUNT($AO$1:$AO1784)+1))</f>
        <v/>
      </c>
    </row>
    <row r="1786" customFormat="false" ht="12.75" hidden="false" customHeight="true" outlineLevel="0" collapsed="false">
      <c r="W1786" s="24" t="n">
        <f aca="false">IF($F1786="",0,IFERROR(IF(ISNUMBER($F1786),INT($F1786),DATE(VALUE(MID(SUBSTITUTE(LEFT($F1786,FIND(" ",$F1786&amp;" ")-1),"/",REPT(" ",20)),41,20)),VALUE(LEFT(SUBSTITUTE(LEFT($F1786,FIND(" ",$F1786&amp;" ")-1),"/",REPT(" ",20)),20)),VALUE(MID(SUBSTITUTE(LEFT($F1786,FIND(" ",$F1786&amp;" ")-1),"/",REPT(" ",20)),21,20)))),0))</f>
        <v>0</v>
      </c>
      <c r="X1786" s="25" t="str">
        <f aca="false">IF(ISNUMBER($N1786),$N1786*Validation!$B$5,"")</f>
        <v/>
      </c>
      <c r="Y1786" s="26" t="str">
        <f aca="false">IF($A1786="","",SUBSTITUTE(SUBSTITUTE(SUBSTITUTE(SUBSTITUTE(SUBSTITUTE(SUBSTITUTE(SUBSTITUTE(UPPER(TRIM($A1786)),"Á","A"),"É","E"),"Í","I"),"Ó","O"),"Ú","U"),"Ñ","N"),"Ü","U"))</f>
        <v/>
      </c>
      <c r="Z1786" s="26" t="str">
        <f aca="false">IF($Y1786="","",LEFT($Y1786,1)&amp;" "&amp;TRIM(RIGHT(SUBSTITUTE($Y1786," ",REPT(" ",50)),50)))</f>
        <v/>
      </c>
      <c r="AA1786" s="27" t="str">
        <f aca="false">IF($AF1786="","",IF(COUNTIF(Validation!$U$19:$U$178,$AF1786)&gt;0,"OK","NO MATCH"))</f>
        <v/>
      </c>
      <c r="AB1786" s="27" t="str">
        <f aca="false">IF($W1786=0,"",IF(AND($W1786&gt;=Validation!$B$3,$W1786&lt;=Validation!$C$3),"Yes","No"))</f>
        <v/>
      </c>
      <c r="AC1786" s="26" t="str">
        <f aca="false">IF($A1786="","",$AF1786&amp;"|"&amp;TEXT($W1786,"yyyy-mm-dd")&amp;"|"&amp;$J1786&amp;"|"&amp;$N1786)</f>
        <v/>
      </c>
      <c r="AD1786" s="27" t="str">
        <f aca="false">IF($AC1786="","",IF(COUNTIF($AC$2:$AC$3000,$AC1786)&gt;1,"REVIEW","OK"))</f>
        <v/>
      </c>
      <c r="AE1786" s="27" t="str">
        <f aca="false">IF(OR($W1786=0,$O1786=""),"",IF(IFERROR(IF(ISNUMBER($O1786),INT($O1786),DATE(VALUE(MID(SUBSTITUTE(LEFT($O1786,FIND(" ",$O1786&amp;" ")-1),"/",REPT(" ",20)),41,20)),VALUE(LEFT(SUBSTITUTE(LEFT($O1786,FIND(" ",$O1786&amp;" ")-1),"/",REPT(" ",20)),20)),VALUE(MID(SUBSTITUTE(LEFT($O1786,FIND(" ",$O1786&amp;" ")-1),"/",REPT(" ",20)),21,20)))),0)&gt;$W1786,"Late","Same day"))</f>
        <v/>
      </c>
      <c r="AF1786" s="26" t="str">
        <f aca="false">IF($A1786="","",IFERROR(INDEX(Validation!$C$193:$C$217,MATCH($A1786,Validation!$A$193:$A$217,0)),IF(COUNTIF(Validation!$U$19:$U$178,$Z1786)&gt;0,$Z1786,IF(COUNTIF(Validation!$S$19:$S$178,$AI1786)=1,INDEX(Validation!$U$19:$U$178,MATCH($AI1786,Validation!$S$19:$S$178,0)),$Z1786))))</f>
        <v/>
      </c>
      <c r="AG1786" s="27" t="str">
        <f aca="false">IF(COUNTA($A1786:$U1786)=0,"",IF($A1786="","No name",IF($F1786="","No date",IF($W1786=0,"Date ilegible",IF(NOT(ISNUMBER($N1786)),"Hours no numéricas",IF($AA1786="NO MATCH","Person no identificada","OK"))))))</f>
        <v/>
      </c>
      <c r="AH1786" s="27" t="str">
        <f aca="false">IF($W1786=0,"No date",IF($W1786&lt;Validation!$B$3,"Before period",IF($W1786&gt;Validation!$C$3,"After period","In period")))</f>
        <v>No date</v>
      </c>
      <c r="AI1786" s="26" t="str">
        <f aca="false">IF($Y1786="","",TRIM(RIGHT(SUBSTITUTE($Y1786," ",REPT(" ",50)),50)))</f>
        <v/>
      </c>
      <c r="AJ1786" s="27" t="str">
        <f aca="false">IF($A1786="","",IF(NOT(ISERROR(MATCH($A1786,Validation!$A$193:$A$217,0))),"Manual mapping",IF(COUNTIF(Validation!$U$19:$U$178,$Z1786)&gt;0,"Direct",IF(COUNTIF(Validation!$S$19:$S$178,$AI1786)=1,"By surname","Unresolved"))))</f>
        <v/>
      </c>
      <c r="AK1786" s="28" t="str">
        <f aca="false">IF($L1786="","",IF(MATCH($L1786,$L$2:$L$3000,0)&lt;&gt;ROW()-1,"",COUNT($AK$1:$AK1785)+1))</f>
        <v/>
      </c>
      <c r="AL1786" s="28" t="str">
        <f aca="false">IF($G1786="","",IF(MATCH($G1786,$G$2:$G$3000,0)&lt;&gt;ROW()-1,"",COUNT($AL$1:$AL1785)+1))</f>
        <v/>
      </c>
      <c r="AM1786" s="28" t="str">
        <f aca="false">IF($H1786="","",IF(MATCH($H1786,$H$2:$H$3000,0)&lt;&gt;ROW()-1,"",COUNT($AM$1:$AM1785)+1))</f>
        <v/>
      </c>
      <c r="AN1786" s="28" t="str">
        <f aca="false">IF($I1786="","",IF(MATCH($I1786,$I$2:$I$3000,0)&lt;&gt;ROW()-1,"",COUNT($AN$1:$AN1785)+1))</f>
        <v/>
      </c>
      <c r="AO1786" s="28" t="str">
        <f aca="false">IF($Q1786="","",IF(MATCH($Q1786,$Q$2:$Q$3000,0)&lt;&gt;ROW()-1,"",COUNT($AO$1:$AO1785)+1))</f>
        <v/>
      </c>
    </row>
    <row r="1787" customFormat="false" ht="12.75" hidden="false" customHeight="true" outlineLevel="0" collapsed="false">
      <c r="W1787" s="24" t="n">
        <f aca="false">IF($F1787="",0,IFERROR(IF(ISNUMBER($F1787),INT($F1787),DATE(VALUE(MID(SUBSTITUTE(LEFT($F1787,FIND(" ",$F1787&amp;" ")-1),"/",REPT(" ",20)),41,20)),VALUE(LEFT(SUBSTITUTE(LEFT($F1787,FIND(" ",$F1787&amp;" ")-1),"/",REPT(" ",20)),20)),VALUE(MID(SUBSTITUTE(LEFT($F1787,FIND(" ",$F1787&amp;" ")-1),"/",REPT(" ",20)),21,20)))),0))</f>
        <v>0</v>
      </c>
      <c r="X1787" s="25" t="str">
        <f aca="false">IF(ISNUMBER($N1787),$N1787*Validation!$B$5,"")</f>
        <v/>
      </c>
      <c r="Y1787" s="26" t="str">
        <f aca="false">IF($A1787="","",SUBSTITUTE(SUBSTITUTE(SUBSTITUTE(SUBSTITUTE(SUBSTITUTE(SUBSTITUTE(SUBSTITUTE(UPPER(TRIM($A1787)),"Á","A"),"É","E"),"Í","I"),"Ó","O"),"Ú","U"),"Ñ","N"),"Ü","U"))</f>
        <v/>
      </c>
      <c r="Z1787" s="26" t="str">
        <f aca="false">IF($Y1787="","",LEFT($Y1787,1)&amp;" "&amp;TRIM(RIGHT(SUBSTITUTE($Y1787," ",REPT(" ",50)),50)))</f>
        <v/>
      </c>
      <c r="AA1787" s="27" t="str">
        <f aca="false">IF($AF1787="","",IF(COUNTIF(Validation!$U$19:$U$178,$AF1787)&gt;0,"OK","NO MATCH"))</f>
        <v/>
      </c>
      <c r="AB1787" s="27" t="str">
        <f aca="false">IF($W1787=0,"",IF(AND($W1787&gt;=Validation!$B$3,$W1787&lt;=Validation!$C$3),"Yes","No"))</f>
        <v/>
      </c>
      <c r="AC1787" s="26" t="str">
        <f aca="false">IF($A1787="","",$AF1787&amp;"|"&amp;TEXT($W1787,"yyyy-mm-dd")&amp;"|"&amp;$J1787&amp;"|"&amp;$N1787)</f>
        <v/>
      </c>
      <c r="AD1787" s="27" t="str">
        <f aca="false">IF($AC1787="","",IF(COUNTIF($AC$2:$AC$3000,$AC1787)&gt;1,"REVIEW","OK"))</f>
        <v/>
      </c>
      <c r="AE1787" s="27" t="str">
        <f aca="false">IF(OR($W1787=0,$O1787=""),"",IF(IFERROR(IF(ISNUMBER($O1787),INT($O1787),DATE(VALUE(MID(SUBSTITUTE(LEFT($O1787,FIND(" ",$O1787&amp;" ")-1),"/",REPT(" ",20)),41,20)),VALUE(LEFT(SUBSTITUTE(LEFT($O1787,FIND(" ",$O1787&amp;" ")-1),"/",REPT(" ",20)),20)),VALUE(MID(SUBSTITUTE(LEFT($O1787,FIND(" ",$O1787&amp;" ")-1),"/",REPT(" ",20)),21,20)))),0)&gt;$W1787,"Late","Same day"))</f>
        <v/>
      </c>
      <c r="AF1787" s="26" t="str">
        <f aca="false">IF($A1787="","",IFERROR(INDEX(Validation!$C$193:$C$217,MATCH($A1787,Validation!$A$193:$A$217,0)),IF(COUNTIF(Validation!$U$19:$U$178,$Z1787)&gt;0,$Z1787,IF(COUNTIF(Validation!$S$19:$S$178,$AI1787)=1,INDEX(Validation!$U$19:$U$178,MATCH($AI1787,Validation!$S$19:$S$178,0)),$Z1787))))</f>
        <v/>
      </c>
      <c r="AG1787" s="27" t="str">
        <f aca="false">IF(COUNTA($A1787:$U1787)=0,"",IF($A1787="","No name",IF($F1787="","No date",IF($W1787=0,"Date ilegible",IF(NOT(ISNUMBER($N1787)),"Hours no numéricas",IF($AA1787="NO MATCH","Person no identificada","OK"))))))</f>
        <v/>
      </c>
      <c r="AH1787" s="27" t="str">
        <f aca="false">IF($W1787=0,"No date",IF($W1787&lt;Validation!$B$3,"Before period",IF($W1787&gt;Validation!$C$3,"After period","In period")))</f>
        <v>No date</v>
      </c>
      <c r="AI1787" s="26" t="str">
        <f aca="false">IF($Y1787="","",TRIM(RIGHT(SUBSTITUTE($Y1787," ",REPT(" ",50)),50)))</f>
        <v/>
      </c>
      <c r="AJ1787" s="27" t="str">
        <f aca="false">IF($A1787="","",IF(NOT(ISERROR(MATCH($A1787,Validation!$A$193:$A$217,0))),"Manual mapping",IF(COUNTIF(Validation!$U$19:$U$178,$Z1787)&gt;0,"Direct",IF(COUNTIF(Validation!$S$19:$S$178,$AI1787)=1,"By surname","Unresolved"))))</f>
        <v/>
      </c>
      <c r="AK1787" s="28" t="str">
        <f aca="false">IF($L1787="","",IF(MATCH($L1787,$L$2:$L$3000,0)&lt;&gt;ROW()-1,"",COUNT($AK$1:$AK1786)+1))</f>
        <v/>
      </c>
      <c r="AL1787" s="28" t="str">
        <f aca="false">IF($G1787="","",IF(MATCH($G1787,$G$2:$G$3000,0)&lt;&gt;ROW()-1,"",COUNT($AL$1:$AL1786)+1))</f>
        <v/>
      </c>
      <c r="AM1787" s="28" t="str">
        <f aca="false">IF($H1787="","",IF(MATCH($H1787,$H$2:$H$3000,0)&lt;&gt;ROW()-1,"",COUNT($AM$1:$AM1786)+1))</f>
        <v/>
      </c>
      <c r="AN1787" s="28" t="str">
        <f aca="false">IF($I1787="","",IF(MATCH($I1787,$I$2:$I$3000,0)&lt;&gt;ROW()-1,"",COUNT($AN$1:$AN1786)+1))</f>
        <v/>
      </c>
      <c r="AO1787" s="28" t="str">
        <f aca="false">IF($Q1787="","",IF(MATCH($Q1787,$Q$2:$Q$3000,0)&lt;&gt;ROW()-1,"",COUNT($AO$1:$AO1786)+1))</f>
        <v/>
      </c>
    </row>
    <row r="1788" customFormat="false" ht="12.75" hidden="false" customHeight="true" outlineLevel="0" collapsed="false">
      <c r="W1788" s="24" t="n">
        <f aca="false">IF($F1788="",0,IFERROR(IF(ISNUMBER($F1788),INT($F1788),DATE(VALUE(MID(SUBSTITUTE(LEFT($F1788,FIND(" ",$F1788&amp;" ")-1),"/",REPT(" ",20)),41,20)),VALUE(LEFT(SUBSTITUTE(LEFT($F1788,FIND(" ",$F1788&amp;" ")-1),"/",REPT(" ",20)),20)),VALUE(MID(SUBSTITUTE(LEFT($F1788,FIND(" ",$F1788&amp;" ")-1),"/",REPT(" ",20)),21,20)))),0))</f>
        <v>0</v>
      </c>
      <c r="X1788" s="25" t="str">
        <f aca="false">IF(ISNUMBER($N1788),$N1788*Validation!$B$5,"")</f>
        <v/>
      </c>
      <c r="Y1788" s="26" t="str">
        <f aca="false">IF($A1788="","",SUBSTITUTE(SUBSTITUTE(SUBSTITUTE(SUBSTITUTE(SUBSTITUTE(SUBSTITUTE(SUBSTITUTE(UPPER(TRIM($A1788)),"Á","A"),"É","E"),"Í","I"),"Ó","O"),"Ú","U"),"Ñ","N"),"Ü","U"))</f>
        <v/>
      </c>
      <c r="Z1788" s="26" t="str">
        <f aca="false">IF($Y1788="","",LEFT($Y1788,1)&amp;" "&amp;TRIM(RIGHT(SUBSTITUTE($Y1788," ",REPT(" ",50)),50)))</f>
        <v/>
      </c>
      <c r="AA1788" s="27" t="str">
        <f aca="false">IF($AF1788="","",IF(COUNTIF(Validation!$U$19:$U$178,$AF1788)&gt;0,"OK","NO MATCH"))</f>
        <v/>
      </c>
      <c r="AB1788" s="27" t="str">
        <f aca="false">IF($W1788=0,"",IF(AND($W1788&gt;=Validation!$B$3,$W1788&lt;=Validation!$C$3),"Yes","No"))</f>
        <v/>
      </c>
      <c r="AC1788" s="26" t="str">
        <f aca="false">IF($A1788="","",$AF1788&amp;"|"&amp;TEXT($W1788,"yyyy-mm-dd")&amp;"|"&amp;$J1788&amp;"|"&amp;$N1788)</f>
        <v/>
      </c>
      <c r="AD1788" s="27" t="str">
        <f aca="false">IF($AC1788="","",IF(COUNTIF($AC$2:$AC$3000,$AC1788)&gt;1,"REVIEW","OK"))</f>
        <v/>
      </c>
      <c r="AE1788" s="27" t="str">
        <f aca="false">IF(OR($W1788=0,$O1788=""),"",IF(IFERROR(IF(ISNUMBER($O1788),INT($O1788),DATE(VALUE(MID(SUBSTITUTE(LEFT($O1788,FIND(" ",$O1788&amp;" ")-1),"/",REPT(" ",20)),41,20)),VALUE(LEFT(SUBSTITUTE(LEFT($O1788,FIND(" ",$O1788&amp;" ")-1),"/",REPT(" ",20)),20)),VALUE(MID(SUBSTITUTE(LEFT($O1788,FIND(" ",$O1788&amp;" ")-1),"/",REPT(" ",20)),21,20)))),0)&gt;$W1788,"Late","Same day"))</f>
        <v/>
      </c>
      <c r="AF1788" s="26" t="str">
        <f aca="false">IF($A1788="","",IFERROR(INDEX(Validation!$C$193:$C$217,MATCH($A1788,Validation!$A$193:$A$217,0)),IF(COUNTIF(Validation!$U$19:$U$178,$Z1788)&gt;0,$Z1788,IF(COUNTIF(Validation!$S$19:$S$178,$AI1788)=1,INDEX(Validation!$U$19:$U$178,MATCH($AI1788,Validation!$S$19:$S$178,0)),$Z1788))))</f>
        <v/>
      </c>
      <c r="AG1788" s="27" t="str">
        <f aca="false">IF(COUNTA($A1788:$U1788)=0,"",IF($A1788="","No name",IF($F1788="","No date",IF($W1788=0,"Date ilegible",IF(NOT(ISNUMBER($N1788)),"Hours no numéricas",IF($AA1788="NO MATCH","Person no identificada","OK"))))))</f>
        <v/>
      </c>
      <c r="AH1788" s="27" t="str">
        <f aca="false">IF($W1788=0,"No date",IF($W1788&lt;Validation!$B$3,"Before period",IF($W1788&gt;Validation!$C$3,"After period","In period")))</f>
        <v>No date</v>
      </c>
      <c r="AI1788" s="26" t="str">
        <f aca="false">IF($Y1788="","",TRIM(RIGHT(SUBSTITUTE($Y1788," ",REPT(" ",50)),50)))</f>
        <v/>
      </c>
      <c r="AJ1788" s="27" t="str">
        <f aca="false">IF($A1788="","",IF(NOT(ISERROR(MATCH($A1788,Validation!$A$193:$A$217,0))),"Manual mapping",IF(COUNTIF(Validation!$U$19:$U$178,$Z1788)&gt;0,"Direct",IF(COUNTIF(Validation!$S$19:$S$178,$AI1788)=1,"By surname","Unresolved"))))</f>
        <v/>
      </c>
      <c r="AK1788" s="28" t="str">
        <f aca="false">IF($L1788="","",IF(MATCH($L1788,$L$2:$L$3000,0)&lt;&gt;ROW()-1,"",COUNT($AK$1:$AK1787)+1))</f>
        <v/>
      </c>
      <c r="AL1788" s="28" t="str">
        <f aca="false">IF($G1788="","",IF(MATCH($G1788,$G$2:$G$3000,0)&lt;&gt;ROW()-1,"",COUNT($AL$1:$AL1787)+1))</f>
        <v/>
      </c>
      <c r="AM1788" s="28" t="str">
        <f aca="false">IF($H1788="","",IF(MATCH($H1788,$H$2:$H$3000,0)&lt;&gt;ROW()-1,"",COUNT($AM$1:$AM1787)+1))</f>
        <v/>
      </c>
      <c r="AN1788" s="28" t="str">
        <f aca="false">IF($I1788="","",IF(MATCH($I1788,$I$2:$I$3000,0)&lt;&gt;ROW()-1,"",COUNT($AN$1:$AN1787)+1))</f>
        <v/>
      </c>
      <c r="AO1788" s="28" t="str">
        <f aca="false">IF($Q1788="","",IF(MATCH($Q1788,$Q$2:$Q$3000,0)&lt;&gt;ROW()-1,"",COUNT($AO$1:$AO1787)+1))</f>
        <v/>
      </c>
    </row>
    <row r="1789" customFormat="false" ht="12.75" hidden="false" customHeight="true" outlineLevel="0" collapsed="false">
      <c r="W1789" s="24" t="n">
        <f aca="false">IF($F1789="",0,IFERROR(IF(ISNUMBER($F1789),INT($F1789),DATE(VALUE(MID(SUBSTITUTE(LEFT($F1789,FIND(" ",$F1789&amp;" ")-1),"/",REPT(" ",20)),41,20)),VALUE(LEFT(SUBSTITUTE(LEFT($F1789,FIND(" ",$F1789&amp;" ")-1),"/",REPT(" ",20)),20)),VALUE(MID(SUBSTITUTE(LEFT($F1789,FIND(" ",$F1789&amp;" ")-1),"/",REPT(" ",20)),21,20)))),0))</f>
        <v>0</v>
      </c>
      <c r="X1789" s="25" t="str">
        <f aca="false">IF(ISNUMBER($N1789),$N1789*Validation!$B$5,"")</f>
        <v/>
      </c>
      <c r="Y1789" s="26" t="str">
        <f aca="false">IF($A1789="","",SUBSTITUTE(SUBSTITUTE(SUBSTITUTE(SUBSTITUTE(SUBSTITUTE(SUBSTITUTE(SUBSTITUTE(UPPER(TRIM($A1789)),"Á","A"),"É","E"),"Í","I"),"Ó","O"),"Ú","U"),"Ñ","N"),"Ü","U"))</f>
        <v/>
      </c>
      <c r="Z1789" s="26" t="str">
        <f aca="false">IF($Y1789="","",LEFT($Y1789,1)&amp;" "&amp;TRIM(RIGHT(SUBSTITUTE($Y1789," ",REPT(" ",50)),50)))</f>
        <v/>
      </c>
      <c r="AA1789" s="27" t="str">
        <f aca="false">IF($AF1789="","",IF(COUNTIF(Validation!$U$19:$U$178,$AF1789)&gt;0,"OK","NO MATCH"))</f>
        <v/>
      </c>
      <c r="AB1789" s="27" t="str">
        <f aca="false">IF($W1789=0,"",IF(AND($W1789&gt;=Validation!$B$3,$W1789&lt;=Validation!$C$3),"Yes","No"))</f>
        <v/>
      </c>
      <c r="AC1789" s="26" t="str">
        <f aca="false">IF($A1789="","",$AF1789&amp;"|"&amp;TEXT($W1789,"yyyy-mm-dd")&amp;"|"&amp;$J1789&amp;"|"&amp;$N1789)</f>
        <v/>
      </c>
      <c r="AD1789" s="27" t="str">
        <f aca="false">IF($AC1789="","",IF(COUNTIF($AC$2:$AC$3000,$AC1789)&gt;1,"REVIEW","OK"))</f>
        <v/>
      </c>
      <c r="AE1789" s="27" t="str">
        <f aca="false">IF(OR($W1789=0,$O1789=""),"",IF(IFERROR(IF(ISNUMBER($O1789),INT($O1789),DATE(VALUE(MID(SUBSTITUTE(LEFT($O1789,FIND(" ",$O1789&amp;" ")-1),"/",REPT(" ",20)),41,20)),VALUE(LEFT(SUBSTITUTE(LEFT($O1789,FIND(" ",$O1789&amp;" ")-1),"/",REPT(" ",20)),20)),VALUE(MID(SUBSTITUTE(LEFT($O1789,FIND(" ",$O1789&amp;" ")-1),"/",REPT(" ",20)),21,20)))),0)&gt;$W1789,"Late","Same day"))</f>
        <v/>
      </c>
      <c r="AF1789" s="26" t="str">
        <f aca="false">IF($A1789="","",IFERROR(INDEX(Validation!$C$193:$C$217,MATCH($A1789,Validation!$A$193:$A$217,0)),IF(COUNTIF(Validation!$U$19:$U$178,$Z1789)&gt;0,$Z1789,IF(COUNTIF(Validation!$S$19:$S$178,$AI1789)=1,INDEX(Validation!$U$19:$U$178,MATCH($AI1789,Validation!$S$19:$S$178,0)),$Z1789))))</f>
        <v/>
      </c>
      <c r="AG1789" s="27" t="str">
        <f aca="false">IF(COUNTA($A1789:$U1789)=0,"",IF($A1789="","No name",IF($F1789="","No date",IF($W1789=0,"Date ilegible",IF(NOT(ISNUMBER($N1789)),"Hours no numéricas",IF($AA1789="NO MATCH","Person no identificada","OK"))))))</f>
        <v/>
      </c>
      <c r="AH1789" s="27" t="str">
        <f aca="false">IF($W1789=0,"No date",IF($W1789&lt;Validation!$B$3,"Before period",IF($W1789&gt;Validation!$C$3,"After period","In period")))</f>
        <v>No date</v>
      </c>
      <c r="AI1789" s="26" t="str">
        <f aca="false">IF($Y1789="","",TRIM(RIGHT(SUBSTITUTE($Y1789," ",REPT(" ",50)),50)))</f>
        <v/>
      </c>
      <c r="AJ1789" s="27" t="str">
        <f aca="false">IF($A1789="","",IF(NOT(ISERROR(MATCH($A1789,Validation!$A$193:$A$217,0))),"Manual mapping",IF(COUNTIF(Validation!$U$19:$U$178,$Z1789)&gt;0,"Direct",IF(COUNTIF(Validation!$S$19:$S$178,$AI1789)=1,"By surname","Unresolved"))))</f>
        <v/>
      </c>
      <c r="AK1789" s="28" t="str">
        <f aca="false">IF($L1789="","",IF(MATCH($L1789,$L$2:$L$3000,0)&lt;&gt;ROW()-1,"",COUNT($AK$1:$AK1788)+1))</f>
        <v/>
      </c>
      <c r="AL1789" s="28" t="str">
        <f aca="false">IF($G1789="","",IF(MATCH($G1789,$G$2:$G$3000,0)&lt;&gt;ROW()-1,"",COUNT($AL$1:$AL1788)+1))</f>
        <v/>
      </c>
      <c r="AM1789" s="28" t="str">
        <f aca="false">IF($H1789="","",IF(MATCH($H1789,$H$2:$H$3000,0)&lt;&gt;ROW()-1,"",COUNT($AM$1:$AM1788)+1))</f>
        <v/>
      </c>
      <c r="AN1789" s="28" t="str">
        <f aca="false">IF($I1789="","",IF(MATCH($I1789,$I$2:$I$3000,0)&lt;&gt;ROW()-1,"",COUNT($AN$1:$AN1788)+1))</f>
        <v/>
      </c>
      <c r="AO1789" s="28" t="str">
        <f aca="false">IF($Q1789="","",IF(MATCH($Q1789,$Q$2:$Q$3000,0)&lt;&gt;ROW()-1,"",COUNT($AO$1:$AO1788)+1))</f>
        <v/>
      </c>
    </row>
    <row r="1790" customFormat="false" ht="12.75" hidden="false" customHeight="true" outlineLevel="0" collapsed="false">
      <c r="W1790" s="24" t="n">
        <f aca="false">IF($F1790="",0,IFERROR(IF(ISNUMBER($F1790),INT($F1790),DATE(VALUE(MID(SUBSTITUTE(LEFT($F1790,FIND(" ",$F1790&amp;" ")-1),"/",REPT(" ",20)),41,20)),VALUE(LEFT(SUBSTITUTE(LEFT($F1790,FIND(" ",$F1790&amp;" ")-1),"/",REPT(" ",20)),20)),VALUE(MID(SUBSTITUTE(LEFT($F1790,FIND(" ",$F1790&amp;" ")-1),"/",REPT(" ",20)),21,20)))),0))</f>
        <v>0</v>
      </c>
      <c r="X1790" s="25" t="str">
        <f aca="false">IF(ISNUMBER($N1790),$N1790*Validation!$B$5,"")</f>
        <v/>
      </c>
      <c r="Y1790" s="26" t="str">
        <f aca="false">IF($A1790="","",SUBSTITUTE(SUBSTITUTE(SUBSTITUTE(SUBSTITUTE(SUBSTITUTE(SUBSTITUTE(SUBSTITUTE(UPPER(TRIM($A1790)),"Á","A"),"É","E"),"Í","I"),"Ó","O"),"Ú","U"),"Ñ","N"),"Ü","U"))</f>
        <v/>
      </c>
      <c r="Z1790" s="26" t="str">
        <f aca="false">IF($Y1790="","",LEFT($Y1790,1)&amp;" "&amp;TRIM(RIGHT(SUBSTITUTE($Y1790," ",REPT(" ",50)),50)))</f>
        <v/>
      </c>
      <c r="AA1790" s="27" t="str">
        <f aca="false">IF($AF1790="","",IF(COUNTIF(Validation!$U$19:$U$178,$AF1790)&gt;0,"OK","NO MATCH"))</f>
        <v/>
      </c>
      <c r="AB1790" s="27" t="str">
        <f aca="false">IF($W1790=0,"",IF(AND($W1790&gt;=Validation!$B$3,$W1790&lt;=Validation!$C$3),"Yes","No"))</f>
        <v/>
      </c>
      <c r="AC1790" s="26" t="str">
        <f aca="false">IF($A1790="","",$AF1790&amp;"|"&amp;TEXT($W1790,"yyyy-mm-dd")&amp;"|"&amp;$J1790&amp;"|"&amp;$N1790)</f>
        <v/>
      </c>
      <c r="AD1790" s="27" t="str">
        <f aca="false">IF($AC1790="","",IF(COUNTIF($AC$2:$AC$3000,$AC1790)&gt;1,"REVIEW","OK"))</f>
        <v/>
      </c>
      <c r="AE1790" s="27" t="str">
        <f aca="false">IF(OR($W1790=0,$O1790=""),"",IF(IFERROR(IF(ISNUMBER($O1790),INT($O1790),DATE(VALUE(MID(SUBSTITUTE(LEFT($O1790,FIND(" ",$O1790&amp;" ")-1),"/",REPT(" ",20)),41,20)),VALUE(LEFT(SUBSTITUTE(LEFT($O1790,FIND(" ",$O1790&amp;" ")-1),"/",REPT(" ",20)),20)),VALUE(MID(SUBSTITUTE(LEFT($O1790,FIND(" ",$O1790&amp;" ")-1),"/",REPT(" ",20)),21,20)))),0)&gt;$W1790,"Late","Same day"))</f>
        <v/>
      </c>
      <c r="AF1790" s="26" t="str">
        <f aca="false">IF($A1790="","",IFERROR(INDEX(Validation!$C$193:$C$217,MATCH($A1790,Validation!$A$193:$A$217,0)),IF(COUNTIF(Validation!$U$19:$U$178,$Z1790)&gt;0,$Z1790,IF(COUNTIF(Validation!$S$19:$S$178,$AI1790)=1,INDEX(Validation!$U$19:$U$178,MATCH($AI1790,Validation!$S$19:$S$178,0)),$Z1790))))</f>
        <v/>
      </c>
      <c r="AG1790" s="27" t="str">
        <f aca="false">IF(COUNTA($A1790:$U1790)=0,"",IF($A1790="","No name",IF($F1790="","No date",IF($W1790=0,"Date ilegible",IF(NOT(ISNUMBER($N1790)),"Hours no numéricas",IF($AA1790="NO MATCH","Person no identificada","OK"))))))</f>
        <v/>
      </c>
      <c r="AH1790" s="27" t="str">
        <f aca="false">IF($W1790=0,"No date",IF($W1790&lt;Validation!$B$3,"Before period",IF($W1790&gt;Validation!$C$3,"After period","In period")))</f>
        <v>No date</v>
      </c>
      <c r="AI1790" s="26" t="str">
        <f aca="false">IF($Y1790="","",TRIM(RIGHT(SUBSTITUTE($Y1790," ",REPT(" ",50)),50)))</f>
        <v/>
      </c>
      <c r="AJ1790" s="27" t="str">
        <f aca="false">IF($A1790="","",IF(NOT(ISERROR(MATCH($A1790,Validation!$A$193:$A$217,0))),"Manual mapping",IF(COUNTIF(Validation!$U$19:$U$178,$Z1790)&gt;0,"Direct",IF(COUNTIF(Validation!$S$19:$S$178,$AI1790)=1,"By surname","Unresolved"))))</f>
        <v/>
      </c>
      <c r="AK1790" s="28" t="str">
        <f aca="false">IF($L1790="","",IF(MATCH($L1790,$L$2:$L$3000,0)&lt;&gt;ROW()-1,"",COUNT($AK$1:$AK1789)+1))</f>
        <v/>
      </c>
      <c r="AL1790" s="28" t="str">
        <f aca="false">IF($G1790="","",IF(MATCH($G1790,$G$2:$G$3000,0)&lt;&gt;ROW()-1,"",COUNT($AL$1:$AL1789)+1))</f>
        <v/>
      </c>
      <c r="AM1790" s="28" t="str">
        <f aca="false">IF($H1790="","",IF(MATCH($H1790,$H$2:$H$3000,0)&lt;&gt;ROW()-1,"",COUNT($AM$1:$AM1789)+1))</f>
        <v/>
      </c>
      <c r="AN1790" s="28" t="str">
        <f aca="false">IF($I1790="","",IF(MATCH($I1790,$I$2:$I$3000,0)&lt;&gt;ROW()-1,"",COUNT($AN$1:$AN1789)+1))</f>
        <v/>
      </c>
      <c r="AO1790" s="28" t="str">
        <f aca="false">IF($Q1790="","",IF(MATCH($Q1790,$Q$2:$Q$3000,0)&lt;&gt;ROW()-1,"",COUNT($AO$1:$AO1789)+1))</f>
        <v/>
      </c>
    </row>
    <row r="1791" customFormat="false" ht="12.75" hidden="false" customHeight="true" outlineLevel="0" collapsed="false">
      <c r="W1791" s="24" t="n">
        <f aca="false">IF($F1791="",0,IFERROR(IF(ISNUMBER($F1791),INT($F1791),DATE(VALUE(MID(SUBSTITUTE(LEFT($F1791,FIND(" ",$F1791&amp;" ")-1),"/",REPT(" ",20)),41,20)),VALUE(LEFT(SUBSTITUTE(LEFT($F1791,FIND(" ",$F1791&amp;" ")-1),"/",REPT(" ",20)),20)),VALUE(MID(SUBSTITUTE(LEFT($F1791,FIND(" ",$F1791&amp;" ")-1),"/",REPT(" ",20)),21,20)))),0))</f>
        <v>0</v>
      </c>
      <c r="X1791" s="25" t="str">
        <f aca="false">IF(ISNUMBER($N1791),$N1791*Validation!$B$5,"")</f>
        <v/>
      </c>
      <c r="Y1791" s="26" t="str">
        <f aca="false">IF($A1791="","",SUBSTITUTE(SUBSTITUTE(SUBSTITUTE(SUBSTITUTE(SUBSTITUTE(SUBSTITUTE(SUBSTITUTE(UPPER(TRIM($A1791)),"Á","A"),"É","E"),"Í","I"),"Ó","O"),"Ú","U"),"Ñ","N"),"Ü","U"))</f>
        <v/>
      </c>
      <c r="Z1791" s="26" t="str">
        <f aca="false">IF($Y1791="","",LEFT($Y1791,1)&amp;" "&amp;TRIM(RIGHT(SUBSTITUTE($Y1791," ",REPT(" ",50)),50)))</f>
        <v/>
      </c>
      <c r="AA1791" s="27" t="str">
        <f aca="false">IF($AF1791="","",IF(COUNTIF(Validation!$U$19:$U$178,$AF1791)&gt;0,"OK","NO MATCH"))</f>
        <v/>
      </c>
      <c r="AB1791" s="27" t="str">
        <f aca="false">IF($W1791=0,"",IF(AND($W1791&gt;=Validation!$B$3,$W1791&lt;=Validation!$C$3),"Yes","No"))</f>
        <v/>
      </c>
      <c r="AC1791" s="26" t="str">
        <f aca="false">IF($A1791="","",$AF1791&amp;"|"&amp;TEXT($W1791,"yyyy-mm-dd")&amp;"|"&amp;$J1791&amp;"|"&amp;$N1791)</f>
        <v/>
      </c>
      <c r="AD1791" s="27" t="str">
        <f aca="false">IF($AC1791="","",IF(COUNTIF($AC$2:$AC$3000,$AC1791)&gt;1,"REVIEW","OK"))</f>
        <v/>
      </c>
      <c r="AE1791" s="27" t="str">
        <f aca="false">IF(OR($W1791=0,$O1791=""),"",IF(IFERROR(IF(ISNUMBER($O1791),INT($O1791),DATE(VALUE(MID(SUBSTITUTE(LEFT($O1791,FIND(" ",$O1791&amp;" ")-1),"/",REPT(" ",20)),41,20)),VALUE(LEFT(SUBSTITUTE(LEFT($O1791,FIND(" ",$O1791&amp;" ")-1),"/",REPT(" ",20)),20)),VALUE(MID(SUBSTITUTE(LEFT($O1791,FIND(" ",$O1791&amp;" ")-1),"/",REPT(" ",20)),21,20)))),0)&gt;$W1791,"Late","Same day"))</f>
        <v/>
      </c>
      <c r="AF1791" s="26" t="str">
        <f aca="false">IF($A1791="","",IFERROR(INDEX(Validation!$C$193:$C$217,MATCH($A1791,Validation!$A$193:$A$217,0)),IF(COUNTIF(Validation!$U$19:$U$178,$Z1791)&gt;0,$Z1791,IF(COUNTIF(Validation!$S$19:$S$178,$AI1791)=1,INDEX(Validation!$U$19:$U$178,MATCH($AI1791,Validation!$S$19:$S$178,0)),$Z1791))))</f>
        <v/>
      </c>
      <c r="AG1791" s="27" t="str">
        <f aca="false">IF(COUNTA($A1791:$U1791)=0,"",IF($A1791="","No name",IF($F1791="","No date",IF($W1791=0,"Date ilegible",IF(NOT(ISNUMBER($N1791)),"Hours no numéricas",IF($AA1791="NO MATCH","Person no identificada","OK"))))))</f>
        <v/>
      </c>
      <c r="AH1791" s="27" t="str">
        <f aca="false">IF($W1791=0,"No date",IF($W1791&lt;Validation!$B$3,"Before period",IF($W1791&gt;Validation!$C$3,"After period","In period")))</f>
        <v>No date</v>
      </c>
      <c r="AI1791" s="26" t="str">
        <f aca="false">IF($Y1791="","",TRIM(RIGHT(SUBSTITUTE($Y1791," ",REPT(" ",50)),50)))</f>
        <v/>
      </c>
      <c r="AJ1791" s="27" t="str">
        <f aca="false">IF($A1791="","",IF(NOT(ISERROR(MATCH($A1791,Validation!$A$193:$A$217,0))),"Manual mapping",IF(COUNTIF(Validation!$U$19:$U$178,$Z1791)&gt;0,"Direct",IF(COUNTIF(Validation!$S$19:$S$178,$AI1791)=1,"By surname","Unresolved"))))</f>
        <v/>
      </c>
      <c r="AK1791" s="28" t="str">
        <f aca="false">IF($L1791="","",IF(MATCH($L1791,$L$2:$L$3000,0)&lt;&gt;ROW()-1,"",COUNT($AK$1:$AK1790)+1))</f>
        <v/>
      </c>
      <c r="AL1791" s="28" t="str">
        <f aca="false">IF($G1791="","",IF(MATCH($G1791,$G$2:$G$3000,0)&lt;&gt;ROW()-1,"",COUNT($AL$1:$AL1790)+1))</f>
        <v/>
      </c>
      <c r="AM1791" s="28" t="str">
        <f aca="false">IF($H1791="","",IF(MATCH($H1791,$H$2:$H$3000,0)&lt;&gt;ROW()-1,"",COUNT($AM$1:$AM1790)+1))</f>
        <v/>
      </c>
      <c r="AN1791" s="28" t="str">
        <f aca="false">IF($I1791="","",IF(MATCH($I1791,$I$2:$I$3000,0)&lt;&gt;ROW()-1,"",COUNT($AN$1:$AN1790)+1))</f>
        <v/>
      </c>
      <c r="AO1791" s="28" t="str">
        <f aca="false">IF($Q1791="","",IF(MATCH($Q1791,$Q$2:$Q$3000,0)&lt;&gt;ROW()-1,"",COUNT($AO$1:$AO1790)+1))</f>
        <v/>
      </c>
    </row>
    <row r="1792" customFormat="false" ht="12.75" hidden="false" customHeight="true" outlineLevel="0" collapsed="false">
      <c r="W1792" s="24" t="n">
        <f aca="false">IF($F1792="",0,IFERROR(IF(ISNUMBER($F1792),INT($F1792),DATE(VALUE(MID(SUBSTITUTE(LEFT($F1792,FIND(" ",$F1792&amp;" ")-1),"/",REPT(" ",20)),41,20)),VALUE(LEFT(SUBSTITUTE(LEFT($F1792,FIND(" ",$F1792&amp;" ")-1),"/",REPT(" ",20)),20)),VALUE(MID(SUBSTITUTE(LEFT($F1792,FIND(" ",$F1792&amp;" ")-1),"/",REPT(" ",20)),21,20)))),0))</f>
        <v>0</v>
      </c>
      <c r="X1792" s="25" t="str">
        <f aca="false">IF(ISNUMBER($N1792),$N1792*Validation!$B$5,"")</f>
        <v/>
      </c>
      <c r="Y1792" s="26" t="str">
        <f aca="false">IF($A1792="","",SUBSTITUTE(SUBSTITUTE(SUBSTITUTE(SUBSTITUTE(SUBSTITUTE(SUBSTITUTE(SUBSTITUTE(UPPER(TRIM($A1792)),"Á","A"),"É","E"),"Í","I"),"Ó","O"),"Ú","U"),"Ñ","N"),"Ü","U"))</f>
        <v/>
      </c>
      <c r="Z1792" s="26" t="str">
        <f aca="false">IF($Y1792="","",LEFT($Y1792,1)&amp;" "&amp;TRIM(RIGHT(SUBSTITUTE($Y1792," ",REPT(" ",50)),50)))</f>
        <v/>
      </c>
      <c r="AA1792" s="27" t="str">
        <f aca="false">IF($AF1792="","",IF(COUNTIF(Validation!$U$19:$U$178,$AF1792)&gt;0,"OK","NO MATCH"))</f>
        <v/>
      </c>
      <c r="AB1792" s="27" t="str">
        <f aca="false">IF($W1792=0,"",IF(AND($W1792&gt;=Validation!$B$3,$W1792&lt;=Validation!$C$3),"Yes","No"))</f>
        <v/>
      </c>
      <c r="AC1792" s="26" t="str">
        <f aca="false">IF($A1792="","",$AF1792&amp;"|"&amp;TEXT($W1792,"yyyy-mm-dd")&amp;"|"&amp;$J1792&amp;"|"&amp;$N1792)</f>
        <v/>
      </c>
      <c r="AD1792" s="27" t="str">
        <f aca="false">IF($AC1792="","",IF(COUNTIF($AC$2:$AC$3000,$AC1792)&gt;1,"REVIEW","OK"))</f>
        <v/>
      </c>
      <c r="AE1792" s="27" t="str">
        <f aca="false">IF(OR($W1792=0,$O1792=""),"",IF(IFERROR(IF(ISNUMBER($O1792),INT($O1792),DATE(VALUE(MID(SUBSTITUTE(LEFT($O1792,FIND(" ",$O1792&amp;" ")-1),"/",REPT(" ",20)),41,20)),VALUE(LEFT(SUBSTITUTE(LEFT($O1792,FIND(" ",$O1792&amp;" ")-1),"/",REPT(" ",20)),20)),VALUE(MID(SUBSTITUTE(LEFT($O1792,FIND(" ",$O1792&amp;" ")-1),"/",REPT(" ",20)),21,20)))),0)&gt;$W1792,"Late","Same day"))</f>
        <v/>
      </c>
      <c r="AF1792" s="26" t="str">
        <f aca="false">IF($A1792="","",IFERROR(INDEX(Validation!$C$193:$C$217,MATCH($A1792,Validation!$A$193:$A$217,0)),IF(COUNTIF(Validation!$U$19:$U$178,$Z1792)&gt;0,$Z1792,IF(COUNTIF(Validation!$S$19:$S$178,$AI1792)=1,INDEX(Validation!$U$19:$U$178,MATCH($AI1792,Validation!$S$19:$S$178,0)),$Z1792))))</f>
        <v/>
      </c>
      <c r="AG1792" s="27" t="str">
        <f aca="false">IF(COUNTA($A1792:$U1792)=0,"",IF($A1792="","No name",IF($F1792="","No date",IF($W1792=0,"Date ilegible",IF(NOT(ISNUMBER($N1792)),"Hours no numéricas",IF($AA1792="NO MATCH","Person no identificada","OK"))))))</f>
        <v/>
      </c>
      <c r="AH1792" s="27" t="str">
        <f aca="false">IF($W1792=0,"No date",IF($W1792&lt;Validation!$B$3,"Before period",IF($W1792&gt;Validation!$C$3,"After period","In period")))</f>
        <v>No date</v>
      </c>
      <c r="AI1792" s="26" t="str">
        <f aca="false">IF($Y1792="","",TRIM(RIGHT(SUBSTITUTE($Y1792," ",REPT(" ",50)),50)))</f>
        <v/>
      </c>
      <c r="AJ1792" s="27" t="str">
        <f aca="false">IF($A1792="","",IF(NOT(ISERROR(MATCH($A1792,Validation!$A$193:$A$217,0))),"Manual mapping",IF(COUNTIF(Validation!$U$19:$U$178,$Z1792)&gt;0,"Direct",IF(COUNTIF(Validation!$S$19:$S$178,$AI1792)=1,"By surname","Unresolved"))))</f>
        <v/>
      </c>
      <c r="AK1792" s="28" t="str">
        <f aca="false">IF($L1792="","",IF(MATCH($L1792,$L$2:$L$3000,0)&lt;&gt;ROW()-1,"",COUNT($AK$1:$AK1791)+1))</f>
        <v/>
      </c>
      <c r="AL1792" s="28" t="str">
        <f aca="false">IF($G1792="","",IF(MATCH($G1792,$G$2:$G$3000,0)&lt;&gt;ROW()-1,"",COUNT($AL$1:$AL1791)+1))</f>
        <v/>
      </c>
      <c r="AM1792" s="28" t="str">
        <f aca="false">IF($H1792="","",IF(MATCH($H1792,$H$2:$H$3000,0)&lt;&gt;ROW()-1,"",COUNT($AM$1:$AM1791)+1))</f>
        <v/>
      </c>
      <c r="AN1792" s="28" t="str">
        <f aca="false">IF($I1792="","",IF(MATCH($I1792,$I$2:$I$3000,0)&lt;&gt;ROW()-1,"",COUNT($AN$1:$AN1791)+1))</f>
        <v/>
      </c>
      <c r="AO1792" s="28" t="str">
        <f aca="false">IF($Q1792="","",IF(MATCH($Q1792,$Q$2:$Q$3000,0)&lt;&gt;ROW()-1,"",COUNT($AO$1:$AO1791)+1))</f>
        <v/>
      </c>
    </row>
    <row r="1793" customFormat="false" ht="12.75" hidden="false" customHeight="true" outlineLevel="0" collapsed="false">
      <c r="W1793" s="24" t="n">
        <f aca="false">IF($F1793="",0,IFERROR(IF(ISNUMBER($F1793),INT($F1793),DATE(VALUE(MID(SUBSTITUTE(LEFT($F1793,FIND(" ",$F1793&amp;" ")-1),"/",REPT(" ",20)),41,20)),VALUE(LEFT(SUBSTITUTE(LEFT($F1793,FIND(" ",$F1793&amp;" ")-1),"/",REPT(" ",20)),20)),VALUE(MID(SUBSTITUTE(LEFT($F1793,FIND(" ",$F1793&amp;" ")-1),"/",REPT(" ",20)),21,20)))),0))</f>
        <v>0</v>
      </c>
      <c r="X1793" s="25" t="str">
        <f aca="false">IF(ISNUMBER($N1793),$N1793*Validation!$B$5,"")</f>
        <v/>
      </c>
      <c r="Y1793" s="26" t="str">
        <f aca="false">IF($A1793="","",SUBSTITUTE(SUBSTITUTE(SUBSTITUTE(SUBSTITUTE(SUBSTITUTE(SUBSTITUTE(SUBSTITUTE(UPPER(TRIM($A1793)),"Á","A"),"É","E"),"Í","I"),"Ó","O"),"Ú","U"),"Ñ","N"),"Ü","U"))</f>
        <v/>
      </c>
      <c r="Z1793" s="26" t="str">
        <f aca="false">IF($Y1793="","",LEFT($Y1793,1)&amp;" "&amp;TRIM(RIGHT(SUBSTITUTE($Y1793," ",REPT(" ",50)),50)))</f>
        <v/>
      </c>
      <c r="AA1793" s="27" t="str">
        <f aca="false">IF($AF1793="","",IF(COUNTIF(Validation!$U$19:$U$178,$AF1793)&gt;0,"OK","NO MATCH"))</f>
        <v/>
      </c>
      <c r="AB1793" s="27" t="str">
        <f aca="false">IF($W1793=0,"",IF(AND($W1793&gt;=Validation!$B$3,$W1793&lt;=Validation!$C$3),"Yes","No"))</f>
        <v/>
      </c>
      <c r="AC1793" s="26" t="str">
        <f aca="false">IF($A1793="","",$AF1793&amp;"|"&amp;TEXT($W1793,"yyyy-mm-dd")&amp;"|"&amp;$J1793&amp;"|"&amp;$N1793)</f>
        <v/>
      </c>
      <c r="AD1793" s="27" t="str">
        <f aca="false">IF($AC1793="","",IF(COUNTIF($AC$2:$AC$3000,$AC1793)&gt;1,"REVIEW","OK"))</f>
        <v/>
      </c>
      <c r="AE1793" s="27" t="str">
        <f aca="false">IF(OR($W1793=0,$O1793=""),"",IF(IFERROR(IF(ISNUMBER($O1793),INT($O1793),DATE(VALUE(MID(SUBSTITUTE(LEFT($O1793,FIND(" ",$O1793&amp;" ")-1),"/",REPT(" ",20)),41,20)),VALUE(LEFT(SUBSTITUTE(LEFT($O1793,FIND(" ",$O1793&amp;" ")-1),"/",REPT(" ",20)),20)),VALUE(MID(SUBSTITUTE(LEFT($O1793,FIND(" ",$O1793&amp;" ")-1),"/",REPT(" ",20)),21,20)))),0)&gt;$W1793,"Late","Same day"))</f>
        <v/>
      </c>
      <c r="AF1793" s="26" t="str">
        <f aca="false">IF($A1793="","",IFERROR(INDEX(Validation!$C$193:$C$217,MATCH($A1793,Validation!$A$193:$A$217,0)),IF(COUNTIF(Validation!$U$19:$U$178,$Z1793)&gt;0,$Z1793,IF(COUNTIF(Validation!$S$19:$S$178,$AI1793)=1,INDEX(Validation!$U$19:$U$178,MATCH($AI1793,Validation!$S$19:$S$178,0)),$Z1793))))</f>
        <v/>
      </c>
      <c r="AG1793" s="27" t="str">
        <f aca="false">IF(COUNTA($A1793:$U1793)=0,"",IF($A1793="","No name",IF($F1793="","No date",IF($W1793=0,"Date ilegible",IF(NOT(ISNUMBER($N1793)),"Hours no numéricas",IF($AA1793="NO MATCH","Person no identificada","OK"))))))</f>
        <v/>
      </c>
      <c r="AH1793" s="27" t="str">
        <f aca="false">IF($W1793=0,"No date",IF($W1793&lt;Validation!$B$3,"Before period",IF($W1793&gt;Validation!$C$3,"After period","In period")))</f>
        <v>No date</v>
      </c>
      <c r="AI1793" s="26" t="str">
        <f aca="false">IF($Y1793="","",TRIM(RIGHT(SUBSTITUTE($Y1793," ",REPT(" ",50)),50)))</f>
        <v/>
      </c>
      <c r="AJ1793" s="27" t="str">
        <f aca="false">IF($A1793="","",IF(NOT(ISERROR(MATCH($A1793,Validation!$A$193:$A$217,0))),"Manual mapping",IF(COUNTIF(Validation!$U$19:$U$178,$Z1793)&gt;0,"Direct",IF(COUNTIF(Validation!$S$19:$S$178,$AI1793)=1,"By surname","Unresolved"))))</f>
        <v/>
      </c>
      <c r="AK1793" s="28" t="str">
        <f aca="false">IF($L1793="","",IF(MATCH($L1793,$L$2:$L$3000,0)&lt;&gt;ROW()-1,"",COUNT($AK$1:$AK1792)+1))</f>
        <v/>
      </c>
      <c r="AL1793" s="28" t="str">
        <f aca="false">IF($G1793="","",IF(MATCH($G1793,$G$2:$G$3000,0)&lt;&gt;ROW()-1,"",COUNT($AL$1:$AL1792)+1))</f>
        <v/>
      </c>
      <c r="AM1793" s="28" t="str">
        <f aca="false">IF($H1793="","",IF(MATCH($H1793,$H$2:$H$3000,0)&lt;&gt;ROW()-1,"",COUNT($AM$1:$AM1792)+1))</f>
        <v/>
      </c>
      <c r="AN1793" s="28" t="str">
        <f aca="false">IF($I1793="","",IF(MATCH($I1793,$I$2:$I$3000,0)&lt;&gt;ROW()-1,"",COUNT($AN$1:$AN1792)+1))</f>
        <v/>
      </c>
      <c r="AO1793" s="28" t="str">
        <f aca="false">IF($Q1793="","",IF(MATCH($Q1793,$Q$2:$Q$3000,0)&lt;&gt;ROW()-1,"",COUNT($AO$1:$AO1792)+1))</f>
        <v/>
      </c>
    </row>
    <row r="1794" customFormat="false" ht="12.75" hidden="false" customHeight="true" outlineLevel="0" collapsed="false">
      <c r="W1794" s="24" t="n">
        <f aca="false">IF($F1794="",0,IFERROR(IF(ISNUMBER($F1794),INT($F1794),DATE(VALUE(MID(SUBSTITUTE(LEFT($F1794,FIND(" ",$F1794&amp;" ")-1),"/",REPT(" ",20)),41,20)),VALUE(LEFT(SUBSTITUTE(LEFT($F1794,FIND(" ",$F1794&amp;" ")-1),"/",REPT(" ",20)),20)),VALUE(MID(SUBSTITUTE(LEFT($F1794,FIND(" ",$F1794&amp;" ")-1),"/",REPT(" ",20)),21,20)))),0))</f>
        <v>0</v>
      </c>
      <c r="X1794" s="25" t="str">
        <f aca="false">IF(ISNUMBER($N1794),$N1794*Validation!$B$5,"")</f>
        <v/>
      </c>
      <c r="Y1794" s="26" t="str">
        <f aca="false">IF($A1794="","",SUBSTITUTE(SUBSTITUTE(SUBSTITUTE(SUBSTITUTE(SUBSTITUTE(SUBSTITUTE(SUBSTITUTE(UPPER(TRIM($A1794)),"Á","A"),"É","E"),"Í","I"),"Ó","O"),"Ú","U"),"Ñ","N"),"Ü","U"))</f>
        <v/>
      </c>
      <c r="Z1794" s="26" t="str">
        <f aca="false">IF($Y1794="","",LEFT($Y1794,1)&amp;" "&amp;TRIM(RIGHT(SUBSTITUTE($Y1794," ",REPT(" ",50)),50)))</f>
        <v/>
      </c>
      <c r="AA1794" s="27" t="str">
        <f aca="false">IF($AF1794="","",IF(COUNTIF(Validation!$U$19:$U$178,$AF1794)&gt;0,"OK","NO MATCH"))</f>
        <v/>
      </c>
      <c r="AB1794" s="27" t="str">
        <f aca="false">IF($W1794=0,"",IF(AND($W1794&gt;=Validation!$B$3,$W1794&lt;=Validation!$C$3),"Yes","No"))</f>
        <v/>
      </c>
      <c r="AC1794" s="26" t="str">
        <f aca="false">IF($A1794="","",$AF1794&amp;"|"&amp;TEXT($W1794,"yyyy-mm-dd")&amp;"|"&amp;$J1794&amp;"|"&amp;$N1794)</f>
        <v/>
      </c>
      <c r="AD1794" s="27" t="str">
        <f aca="false">IF($AC1794="","",IF(COUNTIF($AC$2:$AC$3000,$AC1794)&gt;1,"REVIEW","OK"))</f>
        <v/>
      </c>
      <c r="AE1794" s="27" t="str">
        <f aca="false">IF(OR($W1794=0,$O1794=""),"",IF(IFERROR(IF(ISNUMBER($O1794),INT($O1794),DATE(VALUE(MID(SUBSTITUTE(LEFT($O1794,FIND(" ",$O1794&amp;" ")-1),"/",REPT(" ",20)),41,20)),VALUE(LEFT(SUBSTITUTE(LEFT($O1794,FIND(" ",$O1794&amp;" ")-1),"/",REPT(" ",20)),20)),VALUE(MID(SUBSTITUTE(LEFT($O1794,FIND(" ",$O1794&amp;" ")-1),"/",REPT(" ",20)),21,20)))),0)&gt;$W1794,"Late","Same day"))</f>
        <v/>
      </c>
      <c r="AF1794" s="26" t="str">
        <f aca="false">IF($A1794="","",IFERROR(INDEX(Validation!$C$193:$C$217,MATCH($A1794,Validation!$A$193:$A$217,0)),IF(COUNTIF(Validation!$U$19:$U$178,$Z1794)&gt;0,$Z1794,IF(COUNTIF(Validation!$S$19:$S$178,$AI1794)=1,INDEX(Validation!$U$19:$U$178,MATCH($AI1794,Validation!$S$19:$S$178,0)),$Z1794))))</f>
        <v/>
      </c>
      <c r="AG1794" s="27" t="str">
        <f aca="false">IF(COUNTA($A1794:$U1794)=0,"",IF($A1794="","No name",IF($F1794="","No date",IF($W1794=0,"Date ilegible",IF(NOT(ISNUMBER($N1794)),"Hours no numéricas",IF($AA1794="NO MATCH","Person no identificada","OK"))))))</f>
        <v/>
      </c>
      <c r="AH1794" s="27" t="str">
        <f aca="false">IF($W1794=0,"No date",IF($W1794&lt;Validation!$B$3,"Before period",IF($W1794&gt;Validation!$C$3,"After period","In period")))</f>
        <v>No date</v>
      </c>
      <c r="AI1794" s="26" t="str">
        <f aca="false">IF($Y1794="","",TRIM(RIGHT(SUBSTITUTE($Y1794," ",REPT(" ",50)),50)))</f>
        <v/>
      </c>
      <c r="AJ1794" s="27" t="str">
        <f aca="false">IF($A1794="","",IF(NOT(ISERROR(MATCH($A1794,Validation!$A$193:$A$217,0))),"Manual mapping",IF(COUNTIF(Validation!$U$19:$U$178,$Z1794)&gt;0,"Direct",IF(COUNTIF(Validation!$S$19:$S$178,$AI1794)=1,"By surname","Unresolved"))))</f>
        <v/>
      </c>
      <c r="AK1794" s="28" t="str">
        <f aca="false">IF($L1794="","",IF(MATCH($L1794,$L$2:$L$3000,0)&lt;&gt;ROW()-1,"",COUNT($AK$1:$AK1793)+1))</f>
        <v/>
      </c>
      <c r="AL1794" s="28" t="str">
        <f aca="false">IF($G1794="","",IF(MATCH($G1794,$G$2:$G$3000,0)&lt;&gt;ROW()-1,"",COUNT($AL$1:$AL1793)+1))</f>
        <v/>
      </c>
      <c r="AM1794" s="28" t="str">
        <f aca="false">IF($H1794="","",IF(MATCH($H1794,$H$2:$H$3000,0)&lt;&gt;ROW()-1,"",COUNT($AM$1:$AM1793)+1))</f>
        <v/>
      </c>
      <c r="AN1794" s="28" t="str">
        <f aca="false">IF($I1794="","",IF(MATCH($I1794,$I$2:$I$3000,0)&lt;&gt;ROW()-1,"",COUNT($AN$1:$AN1793)+1))</f>
        <v/>
      </c>
      <c r="AO1794" s="28" t="str">
        <f aca="false">IF($Q1794="","",IF(MATCH($Q1794,$Q$2:$Q$3000,0)&lt;&gt;ROW()-1,"",COUNT($AO$1:$AO1793)+1))</f>
        <v/>
      </c>
    </row>
    <row r="1795" customFormat="false" ht="12.75" hidden="false" customHeight="true" outlineLevel="0" collapsed="false">
      <c r="W1795" s="24" t="n">
        <f aca="false">IF($F1795="",0,IFERROR(IF(ISNUMBER($F1795),INT($F1795),DATE(VALUE(MID(SUBSTITUTE(LEFT($F1795,FIND(" ",$F1795&amp;" ")-1),"/",REPT(" ",20)),41,20)),VALUE(LEFT(SUBSTITUTE(LEFT($F1795,FIND(" ",$F1795&amp;" ")-1),"/",REPT(" ",20)),20)),VALUE(MID(SUBSTITUTE(LEFT($F1795,FIND(" ",$F1795&amp;" ")-1),"/",REPT(" ",20)),21,20)))),0))</f>
        <v>0</v>
      </c>
      <c r="X1795" s="25" t="str">
        <f aca="false">IF(ISNUMBER($N1795),$N1795*Validation!$B$5,"")</f>
        <v/>
      </c>
      <c r="Y1795" s="26" t="str">
        <f aca="false">IF($A1795="","",SUBSTITUTE(SUBSTITUTE(SUBSTITUTE(SUBSTITUTE(SUBSTITUTE(SUBSTITUTE(SUBSTITUTE(UPPER(TRIM($A1795)),"Á","A"),"É","E"),"Í","I"),"Ó","O"),"Ú","U"),"Ñ","N"),"Ü","U"))</f>
        <v/>
      </c>
      <c r="Z1795" s="26" t="str">
        <f aca="false">IF($Y1795="","",LEFT($Y1795,1)&amp;" "&amp;TRIM(RIGHT(SUBSTITUTE($Y1795," ",REPT(" ",50)),50)))</f>
        <v/>
      </c>
      <c r="AA1795" s="27" t="str">
        <f aca="false">IF($AF1795="","",IF(COUNTIF(Validation!$U$19:$U$178,$AF1795)&gt;0,"OK","NO MATCH"))</f>
        <v/>
      </c>
      <c r="AB1795" s="27" t="str">
        <f aca="false">IF($W1795=0,"",IF(AND($W1795&gt;=Validation!$B$3,$W1795&lt;=Validation!$C$3),"Yes","No"))</f>
        <v/>
      </c>
      <c r="AC1795" s="26" t="str">
        <f aca="false">IF($A1795="","",$AF1795&amp;"|"&amp;TEXT($W1795,"yyyy-mm-dd")&amp;"|"&amp;$J1795&amp;"|"&amp;$N1795)</f>
        <v/>
      </c>
      <c r="AD1795" s="27" t="str">
        <f aca="false">IF($AC1795="","",IF(COUNTIF($AC$2:$AC$3000,$AC1795)&gt;1,"REVIEW","OK"))</f>
        <v/>
      </c>
      <c r="AE1795" s="27" t="str">
        <f aca="false">IF(OR($W1795=0,$O1795=""),"",IF(IFERROR(IF(ISNUMBER($O1795),INT($O1795),DATE(VALUE(MID(SUBSTITUTE(LEFT($O1795,FIND(" ",$O1795&amp;" ")-1),"/",REPT(" ",20)),41,20)),VALUE(LEFT(SUBSTITUTE(LEFT($O1795,FIND(" ",$O1795&amp;" ")-1),"/",REPT(" ",20)),20)),VALUE(MID(SUBSTITUTE(LEFT($O1795,FIND(" ",$O1795&amp;" ")-1),"/",REPT(" ",20)),21,20)))),0)&gt;$W1795,"Late","Same day"))</f>
        <v/>
      </c>
      <c r="AF1795" s="26" t="str">
        <f aca="false">IF($A1795="","",IFERROR(INDEX(Validation!$C$193:$C$217,MATCH($A1795,Validation!$A$193:$A$217,0)),IF(COUNTIF(Validation!$U$19:$U$178,$Z1795)&gt;0,$Z1795,IF(COUNTIF(Validation!$S$19:$S$178,$AI1795)=1,INDEX(Validation!$U$19:$U$178,MATCH($AI1795,Validation!$S$19:$S$178,0)),$Z1795))))</f>
        <v/>
      </c>
      <c r="AG1795" s="27" t="str">
        <f aca="false">IF(COUNTA($A1795:$U1795)=0,"",IF($A1795="","No name",IF($F1795="","No date",IF($W1795=0,"Date ilegible",IF(NOT(ISNUMBER($N1795)),"Hours no numéricas",IF($AA1795="NO MATCH","Person no identificada","OK"))))))</f>
        <v/>
      </c>
      <c r="AH1795" s="27" t="str">
        <f aca="false">IF($W1795=0,"No date",IF($W1795&lt;Validation!$B$3,"Before period",IF($W1795&gt;Validation!$C$3,"After period","In period")))</f>
        <v>No date</v>
      </c>
      <c r="AI1795" s="26" t="str">
        <f aca="false">IF($Y1795="","",TRIM(RIGHT(SUBSTITUTE($Y1795," ",REPT(" ",50)),50)))</f>
        <v/>
      </c>
      <c r="AJ1795" s="27" t="str">
        <f aca="false">IF($A1795="","",IF(NOT(ISERROR(MATCH($A1795,Validation!$A$193:$A$217,0))),"Manual mapping",IF(COUNTIF(Validation!$U$19:$U$178,$Z1795)&gt;0,"Direct",IF(COUNTIF(Validation!$S$19:$S$178,$AI1795)=1,"By surname","Unresolved"))))</f>
        <v/>
      </c>
      <c r="AK1795" s="28" t="str">
        <f aca="false">IF($L1795="","",IF(MATCH($L1795,$L$2:$L$3000,0)&lt;&gt;ROW()-1,"",COUNT($AK$1:$AK1794)+1))</f>
        <v/>
      </c>
      <c r="AL1795" s="28" t="str">
        <f aca="false">IF($G1795="","",IF(MATCH($G1795,$G$2:$G$3000,0)&lt;&gt;ROW()-1,"",COUNT($AL$1:$AL1794)+1))</f>
        <v/>
      </c>
      <c r="AM1795" s="28" t="str">
        <f aca="false">IF($H1795="","",IF(MATCH($H1795,$H$2:$H$3000,0)&lt;&gt;ROW()-1,"",COUNT($AM$1:$AM1794)+1))</f>
        <v/>
      </c>
      <c r="AN1795" s="28" t="str">
        <f aca="false">IF($I1795="","",IF(MATCH($I1795,$I$2:$I$3000,0)&lt;&gt;ROW()-1,"",COUNT($AN$1:$AN1794)+1))</f>
        <v/>
      </c>
      <c r="AO1795" s="28" t="str">
        <f aca="false">IF($Q1795="","",IF(MATCH($Q1795,$Q$2:$Q$3000,0)&lt;&gt;ROW()-1,"",COUNT($AO$1:$AO1794)+1))</f>
        <v/>
      </c>
    </row>
    <row r="1796" customFormat="false" ht="12.75" hidden="false" customHeight="true" outlineLevel="0" collapsed="false">
      <c r="W1796" s="24" t="n">
        <f aca="false">IF($F1796="",0,IFERROR(IF(ISNUMBER($F1796),INT($F1796),DATE(VALUE(MID(SUBSTITUTE(LEFT($F1796,FIND(" ",$F1796&amp;" ")-1),"/",REPT(" ",20)),41,20)),VALUE(LEFT(SUBSTITUTE(LEFT($F1796,FIND(" ",$F1796&amp;" ")-1),"/",REPT(" ",20)),20)),VALUE(MID(SUBSTITUTE(LEFT($F1796,FIND(" ",$F1796&amp;" ")-1),"/",REPT(" ",20)),21,20)))),0))</f>
        <v>0</v>
      </c>
      <c r="X1796" s="25" t="str">
        <f aca="false">IF(ISNUMBER($N1796),$N1796*Validation!$B$5,"")</f>
        <v/>
      </c>
      <c r="Y1796" s="26" t="str">
        <f aca="false">IF($A1796="","",SUBSTITUTE(SUBSTITUTE(SUBSTITUTE(SUBSTITUTE(SUBSTITUTE(SUBSTITUTE(SUBSTITUTE(UPPER(TRIM($A1796)),"Á","A"),"É","E"),"Í","I"),"Ó","O"),"Ú","U"),"Ñ","N"),"Ü","U"))</f>
        <v/>
      </c>
      <c r="Z1796" s="26" t="str">
        <f aca="false">IF($Y1796="","",LEFT($Y1796,1)&amp;" "&amp;TRIM(RIGHT(SUBSTITUTE($Y1796," ",REPT(" ",50)),50)))</f>
        <v/>
      </c>
      <c r="AA1796" s="27" t="str">
        <f aca="false">IF($AF1796="","",IF(COUNTIF(Validation!$U$19:$U$178,$AF1796)&gt;0,"OK","NO MATCH"))</f>
        <v/>
      </c>
      <c r="AB1796" s="27" t="str">
        <f aca="false">IF($W1796=0,"",IF(AND($W1796&gt;=Validation!$B$3,$W1796&lt;=Validation!$C$3),"Yes","No"))</f>
        <v/>
      </c>
      <c r="AC1796" s="26" t="str">
        <f aca="false">IF($A1796="","",$AF1796&amp;"|"&amp;TEXT($W1796,"yyyy-mm-dd")&amp;"|"&amp;$J1796&amp;"|"&amp;$N1796)</f>
        <v/>
      </c>
      <c r="AD1796" s="27" t="str">
        <f aca="false">IF($AC1796="","",IF(COUNTIF($AC$2:$AC$3000,$AC1796)&gt;1,"REVIEW","OK"))</f>
        <v/>
      </c>
      <c r="AE1796" s="27" t="str">
        <f aca="false">IF(OR($W1796=0,$O1796=""),"",IF(IFERROR(IF(ISNUMBER($O1796),INT($O1796),DATE(VALUE(MID(SUBSTITUTE(LEFT($O1796,FIND(" ",$O1796&amp;" ")-1),"/",REPT(" ",20)),41,20)),VALUE(LEFT(SUBSTITUTE(LEFT($O1796,FIND(" ",$O1796&amp;" ")-1),"/",REPT(" ",20)),20)),VALUE(MID(SUBSTITUTE(LEFT($O1796,FIND(" ",$O1796&amp;" ")-1),"/",REPT(" ",20)),21,20)))),0)&gt;$W1796,"Late","Same day"))</f>
        <v/>
      </c>
      <c r="AF1796" s="26" t="str">
        <f aca="false">IF($A1796="","",IFERROR(INDEX(Validation!$C$193:$C$217,MATCH($A1796,Validation!$A$193:$A$217,0)),IF(COUNTIF(Validation!$U$19:$U$178,$Z1796)&gt;0,$Z1796,IF(COUNTIF(Validation!$S$19:$S$178,$AI1796)=1,INDEX(Validation!$U$19:$U$178,MATCH($AI1796,Validation!$S$19:$S$178,0)),$Z1796))))</f>
        <v/>
      </c>
      <c r="AG1796" s="27" t="str">
        <f aca="false">IF(COUNTA($A1796:$U1796)=0,"",IF($A1796="","No name",IF($F1796="","No date",IF($W1796=0,"Date ilegible",IF(NOT(ISNUMBER($N1796)),"Hours no numéricas",IF($AA1796="NO MATCH","Person no identificada","OK"))))))</f>
        <v/>
      </c>
      <c r="AH1796" s="27" t="str">
        <f aca="false">IF($W1796=0,"No date",IF($W1796&lt;Validation!$B$3,"Before period",IF($W1796&gt;Validation!$C$3,"After period","In period")))</f>
        <v>No date</v>
      </c>
      <c r="AI1796" s="26" t="str">
        <f aca="false">IF($Y1796="","",TRIM(RIGHT(SUBSTITUTE($Y1796," ",REPT(" ",50)),50)))</f>
        <v/>
      </c>
      <c r="AJ1796" s="27" t="str">
        <f aca="false">IF($A1796="","",IF(NOT(ISERROR(MATCH($A1796,Validation!$A$193:$A$217,0))),"Manual mapping",IF(COUNTIF(Validation!$U$19:$U$178,$Z1796)&gt;0,"Direct",IF(COUNTIF(Validation!$S$19:$S$178,$AI1796)=1,"By surname","Unresolved"))))</f>
        <v/>
      </c>
      <c r="AK1796" s="28" t="str">
        <f aca="false">IF($L1796="","",IF(MATCH($L1796,$L$2:$L$3000,0)&lt;&gt;ROW()-1,"",COUNT($AK$1:$AK1795)+1))</f>
        <v/>
      </c>
      <c r="AL1796" s="28" t="str">
        <f aca="false">IF($G1796="","",IF(MATCH($G1796,$G$2:$G$3000,0)&lt;&gt;ROW()-1,"",COUNT($AL$1:$AL1795)+1))</f>
        <v/>
      </c>
      <c r="AM1796" s="28" t="str">
        <f aca="false">IF($H1796="","",IF(MATCH($H1796,$H$2:$H$3000,0)&lt;&gt;ROW()-1,"",COUNT($AM$1:$AM1795)+1))</f>
        <v/>
      </c>
      <c r="AN1796" s="28" t="str">
        <f aca="false">IF($I1796="","",IF(MATCH($I1796,$I$2:$I$3000,0)&lt;&gt;ROW()-1,"",COUNT($AN$1:$AN1795)+1))</f>
        <v/>
      </c>
      <c r="AO1796" s="28" t="str">
        <f aca="false">IF($Q1796="","",IF(MATCH($Q1796,$Q$2:$Q$3000,0)&lt;&gt;ROW()-1,"",COUNT($AO$1:$AO1795)+1))</f>
        <v/>
      </c>
    </row>
    <row r="1797" customFormat="false" ht="12.75" hidden="false" customHeight="true" outlineLevel="0" collapsed="false">
      <c r="W1797" s="24" t="n">
        <f aca="false">IF($F1797="",0,IFERROR(IF(ISNUMBER($F1797),INT($F1797),DATE(VALUE(MID(SUBSTITUTE(LEFT($F1797,FIND(" ",$F1797&amp;" ")-1),"/",REPT(" ",20)),41,20)),VALUE(LEFT(SUBSTITUTE(LEFT($F1797,FIND(" ",$F1797&amp;" ")-1),"/",REPT(" ",20)),20)),VALUE(MID(SUBSTITUTE(LEFT($F1797,FIND(" ",$F1797&amp;" ")-1),"/",REPT(" ",20)),21,20)))),0))</f>
        <v>0</v>
      </c>
      <c r="X1797" s="25" t="str">
        <f aca="false">IF(ISNUMBER($N1797),$N1797*Validation!$B$5,"")</f>
        <v/>
      </c>
      <c r="Y1797" s="26" t="str">
        <f aca="false">IF($A1797="","",SUBSTITUTE(SUBSTITUTE(SUBSTITUTE(SUBSTITUTE(SUBSTITUTE(SUBSTITUTE(SUBSTITUTE(UPPER(TRIM($A1797)),"Á","A"),"É","E"),"Í","I"),"Ó","O"),"Ú","U"),"Ñ","N"),"Ü","U"))</f>
        <v/>
      </c>
      <c r="Z1797" s="26" t="str">
        <f aca="false">IF($Y1797="","",LEFT($Y1797,1)&amp;" "&amp;TRIM(RIGHT(SUBSTITUTE($Y1797," ",REPT(" ",50)),50)))</f>
        <v/>
      </c>
      <c r="AA1797" s="27" t="str">
        <f aca="false">IF($AF1797="","",IF(COUNTIF(Validation!$U$19:$U$178,$AF1797)&gt;0,"OK","NO MATCH"))</f>
        <v/>
      </c>
      <c r="AB1797" s="27" t="str">
        <f aca="false">IF($W1797=0,"",IF(AND($W1797&gt;=Validation!$B$3,$W1797&lt;=Validation!$C$3),"Yes","No"))</f>
        <v/>
      </c>
      <c r="AC1797" s="26" t="str">
        <f aca="false">IF($A1797="","",$AF1797&amp;"|"&amp;TEXT($W1797,"yyyy-mm-dd")&amp;"|"&amp;$J1797&amp;"|"&amp;$N1797)</f>
        <v/>
      </c>
      <c r="AD1797" s="27" t="str">
        <f aca="false">IF($AC1797="","",IF(COUNTIF($AC$2:$AC$3000,$AC1797)&gt;1,"REVIEW","OK"))</f>
        <v/>
      </c>
      <c r="AE1797" s="27" t="str">
        <f aca="false">IF(OR($W1797=0,$O1797=""),"",IF(IFERROR(IF(ISNUMBER($O1797),INT($O1797),DATE(VALUE(MID(SUBSTITUTE(LEFT($O1797,FIND(" ",$O1797&amp;" ")-1),"/",REPT(" ",20)),41,20)),VALUE(LEFT(SUBSTITUTE(LEFT($O1797,FIND(" ",$O1797&amp;" ")-1),"/",REPT(" ",20)),20)),VALUE(MID(SUBSTITUTE(LEFT($O1797,FIND(" ",$O1797&amp;" ")-1),"/",REPT(" ",20)),21,20)))),0)&gt;$W1797,"Late","Same day"))</f>
        <v/>
      </c>
      <c r="AF1797" s="26" t="str">
        <f aca="false">IF($A1797="","",IFERROR(INDEX(Validation!$C$193:$C$217,MATCH($A1797,Validation!$A$193:$A$217,0)),IF(COUNTIF(Validation!$U$19:$U$178,$Z1797)&gt;0,$Z1797,IF(COUNTIF(Validation!$S$19:$S$178,$AI1797)=1,INDEX(Validation!$U$19:$U$178,MATCH($AI1797,Validation!$S$19:$S$178,0)),$Z1797))))</f>
        <v/>
      </c>
      <c r="AG1797" s="27" t="str">
        <f aca="false">IF(COUNTA($A1797:$U1797)=0,"",IF($A1797="","No name",IF($F1797="","No date",IF($W1797=0,"Date ilegible",IF(NOT(ISNUMBER($N1797)),"Hours no numéricas",IF($AA1797="NO MATCH","Person no identificada","OK"))))))</f>
        <v/>
      </c>
      <c r="AH1797" s="27" t="str">
        <f aca="false">IF($W1797=0,"No date",IF($W1797&lt;Validation!$B$3,"Before period",IF($W1797&gt;Validation!$C$3,"After period","In period")))</f>
        <v>No date</v>
      </c>
      <c r="AI1797" s="26" t="str">
        <f aca="false">IF($Y1797="","",TRIM(RIGHT(SUBSTITUTE($Y1797," ",REPT(" ",50)),50)))</f>
        <v/>
      </c>
      <c r="AJ1797" s="27" t="str">
        <f aca="false">IF($A1797="","",IF(NOT(ISERROR(MATCH($A1797,Validation!$A$193:$A$217,0))),"Manual mapping",IF(COUNTIF(Validation!$U$19:$U$178,$Z1797)&gt;0,"Direct",IF(COUNTIF(Validation!$S$19:$S$178,$AI1797)=1,"By surname","Unresolved"))))</f>
        <v/>
      </c>
      <c r="AK1797" s="28" t="str">
        <f aca="false">IF($L1797="","",IF(MATCH($L1797,$L$2:$L$3000,0)&lt;&gt;ROW()-1,"",COUNT($AK$1:$AK1796)+1))</f>
        <v/>
      </c>
      <c r="AL1797" s="28" t="str">
        <f aca="false">IF($G1797="","",IF(MATCH($G1797,$G$2:$G$3000,0)&lt;&gt;ROW()-1,"",COUNT($AL$1:$AL1796)+1))</f>
        <v/>
      </c>
      <c r="AM1797" s="28" t="str">
        <f aca="false">IF($H1797="","",IF(MATCH($H1797,$H$2:$H$3000,0)&lt;&gt;ROW()-1,"",COUNT($AM$1:$AM1796)+1))</f>
        <v/>
      </c>
      <c r="AN1797" s="28" t="str">
        <f aca="false">IF($I1797="","",IF(MATCH($I1797,$I$2:$I$3000,0)&lt;&gt;ROW()-1,"",COUNT($AN$1:$AN1796)+1))</f>
        <v/>
      </c>
      <c r="AO1797" s="28" t="str">
        <f aca="false">IF($Q1797="","",IF(MATCH($Q1797,$Q$2:$Q$3000,0)&lt;&gt;ROW()-1,"",COUNT($AO$1:$AO1796)+1))</f>
        <v/>
      </c>
    </row>
    <row r="1798" customFormat="false" ht="12.75" hidden="false" customHeight="true" outlineLevel="0" collapsed="false">
      <c r="W1798" s="24" t="n">
        <f aca="false">IF($F1798="",0,IFERROR(IF(ISNUMBER($F1798),INT($F1798),DATE(VALUE(MID(SUBSTITUTE(LEFT($F1798,FIND(" ",$F1798&amp;" ")-1),"/",REPT(" ",20)),41,20)),VALUE(LEFT(SUBSTITUTE(LEFT($F1798,FIND(" ",$F1798&amp;" ")-1),"/",REPT(" ",20)),20)),VALUE(MID(SUBSTITUTE(LEFT($F1798,FIND(" ",$F1798&amp;" ")-1),"/",REPT(" ",20)),21,20)))),0))</f>
        <v>0</v>
      </c>
      <c r="X1798" s="25" t="str">
        <f aca="false">IF(ISNUMBER($N1798),$N1798*Validation!$B$5,"")</f>
        <v/>
      </c>
      <c r="Y1798" s="26" t="str">
        <f aca="false">IF($A1798="","",SUBSTITUTE(SUBSTITUTE(SUBSTITUTE(SUBSTITUTE(SUBSTITUTE(SUBSTITUTE(SUBSTITUTE(UPPER(TRIM($A1798)),"Á","A"),"É","E"),"Í","I"),"Ó","O"),"Ú","U"),"Ñ","N"),"Ü","U"))</f>
        <v/>
      </c>
      <c r="Z1798" s="26" t="str">
        <f aca="false">IF($Y1798="","",LEFT($Y1798,1)&amp;" "&amp;TRIM(RIGHT(SUBSTITUTE($Y1798," ",REPT(" ",50)),50)))</f>
        <v/>
      </c>
      <c r="AA1798" s="27" t="str">
        <f aca="false">IF($AF1798="","",IF(COUNTIF(Validation!$U$19:$U$178,$AF1798)&gt;0,"OK","NO MATCH"))</f>
        <v/>
      </c>
      <c r="AB1798" s="27" t="str">
        <f aca="false">IF($W1798=0,"",IF(AND($W1798&gt;=Validation!$B$3,$W1798&lt;=Validation!$C$3),"Yes","No"))</f>
        <v/>
      </c>
      <c r="AC1798" s="26" t="str">
        <f aca="false">IF($A1798="","",$AF1798&amp;"|"&amp;TEXT($W1798,"yyyy-mm-dd")&amp;"|"&amp;$J1798&amp;"|"&amp;$N1798)</f>
        <v/>
      </c>
      <c r="AD1798" s="27" t="str">
        <f aca="false">IF($AC1798="","",IF(COUNTIF($AC$2:$AC$3000,$AC1798)&gt;1,"REVIEW","OK"))</f>
        <v/>
      </c>
      <c r="AE1798" s="27" t="str">
        <f aca="false">IF(OR($W1798=0,$O1798=""),"",IF(IFERROR(IF(ISNUMBER($O1798),INT($O1798),DATE(VALUE(MID(SUBSTITUTE(LEFT($O1798,FIND(" ",$O1798&amp;" ")-1),"/",REPT(" ",20)),41,20)),VALUE(LEFT(SUBSTITUTE(LEFT($O1798,FIND(" ",$O1798&amp;" ")-1),"/",REPT(" ",20)),20)),VALUE(MID(SUBSTITUTE(LEFT($O1798,FIND(" ",$O1798&amp;" ")-1),"/",REPT(" ",20)),21,20)))),0)&gt;$W1798,"Late","Same day"))</f>
        <v/>
      </c>
      <c r="AF1798" s="26" t="str">
        <f aca="false">IF($A1798="","",IFERROR(INDEX(Validation!$C$193:$C$217,MATCH($A1798,Validation!$A$193:$A$217,0)),IF(COUNTIF(Validation!$U$19:$U$178,$Z1798)&gt;0,$Z1798,IF(COUNTIF(Validation!$S$19:$S$178,$AI1798)=1,INDEX(Validation!$U$19:$U$178,MATCH($AI1798,Validation!$S$19:$S$178,0)),$Z1798))))</f>
        <v/>
      </c>
      <c r="AG1798" s="27" t="str">
        <f aca="false">IF(COUNTA($A1798:$U1798)=0,"",IF($A1798="","No name",IF($F1798="","No date",IF($W1798=0,"Date ilegible",IF(NOT(ISNUMBER($N1798)),"Hours no numéricas",IF($AA1798="NO MATCH","Person no identificada","OK"))))))</f>
        <v/>
      </c>
      <c r="AH1798" s="27" t="str">
        <f aca="false">IF($W1798=0,"No date",IF($W1798&lt;Validation!$B$3,"Before period",IF($W1798&gt;Validation!$C$3,"After period","In period")))</f>
        <v>No date</v>
      </c>
      <c r="AI1798" s="26" t="str">
        <f aca="false">IF($Y1798="","",TRIM(RIGHT(SUBSTITUTE($Y1798," ",REPT(" ",50)),50)))</f>
        <v/>
      </c>
      <c r="AJ1798" s="27" t="str">
        <f aca="false">IF($A1798="","",IF(NOT(ISERROR(MATCH($A1798,Validation!$A$193:$A$217,0))),"Manual mapping",IF(COUNTIF(Validation!$U$19:$U$178,$Z1798)&gt;0,"Direct",IF(COUNTIF(Validation!$S$19:$S$178,$AI1798)=1,"By surname","Unresolved"))))</f>
        <v/>
      </c>
      <c r="AK1798" s="28" t="str">
        <f aca="false">IF($L1798="","",IF(MATCH($L1798,$L$2:$L$3000,0)&lt;&gt;ROW()-1,"",COUNT($AK$1:$AK1797)+1))</f>
        <v/>
      </c>
      <c r="AL1798" s="28" t="str">
        <f aca="false">IF($G1798="","",IF(MATCH($G1798,$G$2:$G$3000,0)&lt;&gt;ROW()-1,"",COUNT($AL$1:$AL1797)+1))</f>
        <v/>
      </c>
      <c r="AM1798" s="28" t="str">
        <f aca="false">IF($H1798="","",IF(MATCH($H1798,$H$2:$H$3000,0)&lt;&gt;ROW()-1,"",COUNT($AM$1:$AM1797)+1))</f>
        <v/>
      </c>
      <c r="AN1798" s="28" t="str">
        <f aca="false">IF($I1798="","",IF(MATCH($I1798,$I$2:$I$3000,0)&lt;&gt;ROW()-1,"",COUNT($AN$1:$AN1797)+1))</f>
        <v/>
      </c>
      <c r="AO1798" s="28" t="str">
        <f aca="false">IF($Q1798="","",IF(MATCH($Q1798,$Q$2:$Q$3000,0)&lt;&gt;ROW()-1,"",COUNT($AO$1:$AO1797)+1))</f>
        <v/>
      </c>
    </row>
    <row r="1799" customFormat="false" ht="12.75" hidden="false" customHeight="true" outlineLevel="0" collapsed="false">
      <c r="W1799" s="24" t="n">
        <f aca="false">IF($F1799="",0,IFERROR(IF(ISNUMBER($F1799),INT($F1799),DATE(VALUE(MID(SUBSTITUTE(LEFT($F1799,FIND(" ",$F1799&amp;" ")-1),"/",REPT(" ",20)),41,20)),VALUE(LEFT(SUBSTITUTE(LEFT($F1799,FIND(" ",$F1799&amp;" ")-1),"/",REPT(" ",20)),20)),VALUE(MID(SUBSTITUTE(LEFT($F1799,FIND(" ",$F1799&amp;" ")-1),"/",REPT(" ",20)),21,20)))),0))</f>
        <v>0</v>
      </c>
      <c r="X1799" s="25" t="str">
        <f aca="false">IF(ISNUMBER($N1799),$N1799*Validation!$B$5,"")</f>
        <v/>
      </c>
      <c r="Y1799" s="26" t="str">
        <f aca="false">IF($A1799="","",SUBSTITUTE(SUBSTITUTE(SUBSTITUTE(SUBSTITUTE(SUBSTITUTE(SUBSTITUTE(SUBSTITUTE(UPPER(TRIM($A1799)),"Á","A"),"É","E"),"Í","I"),"Ó","O"),"Ú","U"),"Ñ","N"),"Ü","U"))</f>
        <v/>
      </c>
      <c r="Z1799" s="26" t="str">
        <f aca="false">IF($Y1799="","",LEFT($Y1799,1)&amp;" "&amp;TRIM(RIGHT(SUBSTITUTE($Y1799," ",REPT(" ",50)),50)))</f>
        <v/>
      </c>
      <c r="AA1799" s="27" t="str">
        <f aca="false">IF($AF1799="","",IF(COUNTIF(Validation!$U$19:$U$178,$AF1799)&gt;0,"OK","NO MATCH"))</f>
        <v/>
      </c>
      <c r="AB1799" s="27" t="str">
        <f aca="false">IF($W1799=0,"",IF(AND($W1799&gt;=Validation!$B$3,$W1799&lt;=Validation!$C$3),"Yes","No"))</f>
        <v/>
      </c>
      <c r="AC1799" s="26" t="str">
        <f aca="false">IF($A1799="","",$AF1799&amp;"|"&amp;TEXT($W1799,"yyyy-mm-dd")&amp;"|"&amp;$J1799&amp;"|"&amp;$N1799)</f>
        <v/>
      </c>
      <c r="AD1799" s="27" t="str">
        <f aca="false">IF($AC1799="","",IF(COUNTIF($AC$2:$AC$3000,$AC1799)&gt;1,"REVIEW","OK"))</f>
        <v/>
      </c>
      <c r="AE1799" s="27" t="str">
        <f aca="false">IF(OR($W1799=0,$O1799=""),"",IF(IFERROR(IF(ISNUMBER($O1799),INT($O1799),DATE(VALUE(MID(SUBSTITUTE(LEFT($O1799,FIND(" ",$O1799&amp;" ")-1),"/",REPT(" ",20)),41,20)),VALUE(LEFT(SUBSTITUTE(LEFT($O1799,FIND(" ",$O1799&amp;" ")-1),"/",REPT(" ",20)),20)),VALUE(MID(SUBSTITUTE(LEFT($O1799,FIND(" ",$O1799&amp;" ")-1),"/",REPT(" ",20)),21,20)))),0)&gt;$W1799,"Late","Same day"))</f>
        <v/>
      </c>
      <c r="AF1799" s="26" t="str">
        <f aca="false">IF($A1799="","",IFERROR(INDEX(Validation!$C$193:$C$217,MATCH($A1799,Validation!$A$193:$A$217,0)),IF(COUNTIF(Validation!$U$19:$U$178,$Z1799)&gt;0,$Z1799,IF(COUNTIF(Validation!$S$19:$S$178,$AI1799)=1,INDEX(Validation!$U$19:$U$178,MATCH($AI1799,Validation!$S$19:$S$178,0)),$Z1799))))</f>
        <v/>
      </c>
      <c r="AG1799" s="27" t="str">
        <f aca="false">IF(COUNTA($A1799:$U1799)=0,"",IF($A1799="","No name",IF($F1799="","No date",IF($W1799=0,"Date ilegible",IF(NOT(ISNUMBER($N1799)),"Hours no numéricas",IF($AA1799="NO MATCH","Person no identificada","OK"))))))</f>
        <v/>
      </c>
      <c r="AH1799" s="27" t="str">
        <f aca="false">IF($W1799=0,"No date",IF($W1799&lt;Validation!$B$3,"Before period",IF($W1799&gt;Validation!$C$3,"After period","In period")))</f>
        <v>No date</v>
      </c>
      <c r="AI1799" s="26" t="str">
        <f aca="false">IF($Y1799="","",TRIM(RIGHT(SUBSTITUTE($Y1799," ",REPT(" ",50)),50)))</f>
        <v/>
      </c>
      <c r="AJ1799" s="27" t="str">
        <f aca="false">IF($A1799="","",IF(NOT(ISERROR(MATCH($A1799,Validation!$A$193:$A$217,0))),"Manual mapping",IF(COUNTIF(Validation!$U$19:$U$178,$Z1799)&gt;0,"Direct",IF(COUNTIF(Validation!$S$19:$S$178,$AI1799)=1,"By surname","Unresolved"))))</f>
        <v/>
      </c>
      <c r="AK1799" s="28" t="str">
        <f aca="false">IF($L1799="","",IF(MATCH($L1799,$L$2:$L$3000,0)&lt;&gt;ROW()-1,"",COUNT($AK$1:$AK1798)+1))</f>
        <v/>
      </c>
      <c r="AL1799" s="28" t="str">
        <f aca="false">IF($G1799="","",IF(MATCH($G1799,$G$2:$G$3000,0)&lt;&gt;ROW()-1,"",COUNT($AL$1:$AL1798)+1))</f>
        <v/>
      </c>
      <c r="AM1799" s="28" t="str">
        <f aca="false">IF($H1799="","",IF(MATCH($H1799,$H$2:$H$3000,0)&lt;&gt;ROW()-1,"",COUNT($AM$1:$AM1798)+1))</f>
        <v/>
      </c>
      <c r="AN1799" s="28" t="str">
        <f aca="false">IF($I1799="","",IF(MATCH($I1799,$I$2:$I$3000,0)&lt;&gt;ROW()-1,"",COUNT($AN$1:$AN1798)+1))</f>
        <v/>
      </c>
      <c r="AO1799" s="28" t="str">
        <f aca="false">IF($Q1799="","",IF(MATCH($Q1799,$Q$2:$Q$3000,0)&lt;&gt;ROW()-1,"",COUNT($AO$1:$AO1798)+1))</f>
        <v/>
      </c>
    </row>
    <row r="1800" customFormat="false" ht="12.75" hidden="false" customHeight="true" outlineLevel="0" collapsed="false">
      <c r="W1800" s="24" t="n">
        <f aca="false">IF($F1800="",0,IFERROR(IF(ISNUMBER($F1800),INT($F1800),DATE(VALUE(MID(SUBSTITUTE(LEFT($F1800,FIND(" ",$F1800&amp;" ")-1),"/",REPT(" ",20)),41,20)),VALUE(LEFT(SUBSTITUTE(LEFT($F1800,FIND(" ",$F1800&amp;" ")-1),"/",REPT(" ",20)),20)),VALUE(MID(SUBSTITUTE(LEFT($F1800,FIND(" ",$F1800&amp;" ")-1),"/",REPT(" ",20)),21,20)))),0))</f>
        <v>0</v>
      </c>
      <c r="X1800" s="25" t="str">
        <f aca="false">IF(ISNUMBER($N1800),$N1800*Validation!$B$5,"")</f>
        <v/>
      </c>
      <c r="Y1800" s="26" t="str">
        <f aca="false">IF($A1800="","",SUBSTITUTE(SUBSTITUTE(SUBSTITUTE(SUBSTITUTE(SUBSTITUTE(SUBSTITUTE(SUBSTITUTE(UPPER(TRIM($A1800)),"Á","A"),"É","E"),"Í","I"),"Ó","O"),"Ú","U"),"Ñ","N"),"Ü","U"))</f>
        <v/>
      </c>
      <c r="Z1800" s="26" t="str">
        <f aca="false">IF($Y1800="","",LEFT($Y1800,1)&amp;" "&amp;TRIM(RIGHT(SUBSTITUTE($Y1800," ",REPT(" ",50)),50)))</f>
        <v/>
      </c>
      <c r="AA1800" s="27" t="str">
        <f aca="false">IF($AF1800="","",IF(COUNTIF(Validation!$U$19:$U$178,$AF1800)&gt;0,"OK","NO MATCH"))</f>
        <v/>
      </c>
      <c r="AB1800" s="27" t="str">
        <f aca="false">IF($W1800=0,"",IF(AND($W1800&gt;=Validation!$B$3,$W1800&lt;=Validation!$C$3),"Yes","No"))</f>
        <v/>
      </c>
      <c r="AC1800" s="26" t="str">
        <f aca="false">IF($A1800="","",$AF1800&amp;"|"&amp;TEXT($W1800,"yyyy-mm-dd")&amp;"|"&amp;$J1800&amp;"|"&amp;$N1800)</f>
        <v/>
      </c>
      <c r="AD1800" s="27" t="str">
        <f aca="false">IF($AC1800="","",IF(COUNTIF($AC$2:$AC$3000,$AC1800)&gt;1,"REVIEW","OK"))</f>
        <v/>
      </c>
      <c r="AE1800" s="27" t="str">
        <f aca="false">IF(OR($W1800=0,$O1800=""),"",IF(IFERROR(IF(ISNUMBER($O1800),INT($O1800),DATE(VALUE(MID(SUBSTITUTE(LEFT($O1800,FIND(" ",$O1800&amp;" ")-1),"/",REPT(" ",20)),41,20)),VALUE(LEFT(SUBSTITUTE(LEFT($O1800,FIND(" ",$O1800&amp;" ")-1),"/",REPT(" ",20)),20)),VALUE(MID(SUBSTITUTE(LEFT($O1800,FIND(" ",$O1800&amp;" ")-1),"/",REPT(" ",20)),21,20)))),0)&gt;$W1800,"Late","Same day"))</f>
        <v/>
      </c>
      <c r="AF1800" s="26" t="str">
        <f aca="false">IF($A1800="","",IFERROR(INDEX(Validation!$C$193:$C$217,MATCH($A1800,Validation!$A$193:$A$217,0)),IF(COUNTIF(Validation!$U$19:$U$178,$Z1800)&gt;0,$Z1800,IF(COUNTIF(Validation!$S$19:$S$178,$AI1800)=1,INDEX(Validation!$U$19:$U$178,MATCH($AI1800,Validation!$S$19:$S$178,0)),$Z1800))))</f>
        <v/>
      </c>
      <c r="AG1800" s="27" t="str">
        <f aca="false">IF(COUNTA($A1800:$U1800)=0,"",IF($A1800="","No name",IF($F1800="","No date",IF($W1800=0,"Date ilegible",IF(NOT(ISNUMBER($N1800)),"Hours no numéricas",IF($AA1800="NO MATCH","Person no identificada","OK"))))))</f>
        <v/>
      </c>
      <c r="AH1800" s="27" t="str">
        <f aca="false">IF($W1800=0,"No date",IF($W1800&lt;Validation!$B$3,"Before period",IF($W1800&gt;Validation!$C$3,"After period","In period")))</f>
        <v>No date</v>
      </c>
      <c r="AI1800" s="26" t="str">
        <f aca="false">IF($Y1800="","",TRIM(RIGHT(SUBSTITUTE($Y1800," ",REPT(" ",50)),50)))</f>
        <v/>
      </c>
      <c r="AJ1800" s="27" t="str">
        <f aca="false">IF($A1800="","",IF(NOT(ISERROR(MATCH($A1800,Validation!$A$193:$A$217,0))),"Manual mapping",IF(COUNTIF(Validation!$U$19:$U$178,$Z1800)&gt;0,"Direct",IF(COUNTIF(Validation!$S$19:$S$178,$AI1800)=1,"By surname","Unresolved"))))</f>
        <v/>
      </c>
      <c r="AK1800" s="28" t="str">
        <f aca="false">IF($L1800="","",IF(MATCH($L1800,$L$2:$L$3000,0)&lt;&gt;ROW()-1,"",COUNT($AK$1:$AK1799)+1))</f>
        <v/>
      </c>
      <c r="AL1800" s="28" t="str">
        <f aca="false">IF($G1800="","",IF(MATCH($G1800,$G$2:$G$3000,0)&lt;&gt;ROW()-1,"",COUNT($AL$1:$AL1799)+1))</f>
        <v/>
      </c>
      <c r="AM1800" s="28" t="str">
        <f aca="false">IF($H1800="","",IF(MATCH($H1800,$H$2:$H$3000,0)&lt;&gt;ROW()-1,"",COUNT($AM$1:$AM1799)+1))</f>
        <v/>
      </c>
      <c r="AN1800" s="28" t="str">
        <f aca="false">IF($I1800="","",IF(MATCH($I1800,$I$2:$I$3000,0)&lt;&gt;ROW()-1,"",COUNT($AN$1:$AN1799)+1))</f>
        <v/>
      </c>
      <c r="AO1800" s="28" t="str">
        <f aca="false">IF($Q1800="","",IF(MATCH($Q1800,$Q$2:$Q$3000,0)&lt;&gt;ROW()-1,"",COUNT($AO$1:$AO1799)+1))</f>
        <v/>
      </c>
    </row>
    <row r="1801" customFormat="false" ht="12.75" hidden="false" customHeight="true" outlineLevel="0" collapsed="false">
      <c r="W1801" s="24" t="n">
        <f aca="false">IF($F1801="",0,IFERROR(IF(ISNUMBER($F1801),INT($F1801),DATE(VALUE(MID(SUBSTITUTE(LEFT($F1801,FIND(" ",$F1801&amp;" ")-1),"/",REPT(" ",20)),41,20)),VALUE(LEFT(SUBSTITUTE(LEFT($F1801,FIND(" ",$F1801&amp;" ")-1),"/",REPT(" ",20)),20)),VALUE(MID(SUBSTITUTE(LEFT($F1801,FIND(" ",$F1801&amp;" ")-1),"/",REPT(" ",20)),21,20)))),0))</f>
        <v>0</v>
      </c>
      <c r="X1801" s="25" t="str">
        <f aca="false">IF(ISNUMBER($N1801),$N1801*Validation!$B$5,"")</f>
        <v/>
      </c>
      <c r="Y1801" s="26" t="str">
        <f aca="false">IF($A1801="","",SUBSTITUTE(SUBSTITUTE(SUBSTITUTE(SUBSTITUTE(SUBSTITUTE(SUBSTITUTE(SUBSTITUTE(UPPER(TRIM($A1801)),"Á","A"),"É","E"),"Í","I"),"Ó","O"),"Ú","U"),"Ñ","N"),"Ü","U"))</f>
        <v/>
      </c>
      <c r="Z1801" s="26" t="str">
        <f aca="false">IF($Y1801="","",LEFT($Y1801,1)&amp;" "&amp;TRIM(RIGHT(SUBSTITUTE($Y1801," ",REPT(" ",50)),50)))</f>
        <v/>
      </c>
      <c r="AA1801" s="27" t="str">
        <f aca="false">IF($AF1801="","",IF(COUNTIF(Validation!$U$19:$U$178,$AF1801)&gt;0,"OK","NO MATCH"))</f>
        <v/>
      </c>
      <c r="AB1801" s="27" t="str">
        <f aca="false">IF($W1801=0,"",IF(AND($W1801&gt;=Validation!$B$3,$W1801&lt;=Validation!$C$3),"Yes","No"))</f>
        <v/>
      </c>
      <c r="AC1801" s="26" t="str">
        <f aca="false">IF($A1801="","",$AF1801&amp;"|"&amp;TEXT($W1801,"yyyy-mm-dd")&amp;"|"&amp;$J1801&amp;"|"&amp;$N1801)</f>
        <v/>
      </c>
      <c r="AD1801" s="27" t="str">
        <f aca="false">IF($AC1801="","",IF(COUNTIF($AC$2:$AC$3000,$AC1801)&gt;1,"REVIEW","OK"))</f>
        <v/>
      </c>
      <c r="AE1801" s="27" t="str">
        <f aca="false">IF(OR($W1801=0,$O1801=""),"",IF(IFERROR(IF(ISNUMBER($O1801),INT($O1801),DATE(VALUE(MID(SUBSTITUTE(LEFT($O1801,FIND(" ",$O1801&amp;" ")-1),"/",REPT(" ",20)),41,20)),VALUE(LEFT(SUBSTITUTE(LEFT($O1801,FIND(" ",$O1801&amp;" ")-1),"/",REPT(" ",20)),20)),VALUE(MID(SUBSTITUTE(LEFT($O1801,FIND(" ",$O1801&amp;" ")-1),"/",REPT(" ",20)),21,20)))),0)&gt;$W1801,"Late","Same day"))</f>
        <v/>
      </c>
      <c r="AF1801" s="26" t="str">
        <f aca="false">IF($A1801="","",IFERROR(INDEX(Validation!$C$193:$C$217,MATCH($A1801,Validation!$A$193:$A$217,0)),IF(COUNTIF(Validation!$U$19:$U$178,$Z1801)&gt;0,$Z1801,IF(COUNTIF(Validation!$S$19:$S$178,$AI1801)=1,INDEX(Validation!$U$19:$U$178,MATCH($AI1801,Validation!$S$19:$S$178,0)),$Z1801))))</f>
        <v/>
      </c>
      <c r="AG1801" s="27" t="str">
        <f aca="false">IF(COUNTA($A1801:$U1801)=0,"",IF($A1801="","No name",IF($F1801="","No date",IF($W1801=0,"Date ilegible",IF(NOT(ISNUMBER($N1801)),"Hours no numéricas",IF($AA1801="NO MATCH","Person no identificada","OK"))))))</f>
        <v/>
      </c>
      <c r="AH1801" s="27" t="str">
        <f aca="false">IF($W1801=0,"No date",IF($W1801&lt;Validation!$B$3,"Before period",IF($W1801&gt;Validation!$C$3,"After period","In period")))</f>
        <v>No date</v>
      </c>
      <c r="AI1801" s="26" t="str">
        <f aca="false">IF($Y1801="","",TRIM(RIGHT(SUBSTITUTE($Y1801," ",REPT(" ",50)),50)))</f>
        <v/>
      </c>
      <c r="AJ1801" s="27" t="str">
        <f aca="false">IF($A1801="","",IF(NOT(ISERROR(MATCH($A1801,Validation!$A$193:$A$217,0))),"Manual mapping",IF(COUNTIF(Validation!$U$19:$U$178,$Z1801)&gt;0,"Direct",IF(COUNTIF(Validation!$S$19:$S$178,$AI1801)=1,"By surname","Unresolved"))))</f>
        <v/>
      </c>
      <c r="AK1801" s="28" t="str">
        <f aca="false">IF($L1801="","",IF(MATCH($L1801,$L$2:$L$3000,0)&lt;&gt;ROW()-1,"",COUNT($AK$1:$AK1800)+1))</f>
        <v/>
      </c>
      <c r="AL1801" s="28" t="str">
        <f aca="false">IF($G1801="","",IF(MATCH($G1801,$G$2:$G$3000,0)&lt;&gt;ROW()-1,"",COUNT($AL$1:$AL1800)+1))</f>
        <v/>
      </c>
      <c r="AM1801" s="28" t="str">
        <f aca="false">IF($H1801="","",IF(MATCH($H1801,$H$2:$H$3000,0)&lt;&gt;ROW()-1,"",COUNT($AM$1:$AM1800)+1))</f>
        <v/>
      </c>
      <c r="AN1801" s="28" t="str">
        <f aca="false">IF($I1801="","",IF(MATCH($I1801,$I$2:$I$3000,0)&lt;&gt;ROW()-1,"",COUNT($AN$1:$AN1800)+1))</f>
        <v/>
      </c>
      <c r="AO1801" s="28" t="str">
        <f aca="false">IF($Q1801="","",IF(MATCH($Q1801,$Q$2:$Q$3000,0)&lt;&gt;ROW()-1,"",COUNT($AO$1:$AO1800)+1))</f>
        <v/>
      </c>
    </row>
    <row r="1802" customFormat="false" ht="12.75" hidden="false" customHeight="true" outlineLevel="0" collapsed="false">
      <c r="W1802" s="24" t="n">
        <f aca="false">IF($F1802="",0,IFERROR(IF(ISNUMBER($F1802),INT($F1802),DATE(VALUE(MID(SUBSTITUTE(LEFT($F1802,FIND(" ",$F1802&amp;" ")-1),"/",REPT(" ",20)),41,20)),VALUE(LEFT(SUBSTITUTE(LEFT($F1802,FIND(" ",$F1802&amp;" ")-1),"/",REPT(" ",20)),20)),VALUE(MID(SUBSTITUTE(LEFT($F1802,FIND(" ",$F1802&amp;" ")-1),"/",REPT(" ",20)),21,20)))),0))</f>
        <v>0</v>
      </c>
      <c r="X1802" s="25" t="str">
        <f aca="false">IF(ISNUMBER($N1802),$N1802*Validation!$B$5,"")</f>
        <v/>
      </c>
      <c r="Y1802" s="26" t="str">
        <f aca="false">IF($A1802="","",SUBSTITUTE(SUBSTITUTE(SUBSTITUTE(SUBSTITUTE(SUBSTITUTE(SUBSTITUTE(SUBSTITUTE(UPPER(TRIM($A1802)),"Á","A"),"É","E"),"Í","I"),"Ó","O"),"Ú","U"),"Ñ","N"),"Ü","U"))</f>
        <v/>
      </c>
      <c r="Z1802" s="26" t="str">
        <f aca="false">IF($Y1802="","",LEFT($Y1802,1)&amp;" "&amp;TRIM(RIGHT(SUBSTITUTE($Y1802," ",REPT(" ",50)),50)))</f>
        <v/>
      </c>
      <c r="AA1802" s="27" t="str">
        <f aca="false">IF($AF1802="","",IF(COUNTIF(Validation!$U$19:$U$178,$AF1802)&gt;0,"OK","NO MATCH"))</f>
        <v/>
      </c>
      <c r="AB1802" s="27" t="str">
        <f aca="false">IF($W1802=0,"",IF(AND($W1802&gt;=Validation!$B$3,$W1802&lt;=Validation!$C$3),"Yes","No"))</f>
        <v/>
      </c>
      <c r="AC1802" s="26" t="str">
        <f aca="false">IF($A1802="","",$AF1802&amp;"|"&amp;TEXT($W1802,"yyyy-mm-dd")&amp;"|"&amp;$J1802&amp;"|"&amp;$N1802)</f>
        <v/>
      </c>
      <c r="AD1802" s="27" t="str">
        <f aca="false">IF($AC1802="","",IF(COUNTIF($AC$2:$AC$3000,$AC1802)&gt;1,"REVIEW","OK"))</f>
        <v/>
      </c>
      <c r="AE1802" s="27" t="str">
        <f aca="false">IF(OR($W1802=0,$O1802=""),"",IF(IFERROR(IF(ISNUMBER($O1802),INT($O1802),DATE(VALUE(MID(SUBSTITUTE(LEFT($O1802,FIND(" ",$O1802&amp;" ")-1),"/",REPT(" ",20)),41,20)),VALUE(LEFT(SUBSTITUTE(LEFT($O1802,FIND(" ",$O1802&amp;" ")-1),"/",REPT(" ",20)),20)),VALUE(MID(SUBSTITUTE(LEFT($O1802,FIND(" ",$O1802&amp;" ")-1),"/",REPT(" ",20)),21,20)))),0)&gt;$W1802,"Late","Same day"))</f>
        <v/>
      </c>
      <c r="AF1802" s="26" t="str">
        <f aca="false">IF($A1802="","",IFERROR(INDEX(Validation!$C$193:$C$217,MATCH($A1802,Validation!$A$193:$A$217,0)),IF(COUNTIF(Validation!$U$19:$U$178,$Z1802)&gt;0,$Z1802,IF(COUNTIF(Validation!$S$19:$S$178,$AI1802)=1,INDEX(Validation!$U$19:$U$178,MATCH($AI1802,Validation!$S$19:$S$178,0)),$Z1802))))</f>
        <v/>
      </c>
      <c r="AG1802" s="27" t="str">
        <f aca="false">IF(COUNTA($A1802:$U1802)=0,"",IF($A1802="","No name",IF($F1802="","No date",IF($W1802=0,"Date ilegible",IF(NOT(ISNUMBER($N1802)),"Hours no numéricas",IF($AA1802="NO MATCH","Person no identificada","OK"))))))</f>
        <v/>
      </c>
      <c r="AH1802" s="27" t="str">
        <f aca="false">IF($W1802=0,"No date",IF($W1802&lt;Validation!$B$3,"Before period",IF($W1802&gt;Validation!$C$3,"After period","In period")))</f>
        <v>No date</v>
      </c>
      <c r="AI1802" s="26" t="str">
        <f aca="false">IF($Y1802="","",TRIM(RIGHT(SUBSTITUTE($Y1802," ",REPT(" ",50)),50)))</f>
        <v/>
      </c>
      <c r="AJ1802" s="27" t="str">
        <f aca="false">IF($A1802="","",IF(NOT(ISERROR(MATCH($A1802,Validation!$A$193:$A$217,0))),"Manual mapping",IF(COUNTIF(Validation!$U$19:$U$178,$Z1802)&gt;0,"Direct",IF(COUNTIF(Validation!$S$19:$S$178,$AI1802)=1,"By surname","Unresolved"))))</f>
        <v/>
      </c>
      <c r="AK1802" s="28" t="str">
        <f aca="false">IF($L1802="","",IF(MATCH($L1802,$L$2:$L$3000,0)&lt;&gt;ROW()-1,"",COUNT($AK$1:$AK1801)+1))</f>
        <v/>
      </c>
      <c r="AL1802" s="28" t="str">
        <f aca="false">IF($G1802="","",IF(MATCH($G1802,$G$2:$G$3000,0)&lt;&gt;ROW()-1,"",COUNT($AL$1:$AL1801)+1))</f>
        <v/>
      </c>
      <c r="AM1802" s="28" t="str">
        <f aca="false">IF($H1802="","",IF(MATCH($H1802,$H$2:$H$3000,0)&lt;&gt;ROW()-1,"",COUNT($AM$1:$AM1801)+1))</f>
        <v/>
      </c>
      <c r="AN1802" s="28" t="str">
        <f aca="false">IF($I1802="","",IF(MATCH($I1802,$I$2:$I$3000,0)&lt;&gt;ROW()-1,"",COUNT($AN$1:$AN1801)+1))</f>
        <v/>
      </c>
      <c r="AO1802" s="28" t="str">
        <f aca="false">IF($Q1802="","",IF(MATCH($Q1802,$Q$2:$Q$3000,0)&lt;&gt;ROW()-1,"",COUNT($AO$1:$AO1801)+1))</f>
        <v/>
      </c>
    </row>
    <row r="1803" customFormat="false" ht="12.75" hidden="false" customHeight="true" outlineLevel="0" collapsed="false">
      <c r="W1803" s="24" t="n">
        <f aca="false">IF($F1803="",0,IFERROR(IF(ISNUMBER($F1803),INT($F1803),DATE(VALUE(MID(SUBSTITUTE(LEFT($F1803,FIND(" ",$F1803&amp;" ")-1),"/",REPT(" ",20)),41,20)),VALUE(LEFT(SUBSTITUTE(LEFT($F1803,FIND(" ",$F1803&amp;" ")-1),"/",REPT(" ",20)),20)),VALUE(MID(SUBSTITUTE(LEFT($F1803,FIND(" ",$F1803&amp;" ")-1),"/",REPT(" ",20)),21,20)))),0))</f>
        <v>0</v>
      </c>
      <c r="X1803" s="25" t="str">
        <f aca="false">IF(ISNUMBER($N1803),$N1803*Validation!$B$5,"")</f>
        <v/>
      </c>
      <c r="Y1803" s="26" t="str">
        <f aca="false">IF($A1803="","",SUBSTITUTE(SUBSTITUTE(SUBSTITUTE(SUBSTITUTE(SUBSTITUTE(SUBSTITUTE(SUBSTITUTE(UPPER(TRIM($A1803)),"Á","A"),"É","E"),"Í","I"),"Ó","O"),"Ú","U"),"Ñ","N"),"Ü","U"))</f>
        <v/>
      </c>
      <c r="Z1803" s="26" t="str">
        <f aca="false">IF($Y1803="","",LEFT($Y1803,1)&amp;" "&amp;TRIM(RIGHT(SUBSTITUTE($Y1803," ",REPT(" ",50)),50)))</f>
        <v/>
      </c>
      <c r="AA1803" s="27" t="str">
        <f aca="false">IF($AF1803="","",IF(COUNTIF(Validation!$U$19:$U$178,$AF1803)&gt;0,"OK","NO MATCH"))</f>
        <v/>
      </c>
      <c r="AB1803" s="27" t="str">
        <f aca="false">IF($W1803=0,"",IF(AND($W1803&gt;=Validation!$B$3,$W1803&lt;=Validation!$C$3),"Yes","No"))</f>
        <v/>
      </c>
      <c r="AC1803" s="26" t="str">
        <f aca="false">IF($A1803="","",$AF1803&amp;"|"&amp;TEXT($W1803,"yyyy-mm-dd")&amp;"|"&amp;$J1803&amp;"|"&amp;$N1803)</f>
        <v/>
      </c>
      <c r="AD1803" s="27" t="str">
        <f aca="false">IF($AC1803="","",IF(COUNTIF($AC$2:$AC$3000,$AC1803)&gt;1,"REVIEW","OK"))</f>
        <v/>
      </c>
      <c r="AE1803" s="27" t="str">
        <f aca="false">IF(OR($W1803=0,$O1803=""),"",IF(IFERROR(IF(ISNUMBER($O1803),INT($O1803),DATE(VALUE(MID(SUBSTITUTE(LEFT($O1803,FIND(" ",$O1803&amp;" ")-1),"/",REPT(" ",20)),41,20)),VALUE(LEFT(SUBSTITUTE(LEFT($O1803,FIND(" ",$O1803&amp;" ")-1),"/",REPT(" ",20)),20)),VALUE(MID(SUBSTITUTE(LEFT($O1803,FIND(" ",$O1803&amp;" ")-1),"/",REPT(" ",20)),21,20)))),0)&gt;$W1803,"Late","Same day"))</f>
        <v/>
      </c>
      <c r="AF1803" s="26" t="str">
        <f aca="false">IF($A1803="","",IFERROR(INDEX(Validation!$C$193:$C$217,MATCH($A1803,Validation!$A$193:$A$217,0)),IF(COUNTIF(Validation!$U$19:$U$178,$Z1803)&gt;0,$Z1803,IF(COUNTIF(Validation!$S$19:$S$178,$AI1803)=1,INDEX(Validation!$U$19:$U$178,MATCH($AI1803,Validation!$S$19:$S$178,0)),$Z1803))))</f>
        <v/>
      </c>
      <c r="AG1803" s="27" t="str">
        <f aca="false">IF(COUNTA($A1803:$U1803)=0,"",IF($A1803="","No name",IF($F1803="","No date",IF($W1803=0,"Date ilegible",IF(NOT(ISNUMBER($N1803)),"Hours no numéricas",IF($AA1803="NO MATCH","Person no identificada","OK"))))))</f>
        <v/>
      </c>
      <c r="AH1803" s="27" t="str">
        <f aca="false">IF($W1803=0,"No date",IF($W1803&lt;Validation!$B$3,"Before period",IF($W1803&gt;Validation!$C$3,"After period","In period")))</f>
        <v>No date</v>
      </c>
      <c r="AI1803" s="26" t="str">
        <f aca="false">IF($Y1803="","",TRIM(RIGHT(SUBSTITUTE($Y1803," ",REPT(" ",50)),50)))</f>
        <v/>
      </c>
      <c r="AJ1803" s="27" t="str">
        <f aca="false">IF($A1803="","",IF(NOT(ISERROR(MATCH($A1803,Validation!$A$193:$A$217,0))),"Manual mapping",IF(COUNTIF(Validation!$U$19:$U$178,$Z1803)&gt;0,"Direct",IF(COUNTIF(Validation!$S$19:$S$178,$AI1803)=1,"By surname","Unresolved"))))</f>
        <v/>
      </c>
      <c r="AK1803" s="28" t="str">
        <f aca="false">IF($L1803="","",IF(MATCH($L1803,$L$2:$L$3000,0)&lt;&gt;ROW()-1,"",COUNT($AK$1:$AK1802)+1))</f>
        <v/>
      </c>
      <c r="AL1803" s="28" t="str">
        <f aca="false">IF($G1803="","",IF(MATCH($G1803,$G$2:$G$3000,0)&lt;&gt;ROW()-1,"",COUNT($AL$1:$AL1802)+1))</f>
        <v/>
      </c>
      <c r="AM1803" s="28" t="str">
        <f aca="false">IF($H1803="","",IF(MATCH($H1803,$H$2:$H$3000,0)&lt;&gt;ROW()-1,"",COUNT($AM$1:$AM1802)+1))</f>
        <v/>
      </c>
      <c r="AN1803" s="28" t="str">
        <f aca="false">IF($I1803="","",IF(MATCH($I1803,$I$2:$I$3000,0)&lt;&gt;ROW()-1,"",COUNT($AN$1:$AN1802)+1))</f>
        <v/>
      </c>
      <c r="AO1803" s="28" t="str">
        <f aca="false">IF($Q1803="","",IF(MATCH($Q1803,$Q$2:$Q$3000,0)&lt;&gt;ROW()-1,"",COUNT($AO$1:$AO1802)+1))</f>
        <v/>
      </c>
    </row>
    <row r="1804" customFormat="false" ht="12.75" hidden="false" customHeight="true" outlineLevel="0" collapsed="false">
      <c r="W1804" s="24" t="n">
        <f aca="false">IF($F1804="",0,IFERROR(IF(ISNUMBER($F1804),INT($F1804),DATE(VALUE(MID(SUBSTITUTE(LEFT($F1804,FIND(" ",$F1804&amp;" ")-1),"/",REPT(" ",20)),41,20)),VALUE(LEFT(SUBSTITUTE(LEFT($F1804,FIND(" ",$F1804&amp;" ")-1),"/",REPT(" ",20)),20)),VALUE(MID(SUBSTITUTE(LEFT($F1804,FIND(" ",$F1804&amp;" ")-1),"/",REPT(" ",20)),21,20)))),0))</f>
        <v>0</v>
      </c>
      <c r="X1804" s="25" t="str">
        <f aca="false">IF(ISNUMBER($N1804),$N1804*Validation!$B$5,"")</f>
        <v/>
      </c>
      <c r="Y1804" s="26" t="str">
        <f aca="false">IF($A1804="","",SUBSTITUTE(SUBSTITUTE(SUBSTITUTE(SUBSTITUTE(SUBSTITUTE(SUBSTITUTE(SUBSTITUTE(UPPER(TRIM($A1804)),"Á","A"),"É","E"),"Í","I"),"Ó","O"),"Ú","U"),"Ñ","N"),"Ü","U"))</f>
        <v/>
      </c>
      <c r="Z1804" s="26" t="str">
        <f aca="false">IF($Y1804="","",LEFT($Y1804,1)&amp;" "&amp;TRIM(RIGHT(SUBSTITUTE($Y1804," ",REPT(" ",50)),50)))</f>
        <v/>
      </c>
      <c r="AA1804" s="27" t="str">
        <f aca="false">IF($AF1804="","",IF(COUNTIF(Validation!$U$19:$U$178,$AF1804)&gt;0,"OK","NO MATCH"))</f>
        <v/>
      </c>
      <c r="AB1804" s="27" t="str">
        <f aca="false">IF($W1804=0,"",IF(AND($W1804&gt;=Validation!$B$3,$W1804&lt;=Validation!$C$3),"Yes","No"))</f>
        <v/>
      </c>
      <c r="AC1804" s="26" t="str">
        <f aca="false">IF($A1804="","",$AF1804&amp;"|"&amp;TEXT($W1804,"yyyy-mm-dd")&amp;"|"&amp;$J1804&amp;"|"&amp;$N1804)</f>
        <v/>
      </c>
      <c r="AD1804" s="27" t="str">
        <f aca="false">IF($AC1804="","",IF(COUNTIF($AC$2:$AC$3000,$AC1804)&gt;1,"REVIEW","OK"))</f>
        <v/>
      </c>
      <c r="AE1804" s="27" t="str">
        <f aca="false">IF(OR($W1804=0,$O1804=""),"",IF(IFERROR(IF(ISNUMBER($O1804),INT($O1804),DATE(VALUE(MID(SUBSTITUTE(LEFT($O1804,FIND(" ",$O1804&amp;" ")-1),"/",REPT(" ",20)),41,20)),VALUE(LEFT(SUBSTITUTE(LEFT($O1804,FIND(" ",$O1804&amp;" ")-1),"/",REPT(" ",20)),20)),VALUE(MID(SUBSTITUTE(LEFT($O1804,FIND(" ",$O1804&amp;" ")-1),"/",REPT(" ",20)),21,20)))),0)&gt;$W1804,"Late","Same day"))</f>
        <v/>
      </c>
      <c r="AF1804" s="26" t="str">
        <f aca="false">IF($A1804="","",IFERROR(INDEX(Validation!$C$193:$C$217,MATCH($A1804,Validation!$A$193:$A$217,0)),IF(COUNTIF(Validation!$U$19:$U$178,$Z1804)&gt;0,$Z1804,IF(COUNTIF(Validation!$S$19:$S$178,$AI1804)=1,INDEX(Validation!$U$19:$U$178,MATCH($AI1804,Validation!$S$19:$S$178,0)),$Z1804))))</f>
        <v/>
      </c>
      <c r="AG1804" s="27" t="str">
        <f aca="false">IF(COUNTA($A1804:$U1804)=0,"",IF($A1804="","No name",IF($F1804="","No date",IF($W1804=0,"Date ilegible",IF(NOT(ISNUMBER($N1804)),"Hours no numéricas",IF($AA1804="NO MATCH","Person no identificada","OK"))))))</f>
        <v/>
      </c>
      <c r="AH1804" s="27" t="str">
        <f aca="false">IF($W1804=0,"No date",IF($W1804&lt;Validation!$B$3,"Before period",IF($W1804&gt;Validation!$C$3,"After period","In period")))</f>
        <v>No date</v>
      </c>
      <c r="AI1804" s="26" t="str">
        <f aca="false">IF($Y1804="","",TRIM(RIGHT(SUBSTITUTE($Y1804," ",REPT(" ",50)),50)))</f>
        <v/>
      </c>
      <c r="AJ1804" s="27" t="str">
        <f aca="false">IF($A1804="","",IF(NOT(ISERROR(MATCH($A1804,Validation!$A$193:$A$217,0))),"Manual mapping",IF(COUNTIF(Validation!$U$19:$U$178,$Z1804)&gt;0,"Direct",IF(COUNTIF(Validation!$S$19:$S$178,$AI1804)=1,"By surname","Unresolved"))))</f>
        <v/>
      </c>
      <c r="AK1804" s="28" t="str">
        <f aca="false">IF($L1804="","",IF(MATCH($L1804,$L$2:$L$3000,0)&lt;&gt;ROW()-1,"",COUNT($AK$1:$AK1803)+1))</f>
        <v/>
      </c>
      <c r="AL1804" s="28" t="str">
        <f aca="false">IF($G1804="","",IF(MATCH($G1804,$G$2:$G$3000,0)&lt;&gt;ROW()-1,"",COUNT($AL$1:$AL1803)+1))</f>
        <v/>
      </c>
      <c r="AM1804" s="28" t="str">
        <f aca="false">IF($H1804="","",IF(MATCH($H1804,$H$2:$H$3000,0)&lt;&gt;ROW()-1,"",COUNT($AM$1:$AM1803)+1))</f>
        <v/>
      </c>
      <c r="AN1804" s="28" t="str">
        <f aca="false">IF($I1804="","",IF(MATCH($I1804,$I$2:$I$3000,0)&lt;&gt;ROW()-1,"",COUNT($AN$1:$AN1803)+1))</f>
        <v/>
      </c>
      <c r="AO1804" s="28" t="str">
        <f aca="false">IF($Q1804="","",IF(MATCH($Q1804,$Q$2:$Q$3000,0)&lt;&gt;ROW()-1,"",COUNT($AO$1:$AO1803)+1))</f>
        <v/>
      </c>
    </row>
    <row r="1805" customFormat="false" ht="12.75" hidden="false" customHeight="true" outlineLevel="0" collapsed="false">
      <c r="W1805" s="24" t="n">
        <f aca="false">IF($F1805="",0,IFERROR(IF(ISNUMBER($F1805),INT($F1805),DATE(VALUE(MID(SUBSTITUTE(LEFT($F1805,FIND(" ",$F1805&amp;" ")-1),"/",REPT(" ",20)),41,20)),VALUE(LEFT(SUBSTITUTE(LEFT($F1805,FIND(" ",$F1805&amp;" ")-1),"/",REPT(" ",20)),20)),VALUE(MID(SUBSTITUTE(LEFT($F1805,FIND(" ",$F1805&amp;" ")-1),"/",REPT(" ",20)),21,20)))),0))</f>
        <v>0</v>
      </c>
      <c r="X1805" s="25" t="str">
        <f aca="false">IF(ISNUMBER($N1805),$N1805*Validation!$B$5,"")</f>
        <v/>
      </c>
      <c r="Y1805" s="26" t="str">
        <f aca="false">IF($A1805="","",SUBSTITUTE(SUBSTITUTE(SUBSTITUTE(SUBSTITUTE(SUBSTITUTE(SUBSTITUTE(SUBSTITUTE(UPPER(TRIM($A1805)),"Á","A"),"É","E"),"Í","I"),"Ó","O"),"Ú","U"),"Ñ","N"),"Ü","U"))</f>
        <v/>
      </c>
      <c r="Z1805" s="26" t="str">
        <f aca="false">IF($Y1805="","",LEFT($Y1805,1)&amp;" "&amp;TRIM(RIGHT(SUBSTITUTE($Y1805," ",REPT(" ",50)),50)))</f>
        <v/>
      </c>
      <c r="AA1805" s="27" t="str">
        <f aca="false">IF($AF1805="","",IF(COUNTIF(Validation!$U$19:$U$178,$AF1805)&gt;0,"OK","NO MATCH"))</f>
        <v/>
      </c>
      <c r="AB1805" s="27" t="str">
        <f aca="false">IF($W1805=0,"",IF(AND($W1805&gt;=Validation!$B$3,$W1805&lt;=Validation!$C$3),"Yes","No"))</f>
        <v/>
      </c>
      <c r="AC1805" s="26" t="str">
        <f aca="false">IF($A1805="","",$AF1805&amp;"|"&amp;TEXT($W1805,"yyyy-mm-dd")&amp;"|"&amp;$J1805&amp;"|"&amp;$N1805)</f>
        <v/>
      </c>
      <c r="AD1805" s="27" t="str">
        <f aca="false">IF($AC1805="","",IF(COUNTIF($AC$2:$AC$3000,$AC1805)&gt;1,"REVIEW","OK"))</f>
        <v/>
      </c>
      <c r="AE1805" s="27" t="str">
        <f aca="false">IF(OR($W1805=0,$O1805=""),"",IF(IFERROR(IF(ISNUMBER($O1805),INT($O1805),DATE(VALUE(MID(SUBSTITUTE(LEFT($O1805,FIND(" ",$O1805&amp;" ")-1),"/",REPT(" ",20)),41,20)),VALUE(LEFT(SUBSTITUTE(LEFT($O1805,FIND(" ",$O1805&amp;" ")-1),"/",REPT(" ",20)),20)),VALUE(MID(SUBSTITUTE(LEFT($O1805,FIND(" ",$O1805&amp;" ")-1),"/",REPT(" ",20)),21,20)))),0)&gt;$W1805,"Late","Same day"))</f>
        <v/>
      </c>
      <c r="AF1805" s="26" t="str">
        <f aca="false">IF($A1805="","",IFERROR(INDEX(Validation!$C$193:$C$217,MATCH($A1805,Validation!$A$193:$A$217,0)),IF(COUNTIF(Validation!$U$19:$U$178,$Z1805)&gt;0,$Z1805,IF(COUNTIF(Validation!$S$19:$S$178,$AI1805)=1,INDEX(Validation!$U$19:$U$178,MATCH($AI1805,Validation!$S$19:$S$178,0)),$Z1805))))</f>
        <v/>
      </c>
      <c r="AG1805" s="27" t="str">
        <f aca="false">IF(COUNTA($A1805:$U1805)=0,"",IF($A1805="","No name",IF($F1805="","No date",IF($W1805=0,"Date ilegible",IF(NOT(ISNUMBER($N1805)),"Hours no numéricas",IF($AA1805="NO MATCH","Person no identificada","OK"))))))</f>
        <v/>
      </c>
      <c r="AH1805" s="27" t="str">
        <f aca="false">IF($W1805=0,"No date",IF($W1805&lt;Validation!$B$3,"Before period",IF($W1805&gt;Validation!$C$3,"After period","In period")))</f>
        <v>No date</v>
      </c>
      <c r="AI1805" s="26" t="str">
        <f aca="false">IF($Y1805="","",TRIM(RIGHT(SUBSTITUTE($Y1805," ",REPT(" ",50)),50)))</f>
        <v/>
      </c>
      <c r="AJ1805" s="27" t="str">
        <f aca="false">IF($A1805="","",IF(NOT(ISERROR(MATCH($A1805,Validation!$A$193:$A$217,0))),"Manual mapping",IF(COUNTIF(Validation!$U$19:$U$178,$Z1805)&gt;0,"Direct",IF(COUNTIF(Validation!$S$19:$S$178,$AI1805)=1,"By surname","Unresolved"))))</f>
        <v/>
      </c>
      <c r="AK1805" s="28" t="str">
        <f aca="false">IF($L1805="","",IF(MATCH($L1805,$L$2:$L$3000,0)&lt;&gt;ROW()-1,"",COUNT($AK$1:$AK1804)+1))</f>
        <v/>
      </c>
      <c r="AL1805" s="28" t="str">
        <f aca="false">IF($G1805="","",IF(MATCH($G1805,$G$2:$G$3000,0)&lt;&gt;ROW()-1,"",COUNT($AL$1:$AL1804)+1))</f>
        <v/>
      </c>
      <c r="AM1805" s="28" t="str">
        <f aca="false">IF($H1805="","",IF(MATCH($H1805,$H$2:$H$3000,0)&lt;&gt;ROW()-1,"",COUNT($AM$1:$AM1804)+1))</f>
        <v/>
      </c>
      <c r="AN1805" s="28" t="str">
        <f aca="false">IF($I1805="","",IF(MATCH($I1805,$I$2:$I$3000,0)&lt;&gt;ROW()-1,"",COUNT($AN$1:$AN1804)+1))</f>
        <v/>
      </c>
      <c r="AO1805" s="28" t="str">
        <f aca="false">IF($Q1805="","",IF(MATCH($Q1805,$Q$2:$Q$3000,0)&lt;&gt;ROW()-1,"",COUNT($AO$1:$AO1804)+1))</f>
        <v/>
      </c>
    </row>
    <row r="1806" customFormat="false" ht="12.75" hidden="false" customHeight="true" outlineLevel="0" collapsed="false">
      <c r="W1806" s="24" t="n">
        <f aca="false">IF($F1806="",0,IFERROR(IF(ISNUMBER($F1806),INT($F1806),DATE(VALUE(MID(SUBSTITUTE(LEFT($F1806,FIND(" ",$F1806&amp;" ")-1),"/",REPT(" ",20)),41,20)),VALUE(LEFT(SUBSTITUTE(LEFT($F1806,FIND(" ",$F1806&amp;" ")-1),"/",REPT(" ",20)),20)),VALUE(MID(SUBSTITUTE(LEFT($F1806,FIND(" ",$F1806&amp;" ")-1),"/",REPT(" ",20)),21,20)))),0))</f>
        <v>0</v>
      </c>
      <c r="X1806" s="25" t="str">
        <f aca="false">IF(ISNUMBER($N1806),$N1806*Validation!$B$5,"")</f>
        <v/>
      </c>
      <c r="Y1806" s="26" t="str">
        <f aca="false">IF($A1806="","",SUBSTITUTE(SUBSTITUTE(SUBSTITUTE(SUBSTITUTE(SUBSTITUTE(SUBSTITUTE(SUBSTITUTE(UPPER(TRIM($A1806)),"Á","A"),"É","E"),"Í","I"),"Ó","O"),"Ú","U"),"Ñ","N"),"Ü","U"))</f>
        <v/>
      </c>
      <c r="Z1806" s="26" t="str">
        <f aca="false">IF($Y1806="","",LEFT($Y1806,1)&amp;" "&amp;TRIM(RIGHT(SUBSTITUTE($Y1806," ",REPT(" ",50)),50)))</f>
        <v/>
      </c>
      <c r="AA1806" s="27" t="str">
        <f aca="false">IF($AF1806="","",IF(COUNTIF(Validation!$U$19:$U$178,$AF1806)&gt;0,"OK","NO MATCH"))</f>
        <v/>
      </c>
      <c r="AB1806" s="27" t="str">
        <f aca="false">IF($W1806=0,"",IF(AND($W1806&gt;=Validation!$B$3,$W1806&lt;=Validation!$C$3),"Yes","No"))</f>
        <v/>
      </c>
      <c r="AC1806" s="26" t="str">
        <f aca="false">IF($A1806="","",$AF1806&amp;"|"&amp;TEXT($W1806,"yyyy-mm-dd")&amp;"|"&amp;$J1806&amp;"|"&amp;$N1806)</f>
        <v/>
      </c>
      <c r="AD1806" s="27" t="str">
        <f aca="false">IF($AC1806="","",IF(COUNTIF($AC$2:$AC$3000,$AC1806)&gt;1,"REVIEW","OK"))</f>
        <v/>
      </c>
      <c r="AE1806" s="27" t="str">
        <f aca="false">IF(OR($W1806=0,$O1806=""),"",IF(IFERROR(IF(ISNUMBER($O1806),INT($O1806),DATE(VALUE(MID(SUBSTITUTE(LEFT($O1806,FIND(" ",$O1806&amp;" ")-1),"/",REPT(" ",20)),41,20)),VALUE(LEFT(SUBSTITUTE(LEFT($O1806,FIND(" ",$O1806&amp;" ")-1),"/",REPT(" ",20)),20)),VALUE(MID(SUBSTITUTE(LEFT($O1806,FIND(" ",$O1806&amp;" ")-1),"/",REPT(" ",20)),21,20)))),0)&gt;$W1806,"Late","Same day"))</f>
        <v/>
      </c>
      <c r="AF1806" s="26" t="str">
        <f aca="false">IF($A1806="","",IFERROR(INDEX(Validation!$C$193:$C$217,MATCH($A1806,Validation!$A$193:$A$217,0)),IF(COUNTIF(Validation!$U$19:$U$178,$Z1806)&gt;0,$Z1806,IF(COUNTIF(Validation!$S$19:$S$178,$AI1806)=1,INDEX(Validation!$U$19:$U$178,MATCH($AI1806,Validation!$S$19:$S$178,0)),$Z1806))))</f>
        <v/>
      </c>
      <c r="AG1806" s="27" t="str">
        <f aca="false">IF(COUNTA($A1806:$U1806)=0,"",IF($A1806="","No name",IF($F1806="","No date",IF($W1806=0,"Date ilegible",IF(NOT(ISNUMBER($N1806)),"Hours no numéricas",IF($AA1806="NO MATCH","Person no identificada","OK"))))))</f>
        <v/>
      </c>
      <c r="AH1806" s="27" t="str">
        <f aca="false">IF($W1806=0,"No date",IF($W1806&lt;Validation!$B$3,"Before period",IF($W1806&gt;Validation!$C$3,"After period","In period")))</f>
        <v>No date</v>
      </c>
      <c r="AI1806" s="26" t="str">
        <f aca="false">IF($Y1806="","",TRIM(RIGHT(SUBSTITUTE($Y1806," ",REPT(" ",50)),50)))</f>
        <v/>
      </c>
      <c r="AJ1806" s="27" t="str">
        <f aca="false">IF($A1806="","",IF(NOT(ISERROR(MATCH($A1806,Validation!$A$193:$A$217,0))),"Manual mapping",IF(COUNTIF(Validation!$U$19:$U$178,$Z1806)&gt;0,"Direct",IF(COUNTIF(Validation!$S$19:$S$178,$AI1806)=1,"By surname","Unresolved"))))</f>
        <v/>
      </c>
      <c r="AK1806" s="28" t="str">
        <f aca="false">IF($L1806="","",IF(MATCH($L1806,$L$2:$L$3000,0)&lt;&gt;ROW()-1,"",COUNT($AK$1:$AK1805)+1))</f>
        <v/>
      </c>
      <c r="AL1806" s="28" t="str">
        <f aca="false">IF($G1806="","",IF(MATCH($G1806,$G$2:$G$3000,0)&lt;&gt;ROW()-1,"",COUNT($AL$1:$AL1805)+1))</f>
        <v/>
      </c>
      <c r="AM1806" s="28" t="str">
        <f aca="false">IF($H1806="","",IF(MATCH($H1806,$H$2:$H$3000,0)&lt;&gt;ROW()-1,"",COUNT($AM$1:$AM1805)+1))</f>
        <v/>
      </c>
      <c r="AN1806" s="28" t="str">
        <f aca="false">IF($I1806="","",IF(MATCH($I1806,$I$2:$I$3000,0)&lt;&gt;ROW()-1,"",COUNT($AN$1:$AN1805)+1))</f>
        <v/>
      </c>
      <c r="AO1806" s="28" t="str">
        <f aca="false">IF($Q1806="","",IF(MATCH($Q1806,$Q$2:$Q$3000,0)&lt;&gt;ROW()-1,"",COUNT($AO$1:$AO1805)+1))</f>
        <v/>
      </c>
    </row>
    <row r="1807" customFormat="false" ht="12.75" hidden="false" customHeight="true" outlineLevel="0" collapsed="false">
      <c r="W1807" s="24" t="n">
        <f aca="false">IF($F1807="",0,IFERROR(IF(ISNUMBER($F1807),INT($F1807),DATE(VALUE(MID(SUBSTITUTE(LEFT($F1807,FIND(" ",$F1807&amp;" ")-1),"/",REPT(" ",20)),41,20)),VALUE(LEFT(SUBSTITUTE(LEFT($F1807,FIND(" ",$F1807&amp;" ")-1),"/",REPT(" ",20)),20)),VALUE(MID(SUBSTITUTE(LEFT($F1807,FIND(" ",$F1807&amp;" ")-1),"/",REPT(" ",20)),21,20)))),0))</f>
        <v>0</v>
      </c>
      <c r="X1807" s="25" t="str">
        <f aca="false">IF(ISNUMBER($N1807),$N1807*Validation!$B$5,"")</f>
        <v/>
      </c>
      <c r="Y1807" s="26" t="str">
        <f aca="false">IF($A1807="","",SUBSTITUTE(SUBSTITUTE(SUBSTITUTE(SUBSTITUTE(SUBSTITUTE(SUBSTITUTE(SUBSTITUTE(UPPER(TRIM($A1807)),"Á","A"),"É","E"),"Í","I"),"Ó","O"),"Ú","U"),"Ñ","N"),"Ü","U"))</f>
        <v/>
      </c>
      <c r="Z1807" s="26" t="str">
        <f aca="false">IF($Y1807="","",LEFT($Y1807,1)&amp;" "&amp;TRIM(RIGHT(SUBSTITUTE($Y1807," ",REPT(" ",50)),50)))</f>
        <v/>
      </c>
      <c r="AA1807" s="27" t="str">
        <f aca="false">IF($AF1807="","",IF(COUNTIF(Validation!$U$19:$U$178,$AF1807)&gt;0,"OK","NO MATCH"))</f>
        <v/>
      </c>
      <c r="AB1807" s="27" t="str">
        <f aca="false">IF($W1807=0,"",IF(AND($W1807&gt;=Validation!$B$3,$W1807&lt;=Validation!$C$3),"Yes","No"))</f>
        <v/>
      </c>
      <c r="AC1807" s="26" t="str">
        <f aca="false">IF($A1807="","",$AF1807&amp;"|"&amp;TEXT($W1807,"yyyy-mm-dd")&amp;"|"&amp;$J1807&amp;"|"&amp;$N1807)</f>
        <v/>
      </c>
      <c r="AD1807" s="27" t="str">
        <f aca="false">IF($AC1807="","",IF(COUNTIF($AC$2:$AC$3000,$AC1807)&gt;1,"REVIEW","OK"))</f>
        <v/>
      </c>
      <c r="AE1807" s="27" t="str">
        <f aca="false">IF(OR($W1807=0,$O1807=""),"",IF(IFERROR(IF(ISNUMBER($O1807),INT($O1807),DATE(VALUE(MID(SUBSTITUTE(LEFT($O1807,FIND(" ",$O1807&amp;" ")-1),"/",REPT(" ",20)),41,20)),VALUE(LEFT(SUBSTITUTE(LEFT($O1807,FIND(" ",$O1807&amp;" ")-1),"/",REPT(" ",20)),20)),VALUE(MID(SUBSTITUTE(LEFT($O1807,FIND(" ",$O1807&amp;" ")-1),"/",REPT(" ",20)),21,20)))),0)&gt;$W1807,"Late","Same day"))</f>
        <v/>
      </c>
      <c r="AF1807" s="26" t="str">
        <f aca="false">IF($A1807="","",IFERROR(INDEX(Validation!$C$193:$C$217,MATCH($A1807,Validation!$A$193:$A$217,0)),IF(COUNTIF(Validation!$U$19:$U$178,$Z1807)&gt;0,$Z1807,IF(COUNTIF(Validation!$S$19:$S$178,$AI1807)=1,INDEX(Validation!$U$19:$U$178,MATCH($AI1807,Validation!$S$19:$S$178,0)),$Z1807))))</f>
        <v/>
      </c>
      <c r="AG1807" s="27" t="str">
        <f aca="false">IF(COUNTA($A1807:$U1807)=0,"",IF($A1807="","No name",IF($F1807="","No date",IF($W1807=0,"Date ilegible",IF(NOT(ISNUMBER($N1807)),"Hours no numéricas",IF($AA1807="NO MATCH","Person no identificada","OK"))))))</f>
        <v/>
      </c>
      <c r="AH1807" s="27" t="str">
        <f aca="false">IF($W1807=0,"No date",IF($W1807&lt;Validation!$B$3,"Before period",IF($W1807&gt;Validation!$C$3,"After period","In period")))</f>
        <v>No date</v>
      </c>
      <c r="AI1807" s="26" t="str">
        <f aca="false">IF($Y1807="","",TRIM(RIGHT(SUBSTITUTE($Y1807," ",REPT(" ",50)),50)))</f>
        <v/>
      </c>
      <c r="AJ1807" s="27" t="str">
        <f aca="false">IF($A1807="","",IF(NOT(ISERROR(MATCH($A1807,Validation!$A$193:$A$217,0))),"Manual mapping",IF(COUNTIF(Validation!$U$19:$U$178,$Z1807)&gt;0,"Direct",IF(COUNTIF(Validation!$S$19:$S$178,$AI1807)=1,"By surname","Unresolved"))))</f>
        <v/>
      </c>
      <c r="AK1807" s="28" t="str">
        <f aca="false">IF($L1807="","",IF(MATCH($L1807,$L$2:$L$3000,0)&lt;&gt;ROW()-1,"",COUNT($AK$1:$AK1806)+1))</f>
        <v/>
      </c>
      <c r="AL1807" s="28" t="str">
        <f aca="false">IF($G1807="","",IF(MATCH($G1807,$G$2:$G$3000,0)&lt;&gt;ROW()-1,"",COUNT($AL$1:$AL1806)+1))</f>
        <v/>
      </c>
      <c r="AM1807" s="28" t="str">
        <f aca="false">IF($H1807="","",IF(MATCH($H1807,$H$2:$H$3000,0)&lt;&gt;ROW()-1,"",COUNT($AM$1:$AM1806)+1))</f>
        <v/>
      </c>
      <c r="AN1807" s="28" t="str">
        <f aca="false">IF($I1807="","",IF(MATCH($I1807,$I$2:$I$3000,0)&lt;&gt;ROW()-1,"",COUNT($AN$1:$AN1806)+1))</f>
        <v/>
      </c>
      <c r="AO1807" s="28" t="str">
        <f aca="false">IF($Q1807="","",IF(MATCH($Q1807,$Q$2:$Q$3000,0)&lt;&gt;ROW()-1,"",COUNT($AO$1:$AO1806)+1))</f>
        <v/>
      </c>
    </row>
    <row r="1808" customFormat="false" ht="12.75" hidden="false" customHeight="true" outlineLevel="0" collapsed="false">
      <c r="W1808" s="24" t="n">
        <f aca="false">IF($F1808="",0,IFERROR(IF(ISNUMBER($F1808),INT($F1808),DATE(VALUE(MID(SUBSTITUTE(LEFT($F1808,FIND(" ",$F1808&amp;" ")-1),"/",REPT(" ",20)),41,20)),VALUE(LEFT(SUBSTITUTE(LEFT($F1808,FIND(" ",$F1808&amp;" ")-1),"/",REPT(" ",20)),20)),VALUE(MID(SUBSTITUTE(LEFT($F1808,FIND(" ",$F1808&amp;" ")-1),"/",REPT(" ",20)),21,20)))),0))</f>
        <v>0</v>
      </c>
      <c r="X1808" s="25" t="str">
        <f aca="false">IF(ISNUMBER($N1808),$N1808*Validation!$B$5,"")</f>
        <v/>
      </c>
      <c r="Y1808" s="26" t="str">
        <f aca="false">IF($A1808="","",SUBSTITUTE(SUBSTITUTE(SUBSTITUTE(SUBSTITUTE(SUBSTITUTE(SUBSTITUTE(SUBSTITUTE(UPPER(TRIM($A1808)),"Á","A"),"É","E"),"Í","I"),"Ó","O"),"Ú","U"),"Ñ","N"),"Ü","U"))</f>
        <v/>
      </c>
      <c r="Z1808" s="26" t="str">
        <f aca="false">IF($Y1808="","",LEFT($Y1808,1)&amp;" "&amp;TRIM(RIGHT(SUBSTITUTE($Y1808," ",REPT(" ",50)),50)))</f>
        <v/>
      </c>
      <c r="AA1808" s="27" t="str">
        <f aca="false">IF($AF1808="","",IF(COUNTIF(Validation!$U$19:$U$178,$AF1808)&gt;0,"OK","NO MATCH"))</f>
        <v/>
      </c>
      <c r="AB1808" s="27" t="str">
        <f aca="false">IF($W1808=0,"",IF(AND($W1808&gt;=Validation!$B$3,$W1808&lt;=Validation!$C$3),"Yes","No"))</f>
        <v/>
      </c>
      <c r="AC1808" s="26" t="str">
        <f aca="false">IF($A1808="","",$AF1808&amp;"|"&amp;TEXT($W1808,"yyyy-mm-dd")&amp;"|"&amp;$J1808&amp;"|"&amp;$N1808)</f>
        <v/>
      </c>
      <c r="AD1808" s="27" t="str">
        <f aca="false">IF($AC1808="","",IF(COUNTIF($AC$2:$AC$3000,$AC1808)&gt;1,"REVIEW","OK"))</f>
        <v/>
      </c>
      <c r="AE1808" s="27" t="str">
        <f aca="false">IF(OR($W1808=0,$O1808=""),"",IF(IFERROR(IF(ISNUMBER($O1808),INT($O1808),DATE(VALUE(MID(SUBSTITUTE(LEFT($O1808,FIND(" ",$O1808&amp;" ")-1),"/",REPT(" ",20)),41,20)),VALUE(LEFT(SUBSTITUTE(LEFT($O1808,FIND(" ",$O1808&amp;" ")-1),"/",REPT(" ",20)),20)),VALUE(MID(SUBSTITUTE(LEFT($O1808,FIND(" ",$O1808&amp;" ")-1),"/",REPT(" ",20)),21,20)))),0)&gt;$W1808,"Late","Same day"))</f>
        <v/>
      </c>
      <c r="AF1808" s="26" t="str">
        <f aca="false">IF($A1808="","",IFERROR(INDEX(Validation!$C$193:$C$217,MATCH($A1808,Validation!$A$193:$A$217,0)),IF(COUNTIF(Validation!$U$19:$U$178,$Z1808)&gt;0,$Z1808,IF(COUNTIF(Validation!$S$19:$S$178,$AI1808)=1,INDEX(Validation!$U$19:$U$178,MATCH($AI1808,Validation!$S$19:$S$178,0)),$Z1808))))</f>
        <v/>
      </c>
      <c r="AG1808" s="27" t="str">
        <f aca="false">IF(COUNTA($A1808:$U1808)=0,"",IF($A1808="","No name",IF($F1808="","No date",IF($W1808=0,"Date ilegible",IF(NOT(ISNUMBER($N1808)),"Hours no numéricas",IF($AA1808="NO MATCH","Person no identificada","OK"))))))</f>
        <v/>
      </c>
      <c r="AH1808" s="27" t="str">
        <f aca="false">IF($W1808=0,"No date",IF($W1808&lt;Validation!$B$3,"Before period",IF($W1808&gt;Validation!$C$3,"After period","In period")))</f>
        <v>No date</v>
      </c>
      <c r="AI1808" s="26" t="str">
        <f aca="false">IF($Y1808="","",TRIM(RIGHT(SUBSTITUTE($Y1808," ",REPT(" ",50)),50)))</f>
        <v/>
      </c>
      <c r="AJ1808" s="27" t="str">
        <f aca="false">IF($A1808="","",IF(NOT(ISERROR(MATCH($A1808,Validation!$A$193:$A$217,0))),"Manual mapping",IF(COUNTIF(Validation!$U$19:$U$178,$Z1808)&gt;0,"Direct",IF(COUNTIF(Validation!$S$19:$S$178,$AI1808)=1,"By surname","Unresolved"))))</f>
        <v/>
      </c>
      <c r="AK1808" s="28" t="str">
        <f aca="false">IF($L1808="","",IF(MATCH($L1808,$L$2:$L$3000,0)&lt;&gt;ROW()-1,"",COUNT($AK$1:$AK1807)+1))</f>
        <v/>
      </c>
      <c r="AL1808" s="28" t="str">
        <f aca="false">IF($G1808="","",IF(MATCH($G1808,$G$2:$G$3000,0)&lt;&gt;ROW()-1,"",COUNT($AL$1:$AL1807)+1))</f>
        <v/>
      </c>
      <c r="AM1808" s="28" t="str">
        <f aca="false">IF($H1808="","",IF(MATCH($H1808,$H$2:$H$3000,0)&lt;&gt;ROW()-1,"",COUNT($AM$1:$AM1807)+1))</f>
        <v/>
      </c>
      <c r="AN1808" s="28" t="str">
        <f aca="false">IF($I1808="","",IF(MATCH($I1808,$I$2:$I$3000,0)&lt;&gt;ROW()-1,"",COUNT($AN$1:$AN1807)+1))</f>
        <v/>
      </c>
      <c r="AO1808" s="28" t="str">
        <f aca="false">IF($Q1808="","",IF(MATCH($Q1808,$Q$2:$Q$3000,0)&lt;&gt;ROW()-1,"",COUNT($AO$1:$AO1807)+1))</f>
        <v/>
      </c>
    </row>
    <row r="1809" customFormat="false" ht="12.75" hidden="false" customHeight="true" outlineLevel="0" collapsed="false">
      <c r="W1809" s="24" t="n">
        <f aca="false">IF($F1809="",0,IFERROR(IF(ISNUMBER($F1809),INT($F1809),DATE(VALUE(MID(SUBSTITUTE(LEFT($F1809,FIND(" ",$F1809&amp;" ")-1),"/",REPT(" ",20)),41,20)),VALUE(LEFT(SUBSTITUTE(LEFT($F1809,FIND(" ",$F1809&amp;" ")-1),"/",REPT(" ",20)),20)),VALUE(MID(SUBSTITUTE(LEFT($F1809,FIND(" ",$F1809&amp;" ")-1),"/",REPT(" ",20)),21,20)))),0))</f>
        <v>0</v>
      </c>
      <c r="X1809" s="25" t="str">
        <f aca="false">IF(ISNUMBER($N1809),$N1809*Validation!$B$5,"")</f>
        <v/>
      </c>
      <c r="Y1809" s="26" t="str">
        <f aca="false">IF($A1809="","",SUBSTITUTE(SUBSTITUTE(SUBSTITUTE(SUBSTITUTE(SUBSTITUTE(SUBSTITUTE(SUBSTITUTE(UPPER(TRIM($A1809)),"Á","A"),"É","E"),"Í","I"),"Ó","O"),"Ú","U"),"Ñ","N"),"Ü","U"))</f>
        <v/>
      </c>
      <c r="Z1809" s="26" t="str">
        <f aca="false">IF($Y1809="","",LEFT($Y1809,1)&amp;" "&amp;TRIM(RIGHT(SUBSTITUTE($Y1809," ",REPT(" ",50)),50)))</f>
        <v/>
      </c>
      <c r="AA1809" s="27" t="str">
        <f aca="false">IF($AF1809="","",IF(COUNTIF(Validation!$U$19:$U$178,$AF1809)&gt;0,"OK","NO MATCH"))</f>
        <v/>
      </c>
      <c r="AB1809" s="27" t="str">
        <f aca="false">IF($W1809=0,"",IF(AND($W1809&gt;=Validation!$B$3,$W1809&lt;=Validation!$C$3),"Yes","No"))</f>
        <v/>
      </c>
      <c r="AC1809" s="26" t="str">
        <f aca="false">IF($A1809="","",$AF1809&amp;"|"&amp;TEXT($W1809,"yyyy-mm-dd")&amp;"|"&amp;$J1809&amp;"|"&amp;$N1809)</f>
        <v/>
      </c>
      <c r="AD1809" s="27" t="str">
        <f aca="false">IF($AC1809="","",IF(COUNTIF($AC$2:$AC$3000,$AC1809)&gt;1,"REVIEW","OK"))</f>
        <v/>
      </c>
      <c r="AE1809" s="27" t="str">
        <f aca="false">IF(OR($W1809=0,$O1809=""),"",IF(IFERROR(IF(ISNUMBER($O1809),INT($O1809),DATE(VALUE(MID(SUBSTITUTE(LEFT($O1809,FIND(" ",$O1809&amp;" ")-1),"/",REPT(" ",20)),41,20)),VALUE(LEFT(SUBSTITUTE(LEFT($O1809,FIND(" ",$O1809&amp;" ")-1),"/",REPT(" ",20)),20)),VALUE(MID(SUBSTITUTE(LEFT($O1809,FIND(" ",$O1809&amp;" ")-1),"/",REPT(" ",20)),21,20)))),0)&gt;$W1809,"Late","Same day"))</f>
        <v/>
      </c>
      <c r="AF1809" s="26" t="str">
        <f aca="false">IF($A1809="","",IFERROR(INDEX(Validation!$C$193:$C$217,MATCH($A1809,Validation!$A$193:$A$217,0)),IF(COUNTIF(Validation!$U$19:$U$178,$Z1809)&gt;0,$Z1809,IF(COUNTIF(Validation!$S$19:$S$178,$AI1809)=1,INDEX(Validation!$U$19:$U$178,MATCH($AI1809,Validation!$S$19:$S$178,0)),$Z1809))))</f>
        <v/>
      </c>
      <c r="AG1809" s="27" t="str">
        <f aca="false">IF(COUNTA($A1809:$U1809)=0,"",IF($A1809="","No name",IF($F1809="","No date",IF($W1809=0,"Date ilegible",IF(NOT(ISNUMBER($N1809)),"Hours no numéricas",IF($AA1809="NO MATCH","Person no identificada","OK"))))))</f>
        <v/>
      </c>
      <c r="AH1809" s="27" t="str">
        <f aca="false">IF($W1809=0,"No date",IF($W1809&lt;Validation!$B$3,"Before period",IF($W1809&gt;Validation!$C$3,"After period","In period")))</f>
        <v>No date</v>
      </c>
      <c r="AI1809" s="26" t="str">
        <f aca="false">IF($Y1809="","",TRIM(RIGHT(SUBSTITUTE($Y1809," ",REPT(" ",50)),50)))</f>
        <v/>
      </c>
      <c r="AJ1809" s="27" t="str">
        <f aca="false">IF($A1809="","",IF(NOT(ISERROR(MATCH($A1809,Validation!$A$193:$A$217,0))),"Manual mapping",IF(COUNTIF(Validation!$U$19:$U$178,$Z1809)&gt;0,"Direct",IF(COUNTIF(Validation!$S$19:$S$178,$AI1809)=1,"By surname","Unresolved"))))</f>
        <v/>
      </c>
      <c r="AK1809" s="28" t="str">
        <f aca="false">IF($L1809="","",IF(MATCH($L1809,$L$2:$L$3000,0)&lt;&gt;ROW()-1,"",COUNT($AK$1:$AK1808)+1))</f>
        <v/>
      </c>
      <c r="AL1809" s="28" t="str">
        <f aca="false">IF($G1809="","",IF(MATCH($G1809,$G$2:$G$3000,0)&lt;&gt;ROW()-1,"",COUNT($AL$1:$AL1808)+1))</f>
        <v/>
      </c>
      <c r="AM1809" s="28" t="str">
        <f aca="false">IF($H1809="","",IF(MATCH($H1809,$H$2:$H$3000,0)&lt;&gt;ROW()-1,"",COUNT($AM$1:$AM1808)+1))</f>
        <v/>
      </c>
      <c r="AN1809" s="28" t="str">
        <f aca="false">IF($I1809="","",IF(MATCH($I1809,$I$2:$I$3000,0)&lt;&gt;ROW()-1,"",COUNT($AN$1:$AN1808)+1))</f>
        <v/>
      </c>
      <c r="AO1809" s="28" t="str">
        <f aca="false">IF($Q1809="","",IF(MATCH($Q1809,$Q$2:$Q$3000,0)&lt;&gt;ROW()-1,"",COUNT($AO$1:$AO1808)+1))</f>
        <v/>
      </c>
    </row>
    <row r="1810" customFormat="false" ht="12.75" hidden="false" customHeight="true" outlineLevel="0" collapsed="false">
      <c r="W1810" s="24" t="n">
        <f aca="false">IF($F1810="",0,IFERROR(IF(ISNUMBER($F1810),INT($F1810),DATE(VALUE(MID(SUBSTITUTE(LEFT($F1810,FIND(" ",$F1810&amp;" ")-1),"/",REPT(" ",20)),41,20)),VALUE(LEFT(SUBSTITUTE(LEFT($F1810,FIND(" ",$F1810&amp;" ")-1),"/",REPT(" ",20)),20)),VALUE(MID(SUBSTITUTE(LEFT($F1810,FIND(" ",$F1810&amp;" ")-1),"/",REPT(" ",20)),21,20)))),0))</f>
        <v>0</v>
      </c>
      <c r="X1810" s="25" t="str">
        <f aca="false">IF(ISNUMBER($N1810),$N1810*Validation!$B$5,"")</f>
        <v/>
      </c>
      <c r="Y1810" s="26" t="str">
        <f aca="false">IF($A1810="","",SUBSTITUTE(SUBSTITUTE(SUBSTITUTE(SUBSTITUTE(SUBSTITUTE(SUBSTITUTE(SUBSTITUTE(UPPER(TRIM($A1810)),"Á","A"),"É","E"),"Í","I"),"Ó","O"),"Ú","U"),"Ñ","N"),"Ü","U"))</f>
        <v/>
      </c>
      <c r="Z1810" s="26" t="str">
        <f aca="false">IF($Y1810="","",LEFT($Y1810,1)&amp;" "&amp;TRIM(RIGHT(SUBSTITUTE($Y1810," ",REPT(" ",50)),50)))</f>
        <v/>
      </c>
      <c r="AA1810" s="27" t="str">
        <f aca="false">IF($AF1810="","",IF(COUNTIF(Validation!$U$19:$U$178,$AF1810)&gt;0,"OK","NO MATCH"))</f>
        <v/>
      </c>
      <c r="AB1810" s="27" t="str">
        <f aca="false">IF($W1810=0,"",IF(AND($W1810&gt;=Validation!$B$3,$W1810&lt;=Validation!$C$3),"Yes","No"))</f>
        <v/>
      </c>
      <c r="AC1810" s="26" t="str">
        <f aca="false">IF($A1810="","",$AF1810&amp;"|"&amp;TEXT($W1810,"yyyy-mm-dd")&amp;"|"&amp;$J1810&amp;"|"&amp;$N1810)</f>
        <v/>
      </c>
      <c r="AD1810" s="27" t="str">
        <f aca="false">IF($AC1810="","",IF(COUNTIF($AC$2:$AC$3000,$AC1810)&gt;1,"REVIEW","OK"))</f>
        <v/>
      </c>
      <c r="AE1810" s="27" t="str">
        <f aca="false">IF(OR($W1810=0,$O1810=""),"",IF(IFERROR(IF(ISNUMBER($O1810),INT($O1810),DATE(VALUE(MID(SUBSTITUTE(LEFT($O1810,FIND(" ",$O1810&amp;" ")-1),"/",REPT(" ",20)),41,20)),VALUE(LEFT(SUBSTITUTE(LEFT($O1810,FIND(" ",$O1810&amp;" ")-1),"/",REPT(" ",20)),20)),VALUE(MID(SUBSTITUTE(LEFT($O1810,FIND(" ",$O1810&amp;" ")-1),"/",REPT(" ",20)),21,20)))),0)&gt;$W1810,"Late","Same day"))</f>
        <v/>
      </c>
      <c r="AF1810" s="26" t="str">
        <f aca="false">IF($A1810="","",IFERROR(INDEX(Validation!$C$193:$C$217,MATCH($A1810,Validation!$A$193:$A$217,0)),IF(COUNTIF(Validation!$U$19:$U$178,$Z1810)&gt;0,$Z1810,IF(COUNTIF(Validation!$S$19:$S$178,$AI1810)=1,INDEX(Validation!$U$19:$U$178,MATCH($AI1810,Validation!$S$19:$S$178,0)),$Z1810))))</f>
        <v/>
      </c>
      <c r="AG1810" s="27" t="str">
        <f aca="false">IF(COUNTA($A1810:$U1810)=0,"",IF($A1810="","No name",IF($F1810="","No date",IF($W1810=0,"Date ilegible",IF(NOT(ISNUMBER($N1810)),"Hours no numéricas",IF($AA1810="NO MATCH","Person no identificada","OK"))))))</f>
        <v/>
      </c>
      <c r="AH1810" s="27" t="str">
        <f aca="false">IF($W1810=0,"No date",IF($W1810&lt;Validation!$B$3,"Before period",IF($W1810&gt;Validation!$C$3,"After period","In period")))</f>
        <v>No date</v>
      </c>
      <c r="AI1810" s="26" t="str">
        <f aca="false">IF($Y1810="","",TRIM(RIGHT(SUBSTITUTE($Y1810," ",REPT(" ",50)),50)))</f>
        <v/>
      </c>
      <c r="AJ1810" s="27" t="str">
        <f aca="false">IF($A1810="","",IF(NOT(ISERROR(MATCH($A1810,Validation!$A$193:$A$217,0))),"Manual mapping",IF(COUNTIF(Validation!$U$19:$U$178,$Z1810)&gt;0,"Direct",IF(COUNTIF(Validation!$S$19:$S$178,$AI1810)=1,"By surname","Unresolved"))))</f>
        <v/>
      </c>
      <c r="AK1810" s="28" t="str">
        <f aca="false">IF($L1810="","",IF(MATCH($L1810,$L$2:$L$3000,0)&lt;&gt;ROW()-1,"",COUNT($AK$1:$AK1809)+1))</f>
        <v/>
      </c>
      <c r="AL1810" s="28" t="str">
        <f aca="false">IF($G1810="","",IF(MATCH($G1810,$G$2:$G$3000,0)&lt;&gt;ROW()-1,"",COUNT($AL$1:$AL1809)+1))</f>
        <v/>
      </c>
      <c r="AM1810" s="28" t="str">
        <f aca="false">IF($H1810="","",IF(MATCH($H1810,$H$2:$H$3000,0)&lt;&gt;ROW()-1,"",COUNT($AM$1:$AM1809)+1))</f>
        <v/>
      </c>
      <c r="AN1810" s="28" t="str">
        <f aca="false">IF($I1810="","",IF(MATCH($I1810,$I$2:$I$3000,0)&lt;&gt;ROW()-1,"",COUNT($AN$1:$AN1809)+1))</f>
        <v/>
      </c>
      <c r="AO1810" s="28" t="str">
        <f aca="false">IF($Q1810="","",IF(MATCH($Q1810,$Q$2:$Q$3000,0)&lt;&gt;ROW()-1,"",COUNT($AO$1:$AO1809)+1))</f>
        <v/>
      </c>
    </row>
    <row r="1811" customFormat="false" ht="12.75" hidden="false" customHeight="true" outlineLevel="0" collapsed="false">
      <c r="W1811" s="24" t="n">
        <f aca="false">IF($F1811="",0,IFERROR(IF(ISNUMBER($F1811),INT($F1811),DATE(VALUE(MID(SUBSTITUTE(LEFT($F1811,FIND(" ",$F1811&amp;" ")-1),"/",REPT(" ",20)),41,20)),VALUE(LEFT(SUBSTITUTE(LEFT($F1811,FIND(" ",$F1811&amp;" ")-1),"/",REPT(" ",20)),20)),VALUE(MID(SUBSTITUTE(LEFT($F1811,FIND(" ",$F1811&amp;" ")-1),"/",REPT(" ",20)),21,20)))),0))</f>
        <v>0</v>
      </c>
      <c r="X1811" s="25" t="str">
        <f aca="false">IF(ISNUMBER($N1811),$N1811*Validation!$B$5,"")</f>
        <v/>
      </c>
      <c r="Y1811" s="26" t="str">
        <f aca="false">IF($A1811="","",SUBSTITUTE(SUBSTITUTE(SUBSTITUTE(SUBSTITUTE(SUBSTITUTE(SUBSTITUTE(SUBSTITUTE(UPPER(TRIM($A1811)),"Á","A"),"É","E"),"Í","I"),"Ó","O"),"Ú","U"),"Ñ","N"),"Ü","U"))</f>
        <v/>
      </c>
      <c r="Z1811" s="26" t="str">
        <f aca="false">IF($Y1811="","",LEFT($Y1811,1)&amp;" "&amp;TRIM(RIGHT(SUBSTITUTE($Y1811," ",REPT(" ",50)),50)))</f>
        <v/>
      </c>
      <c r="AA1811" s="27" t="str">
        <f aca="false">IF($AF1811="","",IF(COUNTIF(Validation!$U$19:$U$178,$AF1811)&gt;0,"OK","NO MATCH"))</f>
        <v/>
      </c>
      <c r="AB1811" s="27" t="str">
        <f aca="false">IF($W1811=0,"",IF(AND($W1811&gt;=Validation!$B$3,$W1811&lt;=Validation!$C$3),"Yes","No"))</f>
        <v/>
      </c>
      <c r="AC1811" s="26" t="str">
        <f aca="false">IF($A1811="","",$AF1811&amp;"|"&amp;TEXT($W1811,"yyyy-mm-dd")&amp;"|"&amp;$J1811&amp;"|"&amp;$N1811)</f>
        <v/>
      </c>
      <c r="AD1811" s="27" t="str">
        <f aca="false">IF($AC1811="","",IF(COUNTIF($AC$2:$AC$3000,$AC1811)&gt;1,"REVIEW","OK"))</f>
        <v/>
      </c>
      <c r="AE1811" s="27" t="str">
        <f aca="false">IF(OR($W1811=0,$O1811=""),"",IF(IFERROR(IF(ISNUMBER($O1811),INT($O1811),DATE(VALUE(MID(SUBSTITUTE(LEFT($O1811,FIND(" ",$O1811&amp;" ")-1),"/",REPT(" ",20)),41,20)),VALUE(LEFT(SUBSTITUTE(LEFT($O1811,FIND(" ",$O1811&amp;" ")-1),"/",REPT(" ",20)),20)),VALUE(MID(SUBSTITUTE(LEFT($O1811,FIND(" ",$O1811&amp;" ")-1),"/",REPT(" ",20)),21,20)))),0)&gt;$W1811,"Late","Same day"))</f>
        <v/>
      </c>
      <c r="AF1811" s="26" t="str">
        <f aca="false">IF($A1811="","",IFERROR(INDEX(Validation!$C$193:$C$217,MATCH($A1811,Validation!$A$193:$A$217,0)),IF(COUNTIF(Validation!$U$19:$U$178,$Z1811)&gt;0,$Z1811,IF(COUNTIF(Validation!$S$19:$S$178,$AI1811)=1,INDEX(Validation!$U$19:$U$178,MATCH($AI1811,Validation!$S$19:$S$178,0)),$Z1811))))</f>
        <v/>
      </c>
      <c r="AG1811" s="27" t="str">
        <f aca="false">IF(COUNTA($A1811:$U1811)=0,"",IF($A1811="","No name",IF($F1811="","No date",IF($W1811=0,"Date ilegible",IF(NOT(ISNUMBER($N1811)),"Hours no numéricas",IF($AA1811="NO MATCH","Person no identificada","OK"))))))</f>
        <v/>
      </c>
      <c r="AH1811" s="27" t="str">
        <f aca="false">IF($W1811=0,"No date",IF($W1811&lt;Validation!$B$3,"Before period",IF($W1811&gt;Validation!$C$3,"After period","In period")))</f>
        <v>No date</v>
      </c>
      <c r="AI1811" s="26" t="str">
        <f aca="false">IF($Y1811="","",TRIM(RIGHT(SUBSTITUTE($Y1811," ",REPT(" ",50)),50)))</f>
        <v/>
      </c>
      <c r="AJ1811" s="27" t="str">
        <f aca="false">IF($A1811="","",IF(NOT(ISERROR(MATCH($A1811,Validation!$A$193:$A$217,0))),"Manual mapping",IF(COUNTIF(Validation!$U$19:$U$178,$Z1811)&gt;0,"Direct",IF(COUNTIF(Validation!$S$19:$S$178,$AI1811)=1,"By surname","Unresolved"))))</f>
        <v/>
      </c>
      <c r="AK1811" s="28" t="str">
        <f aca="false">IF($L1811="","",IF(MATCH($L1811,$L$2:$L$3000,0)&lt;&gt;ROW()-1,"",COUNT($AK$1:$AK1810)+1))</f>
        <v/>
      </c>
      <c r="AL1811" s="28" t="str">
        <f aca="false">IF($G1811="","",IF(MATCH($G1811,$G$2:$G$3000,0)&lt;&gt;ROW()-1,"",COUNT($AL$1:$AL1810)+1))</f>
        <v/>
      </c>
      <c r="AM1811" s="28" t="str">
        <f aca="false">IF($H1811="","",IF(MATCH($H1811,$H$2:$H$3000,0)&lt;&gt;ROW()-1,"",COUNT($AM$1:$AM1810)+1))</f>
        <v/>
      </c>
      <c r="AN1811" s="28" t="str">
        <f aca="false">IF($I1811="","",IF(MATCH($I1811,$I$2:$I$3000,0)&lt;&gt;ROW()-1,"",COUNT($AN$1:$AN1810)+1))</f>
        <v/>
      </c>
      <c r="AO1811" s="28" t="str">
        <f aca="false">IF($Q1811="","",IF(MATCH($Q1811,$Q$2:$Q$3000,0)&lt;&gt;ROW()-1,"",COUNT($AO$1:$AO1810)+1))</f>
        <v/>
      </c>
    </row>
    <row r="1812" customFormat="false" ht="12.75" hidden="false" customHeight="true" outlineLevel="0" collapsed="false">
      <c r="W1812" s="24" t="n">
        <f aca="false">IF($F1812="",0,IFERROR(IF(ISNUMBER($F1812),INT($F1812),DATE(VALUE(MID(SUBSTITUTE(LEFT($F1812,FIND(" ",$F1812&amp;" ")-1),"/",REPT(" ",20)),41,20)),VALUE(LEFT(SUBSTITUTE(LEFT($F1812,FIND(" ",$F1812&amp;" ")-1),"/",REPT(" ",20)),20)),VALUE(MID(SUBSTITUTE(LEFT($F1812,FIND(" ",$F1812&amp;" ")-1),"/",REPT(" ",20)),21,20)))),0))</f>
        <v>0</v>
      </c>
      <c r="X1812" s="25" t="str">
        <f aca="false">IF(ISNUMBER($N1812),$N1812*Validation!$B$5,"")</f>
        <v/>
      </c>
      <c r="Y1812" s="26" t="str">
        <f aca="false">IF($A1812="","",SUBSTITUTE(SUBSTITUTE(SUBSTITUTE(SUBSTITUTE(SUBSTITUTE(SUBSTITUTE(SUBSTITUTE(UPPER(TRIM($A1812)),"Á","A"),"É","E"),"Í","I"),"Ó","O"),"Ú","U"),"Ñ","N"),"Ü","U"))</f>
        <v/>
      </c>
      <c r="Z1812" s="26" t="str">
        <f aca="false">IF($Y1812="","",LEFT($Y1812,1)&amp;" "&amp;TRIM(RIGHT(SUBSTITUTE($Y1812," ",REPT(" ",50)),50)))</f>
        <v/>
      </c>
      <c r="AA1812" s="27" t="str">
        <f aca="false">IF($AF1812="","",IF(COUNTIF(Validation!$U$19:$U$178,$AF1812)&gt;0,"OK","NO MATCH"))</f>
        <v/>
      </c>
      <c r="AB1812" s="27" t="str">
        <f aca="false">IF($W1812=0,"",IF(AND($W1812&gt;=Validation!$B$3,$W1812&lt;=Validation!$C$3),"Yes","No"))</f>
        <v/>
      </c>
      <c r="AC1812" s="26" t="str">
        <f aca="false">IF($A1812="","",$AF1812&amp;"|"&amp;TEXT($W1812,"yyyy-mm-dd")&amp;"|"&amp;$J1812&amp;"|"&amp;$N1812)</f>
        <v/>
      </c>
      <c r="AD1812" s="27" t="str">
        <f aca="false">IF($AC1812="","",IF(COUNTIF($AC$2:$AC$3000,$AC1812)&gt;1,"REVIEW","OK"))</f>
        <v/>
      </c>
      <c r="AE1812" s="27" t="str">
        <f aca="false">IF(OR($W1812=0,$O1812=""),"",IF(IFERROR(IF(ISNUMBER($O1812),INT($O1812),DATE(VALUE(MID(SUBSTITUTE(LEFT($O1812,FIND(" ",$O1812&amp;" ")-1),"/",REPT(" ",20)),41,20)),VALUE(LEFT(SUBSTITUTE(LEFT($O1812,FIND(" ",$O1812&amp;" ")-1),"/",REPT(" ",20)),20)),VALUE(MID(SUBSTITUTE(LEFT($O1812,FIND(" ",$O1812&amp;" ")-1),"/",REPT(" ",20)),21,20)))),0)&gt;$W1812,"Late","Same day"))</f>
        <v/>
      </c>
      <c r="AF1812" s="26" t="str">
        <f aca="false">IF($A1812="","",IFERROR(INDEX(Validation!$C$193:$C$217,MATCH($A1812,Validation!$A$193:$A$217,0)),IF(COUNTIF(Validation!$U$19:$U$178,$Z1812)&gt;0,$Z1812,IF(COUNTIF(Validation!$S$19:$S$178,$AI1812)=1,INDEX(Validation!$U$19:$U$178,MATCH($AI1812,Validation!$S$19:$S$178,0)),$Z1812))))</f>
        <v/>
      </c>
      <c r="AG1812" s="27" t="str">
        <f aca="false">IF(COUNTA($A1812:$U1812)=0,"",IF($A1812="","No name",IF($F1812="","No date",IF($W1812=0,"Date ilegible",IF(NOT(ISNUMBER($N1812)),"Hours no numéricas",IF($AA1812="NO MATCH","Person no identificada","OK"))))))</f>
        <v/>
      </c>
      <c r="AH1812" s="27" t="str">
        <f aca="false">IF($W1812=0,"No date",IF($W1812&lt;Validation!$B$3,"Before period",IF($W1812&gt;Validation!$C$3,"After period","In period")))</f>
        <v>No date</v>
      </c>
      <c r="AI1812" s="26" t="str">
        <f aca="false">IF($Y1812="","",TRIM(RIGHT(SUBSTITUTE($Y1812," ",REPT(" ",50)),50)))</f>
        <v/>
      </c>
      <c r="AJ1812" s="27" t="str">
        <f aca="false">IF($A1812="","",IF(NOT(ISERROR(MATCH($A1812,Validation!$A$193:$A$217,0))),"Manual mapping",IF(COUNTIF(Validation!$U$19:$U$178,$Z1812)&gt;0,"Direct",IF(COUNTIF(Validation!$S$19:$S$178,$AI1812)=1,"By surname","Unresolved"))))</f>
        <v/>
      </c>
      <c r="AK1812" s="28" t="str">
        <f aca="false">IF($L1812="","",IF(MATCH($L1812,$L$2:$L$3000,0)&lt;&gt;ROW()-1,"",COUNT($AK$1:$AK1811)+1))</f>
        <v/>
      </c>
      <c r="AL1812" s="28" t="str">
        <f aca="false">IF($G1812="","",IF(MATCH($G1812,$G$2:$G$3000,0)&lt;&gt;ROW()-1,"",COUNT($AL$1:$AL1811)+1))</f>
        <v/>
      </c>
      <c r="AM1812" s="28" t="str">
        <f aca="false">IF($H1812="","",IF(MATCH($H1812,$H$2:$H$3000,0)&lt;&gt;ROW()-1,"",COUNT($AM$1:$AM1811)+1))</f>
        <v/>
      </c>
      <c r="AN1812" s="28" t="str">
        <f aca="false">IF($I1812="","",IF(MATCH($I1812,$I$2:$I$3000,0)&lt;&gt;ROW()-1,"",COUNT($AN$1:$AN1811)+1))</f>
        <v/>
      </c>
      <c r="AO1812" s="28" t="str">
        <f aca="false">IF($Q1812="","",IF(MATCH($Q1812,$Q$2:$Q$3000,0)&lt;&gt;ROW()-1,"",COUNT($AO$1:$AO1811)+1))</f>
        <v/>
      </c>
    </row>
    <row r="1813" customFormat="false" ht="12.75" hidden="false" customHeight="true" outlineLevel="0" collapsed="false">
      <c r="W1813" s="24" t="n">
        <f aca="false">IF($F1813="",0,IFERROR(IF(ISNUMBER($F1813),INT($F1813),DATE(VALUE(MID(SUBSTITUTE(LEFT($F1813,FIND(" ",$F1813&amp;" ")-1),"/",REPT(" ",20)),41,20)),VALUE(LEFT(SUBSTITUTE(LEFT($F1813,FIND(" ",$F1813&amp;" ")-1),"/",REPT(" ",20)),20)),VALUE(MID(SUBSTITUTE(LEFT($F1813,FIND(" ",$F1813&amp;" ")-1),"/",REPT(" ",20)),21,20)))),0))</f>
        <v>0</v>
      </c>
      <c r="X1813" s="25" t="str">
        <f aca="false">IF(ISNUMBER($N1813),$N1813*Validation!$B$5,"")</f>
        <v/>
      </c>
      <c r="Y1813" s="26" t="str">
        <f aca="false">IF($A1813="","",SUBSTITUTE(SUBSTITUTE(SUBSTITUTE(SUBSTITUTE(SUBSTITUTE(SUBSTITUTE(SUBSTITUTE(UPPER(TRIM($A1813)),"Á","A"),"É","E"),"Í","I"),"Ó","O"),"Ú","U"),"Ñ","N"),"Ü","U"))</f>
        <v/>
      </c>
      <c r="Z1813" s="26" t="str">
        <f aca="false">IF($Y1813="","",LEFT($Y1813,1)&amp;" "&amp;TRIM(RIGHT(SUBSTITUTE($Y1813," ",REPT(" ",50)),50)))</f>
        <v/>
      </c>
      <c r="AA1813" s="27" t="str">
        <f aca="false">IF($AF1813="","",IF(COUNTIF(Validation!$U$19:$U$178,$AF1813)&gt;0,"OK","NO MATCH"))</f>
        <v/>
      </c>
      <c r="AB1813" s="27" t="str">
        <f aca="false">IF($W1813=0,"",IF(AND($W1813&gt;=Validation!$B$3,$W1813&lt;=Validation!$C$3),"Yes","No"))</f>
        <v/>
      </c>
      <c r="AC1813" s="26" t="str">
        <f aca="false">IF($A1813="","",$AF1813&amp;"|"&amp;TEXT($W1813,"yyyy-mm-dd")&amp;"|"&amp;$J1813&amp;"|"&amp;$N1813)</f>
        <v/>
      </c>
      <c r="AD1813" s="27" t="str">
        <f aca="false">IF($AC1813="","",IF(COUNTIF($AC$2:$AC$3000,$AC1813)&gt;1,"REVIEW","OK"))</f>
        <v/>
      </c>
      <c r="AE1813" s="27" t="str">
        <f aca="false">IF(OR($W1813=0,$O1813=""),"",IF(IFERROR(IF(ISNUMBER($O1813),INT($O1813),DATE(VALUE(MID(SUBSTITUTE(LEFT($O1813,FIND(" ",$O1813&amp;" ")-1),"/",REPT(" ",20)),41,20)),VALUE(LEFT(SUBSTITUTE(LEFT($O1813,FIND(" ",$O1813&amp;" ")-1),"/",REPT(" ",20)),20)),VALUE(MID(SUBSTITUTE(LEFT($O1813,FIND(" ",$O1813&amp;" ")-1),"/",REPT(" ",20)),21,20)))),0)&gt;$W1813,"Late","Same day"))</f>
        <v/>
      </c>
      <c r="AF1813" s="26" t="str">
        <f aca="false">IF($A1813="","",IFERROR(INDEX(Validation!$C$193:$C$217,MATCH($A1813,Validation!$A$193:$A$217,0)),IF(COUNTIF(Validation!$U$19:$U$178,$Z1813)&gt;0,$Z1813,IF(COUNTIF(Validation!$S$19:$S$178,$AI1813)=1,INDEX(Validation!$U$19:$U$178,MATCH($AI1813,Validation!$S$19:$S$178,0)),$Z1813))))</f>
        <v/>
      </c>
      <c r="AG1813" s="27" t="str">
        <f aca="false">IF(COUNTA($A1813:$U1813)=0,"",IF($A1813="","No name",IF($F1813="","No date",IF($W1813=0,"Date ilegible",IF(NOT(ISNUMBER($N1813)),"Hours no numéricas",IF($AA1813="NO MATCH","Person no identificada","OK"))))))</f>
        <v/>
      </c>
      <c r="AH1813" s="27" t="str">
        <f aca="false">IF($W1813=0,"No date",IF($W1813&lt;Validation!$B$3,"Before period",IF($W1813&gt;Validation!$C$3,"After period","In period")))</f>
        <v>No date</v>
      </c>
      <c r="AI1813" s="26" t="str">
        <f aca="false">IF($Y1813="","",TRIM(RIGHT(SUBSTITUTE($Y1813," ",REPT(" ",50)),50)))</f>
        <v/>
      </c>
      <c r="AJ1813" s="27" t="str">
        <f aca="false">IF($A1813="","",IF(NOT(ISERROR(MATCH($A1813,Validation!$A$193:$A$217,0))),"Manual mapping",IF(COUNTIF(Validation!$U$19:$U$178,$Z1813)&gt;0,"Direct",IF(COUNTIF(Validation!$S$19:$S$178,$AI1813)=1,"By surname","Unresolved"))))</f>
        <v/>
      </c>
      <c r="AK1813" s="28" t="str">
        <f aca="false">IF($L1813="","",IF(MATCH($L1813,$L$2:$L$3000,0)&lt;&gt;ROW()-1,"",COUNT($AK$1:$AK1812)+1))</f>
        <v/>
      </c>
      <c r="AL1813" s="28" t="str">
        <f aca="false">IF($G1813="","",IF(MATCH($G1813,$G$2:$G$3000,0)&lt;&gt;ROW()-1,"",COUNT($AL$1:$AL1812)+1))</f>
        <v/>
      </c>
      <c r="AM1813" s="28" t="str">
        <f aca="false">IF($H1813="","",IF(MATCH($H1813,$H$2:$H$3000,0)&lt;&gt;ROW()-1,"",COUNT($AM$1:$AM1812)+1))</f>
        <v/>
      </c>
      <c r="AN1813" s="28" t="str">
        <f aca="false">IF($I1813="","",IF(MATCH($I1813,$I$2:$I$3000,0)&lt;&gt;ROW()-1,"",COUNT($AN$1:$AN1812)+1))</f>
        <v/>
      </c>
      <c r="AO1813" s="28" t="str">
        <f aca="false">IF($Q1813="","",IF(MATCH($Q1813,$Q$2:$Q$3000,0)&lt;&gt;ROW()-1,"",COUNT($AO$1:$AO1812)+1))</f>
        <v/>
      </c>
    </row>
    <row r="1814" customFormat="false" ht="12.75" hidden="false" customHeight="true" outlineLevel="0" collapsed="false">
      <c r="W1814" s="24" t="n">
        <f aca="false">IF($F1814="",0,IFERROR(IF(ISNUMBER($F1814),INT($F1814),DATE(VALUE(MID(SUBSTITUTE(LEFT($F1814,FIND(" ",$F1814&amp;" ")-1),"/",REPT(" ",20)),41,20)),VALUE(LEFT(SUBSTITUTE(LEFT($F1814,FIND(" ",$F1814&amp;" ")-1),"/",REPT(" ",20)),20)),VALUE(MID(SUBSTITUTE(LEFT($F1814,FIND(" ",$F1814&amp;" ")-1),"/",REPT(" ",20)),21,20)))),0))</f>
        <v>0</v>
      </c>
      <c r="X1814" s="25" t="str">
        <f aca="false">IF(ISNUMBER($N1814),$N1814*Validation!$B$5,"")</f>
        <v/>
      </c>
      <c r="Y1814" s="26" t="str">
        <f aca="false">IF($A1814="","",SUBSTITUTE(SUBSTITUTE(SUBSTITUTE(SUBSTITUTE(SUBSTITUTE(SUBSTITUTE(SUBSTITUTE(UPPER(TRIM($A1814)),"Á","A"),"É","E"),"Í","I"),"Ó","O"),"Ú","U"),"Ñ","N"),"Ü","U"))</f>
        <v/>
      </c>
      <c r="Z1814" s="26" t="str">
        <f aca="false">IF($Y1814="","",LEFT($Y1814,1)&amp;" "&amp;TRIM(RIGHT(SUBSTITUTE($Y1814," ",REPT(" ",50)),50)))</f>
        <v/>
      </c>
      <c r="AA1814" s="27" t="str">
        <f aca="false">IF($AF1814="","",IF(COUNTIF(Validation!$U$19:$U$178,$AF1814)&gt;0,"OK","NO MATCH"))</f>
        <v/>
      </c>
      <c r="AB1814" s="27" t="str">
        <f aca="false">IF($W1814=0,"",IF(AND($W1814&gt;=Validation!$B$3,$W1814&lt;=Validation!$C$3),"Yes","No"))</f>
        <v/>
      </c>
      <c r="AC1814" s="26" t="str">
        <f aca="false">IF($A1814="","",$AF1814&amp;"|"&amp;TEXT($W1814,"yyyy-mm-dd")&amp;"|"&amp;$J1814&amp;"|"&amp;$N1814)</f>
        <v/>
      </c>
      <c r="AD1814" s="27" t="str">
        <f aca="false">IF($AC1814="","",IF(COUNTIF($AC$2:$AC$3000,$AC1814)&gt;1,"REVIEW","OK"))</f>
        <v/>
      </c>
      <c r="AE1814" s="27" t="str">
        <f aca="false">IF(OR($W1814=0,$O1814=""),"",IF(IFERROR(IF(ISNUMBER($O1814),INT($O1814),DATE(VALUE(MID(SUBSTITUTE(LEFT($O1814,FIND(" ",$O1814&amp;" ")-1),"/",REPT(" ",20)),41,20)),VALUE(LEFT(SUBSTITUTE(LEFT($O1814,FIND(" ",$O1814&amp;" ")-1),"/",REPT(" ",20)),20)),VALUE(MID(SUBSTITUTE(LEFT($O1814,FIND(" ",$O1814&amp;" ")-1),"/",REPT(" ",20)),21,20)))),0)&gt;$W1814,"Late","Same day"))</f>
        <v/>
      </c>
      <c r="AF1814" s="26" t="str">
        <f aca="false">IF($A1814="","",IFERROR(INDEX(Validation!$C$193:$C$217,MATCH($A1814,Validation!$A$193:$A$217,0)),IF(COUNTIF(Validation!$U$19:$U$178,$Z1814)&gt;0,$Z1814,IF(COUNTIF(Validation!$S$19:$S$178,$AI1814)=1,INDEX(Validation!$U$19:$U$178,MATCH($AI1814,Validation!$S$19:$S$178,0)),$Z1814))))</f>
        <v/>
      </c>
      <c r="AG1814" s="27" t="str">
        <f aca="false">IF(COUNTA($A1814:$U1814)=0,"",IF($A1814="","No name",IF($F1814="","No date",IF($W1814=0,"Date ilegible",IF(NOT(ISNUMBER($N1814)),"Hours no numéricas",IF($AA1814="NO MATCH","Person no identificada","OK"))))))</f>
        <v/>
      </c>
      <c r="AH1814" s="27" t="str">
        <f aca="false">IF($W1814=0,"No date",IF($W1814&lt;Validation!$B$3,"Before period",IF($W1814&gt;Validation!$C$3,"After period","In period")))</f>
        <v>No date</v>
      </c>
      <c r="AI1814" s="26" t="str">
        <f aca="false">IF($Y1814="","",TRIM(RIGHT(SUBSTITUTE($Y1814," ",REPT(" ",50)),50)))</f>
        <v/>
      </c>
      <c r="AJ1814" s="27" t="str">
        <f aca="false">IF($A1814="","",IF(NOT(ISERROR(MATCH($A1814,Validation!$A$193:$A$217,0))),"Manual mapping",IF(COUNTIF(Validation!$U$19:$U$178,$Z1814)&gt;0,"Direct",IF(COUNTIF(Validation!$S$19:$S$178,$AI1814)=1,"By surname","Unresolved"))))</f>
        <v/>
      </c>
      <c r="AK1814" s="28" t="str">
        <f aca="false">IF($L1814="","",IF(MATCH($L1814,$L$2:$L$3000,0)&lt;&gt;ROW()-1,"",COUNT($AK$1:$AK1813)+1))</f>
        <v/>
      </c>
      <c r="AL1814" s="28" t="str">
        <f aca="false">IF($G1814="","",IF(MATCH($G1814,$G$2:$G$3000,0)&lt;&gt;ROW()-1,"",COUNT($AL$1:$AL1813)+1))</f>
        <v/>
      </c>
      <c r="AM1814" s="28" t="str">
        <f aca="false">IF($H1814="","",IF(MATCH($H1814,$H$2:$H$3000,0)&lt;&gt;ROW()-1,"",COUNT($AM$1:$AM1813)+1))</f>
        <v/>
      </c>
      <c r="AN1814" s="28" t="str">
        <f aca="false">IF($I1814="","",IF(MATCH($I1814,$I$2:$I$3000,0)&lt;&gt;ROW()-1,"",COUNT($AN$1:$AN1813)+1))</f>
        <v/>
      </c>
      <c r="AO1814" s="28" t="str">
        <f aca="false">IF($Q1814="","",IF(MATCH($Q1814,$Q$2:$Q$3000,0)&lt;&gt;ROW()-1,"",COUNT($AO$1:$AO1813)+1))</f>
        <v/>
      </c>
    </row>
    <row r="1815" customFormat="false" ht="12.75" hidden="false" customHeight="true" outlineLevel="0" collapsed="false">
      <c r="W1815" s="24" t="n">
        <f aca="false">IF($F1815="",0,IFERROR(IF(ISNUMBER($F1815),INT($F1815),DATE(VALUE(MID(SUBSTITUTE(LEFT($F1815,FIND(" ",$F1815&amp;" ")-1),"/",REPT(" ",20)),41,20)),VALUE(LEFT(SUBSTITUTE(LEFT($F1815,FIND(" ",$F1815&amp;" ")-1),"/",REPT(" ",20)),20)),VALUE(MID(SUBSTITUTE(LEFT($F1815,FIND(" ",$F1815&amp;" ")-1),"/",REPT(" ",20)),21,20)))),0))</f>
        <v>0</v>
      </c>
      <c r="X1815" s="25" t="str">
        <f aca="false">IF(ISNUMBER($N1815),$N1815*Validation!$B$5,"")</f>
        <v/>
      </c>
      <c r="Y1815" s="26" t="str">
        <f aca="false">IF($A1815="","",SUBSTITUTE(SUBSTITUTE(SUBSTITUTE(SUBSTITUTE(SUBSTITUTE(SUBSTITUTE(SUBSTITUTE(UPPER(TRIM($A1815)),"Á","A"),"É","E"),"Í","I"),"Ó","O"),"Ú","U"),"Ñ","N"),"Ü","U"))</f>
        <v/>
      </c>
      <c r="Z1815" s="26" t="str">
        <f aca="false">IF($Y1815="","",LEFT($Y1815,1)&amp;" "&amp;TRIM(RIGHT(SUBSTITUTE($Y1815," ",REPT(" ",50)),50)))</f>
        <v/>
      </c>
      <c r="AA1815" s="27" t="str">
        <f aca="false">IF($AF1815="","",IF(COUNTIF(Validation!$U$19:$U$178,$AF1815)&gt;0,"OK","NO MATCH"))</f>
        <v/>
      </c>
      <c r="AB1815" s="27" t="str">
        <f aca="false">IF($W1815=0,"",IF(AND($W1815&gt;=Validation!$B$3,$W1815&lt;=Validation!$C$3),"Yes","No"))</f>
        <v/>
      </c>
      <c r="AC1815" s="26" t="str">
        <f aca="false">IF($A1815="","",$AF1815&amp;"|"&amp;TEXT($W1815,"yyyy-mm-dd")&amp;"|"&amp;$J1815&amp;"|"&amp;$N1815)</f>
        <v/>
      </c>
      <c r="AD1815" s="27" t="str">
        <f aca="false">IF($AC1815="","",IF(COUNTIF($AC$2:$AC$3000,$AC1815)&gt;1,"REVIEW","OK"))</f>
        <v/>
      </c>
      <c r="AE1815" s="27" t="str">
        <f aca="false">IF(OR($W1815=0,$O1815=""),"",IF(IFERROR(IF(ISNUMBER($O1815),INT($O1815),DATE(VALUE(MID(SUBSTITUTE(LEFT($O1815,FIND(" ",$O1815&amp;" ")-1),"/",REPT(" ",20)),41,20)),VALUE(LEFT(SUBSTITUTE(LEFT($O1815,FIND(" ",$O1815&amp;" ")-1),"/",REPT(" ",20)),20)),VALUE(MID(SUBSTITUTE(LEFT($O1815,FIND(" ",$O1815&amp;" ")-1),"/",REPT(" ",20)),21,20)))),0)&gt;$W1815,"Late","Same day"))</f>
        <v/>
      </c>
      <c r="AF1815" s="26" t="str">
        <f aca="false">IF($A1815="","",IFERROR(INDEX(Validation!$C$193:$C$217,MATCH($A1815,Validation!$A$193:$A$217,0)),IF(COUNTIF(Validation!$U$19:$U$178,$Z1815)&gt;0,$Z1815,IF(COUNTIF(Validation!$S$19:$S$178,$AI1815)=1,INDEX(Validation!$U$19:$U$178,MATCH($AI1815,Validation!$S$19:$S$178,0)),$Z1815))))</f>
        <v/>
      </c>
      <c r="AG1815" s="27" t="str">
        <f aca="false">IF(COUNTA($A1815:$U1815)=0,"",IF($A1815="","No name",IF($F1815="","No date",IF($W1815=0,"Date ilegible",IF(NOT(ISNUMBER($N1815)),"Hours no numéricas",IF($AA1815="NO MATCH","Person no identificada","OK"))))))</f>
        <v/>
      </c>
      <c r="AH1815" s="27" t="str">
        <f aca="false">IF($W1815=0,"No date",IF($W1815&lt;Validation!$B$3,"Before period",IF($W1815&gt;Validation!$C$3,"After period","In period")))</f>
        <v>No date</v>
      </c>
      <c r="AI1815" s="26" t="str">
        <f aca="false">IF($Y1815="","",TRIM(RIGHT(SUBSTITUTE($Y1815," ",REPT(" ",50)),50)))</f>
        <v/>
      </c>
      <c r="AJ1815" s="27" t="str">
        <f aca="false">IF($A1815="","",IF(NOT(ISERROR(MATCH($A1815,Validation!$A$193:$A$217,0))),"Manual mapping",IF(COUNTIF(Validation!$U$19:$U$178,$Z1815)&gt;0,"Direct",IF(COUNTIF(Validation!$S$19:$S$178,$AI1815)=1,"By surname","Unresolved"))))</f>
        <v/>
      </c>
      <c r="AK1815" s="28" t="str">
        <f aca="false">IF($L1815="","",IF(MATCH($L1815,$L$2:$L$3000,0)&lt;&gt;ROW()-1,"",COUNT($AK$1:$AK1814)+1))</f>
        <v/>
      </c>
      <c r="AL1815" s="28" t="str">
        <f aca="false">IF($G1815="","",IF(MATCH($G1815,$G$2:$G$3000,0)&lt;&gt;ROW()-1,"",COUNT($AL$1:$AL1814)+1))</f>
        <v/>
      </c>
      <c r="AM1815" s="28" t="str">
        <f aca="false">IF($H1815="","",IF(MATCH($H1815,$H$2:$H$3000,0)&lt;&gt;ROW()-1,"",COUNT($AM$1:$AM1814)+1))</f>
        <v/>
      </c>
      <c r="AN1815" s="28" t="str">
        <f aca="false">IF($I1815="","",IF(MATCH($I1815,$I$2:$I$3000,0)&lt;&gt;ROW()-1,"",COUNT($AN$1:$AN1814)+1))</f>
        <v/>
      </c>
      <c r="AO1815" s="28" t="str">
        <f aca="false">IF($Q1815="","",IF(MATCH($Q1815,$Q$2:$Q$3000,0)&lt;&gt;ROW()-1,"",COUNT($AO$1:$AO1814)+1))</f>
        <v/>
      </c>
    </row>
    <row r="1816" customFormat="false" ht="12.75" hidden="false" customHeight="true" outlineLevel="0" collapsed="false">
      <c r="W1816" s="24" t="n">
        <f aca="false">IF($F1816="",0,IFERROR(IF(ISNUMBER($F1816),INT($F1816),DATE(VALUE(MID(SUBSTITUTE(LEFT($F1816,FIND(" ",$F1816&amp;" ")-1),"/",REPT(" ",20)),41,20)),VALUE(LEFT(SUBSTITUTE(LEFT($F1816,FIND(" ",$F1816&amp;" ")-1),"/",REPT(" ",20)),20)),VALUE(MID(SUBSTITUTE(LEFT($F1816,FIND(" ",$F1816&amp;" ")-1),"/",REPT(" ",20)),21,20)))),0))</f>
        <v>0</v>
      </c>
      <c r="X1816" s="25" t="str">
        <f aca="false">IF(ISNUMBER($N1816),$N1816*Validation!$B$5,"")</f>
        <v/>
      </c>
      <c r="Y1816" s="26" t="str">
        <f aca="false">IF($A1816="","",SUBSTITUTE(SUBSTITUTE(SUBSTITUTE(SUBSTITUTE(SUBSTITUTE(SUBSTITUTE(SUBSTITUTE(UPPER(TRIM($A1816)),"Á","A"),"É","E"),"Í","I"),"Ó","O"),"Ú","U"),"Ñ","N"),"Ü","U"))</f>
        <v/>
      </c>
      <c r="Z1816" s="26" t="str">
        <f aca="false">IF($Y1816="","",LEFT($Y1816,1)&amp;" "&amp;TRIM(RIGHT(SUBSTITUTE($Y1816," ",REPT(" ",50)),50)))</f>
        <v/>
      </c>
      <c r="AA1816" s="27" t="str">
        <f aca="false">IF($AF1816="","",IF(COUNTIF(Validation!$U$19:$U$178,$AF1816)&gt;0,"OK","NO MATCH"))</f>
        <v/>
      </c>
      <c r="AB1816" s="27" t="str">
        <f aca="false">IF($W1816=0,"",IF(AND($W1816&gt;=Validation!$B$3,$W1816&lt;=Validation!$C$3),"Yes","No"))</f>
        <v/>
      </c>
      <c r="AC1816" s="26" t="str">
        <f aca="false">IF($A1816="","",$AF1816&amp;"|"&amp;TEXT($W1816,"yyyy-mm-dd")&amp;"|"&amp;$J1816&amp;"|"&amp;$N1816)</f>
        <v/>
      </c>
      <c r="AD1816" s="27" t="str">
        <f aca="false">IF($AC1816="","",IF(COUNTIF($AC$2:$AC$3000,$AC1816)&gt;1,"REVIEW","OK"))</f>
        <v/>
      </c>
      <c r="AE1816" s="27" t="str">
        <f aca="false">IF(OR($W1816=0,$O1816=""),"",IF(IFERROR(IF(ISNUMBER($O1816),INT($O1816),DATE(VALUE(MID(SUBSTITUTE(LEFT($O1816,FIND(" ",$O1816&amp;" ")-1),"/",REPT(" ",20)),41,20)),VALUE(LEFT(SUBSTITUTE(LEFT($O1816,FIND(" ",$O1816&amp;" ")-1),"/",REPT(" ",20)),20)),VALUE(MID(SUBSTITUTE(LEFT($O1816,FIND(" ",$O1816&amp;" ")-1),"/",REPT(" ",20)),21,20)))),0)&gt;$W1816,"Late","Same day"))</f>
        <v/>
      </c>
      <c r="AF1816" s="26" t="str">
        <f aca="false">IF($A1816="","",IFERROR(INDEX(Validation!$C$193:$C$217,MATCH($A1816,Validation!$A$193:$A$217,0)),IF(COUNTIF(Validation!$U$19:$U$178,$Z1816)&gt;0,$Z1816,IF(COUNTIF(Validation!$S$19:$S$178,$AI1816)=1,INDEX(Validation!$U$19:$U$178,MATCH($AI1816,Validation!$S$19:$S$178,0)),$Z1816))))</f>
        <v/>
      </c>
      <c r="AG1816" s="27" t="str">
        <f aca="false">IF(COUNTA($A1816:$U1816)=0,"",IF($A1816="","No name",IF($F1816="","No date",IF($W1816=0,"Date ilegible",IF(NOT(ISNUMBER($N1816)),"Hours no numéricas",IF($AA1816="NO MATCH","Person no identificada","OK"))))))</f>
        <v/>
      </c>
      <c r="AH1816" s="27" t="str">
        <f aca="false">IF($W1816=0,"No date",IF($W1816&lt;Validation!$B$3,"Before period",IF($W1816&gt;Validation!$C$3,"After period","In period")))</f>
        <v>No date</v>
      </c>
      <c r="AI1816" s="26" t="str">
        <f aca="false">IF($Y1816="","",TRIM(RIGHT(SUBSTITUTE($Y1816," ",REPT(" ",50)),50)))</f>
        <v/>
      </c>
      <c r="AJ1816" s="27" t="str">
        <f aca="false">IF($A1816="","",IF(NOT(ISERROR(MATCH($A1816,Validation!$A$193:$A$217,0))),"Manual mapping",IF(COUNTIF(Validation!$U$19:$U$178,$Z1816)&gt;0,"Direct",IF(COUNTIF(Validation!$S$19:$S$178,$AI1816)=1,"By surname","Unresolved"))))</f>
        <v/>
      </c>
      <c r="AK1816" s="28" t="str">
        <f aca="false">IF($L1816="","",IF(MATCH($L1816,$L$2:$L$3000,0)&lt;&gt;ROW()-1,"",COUNT($AK$1:$AK1815)+1))</f>
        <v/>
      </c>
      <c r="AL1816" s="28" t="str">
        <f aca="false">IF($G1816="","",IF(MATCH($G1816,$G$2:$G$3000,0)&lt;&gt;ROW()-1,"",COUNT($AL$1:$AL1815)+1))</f>
        <v/>
      </c>
      <c r="AM1816" s="28" t="str">
        <f aca="false">IF($H1816="","",IF(MATCH($H1816,$H$2:$H$3000,0)&lt;&gt;ROW()-1,"",COUNT($AM$1:$AM1815)+1))</f>
        <v/>
      </c>
      <c r="AN1816" s="28" t="str">
        <f aca="false">IF($I1816="","",IF(MATCH($I1816,$I$2:$I$3000,0)&lt;&gt;ROW()-1,"",COUNT($AN$1:$AN1815)+1))</f>
        <v/>
      </c>
      <c r="AO1816" s="28" t="str">
        <f aca="false">IF($Q1816="","",IF(MATCH($Q1816,$Q$2:$Q$3000,0)&lt;&gt;ROW()-1,"",COUNT($AO$1:$AO1815)+1))</f>
        <v/>
      </c>
    </row>
    <row r="1817" customFormat="false" ht="12.75" hidden="false" customHeight="true" outlineLevel="0" collapsed="false">
      <c r="W1817" s="24" t="n">
        <f aca="false">IF($F1817="",0,IFERROR(IF(ISNUMBER($F1817),INT($F1817),DATE(VALUE(MID(SUBSTITUTE(LEFT($F1817,FIND(" ",$F1817&amp;" ")-1),"/",REPT(" ",20)),41,20)),VALUE(LEFT(SUBSTITUTE(LEFT($F1817,FIND(" ",$F1817&amp;" ")-1),"/",REPT(" ",20)),20)),VALUE(MID(SUBSTITUTE(LEFT($F1817,FIND(" ",$F1817&amp;" ")-1),"/",REPT(" ",20)),21,20)))),0))</f>
        <v>0</v>
      </c>
      <c r="X1817" s="25" t="str">
        <f aca="false">IF(ISNUMBER($N1817),$N1817*Validation!$B$5,"")</f>
        <v/>
      </c>
      <c r="Y1817" s="26" t="str">
        <f aca="false">IF($A1817="","",SUBSTITUTE(SUBSTITUTE(SUBSTITUTE(SUBSTITUTE(SUBSTITUTE(SUBSTITUTE(SUBSTITUTE(UPPER(TRIM($A1817)),"Á","A"),"É","E"),"Í","I"),"Ó","O"),"Ú","U"),"Ñ","N"),"Ü","U"))</f>
        <v/>
      </c>
      <c r="Z1817" s="26" t="str">
        <f aca="false">IF($Y1817="","",LEFT($Y1817,1)&amp;" "&amp;TRIM(RIGHT(SUBSTITUTE($Y1817," ",REPT(" ",50)),50)))</f>
        <v/>
      </c>
      <c r="AA1817" s="27" t="str">
        <f aca="false">IF($AF1817="","",IF(COUNTIF(Validation!$U$19:$U$178,$AF1817)&gt;0,"OK","NO MATCH"))</f>
        <v/>
      </c>
      <c r="AB1817" s="27" t="str">
        <f aca="false">IF($W1817=0,"",IF(AND($W1817&gt;=Validation!$B$3,$W1817&lt;=Validation!$C$3),"Yes","No"))</f>
        <v/>
      </c>
      <c r="AC1817" s="26" t="str">
        <f aca="false">IF($A1817="","",$AF1817&amp;"|"&amp;TEXT($W1817,"yyyy-mm-dd")&amp;"|"&amp;$J1817&amp;"|"&amp;$N1817)</f>
        <v/>
      </c>
      <c r="AD1817" s="27" t="str">
        <f aca="false">IF($AC1817="","",IF(COUNTIF($AC$2:$AC$3000,$AC1817)&gt;1,"REVIEW","OK"))</f>
        <v/>
      </c>
      <c r="AE1817" s="27" t="str">
        <f aca="false">IF(OR($W1817=0,$O1817=""),"",IF(IFERROR(IF(ISNUMBER($O1817),INT($O1817),DATE(VALUE(MID(SUBSTITUTE(LEFT($O1817,FIND(" ",$O1817&amp;" ")-1),"/",REPT(" ",20)),41,20)),VALUE(LEFT(SUBSTITUTE(LEFT($O1817,FIND(" ",$O1817&amp;" ")-1),"/",REPT(" ",20)),20)),VALUE(MID(SUBSTITUTE(LEFT($O1817,FIND(" ",$O1817&amp;" ")-1),"/",REPT(" ",20)),21,20)))),0)&gt;$W1817,"Late","Same day"))</f>
        <v/>
      </c>
      <c r="AF1817" s="26" t="str">
        <f aca="false">IF($A1817="","",IFERROR(INDEX(Validation!$C$193:$C$217,MATCH($A1817,Validation!$A$193:$A$217,0)),IF(COUNTIF(Validation!$U$19:$U$178,$Z1817)&gt;0,$Z1817,IF(COUNTIF(Validation!$S$19:$S$178,$AI1817)=1,INDEX(Validation!$U$19:$U$178,MATCH($AI1817,Validation!$S$19:$S$178,0)),$Z1817))))</f>
        <v/>
      </c>
      <c r="AG1817" s="27" t="str">
        <f aca="false">IF(COUNTA($A1817:$U1817)=0,"",IF($A1817="","No name",IF($F1817="","No date",IF($W1817=0,"Date ilegible",IF(NOT(ISNUMBER($N1817)),"Hours no numéricas",IF($AA1817="NO MATCH","Person no identificada","OK"))))))</f>
        <v/>
      </c>
      <c r="AH1817" s="27" t="str">
        <f aca="false">IF($W1817=0,"No date",IF($W1817&lt;Validation!$B$3,"Before period",IF($W1817&gt;Validation!$C$3,"After period","In period")))</f>
        <v>No date</v>
      </c>
      <c r="AI1817" s="26" t="str">
        <f aca="false">IF($Y1817="","",TRIM(RIGHT(SUBSTITUTE($Y1817," ",REPT(" ",50)),50)))</f>
        <v/>
      </c>
      <c r="AJ1817" s="27" t="str">
        <f aca="false">IF($A1817="","",IF(NOT(ISERROR(MATCH($A1817,Validation!$A$193:$A$217,0))),"Manual mapping",IF(COUNTIF(Validation!$U$19:$U$178,$Z1817)&gt;0,"Direct",IF(COUNTIF(Validation!$S$19:$S$178,$AI1817)=1,"By surname","Unresolved"))))</f>
        <v/>
      </c>
      <c r="AK1817" s="28" t="str">
        <f aca="false">IF($L1817="","",IF(MATCH($L1817,$L$2:$L$3000,0)&lt;&gt;ROW()-1,"",COUNT($AK$1:$AK1816)+1))</f>
        <v/>
      </c>
      <c r="AL1817" s="28" t="str">
        <f aca="false">IF($G1817="","",IF(MATCH($G1817,$G$2:$G$3000,0)&lt;&gt;ROW()-1,"",COUNT($AL$1:$AL1816)+1))</f>
        <v/>
      </c>
      <c r="AM1817" s="28" t="str">
        <f aca="false">IF($H1817="","",IF(MATCH($H1817,$H$2:$H$3000,0)&lt;&gt;ROW()-1,"",COUNT($AM$1:$AM1816)+1))</f>
        <v/>
      </c>
      <c r="AN1817" s="28" t="str">
        <f aca="false">IF($I1817="","",IF(MATCH($I1817,$I$2:$I$3000,0)&lt;&gt;ROW()-1,"",COUNT($AN$1:$AN1816)+1))</f>
        <v/>
      </c>
      <c r="AO1817" s="28" t="str">
        <f aca="false">IF($Q1817="","",IF(MATCH($Q1817,$Q$2:$Q$3000,0)&lt;&gt;ROW()-1,"",COUNT($AO$1:$AO1816)+1))</f>
        <v/>
      </c>
    </row>
    <row r="1818" customFormat="false" ht="12.75" hidden="false" customHeight="true" outlineLevel="0" collapsed="false">
      <c r="W1818" s="24" t="n">
        <f aca="false">IF($F1818="",0,IFERROR(IF(ISNUMBER($F1818),INT($F1818),DATE(VALUE(MID(SUBSTITUTE(LEFT($F1818,FIND(" ",$F1818&amp;" ")-1),"/",REPT(" ",20)),41,20)),VALUE(LEFT(SUBSTITUTE(LEFT($F1818,FIND(" ",$F1818&amp;" ")-1),"/",REPT(" ",20)),20)),VALUE(MID(SUBSTITUTE(LEFT($F1818,FIND(" ",$F1818&amp;" ")-1),"/",REPT(" ",20)),21,20)))),0))</f>
        <v>0</v>
      </c>
      <c r="X1818" s="25" t="str">
        <f aca="false">IF(ISNUMBER($N1818),$N1818*Validation!$B$5,"")</f>
        <v/>
      </c>
      <c r="Y1818" s="26" t="str">
        <f aca="false">IF($A1818="","",SUBSTITUTE(SUBSTITUTE(SUBSTITUTE(SUBSTITUTE(SUBSTITUTE(SUBSTITUTE(SUBSTITUTE(UPPER(TRIM($A1818)),"Á","A"),"É","E"),"Í","I"),"Ó","O"),"Ú","U"),"Ñ","N"),"Ü","U"))</f>
        <v/>
      </c>
      <c r="Z1818" s="26" t="str">
        <f aca="false">IF($Y1818="","",LEFT($Y1818,1)&amp;" "&amp;TRIM(RIGHT(SUBSTITUTE($Y1818," ",REPT(" ",50)),50)))</f>
        <v/>
      </c>
      <c r="AA1818" s="27" t="str">
        <f aca="false">IF($AF1818="","",IF(COUNTIF(Validation!$U$19:$U$178,$AF1818)&gt;0,"OK","NO MATCH"))</f>
        <v/>
      </c>
      <c r="AB1818" s="27" t="str">
        <f aca="false">IF($W1818=0,"",IF(AND($W1818&gt;=Validation!$B$3,$W1818&lt;=Validation!$C$3),"Yes","No"))</f>
        <v/>
      </c>
      <c r="AC1818" s="26" t="str">
        <f aca="false">IF($A1818="","",$AF1818&amp;"|"&amp;TEXT($W1818,"yyyy-mm-dd")&amp;"|"&amp;$J1818&amp;"|"&amp;$N1818)</f>
        <v/>
      </c>
      <c r="AD1818" s="27" t="str">
        <f aca="false">IF($AC1818="","",IF(COUNTIF($AC$2:$AC$3000,$AC1818)&gt;1,"REVIEW","OK"))</f>
        <v/>
      </c>
      <c r="AE1818" s="27" t="str">
        <f aca="false">IF(OR($W1818=0,$O1818=""),"",IF(IFERROR(IF(ISNUMBER($O1818),INT($O1818),DATE(VALUE(MID(SUBSTITUTE(LEFT($O1818,FIND(" ",$O1818&amp;" ")-1),"/",REPT(" ",20)),41,20)),VALUE(LEFT(SUBSTITUTE(LEFT($O1818,FIND(" ",$O1818&amp;" ")-1),"/",REPT(" ",20)),20)),VALUE(MID(SUBSTITUTE(LEFT($O1818,FIND(" ",$O1818&amp;" ")-1),"/",REPT(" ",20)),21,20)))),0)&gt;$W1818,"Late","Same day"))</f>
        <v/>
      </c>
      <c r="AF1818" s="26" t="str">
        <f aca="false">IF($A1818="","",IFERROR(INDEX(Validation!$C$193:$C$217,MATCH($A1818,Validation!$A$193:$A$217,0)),IF(COUNTIF(Validation!$U$19:$U$178,$Z1818)&gt;0,$Z1818,IF(COUNTIF(Validation!$S$19:$S$178,$AI1818)=1,INDEX(Validation!$U$19:$U$178,MATCH($AI1818,Validation!$S$19:$S$178,0)),$Z1818))))</f>
        <v/>
      </c>
      <c r="AG1818" s="27" t="str">
        <f aca="false">IF(COUNTA($A1818:$U1818)=0,"",IF($A1818="","No name",IF($F1818="","No date",IF($W1818=0,"Date ilegible",IF(NOT(ISNUMBER($N1818)),"Hours no numéricas",IF($AA1818="NO MATCH","Person no identificada","OK"))))))</f>
        <v/>
      </c>
      <c r="AH1818" s="27" t="str">
        <f aca="false">IF($W1818=0,"No date",IF($W1818&lt;Validation!$B$3,"Before period",IF($W1818&gt;Validation!$C$3,"After period","In period")))</f>
        <v>No date</v>
      </c>
      <c r="AI1818" s="26" t="str">
        <f aca="false">IF($Y1818="","",TRIM(RIGHT(SUBSTITUTE($Y1818," ",REPT(" ",50)),50)))</f>
        <v/>
      </c>
      <c r="AJ1818" s="27" t="str">
        <f aca="false">IF($A1818="","",IF(NOT(ISERROR(MATCH($A1818,Validation!$A$193:$A$217,0))),"Manual mapping",IF(COUNTIF(Validation!$U$19:$U$178,$Z1818)&gt;0,"Direct",IF(COUNTIF(Validation!$S$19:$S$178,$AI1818)=1,"By surname","Unresolved"))))</f>
        <v/>
      </c>
      <c r="AK1818" s="28" t="str">
        <f aca="false">IF($L1818="","",IF(MATCH($L1818,$L$2:$L$3000,0)&lt;&gt;ROW()-1,"",COUNT($AK$1:$AK1817)+1))</f>
        <v/>
      </c>
      <c r="AL1818" s="28" t="str">
        <f aca="false">IF($G1818="","",IF(MATCH($G1818,$G$2:$G$3000,0)&lt;&gt;ROW()-1,"",COUNT($AL$1:$AL1817)+1))</f>
        <v/>
      </c>
      <c r="AM1818" s="28" t="str">
        <f aca="false">IF($H1818="","",IF(MATCH($H1818,$H$2:$H$3000,0)&lt;&gt;ROW()-1,"",COUNT($AM$1:$AM1817)+1))</f>
        <v/>
      </c>
      <c r="AN1818" s="28" t="str">
        <f aca="false">IF($I1818="","",IF(MATCH($I1818,$I$2:$I$3000,0)&lt;&gt;ROW()-1,"",COUNT($AN$1:$AN1817)+1))</f>
        <v/>
      </c>
      <c r="AO1818" s="28" t="str">
        <f aca="false">IF($Q1818="","",IF(MATCH($Q1818,$Q$2:$Q$3000,0)&lt;&gt;ROW()-1,"",COUNT($AO$1:$AO1817)+1))</f>
        <v/>
      </c>
    </row>
    <row r="1819" customFormat="false" ht="12.75" hidden="false" customHeight="true" outlineLevel="0" collapsed="false">
      <c r="W1819" s="24" t="n">
        <f aca="false">IF($F1819="",0,IFERROR(IF(ISNUMBER($F1819),INT($F1819),DATE(VALUE(MID(SUBSTITUTE(LEFT($F1819,FIND(" ",$F1819&amp;" ")-1),"/",REPT(" ",20)),41,20)),VALUE(LEFT(SUBSTITUTE(LEFT($F1819,FIND(" ",$F1819&amp;" ")-1),"/",REPT(" ",20)),20)),VALUE(MID(SUBSTITUTE(LEFT($F1819,FIND(" ",$F1819&amp;" ")-1),"/",REPT(" ",20)),21,20)))),0))</f>
        <v>0</v>
      </c>
      <c r="X1819" s="25" t="str">
        <f aca="false">IF(ISNUMBER($N1819),$N1819*Validation!$B$5,"")</f>
        <v/>
      </c>
      <c r="Y1819" s="26" t="str">
        <f aca="false">IF($A1819="","",SUBSTITUTE(SUBSTITUTE(SUBSTITUTE(SUBSTITUTE(SUBSTITUTE(SUBSTITUTE(SUBSTITUTE(UPPER(TRIM($A1819)),"Á","A"),"É","E"),"Í","I"),"Ó","O"),"Ú","U"),"Ñ","N"),"Ü","U"))</f>
        <v/>
      </c>
      <c r="Z1819" s="26" t="str">
        <f aca="false">IF($Y1819="","",LEFT($Y1819,1)&amp;" "&amp;TRIM(RIGHT(SUBSTITUTE($Y1819," ",REPT(" ",50)),50)))</f>
        <v/>
      </c>
      <c r="AA1819" s="27" t="str">
        <f aca="false">IF($AF1819="","",IF(COUNTIF(Validation!$U$19:$U$178,$AF1819)&gt;0,"OK","NO MATCH"))</f>
        <v/>
      </c>
      <c r="AB1819" s="27" t="str">
        <f aca="false">IF($W1819=0,"",IF(AND($W1819&gt;=Validation!$B$3,$W1819&lt;=Validation!$C$3),"Yes","No"))</f>
        <v/>
      </c>
      <c r="AC1819" s="26" t="str">
        <f aca="false">IF($A1819="","",$AF1819&amp;"|"&amp;TEXT($W1819,"yyyy-mm-dd")&amp;"|"&amp;$J1819&amp;"|"&amp;$N1819)</f>
        <v/>
      </c>
      <c r="AD1819" s="27" t="str">
        <f aca="false">IF($AC1819="","",IF(COUNTIF($AC$2:$AC$3000,$AC1819)&gt;1,"REVIEW","OK"))</f>
        <v/>
      </c>
      <c r="AE1819" s="27" t="str">
        <f aca="false">IF(OR($W1819=0,$O1819=""),"",IF(IFERROR(IF(ISNUMBER($O1819),INT($O1819),DATE(VALUE(MID(SUBSTITUTE(LEFT($O1819,FIND(" ",$O1819&amp;" ")-1),"/",REPT(" ",20)),41,20)),VALUE(LEFT(SUBSTITUTE(LEFT($O1819,FIND(" ",$O1819&amp;" ")-1),"/",REPT(" ",20)),20)),VALUE(MID(SUBSTITUTE(LEFT($O1819,FIND(" ",$O1819&amp;" ")-1),"/",REPT(" ",20)),21,20)))),0)&gt;$W1819,"Late","Same day"))</f>
        <v/>
      </c>
      <c r="AF1819" s="26" t="str">
        <f aca="false">IF($A1819="","",IFERROR(INDEX(Validation!$C$193:$C$217,MATCH($A1819,Validation!$A$193:$A$217,0)),IF(COUNTIF(Validation!$U$19:$U$178,$Z1819)&gt;0,$Z1819,IF(COUNTIF(Validation!$S$19:$S$178,$AI1819)=1,INDEX(Validation!$U$19:$U$178,MATCH($AI1819,Validation!$S$19:$S$178,0)),$Z1819))))</f>
        <v/>
      </c>
      <c r="AG1819" s="27" t="str">
        <f aca="false">IF(COUNTA($A1819:$U1819)=0,"",IF($A1819="","No name",IF($F1819="","No date",IF($W1819=0,"Date ilegible",IF(NOT(ISNUMBER($N1819)),"Hours no numéricas",IF($AA1819="NO MATCH","Person no identificada","OK"))))))</f>
        <v/>
      </c>
      <c r="AH1819" s="27" t="str">
        <f aca="false">IF($W1819=0,"No date",IF($W1819&lt;Validation!$B$3,"Before period",IF($W1819&gt;Validation!$C$3,"After period","In period")))</f>
        <v>No date</v>
      </c>
      <c r="AI1819" s="26" t="str">
        <f aca="false">IF($Y1819="","",TRIM(RIGHT(SUBSTITUTE($Y1819," ",REPT(" ",50)),50)))</f>
        <v/>
      </c>
      <c r="AJ1819" s="27" t="str">
        <f aca="false">IF($A1819="","",IF(NOT(ISERROR(MATCH($A1819,Validation!$A$193:$A$217,0))),"Manual mapping",IF(COUNTIF(Validation!$U$19:$U$178,$Z1819)&gt;0,"Direct",IF(COUNTIF(Validation!$S$19:$S$178,$AI1819)=1,"By surname","Unresolved"))))</f>
        <v/>
      </c>
      <c r="AK1819" s="28" t="str">
        <f aca="false">IF($L1819="","",IF(MATCH($L1819,$L$2:$L$3000,0)&lt;&gt;ROW()-1,"",COUNT($AK$1:$AK1818)+1))</f>
        <v/>
      </c>
      <c r="AL1819" s="28" t="str">
        <f aca="false">IF($G1819="","",IF(MATCH($G1819,$G$2:$G$3000,0)&lt;&gt;ROW()-1,"",COUNT($AL$1:$AL1818)+1))</f>
        <v/>
      </c>
      <c r="AM1819" s="28" t="str">
        <f aca="false">IF($H1819="","",IF(MATCH($H1819,$H$2:$H$3000,0)&lt;&gt;ROW()-1,"",COUNT($AM$1:$AM1818)+1))</f>
        <v/>
      </c>
      <c r="AN1819" s="28" t="str">
        <f aca="false">IF($I1819="","",IF(MATCH($I1819,$I$2:$I$3000,0)&lt;&gt;ROW()-1,"",COUNT($AN$1:$AN1818)+1))</f>
        <v/>
      </c>
      <c r="AO1819" s="28" t="str">
        <f aca="false">IF($Q1819="","",IF(MATCH($Q1819,$Q$2:$Q$3000,0)&lt;&gt;ROW()-1,"",COUNT($AO$1:$AO1818)+1))</f>
        <v/>
      </c>
    </row>
    <row r="1820" customFormat="false" ht="12.75" hidden="false" customHeight="true" outlineLevel="0" collapsed="false">
      <c r="W1820" s="24" t="n">
        <f aca="false">IF($F1820="",0,IFERROR(IF(ISNUMBER($F1820),INT($F1820),DATE(VALUE(MID(SUBSTITUTE(LEFT($F1820,FIND(" ",$F1820&amp;" ")-1),"/",REPT(" ",20)),41,20)),VALUE(LEFT(SUBSTITUTE(LEFT($F1820,FIND(" ",$F1820&amp;" ")-1),"/",REPT(" ",20)),20)),VALUE(MID(SUBSTITUTE(LEFT($F1820,FIND(" ",$F1820&amp;" ")-1),"/",REPT(" ",20)),21,20)))),0))</f>
        <v>0</v>
      </c>
      <c r="X1820" s="25" t="str">
        <f aca="false">IF(ISNUMBER($N1820),$N1820*Validation!$B$5,"")</f>
        <v/>
      </c>
      <c r="Y1820" s="26" t="str">
        <f aca="false">IF($A1820="","",SUBSTITUTE(SUBSTITUTE(SUBSTITUTE(SUBSTITUTE(SUBSTITUTE(SUBSTITUTE(SUBSTITUTE(UPPER(TRIM($A1820)),"Á","A"),"É","E"),"Í","I"),"Ó","O"),"Ú","U"),"Ñ","N"),"Ü","U"))</f>
        <v/>
      </c>
      <c r="Z1820" s="26" t="str">
        <f aca="false">IF($Y1820="","",LEFT($Y1820,1)&amp;" "&amp;TRIM(RIGHT(SUBSTITUTE($Y1820," ",REPT(" ",50)),50)))</f>
        <v/>
      </c>
      <c r="AA1820" s="27" t="str">
        <f aca="false">IF($AF1820="","",IF(COUNTIF(Validation!$U$19:$U$178,$AF1820)&gt;0,"OK","NO MATCH"))</f>
        <v/>
      </c>
      <c r="AB1820" s="27" t="str">
        <f aca="false">IF($W1820=0,"",IF(AND($W1820&gt;=Validation!$B$3,$W1820&lt;=Validation!$C$3),"Yes","No"))</f>
        <v/>
      </c>
      <c r="AC1820" s="26" t="str">
        <f aca="false">IF($A1820="","",$AF1820&amp;"|"&amp;TEXT($W1820,"yyyy-mm-dd")&amp;"|"&amp;$J1820&amp;"|"&amp;$N1820)</f>
        <v/>
      </c>
      <c r="AD1820" s="27" t="str">
        <f aca="false">IF($AC1820="","",IF(COUNTIF($AC$2:$AC$3000,$AC1820)&gt;1,"REVIEW","OK"))</f>
        <v/>
      </c>
      <c r="AE1820" s="27" t="str">
        <f aca="false">IF(OR($W1820=0,$O1820=""),"",IF(IFERROR(IF(ISNUMBER($O1820),INT($O1820),DATE(VALUE(MID(SUBSTITUTE(LEFT($O1820,FIND(" ",$O1820&amp;" ")-1),"/",REPT(" ",20)),41,20)),VALUE(LEFT(SUBSTITUTE(LEFT($O1820,FIND(" ",$O1820&amp;" ")-1),"/",REPT(" ",20)),20)),VALUE(MID(SUBSTITUTE(LEFT($O1820,FIND(" ",$O1820&amp;" ")-1),"/",REPT(" ",20)),21,20)))),0)&gt;$W1820,"Late","Same day"))</f>
        <v/>
      </c>
      <c r="AF1820" s="26" t="str">
        <f aca="false">IF($A1820="","",IFERROR(INDEX(Validation!$C$193:$C$217,MATCH($A1820,Validation!$A$193:$A$217,0)),IF(COUNTIF(Validation!$U$19:$U$178,$Z1820)&gt;0,$Z1820,IF(COUNTIF(Validation!$S$19:$S$178,$AI1820)=1,INDEX(Validation!$U$19:$U$178,MATCH($AI1820,Validation!$S$19:$S$178,0)),$Z1820))))</f>
        <v/>
      </c>
      <c r="AG1820" s="27" t="str">
        <f aca="false">IF(COUNTA($A1820:$U1820)=0,"",IF($A1820="","No name",IF($F1820="","No date",IF($W1820=0,"Date ilegible",IF(NOT(ISNUMBER($N1820)),"Hours no numéricas",IF($AA1820="NO MATCH","Person no identificada","OK"))))))</f>
        <v/>
      </c>
      <c r="AH1820" s="27" t="str">
        <f aca="false">IF($W1820=0,"No date",IF($W1820&lt;Validation!$B$3,"Before period",IF($W1820&gt;Validation!$C$3,"After period","In period")))</f>
        <v>No date</v>
      </c>
      <c r="AI1820" s="26" t="str">
        <f aca="false">IF($Y1820="","",TRIM(RIGHT(SUBSTITUTE($Y1820," ",REPT(" ",50)),50)))</f>
        <v/>
      </c>
      <c r="AJ1820" s="27" t="str">
        <f aca="false">IF($A1820="","",IF(NOT(ISERROR(MATCH($A1820,Validation!$A$193:$A$217,0))),"Manual mapping",IF(COUNTIF(Validation!$U$19:$U$178,$Z1820)&gt;0,"Direct",IF(COUNTIF(Validation!$S$19:$S$178,$AI1820)=1,"By surname","Unresolved"))))</f>
        <v/>
      </c>
      <c r="AK1820" s="28" t="str">
        <f aca="false">IF($L1820="","",IF(MATCH($L1820,$L$2:$L$3000,0)&lt;&gt;ROW()-1,"",COUNT($AK$1:$AK1819)+1))</f>
        <v/>
      </c>
      <c r="AL1820" s="28" t="str">
        <f aca="false">IF($G1820="","",IF(MATCH($G1820,$G$2:$G$3000,0)&lt;&gt;ROW()-1,"",COUNT($AL$1:$AL1819)+1))</f>
        <v/>
      </c>
      <c r="AM1820" s="28" t="str">
        <f aca="false">IF($H1820="","",IF(MATCH($H1820,$H$2:$H$3000,0)&lt;&gt;ROW()-1,"",COUNT($AM$1:$AM1819)+1))</f>
        <v/>
      </c>
      <c r="AN1820" s="28" t="str">
        <f aca="false">IF($I1820="","",IF(MATCH($I1820,$I$2:$I$3000,0)&lt;&gt;ROW()-1,"",COUNT($AN$1:$AN1819)+1))</f>
        <v/>
      </c>
      <c r="AO1820" s="28" t="str">
        <f aca="false">IF($Q1820="","",IF(MATCH($Q1820,$Q$2:$Q$3000,0)&lt;&gt;ROW()-1,"",COUNT($AO$1:$AO1819)+1))</f>
        <v/>
      </c>
    </row>
    <row r="1821" customFormat="false" ht="12.75" hidden="false" customHeight="true" outlineLevel="0" collapsed="false">
      <c r="W1821" s="24" t="n">
        <f aca="false">IF($F1821="",0,IFERROR(IF(ISNUMBER($F1821),INT($F1821),DATE(VALUE(MID(SUBSTITUTE(LEFT($F1821,FIND(" ",$F1821&amp;" ")-1),"/",REPT(" ",20)),41,20)),VALUE(LEFT(SUBSTITUTE(LEFT($F1821,FIND(" ",$F1821&amp;" ")-1),"/",REPT(" ",20)),20)),VALUE(MID(SUBSTITUTE(LEFT($F1821,FIND(" ",$F1821&amp;" ")-1),"/",REPT(" ",20)),21,20)))),0))</f>
        <v>0</v>
      </c>
      <c r="X1821" s="25" t="str">
        <f aca="false">IF(ISNUMBER($N1821),$N1821*Validation!$B$5,"")</f>
        <v/>
      </c>
      <c r="Y1821" s="26" t="str">
        <f aca="false">IF($A1821="","",SUBSTITUTE(SUBSTITUTE(SUBSTITUTE(SUBSTITUTE(SUBSTITUTE(SUBSTITUTE(SUBSTITUTE(UPPER(TRIM($A1821)),"Á","A"),"É","E"),"Í","I"),"Ó","O"),"Ú","U"),"Ñ","N"),"Ü","U"))</f>
        <v/>
      </c>
      <c r="Z1821" s="26" t="str">
        <f aca="false">IF($Y1821="","",LEFT($Y1821,1)&amp;" "&amp;TRIM(RIGHT(SUBSTITUTE($Y1821," ",REPT(" ",50)),50)))</f>
        <v/>
      </c>
      <c r="AA1821" s="27" t="str">
        <f aca="false">IF($AF1821="","",IF(COUNTIF(Validation!$U$19:$U$178,$AF1821)&gt;0,"OK","NO MATCH"))</f>
        <v/>
      </c>
      <c r="AB1821" s="27" t="str">
        <f aca="false">IF($W1821=0,"",IF(AND($W1821&gt;=Validation!$B$3,$W1821&lt;=Validation!$C$3),"Yes","No"))</f>
        <v/>
      </c>
      <c r="AC1821" s="26" t="str">
        <f aca="false">IF($A1821="","",$AF1821&amp;"|"&amp;TEXT($W1821,"yyyy-mm-dd")&amp;"|"&amp;$J1821&amp;"|"&amp;$N1821)</f>
        <v/>
      </c>
      <c r="AD1821" s="27" t="str">
        <f aca="false">IF($AC1821="","",IF(COUNTIF($AC$2:$AC$3000,$AC1821)&gt;1,"REVIEW","OK"))</f>
        <v/>
      </c>
      <c r="AE1821" s="27" t="str">
        <f aca="false">IF(OR($W1821=0,$O1821=""),"",IF(IFERROR(IF(ISNUMBER($O1821),INT($O1821),DATE(VALUE(MID(SUBSTITUTE(LEFT($O1821,FIND(" ",$O1821&amp;" ")-1),"/",REPT(" ",20)),41,20)),VALUE(LEFT(SUBSTITUTE(LEFT($O1821,FIND(" ",$O1821&amp;" ")-1),"/",REPT(" ",20)),20)),VALUE(MID(SUBSTITUTE(LEFT($O1821,FIND(" ",$O1821&amp;" ")-1),"/",REPT(" ",20)),21,20)))),0)&gt;$W1821,"Late","Same day"))</f>
        <v/>
      </c>
      <c r="AF1821" s="26" t="str">
        <f aca="false">IF($A1821="","",IFERROR(INDEX(Validation!$C$193:$C$217,MATCH($A1821,Validation!$A$193:$A$217,0)),IF(COUNTIF(Validation!$U$19:$U$178,$Z1821)&gt;0,$Z1821,IF(COUNTIF(Validation!$S$19:$S$178,$AI1821)=1,INDEX(Validation!$U$19:$U$178,MATCH($AI1821,Validation!$S$19:$S$178,0)),$Z1821))))</f>
        <v/>
      </c>
      <c r="AG1821" s="27" t="str">
        <f aca="false">IF(COUNTA($A1821:$U1821)=0,"",IF($A1821="","No name",IF($F1821="","No date",IF($W1821=0,"Date ilegible",IF(NOT(ISNUMBER($N1821)),"Hours no numéricas",IF($AA1821="NO MATCH","Person no identificada","OK"))))))</f>
        <v/>
      </c>
      <c r="AH1821" s="27" t="str">
        <f aca="false">IF($W1821=0,"No date",IF($W1821&lt;Validation!$B$3,"Before period",IF($W1821&gt;Validation!$C$3,"After period","In period")))</f>
        <v>No date</v>
      </c>
      <c r="AI1821" s="26" t="str">
        <f aca="false">IF($Y1821="","",TRIM(RIGHT(SUBSTITUTE($Y1821," ",REPT(" ",50)),50)))</f>
        <v/>
      </c>
      <c r="AJ1821" s="27" t="str">
        <f aca="false">IF($A1821="","",IF(NOT(ISERROR(MATCH($A1821,Validation!$A$193:$A$217,0))),"Manual mapping",IF(COUNTIF(Validation!$U$19:$U$178,$Z1821)&gt;0,"Direct",IF(COUNTIF(Validation!$S$19:$S$178,$AI1821)=1,"By surname","Unresolved"))))</f>
        <v/>
      </c>
      <c r="AK1821" s="28" t="str">
        <f aca="false">IF($L1821="","",IF(MATCH($L1821,$L$2:$L$3000,0)&lt;&gt;ROW()-1,"",COUNT($AK$1:$AK1820)+1))</f>
        <v/>
      </c>
      <c r="AL1821" s="28" t="str">
        <f aca="false">IF($G1821="","",IF(MATCH($G1821,$G$2:$G$3000,0)&lt;&gt;ROW()-1,"",COUNT($AL$1:$AL1820)+1))</f>
        <v/>
      </c>
      <c r="AM1821" s="28" t="str">
        <f aca="false">IF($H1821="","",IF(MATCH($H1821,$H$2:$H$3000,0)&lt;&gt;ROW()-1,"",COUNT($AM$1:$AM1820)+1))</f>
        <v/>
      </c>
      <c r="AN1821" s="28" t="str">
        <f aca="false">IF($I1821="","",IF(MATCH($I1821,$I$2:$I$3000,0)&lt;&gt;ROW()-1,"",COUNT($AN$1:$AN1820)+1))</f>
        <v/>
      </c>
      <c r="AO1821" s="28" t="str">
        <f aca="false">IF($Q1821="","",IF(MATCH($Q1821,$Q$2:$Q$3000,0)&lt;&gt;ROW()-1,"",COUNT($AO$1:$AO1820)+1))</f>
        <v/>
      </c>
    </row>
    <row r="1822" customFormat="false" ht="12.75" hidden="false" customHeight="true" outlineLevel="0" collapsed="false">
      <c r="W1822" s="24" t="n">
        <f aca="false">IF($F1822="",0,IFERROR(IF(ISNUMBER($F1822),INT($F1822),DATE(VALUE(MID(SUBSTITUTE(LEFT($F1822,FIND(" ",$F1822&amp;" ")-1),"/",REPT(" ",20)),41,20)),VALUE(LEFT(SUBSTITUTE(LEFT($F1822,FIND(" ",$F1822&amp;" ")-1),"/",REPT(" ",20)),20)),VALUE(MID(SUBSTITUTE(LEFT($F1822,FIND(" ",$F1822&amp;" ")-1),"/",REPT(" ",20)),21,20)))),0))</f>
        <v>0</v>
      </c>
      <c r="X1822" s="25" t="str">
        <f aca="false">IF(ISNUMBER($N1822),$N1822*Validation!$B$5,"")</f>
        <v/>
      </c>
      <c r="Y1822" s="26" t="str">
        <f aca="false">IF($A1822="","",SUBSTITUTE(SUBSTITUTE(SUBSTITUTE(SUBSTITUTE(SUBSTITUTE(SUBSTITUTE(SUBSTITUTE(UPPER(TRIM($A1822)),"Á","A"),"É","E"),"Í","I"),"Ó","O"),"Ú","U"),"Ñ","N"),"Ü","U"))</f>
        <v/>
      </c>
      <c r="Z1822" s="26" t="str">
        <f aca="false">IF($Y1822="","",LEFT($Y1822,1)&amp;" "&amp;TRIM(RIGHT(SUBSTITUTE($Y1822," ",REPT(" ",50)),50)))</f>
        <v/>
      </c>
      <c r="AA1822" s="27" t="str">
        <f aca="false">IF($AF1822="","",IF(COUNTIF(Validation!$U$19:$U$178,$AF1822)&gt;0,"OK","NO MATCH"))</f>
        <v/>
      </c>
      <c r="AB1822" s="27" t="str">
        <f aca="false">IF($W1822=0,"",IF(AND($W1822&gt;=Validation!$B$3,$W1822&lt;=Validation!$C$3),"Yes","No"))</f>
        <v/>
      </c>
      <c r="AC1822" s="26" t="str">
        <f aca="false">IF($A1822="","",$AF1822&amp;"|"&amp;TEXT($W1822,"yyyy-mm-dd")&amp;"|"&amp;$J1822&amp;"|"&amp;$N1822)</f>
        <v/>
      </c>
      <c r="AD1822" s="27" t="str">
        <f aca="false">IF($AC1822="","",IF(COUNTIF($AC$2:$AC$3000,$AC1822)&gt;1,"REVIEW","OK"))</f>
        <v/>
      </c>
      <c r="AE1822" s="27" t="str">
        <f aca="false">IF(OR($W1822=0,$O1822=""),"",IF(IFERROR(IF(ISNUMBER($O1822),INT($O1822),DATE(VALUE(MID(SUBSTITUTE(LEFT($O1822,FIND(" ",$O1822&amp;" ")-1),"/",REPT(" ",20)),41,20)),VALUE(LEFT(SUBSTITUTE(LEFT($O1822,FIND(" ",$O1822&amp;" ")-1),"/",REPT(" ",20)),20)),VALUE(MID(SUBSTITUTE(LEFT($O1822,FIND(" ",$O1822&amp;" ")-1),"/",REPT(" ",20)),21,20)))),0)&gt;$W1822,"Late","Same day"))</f>
        <v/>
      </c>
      <c r="AF1822" s="26" t="str">
        <f aca="false">IF($A1822="","",IFERROR(INDEX(Validation!$C$193:$C$217,MATCH($A1822,Validation!$A$193:$A$217,0)),IF(COUNTIF(Validation!$U$19:$U$178,$Z1822)&gt;0,$Z1822,IF(COUNTIF(Validation!$S$19:$S$178,$AI1822)=1,INDEX(Validation!$U$19:$U$178,MATCH($AI1822,Validation!$S$19:$S$178,0)),$Z1822))))</f>
        <v/>
      </c>
      <c r="AG1822" s="27" t="str">
        <f aca="false">IF(COUNTA($A1822:$U1822)=0,"",IF($A1822="","No name",IF($F1822="","No date",IF($W1822=0,"Date ilegible",IF(NOT(ISNUMBER($N1822)),"Hours no numéricas",IF($AA1822="NO MATCH","Person no identificada","OK"))))))</f>
        <v/>
      </c>
      <c r="AH1822" s="27" t="str">
        <f aca="false">IF($W1822=0,"No date",IF($W1822&lt;Validation!$B$3,"Before period",IF($W1822&gt;Validation!$C$3,"After period","In period")))</f>
        <v>No date</v>
      </c>
      <c r="AI1822" s="26" t="str">
        <f aca="false">IF($Y1822="","",TRIM(RIGHT(SUBSTITUTE($Y1822," ",REPT(" ",50)),50)))</f>
        <v/>
      </c>
      <c r="AJ1822" s="27" t="str">
        <f aca="false">IF($A1822="","",IF(NOT(ISERROR(MATCH($A1822,Validation!$A$193:$A$217,0))),"Manual mapping",IF(COUNTIF(Validation!$U$19:$U$178,$Z1822)&gt;0,"Direct",IF(COUNTIF(Validation!$S$19:$S$178,$AI1822)=1,"By surname","Unresolved"))))</f>
        <v/>
      </c>
      <c r="AK1822" s="28" t="str">
        <f aca="false">IF($L1822="","",IF(MATCH($L1822,$L$2:$L$3000,0)&lt;&gt;ROW()-1,"",COUNT($AK$1:$AK1821)+1))</f>
        <v/>
      </c>
      <c r="AL1822" s="28" t="str">
        <f aca="false">IF($G1822="","",IF(MATCH($G1822,$G$2:$G$3000,0)&lt;&gt;ROW()-1,"",COUNT($AL$1:$AL1821)+1))</f>
        <v/>
      </c>
      <c r="AM1822" s="28" t="str">
        <f aca="false">IF($H1822="","",IF(MATCH($H1822,$H$2:$H$3000,0)&lt;&gt;ROW()-1,"",COUNT($AM$1:$AM1821)+1))</f>
        <v/>
      </c>
      <c r="AN1822" s="28" t="str">
        <f aca="false">IF($I1822="","",IF(MATCH($I1822,$I$2:$I$3000,0)&lt;&gt;ROW()-1,"",COUNT($AN$1:$AN1821)+1))</f>
        <v/>
      </c>
      <c r="AO1822" s="28" t="str">
        <f aca="false">IF($Q1822="","",IF(MATCH($Q1822,$Q$2:$Q$3000,0)&lt;&gt;ROW()-1,"",COUNT($AO$1:$AO1821)+1))</f>
        <v/>
      </c>
    </row>
    <row r="1823" customFormat="false" ht="12.75" hidden="false" customHeight="true" outlineLevel="0" collapsed="false">
      <c r="W1823" s="24" t="n">
        <f aca="false">IF($F1823="",0,IFERROR(IF(ISNUMBER($F1823),INT($F1823),DATE(VALUE(MID(SUBSTITUTE(LEFT($F1823,FIND(" ",$F1823&amp;" ")-1),"/",REPT(" ",20)),41,20)),VALUE(LEFT(SUBSTITUTE(LEFT($F1823,FIND(" ",$F1823&amp;" ")-1),"/",REPT(" ",20)),20)),VALUE(MID(SUBSTITUTE(LEFT($F1823,FIND(" ",$F1823&amp;" ")-1),"/",REPT(" ",20)),21,20)))),0))</f>
        <v>0</v>
      </c>
      <c r="X1823" s="25" t="str">
        <f aca="false">IF(ISNUMBER($N1823),$N1823*Validation!$B$5,"")</f>
        <v/>
      </c>
      <c r="Y1823" s="26" t="str">
        <f aca="false">IF($A1823="","",SUBSTITUTE(SUBSTITUTE(SUBSTITUTE(SUBSTITUTE(SUBSTITUTE(SUBSTITUTE(SUBSTITUTE(UPPER(TRIM($A1823)),"Á","A"),"É","E"),"Í","I"),"Ó","O"),"Ú","U"),"Ñ","N"),"Ü","U"))</f>
        <v/>
      </c>
      <c r="Z1823" s="26" t="str">
        <f aca="false">IF($Y1823="","",LEFT($Y1823,1)&amp;" "&amp;TRIM(RIGHT(SUBSTITUTE($Y1823," ",REPT(" ",50)),50)))</f>
        <v/>
      </c>
      <c r="AA1823" s="27" t="str">
        <f aca="false">IF($AF1823="","",IF(COUNTIF(Validation!$U$19:$U$178,$AF1823)&gt;0,"OK","NO MATCH"))</f>
        <v/>
      </c>
      <c r="AB1823" s="27" t="str">
        <f aca="false">IF($W1823=0,"",IF(AND($W1823&gt;=Validation!$B$3,$W1823&lt;=Validation!$C$3),"Yes","No"))</f>
        <v/>
      </c>
      <c r="AC1823" s="26" t="str">
        <f aca="false">IF($A1823="","",$AF1823&amp;"|"&amp;TEXT($W1823,"yyyy-mm-dd")&amp;"|"&amp;$J1823&amp;"|"&amp;$N1823)</f>
        <v/>
      </c>
      <c r="AD1823" s="27" t="str">
        <f aca="false">IF($AC1823="","",IF(COUNTIF($AC$2:$AC$3000,$AC1823)&gt;1,"REVIEW","OK"))</f>
        <v/>
      </c>
      <c r="AE1823" s="27" t="str">
        <f aca="false">IF(OR($W1823=0,$O1823=""),"",IF(IFERROR(IF(ISNUMBER($O1823),INT($O1823),DATE(VALUE(MID(SUBSTITUTE(LEFT($O1823,FIND(" ",$O1823&amp;" ")-1),"/",REPT(" ",20)),41,20)),VALUE(LEFT(SUBSTITUTE(LEFT($O1823,FIND(" ",$O1823&amp;" ")-1),"/",REPT(" ",20)),20)),VALUE(MID(SUBSTITUTE(LEFT($O1823,FIND(" ",$O1823&amp;" ")-1),"/",REPT(" ",20)),21,20)))),0)&gt;$W1823,"Late","Same day"))</f>
        <v/>
      </c>
      <c r="AF1823" s="26" t="str">
        <f aca="false">IF($A1823="","",IFERROR(INDEX(Validation!$C$193:$C$217,MATCH($A1823,Validation!$A$193:$A$217,0)),IF(COUNTIF(Validation!$U$19:$U$178,$Z1823)&gt;0,$Z1823,IF(COUNTIF(Validation!$S$19:$S$178,$AI1823)=1,INDEX(Validation!$U$19:$U$178,MATCH($AI1823,Validation!$S$19:$S$178,0)),$Z1823))))</f>
        <v/>
      </c>
      <c r="AG1823" s="27" t="str">
        <f aca="false">IF(COUNTA($A1823:$U1823)=0,"",IF($A1823="","No name",IF($F1823="","No date",IF($W1823=0,"Date ilegible",IF(NOT(ISNUMBER($N1823)),"Hours no numéricas",IF($AA1823="NO MATCH","Person no identificada","OK"))))))</f>
        <v/>
      </c>
      <c r="AH1823" s="27" t="str">
        <f aca="false">IF($W1823=0,"No date",IF($W1823&lt;Validation!$B$3,"Before period",IF($W1823&gt;Validation!$C$3,"After period","In period")))</f>
        <v>No date</v>
      </c>
      <c r="AI1823" s="26" t="str">
        <f aca="false">IF($Y1823="","",TRIM(RIGHT(SUBSTITUTE($Y1823," ",REPT(" ",50)),50)))</f>
        <v/>
      </c>
      <c r="AJ1823" s="27" t="str">
        <f aca="false">IF($A1823="","",IF(NOT(ISERROR(MATCH($A1823,Validation!$A$193:$A$217,0))),"Manual mapping",IF(COUNTIF(Validation!$U$19:$U$178,$Z1823)&gt;0,"Direct",IF(COUNTIF(Validation!$S$19:$S$178,$AI1823)=1,"By surname","Unresolved"))))</f>
        <v/>
      </c>
      <c r="AK1823" s="28" t="str">
        <f aca="false">IF($L1823="","",IF(MATCH($L1823,$L$2:$L$3000,0)&lt;&gt;ROW()-1,"",COUNT($AK$1:$AK1822)+1))</f>
        <v/>
      </c>
      <c r="AL1823" s="28" t="str">
        <f aca="false">IF($G1823="","",IF(MATCH($G1823,$G$2:$G$3000,0)&lt;&gt;ROW()-1,"",COUNT($AL$1:$AL1822)+1))</f>
        <v/>
      </c>
      <c r="AM1823" s="28" t="str">
        <f aca="false">IF($H1823="","",IF(MATCH($H1823,$H$2:$H$3000,0)&lt;&gt;ROW()-1,"",COUNT($AM$1:$AM1822)+1))</f>
        <v/>
      </c>
      <c r="AN1823" s="28" t="str">
        <f aca="false">IF($I1823="","",IF(MATCH($I1823,$I$2:$I$3000,0)&lt;&gt;ROW()-1,"",COUNT($AN$1:$AN1822)+1))</f>
        <v/>
      </c>
      <c r="AO1823" s="28" t="str">
        <f aca="false">IF($Q1823="","",IF(MATCH($Q1823,$Q$2:$Q$3000,0)&lt;&gt;ROW()-1,"",COUNT($AO$1:$AO1822)+1))</f>
        <v/>
      </c>
    </row>
    <row r="1824" customFormat="false" ht="12.75" hidden="false" customHeight="true" outlineLevel="0" collapsed="false">
      <c r="W1824" s="24" t="n">
        <f aca="false">IF($F1824="",0,IFERROR(IF(ISNUMBER($F1824),INT($F1824),DATE(VALUE(MID(SUBSTITUTE(LEFT($F1824,FIND(" ",$F1824&amp;" ")-1),"/",REPT(" ",20)),41,20)),VALUE(LEFT(SUBSTITUTE(LEFT($F1824,FIND(" ",$F1824&amp;" ")-1),"/",REPT(" ",20)),20)),VALUE(MID(SUBSTITUTE(LEFT($F1824,FIND(" ",$F1824&amp;" ")-1),"/",REPT(" ",20)),21,20)))),0))</f>
        <v>0</v>
      </c>
      <c r="X1824" s="25" t="str">
        <f aca="false">IF(ISNUMBER($N1824),$N1824*Validation!$B$5,"")</f>
        <v/>
      </c>
      <c r="Y1824" s="26" t="str">
        <f aca="false">IF($A1824="","",SUBSTITUTE(SUBSTITUTE(SUBSTITUTE(SUBSTITUTE(SUBSTITUTE(SUBSTITUTE(SUBSTITUTE(UPPER(TRIM($A1824)),"Á","A"),"É","E"),"Í","I"),"Ó","O"),"Ú","U"),"Ñ","N"),"Ü","U"))</f>
        <v/>
      </c>
      <c r="Z1824" s="26" t="str">
        <f aca="false">IF($Y1824="","",LEFT($Y1824,1)&amp;" "&amp;TRIM(RIGHT(SUBSTITUTE($Y1824," ",REPT(" ",50)),50)))</f>
        <v/>
      </c>
      <c r="AA1824" s="27" t="str">
        <f aca="false">IF($AF1824="","",IF(COUNTIF(Validation!$U$19:$U$178,$AF1824)&gt;0,"OK","NO MATCH"))</f>
        <v/>
      </c>
      <c r="AB1824" s="27" t="str">
        <f aca="false">IF($W1824=0,"",IF(AND($W1824&gt;=Validation!$B$3,$W1824&lt;=Validation!$C$3),"Yes","No"))</f>
        <v/>
      </c>
      <c r="AC1824" s="26" t="str">
        <f aca="false">IF($A1824="","",$AF1824&amp;"|"&amp;TEXT($W1824,"yyyy-mm-dd")&amp;"|"&amp;$J1824&amp;"|"&amp;$N1824)</f>
        <v/>
      </c>
      <c r="AD1824" s="27" t="str">
        <f aca="false">IF($AC1824="","",IF(COUNTIF($AC$2:$AC$3000,$AC1824)&gt;1,"REVIEW","OK"))</f>
        <v/>
      </c>
      <c r="AE1824" s="27" t="str">
        <f aca="false">IF(OR($W1824=0,$O1824=""),"",IF(IFERROR(IF(ISNUMBER($O1824),INT($O1824),DATE(VALUE(MID(SUBSTITUTE(LEFT($O1824,FIND(" ",$O1824&amp;" ")-1),"/",REPT(" ",20)),41,20)),VALUE(LEFT(SUBSTITUTE(LEFT($O1824,FIND(" ",$O1824&amp;" ")-1),"/",REPT(" ",20)),20)),VALUE(MID(SUBSTITUTE(LEFT($O1824,FIND(" ",$O1824&amp;" ")-1),"/",REPT(" ",20)),21,20)))),0)&gt;$W1824,"Late","Same day"))</f>
        <v/>
      </c>
      <c r="AF1824" s="26" t="str">
        <f aca="false">IF($A1824="","",IFERROR(INDEX(Validation!$C$193:$C$217,MATCH($A1824,Validation!$A$193:$A$217,0)),IF(COUNTIF(Validation!$U$19:$U$178,$Z1824)&gt;0,$Z1824,IF(COUNTIF(Validation!$S$19:$S$178,$AI1824)=1,INDEX(Validation!$U$19:$U$178,MATCH($AI1824,Validation!$S$19:$S$178,0)),$Z1824))))</f>
        <v/>
      </c>
      <c r="AG1824" s="27" t="str">
        <f aca="false">IF(COUNTA($A1824:$U1824)=0,"",IF($A1824="","No name",IF($F1824="","No date",IF($W1824=0,"Date ilegible",IF(NOT(ISNUMBER($N1824)),"Hours no numéricas",IF($AA1824="NO MATCH","Person no identificada","OK"))))))</f>
        <v/>
      </c>
      <c r="AH1824" s="27" t="str">
        <f aca="false">IF($W1824=0,"No date",IF($W1824&lt;Validation!$B$3,"Before period",IF($W1824&gt;Validation!$C$3,"After period","In period")))</f>
        <v>No date</v>
      </c>
      <c r="AI1824" s="26" t="str">
        <f aca="false">IF($Y1824="","",TRIM(RIGHT(SUBSTITUTE($Y1824," ",REPT(" ",50)),50)))</f>
        <v/>
      </c>
      <c r="AJ1824" s="27" t="str">
        <f aca="false">IF($A1824="","",IF(NOT(ISERROR(MATCH($A1824,Validation!$A$193:$A$217,0))),"Manual mapping",IF(COUNTIF(Validation!$U$19:$U$178,$Z1824)&gt;0,"Direct",IF(COUNTIF(Validation!$S$19:$S$178,$AI1824)=1,"By surname","Unresolved"))))</f>
        <v/>
      </c>
      <c r="AK1824" s="28" t="str">
        <f aca="false">IF($L1824="","",IF(MATCH($L1824,$L$2:$L$3000,0)&lt;&gt;ROW()-1,"",COUNT($AK$1:$AK1823)+1))</f>
        <v/>
      </c>
      <c r="AL1824" s="28" t="str">
        <f aca="false">IF($G1824="","",IF(MATCH($G1824,$G$2:$G$3000,0)&lt;&gt;ROW()-1,"",COUNT($AL$1:$AL1823)+1))</f>
        <v/>
      </c>
      <c r="AM1824" s="28" t="str">
        <f aca="false">IF($H1824="","",IF(MATCH($H1824,$H$2:$H$3000,0)&lt;&gt;ROW()-1,"",COUNT($AM$1:$AM1823)+1))</f>
        <v/>
      </c>
      <c r="AN1824" s="28" t="str">
        <f aca="false">IF($I1824="","",IF(MATCH($I1824,$I$2:$I$3000,0)&lt;&gt;ROW()-1,"",COUNT($AN$1:$AN1823)+1))</f>
        <v/>
      </c>
      <c r="AO1824" s="28" t="str">
        <f aca="false">IF($Q1824="","",IF(MATCH($Q1824,$Q$2:$Q$3000,0)&lt;&gt;ROW()-1,"",COUNT($AO$1:$AO1823)+1))</f>
        <v/>
      </c>
    </row>
    <row r="1825" customFormat="false" ht="12.75" hidden="false" customHeight="true" outlineLevel="0" collapsed="false">
      <c r="W1825" s="24" t="n">
        <f aca="false">IF($F1825="",0,IFERROR(IF(ISNUMBER($F1825),INT($F1825),DATE(VALUE(MID(SUBSTITUTE(LEFT($F1825,FIND(" ",$F1825&amp;" ")-1),"/",REPT(" ",20)),41,20)),VALUE(LEFT(SUBSTITUTE(LEFT($F1825,FIND(" ",$F1825&amp;" ")-1),"/",REPT(" ",20)),20)),VALUE(MID(SUBSTITUTE(LEFT($F1825,FIND(" ",$F1825&amp;" ")-1),"/",REPT(" ",20)),21,20)))),0))</f>
        <v>0</v>
      </c>
      <c r="X1825" s="25" t="str">
        <f aca="false">IF(ISNUMBER($N1825),$N1825*Validation!$B$5,"")</f>
        <v/>
      </c>
      <c r="Y1825" s="26" t="str">
        <f aca="false">IF($A1825="","",SUBSTITUTE(SUBSTITUTE(SUBSTITUTE(SUBSTITUTE(SUBSTITUTE(SUBSTITUTE(SUBSTITUTE(UPPER(TRIM($A1825)),"Á","A"),"É","E"),"Í","I"),"Ó","O"),"Ú","U"),"Ñ","N"),"Ü","U"))</f>
        <v/>
      </c>
      <c r="Z1825" s="26" t="str">
        <f aca="false">IF($Y1825="","",LEFT($Y1825,1)&amp;" "&amp;TRIM(RIGHT(SUBSTITUTE($Y1825," ",REPT(" ",50)),50)))</f>
        <v/>
      </c>
      <c r="AA1825" s="27" t="str">
        <f aca="false">IF($AF1825="","",IF(COUNTIF(Validation!$U$19:$U$178,$AF1825)&gt;0,"OK","NO MATCH"))</f>
        <v/>
      </c>
      <c r="AB1825" s="27" t="str">
        <f aca="false">IF($W1825=0,"",IF(AND($W1825&gt;=Validation!$B$3,$W1825&lt;=Validation!$C$3),"Yes","No"))</f>
        <v/>
      </c>
      <c r="AC1825" s="26" t="str">
        <f aca="false">IF($A1825="","",$AF1825&amp;"|"&amp;TEXT($W1825,"yyyy-mm-dd")&amp;"|"&amp;$J1825&amp;"|"&amp;$N1825)</f>
        <v/>
      </c>
      <c r="AD1825" s="27" t="str">
        <f aca="false">IF($AC1825="","",IF(COUNTIF($AC$2:$AC$3000,$AC1825)&gt;1,"REVIEW","OK"))</f>
        <v/>
      </c>
      <c r="AE1825" s="27" t="str">
        <f aca="false">IF(OR($W1825=0,$O1825=""),"",IF(IFERROR(IF(ISNUMBER($O1825),INT($O1825),DATE(VALUE(MID(SUBSTITUTE(LEFT($O1825,FIND(" ",$O1825&amp;" ")-1),"/",REPT(" ",20)),41,20)),VALUE(LEFT(SUBSTITUTE(LEFT($O1825,FIND(" ",$O1825&amp;" ")-1),"/",REPT(" ",20)),20)),VALUE(MID(SUBSTITUTE(LEFT($O1825,FIND(" ",$O1825&amp;" ")-1),"/",REPT(" ",20)),21,20)))),0)&gt;$W1825,"Late","Same day"))</f>
        <v/>
      </c>
      <c r="AF1825" s="26" t="str">
        <f aca="false">IF($A1825="","",IFERROR(INDEX(Validation!$C$193:$C$217,MATCH($A1825,Validation!$A$193:$A$217,0)),IF(COUNTIF(Validation!$U$19:$U$178,$Z1825)&gt;0,$Z1825,IF(COUNTIF(Validation!$S$19:$S$178,$AI1825)=1,INDEX(Validation!$U$19:$U$178,MATCH($AI1825,Validation!$S$19:$S$178,0)),$Z1825))))</f>
        <v/>
      </c>
      <c r="AG1825" s="27" t="str">
        <f aca="false">IF(COUNTA($A1825:$U1825)=0,"",IF($A1825="","No name",IF($F1825="","No date",IF($W1825=0,"Date ilegible",IF(NOT(ISNUMBER($N1825)),"Hours no numéricas",IF($AA1825="NO MATCH","Person no identificada","OK"))))))</f>
        <v/>
      </c>
      <c r="AH1825" s="27" t="str">
        <f aca="false">IF($W1825=0,"No date",IF($W1825&lt;Validation!$B$3,"Before period",IF($W1825&gt;Validation!$C$3,"After period","In period")))</f>
        <v>No date</v>
      </c>
      <c r="AI1825" s="26" t="str">
        <f aca="false">IF($Y1825="","",TRIM(RIGHT(SUBSTITUTE($Y1825," ",REPT(" ",50)),50)))</f>
        <v/>
      </c>
      <c r="AJ1825" s="27" t="str">
        <f aca="false">IF($A1825="","",IF(NOT(ISERROR(MATCH($A1825,Validation!$A$193:$A$217,0))),"Manual mapping",IF(COUNTIF(Validation!$U$19:$U$178,$Z1825)&gt;0,"Direct",IF(COUNTIF(Validation!$S$19:$S$178,$AI1825)=1,"By surname","Unresolved"))))</f>
        <v/>
      </c>
      <c r="AK1825" s="28" t="str">
        <f aca="false">IF($L1825="","",IF(MATCH($L1825,$L$2:$L$3000,0)&lt;&gt;ROW()-1,"",COUNT($AK$1:$AK1824)+1))</f>
        <v/>
      </c>
      <c r="AL1825" s="28" t="str">
        <f aca="false">IF($G1825="","",IF(MATCH($G1825,$G$2:$G$3000,0)&lt;&gt;ROW()-1,"",COUNT($AL$1:$AL1824)+1))</f>
        <v/>
      </c>
      <c r="AM1825" s="28" t="str">
        <f aca="false">IF($H1825="","",IF(MATCH($H1825,$H$2:$H$3000,0)&lt;&gt;ROW()-1,"",COUNT($AM$1:$AM1824)+1))</f>
        <v/>
      </c>
      <c r="AN1825" s="28" t="str">
        <f aca="false">IF($I1825="","",IF(MATCH($I1825,$I$2:$I$3000,0)&lt;&gt;ROW()-1,"",COUNT($AN$1:$AN1824)+1))</f>
        <v/>
      </c>
      <c r="AO1825" s="28" t="str">
        <f aca="false">IF($Q1825="","",IF(MATCH($Q1825,$Q$2:$Q$3000,0)&lt;&gt;ROW()-1,"",COUNT($AO$1:$AO1824)+1))</f>
        <v/>
      </c>
    </row>
    <row r="1826" customFormat="false" ht="12.75" hidden="false" customHeight="true" outlineLevel="0" collapsed="false">
      <c r="W1826" s="24" t="n">
        <f aca="false">IF($F1826="",0,IFERROR(IF(ISNUMBER($F1826),INT($F1826),DATE(VALUE(MID(SUBSTITUTE(LEFT($F1826,FIND(" ",$F1826&amp;" ")-1),"/",REPT(" ",20)),41,20)),VALUE(LEFT(SUBSTITUTE(LEFT($F1826,FIND(" ",$F1826&amp;" ")-1),"/",REPT(" ",20)),20)),VALUE(MID(SUBSTITUTE(LEFT($F1826,FIND(" ",$F1826&amp;" ")-1),"/",REPT(" ",20)),21,20)))),0))</f>
        <v>0</v>
      </c>
      <c r="X1826" s="25" t="str">
        <f aca="false">IF(ISNUMBER($N1826),$N1826*Validation!$B$5,"")</f>
        <v/>
      </c>
      <c r="Y1826" s="26" t="str">
        <f aca="false">IF($A1826="","",SUBSTITUTE(SUBSTITUTE(SUBSTITUTE(SUBSTITUTE(SUBSTITUTE(SUBSTITUTE(SUBSTITUTE(UPPER(TRIM($A1826)),"Á","A"),"É","E"),"Í","I"),"Ó","O"),"Ú","U"),"Ñ","N"),"Ü","U"))</f>
        <v/>
      </c>
      <c r="Z1826" s="26" t="str">
        <f aca="false">IF($Y1826="","",LEFT($Y1826,1)&amp;" "&amp;TRIM(RIGHT(SUBSTITUTE($Y1826," ",REPT(" ",50)),50)))</f>
        <v/>
      </c>
      <c r="AA1826" s="27" t="str">
        <f aca="false">IF($AF1826="","",IF(COUNTIF(Validation!$U$19:$U$178,$AF1826)&gt;0,"OK","NO MATCH"))</f>
        <v/>
      </c>
      <c r="AB1826" s="27" t="str">
        <f aca="false">IF($W1826=0,"",IF(AND($W1826&gt;=Validation!$B$3,$W1826&lt;=Validation!$C$3),"Yes","No"))</f>
        <v/>
      </c>
      <c r="AC1826" s="26" t="str">
        <f aca="false">IF($A1826="","",$AF1826&amp;"|"&amp;TEXT($W1826,"yyyy-mm-dd")&amp;"|"&amp;$J1826&amp;"|"&amp;$N1826)</f>
        <v/>
      </c>
      <c r="AD1826" s="27" t="str">
        <f aca="false">IF($AC1826="","",IF(COUNTIF($AC$2:$AC$3000,$AC1826)&gt;1,"REVIEW","OK"))</f>
        <v/>
      </c>
      <c r="AE1826" s="27" t="str">
        <f aca="false">IF(OR($W1826=0,$O1826=""),"",IF(IFERROR(IF(ISNUMBER($O1826),INT($O1826),DATE(VALUE(MID(SUBSTITUTE(LEFT($O1826,FIND(" ",$O1826&amp;" ")-1),"/",REPT(" ",20)),41,20)),VALUE(LEFT(SUBSTITUTE(LEFT($O1826,FIND(" ",$O1826&amp;" ")-1),"/",REPT(" ",20)),20)),VALUE(MID(SUBSTITUTE(LEFT($O1826,FIND(" ",$O1826&amp;" ")-1),"/",REPT(" ",20)),21,20)))),0)&gt;$W1826,"Late","Same day"))</f>
        <v/>
      </c>
      <c r="AF1826" s="26" t="str">
        <f aca="false">IF($A1826="","",IFERROR(INDEX(Validation!$C$193:$C$217,MATCH($A1826,Validation!$A$193:$A$217,0)),IF(COUNTIF(Validation!$U$19:$U$178,$Z1826)&gt;0,$Z1826,IF(COUNTIF(Validation!$S$19:$S$178,$AI1826)=1,INDEX(Validation!$U$19:$U$178,MATCH($AI1826,Validation!$S$19:$S$178,0)),$Z1826))))</f>
        <v/>
      </c>
      <c r="AG1826" s="27" t="str">
        <f aca="false">IF(COUNTA($A1826:$U1826)=0,"",IF($A1826="","No name",IF($F1826="","No date",IF($W1826=0,"Date ilegible",IF(NOT(ISNUMBER($N1826)),"Hours no numéricas",IF($AA1826="NO MATCH","Person no identificada","OK"))))))</f>
        <v/>
      </c>
      <c r="AH1826" s="27" t="str">
        <f aca="false">IF($W1826=0,"No date",IF($W1826&lt;Validation!$B$3,"Before period",IF($W1826&gt;Validation!$C$3,"After period","In period")))</f>
        <v>No date</v>
      </c>
      <c r="AI1826" s="26" t="str">
        <f aca="false">IF($Y1826="","",TRIM(RIGHT(SUBSTITUTE($Y1826," ",REPT(" ",50)),50)))</f>
        <v/>
      </c>
      <c r="AJ1826" s="27" t="str">
        <f aca="false">IF($A1826="","",IF(NOT(ISERROR(MATCH($A1826,Validation!$A$193:$A$217,0))),"Manual mapping",IF(COUNTIF(Validation!$U$19:$U$178,$Z1826)&gt;0,"Direct",IF(COUNTIF(Validation!$S$19:$S$178,$AI1826)=1,"By surname","Unresolved"))))</f>
        <v/>
      </c>
      <c r="AK1826" s="28" t="str">
        <f aca="false">IF($L1826="","",IF(MATCH($L1826,$L$2:$L$3000,0)&lt;&gt;ROW()-1,"",COUNT($AK$1:$AK1825)+1))</f>
        <v/>
      </c>
      <c r="AL1826" s="28" t="str">
        <f aca="false">IF($G1826="","",IF(MATCH($G1826,$G$2:$G$3000,0)&lt;&gt;ROW()-1,"",COUNT($AL$1:$AL1825)+1))</f>
        <v/>
      </c>
      <c r="AM1826" s="28" t="str">
        <f aca="false">IF($H1826="","",IF(MATCH($H1826,$H$2:$H$3000,0)&lt;&gt;ROW()-1,"",COUNT($AM$1:$AM1825)+1))</f>
        <v/>
      </c>
      <c r="AN1826" s="28" t="str">
        <f aca="false">IF($I1826="","",IF(MATCH($I1826,$I$2:$I$3000,0)&lt;&gt;ROW()-1,"",COUNT($AN$1:$AN1825)+1))</f>
        <v/>
      </c>
      <c r="AO1826" s="28" t="str">
        <f aca="false">IF($Q1826="","",IF(MATCH($Q1826,$Q$2:$Q$3000,0)&lt;&gt;ROW()-1,"",COUNT($AO$1:$AO1825)+1))</f>
        <v/>
      </c>
    </row>
    <row r="1827" customFormat="false" ht="12.75" hidden="false" customHeight="true" outlineLevel="0" collapsed="false">
      <c r="W1827" s="24" t="n">
        <f aca="false">IF($F1827="",0,IFERROR(IF(ISNUMBER($F1827),INT($F1827),DATE(VALUE(MID(SUBSTITUTE(LEFT($F1827,FIND(" ",$F1827&amp;" ")-1),"/",REPT(" ",20)),41,20)),VALUE(LEFT(SUBSTITUTE(LEFT($F1827,FIND(" ",$F1827&amp;" ")-1),"/",REPT(" ",20)),20)),VALUE(MID(SUBSTITUTE(LEFT($F1827,FIND(" ",$F1827&amp;" ")-1),"/",REPT(" ",20)),21,20)))),0))</f>
        <v>0</v>
      </c>
      <c r="X1827" s="25" t="str">
        <f aca="false">IF(ISNUMBER($N1827),$N1827*Validation!$B$5,"")</f>
        <v/>
      </c>
      <c r="Y1827" s="26" t="str">
        <f aca="false">IF($A1827="","",SUBSTITUTE(SUBSTITUTE(SUBSTITUTE(SUBSTITUTE(SUBSTITUTE(SUBSTITUTE(SUBSTITUTE(UPPER(TRIM($A1827)),"Á","A"),"É","E"),"Í","I"),"Ó","O"),"Ú","U"),"Ñ","N"),"Ü","U"))</f>
        <v/>
      </c>
      <c r="Z1827" s="26" t="str">
        <f aca="false">IF($Y1827="","",LEFT($Y1827,1)&amp;" "&amp;TRIM(RIGHT(SUBSTITUTE($Y1827," ",REPT(" ",50)),50)))</f>
        <v/>
      </c>
      <c r="AA1827" s="27" t="str">
        <f aca="false">IF($AF1827="","",IF(COUNTIF(Validation!$U$19:$U$178,$AF1827)&gt;0,"OK","NO MATCH"))</f>
        <v/>
      </c>
      <c r="AB1827" s="27" t="str">
        <f aca="false">IF($W1827=0,"",IF(AND($W1827&gt;=Validation!$B$3,$W1827&lt;=Validation!$C$3),"Yes","No"))</f>
        <v/>
      </c>
      <c r="AC1827" s="26" t="str">
        <f aca="false">IF($A1827="","",$AF1827&amp;"|"&amp;TEXT($W1827,"yyyy-mm-dd")&amp;"|"&amp;$J1827&amp;"|"&amp;$N1827)</f>
        <v/>
      </c>
      <c r="AD1827" s="27" t="str">
        <f aca="false">IF($AC1827="","",IF(COUNTIF($AC$2:$AC$3000,$AC1827)&gt;1,"REVIEW","OK"))</f>
        <v/>
      </c>
      <c r="AE1827" s="27" t="str">
        <f aca="false">IF(OR($W1827=0,$O1827=""),"",IF(IFERROR(IF(ISNUMBER($O1827),INT($O1827),DATE(VALUE(MID(SUBSTITUTE(LEFT($O1827,FIND(" ",$O1827&amp;" ")-1),"/",REPT(" ",20)),41,20)),VALUE(LEFT(SUBSTITUTE(LEFT($O1827,FIND(" ",$O1827&amp;" ")-1),"/",REPT(" ",20)),20)),VALUE(MID(SUBSTITUTE(LEFT($O1827,FIND(" ",$O1827&amp;" ")-1),"/",REPT(" ",20)),21,20)))),0)&gt;$W1827,"Late","Same day"))</f>
        <v/>
      </c>
      <c r="AF1827" s="26" t="str">
        <f aca="false">IF($A1827="","",IFERROR(INDEX(Validation!$C$193:$C$217,MATCH($A1827,Validation!$A$193:$A$217,0)),IF(COUNTIF(Validation!$U$19:$U$178,$Z1827)&gt;0,$Z1827,IF(COUNTIF(Validation!$S$19:$S$178,$AI1827)=1,INDEX(Validation!$U$19:$U$178,MATCH($AI1827,Validation!$S$19:$S$178,0)),$Z1827))))</f>
        <v/>
      </c>
      <c r="AG1827" s="27" t="str">
        <f aca="false">IF(COUNTA($A1827:$U1827)=0,"",IF($A1827="","No name",IF($F1827="","No date",IF($W1827=0,"Date ilegible",IF(NOT(ISNUMBER($N1827)),"Hours no numéricas",IF($AA1827="NO MATCH","Person no identificada","OK"))))))</f>
        <v/>
      </c>
      <c r="AH1827" s="27" t="str">
        <f aca="false">IF($W1827=0,"No date",IF($W1827&lt;Validation!$B$3,"Before period",IF($W1827&gt;Validation!$C$3,"After period","In period")))</f>
        <v>No date</v>
      </c>
      <c r="AI1827" s="26" t="str">
        <f aca="false">IF($Y1827="","",TRIM(RIGHT(SUBSTITUTE($Y1827," ",REPT(" ",50)),50)))</f>
        <v/>
      </c>
      <c r="AJ1827" s="27" t="str">
        <f aca="false">IF($A1827="","",IF(NOT(ISERROR(MATCH($A1827,Validation!$A$193:$A$217,0))),"Manual mapping",IF(COUNTIF(Validation!$U$19:$U$178,$Z1827)&gt;0,"Direct",IF(COUNTIF(Validation!$S$19:$S$178,$AI1827)=1,"By surname","Unresolved"))))</f>
        <v/>
      </c>
      <c r="AK1827" s="28" t="str">
        <f aca="false">IF($L1827="","",IF(MATCH($L1827,$L$2:$L$3000,0)&lt;&gt;ROW()-1,"",COUNT($AK$1:$AK1826)+1))</f>
        <v/>
      </c>
      <c r="AL1827" s="28" t="str">
        <f aca="false">IF($G1827="","",IF(MATCH($G1827,$G$2:$G$3000,0)&lt;&gt;ROW()-1,"",COUNT($AL$1:$AL1826)+1))</f>
        <v/>
      </c>
      <c r="AM1827" s="28" t="str">
        <f aca="false">IF($H1827="","",IF(MATCH($H1827,$H$2:$H$3000,0)&lt;&gt;ROW()-1,"",COUNT($AM$1:$AM1826)+1))</f>
        <v/>
      </c>
      <c r="AN1827" s="28" t="str">
        <f aca="false">IF($I1827="","",IF(MATCH($I1827,$I$2:$I$3000,0)&lt;&gt;ROW()-1,"",COUNT($AN$1:$AN1826)+1))</f>
        <v/>
      </c>
      <c r="AO1827" s="28" t="str">
        <f aca="false">IF($Q1827="","",IF(MATCH($Q1827,$Q$2:$Q$3000,0)&lt;&gt;ROW()-1,"",COUNT($AO$1:$AO1826)+1))</f>
        <v/>
      </c>
    </row>
    <row r="1828" customFormat="false" ht="12.75" hidden="false" customHeight="true" outlineLevel="0" collapsed="false">
      <c r="W1828" s="24" t="n">
        <f aca="false">IF($F1828="",0,IFERROR(IF(ISNUMBER($F1828),INT($F1828),DATE(VALUE(MID(SUBSTITUTE(LEFT($F1828,FIND(" ",$F1828&amp;" ")-1),"/",REPT(" ",20)),41,20)),VALUE(LEFT(SUBSTITUTE(LEFT($F1828,FIND(" ",$F1828&amp;" ")-1),"/",REPT(" ",20)),20)),VALUE(MID(SUBSTITUTE(LEFT($F1828,FIND(" ",$F1828&amp;" ")-1),"/",REPT(" ",20)),21,20)))),0))</f>
        <v>0</v>
      </c>
      <c r="X1828" s="25" t="str">
        <f aca="false">IF(ISNUMBER($N1828),$N1828*Validation!$B$5,"")</f>
        <v/>
      </c>
      <c r="Y1828" s="26" t="str">
        <f aca="false">IF($A1828="","",SUBSTITUTE(SUBSTITUTE(SUBSTITUTE(SUBSTITUTE(SUBSTITUTE(SUBSTITUTE(SUBSTITUTE(UPPER(TRIM($A1828)),"Á","A"),"É","E"),"Í","I"),"Ó","O"),"Ú","U"),"Ñ","N"),"Ü","U"))</f>
        <v/>
      </c>
      <c r="Z1828" s="26" t="str">
        <f aca="false">IF($Y1828="","",LEFT($Y1828,1)&amp;" "&amp;TRIM(RIGHT(SUBSTITUTE($Y1828," ",REPT(" ",50)),50)))</f>
        <v/>
      </c>
      <c r="AA1828" s="27" t="str">
        <f aca="false">IF($AF1828="","",IF(COUNTIF(Validation!$U$19:$U$178,$AF1828)&gt;0,"OK","NO MATCH"))</f>
        <v/>
      </c>
      <c r="AB1828" s="27" t="str">
        <f aca="false">IF($W1828=0,"",IF(AND($W1828&gt;=Validation!$B$3,$W1828&lt;=Validation!$C$3),"Yes","No"))</f>
        <v/>
      </c>
      <c r="AC1828" s="26" t="str">
        <f aca="false">IF($A1828="","",$AF1828&amp;"|"&amp;TEXT($W1828,"yyyy-mm-dd")&amp;"|"&amp;$J1828&amp;"|"&amp;$N1828)</f>
        <v/>
      </c>
      <c r="AD1828" s="27" t="str">
        <f aca="false">IF($AC1828="","",IF(COUNTIF($AC$2:$AC$3000,$AC1828)&gt;1,"REVIEW","OK"))</f>
        <v/>
      </c>
      <c r="AE1828" s="27" t="str">
        <f aca="false">IF(OR($W1828=0,$O1828=""),"",IF(IFERROR(IF(ISNUMBER($O1828),INT($O1828),DATE(VALUE(MID(SUBSTITUTE(LEFT($O1828,FIND(" ",$O1828&amp;" ")-1),"/",REPT(" ",20)),41,20)),VALUE(LEFT(SUBSTITUTE(LEFT($O1828,FIND(" ",$O1828&amp;" ")-1),"/",REPT(" ",20)),20)),VALUE(MID(SUBSTITUTE(LEFT($O1828,FIND(" ",$O1828&amp;" ")-1),"/",REPT(" ",20)),21,20)))),0)&gt;$W1828,"Late","Same day"))</f>
        <v/>
      </c>
      <c r="AF1828" s="26" t="str">
        <f aca="false">IF($A1828="","",IFERROR(INDEX(Validation!$C$193:$C$217,MATCH($A1828,Validation!$A$193:$A$217,0)),IF(COUNTIF(Validation!$U$19:$U$178,$Z1828)&gt;0,$Z1828,IF(COUNTIF(Validation!$S$19:$S$178,$AI1828)=1,INDEX(Validation!$U$19:$U$178,MATCH($AI1828,Validation!$S$19:$S$178,0)),$Z1828))))</f>
        <v/>
      </c>
      <c r="AG1828" s="27" t="str">
        <f aca="false">IF(COUNTA($A1828:$U1828)=0,"",IF($A1828="","No name",IF($F1828="","No date",IF($W1828=0,"Date ilegible",IF(NOT(ISNUMBER($N1828)),"Hours no numéricas",IF($AA1828="NO MATCH","Person no identificada","OK"))))))</f>
        <v/>
      </c>
      <c r="AH1828" s="27" t="str">
        <f aca="false">IF($W1828=0,"No date",IF($W1828&lt;Validation!$B$3,"Before period",IF($W1828&gt;Validation!$C$3,"After period","In period")))</f>
        <v>No date</v>
      </c>
      <c r="AI1828" s="26" t="str">
        <f aca="false">IF($Y1828="","",TRIM(RIGHT(SUBSTITUTE($Y1828," ",REPT(" ",50)),50)))</f>
        <v/>
      </c>
      <c r="AJ1828" s="27" t="str">
        <f aca="false">IF($A1828="","",IF(NOT(ISERROR(MATCH($A1828,Validation!$A$193:$A$217,0))),"Manual mapping",IF(COUNTIF(Validation!$U$19:$U$178,$Z1828)&gt;0,"Direct",IF(COUNTIF(Validation!$S$19:$S$178,$AI1828)=1,"By surname","Unresolved"))))</f>
        <v/>
      </c>
      <c r="AK1828" s="28" t="str">
        <f aca="false">IF($L1828="","",IF(MATCH($L1828,$L$2:$L$3000,0)&lt;&gt;ROW()-1,"",COUNT($AK$1:$AK1827)+1))</f>
        <v/>
      </c>
      <c r="AL1828" s="28" t="str">
        <f aca="false">IF($G1828="","",IF(MATCH($G1828,$G$2:$G$3000,0)&lt;&gt;ROW()-1,"",COUNT($AL$1:$AL1827)+1))</f>
        <v/>
      </c>
      <c r="AM1828" s="28" t="str">
        <f aca="false">IF($H1828="","",IF(MATCH($H1828,$H$2:$H$3000,0)&lt;&gt;ROW()-1,"",COUNT($AM$1:$AM1827)+1))</f>
        <v/>
      </c>
      <c r="AN1828" s="28" t="str">
        <f aca="false">IF($I1828="","",IF(MATCH($I1828,$I$2:$I$3000,0)&lt;&gt;ROW()-1,"",COUNT($AN$1:$AN1827)+1))</f>
        <v/>
      </c>
      <c r="AO1828" s="28" t="str">
        <f aca="false">IF($Q1828="","",IF(MATCH($Q1828,$Q$2:$Q$3000,0)&lt;&gt;ROW()-1,"",COUNT($AO$1:$AO1827)+1))</f>
        <v/>
      </c>
    </row>
    <row r="1829" customFormat="false" ht="12.75" hidden="false" customHeight="true" outlineLevel="0" collapsed="false">
      <c r="W1829" s="24" t="n">
        <f aca="false">IF($F1829="",0,IFERROR(IF(ISNUMBER($F1829),INT($F1829),DATE(VALUE(MID(SUBSTITUTE(LEFT($F1829,FIND(" ",$F1829&amp;" ")-1),"/",REPT(" ",20)),41,20)),VALUE(LEFT(SUBSTITUTE(LEFT($F1829,FIND(" ",$F1829&amp;" ")-1),"/",REPT(" ",20)),20)),VALUE(MID(SUBSTITUTE(LEFT($F1829,FIND(" ",$F1829&amp;" ")-1),"/",REPT(" ",20)),21,20)))),0))</f>
        <v>0</v>
      </c>
      <c r="X1829" s="25" t="str">
        <f aca="false">IF(ISNUMBER($N1829),$N1829*Validation!$B$5,"")</f>
        <v/>
      </c>
      <c r="Y1829" s="26" t="str">
        <f aca="false">IF($A1829="","",SUBSTITUTE(SUBSTITUTE(SUBSTITUTE(SUBSTITUTE(SUBSTITUTE(SUBSTITUTE(SUBSTITUTE(UPPER(TRIM($A1829)),"Á","A"),"É","E"),"Í","I"),"Ó","O"),"Ú","U"),"Ñ","N"),"Ü","U"))</f>
        <v/>
      </c>
      <c r="Z1829" s="26" t="str">
        <f aca="false">IF($Y1829="","",LEFT($Y1829,1)&amp;" "&amp;TRIM(RIGHT(SUBSTITUTE($Y1829," ",REPT(" ",50)),50)))</f>
        <v/>
      </c>
      <c r="AA1829" s="27" t="str">
        <f aca="false">IF($AF1829="","",IF(COUNTIF(Validation!$U$19:$U$178,$AF1829)&gt;0,"OK","NO MATCH"))</f>
        <v/>
      </c>
      <c r="AB1829" s="27" t="str">
        <f aca="false">IF($W1829=0,"",IF(AND($W1829&gt;=Validation!$B$3,$W1829&lt;=Validation!$C$3),"Yes","No"))</f>
        <v/>
      </c>
      <c r="AC1829" s="26" t="str">
        <f aca="false">IF($A1829="","",$AF1829&amp;"|"&amp;TEXT($W1829,"yyyy-mm-dd")&amp;"|"&amp;$J1829&amp;"|"&amp;$N1829)</f>
        <v/>
      </c>
      <c r="AD1829" s="27" t="str">
        <f aca="false">IF($AC1829="","",IF(COUNTIF($AC$2:$AC$3000,$AC1829)&gt;1,"REVIEW","OK"))</f>
        <v/>
      </c>
      <c r="AE1829" s="27" t="str">
        <f aca="false">IF(OR($W1829=0,$O1829=""),"",IF(IFERROR(IF(ISNUMBER($O1829),INT($O1829),DATE(VALUE(MID(SUBSTITUTE(LEFT($O1829,FIND(" ",$O1829&amp;" ")-1),"/",REPT(" ",20)),41,20)),VALUE(LEFT(SUBSTITUTE(LEFT($O1829,FIND(" ",$O1829&amp;" ")-1),"/",REPT(" ",20)),20)),VALUE(MID(SUBSTITUTE(LEFT($O1829,FIND(" ",$O1829&amp;" ")-1),"/",REPT(" ",20)),21,20)))),0)&gt;$W1829,"Late","Same day"))</f>
        <v/>
      </c>
      <c r="AF1829" s="26" t="str">
        <f aca="false">IF($A1829="","",IFERROR(INDEX(Validation!$C$193:$C$217,MATCH($A1829,Validation!$A$193:$A$217,0)),IF(COUNTIF(Validation!$U$19:$U$178,$Z1829)&gt;0,$Z1829,IF(COUNTIF(Validation!$S$19:$S$178,$AI1829)=1,INDEX(Validation!$U$19:$U$178,MATCH($AI1829,Validation!$S$19:$S$178,0)),$Z1829))))</f>
        <v/>
      </c>
      <c r="AG1829" s="27" t="str">
        <f aca="false">IF(COUNTA($A1829:$U1829)=0,"",IF($A1829="","No name",IF($F1829="","No date",IF($W1829=0,"Date ilegible",IF(NOT(ISNUMBER($N1829)),"Hours no numéricas",IF($AA1829="NO MATCH","Person no identificada","OK"))))))</f>
        <v/>
      </c>
      <c r="AH1829" s="27" t="str">
        <f aca="false">IF($W1829=0,"No date",IF($W1829&lt;Validation!$B$3,"Before period",IF($W1829&gt;Validation!$C$3,"After period","In period")))</f>
        <v>No date</v>
      </c>
      <c r="AI1829" s="26" t="str">
        <f aca="false">IF($Y1829="","",TRIM(RIGHT(SUBSTITUTE($Y1829," ",REPT(" ",50)),50)))</f>
        <v/>
      </c>
      <c r="AJ1829" s="27" t="str">
        <f aca="false">IF($A1829="","",IF(NOT(ISERROR(MATCH($A1829,Validation!$A$193:$A$217,0))),"Manual mapping",IF(COUNTIF(Validation!$U$19:$U$178,$Z1829)&gt;0,"Direct",IF(COUNTIF(Validation!$S$19:$S$178,$AI1829)=1,"By surname","Unresolved"))))</f>
        <v/>
      </c>
      <c r="AK1829" s="28" t="str">
        <f aca="false">IF($L1829="","",IF(MATCH($L1829,$L$2:$L$3000,0)&lt;&gt;ROW()-1,"",COUNT($AK$1:$AK1828)+1))</f>
        <v/>
      </c>
      <c r="AL1829" s="28" t="str">
        <f aca="false">IF($G1829="","",IF(MATCH($G1829,$G$2:$G$3000,0)&lt;&gt;ROW()-1,"",COUNT($AL$1:$AL1828)+1))</f>
        <v/>
      </c>
      <c r="AM1829" s="28" t="str">
        <f aca="false">IF($H1829="","",IF(MATCH($H1829,$H$2:$H$3000,0)&lt;&gt;ROW()-1,"",COUNT($AM$1:$AM1828)+1))</f>
        <v/>
      </c>
      <c r="AN1829" s="28" t="str">
        <f aca="false">IF($I1829="","",IF(MATCH($I1829,$I$2:$I$3000,0)&lt;&gt;ROW()-1,"",COUNT($AN$1:$AN1828)+1))</f>
        <v/>
      </c>
      <c r="AO1829" s="28" t="str">
        <f aca="false">IF($Q1829="","",IF(MATCH($Q1829,$Q$2:$Q$3000,0)&lt;&gt;ROW()-1,"",COUNT($AO$1:$AO1828)+1))</f>
        <v/>
      </c>
    </row>
    <row r="1830" customFormat="false" ht="12.75" hidden="false" customHeight="true" outlineLevel="0" collapsed="false">
      <c r="W1830" s="24" t="n">
        <f aca="false">IF($F1830="",0,IFERROR(IF(ISNUMBER($F1830),INT($F1830),DATE(VALUE(MID(SUBSTITUTE(LEFT($F1830,FIND(" ",$F1830&amp;" ")-1),"/",REPT(" ",20)),41,20)),VALUE(LEFT(SUBSTITUTE(LEFT($F1830,FIND(" ",$F1830&amp;" ")-1),"/",REPT(" ",20)),20)),VALUE(MID(SUBSTITUTE(LEFT($F1830,FIND(" ",$F1830&amp;" ")-1),"/",REPT(" ",20)),21,20)))),0))</f>
        <v>0</v>
      </c>
      <c r="X1830" s="25" t="str">
        <f aca="false">IF(ISNUMBER($N1830),$N1830*Validation!$B$5,"")</f>
        <v/>
      </c>
      <c r="Y1830" s="26" t="str">
        <f aca="false">IF($A1830="","",SUBSTITUTE(SUBSTITUTE(SUBSTITUTE(SUBSTITUTE(SUBSTITUTE(SUBSTITUTE(SUBSTITUTE(UPPER(TRIM($A1830)),"Á","A"),"É","E"),"Í","I"),"Ó","O"),"Ú","U"),"Ñ","N"),"Ü","U"))</f>
        <v/>
      </c>
      <c r="Z1830" s="26" t="str">
        <f aca="false">IF($Y1830="","",LEFT($Y1830,1)&amp;" "&amp;TRIM(RIGHT(SUBSTITUTE($Y1830," ",REPT(" ",50)),50)))</f>
        <v/>
      </c>
      <c r="AA1830" s="27" t="str">
        <f aca="false">IF($AF1830="","",IF(COUNTIF(Validation!$U$19:$U$178,$AF1830)&gt;0,"OK","NO MATCH"))</f>
        <v/>
      </c>
      <c r="AB1830" s="27" t="str">
        <f aca="false">IF($W1830=0,"",IF(AND($W1830&gt;=Validation!$B$3,$W1830&lt;=Validation!$C$3),"Yes","No"))</f>
        <v/>
      </c>
      <c r="AC1830" s="26" t="str">
        <f aca="false">IF($A1830="","",$AF1830&amp;"|"&amp;TEXT($W1830,"yyyy-mm-dd")&amp;"|"&amp;$J1830&amp;"|"&amp;$N1830)</f>
        <v/>
      </c>
      <c r="AD1830" s="27" t="str">
        <f aca="false">IF($AC1830="","",IF(COUNTIF($AC$2:$AC$3000,$AC1830)&gt;1,"REVIEW","OK"))</f>
        <v/>
      </c>
      <c r="AE1830" s="27" t="str">
        <f aca="false">IF(OR($W1830=0,$O1830=""),"",IF(IFERROR(IF(ISNUMBER($O1830),INT($O1830),DATE(VALUE(MID(SUBSTITUTE(LEFT($O1830,FIND(" ",$O1830&amp;" ")-1),"/",REPT(" ",20)),41,20)),VALUE(LEFT(SUBSTITUTE(LEFT($O1830,FIND(" ",$O1830&amp;" ")-1),"/",REPT(" ",20)),20)),VALUE(MID(SUBSTITUTE(LEFT($O1830,FIND(" ",$O1830&amp;" ")-1),"/",REPT(" ",20)),21,20)))),0)&gt;$W1830,"Late","Same day"))</f>
        <v/>
      </c>
      <c r="AF1830" s="26" t="str">
        <f aca="false">IF($A1830="","",IFERROR(INDEX(Validation!$C$193:$C$217,MATCH($A1830,Validation!$A$193:$A$217,0)),IF(COUNTIF(Validation!$U$19:$U$178,$Z1830)&gt;0,$Z1830,IF(COUNTIF(Validation!$S$19:$S$178,$AI1830)=1,INDEX(Validation!$U$19:$U$178,MATCH($AI1830,Validation!$S$19:$S$178,0)),$Z1830))))</f>
        <v/>
      </c>
      <c r="AG1830" s="27" t="str">
        <f aca="false">IF(COUNTA($A1830:$U1830)=0,"",IF($A1830="","No name",IF($F1830="","No date",IF($W1830=0,"Date ilegible",IF(NOT(ISNUMBER($N1830)),"Hours no numéricas",IF($AA1830="NO MATCH","Person no identificada","OK"))))))</f>
        <v/>
      </c>
      <c r="AH1830" s="27" t="str">
        <f aca="false">IF($W1830=0,"No date",IF($W1830&lt;Validation!$B$3,"Before period",IF($W1830&gt;Validation!$C$3,"After period","In period")))</f>
        <v>No date</v>
      </c>
      <c r="AI1830" s="26" t="str">
        <f aca="false">IF($Y1830="","",TRIM(RIGHT(SUBSTITUTE($Y1830," ",REPT(" ",50)),50)))</f>
        <v/>
      </c>
      <c r="AJ1830" s="27" t="str">
        <f aca="false">IF($A1830="","",IF(NOT(ISERROR(MATCH($A1830,Validation!$A$193:$A$217,0))),"Manual mapping",IF(COUNTIF(Validation!$U$19:$U$178,$Z1830)&gt;0,"Direct",IF(COUNTIF(Validation!$S$19:$S$178,$AI1830)=1,"By surname","Unresolved"))))</f>
        <v/>
      </c>
      <c r="AK1830" s="28" t="str">
        <f aca="false">IF($L1830="","",IF(MATCH($L1830,$L$2:$L$3000,0)&lt;&gt;ROW()-1,"",COUNT($AK$1:$AK1829)+1))</f>
        <v/>
      </c>
      <c r="AL1830" s="28" t="str">
        <f aca="false">IF($G1830="","",IF(MATCH($G1830,$G$2:$G$3000,0)&lt;&gt;ROW()-1,"",COUNT($AL$1:$AL1829)+1))</f>
        <v/>
      </c>
      <c r="AM1830" s="28" t="str">
        <f aca="false">IF($H1830="","",IF(MATCH($H1830,$H$2:$H$3000,0)&lt;&gt;ROW()-1,"",COUNT($AM$1:$AM1829)+1))</f>
        <v/>
      </c>
      <c r="AN1830" s="28" t="str">
        <f aca="false">IF($I1830="","",IF(MATCH($I1830,$I$2:$I$3000,0)&lt;&gt;ROW()-1,"",COUNT($AN$1:$AN1829)+1))</f>
        <v/>
      </c>
      <c r="AO1830" s="28" t="str">
        <f aca="false">IF($Q1830="","",IF(MATCH($Q1830,$Q$2:$Q$3000,0)&lt;&gt;ROW()-1,"",COUNT($AO$1:$AO1829)+1))</f>
        <v/>
      </c>
    </row>
    <row r="1831" customFormat="false" ht="12.75" hidden="false" customHeight="true" outlineLevel="0" collapsed="false">
      <c r="W1831" s="24" t="n">
        <f aca="false">IF($F1831="",0,IFERROR(IF(ISNUMBER($F1831),INT($F1831),DATE(VALUE(MID(SUBSTITUTE(LEFT($F1831,FIND(" ",$F1831&amp;" ")-1),"/",REPT(" ",20)),41,20)),VALUE(LEFT(SUBSTITUTE(LEFT($F1831,FIND(" ",$F1831&amp;" ")-1),"/",REPT(" ",20)),20)),VALUE(MID(SUBSTITUTE(LEFT($F1831,FIND(" ",$F1831&amp;" ")-1),"/",REPT(" ",20)),21,20)))),0))</f>
        <v>0</v>
      </c>
      <c r="X1831" s="25" t="str">
        <f aca="false">IF(ISNUMBER($N1831),$N1831*Validation!$B$5,"")</f>
        <v/>
      </c>
      <c r="Y1831" s="26" t="str">
        <f aca="false">IF($A1831="","",SUBSTITUTE(SUBSTITUTE(SUBSTITUTE(SUBSTITUTE(SUBSTITUTE(SUBSTITUTE(SUBSTITUTE(UPPER(TRIM($A1831)),"Á","A"),"É","E"),"Í","I"),"Ó","O"),"Ú","U"),"Ñ","N"),"Ü","U"))</f>
        <v/>
      </c>
      <c r="Z1831" s="26" t="str">
        <f aca="false">IF($Y1831="","",LEFT($Y1831,1)&amp;" "&amp;TRIM(RIGHT(SUBSTITUTE($Y1831," ",REPT(" ",50)),50)))</f>
        <v/>
      </c>
      <c r="AA1831" s="27" t="str">
        <f aca="false">IF($AF1831="","",IF(COUNTIF(Validation!$U$19:$U$178,$AF1831)&gt;0,"OK","NO MATCH"))</f>
        <v/>
      </c>
      <c r="AB1831" s="27" t="str">
        <f aca="false">IF($W1831=0,"",IF(AND($W1831&gt;=Validation!$B$3,$W1831&lt;=Validation!$C$3),"Yes","No"))</f>
        <v/>
      </c>
      <c r="AC1831" s="26" t="str">
        <f aca="false">IF($A1831="","",$AF1831&amp;"|"&amp;TEXT($W1831,"yyyy-mm-dd")&amp;"|"&amp;$J1831&amp;"|"&amp;$N1831)</f>
        <v/>
      </c>
      <c r="AD1831" s="27" t="str">
        <f aca="false">IF($AC1831="","",IF(COUNTIF($AC$2:$AC$3000,$AC1831)&gt;1,"REVIEW","OK"))</f>
        <v/>
      </c>
      <c r="AE1831" s="27" t="str">
        <f aca="false">IF(OR($W1831=0,$O1831=""),"",IF(IFERROR(IF(ISNUMBER($O1831),INT($O1831),DATE(VALUE(MID(SUBSTITUTE(LEFT($O1831,FIND(" ",$O1831&amp;" ")-1),"/",REPT(" ",20)),41,20)),VALUE(LEFT(SUBSTITUTE(LEFT($O1831,FIND(" ",$O1831&amp;" ")-1),"/",REPT(" ",20)),20)),VALUE(MID(SUBSTITUTE(LEFT($O1831,FIND(" ",$O1831&amp;" ")-1),"/",REPT(" ",20)),21,20)))),0)&gt;$W1831,"Late","Same day"))</f>
        <v/>
      </c>
      <c r="AF1831" s="26" t="str">
        <f aca="false">IF($A1831="","",IFERROR(INDEX(Validation!$C$193:$C$217,MATCH($A1831,Validation!$A$193:$A$217,0)),IF(COUNTIF(Validation!$U$19:$U$178,$Z1831)&gt;0,$Z1831,IF(COUNTIF(Validation!$S$19:$S$178,$AI1831)=1,INDEX(Validation!$U$19:$U$178,MATCH($AI1831,Validation!$S$19:$S$178,0)),$Z1831))))</f>
        <v/>
      </c>
      <c r="AG1831" s="27" t="str">
        <f aca="false">IF(COUNTA($A1831:$U1831)=0,"",IF($A1831="","No name",IF($F1831="","No date",IF($W1831=0,"Date ilegible",IF(NOT(ISNUMBER($N1831)),"Hours no numéricas",IF($AA1831="NO MATCH","Person no identificada","OK"))))))</f>
        <v/>
      </c>
      <c r="AH1831" s="27" t="str">
        <f aca="false">IF($W1831=0,"No date",IF($W1831&lt;Validation!$B$3,"Before period",IF($W1831&gt;Validation!$C$3,"After period","In period")))</f>
        <v>No date</v>
      </c>
      <c r="AI1831" s="26" t="str">
        <f aca="false">IF($Y1831="","",TRIM(RIGHT(SUBSTITUTE($Y1831," ",REPT(" ",50)),50)))</f>
        <v/>
      </c>
      <c r="AJ1831" s="27" t="str">
        <f aca="false">IF($A1831="","",IF(NOT(ISERROR(MATCH($A1831,Validation!$A$193:$A$217,0))),"Manual mapping",IF(COUNTIF(Validation!$U$19:$U$178,$Z1831)&gt;0,"Direct",IF(COUNTIF(Validation!$S$19:$S$178,$AI1831)=1,"By surname","Unresolved"))))</f>
        <v/>
      </c>
      <c r="AK1831" s="28" t="str">
        <f aca="false">IF($L1831="","",IF(MATCH($L1831,$L$2:$L$3000,0)&lt;&gt;ROW()-1,"",COUNT($AK$1:$AK1830)+1))</f>
        <v/>
      </c>
      <c r="AL1831" s="28" t="str">
        <f aca="false">IF($G1831="","",IF(MATCH($G1831,$G$2:$G$3000,0)&lt;&gt;ROW()-1,"",COUNT($AL$1:$AL1830)+1))</f>
        <v/>
      </c>
      <c r="AM1831" s="28" t="str">
        <f aca="false">IF($H1831="","",IF(MATCH($H1831,$H$2:$H$3000,0)&lt;&gt;ROW()-1,"",COUNT($AM$1:$AM1830)+1))</f>
        <v/>
      </c>
      <c r="AN1831" s="28" t="str">
        <f aca="false">IF($I1831="","",IF(MATCH($I1831,$I$2:$I$3000,0)&lt;&gt;ROW()-1,"",COUNT($AN$1:$AN1830)+1))</f>
        <v/>
      </c>
      <c r="AO1831" s="28" t="str">
        <f aca="false">IF($Q1831="","",IF(MATCH($Q1831,$Q$2:$Q$3000,0)&lt;&gt;ROW()-1,"",COUNT($AO$1:$AO1830)+1))</f>
        <v/>
      </c>
    </row>
    <row r="1832" customFormat="false" ht="12.75" hidden="false" customHeight="true" outlineLevel="0" collapsed="false">
      <c r="W1832" s="24" t="n">
        <f aca="false">IF($F1832="",0,IFERROR(IF(ISNUMBER($F1832),INT($F1832),DATE(VALUE(MID(SUBSTITUTE(LEFT($F1832,FIND(" ",$F1832&amp;" ")-1),"/",REPT(" ",20)),41,20)),VALUE(LEFT(SUBSTITUTE(LEFT($F1832,FIND(" ",$F1832&amp;" ")-1),"/",REPT(" ",20)),20)),VALUE(MID(SUBSTITUTE(LEFT($F1832,FIND(" ",$F1832&amp;" ")-1),"/",REPT(" ",20)),21,20)))),0))</f>
        <v>0</v>
      </c>
      <c r="X1832" s="25" t="str">
        <f aca="false">IF(ISNUMBER($N1832),$N1832*Validation!$B$5,"")</f>
        <v/>
      </c>
      <c r="Y1832" s="26" t="str">
        <f aca="false">IF($A1832="","",SUBSTITUTE(SUBSTITUTE(SUBSTITUTE(SUBSTITUTE(SUBSTITUTE(SUBSTITUTE(SUBSTITUTE(UPPER(TRIM($A1832)),"Á","A"),"É","E"),"Í","I"),"Ó","O"),"Ú","U"),"Ñ","N"),"Ü","U"))</f>
        <v/>
      </c>
      <c r="Z1832" s="26" t="str">
        <f aca="false">IF($Y1832="","",LEFT($Y1832,1)&amp;" "&amp;TRIM(RIGHT(SUBSTITUTE($Y1832," ",REPT(" ",50)),50)))</f>
        <v/>
      </c>
      <c r="AA1832" s="27" t="str">
        <f aca="false">IF($AF1832="","",IF(COUNTIF(Validation!$U$19:$U$178,$AF1832)&gt;0,"OK","NO MATCH"))</f>
        <v/>
      </c>
      <c r="AB1832" s="27" t="str">
        <f aca="false">IF($W1832=0,"",IF(AND($W1832&gt;=Validation!$B$3,$W1832&lt;=Validation!$C$3),"Yes","No"))</f>
        <v/>
      </c>
      <c r="AC1832" s="26" t="str">
        <f aca="false">IF($A1832="","",$AF1832&amp;"|"&amp;TEXT($W1832,"yyyy-mm-dd")&amp;"|"&amp;$J1832&amp;"|"&amp;$N1832)</f>
        <v/>
      </c>
      <c r="AD1832" s="27" t="str">
        <f aca="false">IF($AC1832="","",IF(COUNTIF($AC$2:$AC$3000,$AC1832)&gt;1,"REVIEW","OK"))</f>
        <v/>
      </c>
      <c r="AE1832" s="27" t="str">
        <f aca="false">IF(OR($W1832=0,$O1832=""),"",IF(IFERROR(IF(ISNUMBER($O1832),INT($O1832),DATE(VALUE(MID(SUBSTITUTE(LEFT($O1832,FIND(" ",$O1832&amp;" ")-1),"/",REPT(" ",20)),41,20)),VALUE(LEFT(SUBSTITUTE(LEFT($O1832,FIND(" ",$O1832&amp;" ")-1),"/",REPT(" ",20)),20)),VALUE(MID(SUBSTITUTE(LEFT($O1832,FIND(" ",$O1832&amp;" ")-1),"/",REPT(" ",20)),21,20)))),0)&gt;$W1832,"Late","Same day"))</f>
        <v/>
      </c>
      <c r="AF1832" s="26" t="str">
        <f aca="false">IF($A1832="","",IFERROR(INDEX(Validation!$C$193:$C$217,MATCH($A1832,Validation!$A$193:$A$217,0)),IF(COUNTIF(Validation!$U$19:$U$178,$Z1832)&gt;0,$Z1832,IF(COUNTIF(Validation!$S$19:$S$178,$AI1832)=1,INDEX(Validation!$U$19:$U$178,MATCH($AI1832,Validation!$S$19:$S$178,0)),$Z1832))))</f>
        <v/>
      </c>
      <c r="AG1832" s="27" t="str">
        <f aca="false">IF(COUNTA($A1832:$U1832)=0,"",IF($A1832="","No name",IF($F1832="","No date",IF($W1832=0,"Date ilegible",IF(NOT(ISNUMBER($N1832)),"Hours no numéricas",IF($AA1832="NO MATCH","Person no identificada","OK"))))))</f>
        <v/>
      </c>
      <c r="AH1832" s="27" t="str">
        <f aca="false">IF($W1832=0,"No date",IF($W1832&lt;Validation!$B$3,"Before period",IF($W1832&gt;Validation!$C$3,"After period","In period")))</f>
        <v>No date</v>
      </c>
      <c r="AI1832" s="26" t="str">
        <f aca="false">IF($Y1832="","",TRIM(RIGHT(SUBSTITUTE($Y1832," ",REPT(" ",50)),50)))</f>
        <v/>
      </c>
      <c r="AJ1832" s="27" t="str">
        <f aca="false">IF($A1832="","",IF(NOT(ISERROR(MATCH($A1832,Validation!$A$193:$A$217,0))),"Manual mapping",IF(COUNTIF(Validation!$U$19:$U$178,$Z1832)&gt;0,"Direct",IF(COUNTIF(Validation!$S$19:$S$178,$AI1832)=1,"By surname","Unresolved"))))</f>
        <v/>
      </c>
      <c r="AK1832" s="28" t="str">
        <f aca="false">IF($L1832="","",IF(MATCH($L1832,$L$2:$L$3000,0)&lt;&gt;ROW()-1,"",COUNT($AK$1:$AK1831)+1))</f>
        <v/>
      </c>
      <c r="AL1832" s="28" t="str">
        <f aca="false">IF($G1832="","",IF(MATCH($G1832,$G$2:$G$3000,0)&lt;&gt;ROW()-1,"",COUNT($AL$1:$AL1831)+1))</f>
        <v/>
      </c>
      <c r="AM1832" s="28" t="str">
        <f aca="false">IF($H1832="","",IF(MATCH($H1832,$H$2:$H$3000,0)&lt;&gt;ROW()-1,"",COUNT($AM$1:$AM1831)+1))</f>
        <v/>
      </c>
      <c r="AN1832" s="28" t="str">
        <f aca="false">IF($I1832="","",IF(MATCH($I1832,$I$2:$I$3000,0)&lt;&gt;ROW()-1,"",COUNT($AN$1:$AN1831)+1))</f>
        <v/>
      </c>
      <c r="AO1832" s="28" t="str">
        <f aca="false">IF($Q1832="","",IF(MATCH($Q1832,$Q$2:$Q$3000,0)&lt;&gt;ROW()-1,"",COUNT($AO$1:$AO1831)+1))</f>
        <v/>
      </c>
    </row>
    <row r="1833" customFormat="false" ht="12.75" hidden="false" customHeight="true" outlineLevel="0" collapsed="false">
      <c r="W1833" s="24" t="n">
        <f aca="false">IF($F1833="",0,IFERROR(IF(ISNUMBER($F1833),INT($F1833),DATE(VALUE(MID(SUBSTITUTE(LEFT($F1833,FIND(" ",$F1833&amp;" ")-1),"/",REPT(" ",20)),41,20)),VALUE(LEFT(SUBSTITUTE(LEFT($F1833,FIND(" ",$F1833&amp;" ")-1),"/",REPT(" ",20)),20)),VALUE(MID(SUBSTITUTE(LEFT($F1833,FIND(" ",$F1833&amp;" ")-1),"/",REPT(" ",20)),21,20)))),0))</f>
        <v>0</v>
      </c>
      <c r="X1833" s="25" t="str">
        <f aca="false">IF(ISNUMBER($N1833),$N1833*Validation!$B$5,"")</f>
        <v/>
      </c>
      <c r="Y1833" s="26" t="str">
        <f aca="false">IF($A1833="","",SUBSTITUTE(SUBSTITUTE(SUBSTITUTE(SUBSTITUTE(SUBSTITUTE(SUBSTITUTE(SUBSTITUTE(UPPER(TRIM($A1833)),"Á","A"),"É","E"),"Í","I"),"Ó","O"),"Ú","U"),"Ñ","N"),"Ü","U"))</f>
        <v/>
      </c>
      <c r="Z1833" s="26" t="str">
        <f aca="false">IF($Y1833="","",LEFT($Y1833,1)&amp;" "&amp;TRIM(RIGHT(SUBSTITUTE($Y1833," ",REPT(" ",50)),50)))</f>
        <v/>
      </c>
      <c r="AA1833" s="27" t="str">
        <f aca="false">IF($AF1833="","",IF(COUNTIF(Validation!$U$19:$U$178,$AF1833)&gt;0,"OK","NO MATCH"))</f>
        <v/>
      </c>
      <c r="AB1833" s="27" t="str">
        <f aca="false">IF($W1833=0,"",IF(AND($W1833&gt;=Validation!$B$3,$W1833&lt;=Validation!$C$3),"Yes","No"))</f>
        <v/>
      </c>
      <c r="AC1833" s="26" t="str">
        <f aca="false">IF($A1833="","",$AF1833&amp;"|"&amp;TEXT($W1833,"yyyy-mm-dd")&amp;"|"&amp;$J1833&amp;"|"&amp;$N1833)</f>
        <v/>
      </c>
      <c r="AD1833" s="27" t="str">
        <f aca="false">IF($AC1833="","",IF(COUNTIF($AC$2:$AC$3000,$AC1833)&gt;1,"REVIEW","OK"))</f>
        <v/>
      </c>
      <c r="AE1833" s="27" t="str">
        <f aca="false">IF(OR($W1833=0,$O1833=""),"",IF(IFERROR(IF(ISNUMBER($O1833),INT($O1833),DATE(VALUE(MID(SUBSTITUTE(LEFT($O1833,FIND(" ",$O1833&amp;" ")-1),"/",REPT(" ",20)),41,20)),VALUE(LEFT(SUBSTITUTE(LEFT($O1833,FIND(" ",$O1833&amp;" ")-1),"/",REPT(" ",20)),20)),VALUE(MID(SUBSTITUTE(LEFT($O1833,FIND(" ",$O1833&amp;" ")-1),"/",REPT(" ",20)),21,20)))),0)&gt;$W1833,"Late","Same day"))</f>
        <v/>
      </c>
      <c r="AF1833" s="26" t="str">
        <f aca="false">IF($A1833="","",IFERROR(INDEX(Validation!$C$193:$C$217,MATCH($A1833,Validation!$A$193:$A$217,0)),IF(COUNTIF(Validation!$U$19:$U$178,$Z1833)&gt;0,$Z1833,IF(COUNTIF(Validation!$S$19:$S$178,$AI1833)=1,INDEX(Validation!$U$19:$U$178,MATCH($AI1833,Validation!$S$19:$S$178,0)),$Z1833))))</f>
        <v/>
      </c>
      <c r="AG1833" s="27" t="str">
        <f aca="false">IF(COUNTA($A1833:$U1833)=0,"",IF($A1833="","No name",IF($F1833="","No date",IF($W1833=0,"Date ilegible",IF(NOT(ISNUMBER($N1833)),"Hours no numéricas",IF($AA1833="NO MATCH","Person no identificada","OK"))))))</f>
        <v/>
      </c>
      <c r="AH1833" s="27" t="str">
        <f aca="false">IF($W1833=0,"No date",IF($W1833&lt;Validation!$B$3,"Before period",IF($W1833&gt;Validation!$C$3,"After period","In period")))</f>
        <v>No date</v>
      </c>
      <c r="AI1833" s="26" t="str">
        <f aca="false">IF($Y1833="","",TRIM(RIGHT(SUBSTITUTE($Y1833," ",REPT(" ",50)),50)))</f>
        <v/>
      </c>
      <c r="AJ1833" s="27" t="str">
        <f aca="false">IF($A1833="","",IF(NOT(ISERROR(MATCH($A1833,Validation!$A$193:$A$217,0))),"Manual mapping",IF(COUNTIF(Validation!$U$19:$U$178,$Z1833)&gt;0,"Direct",IF(COUNTIF(Validation!$S$19:$S$178,$AI1833)=1,"By surname","Unresolved"))))</f>
        <v/>
      </c>
      <c r="AK1833" s="28" t="str">
        <f aca="false">IF($L1833="","",IF(MATCH($L1833,$L$2:$L$3000,0)&lt;&gt;ROW()-1,"",COUNT($AK$1:$AK1832)+1))</f>
        <v/>
      </c>
      <c r="AL1833" s="28" t="str">
        <f aca="false">IF($G1833="","",IF(MATCH($G1833,$G$2:$G$3000,0)&lt;&gt;ROW()-1,"",COUNT($AL$1:$AL1832)+1))</f>
        <v/>
      </c>
      <c r="AM1833" s="28" t="str">
        <f aca="false">IF($H1833="","",IF(MATCH($H1833,$H$2:$H$3000,0)&lt;&gt;ROW()-1,"",COUNT($AM$1:$AM1832)+1))</f>
        <v/>
      </c>
      <c r="AN1833" s="28" t="str">
        <f aca="false">IF($I1833="","",IF(MATCH($I1833,$I$2:$I$3000,0)&lt;&gt;ROW()-1,"",COUNT($AN$1:$AN1832)+1))</f>
        <v/>
      </c>
      <c r="AO1833" s="28" t="str">
        <f aca="false">IF($Q1833="","",IF(MATCH($Q1833,$Q$2:$Q$3000,0)&lt;&gt;ROW()-1,"",COUNT($AO$1:$AO1832)+1))</f>
        <v/>
      </c>
    </row>
    <row r="1834" customFormat="false" ht="12.75" hidden="false" customHeight="true" outlineLevel="0" collapsed="false">
      <c r="W1834" s="24" t="n">
        <f aca="false">IF($F1834="",0,IFERROR(IF(ISNUMBER($F1834),INT($F1834),DATE(VALUE(MID(SUBSTITUTE(LEFT($F1834,FIND(" ",$F1834&amp;" ")-1),"/",REPT(" ",20)),41,20)),VALUE(LEFT(SUBSTITUTE(LEFT($F1834,FIND(" ",$F1834&amp;" ")-1),"/",REPT(" ",20)),20)),VALUE(MID(SUBSTITUTE(LEFT($F1834,FIND(" ",$F1834&amp;" ")-1),"/",REPT(" ",20)),21,20)))),0))</f>
        <v>0</v>
      </c>
      <c r="X1834" s="25" t="str">
        <f aca="false">IF(ISNUMBER($N1834),$N1834*Validation!$B$5,"")</f>
        <v/>
      </c>
      <c r="Y1834" s="26" t="str">
        <f aca="false">IF($A1834="","",SUBSTITUTE(SUBSTITUTE(SUBSTITUTE(SUBSTITUTE(SUBSTITUTE(SUBSTITUTE(SUBSTITUTE(UPPER(TRIM($A1834)),"Á","A"),"É","E"),"Í","I"),"Ó","O"),"Ú","U"),"Ñ","N"),"Ü","U"))</f>
        <v/>
      </c>
      <c r="Z1834" s="26" t="str">
        <f aca="false">IF($Y1834="","",LEFT($Y1834,1)&amp;" "&amp;TRIM(RIGHT(SUBSTITUTE($Y1834," ",REPT(" ",50)),50)))</f>
        <v/>
      </c>
      <c r="AA1834" s="27" t="str">
        <f aca="false">IF($AF1834="","",IF(COUNTIF(Validation!$U$19:$U$178,$AF1834)&gt;0,"OK","NO MATCH"))</f>
        <v/>
      </c>
      <c r="AB1834" s="27" t="str">
        <f aca="false">IF($W1834=0,"",IF(AND($W1834&gt;=Validation!$B$3,$W1834&lt;=Validation!$C$3),"Yes","No"))</f>
        <v/>
      </c>
      <c r="AC1834" s="26" t="str">
        <f aca="false">IF($A1834="","",$AF1834&amp;"|"&amp;TEXT($W1834,"yyyy-mm-dd")&amp;"|"&amp;$J1834&amp;"|"&amp;$N1834)</f>
        <v/>
      </c>
      <c r="AD1834" s="27" t="str">
        <f aca="false">IF($AC1834="","",IF(COUNTIF($AC$2:$AC$3000,$AC1834)&gt;1,"REVIEW","OK"))</f>
        <v/>
      </c>
      <c r="AE1834" s="27" t="str">
        <f aca="false">IF(OR($W1834=0,$O1834=""),"",IF(IFERROR(IF(ISNUMBER($O1834),INT($O1834),DATE(VALUE(MID(SUBSTITUTE(LEFT($O1834,FIND(" ",$O1834&amp;" ")-1),"/",REPT(" ",20)),41,20)),VALUE(LEFT(SUBSTITUTE(LEFT($O1834,FIND(" ",$O1834&amp;" ")-1),"/",REPT(" ",20)),20)),VALUE(MID(SUBSTITUTE(LEFT($O1834,FIND(" ",$O1834&amp;" ")-1),"/",REPT(" ",20)),21,20)))),0)&gt;$W1834,"Late","Same day"))</f>
        <v/>
      </c>
      <c r="AF1834" s="26" t="str">
        <f aca="false">IF($A1834="","",IFERROR(INDEX(Validation!$C$193:$C$217,MATCH($A1834,Validation!$A$193:$A$217,0)),IF(COUNTIF(Validation!$U$19:$U$178,$Z1834)&gt;0,$Z1834,IF(COUNTIF(Validation!$S$19:$S$178,$AI1834)=1,INDEX(Validation!$U$19:$U$178,MATCH($AI1834,Validation!$S$19:$S$178,0)),$Z1834))))</f>
        <v/>
      </c>
      <c r="AG1834" s="27" t="str">
        <f aca="false">IF(COUNTA($A1834:$U1834)=0,"",IF($A1834="","No name",IF($F1834="","No date",IF($W1834=0,"Date ilegible",IF(NOT(ISNUMBER($N1834)),"Hours no numéricas",IF($AA1834="NO MATCH","Person no identificada","OK"))))))</f>
        <v/>
      </c>
      <c r="AH1834" s="27" t="str">
        <f aca="false">IF($W1834=0,"No date",IF($W1834&lt;Validation!$B$3,"Before period",IF($W1834&gt;Validation!$C$3,"After period","In period")))</f>
        <v>No date</v>
      </c>
      <c r="AI1834" s="26" t="str">
        <f aca="false">IF($Y1834="","",TRIM(RIGHT(SUBSTITUTE($Y1834," ",REPT(" ",50)),50)))</f>
        <v/>
      </c>
      <c r="AJ1834" s="27" t="str">
        <f aca="false">IF($A1834="","",IF(NOT(ISERROR(MATCH($A1834,Validation!$A$193:$A$217,0))),"Manual mapping",IF(COUNTIF(Validation!$U$19:$U$178,$Z1834)&gt;0,"Direct",IF(COUNTIF(Validation!$S$19:$S$178,$AI1834)=1,"By surname","Unresolved"))))</f>
        <v/>
      </c>
      <c r="AK1834" s="28" t="str">
        <f aca="false">IF($L1834="","",IF(MATCH($L1834,$L$2:$L$3000,0)&lt;&gt;ROW()-1,"",COUNT($AK$1:$AK1833)+1))</f>
        <v/>
      </c>
      <c r="AL1834" s="28" t="str">
        <f aca="false">IF($G1834="","",IF(MATCH($G1834,$G$2:$G$3000,0)&lt;&gt;ROW()-1,"",COUNT($AL$1:$AL1833)+1))</f>
        <v/>
      </c>
      <c r="AM1834" s="28" t="str">
        <f aca="false">IF($H1834="","",IF(MATCH($H1834,$H$2:$H$3000,0)&lt;&gt;ROW()-1,"",COUNT($AM$1:$AM1833)+1))</f>
        <v/>
      </c>
      <c r="AN1834" s="28" t="str">
        <f aca="false">IF($I1834="","",IF(MATCH($I1834,$I$2:$I$3000,0)&lt;&gt;ROW()-1,"",COUNT($AN$1:$AN1833)+1))</f>
        <v/>
      </c>
      <c r="AO1834" s="28" t="str">
        <f aca="false">IF($Q1834="","",IF(MATCH($Q1834,$Q$2:$Q$3000,0)&lt;&gt;ROW()-1,"",COUNT($AO$1:$AO1833)+1))</f>
        <v/>
      </c>
    </row>
    <row r="1835" customFormat="false" ht="12.75" hidden="false" customHeight="true" outlineLevel="0" collapsed="false">
      <c r="W1835" s="24" t="n">
        <f aca="false">IF($F1835="",0,IFERROR(IF(ISNUMBER($F1835),INT($F1835),DATE(VALUE(MID(SUBSTITUTE(LEFT($F1835,FIND(" ",$F1835&amp;" ")-1),"/",REPT(" ",20)),41,20)),VALUE(LEFT(SUBSTITUTE(LEFT($F1835,FIND(" ",$F1835&amp;" ")-1),"/",REPT(" ",20)),20)),VALUE(MID(SUBSTITUTE(LEFT($F1835,FIND(" ",$F1835&amp;" ")-1),"/",REPT(" ",20)),21,20)))),0))</f>
        <v>0</v>
      </c>
      <c r="X1835" s="25" t="str">
        <f aca="false">IF(ISNUMBER($N1835),$N1835*Validation!$B$5,"")</f>
        <v/>
      </c>
      <c r="Y1835" s="26" t="str">
        <f aca="false">IF($A1835="","",SUBSTITUTE(SUBSTITUTE(SUBSTITUTE(SUBSTITUTE(SUBSTITUTE(SUBSTITUTE(SUBSTITUTE(UPPER(TRIM($A1835)),"Á","A"),"É","E"),"Í","I"),"Ó","O"),"Ú","U"),"Ñ","N"),"Ü","U"))</f>
        <v/>
      </c>
      <c r="Z1835" s="26" t="str">
        <f aca="false">IF($Y1835="","",LEFT($Y1835,1)&amp;" "&amp;TRIM(RIGHT(SUBSTITUTE($Y1835," ",REPT(" ",50)),50)))</f>
        <v/>
      </c>
      <c r="AA1835" s="27" t="str">
        <f aca="false">IF($AF1835="","",IF(COUNTIF(Validation!$U$19:$U$178,$AF1835)&gt;0,"OK","NO MATCH"))</f>
        <v/>
      </c>
      <c r="AB1835" s="27" t="str">
        <f aca="false">IF($W1835=0,"",IF(AND($W1835&gt;=Validation!$B$3,$W1835&lt;=Validation!$C$3),"Yes","No"))</f>
        <v/>
      </c>
      <c r="AC1835" s="26" t="str">
        <f aca="false">IF($A1835="","",$AF1835&amp;"|"&amp;TEXT($W1835,"yyyy-mm-dd")&amp;"|"&amp;$J1835&amp;"|"&amp;$N1835)</f>
        <v/>
      </c>
      <c r="AD1835" s="27" t="str">
        <f aca="false">IF($AC1835="","",IF(COUNTIF($AC$2:$AC$3000,$AC1835)&gt;1,"REVIEW","OK"))</f>
        <v/>
      </c>
      <c r="AE1835" s="27" t="str">
        <f aca="false">IF(OR($W1835=0,$O1835=""),"",IF(IFERROR(IF(ISNUMBER($O1835),INT($O1835),DATE(VALUE(MID(SUBSTITUTE(LEFT($O1835,FIND(" ",$O1835&amp;" ")-1),"/",REPT(" ",20)),41,20)),VALUE(LEFT(SUBSTITUTE(LEFT($O1835,FIND(" ",$O1835&amp;" ")-1),"/",REPT(" ",20)),20)),VALUE(MID(SUBSTITUTE(LEFT($O1835,FIND(" ",$O1835&amp;" ")-1),"/",REPT(" ",20)),21,20)))),0)&gt;$W1835,"Late","Same day"))</f>
        <v/>
      </c>
      <c r="AF1835" s="26" t="str">
        <f aca="false">IF($A1835="","",IFERROR(INDEX(Validation!$C$193:$C$217,MATCH($A1835,Validation!$A$193:$A$217,0)),IF(COUNTIF(Validation!$U$19:$U$178,$Z1835)&gt;0,$Z1835,IF(COUNTIF(Validation!$S$19:$S$178,$AI1835)=1,INDEX(Validation!$U$19:$U$178,MATCH($AI1835,Validation!$S$19:$S$178,0)),$Z1835))))</f>
        <v/>
      </c>
      <c r="AG1835" s="27" t="str">
        <f aca="false">IF(COUNTA($A1835:$U1835)=0,"",IF($A1835="","No name",IF($F1835="","No date",IF($W1835=0,"Date ilegible",IF(NOT(ISNUMBER($N1835)),"Hours no numéricas",IF($AA1835="NO MATCH","Person no identificada","OK"))))))</f>
        <v/>
      </c>
      <c r="AH1835" s="27" t="str">
        <f aca="false">IF($W1835=0,"No date",IF($W1835&lt;Validation!$B$3,"Before period",IF($W1835&gt;Validation!$C$3,"After period","In period")))</f>
        <v>No date</v>
      </c>
      <c r="AI1835" s="26" t="str">
        <f aca="false">IF($Y1835="","",TRIM(RIGHT(SUBSTITUTE($Y1835," ",REPT(" ",50)),50)))</f>
        <v/>
      </c>
      <c r="AJ1835" s="27" t="str">
        <f aca="false">IF($A1835="","",IF(NOT(ISERROR(MATCH($A1835,Validation!$A$193:$A$217,0))),"Manual mapping",IF(COUNTIF(Validation!$U$19:$U$178,$Z1835)&gt;0,"Direct",IF(COUNTIF(Validation!$S$19:$S$178,$AI1835)=1,"By surname","Unresolved"))))</f>
        <v/>
      </c>
      <c r="AK1835" s="28" t="str">
        <f aca="false">IF($L1835="","",IF(MATCH($L1835,$L$2:$L$3000,0)&lt;&gt;ROW()-1,"",COUNT($AK$1:$AK1834)+1))</f>
        <v/>
      </c>
      <c r="AL1835" s="28" t="str">
        <f aca="false">IF($G1835="","",IF(MATCH($G1835,$G$2:$G$3000,0)&lt;&gt;ROW()-1,"",COUNT($AL$1:$AL1834)+1))</f>
        <v/>
      </c>
      <c r="AM1835" s="28" t="str">
        <f aca="false">IF($H1835="","",IF(MATCH($H1835,$H$2:$H$3000,0)&lt;&gt;ROW()-1,"",COUNT($AM$1:$AM1834)+1))</f>
        <v/>
      </c>
      <c r="AN1835" s="28" t="str">
        <f aca="false">IF($I1835="","",IF(MATCH($I1835,$I$2:$I$3000,0)&lt;&gt;ROW()-1,"",COUNT($AN$1:$AN1834)+1))</f>
        <v/>
      </c>
      <c r="AO1835" s="28" t="str">
        <f aca="false">IF($Q1835="","",IF(MATCH($Q1835,$Q$2:$Q$3000,0)&lt;&gt;ROW()-1,"",COUNT($AO$1:$AO1834)+1))</f>
        <v/>
      </c>
    </row>
    <row r="1836" customFormat="false" ht="12.75" hidden="false" customHeight="true" outlineLevel="0" collapsed="false">
      <c r="W1836" s="24" t="n">
        <f aca="false">IF($F1836="",0,IFERROR(IF(ISNUMBER($F1836),INT($F1836),DATE(VALUE(MID(SUBSTITUTE(LEFT($F1836,FIND(" ",$F1836&amp;" ")-1),"/",REPT(" ",20)),41,20)),VALUE(LEFT(SUBSTITUTE(LEFT($F1836,FIND(" ",$F1836&amp;" ")-1),"/",REPT(" ",20)),20)),VALUE(MID(SUBSTITUTE(LEFT($F1836,FIND(" ",$F1836&amp;" ")-1),"/",REPT(" ",20)),21,20)))),0))</f>
        <v>0</v>
      </c>
      <c r="X1836" s="25" t="str">
        <f aca="false">IF(ISNUMBER($N1836),$N1836*Validation!$B$5,"")</f>
        <v/>
      </c>
      <c r="Y1836" s="26" t="str">
        <f aca="false">IF($A1836="","",SUBSTITUTE(SUBSTITUTE(SUBSTITUTE(SUBSTITUTE(SUBSTITUTE(SUBSTITUTE(SUBSTITUTE(UPPER(TRIM($A1836)),"Á","A"),"É","E"),"Í","I"),"Ó","O"),"Ú","U"),"Ñ","N"),"Ü","U"))</f>
        <v/>
      </c>
      <c r="Z1836" s="26" t="str">
        <f aca="false">IF($Y1836="","",LEFT($Y1836,1)&amp;" "&amp;TRIM(RIGHT(SUBSTITUTE($Y1836," ",REPT(" ",50)),50)))</f>
        <v/>
      </c>
      <c r="AA1836" s="27" t="str">
        <f aca="false">IF($AF1836="","",IF(COUNTIF(Validation!$U$19:$U$178,$AF1836)&gt;0,"OK","NO MATCH"))</f>
        <v/>
      </c>
      <c r="AB1836" s="27" t="str">
        <f aca="false">IF($W1836=0,"",IF(AND($W1836&gt;=Validation!$B$3,$W1836&lt;=Validation!$C$3),"Yes","No"))</f>
        <v/>
      </c>
      <c r="AC1836" s="26" t="str">
        <f aca="false">IF($A1836="","",$AF1836&amp;"|"&amp;TEXT($W1836,"yyyy-mm-dd")&amp;"|"&amp;$J1836&amp;"|"&amp;$N1836)</f>
        <v/>
      </c>
      <c r="AD1836" s="27" t="str">
        <f aca="false">IF($AC1836="","",IF(COUNTIF($AC$2:$AC$3000,$AC1836)&gt;1,"REVIEW","OK"))</f>
        <v/>
      </c>
      <c r="AE1836" s="27" t="str">
        <f aca="false">IF(OR($W1836=0,$O1836=""),"",IF(IFERROR(IF(ISNUMBER($O1836),INT($O1836),DATE(VALUE(MID(SUBSTITUTE(LEFT($O1836,FIND(" ",$O1836&amp;" ")-1),"/",REPT(" ",20)),41,20)),VALUE(LEFT(SUBSTITUTE(LEFT($O1836,FIND(" ",$O1836&amp;" ")-1),"/",REPT(" ",20)),20)),VALUE(MID(SUBSTITUTE(LEFT($O1836,FIND(" ",$O1836&amp;" ")-1),"/",REPT(" ",20)),21,20)))),0)&gt;$W1836,"Late","Same day"))</f>
        <v/>
      </c>
      <c r="AF1836" s="26" t="str">
        <f aca="false">IF($A1836="","",IFERROR(INDEX(Validation!$C$193:$C$217,MATCH($A1836,Validation!$A$193:$A$217,0)),IF(COUNTIF(Validation!$U$19:$U$178,$Z1836)&gt;0,$Z1836,IF(COUNTIF(Validation!$S$19:$S$178,$AI1836)=1,INDEX(Validation!$U$19:$U$178,MATCH($AI1836,Validation!$S$19:$S$178,0)),$Z1836))))</f>
        <v/>
      </c>
      <c r="AG1836" s="27" t="str">
        <f aca="false">IF(COUNTA($A1836:$U1836)=0,"",IF($A1836="","No name",IF($F1836="","No date",IF($W1836=0,"Date ilegible",IF(NOT(ISNUMBER($N1836)),"Hours no numéricas",IF($AA1836="NO MATCH","Person no identificada","OK"))))))</f>
        <v/>
      </c>
      <c r="AH1836" s="27" t="str">
        <f aca="false">IF($W1836=0,"No date",IF($W1836&lt;Validation!$B$3,"Before period",IF($W1836&gt;Validation!$C$3,"After period","In period")))</f>
        <v>No date</v>
      </c>
      <c r="AI1836" s="26" t="str">
        <f aca="false">IF($Y1836="","",TRIM(RIGHT(SUBSTITUTE($Y1836," ",REPT(" ",50)),50)))</f>
        <v/>
      </c>
      <c r="AJ1836" s="27" t="str">
        <f aca="false">IF($A1836="","",IF(NOT(ISERROR(MATCH($A1836,Validation!$A$193:$A$217,0))),"Manual mapping",IF(COUNTIF(Validation!$U$19:$U$178,$Z1836)&gt;0,"Direct",IF(COUNTIF(Validation!$S$19:$S$178,$AI1836)=1,"By surname","Unresolved"))))</f>
        <v/>
      </c>
      <c r="AK1836" s="28" t="str">
        <f aca="false">IF($L1836="","",IF(MATCH($L1836,$L$2:$L$3000,0)&lt;&gt;ROW()-1,"",COUNT($AK$1:$AK1835)+1))</f>
        <v/>
      </c>
      <c r="AL1836" s="28" t="str">
        <f aca="false">IF($G1836="","",IF(MATCH($G1836,$G$2:$G$3000,0)&lt;&gt;ROW()-1,"",COUNT($AL$1:$AL1835)+1))</f>
        <v/>
      </c>
      <c r="AM1836" s="28" t="str">
        <f aca="false">IF($H1836="","",IF(MATCH($H1836,$H$2:$H$3000,0)&lt;&gt;ROW()-1,"",COUNT($AM$1:$AM1835)+1))</f>
        <v/>
      </c>
      <c r="AN1836" s="28" t="str">
        <f aca="false">IF($I1836="","",IF(MATCH($I1836,$I$2:$I$3000,0)&lt;&gt;ROW()-1,"",COUNT($AN$1:$AN1835)+1))</f>
        <v/>
      </c>
      <c r="AO1836" s="28" t="str">
        <f aca="false">IF($Q1836="","",IF(MATCH($Q1836,$Q$2:$Q$3000,0)&lt;&gt;ROW()-1,"",COUNT($AO$1:$AO1835)+1))</f>
        <v/>
      </c>
    </row>
    <row r="1837" customFormat="false" ht="12.75" hidden="false" customHeight="true" outlineLevel="0" collapsed="false">
      <c r="W1837" s="24" t="n">
        <f aca="false">IF($F1837="",0,IFERROR(IF(ISNUMBER($F1837),INT($F1837),DATE(VALUE(MID(SUBSTITUTE(LEFT($F1837,FIND(" ",$F1837&amp;" ")-1),"/",REPT(" ",20)),41,20)),VALUE(LEFT(SUBSTITUTE(LEFT($F1837,FIND(" ",$F1837&amp;" ")-1),"/",REPT(" ",20)),20)),VALUE(MID(SUBSTITUTE(LEFT($F1837,FIND(" ",$F1837&amp;" ")-1),"/",REPT(" ",20)),21,20)))),0))</f>
        <v>0</v>
      </c>
      <c r="X1837" s="25" t="str">
        <f aca="false">IF(ISNUMBER($N1837),$N1837*Validation!$B$5,"")</f>
        <v/>
      </c>
      <c r="Y1837" s="26" t="str">
        <f aca="false">IF($A1837="","",SUBSTITUTE(SUBSTITUTE(SUBSTITUTE(SUBSTITUTE(SUBSTITUTE(SUBSTITUTE(SUBSTITUTE(UPPER(TRIM($A1837)),"Á","A"),"É","E"),"Í","I"),"Ó","O"),"Ú","U"),"Ñ","N"),"Ü","U"))</f>
        <v/>
      </c>
      <c r="Z1837" s="26" t="str">
        <f aca="false">IF($Y1837="","",LEFT($Y1837,1)&amp;" "&amp;TRIM(RIGHT(SUBSTITUTE($Y1837," ",REPT(" ",50)),50)))</f>
        <v/>
      </c>
      <c r="AA1837" s="27" t="str">
        <f aca="false">IF($AF1837="","",IF(COUNTIF(Validation!$U$19:$U$178,$AF1837)&gt;0,"OK","NO MATCH"))</f>
        <v/>
      </c>
      <c r="AB1837" s="27" t="str">
        <f aca="false">IF($W1837=0,"",IF(AND($W1837&gt;=Validation!$B$3,$W1837&lt;=Validation!$C$3),"Yes","No"))</f>
        <v/>
      </c>
      <c r="AC1837" s="26" t="str">
        <f aca="false">IF($A1837="","",$AF1837&amp;"|"&amp;TEXT($W1837,"yyyy-mm-dd")&amp;"|"&amp;$J1837&amp;"|"&amp;$N1837)</f>
        <v/>
      </c>
      <c r="AD1837" s="27" t="str">
        <f aca="false">IF($AC1837="","",IF(COUNTIF($AC$2:$AC$3000,$AC1837)&gt;1,"REVIEW","OK"))</f>
        <v/>
      </c>
      <c r="AE1837" s="27" t="str">
        <f aca="false">IF(OR($W1837=0,$O1837=""),"",IF(IFERROR(IF(ISNUMBER($O1837),INT($O1837),DATE(VALUE(MID(SUBSTITUTE(LEFT($O1837,FIND(" ",$O1837&amp;" ")-1),"/",REPT(" ",20)),41,20)),VALUE(LEFT(SUBSTITUTE(LEFT($O1837,FIND(" ",$O1837&amp;" ")-1),"/",REPT(" ",20)),20)),VALUE(MID(SUBSTITUTE(LEFT($O1837,FIND(" ",$O1837&amp;" ")-1),"/",REPT(" ",20)),21,20)))),0)&gt;$W1837,"Late","Same day"))</f>
        <v/>
      </c>
      <c r="AF1837" s="26" t="str">
        <f aca="false">IF($A1837="","",IFERROR(INDEX(Validation!$C$193:$C$217,MATCH($A1837,Validation!$A$193:$A$217,0)),IF(COUNTIF(Validation!$U$19:$U$178,$Z1837)&gt;0,$Z1837,IF(COUNTIF(Validation!$S$19:$S$178,$AI1837)=1,INDEX(Validation!$U$19:$U$178,MATCH($AI1837,Validation!$S$19:$S$178,0)),$Z1837))))</f>
        <v/>
      </c>
      <c r="AG1837" s="27" t="str">
        <f aca="false">IF(COUNTA($A1837:$U1837)=0,"",IF($A1837="","No name",IF($F1837="","No date",IF($W1837=0,"Date ilegible",IF(NOT(ISNUMBER($N1837)),"Hours no numéricas",IF($AA1837="NO MATCH","Person no identificada","OK"))))))</f>
        <v/>
      </c>
      <c r="AH1837" s="27" t="str">
        <f aca="false">IF($W1837=0,"No date",IF($W1837&lt;Validation!$B$3,"Before period",IF($W1837&gt;Validation!$C$3,"After period","In period")))</f>
        <v>No date</v>
      </c>
      <c r="AI1837" s="26" t="str">
        <f aca="false">IF($Y1837="","",TRIM(RIGHT(SUBSTITUTE($Y1837," ",REPT(" ",50)),50)))</f>
        <v/>
      </c>
      <c r="AJ1837" s="27" t="str">
        <f aca="false">IF($A1837="","",IF(NOT(ISERROR(MATCH($A1837,Validation!$A$193:$A$217,0))),"Manual mapping",IF(COUNTIF(Validation!$U$19:$U$178,$Z1837)&gt;0,"Direct",IF(COUNTIF(Validation!$S$19:$S$178,$AI1837)=1,"By surname","Unresolved"))))</f>
        <v/>
      </c>
      <c r="AK1837" s="28" t="str">
        <f aca="false">IF($L1837="","",IF(MATCH($L1837,$L$2:$L$3000,0)&lt;&gt;ROW()-1,"",COUNT($AK$1:$AK1836)+1))</f>
        <v/>
      </c>
      <c r="AL1837" s="28" t="str">
        <f aca="false">IF($G1837="","",IF(MATCH($G1837,$G$2:$G$3000,0)&lt;&gt;ROW()-1,"",COUNT($AL$1:$AL1836)+1))</f>
        <v/>
      </c>
      <c r="AM1837" s="28" t="str">
        <f aca="false">IF($H1837="","",IF(MATCH($H1837,$H$2:$H$3000,0)&lt;&gt;ROW()-1,"",COUNT($AM$1:$AM1836)+1))</f>
        <v/>
      </c>
      <c r="AN1837" s="28" t="str">
        <f aca="false">IF($I1837="","",IF(MATCH($I1837,$I$2:$I$3000,0)&lt;&gt;ROW()-1,"",COUNT($AN$1:$AN1836)+1))</f>
        <v/>
      </c>
      <c r="AO1837" s="28" t="str">
        <f aca="false">IF($Q1837="","",IF(MATCH($Q1837,$Q$2:$Q$3000,0)&lt;&gt;ROW()-1,"",COUNT($AO$1:$AO1836)+1))</f>
        <v/>
      </c>
    </row>
    <row r="1838" customFormat="false" ht="12.75" hidden="false" customHeight="true" outlineLevel="0" collapsed="false">
      <c r="W1838" s="24" t="n">
        <f aca="false">IF($F1838="",0,IFERROR(IF(ISNUMBER($F1838),INT($F1838),DATE(VALUE(MID(SUBSTITUTE(LEFT($F1838,FIND(" ",$F1838&amp;" ")-1),"/",REPT(" ",20)),41,20)),VALUE(LEFT(SUBSTITUTE(LEFT($F1838,FIND(" ",$F1838&amp;" ")-1),"/",REPT(" ",20)),20)),VALUE(MID(SUBSTITUTE(LEFT($F1838,FIND(" ",$F1838&amp;" ")-1),"/",REPT(" ",20)),21,20)))),0))</f>
        <v>0</v>
      </c>
      <c r="X1838" s="25" t="str">
        <f aca="false">IF(ISNUMBER($N1838),$N1838*Validation!$B$5,"")</f>
        <v/>
      </c>
      <c r="Y1838" s="26" t="str">
        <f aca="false">IF($A1838="","",SUBSTITUTE(SUBSTITUTE(SUBSTITUTE(SUBSTITUTE(SUBSTITUTE(SUBSTITUTE(SUBSTITUTE(UPPER(TRIM($A1838)),"Á","A"),"É","E"),"Í","I"),"Ó","O"),"Ú","U"),"Ñ","N"),"Ü","U"))</f>
        <v/>
      </c>
      <c r="Z1838" s="26" t="str">
        <f aca="false">IF($Y1838="","",LEFT($Y1838,1)&amp;" "&amp;TRIM(RIGHT(SUBSTITUTE($Y1838," ",REPT(" ",50)),50)))</f>
        <v/>
      </c>
      <c r="AA1838" s="27" t="str">
        <f aca="false">IF($AF1838="","",IF(COUNTIF(Validation!$U$19:$U$178,$AF1838)&gt;0,"OK","NO MATCH"))</f>
        <v/>
      </c>
      <c r="AB1838" s="27" t="str">
        <f aca="false">IF($W1838=0,"",IF(AND($W1838&gt;=Validation!$B$3,$W1838&lt;=Validation!$C$3),"Yes","No"))</f>
        <v/>
      </c>
      <c r="AC1838" s="26" t="str">
        <f aca="false">IF($A1838="","",$AF1838&amp;"|"&amp;TEXT($W1838,"yyyy-mm-dd")&amp;"|"&amp;$J1838&amp;"|"&amp;$N1838)</f>
        <v/>
      </c>
      <c r="AD1838" s="27" t="str">
        <f aca="false">IF($AC1838="","",IF(COUNTIF($AC$2:$AC$3000,$AC1838)&gt;1,"REVIEW","OK"))</f>
        <v/>
      </c>
      <c r="AE1838" s="27" t="str">
        <f aca="false">IF(OR($W1838=0,$O1838=""),"",IF(IFERROR(IF(ISNUMBER($O1838),INT($O1838),DATE(VALUE(MID(SUBSTITUTE(LEFT($O1838,FIND(" ",$O1838&amp;" ")-1),"/",REPT(" ",20)),41,20)),VALUE(LEFT(SUBSTITUTE(LEFT($O1838,FIND(" ",$O1838&amp;" ")-1),"/",REPT(" ",20)),20)),VALUE(MID(SUBSTITUTE(LEFT($O1838,FIND(" ",$O1838&amp;" ")-1),"/",REPT(" ",20)),21,20)))),0)&gt;$W1838,"Late","Same day"))</f>
        <v/>
      </c>
      <c r="AF1838" s="26" t="str">
        <f aca="false">IF($A1838="","",IFERROR(INDEX(Validation!$C$193:$C$217,MATCH($A1838,Validation!$A$193:$A$217,0)),IF(COUNTIF(Validation!$U$19:$U$178,$Z1838)&gt;0,$Z1838,IF(COUNTIF(Validation!$S$19:$S$178,$AI1838)=1,INDEX(Validation!$U$19:$U$178,MATCH($AI1838,Validation!$S$19:$S$178,0)),$Z1838))))</f>
        <v/>
      </c>
      <c r="AG1838" s="27" t="str">
        <f aca="false">IF(COUNTA($A1838:$U1838)=0,"",IF($A1838="","No name",IF($F1838="","No date",IF($W1838=0,"Date ilegible",IF(NOT(ISNUMBER($N1838)),"Hours no numéricas",IF($AA1838="NO MATCH","Person no identificada","OK"))))))</f>
        <v/>
      </c>
      <c r="AH1838" s="27" t="str">
        <f aca="false">IF($W1838=0,"No date",IF($W1838&lt;Validation!$B$3,"Before period",IF($W1838&gt;Validation!$C$3,"After period","In period")))</f>
        <v>No date</v>
      </c>
      <c r="AI1838" s="26" t="str">
        <f aca="false">IF($Y1838="","",TRIM(RIGHT(SUBSTITUTE($Y1838," ",REPT(" ",50)),50)))</f>
        <v/>
      </c>
      <c r="AJ1838" s="27" t="str">
        <f aca="false">IF($A1838="","",IF(NOT(ISERROR(MATCH($A1838,Validation!$A$193:$A$217,0))),"Manual mapping",IF(COUNTIF(Validation!$U$19:$U$178,$Z1838)&gt;0,"Direct",IF(COUNTIF(Validation!$S$19:$S$178,$AI1838)=1,"By surname","Unresolved"))))</f>
        <v/>
      </c>
      <c r="AK1838" s="28" t="str">
        <f aca="false">IF($L1838="","",IF(MATCH($L1838,$L$2:$L$3000,0)&lt;&gt;ROW()-1,"",COUNT($AK$1:$AK1837)+1))</f>
        <v/>
      </c>
      <c r="AL1838" s="28" t="str">
        <f aca="false">IF($G1838="","",IF(MATCH($G1838,$G$2:$G$3000,0)&lt;&gt;ROW()-1,"",COUNT($AL$1:$AL1837)+1))</f>
        <v/>
      </c>
      <c r="AM1838" s="28" t="str">
        <f aca="false">IF($H1838="","",IF(MATCH($H1838,$H$2:$H$3000,0)&lt;&gt;ROW()-1,"",COUNT($AM$1:$AM1837)+1))</f>
        <v/>
      </c>
      <c r="AN1838" s="28" t="str">
        <f aca="false">IF($I1838="","",IF(MATCH($I1838,$I$2:$I$3000,0)&lt;&gt;ROW()-1,"",COUNT($AN$1:$AN1837)+1))</f>
        <v/>
      </c>
      <c r="AO1838" s="28" t="str">
        <f aca="false">IF($Q1838="","",IF(MATCH($Q1838,$Q$2:$Q$3000,0)&lt;&gt;ROW()-1,"",COUNT($AO$1:$AO1837)+1))</f>
        <v/>
      </c>
    </row>
    <row r="1839" customFormat="false" ht="12.75" hidden="false" customHeight="true" outlineLevel="0" collapsed="false">
      <c r="W1839" s="24" t="n">
        <f aca="false">IF($F1839="",0,IFERROR(IF(ISNUMBER($F1839),INT($F1839),DATE(VALUE(MID(SUBSTITUTE(LEFT($F1839,FIND(" ",$F1839&amp;" ")-1),"/",REPT(" ",20)),41,20)),VALUE(LEFT(SUBSTITUTE(LEFT($F1839,FIND(" ",$F1839&amp;" ")-1),"/",REPT(" ",20)),20)),VALUE(MID(SUBSTITUTE(LEFT($F1839,FIND(" ",$F1839&amp;" ")-1),"/",REPT(" ",20)),21,20)))),0))</f>
        <v>0</v>
      </c>
      <c r="X1839" s="25" t="str">
        <f aca="false">IF(ISNUMBER($N1839),$N1839*Validation!$B$5,"")</f>
        <v/>
      </c>
      <c r="Y1839" s="26" t="str">
        <f aca="false">IF($A1839="","",SUBSTITUTE(SUBSTITUTE(SUBSTITUTE(SUBSTITUTE(SUBSTITUTE(SUBSTITUTE(SUBSTITUTE(UPPER(TRIM($A1839)),"Á","A"),"É","E"),"Í","I"),"Ó","O"),"Ú","U"),"Ñ","N"),"Ü","U"))</f>
        <v/>
      </c>
      <c r="Z1839" s="26" t="str">
        <f aca="false">IF($Y1839="","",LEFT($Y1839,1)&amp;" "&amp;TRIM(RIGHT(SUBSTITUTE($Y1839," ",REPT(" ",50)),50)))</f>
        <v/>
      </c>
      <c r="AA1839" s="27" t="str">
        <f aca="false">IF($AF1839="","",IF(COUNTIF(Validation!$U$19:$U$178,$AF1839)&gt;0,"OK","NO MATCH"))</f>
        <v/>
      </c>
      <c r="AB1839" s="27" t="str">
        <f aca="false">IF($W1839=0,"",IF(AND($W1839&gt;=Validation!$B$3,$W1839&lt;=Validation!$C$3),"Yes","No"))</f>
        <v/>
      </c>
      <c r="AC1839" s="26" t="str">
        <f aca="false">IF($A1839="","",$AF1839&amp;"|"&amp;TEXT($W1839,"yyyy-mm-dd")&amp;"|"&amp;$J1839&amp;"|"&amp;$N1839)</f>
        <v/>
      </c>
      <c r="AD1839" s="27" t="str">
        <f aca="false">IF($AC1839="","",IF(COUNTIF($AC$2:$AC$3000,$AC1839)&gt;1,"REVIEW","OK"))</f>
        <v/>
      </c>
      <c r="AE1839" s="27" t="str">
        <f aca="false">IF(OR($W1839=0,$O1839=""),"",IF(IFERROR(IF(ISNUMBER($O1839),INT($O1839),DATE(VALUE(MID(SUBSTITUTE(LEFT($O1839,FIND(" ",$O1839&amp;" ")-1),"/",REPT(" ",20)),41,20)),VALUE(LEFT(SUBSTITUTE(LEFT($O1839,FIND(" ",$O1839&amp;" ")-1),"/",REPT(" ",20)),20)),VALUE(MID(SUBSTITUTE(LEFT($O1839,FIND(" ",$O1839&amp;" ")-1),"/",REPT(" ",20)),21,20)))),0)&gt;$W1839,"Late","Same day"))</f>
        <v/>
      </c>
      <c r="AF1839" s="26" t="str">
        <f aca="false">IF($A1839="","",IFERROR(INDEX(Validation!$C$193:$C$217,MATCH($A1839,Validation!$A$193:$A$217,0)),IF(COUNTIF(Validation!$U$19:$U$178,$Z1839)&gt;0,$Z1839,IF(COUNTIF(Validation!$S$19:$S$178,$AI1839)=1,INDEX(Validation!$U$19:$U$178,MATCH($AI1839,Validation!$S$19:$S$178,0)),$Z1839))))</f>
        <v/>
      </c>
      <c r="AG1839" s="27" t="str">
        <f aca="false">IF(COUNTA($A1839:$U1839)=0,"",IF($A1839="","No name",IF($F1839="","No date",IF($W1839=0,"Date ilegible",IF(NOT(ISNUMBER($N1839)),"Hours no numéricas",IF($AA1839="NO MATCH","Person no identificada","OK"))))))</f>
        <v/>
      </c>
      <c r="AH1839" s="27" t="str">
        <f aca="false">IF($W1839=0,"No date",IF($W1839&lt;Validation!$B$3,"Before period",IF($W1839&gt;Validation!$C$3,"After period","In period")))</f>
        <v>No date</v>
      </c>
      <c r="AI1839" s="26" t="str">
        <f aca="false">IF($Y1839="","",TRIM(RIGHT(SUBSTITUTE($Y1839," ",REPT(" ",50)),50)))</f>
        <v/>
      </c>
      <c r="AJ1839" s="27" t="str">
        <f aca="false">IF($A1839="","",IF(NOT(ISERROR(MATCH($A1839,Validation!$A$193:$A$217,0))),"Manual mapping",IF(COUNTIF(Validation!$U$19:$U$178,$Z1839)&gt;0,"Direct",IF(COUNTIF(Validation!$S$19:$S$178,$AI1839)=1,"By surname","Unresolved"))))</f>
        <v/>
      </c>
      <c r="AK1839" s="28" t="str">
        <f aca="false">IF($L1839="","",IF(MATCH($L1839,$L$2:$L$3000,0)&lt;&gt;ROW()-1,"",COUNT($AK$1:$AK1838)+1))</f>
        <v/>
      </c>
      <c r="AL1839" s="28" t="str">
        <f aca="false">IF($G1839="","",IF(MATCH($G1839,$G$2:$G$3000,0)&lt;&gt;ROW()-1,"",COUNT($AL$1:$AL1838)+1))</f>
        <v/>
      </c>
      <c r="AM1839" s="28" t="str">
        <f aca="false">IF($H1839="","",IF(MATCH($H1839,$H$2:$H$3000,0)&lt;&gt;ROW()-1,"",COUNT($AM$1:$AM1838)+1))</f>
        <v/>
      </c>
      <c r="AN1839" s="28" t="str">
        <f aca="false">IF($I1839="","",IF(MATCH($I1839,$I$2:$I$3000,0)&lt;&gt;ROW()-1,"",COUNT($AN$1:$AN1838)+1))</f>
        <v/>
      </c>
      <c r="AO1839" s="28" t="str">
        <f aca="false">IF($Q1839="","",IF(MATCH($Q1839,$Q$2:$Q$3000,0)&lt;&gt;ROW()-1,"",COUNT($AO$1:$AO1838)+1))</f>
        <v/>
      </c>
    </row>
    <row r="1840" customFormat="false" ht="12.75" hidden="false" customHeight="true" outlineLevel="0" collapsed="false">
      <c r="W1840" s="24" t="n">
        <f aca="false">IF($F1840="",0,IFERROR(IF(ISNUMBER($F1840),INT($F1840),DATE(VALUE(MID(SUBSTITUTE(LEFT($F1840,FIND(" ",$F1840&amp;" ")-1),"/",REPT(" ",20)),41,20)),VALUE(LEFT(SUBSTITUTE(LEFT($F1840,FIND(" ",$F1840&amp;" ")-1),"/",REPT(" ",20)),20)),VALUE(MID(SUBSTITUTE(LEFT($F1840,FIND(" ",$F1840&amp;" ")-1),"/",REPT(" ",20)),21,20)))),0))</f>
        <v>0</v>
      </c>
      <c r="X1840" s="25" t="str">
        <f aca="false">IF(ISNUMBER($N1840),$N1840*Validation!$B$5,"")</f>
        <v/>
      </c>
      <c r="Y1840" s="26" t="str">
        <f aca="false">IF($A1840="","",SUBSTITUTE(SUBSTITUTE(SUBSTITUTE(SUBSTITUTE(SUBSTITUTE(SUBSTITUTE(SUBSTITUTE(UPPER(TRIM($A1840)),"Á","A"),"É","E"),"Í","I"),"Ó","O"),"Ú","U"),"Ñ","N"),"Ü","U"))</f>
        <v/>
      </c>
      <c r="Z1840" s="26" t="str">
        <f aca="false">IF($Y1840="","",LEFT($Y1840,1)&amp;" "&amp;TRIM(RIGHT(SUBSTITUTE($Y1840," ",REPT(" ",50)),50)))</f>
        <v/>
      </c>
      <c r="AA1840" s="27" t="str">
        <f aca="false">IF($AF1840="","",IF(COUNTIF(Validation!$U$19:$U$178,$AF1840)&gt;0,"OK","NO MATCH"))</f>
        <v/>
      </c>
      <c r="AB1840" s="27" t="str">
        <f aca="false">IF($W1840=0,"",IF(AND($W1840&gt;=Validation!$B$3,$W1840&lt;=Validation!$C$3),"Yes","No"))</f>
        <v/>
      </c>
      <c r="AC1840" s="26" t="str">
        <f aca="false">IF($A1840="","",$AF1840&amp;"|"&amp;TEXT($W1840,"yyyy-mm-dd")&amp;"|"&amp;$J1840&amp;"|"&amp;$N1840)</f>
        <v/>
      </c>
      <c r="AD1840" s="27" t="str">
        <f aca="false">IF($AC1840="","",IF(COUNTIF($AC$2:$AC$3000,$AC1840)&gt;1,"REVIEW","OK"))</f>
        <v/>
      </c>
      <c r="AE1840" s="27" t="str">
        <f aca="false">IF(OR($W1840=0,$O1840=""),"",IF(IFERROR(IF(ISNUMBER($O1840),INT($O1840),DATE(VALUE(MID(SUBSTITUTE(LEFT($O1840,FIND(" ",$O1840&amp;" ")-1),"/",REPT(" ",20)),41,20)),VALUE(LEFT(SUBSTITUTE(LEFT($O1840,FIND(" ",$O1840&amp;" ")-1),"/",REPT(" ",20)),20)),VALUE(MID(SUBSTITUTE(LEFT($O1840,FIND(" ",$O1840&amp;" ")-1),"/",REPT(" ",20)),21,20)))),0)&gt;$W1840,"Late","Same day"))</f>
        <v/>
      </c>
      <c r="AF1840" s="26" t="str">
        <f aca="false">IF($A1840="","",IFERROR(INDEX(Validation!$C$193:$C$217,MATCH($A1840,Validation!$A$193:$A$217,0)),IF(COUNTIF(Validation!$U$19:$U$178,$Z1840)&gt;0,$Z1840,IF(COUNTIF(Validation!$S$19:$S$178,$AI1840)=1,INDEX(Validation!$U$19:$U$178,MATCH($AI1840,Validation!$S$19:$S$178,0)),$Z1840))))</f>
        <v/>
      </c>
      <c r="AG1840" s="27" t="str">
        <f aca="false">IF(COUNTA($A1840:$U1840)=0,"",IF($A1840="","No name",IF($F1840="","No date",IF($W1840=0,"Date ilegible",IF(NOT(ISNUMBER($N1840)),"Hours no numéricas",IF($AA1840="NO MATCH","Person no identificada","OK"))))))</f>
        <v/>
      </c>
      <c r="AH1840" s="27" t="str">
        <f aca="false">IF($W1840=0,"No date",IF($W1840&lt;Validation!$B$3,"Before period",IF($W1840&gt;Validation!$C$3,"After period","In period")))</f>
        <v>No date</v>
      </c>
      <c r="AI1840" s="26" t="str">
        <f aca="false">IF($Y1840="","",TRIM(RIGHT(SUBSTITUTE($Y1840," ",REPT(" ",50)),50)))</f>
        <v/>
      </c>
      <c r="AJ1840" s="27" t="str">
        <f aca="false">IF($A1840="","",IF(NOT(ISERROR(MATCH($A1840,Validation!$A$193:$A$217,0))),"Manual mapping",IF(COUNTIF(Validation!$U$19:$U$178,$Z1840)&gt;0,"Direct",IF(COUNTIF(Validation!$S$19:$S$178,$AI1840)=1,"By surname","Unresolved"))))</f>
        <v/>
      </c>
      <c r="AK1840" s="28" t="str">
        <f aca="false">IF($L1840="","",IF(MATCH($L1840,$L$2:$L$3000,0)&lt;&gt;ROW()-1,"",COUNT($AK$1:$AK1839)+1))</f>
        <v/>
      </c>
      <c r="AL1840" s="28" t="str">
        <f aca="false">IF($G1840="","",IF(MATCH($G1840,$G$2:$G$3000,0)&lt;&gt;ROW()-1,"",COUNT($AL$1:$AL1839)+1))</f>
        <v/>
      </c>
      <c r="AM1840" s="28" t="str">
        <f aca="false">IF($H1840="","",IF(MATCH($H1840,$H$2:$H$3000,0)&lt;&gt;ROW()-1,"",COUNT($AM$1:$AM1839)+1))</f>
        <v/>
      </c>
      <c r="AN1840" s="28" t="str">
        <f aca="false">IF($I1840="","",IF(MATCH($I1840,$I$2:$I$3000,0)&lt;&gt;ROW()-1,"",COUNT($AN$1:$AN1839)+1))</f>
        <v/>
      </c>
      <c r="AO1840" s="28" t="str">
        <f aca="false">IF($Q1840="","",IF(MATCH($Q1840,$Q$2:$Q$3000,0)&lt;&gt;ROW()-1,"",COUNT($AO$1:$AO1839)+1))</f>
        <v/>
      </c>
    </row>
    <row r="1841" customFormat="false" ht="12.75" hidden="false" customHeight="true" outlineLevel="0" collapsed="false">
      <c r="W1841" s="24" t="n">
        <f aca="false">IF($F1841="",0,IFERROR(IF(ISNUMBER($F1841),INT($F1841),DATE(VALUE(MID(SUBSTITUTE(LEFT($F1841,FIND(" ",$F1841&amp;" ")-1),"/",REPT(" ",20)),41,20)),VALUE(LEFT(SUBSTITUTE(LEFT($F1841,FIND(" ",$F1841&amp;" ")-1),"/",REPT(" ",20)),20)),VALUE(MID(SUBSTITUTE(LEFT($F1841,FIND(" ",$F1841&amp;" ")-1),"/",REPT(" ",20)),21,20)))),0))</f>
        <v>0</v>
      </c>
      <c r="X1841" s="25" t="str">
        <f aca="false">IF(ISNUMBER($N1841),$N1841*Validation!$B$5,"")</f>
        <v/>
      </c>
      <c r="Y1841" s="26" t="str">
        <f aca="false">IF($A1841="","",SUBSTITUTE(SUBSTITUTE(SUBSTITUTE(SUBSTITUTE(SUBSTITUTE(SUBSTITUTE(SUBSTITUTE(UPPER(TRIM($A1841)),"Á","A"),"É","E"),"Í","I"),"Ó","O"),"Ú","U"),"Ñ","N"),"Ü","U"))</f>
        <v/>
      </c>
      <c r="Z1841" s="26" t="str">
        <f aca="false">IF($Y1841="","",LEFT($Y1841,1)&amp;" "&amp;TRIM(RIGHT(SUBSTITUTE($Y1841," ",REPT(" ",50)),50)))</f>
        <v/>
      </c>
      <c r="AA1841" s="27" t="str">
        <f aca="false">IF($AF1841="","",IF(COUNTIF(Validation!$U$19:$U$178,$AF1841)&gt;0,"OK","NO MATCH"))</f>
        <v/>
      </c>
      <c r="AB1841" s="27" t="str">
        <f aca="false">IF($W1841=0,"",IF(AND($W1841&gt;=Validation!$B$3,$W1841&lt;=Validation!$C$3),"Yes","No"))</f>
        <v/>
      </c>
      <c r="AC1841" s="26" t="str">
        <f aca="false">IF($A1841="","",$AF1841&amp;"|"&amp;TEXT($W1841,"yyyy-mm-dd")&amp;"|"&amp;$J1841&amp;"|"&amp;$N1841)</f>
        <v/>
      </c>
      <c r="AD1841" s="27" t="str">
        <f aca="false">IF($AC1841="","",IF(COUNTIF($AC$2:$AC$3000,$AC1841)&gt;1,"REVIEW","OK"))</f>
        <v/>
      </c>
      <c r="AE1841" s="27" t="str">
        <f aca="false">IF(OR($W1841=0,$O1841=""),"",IF(IFERROR(IF(ISNUMBER($O1841),INT($O1841),DATE(VALUE(MID(SUBSTITUTE(LEFT($O1841,FIND(" ",$O1841&amp;" ")-1),"/",REPT(" ",20)),41,20)),VALUE(LEFT(SUBSTITUTE(LEFT($O1841,FIND(" ",$O1841&amp;" ")-1),"/",REPT(" ",20)),20)),VALUE(MID(SUBSTITUTE(LEFT($O1841,FIND(" ",$O1841&amp;" ")-1),"/",REPT(" ",20)),21,20)))),0)&gt;$W1841,"Late","Same day"))</f>
        <v/>
      </c>
      <c r="AF1841" s="26" t="str">
        <f aca="false">IF($A1841="","",IFERROR(INDEX(Validation!$C$193:$C$217,MATCH($A1841,Validation!$A$193:$A$217,0)),IF(COUNTIF(Validation!$U$19:$U$178,$Z1841)&gt;0,$Z1841,IF(COUNTIF(Validation!$S$19:$S$178,$AI1841)=1,INDEX(Validation!$U$19:$U$178,MATCH($AI1841,Validation!$S$19:$S$178,0)),$Z1841))))</f>
        <v/>
      </c>
      <c r="AG1841" s="27" t="str">
        <f aca="false">IF(COUNTA($A1841:$U1841)=0,"",IF($A1841="","No name",IF($F1841="","No date",IF($W1841=0,"Date ilegible",IF(NOT(ISNUMBER($N1841)),"Hours no numéricas",IF($AA1841="NO MATCH","Person no identificada","OK"))))))</f>
        <v/>
      </c>
      <c r="AH1841" s="27" t="str">
        <f aca="false">IF($W1841=0,"No date",IF($W1841&lt;Validation!$B$3,"Before period",IF($W1841&gt;Validation!$C$3,"After period","In period")))</f>
        <v>No date</v>
      </c>
      <c r="AI1841" s="26" t="str">
        <f aca="false">IF($Y1841="","",TRIM(RIGHT(SUBSTITUTE($Y1841," ",REPT(" ",50)),50)))</f>
        <v/>
      </c>
      <c r="AJ1841" s="27" t="str">
        <f aca="false">IF($A1841="","",IF(NOT(ISERROR(MATCH($A1841,Validation!$A$193:$A$217,0))),"Manual mapping",IF(COUNTIF(Validation!$U$19:$U$178,$Z1841)&gt;0,"Direct",IF(COUNTIF(Validation!$S$19:$S$178,$AI1841)=1,"By surname","Unresolved"))))</f>
        <v/>
      </c>
      <c r="AK1841" s="28" t="str">
        <f aca="false">IF($L1841="","",IF(MATCH($L1841,$L$2:$L$3000,0)&lt;&gt;ROW()-1,"",COUNT($AK$1:$AK1840)+1))</f>
        <v/>
      </c>
      <c r="AL1841" s="28" t="str">
        <f aca="false">IF($G1841="","",IF(MATCH($G1841,$G$2:$G$3000,0)&lt;&gt;ROW()-1,"",COUNT($AL$1:$AL1840)+1))</f>
        <v/>
      </c>
      <c r="AM1841" s="28" t="str">
        <f aca="false">IF($H1841="","",IF(MATCH($H1841,$H$2:$H$3000,0)&lt;&gt;ROW()-1,"",COUNT($AM$1:$AM1840)+1))</f>
        <v/>
      </c>
      <c r="AN1841" s="28" t="str">
        <f aca="false">IF($I1841="","",IF(MATCH($I1841,$I$2:$I$3000,0)&lt;&gt;ROW()-1,"",COUNT($AN$1:$AN1840)+1))</f>
        <v/>
      </c>
      <c r="AO1841" s="28" t="str">
        <f aca="false">IF($Q1841="","",IF(MATCH($Q1841,$Q$2:$Q$3000,0)&lt;&gt;ROW()-1,"",COUNT($AO$1:$AO1840)+1))</f>
        <v/>
      </c>
    </row>
    <row r="1842" customFormat="false" ht="12.75" hidden="false" customHeight="true" outlineLevel="0" collapsed="false">
      <c r="W1842" s="24" t="n">
        <f aca="false">IF($F1842="",0,IFERROR(IF(ISNUMBER($F1842),INT($F1842),DATE(VALUE(MID(SUBSTITUTE(LEFT($F1842,FIND(" ",$F1842&amp;" ")-1),"/",REPT(" ",20)),41,20)),VALUE(LEFT(SUBSTITUTE(LEFT($F1842,FIND(" ",$F1842&amp;" ")-1),"/",REPT(" ",20)),20)),VALUE(MID(SUBSTITUTE(LEFT($F1842,FIND(" ",$F1842&amp;" ")-1),"/",REPT(" ",20)),21,20)))),0))</f>
        <v>0</v>
      </c>
      <c r="X1842" s="25" t="str">
        <f aca="false">IF(ISNUMBER($N1842),$N1842*Validation!$B$5,"")</f>
        <v/>
      </c>
      <c r="Y1842" s="26" t="str">
        <f aca="false">IF($A1842="","",SUBSTITUTE(SUBSTITUTE(SUBSTITUTE(SUBSTITUTE(SUBSTITUTE(SUBSTITUTE(SUBSTITUTE(UPPER(TRIM($A1842)),"Á","A"),"É","E"),"Í","I"),"Ó","O"),"Ú","U"),"Ñ","N"),"Ü","U"))</f>
        <v/>
      </c>
      <c r="Z1842" s="26" t="str">
        <f aca="false">IF($Y1842="","",LEFT($Y1842,1)&amp;" "&amp;TRIM(RIGHT(SUBSTITUTE($Y1842," ",REPT(" ",50)),50)))</f>
        <v/>
      </c>
      <c r="AA1842" s="27" t="str">
        <f aca="false">IF($AF1842="","",IF(COUNTIF(Validation!$U$19:$U$178,$AF1842)&gt;0,"OK","NO MATCH"))</f>
        <v/>
      </c>
      <c r="AB1842" s="27" t="str">
        <f aca="false">IF($W1842=0,"",IF(AND($W1842&gt;=Validation!$B$3,$W1842&lt;=Validation!$C$3),"Yes","No"))</f>
        <v/>
      </c>
      <c r="AC1842" s="26" t="str">
        <f aca="false">IF($A1842="","",$AF1842&amp;"|"&amp;TEXT($W1842,"yyyy-mm-dd")&amp;"|"&amp;$J1842&amp;"|"&amp;$N1842)</f>
        <v/>
      </c>
      <c r="AD1842" s="27" t="str">
        <f aca="false">IF($AC1842="","",IF(COUNTIF($AC$2:$AC$3000,$AC1842)&gt;1,"REVIEW","OK"))</f>
        <v/>
      </c>
      <c r="AE1842" s="27" t="str">
        <f aca="false">IF(OR($W1842=0,$O1842=""),"",IF(IFERROR(IF(ISNUMBER($O1842),INT($O1842),DATE(VALUE(MID(SUBSTITUTE(LEFT($O1842,FIND(" ",$O1842&amp;" ")-1),"/",REPT(" ",20)),41,20)),VALUE(LEFT(SUBSTITUTE(LEFT($O1842,FIND(" ",$O1842&amp;" ")-1),"/",REPT(" ",20)),20)),VALUE(MID(SUBSTITUTE(LEFT($O1842,FIND(" ",$O1842&amp;" ")-1),"/",REPT(" ",20)),21,20)))),0)&gt;$W1842,"Late","Same day"))</f>
        <v/>
      </c>
      <c r="AF1842" s="26" t="str">
        <f aca="false">IF($A1842="","",IFERROR(INDEX(Validation!$C$193:$C$217,MATCH($A1842,Validation!$A$193:$A$217,0)),IF(COUNTIF(Validation!$U$19:$U$178,$Z1842)&gt;0,$Z1842,IF(COUNTIF(Validation!$S$19:$S$178,$AI1842)=1,INDEX(Validation!$U$19:$U$178,MATCH($AI1842,Validation!$S$19:$S$178,0)),$Z1842))))</f>
        <v/>
      </c>
      <c r="AG1842" s="27" t="str">
        <f aca="false">IF(COUNTA($A1842:$U1842)=0,"",IF($A1842="","No name",IF($F1842="","No date",IF($W1842=0,"Date ilegible",IF(NOT(ISNUMBER($N1842)),"Hours no numéricas",IF($AA1842="NO MATCH","Person no identificada","OK"))))))</f>
        <v/>
      </c>
      <c r="AH1842" s="27" t="str">
        <f aca="false">IF($W1842=0,"No date",IF($W1842&lt;Validation!$B$3,"Before period",IF($W1842&gt;Validation!$C$3,"After period","In period")))</f>
        <v>No date</v>
      </c>
      <c r="AI1842" s="26" t="str">
        <f aca="false">IF($Y1842="","",TRIM(RIGHT(SUBSTITUTE($Y1842," ",REPT(" ",50)),50)))</f>
        <v/>
      </c>
      <c r="AJ1842" s="27" t="str">
        <f aca="false">IF($A1842="","",IF(NOT(ISERROR(MATCH($A1842,Validation!$A$193:$A$217,0))),"Manual mapping",IF(COUNTIF(Validation!$U$19:$U$178,$Z1842)&gt;0,"Direct",IF(COUNTIF(Validation!$S$19:$S$178,$AI1842)=1,"By surname","Unresolved"))))</f>
        <v/>
      </c>
      <c r="AK1842" s="28" t="str">
        <f aca="false">IF($L1842="","",IF(MATCH($L1842,$L$2:$L$3000,0)&lt;&gt;ROW()-1,"",COUNT($AK$1:$AK1841)+1))</f>
        <v/>
      </c>
      <c r="AL1842" s="28" t="str">
        <f aca="false">IF($G1842="","",IF(MATCH($G1842,$G$2:$G$3000,0)&lt;&gt;ROW()-1,"",COUNT($AL$1:$AL1841)+1))</f>
        <v/>
      </c>
      <c r="AM1842" s="28" t="str">
        <f aca="false">IF($H1842="","",IF(MATCH($H1842,$H$2:$H$3000,0)&lt;&gt;ROW()-1,"",COUNT($AM$1:$AM1841)+1))</f>
        <v/>
      </c>
      <c r="AN1842" s="28" t="str">
        <f aca="false">IF($I1842="","",IF(MATCH($I1842,$I$2:$I$3000,0)&lt;&gt;ROW()-1,"",COUNT($AN$1:$AN1841)+1))</f>
        <v/>
      </c>
      <c r="AO1842" s="28" t="str">
        <f aca="false">IF($Q1842="","",IF(MATCH($Q1842,$Q$2:$Q$3000,0)&lt;&gt;ROW()-1,"",COUNT($AO$1:$AO1841)+1))</f>
        <v/>
      </c>
    </row>
    <row r="1843" customFormat="false" ht="12.75" hidden="false" customHeight="true" outlineLevel="0" collapsed="false">
      <c r="W1843" s="24" t="n">
        <f aca="false">IF($F1843="",0,IFERROR(IF(ISNUMBER($F1843),INT($F1843),DATE(VALUE(MID(SUBSTITUTE(LEFT($F1843,FIND(" ",$F1843&amp;" ")-1),"/",REPT(" ",20)),41,20)),VALUE(LEFT(SUBSTITUTE(LEFT($F1843,FIND(" ",$F1843&amp;" ")-1),"/",REPT(" ",20)),20)),VALUE(MID(SUBSTITUTE(LEFT($F1843,FIND(" ",$F1843&amp;" ")-1),"/",REPT(" ",20)),21,20)))),0))</f>
        <v>0</v>
      </c>
      <c r="X1843" s="25" t="str">
        <f aca="false">IF(ISNUMBER($N1843),$N1843*Validation!$B$5,"")</f>
        <v/>
      </c>
      <c r="Y1843" s="26" t="str">
        <f aca="false">IF($A1843="","",SUBSTITUTE(SUBSTITUTE(SUBSTITUTE(SUBSTITUTE(SUBSTITUTE(SUBSTITUTE(SUBSTITUTE(UPPER(TRIM($A1843)),"Á","A"),"É","E"),"Í","I"),"Ó","O"),"Ú","U"),"Ñ","N"),"Ü","U"))</f>
        <v/>
      </c>
      <c r="Z1843" s="26" t="str">
        <f aca="false">IF($Y1843="","",LEFT($Y1843,1)&amp;" "&amp;TRIM(RIGHT(SUBSTITUTE($Y1843," ",REPT(" ",50)),50)))</f>
        <v/>
      </c>
      <c r="AA1843" s="27" t="str">
        <f aca="false">IF($AF1843="","",IF(COUNTIF(Validation!$U$19:$U$178,$AF1843)&gt;0,"OK","NO MATCH"))</f>
        <v/>
      </c>
      <c r="AB1843" s="27" t="str">
        <f aca="false">IF($W1843=0,"",IF(AND($W1843&gt;=Validation!$B$3,$W1843&lt;=Validation!$C$3),"Yes","No"))</f>
        <v/>
      </c>
      <c r="AC1843" s="26" t="str">
        <f aca="false">IF($A1843="","",$AF1843&amp;"|"&amp;TEXT($W1843,"yyyy-mm-dd")&amp;"|"&amp;$J1843&amp;"|"&amp;$N1843)</f>
        <v/>
      </c>
      <c r="AD1843" s="27" t="str">
        <f aca="false">IF($AC1843="","",IF(COUNTIF($AC$2:$AC$3000,$AC1843)&gt;1,"REVIEW","OK"))</f>
        <v/>
      </c>
      <c r="AE1843" s="27" t="str">
        <f aca="false">IF(OR($W1843=0,$O1843=""),"",IF(IFERROR(IF(ISNUMBER($O1843),INT($O1843),DATE(VALUE(MID(SUBSTITUTE(LEFT($O1843,FIND(" ",$O1843&amp;" ")-1),"/",REPT(" ",20)),41,20)),VALUE(LEFT(SUBSTITUTE(LEFT($O1843,FIND(" ",$O1843&amp;" ")-1),"/",REPT(" ",20)),20)),VALUE(MID(SUBSTITUTE(LEFT($O1843,FIND(" ",$O1843&amp;" ")-1),"/",REPT(" ",20)),21,20)))),0)&gt;$W1843,"Late","Same day"))</f>
        <v/>
      </c>
      <c r="AF1843" s="26" t="str">
        <f aca="false">IF($A1843="","",IFERROR(INDEX(Validation!$C$193:$C$217,MATCH($A1843,Validation!$A$193:$A$217,0)),IF(COUNTIF(Validation!$U$19:$U$178,$Z1843)&gt;0,$Z1843,IF(COUNTIF(Validation!$S$19:$S$178,$AI1843)=1,INDEX(Validation!$U$19:$U$178,MATCH($AI1843,Validation!$S$19:$S$178,0)),$Z1843))))</f>
        <v/>
      </c>
      <c r="AG1843" s="27" t="str">
        <f aca="false">IF(COUNTA($A1843:$U1843)=0,"",IF($A1843="","No name",IF($F1843="","No date",IF($W1843=0,"Date ilegible",IF(NOT(ISNUMBER($N1843)),"Hours no numéricas",IF($AA1843="NO MATCH","Person no identificada","OK"))))))</f>
        <v/>
      </c>
      <c r="AH1843" s="27" t="str">
        <f aca="false">IF($W1843=0,"No date",IF($W1843&lt;Validation!$B$3,"Before period",IF($W1843&gt;Validation!$C$3,"After period","In period")))</f>
        <v>No date</v>
      </c>
      <c r="AI1843" s="26" t="str">
        <f aca="false">IF($Y1843="","",TRIM(RIGHT(SUBSTITUTE($Y1843," ",REPT(" ",50)),50)))</f>
        <v/>
      </c>
      <c r="AJ1843" s="27" t="str">
        <f aca="false">IF($A1843="","",IF(NOT(ISERROR(MATCH($A1843,Validation!$A$193:$A$217,0))),"Manual mapping",IF(COUNTIF(Validation!$U$19:$U$178,$Z1843)&gt;0,"Direct",IF(COUNTIF(Validation!$S$19:$S$178,$AI1843)=1,"By surname","Unresolved"))))</f>
        <v/>
      </c>
      <c r="AK1843" s="28" t="str">
        <f aca="false">IF($L1843="","",IF(MATCH($L1843,$L$2:$L$3000,0)&lt;&gt;ROW()-1,"",COUNT($AK$1:$AK1842)+1))</f>
        <v/>
      </c>
      <c r="AL1843" s="28" t="str">
        <f aca="false">IF($G1843="","",IF(MATCH($G1843,$G$2:$G$3000,0)&lt;&gt;ROW()-1,"",COUNT($AL$1:$AL1842)+1))</f>
        <v/>
      </c>
      <c r="AM1843" s="28" t="str">
        <f aca="false">IF($H1843="","",IF(MATCH($H1843,$H$2:$H$3000,0)&lt;&gt;ROW()-1,"",COUNT($AM$1:$AM1842)+1))</f>
        <v/>
      </c>
      <c r="AN1843" s="28" t="str">
        <f aca="false">IF($I1843="","",IF(MATCH($I1843,$I$2:$I$3000,0)&lt;&gt;ROW()-1,"",COUNT($AN$1:$AN1842)+1))</f>
        <v/>
      </c>
      <c r="AO1843" s="28" t="str">
        <f aca="false">IF($Q1843="","",IF(MATCH($Q1843,$Q$2:$Q$3000,0)&lt;&gt;ROW()-1,"",COUNT($AO$1:$AO1842)+1))</f>
        <v/>
      </c>
    </row>
    <row r="1844" customFormat="false" ht="12.75" hidden="false" customHeight="true" outlineLevel="0" collapsed="false">
      <c r="W1844" s="24" t="n">
        <f aca="false">IF($F1844="",0,IFERROR(IF(ISNUMBER($F1844),INT($F1844),DATE(VALUE(MID(SUBSTITUTE(LEFT($F1844,FIND(" ",$F1844&amp;" ")-1),"/",REPT(" ",20)),41,20)),VALUE(LEFT(SUBSTITUTE(LEFT($F1844,FIND(" ",$F1844&amp;" ")-1),"/",REPT(" ",20)),20)),VALUE(MID(SUBSTITUTE(LEFT($F1844,FIND(" ",$F1844&amp;" ")-1),"/",REPT(" ",20)),21,20)))),0))</f>
        <v>0</v>
      </c>
      <c r="X1844" s="25" t="str">
        <f aca="false">IF(ISNUMBER($N1844),$N1844*Validation!$B$5,"")</f>
        <v/>
      </c>
      <c r="Y1844" s="26" t="str">
        <f aca="false">IF($A1844="","",SUBSTITUTE(SUBSTITUTE(SUBSTITUTE(SUBSTITUTE(SUBSTITUTE(SUBSTITUTE(SUBSTITUTE(UPPER(TRIM($A1844)),"Á","A"),"É","E"),"Í","I"),"Ó","O"),"Ú","U"),"Ñ","N"),"Ü","U"))</f>
        <v/>
      </c>
      <c r="Z1844" s="26" t="str">
        <f aca="false">IF($Y1844="","",LEFT($Y1844,1)&amp;" "&amp;TRIM(RIGHT(SUBSTITUTE($Y1844," ",REPT(" ",50)),50)))</f>
        <v/>
      </c>
      <c r="AA1844" s="27" t="str">
        <f aca="false">IF($AF1844="","",IF(COUNTIF(Validation!$U$19:$U$178,$AF1844)&gt;0,"OK","NO MATCH"))</f>
        <v/>
      </c>
      <c r="AB1844" s="27" t="str">
        <f aca="false">IF($W1844=0,"",IF(AND($W1844&gt;=Validation!$B$3,$W1844&lt;=Validation!$C$3),"Yes","No"))</f>
        <v/>
      </c>
      <c r="AC1844" s="26" t="str">
        <f aca="false">IF($A1844="","",$AF1844&amp;"|"&amp;TEXT($W1844,"yyyy-mm-dd")&amp;"|"&amp;$J1844&amp;"|"&amp;$N1844)</f>
        <v/>
      </c>
      <c r="AD1844" s="27" t="str">
        <f aca="false">IF($AC1844="","",IF(COUNTIF($AC$2:$AC$3000,$AC1844)&gt;1,"REVIEW","OK"))</f>
        <v/>
      </c>
      <c r="AE1844" s="27" t="str">
        <f aca="false">IF(OR($W1844=0,$O1844=""),"",IF(IFERROR(IF(ISNUMBER($O1844),INT($O1844),DATE(VALUE(MID(SUBSTITUTE(LEFT($O1844,FIND(" ",$O1844&amp;" ")-1),"/",REPT(" ",20)),41,20)),VALUE(LEFT(SUBSTITUTE(LEFT($O1844,FIND(" ",$O1844&amp;" ")-1),"/",REPT(" ",20)),20)),VALUE(MID(SUBSTITUTE(LEFT($O1844,FIND(" ",$O1844&amp;" ")-1),"/",REPT(" ",20)),21,20)))),0)&gt;$W1844,"Late","Same day"))</f>
        <v/>
      </c>
      <c r="AF1844" s="26" t="str">
        <f aca="false">IF($A1844="","",IFERROR(INDEX(Validation!$C$193:$C$217,MATCH($A1844,Validation!$A$193:$A$217,0)),IF(COUNTIF(Validation!$U$19:$U$178,$Z1844)&gt;0,$Z1844,IF(COUNTIF(Validation!$S$19:$S$178,$AI1844)=1,INDEX(Validation!$U$19:$U$178,MATCH($AI1844,Validation!$S$19:$S$178,0)),$Z1844))))</f>
        <v/>
      </c>
      <c r="AG1844" s="27" t="str">
        <f aca="false">IF(COUNTA($A1844:$U1844)=0,"",IF($A1844="","No name",IF($F1844="","No date",IF($W1844=0,"Date ilegible",IF(NOT(ISNUMBER($N1844)),"Hours no numéricas",IF($AA1844="NO MATCH","Person no identificada","OK"))))))</f>
        <v/>
      </c>
      <c r="AH1844" s="27" t="str">
        <f aca="false">IF($W1844=0,"No date",IF($W1844&lt;Validation!$B$3,"Before period",IF($W1844&gt;Validation!$C$3,"After period","In period")))</f>
        <v>No date</v>
      </c>
      <c r="AI1844" s="26" t="str">
        <f aca="false">IF($Y1844="","",TRIM(RIGHT(SUBSTITUTE($Y1844," ",REPT(" ",50)),50)))</f>
        <v/>
      </c>
      <c r="AJ1844" s="27" t="str">
        <f aca="false">IF($A1844="","",IF(NOT(ISERROR(MATCH($A1844,Validation!$A$193:$A$217,0))),"Manual mapping",IF(COUNTIF(Validation!$U$19:$U$178,$Z1844)&gt;0,"Direct",IF(COUNTIF(Validation!$S$19:$S$178,$AI1844)=1,"By surname","Unresolved"))))</f>
        <v/>
      </c>
      <c r="AK1844" s="28" t="str">
        <f aca="false">IF($L1844="","",IF(MATCH($L1844,$L$2:$L$3000,0)&lt;&gt;ROW()-1,"",COUNT($AK$1:$AK1843)+1))</f>
        <v/>
      </c>
      <c r="AL1844" s="28" t="str">
        <f aca="false">IF($G1844="","",IF(MATCH($G1844,$G$2:$G$3000,0)&lt;&gt;ROW()-1,"",COUNT($AL$1:$AL1843)+1))</f>
        <v/>
      </c>
      <c r="AM1844" s="28" t="str">
        <f aca="false">IF($H1844="","",IF(MATCH($H1844,$H$2:$H$3000,0)&lt;&gt;ROW()-1,"",COUNT($AM$1:$AM1843)+1))</f>
        <v/>
      </c>
      <c r="AN1844" s="28" t="str">
        <f aca="false">IF($I1844="","",IF(MATCH($I1844,$I$2:$I$3000,0)&lt;&gt;ROW()-1,"",COUNT($AN$1:$AN1843)+1))</f>
        <v/>
      </c>
      <c r="AO1844" s="28" t="str">
        <f aca="false">IF($Q1844="","",IF(MATCH($Q1844,$Q$2:$Q$3000,0)&lt;&gt;ROW()-1,"",COUNT($AO$1:$AO1843)+1))</f>
        <v/>
      </c>
    </row>
    <row r="1845" customFormat="false" ht="12.75" hidden="false" customHeight="true" outlineLevel="0" collapsed="false">
      <c r="W1845" s="24" t="n">
        <f aca="false">IF($F1845="",0,IFERROR(IF(ISNUMBER($F1845),INT($F1845),DATE(VALUE(MID(SUBSTITUTE(LEFT($F1845,FIND(" ",$F1845&amp;" ")-1),"/",REPT(" ",20)),41,20)),VALUE(LEFT(SUBSTITUTE(LEFT($F1845,FIND(" ",$F1845&amp;" ")-1),"/",REPT(" ",20)),20)),VALUE(MID(SUBSTITUTE(LEFT($F1845,FIND(" ",$F1845&amp;" ")-1),"/",REPT(" ",20)),21,20)))),0))</f>
        <v>0</v>
      </c>
      <c r="X1845" s="25" t="str">
        <f aca="false">IF(ISNUMBER($N1845),$N1845*Validation!$B$5,"")</f>
        <v/>
      </c>
      <c r="Y1845" s="26" t="str">
        <f aca="false">IF($A1845="","",SUBSTITUTE(SUBSTITUTE(SUBSTITUTE(SUBSTITUTE(SUBSTITUTE(SUBSTITUTE(SUBSTITUTE(UPPER(TRIM($A1845)),"Á","A"),"É","E"),"Í","I"),"Ó","O"),"Ú","U"),"Ñ","N"),"Ü","U"))</f>
        <v/>
      </c>
      <c r="Z1845" s="26" t="str">
        <f aca="false">IF($Y1845="","",LEFT($Y1845,1)&amp;" "&amp;TRIM(RIGHT(SUBSTITUTE($Y1845," ",REPT(" ",50)),50)))</f>
        <v/>
      </c>
      <c r="AA1845" s="27" t="str">
        <f aca="false">IF($AF1845="","",IF(COUNTIF(Validation!$U$19:$U$178,$AF1845)&gt;0,"OK","NO MATCH"))</f>
        <v/>
      </c>
      <c r="AB1845" s="27" t="str">
        <f aca="false">IF($W1845=0,"",IF(AND($W1845&gt;=Validation!$B$3,$W1845&lt;=Validation!$C$3),"Yes","No"))</f>
        <v/>
      </c>
      <c r="AC1845" s="26" t="str">
        <f aca="false">IF($A1845="","",$AF1845&amp;"|"&amp;TEXT($W1845,"yyyy-mm-dd")&amp;"|"&amp;$J1845&amp;"|"&amp;$N1845)</f>
        <v/>
      </c>
      <c r="AD1845" s="27" t="str">
        <f aca="false">IF($AC1845="","",IF(COUNTIF($AC$2:$AC$3000,$AC1845)&gt;1,"REVIEW","OK"))</f>
        <v/>
      </c>
      <c r="AE1845" s="27" t="str">
        <f aca="false">IF(OR($W1845=0,$O1845=""),"",IF(IFERROR(IF(ISNUMBER($O1845),INT($O1845),DATE(VALUE(MID(SUBSTITUTE(LEFT($O1845,FIND(" ",$O1845&amp;" ")-1),"/",REPT(" ",20)),41,20)),VALUE(LEFT(SUBSTITUTE(LEFT($O1845,FIND(" ",$O1845&amp;" ")-1),"/",REPT(" ",20)),20)),VALUE(MID(SUBSTITUTE(LEFT($O1845,FIND(" ",$O1845&amp;" ")-1),"/",REPT(" ",20)),21,20)))),0)&gt;$W1845,"Late","Same day"))</f>
        <v/>
      </c>
      <c r="AF1845" s="26" t="str">
        <f aca="false">IF($A1845="","",IFERROR(INDEX(Validation!$C$193:$C$217,MATCH($A1845,Validation!$A$193:$A$217,0)),IF(COUNTIF(Validation!$U$19:$U$178,$Z1845)&gt;0,$Z1845,IF(COUNTIF(Validation!$S$19:$S$178,$AI1845)=1,INDEX(Validation!$U$19:$U$178,MATCH($AI1845,Validation!$S$19:$S$178,0)),$Z1845))))</f>
        <v/>
      </c>
      <c r="AG1845" s="27" t="str">
        <f aca="false">IF(COUNTA($A1845:$U1845)=0,"",IF($A1845="","No name",IF($F1845="","No date",IF($W1845=0,"Date ilegible",IF(NOT(ISNUMBER($N1845)),"Hours no numéricas",IF($AA1845="NO MATCH","Person no identificada","OK"))))))</f>
        <v/>
      </c>
      <c r="AH1845" s="27" t="str">
        <f aca="false">IF($W1845=0,"No date",IF($W1845&lt;Validation!$B$3,"Before period",IF($W1845&gt;Validation!$C$3,"After period","In period")))</f>
        <v>No date</v>
      </c>
      <c r="AI1845" s="26" t="str">
        <f aca="false">IF($Y1845="","",TRIM(RIGHT(SUBSTITUTE($Y1845," ",REPT(" ",50)),50)))</f>
        <v/>
      </c>
      <c r="AJ1845" s="27" t="str">
        <f aca="false">IF($A1845="","",IF(NOT(ISERROR(MATCH($A1845,Validation!$A$193:$A$217,0))),"Manual mapping",IF(COUNTIF(Validation!$U$19:$U$178,$Z1845)&gt;0,"Direct",IF(COUNTIF(Validation!$S$19:$S$178,$AI1845)=1,"By surname","Unresolved"))))</f>
        <v/>
      </c>
      <c r="AK1845" s="28" t="str">
        <f aca="false">IF($L1845="","",IF(MATCH($L1845,$L$2:$L$3000,0)&lt;&gt;ROW()-1,"",COUNT($AK$1:$AK1844)+1))</f>
        <v/>
      </c>
      <c r="AL1845" s="28" t="str">
        <f aca="false">IF($G1845="","",IF(MATCH($G1845,$G$2:$G$3000,0)&lt;&gt;ROW()-1,"",COUNT($AL$1:$AL1844)+1))</f>
        <v/>
      </c>
      <c r="AM1845" s="28" t="str">
        <f aca="false">IF($H1845="","",IF(MATCH($H1845,$H$2:$H$3000,0)&lt;&gt;ROW()-1,"",COUNT($AM$1:$AM1844)+1))</f>
        <v/>
      </c>
      <c r="AN1845" s="28" t="str">
        <f aca="false">IF($I1845="","",IF(MATCH($I1845,$I$2:$I$3000,0)&lt;&gt;ROW()-1,"",COUNT($AN$1:$AN1844)+1))</f>
        <v/>
      </c>
      <c r="AO1845" s="28" t="str">
        <f aca="false">IF($Q1845="","",IF(MATCH($Q1845,$Q$2:$Q$3000,0)&lt;&gt;ROW()-1,"",COUNT($AO$1:$AO1844)+1))</f>
        <v/>
      </c>
    </row>
    <row r="1846" customFormat="false" ht="12.75" hidden="false" customHeight="true" outlineLevel="0" collapsed="false">
      <c r="W1846" s="24" t="n">
        <f aca="false">IF($F1846="",0,IFERROR(IF(ISNUMBER($F1846),INT($F1846),DATE(VALUE(MID(SUBSTITUTE(LEFT($F1846,FIND(" ",$F1846&amp;" ")-1),"/",REPT(" ",20)),41,20)),VALUE(LEFT(SUBSTITUTE(LEFT($F1846,FIND(" ",$F1846&amp;" ")-1),"/",REPT(" ",20)),20)),VALUE(MID(SUBSTITUTE(LEFT($F1846,FIND(" ",$F1846&amp;" ")-1),"/",REPT(" ",20)),21,20)))),0))</f>
        <v>0</v>
      </c>
      <c r="X1846" s="25" t="str">
        <f aca="false">IF(ISNUMBER($N1846),$N1846*Validation!$B$5,"")</f>
        <v/>
      </c>
      <c r="Y1846" s="26" t="str">
        <f aca="false">IF($A1846="","",SUBSTITUTE(SUBSTITUTE(SUBSTITUTE(SUBSTITUTE(SUBSTITUTE(SUBSTITUTE(SUBSTITUTE(UPPER(TRIM($A1846)),"Á","A"),"É","E"),"Í","I"),"Ó","O"),"Ú","U"),"Ñ","N"),"Ü","U"))</f>
        <v/>
      </c>
      <c r="Z1846" s="26" t="str">
        <f aca="false">IF($Y1846="","",LEFT($Y1846,1)&amp;" "&amp;TRIM(RIGHT(SUBSTITUTE($Y1846," ",REPT(" ",50)),50)))</f>
        <v/>
      </c>
      <c r="AA1846" s="27" t="str">
        <f aca="false">IF($AF1846="","",IF(COUNTIF(Validation!$U$19:$U$178,$AF1846)&gt;0,"OK","NO MATCH"))</f>
        <v/>
      </c>
      <c r="AB1846" s="27" t="str">
        <f aca="false">IF($W1846=0,"",IF(AND($W1846&gt;=Validation!$B$3,$W1846&lt;=Validation!$C$3),"Yes","No"))</f>
        <v/>
      </c>
      <c r="AC1846" s="26" t="str">
        <f aca="false">IF($A1846="","",$AF1846&amp;"|"&amp;TEXT($W1846,"yyyy-mm-dd")&amp;"|"&amp;$J1846&amp;"|"&amp;$N1846)</f>
        <v/>
      </c>
      <c r="AD1846" s="27" t="str">
        <f aca="false">IF($AC1846="","",IF(COUNTIF($AC$2:$AC$3000,$AC1846)&gt;1,"REVIEW","OK"))</f>
        <v/>
      </c>
      <c r="AE1846" s="27" t="str">
        <f aca="false">IF(OR($W1846=0,$O1846=""),"",IF(IFERROR(IF(ISNUMBER($O1846),INT($O1846),DATE(VALUE(MID(SUBSTITUTE(LEFT($O1846,FIND(" ",$O1846&amp;" ")-1),"/",REPT(" ",20)),41,20)),VALUE(LEFT(SUBSTITUTE(LEFT($O1846,FIND(" ",$O1846&amp;" ")-1),"/",REPT(" ",20)),20)),VALUE(MID(SUBSTITUTE(LEFT($O1846,FIND(" ",$O1846&amp;" ")-1),"/",REPT(" ",20)),21,20)))),0)&gt;$W1846,"Late","Same day"))</f>
        <v/>
      </c>
      <c r="AF1846" s="26" t="str">
        <f aca="false">IF($A1846="","",IFERROR(INDEX(Validation!$C$193:$C$217,MATCH($A1846,Validation!$A$193:$A$217,0)),IF(COUNTIF(Validation!$U$19:$U$178,$Z1846)&gt;0,$Z1846,IF(COUNTIF(Validation!$S$19:$S$178,$AI1846)=1,INDEX(Validation!$U$19:$U$178,MATCH($AI1846,Validation!$S$19:$S$178,0)),$Z1846))))</f>
        <v/>
      </c>
      <c r="AG1846" s="27" t="str">
        <f aca="false">IF(COUNTA($A1846:$U1846)=0,"",IF($A1846="","No name",IF($F1846="","No date",IF($W1846=0,"Date ilegible",IF(NOT(ISNUMBER($N1846)),"Hours no numéricas",IF($AA1846="NO MATCH","Person no identificada","OK"))))))</f>
        <v/>
      </c>
      <c r="AH1846" s="27" t="str">
        <f aca="false">IF($W1846=0,"No date",IF($W1846&lt;Validation!$B$3,"Before period",IF($W1846&gt;Validation!$C$3,"After period","In period")))</f>
        <v>No date</v>
      </c>
      <c r="AI1846" s="26" t="str">
        <f aca="false">IF($Y1846="","",TRIM(RIGHT(SUBSTITUTE($Y1846," ",REPT(" ",50)),50)))</f>
        <v/>
      </c>
      <c r="AJ1846" s="27" t="str">
        <f aca="false">IF($A1846="","",IF(NOT(ISERROR(MATCH($A1846,Validation!$A$193:$A$217,0))),"Manual mapping",IF(COUNTIF(Validation!$U$19:$U$178,$Z1846)&gt;0,"Direct",IF(COUNTIF(Validation!$S$19:$S$178,$AI1846)=1,"By surname","Unresolved"))))</f>
        <v/>
      </c>
      <c r="AK1846" s="28" t="str">
        <f aca="false">IF($L1846="","",IF(MATCH($L1846,$L$2:$L$3000,0)&lt;&gt;ROW()-1,"",COUNT($AK$1:$AK1845)+1))</f>
        <v/>
      </c>
      <c r="AL1846" s="28" t="str">
        <f aca="false">IF($G1846="","",IF(MATCH($G1846,$G$2:$G$3000,0)&lt;&gt;ROW()-1,"",COUNT($AL$1:$AL1845)+1))</f>
        <v/>
      </c>
      <c r="AM1846" s="28" t="str">
        <f aca="false">IF($H1846="","",IF(MATCH($H1846,$H$2:$H$3000,0)&lt;&gt;ROW()-1,"",COUNT($AM$1:$AM1845)+1))</f>
        <v/>
      </c>
      <c r="AN1846" s="28" t="str">
        <f aca="false">IF($I1846="","",IF(MATCH($I1846,$I$2:$I$3000,0)&lt;&gt;ROW()-1,"",COUNT($AN$1:$AN1845)+1))</f>
        <v/>
      </c>
      <c r="AO1846" s="28" t="str">
        <f aca="false">IF($Q1846="","",IF(MATCH($Q1846,$Q$2:$Q$3000,0)&lt;&gt;ROW()-1,"",COUNT($AO$1:$AO1845)+1))</f>
        <v/>
      </c>
    </row>
    <row r="1847" customFormat="false" ht="12.75" hidden="false" customHeight="true" outlineLevel="0" collapsed="false">
      <c r="W1847" s="24" t="n">
        <f aca="false">IF($F1847="",0,IFERROR(IF(ISNUMBER($F1847),INT($F1847),DATE(VALUE(MID(SUBSTITUTE(LEFT($F1847,FIND(" ",$F1847&amp;" ")-1),"/",REPT(" ",20)),41,20)),VALUE(LEFT(SUBSTITUTE(LEFT($F1847,FIND(" ",$F1847&amp;" ")-1),"/",REPT(" ",20)),20)),VALUE(MID(SUBSTITUTE(LEFT($F1847,FIND(" ",$F1847&amp;" ")-1),"/",REPT(" ",20)),21,20)))),0))</f>
        <v>0</v>
      </c>
      <c r="X1847" s="25" t="str">
        <f aca="false">IF(ISNUMBER($N1847),$N1847*Validation!$B$5,"")</f>
        <v/>
      </c>
      <c r="Y1847" s="26" t="str">
        <f aca="false">IF($A1847="","",SUBSTITUTE(SUBSTITUTE(SUBSTITUTE(SUBSTITUTE(SUBSTITUTE(SUBSTITUTE(SUBSTITUTE(UPPER(TRIM($A1847)),"Á","A"),"É","E"),"Í","I"),"Ó","O"),"Ú","U"),"Ñ","N"),"Ü","U"))</f>
        <v/>
      </c>
      <c r="Z1847" s="26" t="str">
        <f aca="false">IF($Y1847="","",LEFT($Y1847,1)&amp;" "&amp;TRIM(RIGHT(SUBSTITUTE($Y1847," ",REPT(" ",50)),50)))</f>
        <v/>
      </c>
      <c r="AA1847" s="27" t="str">
        <f aca="false">IF($AF1847="","",IF(COUNTIF(Validation!$U$19:$U$178,$AF1847)&gt;0,"OK","NO MATCH"))</f>
        <v/>
      </c>
      <c r="AB1847" s="27" t="str">
        <f aca="false">IF($W1847=0,"",IF(AND($W1847&gt;=Validation!$B$3,$W1847&lt;=Validation!$C$3),"Yes","No"))</f>
        <v/>
      </c>
      <c r="AC1847" s="26" t="str">
        <f aca="false">IF($A1847="","",$AF1847&amp;"|"&amp;TEXT($W1847,"yyyy-mm-dd")&amp;"|"&amp;$J1847&amp;"|"&amp;$N1847)</f>
        <v/>
      </c>
      <c r="AD1847" s="27" t="str">
        <f aca="false">IF($AC1847="","",IF(COUNTIF($AC$2:$AC$3000,$AC1847)&gt;1,"REVIEW","OK"))</f>
        <v/>
      </c>
      <c r="AE1847" s="27" t="str">
        <f aca="false">IF(OR($W1847=0,$O1847=""),"",IF(IFERROR(IF(ISNUMBER($O1847),INT($O1847),DATE(VALUE(MID(SUBSTITUTE(LEFT($O1847,FIND(" ",$O1847&amp;" ")-1),"/",REPT(" ",20)),41,20)),VALUE(LEFT(SUBSTITUTE(LEFT($O1847,FIND(" ",$O1847&amp;" ")-1),"/",REPT(" ",20)),20)),VALUE(MID(SUBSTITUTE(LEFT($O1847,FIND(" ",$O1847&amp;" ")-1),"/",REPT(" ",20)),21,20)))),0)&gt;$W1847,"Late","Same day"))</f>
        <v/>
      </c>
      <c r="AF1847" s="26" t="str">
        <f aca="false">IF($A1847="","",IFERROR(INDEX(Validation!$C$193:$C$217,MATCH($A1847,Validation!$A$193:$A$217,0)),IF(COUNTIF(Validation!$U$19:$U$178,$Z1847)&gt;0,$Z1847,IF(COUNTIF(Validation!$S$19:$S$178,$AI1847)=1,INDEX(Validation!$U$19:$U$178,MATCH($AI1847,Validation!$S$19:$S$178,0)),$Z1847))))</f>
        <v/>
      </c>
      <c r="AG1847" s="27" t="str">
        <f aca="false">IF(COUNTA($A1847:$U1847)=0,"",IF($A1847="","No name",IF($F1847="","No date",IF($W1847=0,"Date ilegible",IF(NOT(ISNUMBER($N1847)),"Hours no numéricas",IF($AA1847="NO MATCH","Person no identificada","OK"))))))</f>
        <v/>
      </c>
      <c r="AH1847" s="27" t="str">
        <f aca="false">IF($W1847=0,"No date",IF($W1847&lt;Validation!$B$3,"Before period",IF($W1847&gt;Validation!$C$3,"After period","In period")))</f>
        <v>No date</v>
      </c>
      <c r="AI1847" s="26" t="str">
        <f aca="false">IF($Y1847="","",TRIM(RIGHT(SUBSTITUTE($Y1847," ",REPT(" ",50)),50)))</f>
        <v/>
      </c>
      <c r="AJ1847" s="27" t="str">
        <f aca="false">IF($A1847="","",IF(NOT(ISERROR(MATCH($A1847,Validation!$A$193:$A$217,0))),"Manual mapping",IF(COUNTIF(Validation!$U$19:$U$178,$Z1847)&gt;0,"Direct",IF(COUNTIF(Validation!$S$19:$S$178,$AI1847)=1,"By surname","Unresolved"))))</f>
        <v/>
      </c>
      <c r="AK1847" s="28" t="str">
        <f aca="false">IF($L1847="","",IF(MATCH($L1847,$L$2:$L$3000,0)&lt;&gt;ROW()-1,"",COUNT($AK$1:$AK1846)+1))</f>
        <v/>
      </c>
      <c r="AL1847" s="28" t="str">
        <f aca="false">IF($G1847="","",IF(MATCH($G1847,$G$2:$G$3000,0)&lt;&gt;ROW()-1,"",COUNT($AL$1:$AL1846)+1))</f>
        <v/>
      </c>
      <c r="AM1847" s="28" t="str">
        <f aca="false">IF($H1847="","",IF(MATCH($H1847,$H$2:$H$3000,0)&lt;&gt;ROW()-1,"",COUNT($AM$1:$AM1846)+1))</f>
        <v/>
      </c>
      <c r="AN1847" s="28" t="str">
        <f aca="false">IF($I1847="","",IF(MATCH($I1847,$I$2:$I$3000,0)&lt;&gt;ROW()-1,"",COUNT($AN$1:$AN1846)+1))</f>
        <v/>
      </c>
      <c r="AO1847" s="28" t="str">
        <f aca="false">IF($Q1847="","",IF(MATCH($Q1847,$Q$2:$Q$3000,0)&lt;&gt;ROW()-1,"",COUNT($AO$1:$AO1846)+1))</f>
        <v/>
      </c>
    </row>
    <row r="1848" customFormat="false" ht="12.75" hidden="false" customHeight="true" outlineLevel="0" collapsed="false">
      <c r="W1848" s="24" t="n">
        <f aca="false">IF($F1848="",0,IFERROR(IF(ISNUMBER($F1848),INT($F1848),DATE(VALUE(MID(SUBSTITUTE(LEFT($F1848,FIND(" ",$F1848&amp;" ")-1),"/",REPT(" ",20)),41,20)),VALUE(LEFT(SUBSTITUTE(LEFT($F1848,FIND(" ",$F1848&amp;" ")-1),"/",REPT(" ",20)),20)),VALUE(MID(SUBSTITUTE(LEFT($F1848,FIND(" ",$F1848&amp;" ")-1),"/",REPT(" ",20)),21,20)))),0))</f>
        <v>0</v>
      </c>
      <c r="X1848" s="25" t="str">
        <f aca="false">IF(ISNUMBER($N1848),$N1848*Validation!$B$5,"")</f>
        <v/>
      </c>
      <c r="Y1848" s="26" t="str">
        <f aca="false">IF($A1848="","",SUBSTITUTE(SUBSTITUTE(SUBSTITUTE(SUBSTITUTE(SUBSTITUTE(SUBSTITUTE(SUBSTITUTE(UPPER(TRIM($A1848)),"Á","A"),"É","E"),"Í","I"),"Ó","O"),"Ú","U"),"Ñ","N"),"Ü","U"))</f>
        <v/>
      </c>
      <c r="Z1848" s="26" t="str">
        <f aca="false">IF($Y1848="","",LEFT($Y1848,1)&amp;" "&amp;TRIM(RIGHT(SUBSTITUTE($Y1848," ",REPT(" ",50)),50)))</f>
        <v/>
      </c>
      <c r="AA1848" s="27" t="str">
        <f aca="false">IF($AF1848="","",IF(COUNTIF(Validation!$U$19:$U$178,$AF1848)&gt;0,"OK","NO MATCH"))</f>
        <v/>
      </c>
      <c r="AB1848" s="27" t="str">
        <f aca="false">IF($W1848=0,"",IF(AND($W1848&gt;=Validation!$B$3,$W1848&lt;=Validation!$C$3),"Yes","No"))</f>
        <v/>
      </c>
      <c r="AC1848" s="26" t="str">
        <f aca="false">IF($A1848="","",$AF1848&amp;"|"&amp;TEXT($W1848,"yyyy-mm-dd")&amp;"|"&amp;$J1848&amp;"|"&amp;$N1848)</f>
        <v/>
      </c>
      <c r="AD1848" s="27" t="str">
        <f aca="false">IF($AC1848="","",IF(COUNTIF($AC$2:$AC$3000,$AC1848)&gt;1,"REVIEW","OK"))</f>
        <v/>
      </c>
      <c r="AE1848" s="27" t="str">
        <f aca="false">IF(OR($W1848=0,$O1848=""),"",IF(IFERROR(IF(ISNUMBER($O1848),INT($O1848),DATE(VALUE(MID(SUBSTITUTE(LEFT($O1848,FIND(" ",$O1848&amp;" ")-1),"/",REPT(" ",20)),41,20)),VALUE(LEFT(SUBSTITUTE(LEFT($O1848,FIND(" ",$O1848&amp;" ")-1),"/",REPT(" ",20)),20)),VALUE(MID(SUBSTITUTE(LEFT($O1848,FIND(" ",$O1848&amp;" ")-1),"/",REPT(" ",20)),21,20)))),0)&gt;$W1848,"Late","Same day"))</f>
        <v/>
      </c>
      <c r="AF1848" s="26" t="str">
        <f aca="false">IF($A1848="","",IFERROR(INDEX(Validation!$C$193:$C$217,MATCH($A1848,Validation!$A$193:$A$217,0)),IF(COUNTIF(Validation!$U$19:$U$178,$Z1848)&gt;0,$Z1848,IF(COUNTIF(Validation!$S$19:$S$178,$AI1848)=1,INDEX(Validation!$U$19:$U$178,MATCH($AI1848,Validation!$S$19:$S$178,0)),$Z1848))))</f>
        <v/>
      </c>
      <c r="AG1848" s="27" t="str">
        <f aca="false">IF(COUNTA($A1848:$U1848)=0,"",IF($A1848="","No name",IF($F1848="","No date",IF($W1848=0,"Date ilegible",IF(NOT(ISNUMBER($N1848)),"Hours no numéricas",IF($AA1848="NO MATCH","Person no identificada","OK"))))))</f>
        <v/>
      </c>
      <c r="AH1848" s="27" t="str">
        <f aca="false">IF($W1848=0,"No date",IF($W1848&lt;Validation!$B$3,"Before period",IF($W1848&gt;Validation!$C$3,"After period","In period")))</f>
        <v>No date</v>
      </c>
      <c r="AI1848" s="26" t="str">
        <f aca="false">IF($Y1848="","",TRIM(RIGHT(SUBSTITUTE($Y1848," ",REPT(" ",50)),50)))</f>
        <v/>
      </c>
      <c r="AJ1848" s="27" t="str">
        <f aca="false">IF($A1848="","",IF(NOT(ISERROR(MATCH($A1848,Validation!$A$193:$A$217,0))),"Manual mapping",IF(COUNTIF(Validation!$U$19:$U$178,$Z1848)&gt;0,"Direct",IF(COUNTIF(Validation!$S$19:$S$178,$AI1848)=1,"By surname","Unresolved"))))</f>
        <v/>
      </c>
      <c r="AK1848" s="28" t="str">
        <f aca="false">IF($L1848="","",IF(MATCH($L1848,$L$2:$L$3000,0)&lt;&gt;ROW()-1,"",COUNT($AK$1:$AK1847)+1))</f>
        <v/>
      </c>
      <c r="AL1848" s="28" t="str">
        <f aca="false">IF($G1848="","",IF(MATCH($G1848,$G$2:$G$3000,0)&lt;&gt;ROW()-1,"",COUNT($AL$1:$AL1847)+1))</f>
        <v/>
      </c>
      <c r="AM1848" s="28" t="str">
        <f aca="false">IF($H1848="","",IF(MATCH($H1848,$H$2:$H$3000,0)&lt;&gt;ROW()-1,"",COUNT($AM$1:$AM1847)+1))</f>
        <v/>
      </c>
      <c r="AN1848" s="28" t="str">
        <f aca="false">IF($I1848="","",IF(MATCH($I1848,$I$2:$I$3000,0)&lt;&gt;ROW()-1,"",COUNT($AN$1:$AN1847)+1))</f>
        <v/>
      </c>
      <c r="AO1848" s="28" t="str">
        <f aca="false">IF($Q1848="","",IF(MATCH($Q1848,$Q$2:$Q$3000,0)&lt;&gt;ROW()-1,"",COUNT($AO$1:$AO1847)+1))</f>
        <v/>
      </c>
    </row>
    <row r="1849" customFormat="false" ht="12.75" hidden="false" customHeight="true" outlineLevel="0" collapsed="false">
      <c r="W1849" s="24" t="n">
        <f aca="false">IF($F1849="",0,IFERROR(IF(ISNUMBER($F1849),INT($F1849),DATE(VALUE(MID(SUBSTITUTE(LEFT($F1849,FIND(" ",$F1849&amp;" ")-1),"/",REPT(" ",20)),41,20)),VALUE(LEFT(SUBSTITUTE(LEFT($F1849,FIND(" ",$F1849&amp;" ")-1),"/",REPT(" ",20)),20)),VALUE(MID(SUBSTITUTE(LEFT($F1849,FIND(" ",$F1849&amp;" ")-1),"/",REPT(" ",20)),21,20)))),0))</f>
        <v>0</v>
      </c>
      <c r="X1849" s="25" t="str">
        <f aca="false">IF(ISNUMBER($N1849),$N1849*Validation!$B$5,"")</f>
        <v/>
      </c>
      <c r="Y1849" s="26" t="str">
        <f aca="false">IF($A1849="","",SUBSTITUTE(SUBSTITUTE(SUBSTITUTE(SUBSTITUTE(SUBSTITUTE(SUBSTITUTE(SUBSTITUTE(UPPER(TRIM($A1849)),"Á","A"),"É","E"),"Í","I"),"Ó","O"),"Ú","U"),"Ñ","N"),"Ü","U"))</f>
        <v/>
      </c>
      <c r="Z1849" s="26" t="str">
        <f aca="false">IF($Y1849="","",LEFT($Y1849,1)&amp;" "&amp;TRIM(RIGHT(SUBSTITUTE($Y1849," ",REPT(" ",50)),50)))</f>
        <v/>
      </c>
      <c r="AA1849" s="27" t="str">
        <f aca="false">IF($AF1849="","",IF(COUNTIF(Validation!$U$19:$U$178,$AF1849)&gt;0,"OK","NO MATCH"))</f>
        <v/>
      </c>
      <c r="AB1849" s="27" t="str">
        <f aca="false">IF($W1849=0,"",IF(AND($W1849&gt;=Validation!$B$3,$W1849&lt;=Validation!$C$3),"Yes","No"))</f>
        <v/>
      </c>
      <c r="AC1849" s="26" t="str">
        <f aca="false">IF($A1849="","",$AF1849&amp;"|"&amp;TEXT($W1849,"yyyy-mm-dd")&amp;"|"&amp;$J1849&amp;"|"&amp;$N1849)</f>
        <v/>
      </c>
      <c r="AD1849" s="27" t="str">
        <f aca="false">IF($AC1849="","",IF(COUNTIF($AC$2:$AC$3000,$AC1849)&gt;1,"REVIEW","OK"))</f>
        <v/>
      </c>
      <c r="AE1849" s="27" t="str">
        <f aca="false">IF(OR($W1849=0,$O1849=""),"",IF(IFERROR(IF(ISNUMBER($O1849),INT($O1849),DATE(VALUE(MID(SUBSTITUTE(LEFT($O1849,FIND(" ",$O1849&amp;" ")-1),"/",REPT(" ",20)),41,20)),VALUE(LEFT(SUBSTITUTE(LEFT($O1849,FIND(" ",$O1849&amp;" ")-1),"/",REPT(" ",20)),20)),VALUE(MID(SUBSTITUTE(LEFT($O1849,FIND(" ",$O1849&amp;" ")-1),"/",REPT(" ",20)),21,20)))),0)&gt;$W1849,"Late","Same day"))</f>
        <v/>
      </c>
      <c r="AF1849" s="26" t="str">
        <f aca="false">IF($A1849="","",IFERROR(INDEX(Validation!$C$193:$C$217,MATCH($A1849,Validation!$A$193:$A$217,0)),IF(COUNTIF(Validation!$U$19:$U$178,$Z1849)&gt;0,$Z1849,IF(COUNTIF(Validation!$S$19:$S$178,$AI1849)=1,INDEX(Validation!$U$19:$U$178,MATCH($AI1849,Validation!$S$19:$S$178,0)),$Z1849))))</f>
        <v/>
      </c>
      <c r="AG1849" s="27" t="str">
        <f aca="false">IF(COUNTA($A1849:$U1849)=0,"",IF($A1849="","No name",IF($F1849="","No date",IF($W1849=0,"Date ilegible",IF(NOT(ISNUMBER($N1849)),"Hours no numéricas",IF($AA1849="NO MATCH","Person no identificada","OK"))))))</f>
        <v/>
      </c>
      <c r="AH1849" s="27" t="str">
        <f aca="false">IF($W1849=0,"No date",IF($W1849&lt;Validation!$B$3,"Before period",IF($W1849&gt;Validation!$C$3,"After period","In period")))</f>
        <v>No date</v>
      </c>
      <c r="AI1849" s="26" t="str">
        <f aca="false">IF($Y1849="","",TRIM(RIGHT(SUBSTITUTE($Y1849," ",REPT(" ",50)),50)))</f>
        <v/>
      </c>
      <c r="AJ1849" s="27" t="str">
        <f aca="false">IF($A1849="","",IF(NOT(ISERROR(MATCH($A1849,Validation!$A$193:$A$217,0))),"Manual mapping",IF(COUNTIF(Validation!$U$19:$U$178,$Z1849)&gt;0,"Direct",IF(COUNTIF(Validation!$S$19:$S$178,$AI1849)=1,"By surname","Unresolved"))))</f>
        <v/>
      </c>
      <c r="AK1849" s="28" t="str">
        <f aca="false">IF($L1849="","",IF(MATCH($L1849,$L$2:$L$3000,0)&lt;&gt;ROW()-1,"",COUNT($AK$1:$AK1848)+1))</f>
        <v/>
      </c>
      <c r="AL1849" s="28" t="str">
        <f aca="false">IF($G1849="","",IF(MATCH($G1849,$G$2:$G$3000,0)&lt;&gt;ROW()-1,"",COUNT($AL$1:$AL1848)+1))</f>
        <v/>
      </c>
      <c r="AM1849" s="28" t="str">
        <f aca="false">IF($H1849="","",IF(MATCH($H1849,$H$2:$H$3000,0)&lt;&gt;ROW()-1,"",COUNT($AM$1:$AM1848)+1))</f>
        <v/>
      </c>
      <c r="AN1849" s="28" t="str">
        <f aca="false">IF($I1849="","",IF(MATCH($I1849,$I$2:$I$3000,0)&lt;&gt;ROW()-1,"",COUNT($AN$1:$AN1848)+1))</f>
        <v/>
      </c>
      <c r="AO1849" s="28" t="str">
        <f aca="false">IF($Q1849="","",IF(MATCH($Q1849,$Q$2:$Q$3000,0)&lt;&gt;ROW()-1,"",COUNT($AO$1:$AO1848)+1))</f>
        <v/>
      </c>
    </row>
    <row r="1850" customFormat="false" ht="12.75" hidden="false" customHeight="true" outlineLevel="0" collapsed="false">
      <c r="W1850" s="24" t="n">
        <f aca="false">IF($F1850="",0,IFERROR(IF(ISNUMBER($F1850),INT($F1850),DATE(VALUE(MID(SUBSTITUTE(LEFT($F1850,FIND(" ",$F1850&amp;" ")-1),"/",REPT(" ",20)),41,20)),VALUE(LEFT(SUBSTITUTE(LEFT($F1850,FIND(" ",$F1850&amp;" ")-1),"/",REPT(" ",20)),20)),VALUE(MID(SUBSTITUTE(LEFT($F1850,FIND(" ",$F1850&amp;" ")-1),"/",REPT(" ",20)),21,20)))),0))</f>
        <v>0</v>
      </c>
      <c r="X1850" s="25" t="str">
        <f aca="false">IF(ISNUMBER($N1850),$N1850*Validation!$B$5,"")</f>
        <v/>
      </c>
      <c r="Y1850" s="26" t="str">
        <f aca="false">IF($A1850="","",SUBSTITUTE(SUBSTITUTE(SUBSTITUTE(SUBSTITUTE(SUBSTITUTE(SUBSTITUTE(SUBSTITUTE(UPPER(TRIM($A1850)),"Á","A"),"É","E"),"Í","I"),"Ó","O"),"Ú","U"),"Ñ","N"),"Ü","U"))</f>
        <v/>
      </c>
      <c r="Z1850" s="26" t="str">
        <f aca="false">IF($Y1850="","",LEFT($Y1850,1)&amp;" "&amp;TRIM(RIGHT(SUBSTITUTE($Y1850," ",REPT(" ",50)),50)))</f>
        <v/>
      </c>
      <c r="AA1850" s="27" t="str">
        <f aca="false">IF($AF1850="","",IF(COUNTIF(Validation!$U$19:$U$178,$AF1850)&gt;0,"OK","NO MATCH"))</f>
        <v/>
      </c>
      <c r="AB1850" s="27" t="str">
        <f aca="false">IF($W1850=0,"",IF(AND($W1850&gt;=Validation!$B$3,$W1850&lt;=Validation!$C$3),"Yes","No"))</f>
        <v/>
      </c>
      <c r="AC1850" s="26" t="str">
        <f aca="false">IF($A1850="","",$AF1850&amp;"|"&amp;TEXT($W1850,"yyyy-mm-dd")&amp;"|"&amp;$J1850&amp;"|"&amp;$N1850)</f>
        <v/>
      </c>
      <c r="AD1850" s="27" t="str">
        <f aca="false">IF($AC1850="","",IF(COUNTIF($AC$2:$AC$3000,$AC1850)&gt;1,"REVIEW","OK"))</f>
        <v/>
      </c>
      <c r="AE1850" s="27" t="str">
        <f aca="false">IF(OR($W1850=0,$O1850=""),"",IF(IFERROR(IF(ISNUMBER($O1850),INT($O1850),DATE(VALUE(MID(SUBSTITUTE(LEFT($O1850,FIND(" ",$O1850&amp;" ")-1),"/",REPT(" ",20)),41,20)),VALUE(LEFT(SUBSTITUTE(LEFT($O1850,FIND(" ",$O1850&amp;" ")-1),"/",REPT(" ",20)),20)),VALUE(MID(SUBSTITUTE(LEFT($O1850,FIND(" ",$O1850&amp;" ")-1),"/",REPT(" ",20)),21,20)))),0)&gt;$W1850,"Late","Same day"))</f>
        <v/>
      </c>
      <c r="AF1850" s="26" t="str">
        <f aca="false">IF($A1850="","",IFERROR(INDEX(Validation!$C$193:$C$217,MATCH($A1850,Validation!$A$193:$A$217,0)),IF(COUNTIF(Validation!$U$19:$U$178,$Z1850)&gt;0,$Z1850,IF(COUNTIF(Validation!$S$19:$S$178,$AI1850)=1,INDEX(Validation!$U$19:$U$178,MATCH($AI1850,Validation!$S$19:$S$178,0)),$Z1850))))</f>
        <v/>
      </c>
      <c r="AG1850" s="27" t="str">
        <f aca="false">IF(COUNTA($A1850:$U1850)=0,"",IF($A1850="","No name",IF($F1850="","No date",IF($W1850=0,"Date ilegible",IF(NOT(ISNUMBER($N1850)),"Hours no numéricas",IF($AA1850="NO MATCH","Person no identificada","OK"))))))</f>
        <v/>
      </c>
      <c r="AH1850" s="27" t="str">
        <f aca="false">IF($W1850=0,"No date",IF($W1850&lt;Validation!$B$3,"Before period",IF($W1850&gt;Validation!$C$3,"After period","In period")))</f>
        <v>No date</v>
      </c>
      <c r="AI1850" s="26" t="str">
        <f aca="false">IF($Y1850="","",TRIM(RIGHT(SUBSTITUTE($Y1850," ",REPT(" ",50)),50)))</f>
        <v/>
      </c>
      <c r="AJ1850" s="27" t="str">
        <f aca="false">IF($A1850="","",IF(NOT(ISERROR(MATCH($A1850,Validation!$A$193:$A$217,0))),"Manual mapping",IF(COUNTIF(Validation!$U$19:$U$178,$Z1850)&gt;0,"Direct",IF(COUNTIF(Validation!$S$19:$S$178,$AI1850)=1,"By surname","Unresolved"))))</f>
        <v/>
      </c>
      <c r="AK1850" s="28" t="str">
        <f aca="false">IF($L1850="","",IF(MATCH($L1850,$L$2:$L$3000,0)&lt;&gt;ROW()-1,"",COUNT($AK$1:$AK1849)+1))</f>
        <v/>
      </c>
      <c r="AL1850" s="28" t="str">
        <f aca="false">IF($G1850="","",IF(MATCH($G1850,$G$2:$G$3000,0)&lt;&gt;ROW()-1,"",COUNT($AL$1:$AL1849)+1))</f>
        <v/>
      </c>
      <c r="AM1850" s="28" t="str">
        <f aca="false">IF($H1850="","",IF(MATCH($H1850,$H$2:$H$3000,0)&lt;&gt;ROW()-1,"",COUNT($AM$1:$AM1849)+1))</f>
        <v/>
      </c>
      <c r="AN1850" s="28" t="str">
        <f aca="false">IF($I1850="","",IF(MATCH($I1850,$I$2:$I$3000,0)&lt;&gt;ROW()-1,"",COUNT($AN$1:$AN1849)+1))</f>
        <v/>
      </c>
      <c r="AO1850" s="28" t="str">
        <f aca="false">IF($Q1850="","",IF(MATCH($Q1850,$Q$2:$Q$3000,0)&lt;&gt;ROW()-1,"",COUNT($AO$1:$AO1849)+1))</f>
        <v/>
      </c>
    </row>
    <row r="1851" customFormat="false" ht="12.75" hidden="false" customHeight="true" outlineLevel="0" collapsed="false">
      <c r="W1851" s="24" t="n">
        <f aca="false">IF($F1851="",0,IFERROR(IF(ISNUMBER($F1851),INT($F1851),DATE(VALUE(MID(SUBSTITUTE(LEFT($F1851,FIND(" ",$F1851&amp;" ")-1),"/",REPT(" ",20)),41,20)),VALUE(LEFT(SUBSTITUTE(LEFT($F1851,FIND(" ",$F1851&amp;" ")-1),"/",REPT(" ",20)),20)),VALUE(MID(SUBSTITUTE(LEFT($F1851,FIND(" ",$F1851&amp;" ")-1),"/",REPT(" ",20)),21,20)))),0))</f>
        <v>0</v>
      </c>
      <c r="X1851" s="25" t="str">
        <f aca="false">IF(ISNUMBER($N1851),$N1851*Validation!$B$5,"")</f>
        <v/>
      </c>
      <c r="Y1851" s="26" t="str">
        <f aca="false">IF($A1851="","",SUBSTITUTE(SUBSTITUTE(SUBSTITUTE(SUBSTITUTE(SUBSTITUTE(SUBSTITUTE(SUBSTITUTE(UPPER(TRIM($A1851)),"Á","A"),"É","E"),"Í","I"),"Ó","O"),"Ú","U"),"Ñ","N"),"Ü","U"))</f>
        <v/>
      </c>
      <c r="Z1851" s="26" t="str">
        <f aca="false">IF($Y1851="","",LEFT($Y1851,1)&amp;" "&amp;TRIM(RIGHT(SUBSTITUTE($Y1851," ",REPT(" ",50)),50)))</f>
        <v/>
      </c>
      <c r="AA1851" s="27" t="str">
        <f aca="false">IF($AF1851="","",IF(COUNTIF(Validation!$U$19:$U$178,$AF1851)&gt;0,"OK","NO MATCH"))</f>
        <v/>
      </c>
      <c r="AB1851" s="27" t="str">
        <f aca="false">IF($W1851=0,"",IF(AND($W1851&gt;=Validation!$B$3,$W1851&lt;=Validation!$C$3),"Yes","No"))</f>
        <v/>
      </c>
      <c r="AC1851" s="26" t="str">
        <f aca="false">IF($A1851="","",$AF1851&amp;"|"&amp;TEXT($W1851,"yyyy-mm-dd")&amp;"|"&amp;$J1851&amp;"|"&amp;$N1851)</f>
        <v/>
      </c>
      <c r="AD1851" s="27" t="str">
        <f aca="false">IF($AC1851="","",IF(COUNTIF($AC$2:$AC$3000,$AC1851)&gt;1,"REVIEW","OK"))</f>
        <v/>
      </c>
      <c r="AE1851" s="27" t="str">
        <f aca="false">IF(OR($W1851=0,$O1851=""),"",IF(IFERROR(IF(ISNUMBER($O1851),INT($O1851),DATE(VALUE(MID(SUBSTITUTE(LEFT($O1851,FIND(" ",$O1851&amp;" ")-1),"/",REPT(" ",20)),41,20)),VALUE(LEFT(SUBSTITUTE(LEFT($O1851,FIND(" ",$O1851&amp;" ")-1),"/",REPT(" ",20)),20)),VALUE(MID(SUBSTITUTE(LEFT($O1851,FIND(" ",$O1851&amp;" ")-1),"/",REPT(" ",20)),21,20)))),0)&gt;$W1851,"Late","Same day"))</f>
        <v/>
      </c>
      <c r="AF1851" s="26" t="str">
        <f aca="false">IF($A1851="","",IFERROR(INDEX(Validation!$C$193:$C$217,MATCH($A1851,Validation!$A$193:$A$217,0)),IF(COUNTIF(Validation!$U$19:$U$178,$Z1851)&gt;0,$Z1851,IF(COUNTIF(Validation!$S$19:$S$178,$AI1851)=1,INDEX(Validation!$U$19:$U$178,MATCH($AI1851,Validation!$S$19:$S$178,0)),$Z1851))))</f>
        <v/>
      </c>
      <c r="AG1851" s="27" t="str">
        <f aca="false">IF(COUNTA($A1851:$U1851)=0,"",IF($A1851="","No name",IF($F1851="","No date",IF($W1851=0,"Date ilegible",IF(NOT(ISNUMBER($N1851)),"Hours no numéricas",IF($AA1851="NO MATCH","Person no identificada","OK"))))))</f>
        <v/>
      </c>
      <c r="AH1851" s="27" t="str">
        <f aca="false">IF($W1851=0,"No date",IF($W1851&lt;Validation!$B$3,"Before period",IF($W1851&gt;Validation!$C$3,"After period","In period")))</f>
        <v>No date</v>
      </c>
      <c r="AI1851" s="26" t="str">
        <f aca="false">IF($Y1851="","",TRIM(RIGHT(SUBSTITUTE($Y1851," ",REPT(" ",50)),50)))</f>
        <v/>
      </c>
      <c r="AJ1851" s="27" t="str">
        <f aca="false">IF($A1851="","",IF(NOT(ISERROR(MATCH($A1851,Validation!$A$193:$A$217,0))),"Manual mapping",IF(COUNTIF(Validation!$U$19:$U$178,$Z1851)&gt;0,"Direct",IF(COUNTIF(Validation!$S$19:$S$178,$AI1851)=1,"By surname","Unresolved"))))</f>
        <v/>
      </c>
      <c r="AK1851" s="28" t="str">
        <f aca="false">IF($L1851="","",IF(MATCH($L1851,$L$2:$L$3000,0)&lt;&gt;ROW()-1,"",COUNT($AK$1:$AK1850)+1))</f>
        <v/>
      </c>
      <c r="AL1851" s="28" t="str">
        <f aca="false">IF($G1851="","",IF(MATCH($G1851,$G$2:$G$3000,0)&lt;&gt;ROW()-1,"",COUNT($AL$1:$AL1850)+1))</f>
        <v/>
      </c>
      <c r="AM1851" s="28" t="str">
        <f aca="false">IF($H1851="","",IF(MATCH($H1851,$H$2:$H$3000,0)&lt;&gt;ROW()-1,"",COUNT($AM$1:$AM1850)+1))</f>
        <v/>
      </c>
      <c r="AN1851" s="28" t="str">
        <f aca="false">IF($I1851="","",IF(MATCH($I1851,$I$2:$I$3000,0)&lt;&gt;ROW()-1,"",COUNT($AN$1:$AN1850)+1))</f>
        <v/>
      </c>
      <c r="AO1851" s="28" t="str">
        <f aca="false">IF($Q1851="","",IF(MATCH($Q1851,$Q$2:$Q$3000,0)&lt;&gt;ROW()-1,"",COUNT($AO$1:$AO1850)+1))</f>
        <v/>
      </c>
    </row>
    <row r="1852" customFormat="false" ht="12.75" hidden="false" customHeight="true" outlineLevel="0" collapsed="false">
      <c r="W1852" s="24" t="n">
        <f aca="false">IF($F1852="",0,IFERROR(IF(ISNUMBER($F1852),INT($F1852),DATE(VALUE(MID(SUBSTITUTE(LEFT($F1852,FIND(" ",$F1852&amp;" ")-1),"/",REPT(" ",20)),41,20)),VALUE(LEFT(SUBSTITUTE(LEFT($F1852,FIND(" ",$F1852&amp;" ")-1),"/",REPT(" ",20)),20)),VALUE(MID(SUBSTITUTE(LEFT($F1852,FIND(" ",$F1852&amp;" ")-1),"/",REPT(" ",20)),21,20)))),0))</f>
        <v>0</v>
      </c>
      <c r="X1852" s="25" t="str">
        <f aca="false">IF(ISNUMBER($N1852),$N1852*Validation!$B$5,"")</f>
        <v/>
      </c>
      <c r="Y1852" s="26" t="str">
        <f aca="false">IF($A1852="","",SUBSTITUTE(SUBSTITUTE(SUBSTITUTE(SUBSTITUTE(SUBSTITUTE(SUBSTITUTE(SUBSTITUTE(UPPER(TRIM($A1852)),"Á","A"),"É","E"),"Í","I"),"Ó","O"),"Ú","U"),"Ñ","N"),"Ü","U"))</f>
        <v/>
      </c>
      <c r="Z1852" s="26" t="str">
        <f aca="false">IF($Y1852="","",LEFT($Y1852,1)&amp;" "&amp;TRIM(RIGHT(SUBSTITUTE($Y1852," ",REPT(" ",50)),50)))</f>
        <v/>
      </c>
      <c r="AA1852" s="27" t="str">
        <f aca="false">IF($AF1852="","",IF(COUNTIF(Validation!$U$19:$U$178,$AF1852)&gt;0,"OK","NO MATCH"))</f>
        <v/>
      </c>
      <c r="AB1852" s="27" t="str">
        <f aca="false">IF($W1852=0,"",IF(AND($W1852&gt;=Validation!$B$3,$W1852&lt;=Validation!$C$3),"Yes","No"))</f>
        <v/>
      </c>
      <c r="AC1852" s="26" t="str">
        <f aca="false">IF($A1852="","",$AF1852&amp;"|"&amp;TEXT($W1852,"yyyy-mm-dd")&amp;"|"&amp;$J1852&amp;"|"&amp;$N1852)</f>
        <v/>
      </c>
      <c r="AD1852" s="27" t="str">
        <f aca="false">IF($AC1852="","",IF(COUNTIF($AC$2:$AC$3000,$AC1852)&gt;1,"REVIEW","OK"))</f>
        <v/>
      </c>
      <c r="AE1852" s="27" t="str">
        <f aca="false">IF(OR($W1852=0,$O1852=""),"",IF(IFERROR(IF(ISNUMBER($O1852),INT($O1852),DATE(VALUE(MID(SUBSTITUTE(LEFT($O1852,FIND(" ",$O1852&amp;" ")-1),"/",REPT(" ",20)),41,20)),VALUE(LEFT(SUBSTITUTE(LEFT($O1852,FIND(" ",$O1852&amp;" ")-1),"/",REPT(" ",20)),20)),VALUE(MID(SUBSTITUTE(LEFT($O1852,FIND(" ",$O1852&amp;" ")-1),"/",REPT(" ",20)),21,20)))),0)&gt;$W1852,"Late","Same day"))</f>
        <v/>
      </c>
      <c r="AF1852" s="26" t="str">
        <f aca="false">IF($A1852="","",IFERROR(INDEX(Validation!$C$193:$C$217,MATCH($A1852,Validation!$A$193:$A$217,0)),IF(COUNTIF(Validation!$U$19:$U$178,$Z1852)&gt;0,$Z1852,IF(COUNTIF(Validation!$S$19:$S$178,$AI1852)=1,INDEX(Validation!$U$19:$U$178,MATCH($AI1852,Validation!$S$19:$S$178,0)),$Z1852))))</f>
        <v/>
      </c>
      <c r="AG1852" s="27" t="str">
        <f aca="false">IF(COUNTA($A1852:$U1852)=0,"",IF($A1852="","No name",IF($F1852="","No date",IF($W1852=0,"Date ilegible",IF(NOT(ISNUMBER($N1852)),"Hours no numéricas",IF($AA1852="NO MATCH","Person no identificada","OK"))))))</f>
        <v/>
      </c>
      <c r="AH1852" s="27" t="str">
        <f aca="false">IF($W1852=0,"No date",IF($W1852&lt;Validation!$B$3,"Before period",IF($W1852&gt;Validation!$C$3,"After period","In period")))</f>
        <v>No date</v>
      </c>
      <c r="AI1852" s="26" t="str">
        <f aca="false">IF($Y1852="","",TRIM(RIGHT(SUBSTITUTE($Y1852," ",REPT(" ",50)),50)))</f>
        <v/>
      </c>
      <c r="AJ1852" s="27" t="str">
        <f aca="false">IF($A1852="","",IF(NOT(ISERROR(MATCH($A1852,Validation!$A$193:$A$217,0))),"Manual mapping",IF(COUNTIF(Validation!$U$19:$U$178,$Z1852)&gt;0,"Direct",IF(COUNTIF(Validation!$S$19:$S$178,$AI1852)=1,"By surname","Unresolved"))))</f>
        <v/>
      </c>
      <c r="AK1852" s="28" t="str">
        <f aca="false">IF($L1852="","",IF(MATCH($L1852,$L$2:$L$3000,0)&lt;&gt;ROW()-1,"",COUNT($AK$1:$AK1851)+1))</f>
        <v/>
      </c>
      <c r="AL1852" s="28" t="str">
        <f aca="false">IF($G1852="","",IF(MATCH($G1852,$G$2:$G$3000,0)&lt;&gt;ROW()-1,"",COUNT($AL$1:$AL1851)+1))</f>
        <v/>
      </c>
      <c r="AM1852" s="28" t="str">
        <f aca="false">IF($H1852="","",IF(MATCH($H1852,$H$2:$H$3000,0)&lt;&gt;ROW()-1,"",COUNT($AM$1:$AM1851)+1))</f>
        <v/>
      </c>
      <c r="AN1852" s="28" t="str">
        <f aca="false">IF($I1852="","",IF(MATCH($I1852,$I$2:$I$3000,0)&lt;&gt;ROW()-1,"",COUNT($AN$1:$AN1851)+1))</f>
        <v/>
      </c>
      <c r="AO1852" s="28" t="str">
        <f aca="false">IF($Q1852="","",IF(MATCH($Q1852,$Q$2:$Q$3000,0)&lt;&gt;ROW()-1,"",COUNT($AO$1:$AO1851)+1))</f>
        <v/>
      </c>
    </row>
    <row r="1853" customFormat="false" ht="12.75" hidden="false" customHeight="true" outlineLevel="0" collapsed="false">
      <c r="W1853" s="24" t="n">
        <f aca="false">IF($F1853="",0,IFERROR(IF(ISNUMBER($F1853),INT($F1853),DATE(VALUE(MID(SUBSTITUTE(LEFT($F1853,FIND(" ",$F1853&amp;" ")-1),"/",REPT(" ",20)),41,20)),VALUE(LEFT(SUBSTITUTE(LEFT($F1853,FIND(" ",$F1853&amp;" ")-1),"/",REPT(" ",20)),20)),VALUE(MID(SUBSTITUTE(LEFT($F1853,FIND(" ",$F1853&amp;" ")-1),"/",REPT(" ",20)),21,20)))),0))</f>
        <v>0</v>
      </c>
      <c r="X1853" s="25" t="str">
        <f aca="false">IF(ISNUMBER($N1853),$N1853*Validation!$B$5,"")</f>
        <v/>
      </c>
      <c r="Y1853" s="26" t="str">
        <f aca="false">IF($A1853="","",SUBSTITUTE(SUBSTITUTE(SUBSTITUTE(SUBSTITUTE(SUBSTITUTE(SUBSTITUTE(SUBSTITUTE(UPPER(TRIM($A1853)),"Á","A"),"É","E"),"Í","I"),"Ó","O"),"Ú","U"),"Ñ","N"),"Ü","U"))</f>
        <v/>
      </c>
      <c r="Z1853" s="26" t="str">
        <f aca="false">IF($Y1853="","",LEFT($Y1853,1)&amp;" "&amp;TRIM(RIGHT(SUBSTITUTE($Y1853," ",REPT(" ",50)),50)))</f>
        <v/>
      </c>
      <c r="AA1853" s="27" t="str">
        <f aca="false">IF($AF1853="","",IF(COUNTIF(Validation!$U$19:$U$178,$AF1853)&gt;0,"OK","NO MATCH"))</f>
        <v/>
      </c>
      <c r="AB1853" s="27" t="str">
        <f aca="false">IF($W1853=0,"",IF(AND($W1853&gt;=Validation!$B$3,$W1853&lt;=Validation!$C$3),"Yes","No"))</f>
        <v/>
      </c>
      <c r="AC1853" s="26" t="str">
        <f aca="false">IF($A1853="","",$AF1853&amp;"|"&amp;TEXT($W1853,"yyyy-mm-dd")&amp;"|"&amp;$J1853&amp;"|"&amp;$N1853)</f>
        <v/>
      </c>
      <c r="AD1853" s="27" t="str">
        <f aca="false">IF($AC1853="","",IF(COUNTIF($AC$2:$AC$3000,$AC1853)&gt;1,"REVIEW","OK"))</f>
        <v/>
      </c>
      <c r="AE1853" s="27" t="str">
        <f aca="false">IF(OR($W1853=0,$O1853=""),"",IF(IFERROR(IF(ISNUMBER($O1853),INT($O1853),DATE(VALUE(MID(SUBSTITUTE(LEFT($O1853,FIND(" ",$O1853&amp;" ")-1),"/",REPT(" ",20)),41,20)),VALUE(LEFT(SUBSTITUTE(LEFT($O1853,FIND(" ",$O1853&amp;" ")-1),"/",REPT(" ",20)),20)),VALUE(MID(SUBSTITUTE(LEFT($O1853,FIND(" ",$O1853&amp;" ")-1),"/",REPT(" ",20)),21,20)))),0)&gt;$W1853,"Late","Same day"))</f>
        <v/>
      </c>
      <c r="AF1853" s="26" t="str">
        <f aca="false">IF($A1853="","",IFERROR(INDEX(Validation!$C$193:$C$217,MATCH($A1853,Validation!$A$193:$A$217,0)),IF(COUNTIF(Validation!$U$19:$U$178,$Z1853)&gt;0,$Z1853,IF(COUNTIF(Validation!$S$19:$S$178,$AI1853)=1,INDEX(Validation!$U$19:$U$178,MATCH($AI1853,Validation!$S$19:$S$178,0)),$Z1853))))</f>
        <v/>
      </c>
      <c r="AG1853" s="27" t="str">
        <f aca="false">IF(COUNTA($A1853:$U1853)=0,"",IF($A1853="","No name",IF($F1853="","No date",IF($W1853=0,"Date ilegible",IF(NOT(ISNUMBER($N1853)),"Hours no numéricas",IF($AA1853="NO MATCH","Person no identificada","OK"))))))</f>
        <v/>
      </c>
      <c r="AH1853" s="27" t="str">
        <f aca="false">IF($W1853=0,"No date",IF($W1853&lt;Validation!$B$3,"Before period",IF($W1853&gt;Validation!$C$3,"After period","In period")))</f>
        <v>No date</v>
      </c>
      <c r="AI1853" s="26" t="str">
        <f aca="false">IF($Y1853="","",TRIM(RIGHT(SUBSTITUTE($Y1853," ",REPT(" ",50)),50)))</f>
        <v/>
      </c>
      <c r="AJ1853" s="27" t="str">
        <f aca="false">IF($A1853="","",IF(NOT(ISERROR(MATCH($A1853,Validation!$A$193:$A$217,0))),"Manual mapping",IF(COUNTIF(Validation!$U$19:$U$178,$Z1853)&gt;0,"Direct",IF(COUNTIF(Validation!$S$19:$S$178,$AI1853)=1,"By surname","Unresolved"))))</f>
        <v/>
      </c>
      <c r="AK1853" s="28" t="str">
        <f aca="false">IF($L1853="","",IF(MATCH($L1853,$L$2:$L$3000,0)&lt;&gt;ROW()-1,"",COUNT($AK$1:$AK1852)+1))</f>
        <v/>
      </c>
      <c r="AL1853" s="28" t="str">
        <f aca="false">IF($G1853="","",IF(MATCH($G1853,$G$2:$G$3000,0)&lt;&gt;ROW()-1,"",COUNT($AL$1:$AL1852)+1))</f>
        <v/>
      </c>
      <c r="AM1853" s="28" t="str">
        <f aca="false">IF($H1853="","",IF(MATCH($H1853,$H$2:$H$3000,0)&lt;&gt;ROW()-1,"",COUNT($AM$1:$AM1852)+1))</f>
        <v/>
      </c>
      <c r="AN1853" s="28" t="str">
        <f aca="false">IF($I1853="","",IF(MATCH($I1853,$I$2:$I$3000,0)&lt;&gt;ROW()-1,"",COUNT($AN$1:$AN1852)+1))</f>
        <v/>
      </c>
      <c r="AO1853" s="28" t="str">
        <f aca="false">IF($Q1853="","",IF(MATCH($Q1853,$Q$2:$Q$3000,0)&lt;&gt;ROW()-1,"",COUNT($AO$1:$AO1852)+1))</f>
        <v/>
      </c>
    </row>
    <row r="1854" customFormat="false" ht="12.75" hidden="false" customHeight="true" outlineLevel="0" collapsed="false">
      <c r="W1854" s="24" t="n">
        <f aca="false">IF($F1854="",0,IFERROR(IF(ISNUMBER($F1854),INT($F1854),DATE(VALUE(MID(SUBSTITUTE(LEFT($F1854,FIND(" ",$F1854&amp;" ")-1),"/",REPT(" ",20)),41,20)),VALUE(LEFT(SUBSTITUTE(LEFT($F1854,FIND(" ",$F1854&amp;" ")-1),"/",REPT(" ",20)),20)),VALUE(MID(SUBSTITUTE(LEFT($F1854,FIND(" ",$F1854&amp;" ")-1),"/",REPT(" ",20)),21,20)))),0))</f>
        <v>0</v>
      </c>
      <c r="X1854" s="25" t="str">
        <f aca="false">IF(ISNUMBER($N1854),$N1854*Validation!$B$5,"")</f>
        <v/>
      </c>
      <c r="Y1854" s="26" t="str">
        <f aca="false">IF($A1854="","",SUBSTITUTE(SUBSTITUTE(SUBSTITUTE(SUBSTITUTE(SUBSTITUTE(SUBSTITUTE(SUBSTITUTE(UPPER(TRIM($A1854)),"Á","A"),"É","E"),"Í","I"),"Ó","O"),"Ú","U"),"Ñ","N"),"Ü","U"))</f>
        <v/>
      </c>
      <c r="Z1854" s="26" t="str">
        <f aca="false">IF($Y1854="","",LEFT($Y1854,1)&amp;" "&amp;TRIM(RIGHT(SUBSTITUTE($Y1854," ",REPT(" ",50)),50)))</f>
        <v/>
      </c>
      <c r="AA1854" s="27" t="str">
        <f aca="false">IF($AF1854="","",IF(COUNTIF(Validation!$U$19:$U$178,$AF1854)&gt;0,"OK","NO MATCH"))</f>
        <v/>
      </c>
      <c r="AB1854" s="27" t="str">
        <f aca="false">IF($W1854=0,"",IF(AND($W1854&gt;=Validation!$B$3,$W1854&lt;=Validation!$C$3),"Yes","No"))</f>
        <v/>
      </c>
      <c r="AC1854" s="26" t="str">
        <f aca="false">IF($A1854="","",$AF1854&amp;"|"&amp;TEXT($W1854,"yyyy-mm-dd")&amp;"|"&amp;$J1854&amp;"|"&amp;$N1854)</f>
        <v/>
      </c>
      <c r="AD1854" s="27" t="str">
        <f aca="false">IF($AC1854="","",IF(COUNTIF($AC$2:$AC$3000,$AC1854)&gt;1,"REVIEW","OK"))</f>
        <v/>
      </c>
      <c r="AE1854" s="27" t="str">
        <f aca="false">IF(OR($W1854=0,$O1854=""),"",IF(IFERROR(IF(ISNUMBER($O1854),INT($O1854),DATE(VALUE(MID(SUBSTITUTE(LEFT($O1854,FIND(" ",$O1854&amp;" ")-1),"/",REPT(" ",20)),41,20)),VALUE(LEFT(SUBSTITUTE(LEFT($O1854,FIND(" ",$O1854&amp;" ")-1),"/",REPT(" ",20)),20)),VALUE(MID(SUBSTITUTE(LEFT($O1854,FIND(" ",$O1854&amp;" ")-1),"/",REPT(" ",20)),21,20)))),0)&gt;$W1854,"Late","Same day"))</f>
        <v/>
      </c>
      <c r="AF1854" s="26" t="str">
        <f aca="false">IF($A1854="","",IFERROR(INDEX(Validation!$C$193:$C$217,MATCH($A1854,Validation!$A$193:$A$217,0)),IF(COUNTIF(Validation!$U$19:$U$178,$Z1854)&gt;0,$Z1854,IF(COUNTIF(Validation!$S$19:$S$178,$AI1854)=1,INDEX(Validation!$U$19:$U$178,MATCH($AI1854,Validation!$S$19:$S$178,0)),$Z1854))))</f>
        <v/>
      </c>
      <c r="AG1854" s="27" t="str">
        <f aca="false">IF(COUNTA($A1854:$U1854)=0,"",IF($A1854="","No name",IF($F1854="","No date",IF($W1854=0,"Date ilegible",IF(NOT(ISNUMBER($N1854)),"Hours no numéricas",IF($AA1854="NO MATCH","Person no identificada","OK"))))))</f>
        <v/>
      </c>
      <c r="AH1854" s="27" t="str">
        <f aca="false">IF($W1854=0,"No date",IF($W1854&lt;Validation!$B$3,"Before period",IF($W1854&gt;Validation!$C$3,"After period","In period")))</f>
        <v>No date</v>
      </c>
      <c r="AI1854" s="26" t="str">
        <f aca="false">IF($Y1854="","",TRIM(RIGHT(SUBSTITUTE($Y1854," ",REPT(" ",50)),50)))</f>
        <v/>
      </c>
      <c r="AJ1854" s="27" t="str">
        <f aca="false">IF($A1854="","",IF(NOT(ISERROR(MATCH($A1854,Validation!$A$193:$A$217,0))),"Manual mapping",IF(COUNTIF(Validation!$U$19:$U$178,$Z1854)&gt;0,"Direct",IF(COUNTIF(Validation!$S$19:$S$178,$AI1854)=1,"By surname","Unresolved"))))</f>
        <v/>
      </c>
      <c r="AK1854" s="28" t="str">
        <f aca="false">IF($L1854="","",IF(MATCH($L1854,$L$2:$L$3000,0)&lt;&gt;ROW()-1,"",COUNT($AK$1:$AK1853)+1))</f>
        <v/>
      </c>
      <c r="AL1854" s="28" t="str">
        <f aca="false">IF($G1854="","",IF(MATCH($G1854,$G$2:$G$3000,0)&lt;&gt;ROW()-1,"",COUNT($AL$1:$AL1853)+1))</f>
        <v/>
      </c>
      <c r="AM1854" s="28" t="str">
        <f aca="false">IF($H1854="","",IF(MATCH($H1854,$H$2:$H$3000,0)&lt;&gt;ROW()-1,"",COUNT($AM$1:$AM1853)+1))</f>
        <v/>
      </c>
      <c r="AN1854" s="28" t="str">
        <f aca="false">IF($I1854="","",IF(MATCH($I1854,$I$2:$I$3000,0)&lt;&gt;ROW()-1,"",COUNT($AN$1:$AN1853)+1))</f>
        <v/>
      </c>
      <c r="AO1854" s="28" t="str">
        <f aca="false">IF($Q1854="","",IF(MATCH($Q1854,$Q$2:$Q$3000,0)&lt;&gt;ROW()-1,"",COUNT($AO$1:$AO1853)+1))</f>
        <v/>
      </c>
    </row>
    <row r="1855" customFormat="false" ht="12.75" hidden="false" customHeight="true" outlineLevel="0" collapsed="false">
      <c r="W1855" s="24" t="n">
        <f aca="false">IF($F1855="",0,IFERROR(IF(ISNUMBER($F1855),INT($F1855),DATE(VALUE(MID(SUBSTITUTE(LEFT($F1855,FIND(" ",$F1855&amp;" ")-1),"/",REPT(" ",20)),41,20)),VALUE(LEFT(SUBSTITUTE(LEFT($F1855,FIND(" ",$F1855&amp;" ")-1),"/",REPT(" ",20)),20)),VALUE(MID(SUBSTITUTE(LEFT($F1855,FIND(" ",$F1855&amp;" ")-1),"/",REPT(" ",20)),21,20)))),0))</f>
        <v>0</v>
      </c>
      <c r="X1855" s="25" t="str">
        <f aca="false">IF(ISNUMBER($N1855),$N1855*Validation!$B$5,"")</f>
        <v/>
      </c>
      <c r="Y1855" s="26" t="str">
        <f aca="false">IF($A1855="","",SUBSTITUTE(SUBSTITUTE(SUBSTITUTE(SUBSTITUTE(SUBSTITUTE(SUBSTITUTE(SUBSTITUTE(UPPER(TRIM($A1855)),"Á","A"),"É","E"),"Í","I"),"Ó","O"),"Ú","U"),"Ñ","N"),"Ü","U"))</f>
        <v/>
      </c>
      <c r="Z1855" s="26" t="str">
        <f aca="false">IF($Y1855="","",LEFT($Y1855,1)&amp;" "&amp;TRIM(RIGHT(SUBSTITUTE($Y1855," ",REPT(" ",50)),50)))</f>
        <v/>
      </c>
      <c r="AA1855" s="27" t="str">
        <f aca="false">IF($AF1855="","",IF(COUNTIF(Validation!$U$19:$U$178,$AF1855)&gt;0,"OK","NO MATCH"))</f>
        <v/>
      </c>
      <c r="AB1855" s="27" t="str">
        <f aca="false">IF($W1855=0,"",IF(AND($W1855&gt;=Validation!$B$3,$W1855&lt;=Validation!$C$3),"Yes","No"))</f>
        <v/>
      </c>
      <c r="AC1855" s="26" t="str">
        <f aca="false">IF($A1855="","",$AF1855&amp;"|"&amp;TEXT($W1855,"yyyy-mm-dd")&amp;"|"&amp;$J1855&amp;"|"&amp;$N1855)</f>
        <v/>
      </c>
      <c r="AD1855" s="27" t="str">
        <f aca="false">IF($AC1855="","",IF(COUNTIF($AC$2:$AC$3000,$AC1855)&gt;1,"REVIEW","OK"))</f>
        <v/>
      </c>
      <c r="AE1855" s="27" t="str">
        <f aca="false">IF(OR($W1855=0,$O1855=""),"",IF(IFERROR(IF(ISNUMBER($O1855),INT($O1855),DATE(VALUE(MID(SUBSTITUTE(LEFT($O1855,FIND(" ",$O1855&amp;" ")-1),"/",REPT(" ",20)),41,20)),VALUE(LEFT(SUBSTITUTE(LEFT($O1855,FIND(" ",$O1855&amp;" ")-1),"/",REPT(" ",20)),20)),VALUE(MID(SUBSTITUTE(LEFT($O1855,FIND(" ",$O1855&amp;" ")-1),"/",REPT(" ",20)),21,20)))),0)&gt;$W1855,"Late","Same day"))</f>
        <v/>
      </c>
      <c r="AF1855" s="26" t="str">
        <f aca="false">IF($A1855="","",IFERROR(INDEX(Validation!$C$193:$C$217,MATCH($A1855,Validation!$A$193:$A$217,0)),IF(COUNTIF(Validation!$U$19:$U$178,$Z1855)&gt;0,$Z1855,IF(COUNTIF(Validation!$S$19:$S$178,$AI1855)=1,INDEX(Validation!$U$19:$U$178,MATCH($AI1855,Validation!$S$19:$S$178,0)),$Z1855))))</f>
        <v/>
      </c>
      <c r="AG1855" s="27" t="str">
        <f aca="false">IF(COUNTA($A1855:$U1855)=0,"",IF($A1855="","No name",IF($F1855="","No date",IF($W1855=0,"Date ilegible",IF(NOT(ISNUMBER($N1855)),"Hours no numéricas",IF($AA1855="NO MATCH","Person no identificada","OK"))))))</f>
        <v/>
      </c>
      <c r="AH1855" s="27" t="str">
        <f aca="false">IF($W1855=0,"No date",IF($W1855&lt;Validation!$B$3,"Before period",IF($W1855&gt;Validation!$C$3,"After period","In period")))</f>
        <v>No date</v>
      </c>
      <c r="AI1855" s="26" t="str">
        <f aca="false">IF($Y1855="","",TRIM(RIGHT(SUBSTITUTE($Y1855," ",REPT(" ",50)),50)))</f>
        <v/>
      </c>
      <c r="AJ1855" s="27" t="str">
        <f aca="false">IF($A1855="","",IF(NOT(ISERROR(MATCH($A1855,Validation!$A$193:$A$217,0))),"Manual mapping",IF(COUNTIF(Validation!$U$19:$U$178,$Z1855)&gt;0,"Direct",IF(COUNTIF(Validation!$S$19:$S$178,$AI1855)=1,"By surname","Unresolved"))))</f>
        <v/>
      </c>
      <c r="AK1855" s="28" t="str">
        <f aca="false">IF($L1855="","",IF(MATCH($L1855,$L$2:$L$3000,0)&lt;&gt;ROW()-1,"",COUNT($AK$1:$AK1854)+1))</f>
        <v/>
      </c>
      <c r="AL1855" s="28" t="str">
        <f aca="false">IF($G1855="","",IF(MATCH($G1855,$G$2:$G$3000,0)&lt;&gt;ROW()-1,"",COUNT($AL$1:$AL1854)+1))</f>
        <v/>
      </c>
      <c r="AM1855" s="28" t="str">
        <f aca="false">IF($H1855="","",IF(MATCH($H1855,$H$2:$H$3000,0)&lt;&gt;ROW()-1,"",COUNT($AM$1:$AM1854)+1))</f>
        <v/>
      </c>
      <c r="AN1855" s="28" t="str">
        <f aca="false">IF($I1855="","",IF(MATCH($I1855,$I$2:$I$3000,0)&lt;&gt;ROW()-1,"",COUNT($AN$1:$AN1854)+1))</f>
        <v/>
      </c>
      <c r="AO1855" s="28" t="str">
        <f aca="false">IF($Q1855="","",IF(MATCH($Q1855,$Q$2:$Q$3000,0)&lt;&gt;ROW()-1,"",COUNT($AO$1:$AO1854)+1))</f>
        <v/>
      </c>
    </row>
    <row r="1856" customFormat="false" ht="12.75" hidden="false" customHeight="true" outlineLevel="0" collapsed="false">
      <c r="W1856" s="24" t="n">
        <f aca="false">IF($F1856="",0,IFERROR(IF(ISNUMBER($F1856),INT($F1856),DATE(VALUE(MID(SUBSTITUTE(LEFT($F1856,FIND(" ",$F1856&amp;" ")-1),"/",REPT(" ",20)),41,20)),VALUE(LEFT(SUBSTITUTE(LEFT($F1856,FIND(" ",$F1856&amp;" ")-1),"/",REPT(" ",20)),20)),VALUE(MID(SUBSTITUTE(LEFT($F1856,FIND(" ",$F1856&amp;" ")-1),"/",REPT(" ",20)),21,20)))),0))</f>
        <v>0</v>
      </c>
      <c r="X1856" s="25" t="str">
        <f aca="false">IF(ISNUMBER($N1856),$N1856*Validation!$B$5,"")</f>
        <v/>
      </c>
      <c r="Y1856" s="26" t="str">
        <f aca="false">IF($A1856="","",SUBSTITUTE(SUBSTITUTE(SUBSTITUTE(SUBSTITUTE(SUBSTITUTE(SUBSTITUTE(SUBSTITUTE(UPPER(TRIM($A1856)),"Á","A"),"É","E"),"Í","I"),"Ó","O"),"Ú","U"),"Ñ","N"),"Ü","U"))</f>
        <v/>
      </c>
      <c r="Z1856" s="26" t="str">
        <f aca="false">IF($Y1856="","",LEFT($Y1856,1)&amp;" "&amp;TRIM(RIGHT(SUBSTITUTE($Y1856," ",REPT(" ",50)),50)))</f>
        <v/>
      </c>
      <c r="AA1856" s="27" t="str">
        <f aca="false">IF($AF1856="","",IF(COUNTIF(Validation!$U$19:$U$178,$AF1856)&gt;0,"OK","NO MATCH"))</f>
        <v/>
      </c>
      <c r="AB1856" s="27" t="str">
        <f aca="false">IF($W1856=0,"",IF(AND($W1856&gt;=Validation!$B$3,$W1856&lt;=Validation!$C$3),"Yes","No"))</f>
        <v/>
      </c>
      <c r="AC1856" s="26" t="str">
        <f aca="false">IF($A1856="","",$AF1856&amp;"|"&amp;TEXT($W1856,"yyyy-mm-dd")&amp;"|"&amp;$J1856&amp;"|"&amp;$N1856)</f>
        <v/>
      </c>
      <c r="AD1856" s="27" t="str">
        <f aca="false">IF($AC1856="","",IF(COUNTIF($AC$2:$AC$3000,$AC1856)&gt;1,"REVIEW","OK"))</f>
        <v/>
      </c>
      <c r="AE1856" s="27" t="str">
        <f aca="false">IF(OR($W1856=0,$O1856=""),"",IF(IFERROR(IF(ISNUMBER($O1856),INT($O1856),DATE(VALUE(MID(SUBSTITUTE(LEFT($O1856,FIND(" ",$O1856&amp;" ")-1),"/",REPT(" ",20)),41,20)),VALUE(LEFT(SUBSTITUTE(LEFT($O1856,FIND(" ",$O1856&amp;" ")-1),"/",REPT(" ",20)),20)),VALUE(MID(SUBSTITUTE(LEFT($O1856,FIND(" ",$O1856&amp;" ")-1),"/",REPT(" ",20)),21,20)))),0)&gt;$W1856,"Late","Same day"))</f>
        <v/>
      </c>
      <c r="AF1856" s="26" t="str">
        <f aca="false">IF($A1856="","",IFERROR(INDEX(Validation!$C$193:$C$217,MATCH($A1856,Validation!$A$193:$A$217,0)),IF(COUNTIF(Validation!$U$19:$U$178,$Z1856)&gt;0,$Z1856,IF(COUNTIF(Validation!$S$19:$S$178,$AI1856)=1,INDEX(Validation!$U$19:$U$178,MATCH($AI1856,Validation!$S$19:$S$178,0)),$Z1856))))</f>
        <v/>
      </c>
      <c r="AG1856" s="27" t="str">
        <f aca="false">IF(COUNTA($A1856:$U1856)=0,"",IF($A1856="","No name",IF($F1856="","No date",IF($W1856=0,"Date ilegible",IF(NOT(ISNUMBER($N1856)),"Hours no numéricas",IF($AA1856="NO MATCH","Person no identificada","OK"))))))</f>
        <v/>
      </c>
      <c r="AH1856" s="27" t="str">
        <f aca="false">IF($W1856=0,"No date",IF($W1856&lt;Validation!$B$3,"Before period",IF($W1856&gt;Validation!$C$3,"After period","In period")))</f>
        <v>No date</v>
      </c>
      <c r="AI1856" s="26" t="str">
        <f aca="false">IF($Y1856="","",TRIM(RIGHT(SUBSTITUTE($Y1856," ",REPT(" ",50)),50)))</f>
        <v/>
      </c>
      <c r="AJ1856" s="27" t="str">
        <f aca="false">IF($A1856="","",IF(NOT(ISERROR(MATCH($A1856,Validation!$A$193:$A$217,0))),"Manual mapping",IF(COUNTIF(Validation!$U$19:$U$178,$Z1856)&gt;0,"Direct",IF(COUNTIF(Validation!$S$19:$S$178,$AI1856)=1,"By surname","Unresolved"))))</f>
        <v/>
      </c>
      <c r="AK1856" s="28" t="str">
        <f aca="false">IF($L1856="","",IF(MATCH($L1856,$L$2:$L$3000,0)&lt;&gt;ROW()-1,"",COUNT($AK$1:$AK1855)+1))</f>
        <v/>
      </c>
      <c r="AL1856" s="28" t="str">
        <f aca="false">IF($G1856="","",IF(MATCH($G1856,$G$2:$G$3000,0)&lt;&gt;ROW()-1,"",COUNT($AL$1:$AL1855)+1))</f>
        <v/>
      </c>
      <c r="AM1856" s="28" t="str">
        <f aca="false">IF($H1856="","",IF(MATCH($H1856,$H$2:$H$3000,0)&lt;&gt;ROW()-1,"",COUNT($AM$1:$AM1855)+1))</f>
        <v/>
      </c>
      <c r="AN1856" s="28" t="str">
        <f aca="false">IF($I1856="","",IF(MATCH($I1856,$I$2:$I$3000,0)&lt;&gt;ROW()-1,"",COUNT($AN$1:$AN1855)+1))</f>
        <v/>
      </c>
      <c r="AO1856" s="28" t="str">
        <f aca="false">IF($Q1856="","",IF(MATCH($Q1856,$Q$2:$Q$3000,0)&lt;&gt;ROW()-1,"",COUNT($AO$1:$AO1855)+1))</f>
        <v/>
      </c>
    </row>
    <row r="1857" customFormat="false" ht="12.75" hidden="false" customHeight="true" outlineLevel="0" collapsed="false">
      <c r="W1857" s="24" t="n">
        <f aca="false">IF($F1857="",0,IFERROR(IF(ISNUMBER($F1857),INT($F1857),DATE(VALUE(MID(SUBSTITUTE(LEFT($F1857,FIND(" ",$F1857&amp;" ")-1),"/",REPT(" ",20)),41,20)),VALUE(LEFT(SUBSTITUTE(LEFT($F1857,FIND(" ",$F1857&amp;" ")-1),"/",REPT(" ",20)),20)),VALUE(MID(SUBSTITUTE(LEFT($F1857,FIND(" ",$F1857&amp;" ")-1),"/",REPT(" ",20)),21,20)))),0))</f>
        <v>0</v>
      </c>
      <c r="X1857" s="25" t="str">
        <f aca="false">IF(ISNUMBER($N1857),$N1857*Validation!$B$5,"")</f>
        <v/>
      </c>
      <c r="Y1857" s="26" t="str">
        <f aca="false">IF($A1857="","",SUBSTITUTE(SUBSTITUTE(SUBSTITUTE(SUBSTITUTE(SUBSTITUTE(SUBSTITUTE(SUBSTITUTE(UPPER(TRIM($A1857)),"Á","A"),"É","E"),"Í","I"),"Ó","O"),"Ú","U"),"Ñ","N"),"Ü","U"))</f>
        <v/>
      </c>
      <c r="Z1857" s="26" t="str">
        <f aca="false">IF($Y1857="","",LEFT($Y1857,1)&amp;" "&amp;TRIM(RIGHT(SUBSTITUTE($Y1857," ",REPT(" ",50)),50)))</f>
        <v/>
      </c>
      <c r="AA1857" s="27" t="str">
        <f aca="false">IF($AF1857="","",IF(COUNTIF(Validation!$U$19:$U$178,$AF1857)&gt;0,"OK","NO MATCH"))</f>
        <v/>
      </c>
      <c r="AB1857" s="27" t="str">
        <f aca="false">IF($W1857=0,"",IF(AND($W1857&gt;=Validation!$B$3,$W1857&lt;=Validation!$C$3),"Yes","No"))</f>
        <v/>
      </c>
      <c r="AC1857" s="26" t="str">
        <f aca="false">IF($A1857="","",$AF1857&amp;"|"&amp;TEXT($W1857,"yyyy-mm-dd")&amp;"|"&amp;$J1857&amp;"|"&amp;$N1857)</f>
        <v/>
      </c>
      <c r="AD1857" s="27" t="str">
        <f aca="false">IF($AC1857="","",IF(COUNTIF($AC$2:$AC$3000,$AC1857)&gt;1,"REVIEW","OK"))</f>
        <v/>
      </c>
      <c r="AE1857" s="27" t="str">
        <f aca="false">IF(OR($W1857=0,$O1857=""),"",IF(IFERROR(IF(ISNUMBER($O1857),INT($O1857),DATE(VALUE(MID(SUBSTITUTE(LEFT($O1857,FIND(" ",$O1857&amp;" ")-1),"/",REPT(" ",20)),41,20)),VALUE(LEFT(SUBSTITUTE(LEFT($O1857,FIND(" ",$O1857&amp;" ")-1),"/",REPT(" ",20)),20)),VALUE(MID(SUBSTITUTE(LEFT($O1857,FIND(" ",$O1857&amp;" ")-1),"/",REPT(" ",20)),21,20)))),0)&gt;$W1857,"Late","Same day"))</f>
        <v/>
      </c>
      <c r="AF1857" s="26" t="str">
        <f aca="false">IF($A1857="","",IFERROR(INDEX(Validation!$C$193:$C$217,MATCH($A1857,Validation!$A$193:$A$217,0)),IF(COUNTIF(Validation!$U$19:$U$178,$Z1857)&gt;0,$Z1857,IF(COUNTIF(Validation!$S$19:$S$178,$AI1857)=1,INDEX(Validation!$U$19:$U$178,MATCH($AI1857,Validation!$S$19:$S$178,0)),$Z1857))))</f>
        <v/>
      </c>
      <c r="AG1857" s="27" t="str">
        <f aca="false">IF(COUNTA($A1857:$U1857)=0,"",IF($A1857="","No name",IF($F1857="","No date",IF($W1857=0,"Date ilegible",IF(NOT(ISNUMBER($N1857)),"Hours no numéricas",IF($AA1857="NO MATCH","Person no identificada","OK"))))))</f>
        <v/>
      </c>
      <c r="AH1857" s="27" t="str">
        <f aca="false">IF($W1857=0,"No date",IF($W1857&lt;Validation!$B$3,"Before period",IF($W1857&gt;Validation!$C$3,"After period","In period")))</f>
        <v>No date</v>
      </c>
      <c r="AI1857" s="26" t="str">
        <f aca="false">IF($Y1857="","",TRIM(RIGHT(SUBSTITUTE($Y1857," ",REPT(" ",50)),50)))</f>
        <v/>
      </c>
      <c r="AJ1857" s="27" t="str">
        <f aca="false">IF($A1857="","",IF(NOT(ISERROR(MATCH($A1857,Validation!$A$193:$A$217,0))),"Manual mapping",IF(COUNTIF(Validation!$U$19:$U$178,$Z1857)&gt;0,"Direct",IF(COUNTIF(Validation!$S$19:$S$178,$AI1857)=1,"By surname","Unresolved"))))</f>
        <v/>
      </c>
      <c r="AK1857" s="28" t="str">
        <f aca="false">IF($L1857="","",IF(MATCH($L1857,$L$2:$L$3000,0)&lt;&gt;ROW()-1,"",COUNT($AK$1:$AK1856)+1))</f>
        <v/>
      </c>
      <c r="AL1857" s="28" t="str">
        <f aca="false">IF($G1857="","",IF(MATCH($G1857,$G$2:$G$3000,0)&lt;&gt;ROW()-1,"",COUNT($AL$1:$AL1856)+1))</f>
        <v/>
      </c>
      <c r="AM1857" s="28" t="str">
        <f aca="false">IF($H1857="","",IF(MATCH($H1857,$H$2:$H$3000,0)&lt;&gt;ROW()-1,"",COUNT($AM$1:$AM1856)+1))</f>
        <v/>
      </c>
      <c r="AN1857" s="28" t="str">
        <f aca="false">IF($I1857="","",IF(MATCH($I1857,$I$2:$I$3000,0)&lt;&gt;ROW()-1,"",COUNT($AN$1:$AN1856)+1))</f>
        <v/>
      </c>
      <c r="AO1857" s="28" t="str">
        <f aca="false">IF($Q1857="","",IF(MATCH($Q1857,$Q$2:$Q$3000,0)&lt;&gt;ROW()-1,"",COUNT($AO$1:$AO1856)+1))</f>
        <v/>
      </c>
    </row>
    <row r="1858" customFormat="false" ht="12.75" hidden="false" customHeight="true" outlineLevel="0" collapsed="false">
      <c r="W1858" s="24" t="n">
        <f aca="false">IF($F1858="",0,IFERROR(IF(ISNUMBER($F1858),INT($F1858),DATE(VALUE(MID(SUBSTITUTE(LEFT($F1858,FIND(" ",$F1858&amp;" ")-1),"/",REPT(" ",20)),41,20)),VALUE(LEFT(SUBSTITUTE(LEFT($F1858,FIND(" ",$F1858&amp;" ")-1),"/",REPT(" ",20)),20)),VALUE(MID(SUBSTITUTE(LEFT($F1858,FIND(" ",$F1858&amp;" ")-1),"/",REPT(" ",20)),21,20)))),0))</f>
        <v>0</v>
      </c>
      <c r="X1858" s="25" t="str">
        <f aca="false">IF(ISNUMBER($N1858),$N1858*Validation!$B$5,"")</f>
        <v/>
      </c>
      <c r="Y1858" s="26" t="str">
        <f aca="false">IF($A1858="","",SUBSTITUTE(SUBSTITUTE(SUBSTITUTE(SUBSTITUTE(SUBSTITUTE(SUBSTITUTE(SUBSTITUTE(UPPER(TRIM($A1858)),"Á","A"),"É","E"),"Í","I"),"Ó","O"),"Ú","U"),"Ñ","N"),"Ü","U"))</f>
        <v/>
      </c>
      <c r="Z1858" s="26" t="str">
        <f aca="false">IF($Y1858="","",LEFT($Y1858,1)&amp;" "&amp;TRIM(RIGHT(SUBSTITUTE($Y1858," ",REPT(" ",50)),50)))</f>
        <v/>
      </c>
      <c r="AA1858" s="27" t="str">
        <f aca="false">IF($AF1858="","",IF(COUNTIF(Validation!$U$19:$U$178,$AF1858)&gt;0,"OK","NO MATCH"))</f>
        <v/>
      </c>
      <c r="AB1858" s="27" t="str">
        <f aca="false">IF($W1858=0,"",IF(AND($W1858&gt;=Validation!$B$3,$W1858&lt;=Validation!$C$3),"Yes","No"))</f>
        <v/>
      </c>
      <c r="AC1858" s="26" t="str">
        <f aca="false">IF($A1858="","",$AF1858&amp;"|"&amp;TEXT($W1858,"yyyy-mm-dd")&amp;"|"&amp;$J1858&amp;"|"&amp;$N1858)</f>
        <v/>
      </c>
      <c r="AD1858" s="27" t="str">
        <f aca="false">IF($AC1858="","",IF(COUNTIF($AC$2:$AC$3000,$AC1858)&gt;1,"REVIEW","OK"))</f>
        <v/>
      </c>
      <c r="AE1858" s="27" t="str">
        <f aca="false">IF(OR($W1858=0,$O1858=""),"",IF(IFERROR(IF(ISNUMBER($O1858),INT($O1858),DATE(VALUE(MID(SUBSTITUTE(LEFT($O1858,FIND(" ",$O1858&amp;" ")-1),"/",REPT(" ",20)),41,20)),VALUE(LEFT(SUBSTITUTE(LEFT($O1858,FIND(" ",$O1858&amp;" ")-1),"/",REPT(" ",20)),20)),VALUE(MID(SUBSTITUTE(LEFT($O1858,FIND(" ",$O1858&amp;" ")-1),"/",REPT(" ",20)),21,20)))),0)&gt;$W1858,"Late","Same day"))</f>
        <v/>
      </c>
      <c r="AF1858" s="26" t="str">
        <f aca="false">IF($A1858="","",IFERROR(INDEX(Validation!$C$193:$C$217,MATCH($A1858,Validation!$A$193:$A$217,0)),IF(COUNTIF(Validation!$U$19:$U$178,$Z1858)&gt;0,$Z1858,IF(COUNTIF(Validation!$S$19:$S$178,$AI1858)=1,INDEX(Validation!$U$19:$U$178,MATCH($AI1858,Validation!$S$19:$S$178,0)),$Z1858))))</f>
        <v/>
      </c>
      <c r="AG1858" s="27" t="str">
        <f aca="false">IF(COUNTA($A1858:$U1858)=0,"",IF($A1858="","No name",IF($F1858="","No date",IF($W1858=0,"Date ilegible",IF(NOT(ISNUMBER($N1858)),"Hours no numéricas",IF($AA1858="NO MATCH","Person no identificada","OK"))))))</f>
        <v/>
      </c>
      <c r="AH1858" s="27" t="str">
        <f aca="false">IF($W1858=0,"No date",IF($W1858&lt;Validation!$B$3,"Before period",IF($W1858&gt;Validation!$C$3,"After period","In period")))</f>
        <v>No date</v>
      </c>
      <c r="AI1858" s="26" t="str">
        <f aca="false">IF($Y1858="","",TRIM(RIGHT(SUBSTITUTE($Y1858," ",REPT(" ",50)),50)))</f>
        <v/>
      </c>
      <c r="AJ1858" s="27" t="str">
        <f aca="false">IF($A1858="","",IF(NOT(ISERROR(MATCH($A1858,Validation!$A$193:$A$217,0))),"Manual mapping",IF(COUNTIF(Validation!$U$19:$U$178,$Z1858)&gt;0,"Direct",IF(COUNTIF(Validation!$S$19:$S$178,$AI1858)=1,"By surname","Unresolved"))))</f>
        <v/>
      </c>
      <c r="AK1858" s="28" t="str">
        <f aca="false">IF($L1858="","",IF(MATCH($L1858,$L$2:$L$3000,0)&lt;&gt;ROW()-1,"",COUNT($AK$1:$AK1857)+1))</f>
        <v/>
      </c>
      <c r="AL1858" s="28" t="str">
        <f aca="false">IF($G1858="","",IF(MATCH($G1858,$G$2:$G$3000,0)&lt;&gt;ROW()-1,"",COUNT($AL$1:$AL1857)+1))</f>
        <v/>
      </c>
      <c r="AM1858" s="28" t="str">
        <f aca="false">IF($H1858="","",IF(MATCH($H1858,$H$2:$H$3000,0)&lt;&gt;ROW()-1,"",COUNT($AM$1:$AM1857)+1))</f>
        <v/>
      </c>
      <c r="AN1858" s="28" t="str">
        <f aca="false">IF($I1858="","",IF(MATCH($I1858,$I$2:$I$3000,0)&lt;&gt;ROW()-1,"",COUNT($AN$1:$AN1857)+1))</f>
        <v/>
      </c>
      <c r="AO1858" s="28" t="str">
        <f aca="false">IF($Q1858="","",IF(MATCH($Q1858,$Q$2:$Q$3000,0)&lt;&gt;ROW()-1,"",COUNT($AO$1:$AO1857)+1))</f>
        <v/>
      </c>
    </row>
    <row r="1859" customFormat="false" ht="12.75" hidden="false" customHeight="true" outlineLevel="0" collapsed="false">
      <c r="W1859" s="24" t="n">
        <f aca="false">IF($F1859="",0,IFERROR(IF(ISNUMBER($F1859),INT($F1859),DATE(VALUE(MID(SUBSTITUTE(LEFT($F1859,FIND(" ",$F1859&amp;" ")-1),"/",REPT(" ",20)),41,20)),VALUE(LEFT(SUBSTITUTE(LEFT($F1859,FIND(" ",$F1859&amp;" ")-1),"/",REPT(" ",20)),20)),VALUE(MID(SUBSTITUTE(LEFT($F1859,FIND(" ",$F1859&amp;" ")-1),"/",REPT(" ",20)),21,20)))),0))</f>
        <v>0</v>
      </c>
      <c r="X1859" s="25" t="str">
        <f aca="false">IF(ISNUMBER($N1859),$N1859*Validation!$B$5,"")</f>
        <v/>
      </c>
      <c r="Y1859" s="26" t="str">
        <f aca="false">IF($A1859="","",SUBSTITUTE(SUBSTITUTE(SUBSTITUTE(SUBSTITUTE(SUBSTITUTE(SUBSTITUTE(SUBSTITUTE(UPPER(TRIM($A1859)),"Á","A"),"É","E"),"Í","I"),"Ó","O"),"Ú","U"),"Ñ","N"),"Ü","U"))</f>
        <v/>
      </c>
      <c r="Z1859" s="26" t="str">
        <f aca="false">IF($Y1859="","",LEFT($Y1859,1)&amp;" "&amp;TRIM(RIGHT(SUBSTITUTE($Y1859," ",REPT(" ",50)),50)))</f>
        <v/>
      </c>
      <c r="AA1859" s="27" t="str">
        <f aca="false">IF($AF1859="","",IF(COUNTIF(Validation!$U$19:$U$178,$AF1859)&gt;0,"OK","NO MATCH"))</f>
        <v/>
      </c>
      <c r="AB1859" s="27" t="str">
        <f aca="false">IF($W1859=0,"",IF(AND($W1859&gt;=Validation!$B$3,$W1859&lt;=Validation!$C$3),"Yes","No"))</f>
        <v/>
      </c>
      <c r="AC1859" s="26" t="str">
        <f aca="false">IF($A1859="","",$AF1859&amp;"|"&amp;TEXT($W1859,"yyyy-mm-dd")&amp;"|"&amp;$J1859&amp;"|"&amp;$N1859)</f>
        <v/>
      </c>
      <c r="AD1859" s="27" t="str">
        <f aca="false">IF($AC1859="","",IF(COUNTIF($AC$2:$AC$3000,$AC1859)&gt;1,"REVIEW","OK"))</f>
        <v/>
      </c>
      <c r="AE1859" s="27" t="str">
        <f aca="false">IF(OR($W1859=0,$O1859=""),"",IF(IFERROR(IF(ISNUMBER($O1859),INT($O1859),DATE(VALUE(MID(SUBSTITUTE(LEFT($O1859,FIND(" ",$O1859&amp;" ")-1),"/",REPT(" ",20)),41,20)),VALUE(LEFT(SUBSTITUTE(LEFT($O1859,FIND(" ",$O1859&amp;" ")-1),"/",REPT(" ",20)),20)),VALUE(MID(SUBSTITUTE(LEFT($O1859,FIND(" ",$O1859&amp;" ")-1),"/",REPT(" ",20)),21,20)))),0)&gt;$W1859,"Late","Same day"))</f>
        <v/>
      </c>
      <c r="AF1859" s="26" t="str">
        <f aca="false">IF($A1859="","",IFERROR(INDEX(Validation!$C$193:$C$217,MATCH($A1859,Validation!$A$193:$A$217,0)),IF(COUNTIF(Validation!$U$19:$U$178,$Z1859)&gt;0,$Z1859,IF(COUNTIF(Validation!$S$19:$S$178,$AI1859)=1,INDEX(Validation!$U$19:$U$178,MATCH($AI1859,Validation!$S$19:$S$178,0)),$Z1859))))</f>
        <v/>
      </c>
      <c r="AG1859" s="27" t="str">
        <f aca="false">IF(COUNTA($A1859:$U1859)=0,"",IF($A1859="","No name",IF($F1859="","No date",IF($W1859=0,"Date ilegible",IF(NOT(ISNUMBER($N1859)),"Hours no numéricas",IF($AA1859="NO MATCH","Person no identificada","OK"))))))</f>
        <v/>
      </c>
      <c r="AH1859" s="27" t="str">
        <f aca="false">IF($W1859=0,"No date",IF($W1859&lt;Validation!$B$3,"Before period",IF($W1859&gt;Validation!$C$3,"After period","In period")))</f>
        <v>No date</v>
      </c>
      <c r="AI1859" s="26" t="str">
        <f aca="false">IF($Y1859="","",TRIM(RIGHT(SUBSTITUTE($Y1859," ",REPT(" ",50)),50)))</f>
        <v/>
      </c>
      <c r="AJ1859" s="27" t="str">
        <f aca="false">IF($A1859="","",IF(NOT(ISERROR(MATCH($A1859,Validation!$A$193:$A$217,0))),"Manual mapping",IF(COUNTIF(Validation!$U$19:$U$178,$Z1859)&gt;0,"Direct",IF(COUNTIF(Validation!$S$19:$S$178,$AI1859)=1,"By surname","Unresolved"))))</f>
        <v/>
      </c>
      <c r="AK1859" s="28" t="str">
        <f aca="false">IF($L1859="","",IF(MATCH($L1859,$L$2:$L$3000,0)&lt;&gt;ROW()-1,"",COUNT($AK$1:$AK1858)+1))</f>
        <v/>
      </c>
      <c r="AL1859" s="28" t="str">
        <f aca="false">IF($G1859="","",IF(MATCH($G1859,$G$2:$G$3000,0)&lt;&gt;ROW()-1,"",COUNT($AL$1:$AL1858)+1))</f>
        <v/>
      </c>
      <c r="AM1859" s="28" t="str">
        <f aca="false">IF($H1859="","",IF(MATCH($H1859,$H$2:$H$3000,0)&lt;&gt;ROW()-1,"",COUNT($AM$1:$AM1858)+1))</f>
        <v/>
      </c>
      <c r="AN1859" s="28" t="str">
        <f aca="false">IF($I1859="","",IF(MATCH($I1859,$I$2:$I$3000,0)&lt;&gt;ROW()-1,"",COUNT($AN$1:$AN1858)+1))</f>
        <v/>
      </c>
      <c r="AO1859" s="28" t="str">
        <f aca="false">IF($Q1859="","",IF(MATCH($Q1859,$Q$2:$Q$3000,0)&lt;&gt;ROW()-1,"",COUNT($AO$1:$AO1858)+1))</f>
        <v/>
      </c>
    </row>
    <row r="1860" customFormat="false" ht="12.75" hidden="false" customHeight="true" outlineLevel="0" collapsed="false">
      <c r="W1860" s="24" t="n">
        <f aca="false">IF($F1860="",0,IFERROR(IF(ISNUMBER($F1860),INT($F1860),DATE(VALUE(MID(SUBSTITUTE(LEFT($F1860,FIND(" ",$F1860&amp;" ")-1),"/",REPT(" ",20)),41,20)),VALUE(LEFT(SUBSTITUTE(LEFT($F1860,FIND(" ",$F1860&amp;" ")-1),"/",REPT(" ",20)),20)),VALUE(MID(SUBSTITUTE(LEFT($F1860,FIND(" ",$F1860&amp;" ")-1),"/",REPT(" ",20)),21,20)))),0))</f>
        <v>0</v>
      </c>
      <c r="X1860" s="25" t="str">
        <f aca="false">IF(ISNUMBER($N1860),$N1860*Validation!$B$5,"")</f>
        <v/>
      </c>
      <c r="Y1860" s="26" t="str">
        <f aca="false">IF($A1860="","",SUBSTITUTE(SUBSTITUTE(SUBSTITUTE(SUBSTITUTE(SUBSTITUTE(SUBSTITUTE(SUBSTITUTE(UPPER(TRIM($A1860)),"Á","A"),"É","E"),"Í","I"),"Ó","O"),"Ú","U"),"Ñ","N"),"Ü","U"))</f>
        <v/>
      </c>
      <c r="Z1860" s="26" t="str">
        <f aca="false">IF($Y1860="","",LEFT($Y1860,1)&amp;" "&amp;TRIM(RIGHT(SUBSTITUTE($Y1860," ",REPT(" ",50)),50)))</f>
        <v/>
      </c>
      <c r="AA1860" s="27" t="str">
        <f aca="false">IF($AF1860="","",IF(COUNTIF(Validation!$U$19:$U$178,$AF1860)&gt;0,"OK","NO MATCH"))</f>
        <v/>
      </c>
      <c r="AB1860" s="27" t="str">
        <f aca="false">IF($W1860=0,"",IF(AND($W1860&gt;=Validation!$B$3,$W1860&lt;=Validation!$C$3),"Yes","No"))</f>
        <v/>
      </c>
      <c r="AC1860" s="26" t="str">
        <f aca="false">IF($A1860="","",$AF1860&amp;"|"&amp;TEXT($W1860,"yyyy-mm-dd")&amp;"|"&amp;$J1860&amp;"|"&amp;$N1860)</f>
        <v/>
      </c>
      <c r="AD1860" s="27" t="str">
        <f aca="false">IF($AC1860="","",IF(COUNTIF($AC$2:$AC$3000,$AC1860)&gt;1,"REVIEW","OK"))</f>
        <v/>
      </c>
      <c r="AE1860" s="27" t="str">
        <f aca="false">IF(OR($W1860=0,$O1860=""),"",IF(IFERROR(IF(ISNUMBER($O1860),INT($O1860),DATE(VALUE(MID(SUBSTITUTE(LEFT($O1860,FIND(" ",$O1860&amp;" ")-1),"/",REPT(" ",20)),41,20)),VALUE(LEFT(SUBSTITUTE(LEFT($O1860,FIND(" ",$O1860&amp;" ")-1),"/",REPT(" ",20)),20)),VALUE(MID(SUBSTITUTE(LEFT($O1860,FIND(" ",$O1860&amp;" ")-1),"/",REPT(" ",20)),21,20)))),0)&gt;$W1860,"Late","Same day"))</f>
        <v/>
      </c>
      <c r="AF1860" s="26" t="str">
        <f aca="false">IF($A1860="","",IFERROR(INDEX(Validation!$C$193:$C$217,MATCH($A1860,Validation!$A$193:$A$217,0)),IF(COUNTIF(Validation!$U$19:$U$178,$Z1860)&gt;0,$Z1860,IF(COUNTIF(Validation!$S$19:$S$178,$AI1860)=1,INDEX(Validation!$U$19:$U$178,MATCH($AI1860,Validation!$S$19:$S$178,0)),$Z1860))))</f>
        <v/>
      </c>
      <c r="AG1860" s="27" t="str">
        <f aca="false">IF(COUNTA($A1860:$U1860)=0,"",IF($A1860="","No name",IF($F1860="","No date",IF($W1860=0,"Date ilegible",IF(NOT(ISNUMBER($N1860)),"Hours no numéricas",IF($AA1860="NO MATCH","Person no identificada","OK"))))))</f>
        <v/>
      </c>
      <c r="AH1860" s="27" t="str">
        <f aca="false">IF($W1860=0,"No date",IF($W1860&lt;Validation!$B$3,"Before period",IF($W1860&gt;Validation!$C$3,"After period","In period")))</f>
        <v>No date</v>
      </c>
      <c r="AI1860" s="26" t="str">
        <f aca="false">IF($Y1860="","",TRIM(RIGHT(SUBSTITUTE($Y1860," ",REPT(" ",50)),50)))</f>
        <v/>
      </c>
      <c r="AJ1860" s="27" t="str">
        <f aca="false">IF($A1860="","",IF(NOT(ISERROR(MATCH($A1860,Validation!$A$193:$A$217,0))),"Manual mapping",IF(COUNTIF(Validation!$U$19:$U$178,$Z1860)&gt;0,"Direct",IF(COUNTIF(Validation!$S$19:$S$178,$AI1860)=1,"By surname","Unresolved"))))</f>
        <v/>
      </c>
      <c r="AK1860" s="28" t="str">
        <f aca="false">IF($L1860="","",IF(MATCH($L1860,$L$2:$L$3000,0)&lt;&gt;ROW()-1,"",COUNT($AK$1:$AK1859)+1))</f>
        <v/>
      </c>
      <c r="AL1860" s="28" t="str">
        <f aca="false">IF($G1860="","",IF(MATCH($G1860,$G$2:$G$3000,0)&lt;&gt;ROW()-1,"",COUNT($AL$1:$AL1859)+1))</f>
        <v/>
      </c>
      <c r="AM1860" s="28" t="str">
        <f aca="false">IF($H1860="","",IF(MATCH($H1860,$H$2:$H$3000,0)&lt;&gt;ROW()-1,"",COUNT($AM$1:$AM1859)+1))</f>
        <v/>
      </c>
      <c r="AN1860" s="28" t="str">
        <f aca="false">IF($I1860="","",IF(MATCH($I1860,$I$2:$I$3000,0)&lt;&gt;ROW()-1,"",COUNT($AN$1:$AN1859)+1))</f>
        <v/>
      </c>
      <c r="AO1860" s="28" t="str">
        <f aca="false">IF($Q1860="","",IF(MATCH($Q1860,$Q$2:$Q$3000,0)&lt;&gt;ROW()-1,"",COUNT($AO$1:$AO1859)+1))</f>
        <v/>
      </c>
    </row>
    <row r="1861" customFormat="false" ht="12.75" hidden="false" customHeight="true" outlineLevel="0" collapsed="false">
      <c r="W1861" s="24" t="n">
        <f aca="false">IF($F1861="",0,IFERROR(IF(ISNUMBER($F1861),INT($F1861),DATE(VALUE(MID(SUBSTITUTE(LEFT($F1861,FIND(" ",$F1861&amp;" ")-1),"/",REPT(" ",20)),41,20)),VALUE(LEFT(SUBSTITUTE(LEFT($F1861,FIND(" ",$F1861&amp;" ")-1),"/",REPT(" ",20)),20)),VALUE(MID(SUBSTITUTE(LEFT($F1861,FIND(" ",$F1861&amp;" ")-1),"/",REPT(" ",20)),21,20)))),0))</f>
        <v>0</v>
      </c>
      <c r="X1861" s="25" t="str">
        <f aca="false">IF(ISNUMBER($N1861),$N1861*Validation!$B$5,"")</f>
        <v/>
      </c>
      <c r="Y1861" s="26" t="str">
        <f aca="false">IF($A1861="","",SUBSTITUTE(SUBSTITUTE(SUBSTITUTE(SUBSTITUTE(SUBSTITUTE(SUBSTITUTE(SUBSTITUTE(UPPER(TRIM($A1861)),"Á","A"),"É","E"),"Í","I"),"Ó","O"),"Ú","U"),"Ñ","N"),"Ü","U"))</f>
        <v/>
      </c>
      <c r="Z1861" s="26" t="str">
        <f aca="false">IF($Y1861="","",LEFT($Y1861,1)&amp;" "&amp;TRIM(RIGHT(SUBSTITUTE($Y1861," ",REPT(" ",50)),50)))</f>
        <v/>
      </c>
      <c r="AA1861" s="27" t="str">
        <f aca="false">IF($AF1861="","",IF(COUNTIF(Validation!$U$19:$U$178,$AF1861)&gt;0,"OK","NO MATCH"))</f>
        <v/>
      </c>
      <c r="AB1861" s="27" t="str">
        <f aca="false">IF($W1861=0,"",IF(AND($W1861&gt;=Validation!$B$3,$W1861&lt;=Validation!$C$3),"Yes","No"))</f>
        <v/>
      </c>
      <c r="AC1861" s="26" t="str">
        <f aca="false">IF($A1861="","",$AF1861&amp;"|"&amp;TEXT($W1861,"yyyy-mm-dd")&amp;"|"&amp;$J1861&amp;"|"&amp;$N1861)</f>
        <v/>
      </c>
      <c r="AD1861" s="27" t="str">
        <f aca="false">IF($AC1861="","",IF(COUNTIF($AC$2:$AC$3000,$AC1861)&gt;1,"REVIEW","OK"))</f>
        <v/>
      </c>
      <c r="AE1861" s="27" t="str">
        <f aca="false">IF(OR($W1861=0,$O1861=""),"",IF(IFERROR(IF(ISNUMBER($O1861),INT($O1861),DATE(VALUE(MID(SUBSTITUTE(LEFT($O1861,FIND(" ",$O1861&amp;" ")-1),"/",REPT(" ",20)),41,20)),VALUE(LEFT(SUBSTITUTE(LEFT($O1861,FIND(" ",$O1861&amp;" ")-1),"/",REPT(" ",20)),20)),VALUE(MID(SUBSTITUTE(LEFT($O1861,FIND(" ",$O1861&amp;" ")-1),"/",REPT(" ",20)),21,20)))),0)&gt;$W1861,"Late","Same day"))</f>
        <v/>
      </c>
      <c r="AF1861" s="26" t="str">
        <f aca="false">IF($A1861="","",IFERROR(INDEX(Validation!$C$193:$C$217,MATCH($A1861,Validation!$A$193:$A$217,0)),IF(COUNTIF(Validation!$U$19:$U$178,$Z1861)&gt;0,$Z1861,IF(COUNTIF(Validation!$S$19:$S$178,$AI1861)=1,INDEX(Validation!$U$19:$U$178,MATCH($AI1861,Validation!$S$19:$S$178,0)),$Z1861))))</f>
        <v/>
      </c>
      <c r="AG1861" s="27" t="str">
        <f aca="false">IF(COUNTA($A1861:$U1861)=0,"",IF($A1861="","No name",IF($F1861="","No date",IF($W1861=0,"Date ilegible",IF(NOT(ISNUMBER($N1861)),"Hours no numéricas",IF($AA1861="NO MATCH","Person no identificada","OK"))))))</f>
        <v/>
      </c>
      <c r="AH1861" s="27" t="str">
        <f aca="false">IF($W1861=0,"No date",IF($W1861&lt;Validation!$B$3,"Before period",IF($W1861&gt;Validation!$C$3,"After period","In period")))</f>
        <v>No date</v>
      </c>
      <c r="AI1861" s="26" t="str">
        <f aca="false">IF($Y1861="","",TRIM(RIGHT(SUBSTITUTE($Y1861," ",REPT(" ",50)),50)))</f>
        <v/>
      </c>
      <c r="AJ1861" s="27" t="str">
        <f aca="false">IF($A1861="","",IF(NOT(ISERROR(MATCH($A1861,Validation!$A$193:$A$217,0))),"Manual mapping",IF(COUNTIF(Validation!$U$19:$U$178,$Z1861)&gt;0,"Direct",IF(COUNTIF(Validation!$S$19:$S$178,$AI1861)=1,"By surname","Unresolved"))))</f>
        <v/>
      </c>
      <c r="AK1861" s="28" t="str">
        <f aca="false">IF($L1861="","",IF(MATCH($L1861,$L$2:$L$3000,0)&lt;&gt;ROW()-1,"",COUNT($AK$1:$AK1860)+1))</f>
        <v/>
      </c>
      <c r="AL1861" s="28" t="str">
        <f aca="false">IF($G1861="","",IF(MATCH($G1861,$G$2:$G$3000,0)&lt;&gt;ROW()-1,"",COUNT($AL$1:$AL1860)+1))</f>
        <v/>
      </c>
      <c r="AM1861" s="28" t="str">
        <f aca="false">IF($H1861="","",IF(MATCH($H1861,$H$2:$H$3000,0)&lt;&gt;ROW()-1,"",COUNT($AM$1:$AM1860)+1))</f>
        <v/>
      </c>
      <c r="AN1861" s="28" t="str">
        <f aca="false">IF($I1861="","",IF(MATCH($I1861,$I$2:$I$3000,0)&lt;&gt;ROW()-1,"",COUNT($AN$1:$AN1860)+1))</f>
        <v/>
      </c>
      <c r="AO1861" s="28" t="str">
        <f aca="false">IF($Q1861="","",IF(MATCH($Q1861,$Q$2:$Q$3000,0)&lt;&gt;ROW()-1,"",COUNT($AO$1:$AO1860)+1))</f>
        <v/>
      </c>
    </row>
    <row r="1862" customFormat="false" ht="12.75" hidden="false" customHeight="true" outlineLevel="0" collapsed="false">
      <c r="W1862" s="24" t="n">
        <f aca="false">IF($F1862="",0,IFERROR(IF(ISNUMBER($F1862),INT($F1862),DATE(VALUE(MID(SUBSTITUTE(LEFT($F1862,FIND(" ",$F1862&amp;" ")-1),"/",REPT(" ",20)),41,20)),VALUE(LEFT(SUBSTITUTE(LEFT($F1862,FIND(" ",$F1862&amp;" ")-1),"/",REPT(" ",20)),20)),VALUE(MID(SUBSTITUTE(LEFT($F1862,FIND(" ",$F1862&amp;" ")-1),"/",REPT(" ",20)),21,20)))),0))</f>
        <v>0</v>
      </c>
      <c r="X1862" s="25" t="str">
        <f aca="false">IF(ISNUMBER($N1862),$N1862*Validation!$B$5,"")</f>
        <v/>
      </c>
      <c r="Y1862" s="26" t="str">
        <f aca="false">IF($A1862="","",SUBSTITUTE(SUBSTITUTE(SUBSTITUTE(SUBSTITUTE(SUBSTITUTE(SUBSTITUTE(SUBSTITUTE(UPPER(TRIM($A1862)),"Á","A"),"É","E"),"Í","I"),"Ó","O"),"Ú","U"),"Ñ","N"),"Ü","U"))</f>
        <v/>
      </c>
      <c r="Z1862" s="26" t="str">
        <f aca="false">IF($Y1862="","",LEFT($Y1862,1)&amp;" "&amp;TRIM(RIGHT(SUBSTITUTE($Y1862," ",REPT(" ",50)),50)))</f>
        <v/>
      </c>
      <c r="AA1862" s="27" t="str">
        <f aca="false">IF($AF1862="","",IF(COUNTIF(Validation!$U$19:$U$178,$AF1862)&gt;0,"OK","NO MATCH"))</f>
        <v/>
      </c>
      <c r="AB1862" s="27" t="str">
        <f aca="false">IF($W1862=0,"",IF(AND($W1862&gt;=Validation!$B$3,$W1862&lt;=Validation!$C$3),"Yes","No"))</f>
        <v/>
      </c>
      <c r="AC1862" s="26" t="str">
        <f aca="false">IF($A1862="","",$AF1862&amp;"|"&amp;TEXT($W1862,"yyyy-mm-dd")&amp;"|"&amp;$J1862&amp;"|"&amp;$N1862)</f>
        <v/>
      </c>
      <c r="AD1862" s="27" t="str">
        <f aca="false">IF($AC1862="","",IF(COUNTIF($AC$2:$AC$3000,$AC1862)&gt;1,"REVIEW","OK"))</f>
        <v/>
      </c>
      <c r="AE1862" s="27" t="str">
        <f aca="false">IF(OR($W1862=0,$O1862=""),"",IF(IFERROR(IF(ISNUMBER($O1862),INT($O1862),DATE(VALUE(MID(SUBSTITUTE(LEFT($O1862,FIND(" ",$O1862&amp;" ")-1),"/",REPT(" ",20)),41,20)),VALUE(LEFT(SUBSTITUTE(LEFT($O1862,FIND(" ",$O1862&amp;" ")-1),"/",REPT(" ",20)),20)),VALUE(MID(SUBSTITUTE(LEFT($O1862,FIND(" ",$O1862&amp;" ")-1),"/",REPT(" ",20)),21,20)))),0)&gt;$W1862,"Late","Same day"))</f>
        <v/>
      </c>
      <c r="AF1862" s="26" t="str">
        <f aca="false">IF($A1862="","",IFERROR(INDEX(Validation!$C$193:$C$217,MATCH($A1862,Validation!$A$193:$A$217,0)),IF(COUNTIF(Validation!$U$19:$U$178,$Z1862)&gt;0,$Z1862,IF(COUNTIF(Validation!$S$19:$S$178,$AI1862)=1,INDEX(Validation!$U$19:$U$178,MATCH($AI1862,Validation!$S$19:$S$178,0)),$Z1862))))</f>
        <v/>
      </c>
      <c r="AG1862" s="27" t="str">
        <f aca="false">IF(COUNTA($A1862:$U1862)=0,"",IF($A1862="","No name",IF($F1862="","No date",IF($W1862=0,"Date ilegible",IF(NOT(ISNUMBER($N1862)),"Hours no numéricas",IF($AA1862="NO MATCH","Person no identificada","OK"))))))</f>
        <v/>
      </c>
      <c r="AH1862" s="27" t="str">
        <f aca="false">IF($W1862=0,"No date",IF($W1862&lt;Validation!$B$3,"Before period",IF($W1862&gt;Validation!$C$3,"After period","In period")))</f>
        <v>No date</v>
      </c>
      <c r="AI1862" s="26" t="str">
        <f aca="false">IF($Y1862="","",TRIM(RIGHT(SUBSTITUTE($Y1862," ",REPT(" ",50)),50)))</f>
        <v/>
      </c>
      <c r="AJ1862" s="27" t="str">
        <f aca="false">IF($A1862="","",IF(NOT(ISERROR(MATCH($A1862,Validation!$A$193:$A$217,0))),"Manual mapping",IF(COUNTIF(Validation!$U$19:$U$178,$Z1862)&gt;0,"Direct",IF(COUNTIF(Validation!$S$19:$S$178,$AI1862)=1,"By surname","Unresolved"))))</f>
        <v/>
      </c>
      <c r="AK1862" s="28" t="str">
        <f aca="false">IF($L1862="","",IF(MATCH($L1862,$L$2:$L$3000,0)&lt;&gt;ROW()-1,"",COUNT($AK$1:$AK1861)+1))</f>
        <v/>
      </c>
      <c r="AL1862" s="28" t="str">
        <f aca="false">IF($G1862="","",IF(MATCH($G1862,$G$2:$G$3000,0)&lt;&gt;ROW()-1,"",COUNT($AL$1:$AL1861)+1))</f>
        <v/>
      </c>
      <c r="AM1862" s="28" t="str">
        <f aca="false">IF($H1862="","",IF(MATCH($H1862,$H$2:$H$3000,0)&lt;&gt;ROW()-1,"",COUNT($AM$1:$AM1861)+1))</f>
        <v/>
      </c>
      <c r="AN1862" s="28" t="str">
        <f aca="false">IF($I1862="","",IF(MATCH($I1862,$I$2:$I$3000,0)&lt;&gt;ROW()-1,"",COUNT($AN$1:$AN1861)+1))</f>
        <v/>
      </c>
      <c r="AO1862" s="28" t="str">
        <f aca="false">IF($Q1862="","",IF(MATCH($Q1862,$Q$2:$Q$3000,0)&lt;&gt;ROW()-1,"",COUNT($AO$1:$AO1861)+1))</f>
        <v/>
      </c>
    </row>
    <row r="1863" customFormat="false" ht="12.75" hidden="false" customHeight="true" outlineLevel="0" collapsed="false">
      <c r="W1863" s="24" t="n">
        <f aca="false">IF($F1863="",0,IFERROR(IF(ISNUMBER($F1863),INT($F1863),DATE(VALUE(MID(SUBSTITUTE(LEFT($F1863,FIND(" ",$F1863&amp;" ")-1),"/",REPT(" ",20)),41,20)),VALUE(LEFT(SUBSTITUTE(LEFT($F1863,FIND(" ",$F1863&amp;" ")-1),"/",REPT(" ",20)),20)),VALUE(MID(SUBSTITUTE(LEFT($F1863,FIND(" ",$F1863&amp;" ")-1),"/",REPT(" ",20)),21,20)))),0))</f>
        <v>0</v>
      </c>
      <c r="X1863" s="25" t="str">
        <f aca="false">IF(ISNUMBER($N1863),$N1863*Validation!$B$5,"")</f>
        <v/>
      </c>
      <c r="Y1863" s="26" t="str">
        <f aca="false">IF($A1863="","",SUBSTITUTE(SUBSTITUTE(SUBSTITUTE(SUBSTITUTE(SUBSTITUTE(SUBSTITUTE(SUBSTITUTE(UPPER(TRIM($A1863)),"Á","A"),"É","E"),"Í","I"),"Ó","O"),"Ú","U"),"Ñ","N"),"Ü","U"))</f>
        <v/>
      </c>
      <c r="Z1863" s="26" t="str">
        <f aca="false">IF($Y1863="","",LEFT($Y1863,1)&amp;" "&amp;TRIM(RIGHT(SUBSTITUTE($Y1863," ",REPT(" ",50)),50)))</f>
        <v/>
      </c>
      <c r="AA1863" s="27" t="str">
        <f aca="false">IF($AF1863="","",IF(COUNTIF(Validation!$U$19:$U$178,$AF1863)&gt;0,"OK","NO MATCH"))</f>
        <v/>
      </c>
      <c r="AB1863" s="27" t="str">
        <f aca="false">IF($W1863=0,"",IF(AND($W1863&gt;=Validation!$B$3,$W1863&lt;=Validation!$C$3),"Yes","No"))</f>
        <v/>
      </c>
      <c r="AC1863" s="26" t="str">
        <f aca="false">IF($A1863="","",$AF1863&amp;"|"&amp;TEXT($W1863,"yyyy-mm-dd")&amp;"|"&amp;$J1863&amp;"|"&amp;$N1863)</f>
        <v/>
      </c>
      <c r="AD1863" s="27" t="str">
        <f aca="false">IF($AC1863="","",IF(COUNTIF($AC$2:$AC$3000,$AC1863)&gt;1,"REVIEW","OK"))</f>
        <v/>
      </c>
      <c r="AE1863" s="27" t="str">
        <f aca="false">IF(OR($W1863=0,$O1863=""),"",IF(IFERROR(IF(ISNUMBER($O1863),INT($O1863),DATE(VALUE(MID(SUBSTITUTE(LEFT($O1863,FIND(" ",$O1863&amp;" ")-1),"/",REPT(" ",20)),41,20)),VALUE(LEFT(SUBSTITUTE(LEFT($O1863,FIND(" ",$O1863&amp;" ")-1),"/",REPT(" ",20)),20)),VALUE(MID(SUBSTITUTE(LEFT($O1863,FIND(" ",$O1863&amp;" ")-1),"/",REPT(" ",20)),21,20)))),0)&gt;$W1863,"Late","Same day"))</f>
        <v/>
      </c>
      <c r="AF1863" s="26" t="str">
        <f aca="false">IF($A1863="","",IFERROR(INDEX(Validation!$C$193:$C$217,MATCH($A1863,Validation!$A$193:$A$217,0)),IF(COUNTIF(Validation!$U$19:$U$178,$Z1863)&gt;0,$Z1863,IF(COUNTIF(Validation!$S$19:$S$178,$AI1863)=1,INDEX(Validation!$U$19:$U$178,MATCH($AI1863,Validation!$S$19:$S$178,0)),$Z1863))))</f>
        <v/>
      </c>
      <c r="AG1863" s="27" t="str">
        <f aca="false">IF(COUNTA($A1863:$U1863)=0,"",IF($A1863="","No name",IF($F1863="","No date",IF($W1863=0,"Date ilegible",IF(NOT(ISNUMBER($N1863)),"Hours no numéricas",IF($AA1863="NO MATCH","Person no identificada","OK"))))))</f>
        <v/>
      </c>
      <c r="AH1863" s="27" t="str">
        <f aca="false">IF($W1863=0,"No date",IF($W1863&lt;Validation!$B$3,"Before period",IF($W1863&gt;Validation!$C$3,"After period","In period")))</f>
        <v>No date</v>
      </c>
      <c r="AI1863" s="26" t="str">
        <f aca="false">IF($Y1863="","",TRIM(RIGHT(SUBSTITUTE($Y1863," ",REPT(" ",50)),50)))</f>
        <v/>
      </c>
      <c r="AJ1863" s="27" t="str">
        <f aca="false">IF($A1863="","",IF(NOT(ISERROR(MATCH($A1863,Validation!$A$193:$A$217,0))),"Manual mapping",IF(COUNTIF(Validation!$U$19:$U$178,$Z1863)&gt;0,"Direct",IF(COUNTIF(Validation!$S$19:$S$178,$AI1863)=1,"By surname","Unresolved"))))</f>
        <v/>
      </c>
      <c r="AK1863" s="28" t="str">
        <f aca="false">IF($L1863="","",IF(MATCH($L1863,$L$2:$L$3000,0)&lt;&gt;ROW()-1,"",COUNT($AK$1:$AK1862)+1))</f>
        <v/>
      </c>
      <c r="AL1863" s="28" t="str">
        <f aca="false">IF($G1863="","",IF(MATCH($G1863,$G$2:$G$3000,0)&lt;&gt;ROW()-1,"",COUNT($AL$1:$AL1862)+1))</f>
        <v/>
      </c>
      <c r="AM1863" s="28" t="str">
        <f aca="false">IF($H1863="","",IF(MATCH($H1863,$H$2:$H$3000,0)&lt;&gt;ROW()-1,"",COUNT($AM$1:$AM1862)+1))</f>
        <v/>
      </c>
      <c r="AN1863" s="28" t="str">
        <f aca="false">IF($I1863="","",IF(MATCH($I1863,$I$2:$I$3000,0)&lt;&gt;ROW()-1,"",COUNT($AN$1:$AN1862)+1))</f>
        <v/>
      </c>
      <c r="AO1863" s="28" t="str">
        <f aca="false">IF($Q1863="","",IF(MATCH($Q1863,$Q$2:$Q$3000,0)&lt;&gt;ROW()-1,"",COUNT($AO$1:$AO1862)+1))</f>
        <v/>
      </c>
    </row>
    <row r="1864" customFormat="false" ht="12.75" hidden="false" customHeight="true" outlineLevel="0" collapsed="false">
      <c r="W1864" s="24" t="n">
        <f aca="false">IF($F1864="",0,IFERROR(IF(ISNUMBER($F1864),INT($F1864),DATE(VALUE(MID(SUBSTITUTE(LEFT($F1864,FIND(" ",$F1864&amp;" ")-1),"/",REPT(" ",20)),41,20)),VALUE(LEFT(SUBSTITUTE(LEFT($F1864,FIND(" ",$F1864&amp;" ")-1),"/",REPT(" ",20)),20)),VALUE(MID(SUBSTITUTE(LEFT($F1864,FIND(" ",$F1864&amp;" ")-1),"/",REPT(" ",20)),21,20)))),0))</f>
        <v>0</v>
      </c>
      <c r="X1864" s="25" t="str">
        <f aca="false">IF(ISNUMBER($N1864),$N1864*Validation!$B$5,"")</f>
        <v/>
      </c>
      <c r="Y1864" s="26" t="str">
        <f aca="false">IF($A1864="","",SUBSTITUTE(SUBSTITUTE(SUBSTITUTE(SUBSTITUTE(SUBSTITUTE(SUBSTITUTE(SUBSTITUTE(UPPER(TRIM($A1864)),"Á","A"),"É","E"),"Í","I"),"Ó","O"),"Ú","U"),"Ñ","N"),"Ü","U"))</f>
        <v/>
      </c>
      <c r="Z1864" s="26" t="str">
        <f aca="false">IF($Y1864="","",LEFT($Y1864,1)&amp;" "&amp;TRIM(RIGHT(SUBSTITUTE($Y1864," ",REPT(" ",50)),50)))</f>
        <v/>
      </c>
      <c r="AA1864" s="27" t="str">
        <f aca="false">IF($AF1864="","",IF(COUNTIF(Validation!$U$19:$U$178,$AF1864)&gt;0,"OK","NO MATCH"))</f>
        <v/>
      </c>
      <c r="AB1864" s="27" t="str">
        <f aca="false">IF($W1864=0,"",IF(AND($W1864&gt;=Validation!$B$3,$W1864&lt;=Validation!$C$3),"Yes","No"))</f>
        <v/>
      </c>
      <c r="AC1864" s="26" t="str">
        <f aca="false">IF($A1864="","",$AF1864&amp;"|"&amp;TEXT($W1864,"yyyy-mm-dd")&amp;"|"&amp;$J1864&amp;"|"&amp;$N1864)</f>
        <v/>
      </c>
      <c r="AD1864" s="27" t="str">
        <f aca="false">IF($AC1864="","",IF(COUNTIF($AC$2:$AC$3000,$AC1864)&gt;1,"REVIEW","OK"))</f>
        <v/>
      </c>
      <c r="AE1864" s="27" t="str">
        <f aca="false">IF(OR($W1864=0,$O1864=""),"",IF(IFERROR(IF(ISNUMBER($O1864),INT($O1864),DATE(VALUE(MID(SUBSTITUTE(LEFT($O1864,FIND(" ",$O1864&amp;" ")-1),"/",REPT(" ",20)),41,20)),VALUE(LEFT(SUBSTITUTE(LEFT($O1864,FIND(" ",$O1864&amp;" ")-1),"/",REPT(" ",20)),20)),VALUE(MID(SUBSTITUTE(LEFT($O1864,FIND(" ",$O1864&amp;" ")-1),"/",REPT(" ",20)),21,20)))),0)&gt;$W1864,"Late","Same day"))</f>
        <v/>
      </c>
      <c r="AF1864" s="26" t="str">
        <f aca="false">IF($A1864="","",IFERROR(INDEX(Validation!$C$193:$C$217,MATCH($A1864,Validation!$A$193:$A$217,0)),IF(COUNTIF(Validation!$U$19:$U$178,$Z1864)&gt;0,$Z1864,IF(COUNTIF(Validation!$S$19:$S$178,$AI1864)=1,INDEX(Validation!$U$19:$U$178,MATCH($AI1864,Validation!$S$19:$S$178,0)),$Z1864))))</f>
        <v/>
      </c>
      <c r="AG1864" s="27" t="str">
        <f aca="false">IF(COUNTA($A1864:$U1864)=0,"",IF($A1864="","No name",IF($F1864="","No date",IF($W1864=0,"Date ilegible",IF(NOT(ISNUMBER($N1864)),"Hours no numéricas",IF($AA1864="NO MATCH","Person no identificada","OK"))))))</f>
        <v/>
      </c>
      <c r="AH1864" s="27" t="str">
        <f aca="false">IF($W1864=0,"No date",IF($W1864&lt;Validation!$B$3,"Before period",IF($W1864&gt;Validation!$C$3,"After period","In period")))</f>
        <v>No date</v>
      </c>
      <c r="AI1864" s="26" t="str">
        <f aca="false">IF($Y1864="","",TRIM(RIGHT(SUBSTITUTE($Y1864," ",REPT(" ",50)),50)))</f>
        <v/>
      </c>
      <c r="AJ1864" s="27" t="str">
        <f aca="false">IF($A1864="","",IF(NOT(ISERROR(MATCH($A1864,Validation!$A$193:$A$217,0))),"Manual mapping",IF(COUNTIF(Validation!$U$19:$U$178,$Z1864)&gt;0,"Direct",IF(COUNTIF(Validation!$S$19:$S$178,$AI1864)=1,"By surname","Unresolved"))))</f>
        <v/>
      </c>
      <c r="AK1864" s="28" t="str">
        <f aca="false">IF($L1864="","",IF(MATCH($L1864,$L$2:$L$3000,0)&lt;&gt;ROW()-1,"",COUNT($AK$1:$AK1863)+1))</f>
        <v/>
      </c>
      <c r="AL1864" s="28" t="str">
        <f aca="false">IF($G1864="","",IF(MATCH($G1864,$G$2:$G$3000,0)&lt;&gt;ROW()-1,"",COUNT($AL$1:$AL1863)+1))</f>
        <v/>
      </c>
      <c r="AM1864" s="28" t="str">
        <f aca="false">IF($H1864="","",IF(MATCH($H1864,$H$2:$H$3000,0)&lt;&gt;ROW()-1,"",COUNT($AM$1:$AM1863)+1))</f>
        <v/>
      </c>
      <c r="AN1864" s="28" t="str">
        <f aca="false">IF($I1864="","",IF(MATCH($I1864,$I$2:$I$3000,0)&lt;&gt;ROW()-1,"",COUNT($AN$1:$AN1863)+1))</f>
        <v/>
      </c>
      <c r="AO1864" s="28" t="str">
        <f aca="false">IF($Q1864="","",IF(MATCH($Q1864,$Q$2:$Q$3000,0)&lt;&gt;ROW()-1,"",COUNT($AO$1:$AO1863)+1))</f>
        <v/>
      </c>
    </row>
    <row r="1865" customFormat="false" ht="12.75" hidden="false" customHeight="true" outlineLevel="0" collapsed="false">
      <c r="W1865" s="24" t="n">
        <f aca="false">IF($F1865="",0,IFERROR(IF(ISNUMBER($F1865),INT($F1865),DATE(VALUE(MID(SUBSTITUTE(LEFT($F1865,FIND(" ",$F1865&amp;" ")-1),"/",REPT(" ",20)),41,20)),VALUE(LEFT(SUBSTITUTE(LEFT($F1865,FIND(" ",$F1865&amp;" ")-1),"/",REPT(" ",20)),20)),VALUE(MID(SUBSTITUTE(LEFT($F1865,FIND(" ",$F1865&amp;" ")-1),"/",REPT(" ",20)),21,20)))),0))</f>
        <v>0</v>
      </c>
      <c r="X1865" s="25" t="str">
        <f aca="false">IF(ISNUMBER($N1865),$N1865*Validation!$B$5,"")</f>
        <v/>
      </c>
      <c r="Y1865" s="26" t="str">
        <f aca="false">IF($A1865="","",SUBSTITUTE(SUBSTITUTE(SUBSTITUTE(SUBSTITUTE(SUBSTITUTE(SUBSTITUTE(SUBSTITUTE(UPPER(TRIM($A1865)),"Á","A"),"É","E"),"Í","I"),"Ó","O"),"Ú","U"),"Ñ","N"),"Ü","U"))</f>
        <v/>
      </c>
      <c r="Z1865" s="26" t="str">
        <f aca="false">IF($Y1865="","",LEFT($Y1865,1)&amp;" "&amp;TRIM(RIGHT(SUBSTITUTE($Y1865," ",REPT(" ",50)),50)))</f>
        <v/>
      </c>
      <c r="AA1865" s="27" t="str">
        <f aca="false">IF($AF1865="","",IF(COUNTIF(Validation!$U$19:$U$178,$AF1865)&gt;0,"OK","NO MATCH"))</f>
        <v/>
      </c>
      <c r="AB1865" s="27" t="str">
        <f aca="false">IF($W1865=0,"",IF(AND($W1865&gt;=Validation!$B$3,$W1865&lt;=Validation!$C$3),"Yes","No"))</f>
        <v/>
      </c>
      <c r="AC1865" s="26" t="str">
        <f aca="false">IF($A1865="","",$AF1865&amp;"|"&amp;TEXT($W1865,"yyyy-mm-dd")&amp;"|"&amp;$J1865&amp;"|"&amp;$N1865)</f>
        <v/>
      </c>
      <c r="AD1865" s="27" t="str">
        <f aca="false">IF($AC1865="","",IF(COUNTIF($AC$2:$AC$3000,$AC1865)&gt;1,"REVIEW","OK"))</f>
        <v/>
      </c>
      <c r="AE1865" s="27" t="str">
        <f aca="false">IF(OR($W1865=0,$O1865=""),"",IF(IFERROR(IF(ISNUMBER($O1865),INT($O1865),DATE(VALUE(MID(SUBSTITUTE(LEFT($O1865,FIND(" ",$O1865&amp;" ")-1),"/",REPT(" ",20)),41,20)),VALUE(LEFT(SUBSTITUTE(LEFT($O1865,FIND(" ",$O1865&amp;" ")-1),"/",REPT(" ",20)),20)),VALUE(MID(SUBSTITUTE(LEFT($O1865,FIND(" ",$O1865&amp;" ")-1),"/",REPT(" ",20)),21,20)))),0)&gt;$W1865,"Late","Same day"))</f>
        <v/>
      </c>
      <c r="AF1865" s="26" t="str">
        <f aca="false">IF($A1865="","",IFERROR(INDEX(Validation!$C$193:$C$217,MATCH($A1865,Validation!$A$193:$A$217,0)),IF(COUNTIF(Validation!$U$19:$U$178,$Z1865)&gt;0,$Z1865,IF(COUNTIF(Validation!$S$19:$S$178,$AI1865)=1,INDEX(Validation!$U$19:$U$178,MATCH($AI1865,Validation!$S$19:$S$178,0)),$Z1865))))</f>
        <v/>
      </c>
      <c r="AG1865" s="27" t="str">
        <f aca="false">IF(COUNTA($A1865:$U1865)=0,"",IF($A1865="","No name",IF($F1865="","No date",IF($W1865=0,"Date ilegible",IF(NOT(ISNUMBER($N1865)),"Hours no numéricas",IF($AA1865="NO MATCH","Person no identificada","OK"))))))</f>
        <v/>
      </c>
      <c r="AH1865" s="27" t="str">
        <f aca="false">IF($W1865=0,"No date",IF($W1865&lt;Validation!$B$3,"Before period",IF($W1865&gt;Validation!$C$3,"After period","In period")))</f>
        <v>No date</v>
      </c>
      <c r="AI1865" s="26" t="str">
        <f aca="false">IF($Y1865="","",TRIM(RIGHT(SUBSTITUTE($Y1865," ",REPT(" ",50)),50)))</f>
        <v/>
      </c>
      <c r="AJ1865" s="27" t="str">
        <f aca="false">IF($A1865="","",IF(NOT(ISERROR(MATCH($A1865,Validation!$A$193:$A$217,0))),"Manual mapping",IF(COUNTIF(Validation!$U$19:$U$178,$Z1865)&gt;0,"Direct",IF(COUNTIF(Validation!$S$19:$S$178,$AI1865)=1,"By surname","Unresolved"))))</f>
        <v/>
      </c>
      <c r="AK1865" s="28" t="str">
        <f aca="false">IF($L1865="","",IF(MATCH($L1865,$L$2:$L$3000,0)&lt;&gt;ROW()-1,"",COUNT($AK$1:$AK1864)+1))</f>
        <v/>
      </c>
      <c r="AL1865" s="28" t="str">
        <f aca="false">IF($G1865="","",IF(MATCH($G1865,$G$2:$G$3000,0)&lt;&gt;ROW()-1,"",COUNT($AL$1:$AL1864)+1))</f>
        <v/>
      </c>
      <c r="AM1865" s="28" t="str">
        <f aca="false">IF($H1865="","",IF(MATCH($H1865,$H$2:$H$3000,0)&lt;&gt;ROW()-1,"",COUNT($AM$1:$AM1864)+1))</f>
        <v/>
      </c>
      <c r="AN1865" s="28" t="str">
        <f aca="false">IF($I1865="","",IF(MATCH($I1865,$I$2:$I$3000,0)&lt;&gt;ROW()-1,"",COUNT($AN$1:$AN1864)+1))</f>
        <v/>
      </c>
      <c r="AO1865" s="28" t="str">
        <f aca="false">IF($Q1865="","",IF(MATCH($Q1865,$Q$2:$Q$3000,0)&lt;&gt;ROW()-1,"",COUNT($AO$1:$AO1864)+1))</f>
        <v/>
      </c>
    </row>
    <row r="1866" customFormat="false" ht="12.75" hidden="false" customHeight="true" outlineLevel="0" collapsed="false">
      <c r="W1866" s="24" t="n">
        <f aca="false">IF($F1866="",0,IFERROR(IF(ISNUMBER($F1866),INT($F1866),DATE(VALUE(MID(SUBSTITUTE(LEFT($F1866,FIND(" ",$F1866&amp;" ")-1),"/",REPT(" ",20)),41,20)),VALUE(LEFT(SUBSTITUTE(LEFT($F1866,FIND(" ",$F1866&amp;" ")-1),"/",REPT(" ",20)),20)),VALUE(MID(SUBSTITUTE(LEFT($F1866,FIND(" ",$F1866&amp;" ")-1),"/",REPT(" ",20)),21,20)))),0))</f>
        <v>0</v>
      </c>
      <c r="X1866" s="25" t="str">
        <f aca="false">IF(ISNUMBER($N1866),$N1866*Validation!$B$5,"")</f>
        <v/>
      </c>
      <c r="Y1866" s="26" t="str">
        <f aca="false">IF($A1866="","",SUBSTITUTE(SUBSTITUTE(SUBSTITUTE(SUBSTITUTE(SUBSTITUTE(SUBSTITUTE(SUBSTITUTE(UPPER(TRIM($A1866)),"Á","A"),"É","E"),"Í","I"),"Ó","O"),"Ú","U"),"Ñ","N"),"Ü","U"))</f>
        <v/>
      </c>
      <c r="Z1866" s="26" t="str">
        <f aca="false">IF($Y1866="","",LEFT($Y1866,1)&amp;" "&amp;TRIM(RIGHT(SUBSTITUTE($Y1866," ",REPT(" ",50)),50)))</f>
        <v/>
      </c>
      <c r="AA1866" s="27" t="str">
        <f aca="false">IF($AF1866="","",IF(COUNTIF(Validation!$U$19:$U$178,$AF1866)&gt;0,"OK","NO MATCH"))</f>
        <v/>
      </c>
      <c r="AB1866" s="27" t="str">
        <f aca="false">IF($W1866=0,"",IF(AND($W1866&gt;=Validation!$B$3,$W1866&lt;=Validation!$C$3),"Yes","No"))</f>
        <v/>
      </c>
      <c r="AC1866" s="26" t="str">
        <f aca="false">IF($A1866="","",$AF1866&amp;"|"&amp;TEXT($W1866,"yyyy-mm-dd")&amp;"|"&amp;$J1866&amp;"|"&amp;$N1866)</f>
        <v/>
      </c>
      <c r="AD1866" s="27" t="str">
        <f aca="false">IF($AC1866="","",IF(COUNTIF($AC$2:$AC$3000,$AC1866)&gt;1,"REVIEW","OK"))</f>
        <v/>
      </c>
      <c r="AE1866" s="27" t="str">
        <f aca="false">IF(OR($W1866=0,$O1866=""),"",IF(IFERROR(IF(ISNUMBER($O1866),INT($O1866),DATE(VALUE(MID(SUBSTITUTE(LEFT($O1866,FIND(" ",$O1866&amp;" ")-1),"/",REPT(" ",20)),41,20)),VALUE(LEFT(SUBSTITUTE(LEFT($O1866,FIND(" ",$O1866&amp;" ")-1),"/",REPT(" ",20)),20)),VALUE(MID(SUBSTITUTE(LEFT($O1866,FIND(" ",$O1866&amp;" ")-1),"/",REPT(" ",20)),21,20)))),0)&gt;$W1866,"Late","Same day"))</f>
        <v/>
      </c>
      <c r="AF1866" s="26" t="str">
        <f aca="false">IF($A1866="","",IFERROR(INDEX(Validation!$C$193:$C$217,MATCH($A1866,Validation!$A$193:$A$217,0)),IF(COUNTIF(Validation!$U$19:$U$178,$Z1866)&gt;0,$Z1866,IF(COUNTIF(Validation!$S$19:$S$178,$AI1866)=1,INDEX(Validation!$U$19:$U$178,MATCH($AI1866,Validation!$S$19:$S$178,0)),$Z1866))))</f>
        <v/>
      </c>
      <c r="AG1866" s="27" t="str">
        <f aca="false">IF(COUNTA($A1866:$U1866)=0,"",IF($A1866="","No name",IF($F1866="","No date",IF($W1866=0,"Date ilegible",IF(NOT(ISNUMBER($N1866)),"Hours no numéricas",IF($AA1866="NO MATCH","Person no identificada","OK"))))))</f>
        <v/>
      </c>
      <c r="AH1866" s="27" t="str">
        <f aca="false">IF($W1866=0,"No date",IF($W1866&lt;Validation!$B$3,"Before period",IF($W1866&gt;Validation!$C$3,"After period","In period")))</f>
        <v>No date</v>
      </c>
      <c r="AI1866" s="26" t="str">
        <f aca="false">IF($Y1866="","",TRIM(RIGHT(SUBSTITUTE($Y1866," ",REPT(" ",50)),50)))</f>
        <v/>
      </c>
      <c r="AJ1866" s="27" t="str">
        <f aca="false">IF($A1866="","",IF(NOT(ISERROR(MATCH($A1866,Validation!$A$193:$A$217,0))),"Manual mapping",IF(COUNTIF(Validation!$U$19:$U$178,$Z1866)&gt;0,"Direct",IF(COUNTIF(Validation!$S$19:$S$178,$AI1866)=1,"By surname","Unresolved"))))</f>
        <v/>
      </c>
      <c r="AK1866" s="28" t="str">
        <f aca="false">IF($L1866="","",IF(MATCH($L1866,$L$2:$L$3000,0)&lt;&gt;ROW()-1,"",COUNT($AK$1:$AK1865)+1))</f>
        <v/>
      </c>
      <c r="AL1866" s="28" t="str">
        <f aca="false">IF($G1866="","",IF(MATCH($G1866,$G$2:$G$3000,0)&lt;&gt;ROW()-1,"",COUNT($AL$1:$AL1865)+1))</f>
        <v/>
      </c>
      <c r="AM1866" s="28" t="str">
        <f aca="false">IF($H1866="","",IF(MATCH($H1866,$H$2:$H$3000,0)&lt;&gt;ROW()-1,"",COUNT($AM$1:$AM1865)+1))</f>
        <v/>
      </c>
      <c r="AN1866" s="28" t="str">
        <f aca="false">IF($I1866="","",IF(MATCH($I1866,$I$2:$I$3000,0)&lt;&gt;ROW()-1,"",COUNT($AN$1:$AN1865)+1))</f>
        <v/>
      </c>
      <c r="AO1866" s="28" t="str">
        <f aca="false">IF($Q1866="","",IF(MATCH($Q1866,$Q$2:$Q$3000,0)&lt;&gt;ROW()-1,"",COUNT($AO$1:$AO1865)+1))</f>
        <v/>
      </c>
    </row>
    <row r="1867" customFormat="false" ht="12.75" hidden="false" customHeight="true" outlineLevel="0" collapsed="false">
      <c r="W1867" s="24" t="n">
        <f aca="false">IF($F1867="",0,IFERROR(IF(ISNUMBER($F1867),INT($F1867),DATE(VALUE(MID(SUBSTITUTE(LEFT($F1867,FIND(" ",$F1867&amp;" ")-1),"/",REPT(" ",20)),41,20)),VALUE(LEFT(SUBSTITUTE(LEFT($F1867,FIND(" ",$F1867&amp;" ")-1),"/",REPT(" ",20)),20)),VALUE(MID(SUBSTITUTE(LEFT($F1867,FIND(" ",$F1867&amp;" ")-1),"/",REPT(" ",20)),21,20)))),0))</f>
        <v>0</v>
      </c>
      <c r="X1867" s="25" t="str">
        <f aca="false">IF(ISNUMBER($N1867),$N1867*Validation!$B$5,"")</f>
        <v/>
      </c>
      <c r="Y1867" s="26" t="str">
        <f aca="false">IF($A1867="","",SUBSTITUTE(SUBSTITUTE(SUBSTITUTE(SUBSTITUTE(SUBSTITUTE(SUBSTITUTE(SUBSTITUTE(UPPER(TRIM($A1867)),"Á","A"),"É","E"),"Í","I"),"Ó","O"),"Ú","U"),"Ñ","N"),"Ü","U"))</f>
        <v/>
      </c>
      <c r="Z1867" s="26" t="str">
        <f aca="false">IF($Y1867="","",LEFT($Y1867,1)&amp;" "&amp;TRIM(RIGHT(SUBSTITUTE($Y1867," ",REPT(" ",50)),50)))</f>
        <v/>
      </c>
      <c r="AA1867" s="27" t="str">
        <f aca="false">IF($AF1867="","",IF(COUNTIF(Validation!$U$19:$U$178,$AF1867)&gt;0,"OK","NO MATCH"))</f>
        <v/>
      </c>
      <c r="AB1867" s="27" t="str">
        <f aca="false">IF($W1867=0,"",IF(AND($W1867&gt;=Validation!$B$3,$W1867&lt;=Validation!$C$3),"Yes","No"))</f>
        <v/>
      </c>
      <c r="AC1867" s="26" t="str">
        <f aca="false">IF($A1867="","",$AF1867&amp;"|"&amp;TEXT($W1867,"yyyy-mm-dd")&amp;"|"&amp;$J1867&amp;"|"&amp;$N1867)</f>
        <v/>
      </c>
      <c r="AD1867" s="27" t="str">
        <f aca="false">IF($AC1867="","",IF(COUNTIF($AC$2:$AC$3000,$AC1867)&gt;1,"REVIEW","OK"))</f>
        <v/>
      </c>
      <c r="AE1867" s="27" t="str">
        <f aca="false">IF(OR($W1867=0,$O1867=""),"",IF(IFERROR(IF(ISNUMBER($O1867),INT($O1867),DATE(VALUE(MID(SUBSTITUTE(LEFT($O1867,FIND(" ",$O1867&amp;" ")-1),"/",REPT(" ",20)),41,20)),VALUE(LEFT(SUBSTITUTE(LEFT($O1867,FIND(" ",$O1867&amp;" ")-1),"/",REPT(" ",20)),20)),VALUE(MID(SUBSTITUTE(LEFT($O1867,FIND(" ",$O1867&amp;" ")-1),"/",REPT(" ",20)),21,20)))),0)&gt;$W1867,"Late","Same day"))</f>
        <v/>
      </c>
      <c r="AF1867" s="26" t="str">
        <f aca="false">IF($A1867="","",IFERROR(INDEX(Validation!$C$193:$C$217,MATCH($A1867,Validation!$A$193:$A$217,0)),IF(COUNTIF(Validation!$U$19:$U$178,$Z1867)&gt;0,$Z1867,IF(COUNTIF(Validation!$S$19:$S$178,$AI1867)=1,INDEX(Validation!$U$19:$U$178,MATCH($AI1867,Validation!$S$19:$S$178,0)),$Z1867))))</f>
        <v/>
      </c>
      <c r="AG1867" s="27" t="str">
        <f aca="false">IF(COUNTA($A1867:$U1867)=0,"",IF($A1867="","No name",IF($F1867="","No date",IF($W1867=0,"Date ilegible",IF(NOT(ISNUMBER($N1867)),"Hours no numéricas",IF($AA1867="NO MATCH","Person no identificada","OK"))))))</f>
        <v/>
      </c>
      <c r="AH1867" s="27" t="str">
        <f aca="false">IF($W1867=0,"No date",IF($W1867&lt;Validation!$B$3,"Before period",IF($W1867&gt;Validation!$C$3,"After period","In period")))</f>
        <v>No date</v>
      </c>
      <c r="AI1867" s="26" t="str">
        <f aca="false">IF($Y1867="","",TRIM(RIGHT(SUBSTITUTE($Y1867," ",REPT(" ",50)),50)))</f>
        <v/>
      </c>
      <c r="AJ1867" s="27" t="str">
        <f aca="false">IF($A1867="","",IF(NOT(ISERROR(MATCH($A1867,Validation!$A$193:$A$217,0))),"Manual mapping",IF(COUNTIF(Validation!$U$19:$U$178,$Z1867)&gt;0,"Direct",IF(COUNTIF(Validation!$S$19:$S$178,$AI1867)=1,"By surname","Unresolved"))))</f>
        <v/>
      </c>
      <c r="AK1867" s="28" t="str">
        <f aca="false">IF($L1867="","",IF(MATCH($L1867,$L$2:$L$3000,0)&lt;&gt;ROW()-1,"",COUNT($AK$1:$AK1866)+1))</f>
        <v/>
      </c>
      <c r="AL1867" s="28" t="str">
        <f aca="false">IF($G1867="","",IF(MATCH($G1867,$G$2:$G$3000,0)&lt;&gt;ROW()-1,"",COUNT($AL$1:$AL1866)+1))</f>
        <v/>
      </c>
      <c r="AM1867" s="28" t="str">
        <f aca="false">IF($H1867="","",IF(MATCH($H1867,$H$2:$H$3000,0)&lt;&gt;ROW()-1,"",COUNT($AM$1:$AM1866)+1))</f>
        <v/>
      </c>
      <c r="AN1867" s="28" t="str">
        <f aca="false">IF($I1867="","",IF(MATCH($I1867,$I$2:$I$3000,0)&lt;&gt;ROW()-1,"",COUNT($AN$1:$AN1866)+1))</f>
        <v/>
      </c>
      <c r="AO1867" s="28" t="str">
        <f aca="false">IF($Q1867="","",IF(MATCH($Q1867,$Q$2:$Q$3000,0)&lt;&gt;ROW()-1,"",COUNT($AO$1:$AO1866)+1))</f>
        <v/>
      </c>
    </row>
    <row r="1868" customFormat="false" ht="12.75" hidden="false" customHeight="true" outlineLevel="0" collapsed="false">
      <c r="W1868" s="24" t="n">
        <f aca="false">IF($F1868="",0,IFERROR(IF(ISNUMBER($F1868),INT($F1868),DATE(VALUE(MID(SUBSTITUTE(LEFT($F1868,FIND(" ",$F1868&amp;" ")-1),"/",REPT(" ",20)),41,20)),VALUE(LEFT(SUBSTITUTE(LEFT($F1868,FIND(" ",$F1868&amp;" ")-1),"/",REPT(" ",20)),20)),VALUE(MID(SUBSTITUTE(LEFT($F1868,FIND(" ",$F1868&amp;" ")-1),"/",REPT(" ",20)),21,20)))),0))</f>
        <v>0</v>
      </c>
      <c r="X1868" s="25" t="str">
        <f aca="false">IF(ISNUMBER($N1868),$N1868*Validation!$B$5,"")</f>
        <v/>
      </c>
      <c r="Y1868" s="26" t="str">
        <f aca="false">IF($A1868="","",SUBSTITUTE(SUBSTITUTE(SUBSTITUTE(SUBSTITUTE(SUBSTITUTE(SUBSTITUTE(SUBSTITUTE(UPPER(TRIM($A1868)),"Á","A"),"É","E"),"Í","I"),"Ó","O"),"Ú","U"),"Ñ","N"),"Ü","U"))</f>
        <v/>
      </c>
      <c r="Z1868" s="26" t="str">
        <f aca="false">IF($Y1868="","",LEFT($Y1868,1)&amp;" "&amp;TRIM(RIGHT(SUBSTITUTE($Y1868," ",REPT(" ",50)),50)))</f>
        <v/>
      </c>
      <c r="AA1868" s="27" t="str">
        <f aca="false">IF($AF1868="","",IF(COUNTIF(Validation!$U$19:$U$178,$AF1868)&gt;0,"OK","NO MATCH"))</f>
        <v/>
      </c>
      <c r="AB1868" s="27" t="str">
        <f aca="false">IF($W1868=0,"",IF(AND($W1868&gt;=Validation!$B$3,$W1868&lt;=Validation!$C$3),"Yes","No"))</f>
        <v/>
      </c>
      <c r="AC1868" s="26" t="str">
        <f aca="false">IF($A1868="","",$AF1868&amp;"|"&amp;TEXT($W1868,"yyyy-mm-dd")&amp;"|"&amp;$J1868&amp;"|"&amp;$N1868)</f>
        <v/>
      </c>
      <c r="AD1868" s="27" t="str">
        <f aca="false">IF($AC1868="","",IF(COUNTIF($AC$2:$AC$3000,$AC1868)&gt;1,"REVIEW","OK"))</f>
        <v/>
      </c>
      <c r="AE1868" s="27" t="str">
        <f aca="false">IF(OR($W1868=0,$O1868=""),"",IF(IFERROR(IF(ISNUMBER($O1868),INT($O1868),DATE(VALUE(MID(SUBSTITUTE(LEFT($O1868,FIND(" ",$O1868&amp;" ")-1),"/",REPT(" ",20)),41,20)),VALUE(LEFT(SUBSTITUTE(LEFT($O1868,FIND(" ",$O1868&amp;" ")-1),"/",REPT(" ",20)),20)),VALUE(MID(SUBSTITUTE(LEFT($O1868,FIND(" ",$O1868&amp;" ")-1),"/",REPT(" ",20)),21,20)))),0)&gt;$W1868,"Late","Same day"))</f>
        <v/>
      </c>
      <c r="AF1868" s="26" t="str">
        <f aca="false">IF($A1868="","",IFERROR(INDEX(Validation!$C$193:$C$217,MATCH($A1868,Validation!$A$193:$A$217,0)),IF(COUNTIF(Validation!$U$19:$U$178,$Z1868)&gt;0,$Z1868,IF(COUNTIF(Validation!$S$19:$S$178,$AI1868)=1,INDEX(Validation!$U$19:$U$178,MATCH($AI1868,Validation!$S$19:$S$178,0)),$Z1868))))</f>
        <v/>
      </c>
      <c r="AG1868" s="27" t="str">
        <f aca="false">IF(COUNTA($A1868:$U1868)=0,"",IF($A1868="","No name",IF($F1868="","No date",IF($W1868=0,"Date ilegible",IF(NOT(ISNUMBER($N1868)),"Hours no numéricas",IF($AA1868="NO MATCH","Person no identificada","OK"))))))</f>
        <v/>
      </c>
      <c r="AH1868" s="27" t="str">
        <f aca="false">IF($W1868=0,"No date",IF($W1868&lt;Validation!$B$3,"Before period",IF($W1868&gt;Validation!$C$3,"After period","In period")))</f>
        <v>No date</v>
      </c>
      <c r="AI1868" s="26" t="str">
        <f aca="false">IF($Y1868="","",TRIM(RIGHT(SUBSTITUTE($Y1868," ",REPT(" ",50)),50)))</f>
        <v/>
      </c>
      <c r="AJ1868" s="27" t="str">
        <f aca="false">IF($A1868="","",IF(NOT(ISERROR(MATCH($A1868,Validation!$A$193:$A$217,0))),"Manual mapping",IF(COUNTIF(Validation!$U$19:$U$178,$Z1868)&gt;0,"Direct",IF(COUNTIF(Validation!$S$19:$S$178,$AI1868)=1,"By surname","Unresolved"))))</f>
        <v/>
      </c>
      <c r="AK1868" s="28" t="str">
        <f aca="false">IF($L1868="","",IF(MATCH($L1868,$L$2:$L$3000,0)&lt;&gt;ROW()-1,"",COUNT($AK$1:$AK1867)+1))</f>
        <v/>
      </c>
      <c r="AL1868" s="28" t="str">
        <f aca="false">IF($G1868="","",IF(MATCH($G1868,$G$2:$G$3000,0)&lt;&gt;ROW()-1,"",COUNT($AL$1:$AL1867)+1))</f>
        <v/>
      </c>
      <c r="AM1868" s="28" t="str">
        <f aca="false">IF($H1868="","",IF(MATCH($H1868,$H$2:$H$3000,0)&lt;&gt;ROW()-1,"",COUNT($AM$1:$AM1867)+1))</f>
        <v/>
      </c>
      <c r="AN1868" s="28" t="str">
        <f aca="false">IF($I1868="","",IF(MATCH($I1868,$I$2:$I$3000,0)&lt;&gt;ROW()-1,"",COUNT($AN$1:$AN1867)+1))</f>
        <v/>
      </c>
      <c r="AO1868" s="28" t="str">
        <f aca="false">IF($Q1868="","",IF(MATCH($Q1868,$Q$2:$Q$3000,0)&lt;&gt;ROW()-1,"",COUNT($AO$1:$AO1867)+1))</f>
        <v/>
      </c>
    </row>
    <row r="1869" customFormat="false" ht="12.75" hidden="false" customHeight="true" outlineLevel="0" collapsed="false">
      <c r="W1869" s="24" t="n">
        <f aca="false">IF($F1869="",0,IFERROR(IF(ISNUMBER($F1869),INT($F1869),DATE(VALUE(MID(SUBSTITUTE(LEFT($F1869,FIND(" ",$F1869&amp;" ")-1),"/",REPT(" ",20)),41,20)),VALUE(LEFT(SUBSTITUTE(LEFT($F1869,FIND(" ",$F1869&amp;" ")-1),"/",REPT(" ",20)),20)),VALUE(MID(SUBSTITUTE(LEFT($F1869,FIND(" ",$F1869&amp;" ")-1),"/",REPT(" ",20)),21,20)))),0))</f>
        <v>0</v>
      </c>
      <c r="X1869" s="25" t="str">
        <f aca="false">IF(ISNUMBER($N1869),$N1869*Validation!$B$5,"")</f>
        <v/>
      </c>
      <c r="Y1869" s="26" t="str">
        <f aca="false">IF($A1869="","",SUBSTITUTE(SUBSTITUTE(SUBSTITUTE(SUBSTITUTE(SUBSTITUTE(SUBSTITUTE(SUBSTITUTE(UPPER(TRIM($A1869)),"Á","A"),"É","E"),"Í","I"),"Ó","O"),"Ú","U"),"Ñ","N"),"Ü","U"))</f>
        <v/>
      </c>
      <c r="Z1869" s="26" t="str">
        <f aca="false">IF($Y1869="","",LEFT($Y1869,1)&amp;" "&amp;TRIM(RIGHT(SUBSTITUTE($Y1869," ",REPT(" ",50)),50)))</f>
        <v/>
      </c>
      <c r="AA1869" s="27" t="str">
        <f aca="false">IF($AF1869="","",IF(COUNTIF(Validation!$U$19:$U$178,$AF1869)&gt;0,"OK","NO MATCH"))</f>
        <v/>
      </c>
      <c r="AB1869" s="27" t="str">
        <f aca="false">IF($W1869=0,"",IF(AND($W1869&gt;=Validation!$B$3,$W1869&lt;=Validation!$C$3),"Yes","No"))</f>
        <v/>
      </c>
      <c r="AC1869" s="26" t="str">
        <f aca="false">IF($A1869="","",$AF1869&amp;"|"&amp;TEXT($W1869,"yyyy-mm-dd")&amp;"|"&amp;$J1869&amp;"|"&amp;$N1869)</f>
        <v/>
      </c>
      <c r="AD1869" s="27" t="str">
        <f aca="false">IF($AC1869="","",IF(COUNTIF($AC$2:$AC$3000,$AC1869)&gt;1,"REVIEW","OK"))</f>
        <v/>
      </c>
      <c r="AE1869" s="27" t="str">
        <f aca="false">IF(OR($W1869=0,$O1869=""),"",IF(IFERROR(IF(ISNUMBER($O1869),INT($O1869),DATE(VALUE(MID(SUBSTITUTE(LEFT($O1869,FIND(" ",$O1869&amp;" ")-1),"/",REPT(" ",20)),41,20)),VALUE(LEFT(SUBSTITUTE(LEFT($O1869,FIND(" ",$O1869&amp;" ")-1),"/",REPT(" ",20)),20)),VALUE(MID(SUBSTITUTE(LEFT($O1869,FIND(" ",$O1869&amp;" ")-1),"/",REPT(" ",20)),21,20)))),0)&gt;$W1869,"Late","Same day"))</f>
        <v/>
      </c>
      <c r="AF1869" s="26" t="str">
        <f aca="false">IF($A1869="","",IFERROR(INDEX(Validation!$C$193:$C$217,MATCH($A1869,Validation!$A$193:$A$217,0)),IF(COUNTIF(Validation!$U$19:$U$178,$Z1869)&gt;0,$Z1869,IF(COUNTIF(Validation!$S$19:$S$178,$AI1869)=1,INDEX(Validation!$U$19:$U$178,MATCH($AI1869,Validation!$S$19:$S$178,0)),$Z1869))))</f>
        <v/>
      </c>
      <c r="AG1869" s="27" t="str">
        <f aca="false">IF(COUNTA($A1869:$U1869)=0,"",IF($A1869="","No name",IF($F1869="","No date",IF($W1869=0,"Date ilegible",IF(NOT(ISNUMBER($N1869)),"Hours no numéricas",IF($AA1869="NO MATCH","Person no identificada","OK"))))))</f>
        <v/>
      </c>
      <c r="AH1869" s="27" t="str">
        <f aca="false">IF($W1869=0,"No date",IF($W1869&lt;Validation!$B$3,"Before period",IF($W1869&gt;Validation!$C$3,"After period","In period")))</f>
        <v>No date</v>
      </c>
      <c r="AI1869" s="26" t="str">
        <f aca="false">IF($Y1869="","",TRIM(RIGHT(SUBSTITUTE($Y1869," ",REPT(" ",50)),50)))</f>
        <v/>
      </c>
      <c r="AJ1869" s="27" t="str">
        <f aca="false">IF($A1869="","",IF(NOT(ISERROR(MATCH($A1869,Validation!$A$193:$A$217,0))),"Manual mapping",IF(COUNTIF(Validation!$U$19:$U$178,$Z1869)&gt;0,"Direct",IF(COUNTIF(Validation!$S$19:$S$178,$AI1869)=1,"By surname","Unresolved"))))</f>
        <v/>
      </c>
      <c r="AK1869" s="28" t="str">
        <f aca="false">IF($L1869="","",IF(MATCH($L1869,$L$2:$L$3000,0)&lt;&gt;ROW()-1,"",COUNT($AK$1:$AK1868)+1))</f>
        <v/>
      </c>
      <c r="AL1869" s="28" t="str">
        <f aca="false">IF($G1869="","",IF(MATCH($G1869,$G$2:$G$3000,0)&lt;&gt;ROW()-1,"",COUNT($AL$1:$AL1868)+1))</f>
        <v/>
      </c>
      <c r="AM1869" s="28" t="str">
        <f aca="false">IF($H1869="","",IF(MATCH($H1869,$H$2:$H$3000,0)&lt;&gt;ROW()-1,"",COUNT($AM$1:$AM1868)+1))</f>
        <v/>
      </c>
      <c r="AN1869" s="28" t="str">
        <f aca="false">IF($I1869="","",IF(MATCH($I1869,$I$2:$I$3000,0)&lt;&gt;ROW()-1,"",COUNT($AN$1:$AN1868)+1))</f>
        <v/>
      </c>
      <c r="AO1869" s="28" t="str">
        <f aca="false">IF($Q1869="","",IF(MATCH($Q1869,$Q$2:$Q$3000,0)&lt;&gt;ROW()-1,"",COUNT($AO$1:$AO1868)+1))</f>
        <v/>
      </c>
    </row>
    <row r="1870" customFormat="false" ht="12.75" hidden="false" customHeight="true" outlineLevel="0" collapsed="false">
      <c r="W1870" s="24" t="n">
        <f aca="false">IF($F1870="",0,IFERROR(IF(ISNUMBER($F1870),INT($F1870),DATE(VALUE(MID(SUBSTITUTE(LEFT($F1870,FIND(" ",$F1870&amp;" ")-1),"/",REPT(" ",20)),41,20)),VALUE(LEFT(SUBSTITUTE(LEFT($F1870,FIND(" ",$F1870&amp;" ")-1),"/",REPT(" ",20)),20)),VALUE(MID(SUBSTITUTE(LEFT($F1870,FIND(" ",$F1870&amp;" ")-1),"/",REPT(" ",20)),21,20)))),0))</f>
        <v>0</v>
      </c>
      <c r="X1870" s="25" t="str">
        <f aca="false">IF(ISNUMBER($N1870),$N1870*Validation!$B$5,"")</f>
        <v/>
      </c>
      <c r="Y1870" s="26" t="str">
        <f aca="false">IF($A1870="","",SUBSTITUTE(SUBSTITUTE(SUBSTITUTE(SUBSTITUTE(SUBSTITUTE(SUBSTITUTE(SUBSTITUTE(UPPER(TRIM($A1870)),"Á","A"),"É","E"),"Í","I"),"Ó","O"),"Ú","U"),"Ñ","N"),"Ü","U"))</f>
        <v/>
      </c>
      <c r="Z1870" s="26" t="str">
        <f aca="false">IF($Y1870="","",LEFT($Y1870,1)&amp;" "&amp;TRIM(RIGHT(SUBSTITUTE($Y1870," ",REPT(" ",50)),50)))</f>
        <v/>
      </c>
      <c r="AA1870" s="27" t="str">
        <f aca="false">IF($AF1870="","",IF(COUNTIF(Validation!$U$19:$U$178,$AF1870)&gt;0,"OK","NO MATCH"))</f>
        <v/>
      </c>
      <c r="AB1870" s="27" t="str">
        <f aca="false">IF($W1870=0,"",IF(AND($W1870&gt;=Validation!$B$3,$W1870&lt;=Validation!$C$3),"Yes","No"))</f>
        <v/>
      </c>
      <c r="AC1870" s="26" t="str">
        <f aca="false">IF($A1870="","",$AF1870&amp;"|"&amp;TEXT($W1870,"yyyy-mm-dd")&amp;"|"&amp;$J1870&amp;"|"&amp;$N1870)</f>
        <v/>
      </c>
      <c r="AD1870" s="27" t="str">
        <f aca="false">IF($AC1870="","",IF(COUNTIF($AC$2:$AC$3000,$AC1870)&gt;1,"REVIEW","OK"))</f>
        <v/>
      </c>
      <c r="AE1870" s="27" t="str">
        <f aca="false">IF(OR($W1870=0,$O1870=""),"",IF(IFERROR(IF(ISNUMBER($O1870),INT($O1870),DATE(VALUE(MID(SUBSTITUTE(LEFT($O1870,FIND(" ",$O1870&amp;" ")-1),"/",REPT(" ",20)),41,20)),VALUE(LEFT(SUBSTITUTE(LEFT($O1870,FIND(" ",$O1870&amp;" ")-1),"/",REPT(" ",20)),20)),VALUE(MID(SUBSTITUTE(LEFT($O1870,FIND(" ",$O1870&amp;" ")-1),"/",REPT(" ",20)),21,20)))),0)&gt;$W1870,"Late","Same day"))</f>
        <v/>
      </c>
      <c r="AF1870" s="26" t="str">
        <f aca="false">IF($A1870="","",IFERROR(INDEX(Validation!$C$193:$C$217,MATCH($A1870,Validation!$A$193:$A$217,0)),IF(COUNTIF(Validation!$U$19:$U$178,$Z1870)&gt;0,$Z1870,IF(COUNTIF(Validation!$S$19:$S$178,$AI1870)=1,INDEX(Validation!$U$19:$U$178,MATCH($AI1870,Validation!$S$19:$S$178,0)),$Z1870))))</f>
        <v/>
      </c>
      <c r="AG1870" s="27" t="str">
        <f aca="false">IF(COUNTA($A1870:$U1870)=0,"",IF($A1870="","No name",IF($F1870="","No date",IF($W1870=0,"Date ilegible",IF(NOT(ISNUMBER($N1870)),"Hours no numéricas",IF($AA1870="NO MATCH","Person no identificada","OK"))))))</f>
        <v/>
      </c>
      <c r="AH1870" s="27" t="str">
        <f aca="false">IF($W1870=0,"No date",IF($W1870&lt;Validation!$B$3,"Before period",IF($W1870&gt;Validation!$C$3,"After period","In period")))</f>
        <v>No date</v>
      </c>
      <c r="AI1870" s="26" t="str">
        <f aca="false">IF($Y1870="","",TRIM(RIGHT(SUBSTITUTE($Y1870," ",REPT(" ",50)),50)))</f>
        <v/>
      </c>
      <c r="AJ1870" s="27" t="str">
        <f aca="false">IF($A1870="","",IF(NOT(ISERROR(MATCH($A1870,Validation!$A$193:$A$217,0))),"Manual mapping",IF(COUNTIF(Validation!$U$19:$U$178,$Z1870)&gt;0,"Direct",IF(COUNTIF(Validation!$S$19:$S$178,$AI1870)=1,"By surname","Unresolved"))))</f>
        <v/>
      </c>
      <c r="AK1870" s="28" t="str">
        <f aca="false">IF($L1870="","",IF(MATCH($L1870,$L$2:$L$3000,0)&lt;&gt;ROW()-1,"",COUNT($AK$1:$AK1869)+1))</f>
        <v/>
      </c>
      <c r="AL1870" s="28" t="str">
        <f aca="false">IF($G1870="","",IF(MATCH($G1870,$G$2:$G$3000,0)&lt;&gt;ROW()-1,"",COUNT($AL$1:$AL1869)+1))</f>
        <v/>
      </c>
      <c r="AM1870" s="28" t="str">
        <f aca="false">IF($H1870="","",IF(MATCH($H1870,$H$2:$H$3000,0)&lt;&gt;ROW()-1,"",COUNT($AM$1:$AM1869)+1))</f>
        <v/>
      </c>
      <c r="AN1870" s="28" t="str">
        <f aca="false">IF($I1870="","",IF(MATCH($I1870,$I$2:$I$3000,0)&lt;&gt;ROW()-1,"",COUNT($AN$1:$AN1869)+1))</f>
        <v/>
      </c>
      <c r="AO1870" s="28" t="str">
        <f aca="false">IF($Q1870="","",IF(MATCH($Q1870,$Q$2:$Q$3000,0)&lt;&gt;ROW()-1,"",COUNT($AO$1:$AO1869)+1))</f>
        <v/>
      </c>
    </row>
    <row r="1871" customFormat="false" ht="12.75" hidden="false" customHeight="true" outlineLevel="0" collapsed="false">
      <c r="W1871" s="24" t="n">
        <f aca="false">IF($F1871="",0,IFERROR(IF(ISNUMBER($F1871),INT($F1871),DATE(VALUE(MID(SUBSTITUTE(LEFT($F1871,FIND(" ",$F1871&amp;" ")-1),"/",REPT(" ",20)),41,20)),VALUE(LEFT(SUBSTITUTE(LEFT($F1871,FIND(" ",$F1871&amp;" ")-1),"/",REPT(" ",20)),20)),VALUE(MID(SUBSTITUTE(LEFT($F1871,FIND(" ",$F1871&amp;" ")-1),"/",REPT(" ",20)),21,20)))),0))</f>
        <v>0</v>
      </c>
      <c r="X1871" s="25" t="str">
        <f aca="false">IF(ISNUMBER($N1871),$N1871*Validation!$B$5,"")</f>
        <v/>
      </c>
      <c r="Y1871" s="26" t="str">
        <f aca="false">IF($A1871="","",SUBSTITUTE(SUBSTITUTE(SUBSTITUTE(SUBSTITUTE(SUBSTITUTE(SUBSTITUTE(SUBSTITUTE(UPPER(TRIM($A1871)),"Á","A"),"É","E"),"Í","I"),"Ó","O"),"Ú","U"),"Ñ","N"),"Ü","U"))</f>
        <v/>
      </c>
      <c r="Z1871" s="26" t="str">
        <f aca="false">IF($Y1871="","",LEFT($Y1871,1)&amp;" "&amp;TRIM(RIGHT(SUBSTITUTE($Y1871," ",REPT(" ",50)),50)))</f>
        <v/>
      </c>
      <c r="AA1871" s="27" t="str">
        <f aca="false">IF($AF1871="","",IF(COUNTIF(Validation!$U$19:$U$178,$AF1871)&gt;0,"OK","NO MATCH"))</f>
        <v/>
      </c>
      <c r="AB1871" s="27" t="str">
        <f aca="false">IF($W1871=0,"",IF(AND($W1871&gt;=Validation!$B$3,$W1871&lt;=Validation!$C$3),"Yes","No"))</f>
        <v/>
      </c>
      <c r="AC1871" s="26" t="str">
        <f aca="false">IF($A1871="","",$AF1871&amp;"|"&amp;TEXT($W1871,"yyyy-mm-dd")&amp;"|"&amp;$J1871&amp;"|"&amp;$N1871)</f>
        <v/>
      </c>
      <c r="AD1871" s="27" t="str">
        <f aca="false">IF($AC1871="","",IF(COUNTIF($AC$2:$AC$3000,$AC1871)&gt;1,"REVIEW","OK"))</f>
        <v/>
      </c>
      <c r="AE1871" s="27" t="str">
        <f aca="false">IF(OR($W1871=0,$O1871=""),"",IF(IFERROR(IF(ISNUMBER($O1871),INT($O1871),DATE(VALUE(MID(SUBSTITUTE(LEFT($O1871,FIND(" ",$O1871&amp;" ")-1),"/",REPT(" ",20)),41,20)),VALUE(LEFT(SUBSTITUTE(LEFT($O1871,FIND(" ",$O1871&amp;" ")-1),"/",REPT(" ",20)),20)),VALUE(MID(SUBSTITUTE(LEFT($O1871,FIND(" ",$O1871&amp;" ")-1),"/",REPT(" ",20)),21,20)))),0)&gt;$W1871,"Late","Same day"))</f>
        <v/>
      </c>
      <c r="AF1871" s="26" t="str">
        <f aca="false">IF($A1871="","",IFERROR(INDEX(Validation!$C$193:$C$217,MATCH($A1871,Validation!$A$193:$A$217,0)),IF(COUNTIF(Validation!$U$19:$U$178,$Z1871)&gt;0,$Z1871,IF(COUNTIF(Validation!$S$19:$S$178,$AI1871)=1,INDEX(Validation!$U$19:$U$178,MATCH($AI1871,Validation!$S$19:$S$178,0)),$Z1871))))</f>
        <v/>
      </c>
      <c r="AG1871" s="27" t="str">
        <f aca="false">IF(COUNTA($A1871:$U1871)=0,"",IF($A1871="","No name",IF($F1871="","No date",IF($W1871=0,"Date ilegible",IF(NOT(ISNUMBER($N1871)),"Hours no numéricas",IF($AA1871="NO MATCH","Person no identificada","OK"))))))</f>
        <v/>
      </c>
      <c r="AH1871" s="27" t="str">
        <f aca="false">IF($W1871=0,"No date",IF($W1871&lt;Validation!$B$3,"Before period",IF($W1871&gt;Validation!$C$3,"After period","In period")))</f>
        <v>No date</v>
      </c>
      <c r="AI1871" s="26" t="str">
        <f aca="false">IF($Y1871="","",TRIM(RIGHT(SUBSTITUTE($Y1871," ",REPT(" ",50)),50)))</f>
        <v/>
      </c>
      <c r="AJ1871" s="27" t="str">
        <f aca="false">IF($A1871="","",IF(NOT(ISERROR(MATCH($A1871,Validation!$A$193:$A$217,0))),"Manual mapping",IF(COUNTIF(Validation!$U$19:$U$178,$Z1871)&gt;0,"Direct",IF(COUNTIF(Validation!$S$19:$S$178,$AI1871)=1,"By surname","Unresolved"))))</f>
        <v/>
      </c>
      <c r="AK1871" s="28" t="str">
        <f aca="false">IF($L1871="","",IF(MATCH($L1871,$L$2:$L$3000,0)&lt;&gt;ROW()-1,"",COUNT($AK$1:$AK1870)+1))</f>
        <v/>
      </c>
      <c r="AL1871" s="28" t="str">
        <f aca="false">IF($G1871="","",IF(MATCH($G1871,$G$2:$G$3000,0)&lt;&gt;ROW()-1,"",COUNT($AL$1:$AL1870)+1))</f>
        <v/>
      </c>
      <c r="AM1871" s="28" t="str">
        <f aca="false">IF($H1871="","",IF(MATCH($H1871,$H$2:$H$3000,0)&lt;&gt;ROW()-1,"",COUNT($AM$1:$AM1870)+1))</f>
        <v/>
      </c>
      <c r="AN1871" s="28" t="str">
        <f aca="false">IF($I1871="","",IF(MATCH($I1871,$I$2:$I$3000,0)&lt;&gt;ROW()-1,"",COUNT($AN$1:$AN1870)+1))</f>
        <v/>
      </c>
      <c r="AO1871" s="28" t="str">
        <f aca="false">IF($Q1871="","",IF(MATCH($Q1871,$Q$2:$Q$3000,0)&lt;&gt;ROW()-1,"",COUNT($AO$1:$AO1870)+1))</f>
        <v/>
      </c>
    </row>
    <row r="1872" customFormat="false" ht="12.75" hidden="false" customHeight="true" outlineLevel="0" collapsed="false">
      <c r="W1872" s="24" t="n">
        <f aca="false">IF($F1872="",0,IFERROR(IF(ISNUMBER($F1872),INT($F1872),DATE(VALUE(MID(SUBSTITUTE(LEFT($F1872,FIND(" ",$F1872&amp;" ")-1),"/",REPT(" ",20)),41,20)),VALUE(LEFT(SUBSTITUTE(LEFT($F1872,FIND(" ",$F1872&amp;" ")-1),"/",REPT(" ",20)),20)),VALUE(MID(SUBSTITUTE(LEFT($F1872,FIND(" ",$F1872&amp;" ")-1),"/",REPT(" ",20)),21,20)))),0))</f>
        <v>0</v>
      </c>
      <c r="X1872" s="25" t="str">
        <f aca="false">IF(ISNUMBER($N1872),$N1872*Validation!$B$5,"")</f>
        <v/>
      </c>
      <c r="Y1872" s="26" t="str">
        <f aca="false">IF($A1872="","",SUBSTITUTE(SUBSTITUTE(SUBSTITUTE(SUBSTITUTE(SUBSTITUTE(SUBSTITUTE(SUBSTITUTE(UPPER(TRIM($A1872)),"Á","A"),"É","E"),"Í","I"),"Ó","O"),"Ú","U"),"Ñ","N"),"Ü","U"))</f>
        <v/>
      </c>
      <c r="Z1872" s="26" t="str">
        <f aca="false">IF($Y1872="","",LEFT($Y1872,1)&amp;" "&amp;TRIM(RIGHT(SUBSTITUTE($Y1872," ",REPT(" ",50)),50)))</f>
        <v/>
      </c>
      <c r="AA1872" s="27" t="str">
        <f aca="false">IF($AF1872="","",IF(COUNTIF(Validation!$U$19:$U$178,$AF1872)&gt;0,"OK","NO MATCH"))</f>
        <v/>
      </c>
      <c r="AB1872" s="27" t="str">
        <f aca="false">IF($W1872=0,"",IF(AND($W1872&gt;=Validation!$B$3,$W1872&lt;=Validation!$C$3),"Yes","No"))</f>
        <v/>
      </c>
      <c r="AC1872" s="26" t="str">
        <f aca="false">IF($A1872="","",$AF1872&amp;"|"&amp;TEXT($W1872,"yyyy-mm-dd")&amp;"|"&amp;$J1872&amp;"|"&amp;$N1872)</f>
        <v/>
      </c>
      <c r="AD1872" s="27" t="str">
        <f aca="false">IF($AC1872="","",IF(COUNTIF($AC$2:$AC$3000,$AC1872)&gt;1,"REVIEW","OK"))</f>
        <v/>
      </c>
      <c r="AE1872" s="27" t="str">
        <f aca="false">IF(OR($W1872=0,$O1872=""),"",IF(IFERROR(IF(ISNUMBER($O1872),INT($O1872),DATE(VALUE(MID(SUBSTITUTE(LEFT($O1872,FIND(" ",$O1872&amp;" ")-1),"/",REPT(" ",20)),41,20)),VALUE(LEFT(SUBSTITUTE(LEFT($O1872,FIND(" ",$O1872&amp;" ")-1),"/",REPT(" ",20)),20)),VALUE(MID(SUBSTITUTE(LEFT($O1872,FIND(" ",$O1872&amp;" ")-1),"/",REPT(" ",20)),21,20)))),0)&gt;$W1872,"Late","Same day"))</f>
        <v/>
      </c>
      <c r="AF1872" s="26" t="str">
        <f aca="false">IF($A1872="","",IFERROR(INDEX(Validation!$C$193:$C$217,MATCH($A1872,Validation!$A$193:$A$217,0)),IF(COUNTIF(Validation!$U$19:$U$178,$Z1872)&gt;0,$Z1872,IF(COUNTIF(Validation!$S$19:$S$178,$AI1872)=1,INDEX(Validation!$U$19:$U$178,MATCH($AI1872,Validation!$S$19:$S$178,0)),$Z1872))))</f>
        <v/>
      </c>
      <c r="AG1872" s="27" t="str">
        <f aca="false">IF(COUNTA($A1872:$U1872)=0,"",IF($A1872="","No name",IF($F1872="","No date",IF($W1872=0,"Date ilegible",IF(NOT(ISNUMBER($N1872)),"Hours no numéricas",IF($AA1872="NO MATCH","Person no identificada","OK"))))))</f>
        <v/>
      </c>
      <c r="AH1872" s="27" t="str">
        <f aca="false">IF($W1872=0,"No date",IF($W1872&lt;Validation!$B$3,"Before period",IF($W1872&gt;Validation!$C$3,"After period","In period")))</f>
        <v>No date</v>
      </c>
      <c r="AI1872" s="26" t="str">
        <f aca="false">IF($Y1872="","",TRIM(RIGHT(SUBSTITUTE($Y1872," ",REPT(" ",50)),50)))</f>
        <v/>
      </c>
      <c r="AJ1872" s="27" t="str">
        <f aca="false">IF($A1872="","",IF(NOT(ISERROR(MATCH($A1872,Validation!$A$193:$A$217,0))),"Manual mapping",IF(COUNTIF(Validation!$U$19:$U$178,$Z1872)&gt;0,"Direct",IF(COUNTIF(Validation!$S$19:$S$178,$AI1872)=1,"By surname","Unresolved"))))</f>
        <v/>
      </c>
      <c r="AK1872" s="28" t="str">
        <f aca="false">IF($L1872="","",IF(MATCH($L1872,$L$2:$L$3000,0)&lt;&gt;ROW()-1,"",COUNT($AK$1:$AK1871)+1))</f>
        <v/>
      </c>
      <c r="AL1872" s="28" t="str">
        <f aca="false">IF($G1872="","",IF(MATCH($G1872,$G$2:$G$3000,0)&lt;&gt;ROW()-1,"",COUNT($AL$1:$AL1871)+1))</f>
        <v/>
      </c>
      <c r="AM1872" s="28" t="str">
        <f aca="false">IF($H1872="","",IF(MATCH($H1872,$H$2:$H$3000,0)&lt;&gt;ROW()-1,"",COUNT($AM$1:$AM1871)+1))</f>
        <v/>
      </c>
      <c r="AN1872" s="28" t="str">
        <f aca="false">IF($I1872="","",IF(MATCH($I1872,$I$2:$I$3000,0)&lt;&gt;ROW()-1,"",COUNT($AN$1:$AN1871)+1))</f>
        <v/>
      </c>
      <c r="AO1872" s="28" t="str">
        <f aca="false">IF($Q1872="","",IF(MATCH($Q1872,$Q$2:$Q$3000,0)&lt;&gt;ROW()-1,"",COUNT($AO$1:$AO1871)+1))</f>
        <v/>
      </c>
    </row>
    <row r="1873" customFormat="false" ht="12.75" hidden="false" customHeight="true" outlineLevel="0" collapsed="false">
      <c r="W1873" s="24" t="n">
        <f aca="false">IF($F1873="",0,IFERROR(IF(ISNUMBER($F1873),INT($F1873),DATE(VALUE(MID(SUBSTITUTE(LEFT($F1873,FIND(" ",$F1873&amp;" ")-1),"/",REPT(" ",20)),41,20)),VALUE(LEFT(SUBSTITUTE(LEFT($F1873,FIND(" ",$F1873&amp;" ")-1),"/",REPT(" ",20)),20)),VALUE(MID(SUBSTITUTE(LEFT($F1873,FIND(" ",$F1873&amp;" ")-1),"/",REPT(" ",20)),21,20)))),0))</f>
        <v>0</v>
      </c>
      <c r="X1873" s="25" t="str">
        <f aca="false">IF(ISNUMBER($N1873),$N1873*Validation!$B$5,"")</f>
        <v/>
      </c>
      <c r="Y1873" s="26" t="str">
        <f aca="false">IF($A1873="","",SUBSTITUTE(SUBSTITUTE(SUBSTITUTE(SUBSTITUTE(SUBSTITUTE(SUBSTITUTE(SUBSTITUTE(UPPER(TRIM($A1873)),"Á","A"),"É","E"),"Í","I"),"Ó","O"),"Ú","U"),"Ñ","N"),"Ü","U"))</f>
        <v/>
      </c>
      <c r="Z1873" s="26" t="str">
        <f aca="false">IF($Y1873="","",LEFT($Y1873,1)&amp;" "&amp;TRIM(RIGHT(SUBSTITUTE($Y1873," ",REPT(" ",50)),50)))</f>
        <v/>
      </c>
      <c r="AA1873" s="27" t="str">
        <f aca="false">IF($AF1873="","",IF(COUNTIF(Validation!$U$19:$U$178,$AF1873)&gt;0,"OK","NO MATCH"))</f>
        <v/>
      </c>
      <c r="AB1873" s="27" t="str">
        <f aca="false">IF($W1873=0,"",IF(AND($W1873&gt;=Validation!$B$3,$W1873&lt;=Validation!$C$3),"Yes","No"))</f>
        <v/>
      </c>
      <c r="AC1873" s="26" t="str">
        <f aca="false">IF($A1873="","",$AF1873&amp;"|"&amp;TEXT($W1873,"yyyy-mm-dd")&amp;"|"&amp;$J1873&amp;"|"&amp;$N1873)</f>
        <v/>
      </c>
      <c r="AD1873" s="27" t="str">
        <f aca="false">IF($AC1873="","",IF(COUNTIF($AC$2:$AC$3000,$AC1873)&gt;1,"REVIEW","OK"))</f>
        <v/>
      </c>
      <c r="AE1873" s="27" t="str">
        <f aca="false">IF(OR($W1873=0,$O1873=""),"",IF(IFERROR(IF(ISNUMBER($O1873),INT($O1873),DATE(VALUE(MID(SUBSTITUTE(LEFT($O1873,FIND(" ",$O1873&amp;" ")-1),"/",REPT(" ",20)),41,20)),VALUE(LEFT(SUBSTITUTE(LEFT($O1873,FIND(" ",$O1873&amp;" ")-1),"/",REPT(" ",20)),20)),VALUE(MID(SUBSTITUTE(LEFT($O1873,FIND(" ",$O1873&amp;" ")-1),"/",REPT(" ",20)),21,20)))),0)&gt;$W1873,"Late","Same day"))</f>
        <v/>
      </c>
      <c r="AF1873" s="26" t="str">
        <f aca="false">IF($A1873="","",IFERROR(INDEX(Validation!$C$193:$C$217,MATCH($A1873,Validation!$A$193:$A$217,0)),IF(COUNTIF(Validation!$U$19:$U$178,$Z1873)&gt;0,$Z1873,IF(COUNTIF(Validation!$S$19:$S$178,$AI1873)=1,INDEX(Validation!$U$19:$U$178,MATCH($AI1873,Validation!$S$19:$S$178,0)),$Z1873))))</f>
        <v/>
      </c>
      <c r="AG1873" s="27" t="str">
        <f aca="false">IF(COUNTA($A1873:$U1873)=0,"",IF($A1873="","No name",IF($F1873="","No date",IF($W1873=0,"Date ilegible",IF(NOT(ISNUMBER($N1873)),"Hours no numéricas",IF($AA1873="NO MATCH","Person no identificada","OK"))))))</f>
        <v/>
      </c>
      <c r="AH1873" s="27" t="str">
        <f aca="false">IF($W1873=0,"No date",IF($W1873&lt;Validation!$B$3,"Before period",IF($W1873&gt;Validation!$C$3,"After period","In period")))</f>
        <v>No date</v>
      </c>
      <c r="AI1873" s="26" t="str">
        <f aca="false">IF($Y1873="","",TRIM(RIGHT(SUBSTITUTE($Y1873," ",REPT(" ",50)),50)))</f>
        <v/>
      </c>
      <c r="AJ1873" s="27" t="str">
        <f aca="false">IF($A1873="","",IF(NOT(ISERROR(MATCH($A1873,Validation!$A$193:$A$217,0))),"Manual mapping",IF(COUNTIF(Validation!$U$19:$U$178,$Z1873)&gt;0,"Direct",IF(COUNTIF(Validation!$S$19:$S$178,$AI1873)=1,"By surname","Unresolved"))))</f>
        <v/>
      </c>
      <c r="AK1873" s="28" t="str">
        <f aca="false">IF($L1873="","",IF(MATCH($L1873,$L$2:$L$3000,0)&lt;&gt;ROW()-1,"",COUNT($AK$1:$AK1872)+1))</f>
        <v/>
      </c>
      <c r="AL1873" s="28" t="str">
        <f aca="false">IF($G1873="","",IF(MATCH($G1873,$G$2:$G$3000,0)&lt;&gt;ROW()-1,"",COUNT($AL$1:$AL1872)+1))</f>
        <v/>
      </c>
      <c r="AM1873" s="28" t="str">
        <f aca="false">IF($H1873="","",IF(MATCH($H1873,$H$2:$H$3000,0)&lt;&gt;ROW()-1,"",COUNT($AM$1:$AM1872)+1))</f>
        <v/>
      </c>
      <c r="AN1873" s="28" t="str">
        <f aca="false">IF($I1873="","",IF(MATCH($I1873,$I$2:$I$3000,0)&lt;&gt;ROW()-1,"",COUNT($AN$1:$AN1872)+1))</f>
        <v/>
      </c>
      <c r="AO1873" s="28" t="str">
        <f aca="false">IF($Q1873="","",IF(MATCH($Q1873,$Q$2:$Q$3000,0)&lt;&gt;ROW()-1,"",COUNT($AO$1:$AO1872)+1))</f>
        <v/>
      </c>
    </row>
    <row r="1874" customFormat="false" ht="12.75" hidden="false" customHeight="true" outlineLevel="0" collapsed="false">
      <c r="W1874" s="24" t="n">
        <f aca="false">IF($F1874="",0,IFERROR(IF(ISNUMBER($F1874),INT($F1874),DATE(VALUE(MID(SUBSTITUTE(LEFT($F1874,FIND(" ",$F1874&amp;" ")-1),"/",REPT(" ",20)),41,20)),VALUE(LEFT(SUBSTITUTE(LEFT($F1874,FIND(" ",$F1874&amp;" ")-1),"/",REPT(" ",20)),20)),VALUE(MID(SUBSTITUTE(LEFT($F1874,FIND(" ",$F1874&amp;" ")-1),"/",REPT(" ",20)),21,20)))),0))</f>
        <v>0</v>
      </c>
      <c r="X1874" s="25" t="str">
        <f aca="false">IF(ISNUMBER($N1874),$N1874*Validation!$B$5,"")</f>
        <v/>
      </c>
      <c r="Y1874" s="26" t="str">
        <f aca="false">IF($A1874="","",SUBSTITUTE(SUBSTITUTE(SUBSTITUTE(SUBSTITUTE(SUBSTITUTE(SUBSTITUTE(SUBSTITUTE(UPPER(TRIM($A1874)),"Á","A"),"É","E"),"Í","I"),"Ó","O"),"Ú","U"),"Ñ","N"),"Ü","U"))</f>
        <v/>
      </c>
      <c r="Z1874" s="26" t="str">
        <f aca="false">IF($Y1874="","",LEFT($Y1874,1)&amp;" "&amp;TRIM(RIGHT(SUBSTITUTE($Y1874," ",REPT(" ",50)),50)))</f>
        <v/>
      </c>
      <c r="AA1874" s="27" t="str">
        <f aca="false">IF($AF1874="","",IF(COUNTIF(Validation!$U$19:$U$178,$AF1874)&gt;0,"OK","NO MATCH"))</f>
        <v/>
      </c>
      <c r="AB1874" s="27" t="str">
        <f aca="false">IF($W1874=0,"",IF(AND($W1874&gt;=Validation!$B$3,$W1874&lt;=Validation!$C$3),"Yes","No"))</f>
        <v/>
      </c>
      <c r="AC1874" s="26" t="str">
        <f aca="false">IF($A1874="","",$AF1874&amp;"|"&amp;TEXT($W1874,"yyyy-mm-dd")&amp;"|"&amp;$J1874&amp;"|"&amp;$N1874)</f>
        <v/>
      </c>
      <c r="AD1874" s="27" t="str">
        <f aca="false">IF($AC1874="","",IF(COUNTIF($AC$2:$AC$3000,$AC1874)&gt;1,"REVIEW","OK"))</f>
        <v/>
      </c>
      <c r="AE1874" s="27" t="str">
        <f aca="false">IF(OR($W1874=0,$O1874=""),"",IF(IFERROR(IF(ISNUMBER($O1874),INT($O1874),DATE(VALUE(MID(SUBSTITUTE(LEFT($O1874,FIND(" ",$O1874&amp;" ")-1),"/",REPT(" ",20)),41,20)),VALUE(LEFT(SUBSTITUTE(LEFT($O1874,FIND(" ",$O1874&amp;" ")-1),"/",REPT(" ",20)),20)),VALUE(MID(SUBSTITUTE(LEFT($O1874,FIND(" ",$O1874&amp;" ")-1),"/",REPT(" ",20)),21,20)))),0)&gt;$W1874,"Late","Same day"))</f>
        <v/>
      </c>
      <c r="AF1874" s="26" t="str">
        <f aca="false">IF($A1874="","",IFERROR(INDEX(Validation!$C$193:$C$217,MATCH($A1874,Validation!$A$193:$A$217,0)),IF(COUNTIF(Validation!$U$19:$U$178,$Z1874)&gt;0,$Z1874,IF(COUNTIF(Validation!$S$19:$S$178,$AI1874)=1,INDEX(Validation!$U$19:$U$178,MATCH($AI1874,Validation!$S$19:$S$178,0)),$Z1874))))</f>
        <v/>
      </c>
      <c r="AG1874" s="27" t="str">
        <f aca="false">IF(COUNTA($A1874:$U1874)=0,"",IF($A1874="","No name",IF($F1874="","No date",IF($W1874=0,"Date ilegible",IF(NOT(ISNUMBER($N1874)),"Hours no numéricas",IF($AA1874="NO MATCH","Person no identificada","OK"))))))</f>
        <v/>
      </c>
      <c r="AH1874" s="27" t="str">
        <f aca="false">IF($W1874=0,"No date",IF($W1874&lt;Validation!$B$3,"Before period",IF($W1874&gt;Validation!$C$3,"After period","In period")))</f>
        <v>No date</v>
      </c>
      <c r="AI1874" s="26" t="str">
        <f aca="false">IF($Y1874="","",TRIM(RIGHT(SUBSTITUTE($Y1874," ",REPT(" ",50)),50)))</f>
        <v/>
      </c>
      <c r="AJ1874" s="27" t="str">
        <f aca="false">IF($A1874="","",IF(NOT(ISERROR(MATCH($A1874,Validation!$A$193:$A$217,0))),"Manual mapping",IF(COUNTIF(Validation!$U$19:$U$178,$Z1874)&gt;0,"Direct",IF(COUNTIF(Validation!$S$19:$S$178,$AI1874)=1,"By surname","Unresolved"))))</f>
        <v/>
      </c>
      <c r="AK1874" s="28" t="str">
        <f aca="false">IF($L1874="","",IF(MATCH($L1874,$L$2:$L$3000,0)&lt;&gt;ROW()-1,"",COUNT($AK$1:$AK1873)+1))</f>
        <v/>
      </c>
      <c r="AL1874" s="28" t="str">
        <f aca="false">IF($G1874="","",IF(MATCH($G1874,$G$2:$G$3000,0)&lt;&gt;ROW()-1,"",COUNT($AL$1:$AL1873)+1))</f>
        <v/>
      </c>
      <c r="AM1874" s="28" t="str">
        <f aca="false">IF($H1874="","",IF(MATCH($H1874,$H$2:$H$3000,0)&lt;&gt;ROW()-1,"",COUNT($AM$1:$AM1873)+1))</f>
        <v/>
      </c>
      <c r="AN1874" s="28" t="str">
        <f aca="false">IF($I1874="","",IF(MATCH($I1874,$I$2:$I$3000,0)&lt;&gt;ROW()-1,"",COUNT($AN$1:$AN1873)+1))</f>
        <v/>
      </c>
      <c r="AO1874" s="28" t="str">
        <f aca="false">IF($Q1874="","",IF(MATCH($Q1874,$Q$2:$Q$3000,0)&lt;&gt;ROW()-1,"",COUNT($AO$1:$AO1873)+1))</f>
        <v/>
      </c>
    </row>
    <row r="1875" customFormat="false" ht="12.75" hidden="false" customHeight="true" outlineLevel="0" collapsed="false">
      <c r="W1875" s="24" t="n">
        <f aca="false">IF($F1875="",0,IFERROR(IF(ISNUMBER($F1875),INT($F1875),DATE(VALUE(MID(SUBSTITUTE(LEFT($F1875,FIND(" ",$F1875&amp;" ")-1),"/",REPT(" ",20)),41,20)),VALUE(LEFT(SUBSTITUTE(LEFT($F1875,FIND(" ",$F1875&amp;" ")-1),"/",REPT(" ",20)),20)),VALUE(MID(SUBSTITUTE(LEFT($F1875,FIND(" ",$F1875&amp;" ")-1),"/",REPT(" ",20)),21,20)))),0))</f>
        <v>0</v>
      </c>
      <c r="X1875" s="25" t="str">
        <f aca="false">IF(ISNUMBER($N1875),$N1875*Validation!$B$5,"")</f>
        <v/>
      </c>
      <c r="Y1875" s="26" t="str">
        <f aca="false">IF($A1875="","",SUBSTITUTE(SUBSTITUTE(SUBSTITUTE(SUBSTITUTE(SUBSTITUTE(SUBSTITUTE(SUBSTITUTE(UPPER(TRIM($A1875)),"Á","A"),"É","E"),"Í","I"),"Ó","O"),"Ú","U"),"Ñ","N"),"Ü","U"))</f>
        <v/>
      </c>
      <c r="Z1875" s="26" t="str">
        <f aca="false">IF($Y1875="","",LEFT($Y1875,1)&amp;" "&amp;TRIM(RIGHT(SUBSTITUTE($Y1875," ",REPT(" ",50)),50)))</f>
        <v/>
      </c>
      <c r="AA1875" s="27" t="str">
        <f aca="false">IF($AF1875="","",IF(COUNTIF(Validation!$U$19:$U$178,$AF1875)&gt;0,"OK","NO MATCH"))</f>
        <v/>
      </c>
      <c r="AB1875" s="27" t="str">
        <f aca="false">IF($W1875=0,"",IF(AND($W1875&gt;=Validation!$B$3,$W1875&lt;=Validation!$C$3),"Yes","No"))</f>
        <v/>
      </c>
      <c r="AC1875" s="26" t="str">
        <f aca="false">IF($A1875="","",$AF1875&amp;"|"&amp;TEXT($W1875,"yyyy-mm-dd")&amp;"|"&amp;$J1875&amp;"|"&amp;$N1875)</f>
        <v/>
      </c>
      <c r="AD1875" s="27" t="str">
        <f aca="false">IF($AC1875="","",IF(COUNTIF($AC$2:$AC$3000,$AC1875)&gt;1,"REVIEW","OK"))</f>
        <v/>
      </c>
      <c r="AE1875" s="27" t="str">
        <f aca="false">IF(OR($W1875=0,$O1875=""),"",IF(IFERROR(IF(ISNUMBER($O1875),INT($O1875),DATE(VALUE(MID(SUBSTITUTE(LEFT($O1875,FIND(" ",$O1875&amp;" ")-1),"/",REPT(" ",20)),41,20)),VALUE(LEFT(SUBSTITUTE(LEFT($O1875,FIND(" ",$O1875&amp;" ")-1),"/",REPT(" ",20)),20)),VALUE(MID(SUBSTITUTE(LEFT($O1875,FIND(" ",$O1875&amp;" ")-1),"/",REPT(" ",20)),21,20)))),0)&gt;$W1875,"Late","Same day"))</f>
        <v/>
      </c>
      <c r="AF1875" s="26" t="str">
        <f aca="false">IF($A1875="","",IFERROR(INDEX(Validation!$C$193:$C$217,MATCH($A1875,Validation!$A$193:$A$217,0)),IF(COUNTIF(Validation!$U$19:$U$178,$Z1875)&gt;0,$Z1875,IF(COUNTIF(Validation!$S$19:$S$178,$AI1875)=1,INDEX(Validation!$U$19:$U$178,MATCH($AI1875,Validation!$S$19:$S$178,0)),$Z1875))))</f>
        <v/>
      </c>
      <c r="AG1875" s="27" t="str">
        <f aca="false">IF(COUNTA($A1875:$U1875)=0,"",IF($A1875="","No name",IF($F1875="","No date",IF($W1875=0,"Date ilegible",IF(NOT(ISNUMBER($N1875)),"Hours no numéricas",IF($AA1875="NO MATCH","Person no identificada","OK"))))))</f>
        <v/>
      </c>
      <c r="AH1875" s="27" t="str">
        <f aca="false">IF($W1875=0,"No date",IF($W1875&lt;Validation!$B$3,"Before period",IF($W1875&gt;Validation!$C$3,"After period","In period")))</f>
        <v>No date</v>
      </c>
      <c r="AI1875" s="26" t="str">
        <f aca="false">IF($Y1875="","",TRIM(RIGHT(SUBSTITUTE($Y1875," ",REPT(" ",50)),50)))</f>
        <v/>
      </c>
      <c r="AJ1875" s="27" t="str">
        <f aca="false">IF($A1875="","",IF(NOT(ISERROR(MATCH($A1875,Validation!$A$193:$A$217,0))),"Manual mapping",IF(COUNTIF(Validation!$U$19:$U$178,$Z1875)&gt;0,"Direct",IF(COUNTIF(Validation!$S$19:$S$178,$AI1875)=1,"By surname","Unresolved"))))</f>
        <v/>
      </c>
      <c r="AK1875" s="28" t="str">
        <f aca="false">IF($L1875="","",IF(MATCH($L1875,$L$2:$L$3000,0)&lt;&gt;ROW()-1,"",COUNT($AK$1:$AK1874)+1))</f>
        <v/>
      </c>
      <c r="AL1875" s="28" t="str">
        <f aca="false">IF($G1875="","",IF(MATCH($G1875,$G$2:$G$3000,0)&lt;&gt;ROW()-1,"",COUNT($AL$1:$AL1874)+1))</f>
        <v/>
      </c>
      <c r="AM1875" s="28" t="str">
        <f aca="false">IF($H1875="","",IF(MATCH($H1875,$H$2:$H$3000,0)&lt;&gt;ROW()-1,"",COUNT($AM$1:$AM1874)+1))</f>
        <v/>
      </c>
      <c r="AN1875" s="28" t="str">
        <f aca="false">IF($I1875="","",IF(MATCH($I1875,$I$2:$I$3000,0)&lt;&gt;ROW()-1,"",COUNT($AN$1:$AN1874)+1))</f>
        <v/>
      </c>
      <c r="AO1875" s="28" t="str">
        <f aca="false">IF($Q1875="","",IF(MATCH($Q1875,$Q$2:$Q$3000,0)&lt;&gt;ROW()-1,"",COUNT($AO$1:$AO1874)+1))</f>
        <v/>
      </c>
    </row>
    <row r="1876" customFormat="false" ht="12.75" hidden="false" customHeight="true" outlineLevel="0" collapsed="false">
      <c r="W1876" s="24" t="n">
        <f aca="false">IF($F1876="",0,IFERROR(IF(ISNUMBER($F1876),INT($F1876),DATE(VALUE(MID(SUBSTITUTE(LEFT($F1876,FIND(" ",$F1876&amp;" ")-1),"/",REPT(" ",20)),41,20)),VALUE(LEFT(SUBSTITUTE(LEFT($F1876,FIND(" ",$F1876&amp;" ")-1),"/",REPT(" ",20)),20)),VALUE(MID(SUBSTITUTE(LEFT($F1876,FIND(" ",$F1876&amp;" ")-1),"/",REPT(" ",20)),21,20)))),0))</f>
        <v>0</v>
      </c>
      <c r="X1876" s="25" t="str">
        <f aca="false">IF(ISNUMBER($N1876),$N1876*Validation!$B$5,"")</f>
        <v/>
      </c>
      <c r="Y1876" s="26" t="str">
        <f aca="false">IF($A1876="","",SUBSTITUTE(SUBSTITUTE(SUBSTITUTE(SUBSTITUTE(SUBSTITUTE(SUBSTITUTE(SUBSTITUTE(UPPER(TRIM($A1876)),"Á","A"),"É","E"),"Í","I"),"Ó","O"),"Ú","U"),"Ñ","N"),"Ü","U"))</f>
        <v/>
      </c>
      <c r="Z1876" s="26" t="str">
        <f aca="false">IF($Y1876="","",LEFT($Y1876,1)&amp;" "&amp;TRIM(RIGHT(SUBSTITUTE($Y1876," ",REPT(" ",50)),50)))</f>
        <v/>
      </c>
      <c r="AA1876" s="27" t="str">
        <f aca="false">IF($AF1876="","",IF(COUNTIF(Validation!$U$19:$U$178,$AF1876)&gt;0,"OK","NO MATCH"))</f>
        <v/>
      </c>
      <c r="AB1876" s="27" t="str">
        <f aca="false">IF($W1876=0,"",IF(AND($W1876&gt;=Validation!$B$3,$W1876&lt;=Validation!$C$3),"Yes","No"))</f>
        <v/>
      </c>
      <c r="AC1876" s="26" t="str">
        <f aca="false">IF($A1876="","",$AF1876&amp;"|"&amp;TEXT($W1876,"yyyy-mm-dd")&amp;"|"&amp;$J1876&amp;"|"&amp;$N1876)</f>
        <v/>
      </c>
      <c r="AD1876" s="27" t="str">
        <f aca="false">IF($AC1876="","",IF(COUNTIF($AC$2:$AC$3000,$AC1876)&gt;1,"REVIEW","OK"))</f>
        <v/>
      </c>
      <c r="AE1876" s="27" t="str">
        <f aca="false">IF(OR($W1876=0,$O1876=""),"",IF(IFERROR(IF(ISNUMBER($O1876),INT($O1876),DATE(VALUE(MID(SUBSTITUTE(LEFT($O1876,FIND(" ",$O1876&amp;" ")-1),"/",REPT(" ",20)),41,20)),VALUE(LEFT(SUBSTITUTE(LEFT($O1876,FIND(" ",$O1876&amp;" ")-1),"/",REPT(" ",20)),20)),VALUE(MID(SUBSTITUTE(LEFT($O1876,FIND(" ",$O1876&amp;" ")-1),"/",REPT(" ",20)),21,20)))),0)&gt;$W1876,"Late","Same day"))</f>
        <v/>
      </c>
      <c r="AF1876" s="26" t="str">
        <f aca="false">IF($A1876="","",IFERROR(INDEX(Validation!$C$193:$C$217,MATCH($A1876,Validation!$A$193:$A$217,0)),IF(COUNTIF(Validation!$U$19:$U$178,$Z1876)&gt;0,$Z1876,IF(COUNTIF(Validation!$S$19:$S$178,$AI1876)=1,INDEX(Validation!$U$19:$U$178,MATCH($AI1876,Validation!$S$19:$S$178,0)),$Z1876))))</f>
        <v/>
      </c>
      <c r="AG1876" s="27" t="str">
        <f aca="false">IF(COUNTA($A1876:$U1876)=0,"",IF($A1876="","No name",IF($F1876="","No date",IF($W1876=0,"Date ilegible",IF(NOT(ISNUMBER($N1876)),"Hours no numéricas",IF($AA1876="NO MATCH","Person no identificada","OK"))))))</f>
        <v/>
      </c>
      <c r="AH1876" s="27" t="str">
        <f aca="false">IF($W1876=0,"No date",IF($W1876&lt;Validation!$B$3,"Before period",IF($W1876&gt;Validation!$C$3,"After period","In period")))</f>
        <v>No date</v>
      </c>
      <c r="AI1876" s="26" t="str">
        <f aca="false">IF($Y1876="","",TRIM(RIGHT(SUBSTITUTE($Y1876," ",REPT(" ",50)),50)))</f>
        <v/>
      </c>
      <c r="AJ1876" s="27" t="str">
        <f aca="false">IF($A1876="","",IF(NOT(ISERROR(MATCH($A1876,Validation!$A$193:$A$217,0))),"Manual mapping",IF(COUNTIF(Validation!$U$19:$U$178,$Z1876)&gt;0,"Direct",IF(COUNTIF(Validation!$S$19:$S$178,$AI1876)=1,"By surname","Unresolved"))))</f>
        <v/>
      </c>
      <c r="AK1876" s="28" t="str">
        <f aca="false">IF($L1876="","",IF(MATCH($L1876,$L$2:$L$3000,0)&lt;&gt;ROW()-1,"",COUNT($AK$1:$AK1875)+1))</f>
        <v/>
      </c>
      <c r="AL1876" s="28" t="str">
        <f aca="false">IF($G1876="","",IF(MATCH($G1876,$G$2:$G$3000,0)&lt;&gt;ROW()-1,"",COUNT($AL$1:$AL1875)+1))</f>
        <v/>
      </c>
      <c r="AM1876" s="28" t="str">
        <f aca="false">IF($H1876="","",IF(MATCH($H1876,$H$2:$H$3000,0)&lt;&gt;ROW()-1,"",COUNT($AM$1:$AM1875)+1))</f>
        <v/>
      </c>
      <c r="AN1876" s="28" t="str">
        <f aca="false">IF($I1876="","",IF(MATCH($I1876,$I$2:$I$3000,0)&lt;&gt;ROW()-1,"",COUNT($AN$1:$AN1875)+1))</f>
        <v/>
      </c>
      <c r="AO1876" s="28" t="str">
        <f aca="false">IF($Q1876="","",IF(MATCH($Q1876,$Q$2:$Q$3000,0)&lt;&gt;ROW()-1,"",COUNT($AO$1:$AO1875)+1))</f>
        <v/>
      </c>
    </row>
    <row r="1877" customFormat="false" ht="12.75" hidden="false" customHeight="true" outlineLevel="0" collapsed="false">
      <c r="W1877" s="24" t="n">
        <f aca="false">IF($F1877="",0,IFERROR(IF(ISNUMBER($F1877),INT($F1877),DATE(VALUE(MID(SUBSTITUTE(LEFT($F1877,FIND(" ",$F1877&amp;" ")-1),"/",REPT(" ",20)),41,20)),VALUE(LEFT(SUBSTITUTE(LEFT($F1877,FIND(" ",$F1877&amp;" ")-1),"/",REPT(" ",20)),20)),VALUE(MID(SUBSTITUTE(LEFT($F1877,FIND(" ",$F1877&amp;" ")-1),"/",REPT(" ",20)),21,20)))),0))</f>
        <v>0</v>
      </c>
      <c r="X1877" s="25" t="str">
        <f aca="false">IF(ISNUMBER($N1877),$N1877*Validation!$B$5,"")</f>
        <v/>
      </c>
      <c r="Y1877" s="26" t="str">
        <f aca="false">IF($A1877="","",SUBSTITUTE(SUBSTITUTE(SUBSTITUTE(SUBSTITUTE(SUBSTITUTE(SUBSTITUTE(SUBSTITUTE(UPPER(TRIM($A1877)),"Á","A"),"É","E"),"Í","I"),"Ó","O"),"Ú","U"),"Ñ","N"),"Ü","U"))</f>
        <v/>
      </c>
      <c r="Z1877" s="26" t="str">
        <f aca="false">IF($Y1877="","",LEFT($Y1877,1)&amp;" "&amp;TRIM(RIGHT(SUBSTITUTE($Y1877," ",REPT(" ",50)),50)))</f>
        <v/>
      </c>
      <c r="AA1877" s="27" t="str">
        <f aca="false">IF($AF1877="","",IF(COUNTIF(Validation!$U$19:$U$178,$AF1877)&gt;0,"OK","NO MATCH"))</f>
        <v/>
      </c>
      <c r="AB1877" s="27" t="str">
        <f aca="false">IF($W1877=0,"",IF(AND($W1877&gt;=Validation!$B$3,$W1877&lt;=Validation!$C$3),"Yes","No"))</f>
        <v/>
      </c>
      <c r="AC1877" s="26" t="str">
        <f aca="false">IF($A1877="","",$AF1877&amp;"|"&amp;TEXT($W1877,"yyyy-mm-dd")&amp;"|"&amp;$J1877&amp;"|"&amp;$N1877)</f>
        <v/>
      </c>
      <c r="AD1877" s="27" t="str">
        <f aca="false">IF($AC1877="","",IF(COUNTIF($AC$2:$AC$3000,$AC1877)&gt;1,"REVIEW","OK"))</f>
        <v/>
      </c>
      <c r="AE1877" s="27" t="str">
        <f aca="false">IF(OR($W1877=0,$O1877=""),"",IF(IFERROR(IF(ISNUMBER($O1877),INT($O1877),DATE(VALUE(MID(SUBSTITUTE(LEFT($O1877,FIND(" ",$O1877&amp;" ")-1),"/",REPT(" ",20)),41,20)),VALUE(LEFT(SUBSTITUTE(LEFT($O1877,FIND(" ",$O1877&amp;" ")-1),"/",REPT(" ",20)),20)),VALUE(MID(SUBSTITUTE(LEFT($O1877,FIND(" ",$O1877&amp;" ")-1),"/",REPT(" ",20)),21,20)))),0)&gt;$W1877,"Late","Same day"))</f>
        <v/>
      </c>
      <c r="AF1877" s="26" t="str">
        <f aca="false">IF($A1877="","",IFERROR(INDEX(Validation!$C$193:$C$217,MATCH($A1877,Validation!$A$193:$A$217,0)),IF(COUNTIF(Validation!$U$19:$U$178,$Z1877)&gt;0,$Z1877,IF(COUNTIF(Validation!$S$19:$S$178,$AI1877)=1,INDEX(Validation!$U$19:$U$178,MATCH($AI1877,Validation!$S$19:$S$178,0)),$Z1877))))</f>
        <v/>
      </c>
      <c r="AG1877" s="27" t="str">
        <f aca="false">IF(COUNTA($A1877:$U1877)=0,"",IF($A1877="","No name",IF($F1877="","No date",IF($W1877=0,"Date ilegible",IF(NOT(ISNUMBER($N1877)),"Hours no numéricas",IF($AA1877="NO MATCH","Person no identificada","OK"))))))</f>
        <v/>
      </c>
      <c r="AH1877" s="27" t="str">
        <f aca="false">IF($W1877=0,"No date",IF($W1877&lt;Validation!$B$3,"Before period",IF($W1877&gt;Validation!$C$3,"After period","In period")))</f>
        <v>No date</v>
      </c>
      <c r="AI1877" s="26" t="str">
        <f aca="false">IF($Y1877="","",TRIM(RIGHT(SUBSTITUTE($Y1877," ",REPT(" ",50)),50)))</f>
        <v/>
      </c>
      <c r="AJ1877" s="27" t="str">
        <f aca="false">IF($A1877="","",IF(NOT(ISERROR(MATCH($A1877,Validation!$A$193:$A$217,0))),"Manual mapping",IF(COUNTIF(Validation!$U$19:$U$178,$Z1877)&gt;0,"Direct",IF(COUNTIF(Validation!$S$19:$S$178,$AI1877)=1,"By surname","Unresolved"))))</f>
        <v/>
      </c>
      <c r="AK1877" s="28" t="str">
        <f aca="false">IF($L1877="","",IF(MATCH($L1877,$L$2:$L$3000,0)&lt;&gt;ROW()-1,"",COUNT($AK$1:$AK1876)+1))</f>
        <v/>
      </c>
      <c r="AL1877" s="28" t="str">
        <f aca="false">IF($G1877="","",IF(MATCH($G1877,$G$2:$G$3000,0)&lt;&gt;ROW()-1,"",COUNT($AL$1:$AL1876)+1))</f>
        <v/>
      </c>
      <c r="AM1877" s="28" t="str">
        <f aca="false">IF($H1877="","",IF(MATCH($H1877,$H$2:$H$3000,0)&lt;&gt;ROW()-1,"",COUNT($AM$1:$AM1876)+1))</f>
        <v/>
      </c>
      <c r="AN1877" s="28" t="str">
        <f aca="false">IF($I1877="","",IF(MATCH($I1877,$I$2:$I$3000,0)&lt;&gt;ROW()-1,"",COUNT($AN$1:$AN1876)+1))</f>
        <v/>
      </c>
      <c r="AO1877" s="28" t="str">
        <f aca="false">IF($Q1877="","",IF(MATCH($Q1877,$Q$2:$Q$3000,0)&lt;&gt;ROW()-1,"",COUNT($AO$1:$AO1876)+1))</f>
        <v/>
      </c>
    </row>
    <row r="1878" customFormat="false" ht="12.75" hidden="false" customHeight="true" outlineLevel="0" collapsed="false">
      <c r="W1878" s="24" t="n">
        <f aca="false">IF($F1878="",0,IFERROR(IF(ISNUMBER($F1878),INT($F1878),DATE(VALUE(MID(SUBSTITUTE(LEFT($F1878,FIND(" ",$F1878&amp;" ")-1),"/",REPT(" ",20)),41,20)),VALUE(LEFT(SUBSTITUTE(LEFT($F1878,FIND(" ",$F1878&amp;" ")-1),"/",REPT(" ",20)),20)),VALUE(MID(SUBSTITUTE(LEFT($F1878,FIND(" ",$F1878&amp;" ")-1),"/",REPT(" ",20)),21,20)))),0))</f>
        <v>0</v>
      </c>
      <c r="X1878" s="25" t="str">
        <f aca="false">IF(ISNUMBER($N1878),$N1878*Validation!$B$5,"")</f>
        <v/>
      </c>
      <c r="Y1878" s="26" t="str">
        <f aca="false">IF($A1878="","",SUBSTITUTE(SUBSTITUTE(SUBSTITUTE(SUBSTITUTE(SUBSTITUTE(SUBSTITUTE(SUBSTITUTE(UPPER(TRIM($A1878)),"Á","A"),"É","E"),"Í","I"),"Ó","O"),"Ú","U"),"Ñ","N"),"Ü","U"))</f>
        <v/>
      </c>
      <c r="Z1878" s="26" t="str">
        <f aca="false">IF($Y1878="","",LEFT($Y1878,1)&amp;" "&amp;TRIM(RIGHT(SUBSTITUTE($Y1878," ",REPT(" ",50)),50)))</f>
        <v/>
      </c>
      <c r="AA1878" s="27" t="str">
        <f aca="false">IF($AF1878="","",IF(COUNTIF(Validation!$U$19:$U$178,$AF1878)&gt;0,"OK","NO MATCH"))</f>
        <v/>
      </c>
      <c r="AB1878" s="27" t="str">
        <f aca="false">IF($W1878=0,"",IF(AND($W1878&gt;=Validation!$B$3,$W1878&lt;=Validation!$C$3),"Yes","No"))</f>
        <v/>
      </c>
      <c r="AC1878" s="26" t="str">
        <f aca="false">IF($A1878="","",$AF1878&amp;"|"&amp;TEXT($W1878,"yyyy-mm-dd")&amp;"|"&amp;$J1878&amp;"|"&amp;$N1878)</f>
        <v/>
      </c>
      <c r="AD1878" s="27" t="str">
        <f aca="false">IF($AC1878="","",IF(COUNTIF($AC$2:$AC$3000,$AC1878)&gt;1,"REVIEW","OK"))</f>
        <v/>
      </c>
      <c r="AE1878" s="27" t="str">
        <f aca="false">IF(OR($W1878=0,$O1878=""),"",IF(IFERROR(IF(ISNUMBER($O1878),INT($O1878),DATE(VALUE(MID(SUBSTITUTE(LEFT($O1878,FIND(" ",$O1878&amp;" ")-1),"/",REPT(" ",20)),41,20)),VALUE(LEFT(SUBSTITUTE(LEFT($O1878,FIND(" ",$O1878&amp;" ")-1),"/",REPT(" ",20)),20)),VALUE(MID(SUBSTITUTE(LEFT($O1878,FIND(" ",$O1878&amp;" ")-1),"/",REPT(" ",20)),21,20)))),0)&gt;$W1878,"Late","Same day"))</f>
        <v/>
      </c>
      <c r="AF1878" s="26" t="str">
        <f aca="false">IF($A1878="","",IFERROR(INDEX(Validation!$C$193:$C$217,MATCH($A1878,Validation!$A$193:$A$217,0)),IF(COUNTIF(Validation!$U$19:$U$178,$Z1878)&gt;0,$Z1878,IF(COUNTIF(Validation!$S$19:$S$178,$AI1878)=1,INDEX(Validation!$U$19:$U$178,MATCH($AI1878,Validation!$S$19:$S$178,0)),$Z1878))))</f>
        <v/>
      </c>
      <c r="AG1878" s="27" t="str">
        <f aca="false">IF(COUNTA($A1878:$U1878)=0,"",IF($A1878="","No name",IF($F1878="","No date",IF($W1878=0,"Date ilegible",IF(NOT(ISNUMBER($N1878)),"Hours no numéricas",IF($AA1878="NO MATCH","Person no identificada","OK"))))))</f>
        <v/>
      </c>
      <c r="AH1878" s="27" t="str">
        <f aca="false">IF($W1878=0,"No date",IF($W1878&lt;Validation!$B$3,"Before period",IF($W1878&gt;Validation!$C$3,"After period","In period")))</f>
        <v>No date</v>
      </c>
      <c r="AI1878" s="26" t="str">
        <f aca="false">IF($Y1878="","",TRIM(RIGHT(SUBSTITUTE($Y1878," ",REPT(" ",50)),50)))</f>
        <v/>
      </c>
      <c r="AJ1878" s="27" t="str">
        <f aca="false">IF($A1878="","",IF(NOT(ISERROR(MATCH($A1878,Validation!$A$193:$A$217,0))),"Manual mapping",IF(COUNTIF(Validation!$U$19:$U$178,$Z1878)&gt;0,"Direct",IF(COUNTIF(Validation!$S$19:$S$178,$AI1878)=1,"By surname","Unresolved"))))</f>
        <v/>
      </c>
      <c r="AK1878" s="28" t="str">
        <f aca="false">IF($L1878="","",IF(MATCH($L1878,$L$2:$L$3000,0)&lt;&gt;ROW()-1,"",COUNT($AK$1:$AK1877)+1))</f>
        <v/>
      </c>
      <c r="AL1878" s="28" t="str">
        <f aca="false">IF($G1878="","",IF(MATCH($G1878,$G$2:$G$3000,0)&lt;&gt;ROW()-1,"",COUNT($AL$1:$AL1877)+1))</f>
        <v/>
      </c>
      <c r="AM1878" s="28" t="str">
        <f aca="false">IF($H1878="","",IF(MATCH($H1878,$H$2:$H$3000,0)&lt;&gt;ROW()-1,"",COUNT($AM$1:$AM1877)+1))</f>
        <v/>
      </c>
      <c r="AN1878" s="28" t="str">
        <f aca="false">IF($I1878="","",IF(MATCH($I1878,$I$2:$I$3000,0)&lt;&gt;ROW()-1,"",COUNT($AN$1:$AN1877)+1))</f>
        <v/>
      </c>
      <c r="AO1878" s="28" t="str">
        <f aca="false">IF($Q1878="","",IF(MATCH($Q1878,$Q$2:$Q$3000,0)&lt;&gt;ROW()-1,"",COUNT($AO$1:$AO1877)+1))</f>
        <v/>
      </c>
    </row>
    <row r="1879" customFormat="false" ht="12.75" hidden="false" customHeight="true" outlineLevel="0" collapsed="false">
      <c r="W1879" s="24" t="n">
        <f aca="false">IF($F1879="",0,IFERROR(IF(ISNUMBER($F1879),INT($F1879),DATE(VALUE(MID(SUBSTITUTE(LEFT($F1879,FIND(" ",$F1879&amp;" ")-1),"/",REPT(" ",20)),41,20)),VALUE(LEFT(SUBSTITUTE(LEFT($F1879,FIND(" ",$F1879&amp;" ")-1),"/",REPT(" ",20)),20)),VALUE(MID(SUBSTITUTE(LEFT($F1879,FIND(" ",$F1879&amp;" ")-1),"/",REPT(" ",20)),21,20)))),0))</f>
        <v>0</v>
      </c>
      <c r="X1879" s="25" t="str">
        <f aca="false">IF(ISNUMBER($N1879),$N1879*Validation!$B$5,"")</f>
        <v/>
      </c>
      <c r="Y1879" s="26" t="str">
        <f aca="false">IF($A1879="","",SUBSTITUTE(SUBSTITUTE(SUBSTITUTE(SUBSTITUTE(SUBSTITUTE(SUBSTITUTE(SUBSTITUTE(UPPER(TRIM($A1879)),"Á","A"),"É","E"),"Í","I"),"Ó","O"),"Ú","U"),"Ñ","N"),"Ü","U"))</f>
        <v/>
      </c>
      <c r="Z1879" s="26" t="str">
        <f aca="false">IF($Y1879="","",LEFT($Y1879,1)&amp;" "&amp;TRIM(RIGHT(SUBSTITUTE($Y1879," ",REPT(" ",50)),50)))</f>
        <v/>
      </c>
      <c r="AA1879" s="27" t="str">
        <f aca="false">IF($AF1879="","",IF(COUNTIF(Validation!$U$19:$U$178,$AF1879)&gt;0,"OK","NO MATCH"))</f>
        <v/>
      </c>
      <c r="AB1879" s="27" t="str">
        <f aca="false">IF($W1879=0,"",IF(AND($W1879&gt;=Validation!$B$3,$W1879&lt;=Validation!$C$3),"Yes","No"))</f>
        <v/>
      </c>
      <c r="AC1879" s="26" t="str">
        <f aca="false">IF($A1879="","",$AF1879&amp;"|"&amp;TEXT($W1879,"yyyy-mm-dd")&amp;"|"&amp;$J1879&amp;"|"&amp;$N1879)</f>
        <v/>
      </c>
      <c r="AD1879" s="27" t="str">
        <f aca="false">IF($AC1879="","",IF(COUNTIF($AC$2:$AC$3000,$AC1879)&gt;1,"REVIEW","OK"))</f>
        <v/>
      </c>
      <c r="AE1879" s="27" t="str">
        <f aca="false">IF(OR($W1879=0,$O1879=""),"",IF(IFERROR(IF(ISNUMBER($O1879),INT($O1879),DATE(VALUE(MID(SUBSTITUTE(LEFT($O1879,FIND(" ",$O1879&amp;" ")-1),"/",REPT(" ",20)),41,20)),VALUE(LEFT(SUBSTITUTE(LEFT($O1879,FIND(" ",$O1879&amp;" ")-1),"/",REPT(" ",20)),20)),VALUE(MID(SUBSTITUTE(LEFT($O1879,FIND(" ",$O1879&amp;" ")-1),"/",REPT(" ",20)),21,20)))),0)&gt;$W1879,"Late","Same day"))</f>
        <v/>
      </c>
      <c r="AF1879" s="26" t="str">
        <f aca="false">IF($A1879="","",IFERROR(INDEX(Validation!$C$193:$C$217,MATCH($A1879,Validation!$A$193:$A$217,0)),IF(COUNTIF(Validation!$U$19:$U$178,$Z1879)&gt;0,$Z1879,IF(COUNTIF(Validation!$S$19:$S$178,$AI1879)=1,INDEX(Validation!$U$19:$U$178,MATCH($AI1879,Validation!$S$19:$S$178,0)),$Z1879))))</f>
        <v/>
      </c>
      <c r="AG1879" s="27" t="str">
        <f aca="false">IF(COUNTA($A1879:$U1879)=0,"",IF($A1879="","No name",IF($F1879="","No date",IF($W1879=0,"Date ilegible",IF(NOT(ISNUMBER($N1879)),"Hours no numéricas",IF($AA1879="NO MATCH","Person no identificada","OK"))))))</f>
        <v/>
      </c>
      <c r="AH1879" s="27" t="str">
        <f aca="false">IF($W1879=0,"No date",IF($W1879&lt;Validation!$B$3,"Before period",IF($W1879&gt;Validation!$C$3,"After period","In period")))</f>
        <v>No date</v>
      </c>
      <c r="AI1879" s="26" t="str">
        <f aca="false">IF($Y1879="","",TRIM(RIGHT(SUBSTITUTE($Y1879," ",REPT(" ",50)),50)))</f>
        <v/>
      </c>
      <c r="AJ1879" s="27" t="str">
        <f aca="false">IF($A1879="","",IF(NOT(ISERROR(MATCH($A1879,Validation!$A$193:$A$217,0))),"Manual mapping",IF(COUNTIF(Validation!$U$19:$U$178,$Z1879)&gt;0,"Direct",IF(COUNTIF(Validation!$S$19:$S$178,$AI1879)=1,"By surname","Unresolved"))))</f>
        <v/>
      </c>
      <c r="AK1879" s="28" t="str">
        <f aca="false">IF($L1879="","",IF(MATCH($L1879,$L$2:$L$3000,0)&lt;&gt;ROW()-1,"",COUNT($AK$1:$AK1878)+1))</f>
        <v/>
      </c>
      <c r="AL1879" s="28" t="str">
        <f aca="false">IF($G1879="","",IF(MATCH($G1879,$G$2:$G$3000,0)&lt;&gt;ROW()-1,"",COUNT($AL$1:$AL1878)+1))</f>
        <v/>
      </c>
      <c r="AM1879" s="28" t="str">
        <f aca="false">IF($H1879="","",IF(MATCH($H1879,$H$2:$H$3000,0)&lt;&gt;ROW()-1,"",COUNT($AM$1:$AM1878)+1))</f>
        <v/>
      </c>
      <c r="AN1879" s="28" t="str">
        <f aca="false">IF($I1879="","",IF(MATCH($I1879,$I$2:$I$3000,0)&lt;&gt;ROW()-1,"",COUNT($AN$1:$AN1878)+1))</f>
        <v/>
      </c>
      <c r="AO1879" s="28" t="str">
        <f aca="false">IF($Q1879="","",IF(MATCH($Q1879,$Q$2:$Q$3000,0)&lt;&gt;ROW()-1,"",COUNT($AO$1:$AO1878)+1))</f>
        <v/>
      </c>
    </row>
    <row r="1880" customFormat="false" ht="12.75" hidden="false" customHeight="true" outlineLevel="0" collapsed="false">
      <c r="W1880" s="24" t="n">
        <f aca="false">IF($F1880="",0,IFERROR(IF(ISNUMBER($F1880),INT($F1880),DATE(VALUE(MID(SUBSTITUTE(LEFT($F1880,FIND(" ",$F1880&amp;" ")-1),"/",REPT(" ",20)),41,20)),VALUE(LEFT(SUBSTITUTE(LEFT($F1880,FIND(" ",$F1880&amp;" ")-1),"/",REPT(" ",20)),20)),VALUE(MID(SUBSTITUTE(LEFT($F1880,FIND(" ",$F1880&amp;" ")-1),"/",REPT(" ",20)),21,20)))),0))</f>
        <v>0</v>
      </c>
      <c r="X1880" s="25" t="str">
        <f aca="false">IF(ISNUMBER($N1880),$N1880*Validation!$B$5,"")</f>
        <v/>
      </c>
      <c r="Y1880" s="26" t="str">
        <f aca="false">IF($A1880="","",SUBSTITUTE(SUBSTITUTE(SUBSTITUTE(SUBSTITUTE(SUBSTITUTE(SUBSTITUTE(SUBSTITUTE(UPPER(TRIM($A1880)),"Á","A"),"É","E"),"Í","I"),"Ó","O"),"Ú","U"),"Ñ","N"),"Ü","U"))</f>
        <v/>
      </c>
      <c r="Z1880" s="26" t="str">
        <f aca="false">IF($Y1880="","",LEFT($Y1880,1)&amp;" "&amp;TRIM(RIGHT(SUBSTITUTE($Y1880," ",REPT(" ",50)),50)))</f>
        <v/>
      </c>
      <c r="AA1880" s="27" t="str">
        <f aca="false">IF($AF1880="","",IF(COUNTIF(Validation!$U$19:$U$178,$AF1880)&gt;0,"OK","NO MATCH"))</f>
        <v/>
      </c>
      <c r="AB1880" s="27" t="str">
        <f aca="false">IF($W1880=0,"",IF(AND($W1880&gt;=Validation!$B$3,$W1880&lt;=Validation!$C$3),"Yes","No"))</f>
        <v/>
      </c>
      <c r="AC1880" s="26" t="str">
        <f aca="false">IF($A1880="","",$AF1880&amp;"|"&amp;TEXT($W1880,"yyyy-mm-dd")&amp;"|"&amp;$J1880&amp;"|"&amp;$N1880)</f>
        <v/>
      </c>
      <c r="AD1880" s="27" t="str">
        <f aca="false">IF($AC1880="","",IF(COUNTIF($AC$2:$AC$3000,$AC1880)&gt;1,"REVIEW","OK"))</f>
        <v/>
      </c>
      <c r="AE1880" s="27" t="str">
        <f aca="false">IF(OR($W1880=0,$O1880=""),"",IF(IFERROR(IF(ISNUMBER($O1880),INT($O1880),DATE(VALUE(MID(SUBSTITUTE(LEFT($O1880,FIND(" ",$O1880&amp;" ")-1),"/",REPT(" ",20)),41,20)),VALUE(LEFT(SUBSTITUTE(LEFT($O1880,FIND(" ",$O1880&amp;" ")-1),"/",REPT(" ",20)),20)),VALUE(MID(SUBSTITUTE(LEFT($O1880,FIND(" ",$O1880&amp;" ")-1),"/",REPT(" ",20)),21,20)))),0)&gt;$W1880,"Late","Same day"))</f>
        <v/>
      </c>
      <c r="AF1880" s="26" t="str">
        <f aca="false">IF($A1880="","",IFERROR(INDEX(Validation!$C$193:$C$217,MATCH($A1880,Validation!$A$193:$A$217,0)),IF(COUNTIF(Validation!$U$19:$U$178,$Z1880)&gt;0,$Z1880,IF(COUNTIF(Validation!$S$19:$S$178,$AI1880)=1,INDEX(Validation!$U$19:$U$178,MATCH($AI1880,Validation!$S$19:$S$178,0)),$Z1880))))</f>
        <v/>
      </c>
      <c r="AG1880" s="27" t="str">
        <f aca="false">IF(COUNTA($A1880:$U1880)=0,"",IF($A1880="","No name",IF($F1880="","No date",IF($W1880=0,"Date ilegible",IF(NOT(ISNUMBER($N1880)),"Hours no numéricas",IF($AA1880="NO MATCH","Person no identificada","OK"))))))</f>
        <v/>
      </c>
      <c r="AH1880" s="27" t="str">
        <f aca="false">IF($W1880=0,"No date",IF($W1880&lt;Validation!$B$3,"Before period",IF($W1880&gt;Validation!$C$3,"After period","In period")))</f>
        <v>No date</v>
      </c>
      <c r="AI1880" s="26" t="str">
        <f aca="false">IF($Y1880="","",TRIM(RIGHT(SUBSTITUTE($Y1880," ",REPT(" ",50)),50)))</f>
        <v/>
      </c>
      <c r="AJ1880" s="27" t="str">
        <f aca="false">IF($A1880="","",IF(NOT(ISERROR(MATCH($A1880,Validation!$A$193:$A$217,0))),"Manual mapping",IF(COUNTIF(Validation!$U$19:$U$178,$Z1880)&gt;0,"Direct",IF(COUNTIF(Validation!$S$19:$S$178,$AI1880)=1,"By surname","Unresolved"))))</f>
        <v/>
      </c>
      <c r="AK1880" s="28" t="str">
        <f aca="false">IF($L1880="","",IF(MATCH($L1880,$L$2:$L$3000,0)&lt;&gt;ROW()-1,"",COUNT($AK$1:$AK1879)+1))</f>
        <v/>
      </c>
      <c r="AL1880" s="28" t="str">
        <f aca="false">IF($G1880="","",IF(MATCH($G1880,$G$2:$G$3000,0)&lt;&gt;ROW()-1,"",COUNT($AL$1:$AL1879)+1))</f>
        <v/>
      </c>
      <c r="AM1880" s="28" t="str">
        <f aca="false">IF($H1880="","",IF(MATCH($H1880,$H$2:$H$3000,0)&lt;&gt;ROW()-1,"",COUNT($AM$1:$AM1879)+1))</f>
        <v/>
      </c>
      <c r="AN1880" s="28" t="str">
        <f aca="false">IF($I1880="","",IF(MATCH($I1880,$I$2:$I$3000,0)&lt;&gt;ROW()-1,"",COUNT($AN$1:$AN1879)+1))</f>
        <v/>
      </c>
      <c r="AO1880" s="28" t="str">
        <f aca="false">IF($Q1880="","",IF(MATCH($Q1880,$Q$2:$Q$3000,0)&lt;&gt;ROW()-1,"",COUNT($AO$1:$AO1879)+1))</f>
        <v/>
      </c>
    </row>
    <row r="1881" customFormat="false" ht="12.75" hidden="false" customHeight="true" outlineLevel="0" collapsed="false">
      <c r="W1881" s="24" t="n">
        <f aca="false">IF($F1881="",0,IFERROR(IF(ISNUMBER($F1881),INT($F1881),DATE(VALUE(MID(SUBSTITUTE(LEFT($F1881,FIND(" ",$F1881&amp;" ")-1),"/",REPT(" ",20)),41,20)),VALUE(LEFT(SUBSTITUTE(LEFT($F1881,FIND(" ",$F1881&amp;" ")-1),"/",REPT(" ",20)),20)),VALUE(MID(SUBSTITUTE(LEFT($F1881,FIND(" ",$F1881&amp;" ")-1),"/",REPT(" ",20)),21,20)))),0))</f>
        <v>0</v>
      </c>
      <c r="X1881" s="25" t="str">
        <f aca="false">IF(ISNUMBER($N1881),$N1881*Validation!$B$5,"")</f>
        <v/>
      </c>
      <c r="Y1881" s="26" t="str">
        <f aca="false">IF($A1881="","",SUBSTITUTE(SUBSTITUTE(SUBSTITUTE(SUBSTITUTE(SUBSTITUTE(SUBSTITUTE(SUBSTITUTE(UPPER(TRIM($A1881)),"Á","A"),"É","E"),"Í","I"),"Ó","O"),"Ú","U"),"Ñ","N"),"Ü","U"))</f>
        <v/>
      </c>
      <c r="Z1881" s="26" t="str">
        <f aca="false">IF($Y1881="","",LEFT($Y1881,1)&amp;" "&amp;TRIM(RIGHT(SUBSTITUTE($Y1881," ",REPT(" ",50)),50)))</f>
        <v/>
      </c>
      <c r="AA1881" s="27" t="str">
        <f aca="false">IF($AF1881="","",IF(COUNTIF(Validation!$U$19:$U$178,$AF1881)&gt;0,"OK","NO MATCH"))</f>
        <v/>
      </c>
      <c r="AB1881" s="27" t="str">
        <f aca="false">IF($W1881=0,"",IF(AND($W1881&gt;=Validation!$B$3,$W1881&lt;=Validation!$C$3),"Yes","No"))</f>
        <v/>
      </c>
      <c r="AC1881" s="26" t="str">
        <f aca="false">IF($A1881="","",$AF1881&amp;"|"&amp;TEXT($W1881,"yyyy-mm-dd")&amp;"|"&amp;$J1881&amp;"|"&amp;$N1881)</f>
        <v/>
      </c>
      <c r="AD1881" s="27" t="str">
        <f aca="false">IF($AC1881="","",IF(COUNTIF($AC$2:$AC$3000,$AC1881)&gt;1,"REVIEW","OK"))</f>
        <v/>
      </c>
      <c r="AE1881" s="27" t="str">
        <f aca="false">IF(OR($W1881=0,$O1881=""),"",IF(IFERROR(IF(ISNUMBER($O1881),INT($O1881),DATE(VALUE(MID(SUBSTITUTE(LEFT($O1881,FIND(" ",$O1881&amp;" ")-1),"/",REPT(" ",20)),41,20)),VALUE(LEFT(SUBSTITUTE(LEFT($O1881,FIND(" ",$O1881&amp;" ")-1),"/",REPT(" ",20)),20)),VALUE(MID(SUBSTITUTE(LEFT($O1881,FIND(" ",$O1881&amp;" ")-1),"/",REPT(" ",20)),21,20)))),0)&gt;$W1881,"Late","Same day"))</f>
        <v/>
      </c>
      <c r="AF1881" s="26" t="str">
        <f aca="false">IF($A1881="","",IFERROR(INDEX(Validation!$C$193:$C$217,MATCH($A1881,Validation!$A$193:$A$217,0)),IF(COUNTIF(Validation!$U$19:$U$178,$Z1881)&gt;0,$Z1881,IF(COUNTIF(Validation!$S$19:$S$178,$AI1881)=1,INDEX(Validation!$U$19:$U$178,MATCH($AI1881,Validation!$S$19:$S$178,0)),$Z1881))))</f>
        <v/>
      </c>
      <c r="AG1881" s="27" t="str">
        <f aca="false">IF(COUNTA($A1881:$U1881)=0,"",IF($A1881="","No name",IF($F1881="","No date",IF($W1881=0,"Date ilegible",IF(NOT(ISNUMBER($N1881)),"Hours no numéricas",IF($AA1881="NO MATCH","Person no identificada","OK"))))))</f>
        <v/>
      </c>
      <c r="AH1881" s="27" t="str">
        <f aca="false">IF($W1881=0,"No date",IF($W1881&lt;Validation!$B$3,"Before period",IF($W1881&gt;Validation!$C$3,"After period","In period")))</f>
        <v>No date</v>
      </c>
      <c r="AI1881" s="26" t="str">
        <f aca="false">IF($Y1881="","",TRIM(RIGHT(SUBSTITUTE($Y1881," ",REPT(" ",50)),50)))</f>
        <v/>
      </c>
      <c r="AJ1881" s="27" t="str">
        <f aca="false">IF($A1881="","",IF(NOT(ISERROR(MATCH($A1881,Validation!$A$193:$A$217,0))),"Manual mapping",IF(COUNTIF(Validation!$U$19:$U$178,$Z1881)&gt;0,"Direct",IF(COUNTIF(Validation!$S$19:$S$178,$AI1881)=1,"By surname","Unresolved"))))</f>
        <v/>
      </c>
      <c r="AK1881" s="28" t="str">
        <f aca="false">IF($L1881="","",IF(MATCH($L1881,$L$2:$L$3000,0)&lt;&gt;ROW()-1,"",COUNT($AK$1:$AK1880)+1))</f>
        <v/>
      </c>
      <c r="AL1881" s="28" t="str">
        <f aca="false">IF($G1881="","",IF(MATCH($G1881,$G$2:$G$3000,0)&lt;&gt;ROW()-1,"",COUNT($AL$1:$AL1880)+1))</f>
        <v/>
      </c>
      <c r="AM1881" s="28" t="str">
        <f aca="false">IF($H1881="","",IF(MATCH($H1881,$H$2:$H$3000,0)&lt;&gt;ROW()-1,"",COUNT($AM$1:$AM1880)+1))</f>
        <v/>
      </c>
      <c r="AN1881" s="28" t="str">
        <f aca="false">IF($I1881="","",IF(MATCH($I1881,$I$2:$I$3000,0)&lt;&gt;ROW()-1,"",COUNT($AN$1:$AN1880)+1))</f>
        <v/>
      </c>
      <c r="AO1881" s="28" t="str">
        <f aca="false">IF($Q1881="","",IF(MATCH($Q1881,$Q$2:$Q$3000,0)&lt;&gt;ROW()-1,"",COUNT($AO$1:$AO1880)+1))</f>
        <v/>
      </c>
    </row>
    <row r="1882" customFormat="false" ht="12.75" hidden="false" customHeight="true" outlineLevel="0" collapsed="false">
      <c r="W1882" s="24" t="n">
        <f aca="false">IF($F1882="",0,IFERROR(IF(ISNUMBER($F1882),INT($F1882),DATE(VALUE(MID(SUBSTITUTE(LEFT($F1882,FIND(" ",$F1882&amp;" ")-1),"/",REPT(" ",20)),41,20)),VALUE(LEFT(SUBSTITUTE(LEFT($F1882,FIND(" ",$F1882&amp;" ")-1),"/",REPT(" ",20)),20)),VALUE(MID(SUBSTITUTE(LEFT($F1882,FIND(" ",$F1882&amp;" ")-1),"/",REPT(" ",20)),21,20)))),0))</f>
        <v>0</v>
      </c>
      <c r="X1882" s="25" t="str">
        <f aca="false">IF(ISNUMBER($N1882),$N1882*Validation!$B$5,"")</f>
        <v/>
      </c>
      <c r="Y1882" s="26" t="str">
        <f aca="false">IF($A1882="","",SUBSTITUTE(SUBSTITUTE(SUBSTITUTE(SUBSTITUTE(SUBSTITUTE(SUBSTITUTE(SUBSTITUTE(UPPER(TRIM($A1882)),"Á","A"),"É","E"),"Í","I"),"Ó","O"),"Ú","U"),"Ñ","N"),"Ü","U"))</f>
        <v/>
      </c>
      <c r="Z1882" s="26" t="str">
        <f aca="false">IF($Y1882="","",LEFT($Y1882,1)&amp;" "&amp;TRIM(RIGHT(SUBSTITUTE($Y1882," ",REPT(" ",50)),50)))</f>
        <v/>
      </c>
      <c r="AA1882" s="27" t="str">
        <f aca="false">IF($AF1882="","",IF(COUNTIF(Validation!$U$19:$U$178,$AF1882)&gt;0,"OK","NO MATCH"))</f>
        <v/>
      </c>
      <c r="AB1882" s="27" t="str">
        <f aca="false">IF($W1882=0,"",IF(AND($W1882&gt;=Validation!$B$3,$W1882&lt;=Validation!$C$3),"Yes","No"))</f>
        <v/>
      </c>
      <c r="AC1882" s="26" t="str">
        <f aca="false">IF($A1882="","",$AF1882&amp;"|"&amp;TEXT($W1882,"yyyy-mm-dd")&amp;"|"&amp;$J1882&amp;"|"&amp;$N1882)</f>
        <v/>
      </c>
      <c r="AD1882" s="27" t="str">
        <f aca="false">IF($AC1882="","",IF(COUNTIF($AC$2:$AC$3000,$AC1882)&gt;1,"REVIEW","OK"))</f>
        <v/>
      </c>
      <c r="AE1882" s="27" t="str">
        <f aca="false">IF(OR($W1882=0,$O1882=""),"",IF(IFERROR(IF(ISNUMBER($O1882),INT($O1882),DATE(VALUE(MID(SUBSTITUTE(LEFT($O1882,FIND(" ",$O1882&amp;" ")-1),"/",REPT(" ",20)),41,20)),VALUE(LEFT(SUBSTITUTE(LEFT($O1882,FIND(" ",$O1882&amp;" ")-1),"/",REPT(" ",20)),20)),VALUE(MID(SUBSTITUTE(LEFT($O1882,FIND(" ",$O1882&amp;" ")-1),"/",REPT(" ",20)),21,20)))),0)&gt;$W1882,"Late","Same day"))</f>
        <v/>
      </c>
      <c r="AF1882" s="26" t="str">
        <f aca="false">IF($A1882="","",IFERROR(INDEX(Validation!$C$193:$C$217,MATCH($A1882,Validation!$A$193:$A$217,0)),IF(COUNTIF(Validation!$U$19:$U$178,$Z1882)&gt;0,$Z1882,IF(COUNTIF(Validation!$S$19:$S$178,$AI1882)=1,INDEX(Validation!$U$19:$U$178,MATCH($AI1882,Validation!$S$19:$S$178,0)),$Z1882))))</f>
        <v/>
      </c>
      <c r="AG1882" s="27" t="str">
        <f aca="false">IF(COUNTA($A1882:$U1882)=0,"",IF($A1882="","No name",IF($F1882="","No date",IF($W1882=0,"Date ilegible",IF(NOT(ISNUMBER($N1882)),"Hours no numéricas",IF($AA1882="NO MATCH","Person no identificada","OK"))))))</f>
        <v/>
      </c>
      <c r="AH1882" s="27" t="str">
        <f aca="false">IF($W1882=0,"No date",IF($W1882&lt;Validation!$B$3,"Before period",IF($W1882&gt;Validation!$C$3,"After period","In period")))</f>
        <v>No date</v>
      </c>
      <c r="AI1882" s="26" t="str">
        <f aca="false">IF($Y1882="","",TRIM(RIGHT(SUBSTITUTE($Y1882," ",REPT(" ",50)),50)))</f>
        <v/>
      </c>
      <c r="AJ1882" s="27" t="str">
        <f aca="false">IF($A1882="","",IF(NOT(ISERROR(MATCH($A1882,Validation!$A$193:$A$217,0))),"Manual mapping",IF(COUNTIF(Validation!$U$19:$U$178,$Z1882)&gt;0,"Direct",IF(COUNTIF(Validation!$S$19:$S$178,$AI1882)=1,"By surname","Unresolved"))))</f>
        <v/>
      </c>
      <c r="AK1882" s="28" t="str">
        <f aca="false">IF($L1882="","",IF(MATCH($L1882,$L$2:$L$3000,0)&lt;&gt;ROW()-1,"",COUNT($AK$1:$AK1881)+1))</f>
        <v/>
      </c>
      <c r="AL1882" s="28" t="str">
        <f aca="false">IF($G1882="","",IF(MATCH($G1882,$G$2:$G$3000,0)&lt;&gt;ROW()-1,"",COUNT($AL$1:$AL1881)+1))</f>
        <v/>
      </c>
      <c r="AM1882" s="28" t="str">
        <f aca="false">IF($H1882="","",IF(MATCH($H1882,$H$2:$H$3000,0)&lt;&gt;ROW()-1,"",COUNT($AM$1:$AM1881)+1))</f>
        <v/>
      </c>
      <c r="AN1882" s="28" t="str">
        <f aca="false">IF($I1882="","",IF(MATCH($I1882,$I$2:$I$3000,0)&lt;&gt;ROW()-1,"",COUNT($AN$1:$AN1881)+1))</f>
        <v/>
      </c>
      <c r="AO1882" s="28" t="str">
        <f aca="false">IF($Q1882="","",IF(MATCH($Q1882,$Q$2:$Q$3000,0)&lt;&gt;ROW()-1,"",COUNT($AO$1:$AO1881)+1))</f>
        <v/>
      </c>
    </row>
    <row r="1883" customFormat="false" ht="12.75" hidden="false" customHeight="true" outlineLevel="0" collapsed="false">
      <c r="W1883" s="24" t="n">
        <f aca="false">IF($F1883="",0,IFERROR(IF(ISNUMBER($F1883),INT($F1883),DATE(VALUE(MID(SUBSTITUTE(LEFT($F1883,FIND(" ",$F1883&amp;" ")-1),"/",REPT(" ",20)),41,20)),VALUE(LEFT(SUBSTITUTE(LEFT($F1883,FIND(" ",$F1883&amp;" ")-1),"/",REPT(" ",20)),20)),VALUE(MID(SUBSTITUTE(LEFT($F1883,FIND(" ",$F1883&amp;" ")-1),"/",REPT(" ",20)),21,20)))),0))</f>
        <v>0</v>
      </c>
      <c r="X1883" s="25" t="str">
        <f aca="false">IF(ISNUMBER($N1883),$N1883*Validation!$B$5,"")</f>
        <v/>
      </c>
      <c r="Y1883" s="26" t="str">
        <f aca="false">IF($A1883="","",SUBSTITUTE(SUBSTITUTE(SUBSTITUTE(SUBSTITUTE(SUBSTITUTE(SUBSTITUTE(SUBSTITUTE(UPPER(TRIM($A1883)),"Á","A"),"É","E"),"Í","I"),"Ó","O"),"Ú","U"),"Ñ","N"),"Ü","U"))</f>
        <v/>
      </c>
      <c r="Z1883" s="26" t="str">
        <f aca="false">IF($Y1883="","",LEFT($Y1883,1)&amp;" "&amp;TRIM(RIGHT(SUBSTITUTE($Y1883," ",REPT(" ",50)),50)))</f>
        <v/>
      </c>
      <c r="AA1883" s="27" t="str">
        <f aca="false">IF($AF1883="","",IF(COUNTIF(Validation!$U$19:$U$178,$AF1883)&gt;0,"OK","NO MATCH"))</f>
        <v/>
      </c>
      <c r="AB1883" s="27" t="str">
        <f aca="false">IF($W1883=0,"",IF(AND($W1883&gt;=Validation!$B$3,$W1883&lt;=Validation!$C$3),"Yes","No"))</f>
        <v/>
      </c>
      <c r="AC1883" s="26" t="str">
        <f aca="false">IF($A1883="","",$AF1883&amp;"|"&amp;TEXT($W1883,"yyyy-mm-dd")&amp;"|"&amp;$J1883&amp;"|"&amp;$N1883)</f>
        <v/>
      </c>
      <c r="AD1883" s="27" t="str">
        <f aca="false">IF($AC1883="","",IF(COUNTIF($AC$2:$AC$3000,$AC1883)&gt;1,"REVIEW","OK"))</f>
        <v/>
      </c>
      <c r="AE1883" s="27" t="str">
        <f aca="false">IF(OR($W1883=0,$O1883=""),"",IF(IFERROR(IF(ISNUMBER($O1883),INT($O1883),DATE(VALUE(MID(SUBSTITUTE(LEFT($O1883,FIND(" ",$O1883&amp;" ")-1),"/",REPT(" ",20)),41,20)),VALUE(LEFT(SUBSTITUTE(LEFT($O1883,FIND(" ",$O1883&amp;" ")-1),"/",REPT(" ",20)),20)),VALUE(MID(SUBSTITUTE(LEFT($O1883,FIND(" ",$O1883&amp;" ")-1),"/",REPT(" ",20)),21,20)))),0)&gt;$W1883,"Late","Same day"))</f>
        <v/>
      </c>
      <c r="AF1883" s="26" t="str">
        <f aca="false">IF($A1883="","",IFERROR(INDEX(Validation!$C$193:$C$217,MATCH($A1883,Validation!$A$193:$A$217,0)),IF(COUNTIF(Validation!$U$19:$U$178,$Z1883)&gt;0,$Z1883,IF(COUNTIF(Validation!$S$19:$S$178,$AI1883)=1,INDEX(Validation!$U$19:$U$178,MATCH($AI1883,Validation!$S$19:$S$178,0)),$Z1883))))</f>
        <v/>
      </c>
      <c r="AG1883" s="27" t="str">
        <f aca="false">IF(COUNTA($A1883:$U1883)=0,"",IF($A1883="","No name",IF($F1883="","No date",IF($W1883=0,"Date ilegible",IF(NOT(ISNUMBER($N1883)),"Hours no numéricas",IF($AA1883="NO MATCH","Person no identificada","OK"))))))</f>
        <v/>
      </c>
      <c r="AH1883" s="27" t="str">
        <f aca="false">IF($W1883=0,"No date",IF($W1883&lt;Validation!$B$3,"Before period",IF($W1883&gt;Validation!$C$3,"After period","In period")))</f>
        <v>No date</v>
      </c>
      <c r="AI1883" s="26" t="str">
        <f aca="false">IF($Y1883="","",TRIM(RIGHT(SUBSTITUTE($Y1883," ",REPT(" ",50)),50)))</f>
        <v/>
      </c>
      <c r="AJ1883" s="27" t="str">
        <f aca="false">IF($A1883="","",IF(NOT(ISERROR(MATCH($A1883,Validation!$A$193:$A$217,0))),"Manual mapping",IF(COUNTIF(Validation!$U$19:$U$178,$Z1883)&gt;0,"Direct",IF(COUNTIF(Validation!$S$19:$S$178,$AI1883)=1,"By surname","Unresolved"))))</f>
        <v/>
      </c>
      <c r="AK1883" s="28" t="str">
        <f aca="false">IF($L1883="","",IF(MATCH($L1883,$L$2:$L$3000,0)&lt;&gt;ROW()-1,"",COUNT($AK$1:$AK1882)+1))</f>
        <v/>
      </c>
      <c r="AL1883" s="28" t="str">
        <f aca="false">IF($G1883="","",IF(MATCH($G1883,$G$2:$G$3000,0)&lt;&gt;ROW()-1,"",COUNT($AL$1:$AL1882)+1))</f>
        <v/>
      </c>
      <c r="AM1883" s="28" t="str">
        <f aca="false">IF($H1883="","",IF(MATCH($H1883,$H$2:$H$3000,0)&lt;&gt;ROW()-1,"",COUNT($AM$1:$AM1882)+1))</f>
        <v/>
      </c>
      <c r="AN1883" s="28" t="str">
        <f aca="false">IF($I1883="","",IF(MATCH($I1883,$I$2:$I$3000,0)&lt;&gt;ROW()-1,"",COUNT($AN$1:$AN1882)+1))</f>
        <v/>
      </c>
      <c r="AO1883" s="28" t="str">
        <f aca="false">IF($Q1883="","",IF(MATCH($Q1883,$Q$2:$Q$3000,0)&lt;&gt;ROW()-1,"",COUNT($AO$1:$AO1882)+1))</f>
        <v/>
      </c>
    </row>
    <row r="1884" customFormat="false" ht="12.75" hidden="false" customHeight="true" outlineLevel="0" collapsed="false">
      <c r="W1884" s="24" t="n">
        <f aca="false">IF($F1884="",0,IFERROR(IF(ISNUMBER($F1884),INT($F1884),DATE(VALUE(MID(SUBSTITUTE(LEFT($F1884,FIND(" ",$F1884&amp;" ")-1),"/",REPT(" ",20)),41,20)),VALUE(LEFT(SUBSTITUTE(LEFT($F1884,FIND(" ",$F1884&amp;" ")-1),"/",REPT(" ",20)),20)),VALUE(MID(SUBSTITUTE(LEFT($F1884,FIND(" ",$F1884&amp;" ")-1),"/",REPT(" ",20)),21,20)))),0))</f>
        <v>0</v>
      </c>
      <c r="X1884" s="25" t="str">
        <f aca="false">IF(ISNUMBER($N1884),$N1884*Validation!$B$5,"")</f>
        <v/>
      </c>
      <c r="Y1884" s="26" t="str">
        <f aca="false">IF($A1884="","",SUBSTITUTE(SUBSTITUTE(SUBSTITUTE(SUBSTITUTE(SUBSTITUTE(SUBSTITUTE(SUBSTITUTE(UPPER(TRIM($A1884)),"Á","A"),"É","E"),"Í","I"),"Ó","O"),"Ú","U"),"Ñ","N"),"Ü","U"))</f>
        <v/>
      </c>
      <c r="Z1884" s="26" t="str">
        <f aca="false">IF($Y1884="","",LEFT($Y1884,1)&amp;" "&amp;TRIM(RIGHT(SUBSTITUTE($Y1884," ",REPT(" ",50)),50)))</f>
        <v/>
      </c>
      <c r="AA1884" s="27" t="str">
        <f aca="false">IF($AF1884="","",IF(COUNTIF(Validation!$U$19:$U$178,$AF1884)&gt;0,"OK","NO MATCH"))</f>
        <v/>
      </c>
      <c r="AB1884" s="27" t="str">
        <f aca="false">IF($W1884=0,"",IF(AND($W1884&gt;=Validation!$B$3,$W1884&lt;=Validation!$C$3),"Yes","No"))</f>
        <v/>
      </c>
      <c r="AC1884" s="26" t="str">
        <f aca="false">IF($A1884="","",$AF1884&amp;"|"&amp;TEXT($W1884,"yyyy-mm-dd")&amp;"|"&amp;$J1884&amp;"|"&amp;$N1884)</f>
        <v/>
      </c>
      <c r="AD1884" s="27" t="str">
        <f aca="false">IF($AC1884="","",IF(COUNTIF($AC$2:$AC$3000,$AC1884)&gt;1,"REVIEW","OK"))</f>
        <v/>
      </c>
      <c r="AE1884" s="27" t="str">
        <f aca="false">IF(OR($W1884=0,$O1884=""),"",IF(IFERROR(IF(ISNUMBER($O1884),INT($O1884),DATE(VALUE(MID(SUBSTITUTE(LEFT($O1884,FIND(" ",$O1884&amp;" ")-1),"/",REPT(" ",20)),41,20)),VALUE(LEFT(SUBSTITUTE(LEFT($O1884,FIND(" ",$O1884&amp;" ")-1),"/",REPT(" ",20)),20)),VALUE(MID(SUBSTITUTE(LEFT($O1884,FIND(" ",$O1884&amp;" ")-1),"/",REPT(" ",20)),21,20)))),0)&gt;$W1884,"Late","Same day"))</f>
        <v/>
      </c>
      <c r="AF1884" s="26" t="str">
        <f aca="false">IF($A1884="","",IFERROR(INDEX(Validation!$C$193:$C$217,MATCH($A1884,Validation!$A$193:$A$217,0)),IF(COUNTIF(Validation!$U$19:$U$178,$Z1884)&gt;0,$Z1884,IF(COUNTIF(Validation!$S$19:$S$178,$AI1884)=1,INDEX(Validation!$U$19:$U$178,MATCH($AI1884,Validation!$S$19:$S$178,0)),$Z1884))))</f>
        <v/>
      </c>
      <c r="AG1884" s="27" t="str">
        <f aca="false">IF(COUNTA($A1884:$U1884)=0,"",IF($A1884="","No name",IF($F1884="","No date",IF($W1884=0,"Date ilegible",IF(NOT(ISNUMBER($N1884)),"Hours no numéricas",IF($AA1884="NO MATCH","Person no identificada","OK"))))))</f>
        <v/>
      </c>
      <c r="AH1884" s="27" t="str">
        <f aca="false">IF($W1884=0,"No date",IF($W1884&lt;Validation!$B$3,"Before period",IF($W1884&gt;Validation!$C$3,"After period","In period")))</f>
        <v>No date</v>
      </c>
      <c r="AI1884" s="26" t="str">
        <f aca="false">IF($Y1884="","",TRIM(RIGHT(SUBSTITUTE($Y1884," ",REPT(" ",50)),50)))</f>
        <v/>
      </c>
      <c r="AJ1884" s="27" t="str">
        <f aca="false">IF($A1884="","",IF(NOT(ISERROR(MATCH($A1884,Validation!$A$193:$A$217,0))),"Manual mapping",IF(COUNTIF(Validation!$U$19:$U$178,$Z1884)&gt;0,"Direct",IF(COUNTIF(Validation!$S$19:$S$178,$AI1884)=1,"By surname","Unresolved"))))</f>
        <v/>
      </c>
      <c r="AK1884" s="28" t="str">
        <f aca="false">IF($L1884="","",IF(MATCH($L1884,$L$2:$L$3000,0)&lt;&gt;ROW()-1,"",COUNT($AK$1:$AK1883)+1))</f>
        <v/>
      </c>
      <c r="AL1884" s="28" t="str">
        <f aca="false">IF($G1884="","",IF(MATCH($G1884,$G$2:$G$3000,0)&lt;&gt;ROW()-1,"",COUNT($AL$1:$AL1883)+1))</f>
        <v/>
      </c>
      <c r="AM1884" s="28" t="str">
        <f aca="false">IF($H1884="","",IF(MATCH($H1884,$H$2:$H$3000,0)&lt;&gt;ROW()-1,"",COUNT($AM$1:$AM1883)+1))</f>
        <v/>
      </c>
      <c r="AN1884" s="28" t="str">
        <f aca="false">IF($I1884="","",IF(MATCH($I1884,$I$2:$I$3000,0)&lt;&gt;ROW()-1,"",COUNT($AN$1:$AN1883)+1))</f>
        <v/>
      </c>
      <c r="AO1884" s="28" t="str">
        <f aca="false">IF($Q1884="","",IF(MATCH($Q1884,$Q$2:$Q$3000,0)&lt;&gt;ROW()-1,"",COUNT($AO$1:$AO1883)+1))</f>
        <v/>
      </c>
    </row>
    <row r="1885" customFormat="false" ht="12.75" hidden="false" customHeight="true" outlineLevel="0" collapsed="false">
      <c r="W1885" s="24" t="n">
        <f aca="false">IF($F1885="",0,IFERROR(IF(ISNUMBER($F1885),INT($F1885),DATE(VALUE(MID(SUBSTITUTE(LEFT($F1885,FIND(" ",$F1885&amp;" ")-1),"/",REPT(" ",20)),41,20)),VALUE(LEFT(SUBSTITUTE(LEFT($F1885,FIND(" ",$F1885&amp;" ")-1),"/",REPT(" ",20)),20)),VALUE(MID(SUBSTITUTE(LEFT($F1885,FIND(" ",$F1885&amp;" ")-1),"/",REPT(" ",20)),21,20)))),0))</f>
        <v>0</v>
      </c>
      <c r="X1885" s="25" t="str">
        <f aca="false">IF(ISNUMBER($N1885),$N1885*Validation!$B$5,"")</f>
        <v/>
      </c>
      <c r="Y1885" s="26" t="str">
        <f aca="false">IF($A1885="","",SUBSTITUTE(SUBSTITUTE(SUBSTITUTE(SUBSTITUTE(SUBSTITUTE(SUBSTITUTE(SUBSTITUTE(UPPER(TRIM($A1885)),"Á","A"),"É","E"),"Í","I"),"Ó","O"),"Ú","U"),"Ñ","N"),"Ü","U"))</f>
        <v/>
      </c>
      <c r="Z1885" s="26" t="str">
        <f aca="false">IF($Y1885="","",LEFT($Y1885,1)&amp;" "&amp;TRIM(RIGHT(SUBSTITUTE($Y1885," ",REPT(" ",50)),50)))</f>
        <v/>
      </c>
      <c r="AA1885" s="27" t="str">
        <f aca="false">IF($AF1885="","",IF(COUNTIF(Validation!$U$19:$U$178,$AF1885)&gt;0,"OK","NO MATCH"))</f>
        <v/>
      </c>
      <c r="AB1885" s="27" t="str">
        <f aca="false">IF($W1885=0,"",IF(AND($W1885&gt;=Validation!$B$3,$W1885&lt;=Validation!$C$3),"Yes","No"))</f>
        <v/>
      </c>
      <c r="AC1885" s="26" t="str">
        <f aca="false">IF($A1885="","",$AF1885&amp;"|"&amp;TEXT($W1885,"yyyy-mm-dd")&amp;"|"&amp;$J1885&amp;"|"&amp;$N1885)</f>
        <v/>
      </c>
      <c r="AD1885" s="27" t="str">
        <f aca="false">IF($AC1885="","",IF(COUNTIF($AC$2:$AC$3000,$AC1885)&gt;1,"REVIEW","OK"))</f>
        <v/>
      </c>
      <c r="AE1885" s="27" t="str">
        <f aca="false">IF(OR($W1885=0,$O1885=""),"",IF(IFERROR(IF(ISNUMBER($O1885),INT($O1885),DATE(VALUE(MID(SUBSTITUTE(LEFT($O1885,FIND(" ",$O1885&amp;" ")-1),"/",REPT(" ",20)),41,20)),VALUE(LEFT(SUBSTITUTE(LEFT($O1885,FIND(" ",$O1885&amp;" ")-1),"/",REPT(" ",20)),20)),VALUE(MID(SUBSTITUTE(LEFT($O1885,FIND(" ",$O1885&amp;" ")-1),"/",REPT(" ",20)),21,20)))),0)&gt;$W1885,"Late","Same day"))</f>
        <v/>
      </c>
      <c r="AF1885" s="26" t="str">
        <f aca="false">IF($A1885="","",IFERROR(INDEX(Validation!$C$193:$C$217,MATCH($A1885,Validation!$A$193:$A$217,0)),IF(COUNTIF(Validation!$U$19:$U$178,$Z1885)&gt;0,$Z1885,IF(COUNTIF(Validation!$S$19:$S$178,$AI1885)=1,INDEX(Validation!$U$19:$U$178,MATCH($AI1885,Validation!$S$19:$S$178,0)),$Z1885))))</f>
        <v/>
      </c>
      <c r="AG1885" s="27" t="str">
        <f aca="false">IF(COUNTA($A1885:$U1885)=0,"",IF($A1885="","No name",IF($F1885="","No date",IF($W1885=0,"Date ilegible",IF(NOT(ISNUMBER($N1885)),"Hours no numéricas",IF($AA1885="NO MATCH","Person no identificada","OK"))))))</f>
        <v/>
      </c>
      <c r="AH1885" s="27" t="str">
        <f aca="false">IF($W1885=0,"No date",IF($W1885&lt;Validation!$B$3,"Before period",IF($W1885&gt;Validation!$C$3,"After period","In period")))</f>
        <v>No date</v>
      </c>
      <c r="AI1885" s="26" t="str">
        <f aca="false">IF($Y1885="","",TRIM(RIGHT(SUBSTITUTE($Y1885," ",REPT(" ",50)),50)))</f>
        <v/>
      </c>
      <c r="AJ1885" s="27" t="str">
        <f aca="false">IF($A1885="","",IF(NOT(ISERROR(MATCH($A1885,Validation!$A$193:$A$217,0))),"Manual mapping",IF(COUNTIF(Validation!$U$19:$U$178,$Z1885)&gt;0,"Direct",IF(COUNTIF(Validation!$S$19:$S$178,$AI1885)=1,"By surname","Unresolved"))))</f>
        <v/>
      </c>
      <c r="AK1885" s="28" t="str">
        <f aca="false">IF($L1885="","",IF(MATCH($L1885,$L$2:$L$3000,0)&lt;&gt;ROW()-1,"",COUNT($AK$1:$AK1884)+1))</f>
        <v/>
      </c>
      <c r="AL1885" s="28" t="str">
        <f aca="false">IF($G1885="","",IF(MATCH($G1885,$G$2:$G$3000,0)&lt;&gt;ROW()-1,"",COUNT($AL$1:$AL1884)+1))</f>
        <v/>
      </c>
      <c r="AM1885" s="28" t="str">
        <f aca="false">IF($H1885="","",IF(MATCH($H1885,$H$2:$H$3000,0)&lt;&gt;ROW()-1,"",COUNT($AM$1:$AM1884)+1))</f>
        <v/>
      </c>
      <c r="AN1885" s="28" t="str">
        <f aca="false">IF($I1885="","",IF(MATCH($I1885,$I$2:$I$3000,0)&lt;&gt;ROW()-1,"",COUNT($AN$1:$AN1884)+1))</f>
        <v/>
      </c>
      <c r="AO1885" s="28" t="str">
        <f aca="false">IF($Q1885="","",IF(MATCH($Q1885,$Q$2:$Q$3000,0)&lt;&gt;ROW()-1,"",COUNT($AO$1:$AO1884)+1))</f>
        <v/>
      </c>
    </row>
    <row r="1886" customFormat="false" ht="12.75" hidden="false" customHeight="true" outlineLevel="0" collapsed="false">
      <c r="W1886" s="24" t="n">
        <f aca="false">IF($F1886="",0,IFERROR(IF(ISNUMBER($F1886),INT($F1886),DATE(VALUE(MID(SUBSTITUTE(LEFT($F1886,FIND(" ",$F1886&amp;" ")-1),"/",REPT(" ",20)),41,20)),VALUE(LEFT(SUBSTITUTE(LEFT($F1886,FIND(" ",$F1886&amp;" ")-1),"/",REPT(" ",20)),20)),VALUE(MID(SUBSTITUTE(LEFT($F1886,FIND(" ",$F1886&amp;" ")-1),"/",REPT(" ",20)),21,20)))),0))</f>
        <v>0</v>
      </c>
      <c r="X1886" s="25" t="str">
        <f aca="false">IF(ISNUMBER($N1886),$N1886*Validation!$B$5,"")</f>
        <v/>
      </c>
      <c r="Y1886" s="26" t="str">
        <f aca="false">IF($A1886="","",SUBSTITUTE(SUBSTITUTE(SUBSTITUTE(SUBSTITUTE(SUBSTITUTE(SUBSTITUTE(SUBSTITUTE(UPPER(TRIM($A1886)),"Á","A"),"É","E"),"Í","I"),"Ó","O"),"Ú","U"),"Ñ","N"),"Ü","U"))</f>
        <v/>
      </c>
      <c r="Z1886" s="26" t="str">
        <f aca="false">IF($Y1886="","",LEFT($Y1886,1)&amp;" "&amp;TRIM(RIGHT(SUBSTITUTE($Y1886," ",REPT(" ",50)),50)))</f>
        <v/>
      </c>
      <c r="AA1886" s="27" t="str">
        <f aca="false">IF($AF1886="","",IF(COUNTIF(Validation!$U$19:$U$178,$AF1886)&gt;0,"OK","NO MATCH"))</f>
        <v/>
      </c>
      <c r="AB1886" s="27" t="str">
        <f aca="false">IF($W1886=0,"",IF(AND($W1886&gt;=Validation!$B$3,$W1886&lt;=Validation!$C$3),"Yes","No"))</f>
        <v/>
      </c>
      <c r="AC1886" s="26" t="str">
        <f aca="false">IF($A1886="","",$AF1886&amp;"|"&amp;TEXT($W1886,"yyyy-mm-dd")&amp;"|"&amp;$J1886&amp;"|"&amp;$N1886)</f>
        <v/>
      </c>
      <c r="AD1886" s="27" t="str">
        <f aca="false">IF($AC1886="","",IF(COUNTIF($AC$2:$AC$3000,$AC1886)&gt;1,"REVIEW","OK"))</f>
        <v/>
      </c>
      <c r="AE1886" s="27" t="str">
        <f aca="false">IF(OR($W1886=0,$O1886=""),"",IF(IFERROR(IF(ISNUMBER($O1886),INT($O1886),DATE(VALUE(MID(SUBSTITUTE(LEFT($O1886,FIND(" ",$O1886&amp;" ")-1),"/",REPT(" ",20)),41,20)),VALUE(LEFT(SUBSTITUTE(LEFT($O1886,FIND(" ",$O1886&amp;" ")-1),"/",REPT(" ",20)),20)),VALUE(MID(SUBSTITUTE(LEFT($O1886,FIND(" ",$O1886&amp;" ")-1),"/",REPT(" ",20)),21,20)))),0)&gt;$W1886,"Late","Same day"))</f>
        <v/>
      </c>
      <c r="AF1886" s="26" t="str">
        <f aca="false">IF($A1886="","",IFERROR(INDEX(Validation!$C$193:$C$217,MATCH($A1886,Validation!$A$193:$A$217,0)),IF(COUNTIF(Validation!$U$19:$U$178,$Z1886)&gt;0,$Z1886,IF(COUNTIF(Validation!$S$19:$S$178,$AI1886)=1,INDEX(Validation!$U$19:$U$178,MATCH($AI1886,Validation!$S$19:$S$178,0)),$Z1886))))</f>
        <v/>
      </c>
      <c r="AG1886" s="27" t="str">
        <f aca="false">IF(COUNTA($A1886:$U1886)=0,"",IF($A1886="","No name",IF($F1886="","No date",IF($W1886=0,"Date ilegible",IF(NOT(ISNUMBER($N1886)),"Hours no numéricas",IF($AA1886="NO MATCH","Person no identificada","OK"))))))</f>
        <v/>
      </c>
      <c r="AH1886" s="27" t="str">
        <f aca="false">IF($W1886=0,"No date",IF($W1886&lt;Validation!$B$3,"Before period",IF($W1886&gt;Validation!$C$3,"After period","In period")))</f>
        <v>No date</v>
      </c>
      <c r="AI1886" s="26" t="str">
        <f aca="false">IF($Y1886="","",TRIM(RIGHT(SUBSTITUTE($Y1886," ",REPT(" ",50)),50)))</f>
        <v/>
      </c>
      <c r="AJ1886" s="27" t="str">
        <f aca="false">IF($A1886="","",IF(NOT(ISERROR(MATCH($A1886,Validation!$A$193:$A$217,0))),"Manual mapping",IF(COUNTIF(Validation!$U$19:$U$178,$Z1886)&gt;0,"Direct",IF(COUNTIF(Validation!$S$19:$S$178,$AI1886)=1,"By surname","Unresolved"))))</f>
        <v/>
      </c>
      <c r="AK1886" s="28" t="str">
        <f aca="false">IF($L1886="","",IF(MATCH($L1886,$L$2:$L$3000,0)&lt;&gt;ROW()-1,"",COUNT($AK$1:$AK1885)+1))</f>
        <v/>
      </c>
      <c r="AL1886" s="28" t="str">
        <f aca="false">IF($G1886="","",IF(MATCH($G1886,$G$2:$G$3000,0)&lt;&gt;ROW()-1,"",COUNT($AL$1:$AL1885)+1))</f>
        <v/>
      </c>
      <c r="AM1886" s="28" t="str">
        <f aca="false">IF($H1886="","",IF(MATCH($H1886,$H$2:$H$3000,0)&lt;&gt;ROW()-1,"",COUNT($AM$1:$AM1885)+1))</f>
        <v/>
      </c>
      <c r="AN1886" s="28" t="str">
        <f aca="false">IF($I1886="","",IF(MATCH($I1886,$I$2:$I$3000,0)&lt;&gt;ROW()-1,"",COUNT($AN$1:$AN1885)+1))</f>
        <v/>
      </c>
      <c r="AO1886" s="28" t="str">
        <f aca="false">IF($Q1886="","",IF(MATCH($Q1886,$Q$2:$Q$3000,0)&lt;&gt;ROW()-1,"",COUNT($AO$1:$AO1885)+1))</f>
        <v/>
      </c>
    </row>
    <row r="1887" customFormat="false" ht="12.75" hidden="false" customHeight="true" outlineLevel="0" collapsed="false">
      <c r="W1887" s="24" t="n">
        <f aca="false">IF($F1887="",0,IFERROR(IF(ISNUMBER($F1887),INT($F1887),DATE(VALUE(MID(SUBSTITUTE(LEFT($F1887,FIND(" ",$F1887&amp;" ")-1),"/",REPT(" ",20)),41,20)),VALUE(LEFT(SUBSTITUTE(LEFT($F1887,FIND(" ",$F1887&amp;" ")-1),"/",REPT(" ",20)),20)),VALUE(MID(SUBSTITUTE(LEFT($F1887,FIND(" ",$F1887&amp;" ")-1),"/",REPT(" ",20)),21,20)))),0))</f>
        <v>0</v>
      </c>
      <c r="X1887" s="25" t="str">
        <f aca="false">IF(ISNUMBER($N1887),$N1887*Validation!$B$5,"")</f>
        <v/>
      </c>
      <c r="Y1887" s="26" t="str">
        <f aca="false">IF($A1887="","",SUBSTITUTE(SUBSTITUTE(SUBSTITUTE(SUBSTITUTE(SUBSTITUTE(SUBSTITUTE(SUBSTITUTE(UPPER(TRIM($A1887)),"Á","A"),"É","E"),"Í","I"),"Ó","O"),"Ú","U"),"Ñ","N"),"Ü","U"))</f>
        <v/>
      </c>
      <c r="Z1887" s="26" t="str">
        <f aca="false">IF($Y1887="","",LEFT($Y1887,1)&amp;" "&amp;TRIM(RIGHT(SUBSTITUTE($Y1887," ",REPT(" ",50)),50)))</f>
        <v/>
      </c>
      <c r="AA1887" s="27" t="str">
        <f aca="false">IF($AF1887="","",IF(COUNTIF(Validation!$U$19:$U$178,$AF1887)&gt;0,"OK","NO MATCH"))</f>
        <v/>
      </c>
      <c r="AB1887" s="27" t="str">
        <f aca="false">IF($W1887=0,"",IF(AND($W1887&gt;=Validation!$B$3,$W1887&lt;=Validation!$C$3),"Yes","No"))</f>
        <v/>
      </c>
      <c r="AC1887" s="26" t="str">
        <f aca="false">IF($A1887="","",$AF1887&amp;"|"&amp;TEXT($W1887,"yyyy-mm-dd")&amp;"|"&amp;$J1887&amp;"|"&amp;$N1887)</f>
        <v/>
      </c>
      <c r="AD1887" s="27" t="str">
        <f aca="false">IF($AC1887="","",IF(COUNTIF($AC$2:$AC$3000,$AC1887)&gt;1,"REVIEW","OK"))</f>
        <v/>
      </c>
      <c r="AE1887" s="27" t="str">
        <f aca="false">IF(OR($W1887=0,$O1887=""),"",IF(IFERROR(IF(ISNUMBER($O1887),INT($O1887),DATE(VALUE(MID(SUBSTITUTE(LEFT($O1887,FIND(" ",$O1887&amp;" ")-1),"/",REPT(" ",20)),41,20)),VALUE(LEFT(SUBSTITUTE(LEFT($O1887,FIND(" ",$O1887&amp;" ")-1),"/",REPT(" ",20)),20)),VALUE(MID(SUBSTITUTE(LEFT($O1887,FIND(" ",$O1887&amp;" ")-1),"/",REPT(" ",20)),21,20)))),0)&gt;$W1887,"Late","Same day"))</f>
        <v/>
      </c>
      <c r="AF1887" s="26" t="str">
        <f aca="false">IF($A1887="","",IFERROR(INDEX(Validation!$C$193:$C$217,MATCH($A1887,Validation!$A$193:$A$217,0)),IF(COUNTIF(Validation!$U$19:$U$178,$Z1887)&gt;0,$Z1887,IF(COUNTIF(Validation!$S$19:$S$178,$AI1887)=1,INDEX(Validation!$U$19:$U$178,MATCH($AI1887,Validation!$S$19:$S$178,0)),$Z1887))))</f>
        <v/>
      </c>
      <c r="AG1887" s="27" t="str">
        <f aca="false">IF(COUNTA($A1887:$U1887)=0,"",IF($A1887="","No name",IF($F1887="","No date",IF($W1887=0,"Date ilegible",IF(NOT(ISNUMBER($N1887)),"Hours no numéricas",IF($AA1887="NO MATCH","Person no identificada","OK"))))))</f>
        <v/>
      </c>
      <c r="AH1887" s="27" t="str">
        <f aca="false">IF($W1887=0,"No date",IF($W1887&lt;Validation!$B$3,"Before period",IF($W1887&gt;Validation!$C$3,"After period","In period")))</f>
        <v>No date</v>
      </c>
      <c r="AI1887" s="26" t="str">
        <f aca="false">IF($Y1887="","",TRIM(RIGHT(SUBSTITUTE($Y1887," ",REPT(" ",50)),50)))</f>
        <v/>
      </c>
      <c r="AJ1887" s="27" t="str">
        <f aca="false">IF($A1887="","",IF(NOT(ISERROR(MATCH($A1887,Validation!$A$193:$A$217,0))),"Manual mapping",IF(COUNTIF(Validation!$U$19:$U$178,$Z1887)&gt;0,"Direct",IF(COUNTIF(Validation!$S$19:$S$178,$AI1887)=1,"By surname","Unresolved"))))</f>
        <v/>
      </c>
      <c r="AK1887" s="28" t="str">
        <f aca="false">IF($L1887="","",IF(MATCH($L1887,$L$2:$L$3000,0)&lt;&gt;ROW()-1,"",COUNT($AK$1:$AK1886)+1))</f>
        <v/>
      </c>
      <c r="AL1887" s="28" t="str">
        <f aca="false">IF($G1887="","",IF(MATCH($G1887,$G$2:$G$3000,0)&lt;&gt;ROW()-1,"",COUNT($AL$1:$AL1886)+1))</f>
        <v/>
      </c>
      <c r="AM1887" s="28" t="str">
        <f aca="false">IF($H1887="","",IF(MATCH($H1887,$H$2:$H$3000,0)&lt;&gt;ROW()-1,"",COUNT($AM$1:$AM1886)+1))</f>
        <v/>
      </c>
      <c r="AN1887" s="28" t="str">
        <f aca="false">IF($I1887="","",IF(MATCH($I1887,$I$2:$I$3000,0)&lt;&gt;ROW()-1,"",COUNT($AN$1:$AN1886)+1))</f>
        <v/>
      </c>
      <c r="AO1887" s="28" t="str">
        <f aca="false">IF($Q1887="","",IF(MATCH($Q1887,$Q$2:$Q$3000,0)&lt;&gt;ROW()-1,"",COUNT($AO$1:$AO1886)+1))</f>
        <v/>
      </c>
    </row>
    <row r="1888" customFormat="false" ht="12.75" hidden="false" customHeight="true" outlineLevel="0" collapsed="false">
      <c r="W1888" s="24" t="n">
        <f aca="false">IF($F1888="",0,IFERROR(IF(ISNUMBER($F1888),INT($F1888),DATE(VALUE(MID(SUBSTITUTE(LEFT($F1888,FIND(" ",$F1888&amp;" ")-1),"/",REPT(" ",20)),41,20)),VALUE(LEFT(SUBSTITUTE(LEFT($F1888,FIND(" ",$F1888&amp;" ")-1),"/",REPT(" ",20)),20)),VALUE(MID(SUBSTITUTE(LEFT($F1888,FIND(" ",$F1888&amp;" ")-1),"/",REPT(" ",20)),21,20)))),0))</f>
        <v>0</v>
      </c>
      <c r="X1888" s="25" t="str">
        <f aca="false">IF(ISNUMBER($N1888),$N1888*Validation!$B$5,"")</f>
        <v/>
      </c>
      <c r="Y1888" s="26" t="str">
        <f aca="false">IF($A1888="","",SUBSTITUTE(SUBSTITUTE(SUBSTITUTE(SUBSTITUTE(SUBSTITUTE(SUBSTITUTE(SUBSTITUTE(UPPER(TRIM($A1888)),"Á","A"),"É","E"),"Í","I"),"Ó","O"),"Ú","U"),"Ñ","N"),"Ü","U"))</f>
        <v/>
      </c>
      <c r="Z1888" s="26" t="str">
        <f aca="false">IF($Y1888="","",LEFT($Y1888,1)&amp;" "&amp;TRIM(RIGHT(SUBSTITUTE($Y1888," ",REPT(" ",50)),50)))</f>
        <v/>
      </c>
      <c r="AA1888" s="27" t="str">
        <f aca="false">IF($AF1888="","",IF(COUNTIF(Validation!$U$19:$U$178,$AF1888)&gt;0,"OK","NO MATCH"))</f>
        <v/>
      </c>
      <c r="AB1888" s="27" t="str">
        <f aca="false">IF($W1888=0,"",IF(AND($W1888&gt;=Validation!$B$3,$W1888&lt;=Validation!$C$3),"Yes","No"))</f>
        <v/>
      </c>
      <c r="AC1888" s="26" t="str">
        <f aca="false">IF($A1888="","",$AF1888&amp;"|"&amp;TEXT($W1888,"yyyy-mm-dd")&amp;"|"&amp;$J1888&amp;"|"&amp;$N1888)</f>
        <v/>
      </c>
      <c r="AD1888" s="27" t="str">
        <f aca="false">IF($AC1888="","",IF(COUNTIF($AC$2:$AC$3000,$AC1888)&gt;1,"REVIEW","OK"))</f>
        <v/>
      </c>
      <c r="AE1888" s="27" t="str">
        <f aca="false">IF(OR($W1888=0,$O1888=""),"",IF(IFERROR(IF(ISNUMBER($O1888),INT($O1888),DATE(VALUE(MID(SUBSTITUTE(LEFT($O1888,FIND(" ",$O1888&amp;" ")-1),"/",REPT(" ",20)),41,20)),VALUE(LEFT(SUBSTITUTE(LEFT($O1888,FIND(" ",$O1888&amp;" ")-1),"/",REPT(" ",20)),20)),VALUE(MID(SUBSTITUTE(LEFT($O1888,FIND(" ",$O1888&amp;" ")-1),"/",REPT(" ",20)),21,20)))),0)&gt;$W1888,"Late","Same day"))</f>
        <v/>
      </c>
      <c r="AF1888" s="26" t="str">
        <f aca="false">IF($A1888="","",IFERROR(INDEX(Validation!$C$193:$C$217,MATCH($A1888,Validation!$A$193:$A$217,0)),IF(COUNTIF(Validation!$U$19:$U$178,$Z1888)&gt;0,$Z1888,IF(COUNTIF(Validation!$S$19:$S$178,$AI1888)=1,INDEX(Validation!$U$19:$U$178,MATCH($AI1888,Validation!$S$19:$S$178,0)),$Z1888))))</f>
        <v/>
      </c>
      <c r="AG1888" s="27" t="str">
        <f aca="false">IF(COUNTA($A1888:$U1888)=0,"",IF($A1888="","No name",IF($F1888="","No date",IF($W1888=0,"Date ilegible",IF(NOT(ISNUMBER($N1888)),"Hours no numéricas",IF($AA1888="NO MATCH","Person no identificada","OK"))))))</f>
        <v/>
      </c>
      <c r="AH1888" s="27" t="str">
        <f aca="false">IF($W1888=0,"No date",IF($W1888&lt;Validation!$B$3,"Before period",IF($W1888&gt;Validation!$C$3,"After period","In period")))</f>
        <v>No date</v>
      </c>
      <c r="AI1888" s="26" t="str">
        <f aca="false">IF($Y1888="","",TRIM(RIGHT(SUBSTITUTE($Y1888," ",REPT(" ",50)),50)))</f>
        <v/>
      </c>
      <c r="AJ1888" s="27" t="str">
        <f aca="false">IF($A1888="","",IF(NOT(ISERROR(MATCH($A1888,Validation!$A$193:$A$217,0))),"Manual mapping",IF(COUNTIF(Validation!$U$19:$U$178,$Z1888)&gt;0,"Direct",IF(COUNTIF(Validation!$S$19:$S$178,$AI1888)=1,"By surname","Unresolved"))))</f>
        <v/>
      </c>
      <c r="AK1888" s="28" t="str">
        <f aca="false">IF($L1888="","",IF(MATCH($L1888,$L$2:$L$3000,0)&lt;&gt;ROW()-1,"",COUNT($AK$1:$AK1887)+1))</f>
        <v/>
      </c>
      <c r="AL1888" s="28" t="str">
        <f aca="false">IF($G1888="","",IF(MATCH($G1888,$G$2:$G$3000,0)&lt;&gt;ROW()-1,"",COUNT($AL$1:$AL1887)+1))</f>
        <v/>
      </c>
      <c r="AM1888" s="28" t="str">
        <f aca="false">IF($H1888="","",IF(MATCH($H1888,$H$2:$H$3000,0)&lt;&gt;ROW()-1,"",COUNT($AM$1:$AM1887)+1))</f>
        <v/>
      </c>
      <c r="AN1888" s="28" t="str">
        <f aca="false">IF($I1888="","",IF(MATCH($I1888,$I$2:$I$3000,0)&lt;&gt;ROW()-1,"",COUNT($AN$1:$AN1887)+1))</f>
        <v/>
      </c>
      <c r="AO1888" s="28" t="str">
        <f aca="false">IF($Q1888="","",IF(MATCH($Q1888,$Q$2:$Q$3000,0)&lt;&gt;ROW()-1,"",COUNT($AO$1:$AO1887)+1))</f>
        <v/>
      </c>
    </row>
    <row r="1889" customFormat="false" ht="12.75" hidden="false" customHeight="true" outlineLevel="0" collapsed="false">
      <c r="W1889" s="24" t="n">
        <f aca="false">IF($F1889="",0,IFERROR(IF(ISNUMBER($F1889),INT($F1889),DATE(VALUE(MID(SUBSTITUTE(LEFT($F1889,FIND(" ",$F1889&amp;" ")-1),"/",REPT(" ",20)),41,20)),VALUE(LEFT(SUBSTITUTE(LEFT($F1889,FIND(" ",$F1889&amp;" ")-1),"/",REPT(" ",20)),20)),VALUE(MID(SUBSTITUTE(LEFT($F1889,FIND(" ",$F1889&amp;" ")-1),"/",REPT(" ",20)),21,20)))),0))</f>
        <v>0</v>
      </c>
      <c r="X1889" s="25" t="str">
        <f aca="false">IF(ISNUMBER($N1889),$N1889*Validation!$B$5,"")</f>
        <v/>
      </c>
      <c r="Y1889" s="26" t="str">
        <f aca="false">IF($A1889="","",SUBSTITUTE(SUBSTITUTE(SUBSTITUTE(SUBSTITUTE(SUBSTITUTE(SUBSTITUTE(SUBSTITUTE(UPPER(TRIM($A1889)),"Á","A"),"É","E"),"Í","I"),"Ó","O"),"Ú","U"),"Ñ","N"),"Ü","U"))</f>
        <v/>
      </c>
      <c r="Z1889" s="26" t="str">
        <f aca="false">IF($Y1889="","",LEFT($Y1889,1)&amp;" "&amp;TRIM(RIGHT(SUBSTITUTE($Y1889," ",REPT(" ",50)),50)))</f>
        <v/>
      </c>
      <c r="AA1889" s="27" t="str">
        <f aca="false">IF($AF1889="","",IF(COUNTIF(Validation!$U$19:$U$178,$AF1889)&gt;0,"OK","NO MATCH"))</f>
        <v/>
      </c>
      <c r="AB1889" s="27" t="str">
        <f aca="false">IF($W1889=0,"",IF(AND($W1889&gt;=Validation!$B$3,$W1889&lt;=Validation!$C$3),"Yes","No"))</f>
        <v/>
      </c>
      <c r="AC1889" s="26" t="str">
        <f aca="false">IF($A1889="","",$AF1889&amp;"|"&amp;TEXT($W1889,"yyyy-mm-dd")&amp;"|"&amp;$J1889&amp;"|"&amp;$N1889)</f>
        <v/>
      </c>
      <c r="AD1889" s="27" t="str">
        <f aca="false">IF($AC1889="","",IF(COUNTIF($AC$2:$AC$3000,$AC1889)&gt;1,"REVIEW","OK"))</f>
        <v/>
      </c>
      <c r="AE1889" s="27" t="str">
        <f aca="false">IF(OR($W1889=0,$O1889=""),"",IF(IFERROR(IF(ISNUMBER($O1889),INT($O1889),DATE(VALUE(MID(SUBSTITUTE(LEFT($O1889,FIND(" ",$O1889&amp;" ")-1),"/",REPT(" ",20)),41,20)),VALUE(LEFT(SUBSTITUTE(LEFT($O1889,FIND(" ",$O1889&amp;" ")-1),"/",REPT(" ",20)),20)),VALUE(MID(SUBSTITUTE(LEFT($O1889,FIND(" ",$O1889&amp;" ")-1),"/",REPT(" ",20)),21,20)))),0)&gt;$W1889,"Late","Same day"))</f>
        <v/>
      </c>
      <c r="AF1889" s="26" t="str">
        <f aca="false">IF($A1889="","",IFERROR(INDEX(Validation!$C$193:$C$217,MATCH($A1889,Validation!$A$193:$A$217,0)),IF(COUNTIF(Validation!$U$19:$U$178,$Z1889)&gt;0,$Z1889,IF(COUNTIF(Validation!$S$19:$S$178,$AI1889)=1,INDEX(Validation!$U$19:$U$178,MATCH($AI1889,Validation!$S$19:$S$178,0)),$Z1889))))</f>
        <v/>
      </c>
      <c r="AG1889" s="27" t="str">
        <f aca="false">IF(COUNTA($A1889:$U1889)=0,"",IF($A1889="","No name",IF($F1889="","No date",IF($W1889=0,"Date ilegible",IF(NOT(ISNUMBER($N1889)),"Hours no numéricas",IF($AA1889="NO MATCH","Person no identificada","OK"))))))</f>
        <v/>
      </c>
      <c r="AH1889" s="27" t="str">
        <f aca="false">IF($W1889=0,"No date",IF($W1889&lt;Validation!$B$3,"Before period",IF($W1889&gt;Validation!$C$3,"After period","In period")))</f>
        <v>No date</v>
      </c>
      <c r="AI1889" s="26" t="str">
        <f aca="false">IF($Y1889="","",TRIM(RIGHT(SUBSTITUTE($Y1889," ",REPT(" ",50)),50)))</f>
        <v/>
      </c>
      <c r="AJ1889" s="27" t="str">
        <f aca="false">IF($A1889="","",IF(NOT(ISERROR(MATCH($A1889,Validation!$A$193:$A$217,0))),"Manual mapping",IF(COUNTIF(Validation!$U$19:$U$178,$Z1889)&gt;0,"Direct",IF(COUNTIF(Validation!$S$19:$S$178,$AI1889)=1,"By surname","Unresolved"))))</f>
        <v/>
      </c>
      <c r="AK1889" s="28" t="str">
        <f aca="false">IF($L1889="","",IF(MATCH($L1889,$L$2:$L$3000,0)&lt;&gt;ROW()-1,"",COUNT($AK$1:$AK1888)+1))</f>
        <v/>
      </c>
      <c r="AL1889" s="28" t="str">
        <f aca="false">IF($G1889="","",IF(MATCH($G1889,$G$2:$G$3000,0)&lt;&gt;ROW()-1,"",COUNT($AL$1:$AL1888)+1))</f>
        <v/>
      </c>
      <c r="AM1889" s="28" t="str">
        <f aca="false">IF($H1889="","",IF(MATCH($H1889,$H$2:$H$3000,0)&lt;&gt;ROW()-1,"",COUNT($AM$1:$AM1888)+1))</f>
        <v/>
      </c>
      <c r="AN1889" s="28" t="str">
        <f aca="false">IF($I1889="","",IF(MATCH($I1889,$I$2:$I$3000,0)&lt;&gt;ROW()-1,"",COUNT($AN$1:$AN1888)+1))</f>
        <v/>
      </c>
      <c r="AO1889" s="28" t="str">
        <f aca="false">IF($Q1889="","",IF(MATCH($Q1889,$Q$2:$Q$3000,0)&lt;&gt;ROW()-1,"",COUNT($AO$1:$AO1888)+1))</f>
        <v/>
      </c>
    </row>
    <row r="1890" customFormat="false" ht="12.75" hidden="false" customHeight="true" outlineLevel="0" collapsed="false">
      <c r="W1890" s="24" t="n">
        <f aca="false">IF($F1890="",0,IFERROR(IF(ISNUMBER($F1890),INT($F1890),DATE(VALUE(MID(SUBSTITUTE(LEFT($F1890,FIND(" ",$F1890&amp;" ")-1),"/",REPT(" ",20)),41,20)),VALUE(LEFT(SUBSTITUTE(LEFT($F1890,FIND(" ",$F1890&amp;" ")-1),"/",REPT(" ",20)),20)),VALUE(MID(SUBSTITUTE(LEFT($F1890,FIND(" ",$F1890&amp;" ")-1),"/",REPT(" ",20)),21,20)))),0))</f>
        <v>0</v>
      </c>
      <c r="X1890" s="25" t="str">
        <f aca="false">IF(ISNUMBER($N1890),$N1890*Validation!$B$5,"")</f>
        <v/>
      </c>
      <c r="Y1890" s="26" t="str">
        <f aca="false">IF($A1890="","",SUBSTITUTE(SUBSTITUTE(SUBSTITUTE(SUBSTITUTE(SUBSTITUTE(SUBSTITUTE(SUBSTITUTE(UPPER(TRIM($A1890)),"Á","A"),"É","E"),"Í","I"),"Ó","O"),"Ú","U"),"Ñ","N"),"Ü","U"))</f>
        <v/>
      </c>
      <c r="Z1890" s="26" t="str">
        <f aca="false">IF($Y1890="","",LEFT($Y1890,1)&amp;" "&amp;TRIM(RIGHT(SUBSTITUTE($Y1890," ",REPT(" ",50)),50)))</f>
        <v/>
      </c>
      <c r="AA1890" s="27" t="str">
        <f aca="false">IF($AF1890="","",IF(COUNTIF(Validation!$U$19:$U$178,$AF1890)&gt;0,"OK","NO MATCH"))</f>
        <v/>
      </c>
      <c r="AB1890" s="27" t="str">
        <f aca="false">IF($W1890=0,"",IF(AND($W1890&gt;=Validation!$B$3,$W1890&lt;=Validation!$C$3),"Yes","No"))</f>
        <v/>
      </c>
      <c r="AC1890" s="26" t="str">
        <f aca="false">IF($A1890="","",$AF1890&amp;"|"&amp;TEXT($W1890,"yyyy-mm-dd")&amp;"|"&amp;$J1890&amp;"|"&amp;$N1890)</f>
        <v/>
      </c>
      <c r="AD1890" s="27" t="str">
        <f aca="false">IF($AC1890="","",IF(COUNTIF($AC$2:$AC$3000,$AC1890)&gt;1,"REVIEW","OK"))</f>
        <v/>
      </c>
      <c r="AE1890" s="27" t="str">
        <f aca="false">IF(OR($W1890=0,$O1890=""),"",IF(IFERROR(IF(ISNUMBER($O1890),INT($O1890),DATE(VALUE(MID(SUBSTITUTE(LEFT($O1890,FIND(" ",$O1890&amp;" ")-1),"/",REPT(" ",20)),41,20)),VALUE(LEFT(SUBSTITUTE(LEFT($O1890,FIND(" ",$O1890&amp;" ")-1),"/",REPT(" ",20)),20)),VALUE(MID(SUBSTITUTE(LEFT($O1890,FIND(" ",$O1890&amp;" ")-1),"/",REPT(" ",20)),21,20)))),0)&gt;$W1890,"Late","Same day"))</f>
        <v/>
      </c>
      <c r="AF1890" s="26" t="str">
        <f aca="false">IF($A1890="","",IFERROR(INDEX(Validation!$C$193:$C$217,MATCH($A1890,Validation!$A$193:$A$217,0)),IF(COUNTIF(Validation!$U$19:$U$178,$Z1890)&gt;0,$Z1890,IF(COUNTIF(Validation!$S$19:$S$178,$AI1890)=1,INDEX(Validation!$U$19:$U$178,MATCH($AI1890,Validation!$S$19:$S$178,0)),$Z1890))))</f>
        <v/>
      </c>
      <c r="AG1890" s="27" t="str">
        <f aca="false">IF(COUNTA($A1890:$U1890)=0,"",IF($A1890="","No name",IF($F1890="","No date",IF($W1890=0,"Date ilegible",IF(NOT(ISNUMBER($N1890)),"Hours no numéricas",IF($AA1890="NO MATCH","Person no identificada","OK"))))))</f>
        <v/>
      </c>
      <c r="AH1890" s="27" t="str">
        <f aca="false">IF($W1890=0,"No date",IF($W1890&lt;Validation!$B$3,"Before period",IF($W1890&gt;Validation!$C$3,"After period","In period")))</f>
        <v>No date</v>
      </c>
      <c r="AI1890" s="26" t="str">
        <f aca="false">IF($Y1890="","",TRIM(RIGHT(SUBSTITUTE($Y1890," ",REPT(" ",50)),50)))</f>
        <v/>
      </c>
      <c r="AJ1890" s="27" t="str">
        <f aca="false">IF($A1890="","",IF(NOT(ISERROR(MATCH($A1890,Validation!$A$193:$A$217,0))),"Manual mapping",IF(COUNTIF(Validation!$U$19:$U$178,$Z1890)&gt;0,"Direct",IF(COUNTIF(Validation!$S$19:$S$178,$AI1890)=1,"By surname","Unresolved"))))</f>
        <v/>
      </c>
      <c r="AK1890" s="28" t="str">
        <f aca="false">IF($L1890="","",IF(MATCH($L1890,$L$2:$L$3000,0)&lt;&gt;ROW()-1,"",COUNT($AK$1:$AK1889)+1))</f>
        <v/>
      </c>
      <c r="AL1890" s="28" t="str">
        <f aca="false">IF($G1890="","",IF(MATCH($G1890,$G$2:$G$3000,0)&lt;&gt;ROW()-1,"",COUNT($AL$1:$AL1889)+1))</f>
        <v/>
      </c>
      <c r="AM1890" s="28" t="str">
        <f aca="false">IF($H1890="","",IF(MATCH($H1890,$H$2:$H$3000,0)&lt;&gt;ROW()-1,"",COUNT($AM$1:$AM1889)+1))</f>
        <v/>
      </c>
      <c r="AN1890" s="28" t="str">
        <f aca="false">IF($I1890="","",IF(MATCH($I1890,$I$2:$I$3000,0)&lt;&gt;ROW()-1,"",COUNT($AN$1:$AN1889)+1))</f>
        <v/>
      </c>
      <c r="AO1890" s="28" t="str">
        <f aca="false">IF($Q1890="","",IF(MATCH($Q1890,$Q$2:$Q$3000,0)&lt;&gt;ROW()-1,"",COUNT($AO$1:$AO1889)+1))</f>
        <v/>
      </c>
    </row>
    <row r="1891" customFormat="false" ht="12.75" hidden="false" customHeight="true" outlineLevel="0" collapsed="false">
      <c r="W1891" s="24" t="n">
        <f aca="false">IF($F1891="",0,IFERROR(IF(ISNUMBER($F1891),INT($F1891),DATE(VALUE(MID(SUBSTITUTE(LEFT($F1891,FIND(" ",$F1891&amp;" ")-1),"/",REPT(" ",20)),41,20)),VALUE(LEFT(SUBSTITUTE(LEFT($F1891,FIND(" ",$F1891&amp;" ")-1),"/",REPT(" ",20)),20)),VALUE(MID(SUBSTITUTE(LEFT($F1891,FIND(" ",$F1891&amp;" ")-1),"/",REPT(" ",20)),21,20)))),0))</f>
        <v>0</v>
      </c>
      <c r="X1891" s="25" t="str">
        <f aca="false">IF(ISNUMBER($N1891),$N1891*Validation!$B$5,"")</f>
        <v/>
      </c>
      <c r="Y1891" s="26" t="str">
        <f aca="false">IF($A1891="","",SUBSTITUTE(SUBSTITUTE(SUBSTITUTE(SUBSTITUTE(SUBSTITUTE(SUBSTITUTE(SUBSTITUTE(UPPER(TRIM($A1891)),"Á","A"),"É","E"),"Í","I"),"Ó","O"),"Ú","U"),"Ñ","N"),"Ü","U"))</f>
        <v/>
      </c>
      <c r="Z1891" s="26" t="str">
        <f aca="false">IF($Y1891="","",LEFT($Y1891,1)&amp;" "&amp;TRIM(RIGHT(SUBSTITUTE($Y1891," ",REPT(" ",50)),50)))</f>
        <v/>
      </c>
      <c r="AA1891" s="27" t="str">
        <f aca="false">IF($AF1891="","",IF(COUNTIF(Validation!$U$19:$U$178,$AF1891)&gt;0,"OK","NO MATCH"))</f>
        <v/>
      </c>
      <c r="AB1891" s="27" t="str">
        <f aca="false">IF($W1891=0,"",IF(AND($W1891&gt;=Validation!$B$3,$W1891&lt;=Validation!$C$3),"Yes","No"))</f>
        <v/>
      </c>
      <c r="AC1891" s="26" t="str">
        <f aca="false">IF($A1891="","",$AF1891&amp;"|"&amp;TEXT($W1891,"yyyy-mm-dd")&amp;"|"&amp;$J1891&amp;"|"&amp;$N1891)</f>
        <v/>
      </c>
      <c r="AD1891" s="27" t="str">
        <f aca="false">IF($AC1891="","",IF(COUNTIF($AC$2:$AC$3000,$AC1891)&gt;1,"REVIEW","OK"))</f>
        <v/>
      </c>
      <c r="AE1891" s="27" t="str">
        <f aca="false">IF(OR($W1891=0,$O1891=""),"",IF(IFERROR(IF(ISNUMBER($O1891),INT($O1891),DATE(VALUE(MID(SUBSTITUTE(LEFT($O1891,FIND(" ",$O1891&amp;" ")-1),"/",REPT(" ",20)),41,20)),VALUE(LEFT(SUBSTITUTE(LEFT($O1891,FIND(" ",$O1891&amp;" ")-1),"/",REPT(" ",20)),20)),VALUE(MID(SUBSTITUTE(LEFT($O1891,FIND(" ",$O1891&amp;" ")-1),"/",REPT(" ",20)),21,20)))),0)&gt;$W1891,"Late","Same day"))</f>
        <v/>
      </c>
      <c r="AF1891" s="26" t="str">
        <f aca="false">IF($A1891="","",IFERROR(INDEX(Validation!$C$193:$C$217,MATCH($A1891,Validation!$A$193:$A$217,0)),IF(COUNTIF(Validation!$U$19:$U$178,$Z1891)&gt;0,$Z1891,IF(COUNTIF(Validation!$S$19:$S$178,$AI1891)=1,INDEX(Validation!$U$19:$U$178,MATCH($AI1891,Validation!$S$19:$S$178,0)),$Z1891))))</f>
        <v/>
      </c>
      <c r="AG1891" s="27" t="str">
        <f aca="false">IF(COUNTA($A1891:$U1891)=0,"",IF($A1891="","No name",IF($F1891="","No date",IF($W1891=0,"Date ilegible",IF(NOT(ISNUMBER($N1891)),"Hours no numéricas",IF($AA1891="NO MATCH","Person no identificada","OK"))))))</f>
        <v/>
      </c>
      <c r="AH1891" s="27" t="str">
        <f aca="false">IF($W1891=0,"No date",IF($W1891&lt;Validation!$B$3,"Before period",IF($W1891&gt;Validation!$C$3,"After period","In period")))</f>
        <v>No date</v>
      </c>
      <c r="AI1891" s="26" t="str">
        <f aca="false">IF($Y1891="","",TRIM(RIGHT(SUBSTITUTE($Y1891," ",REPT(" ",50)),50)))</f>
        <v/>
      </c>
      <c r="AJ1891" s="27" t="str">
        <f aca="false">IF($A1891="","",IF(NOT(ISERROR(MATCH($A1891,Validation!$A$193:$A$217,0))),"Manual mapping",IF(COUNTIF(Validation!$U$19:$U$178,$Z1891)&gt;0,"Direct",IF(COUNTIF(Validation!$S$19:$S$178,$AI1891)=1,"By surname","Unresolved"))))</f>
        <v/>
      </c>
      <c r="AK1891" s="28" t="str">
        <f aca="false">IF($L1891="","",IF(MATCH($L1891,$L$2:$L$3000,0)&lt;&gt;ROW()-1,"",COUNT($AK$1:$AK1890)+1))</f>
        <v/>
      </c>
      <c r="AL1891" s="28" t="str">
        <f aca="false">IF($G1891="","",IF(MATCH($G1891,$G$2:$G$3000,0)&lt;&gt;ROW()-1,"",COUNT($AL$1:$AL1890)+1))</f>
        <v/>
      </c>
      <c r="AM1891" s="28" t="str">
        <f aca="false">IF($H1891="","",IF(MATCH($H1891,$H$2:$H$3000,0)&lt;&gt;ROW()-1,"",COUNT($AM$1:$AM1890)+1))</f>
        <v/>
      </c>
      <c r="AN1891" s="28" t="str">
        <f aca="false">IF($I1891="","",IF(MATCH($I1891,$I$2:$I$3000,0)&lt;&gt;ROW()-1,"",COUNT($AN$1:$AN1890)+1))</f>
        <v/>
      </c>
      <c r="AO1891" s="28" t="str">
        <f aca="false">IF($Q1891="","",IF(MATCH($Q1891,$Q$2:$Q$3000,0)&lt;&gt;ROW()-1,"",COUNT($AO$1:$AO1890)+1))</f>
        <v/>
      </c>
    </row>
    <row r="1892" customFormat="false" ht="12.75" hidden="false" customHeight="true" outlineLevel="0" collapsed="false">
      <c r="W1892" s="24" t="n">
        <f aca="false">IF($F1892="",0,IFERROR(IF(ISNUMBER($F1892),INT($F1892),DATE(VALUE(MID(SUBSTITUTE(LEFT($F1892,FIND(" ",$F1892&amp;" ")-1),"/",REPT(" ",20)),41,20)),VALUE(LEFT(SUBSTITUTE(LEFT($F1892,FIND(" ",$F1892&amp;" ")-1),"/",REPT(" ",20)),20)),VALUE(MID(SUBSTITUTE(LEFT($F1892,FIND(" ",$F1892&amp;" ")-1),"/",REPT(" ",20)),21,20)))),0))</f>
        <v>0</v>
      </c>
      <c r="X1892" s="25" t="str">
        <f aca="false">IF(ISNUMBER($N1892),$N1892*Validation!$B$5,"")</f>
        <v/>
      </c>
      <c r="Y1892" s="26" t="str">
        <f aca="false">IF($A1892="","",SUBSTITUTE(SUBSTITUTE(SUBSTITUTE(SUBSTITUTE(SUBSTITUTE(SUBSTITUTE(SUBSTITUTE(UPPER(TRIM($A1892)),"Á","A"),"É","E"),"Í","I"),"Ó","O"),"Ú","U"),"Ñ","N"),"Ü","U"))</f>
        <v/>
      </c>
      <c r="Z1892" s="26" t="str">
        <f aca="false">IF($Y1892="","",LEFT($Y1892,1)&amp;" "&amp;TRIM(RIGHT(SUBSTITUTE($Y1892," ",REPT(" ",50)),50)))</f>
        <v/>
      </c>
      <c r="AA1892" s="27" t="str">
        <f aca="false">IF($AF1892="","",IF(COUNTIF(Validation!$U$19:$U$178,$AF1892)&gt;0,"OK","NO MATCH"))</f>
        <v/>
      </c>
      <c r="AB1892" s="27" t="str">
        <f aca="false">IF($W1892=0,"",IF(AND($W1892&gt;=Validation!$B$3,$W1892&lt;=Validation!$C$3),"Yes","No"))</f>
        <v/>
      </c>
      <c r="AC1892" s="26" t="str">
        <f aca="false">IF($A1892="","",$AF1892&amp;"|"&amp;TEXT($W1892,"yyyy-mm-dd")&amp;"|"&amp;$J1892&amp;"|"&amp;$N1892)</f>
        <v/>
      </c>
      <c r="AD1892" s="27" t="str">
        <f aca="false">IF($AC1892="","",IF(COUNTIF($AC$2:$AC$3000,$AC1892)&gt;1,"REVIEW","OK"))</f>
        <v/>
      </c>
      <c r="AE1892" s="27" t="str">
        <f aca="false">IF(OR($W1892=0,$O1892=""),"",IF(IFERROR(IF(ISNUMBER($O1892),INT($O1892),DATE(VALUE(MID(SUBSTITUTE(LEFT($O1892,FIND(" ",$O1892&amp;" ")-1),"/",REPT(" ",20)),41,20)),VALUE(LEFT(SUBSTITUTE(LEFT($O1892,FIND(" ",$O1892&amp;" ")-1),"/",REPT(" ",20)),20)),VALUE(MID(SUBSTITUTE(LEFT($O1892,FIND(" ",$O1892&amp;" ")-1),"/",REPT(" ",20)),21,20)))),0)&gt;$W1892,"Late","Same day"))</f>
        <v/>
      </c>
      <c r="AF1892" s="26" t="str">
        <f aca="false">IF($A1892="","",IFERROR(INDEX(Validation!$C$193:$C$217,MATCH($A1892,Validation!$A$193:$A$217,0)),IF(COUNTIF(Validation!$U$19:$U$178,$Z1892)&gt;0,$Z1892,IF(COUNTIF(Validation!$S$19:$S$178,$AI1892)=1,INDEX(Validation!$U$19:$U$178,MATCH($AI1892,Validation!$S$19:$S$178,0)),$Z1892))))</f>
        <v/>
      </c>
      <c r="AG1892" s="27" t="str">
        <f aca="false">IF(COUNTA($A1892:$U1892)=0,"",IF($A1892="","No name",IF($F1892="","No date",IF($W1892=0,"Date ilegible",IF(NOT(ISNUMBER($N1892)),"Hours no numéricas",IF($AA1892="NO MATCH","Person no identificada","OK"))))))</f>
        <v/>
      </c>
      <c r="AH1892" s="27" t="str">
        <f aca="false">IF($W1892=0,"No date",IF($W1892&lt;Validation!$B$3,"Before period",IF($W1892&gt;Validation!$C$3,"After period","In period")))</f>
        <v>No date</v>
      </c>
      <c r="AI1892" s="26" t="str">
        <f aca="false">IF($Y1892="","",TRIM(RIGHT(SUBSTITUTE($Y1892," ",REPT(" ",50)),50)))</f>
        <v/>
      </c>
      <c r="AJ1892" s="27" t="str">
        <f aca="false">IF($A1892="","",IF(NOT(ISERROR(MATCH($A1892,Validation!$A$193:$A$217,0))),"Manual mapping",IF(COUNTIF(Validation!$U$19:$U$178,$Z1892)&gt;0,"Direct",IF(COUNTIF(Validation!$S$19:$S$178,$AI1892)=1,"By surname","Unresolved"))))</f>
        <v/>
      </c>
      <c r="AK1892" s="28" t="str">
        <f aca="false">IF($L1892="","",IF(MATCH($L1892,$L$2:$L$3000,0)&lt;&gt;ROW()-1,"",COUNT($AK$1:$AK1891)+1))</f>
        <v/>
      </c>
      <c r="AL1892" s="28" t="str">
        <f aca="false">IF($G1892="","",IF(MATCH($G1892,$G$2:$G$3000,0)&lt;&gt;ROW()-1,"",COUNT($AL$1:$AL1891)+1))</f>
        <v/>
      </c>
      <c r="AM1892" s="28" t="str">
        <f aca="false">IF($H1892="","",IF(MATCH($H1892,$H$2:$H$3000,0)&lt;&gt;ROW()-1,"",COUNT($AM$1:$AM1891)+1))</f>
        <v/>
      </c>
      <c r="AN1892" s="28" t="str">
        <f aca="false">IF($I1892="","",IF(MATCH($I1892,$I$2:$I$3000,0)&lt;&gt;ROW()-1,"",COUNT($AN$1:$AN1891)+1))</f>
        <v/>
      </c>
      <c r="AO1892" s="28" t="str">
        <f aca="false">IF($Q1892="","",IF(MATCH($Q1892,$Q$2:$Q$3000,0)&lt;&gt;ROW()-1,"",COUNT($AO$1:$AO1891)+1))</f>
        <v/>
      </c>
    </row>
    <row r="1893" customFormat="false" ht="12.75" hidden="false" customHeight="true" outlineLevel="0" collapsed="false">
      <c r="W1893" s="24" t="n">
        <f aca="false">IF($F1893="",0,IFERROR(IF(ISNUMBER($F1893),INT($F1893),DATE(VALUE(MID(SUBSTITUTE(LEFT($F1893,FIND(" ",$F1893&amp;" ")-1),"/",REPT(" ",20)),41,20)),VALUE(LEFT(SUBSTITUTE(LEFT($F1893,FIND(" ",$F1893&amp;" ")-1),"/",REPT(" ",20)),20)),VALUE(MID(SUBSTITUTE(LEFT($F1893,FIND(" ",$F1893&amp;" ")-1),"/",REPT(" ",20)),21,20)))),0))</f>
        <v>0</v>
      </c>
      <c r="X1893" s="25" t="str">
        <f aca="false">IF(ISNUMBER($N1893),$N1893*Validation!$B$5,"")</f>
        <v/>
      </c>
      <c r="Y1893" s="26" t="str">
        <f aca="false">IF($A1893="","",SUBSTITUTE(SUBSTITUTE(SUBSTITUTE(SUBSTITUTE(SUBSTITUTE(SUBSTITUTE(SUBSTITUTE(UPPER(TRIM($A1893)),"Á","A"),"É","E"),"Í","I"),"Ó","O"),"Ú","U"),"Ñ","N"),"Ü","U"))</f>
        <v/>
      </c>
      <c r="Z1893" s="26" t="str">
        <f aca="false">IF($Y1893="","",LEFT($Y1893,1)&amp;" "&amp;TRIM(RIGHT(SUBSTITUTE($Y1893," ",REPT(" ",50)),50)))</f>
        <v/>
      </c>
      <c r="AA1893" s="27" t="str">
        <f aca="false">IF($AF1893="","",IF(COUNTIF(Validation!$U$19:$U$178,$AF1893)&gt;0,"OK","NO MATCH"))</f>
        <v/>
      </c>
      <c r="AB1893" s="27" t="str">
        <f aca="false">IF($W1893=0,"",IF(AND($W1893&gt;=Validation!$B$3,$W1893&lt;=Validation!$C$3),"Yes","No"))</f>
        <v/>
      </c>
      <c r="AC1893" s="26" t="str">
        <f aca="false">IF($A1893="","",$AF1893&amp;"|"&amp;TEXT($W1893,"yyyy-mm-dd")&amp;"|"&amp;$J1893&amp;"|"&amp;$N1893)</f>
        <v/>
      </c>
      <c r="AD1893" s="27" t="str">
        <f aca="false">IF($AC1893="","",IF(COUNTIF($AC$2:$AC$3000,$AC1893)&gt;1,"REVIEW","OK"))</f>
        <v/>
      </c>
      <c r="AE1893" s="27" t="str">
        <f aca="false">IF(OR($W1893=0,$O1893=""),"",IF(IFERROR(IF(ISNUMBER($O1893),INT($O1893),DATE(VALUE(MID(SUBSTITUTE(LEFT($O1893,FIND(" ",$O1893&amp;" ")-1),"/",REPT(" ",20)),41,20)),VALUE(LEFT(SUBSTITUTE(LEFT($O1893,FIND(" ",$O1893&amp;" ")-1),"/",REPT(" ",20)),20)),VALUE(MID(SUBSTITUTE(LEFT($O1893,FIND(" ",$O1893&amp;" ")-1),"/",REPT(" ",20)),21,20)))),0)&gt;$W1893,"Late","Same day"))</f>
        <v/>
      </c>
      <c r="AF1893" s="26" t="str">
        <f aca="false">IF($A1893="","",IFERROR(INDEX(Validation!$C$193:$C$217,MATCH($A1893,Validation!$A$193:$A$217,0)),IF(COUNTIF(Validation!$U$19:$U$178,$Z1893)&gt;0,$Z1893,IF(COUNTIF(Validation!$S$19:$S$178,$AI1893)=1,INDEX(Validation!$U$19:$U$178,MATCH($AI1893,Validation!$S$19:$S$178,0)),$Z1893))))</f>
        <v/>
      </c>
      <c r="AG1893" s="27" t="str">
        <f aca="false">IF(COUNTA($A1893:$U1893)=0,"",IF($A1893="","No name",IF($F1893="","No date",IF($W1893=0,"Date ilegible",IF(NOT(ISNUMBER($N1893)),"Hours no numéricas",IF($AA1893="NO MATCH","Person no identificada","OK"))))))</f>
        <v/>
      </c>
      <c r="AH1893" s="27" t="str">
        <f aca="false">IF($W1893=0,"No date",IF($W1893&lt;Validation!$B$3,"Before period",IF($W1893&gt;Validation!$C$3,"After period","In period")))</f>
        <v>No date</v>
      </c>
      <c r="AI1893" s="26" t="str">
        <f aca="false">IF($Y1893="","",TRIM(RIGHT(SUBSTITUTE($Y1893," ",REPT(" ",50)),50)))</f>
        <v/>
      </c>
      <c r="AJ1893" s="27" t="str">
        <f aca="false">IF($A1893="","",IF(NOT(ISERROR(MATCH($A1893,Validation!$A$193:$A$217,0))),"Manual mapping",IF(COUNTIF(Validation!$U$19:$U$178,$Z1893)&gt;0,"Direct",IF(COUNTIF(Validation!$S$19:$S$178,$AI1893)=1,"By surname","Unresolved"))))</f>
        <v/>
      </c>
      <c r="AK1893" s="28" t="str">
        <f aca="false">IF($L1893="","",IF(MATCH($L1893,$L$2:$L$3000,0)&lt;&gt;ROW()-1,"",COUNT($AK$1:$AK1892)+1))</f>
        <v/>
      </c>
      <c r="AL1893" s="28" t="str">
        <f aca="false">IF($G1893="","",IF(MATCH($G1893,$G$2:$G$3000,0)&lt;&gt;ROW()-1,"",COUNT($AL$1:$AL1892)+1))</f>
        <v/>
      </c>
      <c r="AM1893" s="28" t="str">
        <f aca="false">IF($H1893="","",IF(MATCH($H1893,$H$2:$H$3000,0)&lt;&gt;ROW()-1,"",COUNT($AM$1:$AM1892)+1))</f>
        <v/>
      </c>
      <c r="AN1893" s="28" t="str">
        <f aca="false">IF($I1893="","",IF(MATCH($I1893,$I$2:$I$3000,0)&lt;&gt;ROW()-1,"",COUNT($AN$1:$AN1892)+1))</f>
        <v/>
      </c>
      <c r="AO1893" s="28" t="str">
        <f aca="false">IF($Q1893="","",IF(MATCH($Q1893,$Q$2:$Q$3000,0)&lt;&gt;ROW()-1,"",COUNT($AO$1:$AO1892)+1))</f>
        <v/>
      </c>
    </row>
    <row r="1894" customFormat="false" ht="12.75" hidden="false" customHeight="true" outlineLevel="0" collapsed="false">
      <c r="W1894" s="24" t="n">
        <f aca="false">IF($F1894="",0,IFERROR(IF(ISNUMBER($F1894),INT($F1894),DATE(VALUE(MID(SUBSTITUTE(LEFT($F1894,FIND(" ",$F1894&amp;" ")-1),"/",REPT(" ",20)),41,20)),VALUE(LEFT(SUBSTITUTE(LEFT($F1894,FIND(" ",$F1894&amp;" ")-1),"/",REPT(" ",20)),20)),VALUE(MID(SUBSTITUTE(LEFT($F1894,FIND(" ",$F1894&amp;" ")-1),"/",REPT(" ",20)),21,20)))),0))</f>
        <v>0</v>
      </c>
      <c r="X1894" s="25" t="str">
        <f aca="false">IF(ISNUMBER($N1894),$N1894*Validation!$B$5,"")</f>
        <v/>
      </c>
      <c r="Y1894" s="26" t="str">
        <f aca="false">IF($A1894="","",SUBSTITUTE(SUBSTITUTE(SUBSTITUTE(SUBSTITUTE(SUBSTITUTE(SUBSTITUTE(SUBSTITUTE(UPPER(TRIM($A1894)),"Á","A"),"É","E"),"Í","I"),"Ó","O"),"Ú","U"),"Ñ","N"),"Ü","U"))</f>
        <v/>
      </c>
      <c r="Z1894" s="26" t="str">
        <f aca="false">IF($Y1894="","",LEFT($Y1894,1)&amp;" "&amp;TRIM(RIGHT(SUBSTITUTE($Y1894," ",REPT(" ",50)),50)))</f>
        <v/>
      </c>
      <c r="AA1894" s="27" t="str">
        <f aca="false">IF($AF1894="","",IF(COUNTIF(Validation!$U$19:$U$178,$AF1894)&gt;0,"OK","NO MATCH"))</f>
        <v/>
      </c>
      <c r="AB1894" s="27" t="str">
        <f aca="false">IF($W1894=0,"",IF(AND($W1894&gt;=Validation!$B$3,$W1894&lt;=Validation!$C$3),"Yes","No"))</f>
        <v/>
      </c>
      <c r="AC1894" s="26" t="str">
        <f aca="false">IF($A1894="","",$AF1894&amp;"|"&amp;TEXT($W1894,"yyyy-mm-dd")&amp;"|"&amp;$J1894&amp;"|"&amp;$N1894)</f>
        <v/>
      </c>
      <c r="AD1894" s="27" t="str">
        <f aca="false">IF($AC1894="","",IF(COUNTIF($AC$2:$AC$3000,$AC1894)&gt;1,"REVIEW","OK"))</f>
        <v/>
      </c>
      <c r="AE1894" s="27" t="str">
        <f aca="false">IF(OR($W1894=0,$O1894=""),"",IF(IFERROR(IF(ISNUMBER($O1894),INT($O1894),DATE(VALUE(MID(SUBSTITUTE(LEFT($O1894,FIND(" ",$O1894&amp;" ")-1),"/",REPT(" ",20)),41,20)),VALUE(LEFT(SUBSTITUTE(LEFT($O1894,FIND(" ",$O1894&amp;" ")-1),"/",REPT(" ",20)),20)),VALUE(MID(SUBSTITUTE(LEFT($O1894,FIND(" ",$O1894&amp;" ")-1),"/",REPT(" ",20)),21,20)))),0)&gt;$W1894,"Late","Same day"))</f>
        <v/>
      </c>
      <c r="AF1894" s="26" t="str">
        <f aca="false">IF($A1894="","",IFERROR(INDEX(Validation!$C$193:$C$217,MATCH($A1894,Validation!$A$193:$A$217,0)),IF(COUNTIF(Validation!$U$19:$U$178,$Z1894)&gt;0,$Z1894,IF(COUNTIF(Validation!$S$19:$S$178,$AI1894)=1,INDEX(Validation!$U$19:$U$178,MATCH($AI1894,Validation!$S$19:$S$178,0)),$Z1894))))</f>
        <v/>
      </c>
      <c r="AG1894" s="27" t="str">
        <f aca="false">IF(COUNTA($A1894:$U1894)=0,"",IF($A1894="","No name",IF($F1894="","No date",IF($W1894=0,"Date ilegible",IF(NOT(ISNUMBER($N1894)),"Hours no numéricas",IF($AA1894="NO MATCH","Person no identificada","OK"))))))</f>
        <v/>
      </c>
      <c r="AH1894" s="27" t="str">
        <f aca="false">IF($W1894=0,"No date",IF($W1894&lt;Validation!$B$3,"Before period",IF($W1894&gt;Validation!$C$3,"After period","In period")))</f>
        <v>No date</v>
      </c>
      <c r="AI1894" s="26" t="str">
        <f aca="false">IF($Y1894="","",TRIM(RIGHT(SUBSTITUTE($Y1894," ",REPT(" ",50)),50)))</f>
        <v/>
      </c>
      <c r="AJ1894" s="27" t="str">
        <f aca="false">IF($A1894="","",IF(NOT(ISERROR(MATCH($A1894,Validation!$A$193:$A$217,0))),"Manual mapping",IF(COUNTIF(Validation!$U$19:$U$178,$Z1894)&gt;0,"Direct",IF(COUNTIF(Validation!$S$19:$S$178,$AI1894)=1,"By surname","Unresolved"))))</f>
        <v/>
      </c>
      <c r="AK1894" s="28" t="str">
        <f aca="false">IF($L1894="","",IF(MATCH($L1894,$L$2:$L$3000,0)&lt;&gt;ROW()-1,"",COUNT($AK$1:$AK1893)+1))</f>
        <v/>
      </c>
      <c r="AL1894" s="28" t="str">
        <f aca="false">IF($G1894="","",IF(MATCH($G1894,$G$2:$G$3000,0)&lt;&gt;ROW()-1,"",COUNT($AL$1:$AL1893)+1))</f>
        <v/>
      </c>
      <c r="AM1894" s="28" t="str">
        <f aca="false">IF($H1894="","",IF(MATCH($H1894,$H$2:$H$3000,0)&lt;&gt;ROW()-1,"",COUNT($AM$1:$AM1893)+1))</f>
        <v/>
      </c>
      <c r="AN1894" s="28" t="str">
        <f aca="false">IF($I1894="","",IF(MATCH($I1894,$I$2:$I$3000,0)&lt;&gt;ROW()-1,"",COUNT($AN$1:$AN1893)+1))</f>
        <v/>
      </c>
      <c r="AO1894" s="28" t="str">
        <f aca="false">IF($Q1894="","",IF(MATCH($Q1894,$Q$2:$Q$3000,0)&lt;&gt;ROW()-1,"",COUNT($AO$1:$AO1893)+1))</f>
        <v/>
      </c>
    </row>
    <row r="1895" customFormat="false" ht="12.75" hidden="false" customHeight="true" outlineLevel="0" collapsed="false">
      <c r="W1895" s="24" t="n">
        <f aca="false">IF($F1895="",0,IFERROR(IF(ISNUMBER($F1895),INT($F1895),DATE(VALUE(MID(SUBSTITUTE(LEFT($F1895,FIND(" ",$F1895&amp;" ")-1),"/",REPT(" ",20)),41,20)),VALUE(LEFT(SUBSTITUTE(LEFT($F1895,FIND(" ",$F1895&amp;" ")-1),"/",REPT(" ",20)),20)),VALUE(MID(SUBSTITUTE(LEFT($F1895,FIND(" ",$F1895&amp;" ")-1),"/",REPT(" ",20)),21,20)))),0))</f>
        <v>0</v>
      </c>
      <c r="X1895" s="25" t="str">
        <f aca="false">IF(ISNUMBER($N1895),$N1895*Validation!$B$5,"")</f>
        <v/>
      </c>
      <c r="Y1895" s="26" t="str">
        <f aca="false">IF($A1895="","",SUBSTITUTE(SUBSTITUTE(SUBSTITUTE(SUBSTITUTE(SUBSTITUTE(SUBSTITUTE(SUBSTITUTE(UPPER(TRIM($A1895)),"Á","A"),"É","E"),"Í","I"),"Ó","O"),"Ú","U"),"Ñ","N"),"Ü","U"))</f>
        <v/>
      </c>
      <c r="Z1895" s="26" t="str">
        <f aca="false">IF($Y1895="","",LEFT($Y1895,1)&amp;" "&amp;TRIM(RIGHT(SUBSTITUTE($Y1895," ",REPT(" ",50)),50)))</f>
        <v/>
      </c>
      <c r="AA1895" s="27" t="str">
        <f aca="false">IF($AF1895="","",IF(COUNTIF(Validation!$U$19:$U$178,$AF1895)&gt;0,"OK","NO MATCH"))</f>
        <v/>
      </c>
      <c r="AB1895" s="27" t="str">
        <f aca="false">IF($W1895=0,"",IF(AND($W1895&gt;=Validation!$B$3,$W1895&lt;=Validation!$C$3),"Yes","No"))</f>
        <v/>
      </c>
      <c r="AC1895" s="26" t="str">
        <f aca="false">IF($A1895="","",$AF1895&amp;"|"&amp;TEXT($W1895,"yyyy-mm-dd")&amp;"|"&amp;$J1895&amp;"|"&amp;$N1895)</f>
        <v/>
      </c>
      <c r="AD1895" s="27" t="str">
        <f aca="false">IF($AC1895="","",IF(COUNTIF($AC$2:$AC$3000,$AC1895)&gt;1,"REVIEW","OK"))</f>
        <v/>
      </c>
      <c r="AE1895" s="27" t="str">
        <f aca="false">IF(OR($W1895=0,$O1895=""),"",IF(IFERROR(IF(ISNUMBER($O1895),INT($O1895),DATE(VALUE(MID(SUBSTITUTE(LEFT($O1895,FIND(" ",$O1895&amp;" ")-1),"/",REPT(" ",20)),41,20)),VALUE(LEFT(SUBSTITUTE(LEFT($O1895,FIND(" ",$O1895&amp;" ")-1),"/",REPT(" ",20)),20)),VALUE(MID(SUBSTITUTE(LEFT($O1895,FIND(" ",$O1895&amp;" ")-1),"/",REPT(" ",20)),21,20)))),0)&gt;$W1895,"Late","Same day"))</f>
        <v/>
      </c>
      <c r="AF1895" s="26" t="str">
        <f aca="false">IF($A1895="","",IFERROR(INDEX(Validation!$C$193:$C$217,MATCH($A1895,Validation!$A$193:$A$217,0)),IF(COUNTIF(Validation!$U$19:$U$178,$Z1895)&gt;0,$Z1895,IF(COUNTIF(Validation!$S$19:$S$178,$AI1895)=1,INDEX(Validation!$U$19:$U$178,MATCH($AI1895,Validation!$S$19:$S$178,0)),$Z1895))))</f>
        <v/>
      </c>
      <c r="AG1895" s="27" t="str">
        <f aca="false">IF(COUNTA($A1895:$U1895)=0,"",IF($A1895="","No name",IF($F1895="","No date",IF($W1895=0,"Date ilegible",IF(NOT(ISNUMBER($N1895)),"Hours no numéricas",IF($AA1895="NO MATCH","Person no identificada","OK"))))))</f>
        <v/>
      </c>
      <c r="AH1895" s="27" t="str">
        <f aca="false">IF($W1895=0,"No date",IF($W1895&lt;Validation!$B$3,"Before period",IF($W1895&gt;Validation!$C$3,"After period","In period")))</f>
        <v>No date</v>
      </c>
      <c r="AI1895" s="26" t="str">
        <f aca="false">IF($Y1895="","",TRIM(RIGHT(SUBSTITUTE($Y1895," ",REPT(" ",50)),50)))</f>
        <v/>
      </c>
      <c r="AJ1895" s="27" t="str">
        <f aca="false">IF($A1895="","",IF(NOT(ISERROR(MATCH($A1895,Validation!$A$193:$A$217,0))),"Manual mapping",IF(COUNTIF(Validation!$U$19:$U$178,$Z1895)&gt;0,"Direct",IF(COUNTIF(Validation!$S$19:$S$178,$AI1895)=1,"By surname","Unresolved"))))</f>
        <v/>
      </c>
      <c r="AK1895" s="28" t="str">
        <f aca="false">IF($L1895="","",IF(MATCH($L1895,$L$2:$L$3000,0)&lt;&gt;ROW()-1,"",COUNT($AK$1:$AK1894)+1))</f>
        <v/>
      </c>
      <c r="AL1895" s="28" t="str">
        <f aca="false">IF($G1895="","",IF(MATCH($G1895,$G$2:$G$3000,0)&lt;&gt;ROW()-1,"",COUNT($AL$1:$AL1894)+1))</f>
        <v/>
      </c>
      <c r="AM1895" s="28" t="str">
        <f aca="false">IF($H1895="","",IF(MATCH($H1895,$H$2:$H$3000,0)&lt;&gt;ROW()-1,"",COUNT($AM$1:$AM1894)+1))</f>
        <v/>
      </c>
      <c r="AN1895" s="28" t="str">
        <f aca="false">IF($I1895="","",IF(MATCH($I1895,$I$2:$I$3000,0)&lt;&gt;ROW()-1,"",COUNT($AN$1:$AN1894)+1))</f>
        <v/>
      </c>
      <c r="AO1895" s="28" t="str">
        <f aca="false">IF($Q1895="","",IF(MATCH($Q1895,$Q$2:$Q$3000,0)&lt;&gt;ROW()-1,"",COUNT($AO$1:$AO1894)+1))</f>
        <v/>
      </c>
    </row>
    <row r="1896" customFormat="false" ht="12.75" hidden="false" customHeight="true" outlineLevel="0" collapsed="false">
      <c r="W1896" s="24" t="n">
        <f aca="false">IF($F1896="",0,IFERROR(IF(ISNUMBER($F1896),INT($F1896),DATE(VALUE(MID(SUBSTITUTE(LEFT($F1896,FIND(" ",$F1896&amp;" ")-1),"/",REPT(" ",20)),41,20)),VALUE(LEFT(SUBSTITUTE(LEFT($F1896,FIND(" ",$F1896&amp;" ")-1),"/",REPT(" ",20)),20)),VALUE(MID(SUBSTITUTE(LEFT($F1896,FIND(" ",$F1896&amp;" ")-1),"/",REPT(" ",20)),21,20)))),0))</f>
        <v>0</v>
      </c>
      <c r="X1896" s="25" t="str">
        <f aca="false">IF(ISNUMBER($N1896),$N1896*Validation!$B$5,"")</f>
        <v/>
      </c>
      <c r="Y1896" s="26" t="str">
        <f aca="false">IF($A1896="","",SUBSTITUTE(SUBSTITUTE(SUBSTITUTE(SUBSTITUTE(SUBSTITUTE(SUBSTITUTE(SUBSTITUTE(UPPER(TRIM($A1896)),"Á","A"),"É","E"),"Í","I"),"Ó","O"),"Ú","U"),"Ñ","N"),"Ü","U"))</f>
        <v/>
      </c>
      <c r="Z1896" s="26" t="str">
        <f aca="false">IF($Y1896="","",LEFT($Y1896,1)&amp;" "&amp;TRIM(RIGHT(SUBSTITUTE($Y1896," ",REPT(" ",50)),50)))</f>
        <v/>
      </c>
      <c r="AA1896" s="27" t="str">
        <f aca="false">IF($AF1896="","",IF(COUNTIF(Validation!$U$19:$U$178,$AF1896)&gt;0,"OK","NO MATCH"))</f>
        <v/>
      </c>
      <c r="AB1896" s="27" t="str">
        <f aca="false">IF($W1896=0,"",IF(AND($W1896&gt;=Validation!$B$3,$W1896&lt;=Validation!$C$3),"Yes","No"))</f>
        <v/>
      </c>
      <c r="AC1896" s="26" t="str">
        <f aca="false">IF($A1896="","",$AF1896&amp;"|"&amp;TEXT($W1896,"yyyy-mm-dd")&amp;"|"&amp;$J1896&amp;"|"&amp;$N1896)</f>
        <v/>
      </c>
      <c r="AD1896" s="27" t="str">
        <f aca="false">IF($AC1896="","",IF(COUNTIF($AC$2:$AC$3000,$AC1896)&gt;1,"REVIEW","OK"))</f>
        <v/>
      </c>
      <c r="AE1896" s="27" t="str">
        <f aca="false">IF(OR($W1896=0,$O1896=""),"",IF(IFERROR(IF(ISNUMBER($O1896),INT($O1896),DATE(VALUE(MID(SUBSTITUTE(LEFT($O1896,FIND(" ",$O1896&amp;" ")-1),"/",REPT(" ",20)),41,20)),VALUE(LEFT(SUBSTITUTE(LEFT($O1896,FIND(" ",$O1896&amp;" ")-1),"/",REPT(" ",20)),20)),VALUE(MID(SUBSTITUTE(LEFT($O1896,FIND(" ",$O1896&amp;" ")-1),"/",REPT(" ",20)),21,20)))),0)&gt;$W1896,"Late","Same day"))</f>
        <v/>
      </c>
      <c r="AF1896" s="26" t="str">
        <f aca="false">IF($A1896="","",IFERROR(INDEX(Validation!$C$193:$C$217,MATCH($A1896,Validation!$A$193:$A$217,0)),IF(COUNTIF(Validation!$U$19:$U$178,$Z1896)&gt;0,$Z1896,IF(COUNTIF(Validation!$S$19:$S$178,$AI1896)=1,INDEX(Validation!$U$19:$U$178,MATCH($AI1896,Validation!$S$19:$S$178,0)),$Z1896))))</f>
        <v/>
      </c>
      <c r="AG1896" s="27" t="str">
        <f aca="false">IF(COUNTA($A1896:$U1896)=0,"",IF($A1896="","No name",IF($F1896="","No date",IF($W1896=0,"Date ilegible",IF(NOT(ISNUMBER($N1896)),"Hours no numéricas",IF($AA1896="NO MATCH","Person no identificada","OK"))))))</f>
        <v/>
      </c>
      <c r="AH1896" s="27" t="str">
        <f aca="false">IF($W1896=0,"No date",IF($W1896&lt;Validation!$B$3,"Before period",IF($W1896&gt;Validation!$C$3,"After period","In period")))</f>
        <v>No date</v>
      </c>
      <c r="AI1896" s="26" t="str">
        <f aca="false">IF($Y1896="","",TRIM(RIGHT(SUBSTITUTE($Y1896," ",REPT(" ",50)),50)))</f>
        <v/>
      </c>
      <c r="AJ1896" s="27" t="str">
        <f aca="false">IF($A1896="","",IF(NOT(ISERROR(MATCH($A1896,Validation!$A$193:$A$217,0))),"Manual mapping",IF(COUNTIF(Validation!$U$19:$U$178,$Z1896)&gt;0,"Direct",IF(COUNTIF(Validation!$S$19:$S$178,$AI1896)=1,"By surname","Unresolved"))))</f>
        <v/>
      </c>
      <c r="AK1896" s="28" t="str">
        <f aca="false">IF($L1896="","",IF(MATCH($L1896,$L$2:$L$3000,0)&lt;&gt;ROW()-1,"",COUNT($AK$1:$AK1895)+1))</f>
        <v/>
      </c>
      <c r="AL1896" s="28" t="str">
        <f aca="false">IF($G1896="","",IF(MATCH($G1896,$G$2:$G$3000,0)&lt;&gt;ROW()-1,"",COUNT($AL$1:$AL1895)+1))</f>
        <v/>
      </c>
      <c r="AM1896" s="28" t="str">
        <f aca="false">IF($H1896="","",IF(MATCH($H1896,$H$2:$H$3000,0)&lt;&gt;ROW()-1,"",COUNT($AM$1:$AM1895)+1))</f>
        <v/>
      </c>
      <c r="AN1896" s="28" t="str">
        <f aca="false">IF($I1896="","",IF(MATCH($I1896,$I$2:$I$3000,0)&lt;&gt;ROW()-1,"",COUNT($AN$1:$AN1895)+1))</f>
        <v/>
      </c>
      <c r="AO1896" s="28" t="str">
        <f aca="false">IF($Q1896="","",IF(MATCH($Q1896,$Q$2:$Q$3000,0)&lt;&gt;ROW()-1,"",COUNT($AO$1:$AO1895)+1))</f>
        <v/>
      </c>
    </row>
    <row r="1897" customFormat="false" ht="12.75" hidden="false" customHeight="true" outlineLevel="0" collapsed="false">
      <c r="W1897" s="24" t="n">
        <f aca="false">IF($F1897="",0,IFERROR(IF(ISNUMBER($F1897),INT($F1897),DATE(VALUE(MID(SUBSTITUTE(LEFT($F1897,FIND(" ",$F1897&amp;" ")-1),"/",REPT(" ",20)),41,20)),VALUE(LEFT(SUBSTITUTE(LEFT($F1897,FIND(" ",$F1897&amp;" ")-1),"/",REPT(" ",20)),20)),VALUE(MID(SUBSTITUTE(LEFT($F1897,FIND(" ",$F1897&amp;" ")-1),"/",REPT(" ",20)),21,20)))),0))</f>
        <v>0</v>
      </c>
      <c r="X1897" s="25" t="str">
        <f aca="false">IF(ISNUMBER($N1897),$N1897*Validation!$B$5,"")</f>
        <v/>
      </c>
      <c r="Y1897" s="26" t="str">
        <f aca="false">IF($A1897="","",SUBSTITUTE(SUBSTITUTE(SUBSTITUTE(SUBSTITUTE(SUBSTITUTE(SUBSTITUTE(SUBSTITUTE(UPPER(TRIM($A1897)),"Á","A"),"É","E"),"Í","I"),"Ó","O"),"Ú","U"),"Ñ","N"),"Ü","U"))</f>
        <v/>
      </c>
      <c r="Z1897" s="26" t="str">
        <f aca="false">IF($Y1897="","",LEFT($Y1897,1)&amp;" "&amp;TRIM(RIGHT(SUBSTITUTE($Y1897," ",REPT(" ",50)),50)))</f>
        <v/>
      </c>
      <c r="AA1897" s="27" t="str">
        <f aca="false">IF($AF1897="","",IF(COUNTIF(Validation!$U$19:$U$178,$AF1897)&gt;0,"OK","NO MATCH"))</f>
        <v/>
      </c>
      <c r="AB1897" s="27" t="str">
        <f aca="false">IF($W1897=0,"",IF(AND($W1897&gt;=Validation!$B$3,$W1897&lt;=Validation!$C$3),"Yes","No"))</f>
        <v/>
      </c>
      <c r="AC1897" s="26" t="str">
        <f aca="false">IF($A1897="","",$AF1897&amp;"|"&amp;TEXT($W1897,"yyyy-mm-dd")&amp;"|"&amp;$J1897&amp;"|"&amp;$N1897)</f>
        <v/>
      </c>
      <c r="AD1897" s="27" t="str">
        <f aca="false">IF($AC1897="","",IF(COUNTIF($AC$2:$AC$3000,$AC1897)&gt;1,"REVIEW","OK"))</f>
        <v/>
      </c>
      <c r="AE1897" s="27" t="str">
        <f aca="false">IF(OR($W1897=0,$O1897=""),"",IF(IFERROR(IF(ISNUMBER($O1897),INT($O1897),DATE(VALUE(MID(SUBSTITUTE(LEFT($O1897,FIND(" ",$O1897&amp;" ")-1),"/",REPT(" ",20)),41,20)),VALUE(LEFT(SUBSTITUTE(LEFT($O1897,FIND(" ",$O1897&amp;" ")-1),"/",REPT(" ",20)),20)),VALUE(MID(SUBSTITUTE(LEFT($O1897,FIND(" ",$O1897&amp;" ")-1),"/",REPT(" ",20)),21,20)))),0)&gt;$W1897,"Late","Same day"))</f>
        <v/>
      </c>
      <c r="AF1897" s="26" t="str">
        <f aca="false">IF($A1897="","",IFERROR(INDEX(Validation!$C$193:$C$217,MATCH($A1897,Validation!$A$193:$A$217,0)),IF(COUNTIF(Validation!$U$19:$U$178,$Z1897)&gt;0,$Z1897,IF(COUNTIF(Validation!$S$19:$S$178,$AI1897)=1,INDEX(Validation!$U$19:$U$178,MATCH($AI1897,Validation!$S$19:$S$178,0)),$Z1897))))</f>
        <v/>
      </c>
      <c r="AG1897" s="27" t="str">
        <f aca="false">IF(COUNTA($A1897:$U1897)=0,"",IF($A1897="","No name",IF($F1897="","No date",IF($W1897=0,"Date ilegible",IF(NOT(ISNUMBER($N1897)),"Hours no numéricas",IF($AA1897="NO MATCH","Person no identificada","OK"))))))</f>
        <v/>
      </c>
      <c r="AH1897" s="27" t="str">
        <f aca="false">IF($W1897=0,"No date",IF($W1897&lt;Validation!$B$3,"Before period",IF($W1897&gt;Validation!$C$3,"After period","In period")))</f>
        <v>No date</v>
      </c>
      <c r="AI1897" s="26" t="str">
        <f aca="false">IF($Y1897="","",TRIM(RIGHT(SUBSTITUTE($Y1897," ",REPT(" ",50)),50)))</f>
        <v/>
      </c>
      <c r="AJ1897" s="27" t="str">
        <f aca="false">IF($A1897="","",IF(NOT(ISERROR(MATCH($A1897,Validation!$A$193:$A$217,0))),"Manual mapping",IF(COUNTIF(Validation!$U$19:$U$178,$Z1897)&gt;0,"Direct",IF(COUNTIF(Validation!$S$19:$S$178,$AI1897)=1,"By surname","Unresolved"))))</f>
        <v/>
      </c>
      <c r="AK1897" s="28" t="str">
        <f aca="false">IF($L1897="","",IF(MATCH($L1897,$L$2:$L$3000,0)&lt;&gt;ROW()-1,"",COUNT($AK$1:$AK1896)+1))</f>
        <v/>
      </c>
      <c r="AL1897" s="28" t="str">
        <f aca="false">IF($G1897="","",IF(MATCH($G1897,$G$2:$G$3000,0)&lt;&gt;ROW()-1,"",COUNT($AL$1:$AL1896)+1))</f>
        <v/>
      </c>
      <c r="AM1897" s="28" t="str">
        <f aca="false">IF($H1897="","",IF(MATCH($H1897,$H$2:$H$3000,0)&lt;&gt;ROW()-1,"",COUNT($AM$1:$AM1896)+1))</f>
        <v/>
      </c>
      <c r="AN1897" s="28" t="str">
        <f aca="false">IF($I1897="","",IF(MATCH($I1897,$I$2:$I$3000,0)&lt;&gt;ROW()-1,"",COUNT($AN$1:$AN1896)+1))</f>
        <v/>
      </c>
      <c r="AO1897" s="28" t="str">
        <f aca="false">IF($Q1897="","",IF(MATCH($Q1897,$Q$2:$Q$3000,0)&lt;&gt;ROW()-1,"",COUNT($AO$1:$AO1896)+1))</f>
        <v/>
      </c>
    </row>
    <row r="1898" customFormat="false" ht="12.75" hidden="false" customHeight="true" outlineLevel="0" collapsed="false">
      <c r="W1898" s="24" t="n">
        <f aca="false">IF($F1898="",0,IFERROR(IF(ISNUMBER($F1898),INT($F1898),DATE(VALUE(MID(SUBSTITUTE(LEFT($F1898,FIND(" ",$F1898&amp;" ")-1),"/",REPT(" ",20)),41,20)),VALUE(LEFT(SUBSTITUTE(LEFT($F1898,FIND(" ",$F1898&amp;" ")-1),"/",REPT(" ",20)),20)),VALUE(MID(SUBSTITUTE(LEFT($F1898,FIND(" ",$F1898&amp;" ")-1),"/",REPT(" ",20)),21,20)))),0))</f>
        <v>0</v>
      </c>
      <c r="X1898" s="25" t="str">
        <f aca="false">IF(ISNUMBER($N1898),$N1898*Validation!$B$5,"")</f>
        <v/>
      </c>
      <c r="Y1898" s="26" t="str">
        <f aca="false">IF($A1898="","",SUBSTITUTE(SUBSTITUTE(SUBSTITUTE(SUBSTITUTE(SUBSTITUTE(SUBSTITUTE(SUBSTITUTE(UPPER(TRIM($A1898)),"Á","A"),"É","E"),"Í","I"),"Ó","O"),"Ú","U"),"Ñ","N"),"Ü","U"))</f>
        <v/>
      </c>
      <c r="Z1898" s="26" t="str">
        <f aca="false">IF($Y1898="","",LEFT($Y1898,1)&amp;" "&amp;TRIM(RIGHT(SUBSTITUTE($Y1898," ",REPT(" ",50)),50)))</f>
        <v/>
      </c>
      <c r="AA1898" s="27" t="str">
        <f aca="false">IF($AF1898="","",IF(COUNTIF(Validation!$U$19:$U$178,$AF1898)&gt;0,"OK","NO MATCH"))</f>
        <v/>
      </c>
      <c r="AB1898" s="27" t="str">
        <f aca="false">IF($W1898=0,"",IF(AND($W1898&gt;=Validation!$B$3,$W1898&lt;=Validation!$C$3),"Yes","No"))</f>
        <v/>
      </c>
      <c r="AC1898" s="26" t="str">
        <f aca="false">IF($A1898="","",$AF1898&amp;"|"&amp;TEXT($W1898,"yyyy-mm-dd")&amp;"|"&amp;$J1898&amp;"|"&amp;$N1898)</f>
        <v/>
      </c>
      <c r="AD1898" s="27" t="str">
        <f aca="false">IF($AC1898="","",IF(COUNTIF($AC$2:$AC$3000,$AC1898)&gt;1,"REVIEW","OK"))</f>
        <v/>
      </c>
      <c r="AE1898" s="27" t="str">
        <f aca="false">IF(OR($W1898=0,$O1898=""),"",IF(IFERROR(IF(ISNUMBER($O1898),INT($O1898),DATE(VALUE(MID(SUBSTITUTE(LEFT($O1898,FIND(" ",$O1898&amp;" ")-1),"/",REPT(" ",20)),41,20)),VALUE(LEFT(SUBSTITUTE(LEFT($O1898,FIND(" ",$O1898&amp;" ")-1),"/",REPT(" ",20)),20)),VALUE(MID(SUBSTITUTE(LEFT($O1898,FIND(" ",$O1898&amp;" ")-1),"/",REPT(" ",20)),21,20)))),0)&gt;$W1898,"Late","Same day"))</f>
        <v/>
      </c>
      <c r="AF1898" s="26" t="str">
        <f aca="false">IF($A1898="","",IFERROR(INDEX(Validation!$C$193:$C$217,MATCH($A1898,Validation!$A$193:$A$217,0)),IF(COUNTIF(Validation!$U$19:$U$178,$Z1898)&gt;0,$Z1898,IF(COUNTIF(Validation!$S$19:$S$178,$AI1898)=1,INDEX(Validation!$U$19:$U$178,MATCH($AI1898,Validation!$S$19:$S$178,0)),$Z1898))))</f>
        <v/>
      </c>
      <c r="AG1898" s="27" t="str">
        <f aca="false">IF(COUNTA($A1898:$U1898)=0,"",IF($A1898="","No name",IF($F1898="","No date",IF($W1898=0,"Date ilegible",IF(NOT(ISNUMBER($N1898)),"Hours no numéricas",IF($AA1898="NO MATCH","Person no identificada","OK"))))))</f>
        <v/>
      </c>
      <c r="AH1898" s="27" t="str">
        <f aca="false">IF($W1898=0,"No date",IF($W1898&lt;Validation!$B$3,"Before period",IF($W1898&gt;Validation!$C$3,"After period","In period")))</f>
        <v>No date</v>
      </c>
      <c r="AI1898" s="26" t="str">
        <f aca="false">IF($Y1898="","",TRIM(RIGHT(SUBSTITUTE($Y1898," ",REPT(" ",50)),50)))</f>
        <v/>
      </c>
      <c r="AJ1898" s="27" t="str">
        <f aca="false">IF($A1898="","",IF(NOT(ISERROR(MATCH($A1898,Validation!$A$193:$A$217,0))),"Manual mapping",IF(COUNTIF(Validation!$U$19:$U$178,$Z1898)&gt;0,"Direct",IF(COUNTIF(Validation!$S$19:$S$178,$AI1898)=1,"By surname","Unresolved"))))</f>
        <v/>
      </c>
      <c r="AK1898" s="28" t="str">
        <f aca="false">IF($L1898="","",IF(MATCH($L1898,$L$2:$L$3000,0)&lt;&gt;ROW()-1,"",COUNT($AK$1:$AK1897)+1))</f>
        <v/>
      </c>
      <c r="AL1898" s="28" t="str">
        <f aca="false">IF($G1898="","",IF(MATCH($G1898,$G$2:$G$3000,0)&lt;&gt;ROW()-1,"",COUNT($AL$1:$AL1897)+1))</f>
        <v/>
      </c>
      <c r="AM1898" s="28" t="str">
        <f aca="false">IF($H1898="","",IF(MATCH($H1898,$H$2:$H$3000,0)&lt;&gt;ROW()-1,"",COUNT($AM$1:$AM1897)+1))</f>
        <v/>
      </c>
      <c r="AN1898" s="28" t="str">
        <f aca="false">IF($I1898="","",IF(MATCH($I1898,$I$2:$I$3000,0)&lt;&gt;ROW()-1,"",COUNT($AN$1:$AN1897)+1))</f>
        <v/>
      </c>
      <c r="AO1898" s="28" t="str">
        <f aca="false">IF($Q1898="","",IF(MATCH($Q1898,$Q$2:$Q$3000,0)&lt;&gt;ROW()-1,"",COUNT($AO$1:$AO1897)+1))</f>
        <v/>
      </c>
    </row>
    <row r="1899" customFormat="false" ht="12.75" hidden="false" customHeight="true" outlineLevel="0" collapsed="false">
      <c r="W1899" s="24" t="n">
        <f aca="false">IF($F1899="",0,IFERROR(IF(ISNUMBER($F1899),INT($F1899),DATE(VALUE(MID(SUBSTITUTE(LEFT($F1899,FIND(" ",$F1899&amp;" ")-1),"/",REPT(" ",20)),41,20)),VALUE(LEFT(SUBSTITUTE(LEFT($F1899,FIND(" ",$F1899&amp;" ")-1),"/",REPT(" ",20)),20)),VALUE(MID(SUBSTITUTE(LEFT($F1899,FIND(" ",$F1899&amp;" ")-1),"/",REPT(" ",20)),21,20)))),0))</f>
        <v>0</v>
      </c>
      <c r="X1899" s="25" t="str">
        <f aca="false">IF(ISNUMBER($N1899),$N1899*Validation!$B$5,"")</f>
        <v/>
      </c>
      <c r="Y1899" s="26" t="str">
        <f aca="false">IF($A1899="","",SUBSTITUTE(SUBSTITUTE(SUBSTITUTE(SUBSTITUTE(SUBSTITUTE(SUBSTITUTE(SUBSTITUTE(UPPER(TRIM($A1899)),"Á","A"),"É","E"),"Í","I"),"Ó","O"),"Ú","U"),"Ñ","N"),"Ü","U"))</f>
        <v/>
      </c>
      <c r="Z1899" s="26" t="str">
        <f aca="false">IF($Y1899="","",LEFT($Y1899,1)&amp;" "&amp;TRIM(RIGHT(SUBSTITUTE($Y1899," ",REPT(" ",50)),50)))</f>
        <v/>
      </c>
      <c r="AA1899" s="27" t="str">
        <f aca="false">IF($AF1899="","",IF(COUNTIF(Validation!$U$19:$U$178,$AF1899)&gt;0,"OK","NO MATCH"))</f>
        <v/>
      </c>
      <c r="AB1899" s="27" t="str">
        <f aca="false">IF($W1899=0,"",IF(AND($W1899&gt;=Validation!$B$3,$W1899&lt;=Validation!$C$3),"Yes","No"))</f>
        <v/>
      </c>
      <c r="AC1899" s="26" t="str">
        <f aca="false">IF($A1899="","",$AF1899&amp;"|"&amp;TEXT($W1899,"yyyy-mm-dd")&amp;"|"&amp;$J1899&amp;"|"&amp;$N1899)</f>
        <v/>
      </c>
      <c r="AD1899" s="27" t="str">
        <f aca="false">IF($AC1899="","",IF(COUNTIF($AC$2:$AC$3000,$AC1899)&gt;1,"REVIEW","OK"))</f>
        <v/>
      </c>
      <c r="AE1899" s="27" t="str">
        <f aca="false">IF(OR($W1899=0,$O1899=""),"",IF(IFERROR(IF(ISNUMBER($O1899),INT($O1899),DATE(VALUE(MID(SUBSTITUTE(LEFT($O1899,FIND(" ",$O1899&amp;" ")-1),"/",REPT(" ",20)),41,20)),VALUE(LEFT(SUBSTITUTE(LEFT($O1899,FIND(" ",$O1899&amp;" ")-1),"/",REPT(" ",20)),20)),VALUE(MID(SUBSTITUTE(LEFT($O1899,FIND(" ",$O1899&amp;" ")-1),"/",REPT(" ",20)),21,20)))),0)&gt;$W1899,"Late","Same day"))</f>
        <v/>
      </c>
      <c r="AF1899" s="26" t="str">
        <f aca="false">IF($A1899="","",IFERROR(INDEX(Validation!$C$193:$C$217,MATCH($A1899,Validation!$A$193:$A$217,0)),IF(COUNTIF(Validation!$U$19:$U$178,$Z1899)&gt;0,$Z1899,IF(COUNTIF(Validation!$S$19:$S$178,$AI1899)=1,INDEX(Validation!$U$19:$U$178,MATCH($AI1899,Validation!$S$19:$S$178,0)),$Z1899))))</f>
        <v/>
      </c>
      <c r="AG1899" s="27" t="str">
        <f aca="false">IF(COUNTA($A1899:$U1899)=0,"",IF($A1899="","No name",IF($F1899="","No date",IF($W1899=0,"Date ilegible",IF(NOT(ISNUMBER($N1899)),"Hours no numéricas",IF($AA1899="NO MATCH","Person no identificada","OK"))))))</f>
        <v/>
      </c>
      <c r="AH1899" s="27" t="str">
        <f aca="false">IF($W1899=0,"No date",IF($W1899&lt;Validation!$B$3,"Before period",IF($W1899&gt;Validation!$C$3,"After period","In period")))</f>
        <v>No date</v>
      </c>
      <c r="AI1899" s="26" t="str">
        <f aca="false">IF($Y1899="","",TRIM(RIGHT(SUBSTITUTE($Y1899," ",REPT(" ",50)),50)))</f>
        <v/>
      </c>
      <c r="AJ1899" s="27" t="str">
        <f aca="false">IF($A1899="","",IF(NOT(ISERROR(MATCH($A1899,Validation!$A$193:$A$217,0))),"Manual mapping",IF(COUNTIF(Validation!$U$19:$U$178,$Z1899)&gt;0,"Direct",IF(COUNTIF(Validation!$S$19:$S$178,$AI1899)=1,"By surname","Unresolved"))))</f>
        <v/>
      </c>
      <c r="AK1899" s="28" t="str">
        <f aca="false">IF($L1899="","",IF(MATCH($L1899,$L$2:$L$3000,0)&lt;&gt;ROW()-1,"",COUNT($AK$1:$AK1898)+1))</f>
        <v/>
      </c>
      <c r="AL1899" s="28" t="str">
        <f aca="false">IF($G1899="","",IF(MATCH($G1899,$G$2:$G$3000,0)&lt;&gt;ROW()-1,"",COUNT($AL$1:$AL1898)+1))</f>
        <v/>
      </c>
      <c r="AM1899" s="28" t="str">
        <f aca="false">IF($H1899="","",IF(MATCH($H1899,$H$2:$H$3000,0)&lt;&gt;ROW()-1,"",COUNT($AM$1:$AM1898)+1))</f>
        <v/>
      </c>
      <c r="AN1899" s="28" t="str">
        <f aca="false">IF($I1899="","",IF(MATCH($I1899,$I$2:$I$3000,0)&lt;&gt;ROW()-1,"",COUNT($AN$1:$AN1898)+1))</f>
        <v/>
      </c>
      <c r="AO1899" s="28" t="str">
        <f aca="false">IF($Q1899="","",IF(MATCH($Q1899,$Q$2:$Q$3000,0)&lt;&gt;ROW()-1,"",COUNT($AO$1:$AO1898)+1))</f>
        <v/>
      </c>
    </row>
    <row r="1900" customFormat="false" ht="12.75" hidden="false" customHeight="true" outlineLevel="0" collapsed="false">
      <c r="W1900" s="24" t="n">
        <f aca="false">IF($F1900="",0,IFERROR(IF(ISNUMBER($F1900),INT($F1900),DATE(VALUE(MID(SUBSTITUTE(LEFT($F1900,FIND(" ",$F1900&amp;" ")-1),"/",REPT(" ",20)),41,20)),VALUE(LEFT(SUBSTITUTE(LEFT($F1900,FIND(" ",$F1900&amp;" ")-1),"/",REPT(" ",20)),20)),VALUE(MID(SUBSTITUTE(LEFT($F1900,FIND(" ",$F1900&amp;" ")-1),"/",REPT(" ",20)),21,20)))),0))</f>
        <v>0</v>
      </c>
      <c r="X1900" s="25" t="str">
        <f aca="false">IF(ISNUMBER($N1900),$N1900*Validation!$B$5,"")</f>
        <v/>
      </c>
      <c r="Y1900" s="26" t="str">
        <f aca="false">IF($A1900="","",SUBSTITUTE(SUBSTITUTE(SUBSTITUTE(SUBSTITUTE(SUBSTITUTE(SUBSTITUTE(SUBSTITUTE(UPPER(TRIM($A1900)),"Á","A"),"É","E"),"Í","I"),"Ó","O"),"Ú","U"),"Ñ","N"),"Ü","U"))</f>
        <v/>
      </c>
      <c r="Z1900" s="26" t="str">
        <f aca="false">IF($Y1900="","",LEFT($Y1900,1)&amp;" "&amp;TRIM(RIGHT(SUBSTITUTE($Y1900," ",REPT(" ",50)),50)))</f>
        <v/>
      </c>
      <c r="AA1900" s="27" t="str">
        <f aca="false">IF($AF1900="","",IF(COUNTIF(Validation!$U$19:$U$178,$AF1900)&gt;0,"OK","NO MATCH"))</f>
        <v/>
      </c>
      <c r="AB1900" s="27" t="str">
        <f aca="false">IF($W1900=0,"",IF(AND($W1900&gt;=Validation!$B$3,$W1900&lt;=Validation!$C$3),"Yes","No"))</f>
        <v/>
      </c>
      <c r="AC1900" s="26" t="str">
        <f aca="false">IF($A1900="","",$AF1900&amp;"|"&amp;TEXT($W1900,"yyyy-mm-dd")&amp;"|"&amp;$J1900&amp;"|"&amp;$N1900)</f>
        <v/>
      </c>
      <c r="AD1900" s="27" t="str">
        <f aca="false">IF($AC1900="","",IF(COUNTIF($AC$2:$AC$3000,$AC1900)&gt;1,"REVIEW","OK"))</f>
        <v/>
      </c>
      <c r="AE1900" s="27" t="str">
        <f aca="false">IF(OR($W1900=0,$O1900=""),"",IF(IFERROR(IF(ISNUMBER($O1900),INT($O1900),DATE(VALUE(MID(SUBSTITUTE(LEFT($O1900,FIND(" ",$O1900&amp;" ")-1),"/",REPT(" ",20)),41,20)),VALUE(LEFT(SUBSTITUTE(LEFT($O1900,FIND(" ",$O1900&amp;" ")-1),"/",REPT(" ",20)),20)),VALUE(MID(SUBSTITUTE(LEFT($O1900,FIND(" ",$O1900&amp;" ")-1),"/",REPT(" ",20)),21,20)))),0)&gt;$W1900,"Late","Same day"))</f>
        <v/>
      </c>
      <c r="AF1900" s="26" t="str">
        <f aca="false">IF($A1900="","",IFERROR(INDEX(Validation!$C$193:$C$217,MATCH($A1900,Validation!$A$193:$A$217,0)),IF(COUNTIF(Validation!$U$19:$U$178,$Z1900)&gt;0,$Z1900,IF(COUNTIF(Validation!$S$19:$S$178,$AI1900)=1,INDEX(Validation!$U$19:$U$178,MATCH($AI1900,Validation!$S$19:$S$178,0)),$Z1900))))</f>
        <v/>
      </c>
      <c r="AG1900" s="27" t="str">
        <f aca="false">IF(COUNTA($A1900:$U1900)=0,"",IF($A1900="","No name",IF($F1900="","No date",IF($W1900=0,"Date ilegible",IF(NOT(ISNUMBER($N1900)),"Hours no numéricas",IF($AA1900="NO MATCH","Person no identificada","OK"))))))</f>
        <v/>
      </c>
      <c r="AH1900" s="27" t="str">
        <f aca="false">IF($W1900=0,"No date",IF($W1900&lt;Validation!$B$3,"Before period",IF($W1900&gt;Validation!$C$3,"After period","In period")))</f>
        <v>No date</v>
      </c>
      <c r="AI1900" s="26" t="str">
        <f aca="false">IF($Y1900="","",TRIM(RIGHT(SUBSTITUTE($Y1900," ",REPT(" ",50)),50)))</f>
        <v/>
      </c>
      <c r="AJ1900" s="27" t="str">
        <f aca="false">IF($A1900="","",IF(NOT(ISERROR(MATCH($A1900,Validation!$A$193:$A$217,0))),"Manual mapping",IF(COUNTIF(Validation!$U$19:$U$178,$Z1900)&gt;0,"Direct",IF(COUNTIF(Validation!$S$19:$S$178,$AI1900)=1,"By surname","Unresolved"))))</f>
        <v/>
      </c>
      <c r="AK1900" s="28" t="str">
        <f aca="false">IF($L1900="","",IF(MATCH($L1900,$L$2:$L$3000,0)&lt;&gt;ROW()-1,"",COUNT($AK$1:$AK1899)+1))</f>
        <v/>
      </c>
      <c r="AL1900" s="28" t="str">
        <f aca="false">IF($G1900="","",IF(MATCH($G1900,$G$2:$G$3000,0)&lt;&gt;ROW()-1,"",COUNT($AL$1:$AL1899)+1))</f>
        <v/>
      </c>
      <c r="AM1900" s="28" t="str">
        <f aca="false">IF($H1900="","",IF(MATCH($H1900,$H$2:$H$3000,0)&lt;&gt;ROW()-1,"",COUNT($AM$1:$AM1899)+1))</f>
        <v/>
      </c>
      <c r="AN1900" s="28" t="str">
        <f aca="false">IF($I1900="","",IF(MATCH($I1900,$I$2:$I$3000,0)&lt;&gt;ROW()-1,"",COUNT($AN$1:$AN1899)+1))</f>
        <v/>
      </c>
      <c r="AO1900" s="28" t="str">
        <f aca="false">IF($Q1900="","",IF(MATCH($Q1900,$Q$2:$Q$3000,0)&lt;&gt;ROW()-1,"",COUNT($AO$1:$AO1899)+1))</f>
        <v/>
      </c>
    </row>
    <row r="1901" customFormat="false" ht="12.75" hidden="false" customHeight="true" outlineLevel="0" collapsed="false">
      <c r="W1901" s="24" t="n">
        <f aca="false">IF($F1901="",0,IFERROR(IF(ISNUMBER($F1901),INT($F1901),DATE(VALUE(MID(SUBSTITUTE(LEFT($F1901,FIND(" ",$F1901&amp;" ")-1),"/",REPT(" ",20)),41,20)),VALUE(LEFT(SUBSTITUTE(LEFT($F1901,FIND(" ",$F1901&amp;" ")-1),"/",REPT(" ",20)),20)),VALUE(MID(SUBSTITUTE(LEFT($F1901,FIND(" ",$F1901&amp;" ")-1),"/",REPT(" ",20)),21,20)))),0))</f>
        <v>0</v>
      </c>
      <c r="X1901" s="25" t="str">
        <f aca="false">IF(ISNUMBER($N1901),$N1901*Validation!$B$5,"")</f>
        <v/>
      </c>
      <c r="Y1901" s="26" t="str">
        <f aca="false">IF($A1901="","",SUBSTITUTE(SUBSTITUTE(SUBSTITUTE(SUBSTITUTE(SUBSTITUTE(SUBSTITUTE(SUBSTITUTE(UPPER(TRIM($A1901)),"Á","A"),"É","E"),"Í","I"),"Ó","O"),"Ú","U"),"Ñ","N"),"Ü","U"))</f>
        <v/>
      </c>
      <c r="Z1901" s="26" t="str">
        <f aca="false">IF($Y1901="","",LEFT($Y1901,1)&amp;" "&amp;TRIM(RIGHT(SUBSTITUTE($Y1901," ",REPT(" ",50)),50)))</f>
        <v/>
      </c>
      <c r="AA1901" s="27" t="str">
        <f aca="false">IF($AF1901="","",IF(COUNTIF(Validation!$U$19:$U$178,$AF1901)&gt;0,"OK","NO MATCH"))</f>
        <v/>
      </c>
      <c r="AB1901" s="27" t="str">
        <f aca="false">IF($W1901=0,"",IF(AND($W1901&gt;=Validation!$B$3,$W1901&lt;=Validation!$C$3),"Yes","No"))</f>
        <v/>
      </c>
      <c r="AC1901" s="26" t="str">
        <f aca="false">IF($A1901="","",$AF1901&amp;"|"&amp;TEXT($W1901,"yyyy-mm-dd")&amp;"|"&amp;$J1901&amp;"|"&amp;$N1901)</f>
        <v/>
      </c>
      <c r="AD1901" s="27" t="str">
        <f aca="false">IF($AC1901="","",IF(COUNTIF($AC$2:$AC$3000,$AC1901)&gt;1,"REVIEW","OK"))</f>
        <v/>
      </c>
      <c r="AE1901" s="27" t="str">
        <f aca="false">IF(OR($W1901=0,$O1901=""),"",IF(IFERROR(IF(ISNUMBER($O1901),INT($O1901),DATE(VALUE(MID(SUBSTITUTE(LEFT($O1901,FIND(" ",$O1901&amp;" ")-1),"/",REPT(" ",20)),41,20)),VALUE(LEFT(SUBSTITUTE(LEFT($O1901,FIND(" ",$O1901&amp;" ")-1),"/",REPT(" ",20)),20)),VALUE(MID(SUBSTITUTE(LEFT($O1901,FIND(" ",$O1901&amp;" ")-1),"/",REPT(" ",20)),21,20)))),0)&gt;$W1901,"Late","Same day"))</f>
        <v/>
      </c>
      <c r="AF1901" s="26" t="str">
        <f aca="false">IF($A1901="","",IFERROR(INDEX(Validation!$C$193:$C$217,MATCH($A1901,Validation!$A$193:$A$217,0)),IF(COUNTIF(Validation!$U$19:$U$178,$Z1901)&gt;0,$Z1901,IF(COUNTIF(Validation!$S$19:$S$178,$AI1901)=1,INDEX(Validation!$U$19:$U$178,MATCH($AI1901,Validation!$S$19:$S$178,0)),$Z1901))))</f>
        <v/>
      </c>
      <c r="AG1901" s="27" t="str">
        <f aca="false">IF(COUNTA($A1901:$U1901)=0,"",IF($A1901="","No name",IF($F1901="","No date",IF($W1901=0,"Date ilegible",IF(NOT(ISNUMBER($N1901)),"Hours no numéricas",IF($AA1901="NO MATCH","Person no identificada","OK"))))))</f>
        <v/>
      </c>
      <c r="AH1901" s="27" t="str">
        <f aca="false">IF($W1901=0,"No date",IF($W1901&lt;Validation!$B$3,"Before period",IF($W1901&gt;Validation!$C$3,"After period","In period")))</f>
        <v>No date</v>
      </c>
      <c r="AI1901" s="26" t="str">
        <f aca="false">IF($Y1901="","",TRIM(RIGHT(SUBSTITUTE($Y1901," ",REPT(" ",50)),50)))</f>
        <v/>
      </c>
      <c r="AJ1901" s="27" t="str">
        <f aca="false">IF($A1901="","",IF(NOT(ISERROR(MATCH($A1901,Validation!$A$193:$A$217,0))),"Manual mapping",IF(COUNTIF(Validation!$U$19:$U$178,$Z1901)&gt;0,"Direct",IF(COUNTIF(Validation!$S$19:$S$178,$AI1901)=1,"By surname","Unresolved"))))</f>
        <v/>
      </c>
      <c r="AK1901" s="28" t="str">
        <f aca="false">IF($L1901="","",IF(MATCH($L1901,$L$2:$L$3000,0)&lt;&gt;ROW()-1,"",COUNT($AK$1:$AK1900)+1))</f>
        <v/>
      </c>
      <c r="AL1901" s="28" t="str">
        <f aca="false">IF($G1901="","",IF(MATCH($G1901,$G$2:$G$3000,0)&lt;&gt;ROW()-1,"",COUNT($AL$1:$AL1900)+1))</f>
        <v/>
      </c>
      <c r="AM1901" s="28" t="str">
        <f aca="false">IF($H1901="","",IF(MATCH($H1901,$H$2:$H$3000,0)&lt;&gt;ROW()-1,"",COUNT($AM$1:$AM1900)+1))</f>
        <v/>
      </c>
      <c r="AN1901" s="28" t="str">
        <f aca="false">IF($I1901="","",IF(MATCH($I1901,$I$2:$I$3000,0)&lt;&gt;ROW()-1,"",COUNT($AN$1:$AN1900)+1))</f>
        <v/>
      </c>
      <c r="AO1901" s="28" t="str">
        <f aca="false">IF($Q1901="","",IF(MATCH($Q1901,$Q$2:$Q$3000,0)&lt;&gt;ROW()-1,"",COUNT($AO$1:$AO1900)+1))</f>
        <v/>
      </c>
    </row>
    <row r="1902" customFormat="false" ht="12.75" hidden="false" customHeight="true" outlineLevel="0" collapsed="false">
      <c r="W1902" s="24" t="n">
        <f aca="false">IF($F1902="",0,IFERROR(IF(ISNUMBER($F1902),INT($F1902),DATE(VALUE(MID(SUBSTITUTE(LEFT($F1902,FIND(" ",$F1902&amp;" ")-1),"/",REPT(" ",20)),41,20)),VALUE(LEFT(SUBSTITUTE(LEFT($F1902,FIND(" ",$F1902&amp;" ")-1),"/",REPT(" ",20)),20)),VALUE(MID(SUBSTITUTE(LEFT($F1902,FIND(" ",$F1902&amp;" ")-1),"/",REPT(" ",20)),21,20)))),0))</f>
        <v>0</v>
      </c>
      <c r="X1902" s="25" t="str">
        <f aca="false">IF(ISNUMBER($N1902),$N1902*Validation!$B$5,"")</f>
        <v/>
      </c>
      <c r="Y1902" s="26" t="str">
        <f aca="false">IF($A1902="","",SUBSTITUTE(SUBSTITUTE(SUBSTITUTE(SUBSTITUTE(SUBSTITUTE(SUBSTITUTE(SUBSTITUTE(UPPER(TRIM($A1902)),"Á","A"),"É","E"),"Í","I"),"Ó","O"),"Ú","U"),"Ñ","N"),"Ü","U"))</f>
        <v/>
      </c>
      <c r="Z1902" s="26" t="str">
        <f aca="false">IF($Y1902="","",LEFT($Y1902,1)&amp;" "&amp;TRIM(RIGHT(SUBSTITUTE($Y1902," ",REPT(" ",50)),50)))</f>
        <v/>
      </c>
      <c r="AA1902" s="27" t="str">
        <f aca="false">IF($AF1902="","",IF(COUNTIF(Validation!$U$19:$U$178,$AF1902)&gt;0,"OK","NO MATCH"))</f>
        <v/>
      </c>
      <c r="AB1902" s="27" t="str">
        <f aca="false">IF($W1902=0,"",IF(AND($W1902&gt;=Validation!$B$3,$W1902&lt;=Validation!$C$3),"Yes","No"))</f>
        <v/>
      </c>
      <c r="AC1902" s="26" t="str">
        <f aca="false">IF($A1902="","",$AF1902&amp;"|"&amp;TEXT($W1902,"yyyy-mm-dd")&amp;"|"&amp;$J1902&amp;"|"&amp;$N1902)</f>
        <v/>
      </c>
      <c r="AD1902" s="27" t="str">
        <f aca="false">IF($AC1902="","",IF(COUNTIF($AC$2:$AC$3000,$AC1902)&gt;1,"REVIEW","OK"))</f>
        <v/>
      </c>
      <c r="AE1902" s="27" t="str">
        <f aca="false">IF(OR($W1902=0,$O1902=""),"",IF(IFERROR(IF(ISNUMBER($O1902),INT($O1902),DATE(VALUE(MID(SUBSTITUTE(LEFT($O1902,FIND(" ",$O1902&amp;" ")-1),"/",REPT(" ",20)),41,20)),VALUE(LEFT(SUBSTITUTE(LEFT($O1902,FIND(" ",$O1902&amp;" ")-1),"/",REPT(" ",20)),20)),VALUE(MID(SUBSTITUTE(LEFT($O1902,FIND(" ",$O1902&amp;" ")-1),"/",REPT(" ",20)),21,20)))),0)&gt;$W1902,"Late","Same day"))</f>
        <v/>
      </c>
      <c r="AF1902" s="26" t="str">
        <f aca="false">IF($A1902="","",IFERROR(INDEX(Validation!$C$193:$C$217,MATCH($A1902,Validation!$A$193:$A$217,0)),IF(COUNTIF(Validation!$U$19:$U$178,$Z1902)&gt;0,$Z1902,IF(COUNTIF(Validation!$S$19:$S$178,$AI1902)=1,INDEX(Validation!$U$19:$U$178,MATCH($AI1902,Validation!$S$19:$S$178,0)),$Z1902))))</f>
        <v/>
      </c>
      <c r="AG1902" s="27" t="str">
        <f aca="false">IF(COUNTA($A1902:$U1902)=0,"",IF($A1902="","No name",IF($F1902="","No date",IF($W1902=0,"Date ilegible",IF(NOT(ISNUMBER($N1902)),"Hours no numéricas",IF($AA1902="NO MATCH","Person no identificada","OK"))))))</f>
        <v/>
      </c>
      <c r="AH1902" s="27" t="str">
        <f aca="false">IF($W1902=0,"No date",IF($W1902&lt;Validation!$B$3,"Before period",IF($W1902&gt;Validation!$C$3,"After period","In period")))</f>
        <v>No date</v>
      </c>
      <c r="AI1902" s="26" t="str">
        <f aca="false">IF($Y1902="","",TRIM(RIGHT(SUBSTITUTE($Y1902," ",REPT(" ",50)),50)))</f>
        <v/>
      </c>
      <c r="AJ1902" s="27" t="str">
        <f aca="false">IF($A1902="","",IF(NOT(ISERROR(MATCH($A1902,Validation!$A$193:$A$217,0))),"Manual mapping",IF(COUNTIF(Validation!$U$19:$U$178,$Z1902)&gt;0,"Direct",IF(COUNTIF(Validation!$S$19:$S$178,$AI1902)=1,"By surname","Unresolved"))))</f>
        <v/>
      </c>
      <c r="AK1902" s="28" t="str">
        <f aca="false">IF($L1902="","",IF(MATCH($L1902,$L$2:$L$3000,0)&lt;&gt;ROW()-1,"",COUNT($AK$1:$AK1901)+1))</f>
        <v/>
      </c>
      <c r="AL1902" s="28" t="str">
        <f aca="false">IF($G1902="","",IF(MATCH($G1902,$G$2:$G$3000,0)&lt;&gt;ROW()-1,"",COUNT($AL$1:$AL1901)+1))</f>
        <v/>
      </c>
      <c r="AM1902" s="28" t="str">
        <f aca="false">IF($H1902="","",IF(MATCH($H1902,$H$2:$H$3000,0)&lt;&gt;ROW()-1,"",COUNT($AM$1:$AM1901)+1))</f>
        <v/>
      </c>
      <c r="AN1902" s="28" t="str">
        <f aca="false">IF($I1902="","",IF(MATCH($I1902,$I$2:$I$3000,0)&lt;&gt;ROW()-1,"",COUNT($AN$1:$AN1901)+1))</f>
        <v/>
      </c>
      <c r="AO1902" s="28" t="str">
        <f aca="false">IF($Q1902="","",IF(MATCH($Q1902,$Q$2:$Q$3000,0)&lt;&gt;ROW()-1,"",COUNT($AO$1:$AO1901)+1))</f>
        <v/>
      </c>
    </row>
    <row r="1903" customFormat="false" ht="12.75" hidden="false" customHeight="true" outlineLevel="0" collapsed="false">
      <c r="W1903" s="24" t="n">
        <f aca="false">IF($F1903="",0,IFERROR(IF(ISNUMBER($F1903),INT($F1903),DATE(VALUE(MID(SUBSTITUTE(LEFT($F1903,FIND(" ",$F1903&amp;" ")-1),"/",REPT(" ",20)),41,20)),VALUE(LEFT(SUBSTITUTE(LEFT($F1903,FIND(" ",$F1903&amp;" ")-1),"/",REPT(" ",20)),20)),VALUE(MID(SUBSTITUTE(LEFT($F1903,FIND(" ",$F1903&amp;" ")-1),"/",REPT(" ",20)),21,20)))),0))</f>
        <v>0</v>
      </c>
      <c r="X1903" s="25" t="str">
        <f aca="false">IF(ISNUMBER($N1903),$N1903*Validation!$B$5,"")</f>
        <v/>
      </c>
      <c r="Y1903" s="26" t="str">
        <f aca="false">IF($A1903="","",SUBSTITUTE(SUBSTITUTE(SUBSTITUTE(SUBSTITUTE(SUBSTITUTE(SUBSTITUTE(SUBSTITUTE(UPPER(TRIM($A1903)),"Á","A"),"É","E"),"Í","I"),"Ó","O"),"Ú","U"),"Ñ","N"),"Ü","U"))</f>
        <v/>
      </c>
      <c r="Z1903" s="26" t="str">
        <f aca="false">IF($Y1903="","",LEFT($Y1903,1)&amp;" "&amp;TRIM(RIGHT(SUBSTITUTE($Y1903," ",REPT(" ",50)),50)))</f>
        <v/>
      </c>
      <c r="AA1903" s="27" t="str">
        <f aca="false">IF($AF1903="","",IF(COUNTIF(Validation!$U$19:$U$178,$AF1903)&gt;0,"OK","NO MATCH"))</f>
        <v/>
      </c>
      <c r="AB1903" s="27" t="str">
        <f aca="false">IF($W1903=0,"",IF(AND($W1903&gt;=Validation!$B$3,$W1903&lt;=Validation!$C$3),"Yes","No"))</f>
        <v/>
      </c>
      <c r="AC1903" s="26" t="str">
        <f aca="false">IF($A1903="","",$AF1903&amp;"|"&amp;TEXT($W1903,"yyyy-mm-dd")&amp;"|"&amp;$J1903&amp;"|"&amp;$N1903)</f>
        <v/>
      </c>
      <c r="AD1903" s="27" t="str">
        <f aca="false">IF($AC1903="","",IF(COUNTIF($AC$2:$AC$3000,$AC1903)&gt;1,"REVIEW","OK"))</f>
        <v/>
      </c>
      <c r="AE1903" s="27" t="str">
        <f aca="false">IF(OR($W1903=0,$O1903=""),"",IF(IFERROR(IF(ISNUMBER($O1903),INT($O1903),DATE(VALUE(MID(SUBSTITUTE(LEFT($O1903,FIND(" ",$O1903&amp;" ")-1),"/",REPT(" ",20)),41,20)),VALUE(LEFT(SUBSTITUTE(LEFT($O1903,FIND(" ",$O1903&amp;" ")-1),"/",REPT(" ",20)),20)),VALUE(MID(SUBSTITUTE(LEFT($O1903,FIND(" ",$O1903&amp;" ")-1),"/",REPT(" ",20)),21,20)))),0)&gt;$W1903,"Late","Same day"))</f>
        <v/>
      </c>
      <c r="AF1903" s="26" t="str">
        <f aca="false">IF($A1903="","",IFERROR(INDEX(Validation!$C$193:$C$217,MATCH($A1903,Validation!$A$193:$A$217,0)),IF(COUNTIF(Validation!$U$19:$U$178,$Z1903)&gt;0,$Z1903,IF(COUNTIF(Validation!$S$19:$S$178,$AI1903)=1,INDEX(Validation!$U$19:$U$178,MATCH($AI1903,Validation!$S$19:$S$178,0)),$Z1903))))</f>
        <v/>
      </c>
      <c r="AG1903" s="27" t="str">
        <f aca="false">IF(COUNTA($A1903:$U1903)=0,"",IF($A1903="","No name",IF($F1903="","No date",IF($W1903=0,"Date ilegible",IF(NOT(ISNUMBER($N1903)),"Hours no numéricas",IF($AA1903="NO MATCH","Person no identificada","OK"))))))</f>
        <v/>
      </c>
      <c r="AH1903" s="27" t="str">
        <f aca="false">IF($W1903=0,"No date",IF($W1903&lt;Validation!$B$3,"Before period",IF($W1903&gt;Validation!$C$3,"After period","In period")))</f>
        <v>No date</v>
      </c>
      <c r="AI1903" s="26" t="str">
        <f aca="false">IF($Y1903="","",TRIM(RIGHT(SUBSTITUTE($Y1903," ",REPT(" ",50)),50)))</f>
        <v/>
      </c>
      <c r="AJ1903" s="27" t="str">
        <f aca="false">IF($A1903="","",IF(NOT(ISERROR(MATCH($A1903,Validation!$A$193:$A$217,0))),"Manual mapping",IF(COUNTIF(Validation!$U$19:$U$178,$Z1903)&gt;0,"Direct",IF(COUNTIF(Validation!$S$19:$S$178,$AI1903)=1,"By surname","Unresolved"))))</f>
        <v/>
      </c>
      <c r="AK1903" s="28" t="str">
        <f aca="false">IF($L1903="","",IF(MATCH($L1903,$L$2:$L$3000,0)&lt;&gt;ROW()-1,"",COUNT($AK$1:$AK1902)+1))</f>
        <v/>
      </c>
      <c r="AL1903" s="28" t="str">
        <f aca="false">IF($G1903="","",IF(MATCH($G1903,$G$2:$G$3000,0)&lt;&gt;ROW()-1,"",COUNT($AL$1:$AL1902)+1))</f>
        <v/>
      </c>
      <c r="AM1903" s="28" t="str">
        <f aca="false">IF($H1903="","",IF(MATCH($H1903,$H$2:$H$3000,0)&lt;&gt;ROW()-1,"",COUNT($AM$1:$AM1902)+1))</f>
        <v/>
      </c>
      <c r="AN1903" s="28" t="str">
        <f aca="false">IF($I1903="","",IF(MATCH($I1903,$I$2:$I$3000,0)&lt;&gt;ROW()-1,"",COUNT($AN$1:$AN1902)+1))</f>
        <v/>
      </c>
      <c r="AO1903" s="28" t="str">
        <f aca="false">IF($Q1903="","",IF(MATCH($Q1903,$Q$2:$Q$3000,0)&lt;&gt;ROW()-1,"",COUNT($AO$1:$AO1902)+1))</f>
        <v/>
      </c>
    </row>
    <row r="1904" customFormat="false" ht="12.75" hidden="false" customHeight="true" outlineLevel="0" collapsed="false">
      <c r="W1904" s="24" t="n">
        <f aca="false">IF($F1904="",0,IFERROR(IF(ISNUMBER($F1904),INT($F1904),DATE(VALUE(MID(SUBSTITUTE(LEFT($F1904,FIND(" ",$F1904&amp;" ")-1),"/",REPT(" ",20)),41,20)),VALUE(LEFT(SUBSTITUTE(LEFT($F1904,FIND(" ",$F1904&amp;" ")-1),"/",REPT(" ",20)),20)),VALUE(MID(SUBSTITUTE(LEFT($F1904,FIND(" ",$F1904&amp;" ")-1),"/",REPT(" ",20)),21,20)))),0))</f>
        <v>0</v>
      </c>
      <c r="X1904" s="25" t="str">
        <f aca="false">IF(ISNUMBER($N1904),$N1904*Validation!$B$5,"")</f>
        <v/>
      </c>
      <c r="Y1904" s="26" t="str">
        <f aca="false">IF($A1904="","",SUBSTITUTE(SUBSTITUTE(SUBSTITUTE(SUBSTITUTE(SUBSTITUTE(SUBSTITUTE(SUBSTITUTE(UPPER(TRIM($A1904)),"Á","A"),"É","E"),"Í","I"),"Ó","O"),"Ú","U"),"Ñ","N"),"Ü","U"))</f>
        <v/>
      </c>
      <c r="Z1904" s="26" t="str">
        <f aca="false">IF($Y1904="","",LEFT($Y1904,1)&amp;" "&amp;TRIM(RIGHT(SUBSTITUTE($Y1904," ",REPT(" ",50)),50)))</f>
        <v/>
      </c>
      <c r="AA1904" s="27" t="str">
        <f aca="false">IF($AF1904="","",IF(COUNTIF(Validation!$U$19:$U$178,$AF1904)&gt;0,"OK","NO MATCH"))</f>
        <v/>
      </c>
      <c r="AB1904" s="27" t="str">
        <f aca="false">IF($W1904=0,"",IF(AND($W1904&gt;=Validation!$B$3,$W1904&lt;=Validation!$C$3),"Yes","No"))</f>
        <v/>
      </c>
      <c r="AC1904" s="26" t="str">
        <f aca="false">IF($A1904="","",$AF1904&amp;"|"&amp;TEXT($W1904,"yyyy-mm-dd")&amp;"|"&amp;$J1904&amp;"|"&amp;$N1904)</f>
        <v/>
      </c>
      <c r="AD1904" s="27" t="str">
        <f aca="false">IF($AC1904="","",IF(COUNTIF($AC$2:$AC$3000,$AC1904)&gt;1,"REVIEW","OK"))</f>
        <v/>
      </c>
      <c r="AE1904" s="27" t="str">
        <f aca="false">IF(OR($W1904=0,$O1904=""),"",IF(IFERROR(IF(ISNUMBER($O1904),INT($O1904),DATE(VALUE(MID(SUBSTITUTE(LEFT($O1904,FIND(" ",$O1904&amp;" ")-1),"/",REPT(" ",20)),41,20)),VALUE(LEFT(SUBSTITUTE(LEFT($O1904,FIND(" ",$O1904&amp;" ")-1),"/",REPT(" ",20)),20)),VALUE(MID(SUBSTITUTE(LEFT($O1904,FIND(" ",$O1904&amp;" ")-1),"/",REPT(" ",20)),21,20)))),0)&gt;$W1904,"Late","Same day"))</f>
        <v/>
      </c>
      <c r="AF1904" s="26" t="str">
        <f aca="false">IF($A1904="","",IFERROR(INDEX(Validation!$C$193:$C$217,MATCH($A1904,Validation!$A$193:$A$217,0)),IF(COUNTIF(Validation!$U$19:$U$178,$Z1904)&gt;0,$Z1904,IF(COUNTIF(Validation!$S$19:$S$178,$AI1904)=1,INDEX(Validation!$U$19:$U$178,MATCH($AI1904,Validation!$S$19:$S$178,0)),$Z1904))))</f>
        <v/>
      </c>
      <c r="AG1904" s="27" t="str">
        <f aca="false">IF(COUNTA($A1904:$U1904)=0,"",IF($A1904="","No name",IF($F1904="","No date",IF($W1904=0,"Date ilegible",IF(NOT(ISNUMBER($N1904)),"Hours no numéricas",IF($AA1904="NO MATCH","Person no identificada","OK"))))))</f>
        <v/>
      </c>
      <c r="AH1904" s="27" t="str">
        <f aca="false">IF($W1904=0,"No date",IF($W1904&lt;Validation!$B$3,"Before period",IF($W1904&gt;Validation!$C$3,"After period","In period")))</f>
        <v>No date</v>
      </c>
      <c r="AI1904" s="26" t="str">
        <f aca="false">IF($Y1904="","",TRIM(RIGHT(SUBSTITUTE($Y1904," ",REPT(" ",50)),50)))</f>
        <v/>
      </c>
      <c r="AJ1904" s="27" t="str">
        <f aca="false">IF($A1904="","",IF(NOT(ISERROR(MATCH($A1904,Validation!$A$193:$A$217,0))),"Manual mapping",IF(COUNTIF(Validation!$U$19:$U$178,$Z1904)&gt;0,"Direct",IF(COUNTIF(Validation!$S$19:$S$178,$AI1904)=1,"By surname","Unresolved"))))</f>
        <v/>
      </c>
      <c r="AK1904" s="28" t="str">
        <f aca="false">IF($L1904="","",IF(MATCH($L1904,$L$2:$L$3000,0)&lt;&gt;ROW()-1,"",COUNT($AK$1:$AK1903)+1))</f>
        <v/>
      </c>
      <c r="AL1904" s="28" t="str">
        <f aca="false">IF($G1904="","",IF(MATCH($G1904,$G$2:$G$3000,0)&lt;&gt;ROW()-1,"",COUNT($AL$1:$AL1903)+1))</f>
        <v/>
      </c>
      <c r="AM1904" s="28" t="str">
        <f aca="false">IF($H1904="","",IF(MATCH($H1904,$H$2:$H$3000,0)&lt;&gt;ROW()-1,"",COUNT($AM$1:$AM1903)+1))</f>
        <v/>
      </c>
      <c r="AN1904" s="28" t="str">
        <f aca="false">IF($I1904="","",IF(MATCH($I1904,$I$2:$I$3000,0)&lt;&gt;ROW()-1,"",COUNT($AN$1:$AN1903)+1))</f>
        <v/>
      </c>
      <c r="AO1904" s="28" t="str">
        <f aca="false">IF($Q1904="","",IF(MATCH($Q1904,$Q$2:$Q$3000,0)&lt;&gt;ROW()-1,"",COUNT($AO$1:$AO1903)+1))</f>
        <v/>
      </c>
    </row>
    <row r="1905" customFormat="false" ht="12.75" hidden="false" customHeight="true" outlineLevel="0" collapsed="false">
      <c r="W1905" s="24" t="n">
        <f aca="false">IF($F1905="",0,IFERROR(IF(ISNUMBER($F1905),INT($F1905),DATE(VALUE(MID(SUBSTITUTE(LEFT($F1905,FIND(" ",$F1905&amp;" ")-1),"/",REPT(" ",20)),41,20)),VALUE(LEFT(SUBSTITUTE(LEFT($F1905,FIND(" ",$F1905&amp;" ")-1),"/",REPT(" ",20)),20)),VALUE(MID(SUBSTITUTE(LEFT($F1905,FIND(" ",$F1905&amp;" ")-1),"/",REPT(" ",20)),21,20)))),0))</f>
        <v>0</v>
      </c>
      <c r="X1905" s="25" t="str">
        <f aca="false">IF(ISNUMBER($N1905),$N1905*Validation!$B$5,"")</f>
        <v/>
      </c>
      <c r="Y1905" s="26" t="str">
        <f aca="false">IF($A1905="","",SUBSTITUTE(SUBSTITUTE(SUBSTITUTE(SUBSTITUTE(SUBSTITUTE(SUBSTITUTE(SUBSTITUTE(UPPER(TRIM($A1905)),"Á","A"),"É","E"),"Í","I"),"Ó","O"),"Ú","U"),"Ñ","N"),"Ü","U"))</f>
        <v/>
      </c>
      <c r="Z1905" s="26" t="str">
        <f aca="false">IF($Y1905="","",LEFT($Y1905,1)&amp;" "&amp;TRIM(RIGHT(SUBSTITUTE($Y1905," ",REPT(" ",50)),50)))</f>
        <v/>
      </c>
      <c r="AA1905" s="27" t="str">
        <f aca="false">IF($AF1905="","",IF(COUNTIF(Validation!$U$19:$U$178,$AF1905)&gt;0,"OK","NO MATCH"))</f>
        <v/>
      </c>
      <c r="AB1905" s="27" t="str">
        <f aca="false">IF($W1905=0,"",IF(AND($W1905&gt;=Validation!$B$3,$W1905&lt;=Validation!$C$3),"Yes","No"))</f>
        <v/>
      </c>
      <c r="AC1905" s="26" t="str">
        <f aca="false">IF($A1905="","",$AF1905&amp;"|"&amp;TEXT($W1905,"yyyy-mm-dd")&amp;"|"&amp;$J1905&amp;"|"&amp;$N1905)</f>
        <v/>
      </c>
      <c r="AD1905" s="27" t="str">
        <f aca="false">IF($AC1905="","",IF(COUNTIF($AC$2:$AC$3000,$AC1905)&gt;1,"REVIEW","OK"))</f>
        <v/>
      </c>
      <c r="AE1905" s="27" t="str">
        <f aca="false">IF(OR($W1905=0,$O1905=""),"",IF(IFERROR(IF(ISNUMBER($O1905),INT($O1905),DATE(VALUE(MID(SUBSTITUTE(LEFT($O1905,FIND(" ",$O1905&amp;" ")-1),"/",REPT(" ",20)),41,20)),VALUE(LEFT(SUBSTITUTE(LEFT($O1905,FIND(" ",$O1905&amp;" ")-1),"/",REPT(" ",20)),20)),VALUE(MID(SUBSTITUTE(LEFT($O1905,FIND(" ",$O1905&amp;" ")-1),"/",REPT(" ",20)),21,20)))),0)&gt;$W1905,"Late","Same day"))</f>
        <v/>
      </c>
      <c r="AF1905" s="26" t="str">
        <f aca="false">IF($A1905="","",IFERROR(INDEX(Validation!$C$193:$C$217,MATCH($A1905,Validation!$A$193:$A$217,0)),IF(COUNTIF(Validation!$U$19:$U$178,$Z1905)&gt;0,$Z1905,IF(COUNTIF(Validation!$S$19:$S$178,$AI1905)=1,INDEX(Validation!$U$19:$U$178,MATCH($AI1905,Validation!$S$19:$S$178,0)),$Z1905))))</f>
        <v/>
      </c>
      <c r="AG1905" s="27" t="str">
        <f aca="false">IF(COUNTA($A1905:$U1905)=0,"",IF($A1905="","No name",IF($F1905="","No date",IF($W1905=0,"Date ilegible",IF(NOT(ISNUMBER($N1905)),"Hours no numéricas",IF($AA1905="NO MATCH","Person no identificada","OK"))))))</f>
        <v/>
      </c>
      <c r="AH1905" s="27" t="str">
        <f aca="false">IF($W1905=0,"No date",IF($W1905&lt;Validation!$B$3,"Before period",IF($W1905&gt;Validation!$C$3,"After period","In period")))</f>
        <v>No date</v>
      </c>
      <c r="AI1905" s="26" t="str">
        <f aca="false">IF($Y1905="","",TRIM(RIGHT(SUBSTITUTE($Y1905," ",REPT(" ",50)),50)))</f>
        <v/>
      </c>
      <c r="AJ1905" s="27" t="str">
        <f aca="false">IF($A1905="","",IF(NOT(ISERROR(MATCH($A1905,Validation!$A$193:$A$217,0))),"Manual mapping",IF(COUNTIF(Validation!$U$19:$U$178,$Z1905)&gt;0,"Direct",IF(COUNTIF(Validation!$S$19:$S$178,$AI1905)=1,"By surname","Unresolved"))))</f>
        <v/>
      </c>
      <c r="AK1905" s="28" t="str">
        <f aca="false">IF($L1905="","",IF(MATCH($L1905,$L$2:$L$3000,0)&lt;&gt;ROW()-1,"",COUNT($AK$1:$AK1904)+1))</f>
        <v/>
      </c>
      <c r="AL1905" s="28" t="str">
        <f aca="false">IF($G1905="","",IF(MATCH($G1905,$G$2:$G$3000,0)&lt;&gt;ROW()-1,"",COUNT($AL$1:$AL1904)+1))</f>
        <v/>
      </c>
      <c r="AM1905" s="28" t="str">
        <f aca="false">IF($H1905="","",IF(MATCH($H1905,$H$2:$H$3000,0)&lt;&gt;ROW()-1,"",COUNT($AM$1:$AM1904)+1))</f>
        <v/>
      </c>
      <c r="AN1905" s="28" t="str">
        <f aca="false">IF($I1905="","",IF(MATCH($I1905,$I$2:$I$3000,0)&lt;&gt;ROW()-1,"",COUNT($AN$1:$AN1904)+1))</f>
        <v/>
      </c>
      <c r="AO1905" s="28" t="str">
        <f aca="false">IF($Q1905="","",IF(MATCH($Q1905,$Q$2:$Q$3000,0)&lt;&gt;ROW()-1,"",COUNT($AO$1:$AO1904)+1))</f>
        <v/>
      </c>
    </row>
    <row r="1906" customFormat="false" ht="12.75" hidden="false" customHeight="true" outlineLevel="0" collapsed="false">
      <c r="W1906" s="24" t="n">
        <f aca="false">IF($F1906="",0,IFERROR(IF(ISNUMBER($F1906),INT($F1906),DATE(VALUE(MID(SUBSTITUTE(LEFT($F1906,FIND(" ",$F1906&amp;" ")-1),"/",REPT(" ",20)),41,20)),VALUE(LEFT(SUBSTITUTE(LEFT($F1906,FIND(" ",$F1906&amp;" ")-1),"/",REPT(" ",20)),20)),VALUE(MID(SUBSTITUTE(LEFT($F1906,FIND(" ",$F1906&amp;" ")-1),"/",REPT(" ",20)),21,20)))),0))</f>
        <v>0</v>
      </c>
      <c r="X1906" s="25" t="str">
        <f aca="false">IF(ISNUMBER($N1906),$N1906*Validation!$B$5,"")</f>
        <v/>
      </c>
      <c r="Y1906" s="26" t="str">
        <f aca="false">IF($A1906="","",SUBSTITUTE(SUBSTITUTE(SUBSTITUTE(SUBSTITUTE(SUBSTITUTE(SUBSTITUTE(SUBSTITUTE(UPPER(TRIM($A1906)),"Á","A"),"É","E"),"Í","I"),"Ó","O"),"Ú","U"),"Ñ","N"),"Ü","U"))</f>
        <v/>
      </c>
      <c r="Z1906" s="26" t="str">
        <f aca="false">IF($Y1906="","",LEFT($Y1906,1)&amp;" "&amp;TRIM(RIGHT(SUBSTITUTE($Y1906," ",REPT(" ",50)),50)))</f>
        <v/>
      </c>
      <c r="AA1906" s="27" t="str">
        <f aca="false">IF($AF1906="","",IF(COUNTIF(Validation!$U$19:$U$178,$AF1906)&gt;0,"OK","NO MATCH"))</f>
        <v/>
      </c>
      <c r="AB1906" s="27" t="str">
        <f aca="false">IF($W1906=0,"",IF(AND($W1906&gt;=Validation!$B$3,$W1906&lt;=Validation!$C$3),"Yes","No"))</f>
        <v/>
      </c>
      <c r="AC1906" s="26" t="str">
        <f aca="false">IF($A1906="","",$AF1906&amp;"|"&amp;TEXT($W1906,"yyyy-mm-dd")&amp;"|"&amp;$J1906&amp;"|"&amp;$N1906)</f>
        <v/>
      </c>
      <c r="AD1906" s="27" t="str">
        <f aca="false">IF($AC1906="","",IF(COUNTIF($AC$2:$AC$3000,$AC1906)&gt;1,"REVIEW","OK"))</f>
        <v/>
      </c>
      <c r="AE1906" s="27" t="str">
        <f aca="false">IF(OR($W1906=0,$O1906=""),"",IF(IFERROR(IF(ISNUMBER($O1906),INT($O1906),DATE(VALUE(MID(SUBSTITUTE(LEFT($O1906,FIND(" ",$O1906&amp;" ")-1),"/",REPT(" ",20)),41,20)),VALUE(LEFT(SUBSTITUTE(LEFT($O1906,FIND(" ",$O1906&amp;" ")-1),"/",REPT(" ",20)),20)),VALUE(MID(SUBSTITUTE(LEFT($O1906,FIND(" ",$O1906&amp;" ")-1),"/",REPT(" ",20)),21,20)))),0)&gt;$W1906,"Late","Same day"))</f>
        <v/>
      </c>
      <c r="AF1906" s="26" t="str">
        <f aca="false">IF($A1906="","",IFERROR(INDEX(Validation!$C$193:$C$217,MATCH($A1906,Validation!$A$193:$A$217,0)),IF(COUNTIF(Validation!$U$19:$U$178,$Z1906)&gt;0,$Z1906,IF(COUNTIF(Validation!$S$19:$S$178,$AI1906)=1,INDEX(Validation!$U$19:$U$178,MATCH($AI1906,Validation!$S$19:$S$178,0)),$Z1906))))</f>
        <v/>
      </c>
      <c r="AG1906" s="27" t="str">
        <f aca="false">IF(COUNTA($A1906:$U1906)=0,"",IF($A1906="","No name",IF($F1906="","No date",IF($W1906=0,"Date ilegible",IF(NOT(ISNUMBER($N1906)),"Hours no numéricas",IF($AA1906="NO MATCH","Person no identificada","OK"))))))</f>
        <v/>
      </c>
      <c r="AH1906" s="27" t="str">
        <f aca="false">IF($W1906=0,"No date",IF($W1906&lt;Validation!$B$3,"Before period",IF($W1906&gt;Validation!$C$3,"After period","In period")))</f>
        <v>No date</v>
      </c>
      <c r="AI1906" s="26" t="str">
        <f aca="false">IF($Y1906="","",TRIM(RIGHT(SUBSTITUTE($Y1906," ",REPT(" ",50)),50)))</f>
        <v/>
      </c>
      <c r="AJ1906" s="27" t="str">
        <f aca="false">IF($A1906="","",IF(NOT(ISERROR(MATCH($A1906,Validation!$A$193:$A$217,0))),"Manual mapping",IF(COUNTIF(Validation!$U$19:$U$178,$Z1906)&gt;0,"Direct",IF(COUNTIF(Validation!$S$19:$S$178,$AI1906)=1,"By surname","Unresolved"))))</f>
        <v/>
      </c>
      <c r="AK1906" s="28" t="str">
        <f aca="false">IF($L1906="","",IF(MATCH($L1906,$L$2:$L$3000,0)&lt;&gt;ROW()-1,"",COUNT($AK$1:$AK1905)+1))</f>
        <v/>
      </c>
      <c r="AL1906" s="28" t="str">
        <f aca="false">IF($G1906="","",IF(MATCH($G1906,$G$2:$G$3000,0)&lt;&gt;ROW()-1,"",COUNT($AL$1:$AL1905)+1))</f>
        <v/>
      </c>
      <c r="AM1906" s="28" t="str">
        <f aca="false">IF($H1906="","",IF(MATCH($H1906,$H$2:$H$3000,0)&lt;&gt;ROW()-1,"",COUNT($AM$1:$AM1905)+1))</f>
        <v/>
      </c>
      <c r="AN1906" s="28" t="str">
        <f aca="false">IF($I1906="","",IF(MATCH($I1906,$I$2:$I$3000,0)&lt;&gt;ROW()-1,"",COUNT($AN$1:$AN1905)+1))</f>
        <v/>
      </c>
      <c r="AO1906" s="28" t="str">
        <f aca="false">IF($Q1906="","",IF(MATCH($Q1906,$Q$2:$Q$3000,0)&lt;&gt;ROW()-1,"",COUNT($AO$1:$AO1905)+1))</f>
        <v/>
      </c>
    </row>
    <row r="1907" customFormat="false" ht="12.75" hidden="false" customHeight="true" outlineLevel="0" collapsed="false">
      <c r="W1907" s="24" t="n">
        <f aca="false">IF($F1907="",0,IFERROR(IF(ISNUMBER($F1907),INT($F1907),DATE(VALUE(MID(SUBSTITUTE(LEFT($F1907,FIND(" ",$F1907&amp;" ")-1),"/",REPT(" ",20)),41,20)),VALUE(LEFT(SUBSTITUTE(LEFT($F1907,FIND(" ",$F1907&amp;" ")-1),"/",REPT(" ",20)),20)),VALUE(MID(SUBSTITUTE(LEFT($F1907,FIND(" ",$F1907&amp;" ")-1),"/",REPT(" ",20)),21,20)))),0))</f>
        <v>0</v>
      </c>
      <c r="X1907" s="25" t="str">
        <f aca="false">IF(ISNUMBER($N1907),$N1907*Validation!$B$5,"")</f>
        <v/>
      </c>
      <c r="Y1907" s="26" t="str">
        <f aca="false">IF($A1907="","",SUBSTITUTE(SUBSTITUTE(SUBSTITUTE(SUBSTITUTE(SUBSTITUTE(SUBSTITUTE(SUBSTITUTE(UPPER(TRIM($A1907)),"Á","A"),"É","E"),"Í","I"),"Ó","O"),"Ú","U"),"Ñ","N"),"Ü","U"))</f>
        <v/>
      </c>
      <c r="Z1907" s="26" t="str">
        <f aca="false">IF($Y1907="","",LEFT($Y1907,1)&amp;" "&amp;TRIM(RIGHT(SUBSTITUTE($Y1907," ",REPT(" ",50)),50)))</f>
        <v/>
      </c>
      <c r="AA1907" s="27" t="str">
        <f aca="false">IF($AF1907="","",IF(COUNTIF(Validation!$U$19:$U$178,$AF1907)&gt;0,"OK","NO MATCH"))</f>
        <v/>
      </c>
      <c r="AB1907" s="27" t="str">
        <f aca="false">IF($W1907=0,"",IF(AND($W1907&gt;=Validation!$B$3,$W1907&lt;=Validation!$C$3),"Yes","No"))</f>
        <v/>
      </c>
      <c r="AC1907" s="26" t="str">
        <f aca="false">IF($A1907="","",$AF1907&amp;"|"&amp;TEXT($W1907,"yyyy-mm-dd")&amp;"|"&amp;$J1907&amp;"|"&amp;$N1907)</f>
        <v/>
      </c>
      <c r="AD1907" s="27" t="str">
        <f aca="false">IF($AC1907="","",IF(COUNTIF($AC$2:$AC$3000,$AC1907)&gt;1,"REVIEW","OK"))</f>
        <v/>
      </c>
      <c r="AE1907" s="27" t="str">
        <f aca="false">IF(OR($W1907=0,$O1907=""),"",IF(IFERROR(IF(ISNUMBER($O1907),INT($O1907),DATE(VALUE(MID(SUBSTITUTE(LEFT($O1907,FIND(" ",$O1907&amp;" ")-1),"/",REPT(" ",20)),41,20)),VALUE(LEFT(SUBSTITUTE(LEFT($O1907,FIND(" ",$O1907&amp;" ")-1),"/",REPT(" ",20)),20)),VALUE(MID(SUBSTITUTE(LEFT($O1907,FIND(" ",$O1907&amp;" ")-1),"/",REPT(" ",20)),21,20)))),0)&gt;$W1907,"Late","Same day"))</f>
        <v/>
      </c>
      <c r="AF1907" s="26" t="str">
        <f aca="false">IF($A1907="","",IFERROR(INDEX(Validation!$C$193:$C$217,MATCH($A1907,Validation!$A$193:$A$217,0)),IF(COUNTIF(Validation!$U$19:$U$178,$Z1907)&gt;0,$Z1907,IF(COUNTIF(Validation!$S$19:$S$178,$AI1907)=1,INDEX(Validation!$U$19:$U$178,MATCH($AI1907,Validation!$S$19:$S$178,0)),$Z1907))))</f>
        <v/>
      </c>
      <c r="AG1907" s="27" t="str">
        <f aca="false">IF(COUNTA($A1907:$U1907)=0,"",IF($A1907="","No name",IF($F1907="","No date",IF($W1907=0,"Date ilegible",IF(NOT(ISNUMBER($N1907)),"Hours no numéricas",IF($AA1907="NO MATCH","Person no identificada","OK"))))))</f>
        <v/>
      </c>
      <c r="AH1907" s="27" t="str">
        <f aca="false">IF($W1907=0,"No date",IF($W1907&lt;Validation!$B$3,"Before period",IF($W1907&gt;Validation!$C$3,"After period","In period")))</f>
        <v>No date</v>
      </c>
      <c r="AI1907" s="26" t="str">
        <f aca="false">IF($Y1907="","",TRIM(RIGHT(SUBSTITUTE($Y1907," ",REPT(" ",50)),50)))</f>
        <v/>
      </c>
      <c r="AJ1907" s="27" t="str">
        <f aca="false">IF($A1907="","",IF(NOT(ISERROR(MATCH($A1907,Validation!$A$193:$A$217,0))),"Manual mapping",IF(COUNTIF(Validation!$U$19:$U$178,$Z1907)&gt;0,"Direct",IF(COUNTIF(Validation!$S$19:$S$178,$AI1907)=1,"By surname","Unresolved"))))</f>
        <v/>
      </c>
      <c r="AK1907" s="28" t="str">
        <f aca="false">IF($L1907="","",IF(MATCH($L1907,$L$2:$L$3000,0)&lt;&gt;ROW()-1,"",COUNT($AK$1:$AK1906)+1))</f>
        <v/>
      </c>
      <c r="AL1907" s="28" t="str">
        <f aca="false">IF($G1907="","",IF(MATCH($G1907,$G$2:$G$3000,0)&lt;&gt;ROW()-1,"",COUNT($AL$1:$AL1906)+1))</f>
        <v/>
      </c>
      <c r="AM1907" s="28" t="str">
        <f aca="false">IF($H1907="","",IF(MATCH($H1907,$H$2:$H$3000,0)&lt;&gt;ROW()-1,"",COUNT($AM$1:$AM1906)+1))</f>
        <v/>
      </c>
      <c r="AN1907" s="28" t="str">
        <f aca="false">IF($I1907="","",IF(MATCH($I1907,$I$2:$I$3000,0)&lt;&gt;ROW()-1,"",COUNT($AN$1:$AN1906)+1))</f>
        <v/>
      </c>
      <c r="AO1907" s="28" t="str">
        <f aca="false">IF($Q1907="","",IF(MATCH($Q1907,$Q$2:$Q$3000,0)&lt;&gt;ROW()-1,"",COUNT($AO$1:$AO1906)+1))</f>
        <v/>
      </c>
    </row>
    <row r="1908" customFormat="false" ht="12.75" hidden="false" customHeight="true" outlineLevel="0" collapsed="false">
      <c r="W1908" s="24" t="n">
        <f aca="false">IF($F1908="",0,IFERROR(IF(ISNUMBER($F1908),INT($F1908),DATE(VALUE(MID(SUBSTITUTE(LEFT($F1908,FIND(" ",$F1908&amp;" ")-1),"/",REPT(" ",20)),41,20)),VALUE(LEFT(SUBSTITUTE(LEFT($F1908,FIND(" ",$F1908&amp;" ")-1),"/",REPT(" ",20)),20)),VALUE(MID(SUBSTITUTE(LEFT($F1908,FIND(" ",$F1908&amp;" ")-1),"/",REPT(" ",20)),21,20)))),0))</f>
        <v>0</v>
      </c>
      <c r="X1908" s="25" t="str">
        <f aca="false">IF(ISNUMBER($N1908),$N1908*Validation!$B$5,"")</f>
        <v/>
      </c>
      <c r="Y1908" s="26" t="str">
        <f aca="false">IF($A1908="","",SUBSTITUTE(SUBSTITUTE(SUBSTITUTE(SUBSTITUTE(SUBSTITUTE(SUBSTITUTE(SUBSTITUTE(UPPER(TRIM($A1908)),"Á","A"),"É","E"),"Í","I"),"Ó","O"),"Ú","U"),"Ñ","N"),"Ü","U"))</f>
        <v/>
      </c>
      <c r="Z1908" s="26" t="str">
        <f aca="false">IF($Y1908="","",LEFT($Y1908,1)&amp;" "&amp;TRIM(RIGHT(SUBSTITUTE($Y1908," ",REPT(" ",50)),50)))</f>
        <v/>
      </c>
      <c r="AA1908" s="27" t="str">
        <f aca="false">IF($AF1908="","",IF(COUNTIF(Validation!$U$19:$U$178,$AF1908)&gt;0,"OK","NO MATCH"))</f>
        <v/>
      </c>
      <c r="AB1908" s="27" t="str">
        <f aca="false">IF($W1908=0,"",IF(AND($W1908&gt;=Validation!$B$3,$W1908&lt;=Validation!$C$3),"Yes","No"))</f>
        <v/>
      </c>
      <c r="AC1908" s="26" t="str">
        <f aca="false">IF($A1908="","",$AF1908&amp;"|"&amp;TEXT($W1908,"yyyy-mm-dd")&amp;"|"&amp;$J1908&amp;"|"&amp;$N1908)</f>
        <v/>
      </c>
      <c r="AD1908" s="27" t="str">
        <f aca="false">IF($AC1908="","",IF(COUNTIF($AC$2:$AC$3000,$AC1908)&gt;1,"REVIEW","OK"))</f>
        <v/>
      </c>
      <c r="AE1908" s="27" t="str">
        <f aca="false">IF(OR($W1908=0,$O1908=""),"",IF(IFERROR(IF(ISNUMBER($O1908),INT($O1908),DATE(VALUE(MID(SUBSTITUTE(LEFT($O1908,FIND(" ",$O1908&amp;" ")-1),"/",REPT(" ",20)),41,20)),VALUE(LEFT(SUBSTITUTE(LEFT($O1908,FIND(" ",$O1908&amp;" ")-1),"/",REPT(" ",20)),20)),VALUE(MID(SUBSTITUTE(LEFT($O1908,FIND(" ",$O1908&amp;" ")-1),"/",REPT(" ",20)),21,20)))),0)&gt;$W1908,"Late","Same day"))</f>
        <v/>
      </c>
      <c r="AF1908" s="26" t="str">
        <f aca="false">IF($A1908="","",IFERROR(INDEX(Validation!$C$193:$C$217,MATCH($A1908,Validation!$A$193:$A$217,0)),IF(COUNTIF(Validation!$U$19:$U$178,$Z1908)&gt;0,$Z1908,IF(COUNTIF(Validation!$S$19:$S$178,$AI1908)=1,INDEX(Validation!$U$19:$U$178,MATCH($AI1908,Validation!$S$19:$S$178,0)),$Z1908))))</f>
        <v/>
      </c>
      <c r="AG1908" s="27" t="str">
        <f aca="false">IF(COUNTA($A1908:$U1908)=0,"",IF($A1908="","No name",IF($F1908="","No date",IF($W1908=0,"Date ilegible",IF(NOT(ISNUMBER($N1908)),"Hours no numéricas",IF($AA1908="NO MATCH","Person no identificada","OK"))))))</f>
        <v/>
      </c>
      <c r="AH1908" s="27" t="str">
        <f aca="false">IF($W1908=0,"No date",IF($W1908&lt;Validation!$B$3,"Before period",IF($W1908&gt;Validation!$C$3,"After period","In period")))</f>
        <v>No date</v>
      </c>
      <c r="AI1908" s="26" t="str">
        <f aca="false">IF($Y1908="","",TRIM(RIGHT(SUBSTITUTE($Y1908," ",REPT(" ",50)),50)))</f>
        <v/>
      </c>
      <c r="AJ1908" s="27" t="str">
        <f aca="false">IF($A1908="","",IF(NOT(ISERROR(MATCH($A1908,Validation!$A$193:$A$217,0))),"Manual mapping",IF(COUNTIF(Validation!$U$19:$U$178,$Z1908)&gt;0,"Direct",IF(COUNTIF(Validation!$S$19:$S$178,$AI1908)=1,"By surname","Unresolved"))))</f>
        <v/>
      </c>
      <c r="AK1908" s="28" t="str">
        <f aca="false">IF($L1908="","",IF(MATCH($L1908,$L$2:$L$3000,0)&lt;&gt;ROW()-1,"",COUNT($AK$1:$AK1907)+1))</f>
        <v/>
      </c>
      <c r="AL1908" s="28" t="str">
        <f aca="false">IF($G1908="","",IF(MATCH($G1908,$G$2:$G$3000,0)&lt;&gt;ROW()-1,"",COUNT($AL$1:$AL1907)+1))</f>
        <v/>
      </c>
      <c r="AM1908" s="28" t="str">
        <f aca="false">IF($H1908="","",IF(MATCH($H1908,$H$2:$H$3000,0)&lt;&gt;ROW()-1,"",COUNT($AM$1:$AM1907)+1))</f>
        <v/>
      </c>
      <c r="AN1908" s="28" t="str">
        <f aca="false">IF($I1908="","",IF(MATCH($I1908,$I$2:$I$3000,0)&lt;&gt;ROW()-1,"",COUNT($AN$1:$AN1907)+1))</f>
        <v/>
      </c>
      <c r="AO1908" s="28" t="str">
        <f aca="false">IF($Q1908="","",IF(MATCH($Q1908,$Q$2:$Q$3000,0)&lt;&gt;ROW()-1,"",COUNT($AO$1:$AO1907)+1))</f>
        <v/>
      </c>
    </row>
    <row r="1909" customFormat="false" ht="12.75" hidden="false" customHeight="true" outlineLevel="0" collapsed="false">
      <c r="W1909" s="24" t="n">
        <f aca="false">IF($F1909="",0,IFERROR(IF(ISNUMBER($F1909),INT($F1909),DATE(VALUE(MID(SUBSTITUTE(LEFT($F1909,FIND(" ",$F1909&amp;" ")-1),"/",REPT(" ",20)),41,20)),VALUE(LEFT(SUBSTITUTE(LEFT($F1909,FIND(" ",$F1909&amp;" ")-1),"/",REPT(" ",20)),20)),VALUE(MID(SUBSTITUTE(LEFT($F1909,FIND(" ",$F1909&amp;" ")-1),"/",REPT(" ",20)),21,20)))),0))</f>
        <v>0</v>
      </c>
      <c r="X1909" s="25" t="str">
        <f aca="false">IF(ISNUMBER($N1909),$N1909*Validation!$B$5,"")</f>
        <v/>
      </c>
      <c r="Y1909" s="26" t="str">
        <f aca="false">IF($A1909="","",SUBSTITUTE(SUBSTITUTE(SUBSTITUTE(SUBSTITUTE(SUBSTITUTE(SUBSTITUTE(SUBSTITUTE(UPPER(TRIM($A1909)),"Á","A"),"É","E"),"Í","I"),"Ó","O"),"Ú","U"),"Ñ","N"),"Ü","U"))</f>
        <v/>
      </c>
      <c r="Z1909" s="26" t="str">
        <f aca="false">IF($Y1909="","",LEFT($Y1909,1)&amp;" "&amp;TRIM(RIGHT(SUBSTITUTE($Y1909," ",REPT(" ",50)),50)))</f>
        <v/>
      </c>
      <c r="AA1909" s="27" t="str">
        <f aca="false">IF($AF1909="","",IF(COUNTIF(Validation!$U$19:$U$178,$AF1909)&gt;0,"OK","NO MATCH"))</f>
        <v/>
      </c>
      <c r="AB1909" s="27" t="str">
        <f aca="false">IF($W1909=0,"",IF(AND($W1909&gt;=Validation!$B$3,$W1909&lt;=Validation!$C$3),"Yes","No"))</f>
        <v/>
      </c>
      <c r="AC1909" s="26" t="str">
        <f aca="false">IF($A1909="","",$AF1909&amp;"|"&amp;TEXT($W1909,"yyyy-mm-dd")&amp;"|"&amp;$J1909&amp;"|"&amp;$N1909)</f>
        <v/>
      </c>
      <c r="AD1909" s="27" t="str">
        <f aca="false">IF($AC1909="","",IF(COUNTIF($AC$2:$AC$3000,$AC1909)&gt;1,"REVIEW","OK"))</f>
        <v/>
      </c>
      <c r="AE1909" s="27" t="str">
        <f aca="false">IF(OR($W1909=0,$O1909=""),"",IF(IFERROR(IF(ISNUMBER($O1909),INT($O1909),DATE(VALUE(MID(SUBSTITUTE(LEFT($O1909,FIND(" ",$O1909&amp;" ")-1),"/",REPT(" ",20)),41,20)),VALUE(LEFT(SUBSTITUTE(LEFT($O1909,FIND(" ",$O1909&amp;" ")-1),"/",REPT(" ",20)),20)),VALUE(MID(SUBSTITUTE(LEFT($O1909,FIND(" ",$O1909&amp;" ")-1),"/",REPT(" ",20)),21,20)))),0)&gt;$W1909,"Late","Same day"))</f>
        <v/>
      </c>
      <c r="AF1909" s="26" t="str">
        <f aca="false">IF($A1909="","",IFERROR(INDEX(Validation!$C$193:$C$217,MATCH($A1909,Validation!$A$193:$A$217,0)),IF(COUNTIF(Validation!$U$19:$U$178,$Z1909)&gt;0,$Z1909,IF(COUNTIF(Validation!$S$19:$S$178,$AI1909)=1,INDEX(Validation!$U$19:$U$178,MATCH($AI1909,Validation!$S$19:$S$178,0)),$Z1909))))</f>
        <v/>
      </c>
      <c r="AG1909" s="27" t="str">
        <f aca="false">IF(COUNTA($A1909:$U1909)=0,"",IF($A1909="","No name",IF($F1909="","No date",IF($W1909=0,"Date ilegible",IF(NOT(ISNUMBER($N1909)),"Hours no numéricas",IF($AA1909="NO MATCH","Person no identificada","OK"))))))</f>
        <v/>
      </c>
      <c r="AH1909" s="27" t="str">
        <f aca="false">IF($W1909=0,"No date",IF($W1909&lt;Validation!$B$3,"Before period",IF($W1909&gt;Validation!$C$3,"After period","In period")))</f>
        <v>No date</v>
      </c>
      <c r="AI1909" s="26" t="str">
        <f aca="false">IF($Y1909="","",TRIM(RIGHT(SUBSTITUTE($Y1909," ",REPT(" ",50)),50)))</f>
        <v/>
      </c>
      <c r="AJ1909" s="27" t="str">
        <f aca="false">IF($A1909="","",IF(NOT(ISERROR(MATCH($A1909,Validation!$A$193:$A$217,0))),"Manual mapping",IF(COUNTIF(Validation!$U$19:$U$178,$Z1909)&gt;0,"Direct",IF(COUNTIF(Validation!$S$19:$S$178,$AI1909)=1,"By surname","Unresolved"))))</f>
        <v/>
      </c>
      <c r="AK1909" s="28" t="str">
        <f aca="false">IF($L1909="","",IF(MATCH($L1909,$L$2:$L$3000,0)&lt;&gt;ROW()-1,"",COUNT($AK$1:$AK1908)+1))</f>
        <v/>
      </c>
      <c r="AL1909" s="28" t="str">
        <f aca="false">IF($G1909="","",IF(MATCH($G1909,$G$2:$G$3000,0)&lt;&gt;ROW()-1,"",COUNT($AL$1:$AL1908)+1))</f>
        <v/>
      </c>
      <c r="AM1909" s="28" t="str">
        <f aca="false">IF($H1909="","",IF(MATCH($H1909,$H$2:$H$3000,0)&lt;&gt;ROW()-1,"",COUNT($AM$1:$AM1908)+1))</f>
        <v/>
      </c>
      <c r="AN1909" s="28" t="str">
        <f aca="false">IF($I1909="","",IF(MATCH($I1909,$I$2:$I$3000,0)&lt;&gt;ROW()-1,"",COUNT($AN$1:$AN1908)+1))</f>
        <v/>
      </c>
      <c r="AO1909" s="28" t="str">
        <f aca="false">IF($Q1909="","",IF(MATCH($Q1909,$Q$2:$Q$3000,0)&lt;&gt;ROW()-1,"",COUNT($AO$1:$AO1908)+1))</f>
        <v/>
      </c>
    </row>
    <row r="1910" customFormat="false" ht="12.75" hidden="false" customHeight="true" outlineLevel="0" collapsed="false">
      <c r="W1910" s="24" t="n">
        <f aca="false">IF($F1910="",0,IFERROR(IF(ISNUMBER($F1910),INT($F1910),DATE(VALUE(MID(SUBSTITUTE(LEFT($F1910,FIND(" ",$F1910&amp;" ")-1),"/",REPT(" ",20)),41,20)),VALUE(LEFT(SUBSTITUTE(LEFT($F1910,FIND(" ",$F1910&amp;" ")-1),"/",REPT(" ",20)),20)),VALUE(MID(SUBSTITUTE(LEFT($F1910,FIND(" ",$F1910&amp;" ")-1),"/",REPT(" ",20)),21,20)))),0))</f>
        <v>0</v>
      </c>
      <c r="X1910" s="25" t="str">
        <f aca="false">IF(ISNUMBER($N1910),$N1910*Validation!$B$5,"")</f>
        <v/>
      </c>
      <c r="Y1910" s="26" t="str">
        <f aca="false">IF($A1910="","",SUBSTITUTE(SUBSTITUTE(SUBSTITUTE(SUBSTITUTE(SUBSTITUTE(SUBSTITUTE(SUBSTITUTE(UPPER(TRIM($A1910)),"Á","A"),"É","E"),"Í","I"),"Ó","O"),"Ú","U"),"Ñ","N"),"Ü","U"))</f>
        <v/>
      </c>
      <c r="Z1910" s="26" t="str">
        <f aca="false">IF($Y1910="","",LEFT($Y1910,1)&amp;" "&amp;TRIM(RIGHT(SUBSTITUTE($Y1910," ",REPT(" ",50)),50)))</f>
        <v/>
      </c>
      <c r="AA1910" s="27" t="str">
        <f aca="false">IF($AF1910="","",IF(COUNTIF(Validation!$U$19:$U$178,$AF1910)&gt;0,"OK","NO MATCH"))</f>
        <v/>
      </c>
      <c r="AB1910" s="27" t="str">
        <f aca="false">IF($W1910=0,"",IF(AND($W1910&gt;=Validation!$B$3,$W1910&lt;=Validation!$C$3),"Yes","No"))</f>
        <v/>
      </c>
      <c r="AC1910" s="26" t="str">
        <f aca="false">IF($A1910="","",$AF1910&amp;"|"&amp;TEXT($W1910,"yyyy-mm-dd")&amp;"|"&amp;$J1910&amp;"|"&amp;$N1910)</f>
        <v/>
      </c>
      <c r="AD1910" s="27" t="str">
        <f aca="false">IF($AC1910="","",IF(COUNTIF($AC$2:$AC$3000,$AC1910)&gt;1,"REVIEW","OK"))</f>
        <v/>
      </c>
      <c r="AE1910" s="27" t="str">
        <f aca="false">IF(OR($W1910=0,$O1910=""),"",IF(IFERROR(IF(ISNUMBER($O1910),INT($O1910),DATE(VALUE(MID(SUBSTITUTE(LEFT($O1910,FIND(" ",$O1910&amp;" ")-1),"/",REPT(" ",20)),41,20)),VALUE(LEFT(SUBSTITUTE(LEFT($O1910,FIND(" ",$O1910&amp;" ")-1),"/",REPT(" ",20)),20)),VALUE(MID(SUBSTITUTE(LEFT($O1910,FIND(" ",$O1910&amp;" ")-1),"/",REPT(" ",20)),21,20)))),0)&gt;$W1910,"Late","Same day"))</f>
        <v/>
      </c>
      <c r="AF1910" s="26" t="str">
        <f aca="false">IF($A1910="","",IFERROR(INDEX(Validation!$C$193:$C$217,MATCH($A1910,Validation!$A$193:$A$217,0)),IF(COUNTIF(Validation!$U$19:$U$178,$Z1910)&gt;0,$Z1910,IF(COUNTIF(Validation!$S$19:$S$178,$AI1910)=1,INDEX(Validation!$U$19:$U$178,MATCH($AI1910,Validation!$S$19:$S$178,0)),$Z1910))))</f>
        <v/>
      </c>
      <c r="AG1910" s="27" t="str">
        <f aca="false">IF(COUNTA($A1910:$U1910)=0,"",IF($A1910="","No name",IF($F1910="","No date",IF($W1910=0,"Date ilegible",IF(NOT(ISNUMBER($N1910)),"Hours no numéricas",IF($AA1910="NO MATCH","Person no identificada","OK"))))))</f>
        <v/>
      </c>
      <c r="AH1910" s="27" t="str">
        <f aca="false">IF($W1910=0,"No date",IF($W1910&lt;Validation!$B$3,"Before period",IF($W1910&gt;Validation!$C$3,"After period","In period")))</f>
        <v>No date</v>
      </c>
      <c r="AI1910" s="26" t="str">
        <f aca="false">IF($Y1910="","",TRIM(RIGHT(SUBSTITUTE($Y1910," ",REPT(" ",50)),50)))</f>
        <v/>
      </c>
      <c r="AJ1910" s="27" t="str">
        <f aca="false">IF($A1910="","",IF(NOT(ISERROR(MATCH($A1910,Validation!$A$193:$A$217,0))),"Manual mapping",IF(COUNTIF(Validation!$U$19:$U$178,$Z1910)&gt;0,"Direct",IF(COUNTIF(Validation!$S$19:$S$178,$AI1910)=1,"By surname","Unresolved"))))</f>
        <v/>
      </c>
      <c r="AK1910" s="28" t="str">
        <f aca="false">IF($L1910="","",IF(MATCH($L1910,$L$2:$L$3000,0)&lt;&gt;ROW()-1,"",COUNT($AK$1:$AK1909)+1))</f>
        <v/>
      </c>
      <c r="AL1910" s="28" t="str">
        <f aca="false">IF($G1910="","",IF(MATCH($G1910,$G$2:$G$3000,0)&lt;&gt;ROW()-1,"",COUNT($AL$1:$AL1909)+1))</f>
        <v/>
      </c>
      <c r="AM1910" s="28" t="str">
        <f aca="false">IF($H1910="","",IF(MATCH($H1910,$H$2:$H$3000,0)&lt;&gt;ROW()-1,"",COUNT($AM$1:$AM1909)+1))</f>
        <v/>
      </c>
      <c r="AN1910" s="28" t="str">
        <f aca="false">IF($I1910="","",IF(MATCH($I1910,$I$2:$I$3000,0)&lt;&gt;ROW()-1,"",COUNT($AN$1:$AN1909)+1))</f>
        <v/>
      </c>
      <c r="AO1910" s="28" t="str">
        <f aca="false">IF($Q1910="","",IF(MATCH($Q1910,$Q$2:$Q$3000,0)&lt;&gt;ROW()-1,"",COUNT($AO$1:$AO1909)+1))</f>
        <v/>
      </c>
    </row>
    <row r="1911" customFormat="false" ht="12.75" hidden="false" customHeight="true" outlineLevel="0" collapsed="false">
      <c r="W1911" s="24" t="n">
        <f aca="false">IF($F1911="",0,IFERROR(IF(ISNUMBER($F1911),INT($F1911),DATE(VALUE(MID(SUBSTITUTE(LEFT($F1911,FIND(" ",$F1911&amp;" ")-1),"/",REPT(" ",20)),41,20)),VALUE(LEFT(SUBSTITUTE(LEFT($F1911,FIND(" ",$F1911&amp;" ")-1),"/",REPT(" ",20)),20)),VALUE(MID(SUBSTITUTE(LEFT($F1911,FIND(" ",$F1911&amp;" ")-1),"/",REPT(" ",20)),21,20)))),0))</f>
        <v>0</v>
      </c>
      <c r="X1911" s="25" t="str">
        <f aca="false">IF(ISNUMBER($N1911),$N1911*Validation!$B$5,"")</f>
        <v/>
      </c>
      <c r="Y1911" s="26" t="str">
        <f aca="false">IF($A1911="","",SUBSTITUTE(SUBSTITUTE(SUBSTITUTE(SUBSTITUTE(SUBSTITUTE(SUBSTITUTE(SUBSTITUTE(UPPER(TRIM($A1911)),"Á","A"),"É","E"),"Í","I"),"Ó","O"),"Ú","U"),"Ñ","N"),"Ü","U"))</f>
        <v/>
      </c>
      <c r="Z1911" s="26" t="str">
        <f aca="false">IF($Y1911="","",LEFT($Y1911,1)&amp;" "&amp;TRIM(RIGHT(SUBSTITUTE($Y1911," ",REPT(" ",50)),50)))</f>
        <v/>
      </c>
      <c r="AA1911" s="27" t="str">
        <f aca="false">IF($AF1911="","",IF(COUNTIF(Validation!$U$19:$U$178,$AF1911)&gt;0,"OK","NO MATCH"))</f>
        <v/>
      </c>
      <c r="AB1911" s="27" t="str">
        <f aca="false">IF($W1911=0,"",IF(AND($W1911&gt;=Validation!$B$3,$W1911&lt;=Validation!$C$3),"Yes","No"))</f>
        <v/>
      </c>
      <c r="AC1911" s="26" t="str">
        <f aca="false">IF($A1911="","",$AF1911&amp;"|"&amp;TEXT($W1911,"yyyy-mm-dd")&amp;"|"&amp;$J1911&amp;"|"&amp;$N1911)</f>
        <v/>
      </c>
      <c r="AD1911" s="27" t="str">
        <f aca="false">IF($AC1911="","",IF(COUNTIF($AC$2:$AC$3000,$AC1911)&gt;1,"REVIEW","OK"))</f>
        <v/>
      </c>
      <c r="AE1911" s="27" t="str">
        <f aca="false">IF(OR($W1911=0,$O1911=""),"",IF(IFERROR(IF(ISNUMBER($O1911),INT($O1911),DATE(VALUE(MID(SUBSTITUTE(LEFT($O1911,FIND(" ",$O1911&amp;" ")-1),"/",REPT(" ",20)),41,20)),VALUE(LEFT(SUBSTITUTE(LEFT($O1911,FIND(" ",$O1911&amp;" ")-1),"/",REPT(" ",20)),20)),VALUE(MID(SUBSTITUTE(LEFT($O1911,FIND(" ",$O1911&amp;" ")-1),"/",REPT(" ",20)),21,20)))),0)&gt;$W1911,"Late","Same day"))</f>
        <v/>
      </c>
      <c r="AF1911" s="26" t="str">
        <f aca="false">IF($A1911="","",IFERROR(INDEX(Validation!$C$193:$C$217,MATCH($A1911,Validation!$A$193:$A$217,0)),IF(COUNTIF(Validation!$U$19:$U$178,$Z1911)&gt;0,$Z1911,IF(COUNTIF(Validation!$S$19:$S$178,$AI1911)=1,INDEX(Validation!$U$19:$U$178,MATCH($AI1911,Validation!$S$19:$S$178,0)),$Z1911))))</f>
        <v/>
      </c>
      <c r="AG1911" s="27" t="str">
        <f aca="false">IF(COUNTA($A1911:$U1911)=0,"",IF($A1911="","No name",IF($F1911="","No date",IF($W1911=0,"Date ilegible",IF(NOT(ISNUMBER($N1911)),"Hours no numéricas",IF($AA1911="NO MATCH","Person no identificada","OK"))))))</f>
        <v/>
      </c>
      <c r="AH1911" s="27" t="str">
        <f aca="false">IF($W1911=0,"No date",IF($W1911&lt;Validation!$B$3,"Before period",IF($W1911&gt;Validation!$C$3,"After period","In period")))</f>
        <v>No date</v>
      </c>
      <c r="AI1911" s="26" t="str">
        <f aca="false">IF($Y1911="","",TRIM(RIGHT(SUBSTITUTE($Y1911," ",REPT(" ",50)),50)))</f>
        <v/>
      </c>
      <c r="AJ1911" s="27" t="str">
        <f aca="false">IF($A1911="","",IF(NOT(ISERROR(MATCH($A1911,Validation!$A$193:$A$217,0))),"Manual mapping",IF(COUNTIF(Validation!$U$19:$U$178,$Z1911)&gt;0,"Direct",IF(COUNTIF(Validation!$S$19:$S$178,$AI1911)=1,"By surname","Unresolved"))))</f>
        <v/>
      </c>
      <c r="AK1911" s="28" t="str">
        <f aca="false">IF($L1911="","",IF(MATCH($L1911,$L$2:$L$3000,0)&lt;&gt;ROW()-1,"",COUNT($AK$1:$AK1910)+1))</f>
        <v/>
      </c>
      <c r="AL1911" s="28" t="str">
        <f aca="false">IF($G1911="","",IF(MATCH($G1911,$G$2:$G$3000,0)&lt;&gt;ROW()-1,"",COUNT($AL$1:$AL1910)+1))</f>
        <v/>
      </c>
      <c r="AM1911" s="28" t="str">
        <f aca="false">IF($H1911="","",IF(MATCH($H1911,$H$2:$H$3000,0)&lt;&gt;ROW()-1,"",COUNT($AM$1:$AM1910)+1))</f>
        <v/>
      </c>
      <c r="AN1911" s="28" t="str">
        <f aca="false">IF($I1911="","",IF(MATCH($I1911,$I$2:$I$3000,0)&lt;&gt;ROW()-1,"",COUNT($AN$1:$AN1910)+1))</f>
        <v/>
      </c>
      <c r="AO1911" s="28" t="str">
        <f aca="false">IF($Q1911="","",IF(MATCH($Q1911,$Q$2:$Q$3000,0)&lt;&gt;ROW()-1,"",COUNT($AO$1:$AO1910)+1))</f>
        <v/>
      </c>
    </row>
    <row r="1912" customFormat="false" ht="12.75" hidden="false" customHeight="true" outlineLevel="0" collapsed="false">
      <c r="W1912" s="24" t="n">
        <f aca="false">IF($F1912="",0,IFERROR(IF(ISNUMBER($F1912),INT($F1912),DATE(VALUE(MID(SUBSTITUTE(LEFT($F1912,FIND(" ",$F1912&amp;" ")-1),"/",REPT(" ",20)),41,20)),VALUE(LEFT(SUBSTITUTE(LEFT($F1912,FIND(" ",$F1912&amp;" ")-1),"/",REPT(" ",20)),20)),VALUE(MID(SUBSTITUTE(LEFT($F1912,FIND(" ",$F1912&amp;" ")-1),"/",REPT(" ",20)),21,20)))),0))</f>
        <v>0</v>
      </c>
      <c r="X1912" s="25" t="str">
        <f aca="false">IF(ISNUMBER($N1912),$N1912*Validation!$B$5,"")</f>
        <v/>
      </c>
      <c r="Y1912" s="26" t="str">
        <f aca="false">IF($A1912="","",SUBSTITUTE(SUBSTITUTE(SUBSTITUTE(SUBSTITUTE(SUBSTITUTE(SUBSTITUTE(SUBSTITUTE(UPPER(TRIM($A1912)),"Á","A"),"É","E"),"Í","I"),"Ó","O"),"Ú","U"),"Ñ","N"),"Ü","U"))</f>
        <v/>
      </c>
      <c r="Z1912" s="26" t="str">
        <f aca="false">IF($Y1912="","",LEFT($Y1912,1)&amp;" "&amp;TRIM(RIGHT(SUBSTITUTE($Y1912," ",REPT(" ",50)),50)))</f>
        <v/>
      </c>
      <c r="AA1912" s="27" t="str">
        <f aca="false">IF($AF1912="","",IF(COUNTIF(Validation!$U$19:$U$178,$AF1912)&gt;0,"OK","NO MATCH"))</f>
        <v/>
      </c>
      <c r="AB1912" s="27" t="str">
        <f aca="false">IF($W1912=0,"",IF(AND($W1912&gt;=Validation!$B$3,$W1912&lt;=Validation!$C$3),"Yes","No"))</f>
        <v/>
      </c>
      <c r="AC1912" s="26" t="str">
        <f aca="false">IF($A1912="","",$AF1912&amp;"|"&amp;TEXT($W1912,"yyyy-mm-dd")&amp;"|"&amp;$J1912&amp;"|"&amp;$N1912)</f>
        <v/>
      </c>
      <c r="AD1912" s="27" t="str">
        <f aca="false">IF($AC1912="","",IF(COUNTIF($AC$2:$AC$3000,$AC1912)&gt;1,"REVIEW","OK"))</f>
        <v/>
      </c>
      <c r="AE1912" s="27" t="str">
        <f aca="false">IF(OR($W1912=0,$O1912=""),"",IF(IFERROR(IF(ISNUMBER($O1912),INT($O1912),DATE(VALUE(MID(SUBSTITUTE(LEFT($O1912,FIND(" ",$O1912&amp;" ")-1),"/",REPT(" ",20)),41,20)),VALUE(LEFT(SUBSTITUTE(LEFT($O1912,FIND(" ",$O1912&amp;" ")-1),"/",REPT(" ",20)),20)),VALUE(MID(SUBSTITUTE(LEFT($O1912,FIND(" ",$O1912&amp;" ")-1),"/",REPT(" ",20)),21,20)))),0)&gt;$W1912,"Late","Same day"))</f>
        <v/>
      </c>
      <c r="AF1912" s="26" t="str">
        <f aca="false">IF($A1912="","",IFERROR(INDEX(Validation!$C$193:$C$217,MATCH($A1912,Validation!$A$193:$A$217,0)),IF(COUNTIF(Validation!$U$19:$U$178,$Z1912)&gt;0,$Z1912,IF(COUNTIF(Validation!$S$19:$S$178,$AI1912)=1,INDEX(Validation!$U$19:$U$178,MATCH($AI1912,Validation!$S$19:$S$178,0)),$Z1912))))</f>
        <v/>
      </c>
      <c r="AG1912" s="27" t="str">
        <f aca="false">IF(COUNTA($A1912:$U1912)=0,"",IF($A1912="","No name",IF($F1912="","No date",IF($W1912=0,"Date ilegible",IF(NOT(ISNUMBER($N1912)),"Hours no numéricas",IF($AA1912="NO MATCH","Person no identificada","OK"))))))</f>
        <v/>
      </c>
      <c r="AH1912" s="27" t="str">
        <f aca="false">IF($W1912=0,"No date",IF($W1912&lt;Validation!$B$3,"Before period",IF($W1912&gt;Validation!$C$3,"After period","In period")))</f>
        <v>No date</v>
      </c>
      <c r="AI1912" s="26" t="str">
        <f aca="false">IF($Y1912="","",TRIM(RIGHT(SUBSTITUTE($Y1912," ",REPT(" ",50)),50)))</f>
        <v/>
      </c>
      <c r="AJ1912" s="27" t="str">
        <f aca="false">IF($A1912="","",IF(NOT(ISERROR(MATCH($A1912,Validation!$A$193:$A$217,0))),"Manual mapping",IF(COUNTIF(Validation!$U$19:$U$178,$Z1912)&gt;0,"Direct",IF(COUNTIF(Validation!$S$19:$S$178,$AI1912)=1,"By surname","Unresolved"))))</f>
        <v/>
      </c>
      <c r="AK1912" s="28" t="str">
        <f aca="false">IF($L1912="","",IF(MATCH($L1912,$L$2:$L$3000,0)&lt;&gt;ROW()-1,"",COUNT($AK$1:$AK1911)+1))</f>
        <v/>
      </c>
      <c r="AL1912" s="28" t="str">
        <f aca="false">IF($G1912="","",IF(MATCH($G1912,$G$2:$G$3000,0)&lt;&gt;ROW()-1,"",COUNT($AL$1:$AL1911)+1))</f>
        <v/>
      </c>
      <c r="AM1912" s="28" t="str">
        <f aca="false">IF($H1912="","",IF(MATCH($H1912,$H$2:$H$3000,0)&lt;&gt;ROW()-1,"",COUNT($AM$1:$AM1911)+1))</f>
        <v/>
      </c>
      <c r="AN1912" s="28" t="str">
        <f aca="false">IF($I1912="","",IF(MATCH($I1912,$I$2:$I$3000,0)&lt;&gt;ROW()-1,"",COUNT($AN$1:$AN1911)+1))</f>
        <v/>
      </c>
      <c r="AO1912" s="28" t="str">
        <f aca="false">IF($Q1912="","",IF(MATCH($Q1912,$Q$2:$Q$3000,0)&lt;&gt;ROW()-1,"",COUNT($AO$1:$AO1911)+1))</f>
        <v/>
      </c>
    </row>
    <row r="1913" customFormat="false" ht="12.75" hidden="false" customHeight="true" outlineLevel="0" collapsed="false">
      <c r="W1913" s="24" t="n">
        <f aca="false">IF($F1913="",0,IFERROR(IF(ISNUMBER($F1913),INT($F1913),DATE(VALUE(MID(SUBSTITUTE(LEFT($F1913,FIND(" ",$F1913&amp;" ")-1),"/",REPT(" ",20)),41,20)),VALUE(LEFT(SUBSTITUTE(LEFT($F1913,FIND(" ",$F1913&amp;" ")-1),"/",REPT(" ",20)),20)),VALUE(MID(SUBSTITUTE(LEFT($F1913,FIND(" ",$F1913&amp;" ")-1),"/",REPT(" ",20)),21,20)))),0))</f>
        <v>0</v>
      </c>
      <c r="X1913" s="25" t="str">
        <f aca="false">IF(ISNUMBER($N1913),$N1913*Validation!$B$5,"")</f>
        <v/>
      </c>
      <c r="Y1913" s="26" t="str">
        <f aca="false">IF($A1913="","",SUBSTITUTE(SUBSTITUTE(SUBSTITUTE(SUBSTITUTE(SUBSTITUTE(SUBSTITUTE(SUBSTITUTE(UPPER(TRIM($A1913)),"Á","A"),"É","E"),"Í","I"),"Ó","O"),"Ú","U"),"Ñ","N"),"Ü","U"))</f>
        <v/>
      </c>
      <c r="Z1913" s="26" t="str">
        <f aca="false">IF($Y1913="","",LEFT($Y1913,1)&amp;" "&amp;TRIM(RIGHT(SUBSTITUTE($Y1913," ",REPT(" ",50)),50)))</f>
        <v/>
      </c>
      <c r="AA1913" s="27" t="str">
        <f aca="false">IF($AF1913="","",IF(COUNTIF(Validation!$U$19:$U$178,$AF1913)&gt;0,"OK","NO MATCH"))</f>
        <v/>
      </c>
      <c r="AB1913" s="27" t="str">
        <f aca="false">IF($W1913=0,"",IF(AND($W1913&gt;=Validation!$B$3,$W1913&lt;=Validation!$C$3),"Yes","No"))</f>
        <v/>
      </c>
      <c r="AC1913" s="26" t="str">
        <f aca="false">IF($A1913="","",$AF1913&amp;"|"&amp;TEXT($W1913,"yyyy-mm-dd")&amp;"|"&amp;$J1913&amp;"|"&amp;$N1913)</f>
        <v/>
      </c>
      <c r="AD1913" s="27" t="str">
        <f aca="false">IF($AC1913="","",IF(COUNTIF($AC$2:$AC$3000,$AC1913)&gt;1,"REVIEW","OK"))</f>
        <v/>
      </c>
      <c r="AE1913" s="27" t="str">
        <f aca="false">IF(OR($W1913=0,$O1913=""),"",IF(IFERROR(IF(ISNUMBER($O1913),INT($O1913),DATE(VALUE(MID(SUBSTITUTE(LEFT($O1913,FIND(" ",$O1913&amp;" ")-1),"/",REPT(" ",20)),41,20)),VALUE(LEFT(SUBSTITUTE(LEFT($O1913,FIND(" ",$O1913&amp;" ")-1),"/",REPT(" ",20)),20)),VALUE(MID(SUBSTITUTE(LEFT($O1913,FIND(" ",$O1913&amp;" ")-1),"/",REPT(" ",20)),21,20)))),0)&gt;$W1913,"Late","Same day"))</f>
        <v/>
      </c>
      <c r="AF1913" s="26" t="str">
        <f aca="false">IF($A1913="","",IFERROR(INDEX(Validation!$C$193:$C$217,MATCH($A1913,Validation!$A$193:$A$217,0)),IF(COUNTIF(Validation!$U$19:$U$178,$Z1913)&gt;0,$Z1913,IF(COUNTIF(Validation!$S$19:$S$178,$AI1913)=1,INDEX(Validation!$U$19:$U$178,MATCH($AI1913,Validation!$S$19:$S$178,0)),$Z1913))))</f>
        <v/>
      </c>
      <c r="AG1913" s="27" t="str">
        <f aca="false">IF(COUNTA($A1913:$U1913)=0,"",IF($A1913="","No name",IF($F1913="","No date",IF($W1913=0,"Date ilegible",IF(NOT(ISNUMBER($N1913)),"Hours no numéricas",IF($AA1913="NO MATCH","Person no identificada","OK"))))))</f>
        <v/>
      </c>
      <c r="AH1913" s="27" t="str">
        <f aca="false">IF($W1913=0,"No date",IF($W1913&lt;Validation!$B$3,"Before period",IF($W1913&gt;Validation!$C$3,"After period","In period")))</f>
        <v>No date</v>
      </c>
      <c r="AI1913" s="26" t="str">
        <f aca="false">IF($Y1913="","",TRIM(RIGHT(SUBSTITUTE($Y1913," ",REPT(" ",50)),50)))</f>
        <v/>
      </c>
      <c r="AJ1913" s="27" t="str">
        <f aca="false">IF($A1913="","",IF(NOT(ISERROR(MATCH($A1913,Validation!$A$193:$A$217,0))),"Manual mapping",IF(COUNTIF(Validation!$U$19:$U$178,$Z1913)&gt;0,"Direct",IF(COUNTIF(Validation!$S$19:$S$178,$AI1913)=1,"By surname","Unresolved"))))</f>
        <v/>
      </c>
      <c r="AK1913" s="28" t="str">
        <f aca="false">IF($L1913="","",IF(MATCH($L1913,$L$2:$L$3000,0)&lt;&gt;ROW()-1,"",COUNT($AK$1:$AK1912)+1))</f>
        <v/>
      </c>
      <c r="AL1913" s="28" t="str">
        <f aca="false">IF($G1913="","",IF(MATCH($G1913,$G$2:$G$3000,0)&lt;&gt;ROW()-1,"",COUNT($AL$1:$AL1912)+1))</f>
        <v/>
      </c>
      <c r="AM1913" s="28" t="str">
        <f aca="false">IF($H1913="","",IF(MATCH($H1913,$H$2:$H$3000,0)&lt;&gt;ROW()-1,"",COUNT($AM$1:$AM1912)+1))</f>
        <v/>
      </c>
      <c r="AN1913" s="28" t="str">
        <f aca="false">IF($I1913="","",IF(MATCH($I1913,$I$2:$I$3000,0)&lt;&gt;ROW()-1,"",COUNT($AN$1:$AN1912)+1))</f>
        <v/>
      </c>
      <c r="AO1913" s="28" t="str">
        <f aca="false">IF($Q1913="","",IF(MATCH($Q1913,$Q$2:$Q$3000,0)&lt;&gt;ROW()-1,"",COUNT($AO$1:$AO1912)+1))</f>
        <v/>
      </c>
    </row>
    <row r="1914" customFormat="false" ht="12.75" hidden="false" customHeight="true" outlineLevel="0" collapsed="false">
      <c r="W1914" s="24" t="n">
        <f aca="false">IF($F1914="",0,IFERROR(IF(ISNUMBER($F1914),INT($F1914),DATE(VALUE(MID(SUBSTITUTE(LEFT($F1914,FIND(" ",$F1914&amp;" ")-1),"/",REPT(" ",20)),41,20)),VALUE(LEFT(SUBSTITUTE(LEFT($F1914,FIND(" ",$F1914&amp;" ")-1),"/",REPT(" ",20)),20)),VALUE(MID(SUBSTITUTE(LEFT($F1914,FIND(" ",$F1914&amp;" ")-1),"/",REPT(" ",20)),21,20)))),0))</f>
        <v>0</v>
      </c>
      <c r="X1914" s="25" t="str">
        <f aca="false">IF(ISNUMBER($N1914),$N1914*Validation!$B$5,"")</f>
        <v/>
      </c>
      <c r="Y1914" s="26" t="str">
        <f aca="false">IF($A1914="","",SUBSTITUTE(SUBSTITUTE(SUBSTITUTE(SUBSTITUTE(SUBSTITUTE(SUBSTITUTE(SUBSTITUTE(UPPER(TRIM($A1914)),"Á","A"),"É","E"),"Í","I"),"Ó","O"),"Ú","U"),"Ñ","N"),"Ü","U"))</f>
        <v/>
      </c>
      <c r="Z1914" s="26" t="str">
        <f aca="false">IF($Y1914="","",LEFT($Y1914,1)&amp;" "&amp;TRIM(RIGHT(SUBSTITUTE($Y1914," ",REPT(" ",50)),50)))</f>
        <v/>
      </c>
      <c r="AA1914" s="27" t="str">
        <f aca="false">IF($AF1914="","",IF(COUNTIF(Validation!$U$19:$U$178,$AF1914)&gt;0,"OK","NO MATCH"))</f>
        <v/>
      </c>
      <c r="AB1914" s="27" t="str">
        <f aca="false">IF($W1914=0,"",IF(AND($W1914&gt;=Validation!$B$3,$W1914&lt;=Validation!$C$3),"Yes","No"))</f>
        <v/>
      </c>
      <c r="AC1914" s="26" t="str">
        <f aca="false">IF($A1914="","",$AF1914&amp;"|"&amp;TEXT($W1914,"yyyy-mm-dd")&amp;"|"&amp;$J1914&amp;"|"&amp;$N1914)</f>
        <v/>
      </c>
      <c r="AD1914" s="27" t="str">
        <f aca="false">IF($AC1914="","",IF(COUNTIF($AC$2:$AC$3000,$AC1914)&gt;1,"REVIEW","OK"))</f>
        <v/>
      </c>
      <c r="AE1914" s="27" t="str">
        <f aca="false">IF(OR($W1914=0,$O1914=""),"",IF(IFERROR(IF(ISNUMBER($O1914),INT($O1914),DATE(VALUE(MID(SUBSTITUTE(LEFT($O1914,FIND(" ",$O1914&amp;" ")-1),"/",REPT(" ",20)),41,20)),VALUE(LEFT(SUBSTITUTE(LEFT($O1914,FIND(" ",$O1914&amp;" ")-1),"/",REPT(" ",20)),20)),VALUE(MID(SUBSTITUTE(LEFT($O1914,FIND(" ",$O1914&amp;" ")-1),"/",REPT(" ",20)),21,20)))),0)&gt;$W1914,"Late","Same day"))</f>
        <v/>
      </c>
      <c r="AF1914" s="26" t="str">
        <f aca="false">IF($A1914="","",IFERROR(INDEX(Validation!$C$193:$C$217,MATCH($A1914,Validation!$A$193:$A$217,0)),IF(COUNTIF(Validation!$U$19:$U$178,$Z1914)&gt;0,$Z1914,IF(COUNTIF(Validation!$S$19:$S$178,$AI1914)=1,INDEX(Validation!$U$19:$U$178,MATCH($AI1914,Validation!$S$19:$S$178,0)),$Z1914))))</f>
        <v/>
      </c>
      <c r="AG1914" s="27" t="str">
        <f aca="false">IF(COUNTA($A1914:$U1914)=0,"",IF($A1914="","No name",IF($F1914="","No date",IF($W1914=0,"Date ilegible",IF(NOT(ISNUMBER($N1914)),"Hours no numéricas",IF($AA1914="NO MATCH","Person no identificada","OK"))))))</f>
        <v/>
      </c>
      <c r="AH1914" s="27" t="str">
        <f aca="false">IF($W1914=0,"No date",IF($W1914&lt;Validation!$B$3,"Before period",IF($W1914&gt;Validation!$C$3,"After period","In period")))</f>
        <v>No date</v>
      </c>
      <c r="AI1914" s="26" t="str">
        <f aca="false">IF($Y1914="","",TRIM(RIGHT(SUBSTITUTE($Y1914," ",REPT(" ",50)),50)))</f>
        <v/>
      </c>
      <c r="AJ1914" s="27" t="str">
        <f aca="false">IF($A1914="","",IF(NOT(ISERROR(MATCH($A1914,Validation!$A$193:$A$217,0))),"Manual mapping",IF(COUNTIF(Validation!$U$19:$U$178,$Z1914)&gt;0,"Direct",IF(COUNTIF(Validation!$S$19:$S$178,$AI1914)=1,"By surname","Unresolved"))))</f>
        <v/>
      </c>
      <c r="AK1914" s="28" t="str">
        <f aca="false">IF($L1914="","",IF(MATCH($L1914,$L$2:$L$3000,0)&lt;&gt;ROW()-1,"",COUNT($AK$1:$AK1913)+1))</f>
        <v/>
      </c>
      <c r="AL1914" s="28" t="str">
        <f aca="false">IF($G1914="","",IF(MATCH($G1914,$G$2:$G$3000,0)&lt;&gt;ROW()-1,"",COUNT($AL$1:$AL1913)+1))</f>
        <v/>
      </c>
      <c r="AM1914" s="28" t="str">
        <f aca="false">IF($H1914="","",IF(MATCH($H1914,$H$2:$H$3000,0)&lt;&gt;ROW()-1,"",COUNT($AM$1:$AM1913)+1))</f>
        <v/>
      </c>
      <c r="AN1914" s="28" t="str">
        <f aca="false">IF($I1914="","",IF(MATCH($I1914,$I$2:$I$3000,0)&lt;&gt;ROW()-1,"",COUNT($AN$1:$AN1913)+1))</f>
        <v/>
      </c>
      <c r="AO1914" s="28" t="str">
        <f aca="false">IF($Q1914="","",IF(MATCH($Q1914,$Q$2:$Q$3000,0)&lt;&gt;ROW()-1,"",COUNT($AO$1:$AO1913)+1))</f>
        <v/>
      </c>
    </row>
    <row r="1915" customFormat="false" ht="12.75" hidden="false" customHeight="true" outlineLevel="0" collapsed="false">
      <c r="W1915" s="24" t="n">
        <f aca="false">IF($F1915="",0,IFERROR(IF(ISNUMBER($F1915),INT($F1915),DATE(VALUE(MID(SUBSTITUTE(LEFT($F1915,FIND(" ",$F1915&amp;" ")-1),"/",REPT(" ",20)),41,20)),VALUE(LEFT(SUBSTITUTE(LEFT($F1915,FIND(" ",$F1915&amp;" ")-1),"/",REPT(" ",20)),20)),VALUE(MID(SUBSTITUTE(LEFT($F1915,FIND(" ",$F1915&amp;" ")-1),"/",REPT(" ",20)),21,20)))),0))</f>
        <v>0</v>
      </c>
      <c r="X1915" s="25" t="str">
        <f aca="false">IF(ISNUMBER($N1915),$N1915*Validation!$B$5,"")</f>
        <v/>
      </c>
      <c r="Y1915" s="26" t="str">
        <f aca="false">IF($A1915="","",SUBSTITUTE(SUBSTITUTE(SUBSTITUTE(SUBSTITUTE(SUBSTITUTE(SUBSTITUTE(SUBSTITUTE(UPPER(TRIM($A1915)),"Á","A"),"É","E"),"Í","I"),"Ó","O"),"Ú","U"),"Ñ","N"),"Ü","U"))</f>
        <v/>
      </c>
      <c r="Z1915" s="26" t="str">
        <f aca="false">IF($Y1915="","",LEFT($Y1915,1)&amp;" "&amp;TRIM(RIGHT(SUBSTITUTE($Y1915," ",REPT(" ",50)),50)))</f>
        <v/>
      </c>
      <c r="AA1915" s="27" t="str">
        <f aca="false">IF($AF1915="","",IF(COUNTIF(Validation!$U$19:$U$178,$AF1915)&gt;0,"OK","NO MATCH"))</f>
        <v/>
      </c>
      <c r="AB1915" s="27" t="str">
        <f aca="false">IF($W1915=0,"",IF(AND($W1915&gt;=Validation!$B$3,$W1915&lt;=Validation!$C$3),"Yes","No"))</f>
        <v/>
      </c>
      <c r="AC1915" s="26" t="str">
        <f aca="false">IF($A1915="","",$AF1915&amp;"|"&amp;TEXT($W1915,"yyyy-mm-dd")&amp;"|"&amp;$J1915&amp;"|"&amp;$N1915)</f>
        <v/>
      </c>
      <c r="AD1915" s="27" t="str">
        <f aca="false">IF($AC1915="","",IF(COUNTIF($AC$2:$AC$3000,$AC1915)&gt;1,"REVIEW","OK"))</f>
        <v/>
      </c>
      <c r="AE1915" s="27" t="str">
        <f aca="false">IF(OR($W1915=0,$O1915=""),"",IF(IFERROR(IF(ISNUMBER($O1915),INT($O1915),DATE(VALUE(MID(SUBSTITUTE(LEFT($O1915,FIND(" ",$O1915&amp;" ")-1),"/",REPT(" ",20)),41,20)),VALUE(LEFT(SUBSTITUTE(LEFT($O1915,FIND(" ",$O1915&amp;" ")-1),"/",REPT(" ",20)),20)),VALUE(MID(SUBSTITUTE(LEFT($O1915,FIND(" ",$O1915&amp;" ")-1),"/",REPT(" ",20)),21,20)))),0)&gt;$W1915,"Late","Same day"))</f>
        <v/>
      </c>
      <c r="AF1915" s="26" t="str">
        <f aca="false">IF($A1915="","",IFERROR(INDEX(Validation!$C$193:$C$217,MATCH($A1915,Validation!$A$193:$A$217,0)),IF(COUNTIF(Validation!$U$19:$U$178,$Z1915)&gt;0,$Z1915,IF(COUNTIF(Validation!$S$19:$S$178,$AI1915)=1,INDEX(Validation!$U$19:$U$178,MATCH($AI1915,Validation!$S$19:$S$178,0)),$Z1915))))</f>
        <v/>
      </c>
      <c r="AG1915" s="27" t="str">
        <f aca="false">IF(COUNTA($A1915:$U1915)=0,"",IF($A1915="","No name",IF($F1915="","No date",IF($W1915=0,"Date ilegible",IF(NOT(ISNUMBER($N1915)),"Hours no numéricas",IF($AA1915="NO MATCH","Person no identificada","OK"))))))</f>
        <v/>
      </c>
      <c r="AH1915" s="27" t="str">
        <f aca="false">IF($W1915=0,"No date",IF($W1915&lt;Validation!$B$3,"Before period",IF($W1915&gt;Validation!$C$3,"After period","In period")))</f>
        <v>No date</v>
      </c>
      <c r="AI1915" s="26" t="str">
        <f aca="false">IF($Y1915="","",TRIM(RIGHT(SUBSTITUTE($Y1915," ",REPT(" ",50)),50)))</f>
        <v/>
      </c>
      <c r="AJ1915" s="27" t="str">
        <f aca="false">IF($A1915="","",IF(NOT(ISERROR(MATCH($A1915,Validation!$A$193:$A$217,0))),"Manual mapping",IF(COUNTIF(Validation!$U$19:$U$178,$Z1915)&gt;0,"Direct",IF(COUNTIF(Validation!$S$19:$S$178,$AI1915)=1,"By surname","Unresolved"))))</f>
        <v/>
      </c>
      <c r="AK1915" s="28" t="str">
        <f aca="false">IF($L1915="","",IF(MATCH($L1915,$L$2:$L$3000,0)&lt;&gt;ROW()-1,"",COUNT($AK$1:$AK1914)+1))</f>
        <v/>
      </c>
      <c r="AL1915" s="28" t="str">
        <f aca="false">IF($G1915="","",IF(MATCH($G1915,$G$2:$G$3000,0)&lt;&gt;ROW()-1,"",COUNT($AL$1:$AL1914)+1))</f>
        <v/>
      </c>
      <c r="AM1915" s="28" t="str">
        <f aca="false">IF($H1915="","",IF(MATCH($H1915,$H$2:$H$3000,0)&lt;&gt;ROW()-1,"",COUNT($AM$1:$AM1914)+1))</f>
        <v/>
      </c>
      <c r="AN1915" s="28" t="str">
        <f aca="false">IF($I1915="","",IF(MATCH($I1915,$I$2:$I$3000,0)&lt;&gt;ROW()-1,"",COUNT($AN$1:$AN1914)+1))</f>
        <v/>
      </c>
      <c r="AO1915" s="28" t="str">
        <f aca="false">IF($Q1915="","",IF(MATCH($Q1915,$Q$2:$Q$3000,0)&lt;&gt;ROW()-1,"",COUNT($AO$1:$AO1914)+1))</f>
        <v/>
      </c>
    </row>
    <row r="1916" customFormat="false" ht="12.75" hidden="false" customHeight="true" outlineLevel="0" collapsed="false">
      <c r="W1916" s="24" t="n">
        <f aca="false">IF($F1916="",0,IFERROR(IF(ISNUMBER($F1916),INT($F1916),DATE(VALUE(MID(SUBSTITUTE(LEFT($F1916,FIND(" ",$F1916&amp;" ")-1),"/",REPT(" ",20)),41,20)),VALUE(LEFT(SUBSTITUTE(LEFT($F1916,FIND(" ",$F1916&amp;" ")-1),"/",REPT(" ",20)),20)),VALUE(MID(SUBSTITUTE(LEFT($F1916,FIND(" ",$F1916&amp;" ")-1),"/",REPT(" ",20)),21,20)))),0))</f>
        <v>0</v>
      </c>
      <c r="X1916" s="25" t="str">
        <f aca="false">IF(ISNUMBER($N1916),$N1916*Validation!$B$5,"")</f>
        <v/>
      </c>
      <c r="Y1916" s="26" t="str">
        <f aca="false">IF($A1916="","",SUBSTITUTE(SUBSTITUTE(SUBSTITUTE(SUBSTITUTE(SUBSTITUTE(SUBSTITUTE(SUBSTITUTE(UPPER(TRIM($A1916)),"Á","A"),"É","E"),"Í","I"),"Ó","O"),"Ú","U"),"Ñ","N"),"Ü","U"))</f>
        <v/>
      </c>
      <c r="Z1916" s="26" t="str">
        <f aca="false">IF($Y1916="","",LEFT($Y1916,1)&amp;" "&amp;TRIM(RIGHT(SUBSTITUTE($Y1916," ",REPT(" ",50)),50)))</f>
        <v/>
      </c>
      <c r="AA1916" s="27" t="str">
        <f aca="false">IF($AF1916="","",IF(COUNTIF(Validation!$U$19:$U$178,$AF1916)&gt;0,"OK","NO MATCH"))</f>
        <v/>
      </c>
      <c r="AB1916" s="27" t="str">
        <f aca="false">IF($W1916=0,"",IF(AND($W1916&gt;=Validation!$B$3,$W1916&lt;=Validation!$C$3),"Yes","No"))</f>
        <v/>
      </c>
      <c r="AC1916" s="26" t="str">
        <f aca="false">IF($A1916="","",$AF1916&amp;"|"&amp;TEXT($W1916,"yyyy-mm-dd")&amp;"|"&amp;$J1916&amp;"|"&amp;$N1916)</f>
        <v/>
      </c>
      <c r="AD1916" s="27" t="str">
        <f aca="false">IF($AC1916="","",IF(COUNTIF($AC$2:$AC$3000,$AC1916)&gt;1,"REVIEW","OK"))</f>
        <v/>
      </c>
      <c r="AE1916" s="27" t="str">
        <f aca="false">IF(OR($W1916=0,$O1916=""),"",IF(IFERROR(IF(ISNUMBER($O1916),INT($O1916),DATE(VALUE(MID(SUBSTITUTE(LEFT($O1916,FIND(" ",$O1916&amp;" ")-1),"/",REPT(" ",20)),41,20)),VALUE(LEFT(SUBSTITUTE(LEFT($O1916,FIND(" ",$O1916&amp;" ")-1),"/",REPT(" ",20)),20)),VALUE(MID(SUBSTITUTE(LEFT($O1916,FIND(" ",$O1916&amp;" ")-1),"/",REPT(" ",20)),21,20)))),0)&gt;$W1916,"Late","Same day"))</f>
        <v/>
      </c>
      <c r="AF1916" s="26" t="str">
        <f aca="false">IF($A1916="","",IFERROR(INDEX(Validation!$C$193:$C$217,MATCH($A1916,Validation!$A$193:$A$217,0)),IF(COUNTIF(Validation!$U$19:$U$178,$Z1916)&gt;0,$Z1916,IF(COUNTIF(Validation!$S$19:$S$178,$AI1916)=1,INDEX(Validation!$U$19:$U$178,MATCH($AI1916,Validation!$S$19:$S$178,0)),$Z1916))))</f>
        <v/>
      </c>
      <c r="AG1916" s="27" t="str">
        <f aca="false">IF(COUNTA($A1916:$U1916)=0,"",IF($A1916="","No name",IF($F1916="","No date",IF($W1916=0,"Date ilegible",IF(NOT(ISNUMBER($N1916)),"Hours no numéricas",IF($AA1916="NO MATCH","Person no identificada","OK"))))))</f>
        <v/>
      </c>
      <c r="AH1916" s="27" t="str">
        <f aca="false">IF($W1916=0,"No date",IF($W1916&lt;Validation!$B$3,"Before period",IF($W1916&gt;Validation!$C$3,"After period","In period")))</f>
        <v>No date</v>
      </c>
      <c r="AI1916" s="26" t="str">
        <f aca="false">IF($Y1916="","",TRIM(RIGHT(SUBSTITUTE($Y1916," ",REPT(" ",50)),50)))</f>
        <v/>
      </c>
      <c r="AJ1916" s="27" t="str">
        <f aca="false">IF($A1916="","",IF(NOT(ISERROR(MATCH($A1916,Validation!$A$193:$A$217,0))),"Manual mapping",IF(COUNTIF(Validation!$U$19:$U$178,$Z1916)&gt;0,"Direct",IF(COUNTIF(Validation!$S$19:$S$178,$AI1916)=1,"By surname","Unresolved"))))</f>
        <v/>
      </c>
      <c r="AK1916" s="28" t="str">
        <f aca="false">IF($L1916="","",IF(MATCH($L1916,$L$2:$L$3000,0)&lt;&gt;ROW()-1,"",COUNT($AK$1:$AK1915)+1))</f>
        <v/>
      </c>
      <c r="AL1916" s="28" t="str">
        <f aca="false">IF($G1916="","",IF(MATCH($G1916,$G$2:$G$3000,0)&lt;&gt;ROW()-1,"",COUNT($AL$1:$AL1915)+1))</f>
        <v/>
      </c>
      <c r="AM1916" s="28" t="str">
        <f aca="false">IF($H1916="","",IF(MATCH($H1916,$H$2:$H$3000,0)&lt;&gt;ROW()-1,"",COUNT($AM$1:$AM1915)+1))</f>
        <v/>
      </c>
      <c r="AN1916" s="28" t="str">
        <f aca="false">IF($I1916="","",IF(MATCH($I1916,$I$2:$I$3000,0)&lt;&gt;ROW()-1,"",COUNT($AN$1:$AN1915)+1))</f>
        <v/>
      </c>
      <c r="AO1916" s="28" t="str">
        <f aca="false">IF($Q1916="","",IF(MATCH($Q1916,$Q$2:$Q$3000,0)&lt;&gt;ROW()-1,"",COUNT($AO$1:$AO1915)+1))</f>
        <v/>
      </c>
    </row>
    <row r="1917" customFormat="false" ht="12.75" hidden="false" customHeight="true" outlineLevel="0" collapsed="false">
      <c r="W1917" s="24" t="n">
        <f aca="false">IF($F1917="",0,IFERROR(IF(ISNUMBER($F1917),INT($F1917),DATE(VALUE(MID(SUBSTITUTE(LEFT($F1917,FIND(" ",$F1917&amp;" ")-1),"/",REPT(" ",20)),41,20)),VALUE(LEFT(SUBSTITUTE(LEFT($F1917,FIND(" ",$F1917&amp;" ")-1),"/",REPT(" ",20)),20)),VALUE(MID(SUBSTITUTE(LEFT($F1917,FIND(" ",$F1917&amp;" ")-1),"/",REPT(" ",20)),21,20)))),0))</f>
        <v>0</v>
      </c>
      <c r="X1917" s="25" t="str">
        <f aca="false">IF(ISNUMBER($N1917),$N1917*Validation!$B$5,"")</f>
        <v/>
      </c>
      <c r="Y1917" s="26" t="str">
        <f aca="false">IF($A1917="","",SUBSTITUTE(SUBSTITUTE(SUBSTITUTE(SUBSTITUTE(SUBSTITUTE(SUBSTITUTE(SUBSTITUTE(UPPER(TRIM($A1917)),"Á","A"),"É","E"),"Í","I"),"Ó","O"),"Ú","U"),"Ñ","N"),"Ü","U"))</f>
        <v/>
      </c>
      <c r="Z1917" s="26" t="str">
        <f aca="false">IF($Y1917="","",LEFT($Y1917,1)&amp;" "&amp;TRIM(RIGHT(SUBSTITUTE($Y1917," ",REPT(" ",50)),50)))</f>
        <v/>
      </c>
      <c r="AA1917" s="27" t="str">
        <f aca="false">IF($AF1917="","",IF(COUNTIF(Validation!$U$19:$U$178,$AF1917)&gt;0,"OK","NO MATCH"))</f>
        <v/>
      </c>
      <c r="AB1917" s="27" t="str">
        <f aca="false">IF($W1917=0,"",IF(AND($W1917&gt;=Validation!$B$3,$W1917&lt;=Validation!$C$3),"Yes","No"))</f>
        <v/>
      </c>
      <c r="AC1917" s="26" t="str">
        <f aca="false">IF($A1917="","",$AF1917&amp;"|"&amp;TEXT($W1917,"yyyy-mm-dd")&amp;"|"&amp;$J1917&amp;"|"&amp;$N1917)</f>
        <v/>
      </c>
      <c r="AD1917" s="27" t="str">
        <f aca="false">IF($AC1917="","",IF(COUNTIF($AC$2:$AC$3000,$AC1917)&gt;1,"REVIEW","OK"))</f>
        <v/>
      </c>
      <c r="AE1917" s="27" t="str">
        <f aca="false">IF(OR($W1917=0,$O1917=""),"",IF(IFERROR(IF(ISNUMBER($O1917),INT($O1917),DATE(VALUE(MID(SUBSTITUTE(LEFT($O1917,FIND(" ",$O1917&amp;" ")-1),"/",REPT(" ",20)),41,20)),VALUE(LEFT(SUBSTITUTE(LEFT($O1917,FIND(" ",$O1917&amp;" ")-1),"/",REPT(" ",20)),20)),VALUE(MID(SUBSTITUTE(LEFT($O1917,FIND(" ",$O1917&amp;" ")-1),"/",REPT(" ",20)),21,20)))),0)&gt;$W1917,"Late","Same day"))</f>
        <v/>
      </c>
      <c r="AF1917" s="26" t="str">
        <f aca="false">IF($A1917="","",IFERROR(INDEX(Validation!$C$193:$C$217,MATCH($A1917,Validation!$A$193:$A$217,0)),IF(COUNTIF(Validation!$U$19:$U$178,$Z1917)&gt;0,$Z1917,IF(COUNTIF(Validation!$S$19:$S$178,$AI1917)=1,INDEX(Validation!$U$19:$U$178,MATCH($AI1917,Validation!$S$19:$S$178,0)),$Z1917))))</f>
        <v/>
      </c>
      <c r="AG1917" s="27" t="str">
        <f aca="false">IF(COUNTA($A1917:$U1917)=0,"",IF($A1917="","No name",IF($F1917="","No date",IF($W1917=0,"Date ilegible",IF(NOT(ISNUMBER($N1917)),"Hours no numéricas",IF($AA1917="NO MATCH","Person no identificada","OK"))))))</f>
        <v/>
      </c>
      <c r="AH1917" s="27" t="str">
        <f aca="false">IF($W1917=0,"No date",IF($W1917&lt;Validation!$B$3,"Before period",IF($W1917&gt;Validation!$C$3,"After period","In period")))</f>
        <v>No date</v>
      </c>
      <c r="AI1917" s="26" t="str">
        <f aca="false">IF($Y1917="","",TRIM(RIGHT(SUBSTITUTE($Y1917," ",REPT(" ",50)),50)))</f>
        <v/>
      </c>
      <c r="AJ1917" s="27" t="str">
        <f aca="false">IF($A1917="","",IF(NOT(ISERROR(MATCH($A1917,Validation!$A$193:$A$217,0))),"Manual mapping",IF(COUNTIF(Validation!$U$19:$U$178,$Z1917)&gt;0,"Direct",IF(COUNTIF(Validation!$S$19:$S$178,$AI1917)=1,"By surname","Unresolved"))))</f>
        <v/>
      </c>
      <c r="AK1917" s="28" t="str">
        <f aca="false">IF($L1917="","",IF(MATCH($L1917,$L$2:$L$3000,0)&lt;&gt;ROW()-1,"",COUNT($AK$1:$AK1916)+1))</f>
        <v/>
      </c>
      <c r="AL1917" s="28" t="str">
        <f aca="false">IF($G1917="","",IF(MATCH($G1917,$G$2:$G$3000,0)&lt;&gt;ROW()-1,"",COUNT($AL$1:$AL1916)+1))</f>
        <v/>
      </c>
      <c r="AM1917" s="28" t="str">
        <f aca="false">IF($H1917="","",IF(MATCH($H1917,$H$2:$H$3000,0)&lt;&gt;ROW()-1,"",COUNT($AM$1:$AM1916)+1))</f>
        <v/>
      </c>
      <c r="AN1917" s="28" t="str">
        <f aca="false">IF($I1917="","",IF(MATCH($I1917,$I$2:$I$3000,0)&lt;&gt;ROW()-1,"",COUNT($AN$1:$AN1916)+1))</f>
        <v/>
      </c>
      <c r="AO1917" s="28" t="str">
        <f aca="false">IF($Q1917="","",IF(MATCH($Q1917,$Q$2:$Q$3000,0)&lt;&gt;ROW()-1,"",COUNT($AO$1:$AO1916)+1))</f>
        <v/>
      </c>
    </row>
    <row r="1918" customFormat="false" ht="12.75" hidden="false" customHeight="true" outlineLevel="0" collapsed="false">
      <c r="W1918" s="24" t="n">
        <f aca="false">IF($F1918="",0,IFERROR(IF(ISNUMBER($F1918),INT($F1918),DATE(VALUE(MID(SUBSTITUTE(LEFT($F1918,FIND(" ",$F1918&amp;" ")-1),"/",REPT(" ",20)),41,20)),VALUE(LEFT(SUBSTITUTE(LEFT($F1918,FIND(" ",$F1918&amp;" ")-1),"/",REPT(" ",20)),20)),VALUE(MID(SUBSTITUTE(LEFT($F1918,FIND(" ",$F1918&amp;" ")-1),"/",REPT(" ",20)),21,20)))),0))</f>
        <v>0</v>
      </c>
      <c r="X1918" s="25" t="str">
        <f aca="false">IF(ISNUMBER($N1918),$N1918*Validation!$B$5,"")</f>
        <v/>
      </c>
      <c r="Y1918" s="26" t="str">
        <f aca="false">IF($A1918="","",SUBSTITUTE(SUBSTITUTE(SUBSTITUTE(SUBSTITUTE(SUBSTITUTE(SUBSTITUTE(SUBSTITUTE(UPPER(TRIM($A1918)),"Á","A"),"É","E"),"Í","I"),"Ó","O"),"Ú","U"),"Ñ","N"),"Ü","U"))</f>
        <v/>
      </c>
      <c r="Z1918" s="26" t="str">
        <f aca="false">IF($Y1918="","",LEFT($Y1918,1)&amp;" "&amp;TRIM(RIGHT(SUBSTITUTE($Y1918," ",REPT(" ",50)),50)))</f>
        <v/>
      </c>
      <c r="AA1918" s="27" t="str">
        <f aca="false">IF($AF1918="","",IF(COUNTIF(Validation!$U$19:$U$178,$AF1918)&gt;0,"OK","NO MATCH"))</f>
        <v/>
      </c>
      <c r="AB1918" s="27" t="str">
        <f aca="false">IF($W1918=0,"",IF(AND($W1918&gt;=Validation!$B$3,$W1918&lt;=Validation!$C$3),"Yes","No"))</f>
        <v/>
      </c>
      <c r="AC1918" s="26" t="str">
        <f aca="false">IF($A1918="","",$AF1918&amp;"|"&amp;TEXT($W1918,"yyyy-mm-dd")&amp;"|"&amp;$J1918&amp;"|"&amp;$N1918)</f>
        <v/>
      </c>
      <c r="AD1918" s="27" t="str">
        <f aca="false">IF($AC1918="","",IF(COUNTIF($AC$2:$AC$3000,$AC1918)&gt;1,"REVIEW","OK"))</f>
        <v/>
      </c>
      <c r="AE1918" s="27" t="str">
        <f aca="false">IF(OR($W1918=0,$O1918=""),"",IF(IFERROR(IF(ISNUMBER($O1918),INT($O1918),DATE(VALUE(MID(SUBSTITUTE(LEFT($O1918,FIND(" ",$O1918&amp;" ")-1),"/",REPT(" ",20)),41,20)),VALUE(LEFT(SUBSTITUTE(LEFT($O1918,FIND(" ",$O1918&amp;" ")-1),"/",REPT(" ",20)),20)),VALUE(MID(SUBSTITUTE(LEFT($O1918,FIND(" ",$O1918&amp;" ")-1),"/",REPT(" ",20)),21,20)))),0)&gt;$W1918,"Late","Same day"))</f>
        <v/>
      </c>
      <c r="AF1918" s="26" t="str">
        <f aca="false">IF($A1918="","",IFERROR(INDEX(Validation!$C$193:$C$217,MATCH($A1918,Validation!$A$193:$A$217,0)),IF(COUNTIF(Validation!$U$19:$U$178,$Z1918)&gt;0,$Z1918,IF(COUNTIF(Validation!$S$19:$S$178,$AI1918)=1,INDEX(Validation!$U$19:$U$178,MATCH($AI1918,Validation!$S$19:$S$178,0)),$Z1918))))</f>
        <v/>
      </c>
      <c r="AG1918" s="27" t="str">
        <f aca="false">IF(COUNTA($A1918:$U1918)=0,"",IF($A1918="","No name",IF($F1918="","No date",IF($W1918=0,"Date ilegible",IF(NOT(ISNUMBER($N1918)),"Hours no numéricas",IF($AA1918="NO MATCH","Person no identificada","OK"))))))</f>
        <v/>
      </c>
      <c r="AH1918" s="27" t="str">
        <f aca="false">IF($W1918=0,"No date",IF($W1918&lt;Validation!$B$3,"Before period",IF($W1918&gt;Validation!$C$3,"After period","In period")))</f>
        <v>No date</v>
      </c>
      <c r="AI1918" s="26" t="str">
        <f aca="false">IF($Y1918="","",TRIM(RIGHT(SUBSTITUTE($Y1918," ",REPT(" ",50)),50)))</f>
        <v/>
      </c>
      <c r="AJ1918" s="27" t="str">
        <f aca="false">IF($A1918="","",IF(NOT(ISERROR(MATCH($A1918,Validation!$A$193:$A$217,0))),"Manual mapping",IF(COUNTIF(Validation!$U$19:$U$178,$Z1918)&gt;0,"Direct",IF(COUNTIF(Validation!$S$19:$S$178,$AI1918)=1,"By surname","Unresolved"))))</f>
        <v/>
      </c>
      <c r="AK1918" s="28" t="str">
        <f aca="false">IF($L1918="","",IF(MATCH($L1918,$L$2:$L$3000,0)&lt;&gt;ROW()-1,"",COUNT($AK$1:$AK1917)+1))</f>
        <v/>
      </c>
      <c r="AL1918" s="28" t="str">
        <f aca="false">IF($G1918="","",IF(MATCH($G1918,$G$2:$G$3000,0)&lt;&gt;ROW()-1,"",COUNT($AL$1:$AL1917)+1))</f>
        <v/>
      </c>
      <c r="AM1918" s="28" t="str">
        <f aca="false">IF($H1918="","",IF(MATCH($H1918,$H$2:$H$3000,0)&lt;&gt;ROW()-1,"",COUNT($AM$1:$AM1917)+1))</f>
        <v/>
      </c>
      <c r="AN1918" s="28" t="str">
        <f aca="false">IF($I1918="","",IF(MATCH($I1918,$I$2:$I$3000,0)&lt;&gt;ROW()-1,"",COUNT($AN$1:$AN1917)+1))</f>
        <v/>
      </c>
      <c r="AO1918" s="28" t="str">
        <f aca="false">IF($Q1918="","",IF(MATCH($Q1918,$Q$2:$Q$3000,0)&lt;&gt;ROW()-1,"",COUNT($AO$1:$AO1917)+1))</f>
        <v/>
      </c>
    </row>
    <row r="1919" customFormat="false" ht="12.75" hidden="false" customHeight="true" outlineLevel="0" collapsed="false">
      <c r="W1919" s="24" t="n">
        <f aca="false">IF($F1919="",0,IFERROR(IF(ISNUMBER($F1919),INT($F1919),DATE(VALUE(MID(SUBSTITUTE(LEFT($F1919,FIND(" ",$F1919&amp;" ")-1),"/",REPT(" ",20)),41,20)),VALUE(LEFT(SUBSTITUTE(LEFT($F1919,FIND(" ",$F1919&amp;" ")-1),"/",REPT(" ",20)),20)),VALUE(MID(SUBSTITUTE(LEFT($F1919,FIND(" ",$F1919&amp;" ")-1),"/",REPT(" ",20)),21,20)))),0))</f>
        <v>0</v>
      </c>
      <c r="X1919" s="25" t="str">
        <f aca="false">IF(ISNUMBER($N1919),$N1919*Validation!$B$5,"")</f>
        <v/>
      </c>
      <c r="Y1919" s="26" t="str">
        <f aca="false">IF($A1919="","",SUBSTITUTE(SUBSTITUTE(SUBSTITUTE(SUBSTITUTE(SUBSTITUTE(SUBSTITUTE(SUBSTITUTE(UPPER(TRIM($A1919)),"Á","A"),"É","E"),"Í","I"),"Ó","O"),"Ú","U"),"Ñ","N"),"Ü","U"))</f>
        <v/>
      </c>
      <c r="Z1919" s="26" t="str">
        <f aca="false">IF($Y1919="","",LEFT($Y1919,1)&amp;" "&amp;TRIM(RIGHT(SUBSTITUTE($Y1919," ",REPT(" ",50)),50)))</f>
        <v/>
      </c>
      <c r="AA1919" s="27" t="str">
        <f aca="false">IF($AF1919="","",IF(COUNTIF(Validation!$U$19:$U$178,$AF1919)&gt;0,"OK","NO MATCH"))</f>
        <v/>
      </c>
      <c r="AB1919" s="27" t="str">
        <f aca="false">IF($W1919=0,"",IF(AND($W1919&gt;=Validation!$B$3,$W1919&lt;=Validation!$C$3),"Yes","No"))</f>
        <v/>
      </c>
      <c r="AC1919" s="26" t="str">
        <f aca="false">IF($A1919="","",$AF1919&amp;"|"&amp;TEXT($W1919,"yyyy-mm-dd")&amp;"|"&amp;$J1919&amp;"|"&amp;$N1919)</f>
        <v/>
      </c>
      <c r="AD1919" s="27" t="str">
        <f aca="false">IF($AC1919="","",IF(COUNTIF($AC$2:$AC$3000,$AC1919)&gt;1,"REVIEW","OK"))</f>
        <v/>
      </c>
      <c r="AE1919" s="27" t="str">
        <f aca="false">IF(OR($W1919=0,$O1919=""),"",IF(IFERROR(IF(ISNUMBER($O1919),INT($O1919),DATE(VALUE(MID(SUBSTITUTE(LEFT($O1919,FIND(" ",$O1919&amp;" ")-1),"/",REPT(" ",20)),41,20)),VALUE(LEFT(SUBSTITUTE(LEFT($O1919,FIND(" ",$O1919&amp;" ")-1),"/",REPT(" ",20)),20)),VALUE(MID(SUBSTITUTE(LEFT($O1919,FIND(" ",$O1919&amp;" ")-1),"/",REPT(" ",20)),21,20)))),0)&gt;$W1919,"Late","Same day"))</f>
        <v/>
      </c>
      <c r="AF1919" s="26" t="str">
        <f aca="false">IF($A1919="","",IFERROR(INDEX(Validation!$C$193:$C$217,MATCH($A1919,Validation!$A$193:$A$217,0)),IF(COUNTIF(Validation!$U$19:$U$178,$Z1919)&gt;0,$Z1919,IF(COUNTIF(Validation!$S$19:$S$178,$AI1919)=1,INDEX(Validation!$U$19:$U$178,MATCH($AI1919,Validation!$S$19:$S$178,0)),$Z1919))))</f>
        <v/>
      </c>
      <c r="AG1919" s="27" t="str">
        <f aca="false">IF(COUNTA($A1919:$U1919)=0,"",IF($A1919="","No name",IF($F1919="","No date",IF($W1919=0,"Date ilegible",IF(NOT(ISNUMBER($N1919)),"Hours no numéricas",IF($AA1919="NO MATCH","Person no identificada","OK"))))))</f>
        <v/>
      </c>
      <c r="AH1919" s="27" t="str">
        <f aca="false">IF($W1919=0,"No date",IF($W1919&lt;Validation!$B$3,"Before period",IF($W1919&gt;Validation!$C$3,"After period","In period")))</f>
        <v>No date</v>
      </c>
      <c r="AI1919" s="26" t="str">
        <f aca="false">IF($Y1919="","",TRIM(RIGHT(SUBSTITUTE($Y1919," ",REPT(" ",50)),50)))</f>
        <v/>
      </c>
      <c r="AJ1919" s="27" t="str">
        <f aca="false">IF($A1919="","",IF(NOT(ISERROR(MATCH($A1919,Validation!$A$193:$A$217,0))),"Manual mapping",IF(COUNTIF(Validation!$U$19:$U$178,$Z1919)&gt;0,"Direct",IF(COUNTIF(Validation!$S$19:$S$178,$AI1919)=1,"By surname","Unresolved"))))</f>
        <v/>
      </c>
      <c r="AK1919" s="28" t="str">
        <f aca="false">IF($L1919="","",IF(MATCH($L1919,$L$2:$L$3000,0)&lt;&gt;ROW()-1,"",COUNT($AK$1:$AK1918)+1))</f>
        <v/>
      </c>
      <c r="AL1919" s="28" t="str">
        <f aca="false">IF($G1919="","",IF(MATCH($G1919,$G$2:$G$3000,0)&lt;&gt;ROW()-1,"",COUNT($AL$1:$AL1918)+1))</f>
        <v/>
      </c>
      <c r="AM1919" s="28" t="str">
        <f aca="false">IF($H1919="","",IF(MATCH($H1919,$H$2:$H$3000,0)&lt;&gt;ROW()-1,"",COUNT($AM$1:$AM1918)+1))</f>
        <v/>
      </c>
      <c r="AN1919" s="28" t="str">
        <f aca="false">IF($I1919="","",IF(MATCH($I1919,$I$2:$I$3000,0)&lt;&gt;ROW()-1,"",COUNT($AN$1:$AN1918)+1))</f>
        <v/>
      </c>
      <c r="AO1919" s="28" t="str">
        <f aca="false">IF($Q1919="","",IF(MATCH($Q1919,$Q$2:$Q$3000,0)&lt;&gt;ROW()-1,"",COUNT($AO$1:$AO1918)+1))</f>
        <v/>
      </c>
    </row>
    <row r="1920" customFormat="false" ht="12.75" hidden="false" customHeight="true" outlineLevel="0" collapsed="false">
      <c r="W1920" s="24" t="n">
        <f aca="false">IF($F1920="",0,IFERROR(IF(ISNUMBER($F1920),INT($F1920),DATE(VALUE(MID(SUBSTITUTE(LEFT($F1920,FIND(" ",$F1920&amp;" ")-1),"/",REPT(" ",20)),41,20)),VALUE(LEFT(SUBSTITUTE(LEFT($F1920,FIND(" ",$F1920&amp;" ")-1),"/",REPT(" ",20)),20)),VALUE(MID(SUBSTITUTE(LEFT($F1920,FIND(" ",$F1920&amp;" ")-1),"/",REPT(" ",20)),21,20)))),0))</f>
        <v>0</v>
      </c>
      <c r="X1920" s="25" t="str">
        <f aca="false">IF(ISNUMBER($N1920),$N1920*Validation!$B$5,"")</f>
        <v/>
      </c>
      <c r="Y1920" s="26" t="str">
        <f aca="false">IF($A1920="","",SUBSTITUTE(SUBSTITUTE(SUBSTITUTE(SUBSTITUTE(SUBSTITUTE(SUBSTITUTE(SUBSTITUTE(UPPER(TRIM($A1920)),"Á","A"),"É","E"),"Í","I"),"Ó","O"),"Ú","U"),"Ñ","N"),"Ü","U"))</f>
        <v/>
      </c>
      <c r="Z1920" s="26" t="str">
        <f aca="false">IF($Y1920="","",LEFT($Y1920,1)&amp;" "&amp;TRIM(RIGHT(SUBSTITUTE($Y1920," ",REPT(" ",50)),50)))</f>
        <v/>
      </c>
      <c r="AA1920" s="27" t="str">
        <f aca="false">IF($AF1920="","",IF(COUNTIF(Validation!$U$19:$U$178,$AF1920)&gt;0,"OK","NO MATCH"))</f>
        <v/>
      </c>
      <c r="AB1920" s="27" t="str">
        <f aca="false">IF($W1920=0,"",IF(AND($W1920&gt;=Validation!$B$3,$W1920&lt;=Validation!$C$3),"Yes","No"))</f>
        <v/>
      </c>
      <c r="AC1920" s="26" t="str">
        <f aca="false">IF($A1920="","",$AF1920&amp;"|"&amp;TEXT($W1920,"yyyy-mm-dd")&amp;"|"&amp;$J1920&amp;"|"&amp;$N1920)</f>
        <v/>
      </c>
      <c r="AD1920" s="27" t="str">
        <f aca="false">IF($AC1920="","",IF(COUNTIF($AC$2:$AC$3000,$AC1920)&gt;1,"REVIEW","OK"))</f>
        <v/>
      </c>
      <c r="AE1920" s="27" t="str">
        <f aca="false">IF(OR($W1920=0,$O1920=""),"",IF(IFERROR(IF(ISNUMBER($O1920),INT($O1920),DATE(VALUE(MID(SUBSTITUTE(LEFT($O1920,FIND(" ",$O1920&amp;" ")-1),"/",REPT(" ",20)),41,20)),VALUE(LEFT(SUBSTITUTE(LEFT($O1920,FIND(" ",$O1920&amp;" ")-1),"/",REPT(" ",20)),20)),VALUE(MID(SUBSTITUTE(LEFT($O1920,FIND(" ",$O1920&amp;" ")-1),"/",REPT(" ",20)),21,20)))),0)&gt;$W1920,"Late","Same day"))</f>
        <v/>
      </c>
      <c r="AF1920" s="26" t="str">
        <f aca="false">IF($A1920="","",IFERROR(INDEX(Validation!$C$193:$C$217,MATCH($A1920,Validation!$A$193:$A$217,0)),IF(COUNTIF(Validation!$U$19:$U$178,$Z1920)&gt;0,$Z1920,IF(COUNTIF(Validation!$S$19:$S$178,$AI1920)=1,INDEX(Validation!$U$19:$U$178,MATCH($AI1920,Validation!$S$19:$S$178,0)),$Z1920))))</f>
        <v/>
      </c>
      <c r="AG1920" s="27" t="str">
        <f aca="false">IF(COUNTA($A1920:$U1920)=0,"",IF($A1920="","No name",IF($F1920="","No date",IF($W1920=0,"Date ilegible",IF(NOT(ISNUMBER($N1920)),"Hours no numéricas",IF($AA1920="NO MATCH","Person no identificada","OK"))))))</f>
        <v/>
      </c>
      <c r="AH1920" s="27" t="str">
        <f aca="false">IF($W1920=0,"No date",IF($W1920&lt;Validation!$B$3,"Before period",IF($W1920&gt;Validation!$C$3,"After period","In period")))</f>
        <v>No date</v>
      </c>
      <c r="AI1920" s="26" t="str">
        <f aca="false">IF($Y1920="","",TRIM(RIGHT(SUBSTITUTE($Y1920," ",REPT(" ",50)),50)))</f>
        <v/>
      </c>
      <c r="AJ1920" s="27" t="str">
        <f aca="false">IF($A1920="","",IF(NOT(ISERROR(MATCH($A1920,Validation!$A$193:$A$217,0))),"Manual mapping",IF(COUNTIF(Validation!$U$19:$U$178,$Z1920)&gt;0,"Direct",IF(COUNTIF(Validation!$S$19:$S$178,$AI1920)=1,"By surname","Unresolved"))))</f>
        <v/>
      </c>
      <c r="AK1920" s="28" t="str">
        <f aca="false">IF($L1920="","",IF(MATCH($L1920,$L$2:$L$3000,0)&lt;&gt;ROW()-1,"",COUNT($AK$1:$AK1919)+1))</f>
        <v/>
      </c>
      <c r="AL1920" s="28" t="str">
        <f aca="false">IF($G1920="","",IF(MATCH($G1920,$G$2:$G$3000,0)&lt;&gt;ROW()-1,"",COUNT($AL$1:$AL1919)+1))</f>
        <v/>
      </c>
      <c r="AM1920" s="28" t="str">
        <f aca="false">IF($H1920="","",IF(MATCH($H1920,$H$2:$H$3000,0)&lt;&gt;ROW()-1,"",COUNT($AM$1:$AM1919)+1))</f>
        <v/>
      </c>
      <c r="AN1920" s="28" t="str">
        <f aca="false">IF($I1920="","",IF(MATCH($I1920,$I$2:$I$3000,0)&lt;&gt;ROW()-1,"",COUNT($AN$1:$AN1919)+1))</f>
        <v/>
      </c>
      <c r="AO1920" s="28" t="str">
        <f aca="false">IF($Q1920="","",IF(MATCH($Q1920,$Q$2:$Q$3000,0)&lt;&gt;ROW()-1,"",COUNT($AO$1:$AO1919)+1))</f>
        <v/>
      </c>
    </row>
    <row r="1921" customFormat="false" ht="12.75" hidden="false" customHeight="true" outlineLevel="0" collapsed="false">
      <c r="W1921" s="24" t="n">
        <f aca="false">IF($F1921="",0,IFERROR(IF(ISNUMBER($F1921),INT($F1921),DATE(VALUE(MID(SUBSTITUTE(LEFT($F1921,FIND(" ",$F1921&amp;" ")-1),"/",REPT(" ",20)),41,20)),VALUE(LEFT(SUBSTITUTE(LEFT($F1921,FIND(" ",$F1921&amp;" ")-1),"/",REPT(" ",20)),20)),VALUE(MID(SUBSTITUTE(LEFT($F1921,FIND(" ",$F1921&amp;" ")-1),"/",REPT(" ",20)),21,20)))),0))</f>
        <v>0</v>
      </c>
      <c r="X1921" s="25" t="str">
        <f aca="false">IF(ISNUMBER($N1921),$N1921*Validation!$B$5,"")</f>
        <v/>
      </c>
      <c r="Y1921" s="26" t="str">
        <f aca="false">IF($A1921="","",SUBSTITUTE(SUBSTITUTE(SUBSTITUTE(SUBSTITUTE(SUBSTITUTE(SUBSTITUTE(SUBSTITUTE(UPPER(TRIM($A1921)),"Á","A"),"É","E"),"Í","I"),"Ó","O"),"Ú","U"),"Ñ","N"),"Ü","U"))</f>
        <v/>
      </c>
      <c r="Z1921" s="26" t="str">
        <f aca="false">IF($Y1921="","",LEFT($Y1921,1)&amp;" "&amp;TRIM(RIGHT(SUBSTITUTE($Y1921," ",REPT(" ",50)),50)))</f>
        <v/>
      </c>
      <c r="AA1921" s="27" t="str">
        <f aca="false">IF($AF1921="","",IF(COUNTIF(Validation!$U$19:$U$178,$AF1921)&gt;0,"OK","NO MATCH"))</f>
        <v/>
      </c>
      <c r="AB1921" s="27" t="str">
        <f aca="false">IF($W1921=0,"",IF(AND($W1921&gt;=Validation!$B$3,$W1921&lt;=Validation!$C$3),"Yes","No"))</f>
        <v/>
      </c>
      <c r="AC1921" s="26" t="str">
        <f aca="false">IF($A1921="","",$AF1921&amp;"|"&amp;TEXT($W1921,"yyyy-mm-dd")&amp;"|"&amp;$J1921&amp;"|"&amp;$N1921)</f>
        <v/>
      </c>
      <c r="AD1921" s="27" t="str">
        <f aca="false">IF($AC1921="","",IF(COUNTIF($AC$2:$AC$3000,$AC1921)&gt;1,"REVIEW","OK"))</f>
        <v/>
      </c>
      <c r="AE1921" s="27" t="str">
        <f aca="false">IF(OR($W1921=0,$O1921=""),"",IF(IFERROR(IF(ISNUMBER($O1921),INT($O1921),DATE(VALUE(MID(SUBSTITUTE(LEFT($O1921,FIND(" ",$O1921&amp;" ")-1),"/",REPT(" ",20)),41,20)),VALUE(LEFT(SUBSTITUTE(LEFT($O1921,FIND(" ",$O1921&amp;" ")-1),"/",REPT(" ",20)),20)),VALUE(MID(SUBSTITUTE(LEFT($O1921,FIND(" ",$O1921&amp;" ")-1),"/",REPT(" ",20)),21,20)))),0)&gt;$W1921,"Late","Same day"))</f>
        <v/>
      </c>
      <c r="AF1921" s="26" t="str">
        <f aca="false">IF($A1921="","",IFERROR(INDEX(Validation!$C$193:$C$217,MATCH($A1921,Validation!$A$193:$A$217,0)),IF(COUNTIF(Validation!$U$19:$U$178,$Z1921)&gt;0,$Z1921,IF(COUNTIF(Validation!$S$19:$S$178,$AI1921)=1,INDEX(Validation!$U$19:$U$178,MATCH($AI1921,Validation!$S$19:$S$178,0)),$Z1921))))</f>
        <v/>
      </c>
      <c r="AG1921" s="27" t="str">
        <f aca="false">IF(COUNTA($A1921:$U1921)=0,"",IF($A1921="","No name",IF($F1921="","No date",IF($W1921=0,"Date ilegible",IF(NOT(ISNUMBER($N1921)),"Hours no numéricas",IF($AA1921="NO MATCH","Person no identificada","OK"))))))</f>
        <v/>
      </c>
      <c r="AH1921" s="27" t="str">
        <f aca="false">IF($W1921=0,"No date",IF($W1921&lt;Validation!$B$3,"Before period",IF($W1921&gt;Validation!$C$3,"After period","In period")))</f>
        <v>No date</v>
      </c>
      <c r="AI1921" s="26" t="str">
        <f aca="false">IF($Y1921="","",TRIM(RIGHT(SUBSTITUTE($Y1921," ",REPT(" ",50)),50)))</f>
        <v/>
      </c>
      <c r="AJ1921" s="27" t="str">
        <f aca="false">IF($A1921="","",IF(NOT(ISERROR(MATCH($A1921,Validation!$A$193:$A$217,0))),"Manual mapping",IF(COUNTIF(Validation!$U$19:$U$178,$Z1921)&gt;0,"Direct",IF(COUNTIF(Validation!$S$19:$S$178,$AI1921)=1,"By surname","Unresolved"))))</f>
        <v/>
      </c>
      <c r="AK1921" s="28" t="str">
        <f aca="false">IF($L1921="","",IF(MATCH($L1921,$L$2:$L$3000,0)&lt;&gt;ROW()-1,"",COUNT($AK$1:$AK1920)+1))</f>
        <v/>
      </c>
      <c r="AL1921" s="28" t="str">
        <f aca="false">IF($G1921="","",IF(MATCH($G1921,$G$2:$G$3000,0)&lt;&gt;ROW()-1,"",COUNT($AL$1:$AL1920)+1))</f>
        <v/>
      </c>
      <c r="AM1921" s="28" t="str">
        <f aca="false">IF($H1921="","",IF(MATCH($H1921,$H$2:$H$3000,0)&lt;&gt;ROW()-1,"",COUNT($AM$1:$AM1920)+1))</f>
        <v/>
      </c>
      <c r="AN1921" s="28" t="str">
        <f aca="false">IF($I1921="","",IF(MATCH($I1921,$I$2:$I$3000,0)&lt;&gt;ROW()-1,"",COUNT($AN$1:$AN1920)+1))</f>
        <v/>
      </c>
      <c r="AO1921" s="28" t="str">
        <f aca="false">IF($Q1921="","",IF(MATCH($Q1921,$Q$2:$Q$3000,0)&lt;&gt;ROW()-1,"",COUNT($AO$1:$AO1920)+1))</f>
        <v/>
      </c>
    </row>
    <row r="1922" customFormat="false" ht="12.75" hidden="false" customHeight="true" outlineLevel="0" collapsed="false">
      <c r="W1922" s="24" t="n">
        <f aca="false">IF($F1922="",0,IFERROR(IF(ISNUMBER($F1922),INT($F1922),DATE(VALUE(MID(SUBSTITUTE(LEFT($F1922,FIND(" ",$F1922&amp;" ")-1),"/",REPT(" ",20)),41,20)),VALUE(LEFT(SUBSTITUTE(LEFT($F1922,FIND(" ",$F1922&amp;" ")-1),"/",REPT(" ",20)),20)),VALUE(MID(SUBSTITUTE(LEFT($F1922,FIND(" ",$F1922&amp;" ")-1),"/",REPT(" ",20)),21,20)))),0))</f>
        <v>0</v>
      </c>
      <c r="X1922" s="25" t="str">
        <f aca="false">IF(ISNUMBER($N1922),$N1922*Validation!$B$5,"")</f>
        <v/>
      </c>
      <c r="Y1922" s="26" t="str">
        <f aca="false">IF($A1922="","",SUBSTITUTE(SUBSTITUTE(SUBSTITUTE(SUBSTITUTE(SUBSTITUTE(SUBSTITUTE(SUBSTITUTE(UPPER(TRIM($A1922)),"Á","A"),"É","E"),"Í","I"),"Ó","O"),"Ú","U"),"Ñ","N"),"Ü","U"))</f>
        <v/>
      </c>
      <c r="Z1922" s="26" t="str">
        <f aca="false">IF($Y1922="","",LEFT($Y1922,1)&amp;" "&amp;TRIM(RIGHT(SUBSTITUTE($Y1922," ",REPT(" ",50)),50)))</f>
        <v/>
      </c>
      <c r="AA1922" s="27" t="str">
        <f aca="false">IF($AF1922="","",IF(COUNTIF(Validation!$U$19:$U$178,$AF1922)&gt;0,"OK","NO MATCH"))</f>
        <v/>
      </c>
      <c r="AB1922" s="27" t="str">
        <f aca="false">IF($W1922=0,"",IF(AND($W1922&gt;=Validation!$B$3,$W1922&lt;=Validation!$C$3),"Yes","No"))</f>
        <v/>
      </c>
      <c r="AC1922" s="26" t="str">
        <f aca="false">IF($A1922="","",$AF1922&amp;"|"&amp;TEXT($W1922,"yyyy-mm-dd")&amp;"|"&amp;$J1922&amp;"|"&amp;$N1922)</f>
        <v/>
      </c>
      <c r="AD1922" s="27" t="str">
        <f aca="false">IF($AC1922="","",IF(COUNTIF($AC$2:$AC$3000,$AC1922)&gt;1,"REVIEW","OK"))</f>
        <v/>
      </c>
      <c r="AE1922" s="27" t="str">
        <f aca="false">IF(OR($W1922=0,$O1922=""),"",IF(IFERROR(IF(ISNUMBER($O1922),INT($O1922),DATE(VALUE(MID(SUBSTITUTE(LEFT($O1922,FIND(" ",$O1922&amp;" ")-1),"/",REPT(" ",20)),41,20)),VALUE(LEFT(SUBSTITUTE(LEFT($O1922,FIND(" ",$O1922&amp;" ")-1),"/",REPT(" ",20)),20)),VALUE(MID(SUBSTITUTE(LEFT($O1922,FIND(" ",$O1922&amp;" ")-1),"/",REPT(" ",20)),21,20)))),0)&gt;$W1922,"Late","Same day"))</f>
        <v/>
      </c>
      <c r="AF1922" s="26" t="str">
        <f aca="false">IF($A1922="","",IFERROR(INDEX(Validation!$C$193:$C$217,MATCH($A1922,Validation!$A$193:$A$217,0)),IF(COUNTIF(Validation!$U$19:$U$178,$Z1922)&gt;0,$Z1922,IF(COUNTIF(Validation!$S$19:$S$178,$AI1922)=1,INDEX(Validation!$U$19:$U$178,MATCH($AI1922,Validation!$S$19:$S$178,0)),$Z1922))))</f>
        <v/>
      </c>
      <c r="AG1922" s="27" t="str">
        <f aca="false">IF(COUNTA($A1922:$U1922)=0,"",IF($A1922="","No name",IF($F1922="","No date",IF($W1922=0,"Date ilegible",IF(NOT(ISNUMBER($N1922)),"Hours no numéricas",IF($AA1922="NO MATCH","Person no identificada","OK"))))))</f>
        <v/>
      </c>
      <c r="AH1922" s="27" t="str">
        <f aca="false">IF($W1922=0,"No date",IF($W1922&lt;Validation!$B$3,"Before period",IF($W1922&gt;Validation!$C$3,"After period","In period")))</f>
        <v>No date</v>
      </c>
      <c r="AI1922" s="26" t="str">
        <f aca="false">IF($Y1922="","",TRIM(RIGHT(SUBSTITUTE($Y1922," ",REPT(" ",50)),50)))</f>
        <v/>
      </c>
      <c r="AJ1922" s="27" t="str">
        <f aca="false">IF($A1922="","",IF(NOT(ISERROR(MATCH($A1922,Validation!$A$193:$A$217,0))),"Manual mapping",IF(COUNTIF(Validation!$U$19:$U$178,$Z1922)&gt;0,"Direct",IF(COUNTIF(Validation!$S$19:$S$178,$AI1922)=1,"By surname","Unresolved"))))</f>
        <v/>
      </c>
      <c r="AK1922" s="28" t="str">
        <f aca="false">IF($L1922="","",IF(MATCH($L1922,$L$2:$L$3000,0)&lt;&gt;ROW()-1,"",COUNT($AK$1:$AK1921)+1))</f>
        <v/>
      </c>
      <c r="AL1922" s="28" t="str">
        <f aca="false">IF($G1922="","",IF(MATCH($G1922,$G$2:$G$3000,0)&lt;&gt;ROW()-1,"",COUNT($AL$1:$AL1921)+1))</f>
        <v/>
      </c>
      <c r="AM1922" s="28" t="str">
        <f aca="false">IF($H1922="","",IF(MATCH($H1922,$H$2:$H$3000,0)&lt;&gt;ROW()-1,"",COUNT($AM$1:$AM1921)+1))</f>
        <v/>
      </c>
      <c r="AN1922" s="28" t="str">
        <f aca="false">IF($I1922="","",IF(MATCH($I1922,$I$2:$I$3000,0)&lt;&gt;ROW()-1,"",COUNT($AN$1:$AN1921)+1))</f>
        <v/>
      </c>
      <c r="AO1922" s="28" t="str">
        <f aca="false">IF($Q1922="","",IF(MATCH($Q1922,$Q$2:$Q$3000,0)&lt;&gt;ROW()-1,"",COUNT($AO$1:$AO1921)+1))</f>
        <v/>
      </c>
    </row>
    <row r="1923" customFormat="false" ht="12.75" hidden="false" customHeight="true" outlineLevel="0" collapsed="false">
      <c r="W1923" s="24" t="n">
        <f aca="false">IF($F1923="",0,IFERROR(IF(ISNUMBER($F1923),INT($F1923),DATE(VALUE(MID(SUBSTITUTE(LEFT($F1923,FIND(" ",$F1923&amp;" ")-1),"/",REPT(" ",20)),41,20)),VALUE(LEFT(SUBSTITUTE(LEFT($F1923,FIND(" ",$F1923&amp;" ")-1),"/",REPT(" ",20)),20)),VALUE(MID(SUBSTITUTE(LEFT($F1923,FIND(" ",$F1923&amp;" ")-1),"/",REPT(" ",20)),21,20)))),0))</f>
        <v>0</v>
      </c>
      <c r="X1923" s="25" t="str">
        <f aca="false">IF(ISNUMBER($N1923),$N1923*Validation!$B$5,"")</f>
        <v/>
      </c>
      <c r="Y1923" s="26" t="str">
        <f aca="false">IF($A1923="","",SUBSTITUTE(SUBSTITUTE(SUBSTITUTE(SUBSTITUTE(SUBSTITUTE(SUBSTITUTE(SUBSTITUTE(UPPER(TRIM($A1923)),"Á","A"),"É","E"),"Í","I"),"Ó","O"),"Ú","U"),"Ñ","N"),"Ü","U"))</f>
        <v/>
      </c>
      <c r="Z1923" s="26" t="str">
        <f aca="false">IF($Y1923="","",LEFT($Y1923,1)&amp;" "&amp;TRIM(RIGHT(SUBSTITUTE($Y1923," ",REPT(" ",50)),50)))</f>
        <v/>
      </c>
      <c r="AA1923" s="27" t="str">
        <f aca="false">IF($AF1923="","",IF(COUNTIF(Validation!$U$19:$U$178,$AF1923)&gt;0,"OK","NO MATCH"))</f>
        <v/>
      </c>
      <c r="AB1923" s="27" t="str">
        <f aca="false">IF($W1923=0,"",IF(AND($W1923&gt;=Validation!$B$3,$W1923&lt;=Validation!$C$3),"Yes","No"))</f>
        <v/>
      </c>
      <c r="AC1923" s="26" t="str">
        <f aca="false">IF($A1923="","",$AF1923&amp;"|"&amp;TEXT($W1923,"yyyy-mm-dd")&amp;"|"&amp;$J1923&amp;"|"&amp;$N1923)</f>
        <v/>
      </c>
      <c r="AD1923" s="27" t="str">
        <f aca="false">IF($AC1923="","",IF(COUNTIF($AC$2:$AC$3000,$AC1923)&gt;1,"REVIEW","OK"))</f>
        <v/>
      </c>
      <c r="AE1923" s="27" t="str">
        <f aca="false">IF(OR($W1923=0,$O1923=""),"",IF(IFERROR(IF(ISNUMBER($O1923),INT($O1923),DATE(VALUE(MID(SUBSTITUTE(LEFT($O1923,FIND(" ",$O1923&amp;" ")-1),"/",REPT(" ",20)),41,20)),VALUE(LEFT(SUBSTITUTE(LEFT($O1923,FIND(" ",$O1923&amp;" ")-1),"/",REPT(" ",20)),20)),VALUE(MID(SUBSTITUTE(LEFT($O1923,FIND(" ",$O1923&amp;" ")-1),"/",REPT(" ",20)),21,20)))),0)&gt;$W1923,"Late","Same day"))</f>
        <v/>
      </c>
      <c r="AF1923" s="26" t="str">
        <f aca="false">IF($A1923="","",IFERROR(INDEX(Validation!$C$193:$C$217,MATCH($A1923,Validation!$A$193:$A$217,0)),IF(COUNTIF(Validation!$U$19:$U$178,$Z1923)&gt;0,$Z1923,IF(COUNTIF(Validation!$S$19:$S$178,$AI1923)=1,INDEX(Validation!$U$19:$U$178,MATCH($AI1923,Validation!$S$19:$S$178,0)),$Z1923))))</f>
        <v/>
      </c>
      <c r="AG1923" s="27" t="str">
        <f aca="false">IF(COUNTA($A1923:$U1923)=0,"",IF($A1923="","No name",IF($F1923="","No date",IF($W1923=0,"Date ilegible",IF(NOT(ISNUMBER($N1923)),"Hours no numéricas",IF($AA1923="NO MATCH","Person no identificada","OK"))))))</f>
        <v/>
      </c>
      <c r="AH1923" s="27" t="str">
        <f aca="false">IF($W1923=0,"No date",IF($W1923&lt;Validation!$B$3,"Before period",IF($W1923&gt;Validation!$C$3,"After period","In period")))</f>
        <v>No date</v>
      </c>
      <c r="AI1923" s="26" t="str">
        <f aca="false">IF($Y1923="","",TRIM(RIGHT(SUBSTITUTE($Y1923," ",REPT(" ",50)),50)))</f>
        <v/>
      </c>
      <c r="AJ1923" s="27" t="str">
        <f aca="false">IF($A1923="","",IF(NOT(ISERROR(MATCH($A1923,Validation!$A$193:$A$217,0))),"Manual mapping",IF(COUNTIF(Validation!$U$19:$U$178,$Z1923)&gt;0,"Direct",IF(COUNTIF(Validation!$S$19:$S$178,$AI1923)=1,"By surname","Unresolved"))))</f>
        <v/>
      </c>
      <c r="AK1923" s="28" t="str">
        <f aca="false">IF($L1923="","",IF(MATCH($L1923,$L$2:$L$3000,0)&lt;&gt;ROW()-1,"",COUNT($AK$1:$AK1922)+1))</f>
        <v/>
      </c>
      <c r="AL1923" s="28" t="str">
        <f aca="false">IF($G1923="","",IF(MATCH($G1923,$G$2:$G$3000,0)&lt;&gt;ROW()-1,"",COUNT($AL$1:$AL1922)+1))</f>
        <v/>
      </c>
      <c r="AM1923" s="28" t="str">
        <f aca="false">IF($H1923="","",IF(MATCH($H1923,$H$2:$H$3000,0)&lt;&gt;ROW()-1,"",COUNT($AM$1:$AM1922)+1))</f>
        <v/>
      </c>
      <c r="AN1923" s="28" t="str">
        <f aca="false">IF($I1923="","",IF(MATCH($I1923,$I$2:$I$3000,0)&lt;&gt;ROW()-1,"",COUNT($AN$1:$AN1922)+1))</f>
        <v/>
      </c>
      <c r="AO1923" s="28" t="str">
        <f aca="false">IF($Q1923="","",IF(MATCH($Q1923,$Q$2:$Q$3000,0)&lt;&gt;ROW()-1,"",COUNT($AO$1:$AO1922)+1))</f>
        <v/>
      </c>
    </row>
    <row r="1924" customFormat="false" ht="12.75" hidden="false" customHeight="true" outlineLevel="0" collapsed="false">
      <c r="W1924" s="24" t="n">
        <f aca="false">IF($F1924="",0,IFERROR(IF(ISNUMBER($F1924),INT($F1924),DATE(VALUE(MID(SUBSTITUTE(LEFT($F1924,FIND(" ",$F1924&amp;" ")-1),"/",REPT(" ",20)),41,20)),VALUE(LEFT(SUBSTITUTE(LEFT($F1924,FIND(" ",$F1924&amp;" ")-1),"/",REPT(" ",20)),20)),VALUE(MID(SUBSTITUTE(LEFT($F1924,FIND(" ",$F1924&amp;" ")-1),"/",REPT(" ",20)),21,20)))),0))</f>
        <v>0</v>
      </c>
      <c r="X1924" s="25" t="str">
        <f aca="false">IF(ISNUMBER($N1924),$N1924*Validation!$B$5,"")</f>
        <v/>
      </c>
      <c r="Y1924" s="26" t="str">
        <f aca="false">IF($A1924="","",SUBSTITUTE(SUBSTITUTE(SUBSTITUTE(SUBSTITUTE(SUBSTITUTE(SUBSTITUTE(SUBSTITUTE(UPPER(TRIM($A1924)),"Á","A"),"É","E"),"Í","I"),"Ó","O"),"Ú","U"),"Ñ","N"),"Ü","U"))</f>
        <v/>
      </c>
      <c r="Z1924" s="26" t="str">
        <f aca="false">IF($Y1924="","",LEFT($Y1924,1)&amp;" "&amp;TRIM(RIGHT(SUBSTITUTE($Y1924," ",REPT(" ",50)),50)))</f>
        <v/>
      </c>
      <c r="AA1924" s="27" t="str">
        <f aca="false">IF($AF1924="","",IF(COUNTIF(Validation!$U$19:$U$178,$AF1924)&gt;0,"OK","NO MATCH"))</f>
        <v/>
      </c>
      <c r="AB1924" s="27" t="str">
        <f aca="false">IF($W1924=0,"",IF(AND($W1924&gt;=Validation!$B$3,$W1924&lt;=Validation!$C$3),"Yes","No"))</f>
        <v/>
      </c>
      <c r="AC1924" s="26" t="str">
        <f aca="false">IF($A1924="","",$AF1924&amp;"|"&amp;TEXT($W1924,"yyyy-mm-dd")&amp;"|"&amp;$J1924&amp;"|"&amp;$N1924)</f>
        <v/>
      </c>
      <c r="AD1924" s="27" t="str">
        <f aca="false">IF($AC1924="","",IF(COUNTIF($AC$2:$AC$3000,$AC1924)&gt;1,"REVIEW","OK"))</f>
        <v/>
      </c>
      <c r="AE1924" s="27" t="str">
        <f aca="false">IF(OR($W1924=0,$O1924=""),"",IF(IFERROR(IF(ISNUMBER($O1924),INT($O1924),DATE(VALUE(MID(SUBSTITUTE(LEFT($O1924,FIND(" ",$O1924&amp;" ")-1),"/",REPT(" ",20)),41,20)),VALUE(LEFT(SUBSTITUTE(LEFT($O1924,FIND(" ",$O1924&amp;" ")-1),"/",REPT(" ",20)),20)),VALUE(MID(SUBSTITUTE(LEFT($O1924,FIND(" ",$O1924&amp;" ")-1),"/",REPT(" ",20)),21,20)))),0)&gt;$W1924,"Late","Same day"))</f>
        <v/>
      </c>
      <c r="AF1924" s="26" t="str">
        <f aca="false">IF($A1924="","",IFERROR(INDEX(Validation!$C$193:$C$217,MATCH($A1924,Validation!$A$193:$A$217,0)),IF(COUNTIF(Validation!$U$19:$U$178,$Z1924)&gt;0,$Z1924,IF(COUNTIF(Validation!$S$19:$S$178,$AI1924)=1,INDEX(Validation!$U$19:$U$178,MATCH($AI1924,Validation!$S$19:$S$178,0)),$Z1924))))</f>
        <v/>
      </c>
      <c r="AG1924" s="27" t="str">
        <f aca="false">IF(COUNTA($A1924:$U1924)=0,"",IF($A1924="","No name",IF($F1924="","No date",IF($W1924=0,"Date ilegible",IF(NOT(ISNUMBER($N1924)),"Hours no numéricas",IF($AA1924="NO MATCH","Person no identificada","OK"))))))</f>
        <v/>
      </c>
      <c r="AH1924" s="27" t="str">
        <f aca="false">IF($W1924=0,"No date",IF($W1924&lt;Validation!$B$3,"Before period",IF($W1924&gt;Validation!$C$3,"After period","In period")))</f>
        <v>No date</v>
      </c>
      <c r="AI1924" s="26" t="str">
        <f aca="false">IF($Y1924="","",TRIM(RIGHT(SUBSTITUTE($Y1924," ",REPT(" ",50)),50)))</f>
        <v/>
      </c>
      <c r="AJ1924" s="27" t="str">
        <f aca="false">IF($A1924="","",IF(NOT(ISERROR(MATCH($A1924,Validation!$A$193:$A$217,0))),"Manual mapping",IF(COUNTIF(Validation!$U$19:$U$178,$Z1924)&gt;0,"Direct",IF(COUNTIF(Validation!$S$19:$S$178,$AI1924)=1,"By surname","Unresolved"))))</f>
        <v/>
      </c>
      <c r="AK1924" s="28" t="str">
        <f aca="false">IF($L1924="","",IF(MATCH($L1924,$L$2:$L$3000,0)&lt;&gt;ROW()-1,"",COUNT($AK$1:$AK1923)+1))</f>
        <v/>
      </c>
      <c r="AL1924" s="28" t="str">
        <f aca="false">IF($G1924="","",IF(MATCH($G1924,$G$2:$G$3000,0)&lt;&gt;ROW()-1,"",COUNT($AL$1:$AL1923)+1))</f>
        <v/>
      </c>
      <c r="AM1924" s="28" t="str">
        <f aca="false">IF($H1924="","",IF(MATCH($H1924,$H$2:$H$3000,0)&lt;&gt;ROW()-1,"",COUNT($AM$1:$AM1923)+1))</f>
        <v/>
      </c>
      <c r="AN1924" s="28" t="str">
        <f aca="false">IF($I1924="","",IF(MATCH($I1924,$I$2:$I$3000,0)&lt;&gt;ROW()-1,"",COUNT($AN$1:$AN1923)+1))</f>
        <v/>
      </c>
      <c r="AO1924" s="28" t="str">
        <f aca="false">IF($Q1924="","",IF(MATCH($Q1924,$Q$2:$Q$3000,0)&lt;&gt;ROW()-1,"",COUNT($AO$1:$AO1923)+1))</f>
        <v/>
      </c>
    </row>
    <row r="1925" customFormat="false" ht="12.75" hidden="false" customHeight="true" outlineLevel="0" collapsed="false">
      <c r="W1925" s="24" t="n">
        <f aca="false">IF($F1925="",0,IFERROR(IF(ISNUMBER($F1925),INT($F1925),DATE(VALUE(MID(SUBSTITUTE(LEFT($F1925,FIND(" ",$F1925&amp;" ")-1),"/",REPT(" ",20)),41,20)),VALUE(LEFT(SUBSTITUTE(LEFT($F1925,FIND(" ",$F1925&amp;" ")-1),"/",REPT(" ",20)),20)),VALUE(MID(SUBSTITUTE(LEFT($F1925,FIND(" ",$F1925&amp;" ")-1),"/",REPT(" ",20)),21,20)))),0))</f>
        <v>0</v>
      </c>
      <c r="X1925" s="25" t="str">
        <f aca="false">IF(ISNUMBER($N1925),$N1925*Validation!$B$5,"")</f>
        <v/>
      </c>
      <c r="Y1925" s="26" t="str">
        <f aca="false">IF($A1925="","",SUBSTITUTE(SUBSTITUTE(SUBSTITUTE(SUBSTITUTE(SUBSTITUTE(SUBSTITUTE(SUBSTITUTE(UPPER(TRIM($A1925)),"Á","A"),"É","E"),"Í","I"),"Ó","O"),"Ú","U"),"Ñ","N"),"Ü","U"))</f>
        <v/>
      </c>
      <c r="Z1925" s="26" t="str">
        <f aca="false">IF($Y1925="","",LEFT($Y1925,1)&amp;" "&amp;TRIM(RIGHT(SUBSTITUTE($Y1925," ",REPT(" ",50)),50)))</f>
        <v/>
      </c>
      <c r="AA1925" s="27" t="str">
        <f aca="false">IF($AF1925="","",IF(COUNTIF(Validation!$U$19:$U$178,$AF1925)&gt;0,"OK","NO MATCH"))</f>
        <v/>
      </c>
      <c r="AB1925" s="27" t="str">
        <f aca="false">IF($W1925=0,"",IF(AND($W1925&gt;=Validation!$B$3,$W1925&lt;=Validation!$C$3),"Yes","No"))</f>
        <v/>
      </c>
      <c r="AC1925" s="26" t="str">
        <f aca="false">IF($A1925="","",$AF1925&amp;"|"&amp;TEXT($W1925,"yyyy-mm-dd")&amp;"|"&amp;$J1925&amp;"|"&amp;$N1925)</f>
        <v/>
      </c>
      <c r="AD1925" s="27" t="str">
        <f aca="false">IF($AC1925="","",IF(COUNTIF($AC$2:$AC$3000,$AC1925)&gt;1,"REVIEW","OK"))</f>
        <v/>
      </c>
      <c r="AE1925" s="27" t="str">
        <f aca="false">IF(OR($W1925=0,$O1925=""),"",IF(IFERROR(IF(ISNUMBER($O1925),INT($O1925),DATE(VALUE(MID(SUBSTITUTE(LEFT($O1925,FIND(" ",$O1925&amp;" ")-1),"/",REPT(" ",20)),41,20)),VALUE(LEFT(SUBSTITUTE(LEFT($O1925,FIND(" ",$O1925&amp;" ")-1),"/",REPT(" ",20)),20)),VALUE(MID(SUBSTITUTE(LEFT($O1925,FIND(" ",$O1925&amp;" ")-1),"/",REPT(" ",20)),21,20)))),0)&gt;$W1925,"Late","Same day"))</f>
        <v/>
      </c>
      <c r="AF1925" s="26" t="str">
        <f aca="false">IF($A1925="","",IFERROR(INDEX(Validation!$C$193:$C$217,MATCH($A1925,Validation!$A$193:$A$217,0)),IF(COUNTIF(Validation!$U$19:$U$178,$Z1925)&gt;0,$Z1925,IF(COUNTIF(Validation!$S$19:$S$178,$AI1925)=1,INDEX(Validation!$U$19:$U$178,MATCH($AI1925,Validation!$S$19:$S$178,0)),$Z1925))))</f>
        <v/>
      </c>
      <c r="AG1925" s="27" t="str">
        <f aca="false">IF(COUNTA($A1925:$U1925)=0,"",IF($A1925="","No name",IF($F1925="","No date",IF($W1925=0,"Date ilegible",IF(NOT(ISNUMBER($N1925)),"Hours no numéricas",IF($AA1925="NO MATCH","Person no identificada","OK"))))))</f>
        <v/>
      </c>
      <c r="AH1925" s="27" t="str">
        <f aca="false">IF($W1925=0,"No date",IF($W1925&lt;Validation!$B$3,"Before period",IF($W1925&gt;Validation!$C$3,"After period","In period")))</f>
        <v>No date</v>
      </c>
      <c r="AI1925" s="26" t="str">
        <f aca="false">IF($Y1925="","",TRIM(RIGHT(SUBSTITUTE($Y1925," ",REPT(" ",50)),50)))</f>
        <v/>
      </c>
      <c r="AJ1925" s="27" t="str">
        <f aca="false">IF($A1925="","",IF(NOT(ISERROR(MATCH($A1925,Validation!$A$193:$A$217,0))),"Manual mapping",IF(COUNTIF(Validation!$U$19:$U$178,$Z1925)&gt;0,"Direct",IF(COUNTIF(Validation!$S$19:$S$178,$AI1925)=1,"By surname","Unresolved"))))</f>
        <v/>
      </c>
      <c r="AK1925" s="28" t="str">
        <f aca="false">IF($L1925="","",IF(MATCH($L1925,$L$2:$L$3000,0)&lt;&gt;ROW()-1,"",COUNT($AK$1:$AK1924)+1))</f>
        <v/>
      </c>
      <c r="AL1925" s="28" t="str">
        <f aca="false">IF($G1925="","",IF(MATCH($G1925,$G$2:$G$3000,0)&lt;&gt;ROW()-1,"",COUNT($AL$1:$AL1924)+1))</f>
        <v/>
      </c>
      <c r="AM1925" s="28" t="str">
        <f aca="false">IF($H1925="","",IF(MATCH($H1925,$H$2:$H$3000,0)&lt;&gt;ROW()-1,"",COUNT($AM$1:$AM1924)+1))</f>
        <v/>
      </c>
      <c r="AN1925" s="28" t="str">
        <f aca="false">IF($I1925="","",IF(MATCH($I1925,$I$2:$I$3000,0)&lt;&gt;ROW()-1,"",COUNT($AN$1:$AN1924)+1))</f>
        <v/>
      </c>
      <c r="AO1925" s="28" t="str">
        <f aca="false">IF($Q1925="","",IF(MATCH($Q1925,$Q$2:$Q$3000,0)&lt;&gt;ROW()-1,"",COUNT($AO$1:$AO1924)+1))</f>
        <v/>
      </c>
    </row>
    <row r="1926" customFormat="false" ht="12.75" hidden="false" customHeight="true" outlineLevel="0" collapsed="false">
      <c r="W1926" s="24" t="n">
        <f aca="false">IF($F1926="",0,IFERROR(IF(ISNUMBER($F1926),INT($F1926),DATE(VALUE(MID(SUBSTITUTE(LEFT($F1926,FIND(" ",$F1926&amp;" ")-1),"/",REPT(" ",20)),41,20)),VALUE(LEFT(SUBSTITUTE(LEFT($F1926,FIND(" ",$F1926&amp;" ")-1),"/",REPT(" ",20)),20)),VALUE(MID(SUBSTITUTE(LEFT($F1926,FIND(" ",$F1926&amp;" ")-1),"/",REPT(" ",20)),21,20)))),0))</f>
        <v>0</v>
      </c>
      <c r="X1926" s="25" t="str">
        <f aca="false">IF(ISNUMBER($N1926),$N1926*Validation!$B$5,"")</f>
        <v/>
      </c>
      <c r="Y1926" s="26" t="str">
        <f aca="false">IF($A1926="","",SUBSTITUTE(SUBSTITUTE(SUBSTITUTE(SUBSTITUTE(SUBSTITUTE(SUBSTITUTE(SUBSTITUTE(UPPER(TRIM($A1926)),"Á","A"),"É","E"),"Í","I"),"Ó","O"),"Ú","U"),"Ñ","N"),"Ü","U"))</f>
        <v/>
      </c>
      <c r="Z1926" s="26" t="str">
        <f aca="false">IF($Y1926="","",LEFT($Y1926,1)&amp;" "&amp;TRIM(RIGHT(SUBSTITUTE($Y1926," ",REPT(" ",50)),50)))</f>
        <v/>
      </c>
      <c r="AA1926" s="27" t="str">
        <f aca="false">IF($AF1926="","",IF(COUNTIF(Validation!$U$19:$U$178,$AF1926)&gt;0,"OK","NO MATCH"))</f>
        <v/>
      </c>
      <c r="AB1926" s="27" t="str">
        <f aca="false">IF($W1926=0,"",IF(AND($W1926&gt;=Validation!$B$3,$W1926&lt;=Validation!$C$3),"Yes","No"))</f>
        <v/>
      </c>
      <c r="AC1926" s="26" t="str">
        <f aca="false">IF($A1926="","",$AF1926&amp;"|"&amp;TEXT($W1926,"yyyy-mm-dd")&amp;"|"&amp;$J1926&amp;"|"&amp;$N1926)</f>
        <v/>
      </c>
      <c r="AD1926" s="27" t="str">
        <f aca="false">IF($AC1926="","",IF(COUNTIF($AC$2:$AC$3000,$AC1926)&gt;1,"REVIEW","OK"))</f>
        <v/>
      </c>
      <c r="AE1926" s="27" t="str">
        <f aca="false">IF(OR($W1926=0,$O1926=""),"",IF(IFERROR(IF(ISNUMBER($O1926),INT($O1926),DATE(VALUE(MID(SUBSTITUTE(LEFT($O1926,FIND(" ",$O1926&amp;" ")-1),"/",REPT(" ",20)),41,20)),VALUE(LEFT(SUBSTITUTE(LEFT($O1926,FIND(" ",$O1926&amp;" ")-1),"/",REPT(" ",20)),20)),VALUE(MID(SUBSTITUTE(LEFT($O1926,FIND(" ",$O1926&amp;" ")-1),"/",REPT(" ",20)),21,20)))),0)&gt;$W1926,"Late","Same day"))</f>
        <v/>
      </c>
      <c r="AF1926" s="26" t="str">
        <f aca="false">IF($A1926="","",IFERROR(INDEX(Validation!$C$193:$C$217,MATCH($A1926,Validation!$A$193:$A$217,0)),IF(COUNTIF(Validation!$U$19:$U$178,$Z1926)&gt;0,$Z1926,IF(COUNTIF(Validation!$S$19:$S$178,$AI1926)=1,INDEX(Validation!$U$19:$U$178,MATCH($AI1926,Validation!$S$19:$S$178,0)),$Z1926))))</f>
        <v/>
      </c>
      <c r="AG1926" s="27" t="str">
        <f aca="false">IF(COUNTA($A1926:$U1926)=0,"",IF($A1926="","No name",IF($F1926="","No date",IF($W1926=0,"Date ilegible",IF(NOT(ISNUMBER($N1926)),"Hours no numéricas",IF($AA1926="NO MATCH","Person no identificada","OK"))))))</f>
        <v/>
      </c>
      <c r="AH1926" s="27" t="str">
        <f aca="false">IF($W1926=0,"No date",IF($W1926&lt;Validation!$B$3,"Before period",IF($W1926&gt;Validation!$C$3,"After period","In period")))</f>
        <v>No date</v>
      </c>
      <c r="AI1926" s="26" t="str">
        <f aca="false">IF($Y1926="","",TRIM(RIGHT(SUBSTITUTE($Y1926," ",REPT(" ",50)),50)))</f>
        <v/>
      </c>
      <c r="AJ1926" s="27" t="str">
        <f aca="false">IF($A1926="","",IF(NOT(ISERROR(MATCH($A1926,Validation!$A$193:$A$217,0))),"Manual mapping",IF(COUNTIF(Validation!$U$19:$U$178,$Z1926)&gt;0,"Direct",IF(COUNTIF(Validation!$S$19:$S$178,$AI1926)=1,"By surname","Unresolved"))))</f>
        <v/>
      </c>
      <c r="AK1926" s="28" t="str">
        <f aca="false">IF($L1926="","",IF(MATCH($L1926,$L$2:$L$3000,0)&lt;&gt;ROW()-1,"",COUNT($AK$1:$AK1925)+1))</f>
        <v/>
      </c>
      <c r="AL1926" s="28" t="str">
        <f aca="false">IF($G1926="","",IF(MATCH($G1926,$G$2:$G$3000,0)&lt;&gt;ROW()-1,"",COUNT($AL$1:$AL1925)+1))</f>
        <v/>
      </c>
      <c r="AM1926" s="28" t="str">
        <f aca="false">IF($H1926="","",IF(MATCH($H1926,$H$2:$H$3000,0)&lt;&gt;ROW()-1,"",COUNT($AM$1:$AM1925)+1))</f>
        <v/>
      </c>
      <c r="AN1926" s="28" t="str">
        <f aca="false">IF($I1926="","",IF(MATCH($I1926,$I$2:$I$3000,0)&lt;&gt;ROW()-1,"",COUNT($AN$1:$AN1925)+1))</f>
        <v/>
      </c>
      <c r="AO1926" s="28" t="str">
        <f aca="false">IF($Q1926="","",IF(MATCH($Q1926,$Q$2:$Q$3000,0)&lt;&gt;ROW()-1,"",COUNT($AO$1:$AO1925)+1))</f>
        <v/>
      </c>
    </row>
    <row r="1927" customFormat="false" ht="12.75" hidden="false" customHeight="true" outlineLevel="0" collapsed="false">
      <c r="W1927" s="24" t="n">
        <f aca="false">IF($F1927="",0,IFERROR(IF(ISNUMBER($F1927),INT($F1927),DATE(VALUE(MID(SUBSTITUTE(LEFT($F1927,FIND(" ",$F1927&amp;" ")-1),"/",REPT(" ",20)),41,20)),VALUE(LEFT(SUBSTITUTE(LEFT($F1927,FIND(" ",$F1927&amp;" ")-1),"/",REPT(" ",20)),20)),VALUE(MID(SUBSTITUTE(LEFT($F1927,FIND(" ",$F1927&amp;" ")-1),"/",REPT(" ",20)),21,20)))),0))</f>
        <v>0</v>
      </c>
      <c r="X1927" s="25" t="str">
        <f aca="false">IF(ISNUMBER($N1927),$N1927*Validation!$B$5,"")</f>
        <v/>
      </c>
      <c r="Y1927" s="26" t="str">
        <f aca="false">IF($A1927="","",SUBSTITUTE(SUBSTITUTE(SUBSTITUTE(SUBSTITUTE(SUBSTITUTE(SUBSTITUTE(SUBSTITUTE(UPPER(TRIM($A1927)),"Á","A"),"É","E"),"Í","I"),"Ó","O"),"Ú","U"),"Ñ","N"),"Ü","U"))</f>
        <v/>
      </c>
      <c r="Z1927" s="26" t="str">
        <f aca="false">IF($Y1927="","",LEFT($Y1927,1)&amp;" "&amp;TRIM(RIGHT(SUBSTITUTE($Y1927," ",REPT(" ",50)),50)))</f>
        <v/>
      </c>
      <c r="AA1927" s="27" t="str">
        <f aca="false">IF($AF1927="","",IF(COUNTIF(Validation!$U$19:$U$178,$AF1927)&gt;0,"OK","NO MATCH"))</f>
        <v/>
      </c>
      <c r="AB1927" s="27" t="str">
        <f aca="false">IF($W1927=0,"",IF(AND($W1927&gt;=Validation!$B$3,$W1927&lt;=Validation!$C$3),"Yes","No"))</f>
        <v/>
      </c>
      <c r="AC1927" s="26" t="str">
        <f aca="false">IF($A1927="","",$AF1927&amp;"|"&amp;TEXT($W1927,"yyyy-mm-dd")&amp;"|"&amp;$J1927&amp;"|"&amp;$N1927)</f>
        <v/>
      </c>
      <c r="AD1927" s="27" t="str">
        <f aca="false">IF($AC1927="","",IF(COUNTIF($AC$2:$AC$3000,$AC1927)&gt;1,"REVIEW","OK"))</f>
        <v/>
      </c>
      <c r="AE1927" s="27" t="str">
        <f aca="false">IF(OR($W1927=0,$O1927=""),"",IF(IFERROR(IF(ISNUMBER($O1927),INT($O1927),DATE(VALUE(MID(SUBSTITUTE(LEFT($O1927,FIND(" ",$O1927&amp;" ")-1),"/",REPT(" ",20)),41,20)),VALUE(LEFT(SUBSTITUTE(LEFT($O1927,FIND(" ",$O1927&amp;" ")-1),"/",REPT(" ",20)),20)),VALUE(MID(SUBSTITUTE(LEFT($O1927,FIND(" ",$O1927&amp;" ")-1),"/",REPT(" ",20)),21,20)))),0)&gt;$W1927,"Late","Same day"))</f>
        <v/>
      </c>
      <c r="AF1927" s="26" t="str">
        <f aca="false">IF($A1927="","",IFERROR(INDEX(Validation!$C$193:$C$217,MATCH($A1927,Validation!$A$193:$A$217,0)),IF(COUNTIF(Validation!$U$19:$U$178,$Z1927)&gt;0,$Z1927,IF(COUNTIF(Validation!$S$19:$S$178,$AI1927)=1,INDEX(Validation!$U$19:$U$178,MATCH($AI1927,Validation!$S$19:$S$178,0)),$Z1927))))</f>
        <v/>
      </c>
      <c r="AG1927" s="27" t="str">
        <f aca="false">IF(COUNTA($A1927:$U1927)=0,"",IF($A1927="","No name",IF($F1927="","No date",IF($W1927=0,"Date ilegible",IF(NOT(ISNUMBER($N1927)),"Hours no numéricas",IF($AA1927="NO MATCH","Person no identificada","OK"))))))</f>
        <v/>
      </c>
      <c r="AH1927" s="27" t="str">
        <f aca="false">IF($W1927=0,"No date",IF($W1927&lt;Validation!$B$3,"Before period",IF($W1927&gt;Validation!$C$3,"After period","In period")))</f>
        <v>No date</v>
      </c>
      <c r="AI1927" s="26" t="str">
        <f aca="false">IF($Y1927="","",TRIM(RIGHT(SUBSTITUTE($Y1927," ",REPT(" ",50)),50)))</f>
        <v/>
      </c>
      <c r="AJ1927" s="27" t="str">
        <f aca="false">IF($A1927="","",IF(NOT(ISERROR(MATCH($A1927,Validation!$A$193:$A$217,0))),"Manual mapping",IF(COUNTIF(Validation!$U$19:$U$178,$Z1927)&gt;0,"Direct",IF(COUNTIF(Validation!$S$19:$S$178,$AI1927)=1,"By surname","Unresolved"))))</f>
        <v/>
      </c>
      <c r="AK1927" s="28" t="str">
        <f aca="false">IF($L1927="","",IF(MATCH($L1927,$L$2:$L$3000,0)&lt;&gt;ROW()-1,"",COUNT($AK$1:$AK1926)+1))</f>
        <v/>
      </c>
      <c r="AL1927" s="28" t="str">
        <f aca="false">IF($G1927="","",IF(MATCH($G1927,$G$2:$G$3000,0)&lt;&gt;ROW()-1,"",COUNT($AL$1:$AL1926)+1))</f>
        <v/>
      </c>
      <c r="AM1927" s="28" t="str">
        <f aca="false">IF($H1927="","",IF(MATCH($H1927,$H$2:$H$3000,0)&lt;&gt;ROW()-1,"",COUNT($AM$1:$AM1926)+1))</f>
        <v/>
      </c>
      <c r="AN1927" s="28" t="str">
        <f aca="false">IF($I1927="","",IF(MATCH($I1927,$I$2:$I$3000,0)&lt;&gt;ROW()-1,"",COUNT($AN$1:$AN1926)+1))</f>
        <v/>
      </c>
      <c r="AO1927" s="28" t="str">
        <f aca="false">IF($Q1927="","",IF(MATCH($Q1927,$Q$2:$Q$3000,0)&lt;&gt;ROW()-1,"",COUNT($AO$1:$AO1926)+1))</f>
        <v/>
      </c>
    </row>
    <row r="1928" customFormat="false" ht="12.75" hidden="false" customHeight="true" outlineLevel="0" collapsed="false">
      <c r="W1928" s="24" t="n">
        <f aca="false">IF($F1928="",0,IFERROR(IF(ISNUMBER($F1928),INT($F1928),DATE(VALUE(MID(SUBSTITUTE(LEFT($F1928,FIND(" ",$F1928&amp;" ")-1),"/",REPT(" ",20)),41,20)),VALUE(LEFT(SUBSTITUTE(LEFT($F1928,FIND(" ",$F1928&amp;" ")-1),"/",REPT(" ",20)),20)),VALUE(MID(SUBSTITUTE(LEFT($F1928,FIND(" ",$F1928&amp;" ")-1),"/",REPT(" ",20)),21,20)))),0))</f>
        <v>0</v>
      </c>
      <c r="X1928" s="25" t="str">
        <f aca="false">IF(ISNUMBER($N1928),$N1928*Validation!$B$5,"")</f>
        <v/>
      </c>
      <c r="Y1928" s="26" t="str">
        <f aca="false">IF($A1928="","",SUBSTITUTE(SUBSTITUTE(SUBSTITUTE(SUBSTITUTE(SUBSTITUTE(SUBSTITUTE(SUBSTITUTE(UPPER(TRIM($A1928)),"Á","A"),"É","E"),"Í","I"),"Ó","O"),"Ú","U"),"Ñ","N"),"Ü","U"))</f>
        <v/>
      </c>
      <c r="Z1928" s="26" t="str">
        <f aca="false">IF($Y1928="","",LEFT($Y1928,1)&amp;" "&amp;TRIM(RIGHT(SUBSTITUTE($Y1928," ",REPT(" ",50)),50)))</f>
        <v/>
      </c>
      <c r="AA1928" s="27" t="str">
        <f aca="false">IF($AF1928="","",IF(COUNTIF(Validation!$U$19:$U$178,$AF1928)&gt;0,"OK","NO MATCH"))</f>
        <v/>
      </c>
      <c r="AB1928" s="27" t="str">
        <f aca="false">IF($W1928=0,"",IF(AND($W1928&gt;=Validation!$B$3,$W1928&lt;=Validation!$C$3),"Yes","No"))</f>
        <v/>
      </c>
      <c r="AC1928" s="26" t="str">
        <f aca="false">IF($A1928="","",$AF1928&amp;"|"&amp;TEXT($W1928,"yyyy-mm-dd")&amp;"|"&amp;$J1928&amp;"|"&amp;$N1928)</f>
        <v/>
      </c>
      <c r="AD1928" s="27" t="str">
        <f aca="false">IF($AC1928="","",IF(COUNTIF($AC$2:$AC$3000,$AC1928)&gt;1,"REVIEW","OK"))</f>
        <v/>
      </c>
      <c r="AE1928" s="27" t="str">
        <f aca="false">IF(OR($W1928=0,$O1928=""),"",IF(IFERROR(IF(ISNUMBER($O1928),INT($O1928),DATE(VALUE(MID(SUBSTITUTE(LEFT($O1928,FIND(" ",$O1928&amp;" ")-1),"/",REPT(" ",20)),41,20)),VALUE(LEFT(SUBSTITUTE(LEFT($O1928,FIND(" ",$O1928&amp;" ")-1),"/",REPT(" ",20)),20)),VALUE(MID(SUBSTITUTE(LEFT($O1928,FIND(" ",$O1928&amp;" ")-1),"/",REPT(" ",20)),21,20)))),0)&gt;$W1928,"Late","Same day"))</f>
        <v/>
      </c>
      <c r="AF1928" s="26" t="str">
        <f aca="false">IF($A1928="","",IFERROR(INDEX(Validation!$C$193:$C$217,MATCH($A1928,Validation!$A$193:$A$217,0)),IF(COUNTIF(Validation!$U$19:$U$178,$Z1928)&gt;0,$Z1928,IF(COUNTIF(Validation!$S$19:$S$178,$AI1928)=1,INDEX(Validation!$U$19:$U$178,MATCH($AI1928,Validation!$S$19:$S$178,0)),$Z1928))))</f>
        <v/>
      </c>
      <c r="AG1928" s="27" t="str">
        <f aca="false">IF(COUNTA($A1928:$U1928)=0,"",IF($A1928="","No name",IF($F1928="","No date",IF($W1928=0,"Date ilegible",IF(NOT(ISNUMBER($N1928)),"Hours no numéricas",IF($AA1928="NO MATCH","Person no identificada","OK"))))))</f>
        <v/>
      </c>
      <c r="AH1928" s="27" t="str">
        <f aca="false">IF($W1928=0,"No date",IF($W1928&lt;Validation!$B$3,"Before period",IF($W1928&gt;Validation!$C$3,"After period","In period")))</f>
        <v>No date</v>
      </c>
      <c r="AI1928" s="26" t="str">
        <f aca="false">IF($Y1928="","",TRIM(RIGHT(SUBSTITUTE($Y1928," ",REPT(" ",50)),50)))</f>
        <v/>
      </c>
      <c r="AJ1928" s="27" t="str">
        <f aca="false">IF($A1928="","",IF(NOT(ISERROR(MATCH($A1928,Validation!$A$193:$A$217,0))),"Manual mapping",IF(COUNTIF(Validation!$U$19:$U$178,$Z1928)&gt;0,"Direct",IF(COUNTIF(Validation!$S$19:$S$178,$AI1928)=1,"By surname","Unresolved"))))</f>
        <v/>
      </c>
      <c r="AK1928" s="28" t="str">
        <f aca="false">IF($L1928="","",IF(MATCH($L1928,$L$2:$L$3000,0)&lt;&gt;ROW()-1,"",COUNT($AK$1:$AK1927)+1))</f>
        <v/>
      </c>
      <c r="AL1928" s="28" t="str">
        <f aca="false">IF($G1928="","",IF(MATCH($G1928,$G$2:$G$3000,0)&lt;&gt;ROW()-1,"",COUNT($AL$1:$AL1927)+1))</f>
        <v/>
      </c>
      <c r="AM1928" s="28" t="str">
        <f aca="false">IF($H1928="","",IF(MATCH($H1928,$H$2:$H$3000,0)&lt;&gt;ROW()-1,"",COUNT($AM$1:$AM1927)+1))</f>
        <v/>
      </c>
      <c r="AN1928" s="28" t="str">
        <f aca="false">IF($I1928="","",IF(MATCH($I1928,$I$2:$I$3000,0)&lt;&gt;ROW()-1,"",COUNT($AN$1:$AN1927)+1))</f>
        <v/>
      </c>
      <c r="AO1928" s="28" t="str">
        <f aca="false">IF($Q1928="","",IF(MATCH($Q1928,$Q$2:$Q$3000,0)&lt;&gt;ROW()-1,"",COUNT($AO$1:$AO1927)+1))</f>
        <v/>
      </c>
    </row>
    <row r="1929" customFormat="false" ht="12.75" hidden="false" customHeight="true" outlineLevel="0" collapsed="false">
      <c r="W1929" s="24" t="n">
        <f aca="false">IF($F1929="",0,IFERROR(IF(ISNUMBER($F1929),INT($F1929),DATE(VALUE(MID(SUBSTITUTE(LEFT($F1929,FIND(" ",$F1929&amp;" ")-1),"/",REPT(" ",20)),41,20)),VALUE(LEFT(SUBSTITUTE(LEFT($F1929,FIND(" ",$F1929&amp;" ")-1),"/",REPT(" ",20)),20)),VALUE(MID(SUBSTITUTE(LEFT($F1929,FIND(" ",$F1929&amp;" ")-1),"/",REPT(" ",20)),21,20)))),0))</f>
        <v>0</v>
      </c>
      <c r="X1929" s="25" t="str">
        <f aca="false">IF(ISNUMBER($N1929),$N1929*Validation!$B$5,"")</f>
        <v/>
      </c>
      <c r="Y1929" s="26" t="str">
        <f aca="false">IF($A1929="","",SUBSTITUTE(SUBSTITUTE(SUBSTITUTE(SUBSTITUTE(SUBSTITUTE(SUBSTITUTE(SUBSTITUTE(UPPER(TRIM($A1929)),"Á","A"),"É","E"),"Í","I"),"Ó","O"),"Ú","U"),"Ñ","N"),"Ü","U"))</f>
        <v/>
      </c>
      <c r="Z1929" s="26" t="str">
        <f aca="false">IF($Y1929="","",LEFT($Y1929,1)&amp;" "&amp;TRIM(RIGHT(SUBSTITUTE($Y1929," ",REPT(" ",50)),50)))</f>
        <v/>
      </c>
      <c r="AA1929" s="27" t="str">
        <f aca="false">IF($AF1929="","",IF(COUNTIF(Validation!$U$19:$U$178,$AF1929)&gt;0,"OK","NO MATCH"))</f>
        <v/>
      </c>
      <c r="AB1929" s="27" t="str">
        <f aca="false">IF($W1929=0,"",IF(AND($W1929&gt;=Validation!$B$3,$W1929&lt;=Validation!$C$3),"Yes","No"))</f>
        <v/>
      </c>
      <c r="AC1929" s="26" t="str">
        <f aca="false">IF($A1929="","",$AF1929&amp;"|"&amp;TEXT($W1929,"yyyy-mm-dd")&amp;"|"&amp;$J1929&amp;"|"&amp;$N1929)</f>
        <v/>
      </c>
      <c r="AD1929" s="27" t="str">
        <f aca="false">IF($AC1929="","",IF(COUNTIF($AC$2:$AC$3000,$AC1929)&gt;1,"REVIEW","OK"))</f>
        <v/>
      </c>
      <c r="AE1929" s="27" t="str">
        <f aca="false">IF(OR($W1929=0,$O1929=""),"",IF(IFERROR(IF(ISNUMBER($O1929),INT($O1929),DATE(VALUE(MID(SUBSTITUTE(LEFT($O1929,FIND(" ",$O1929&amp;" ")-1),"/",REPT(" ",20)),41,20)),VALUE(LEFT(SUBSTITUTE(LEFT($O1929,FIND(" ",$O1929&amp;" ")-1),"/",REPT(" ",20)),20)),VALUE(MID(SUBSTITUTE(LEFT($O1929,FIND(" ",$O1929&amp;" ")-1),"/",REPT(" ",20)),21,20)))),0)&gt;$W1929,"Late","Same day"))</f>
        <v/>
      </c>
      <c r="AF1929" s="26" t="str">
        <f aca="false">IF($A1929="","",IFERROR(INDEX(Validation!$C$193:$C$217,MATCH($A1929,Validation!$A$193:$A$217,0)),IF(COUNTIF(Validation!$U$19:$U$178,$Z1929)&gt;0,$Z1929,IF(COUNTIF(Validation!$S$19:$S$178,$AI1929)=1,INDEX(Validation!$U$19:$U$178,MATCH($AI1929,Validation!$S$19:$S$178,0)),$Z1929))))</f>
        <v/>
      </c>
      <c r="AG1929" s="27" t="str">
        <f aca="false">IF(COUNTA($A1929:$U1929)=0,"",IF($A1929="","No name",IF($F1929="","No date",IF($W1929=0,"Date ilegible",IF(NOT(ISNUMBER($N1929)),"Hours no numéricas",IF($AA1929="NO MATCH","Person no identificada","OK"))))))</f>
        <v/>
      </c>
      <c r="AH1929" s="27" t="str">
        <f aca="false">IF($W1929=0,"No date",IF($W1929&lt;Validation!$B$3,"Before period",IF($W1929&gt;Validation!$C$3,"After period","In period")))</f>
        <v>No date</v>
      </c>
      <c r="AI1929" s="26" t="str">
        <f aca="false">IF($Y1929="","",TRIM(RIGHT(SUBSTITUTE($Y1929," ",REPT(" ",50)),50)))</f>
        <v/>
      </c>
      <c r="AJ1929" s="27" t="str">
        <f aca="false">IF($A1929="","",IF(NOT(ISERROR(MATCH($A1929,Validation!$A$193:$A$217,0))),"Manual mapping",IF(COUNTIF(Validation!$U$19:$U$178,$Z1929)&gt;0,"Direct",IF(COUNTIF(Validation!$S$19:$S$178,$AI1929)=1,"By surname","Unresolved"))))</f>
        <v/>
      </c>
      <c r="AK1929" s="28" t="str">
        <f aca="false">IF($L1929="","",IF(MATCH($L1929,$L$2:$L$3000,0)&lt;&gt;ROW()-1,"",COUNT($AK$1:$AK1928)+1))</f>
        <v/>
      </c>
      <c r="AL1929" s="28" t="str">
        <f aca="false">IF($G1929="","",IF(MATCH($G1929,$G$2:$G$3000,0)&lt;&gt;ROW()-1,"",COUNT($AL$1:$AL1928)+1))</f>
        <v/>
      </c>
      <c r="AM1929" s="28" t="str">
        <f aca="false">IF($H1929="","",IF(MATCH($H1929,$H$2:$H$3000,0)&lt;&gt;ROW()-1,"",COUNT($AM$1:$AM1928)+1))</f>
        <v/>
      </c>
      <c r="AN1929" s="28" t="str">
        <f aca="false">IF($I1929="","",IF(MATCH($I1929,$I$2:$I$3000,0)&lt;&gt;ROW()-1,"",COUNT($AN$1:$AN1928)+1))</f>
        <v/>
      </c>
      <c r="AO1929" s="28" t="str">
        <f aca="false">IF($Q1929="","",IF(MATCH($Q1929,$Q$2:$Q$3000,0)&lt;&gt;ROW()-1,"",COUNT($AO$1:$AO1928)+1))</f>
        <v/>
      </c>
    </row>
    <row r="1930" customFormat="false" ht="12.75" hidden="false" customHeight="true" outlineLevel="0" collapsed="false">
      <c r="W1930" s="24" t="n">
        <f aca="false">IF($F1930="",0,IFERROR(IF(ISNUMBER($F1930),INT($F1930),DATE(VALUE(MID(SUBSTITUTE(LEFT($F1930,FIND(" ",$F1930&amp;" ")-1),"/",REPT(" ",20)),41,20)),VALUE(LEFT(SUBSTITUTE(LEFT($F1930,FIND(" ",$F1930&amp;" ")-1),"/",REPT(" ",20)),20)),VALUE(MID(SUBSTITUTE(LEFT($F1930,FIND(" ",$F1930&amp;" ")-1),"/",REPT(" ",20)),21,20)))),0))</f>
        <v>0</v>
      </c>
      <c r="X1930" s="25" t="str">
        <f aca="false">IF(ISNUMBER($N1930),$N1930*Validation!$B$5,"")</f>
        <v/>
      </c>
      <c r="Y1930" s="26" t="str">
        <f aca="false">IF($A1930="","",SUBSTITUTE(SUBSTITUTE(SUBSTITUTE(SUBSTITUTE(SUBSTITUTE(SUBSTITUTE(SUBSTITUTE(UPPER(TRIM($A1930)),"Á","A"),"É","E"),"Í","I"),"Ó","O"),"Ú","U"),"Ñ","N"),"Ü","U"))</f>
        <v/>
      </c>
      <c r="Z1930" s="26" t="str">
        <f aca="false">IF($Y1930="","",LEFT($Y1930,1)&amp;" "&amp;TRIM(RIGHT(SUBSTITUTE($Y1930," ",REPT(" ",50)),50)))</f>
        <v/>
      </c>
      <c r="AA1930" s="27" t="str">
        <f aca="false">IF($AF1930="","",IF(COUNTIF(Validation!$U$19:$U$178,$AF1930)&gt;0,"OK","NO MATCH"))</f>
        <v/>
      </c>
      <c r="AB1930" s="27" t="str">
        <f aca="false">IF($W1930=0,"",IF(AND($W1930&gt;=Validation!$B$3,$W1930&lt;=Validation!$C$3),"Yes","No"))</f>
        <v/>
      </c>
      <c r="AC1930" s="26" t="str">
        <f aca="false">IF($A1930="","",$AF1930&amp;"|"&amp;TEXT($W1930,"yyyy-mm-dd")&amp;"|"&amp;$J1930&amp;"|"&amp;$N1930)</f>
        <v/>
      </c>
      <c r="AD1930" s="27" t="str">
        <f aca="false">IF($AC1930="","",IF(COUNTIF($AC$2:$AC$3000,$AC1930)&gt;1,"REVIEW","OK"))</f>
        <v/>
      </c>
      <c r="AE1930" s="27" t="str">
        <f aca="false">IF(OR($W1930=0,$O1930=""),"",IF(IFERROR(IF(ISNUMBER($O1930),INT($O1930),DATE(VALUE(MID(SUBSTITUTE(LEFT($O1930,FIND(" ",$O1930&amp;" ")-1),"/",REPT(" ",20)),41,20)),VALUE(LEFT(SUBSTITUTE(LEFT($O1930,FIND(" ",$O1930&amp;" ")-1),"/",REPT(" ",20)),20)),VALUE(MID(SUBSTITUTE(LEFT($O1930,FIND(" ",$O1930&amp;" ")-1),"/",REPT(" ",20)),21,20)))),0)&gt;$W1930,"Late","Same day"))</f>
        <v/>
      </c>
      <c r="AF1930" s="26" t="str">
        <f aca="false">IF($A1930="","",IFERROR(INDEX(Validation!$C$193:$C$217,MATCH($A1930,Validation!$A$193:$A$217,0)),IF(COUNTIF(Validation!$U$19:$U$178,$Z1930)&gt;0,$Z1930,IF(COUNTIF(Validation!$S$19:$S$178,$AI1930)=1,INDEX(Validation!$U$19:$U$178,MATCH($AI1930,Validation!$S$19:$S$178,0)),$Z1930))))</f>
        <v/>
      </c>
      <c r="AG1930" s="27" t="str">
        <f aca="false">IF(COUNTA($A1930:$U1930)=0,"",IF($A1930="","No name",IF($F1930="","No date",IF($W1930=0,"Date ilegible",IF(NOT(ISNUMBER($N1930)),"Hours no numéricas",IF($AA1930="NO MATCH","Person no identificada","OK"))))))</f>
        <v/>
      </c>
      <c r="AH1930" s="27" t="str">
        <f aca="false">IF($W1930=0,"No date",IF($W1930&lt;Validation!$B$3,"Before period",IF($W1930&gt;Validation!$C$3,"After period","In period")))</f>
        <v>No date</v>
      </c>
      <c r="AI1930" s="26" t="str">
        <f aca="false">IF($Y1930="","",TRIM(RIGHT(SUBSTITUTE($Y1930," ",REPT(" ",50)),50)))</f>
        <v/>
      </c>
      <c r="AJ1930" s="27" t="str">
        <f aca="false">IF($A1930="","",IF(NOT(ISERROR(MATCH($A1930,Validation!$A$193:$A$217,0))),"Manual mapping",IF(COUNTIF(Validation!$U$19:$U$178,$Z1930)&gt;0,"Direct",IF(COUNTIF(Validation!$S$19:$S$178,$AI1930)=1,"By surname","Unresolved"))))</f>
        <v/>
      </c>
      <c r="AK1930" s="28" t="str">
        <f aca="false">IF($L1930="","",IF(MATCH($L1930,$L$2:$L$3000,0)&lt;&gt;ROW()-1,"",COUNT($AK$1:$AK1929)+1))</f>
        <v/>
      </c>
      <c r="AL1930" s="28" t="str">
        <f aca="false">IF($G1930="","",IF(MATCH($G1930,$G$2:$G$3000,0)&lt;&gt;ROW()-1,"",COUNT($AL$1:$AL1929)+1))</f>
        <v/>
      </c>
      <c r="AM1930" s="28" t="str">
        <f aca="false">IF($H1930="","",IF(MATCH($H1930,$H$2:$H$3000,0)&lt;&gt;ROW()-1,"",COUNT($AM$1:$AM1929)+1))</f>
        <v/>
      </c>
      <c r="AN1930" s="28" t="str">
        <f aca="false">IF($I1930="","",IF(MATCH($I1930,$I$2:$I$3000,0)&lt;&gt;ROW()-1,"",COUNT($AN$1:$AN1929)+1))</f>
        <v/>
      </c>
      <c r="AO1930" s="28" t="str">
        <f aca="false">IF($Q1930="","",IF(MATCH($Q1930,$Q$2:$Q$3000,0)&lt;&gt;ROW()-1,"",COUNT($AO$1:$AO1929)+1))</f>
        <v/>
      </c>
    </row>
    <row r="1931" customFormat="false" ht="12.75" hidden="false" customHeight="true" outlineLevel="0" collapsed="false">
      <c r="W1931" s="24" t="n">
        <f aca="false">IF($F1931="",0,IFERROR(IF(ISNUMBER($F1931),INT($F1931),DATE(VALUE(MID(SUBSTITUTE(LEFT($F1931,FIND(" ",$F1931&amp;" ")-1),"/",REPT(" ",20)),41,20)),VALUE(LEFT(SUBSTITUTE(LEFT($F1931,FIND(" ",$F1931&amp;" ")-1),"/",REPT(" ",20)),20)),VALUE(MID(SUBSTITUTE(LEFT($F1931,FIND(" ",$F1931&amp;" ")-1),"/",REPT(" ",20)),21,20)))),0))</f>
        <v>0</v>
      </c>
      <c r="X1931" s="25" t="str">
        <f aca="false">IF(ISNUMBER($N1931),$N1931*Validation!$B$5,"")</f>
        <v/>
      </c>
      <c r="Y1931" s="26" t="str">
        <f aca="false">IF($A1931="","",SUBSTITUTE(SUBSTITUTE(SUBSTITUTE(SUBSTITUTE(SUBSTITUTE(SUBSTITUTE(SUBSTITUTE(UPPER(TRIM($A1931)),"Á","A"),"É","E"),"Í","I"),"Ó","O"),"Ú","U"),"Ñ","N"),"Ü","U"))</f>
        <v/>
      </c>
      <c r="Z1931" s="26" t="str">
        <f aca="false">IF($Y1931="","",LEFT($Y1931,1)&amp;" "&amp;TRIM(RIGHT(SUBSTITUTE($Y1931," ",REPT(" ",50)),50)))</f>
        <v/>
      </c>
      <c r="AA1931" s="27" t="str">
        <f aca="false">IF($AF1931="","",IF(COUNTIF(Validation!$U$19:$U$178,$AF1931)&gt;0,"OK","NO MATCH"))</f>
        <v/>
      </c>
      <c r="AB1931" s="27" t="str">
        <f aca="false">IF($W1931=0,"",IF(AND($W1931&gt;=Validation!$B$3,$W1931&lt;=Validation!$C$3),"Yes","No"))</f>
        <v/>
      </c>
      <c r="AC1931" s="26" t="str">
        <f aca="false">IF($A1931="","",$AF1931&amp;"|"&amp;TEXT($W1931,"yyyy-mm-dd")&amp;"|"&amp;$J1931&amp;"|"&amp;$N1931)</f>
        <v/>
      </c>
      <c r="AD1931" s="27" t="str">
        <f aca="false">IF($AC1931="","",IF(COUNTIF($AC$2:$AC$3000,$AC1931)&gt;1,"REVIEW","OK"))</f>
        <v/>
      </c>
      <c r="AE1931" s="27" t="str">
        <f aca="false">IF(OR($W1931=0,$O1931=""),"",IF(IFERROR(IF(ISNUMBER($O1931),INT($O1931),DATE(VALUE(MID(SUBSTITUTE(LEFT($O1931,FIND(" ",$O1931&amp;" ")-1),"/",REPT(" ",20)),41,20)),VALUE(LEFT(SUBSTITUTE(LEFT($O1931,FIND(" ",$O1931&amp;" ")-1),"/",REPT(" ",20)),20)),VALUE(MID(SUBSTITUTE(LEFT($O1931,FIND(" ",$O1931&amp;" ")-1),"/",REPT(" ",20)),21,20)))),0)&gt;$W1931,"Late","Same day"))</f>
        <v/>
      </c>
      <c r="AF1931" s="26" t="str">
        <f aca="false">IF($A1931="","",IFERROR(INDEX(Validation!$C$193:$C$217,MATCH($A1931,Validation!$A$193:$A$217,0)),IF(COUNTIF(Validation!$U$19:$U$178,$Z1931)&gt;0,$Z1931,IF(COUNTIF(Validation!$S$19:$S$178,$AI1931)=1,INDEX(Validation!$U$19:$U$178,MATCH($AI1931,Validation!$S$19:$S$178,0)),$Z1931))))</f>
        <v/>
      </c>
      <c r="AG1931" s="27" t="str">
        <f aca="false">IF(COUNTA($A1931:$U1931)=0,"",IF($A1931="","No name",IF($F1931="","No date",IF($W1931=0,"Date ilegible",IF(NOT(ISNUMBER($N1931)),"Hours no numéricas",IF($AA1931="NO MATCH","Person no identificada","OK"))))))</f>
        <v/>
      </c>
      <c r="AH1931" s="27" t="str">
        <f aca="false">IF($W1931=0,"No date",IF($W1931&lt;Validation!$B$3,"Before period",IF($W1931&gt;Validation!$C$3,"After period","In period")))</f>
        <v>No date</v>
      </c>
      <c r="AI1931" s="26" t="str">
        <f aca="false">IF($Y1931="","",TRIM(RIGHT(SUBSTITUTE($Y1931," ",REPT(" ",50)),50)))</f>
        <v/>
      </c>
      <c r="AJ1931" s="27" t="str">
        <f aca="false">IF($A1931="","",IF(NOT(ISERROR(MATCH($A1931,Validation!$A$193:$A$217,0))),"Manual mapping",IF(COUNTIF(Validation!$U$19:$U$178,$Z1931)&gt;0,"Direct",IF(COUNTIF(Validation!$S$19:$S$178,$AI1931)=1,"By surname","Unresolved"))))</f>
        <v/>
      </c>
      <c r="AK1931" s="28" t="str">
        <f aca="false">IF($L1931="","",IF(MATCH($L1931,$L$2:$L$3000,0)&lt;&gt;ROW()-1,"",COUNT($AK$1:$AK1930)+1))</f>
        <v/>
      </c>
      <c r="AL1931" s="28" t="str">
        <f aca="false">IF($G1931="","",IF(MATCH($G1931,$G$2:$G$3000,0)&lt;&gt;ROW()-1,"",COUNT($AL$1:$AL1930)+1))</f>
        <v/>
      </c>
      <c r="AM1931" s="28" t="str">
        <f aca="false">IF($H1931="","",IF(MATCH($H1931,$H$2:$H$3000,0)&lt;&gt;ROW()-1,"",COUNT($AM$1:$AM1930)+1))</f>
        <v/>
      </c>
      <c r="AN1931" s="28" t="str">
        <f aca="false">IF($I1931="","",IF(MATCH($I1931,$I$2:$I$3000,0)&lt;&gt;ROW()-1,"",COUNT($AN$1:$AN1930)+1))</f>
        <v/>
      </c>
      <c r="AO1931" s="28" t="str">
        <f aca="false">IF($Q1931="","",IF(MATCH($Q1931,$Q$2:$Q$3000,0)&lt;&gt;ROW()-1,"",COUNT($AO$1:$AO1930)+1))</f>
        <v/>
      </c>
    </row>
    <row r="1932" customFormat="false" ht="12.75" hidden="false" customHeight="true" outlineLevel="0" collapsed="false">
      <c r="W1932" s="24" t="n">
        <f aca="false">IF($F1932="",0,IFERROR(IF(ISNUMBER($F1932),INT($F1932),DATE(VALUE(MID(SUBSTITUTE(LEFT($F1932,FIND(" ",$F1932&amp;" ")-1),"/",REPT(" ",20)),41,20)),VALUE(LEFT(SUBSTITUTE(LEFT($F1932,FIND(" ",$F1932&amp;" ")-1),"/",REPT(" ",20)),20)),VALUE(MID(SUBSTITUTE(LEFT($F1932,FIND(" ",$F1932&amp;" ")-1),"/",REPT(" ",20)),21,20)))),0))</f>
        <v>0</v>
      </c>
      <c r="X1932" s="25" t="str">
        <f aca="false">IF(ISNUMBER($N1932),$N1932*Validation!$B$5,"")</f>
        <v/>
      </c>
      <c r="Y1932" s="26" t="str">
        <f aca="false">IF($A1932="","",SUBSTITUTE(SUBSTITUTE(SUBSTITUTE(SUBSTITUTE(SUBSTITUTE(SUBSTITUTE(SUBSTITUTE(UPPER(TRIM($A1932)),"Á","A"),"É","E"),"Í","I"),"Ó","O"),"Ú","U"),"Ñ","N"),"Ü","U"))</f>
        <v/>
      </c>
      <c r="Z1932" s="26" t="str">
        <f aca="false">IF($Y1932="","",LEFT($Y1932,1)&amp;" "&amp;TRIM(RIGHT(SUBSTITUTE($Y1932," ",REPT(" ",50)),50)))</f>
        <v/>
      </c>
      <c r="AA1932" s="27" t="str">
        <f aca="false">IF($AF1932="","",IF(COUNTIF(Validation!$U$19:$U$178,$AF1932)&gt;0,"OK","NO MATCH"))</f>
        <v/>
      </c>
      <c r="AB1932" s="27" t="str">
        <f aca="false">IF($W1932=0,"",IF(AND($W1932&gt;=Validation!$B$3,$W1932&lt;=Validation!$C$3),"Yes","No"))</f>
        <v/>
      </c>
      <c r="AC1932" s="26" t="str">
        <f aca="false">IF($A1932="","",$AF1932&amp;"|"&amp;TEXT($W1932,"yyyy-mm-dd")&amp;"|"&amp;$J1932&amp;"|"&amp;$N1932)</f>
        <v/>
      </c>
      <c r="AD1932" s="27" t="str">
        <f aca="false">IF($AC1932="","",IF(COUNTIF($AC$2:$AC$3000,$AC1932)&gt;1,"REVIEW","OK"))</f>
        <v/>
      </c>
      <c r="AE1932" s="27" t="str">
        <f aca="false">IF(OR($W1932=0,$O1932=""),"",IF(IFERROR(IF(ISNUMBER($O1932),INT($O1932),DATE(VALUE(MID(SUBSTITUTE(LEFT($O1932,FIND(" ",$O1932&amp;" ")-1),"/",REPT(" ",20)),41,20)),VALUE(LEFT(SUBSTITUTE(LEFT($O1932,FIND(" ",$O1932&amp;" ")-1),"/",REPT(" ",20)),20)),VALUE(MID(SUBSTITUTE(LEFT($O1932,FIND(" ",$O1932&amp;" ")-1),"/",REPT(" ",20)),21,20)))),0)&gt;$W1932,"Late","Same day"))</f>
        <v/>
      </c>
      <c r="AF1932" s="26" t="str">
        <f aca="false">IF($A1932="","",IFERROR(INDEX(Validation!$C$193:$C$217,MATCH($A1932,Validation!$A$193:$A$217,0)),IF(COUNTIF(Validation!$U$19:$U$178,$Z1932)&gt;0,$Z1932,IF(COUNTIF(Validation!$S$19:$S$178,$AI1932)=1,INDEX(Validation!$U$19:$U$178,MATCH($AI1932,Validation!$S$19:$S$178,0)),$Z1932))))</f>
        <v/>
      </c>
      <c r="AG1932" s="27" t="str">
        <f aca="false">IF(COUNTA($A1932:$U1932)=0,"",IF($A1932="","No name",IF($F1932="","No date",IF($W1932=0,"Date ilegible",IF(NOT(ISNUMBER($N1932)),"Hours no numéricas",IF($AA1932="NO MATCH","Person no identificada","OK"))))))</f>
        <v/>
      </c>
      <c r="AH1932" s="27" t="str">
        <f aca="false">IF($W1932=0,"No date",IF($W1932&lt;Validation!$B$3,"Before period",IF($W1932&gt;Validation!$C$3,"After period","In period")))</f>
        <v>No date</v>
      </c>
      <c r="AI1932" s="26" t="str">
        <f aca="false">IF($Y1932="","",TRIM(RIGHT(SUBSTITUTE($Y1932," ",REPT(" ",50)),50)))</f>
        <v/>
      </c>
      <c r="AJ1932" s="27" t="str">
        <f aca="false">IF($A1932="","",IF(NOT(ISERROR(MATCH($A1932,Validation!$A$193:$A$217,0))),"Manual mapping",IF(COUNTIF(Validation!$U$19:$U$178,$Z1932)&gt;0,"Direct",IF(COUNTIF(Validation!$S$19:$S$178,$AI1932)=1,"By surname","Unresolved"))))</f>
        <v/>
      </c>
      <c r="AK1932" s="28" t="str">
        <f aca="false">IF($L1932="","",IF(MATCH($L1932,$L$2:$L$3000,0)&lt;&gt;ROW()-1,"",COUNT($AK$1:$AK1931)+1))</f>
        <v/>
      </c>
      <c r="AL1932" s="28" t="str">
        <f aca="false">IF($G1932="","",IF(MATCH($G1932,$G$2:$G$3000,0)&lt;&gt;ROW()-1,"",COUNT($AL$1:$AL1931)+1))</f>
        <v/>
      </c>
      <c r="AM1932" s="28" t="str">
        <f aca="false">IF($H1932="","",IF(MATCH($H1932,$H$2:$H$3000,0)&lt;&gt;ROW()-1,"",COUNT($AM$1:$AM1931)+1))</f>
        <v/>
      </c>
      <c r="AN1932" s="28" t="str">
        <f aca="false">IF($I1932="","",IF(MATCH($I1932,$I$2:$I$3000,0)&lt;&gt;ROW()-1,"",COUNT($AN$1:$AN1931)+1))</f>
        <v/>
      </c>
      <c r="AO1932" s="28" t="str">
        <f aca="false">IF($Q1932="","",IF(MATCH($Q1932,$Q$2:$Q$3000,0)&lt;&gt;ROW()-1,"",COUNT($AO$1:$AO1931)+1))</f>
        <v/>
      </c>
    </row>
    <row r="1933" customFormat="false" ht="12.75" hidden="false" customHeight="true" outlineLevel="0" collapsed="false">
      <c r="W1933" s="24" t="n">
        <f aca="false">IF($F1933="",0,IFERROR(IF(ISNUMBER($F1933),INT($F1933),DATE(VALUE(MID(SUBSTITUTE(LEFT($F1933,FIND(" ",$F1933&amp;" ")-1),"/",REPT(" ",20)),41,20)),VALUE(LEFT(SUBSTITUTE(LEFT($F1933,FIND(" ",$F1933&amp;" ")-1),"/",REPT(" ",20)),20)),VALUE(MID(SUBSTITUTE(LEFT($F1933,FIND(" ",$F1933&amp;" ")-1),"/",REPT(" ",20)),21,20)))),0))</f>
        <v>0</v>
      </c>
      <c r="X1933" s="25" t="str">
        <f aca="false">IF(ISNUMBER($N1933),$N1933*Validation!$B$5,"")</f>
        <v/>
      </c>
      <c r="Y1933" s="26" t="str">
        <f aca="false">IF($A1933="","",SUBSTITUTE(SUBSTITUTE(SUBSTITUTE(SUBSTITUTE(SUBSTITUTE(SUBSTITUTE(SUBSTITUTE(UPPER(TRIM($A1933)),"Á","A"),"É","E"),"Í","I"),"Ó","O"),"Ú","U"),"Ñ","N"),"Ü","U"))</f>
        <v/>
      </c>
      <c r="Z1933" s="26" t="str">
        <f aca="false">IF($Y1933="","",LEFT($Y1933,1)&amp;" "&amp;TRIM(RIGHT(SUBSTITUTE($Y1933," ",REPT(" ",50)),50)))</f>
        <v/>
      </c>
      <c r="AA1933" s="27" t="str">
        <f aca="false">IF($AF1933="","",IF(COUNTIF(Validation!$U$19:$U$178,$AF1933)&gt;0,"OK","NO MATCH"))</f>
        <v/>
      </c>
      <c r="AB1933" s="27" t="str">
        <f aca="false">IF($W1933=0,"",IF(AND($W1933&gt;=Validation!$B$3,$W1933&lt;=Validation!$C$3),"Yes","No"))</f>
        <v/>
      </c>
      <c r="AC1933" s="26" t="str">
        <f aca="false">IF($A1933="","",$AF1933&amp;"|"&amp;TEXT($W1933,"yyyy-mm-dd")&amp;"|"&amp;$J1933&amp;"|"&amp;$N1933)</f>
        <v/>
      </c>
      <c r="AD1933" s="27" t="str">
        <f aca="false">IF($AC1933="","",IF(COUNTIF($AC$2:$AC$3000,$AC1933)&gt;1,"REVIEW","OK"))</f>
        <v/>
      </c>
      <c r="AE1933" s="27" t="str">
        <f aca="false">IF(OR($W1933=0,$O1933=""),"",IF(IFERROR(IF(ISNUMBER($O1933),INT($O1933),DATE(VALUE(MID(SUBSTITUTE(LEFT($O1933,FIND(" ",$O1933&amp;" ")-1),"/",REPT(" ",20)),41,20)),VALUE(LEFT(SUBSTITUTE(LEFT($O1933,FIND(" ",$O1933&amp;" ")-1),"/",REPT(" ",20)),20)),VALUE(MID(SUBSTITUTE(LEFT($O1933,FIND(" ",$O1933&amp;" ")-1),"/",REPT(" ",20)),21,20)))),0)&gt;$W1933,"Late","Same day"))</f>
        <v/>
      </c>
      <c r="AF1933" s="26" t="str">
        <f aca="false">IF($A1933="","",IFERROR(INDEX(Validation!$C$193:$C$217,MATCH($A1933,Validation!$A$193:$A$217,0)),IF(COUNTIF(Validation!$U$19:$U$178,$Z1933)&gt;0,$Z1933,IF(COUNTIF(Validation!$S$19:$S$178,$AI1933)=1,INDEX(Validation!$U$19:$U$178,MATCH($AI1933,Validation!$S$19:$S$178,0)),$Z1933))))</f>
        <v/>
      </c>
      <c r="AG1933" s="27" t="str">
        <f aca="false">IF(COUNTA($A1933:$U1933)=0,"",IF($A1933="","No name",IF($F1933="","No date",IF($W1933=0,"Date ilegible",IF(NOT(ISNUMBER($N1933)),"Hours no numéricas",IF($AA1933="NO MATCH","Person no identificada","OK"))))))</f>
        <v/>
      </c>
      <c r="AH1933" s="27" t="str">
        <f aca="false">IF($W1933=0,"No date",IF($W1933&lt;Validation!$B$3,"Before period",IF($W1933&gt;Validation!$C$3,"After period","In period")))</f>
        <v>No date</v>
      </c>
      <c r="AI1933" s="26" t="str">
        <f aca="false">IF($Y1933="","",TRIM(RIGHT(SUBSTITUTE($Y1933," ",REPT(" ",50)),50)))</f>
        <v/>
      </c>
      <c r="AJ1933" s="27" t="str">
        <f aca="false">IF($A1933="","",IF(NOT(ISERROR(MATCH($A1933,Validation!$A$193:$A$217,0))),"Manual mapping",IF(COUNTIF(Validation!$U$19:$U$178,$Z1933)&gt;0,"Direct",IF(COUNTIF(Validation!$S$19:$S$178,$AI1933)=1,"By surname","Unresolved"))))</f>
        <v/>
      </c>
      <c r="AK1933" s="28" t="str">
        <f aca="false">IF($L1933="","",IF(MATCH($L1933,$L$2:$L$3000,0)&lt;&gt;ROW()-1,"",COUNT($AK$1:$AK1932)+1))</f>
        <v/>
      </c>
      <c r="AL1933" s="28" t="str">
        <f aca="false">IF($G1933="","",IF(MATCH($G1933,$G$2:$G$3000,0)&lt;&gt;ROW()-1,"",COUNT($AL$1:$AL1932)+1))</f>
        <v/>
      </c>
      <c r="AM1933" s="28" t="str">
        <f aca="false">IF($H1933="","",IF(MATCH($H1933,$H$2:$H$3000,0)&lt;&gt;ROW()-1,"",COUNT($AM$1:$AM1932)+1))</f>
        <v/>
      </c>
      <c r="AN1933" s="28" t="str">
        <f aca="false">IF($I1933="","",IF(MATCH($I1933,$I$2:$I$3000,0)&lt;&gt;ROW()-1,"",COUNT($AN$1:$AN1932)+1))</f>
        <v/>
      </c>
      <c r="AO1933" s="28" t="str">
        <f aca="false">IF($Q1933="","",IF(MATCH($Q1933,$Q$2:$Q$3000,0)&lt;&gt;ROW()-1,"",COUNT($AO$1:$AO1932)+1))</f>
        <v/>
      </c>
    </row>
    <row r="1934" customFormat="false" ht="12.75" hidden="false" customHeight="true" outlineLevel="0" collapsed="false">
      <c r="W1934" s="24" t="n">
        <f aca="false">IF($F1934="",0,IFERROR(IF(ISNUMBER($F1934),INT($F1934),DATE(VALUE(MID(SUBSTITUTE(LEFT($F1934,FIND(" ",$F1934&amp;" ")-1),"/",REPT(" ",20)),41,20)),VALUE(LEFT(SUBSTITUTE(LEFT($F1934,FIND(" ",$F1934&amp;" ")-1),"/",REPT(" ",20)),20)),VALUE(MID(SUBSTITUTE(LEFT($F1934,FIND(" ",$F1934&amp;" ")-1),"/",REPT(" ",20)),21,20)))),0))</f>
        <v>0</v>
      </c>
      <c r="X1934" s="25" t="str">
        <f aca="false">IF(ISNUMBER($N1934),$N1934*Validation!$B$5,"")</f>
        <v/>
      </c>
      <c r="Y1934" s="26" t="str">
        <f aca="false">IF($A1934="","",SUBSTITUTE(SUBSTITUTE(SUBSTITUTE(SUBSTITUTE(SUBSTITUTE(SUBSTITUTE(SUBSTITUTE(UPPER(TRIM($A1934)),"Á","A"),"É","E"),"Í","I"),"Ó","O"),"Ú","U"),"Ñ","N"),"Ü","U"))</f>
        <v/>
      </c>
      <c r="Z1934" s="26" t="str">
        <f aca="false">IF($Y1934="","",LEFT($Y1934,1)&amp;" "&amp;TRIM(RIGHT(SUBSTITUTE($Y1934," ",REPT(" ",50)),50)))</f>
        <v/>
      </c>
      <c r="AA1934" s="27" t="str">
        <f aca="false">IF($AF1934="","",IF(COUNTIF(Validation!$U$19:$U$178,$AF1934)&gt;0,"OK","NO MATCH"))</f>
        <v/>
      </c>
      <c r="AB1934" s="27" t="str">
        <f aca="false">IF($W1934=0,"",IF(AND($W1934&gt;=Validation!$B$3,$W1934&lt;=Validation!$C$3),"Yes","No"))</f>
        <v/>
      </c>
      <c r="AC1934" s="26" t="str">
        <f aca="false">IF($A1934="","",$AF1934&amp;"|"&amp;TEXT($W1934,"yyyy-mm-dd")&amp;"|"&amp;$J1934&amp;"|"&amp;$N1934)</f>
        <v/>
      </c>
      <c r="AD1934" s="27" t="str">
        <f aca="false">IF($AC1934="","",IF(COUNTIF($AC$2:$AC$3000,$AC1934)&gt;1,"REVIEW","OK"))</f>
        <v/>
      </c>
      <c r="AE1934" s="27" t="str">
        <f aca="false">IF(OR($W1934=0,$O1934=""),"",IF(IFERROR(IF(ISNUMBER($O1934),INT($O1934),DATE(VALUE(MID(SUBSTITUTE(LEFT($O1934,FIND(" ",$O1934&amp;" ")-1),"/",REPT(" ",20)),41,20)),VALUE(LEFT(SUBSTITUTE(LEFT($O1934,FIND(" ",$O1934&amp;" ")-1),"/",REPT(" ",20)),20)),VALUE(MID(SUBSTITUTE(LEFT($O1934,FIND(" ",$O1934&amp;" ")-1),"/",REPT(" ",20)),21,20)))),0)&gt;$W1934,"Late","Same day"))</f>
        <v/>
      </c>
      <c r="AF1934" s="26" t="str">
        <f aca="false">IF($A1934="","",IFERROR(INDEX(Validation!$C$193:$C$217,MATCH($A1934,Validation!$A$193:$A$217,0)),IF(COUNTIF(Validation!$U$19:$U$178,$Z1934)&gt;0,$Z1934,IF(COUNTIF(Validation!$S$19:$S$178,$AI1934)=1,INDEX(Validation!$U$19:$U$178,MATCH($AI1934,Validation!$S$19:$S$178,0)),$Z1934))))</f>
        <v/>
      </c>
      <c r="AG1934" s="27" t="str">
        <f aca="false">IF(COUNTA($A1934:$U1934)=0,"",IF($A1934="","No name",IF($F1934="","No date",IF($W1934=0,"Date ilegible",IF(NOT(ISNUMBER($N1934)),"Hours no numéricas",IF($AA1934="NO MATCH","Person no identificada","OK"))))))</f>
        <v/>
      </c>
      <c r="AH1934" s="27" t="str">
        <f aca="false">IF($W1934=0,"No date",IF($W1934&lt;Validation!$B$3,"Before period",IF($W1934&gt;Validation!$C$3,"After period","In period")))</f>
        <v>No date</v>
      </c>
      <c r="AI1934" s="26" t="str">
        <f aca="false">IF($Y1934="","",TRIM(RIGHT(SUBSTITUTE($Y1934," ",REPT(" ",50)),50)))</f>
        <v/>
      </c>
      <c r="AJ1934" s="27" t="str">
        <f aca="false">IF($A1934="","",IF(NOT(ISERROR(MATCH($A1934,Validation!$A$193:$A$217,0))),"Manual mapping",IF(COUNTIF(Validation!$U$19:$U$178,$Z1934)&gt;0,"Direct",IF(COUNTIF(Validation!$S$19:$S$178,$AI1934)=1,"By surname","Unresolved"))))</f>
        <v/>
      </c>
      <c r="AK1934" s="28" t="str">
        <f aca="false">IF($L1934="","",IF(MATCH($L1934,$L$2:$L$3000,0)&lt;&gt;ROW()-1,"",COUNT($AK$1:$AK1933)+1))</f>
        <v/>
      </c>
      <c r="AL1934" s="28" t="str">
        <f aca="false">IF($G1934="","",IF(MATCH($G1934,$G$2:$G$3000,0)&lt;&gt;ROW()-1,"",COUNT($AL$1:$AL1933)+1))</f>
        <v/>
      </c>
      <c r="AM1934" s="28" t="str">
        <f aca="false">IF($H1934="","",IF(MATCH($H1934,$H$2:$H$3000,0)&lt;&gt;ROW()-1,"",COUNT($AM$1:$AM1933)+1))</f>
        <v/>
      </c>
      <c r="AN1934" s="28" t="str">
        <f aca="false">IF($I1934="","",IF(MATCH($I1934,$I$2:$I$3000,0)&lt;&gt;ROW()-1,"",COUNT($AN$1:$AN1933)+1))</f>
        <v/>
      </c>
      <c r="AO1934" s="28" t="str">
        <f aca="false">IF($Q1934="","",IF(MATCH($Q1934,$Q$2:$Q$3000,0)&lt;&gt;ROW()-1,"",COUNT($AO$1:$AO1933)+1))</f>
        <v/>
      </c>
    </row>
    <row r="1935" customFormat="false" ht="12.75" hidden="false" customHeight="true" outlineLevel="0" collapsed="false">
      <c r="W1935" s="24" t="n">
        <f aca="false">IF($F1935="",0,IFERROR(IF(ISNUMBER($F1935),INT($F1935),DATE(VALUE(MID(SUBSTITUTE(LEFT($F1935,FIND(" ",$F1935&amp;" ")-1),"/",REPT(" ",20)),41,20)),VALUE(LEFT(SUBSTITUTE(LEFT($F1935,FIND(" ",$F1935&amp;" ")-1),"/",REPT(" ",20)),20)),VALUE(MID(SUBSTITUTE(LEFT($F1935,FIND(" ",$F1935&amp;" ")-1),"/",REPT(" ",20)),21,20)))),0))</f>
        <v>0</v>
      </c>
      <c r="X1935" s="25" t="str">
        <f aca="false">IF(ISNUMBER($N1935),$N1935*Validation!$B$5,"")</f>
        <v/>
      </c>
      <c r="Y1935" s="26" t="str">
        <f aca="false">IF($A1935="","",SUBSTITUTE(SUBSTITUTE(SUBSTITUTE(SUBSTITUTE(SUBSTITUTE(SUBSTITUTE(SUBSTITUTE(UPPER(TRIM($A1935)),"Á","A"),"É","E"),"Í","I"),"Ó","O"),"Ú","U"),"Ñ","N"),"Ü","U"))</f>
        <v/>
      </c>
      <c r="Z1935" s="26" t="str">
        <f aca="false">IF($Y1935="","",LEFT($Y1935,1)&amp;" "&amp;TRIM(RIGHT(SUBSTITUTE($Y1935," ",REPT(" ",50)),50)))</f>
        <v/>
      </c>
      <c r="AA1935" s="27" t="str">
        <f aca="false">IF($AF1935="","",IF(COUNTIF(Validation!$U$19:$U$178,$AF1935)&gt;0,"OK","NO MATCH"))</f>
        <v/>
      </c>
      <c r="AB1935" s="27" t="str">
        <f aca="false">IF($W1935=0,"",IF(AND($W1935&gt;=Validation!$B$3,$W1935&lt;=Validation!$C$3),"Yes","No"))</f>
        <v/>
      </c>
      <c r="AC1935" s="26" t="str">
        <f aca="false">IF($A1935="","",$AF1935&amp;"|"&amp;TEXT($W1935,"yyyy-mm-dd")&amp;"|"&amp;$J1935&amp;"|"&amp;$N1935)</f>
        <v/>
      </c>
      <c r="AD1935" s="27" t="str">
        <f aca="false">IF($AC1935="","",IF(COUNTIF($AC$2:$AC$3000,$AC1935)&gt;1,"REVIEW","OK"))</f>
        <v/>
      </c>
      <c r="AE1935" s="27" t="str">
        <f aca="false">IF(OR($W1935=0,$O1935=""),"",IF(IFERROR(IF(ISNUMBER($O1935),INT($O1935),DATE(VALUE(MID(SUBSTITUTE(LEFT($O1935,FIND(" ",$O1935&amp;" ")-1),"/",REPT(" ",20)),41,20)),VALUE(LEFT(SUBSTITUTE(LEFT($O1935,FIND(" ",$O1935&amp;" ")-1),"/",REPT(" ",20)),20)),VALUE(MID(SUBSTITUTE(LEFT($O1935,FIND(" ",$O1935&amp;" ")-1),"/",REPT(" ",20)),21,20)))),0)&gt;$W1935,"Late","Same day"))</f>
        <v/>
      </c>
      <c r="AF1935" s="26" t="str">
        <f aca="false">IF($A1935="","",IFERROR(INDEX(Validation!$C$193:$C$217,MATCH($A1935,Validation!$A$193:$A$217,0)),IF(COUNTIF(Validation!$U$19:$U$178,$Z1935)&gt;0,$Z1935,IF(COUNTIF(Validation!$S$19:$S$178,$AI1935)=1,INDEX(Validation!$U$19:$U$178,MATCH($AI1935,Validation!$S$19:$S$178,0)),$Z1935))))</f>
        <v/>
      </c>
      <c r="AG1935" s="27" t="str">
        <f aca="false">IF(COUNTA($A1935:$U1935)=0,"",IF($A1935="","No name",IF($F1935="","No date",IF($W1935=0,"Date ilegible",IF(NOT(ISNUMBER($N1935)),"Hours no numéricas",IF($AA1935="NO MATCH","Person no identificada","OK"))))))</f>
        <v/>
      </c>
      <c r="AH1935" s="27" t="str">
        <f aca="false">IF($W1935=0,"No date",IF($W1935&lt;Validation!$B$3,"Before period",IF($W1935&gt;Validation!$C$3,"After period","In period")))</f>
        <v>No date</v>
      </c>
      <c r="AI1935" s="26" t="str">
        <f aca="false">IF($Y1935="","",TRIM(RIGHT(SUBSTITUTE($Y1935," ",REPT(" ",50)),50)))</f>
        <v/>
      </c>
      <c r="AJ1935" s="27" t="str">
        <f aca="false">IF($A1935="","",IF(NOT(ISERROR(MATCH($A1935,Validation!$A$193:$A$217,0))),"Manual mapping",IF(COUNTIF(Validation!$U$19:$U$178,$Z1935)&gt;0,"Direct",IF(COUNTIF(Validation!$S$19:$S$178,$AI1935)=1,"By surname","Unresolved"))))</f>
        <v/>
      </c>
      <c r="AK1935" s="28" t="str">
        <f aca="false">IF($L1935="","",IF(MATCH($L1935,$L$2:$L$3000,0)&lt;&gt;ROW()-1,"",COUNT($AK$1:$AK1934)+1))</f>
        <v/>
      </c>
      <c r="AL1935" s="28" t="str">
        <f aca="false">IF($G1935="","",IF(MATCH($G1935,$G$2:$G$3000,0)&lt;&gt;ROW()-1,"",COUNT($AL$1:$AL1934)+1))</f>
        <v/>
      </c>
      <c r="AM1935" s="28" t="str">
        <f aca="false">IF($H1935="","",IF(MATCH($H1935,$H$2:$H$3000,0)&lt;&gt;ROW()-1,"",COUNT($AM$1:$AM1934)+1))</f>
        <v/>
      </c>
      <c r="AN1935" s="28" t="str">
        <f aca="false">IF($I1935="","",IF(MATCH($I1935,$I$2:$I$3000,0)&lt;&gt;ROW()-1,"",COUNT($AN$1:$AN1934)+1))</f>
        <v/>
      </c>
      <c r="AO1935" s="28" t="str">
        <f aca="false">IF($Q1935="","",IF(MATCH($Q1935,$Q$2:$Q$3000,0)&lt;&gt;ROW()-1,"",COUNT($AO$1:$AO1934)+1))</f>
        <v/>
      </c>
    </row>
    <row r="1936" customFormat="false" ht="12.75" hidden="false" customHeight="true" outlineLevel="0" collapsed="false">
      <c r="W1936" s="24" t="n">
        <f aca="false">IF($F1936="",0,IFERROR(IF(ISNUMBER($F1936),INT($F1936),DATE(VALUE(MID(SUBSTITUTE(LEFT($F1936,FIND(" ",$F1936&amp;" ")-1),"/",REPT(" ",20)),41,20)),VALUE(LEFT(SUBSTITUTE(LEFT($F1936,FIND(" ",$F1936&amp;" ")-1),"/",REPT(" ",20)),20)),VALUE(MID(SUBSTITUTE(LEFT($F1936,FIND(" ",$F1936&amp;" ")-1),"/",REPT(" ",20)),21,20)))),0))</f>
        <v>0</v>
      </c>
      <c r="X1936" s="25" t="str">
        <f aca="false">IF(ISNUMBER($N1936),$N1936*Validation!$B$5,"")</f>
        <v/>
      </c>
      <c r="Y1936" s="26" t="str">
        <f aca="false">IF($A1936="","",SUBSTITUTE(SUBSTITUTE(SUBSTITUTE(SUBSTITUTE(SUBSTITUTE(SUBSTITUTE(SUBSTITUTE(UPPER(TRIM($A1936)),"Á","A"),"É","E"),"Í","I"),"Ó","O"),"Ú","U"),"Ñ","N"),"Ü","U"))</f>
        <v/>
      </c>
      <c r="Z1936" s="26" t="str">
        <f aca="false">IF($Y1936="","",LEFT($Y1936,1)&amp;" "&amp;TRIM(RIGHT(SUBSTITUTE($Y1936," ",REPT(" ",50)),50)))</f>
        <v/>
      </c>
      <c r="AA1936" s="27" t="str">
        <f aca="false">IF($AF1936="","",IF(COUNTIF(Validation!$U$19:$U$178,$AF1936)&gt;0,"OK","NO MATCH"))</f>
        <v/>
      </c>
      <c r="AB1936" s="27" t="str">
        <f aca="false">IF($W1936=0,"",IF(AND($W1936&gt;=Validation!$B$3,$W1936&lt;=Validation!$C$3),"Yes","No"))</f>
        <v/>
      </c>
      <c r="AC1936" s="26" t="str">
        <f aca="false">IF($A1936="","",$AF1936&amp;"|"&amp;TEXT($W1936,"yyyy-mm-dd")&amp;"|"&amp;$J1936&amp;"|"&amp;$N1936)</f>
        <v/>
      </c>
      <c r="AD1936" s="27" t="str">
        <f aca="false">IF($AC1936="","",IF(COUNTIF($AC$2:$AC$3000,$AC1936)&gt;1,"REVIEW","OK"))</f>
        <v/>
      </c>
      <c r="AE1936" s="27" t="str">
        <f aca="false">IF(OR($W1936=0,$O1936=""),"",IF(IFERROR(IF(ISNUMBER($O1936),INT($O1936),DATE(VALUE(MID(SUBSTITUTE(LEFT($O1936,FIND(" ",$O1936&amp;" ")-1),"/",REPT(" ",20)),41,20)),VALUE(LEFT(SUBSTITUTE(LEFT($O1936,FIND(" ",$O1936&amp;" ")-1),"/",REPT(" ",20)),20)),VALUE(MID(SUBSTITUTE(LEFT($O1936,FIND(" ",$O1936&amp;" ")-1),"/",REPT(" ",20)),21,20)))),0)&gt;$W1936,"Late","Same day"))</f>
        <v/>
      </c>
      <c r="AF1936" s="26" t="str">
        <f aca="false">IF($A1936="","",IFERROR(INDEX(Validation!$C$193:$C$217,MATCH($A1936,Validation!$A$193:$A$217,0)),IF(COUNTIF(Validation!$U$19:$U$178,$Z1936)&gt;0,$Z1936,IF(COUNTIF(Validation!$S$19:$S$178,$AI1936)=1,INDEX(Validation!$U$19:$U$178,MATCH($AI1936,Validation!$S$19:$S$178,0)),$Z1936))))</f>
        <v/>
      </c>
      <c r="AG1936" s="27" t="str">
        <f aca="false">IF(COUNTA($A1936:$U1936)=0,"",IF($A1936="","No name",IF($F1936="","No date",IF($W1936=0,"Date ilegible",IF(NOT(ISNUMBER($N1936)),"Hours no numéricas",IF($AA1936="NO MATCH","Person no identificada","OK"))))))</f>
        <v/>
      </c>
      <c r="AH1936" s="27" t="str">
        <f aca="false">IF($W1936=0,"No date",IF($W1936&lt;Validation!$B$3,"Before period",IF($W1936&gt;Validation!$C$3,"After period","In period")))</f>
        <v>No date</v>
      </c>
      <c r="AI1936" s="26" t="str">
        <f aca="false">IF($Y1936="","",TRIM(RIGHT(SUBSTITUTE($Y1936," ",REPT(" ",50)),50)))</f>
        <v/>
      </c>
      <c r="AJ1936" s="27" t="str">
        <f aca="false">IF($A1936="","",IF(NOT(ISERROR(MATCH($A1936,Validation!$A$193:$A$217,0))),"Manual mapping",IF(COUNTIF(Validation!$U$19:$U$178,$Z1936)&gt;0,"Direct",IF(COUNTIF(Validation!$S$19:$S$178,$AI1936)=1,"By surname","Unresolved"))))</f>
        <v/>
      </c>
      <c r="AK1936" s="28" t="str">
        <f aca="false">IF($L1936="","",IF(MATCH($L1936,$L$2:$L$3000,0)&lt;&gt;ROW()-1,"",COUNT($AK$1:$AK1935)+1))</f>
        <v/>
      </c>
      <c r="AL1936" s="28" t="str">
        <f aca="false">IF($G1936="","",IF(MATCH($G1936,$G$2:$G$3000,0)&lt;&gt;ROW()-1,"",COUNT($AL$1:$AL1935)+1))</f>
        <v/>
      </c>
      <c r="AM1936" s="28" t="str">
        <f aca="false">IF($H1936="","",IF(MATCH($H1936,$H$2:$H$3000,0)&lt;&gt;ROW()-1,"",COUNT($AM$1:$AM1935)+1))</f>
        <v/>
      </c>
      <c r="AN1936" s="28" t="str">
        <f aca="false">IF($I1936="","",IF(MATCH($I1936,$I$2:$I$3000,0)&lt;&gt;ROW()-1,"",COUNT($AN$1:$AN1935)+1))</f>
        <v/>
      </c>
      <c r="AO1936" s="28" t="str">
        <f aca="false">IF($Q1936="","",IF(MATCH($Q1936,$Q$2:$Q$3000,0)&lt;&gt;ROW()-1,"",COUNT($AO$1:$AO1935)+1))</f>
        <v/>
      </c>
    </row>
    <row r="1937" customFormat="false" ht="12.75" hidden="false" customHeight="true" outlineLevel="0" collapsed="false">
      <c r="W1937" s="24" t="n">
        <f aca="false">IF($F1937="",0,IFERROR(IF(ISNUMBER($F1937),INT($F1937),DATE(VALUE(MID(SUBSTITUTE(LEFT($F1937,FIND(" ",$F1937&amp;" ")-1),"/",REPT(" ",20)),41,20)),VALUE(LEFT(SUBSTITUTE(LEFT($F1937,FIND(" ",$F1937&amp;" ")-1),"/",REPT(" ",20)),20)),VALUE(MID(SUBSTITUTE(LEFT($F1937,FIND(" ",$F1937&amp;" ")-1),"/",REPT(" ",20)),21,20)))),0))</f>
        <v>0</v>
      </c>
      <c r="X1937" s="25" t="str">
        <f aca="false">IF(ISNUMBER($N1937),$N1937*Validation!$B$5,"")</f>
        <v/>
      </c>
      <c r="Y1937" s="26" t="str">
        <f aca="false">IF($A1937="","",SUBSTITUTE(SUBSTITUTE(SUBSTITUTE(SUBSTITUTE(SUBSTITUTE(SUBSTITUTE(SUBSTITUTE(UPPER(TRIM($A1937)),"Á","A"),"É","E"),"Í","I"),"Ó","O"),"Ú","U"),"Ñ","N"),"Ü","U"))</f>
        <v/>
      </c>
      <c r="Z1937" s="26" t="str">
        <f aca="false">IF($Y1937="","",LEFT($Y1937,1)&amp;" "&amp;TRIM(RIGHT(SUBSTITUTE($Y1937," ",REPT(" ",50)),50)))</f>
        <v/>
      </c>
      <c r="AA1937" s="27" t="str">
        <f aca="false">IF($AF1937="","",IF(COUNTIF(Validation!$U$19:$U$178,$AF1937)&gt;0,"OK","NO MATCH"))</f>
        <v/>
      </c>
      <c r="AB1937" s="27" t="str">
        <f aca="false">IF($W1937=0,"",IF(AND($W1937&gt;=Validation!$B$3,$W1937&lt;=Validation!$C$3),"Yes","No"))</f>
        <v/>
      </c>
      <c r="AC1937" s="26" t="str">
        <f aca="false">IF($A1937="","",$AF1937&amp;"|"&amp;TEXT($W1937,"yyyy-mm-dd")&amp;"|"&amp;$J1937&amp;"|"&amp;$N1937)</f>
        <v/>
      </c>
      <c r="AD1937" s="27" t="str">
        <f aca="false">IF($AC1937="","",IF(COUNTIF($AC$2:$AC$3000,$AC1937)&gt;1,"REVIEW","OK"))</f>
        <v/>
      </c>
      <c r="AE1937" s="27" t="str">
        <f aca="false">IF(OR($W1937=0,$O1937=""),"",IF(IFERROR(IF(ISNUMBER($O1937),INT($O1937),DATE(VALUE(MID(SUBSTITUTE(LEFT($O1937,FIND(" ",$O1937&amp;" ")-1),"/",REPT(" ",20)),41,20)),VALUE(LEFT(SUBSTITUTE(LEFT($O1937,FIND(" ",$O1937&amp;" ")-1),"/",REPT(" ",20)),20)),VALUE(MID(SUBSTITUTE(LEFT($O1937,FIND(" ",$O1937&amp;" ")-1),"/",REPT(" ",20)),21,20)))),0)&gt;$W1937,"Late","Same day"))</f>
        <v/>
      </c>
      <c r="AF1937" s="26" t="str">
        <f aca="false">IF($A1937="","",IFERROR(INDEX(Validation!$C$193:$C$217,MATCH($A1937,Validation!$A$193:$A$217,0)),IF(COUNTIF(Validation!$U$19:$U$178,$Z1937)&gt;0,$Z1937,IF(COUNTIF(Validation!$S$19:$S$178,$AI1937)=1,INDEX(Validation!$U$19:$U$178,MATCH($AI1937,Validation!$S$19:$S$178,0)),$Z1937))))</f>
        <v/>
      </c>
      <c r="AG1937" s="27" t="str">
        <f aca="false">IF(COUNTA($A1937:$U1937)=0,"",IF($A1937="","No name",IF($F1937="","No date",IF($W1937=0,"Date ilegible",IF(NOT(ISNUMBER($N1937)),"Hours no numéricas",IF($AA1937="NO MATCH","Person no identificada","OK"))))))</f>
        <v/>
      </c>
      <c r="AH1937" s="27" t="str">
        <f aca="false">IF($W1937=0,"No date",IF($W1937&lt;Validation!$B$3,"Before period",IF($W1937&gt;Validation!$C$3,"After period","In period")))</f>
        <v>No date</v>
      </c>
      <c r="AI1937" s="26" t="str">
        <f aca="false">IF($Y1937="","",TRIM(RIGHT(SUBSTITUTE($Y1937," ",REPT(" ",50)),50)))</f>
        <v/>
      </c>
      <c r="AJ1937" s="27" t="str">
        <f aca="false">IF($A1937="","",IF(NOT(ISERROR(MATCH($A1937,Validation!$A$193:$A$217,0))),"Manual mapping",IF(COUNTIF(Validation!$U$19:$U$178,$Z1937)&gt;0,"Direct",IF(COUNTIF(Validation!$S$19:$S$178,$AI1937)=1,"By surname","Unresolved"))))</f>
        <v/>
      </c>
      <c r="AK1937" s="28" t="str">
        <f aca="false">IF($L1937="","",IF(MATCH($L1937,$L$2:$L$3000,0)&lt;&gt;ROW()-1,"",COUNT($AK$1:$AK1936)+1))</f>
        <v/>
      </c>
      <c r="AL1937" s="28" t="str">
        <f aca="false">IF($G1937="","",IF(MATCH($G1937,$G$2:$G$3000,0)&lt;&gt;ROW()-1,"",COUNT($AL$1:$AL1936)+1))</f>
        <v/>
      </c>
      <c r="AM1937" s="28" t="str">
        <f aca="false">IF($H1937="","",IF(MATCH($H1937,$H$2:$H$3000,0)&lt;&gt;ROW()-1,"",COUNT($AM$1:$AM1936)+1))</f>
        <v/>
      </c>
      <c r="AN1937" s="28" t="str">
        <f aca="false">IF($I1937="","",IF(MATCH($I1937,$I$2:$I$3000,0)&lt;&gt;ROW()-1,"",COUNT($AN$1:$AN1936)+1))</f>
        <v/>
      </c>
      <c r="AO1937" s="28" t="str">
        <f aca="false">IF($Q1937="","",IF(MATCH($Q1937,$Q$2:$Q$3000,0)&lt;&gt;ROW()-1,"",COUNT($AO$1:$AO1936)+1))</f>
        <v/>
      </c>
    </row>
    <row r="1938" customFormat="false" ht="12.75" hidden="false" customHeight="true" outlineLevel="0" collapsed="false">
      <c r="W1938" s="24" t="n">
        <f aca="false">IF($F1938="",0,IFERROR(IF(ISNUMBER($F1938),INT($F1938),DATE(VALUE(MID(SUBSTITUTE(LEFT($F1938,FIND(" ",$F1938&amp;" ")-1),"/",REPT(" ",20)),41,20)),VALUE(LEFT(SUBSTITUTE(LEFT($F1938,FIND(" ",$F1938&amp;" ")-1),"/",REPT(" ",20)),20)),VALUE(MID(SUBSTITUTE(LEFT($F1938,FIND(" ",$F1938&amp;" ")-1),"/",REPT(" ",20)),21,20)))),0))</f>
        <v>0</v>
      </c>
      <c r="X1938" s="25" t="str">
        <f aca="false">IF(ISNUMBER($N1938),$N1938*Validation!$B$5,"")</f>
        <v/>
      </c>
      <c r="Y1938" s="26" t="str">
        <f aca="false">IF($A1938="","",SUBSTITUTE(SUBSTITUTE(SUBSTITUTE(SUBSTITUTE(SUBSTITUTE(SUBSTITUTE(SUBSTITUTE(UPPER(TRIM($A1938)),"Á","A"),"É","E"),"Í","I"),"Ó","O"),"Ú","U"),"Ñ","N"),"Ü","U"))</f>
        <v/>
      </c>
      <c r="Z1938" s="26" t="str">
        <f aca="false">IF($Y1938="","",LEFT($Y1938,1)&amp;" "&amp;TRIM(RIGHT(SUBSTITUTE($Y1938," ",REPT(" ",50)),50)))</f>
        <v/>
      </c>
      <c r="AA1938" s="27" t="str">
        <f aca="false">IF($AF1938="","",IF(COUNTIF(Validation!$U$19:$U$178,$AF1938)&gt;0,"OK","NO MATCH"))</f>
        <v/>
      </c>
      <c r="AB1938" s="27" t="str">
        <f aca="false">IF($W1938=0,"",IF(AND($W1938&gt;=Validation!$B$3,$W1938&lt;=Validation!$C$3),"Yes","No"))</f>
        <v/>
      </c>
      <c r="AC1938" s="26" t="str">
        <f aca="false">IF($A1938="","",$AF1938&amp;"|"&amp;TEXT($W1938,"yyyy-mm-dd")&amp;"|"&amp;$J1938&amp;"|"&amp;$N1938)</f>
        <v/>
      </c>
      <c r="AD1938" s="27" t="str">
        <f aca="false">IF($AC1938="","",IF(COUNTIF($AC$2:$AC$3000,$AC1938)&gt;1,"REVIEW","OK"))</f>
        <v/>
      </c>
      <c r="AE1938" s="27" t="str">
        <f aca="false">IF(OR($W1938=0,$O1938=""),"",IF(IFERROR(IF(ISNUMBER($O1938),INT($O1938),DATE(VALUE(MID(SUBSTITUTE(LEFT($O1938,FIND(" ",$O1938&amp;" ")-1),"/",REPT(" ",20)),41,20)),VALUE(LEFT(SUBSTITUTE(LEFT($O1938,FIND(" ",$O1938&amp;" ")-1),"/",REPT(" ",20)),20)),VALUE(MID(SUBSTITUTE(LEFT($O1938,FIND(" ",$O1938&amp;" ")-1),"/",REPT(" ",20)),21,20)))),0)&gt;$W1938,"Late","Same day"))</f>
        <v/>
      </c>
      <c r="AF1938" s="26" t="str">
        <f aca="false">IF($A1938="","",IFERROR(INDEX(Validation!$C$193:$C$217,MATCH($A1938,Validation!$A$193:$A$217,0)),IF(COUNTIF(Validation!$U$19:$U$178,$Z1938)&gt;0,$Z1938,IF(COUNTIF(Validation!$S$19:$S$178,$AI1938)=1,INDEX(Validation!$U$19:$U$178,MATCH($AI1938,Validation!$S$19:$S$178,0)),$Z1938))))</f>
        <v/>
      </c>
      <c r="AG1938" s="27" t="str">
        <f aca="false">IF(COUNTA($A1938:$U1938)=0,"",IF($A1938="","No name",IF($F1938="","No date",IF($W1938=0,"Date ilegible",IF(NOT(ISNUMBER($N1938)),"Hours no numéricas",IF($AA1938="NO MATCH","Person no identificada","OK"))))))</f>
        <v/>
      </c>
      <c r="AH1938" s="27" t="str">
        <f aca="false">IF($W1938=0,"No date",IF($W1938&lt;Validation!$B$3,"Before period",IF($W1938&gt;Validation!$C$3,"After period","In period")))</f>
        <v>No date</v>
      </c>
      <c r="AI1938" s="26" t="str">
        <f aca="false">IF($Y1938="","",TRIM(RIGHT(SUBSTITUTE($Y1938," ",REPT(" ",50)),50)))</f>
        <v/>
      </c>
      <c r="AJ1938" s="27" t="str">
        <f aca="false">IF($A1938="","",IF(NOT(ISERROR(MATCH($A1938,Validation!$A$193:$A$217,0))),"Manual mapping",IF(COUNTIF(Validation!$U$19:$U$178,$Z1938)&gt;0,"Direct",IF(COUNTIF(Validation!$S$19:$S$178,$AI1938)=1,"By surname","Unresolved"))))</f>
        <v/>
      </c>
      <c r="AK1938" s="28" t="str">
        <f aca="false">IF($L1938="","",IF(MATCH($L1938,$L$2:$L$3000,0)&lt;&gt;ROW()-1,"",COUNT($AK$1:$AK1937)+1))</f>
        <v/>
      </c>
      <c r="AL1938" s="28" t="str">
        <f aca="false">IF($G1938="","",IF(MATCH($G1938,$G$2:$G$3000,0)&lt;&gt;ROW()-1,"",COUNT($AL$1:$AL1937)+1))</f>
        <v/>
      </c>
      <c r="AM1938" s="28" t="str">
        <f aca="false">IF($H1938="","",IF(MATCH($H1938,$H$2:$H$3000,0)&lt;&gt;ROW()-1,"",COUNT($AM$1:$AM1937)+1))</f>
        <v/>
      </c>
      <c r="AN1938" s="28" t="str">
        <f aca="false">IF($I1938="","",IF(MATCH($I1938,$I$2:$I$3000,0)&lt;&gt;ROW()-1,"",COUNT($AN$1:$AN1937)+1))</f>
        <v/>
      </c>
      <c r="AO1938" s="28" t="str">
        <f aca="false">IF($Q1938="","",IF(MATCH($Q1938,$Q$2:$Q$3000,0)&lt;&gt;ROW()-1,"",COUNT($AO$1:$AO1937)+1))</f>
        <v/>
      </c>
    </row>
    <row r="1939" customFormat="false" ht="12.75" hidden="false" customHeight="true" outlineLevel="0" collapsed="false">
      <c r="W1939" s="24" t="n">
        <f aca="false">IF($F1939="",0,IFERROR(IF(ISNUMBER($F1939),INT($F1939),DATE(VALUE(MID(SUBSTITUTE(LEFT($F1939,FIND(" ",$F1939&amp;" ")-1),"/",REPT(" ",20)),41,20)),VALUE(LEFT(SUBSTITUTE(LEFT($F1939,FIND(" ",$F1939&amp;" ")-1),"/",REPT(" ",20)),20)),VALUE(MID(SUBSTITUTE(LEFT($F1939,FIND(" ",$F1939&amp;" ")-1),"/",REPT(" ",20)),21,20)))),0))</f>
        <v>0</v>
      </c>
      <c r="X1939" s="25" t="str">
        <f aca="false">IF(ISNUMBER($N1939),$N1939*Validation!$B$5,"")</f>
        <v/>
      </c>
      <c r="Y1939" s="26" t="str">
        <f aca="false">IF($A1939="","",SUBSTITUTE(SUBSTITUTE(SUBSTITUTE(SUBSTITUTE(SUBSTITUTE(SUBSTITUTE(SUBSTITUTE(UPPER(TRIM($A1939)),"Á","A"),"É","E"),"Í","I"),"Ó","O"),"Ú","U"),"Ñ","N"),"Ü","U"))</f>
        <v/>
      </c>
      <c r="Z1939" s="26" t="str">
        <f aca="false">IF($Y1939="","",LEFT($Y1939,1)&amp;" "&amp;TRIM(RIGHT(SUBSTITUTE($Y1939," ",REPT(" ",50)),50)))</f>
        <v/>
      </c>
      <c r="AA1939" s="27" t="str">
        <f aca="false">IF($AF1939="","",IF(COUNTIF(Validation!$U$19:$U$178,$AF1939)&gt;0,"OK","NO MATCH"))</f>
        <v/>
      </c>
      <c r="AB1939" s="27" t="str">
        <f aca="false">IF($W1939=0,"",IF(AND($W1939&gt;=Validation!$B$3,$W1939&lt;=Validation!$C$3),"Yes","No"))</f>
        <v/>
      </c>
      <c r="AC1939" s="26" t="str">
        <f aca="false">IF($A1939="","",$AF1939&amp;"|"&amp;TEXT($W1939,"yyyy-mm-dd")&amp;"|"&amp;$J1939&amp;"|"&amp;$N1939)</f>
        <v/>
      </c>
      <c r="AD1939" s="27" t="str">
        <f aca="false">IF($AC1939="","",IF(COUNTIF($AC$2:$AC$3000,$AC1939)&gt;1,"REVIEW","OK"))</f>
        <v/>
      </c>
      <c r="AE1939" s="27" t="str">
        <f aca="false">IF(OR($W1939=0,$O1939=""),"",IF(IFERROR(IF(ISNUMBER($O1939),INT($O1939),DATE(VALUE(MID(SUBSTITUTE(LEFT($O1939,FIND(" ",$O1939&amp;" ")-1),"/",REPT(" ",20)),41,20)),VALUE(LEFT(SUBSTITUTE(LEFT($O1939,FIND(" ",$O1939&amp;" ")-1),"/",REPT(" ",20)),20)),VALUE(MID(SUBSTITUTE(LEFT($O1939,FIND(" ",$O1939&amp;" ")-1),"/",REPT(" ",20)),21,20)))),0)&gt;$W1939,"Late","Same day"))</f>
        <v/>
      </c>
      <c r="AF1939" s="26" t="str">
        <f aca="false">IF($A1939="","",IFERROR(INDEX(Validation!$C$193:$C$217,MATCH($A1939,Validation!$A$193:$A$217,0)),IF(COUNTIF(Validation!$U$19:$U$178,$Z1939)&gt;0,$Z1939,IF(COUNTIF(Validation!$S$19:$S$178,$AI1939)=1,INDEX(Validation!$U$19:$U$178,MATCH($AI1939,Validation!$S$19:$S$178,0)),$Z1939))))</f>
        <v/>
      </c>
      <c r="AG1939" s="27" t="str">
        <f aca="false">IF(COUNTA($A1939:$U1939)=0,"",IF($A1939="","No name",IF($F1939="","No date",IF($W1939=0,"Date ilegible",IF(NOT(ISNUMBER($N1939)),"Hours no numéricas",IF($AA1939="NO MATCH","Person no identificada","OK"))))))</f>
        <v/>
      </c>
      <c r="AH1939" s="27" t="str">
        <f aca="false">IF($W1939=0,"No date",IF($W1939&lt;Validation!$B$3,"Before period",IF($W1939&gt;Validation!$C$3,"After period","In period")))</f>
        <v>No date</v>
      </c>
      <c r="AI1939" s="26" t="str">
        <f aca="false">IF($Y1939="","",TRIM(RIGHT(SUBSTITUTE($Y1939," ",REPT(" ",50)),50)))</f>
        <v/>
      </c>
      <c r="AJ1939" s="27" t="str">
        <f aca="false">IF($A1939="","",IF(NOT(ISERROR(MATCH($A1939,Validation!$A$193:$A$217,0))),"Manual mapping",IF(COUNTIF(Validation!$U$19:$U$178,$Z1939)&gt;0,"Direct",IF(COUNTIF(Validation!$S$19:$S$178,$AI1939)=1,"By surname","Unresolved"))))</f>
        <v/>
      </c>
      <c r="AK1939" s="28" t="str">
        <f aca="false">IF($L1939="","",IF(MATCH($L1939,$L$2:$L$3000,0)&lt;&gt;ROW()-1,"",COUNT($AK$1:$AK1938)+1))</f>
        <v/>
      </c>
      <c r="AL1939" s="28" t="str">
        <f aca="false">IF($G1939="","",IF(MATCH($G1939,$G$2:$G$3000,0)&lt;&gt;ROW()-1,"",COUNT($AL$1:$AL1938)+1))</f>
        <v/>
      </c>
      <c r="AM1939" s="28" t="str">
        <f aca="false">IF($H1939="","",IF(MATCH($H1939,$H$2:$H$3000,0)&lt;&gt;ROW()-1,"",COUNT($AM$1:$AM1938)+1))</f>
        <v/>
      </c>
      <c r="AN1939" s="28" t="str">
        <f aca="false">IF($I1939="","",IF(MATCH($I1939,$I$2:$I$3000,0)&lt;&gt;ROW()-1,"",COUNT($AN$1:$AN1938)+1))</f>
        <v/>
      </c>
      <c r="AO1939" s="28" t="str">
        <f aca="false">IF($Q1939="","",IF(MATCH($Q1939,$Q$2:$Q$3000,0)&lt;&gt;ROW()-1,"",COUNT($AO$1:$AO1938)+1))</f>
        <v/>
      </c>
    </row>
    <row r="1940" customFormat="false" ht="12.75" hidden="false" customHeight="true" outlineLevel="0" collapsed="false">
      <c r="W1940" s="24" t="n">
        <f aca="false">IF($F1940="",0,IFERROR(IF(ISNUMBER($F1940),INT($F1940),DATE(VALUE(MID(SUBSTITUTE(LEFT($F1940,FIND(" ",$F1940&amp;" ")-1),"/",REPT(" ",20)),41,20)),VALUE(LEFT(SUBSTITUTE(LEFT($F1940,FIND(" ",$F1940&amp;" ")-1),"/",REPT(" ",20)),20)),VALUE(MID(SUBSTITUTE(LEFT($F1940,FIND(" ",$F1940&amp;" ")-1),"/",REPT(" ",20)),21,20)))),0))</f>
        <v>0</v>
      </c>
      <c r="X1940" s="25" t="str">
        <f aca="false">IF(ISNUMBER($N1940),$N1940*Validation!$B$5,"")</f>
        <v/>
      </c>
      <c r="Y1940" s="26" t="str">
        <f aca="false">IF($A1940="","",SUBSTITUTE(SUBSTITUTE(SUBSTITUTE(SUBSTITUTE(SUBSTITUTE(SUBSTITUTE(SUBSTITUTE(UPPER(TRIM($A1940)),"Á","A"),"É","E"),"Í","I"),"Ó","O"),"Ú","U"),"Ñ","N"),"Ü","U"))</f>
        <v/>
      </c>
      <c r="Z1940" s="26" t="str">
        <f aca="false">IF($Y1940="","",LEFT($Y1940,1)&amp;" "&amp;TRIM(RIGHT(SUBSTITUTE($Y1940," ",REPT(" ",50)),50)))</f>
        <v/>
      </c>
      <c r="AA1940" s="27" t="str">
        <f aca="false">IF($AF1940="","",IF(COUNTIF(Validation!$U$19:$U$178,$AF1940)&gt;0,"OK","NO MATCH"))</f>
        <v/>
      </c>
      <c r="AB1940" s="27" t="str">
        <f aca="false">IF($W1940=0,"",IF(AND($W1940&gt;=Validation!$B$3,$W1940&lt;=Validation!$C$3),"Yes","No"))</f>
        <v/>
      </c>
      <c r="AC1940" s="26" t="str">
        <f aca="false">IF($A1940="","",$AF1940&amp;"|"&amp;TEXT($W1940,"yyyy-mm-dd")&amp;"|"&amp;$J1940&amp;"|"&amp;$N1940)</f>
        <v/>
      </c>
      <c r="AD1940" s="27" t="str">
        <f aca="false">IF($AC1940="","",IF(COUNTIF($AC$2:$AC$3000,$AC1940)&gt;1,"REVIEW","OK"))</f>
        <v/>
      </c>
      <c r="AE1940" s="27" t="str">
        <f aca="false">IF(OR($W1940=0,$O1940=""),"",IF(IFERROR(IF(ISNUMBER($O1940),INT($O1940),DATE(VALUE(MID(SUBSTITUTE(LEFT($O1940,FIND(" ",$O1940&amp;" ")-1),"/",REPT(" ",20)),41,20)),VALUE(LEFT(SUBSTITUTE(LEFT($O1940,FIND(" ",$O1940&amp;" ")-1),"/",REPT(" ",20)),20)),VALUE(MID(SUBSTITUTE(LEFT($O1940,FIND(" ",$O1940&amp;" ")-1),"/",REPT(" ",20)),21,20)))),0)&gt;$W1940,"Late","Same day"))</f>
        <v/>
      </c>
      <c r="AF1940" s="26" t="str">
        <f aca="false">IF($A1940="","",IFERROR(INDEX(Validation!$C$193:$C$217,MATCH($A1940,Validation!$A$193:$A$217,0)),IF(COUNTIF(Validation!$U$19:$U$178,$Z1940)&gt;0,$Z1940,IF(COUNTIF(Validation!$S$19:$S$178,$AI1940)=1,INDEX(Validation!$U$19:$U$178,MATCH($AI1940,Validation!$S$19:$S$178,0)),$Z1940))))</f>
        <v/>
      </c>
      <c r="AG1940" s="27" t="str">
        <f aca="false">IF(COUNTA($A1940:$U1940)=0,"",IF($A1940="","No name",IF($F1940="","No date",IF($W1940=0,"Date ilegible",IF(NOT(ISNUMBER($N1940)),"Hours no numéricas",IF($AA1940="NO MATCH","Person no identificada","OK"))))))</f>
        <v/>
      </c>
      <c r="AH1940" s="27" t="str">
        <f aca="false">IF($W1940=0,"No date",IF($W1940&lt;Validation!$B$3,"Before period",IF($W1940&gt;Validation!$C$3,"After period","In period")))</f>
        <v>No date</v>
      </c>
      <c r="AI1940" s="26" t="str">
        <f aca="false">IF($Y1940="","",TRIM(RIGHT(SUBSTITUTE($Y1940," ",REPT(" ",50)),50)))</f>
        <v/>
      </c>
      <c r="AJ1940" s="27" t="str">
        <f aca="false">IF($A1940="","",IF(NOT(ISERROR(MATCH($A1940,Validation!$A$193:$A$217,0))),"Manual mapping",IF(COUNTIF(Validation!$U$19:$U$178,$Z1940)&gt;0,"Direct",IF(COUNTIF(Validation!$S$19:$S$178,$AI1940)=1,"By surname","Unresolved"))))</f>
        <v/>
      </c>
      <c r="AK1940" s="28" t="str">
        <f aca="false">IF($L1940="","",IF(MATCH($L1940,$L$2:$L$3000,0)&lt;&gt;ROW()-1,"",COUNT($AK$1:$AK1939)+1))</f>
        <v/>
      </c>
      <c r="AL1940" s="28" t="str">
        <f aca="false">IF($G1940="","",IF(MATCH($G1940,$G$2:$G$3000,0)&lt;&gt;ROW()-1,"",COUNT($AL$1:$AL1939)+1))</f>
        <v/>
      </c>
      <c r="AM1940" s="28" t="str">
        <f aca="false">IF($H1940="","",IF(MATCH($H1940,$H$2:$H$3000,0)&lt;&gt;ROW()-1,"",COUNT($AM$1:$AM1939)+1))</f>
        <v/>
      </c>
      <c r="AN1940" s="28" t="str">
        <f aca="false">IF($I1940="","",IF(MATCH($I1940,$I$2:$I$3000,0)&lt;&gt;ROW()-1,"",COUNT($AN$1:$AN1939)+1))</f>
        <v/>
      </c>
      <c r="AO1940" s="28" t="str">
        <f aca="false">IF($Q1940="","",IF(MATCH($Q1940,$Q$2:$Q$3000,0)&lt;&gt;ROW()-1,"",COUNT($AO$1:$AO1939)+1))</f>
        <v/>
      </c>
    </row>
    <row r="1941" customFormat="false" ht="12.75" hidden="false" customHeight="true" outlineLevel="0" collapsed="false">
      <c r="W1941" s="24" t="n">
        <f aca="false">IF($F1941="",0,IFERROR(IF(ISNUMBER($F1941),INT($F1941),DATE(VALUE(MID(SUBSTITUTE(LEFT($F1941,FIND(" ",$F1941&amp;" ")-1),"/",REPT(" ",20)),41,20)),VALUE(LEFT(SUBSTITUTE(LEFT($F1941,FIND(" ",$F1941&amp;" ")-1),"/",REPT(" ",20)),20)),VALUE(MID(SUBSTITUTE(LEFT($F1941,FIND(" ",$F1941&amp;" ")-1),"/",REPT(" ",20)),21,20)))),0))</f>
        <v>0</v>
      </c>
      <c r="X1941" s="25" t="str">
        <f aca="false">IF(ISNUMBER($N1941),$N1941*Validation!$B$5,"")</f>
        <v/>
      </c>
      <c r="Y1941" s="26" t="str">
        <f aca="false">IF($A1941="","",SUBSTITUTE(SUBSTITUTE(SUBSTITUTE(SUBSTITUTE(SUBSTITUTE(SUBSTITUTE(SUBSTITUTE(UPPER(TRIM($A1941)),"Á","A"),"É","E"),"Í","I"),"Ó","O"),"Ú","U"),"Ñ","N"),"Ü","U"))</f>
        <v/>
      </c>
      <c r="Z1941" s="26" t="str">
        <f aca="false">IF($Y1941="","",LEFT($Y1941,1)&amp;" "&amp;TRIM(RIGHT(SUBSTITUTE($Y1941," ",REPT(" ",50)),50)))</f>
        <v/>
      </c>
      <c r="AA1941" s="27" t="str">
        <f aca="false">IF($AF1941="","",IF(COUNTIF(Validation!$U$19:$U$178,$AF1941)&gt;0,"OK","NO MATCH"))</f>
        <v/>
      </c>
      <c r="AB1941" s="27" t="str">
        <f aca="false">IF($W1941=0,"",IF(AND($W1941&gt;=Validation!$B$3,$W1941&lt;=Validation!$C$3),"Yes","No"))</f>
        <v/>
      </c>
      <c r="AC1941" s="26" t="str">
        <f aca="false">IF($A1941="","",$AF1941&amp;"|"&amp;TEXT($W1941,"yyyy-mm-dd")&amp;"|"&amp;$J1941&amp;"|"&amp;$N1941)</f>
        <v/>
      </c>
      <c r="AD1941" s="27" t="str">
        <f aca="false">IF($AC1941="","",IF(COUNTIF($AC$2:$AC$3000,$AC1941)&gt;1,"REVIEW","OK"))</f>
        <v/>
      </c>
      <c r="AE1941" s="27" t="str">
        <f aca="false">IF(OR($W1941=0,$O1941=""),"",IF(IFERROR(IF(ISNUMBER($O1941),INT($O1941),DATE(VALUE(MID(SUBSTITUTE(LEFT($O1941,FIND(" ",$O1941&amp;" ")-1),"/",REPT(" ",20)),41,20)),VALUE(LEFT(SUBSTITUTE(LEFT($O1941,FIND(" ",$O1941&amp;" ")-1),"/",REPT(" ",20)),20)),VALUE(MID(SUBSTITUTE(LEFT($O1941,FIND(" ",$O1941&amp;" ")-1),"/",REPT(" ",20)),21,20)))),0)&gt;$W1941,"Late","Same day"))</f>
        <v/>
      </c>
      <c r="AF1941" s="26" t="str">
        <f aca="false">IF($A1941="","",IFERROR(INDEX(Validation!$C$193:$C$217,MATCH($A1941,Validation!$A$193:$A$217,0)),IF(COUNTIF(Validation!$U$19:$U$178,$Z1941)&gt;0,$Z1941,IF(COUNTIF(Validation!$S$19:$S$178,$AI1941)=1,INDEX(Validation!$U$19:$U$178,MATCH($AI1941,Validation!$S$19:$S$178,0)),$Z1941))))</f>
        <v/>
      </c>
      <c r="AG1941" s="27" t="str">
        <f aca="false">IF(COUNTA($A1941:$U1941)=0,"",IF($A1941="","No name",IF($F1941="","No date",IF($W1941=0,"Date ilegible",IF(NOT(ISNUMBER($N1941)),"Hours no numéricas",IF($AA1941="NO MATCH","Person no identificada","OK"))))))</f>
        <v/>
      </c>
      <c r="AH1941" s="27" t="str">
        <f aca="false">IF($W1941=0,"No date",IF($W1941&lt;Validation!$B$3,"Before period",IF($W1941&gt;Validation!$C$3,"After period","In period")))</f>
        <v>No date</v>
      </c>
      <c r="AI1941" s="26" t="str">
        <f aca="false">IF($Y1941="","",TRIM(RIGHT(SUBSTITUTE($Y1941," ",REPT(" ",50)),50)))</f>
        <v/>
      </c>
      <c r="AJ1941" s="27" t="str">
        <f aca="false">IF($A1941="","",IF(NOT(ISERROR(MATCH($A1941,Validation!$A$193:$A$217,0))),"Manual mapping",IF(COUNTIF(Validation!$U$19:$U$178,$Z1941)&gt;0,"Direct",IF(COUNTIF(Validation!$S$19:$S$178,$AI1941)=1,"By surname","Unresolved"))))</f>
        <v/>
      </c>
      <c r="AK1941" s="28" t="str">
        <f aca="false">IF($L1941="","",IF(MATCH($L1941,$L$2:$L$3000,0)&lt;&gt;ROW()-1,"",COUNT($AK$1:$AK1940)+1))</f>
        <v/>
      </c>
      <c r="AL1941" s="28" t="str">
        <f aca="false">IF($G1941="","",IF(MATCH($G1941,$G$2:$G$3000,0)&lt;&gt;ROW()-1,"",COUNT($AL$1:$AL1940)+1))</f>
        <v/>
      </c>
      <c r="AM1941" s="28" t="str">
        <f aca="false">IF($H1941="","",IF(MATCH($H1941,$H$2:$H$3000,0)&lt;&gt;ROW()-1,"",COUNT($AM$1:$AM1940)+1))</f>
        <v/>
      </c>
      <c r="AN1941" s="28" t="str">
        <f aca="false">IF($I1941="","",IF(MATCH($I1941,$I$2:$I$3000,0)&lt;&gt;ROW()-1,"",COUNT($AN$1:$AN1940)+1))</f>
        <v/>
      </c>
      <c r="AO1941" s="28" t="str">
        <f aca="false">IF($Q1941="","",IF(MATCH($Q1941,$Q$2:$Q$3000,0)&lt;&gt;ROW()-1,"",COUNT($AO$1:$AO1940)+1))</f>
        <v/>
      </c>
    </row>
    <row r="1942" customFormat="false" ht="12.75" hidden="false" customHeight="true" outlineLevel="0" collapsed="false">
      <c r="W1942" s="24" t="n">
        <f aca="false">IF($F1942="",0,IFERROR(IF(ISNUMBER($F1942),INT($F1942),DATE(VALUE(MID(SUBSTITUTE(LEFT($F1942,FIND(" ",$F1942&amp;" ")-1),"/",REPT(" ",20)),41,20)),VALUE(LEFT(SUBSTITUTE(LEFT($F1942,FIND(" ",$F1942&amp;" ")-1),"/",REPT(" ",20)),20)),VALUE(MID(SUBSTITUTE(LEFT($F1942,FIND(" ",$F1942&amp;" ")-1),"/",REPT(" ",20)),21,20)))),0))</f>
        <v>0</v>
      </c>
      <c r="X1942" s="25" t="str">
        <f aca="false">IF(ISNUMBER($N1942),$N1942*Validation!$B$5,"")</f>
        <v/>
      </c>
      <c r="Y1942" s="26" t="str">
        <f aca="false">IF($A1942="","",SUBSTITUTE(SUBSTITUTE(SUBSTITUTE(SUBSTITUTE(SUBSTITUTE(SUBSTITUTE(SUBSTITUTE(UPPER(TRIM($A1942)),"Á","A"),"É","E"),"Í","I"),"Ó","O"),"Ú","U"),"Ñ","N"),"Ü","U"))</f>
        <v/>
      </c>
      <c r="Z1942" s="26" t="str">
        <f aca="false">IF($Y1942="","",LEFT($Y1942,1)&amp;" "&amp;TRIM(RIGHT(SUBSTITUTE($Y1942," ",REPT(" ",50)),50)))</f>
        <v/>
      </c>
      <c r="AA1942" s="27" t="str">
        <f aca="false">IF($AF1942="","",IF(COUNTIF(Validation!$U$19:$U$178,$AF1942)&gt;0,"OK","NO MATCH"))</f>
        <v/>
      </c>
      <c r="AB1942" s="27" t="str">
        <f aca="false">IF($W1942=0,"",IF(AND($W1942&gt;=Validation!$B$3,$W1942&lt;=Validation!$C$3),"Yes","No"))</f>
        <v/>
      </c>
      <c r="AC1942" s="26" t="str">
        <f aca="false">IF($A1942="","",$AF1942&amp;"|"&amp;TEXT($W1942,"yyyy-mm-dd")&amp;"|"&amp;$J1942&amp;"|"&amp;$N1942)</f>
        <v/>
      </c>
      <c r="AD1942" s="27" t="str">
        <f aca="false">IF($AC1942="","",IF(COUNTIF($AC$2:$AC$3000,$AC1942)&gt;1,"REVIEW","OK"))</f>
        <v/>
      </c>
      <c r="AE1942" s="27" t="str">
        <f aca="false">IF(OR($W1942=0,$O1942=""),"",IF(IFERROR(IF(ISNUMBER($O1942),INT($O1942),DATE(VALUE(MID(SUBSTITUTE(LEFT($O1942,FIND(" ",$O1942&amp;" ")-1),"/",REPT(" ",20)),41,20)),VALUE(LEFT(SUBSTITUTE(LEFT($O1942,FIND(" ",$O1942&amp;" ")-1),"/",REPT(" ",20)),20)),VALUE(MID(SUBSTITUTE(LEFT($O1942,FIND(" ",$O1942&amp;" ")-1),"/",REPT(" ",20)),21,20)))),0)&gt;$W1942,"Late","Same day"))</f>
        <v/>
      </c>
      <c r="AF1942" s="26" t="str">
        <f aca="false">IF($A1942="","",IFERROR(INDEX(Validation!$C$193:$C$217,MATCH($A1942,Validation!$A$193:$A$217,0)),IF(COUNTIF(Validation!$U$19:$U$178,$Z1942)&gt;0,$Z1942,IF(COUNTIF(Validation!$S$19:$S$178,$AI1942)=1,INDEX(Validation!$U$19:$U$178,MATCH($AI1942,Validation!$S$19:$S$178,0)),$Z1942))))</f>
        <v/>
      </c>
      <c r="AG1942" s="27" t="str">
        <f aca="false">IF(COUNTA($A1942:$U1942)=0,"",IF($A1942="","No name",IF($F1942="","No date",IF($W1942=0,"Date ilegible",IF(NOT(ISNUMBER($N1942)),"Hours no numéricas",IF($AA1942="NO MATCH","Person no identificada","OK"))))))</f>
        <v/>
      </c>
      <c r="AH1942" s="27" t="str">
        <f aca="false">IF($W1942=0,"No date",IF($W1942&lt;Validation!$B$3,"Before period",IF($W1942&gt;Validation!$C$3,"After period","In period")))</f>
        <v>No date</v>
      </c>
      <c r="AI1942" s="26" t="str">
        <f aca="false">IF($Y1942="","",TRIM(RIGHT(SUBSTITUTE($Y1942," ",REPT(" ",50)),50)))</f>
        <v/>
      </c>
      <c r="AJ1942" s="27" t="str">
        <f aca="false">IF($A1942="","",IF(NOT(ISERROR(MATCH($A1942,Validation!$A$193:$A$217,0))),"Manual mapping",IF(COUNTIF(Validation!$U$19:$U$178,$Z1942)&gt;0,"Direct",IF(COUNTIF(Validation!$S$19:$S$178,$AI1942)=1,"By surname","Unresolved"))))</f>
        <v/>
      </c>
      <c r="AK1942" s="28" t="str">
        <f aca="false">IF($L1942="","",IF(MATCH($L1942,$L$2:$L$3000,0)&lt;&gt;ROW()-1,"",COUNT($AK$1:$AK1941)+1))</f>
        <v/>
      </c>
      <c r="AL1942" s="28" t="str">
        <f aca="false">IF($G1942="","",IF(MATCH($G1942,$G$2:$G$3000,0)&lt;&gt;ROW()-1,"",COUNT($AL$1:$AL1941)+1))</f>
        <v/>
      </c>
      <c r="AM1942" s="28" t="str">
        <f aca="false">IF($H1942="","",IF(MATCH($H1942,$H$2:$H$3000,0)&lt;&gt;ROW()-1,"",COUNT($AM$1:$AM1941)+1))</f>
        <v/>
      </c>
      <c r="AN1942" s="28" t="str">
        <f aca="false">IF($I1942="","",IF(MATCH($I1942,$I$2:$I$3000,0)&lt;&gt;ROW()-1,"",COUNT($AN$1:$AN1941)+1))</f>
        <v/>
      </c>
      <c r="AO1942" s="28" t="str">
        <f aca="false">IF($Q1942="","",IF(MATCH($Q1942,$Q$2:$Q$3000,0)&lt;&gt;ROW()-1,"",COUNT($AO$1:$AO1941)+1))</f>
        <v/>
      </c>
    </row>
    <row r="1943" customFormat="false" ht="12.75" hidden="false" customHeight="true" outlineLevel="0" collapsed="false">
      <c r="W1943" s="24" t="n">
        <f aca="false">IF($F1943="",0,IFERROR(IF(ISNUMBER($F1943),INT($F1943),DATE(VALUE(MID(SUBSTITUTE(LEFT($F1943,FIND(" ",$F1943&amp;" ")-1),"/",REPT(" ",20)),41,20)),VALUE(LEFT(SUBSTITUTE(LEFT($F1943,FIND(" ",$F1943&amp;" ")-1),"/",REPT(" ",20)),20)),VALUE(MID(SUBSTITUTE(LEFT($F1943,FIND(" ",$F1943&amp;" ")-1),"/",REPT(" ",20)),21,20)))),0))</f>
        <v>0</v>
      </c>
      <c r="X1943" s="25" t="str">
        <f aca="false">IF(ISNUMBER($N1943),$N1943*Validation!$B$5,"")</f>
        <v/>
      </c>
      <c r="Y1943" s="26" t="str">
        <f aca="false">IF($A1943="","",SUBSTITUTE(SUBSTITUTE(SUBSTITUTE(SUBSTITUTE(SUBSTITUTE(SUBSTITUTE(SUBSTITUTE(UPPER(TRIM($A1943)),"Á","A"),"É","E"),"Í","I"),"Ó","O"),"Ú","U"),"Ñ","N"),"Ü","U"))</f>
        <v/>
      </c>
      <c r="Z1943" s="26" t="str">
        <f aca="false">IF($Y1943="","",LEFT($Y1943,1)&amp;" "&amp;TRIM(RIGHT(SUBSTITUTE($Y1943," ",REPT(" ",50)),50)))</f>
        <v/>
      </c>
      <c r="AA1943" s="27" t="str">
        <f aca="false">IF($AF1943="","",IF(COUNTIF(Validation!$U$19:$U$178,$AF1943)&gt;0,"OK","NO MATCH"))</f>
        <v/>
      </c>
      <c r="AB1943" s="27" t="str">
        <f aca="false">IF($W1943=0,"",IF(AND($W1943&gt;=Validation!$B$3,$W1943&lt;=Validation!$C$3),"Yes","No"))</f>
        <v/>
      </c>
      <c r="AC1943" s="26" t="str">
        <f aca="false">IF($A1943="","",$AF1943&amp;"|"&amp;TEXT($W1943,"yyyy-mm-dd")&amp;"|"&amp;$J1943&amp;"|"&amp;$N1943)</f>
        <v/>
      </c>
      <c r="AD1943" s="27" t="str">
        <f aca="false">IF($AC1943="","",IF(COUNTIF($AC$2:$AC$3000,$AC1943)&gt;1,"REVIEW","OK"))</f>
        <v/>
      </c>
      <c r="AE1943" s="27" t="str">
        <f aca="false">IF(OR($W1943=0,$O1943=""),"",IF(IFERROR(IF(ISNUMBER($O1943),INT($O1943),DATE(VALUE(MID(SUBSTITUTE(LEFT($O1943,FIND(" ",$O1943&amp;" ")-1),"/",REPT(" ",20)),41,20)),VALUE(LEFT(SUBSTITUTE(LEFT($O1943,FIND(" ",$O1943&amp;" ")-1),"/",REPT(" ",20)),20)),VALUE(MID(SUBSTITUTE(LEFT($O1943,FIND(" ",$O1943&amp;" ")-1),"/",REPT(" ",20)),21,20)))),0)&gt;$W1943,"Late","Same day"))</f>
        <v/>
      </c>
      <c r="AF1943" s="26" t="str">
        <f aca="false">IF($A1943="","",IFERROR(INDEX(Validation!$C$193:$C$217,MATCH($A1943,Validation!$A$193:$A$217,0)),IF(COUNTIF(Validation!$U$19:$U$178,$Z1943)&gt;0,$Z1943,IF(COUNTIF(Validation!$S$19:$S$178,$AI1943)=1,INDEX(Validation!$U$19:$U$178,MATCH($AI1943,Validation!$S$19:$S$178,0)),$Z1943))))</f>
        <v/>
      </c>
      <c r="AG1943" s="27" t="str">
        <f aca="false">IF(COUNTA($A1943:$U1943)=0,"",IF($A1943="","No name",IF($F1943="","No date",IF($W1943=0,"Date ilegible",IF(NOT(ISNUMBER($N1943)),"Hours no numéricas",IF($AA1943="NO MATCH","Person no identificada","OK"))))))</f>
        <v/>
      </c>
      <c r="AH1943" s="27" t="str">
        <f aca="false">IF($W1943=0,"No date",IF($W1943&lt;Validation!$B$3,"Before period",IF($W1943&gt;Validation!$C$3,"After period","In period")))</f>
        <v>No date</v>
      </c>
      <c r="AI1943" s="26" t="str">
        <f aca="false">IF($Y1943="","",TRIM(RIGHT(SUBSTITUTE($Y1943," ",REPT(" ",50)),50)))</f>
        <v/>
      </c>
      <c r="AJ1943" s="27" t="str">
        <f aca="false">IF($A1943="","",IF(NOT(ISERROR(MATCH($A1943,Validation!$A$193:$A$217,0))),"Manual mapping",IF(COUNTIF(Validation!$U$19:$U$178,$Z1943)&gt;0,"Direct",IF(COUNTIF(Validation!$S$19:$S$178,$AI1943)=1,"By surname","Unresolved"))))</f>
        <v/>
      </c>
      <c r="AK1943" s="28" t="str">
        <f aca="false">IF($L1943="","",IF(MATCH($L1943,$L$2:$L$3000,0)&lt;&gt;ROW()-1,"",COUNT($AK$1:$AK1942)+1))</f>
        <v/>
      </c>
      <c r="AL1943" s="28" t="str">
        <f aca="false">IF($G1943="","",IF(MATCH($G1943,$G$2:$G$3000,0)&lt;&gt;ROW()-1,"",COUNT($AL$1:$AL1942)+1))</f>
        <v/>
      </c>
      <c r="AM1943" s="28" t="str">
        <f aca="false">IF($H1943="","",IF(MATCH($H1943,$H$2:$H$3000,0)&lt;&gt;ROW()-1,"",COUNT($AM$1:$AM1942)+1))</f>
        <v/>
      </c>
      <c r="AN1943" s="28" t="str">
        <f aca="false">IF($I1943="","",IF(MATCH($I1943,$I$2:$I$3000,0)&lt;&gt;ROW()-1,"",COUNT($AN$1:$AN1942)+1))</f>
        <v/>
      </c>
      <c r="AO1943" s="28" t="str">
        <f aca="false">IF($Q1943="","",IF(MATCH($Q1943,$Q$2:$Q$3000,0)&lt;&gt;ROW()-1,"",COUNT($AO$1:$AO1942)+1))</f>
        <v/>
      </c>
    </row>
    <row r="1944" customFormat="false" ht="12.75" hidden="false" customHeight="true" outlineLevel="0" collapsed="false">
      <c r="W1944" s="24" t="n">
        <f aca="false">IF($F1944="",0,IFERROR(IF(ISNUMBER($F1944),INT($F1944),DATE(VALUE(MID(SUBSTITUTE(LEFT($F1944,FIND(" ",$F1944&amp;" ")-1),"/",REPT(" ",20)),41,20)),VALUE(LEFT(SUBSTITUTE(LEFT($F1944,FIND(" ",$F1944&amp;" ")-1),"/",REPT(" ",20)),20)),VALUE(MID(SUBSTITUTE(LEFT($F1944,FIND(" ",$F1944&amp;" ")-1),"/",REPT(" ",20)),21,20)))),0))</f>
        <v>0</v>
      </c>
      <c r="X1944" s="25" t="str">
        <f aca="false">IF(ISNUMBER($N1944),$N1944*Validation!$B$5,"")</f>
        <v/>
      </c>
      <c r="Y1944" s="26" t="str">
        <f aca="false">IF($A1944="","",SUBSTITUTE(SUBSTITUTE(SUBSTITUTE(SUBSTITUTE(SUBSTITUTE(SUBSTITUTE(SUBSTITUTE(UPPER(TRIM($A1944)),"Á","A"),"É","E"),"Í","I"),"Ó","O"),"Ú","U"),"Ñ","N"),"Ü","U"))</f>
        <v/>
      </c>
      <c r="Z1944" s="26" t="str">
        <f aca="false">IF($Y1944="","",LEFT($Y1944,1)&amp;" "&amp;TRIM(RIGHT(SUBSTITUTE($Y1944," ",REPT(" ",50)),50)))</f>
        <v/>
      </c>
      <c r="AA1944" s="27" t="str">
        <f aca="false">IF($AF1944="","",IF(COUNTIF(Validation!$U$19:$U$178,$AF1944)&gt;0,"OK","NO MATCH"))</f>
        <v/>
      </c>
      <c r="AB1944" s="27" t="str">
        <f aca="false">IF($W1944=0,"",IF(AND($W1944&gt;=Validation!$B$3,$W1944&lt;=Validation!$C$3),"Yes","No"))</f>
        <v/>
      </c>
      <c r="AC1944" s="26" t="str">
        <f aca="false">IF($A1944="","",$AF1944&amp;"|"&amp;TEXT($W1944,"yyyy-mm-dd")&amp;"|"&amp;$J1944&amp;"|"&amp;$N1944)</f>
        <v/>
      </c>
      <c r="AD1944" s="27" t="str">
        <f aca="false">IF($AC1944="","",IF(COUNTIF($AC$2:$AC$3000,$AC1944)&gt;1,"REVIEW","OK"))</f>
        <v/>
      </c>
      <c r="AE1944" s="27" t="str">
        <f aca="false">IF(OR($W1944=0,$O1944=""),"",IF(IFERROR(IF(ISNUMBER($O1944),INT($O1944),DATE(VALUE(MID(SUBSTITUTE(LEFT($O1944,FIND(" ",$O1944&amp;" ")-1),"/",REPT(" ",20)),41,20)),VALUE(LEFT(SUBSTITUTE(LEFT($O1944,FIND(" ",$O1944&amp;" ")-1),"/",REPT(" ",20)),20)),VALUE(MID(SUBSTITUTE(LEFT($O1944,FIND(" ",$O1944&amp;" ")-1),"/",REPT(" ",20)),21,20)))),0)&gt;$W1944,"Late","Same day"))</f>
        <v/>
      </c>
      <c r="AF1944" s="26" t="str">
        <f aca="false">IF($A1944="","",IFERROR(INDEX(Validation!$C$193:$C$217,MATCH($A1944,Validation!$A$193:$A$217,0)),IF(COUNTIF(Validation!$U$19:$U$178,$Z1944)&gt;0,$Z1944,IF(COUNTIF(Validation!$S$19:$S$178,$AI1944)=1,INDEX(Validation!$U$19:$U$178,MATCH($AI1944,Validation!$S$19:$S$178,0)),$Z1944))))</f>
        <v/>
      </c>
      <c r="AG1944" s="27" t="str">
        <f aca="false">IF(COUNTA($A1944:$U1944)=0,"",IF($A1944="","No name",IF($F1944="","No date",IF($W1944=0,"Date ilegible",IF(NOT(ISNUMBER($N1944)),"Hours no numéricas",IF($AA1944="NO MATCH","Person no identificada","OK"))))))</f>
        <v/>
      </c>
      <c r="AH1944" s="27" t="str">
        <f aca="false">IF($W1944=0,"No date",IF($W1944&lt;Validation!$B$3,"Before period",IF($W1944&gt;Validation!$C$3,"After period","In period")))</f>
        <v>No date</v>
      </c>
      <c r="AI1944" s="26" t="str">
        <f aca="false">IF($Y1944="","",TRIM(RIGHT(SUBSTITUTE($Y1944," ",REPT(" ",50)),50)))</f>
        <v/>
      </c>
      <c r="AJ1944" s="27" t="str">
        <f aca="false">IF($A1944="","",IF(NOT(ISERROR(MATCH($A1944,Validation!$A$193:$A$217,0))),"Manual mapping",IF(COUNTIF(Validation!$U$19:$U$178,$Z1944)&gt;0,"Direct",IF(COUNTIF(Validation!$S$19:$S$178,$AI1944)=1,"By surname","Unresolved"))))</f>
        <v/>
      </c>
      <c r="AK1944" s="28" t="str">
        <f aca="false">IF($L1944="","",IF(MATCH($L1944,$L$2:$L$3000,0)&lt;&gt;ROW()-1,"",COUNT($AK$1:$AK1943)+1))</f>
        <v/>
      </c>
      <c r="AL1944" s="28" t="str">
        <f aca="false">IF($G1944="","",IF(MATCH($G1944,$G$2:$G$3000,0)&lt;&gt;ROW()-1,"",COUNT($AL$1:$AL1943)+1))</f>
        <v/>
      </c>
      <c r="AM1944" s="28" t="str">
        <f aca="false">IF($H1944="","",IF(MATCH($H1944,$H$2:$H$3000,0)&lt;&gt;ROW()-1,"",COUNT($AM$1:$AM1943)+1))</f>
        <v/>
      </c>
      <c r="AN1944" s="28" t="str">
        <f aca="false">IF($I1944="","",IF(MATCH($I1944,$I$2:$I$3000,0)&lt;&gt;ROW()-1,"",COUNT($AN$1:$AN1943)+1))</f>
        <v/>
      </c>
      <c r="AO1944" s="28" t="str">
        <f aca="false">IF($Q1944="","",IF(MATCH($Q1944,$Q$2:$Q$3000,0)&lt;&gt;ROW()-1,"",COUNT($AO$1:$AO1943)+1))</f>
        <v/>
      </c>
    </row>
    <row r="1945" customFormat="false" ht="12.75" hidden="false" customHeight="true" outlineLevel="0" collapsed="false">
      <c r="W1945" s="24" t="n">
        <f aca="false">IF($F1945="",0,IFERROR(IF(ISNUMBER($F1945),INT($F1945),DATE(VALUE(MID(SUBSTITUTE(LEFT($F1945,FIND(" ",$F1945&amp;" ")-1),"/",REPT(" ",20)),41,20)),VALUE(LEFT(SUBSTITUTE(LEFT($F1945,FIND(" ",$F1945&amp;" ")-1),"/",REPT(" ",20)),20)),VALUE(MID(SUBSTITUTE(LEFT($F1945,FIND(" ",$F1945&amp;" ")-1),"/",REPT(" ",20)),21,20)))),0))</f>
        <v>0</v>
      </c>
      <c r="X1945" s="25" t="str">
        <f aca="false">IF(ISNUMBER($N1945),$N1945*Validation!$B$5,"")</f>
        <v/>
      </c>
      <c r="Y1945" s="26" t="str">
        <f aca="false">IF($A1945="","",SUBSTITUTE(SUBSTITUTE(SUBSTITUTE(SUBSTITUTE(SUBSTITUTE(SUBSTITUTE(SUBSTITUTE(UPPER(TRIM($A1945)),"Á","A"),"É","E"),"Í","I"),"Ó","O"),"Ú","U"),"Ñ","N"),"Ü","U"))</f>
        <v/>
      </c>
      <c r="Z1945" s="26" t="str">
        <f aca="false">IF($Y1945="","",LEFT($Y1945,1)&amp;" "&amp;TRIM(RIGHT(SUBSTITUTE($Y1945," ",REPT(" ",50)),50)))</f>
        <v/>
      </c>
      <c r="AA1945" s="27" t="str">
        <f aca="false">IF($AF1945="","",IF(COUNTIF(Validation!$U$19:$U$178,$AF1945)&gt;0,"OK","NO MATCH"))</f>
        <v/>
      </c>
      <c r="AB1945" s="27" t="str">
        <f aca="false">IF($W1945=0,"",IF(AND($W1945&gt;=Validation!$B$3,$W1945&lt;=Validation!$C$3),"Yes","No"))</f>
        <v/>
      </c>
      <c r="AC1945" s="26" t="str">
        <f aca="false">IF($A1945="","",$AF1945&amp;"|"&amp;TEXT($W1945,"yyyy-mm-dd")&amp;"|"&amp;$J1945&amp;"|"&amp;$N1945)</f>
        <v/>
      </c>
      <c r="AD1945" s="27" t="str">
        <f aca="false">IF($AC1945="","",IF(COUNTIF($AC$2:$AC$3000,$AC1945)&gt;1,"REVIEW","OK"))</f>
        <v/>
      </c>
      <c r="AE1945" s="27" t="str">
        <f aca="false">IF(OR($W1945=0,$O1945=""),"",IF(IFERROR(IF(ISNUMBER($O1945),INT($O1945),DATE(VALUE(MID(SUBSTITUTE(LEFT($O1945,FIND(" ",$O1945&amp;" ")-1),"/",REPT(" ",20)),41,20)),VALUE(LEFT(SUBSTITUTE(LEFT($O1945,FIND(" ",$O1945&amp;" ")-1),"/",REPT(" ",20)),20)),VALUE(MID(SUBSTITUTE(LEFT($O1945,FIND(" ",$O1945&amp;" ")-1),"/",REPT(" ",20)),21,20)))),0)&gt;$W1945,"Late","Same day"))</f>
        <v/>
      </c>
      <c r="AF1945" s="26" t="str">
        <f aca="false">IF($A1945="","",IFERROR(INDEX(Validation!$C$193:$C$217,MATCH($A1945,Validation!$A$193:$A$217,0)),IF(COUNTIF(Validation!$U$19:$U$178,$Z1945)&gt;0,$Z1945,IF(COUNTIF(Validation!$S$19:$S$178,$AI1945)=1,INDEX(Validation!$U$19:$U$178,MATCH($AI1945,Validation!$S$19:$S$178,0)),$Z1945))))</f>
        <v/>
      </c>
      <c r="AG1945" s="27" t="str">
        <f aca="false">IF(COUNTA($A1945:$U1945)=0,"",IF($A1945="","No name",IF($F1945="","No date",IF($W1945=0,"Date ilegible",IF(NOT(ISNUMBER($N1945)),"Hours no numéricas",IF($AA1945="NO MATCH","Person no identificada","OK"))))))</f>
        <v/>
      </c>
      <c r="AH1945" s="27" t="str">
        <f aca="false">IF($W1945=0,"No date",IF($W1945&lt;Validation!$B$3,"Before period",IF($W1945&gt;Validation!$C$3,"After period","In period")))</f>
        <v>No date</v>
      </c>
      <c r="AI1945" s="26" t="str">
        <f aca="false">IF($Y1945="","",TRIM(RIGHT(SUBSTITUTE($Y1945," ",REPT(" ",50)),50)))</f>
        <v/>
      </c>
      <c r="AJ1945" s="27" t="str">
        <f aca="false">IF($A1945="","",IF(NOT(ISERROR(MATCH($A1945,Validation!$A$193:$A$217,0))),"Manual mapping",IF(COUNTIF(Validation!$U$19:$U$178,$Z1945)&gt;0,"Direct",IF(COUNTIF(Validation!$S$19:$S$178,$AI1945)=1,"By surname","Unresolved"))))</f>
        <v/>
      </c>
      <c r="AK1945" s="28" t="str">
        <f aca="false">IF($L1945="","",IF(MATCH($L1945,$L$2:$L$3000,0)&lt;&gt;ROW()-1,"",COUNT($AK$1:$AK1944)+1))</f>
        <v/>
      </c>
      <c r="AL1945" s="28" t="str">
        <f aca="false">IF($G1945="","",IF(MATCH($G1945,$G$2:$G$3000,0)&lt;&gt;ROW()-1,"",COUNT($AL$1:$AL1944)+1))</f>
        <v/>
      </c>
      <c r="AM1945" s="28" t="str">
        <f aca="false">IF($H1945="","",IF(MATCH($H1945,$H$2:$H$3000,0)&lt;&gt;ROW()-1,"",COUNT($AM$1:$AM1944)+1))</f>
        <v/>
      </c>
      <c r="AN1945" s="28" t="str">
        <f aca="false">IF($I1945="","",IF(MATCH($I1945,$I$2:$I$3000,0)&lt;&gt;ROW()-1,"",COUNT($AN$1:$AN1944)+1))</f>
        <v/>
      </c>
      <c r="AO1945" s="28" t="str">
        <f aca="false">IF($Q1945="","",IF(MATCH($Q1945,$Q$2:$Q$3000,0)&lt;&gt;ROW()-1,"",COUNT($AO$1:$AO1944)+1))</f>
        <v/>
      </c>
    </row>
    <row r="1946" customFormat="false" ht="12.75" hidden="false" customHeight="true" outlineLevel="0" collapsed="false">
      <c r="W1946" s="24" t="n">
        <f aca="false">IF($F1946="",0,IFERROR(IF(ISNUMBER($F1946),INT($F1946),DATE(VALUE(MID(SUBSTITUTE(LEFT($F1946,FIND(" ",$F1946&amp;" ")-1),"/",REPT(" ",20)),41,20)),VALUE(LEFT(SUBSTITUTE(LEFT($F1946,FIND(" ",$F1946&amp;" ")-1),"/",REPT(" ",20)),20)),VALUE(MID(SUBSTITUTE(LEFT($F1946,FIND(" ",$F1946&amp;" ")-1),"/",REPT(" ",20)),21,20)))),0))</f>
        <v>0</v>
      </c>
      <c r="X1946" s="25" t="str">
        <f aca="false">IF(ISNUMBER($N1946),$N1946*Validation!$B$5,"")</f>
        <v/>
      </c>
      <c r="Y1946" s="26" t="str">
        <f aca="false">IF($A1946="","",SUBSTITUTE(SUBSTITUTE(SUBSTITUTE(SUBSTITUTE(SUBSTITUTE(SUBSTITUTE(SUBSTITUTE(UPPER(TRIM($A1946)),"Á","A"),"É","E"),"Í","I"),"Ó","O"),"Ú","U"),"Ñ","N"),"Ü","U"))</f>
        <v/>
      </c>
      <c r="Z1946" s="26" t="str">
        <f aca="false">IF($Y1946="","",LEFT($Y1946,1)&amp;" "&amp;TRIM(RIGHT(SUBSTITUTE($Y1946," ",REPT(" ",50)),50)))</f>
        <v/>
      </c>
      <c r="AA1946" s="27" t="str">
        <f aca="false">IF($AF1946="","",IF(COUNTIF(Validation!$U$19:$U$178,$AF1946)&gt;0,"OK","NO MATCH"))</f>
        <v/>
      </c>
      <c r="AB1946" s="27" t="str">
        <f aca="false">IF($W1946=0,"",IF(AND($W1946&gt;=Validation!$B$3,$W1946&lt;=Validation!$C$3),"Yes","No"))</f>
        <v/>
      </c>
      <c r="AC1946" s="26" t="str">
        <f aca="false">IF($A1946="","",$AF1946&amp;"|"&amp;TEXT($W1946,"yyyy-mm-dd")&amp;"|"&amp;$J1946&amp;"|"&amp;$N1946)</f>
        <v/>
      </c>
      <c r="AD1946" s="27" t="str">
        <f aca="false">IF($AC1946="","",IF(COUNTIF($AC$2:$AC$3000,$AC1946)&gt;1,"REVIEW","OK"))</f>
        <v/>
      </c>
      <c r="AE1946" s="27" t="str">
        <f aca="false">IF(OR($W1946=0,$O1946=""),"",IF(IFERROR(IF(ISNUMBER($O1946),INT($O1946),DATE(VALUE(MID(SUBSTITUTE(LEFT($O1946,FIND(" ",$O1946&amp;" ")-1),"/",REPT(" ",20)),41,20)),VALUE(LEFT(SUBSTITUTE(LEFT($O1946,FIND(" ",$O1946&amp;" ")-1),"/",REPT(" ",20)),20)),VALUE(MID(SUBSTITUTE(LEFT($O1946,FIND(" ",$O1946&amp;" ")-1),"/",REPT(" ",20)),21,20)))),0)&gt;$W1946,"Late","Same day"))</f>
        <v/>
      </c>
      <c r="AF1946" s="26" t="str">
        <f aca="false">IF($A1946="","",IFERROR(INDEX(Validation!$C$193:$C$217,MATCH($A1946,Validation!$A$193:$A$217,0)),IF(COUNTIF(Validation!$U$19:$U$178,$Z1946)&gt;0,$Z1946,IF(COUNTIF(Validation!$S$19:$S$178,$AI1946)=1,INDEX(Validation!$U$19:$U$178,MATCH($AI1946,Validation!$S$19:$S$178,0)),$Z1946))))</f>
        <v/>
      </c>
      <c r="AG1946" s="27" t="str">
        <f aca="false">IF(COUNTA($A1946:$U1946)=0,"",IF($A1946="","No name",IF($F1946="","No date",IF($W1946=0,"Date ilegible",IF(NOT(ISNUMBER($N1946)),"Hours no numéricas",IF($AA1946="NO MATCH","Person no identificada","OK"))))))</f>
        <v/>
      </c>
      <c r="AH1946" s="27" t="str">
        <f aca="false">IF($W1946=0,"No date",IF($W1946&lt;Validation!$B$3,"Before period",IF($W1946&gt;Validation!$C$3,"After period","In period")))</f>
        <v>No date</v>
      </c>
      <c r="AI1946" s="26" t="str">
        <f aca="false">IF($Y1946="","",TRIM(RIGHT(SUBSTITUTE($Y1946," ",REPT(" ",50)),50)))</f>
        <v/>
      </c>
      <c r="AJ1946" s="27" t="str">
        <f aca="false">IF($A1946="","",IF(NOT(ISERROR(MATCH($A1946,Validation!$A$193:$A$217,0))),"Manual mapping",IF(COUNTIF(Validation!$U$19:$U$178,$Z1946)&gt;0,"Direct",IF(COUNTIF(Validation!$S$19:$S$178,$AI1946)=1,"By surname","Unresolved"))))</f>
        <v/>
      </c>
      <c r="AK1946" s="28" t="str">
        <f aca="false">IF($L1946="","",IF(MATCH($L1946,$L$2:$L$3000,0)&lt;&gt;ROW()-1,"",COUNT($AK$1:$AK1945)+1))</f>
        <v/>
      </c>
      <c r="AL1946" s="28" t="str">
        <f aca="false">IF($G1946="","",IF(MATCH($G1946,$G$2:$G$3000,0)&lt;&gt;ROW()-1,"",COUNT($AL$1:$AL1945)+1))</f>
        <v/>
      </c>
      <c r="AM1946" s="28" t="str">
        <f aca="false">IF($H1946="","",IF(MATCH($H1946,$H$2:$H$3000,0)&lt;&gt;ROW()-1,"",COUNT($AM$1:$AM1945)+1))</f>
        <v/>
      </c>
      <c r="AN1946" s="28" t="str">
        <f aca="false">IF($I1946="","",IF(MATCH($I1946,$I$2:$I$3000,0)&lt;&gt;ROW()-1,"",COUNT($AN$1:$AN1945)+1))</f>
        <v/>
      </c>
      <c r="AO1946" s="28" t="str">
        <f aca="false">IF($Q1946="","",IF(MATCH($Q1946,$Q$2:$Q$3000,0)&lt;&gt;ROW()-1,"",COUNT($AO$1:$AO1945)+1))</f>
        <v/>
      </c>
    </row>
    <row r="1947" customFormat="false" ht="12.75" hidden="false" customHeight="true" outlineLevel="0" collapsed="false">
      <c r="W1947" s="24" t="n">
        <f aca="false">IF($F1947="",0,IFERROR(IF(ISNUMBER($F1947),INT($F1947),DATE(VALUE(MID(SUBSTITUTE(LEFT($F1947,FIND(" ",$F1947&amp;" ")-1),"/",REPT(" ",20)),41,20)),VALUE(LEFT(SUBSTITUTE(LEFT($F1947,FIND(" ",$F1947&amp;" ")-1),"/",REPT(" ",20)),20)),VALUE(MID(SUBSTITUTE(LEFT($F1947,FIND(" ",$F1947&amp;" ")-1),"/",REPT(" ",20)),21,20)))),0))</f>
        <v>0</v>
      </c>
      <c r="X1947" s="25" t="str">
        <f aca="false">IF(ISNUMBER($N1947),$N1947*Validation!$B$5,"")</f>
        <v/>
      </c>
      <c r="Y1947" s="26" t="str">
        <f aca="false">IF($A1947="","",SUBSTITUTE(SUBSTITUTE(SUBSTITUTE(SUBSTITUTE(SUBSTITUTE(SUBSTITUTE(SUBSTITUTE(UPPER(TRIM($A1947)),"Á","A"),"É","E"),"Í","I"),"Ó","O"),"Ú","U"),"Ñ","N"),"Ü","U"))</f>
        <v/>
      </c>
      <c r="Z1947" s="26" t="str">
        <f aca="false">IF($Y1947="","",LEFT($Y1947,1)&amp;" "&amp;TRIM(RIGHT(SUBSTITUTE($Y1947," ",REPT(" ",50)),50)))</f>
        <v/>
      </c>
      <c r="AA1947" s="27" t="str">
        <f aca="false">IF($AF1947="","",IF(COUNTIF(Validation!$U$19:$U$178,$AF1947)&gt;0,"OK","NO MATCH"))</f>
        <v/>
      </c>
      <c r="AB1947" s="27" t="str">
        <f aca="false">IF($W1947=0,"",IF(AND($W1947&gt;=Validation!$B$3,$W1947&lt;=Validation!$C$3),"Yes","No"))</f>
        <v/>
      </c>
      <c r="AC1947" s="26" t="str">
        <f aca="false">IF($A1947="","",$AF1947&amp;"|"&amp;TEXT($W1947,"yyyy-mm-dd")&amp;"|"&amp;$J1947&amp;"|"&amp;$N1947)</f>
        <v/>
      </c>
      <c r="AD1947" s="27" t="str">
        <f aca="false">IF($AC1947="","",IF(COUNTIF($AC$2:$AC$3000,$AC1947)&gt;1,"REVIEW","OK"))</f>
        <v/>
      </c>
      <c r="AE1947" s="27" t="str">
        <f aca="false">IF(OR($W1947=0,$O1947=""),"",IF(IFERROR(IF(ISNUMBER($O1947),INT($O1947),DATE(VALUE(MID(SUBSTITUTE(LEFT($O1947,FIND(" ",$O1947&amp;" ")-1),"/",REPT(" ",20)),41,20)),VALUE(LEFT(SUBSTITUTE(LEFT($O1947,FIND(" ",$O1947&amp;" ")-1),"/",REPT(" ",20)),20)),VALUE(MID(SUBSTITUTE(LEFT($O1947,FIND(" ",$O1947&amp;" ")-1),"/",REPT(" ",20)),21,20)))),0)&gt;$W1947,"Late","Same day"))</f>
        <v/>
      </c>
      <c r="AF1947" s="26" t="str">
        <f aca="false">IF($A1947="","",IFERROR(INDEX(Validation!$C$193:$C$217,MATCH($A1947,Validation!$A$193:$A$217,0)),IF(COUNTIF(Validation!$U$19:$U$178,$Z1947)&gt;0,$Z1947,IF(COUNTIF(Validation!$S$19:$S$178,$AI1947)=1,INDEX(Validation!$U$19:$U$178,MATCH($AI1947,Validation!$S$19:$S$178,0)),$Z1947))))</f>
        <v/>
      </c>
      <c r="AG1947" s="27" t="str">
        <f aca="false">IF(COUNTA($A1947:$U1947)=0,"",IF($A1947="","No name",IF($F1947="","No date",IF($W1947=0,"Date ilegible",IF(NOT(ISNUMBER($N1947)),"Hours no numéricas",IF($AA1947="NO MATCH","Person no identificada","OK"))))))</f>
        <v/>
      </c>
      <c r="AH1947" s="27" t="str">
        <f aca="false">IF($W1947=0,"No date",IF($W1947&lt;Validation!$B$3,"Before period",IF($W1947&gt;Validation!$C$3,"After period","In period")))</f>
        <v>No date</v>
      </c>
      <c r="AI1947" s="26" t="str">
        <f aca="false">IF($Y1947="","",TRIM(RIGHT(SUBSTITUTE($Y1947," ",REPT(" ",50)),50)))</f>
        <v/>
      </c>
      <c r="AJ1947" s="27" t="str">
        <f aca="false">IF($A1947="","",IF(NOT(ISERROR(MATCH($A1947,Validation!$A$193:$A$217,0))),"Manual mapping",IF(COUNTIF(Validation!$U$19:$U$178,$Z1947)&gt;0,"Direct",IF(COUNTIF(Validation!$S$19:$S$178,$AI1947)=1,"By surname","Unresolved"))))</f>
        <v/>
      </c>
      <c r="AK1947" s="28" t="str">
        <f aca="false">IF($L1947="","",IF(MATCH($L1947,$L$2:$L$3000,0)&lt;&gt;ROW()-1,"",COUNT($AK$1:$AK1946)+1))</f>
        <v/>
      </c>
      <c r="AL1947" s="28" t="str">
        <f aca="false">IF($G1947="","",IF(MATCH($G1947,$G$2:$G$3000,0)&lt;&gt;ROW()-1,"",COUNT($AL$1:$AL1946)+1))</f>
        <v/>
      </c>
      <c r="AM1947" s="28" t="str">
        <f aca="false">IF($H1947="","",IF(MATCH($H1947,$H$2:$H$3000,0)&lt;&gt;ROW()-1,"",COUNT($AM$1:$AM1946)+1))</f>
        <v/>
      </c>
      <c r="AN1947" s="28" t="str">
        <f aca="false">IF($I1947="","",IF(MATCH($I1947,$I$2:$I$3000,0)&lt;&gt;ROW()-1,"",COUNT($AN$1:$AN1946)+1))</f>
        <v/>
      </c>
      <c r="AO1947" s="28" t="str">
        <f aca="false">IF($Q1947="","",IF(MATCH($Q1947,$Q$2:$Q$3000,0)&lt;&gt;ROW()-1,"",COUNT($AO$1:$AO1946)+1))</f>
        <v/>
      </c>
    </row>
    <row r="1948" customFormat="false" ht="12.75" hidden="false" customHeight="true" outlineLevel="0" collapsed="false">
      <c r="W1948" s="24" t="n">
        <f aca="false">IF($F1948="",0,IFERROR(IF(ISNUMBER($F1948),INT($F1948),DATE(VALUE(MID(SUBSTITUTE(LEFT($F1948,FIND(" ",$F1948&amp;" ")-1),"/",REPT(" ",20)),41,20)),VALUE(LEFT(SUBSTITUTE(LEFT($F1948,FIND(" ",$F1948&amp;" ")-1),"/",REPT(" ",20)),20)),VALUE(MID(SUBSTITUTE(LEFT($F1948,FIND(" ",$F1948&amp;" ")-1),"/",REPT(" ",20)),21,20)))),0))</f>
        <v>0</v>
      </c>
      <c r="X1948" s="25" t="str">
        <f aca="false">IF(ISNUMBER($N1948),$N1948*Validation!$B$5,"")</f>
        <v/>
      </c>
      <c r="Y1948" s="26" t="str">
        <f aca="false">IF($A1948="","",SUBSTITUTE(SUBSTITUTE(SUBSTITUTE(SUBSTITUTE(SUBSTITUTE(SUBSTITUTE(SUBSTITUTE(UPPER(TRIM($A1948)),"Á","A"),"É","E"),"Í","I"),"Ó","O"),"Ú","U"),"Ñ","N"),"Ü","U"))</f>
        <v/>
      </c>
      <c r="Z1948" s="26" t="str">
        <f aca="false">IF($Y1948="","",LEFT($Y1948,1)&amp;" "&amp;TRIM(RIGHT(SUBSTITUTE($Y1948," ",REPT(" ",50)),50)))</f>
        <v/>
      </c>
      <c r="AA1948" s="27" t="str">
        <f aca="false">IF($AF1948="","",IF(COUNTIF(Validation!$U$19:$U$178,$AF1948)&gt;0,"OK","NO MATCH"))</f>
        <v/>
      </c>
      <c r="AB1948" s="27" t="str">
        <f aca="false">IF($W1948=0,"",IF(AND($W1948&gt;=Validation!$B$3,$W1948&lt;=Validation!$C$3),"Yes","No"))</f>
        <v/>
      </c>
      <c r="AC1948" s="26" t="str">
        <f aca="false">IF($A1948="","",$AF1948&amp;"|"&amp;TEXT($W1948,"yyyy-mm-dd")&amp;"|"&amp;$J1948&amp;"|"&amp;$N1948)</f>
        <v/>
      </c>
      <c r="AD1948" s="27" t="str">
        <f aca="false">IF($AC1948="","",IF(COUNTIF($AC$2:$AC$3000,$AC1948)&gt;1,"REVIEW","OK"))</f>
        <v/>
      </c>
      <c r="AE1948" s="27" t="str">
        <f aca="false">IF(OR($W1948=0,$O1948=""),"",IF(IFERROR(IF(ISNUMBER($O1948),INT($O1948),DATE(VALUE(MID(SUBSTITUTE(LEFT($O1948,FIND(" ",$O1948&amp;" ")-1),"/",REPT(" ",20)),41,20)),VALUE(LEFT(SUBSTITUTE(LEFT($O1948,FIND(" ",$O1948&amp;" ")-1),"/",REPT(" ",20)),20)),VALUE(MID(SUBSTITUTE(LEFT($O1948,FIND(" ",$O1948&amp;" ")-1),"/",REPT(" ",20)),21,20)))),0)&gt;$W1948,"Late","Same day"))</f>
        <v/>
      </c>
      <c r="AF1948" s="26" t="str">
        <f aca="false">IF($A1948="","",IFERROR(INDEX(Validation!$C$193:$C$217,MATCH($A1948,Validation!$A$193:$A$217,0)),IF(COUNTIF(Validation!$U$19:$U$178,$Z1948)&gt;0,$Z1948,IF(COUNTIF(Validation!$S$19:$S$178,$AI1948)=1,INDEX(Validation!$U$19:$U$178,MATCH($AI1948,Validation!$S$19:$S$178,0)),$Z1948))))</f>
        <v/>
      </c>
      <c r="AG1948" s="27" t="str">
        <f aca="false">IF(COUNTA($A1948:$U1948)=0,"",IF($A1948="","No name",IF($F1948="","No date",IF($W1948=0,"Date ilegible",IF(NOT(ISNUMBER($N1948)),"Hours no numéricas",IF($AA1948="NO MATCH","Person no identificada","OK"))))))</f>
        <v/>
      </c>
      <c r="AH1948" s="27" t="str">
        <f aca="false">IF($W1948=0,"No date",IF($W1948&lt;Validation!$B$3,"Before period",IF($W1948&gt;Validation!$C$3,"After period","In period")))</f>
        <v>No date</v>
      </c>
      <c r="AI1948" s="26" t="str">
        <f aca="false">IF($Y1948="","",TRIM(RIGHT(SUBSTITUTE($Y1948," ",REPT(" ",50)),50)))</f>
        <v/>
      </c>
      <c r="AJ1948" s="27" t="str">
        <f aca="false">IF($A1948="","",IF(NOT(ISERROR(MATCH($A1948,Validation!$A$193:$A$217,0))),"Manual mapping",IF(COUNTIF(Validation!$U$19:$U$178,$Z1948)&gt;0,"Direct",IF(COUNTIF(Validation!$S$19:$S$178,$AI1948)=1,"By surname","Unresolved"))))</f>
        <v/>
      </c>
      <c r="AK1948" s="28" t="str">
        <f aca="false">IF($L1948="","",IF(MATCH($L1948,$L$2:$L$3000,0)&lt;&gt;ROW()-1,"",COUNT($AK$1:$AK1947)+1))</f>
        <v/>
      </c>
      <c r="AL1948" s="28" t="str">
        <f aca="false">IF($G1948="","",IF(MATCH($G1948,$G$2:$G$3000,0)&lt;&gt;ROW()-1,"",COUNT($AL$1:$AL1947)+1))</f>
        <v/>
      </c>
      <c r="AM1948" s="28" t="str">
        <f aca="false">IF($H1948="","",IF(MATCH($H1948,$H$2:$H$3000,0)&lt;&gt;ROW()-1,"",COUNT($AM$1:$AM1947)+1))</f>
        <v/>
      </c>
      <c r="AN1948" s="28" t="str">
        <f aca="false">IF($I1948="","",IF(MATCH($I1948,$I$2:$I$3000,0)&lt;&gt;ROW()-1,"",COUNT($AN$1:$AN1947)+1))</f>
        <v/>
      </c>
      <c r="AO1948" s="28" t="str">
        <f aca="false">IF($Q1948="","",IF(MATCH($Q1948,$Q$2:$Q$3000,0)&lt;&gt;ROW()-1,"",COUNT($AO$1:$AO1947)+1))</f>
        <v/>
      </c>
    </row>
    <row r="1949" customFormat="false" ht="12.75" hidden="false" customHeight="true" outlineLevel="0" collapsed="false">
      <c r="W1949" s="24" t="n">
        <f aca="false">IF($F1949="",0,IFERROR(IF(ISNUMBER($F1949),INT($F1949),DATE(VALUE(MID(SUBSTITUTE(LEFT($F1949,FIND(" ",$F1949&amp;" ")-1),"/",REPT(" ",20)),41,20)),VALUE(LEFT(SUBSTITUTE(LEFT($F1949,FIND(" ",$F1949&amp;" ")-1),"/",REPT(" ",20)),20)),VALUE(MID(SUBSTITUTE(LEFT($F1949,FIND(" ",$F1949&amp;" ")-1),"/",REPT(" ",20)),21,20)))),0))</f>
        <v>0</v>
      </c>
      <c r="X1949" s="25" t="str">
        <f aca="false">IF(ISNUMBER($N1949),$N1949*Validation!$B$5,"")</f>
        <v/>
      </c>
      <c r="Y1949" s="26" t="str">
        <f aca="false">IF($A1949="","",SUBSTITUTE(SUBSTITUTE(SUBSTITUTE(SUBSTITUTE(SUBSTITUTE(SUBSTITUTE(SUBSTITUTE(UPPER(TRIM($A1949)),"Á","A"),"É","E"),"Í","I"),"Ó","O"),"Ú","U"),"Ñ","N"),"Ü","U"))</f>
        <v/>
      </c>
      <c r="Z1949" s="26" t="str">
        <f aca="false">IF($Y1949="","",LEFT($Y1949,1)&amp;" "&amp;TRIM(RIGHT(SUBSTITUTE($Y1949," ",REPT(" ",50)),50)))</f>
        <v/>
      </c>
      <c r="AA1949" s="27" t="str">
        <f aca="false">IF($AF1949="","",IF(COUNTIF(Validation!$U$19:$U$178,$AF1949)&gt;0,"OK","NO MATCH"))</f>
        <v/>
      </c>
      <c r="AB1949" s="27" t="str">
        <f aca="false">IF($W1949=0,"",IF(AND($W1949&gt;=Validation!$B$3,$W1949&lt;=Validation!$C$3),"Yes","No"))</f>
        <v/>
      </c>
      <c r="AC1949" s="26" t="str">
        <f aca="false">IF($A1949="","",$AF1949&amp;"|"&amp;TEXT($W1949,"yyyy-mm-dd")&amp;"|"&amp;$J1949&amp;"|"&amp;$N1949)</f>
        <v/>
      </c>
      <c r="AD1949" s="27" t="str">
        <f aca="false">IF($AC1949="","",IF(COUNTIF($AC$2:$AC$3000,$AC1949)&gt;1,"REVIEW","OK"))</f>
        <v/>
      </c>
      <c r="AE1949" s="27" t="str">
        <f aca="false">IF(OR($W1949=0,$O1949=""),"",IF(IFERROR(IF(ISNUMBER($O1949),INT($O1949),DATE(VALUE(MID(SUBSTITUTE(LEFT($O1949,FIND(" ",$O1949&amp;" ")-1),"/",REPT(" ",20)),41,20)),VALUE(LEFT(SUBSTITUTE(LEFT($O1949,FIND(" ",$O1949&amp;" ")-1),"/",REPT(" ",20)),20)),VALUE(MID(SUBSTITUTE(LEFT($O1949,FIND(" ",$O1949&amp;" ")-1),"/",REPT(" ",20)),21,20)))),0)&gt;$W1949,"Late","Same day"))</f>
        <v/>
      </c>
      <c r="AF1949" s="26" t="str">
        <f aca="false">IF($A1949="","",IFERROR(INDEX(Validation!$C$193:$C$217,MATCH($A1949,Validation!$A$193:$A$217,0)),IF(COUNTIF(Validation!$U$19:$U$178,$Z1949)&gt;0,$Z1949,IF(COUNTIF(Validation!$S$19:$S$178,$AI1949)=1,INDEX(Validation!$U$19:$U$178,MATCH($AI1949,Validation!$S$19:$S$178,0)),$Z1949))))</f>
        <v/>
      </c>
      <c r="AG1949" s="27" t="str">
        <f aca="false">IF(COUNTA($A1949:$U1949)=0,"",IF($A1949="","No name",IF($F1949="","No date",IF($W1949=0,"Date ilegible",IF(NOT(ISNUMBER($N1949)),"Hours no numéricas",IF($AA1949="NO MATCH","Person no identificada","OK"))))))</f>
        <v/>
      </c>
      <c r="AH1949" s="27" t="str">
        <f aca="false">IF($W1949=0,"No date",IF($W1949&lt;Validation!$B$3,"Before period",IF($W1949&gt;Validation!$C$3,"After period","In period")))</f>
        <v>No date</v>
      </c>
      <c r="AI1949" s="26" t="str">
        <f aca="false">IF($Y1949="","",TRIM(RIGHT(SUBSTITUTE($Y1949," ",REPT(" ",50)),50)))</f>
        <v/>
      </c>
      <c r="AJ1949" s="27" t="str">
        <f aca="false">IF($A1949="","",IF(NOT(ISERROR(MATCH($A1949,Validation!$A$193:$A$217,0))),"Manual mapping",IF(COUNTIF(Validation!$U$19:$U$178,$Z1949)&gt;0,"Direct",IF(COUNTIF(Validation!$S$19:$S$178,$AI1949)=1,"By surname","Unresolved"))))</f>
        <v/>
      </c>
      <c r="AK1949" s="28" t="str">
        <f aca="false">IF($L1949="","",IF(MATCH($L1949,$L$2:$L$3000,0)&lt;&gt;ROW()-1,"",COUNT($AK$1:$AK1948)+1))</f>
        <v/>
      </c>
      <c r="AL1949" s="28" t="str">
        <f aca="false">IF($G1949="","",IF(MATCH($G1949,$G$2:$G$3000,0)&lt;&gt;ROW()-1,"",COUNT($AL$1:$AL1948)+1))</f>
        <v/>
      </c>
      <c r="AM1949" s="28" t="str">
        <f aca="false">IF($H1949="","",IF(MATCH($H1949,$H$2:$H$3000,0)&lt;&gt;ROW()-1,"",COUNT($AM$1:$AM1948)+1))</f>
        <v/>
      </c>
      <c r="AN1949" s="28" t="str">
        <f aca="false">IF($I1949="","",IF(MATCH($I1949,$I$2:$I$3000,0)&lt;&gt;ROW()-1,"",COUNT($AN$1:$AN1948)+1))</f>
        <v/>
      </c>
      <c r="AO1949" s="28" t="str">
        <f aca="false">IF($Q1949="","",IF(MATCH($Q1949,$Q$2:$Q$3000,0)&lt;&gt;ROW()-1,"",COUNT($AO$1:$AO1948)+1))</f>
        <v/>
      </c>
    </row>
    <row r="1950" customFormat="false" ht="12.75" hidden="false" customHeight="true" outlineLevel="0" collapsed="false">
      <c r="W1950" s="24" t="n">
        <f aca="false">IF($F1950="",0,IFERROR(IF(ISNUMBER($F1950),INT($F1950),DATE(VALUE(MID(SUBSTITUTE(LEFT($F1950,FIND(" ",$F1950&amp;" ")-1),"/",REPT(" ",20)),41,20)),VALUE(LEFT(SUBSTITUTE(LEFT($F1950,FIND(" ",$F1950&amp;" ")-1),"/",REPT(" ",20)),20)),VALUE(MID(SUBSTITUTE(LEFT($F1950,FIND(" ",$F1950&amp;" ")-1),"/",REPT(" ",20)),21,20)))),0))</f>
        <v>0</v>
      </c>
      <c r="X1950" s="25" t="str">
        <f aca="false">IF(ISNUMBER($N1950),$N1950*Validation!$B$5,"")</f>
        <v/>
      </c>
      <c r="Y1950" s="26" t="str">
        <f aca="false">IF($A1950="","",SUBSTITUTE(SUBSTITUTE(SUBSTITUTE(SUBSTITUTE(SUBSTITUTE(SUBSTITUTE(SUBSTITUTE(UPPER(TRIM($A1950)),"Á","A"),"É","E"),"Í","I"),"Ó","O"),"Ú","U"),"Ñ","N"),"Ü","U"))</f>
        <v/>
      </c>
      <c r="Z1950" s="26" t="str">
        <f aca="false">IF($Y1950="","",LEFT($Y1950,1)&amp;" "&amp;TRIM(RIGHT(SUBSTITUTE($Y1950," ",REPT(" ",50)),50)))</f>
        <v/>
      </c>
      <c r="AA1950" s="27" t="str">
        <f aca="false">IF($AF1950="","",IF(COUNTIF(Validation!$U$19:$U$178,$AF1950)&gt;0,"OK","NO MATCH"))</f>
        <v/>
      </c>
      <c r="AB1950" s="27" t="str">
        <f aca="false">IF($W1950=0,"",IF(AND($W1950&gt;=Validation!$B$3,$W1950&lt;=Validation!$C$3),"Yes","No"))</f>
        <v/>
      </c>
      <c r="AC1950" s="26" t="str">
        <f aca="false">IF($A1950="","",$AF1950&amp;"|"&amp;TEXT($W1950,"yyyy-mm-dd")&amp;"|"&amp;$J1950&amp;"|"&amp;$N1950)</f>
        <v/>
      </c>
      <c r="AD1950" s="27" t="str">
        <f aca="false">IF($AC1950="","",IF(COUNTIF($AC$2:$AC$3000,$AC1950)&gt;1,"REVIEW","OK"))</f>
        <v/>
      </c>
      <c r="AE1950" s="27" t="str">
        <f aca="false">IF(OR($W1950=0,$O1950=""),"",IF(IFERROR(IF(ISNUMBER($O1950),INT($O1950),DATE(VALUE(MID(SUBSTITUTE(LEFT($O1950,FIND(" ",$O1950&amp;" ")-1),"/",REPT(" ",20)),41,20)),VALUE(LEFT(SUBSTITUTE(LEFT($O1950,FIND(" ",$O1950&amp;" ")-1),"/",REPT(" ",20)),20)),VALUE(MID(SUBSTITUTE(LEFT($O1950,FIND(" ",$O1950&amp;" ")-1),"/",REPT(" ",20)),21,20)))),0)&gt;$W1950,"Late","Same day"))</f>
        <v/>
      </c>
      <c r="AF1950" s="26" t="str">
        <f aca="false">IF($A1950="","",IFERROR(INDEX(Validation!$C$193:$C$217,MATCH($A1950,Validation!$A$193:$A$217,0)),IF(COUNTIF(Validation!$U$19:$U$178,$Z1950)&gt;0,$Z1950,IF(COUNTIF(Validation!$S$19:$S$178,$AI1950)=1,INDEX(Validation!$U$19:$U$178,MATCH($AI1950,Validation!$S$19:$S$178,0)),$Z1950))))</f>
        <v/>
      </c>
      <c r="AG1950" s="27" t="str">
        <f aca="false">IF(COUNTA($A1950:$U1950)=0,"",IF($A1950="","No name",IF($F1950="","No date",IF($W1950=0,"Date ilegible",IF(NOT(ISNUMBER($N1950)),"Hours no numéricas",IF($AA1950="NO MATCH","Person no identificada","OK"))))))</f>
        <v/>
      </c>
      <c r="AH1950" s="27" t="str">
        <f aca="false">IF($W1950=0,"No date",IF($W1950&lt;Validation!$B$3,"Before period",IF($W1950&gt;Validation!$C$3,"After period","In period")))</f>
        <v>No date</v>
      </c>
      <c r="AI1950" s="26" t="str">
        <f aca="false">IF($Y1950="","",TRIM(RIGHT(SUBSTITUTE($Y1950," ",REPT(" ",50)),50)))</f>
        <v/>
      </c>
      <c r="AJ1950" s="27" t="str">
        <f aca="false">IF($A1950="","",IF(NOT(ISERROR(MATCH($A1950,Validation!$A$193:$A$217,0))),"Manual mapping",IF(COUNTIF(Validation!$U$19:$U$178,$Z1950)&gt;0,"Direct",IF(COUNTIF(Validation!$S$19:$S$178,$AI1950)=1,"By surname","Unresolved"))))</f>
        <v/>
      </c>
      <c r="AK1950" s="28" t="str">
        <f aca="false">IF($L1950="","",IF(MATCH($L1950,$L$2:$L$3000,0)&lt;&gt;ROW()-1,"",COUNT($AK$1:$AK1949)+1))</f>
        <v/>
      </c>
      <c r="AL1950" s="28" t="str">
        <f aca="false">IF($G1950="","",IF(MATCH($G1950,$G$2:$G$3000,0)&lt;&gt;ROW()-1,"",COUNT($AL$1:$AL1949)+1))</f>
        <v/>
      </c>
      <c r="AM1950" s="28" t="str">
        <f aca="false">IF($H1950="","",IF(MATCH($H1950,$H$2:$H$3000,0)&lt;&gt;ROW()-1,"",COUNT($AM$1:$AM1949)+1))</f>
        <v/>
      </c>
      <c r="AN1950" s="28" t="str">
        <f aca="false">IF($I1950="","",IF(MATCH($I1950,$I$2:$I$3000,0)&lt;&gt;ROW()-1,"",COUNT($AN$1:$AN1949)+1))</f>
        <v/>
      </c>
      <c r="AO1950" s="28" t="str">
        <f aca="false">IF($Q1950="","",IF(MATCH($Q1950,$Q$2:$Q$3000,0)&lt;&gt;ROW()-1,"",COUNT($AO$1:$AO1949)+1))</f>
        <v/>
      </c>
    </row>
    <row r="1951" customFormat="false" ht="12.75" hidden="false" customHeight="true" outlineLevel="0" collapsed="false">
      <c r="W1951" s="24" t="n">
        <f aca="false">IF($F1951="",0,IFERROR(IF(ISNUMBER($F1951),INT($F1951),DATE(VALUE(MID(SUBSTITUTE(LEFT($F1951,FIND(" ",$F1951&amp;" ")-1),"/",REPT(" ",20)),41,20)),VALUE(LEFT(SUBSTITUTE(LEFT($F1951,FIND(" ",$F1951&amp;" ")-1),"/",REPT(" ",20)),20)),VALUE(MID(SUBSTITUTE(LEFT($F1951,FIND(" ",$F1951&amp;" ")-1),"/",REPT(" ",20)),21,20)))),0))</f>
        <v>0</v>
      </c>
      <c r="X1951" s="25" t="str">
        <f aca="false">IF(ISNUMBER($N1951),$N1951*Validation!$B$5,"")</f>
        <v/>
      </c>
      <c r="Y1951" s="26" t="str">
        <f aca="false">IF($A1951="","",SUBSTITUTE(SUBSTITUTE(SUBSTITUTE(SUBSTITUTE(SUBSTITUTE(SUBSTITUTE(SUBSTITUTE(UPPER(TRIM($A1951)),"Á","A"),"É","E"),"Í","I"),"Ó","O"),"Ú","U"),"Ñ","N"),"Ü","U"))</f>
        <v/>
      </c>
      <c r="Z1951" s="26" t="str">
        <f aca="false">IF($Y1951="","",LEFT($Y1951,1)&amp;" "&amp;TRIM(RIGHT(SUBSTITUTE($Y1951," ",REPT(" ",50)),50)))</f>
        <v/>
      </c>
      <c r="AA1951" s="27" t="str">
        <f aca="false">IF($AF1951="","",IF(COUNTIF(Validation!$U$19:$U$178,$AF1951)&gt;0,"OK","NO MATCH"))</f>
        <v/>
      </c>
      <c r="AB1951" s="27" t="str">
        <f aca="false">IF($W1951=0,"",IF(AND($W1951&gt;=Validation!$B$3,$W1951&lt;=Validation!$C$3),"Yes","No"))</f>
        <v/>
      </c>
      <c r="AC1951" s="26" t="str">
        <f aca="false">IF($A1951="","",$AF1951&amp;"|"&amp;TEXT($W1951,"yyyy-mm-dd")&amp;"|"&amp;$J1951&amp;"|"&amp;$N1951)</f>
        <v/>
      </c>
      <c r="AD1951" s="27" t="str">
        <f aca="false">IF($AC1951="","",IF(COUNTIF($AC$2:$AC$3000,$AC1951)&gt;1,"REVIEW","OK"))</f>
        <v/>
      </c>
      <c r="AE1951" s="27" t="str">
        <f aca="false">IF(OR($W1951=0,$O1951=""),"",IF(IFERROR(IF(ISNUMBER($O1951),INT($O1951),DATE(VALUE(MID(SUBSTITUTE(LEFT($O1951,FIND(" ",$O1951&amp;" ")-1),"/",REPT(" ",20)),41,20)),VALUE(LEFT(SUBSTITUTE(LEFT($O1951,FIND(" ",$O1951&amp;" ")-1),"/",REPT(" ",20)),20)),VALUE(MID(SUBSTITUTE(LEFT($O1951,FIND(" ",$O1951&amp;" ")-1),"/",REPT(" ",20)),21,20)))),0)&gt;$W1951,"Late","Same day"))</f>
        <v/>
      </c>
      <c r="AF1951" s="26" t="str">
        <f aca="false">IF($A1951="","",IFERROR(INDEX(Validation!$C$193:$C$217,MATCH($A1951,Validation!$A$193:$A$217,0)),IF(COUNTIF(Validation!$U$19:$U$178,$Z1951)&gt;0,$Z1951,IF(COUNTIF(Validation!$S$19:$S$178,$AI1951)=1,INDEX(Validation!$U$19:$U$178,MATCH($AI1951,Validation!$S$19:$S$178,0)),$Z1951))))</f>
        <v/>
      </c>
      <c r="AG1951" s="27" t="str">
        <f aca="false">IF(COUNTA($A1951:$U1951)=0,"",IF($A1951="","No name",IF($F1951="","No date",IF($W1951=0,"Date ilegible",IF(NOT(ISNUMBER($N1951)),"Hours no numéricas",IF($AA1951="NO MATCH","Person no identificada","OK"))))))</f>
        <v/>
      </c>
      <c r="AH1951" s="27" t="str">
        <f aca="false">IF($W1951=0,"No date",IF($W1951&lt;Validation!$B$3,"Before period",IF($W1951&gt;Validation!$C$3,"After period","In period")))</f>
        <v>No date</v>
      </c>
      <c r="AI1951" s="26" t="str">
        <f aca="false">IF($Y1951="","",TRIM(RIGHT(SUBSTITUTE($Y1951," ",REPT(" ",50)),50)))</f>
        <v/>
      </c>
      <c r="AJ1951" s="27" t="str">
        <f aca="false">IF($A1951="","",IF(NOT(ISERROR(MATCH($A1951,Validation!$A$193:$A$217,0))),"Manual mapping",IF(COUNTIF(Validation!$U$19:$U$178,$Z1951)&gt;0,"Direct",IF(COUNTIF(Validation!$S$19:$S$178,$AI1951)=1,"By surname","Unresolved"))))</f>
        <v/>
      </c>
      <c r="AK1951" s="28" t="str">
        <f aca="false">IF($L1951="","",IF(MATCH($L1951,$L$2:$L$3000,0)&lt;&gt;ROW()-1,"",COUNT($AK$1:$AK1950)+1))</f>
        <v/>
      </c>
      <c r="AL1951" s="28" t="str">
        <f aca="false">IF($G1951="","",IF(MATCH($G1951,$G$2:$G$3000,0)&lt;&gt;ROW()-1,"",COUNT($AL$1:$AL1950)+1))</f>
        <v/>
      </c>
      <c r="AM1951" s="28" t="str">
        <f aca="false">IF($H1951="","",IF(MATCH($H1951,$H$2:$H$3000,0)&lt;&gt;ROW()-1,"",COUNT($AM$1:$AM1950)+1))</f>
        <v/>
      </c>
      <c r="AN1951" s="28" t="str">
        <f aca="false">IF($I1951="","",IF(MATCH($I1951,$I$2:$I$3000,0)&lt;&gt;ROW()-1,"",COUNT($AN$1:$AN1950)+1))</f>
        <v/>
      </c>
      <c r="AO1951" s="28" t="str">
        <f aca="false">IF($Q1951="","",IF(MATCH($Q1951,$Q$2:$Q$3000,0)&lt;&gt;ROW()-1,"",COUNT($AO$1:$AO1950)+1))</f>
        <v/>
      </c>
    </row>
    <row r="1952" customFormat="false" ht="12.75" hidden="false" customHeight="true" outlineLevel="0" collapsed="false">
      <c r="W1952" s="24" t="n">
        <f aca="false">IF($F1952="",0,IFERROR(IF(ISNUMBER($F1952),INT($F1952),DATE(VALUE(MID(SUBSTITUTE(LEFT($F1952,FIND(" ",$F1952&amp;" ")-1),"/",REPT(" ",20)),41,20)),VALUE(LEFT(SUBSTITUTE(LEFT($F1952,FIND(" ",$F1952&amp;" ")-1),"/",REPT(" ",20)),20)),VALUE(MID(SUBSTITUTE(LEFT($F1952,FIND(" ",$F1952&amp;" ")-1),"/",REPT(" ",20)),21,20)))),0))</f>
        <v>0</v>
      </c>
      <c r="X1952" s="25" t="str">
        <f aca="false">IF(ISNUMBER($N1952),$N1952*Validation!$B$5,"")</f>
        <v/>
      </c>
      <c r="Y1952" s="26" t="str">
        <f aca="false">IF($A1952="","",SUBSTITUTE(SUBSTITUTE(SUBSTITUTE(SUBSTITUTE(SUBSTITUTE(SUBSTITUTE(SUBSTITUTE(UPPER(TRIM($A1952)),"Á","A"),"É","E"),"Í","I"),"Ó","O"),"Ú","U"),"Ñ","N"),"Ü","U"))</f>
        <v/>
      </c>
      <c r="Z1952" s="26" t="str">
        <f aca="false">IF($Y1952="","",LEFT($Y1952,1)&amp;" "&amp;TRIM(RIGHT(SUBSTITUTE($Y1952," ",REPT(" ",50)),50)))</f>
        <v/>
      </c>
      <c r="AA1952" s="27" t="str">
        <f aca="false">IF($AF1952="","",IF(COUNTIF(Validation!$U$19:$U$178,$AF1952)&gt;0,"OK","NO MATCH"))</f>
        <v/>
      </c>
      <c r="AB1952" s="27" t="str">
        <f aca="false">IF($W1952=0,"",IF(AND($W1952&gt;=Validation!$B$3,$W1952&lt;=Validation!$C$3),"Yes","No"))</f>
        <v/>
      </c>
      <c r="AC1952" s="26" t="str">
        <f aca="false">IF($A1952="","",$AF1952&amp;"|"&amp;TEXT($W1952,"yyyy-mm-dd")&amp;"|"&amp;$J1952&amp;"|"&amp;$N1952)</f>
        <v/>
      </c>
      <c r="AD1952" s="27" t="str">
        <f aca="false">IF($AC1952="","",IF(COUNTIF($AC$2:$AC$3000,$AC1952)&gt;1,"REVIEW","OK"))</f>
        <v/>
      </c>
      <c r="AE1952" s="27" t="str">
        <f aca="false">IF(OR($W1952=0,$O1952=""),"",IF(IFERROR(IF(ISNUMBER($O1952),INT($O1952),DATE(VALUE(MID(SUBSTITUTE(LEFT($O1952,FIND(" ",$O1952&amp;" ")-1),"/",REPT(" ",20)),41,20)),VALUE(LEFT(SUBSTITUTE(LEFT($O1952,FIND(" ",$O1952&amp;" ")-1),"/",REPT(" ",20)),20)),VALUE(MID(SUBSTITUTE(LEFT($O1952,FIND(" ",$O1952&amp;" ")-1),"/",REPT(" ",20)),21,20)))),0)&gt;$W1952,"Late","Same day"))</f>
        <v/>
      </c>
      <c r="AF1952" s="26" t="str">
        <f aca="false">IF($A1952="","",IFERROR(INDEX(Validation!$C$193:$C$217,MATCH($A1952,Validation!$A$193:$A$217,0)),IF(COUNTIF(Validation!$U$19:$U$178,$Z1952)&gt;0,$Z1952,IF(COUNTIF(Validation!$S$19:$S$178,$AI1952)=1,INDEX(Validation!$U$19:$U$178,MATCH($AI1952,Validation!$S$19:$S$178,0)),$Z1952))))</f>
        <v/>
      </c>
      <c r="AG1952" s="27" t="str">
        <f aca="false">IF(COUNTA($A1952:$U1952)=0,"",IF($A1952="","No name",IF($F1952="","No date",IF($W1952=0,"Date ilegible",IF(NOT(ISNUMBER($N1952)),"Hours no numéricas",IF($AA1952="NO MATCH","Person no identificada","OK"))))))</f>
        <v/>
      </c>
      <c r="AH1952" s="27" t="str">
        <f aca="false">IF($W1952=0,"No date",IF($W1952&lt;Validation!$B$3,"Before period",IF($W1952&gt;Validation!$C$3,"After period","In period")))</f>
        <v>No date</v>
      </c>
      <c r="AI1952" s="26" t="str">
        <f aca="false">IF($Y1952="","",TRIM(RIGHT(SUBSTITUTE($Y1952," ",REPT(" ",50)),50)))</f>
        <v/>
      </c>
      <c r="AJ1952" s="27" t="str">
        <f aca="false">IF($A1952="","",IF(NOT(ISERROR(MATCH($A1952,Validation!$A$193:$A$217,0))),"Manual mapping",IF(COUNTIF(Validation!$U$19:$U$178,$Z1952)&gt;0,"Direct",IF(COUNTIF(Validation!$S$19:$S$178,$AI1952)=1,"By surname","Unresolved"))))</f>
        <v/>
      </c>
      <c r="AK1952" s="28" t="str">
        <f aca="false">IF($L1952="","",IF(MATCH($L1952,$L$2:$L$3000,0)&lt;&gt;ROW()-1,"",COUNT($AK$1:$AK1951)+1))</f>
        <v/>
      </c>
      <c r="AL1952" s="28" t="str">
        <f aca="false">IF($G1952="","",IF(MATCH($G1952,$G$2:$G$3000,0)&lt;&gt;ROW()-1,"",COUNT($AL$1:$AL1951)+1))</f>
        <v/>
      </c>
      <c r="AM1952" s="28" t="str">
        <f aca="false">IF($H1952="","",IF(MATCH($H1952,$H$2:$H$3000,0)&lt;&gt;ROW()-1,"",COUNT($AM$1:$AM1951)+1))</f>
        <v/>
      </c>
      <c r="AN1952" s="28" t="str">
        <f aca="false">IF($I1952="","",IF(MATCH($I1952,$I$2:$I$3000,0)&lt;&gt;ROW()-1,"",COUNT($AN$1:$AN1951)+1))</f>
        <v/>
      </c>
      <c r="AO1952" s="28" t="str">
        <f aca="false">IF($Q1952="","",IF(MATCH($Q1952,$Q$2:$Q$3000,0)&lt;&gt;ROW()-1,"",COUNT($AO$1:$AO1951)+1))</f>
        <v/>
      </c>
    </row>
    <row r="1953" customFormat="false" ht="12.75" hidden="false" customHeight="true" outlineLevel="0" collapsed="false">
      <c r="W1953" s="24" t="n">
        <f aca="false">IF($F1953="",0,IFERROR(IF(ISNUMBER($F1953),INT($F1953),DATE(VALUE(MID(SUBSTITUTE(LEFT($F1953,FIND(" ",$F1953&amp;" ")-1),"/",REPT(" ",20)),41,20)),VALUE(LEFT(SUBSTITUTE(LEFT($F1953,FIND(" ",$F1953&amp;" ")-1),"/",REPT(" ",20)),20)),VALUE(MID(SUBSTITUTE(LEFT($F1953,FIND(" ",$F1953&amp;" ")-1),"/",REPT(" ",20)),21,20)))),0))</f>
        <v>0</v>
      </c>
      <c r="X1953" s="25" t="str">
        <f aca="false">IF(ISNUMBER($N1953),$N1953*Validation!$B$5,"")</f>
        <v/>
      </c>
      <c r="Y1953" s="26" t="str">
        <f aca="false">IF($A1953="","",SUBSTITUTE(SUBSTITUTE(SUBSTITUTE(SUBSTITUTE(SUBSTITUTE(SUBSTITUTE(SUBSTITUTE(UPPER(TRIM($A1953)),"Á","A"),"É","E"),"Í","I"),"Ó","O"),"Ú","U"),"Ñ","N"),"Ü","U"))</f>
        <v/>
      </c>
      <c r="Z1953" s="26" t="str">
        <f aca="false">IF($Y1953="","",LEFT($Y1953,1)&amp;" "&amp;TRIM(RIGHT(SUBSTITUTE($Y1953," ",REPT(" ",50)),50)))</f>
        <v/>
      </c>
      <c r="AA1953" s="27" t="str">
        <f aca="false">IF($AF1953="","",IF(COUNTIF(Validation!$U$19:$U$178,$AF1953)&gt;0,"OK","NO MATCH"))</f>
        <v/>
      </c>
      <c r="AB1953" s="27" t="str">
        <f aca="false">IF($W1953=0,"",IF(AND($W1953&gt;=Validation!$B$3,$W1953&lt;=Validation!$C$3),"Yes","No"))</f>
        <v/>
      </c>
      <c r="AC1953" s="26" t="str">
        <f aca="false">IF($A1953="","",$AF1953&amp;"|"&amp;TEXT($W1953,"yyyy-mm-dd")&amp;"|"&amp;$J1953&amp;"|"&amp;$N1953)</f>
        <v/>
      </c>
      <c r="AD1953" s="27" t="str">
        <f aca="false">IF($AC1953="","",IF(COUNTIF($AC$2:$AC$3000,$AC1953)&gt;1,"REVIEW","OK"))</f>
        <v/>
      </c>
      <c r="AE1953" s="27" t="str">
        <f aca="false">IF(OR($W1953=0,$O1953=""),"",IF(IFERROR(IF(ISNUMBER($O1953),INT($O1953),DATE(VALUE(MID(SUBSTITUTE(LEFT($O1953,FIND(" ",$O1953&amp;" ")-1),"/",REPT(" ",20)),41,20)),VALUE(LEFT(SUBSTITUTE(LEFT($O1953,FIND(" ",$O1953&amp;" ")-1),"/",REPT(" ",20)),20)),VALUE(MID(SUBSTITUTE(LEFT($O1953,FIND(" ",$O1953&amp;" ")-1),"/",REPT(" ",20)),21,20)))),0)&gt;$W1953,"Late","Same day"))</f>
        <v/>
      </c>
      <c r="AF1953" s="26" t="str">
        <f aca="false">IF($A1953="","",IFERROR(INDEX(Validation!$C$193:$C$217,MATCH($A1953,Validation!$A$193:$A$217,0)),IF(COUNTIF(Validation!$U$19:$U$178,$Z1953)&gt;0,$Z1953,IF(COUNTIF(Validation!$S$19:$S$178,$AI1953)=1,INDEX(Validation!$U$19:$U$178,MATCH($AI1953,Validation!$S$19:$S$178,0)),$Z1953))))</f>
        <v/>
      </c>
      <c r="AG1953" s="27" t="str">
        <f aca="false">IF(COUNTA($A1953:$U1953)=0,"",IF($A1953="","No name",IF($F1953="","No date",IF($W1953=0,"Date ilegible",IF(NOT(ISNUMBER($N1953)),"Hours no numéricas",IF($AA1953="NO MATCH","Person no identificada","OK"))))))</f>
        <v/>
      </c>
      <c r="AH1953" s="27" t="str">
        <f aca="false">IF($W1953=0,"No date",IF($W1953&lt;Validation!$B$3,"Before period",IF($W1953&gt;Validation!$C$3,"After period","In period")))</f>
        <v>No date</v>
      </c>
      <c r="AI1953" s="26" t="str">
        <f aca="false">IF($Y1953="","",TRIM(RIGHT(SUBSTITUTE($Y1953," ",REPT(" ",50)),50)))</f>
        <v/>
      </c>
      <c r="AJ1953" s="27" t="str">
        <f aca="false">IF($A1953="","",IF(NOT(ISERROR(MATCH($A1953,Validation!$A$193:$A$217,0))),"Manual mapping",IF(COUNTIF(Validation!$U$19:$U$178,$Z1953)&gt;0,"Direct",IF(COUNTIF(Validation!$S$19:$S$178,$AI1953)=1,"By surname","Unresolved"))))</f>
        <v/>
      </c>
      <c r="AK1953" s="28" t="str">
        <f aca="false">IF($L1953="","",IF(MATCH($L1953,$L$2:$L$3000,0)&lt;&gt;ROW()-1,"",COUNT($AK$1:$AK1952)+1))</f>
        <v/>
      </c>
      <c r="AL1953" s="28" t="str">
        <f aca="false">IF($G1953="","",IF(MATCH($G1953,$G$2:$G$3000,0)&lt;&gt;ROW()-1,"",COUNT($AL$1:$AL1952)+1))</f>
        <v/>
      </c>
      <c r="AM1953" s="28" t="str">
        <f aca="false">IF($H1953="","",IF(MATCH($H1953,$H$2:$H$3000,0)&lt;&gt;ROW()-1,"",COUNT($AM$1:$AM1952)+1))</f>
        <v/>
      </c>
      <c r="AN1953" s="28" t="str">
        <f aca="false">IF($I1953="","",IF(MATCH($I1953,$I$2:$I$3000,0)&lt;&gt;ROW()-1,"",COUNT($AN$1:$AN1952)+1))</f>
        <v/>
      </c>
      <c r="AO1953" s="28" t="str">
        <f aca="false">IF($Q1953="","",IF(MATCH($Q1953,$Q$2:$Q$3000,0)&lt;&gt;ROW()-1,"",COUNT($AO$1:$AO1952)+1))</f>
        <v/>
      </c>
    </row>
    <row r="1954" customFormat="false" ht="12.75" hidden="false" customHeight="true" outlineLevel="0" collapsed="false">
      <c r="W1954" s="24" t="n">
        <f aca="false">IF($F1954="",0,IFERROR(IF(ISNUMBER($F1954),INT($F1954),DATE(VALUE(MID(SUBSTITUTE(LEFT($F1954,FIND(" ",$F1954&amp;" ")-1),"/",REPT(" ",20)),41,20)),VALUE(LEFT(SUBSTITUTE(LEFT($F1954,FIND(" ",$F1954&amp;" ")-1),"/",REPT(" ",20)),20)),VALUE(MID(SUBSTITUTE(LEFT($F1954,FIND(" ",$F1954&amp;" ")-1),"/",REPT(" ",20)),21,20)))),0))</f>
        <v>0</v>
      </c>
      <c r="X1954" s="25" t="str">
        <f aca="false">IF(ISNUMBER($N1954),$N1954*Validation!$B$5,"")</f>
        <v/>
      </c>
      <c r="Y1954" s="26" t="str">
        <f aca="false">IF($A1954="","",SUBSTITUTE(SUBSTITUTE(SUBSTITUTE(SUBSTITUTE(SUBSTITUTE(SUBSTITUTE(SUBSTITUTE(UPPER(TRIM($A1954)),"Á","A"),"É","E"),"Í","I"),"Ó","O"),"Ú","U"),"Ñ","N"),"Ü","U"))</f>
        <v/>
      </c>
      <c r="Z1954" s="26" t="str">
        <f aca="false">IF($Y1954="","",LEFT($Y1954,1)&amp;" "&amp;TRIM(RIGHT(SUBSTITUTE($Y1954," ",REPT(" ",50)),50)))</f>
        <v/>
      </c>
      <c r="AA1954" s="27" t="str">
        <f aca="false">IF($AF1954="","",IF(COUNTIF(Validation!$U$19:$U$178,$AF1954)&gt;0,"OK","NO MATCH"))</f>
        <v/>
      </c>
      <c r="AB1954" s="27" t="str">
        <f aca="false">IF($W1954=0,"",IF(AND($W1954&gt;=Validation!$B$3,$W1954&lt;=Validation!$C$3),"Yes","No"))</f>
        <v/>
      </c>
      <c r="AC1954" s="26" t="str">
        <f aca="false">IF($A1954="","",$AF1954&amp;"|"&amp;TEXT($W1954,"yyyy-mm-dd")&amp;"|"&amp;$J1954&amp;"|"&amp;$N1954)</f>
        <v/>
      </c>
      <c r="AD1954" s="27" t="str">
        <f aca="false">IF($AC1954="","",IF(COUNTIF($AC$2:$AC$3000,$AC1954)&gt;1,"REVIEW","OK"))</f>
        <v/>
      </c>
      <c r="AE1954" s="27" t="str">
        <f aca="false">IF(OR($W1954=0,$O1954=""),"",IF(IFERROR(IF(ISNUMBER($O1954),INT($O1954),DATE(VALUE(MID(SUBSTITUTE(LEFT($O1954,FIND(" ",$O1954&amp;" ")-1),"/",REPT(" ",20)),41,20)),VALUE(LEFT(SUBSTITUTE(LEFT($O1954,FIND(" ",$O1954&amp;" ")-1),"/",REPT(" ",20)),20)),VALUE(MID(SUBSTITUTE(LEFT($O1954,FIND(" ",$O1954&amp;" ")-1),"/",REPT(" ",20)),21,20)))),0)&gt;$W1954,"Late","Same day"))</f>
        <v/>
      </c>
      <c r="AF1954" s="26" t="str">
        <f aca="false">IF($A1954="","",IFERROR(INDEX(Validation!$C$193:$C$217,MATCH($A1954,Validation!$A$193:$A$217,0)),IF(COUNTIF(Validation!$U$19:$U$178,$Z1954)&gt;0,$Z1954,IF(COUNTIF(Validation!$S$19:$S$178,$AI1954)=1,INDEX(Validation!$U$19:$U$178,MATCH($AI1954,Validation!$S$19:$S$178,0)),$Z1954))))</f>
        <v/>
      </c>
      <c r="AG1954" s="27" t="str">
        <f aca="false">IF(COUNTA($A1954:$U1954)=0,"",IF($A1954="","No name",IF($F1954="","No date",IF($W1954=0,"Date ilegible",IF(NOT(ISNUMBER($N1954)),"Hours no numéricas",IF($AA1954="NO MATCH","Person no identificada","OK"))))))</f>
        <v/>
      </c>
      <c r="AH1954" s="27" t="str">
        <f aca="false">IF($W1954=0,"No date",IF($W1954&lt;Validation!$B$3,"Before period",IF($W1954&gt;Validation!$C$3,"After period","In period")))</f>
        <v>No date</v>
      </c>
      <c r="AI1954" s="26" t="str">
        <f aca="false">IF($Y1954="","",TRIM(RIGHT(SUBSTITUTE($Y1954," ",REPT(" ",50)),50)))</f>
        <v/>
      </c>
      <c r="AJ1954" s="27" t="str">
        <f aca="false">IF($A1954="","",IF(NOT(ISERROR(MATCH($A1954,Validation!$A$193:$A$217,0))),"Manual mapping",IF(COUNTIF(Validation!$U$19:$U$178,$Z1954)&gt;0,"Direct",IF(COUNTIF(Validation!$S$19:$S$178,$AI1954)=1,"By surname","Unresolved"))))</f>
        <v/>
      </c>
      <c r="AK1954" s="28" t="str">
        <f aca="false">IF($L1954="","",IF(MATCH($L1954,$L$2:$L$3000,0)&lt;&gt;ROW()-1,"",COUNT($AK$1:$AK1953)+1))</f>
        <v/>
      </c>
      <c r="AL1954" s="28" t="str">
        <f aca="false">IF($G1954="","",IF(MATCH($G1954,$G$2:$G$3000,0)&lt;&gt;ROW()-1,"",COUNT($AL$1:$AL1953)+1))</f>
        <v/>
      </c>
      <c r="AM1954" s="28" t="str">
        <f aca="false">IF($H1954="","",IF(MATCH($H1954,$H$2:$H$3000,0)&lt;&gt;ROW()-1,"",COUNT($AM$1:$AM1953)+1))</f>
        <v/>
      </c>
      <c r="AN1954" s="28" t="str">
        <f aca="false">IF($I1954="","",IF(MATCH($I1954,$I$2:$I$3000,0)&lt;&gt;ROW()-1,"",COUNT($AN$1:$AN1953)+1))</f>
        <v/>
      </c>
      <c r="AO1954" s="28" t="str">
        <f aca="false">IF($Q1954="","",IF(MATCH($Q1954,$Q$2:$Q$3000,0)&lt;&gt;ROW()-1,"",COUNT($AO$1:$AO1953)+1))</f>
        <v/>
      </c>
    </row>
    <row r="1955" customFormat="false" ht="12.75" hidden="false" customHeight="true" outlineLevel="0" collapsed="false">
      <c r="W1955" s="24" t="n">
        <f aca="false">IF($F1955="",0,IFERROR(IF(ISNUMBER($F1955),INT($F1955),DATE(VALUE(MID(SUBSTITUTE(LEFT($F1955,FIND(" ",$F1955&amp;" ")-1),"/",REPT(" ",20)),41,20)),VALUE(LEFT(SUBSTITUTE(LEFT($F1955,FIND(" ",$F1955&amp;" ")-1),"/",REPT(" ",20)),20)),VALUE(MID(SUBSTITUTE(LEFT($F1955,FIND(" ",$F1955&amp;" ")-1),"/",REPT(" ",20)),21,20)))),0))</f>
        <v>0</v>
      </c>
      <c r="X1955" s="25" t="str">
        <f aca="false">IF(ISNUMBER($N1955),$N1955*Validation!$B$5,"")</f>
        <v/>
      </c>
      <c r="Y1955" s="26" t="str">
        <f aca="false">IF($A1955="","",SUBSTITUTE(SUBSTITUTE(SUBSTITUTE(SUBSTITUTE(SUBSTITUTE(SUBSTITUTE(SUBSTITUTE(UPPER(TRIM($A1955)),"Á","A"),"É","E"),"Í","I"),"Ó","O"),"Ú","U"),"Ñ","N"),"Ü","U"))</f>
        <v/>
      </c>
      <c r="Z1955" s="26" t="str">
        <f aca="false">IF($Y1955="","",LEFT($Y1955,1)&amp;" "&amp;TRIM(RIGHT(SUBSTITUTE($Y1955," ",REPT(" ",50)),50)))</f>
        <v/>
      </c>
      <c r="AA1955" s="27" t="str">
        <f aca="false">IF($AF1955="","",IF(COUNTIF(Validation!$U$19:$U$178,$AF1955)&gt;0,"OK","NO MATCH"))</f>
        <v/>
      </c>
      <c r="AB1955" s="27" t="str">
        <f aca="false">IF($W1955=0,"",IF(AND($W1955&gt;=Validation!$B$3,$W1955&lt;=Validation!$C$3),"Yes","No"))</f>
        <v/>
      </c>
      <c r="AC1955" s="26" t="str">
        <f aca="false">IF($A1955="","",$AF1955&amp;"|"&amp;TEXT($W1955,"yyyy-mm-dd")&amp;"|"&amp;$J1955&amp;"|"&amp;$N1955)</f>
        <v/>
      </c>
      <c r="AD1955" s="27" t="str">
        <f aca="false">IF($AC1955="","",IF(COUNTIF($AC$2:$AC$3000,$AC1955)&gt;1,"REVIEW","OK"))</f>
        <v/>
      </c>
      <c r="AE1955" s="27" t="str">
        <f aca="false">IF(OR($W1955=0,$O1955=""),"",IF(IFERROR(IF(ISNUMBER($O1955),INT($O1955),DATE(VALUE(MID(SUBSTITUTE(LEFT($O1955,FIND(" ",$O1955&amp;" ")-1),"/",REPT(" ",20)),41,20)),VALUE(LEFT(SUBSTITUTE(LEFT($O1955,FIND(" ",$O1955&amp;" ")-1),"/",REPT(" ",20)),20)),VALUE(MID(SUBSTITUTE(LEFT($O1955,FIND(" ",$O1955&amp;" ")-1),"/",REPT(" ",20)),21,20)))),0)&gt;$W1955,"Late","Same day"))</f>
        <v/>
      </c>
      <c r="AF1955" s="26" t="str">
        <f aca="false">IF($A1955="","",IFERROR(INDEX(Validation!$C$193:$C$217,MATCH($A1955,Validation!$A$193:$A$217,0)),IF(COUNTIF(Validation!$U$19:$U$178,$Z1955)&gt;0,$Z1955,IF(COUNTIF(Validation!$S$19:$S$178,$AI1955)=1,INDEX(Validation!$U$19:$U$178,MATCH($AI1955,Validation!$S$19:$S$178,0)),$Z1955))))</f>
        <v/>
      </c>
      <c r="AG1955" s="27" t="str">
        <f aca="false">IF(COUNTA($A1955:$U1955)=0,"",IF($A1955="","No name",IF($F1955="","No date",IF($W1955=0,"Date ilegible",IF(NOT(ISNUMBER($N1955)),"Hours no numéricas",IF($AA1955="NO MATCH","Person no identificada","OK"))))))</f>
        <v/>
      </c>
      <c r="AH1955" s="27" t="str">
        <f aca="false">IF($W1955=0,"No date",IF($W1955&lt;Validation!$B$3,"Before period",IF($W1955&gt;Validation!$C$3,"After period","In period")))</f>
        <v>No date</v>
      </c>
      <c r="AI1955" s="26" t="str">
        <f aca="false">IF($Y1955="","",TRIM(RIGHT(SUBSTITUTE($Y1955," ",REPT(" ",50)),50)))</f>
        <v/>
      </c>
      <c r="AJ1955" s="27" t="str">
        <f aca="false">IF($A1955="","",IF(NOT(ISERROR(MATCH($A1955,Validation!$A$193:$A$217,0))),"Manual mapping",IF(COUNTIF(Validation!$U$19:$U$178,$Z1955)&gt;0,"Direct",IF(COUNTIF(Validation!$S$19:$S$178,$AI1955)=1,"By surname","Unresolved"))))</f>
        <v/>
      </c>
      <c r="AK1955" s="28" t="str">
        <f aca="false">IF($L1955="","",IF(MATCH($L1955,$L$2:$L$3000,0)&lt;&gt;ROW()-1,"",COUNT($AK$1:$AK1954)+1))</f>
        <v/>
      </c>
      <c r="AL1955" s="28" t="str">
        <f aca="false">IF($G1955="","",IF(MATCH($G1955,$G$2:$G$3000,0)&lt;&gt;ROW()-1,"",COUNT($AL$1:$AL1954)+1))</f>
        <v/>
      </c>
      <c r="AM1955" s="28" t="str">
        <f aca="false">IF($H1955="","",IF(MATCH($H1955,$H$2:$H$3000,0)&lt;&gt;ROW()-1,"",COUNT($AM$1:$AM1954)+1))</f>
        <v/>
      </c>
      <c r="AN1955" s="28" t="str">
        <f aca="false">IF($I1955="","",IF(MATCH($I1955,$I$2:$I$3000,0)&lt;&gt;ROW()-1,"",COUNT($AN$1:$AN1954)+1))</f>
        <v/>
      </c>
      <c r="AO1955" s="28" t="str">
        <f aca="false">IF($Q1955="","",IF(MATCH($Q1955,$Q$2:$Q$3000,0)&lt;&gt;ROW()-1,"",COUNT($AO$1:$AO1954)+1))</f>
        <v/>
      </c>
    </row>
    <row r="1956" customFormat="false" ht="12.75" hidden="false" customHeight="true" outlineLevel="0" collapsed="false">
      <c r="W1956" s="24" t="n">
        <f aca="false">IF($F1956="",0,IFERROR(IF(ISNUMBER($F1956),INT($F1956),DATE(VALUE(MID(SUBSTITUTE(LEFT($F1956,FIND(" ",$F1956&amp;" ")-1),"/",REPT(" ",20)),41,20)),VALUE(LEFT(SUBSTITUTE(LEFT($F1956,FIND(" ",$F1956&amp;" ")-1),"/",REPT(" ",20)),20)),VALUE(MID(SUBSTITUTE(LEFT($F1956,FIND(" ",$F1956&amp;" ")-1),"/",REPT(" ",20)),21,20)))),0))</f>
        <v>0</v>
      </c>
      <c r="X1956" s="25" t="str">
        <f aca="false">IF(ISNUMBER($N1956),$N1956*Validation!$B$5,"")</f>
        <v/>
      </c>
      <c r="Y1956" s="26" t="str">
        <f aca="false">IF($A1956="","",SUBSTITUTE(SUBSTITUTE(SUBSTITUTE(SUBSTITUTE(SUBSTITUTE(SUBSTITUTE(SUBSTITUTE(UPPER(TRIM($A1956)),"Á","A"),"É","E"),"Í","I"),"Ó","O"),"Ú","U"),"Ñ","N"),"Ü","U"))</f>
        <v/>
      </c>
      <c r="Z1956" s="26" t="str">
        <f aca="false">IF($Y1956="","",LEFT($Y1956,1)&amp;" "&amp;TRIM(RIGHT(SUBSTITUTE($Y1956," ",REPT(" ",50)),50)))</f>
        <v/>
      </c>
      <c r="AA1956" s="27" t="str">
        <f aca="false">IF($AF1956="","",IF(COUNTIF(Validation!$U$19:$U$178,$AF1956)&gt;0,"OK","NO MATCH"))</f>
        <v/>
      </c>
      <c r="AB1956" s="27" t="str">
        <f aca="false">IF($W1956=0,"",IF(AND($W1956&gt;=Validation!$B$3,$W1956&lt;=Validation!$C$3),"Yes","No"))</f>
        <v/>
      </c>
      <c r="AC1956" s="26" t="str">
        <f aca="false">IF($A1956="","",$AF1956&amp;"|"&amp;TEXT($W1956,"yyyy-mm-dd")&amp;"|"&amp;$J1956&amp;"|"&amp;$N1956)</f>
        <v/>
      </c>
      <c r="AD1956" s="27" t="str">
        <f aca="false">IF($AC1956="","",IF(COUNTIF($AC$2:$AC$3000,$AC1956)&gt;1,"REVIEW","OK"))</f>
        <v/>
      </c>
      <c r="AE1956" s="27" t="str">
        <f aca="false">IF(OR($W1956=0,$O1956=""),"",IF(IFERROR(IF(ISNUMBER($O1956),INT($O1956),DATE(VALUE(MID(SUBSTITUTE(LEFT($O1956,FIND(" ",$O1956&amp;" ")-1),"/",REPT(" ",20)),41,20)),VALUE(LEFT(SUBSTITUTE(LEFT($O1956,FIND(" ",$O1956&amp;" ")-1),"/",REPT(" ",20)),20)),VALUE(MID(SUBSTITUTE(LEFT($O1956,FIND(" ",$O1956&amp;" ")-1),"/",REPT(" ",20)),21,20)))),0)&gt;$W1956,"Late","Same day"))</f>
        <v/>
      </c>
      <c r="AF1956" s="26" t="str">
        <f aca="false">IF($A1956="","",IFERROR(INDEX(Validation!$C$193:$C$217,MATCH($A1956,Validation!$A$193:$A$217,0)),IF(COUNTIF(Validation!$U$19:$U$178,$Z1956)&gt;0,$Z1956,IF(COUNTIF(Validation!$S$19:$S$178,$AI1956)=1,INDEX(Validation!$U$19:$U$178,MATCH($AI1956,Validation!$S$19:$S$178,0)),$Z1956))))</f>
        <v/>
      </c>
      <c r="AG1956" s="27" t="str">
        <f aca="false">IF(COUNTA($A1956:$U1956)=0,"",IF($A1956="","No name",IF($F1956="","No date",IF($W1956=0,"Date ilegible",IF(NOT(ISNUMBER($N1956)),"Hours no numéricas",IF($AA1956="NO MATCH","Person no identificada","OK"))))))</f>
        <v/>
      </c>
      <c r="AH1956" s="27" t="str">
        <f aca="false">IF($W1956=0,"No date",IF($W1956&lt;Validation!$B$3,"Before period",IF($W1956&gt;Validation!$C$3,"After period","In period")))</f>
        <v>No date</v>
      </c>
      <c r="AI1956" s="26" t="str">
        <f aca="false">IF($Y1956="","",TRIM(RIGHT(SUBSTITUTE($Y1956," ",REPT(" ",50)),50)))</f>
        <v/>
      </c>
      <c r="AJ1956" s="27" t="str">
        <f aca="false">IF($A1956="","",IF(NOT(ISERROR(MATCH($A1956,Validation!$A$193:$A$217,0))),"Manual mapping",IF(COUNTIF(Validation!$U$19:$U$178,$Z1956)&gt;0,"Direct",IF(COUNTIF(Validation!$S$19:$S$178,$AI1956)=1,"By surname","Unresolved"))))</f>
        <v/>
      </c>
      <c r="AK1956" s="28" t="str">
        <f aca="false">IF($L1956="","",IF(MATCH($L1956,$L$2:$L$3000,0)&lt;&gt;ROW()-1,"",COUNT($AK$1:$AK1955)+1))</f>
        <v/>
      </c>
      <c r="AL1956" s="28" t="str">
        <f aca="false">IF($G1956="","",IF(MATCH($G1956,$G$2:$G$3000,0)&lt;&gt;ROW()-1,"",COUNT($AL$1:$AL1955)+1))</f>
        <v/>
      </c>
      <c r="AM1956" s="28" t="str">
        <f aca="false">IF($H1956="","",IF(MATCH($H1956,$H$2:$H$3000,0)&lt;&gt;ROW()-1,"",COUNT($AM$1:$AM1955)+1))</f>
        <v/>
      </c>
      <c r="AN1956" s="28" t="str">
        <f aca="false">IF($I1956="","",IF(MATCH($I1956,$I$2:$I$3000,0)&lt;&gt;ROW()-1,"",COUNT($AN$1:$AN1955)+1))</f>
        <v/>
      </c>
      <c r="AO1956" s="28" t="str">
        <f aca="false">IF($Q1956="","",IF(MATCH($Q1956,$Q$2:$Q$3000,0)&lt;&gt;ROW()-1,"",COUNT($AO$1:$AO1955)+1))</f>
        <v/>
      </c>
    </row>
    <row r="1957" customFormat="false" ht="12.75" hidden="false" customHeight="true" outlineLevel="0" collapsed="false">
      <c r="W1957" s="24" t="n">
        <f aca="false">IF($F1957="",0,IFERROR(IF(ISNUMBER($F1957),INT($F1957),DATE(VALUE(MID(SUBSTITUTE(LEFT($F1957,FIND(" ",$F1957&amp;" ")-1),"/",REPT(" ",20)),41,20)),VALUE(LEFT(SUBSTITUTE(LEFT($F1957,FIND(" ",$F1957&amp;" ")-1),"/",REPT(" ",20)),20)),VALUE(MID(SUBSTITUTE(LEFT($F1957,FIND(" ",$F1957&amp;" ")-1),"/",REPT(" ",20)),21,20)))),0))</f>
        <v>0</v>
      </c>
      <c r="X1957" s="25" t="str">
        <f aca="false">IF(ISNUMBER($N1957),$N1957*Validation!$B$5,"")</f>
        <v/>
      </c>
      <c r="Y1957" s="26" t="str">
        <f aca="false">IF($A1957="","",SUBSTITUTE(SUBSTITUTE(SUBSTITUTE(SUBSTITUTE(SUBSTITUTE(SUBSTITUTE(SUBSTITUTE(UPPER(TRIM($A1957)),"Á","A"),"É","E"),"Í","I"),"Ó","O"),"Ú","U"),"Ñ","N"),"Ü","U"))</f>
        <v/>
      </c>
      <c r="Z1957" s="26" t="str">
        <f aca="false">IF($Y1957="","",LEFT($Y1957,1)&amp;" "&amp;TRIM(RIGHT(SUBSTITUTE($Y1957," ",REPT(" ",50)),50)))</f>
        <v/>
      </c>
      <c r="AA1957" s="27" t="str">
        <f aca="false">IF($AF1957="","",IF(COUNTIF(Validation!$U$19:$U$178,$AF1957)&gt;0,"OK","NO MATCH"))</f>
        <v/>
      </c>
      <c r="AB1957" s="27" t="str">
        <f aca="false">IF($W1957=0,"",IF(AND($W1957&gt;=Validation!$B$3,$W1957&lt;=Validation!$C$3),"Yes","No"))</f>
        <v/>
      </c>
      <c r="AC1957" s="26" t="str">
        <f aca="false">IF($A1957="","",$AF1957&amp;"|"&amp;TEXT($W1957,"yyyy-mm-dd")&amp;"|"&amp;$J1957&amp;"|"&amp;$N1957)</f>
        <v/>
      </c>
      <c r="AD1957" s="27" t="str">
        <f aca="false">IF($AC1957="","",IF(COUNTIF($AC$2:$AC$3000,$AC1957)&gt;1,"REVIEW","OK"))</f>
        <v/>
      </c>
      <c r="AE1957" s="27" t="str">
        <f aca="false">IF(OR($W1957=0,$O1957=""),"",IF(IFERROR(IF(ISNUMBER($O1957),INT($O1957),DATE(VALUE(MID(SUBSTITUTE(LEFT($O1957,FIND(" ",$O1957&amp;" ")-1),"/",REPT(" ",20)),41,20)),VALUE(LEFT(SUBSTITUTE(LEFT($O1957,FIND(" ",$O1957&amp;" ")-1),"/",REPT(" ",20)),20)),VALUE(MID(SUBSTITUTE(LEFT($O1957,FIND(" ",$O1957&amp;" ")-1),"/",REPT(" ",20)),21,20)))),0)&gt;$W1957,"Late","Same day"))</f>
        <v/>
      </c>
      <c r="AF1957" s="26" t="str">
        <f aca="false">IF($A1957="","",IFERROR(INDEX(Validation!$C$193:$C$217,MATCH($A1957,Validation!$A$193:$A$217,0)),IF(COUNTIF(Validation!$U$19:$U$178,$Z1957)&gt;0,$Z1957,IF(COUNTIF(Validation!$S$19:$S$178,$AI1957)=1,INDEX(Validation!$U$19:$U$178,MATCH($AI1957,Validation!$S$19:$S$178,0)),$Z1957))))</f>
        <v/>
      </c>
      <c r="AG1957" s="27" t="str">
        <f aca="false">IF(COUNTA($A1957:$U1957)=0,"",IF($A1957="","No name",IF($F1957="","No date",IF($W1957=0,"Date ilegible",IF(NOT(ISNUMBER($N1957)),"Hours no numéricas",IF($AA1957="NO MATCH","Person no identificada","OK"))))))</f>
        <v/>
      </c>
      <c r="AH1957" s="27" t="str">
        <f aca="false">IF($W1957=0,"No date",IF($W1957&lt;Validation!$B$3,"Before period",IF($W1957&gt;Validation!$C$3,"After period","In period")))</f>
        <v>No date</v>
      </c>
      <c r="AI1957" s="26" t="str">
        <f aca="false">IF($Y1957="","",TRIM(RIGHT(SUBSTITUTE($Y1957," ",REPT(" ",50)),50)))</f>
        <v/>
      </c>
      <c r="AJ1957" s="27" t="str">
        <f aca="false">IF($A1957="","",IF(NOT(ISERROR(MATCH($A1957,Validation!$A$193:$A$217,0))),"Manual mapping",IF(COUNTIF(Validation!$U$19:$U$178,$Z1957)&gt;0,"Direct",IF(COUNTIF(Validation!$S$19:$S$178,$AI1957)=1,"By surname","Unresolved"))))</f>
        <v/>
      </c>
      <c r="AK1957" s="28" t="str">
        <f aca="false">IF($L1957="","",IF(MATCH($L1957,$L$2:$L$3000,0)&lt;&gt;ROW()-1,"",COUNT($AK$1:$AK1956)+1))</f>
        <v/>
      </c>
      <c r="AL1957" s="28" t="str">
        <f aca="false">IF($G1957="","",IF(MATCH($G1957,$G$2:$G$3000,0)&lt;&gt;ROW()-1,"",COUNT($AL$1:$AL1956)+1))</f>
        <v/>
      </c>
      <c r="AM1957" s="28" t="str">
        <f aca="false">IF($H1957="","",IF(MATCH($H1957,$H$2:$H$3000,0)&lt;&gt;ROW()-1,"",COUNT($AM$1:$AM1956)+1))</f>
        <v/>
      </c>
      <c r="AN1957" s="28" t="str">
        <f aca="false">IF($I1957="","",IF(MATCH($I1957,$I$2:$I$3000,0)&lt;&gt;ROW()-1,"",COUNT($AN$1:$AN1956)+1))</f>
        <v/>
      </c>
      <c r="AO1957" s="28" t="str">
        <f aca="false">IF($Q1957="","",IF(MATCH($Q1957,$Q$2:$Q$3000,0)&lt;&gt;ROW()-1,"",COUNT($AO$1:$AO1956)+1))</f>
        <v/>
      </c>
    </row>
    <row r="1958" customFormat="false" ht="12.75" hidden="false" customHeight="true" outlineLevel="0" collapsed="false">
      <c r="W1958" s="24" t="n">
        <f aca="false">IF($F1958="",0,IFERROR(IF(ISNUMBER($F1958),INT($F1958),DATE(VALUE(MID(SUBSTITUTE(LEFT($F1958,FIND(" ",$F1958&amp;" ")-1),"/",REPT(" ",20)),41,20)),VALUE(LEFT(SUBSTITUTE(LEFT($F1958,FIND(" ",$F1958&amp;" ")-1),"/",REPT(" ",20)),20)),VALUE(MID(SUBSTITUTE(LEFT($F1958,FIND(" ",$F1958&amp;" ")-1),"/",REPT(" ",20)),21,20)))),0))</f>
        <v>0</v>
      </c>
      <c r="X1958" s="25" t="str">
        <f aca="false">IF(ISNUMBER($N1958),$N1958*Validation!$B$5,"")</f>
        <v/>
      </c>
      <c r="Y1958" s="26" t="str">
        <f aca="false">IF($A1958="","",SUBSTITUTE(SUBSTITUTE(SUBSTITUTE(SUBSTITUTE(SUBSTITUTE(SUBSTITUTE(SUBSTITUTE(UPPER(TRIM($A1958)),"Á","A"),"É","E"),"Í","I"),"Ó","O"),"Ú","U"),"Ñ","N"),"Ü","U"))</f>
        <v/>
      </c>
      <c r="Z1958" s="26" t="str">
        <f aca="false">IF($Y1958="","",LEFT($Y1958,1)&amp;" "&amp;TRIM(RIGHT(SUBSTITUTE($Y1958," ",REPT(" ",50)),50)))</f>
        <v/>
      </c>
      <c r="AA1958" s="27" t="str">
        <f aca="false">IF($AF1958="","",IF(COUNTIF(Validation!$U$19:$U$178,$AF1958)&gt;0,"OK","NO MATCH"))</f>
        <v/>
      </c>
      <c r="AB1958" s="27" t="str">
        <f aca="false">IF($W1958=0,"",IF(AND($W1958&gt;=Validation!$B$3,$W1958&lt;=Validation!$C$3),"Yes","No"))</f>
        <v/>
      </c>
      <c r="AC1958" s="26" t="str">
        <f aca="false">IF($A1958="","",$AF1958&amp;"|"&amp;TEXT($W1958,"yyyy-mm-dd")&amp;"|"&amp;$J1958&amp;"|"&amp;$N1958)</f>
        <v/>
      </c>
      <c r="AD1958" s="27" t="str">
        <f aca="false">IF($AC1958="","",IF(COUNTIF($AC$2:$AC$3000,$AC1958)&gt;1,"REVIEW","OK"))</f>
        <v/>
      </c>
      <c r="AE1958" s="27" t="str">
        <f aca="false">IF(OR($W1958=0,$O1958=""),"",IF(IFERROR(IF(ISNUMBER($O1958),INT($O1958),DATE(VALUE(MID(SUBSTITUTE(LEFT($O1958,FIND(" ",$O1958&amp;" ")-1),"/",REPT(" ",20)),41,20)),VALUE(LEFT(SUBSTITUTE(LEFT($O1958,FIND(" ",$O1958&amp;" ")-1),"/",REPT(" ",20)),20)),VALUE(MID(SUBSTITUTE(LEFT($O1958,FIND(" ",$O1958&amp;" ")-1),"/",REPT(" ",20)),21,20)))),0)&gt;$W1958,"Late","Same day"))</f>
        <v/>
      </c>
      <c r="AF1958" s="26" t="str">
        <f aca="false">IF($A1958="","",IFERROR(INDEX(Validation!$C$193:$C$217,MATCH($A1958,Validation!$A$193:$A$217,0)),IF(COUNTIF(Validation!$U$19:$U$178,$Z1958)&gt;0,$Z1958,IF(COUNTIF(Validation!$S$19:$S$178,$AI1958)=1,INDEX(Validation!$U$19:$U$178,MATCH($AI1958,Validation!$S$19:$S$178,0)),$Z1958))))</f>
        <v/>
      </c>
      <c r="AG1958" s="27" t="str">
        <f aca="false">IF(COUNTA($A1958:$U1958)=0,"",IF($A1958="","No name",IF($F1958="","No date",IF($W1958=0,"Date ilegible",IF(NOT(ISNUMBER($N1958)),"Hours no numéricas",IF($AA1958="NO MATCH","Person no identificada","OK"))))))</f>
        <v/>
      </c>
      <c r="AH1958" s="27" t="str">
        <f aca="false">IF($W1958=0,"No date",IF($W1958&lt;Validation!$B$3,"Before period",IF($W1958&gt;Validation!$C$3,"After period","In period")))</f>
        <v>No date</v>
      </c>
      <c r="AI1958" s="26" t="str">
        <f aca="false">IF($Y1958="","",TRIM(RIGHT(SUBSTITUTE($Y1958," ",REPT(" ",50)),50)))</f>
        <v/>
      </c>
      <c r="AJ1958" s="27" t="str">
        <f aca="false">IF($A1958="","",IF(NOT(ISERROR(MATCH($A1958,Validation!$A$193:$A$217,0))),"Manual mapping",IF(COUNTIF(Validation!$U$19:$U$178,$Z1958)&gt;0,"Direct",IF(COUNTIF(Validation!$S$19:$S$178,$AI1958)=1,"By surname","Unresolved"))))</f>
        <v/>
      </c>
      <c r="AK1958" s="28" t="str">
        <f aca="false">IF($L1958="","",IF(MATCH($L1958,$L$2:$L$3000,0)&lt;&gt;ROW()-1,"",COUNT($AK$1:$AK1957)+1))</f>
        <v/>
      </c>
      <c r="AL1958" s="28" t="str">
        <f aca="false">IF($G1958="","",IF(MATCH($G1958,$G$2:$G$3000,0)&lt;&gt;ROW()-1,"",COUNT($AL$1:$AL1957)+1))</f>
        <v/>
      </c>
      <c r="AM1958" s="28" t="str">
        <f aca="false">IF($H1958="","",IF(MATCH($H1958,$H$2:$H$3000,0)&lt;&gt;ROW()-1,"",COUNT($AM$1:$AM1957)+1))</f>
        <v/>
      </c>
      <c r="AN1958" s="28" t="str">
        <f aca="false">IF($I1958="","",IF(MATCH($I1958,$I$2:$I$3000,0)&lt;&gt;ROW()-1,"",COUNT($AN$1:$AN1957)+1))</f>
        <v/>
      </c>
      <c r="AO1958" s="28" t="str">
        <f aca="false">IF($Q1958="","",IF(MATCH($Q1958,$Q$2:$Q$3000,0)&lt;&gt;ROW()-1,"",COUNT($AO$1:$AO1957)+1))</f>
        <v/>
      </c>
    </row>
    <row r="1959" customFormat="false" ht="12.75" hidden="false" customHeight="true" outlineLevel="0" collapsed="false">
      <c r="W1959" s="24" t="n">
        <f aca="false">IF($F1959="",0,IFERROR(IF(ISNUMBER($F1959),INT($F1959),DATE(VALUE(MID(SUBSTITUTE(LEFT($F1959,FIND(" ",$F1959&amp;" ")-1),"/",REPT(" ",20)),41,20)),VALUE(LEFT(SUBSTITUTE(LEFT($F1959,FIND(" ",$F1959&amp;" ")-1),"/",REPT(" ",20)),20)),VALUE(MID(SUBSTITUTE(LEFT($F1959,FIND(" ",$F1959&amp;" ")-1),"/",REPT(" ",20)),21,20)))),0))</f>
        <v>0</v>
      </c>
      <c r="X1959" s="25" t="str">
        <f aca="false">IF(ISNUMBER($N1959),$N1959*Validation!$B$5,"")</f>
        <v/>
      </c>
      <c r="Y1959" s="26" t="str">
        <f aca="false">IF($A1959="","",SUBSTITUTE(SUBSTITUTE(SUBSTITUTE(SUBSTITUTE(SUBSTITUTE(SUBSTITUTE(SUBSTITUTE(UPPER(TRIM($A1959)),"Á","A"),"É","E"),"Í","I"),"Ó","O"),"Ú","U"),"Ñ","N"),"Ü","U"))</f>
        <v/>
      </c>
      <c r="Z1959" s="26" t="str">
        <f aca="false">IF($Y1959="","",LEFT($Y1959,1)&amp;" "&amp;TRIM(RIGHT(SUBSTITUTE($Y1959," ",REPT(" ",50)),50)))</f>
        <v/>
      </c>
      <c r="AA1959" s="27" t="str">
        <f aca="false">IF($AF1959="","",IF(COUNTIF(Validation!$U$19:$U$178,$AF1959)&gt;0,"OK","NO MATCH"))</f>
        <v/>
      </c>
      <c r="AB1959" s="27" t="str">
        <f aca="false">IF($W1959=0,"",IF(AND($W1959&gt;=Validation!$B$3,$W1959&lt;=Validation!$C$3),"Yes","No"))</f>
        <v/>
      </c>
      <c r="AC1959" s="26" t="str">
        <f aca="false">IF($A1959="","",$AF1959&amp;"|"&amp;TEXT($W1959,"yyyy-mm-dd")&amp;"|"&amp;$J1959&amp;"|"&amp;$N1959)</f>
        <v/>
      </c>
      <c r="AD1959" s="27" t="str">
        <f aca="false">IF($AC1959="","",IF(COUNTIF($AC$2:$AC$3000,$AC1959)&gt;1,"REVIEW","OK"))</f>
        <v/>
      </c>
      <c r="AE1959" s="27" t="str">
        <f aca="false">IF(OR($W1959=0,$O1959=""),"",IF(IFERROR(IF(ISNUMBER($O1959),INT($O1959),DATE(VALUE(MID(SUBSTITUTE(LEFT($O1959,FIND(" ",$O1959&amp;" ")-1),"/",REPT(" ",20)),41,20)),VALUE(LEFT(SUBSTITUTE(LEFT($O1959,FIND(" ",$O1959&amp;" ")-1),"/",REPT(" ",20)),20)),VALUE(MID(SUBSTITUTE(LEFT($O1959,FIND(" ",$O1959&amp;" ")-1),"/",REPT(" ",20)),21,20)))),0)&gt;$W1959,"Late","Same day"))</f>
        <v/>
      </c>
      <c r="AF1959" s="26" t="str">
        <f aca="false">IF($A1959="","",IFERROR(INDEX(Validation!$C$193:$C$217,MATCH($A1959,Validation!$A$193:$A$217,0)),IF(COUNTIF(Validation!$U$19:$U$178,$Z1959)&gt;0,$Z1959,IF(COUNTIF(Validation!$S$19:$S$178,$AI1959)=1,INDEX(Validation!$U$19:$U$178,MATCH($AI1959,Validation!$S$19:$S$178,0)),$Z1959))))</f>
        <v/>
      </c>
      <c r="AG1959" s="27" t="str">
        <f aca="false">IF(COUNTA($A1959:$U1959)=0,"",IF($A1959="","No name",IF($F1959="","No date",IF($W1959=0,"Date ilegible",IF(NOT(ISNUMBER($N1959)),"Hours no numéricas",IF($AA1959="NO MATCH","Person no identificada","OK"))))))</f>
        <v/>
      </c>
      <c r="AH1959" s="27" t="str">
        <f aca="false">IF($W1959=0,"No date",IF($W1959&lt;Validation!$B$3,"Before period",IF($W1959&gt;Validation!$C$3,"After period","In period")))</f>
        <v>No date</v>
      </c>
      <c r="AI1959" s="26" t="str">
        <f aca="false">IF($Y1959="","",TRIM(RIGHT(SUBSTITUTE($Y1959," ",REPT(" ",50)),50)))</f>
        <v/>
      </c>
      <c r="AJ1959" s="27" t="str">
        <f aca="false">IF($A1959="","",IF(NOT(ISERROR(MATCH($A1959,Validation!$A$193:$A$217,0))),"Manual mapping",IF(COUNTIF(Validation!$U$19:$U$178,$Z1959)&gt;0,"Direct",IF(COUNTIF(Validation!$S$19:$S$178,$AI1959)=1,"By surname","Unresolved"))))</f>
        <v/>
      </c>
      <c r="AK1959" s="28" t="str">
        <f aca="false">IF($L1959="","",IF(MATCH($L1959,$L$2:$L$3000,0)&lt;&gt;ROW()-1,"",COUNT($AK$1:$AK1958)+1))</f>
        <v/>
      </c>
      <c r="AL1959" s="28" t="str">
        <f aca="false">IF($G1959="","",IF(MATCH($G1959,$G$2:$G$3000,0)&lt;&gt;ROW()-1,"",COUNT($AL$1:$AL1958)+1))</f>
        <v/>
      </c>
      <c r="AM1959" s="28" t="str">
        <f aca="false">IF($H1959="","",IF(MATCH($H1959,$H$2:$H$3000,0)&lt;&gt;ROW()-1,"",COUNT($AM$1:$AM1958)+1))</f>
        <v/>
      </c>
      <c r="AN1959" s="28" t="str">
        <f aca="false">IF($I1959="","",IF(MATCH($I1959,$I$2:$I$3000,0)&lt;&gt;ROW()-1,"",COUNT($AN$1:$AN1958)+1))</f>
        <v/>
      </c>
      <c r="AO1959" s="28" t="str">
        <f aca="false">IF($Q1959="","",IF(MATCH($Q1959,$Q$2:$Q$3000,0)&lt;&gt;ROW()-1,"",COUNT($AO$1:$AO1958)+1))</f>
        <v/>
      </c>
    </row>
    <row r="1960" customFormat="false" ht="12.75" hidden="false" customHeight="true" outlineLevel="0" collapsed="false">
      <c r="W1960" s="24" t="n">
        <f aca="false">IF($F1960="",0,IFERROR(IF(ISNUMBER($F1960),INT($F1960),DATE(VALUE(MID(SUBSTITUTE(LEFT($F1960,FIND(" ",$F1960&amp;" ")-1),"/",REPT(" ",20)),41,20)),VALUE(LEFT(SUBSTITUTE(LEFT($F1960,FIND(" ",$F1960&amp;" ")-1),"/",REPT(" ",20)),20)),VALUE(MID(SUBSTITUTE(LEFT($F1960,FIND(" ",$F1960&amp;" ")-1),"/",REPT(" ",20)),21,20)))),0))</f>
        <v>0</v>
      </c>
      <c r="X1960" s="25" t="str">
        <f aca="false">IF(ISNUMBER($N1960),$N1960*Validation!$B$5,"")</f>
        <v/>
      </c>
      <c r="Y1960" s="26" t="str">
        <f aca="false">IF($A1960="","",SUBSTITUTE(SUBSTITUTE(SUBSTITUTE(SUBSTITUTE(SUBSTITUTE(SUBSTITUTE(SUBSTITUTE(UPPER(TRIM($A1960)),"Á","A"),"É","E"),"Í","I"),"Ó","O"),"Ú","U"),"Ñ","N"),"Ü","U"))</f>
        <v/>
      </c>
      <c r="Z1960" s="26" t="str">
        <f aca="false">IF($Y1960="","",LEFT($Y1960,1)&amp;" "&amp;TRIM(RIGHT(SUBSTITUTE($Y1960," ",REPT(" ",50)),50)))</f>
        <v/>
      </c>
      <c r="AA1960" s="27" t="str">
        <f aca="false">IF($AF1960="","",IF(COUNTIF(Validation!$U$19:$U$178,$AF1960)&gt;0,"OK","NO MATCH"))</f>
        <v/>
      </c>
      <c r="AB1960" s="27" t="str">
        <f aca="false">IF($W1960=0,"",IF(AND($W1960&gt;=Validation!$B$3,$W1960&lt;=Validation!$C$3),"Yes","No"))</f>
        <v/>
      </c>
      <c r="AC1960" s="26" t="str">
        <f aca="false">IF($A1960="","",$AF1960&amp;"|"&amp;TEXT($W1960,"yyyy-mm-dd")&amp;"|"&amp;$J1960&amp;"|"&amp;$N1960)</f>
        <v/>
      </c>
      <c r="AD1960" s="27" t="str">
        <f aca="false">IF($AC1960="","",IF(COUNTIF($AC$2:$AC$3000,$AC1960)&gt;1,"REVIEW","OK"))</f>
        <v/>
      </c>
      <c r="AE1960" s="27" t="str">
        <f aca="false">IF(OR($W1960=0,$O1960=""),"",IF(IFERROR(IF(ISNUMBER($O1960),INT($O1960),DATE(VALUE(MID(SUBSTITUTE(LEFT($O1960,FIND(" ",$O1960&amp;" ")-1),"/",REPT(" ",20)),41,20)),VALUE(LEFT(SUBSTITUTE(LEFT($O1960,FIND(" ",$O1960&amp;" ")-1),"/",REPT(" ",20)),20)),VALUE(MID(SUBSTITUTE(LEFT($O1960,FIND(" ",$O1960&amp;" ")-1),"/",REPT(" ",20)),21,20)))),0)&gt;$W1960,"Late","Same day"))</f>
        <v/>
      </c>
      <c r="AF1960" s="26" t="str">
        <f aca="false">IF($A1960="","",IFERROR(INDEX(Validation!$C$193:$C$217,MATCH($A1960,Validation!$A$193:$A$217,0)),IF(COUNTIF(Validation!$U$19:$U$178,$Z1960)&gt;0,$Z1960,IF(COUNTIF(Validation!$S$19:$S$178,$AI1960)=1,INDEX(Validation!$U$19:$U$178,MATCH($AI1960,Validation!$S$19:$S$178,0)),$Z1960))))</f>
        <v/>
      </c>
      <c r="AG1960" s="27" t="str">
        <f aca="false">IF(COUNTA($A1960:$U1960)=0,"",IF($A1960="","No name",IF($F1960="","No date",IF($W1960=0,"Date ilegible",IF(NOT(ISNUMBER($N1960)),"Hours no numéricas",IF($AA1960="NO MATCH","Person no identificada","OK"))))))</f>
        <v/>
      </c>
      <c r="AH1960" s="27" t="str">
        <f aca="false">IF($W1960=0,"No date",IF($W1960&lt;Validation!$B$3,"Before period",IF($W1960&gt;Validation!$C$3,"After period","In period")))</f>
        <v>No date</v>
      </c>
      <c r="AI1960" s="26" t="str">
        <f aca="false">IF($Y1960="","",TRIM(RIGHT(SUBSTITUTE($Y1960," ",REPT(" ",50)),50)))</f>
        <v/>
      </c>
      <c r="AJ1960" s="27" t="str">
        <f aca="false">IF($A1960="","",IF(NOT(ISERROR(MATCH($A1960,Validation!$A$193:$A$217,0))),"Manual mapping",IF(COUNTIF(Validation!$U$19:$U$178,$Z1960)&gt;0,"Direct",IF(COUNTIF(Validation!$S$19:$S$178,$AI1960)=1,"By surname","Unresolved"))))</f>
        <v/>
      </c>
      <c r="AK1960" s="28" t="str">
        <f aca="false">IF($L1960="","",IF(MATCH($L1960,$L$2:$L$3000,0)&lt;&gt;ROW()-1,"",COUNT($AK$1:$AK1959)+1))</f>
        <v/>
      </c>
      <c r="AL1960" s="28" t="str">
        <f aca="false">IF($G1960="","",IF(MATCH($G1960,$G$2:$G$3000,0)&lt;&gt;ROW()-1,"",COUNT($AL$1:$AL1959)+1))</f>
        <v/>
      </c>
      <c r="AM1960" s="28" t="str">
        <f aca="false">IF($H1960="","",IF(MATCH($H1960,$H$2:$H$3000,0)&lt;&gt;ROW()-1,"",COUNT($AM$1:$AM1959)+1))</f>
        <v/>
      </c>
      <c r="AN1960" s="28" t="str">
        <f aca="false">IF($I1960="","",IF(MATCH($I1960,$I$2:$I$3000,0)&lt;&gt;ROW()-1,"",COUNT($AN$1:$AN1959)+1))</f>
        <v/>
      </c>
      <c r="AO1960" s="28" t="str">
        <f aca="false">IF($Q1960="","",IF(MATCH($Q1960,$Q$2:$Q$3000,0)&lt;&gt;ROW()-1,"",COUNT($AO$1:$AO1959)+1))</f>
        <v/>
      </c>
    </row>
    <row r="1961" customFormat="false" ht="12.75" hidden="false" customHeight="true" outlineLevel="0" collapsed="false">
      <c r="W1961" s="24" t="n">
        <f aca="false">IF($F1961="",0,IFERROR(IF(ISNUMBER($F1961),INT($F1961),DATE(VALUE(MID(SUBSTITUTE(LEFT($F1961,FIND(" ",$F1961&amp;" ")-1),"/",REPT(" ",20)),41,20)),VALUE(LEFT(SUBSTITUTE(LEFT($F1961,FIND(" ",$F1961&amp;" ")-1),"/",REPT(" ",20)),20)),VALUE(MID(SUBSTITUTE(LEFT($F1961,FIND(" ",$F1961&amp;" ")-1),"/",REPT(" ",20)),21,20)))),0))</f>
        <v>0</v>
      </c>
      <c r="X1961" s="25" t="str">
        <f aca="false">IF(ISNUMBER($N1961),$N1961*Validation!$B$5,"")</f>
        <v/>
      </c>
      <c r="Y1961" s="26" t="str">
        <f aca="false">IF($A1961="","",SUBSTITUTE(SUBSTITUTE(SUBSTITUTE(SUBSTITUTE(SUBSTITUTE(SUBSTITUTE(SUBSTITUTE(UPPER(TRIM($A1961)),"Á","A"),"É","E"),"Í","I"),"Ó","O"),"Ú","U"),"Ñ","N"),"Ü","U"))</f>
        <v/>
      </c>
      <c r="Z1961" s="26" t="str">
        <f aca="false">IF($Y1961="","",LEFT($Y1961,1)&amp;" "&amp;TRIM(RIGHT(SUBSTITUTE($Y1961," ",REPT(" ",50)),50)))</f>
        <v/>
      </c>
      <c r="AA1961" s="27" t="str">
        <f aca="false">IF($AF1961="","",IF(COUNTIF(Validation!$U$19:$U$178,$AF1961)&gt;0,"OK","NO MATCH"))</f>
        <v/>
      </c>
      <c r="AB1961" s="27" t="str">
        <f aca="false">IF($W1961=0,"",IF(AND($W1961&gt;=Validation!$B$3,$W1961&lt;=Validation!$C$3),"Yes","No"))</f>
        <v/>
      </c>
      <c r="AC1961" s="26" t="str">
        <f aca="false">IF($A1961="","",$AF1961&amp;"|"&amp;TEXT($W1961,"yyyy-mm-dd")&amp;"|"&amp;$J1961&amp;"|"&amp;$N1961)</f>
        <v/>
      </c>
      <c r="AD1961" s="27" t="str">
        <f aca="false">IF($AC1961="","",IF(COUNTIF($AC$2:$AC$3000,$AC1961)&gt;1,"REVIEW","OK"))</f>
        <v/>
      </c>
      <c r="AE1961" s="27" t="str">
        <f aca="false">IF(OR($W1961=0,$O1961=""),"",IF(IFERROR(IF(ISNUMBER($O1961),INT($O1961),DATE(VALUE(MID(SUBSTITUTE(LEFT($O1961,FIND(" ",$O1961&amp;" ")-1),"/",REPT(" ",20)),41,20)),VALUE(LEFT(SUBSTITUTE(LEFT($O1961,FIND(" ",$O1961&amp;" ")-1),"/",REPT(" ",20)),20)),VALUE(MID(SUBSTITUTE(LEFT($O1961,FIND(" ",$O1961&amp;" ")-1),"/",REPT(" ",20)),21,20)))),0)&gt;$W1961,"Late","Same day"))</f>
        <v/>
      </c>
      <c r="AF1961" s="26" t="str">
        <f aca="false">IF($A1961="","",IFERROR(INDEX(Validation!$C$193:$C$217,MATCH($A1961,Validation!$A$193:$A$217,0)),IF(COUNTIF(Validation!$U$19:$U$178,$Z1961)&gt;0,$Z1961,IF(COUNTIF(Validation!$S$19:$S$178,$AI1961)=1,INDEX(Validation!$U$19:$U$178,MATCH($AI1961,Validation!$S$19:$S$178,0)),$Z1961))))</f>
        <v/>
      </c>
      <c r="AG1961" s="27" t="str">
        <f aca="false">IF(COUNTA($A1961:$U1961)=0,"",IF($A1961="","No name",IF($F1961="","No date",IF($W1961=0,"Date ilegible",IF(NOT(ISNUMBER($N1961)),"Hours no numéricas",IF($AA1961="NO MATCH","Person no identificada","OK"))))))</f>
        <v/>
      </c>
      <c r="AH1961" s="27" t="str">
        <f aca="false">IF($W1961=0,"No date",IF($W1961&lt;Validation!$B$3,"Before period",IF($W1961&gt;Validation!$C$3,"After period","In period")))</f>
        <v>No date</v>
      </c>
      <c r="AI1961" s="26" t="str">
        <f aca="false">IF($Y1961="","",TRIM(RIGHT(SUBSTITUTE($Y1961," ",REPT(" ",50)),50)))</f>
        <v/>
      </c>
      <c r="AJ1961" s="27" t="str">
        <f aca="false">IF($A1961="","",IF(NOT(ISERROR(MATCH($A1961,Validation!$A$193:$A$217,0))),"Manual mapping",IF(COUNTIF(Validation!$U$19:$U$178,$Z1961)&gt;0,"Direct",IF(COUNTIF(Validation!$S$19:$S$178,$AI1961)=1,"By surname","Unresolved"))))</f>
        <v/>
      </c>
      <c r="AK1961" s="28" t="str">
        <f aca="false">IF($L1961="","",IF(MATCH($L1961,$L$2:$L$3000,0)&lt;&gt;ROW()-1,"",COUNT($AK$1:$AK1960)+1))</f>
        <v/>
      </c>
      <c r="AL1961" s="28" t="str">
        <f aca="false">IF($G1961="","",IF(MATCH($G1961,$G$2:$G$3000,0)&lt;&gt;ROW()-1,"",COUNT($AL$1:$AL1960)+1))</f>
        <v/>
      </c>
      <c r="AM1961" s="28" t="str">
        <f aca="false">IF($H1961="","",IF(MATCH($H1961,$H$2:$H$3000,0)&lt;&gt;ROW()-1,"",COUNT($AM$1:$AM1960)+1))</f>
        <v/>
      </c>
      <c r="AN1961" s="28" t="str">
        <f aca="false">IF($I1961="","",IF(MATCH($I1961,$I$2:$I$3000,0)&lt;&gt;ROW()-1,"",COUNT($AN$1:$AN1960)+1))</f>
        <v/>
      </c>
      <c r="AO1961" s="28" t="str">
        <f aca="false">IF($Q1961="","",IF(MATCH($Q1961,$Q$2:$Q$3000,0)&lt;&gt;ROW()-1,"",COUNT($AO$1:$AO1960)+1))</f>
        <v/>
      </c>
    </row>
    <row r="1962" customFormat="false" ht="12.75" hidden="false" customHeight="true" outlineLevel="0" collapsed="false">
      <c r="W1962" s="24" t="n">
        <f aca="false">IF($F1962="",0,IFERROR(IF(ISNUMBER($F1962),INT($F1962),DATE(VALUE(MID(SUBSTITUTE(LEFT($F1962,FIND(" ",$F1962&amp;" ")-1),"/",REPT(" ",20)),41,20)),VALUE(LEFT(SUBSTITUTE(LEFT($F1962,FIND(" ",$F1962&amp;" ")-1),"/",REPT(" ",20)),20)),VALUE(MID(SUBSTITUTE(LEFT($F1962,FIND(" ",$F1962&amp;" ")-1),"/",REPT(" ",20)),21,20)))),0))</f>
        <v>0</v>
      </c>
      <c r="X1962" s="25" t="str">
        <f aca="false">IF(ISNUMBER($N1962),$N1962*Validation!$B$5,"")</f>
        <v/>
      </c>
      <c r="Y1962" s="26" t="str">
        <f aca="false">IF($A1962="","",SUBSTITUTE(SUBSTITUTE(SUBSTITUTE(SUBSTITUTE(SUBSTITUTE(SUBSTITUTE(SUBSTITUTE(UPPER(TRIM($A1962)),"Á","A"),"É","E"),"Í","I"),"Ó","O"),"Ú","U"),"Ñ","N"),"Ü","U"))</f>
        <v/>
      </c>
      <c r="Z1962" s="26" t="str">
        <f aca="false">IF($Y1962="","",LEFT($Y1962,1)&amp;" "&amp;TRIM(RIGHT(SUBSTITUTE($Y1962," ",REPT(" ",50)),50)))</f>
        <v/>
      </c>
      <c r="AA1962" s="27" t="str">
        <f aca="false">IF($AF1962="","",IF(COUNTIF(Validation!$U$19:$U$178,$AF1962)&gt;0,"OK","NO MATCH"))</f>
        <v/>
      </c>
      <c r="AB1962" s="27" t="str">
        <f aca="false">IF($W1962=0,"",IF(AND($W1962&gt;=Validation!$B$3,$W1962&lt;=Validation!$C$3),"Yes","No"))</f>
        <v/>
      </c>
      <c r="AC1962" s="26" t="str">
        <f aca="false">IF($A1962="","",$AF1962&amp;"|"&amp;TEXT($W1962,"yyyy-mm-dd")&amp;"|"&amp;$J1962&amp;"|"&amp;$N1962)</f>
        <v/>
      </c>
      <c r="AD1962" s="27" t="str">
        <f aca="false">IF($AC1962="","",IF(COUNTIF($AC$2:$AC$3000,$AC1962)&gt;1,"REVIEW","OK"))</f>
        <v/>
      </c>
      <c r="AE1962" s="27" t="str">
        <f aca="false">IF(OR($W1962=0,$O1962=""),"",IF(IFERROR(IF(ISNUMBER($O1962),INT($O1962),DATE(VALUE(MID(SUBSTITUTE(LEFT($O1962,FIND(" ",$O1962&amp;" ")-1),"/",REPT(" ",20)),41,20)),VALUE(LEFT(SUBSTITUTE(LEFT($O1962,FIND(" ",$O1962&amp;" ")-1),"/",REPT(" ",20)),20)),VALUE(MID(SUBSTITUTE(LEFT($O1962,FIND(" ",$O1962&amp;" ")-1),"/",REPT(" ",20)),21,20)))),0)&gt;$W1962,"Late","Same day"))</f>
        <v/>
      </c>
      <c r="AF1962" s="26" t="str">
        <f aca="false">IF($A1962="","",IFERROR(INDEX(Validation!$C$193:$C$217,MATCH($A1962,Validation!$A$193:$A$217,0)),IF(COUNTIF(Validation!$U$19:$U$178,$Z1962)&gt;0,$Z1962,IF(COUNTIF(Validation!$S$19:$S$178,$AI1962)=1,INDEX(Validation!$U$19:$U$178,MATCH($AI1962,Validation!$S$19:$S$178,0)),$Z1962))))</f>
        <v/>
      </c>
      <c r="AG1962" s="27" t="str">
        <f aca="false">IF(COUNTA($A1962:$U1962)=0,"",IF($A1962="","No name",IF($F1962="","No date",IF($W1962=0,"Date ilegible",IF(NOT(ISNUMBER($N1962)),"Hours no numéricas",IF($AA1962="NO MATCH","Person no identificada","OK"))))))</f>
        <v/>
      </c>
      <c r="AH1962" s="27" t="str">
        <f aca="false">IF($W1962=0,"No date",IF($W1962&lt;Validation!$B$3,"Before period",IF($W1962&gt;Validation!$C$3,"After period","In period")))</f>
        <v>No date</v>
      </c>
      <c r="AI1962" s="26" t="str">
        <f aca="false">IF($Y1962="","",TRIM(RIGHT(SUBSTITUTE($Y1962," ",REPT(" ",50)),50)))</f>
        <v/>
      </c>
      <c r="AJ1962" s="27" t="str">
        <f aca="false">IF($A1962="","",IF(NOT(ISERROR(MATCH($A1962,Validation!$A$193:$A$217,0))),"Manual mapping",IF(COUNTIF(Validation!$U$19:$U$178,$Z1962)&gt;0,"Direct",IF(COUNTIF(Validation!$S$19:$S$178,$AI1962)=1,"By surname","Unresolved"))))</f>
        <v/>
      </c>
      <c r="AK1962" s="28" t="str">
        <f aca="false">IF($L1962="","",IF(MATCH($L1962,$L$2:$L$3000,0)&lt;&gt;ROW()-1,"",COUNT($AK$1:$AK1961)+1))</f>
        <v/>
      </c>
      <c r="AL1962" s="28" t="str">
        <f aca="false">IF($G1962="","",IF(MATCH($G1962,$G$2:$G$3000,0)&lt;&gt;ROW()-1,"",COUNT($AL$1:$AL1961)+1))</f>
        <v/>
      </c>
      <c r="AM1962" s="28" t="str">
        <f aca="false">IF($H1962="","",IF(MATCH($H1962,$H$2:$H$3000,0)&lt;&gt;ROW()-1,"",COUNT($AM$1:$AM1961)+1))</f>
        <v/>
      </c>
      <c r="AN1962" s="28" t="str">
        <f aca="false">IF($I1962="","",IF(MATCH($I1962,$I$2:$I$3000,0)&lt;&gt;ROW()-1,"",COUNT($AN$1:$AN1961)+1))</f>
        <v/>
      </c>
      <c r="AO1962" s="28" t="str">
        <f aca="false">IF($Q1962="","",IF(MATCH($Q1962,$Q$2:$Q$3000,0)&lt;&gt;ROW()-1,"",COUNT($AO$1:$AO1961)+1))</f>
        <v/>
      </c>
    </row>
    <row r="1963" customFormat="false" ht="12.75" hidden="false" customHeight="true" outlineLevel="0" collapsed="false">
      <c r="W1963" s="24" t="n">
        <f aca="false">IF($F1963="",0,IFERROR(IF(ISNUMBER($F1963),INT($F1963),DATE(VALUE(MID(SUBSTITUTE(LEFT($F1963,FIND(" ",$F1963&amp;" ")-1),"/",REPT(" ",20)),41,20)),VALUE(LEFT(SUBSTITUTE(LEFT($F1963,FIND(" ",$F1963&amp;" ")-1),"/",REPT(" ",20)),20)),VALUE(MID(SUBSTITUTE(LEFT($F1963,FIND(" ",$F1963&amp;" ")-1),"/",REPT(" ",20)),21,20)))),0))</f>
        <v>0</v>
      </c>
      <c r="X1963" s="25" t="str">
        <f aca="false">IF(ISNUMBER($N1963),$N1963*Validation!$B$5,"")</f>
        <v/>
      </c>
      <c r="Y1963" s="26" t="str">
        <f aca="false">IF($A1963="","",SUBSTITUTE(SUBSTITUTE(SUBSTITUTE(SUBSTITUTE(SUBSTITUTE(SUBSTITUTE(SUBSTITUTE(UPPER(TRIM($A1963)),"Á","A"),"É","E"),"Í","I"),"Ó","O"),"Ú","U"),"Ñ","N"),"Ü","U"))</f>
        <v/>
      </c>
      <c r="Z1963" s="26" t="str">
        <f aca="false">IF($Y1963="","",LEFT($Y1963,1)&amp;" "&amp;TRIM(RIGHT(SUBSTITUTE($Y1963," ",REPT(" ",50)),50)))</f>
        <v/>
      </c>
      <c r="AA1963" s="27" t="str">
        <f aca="false">IF($AF1963="","",IF(COUNTIF(Validation!$U$19:$U$178,$AF1963)&gt;0,"OK","NO MATCH"))</f>
        <v/>
      </c>
      <c r="AB1963" s="27" t="str">
        <f aca="false">IF($W1963=0,"",IF(AND($W1963&gt;=Validation!$B$3,$W1963&lt;=Validation!$C$3),"Yes","No"))</f>
        <v/>
      </c>
      <c r="AC1963" s="26" t="str">
        <f aca="false">IF($A1963="","",$AF1963&amp;"|"&amp;TEXT($W1963,"yyyy-mm-dd")&amp;"|"&amp;$J1963&amp;"|"&amp;$N1963)</f>
        <v/>
      </c>
      <c r="AD1963" s="27" t="str">
        <f aca="false">IF($AC1963="","",IF(COUNTIF($AC$2:$AC$3000,$AC1963)&gt;1,"REVIEW","OK"))</f>
        <v/>
      </c>
      <c r="AE1963" s="27" t="str">
        <f aca="false">IF(OR($W1963=0,$O1963=""),"",IF(IFERROR(IF(ISNUMBER($O1963),INT($O1963),DATE(VALUE(MID(SUBSTITUTE(LEFT($O1963,FIND(" ",$O1963&amp;" ")-1),"/",REPT(" ",20)),41,20)),VALUE(LEFT(SUBSTITUTE(LEFT($O1963,FIND(" ",$O1963&amp;" ")-1),"/",REPT(" ",20)),20)),VALUE(MID(SUBSTITUTE(LEFT($O1963,FIND(" ",$O1963&amp;" ")-1),"/",REPT(" ",20)),21,20)))),0)&gt;$W1963,"Late","Same day"))</f>
        <v/>
      </c>
      <c r="AF1963" s="26" t="str">
        <f aca="false">IF($A1963="","",IFERROR(INDEX(Validation!$C$193:$C$217,MATCH($A1963,Validation!$A$193:$A$217,0)),IF(COUNTIF(Validation!$U$19:$U$178,$Z1963)&gt;0,$Z1963,IF(COUNTIF(Validation!$S$19:$S$178,$AI1963)=1,INDEX(Validation!$U$19:$U$178,MATCH($AI1963,Validation!$S$19:$S$178,0)),$Z1963))))</f>
        <v/>
      </c>
      <c r="AG1963" s="27" t="str">
        <f aca="false">IF(COUNTA($A1963:$U1963)=0,"",IF($A1963="","No name",IF($F1963="","No date",IF($W1963=0,"Date ilegible",IF(NOT(ISNUMBER($N1963)),"Hours no numéricas",IF($AA1963="NO MATCH","Person no identificada","OK"))))))</f>
        <v/>
      </c>
      <c r="AH1963" s="27" t="str">
        <f aca="false">IF($W1963=0,"No date",IF($W1963&lt;Validation!$B$3,"Before period",IF($W1963&gt;Validation!$C$3,"After period","In period")))</f>
        <v>No date</v>
      </c>
      <c r="AI1963" s="26" t="str">
        <f aca="false">IF($Y1963="","",TRIM(RIGHT(SUBSTITUTE($Y1963," ",REPT(" ",50)),50)))</f>
        <v/>
      </c>
      <c r="AJ1963" s="27" t="str">
        <f aca="false">IF($A1963="","",IF(NOT(ISERROR(MATCH($A1963,Validation!$A$193:$A$217,0))),"Manual mapping",IF(COUNTIF(Validation!$U$19:$U$178,$Z1963)&gt;0,"Direct",IF(COUNTIF(Validation!$S$19:$S$178,$AI1963)=1,"By surname","Unresolved"))))</f>
        <v/>
      </c>
      <c r="AK1963" s="28" t="str">
        <f aca="false">IF($L1963="","",IF(MATCH($L1963,$L$2:$L$3000,0)&lt;&gt;ROW()-1,"",COUNT($AK$1:$AK1962)+1))</f>
        <v/>
      </c>
      <c r="AL1963" s="28" t="str">
        <f aca="false">IF($G1963="","",IF(MATCH($G1963,$G$2:$G$3000,0)&lt;&gt;ROW()-1,"",COUNT($AL$1:$AL1962)+1))</f>
        <v/>
      </c>
      <c r="AM1963" s="28" t="str">
        <f aca="false">IF($H1963="","",IF(MATCH($H1963,$H$2:$H$3000,0)&lt;&gt;ROW()-1,"",COUNT($AM$1:$AM1962)+1))</f>
        <v/>
      </c>
      <c r="AN1963" s="28" t="str">
        <f aca="false">IF($I1963="","",IF(MATCH($I1963,$I$2:$I$3000,0)&lt;&gt;ROW()-1,"",COUNT($AN$1:$AN1962)+1))</f>
        <v/>
      </c>
      <c r="AO1963" s="28" t="str">
        <f aca="false">IF($Q1963="","",IF(MATCH($Q1963,$Q$2:$Q$3000,0)&lt;&gt;ROW()-1,"",COUNT($AO$1:$AO1962)+1))</f>
        <v/>
      </c>
    </row>
    <row r="1964" customFormat="false" ht="12.75" hidden="false" customHeight="true" outlineLevel="0" collapsed="false">
      <c r="W1964" s="24" t="n">
        <f aca="false">IF($F1964="",0,IFERROR(IF(ISNUMBER($F1964),INT($F1964),DATE(VALUE(MID(SUBSTITUTE(LEFT($F1964,FIND(" ",$F1964&amp;" ")-1),"/",REPT(" ",20)),41,20)),VALUE(LEFT(SUBSTITUTE(LEFT($F1964,FIND(" ",$F1964&amp;" ")-1),"/",REPT(" ",20)),20)),VALUE(MID(SUBSTITUTE(LEFT($F1964,FIND(" ",$F1964&amp;" ")-1),"/",REPT(" ",20)),21,20)))),0))</f>
        <v>0</v>
      </c>
      <c r="X1964" s="25" t="str">
        <f aca="false">IF(ISNUMBER($N1964),$N1964*Validation!$B$5,"")</f>
        <v/>
      </c>
      <c r="Y1964" s="26" t="str">
        <f aca="false">IF($A1964="","",SUBSTITUTE(SUBSTITUTE(SUBSTITUTE(SUBSTITUTE(SUBSTITUTE(SUBSTITUTE(SUBSTITUTE(UPPER(TRIM($A1964)),"Á","A"),"É","E"),"Í","I"),"Ó","O"),"Ú","U"),"Ñ","N"),"Ü","U"))</f>
        <v/>
      </c>
      <c r="Z1964" s="26" t="str">
        <f aca="false">IF($Y1964="","",LEFT($Y1964,1)&amp;" "&amp;TRIM(RIGHT(SUBSTITUTE($Y1964," ",REPT(" ",50)),50)))</f>
        <v/>
      </c>
      <c r="AA1964" s="27" t="str">
        <f aca="false">IF($AF1964="","",IF(COUNTIF(Validation!$U$19:$U$178,$AF1964)&gt;0,"OK","NO MATCH"))</f>
        <v/>
      </c>
      <c r="AB1964" s="27" t="str">
        <f aca="false">IF($W1964=0,"",IF(AND($W1964&gt;=Validation!$B$3,$W1964&lt;=Validation!$C$3),"Yes","No"))</f>
        <v/>
      </c>
      <c r="AC1964" s="26" t="str">
        <f aca="false">IF($A1964="","",$AF1964&amp;"|"&amp;TEXT($W1964,"yyyy-mm-dd")&amp;"|"&amp;$J1964&amp;"|"&amp;$N1964)</f>
        <v/>
      </c>
      <c r="AD1964" s="27" t="str">
        <f aca="false">IF($AC1964="","",IF(COUNTIF($AC$2:$AC$3000,$AC1964)&gt;1,"REVIEW","OK"))</f>
        <v/>
      </c>
      <c r="AE1964" s="27" t="str">
        <f aca="false">IF(OR($W1964=0,$O1964=""),"",IF(IFERROR(IF(ISNUMBER($O1964),INT($O1964),DATE(VALUE(MID(SUBSTITUTE(LEFT($O1964,FIND(" ",$O1964&amp;" ")-1),"/",REPT(" ",20)),41,20)),VALUE(LEFT(SUBSTITUTE(LEFT($O1964,FIND(" ",$O1964&amp;" ")-1),"/",REPT(" ",20)),20)),VALUE(MID(SUBSTITUTE(LEFT($O1964,FIND(" ",$O1964&amp;" ")-1),"/",REPT(" ",20)),21,20)))),0)&gt;$W1964,"Late","Same day"))</f>
        <v/>
      </c>
      <c r="AF1964" s="26" t="str">
        <f aca="false">IF($A1964="","",IFERROR(INDEX(Validation!$C$193:$C$217,MATCH($A1964,Validation!$A$193:$A$217,0)),IF(COUNTIF(Validation!$U$19:$U$178,$Z1964)&gt;0,$Z1964,IF(COUNTIF(Validation!$S$19:$S$178,$AI1964)=1,INDEX(Validation!$U$19:$U$178,MATCH($AI1964,Validation!$S$19:$S$178,0)),$Z1964))))</f>
        <v/>
      </c>
      <c r="AG1964" s="27" t="str">
        <f aca="false">IF(COUNTA($A1964:$U1964)=0,"",IF($A1964="","No name",IF($F1964="","No date",IF($W1964=0,"Date ilegible",IF(NOT(ISNUMBER($N1964)),"Hours no numéricas",IF($AA1964="NO MATCH","Person no identificada","OK"))))))</f>
        <v/>
      </c>
      <c r="AH1964" s="27" t="str">
        <f aca="false">IF($W1964=0,"No date",IF($W1964&lt;Validation!$B$3,"Before period",IF($W1964&gt;Validation!$C$3,"After period","In period")))</f>
        <v>No date</v>
      </c>
      <c r="AI1964" s="26" t="str">
        <f aca="false">IF($Y1964="","",TRIM(RIGHT(SUBSTITUTE($Y1964," ",REPT(" ",50)),50)))</f>
        <v/>
      </c>
      <c r="AJ1964" s="27" t="str">
        <f aca="false">IF($A1964="","",IF(NOT(ISERROR(MATCH($A1964,Validation!$A$193:$A$217,0))),"Manual mapping",IF(COUNTIF(Validation!$U$19:$U$178,$Z1964)&gt;0,"Direct",IF(COUNTIF(Validation!$S$19:$S$178,$AI1964)=1,"By surname","Unresolved"))))</f>
        <v/>
      </c>
      <c r="AK1964" s="28" t="str">
        <f aca="false">IF($L1964="","",IF(MATCH($L1964,$L$2:$L$3000,0)&lt;&gt;ROW()-1,"",COUNT($AK$1:$AK1963)+1))</f>
        <v/>
      </c>
      <c r="AL1964" s="28" t="str">
        <f aca="false">IF($G1964="","",IF(MATCH($G1964,$G$2:$G$3000,0)&lt;&gt;ROW()-1,"",COUNT($AL$1:$AL1963)+1))</f>
        <v/>
      </c>
      <c r="AM1964" s="28" t="str">
        <f aca="false">IF($H1964="","",IF(MATCH($H1964,$H$2:$H$3000,0)&lt;&gt;ROW()-1,"",COUNT($AM$1:$AM1963)+1))</f>
        <v/>
      </c>
      <c r="AN1964" s="28" t="str">
        <f aca="false">IF($I1964="","",IF(MATCH($I1964,$I$2:$I$3000,0)&lt;&gt;ROW()-1,"",COUNT($AN$1:$AN1963)+1))</f>
        <v/>
      </c>
      <c r="AO1964" s="28" t="str">
        <f aca="false">IF($Q1964="","",IF(MATCH($Q1964,$Q$2:$Q$3000,0)&lt;&gt;ROW()-1,"",COUNT($AO$1:$AO1963)+1))</f>
        <v/>
      </c>
    </row>
    <row r="1965" customFormat="false" ht="12.75" hidden="false" customHeight="true" outlineLevel="0" collapsed="false">
      <c r="W1965" s="24" t="n">
        <f aca="false">IF($F1965="",0,IFERROR(IF(ISNUMBER($F1965),INT($F1965),DATE(VALUE(MID(SUBSTITUTE(LEFT($F1965,FIND(" ",$F1965&amp;" ")-1),"/",REPT(" ",20)),41,20)),VALUE(LEFT(SUBSTITUTE(LEFT($F1965,FIND(" ",$F1965&amp;" ")-1),"/",REPT(" ",20)),20)),VALUE(MID(SUBSTITUTE(LEFT($F1965,FIND(" ",$F1965&amp;" ")-1),"/",REPT(" ",20)),21,20)))),0))</f>
        <v>0</v>
      </c>
      <c r="X1965" s="25" t="str">
        <f aca="false">IF(ISNUMBER($N1965),$N1965*Validation!$B$5,"")</f>
        <v/>
      </c>
      <c r="Y1965" s="26" t="str">
        <f aca="false">IF($A1965="","",SUBSTITUTE(SUBSTITUTE(SUBSTITUTE(SUBSTITUTE(SUBSTITUTE(SUBSTITUTE(SUBSTITUTE(UPPER(TRIM($A1965)),"Á","A"),"É","E"),"Í","I"),"Ó","O"),"Ú","U"),"Ñ","N"),"Ü","U"))</f>
        <v/>
      </c>
      <c r="Z1965" s="26" t="str">
        <f aca="false">IF($Y1965="","",LEFT($Y1965,1)&amp;" "&amp;TRIM(RIGHT(SUBSTITUTE($Y1965," ",REPT(" ",50)),50)))</f>
        <v/>
      </c>
      <c r="AA1965" s="27" t="str">
        <f aca="false">IF($AF1965="","",IF(COUNTIF(Validation!$U$19:$U$178,$AF1965)&gt;0,"OK","NO MATCH"))</f>
        <v/>
      </c>
      <c r="AB1965" s="27" t="str">
        <f aca="false">IF($W1965=0,"",IF(AND($W1965&gt;=Validation!$B$3,$W1965&lt;=Validation!$C$3),"Yes","No"))</f>
        <v/>
      </c>
      <c r="AC1965" s="26" t="str">
        <f aca="false">IF($A1965="","",$AF1965&amp;"|"&amp;TEXT($W1965,"yyyy-mm-dd")&amp;"|"&amp;$J1965&amp;"|"&amp;$N1965)</f>
        <v/>
      </c>
      <c r="AD1965" s="27" t="str">
        <f aca="false">IF($AC1965="","",IF(COUNTIF($AC$2:$AC$3000,$AC1965)&gt;1,"REVIEW","OK"))</f>
        <v/>
      </c>
      <c r="AE1965" s="27" t="str">
        <f aca="false">IF(OR($W1965=0,$O1965=""),"",IF(IFERROR(IF(ISNUMBER($O1965),INT($O1965),DATE(VALUE(MID(SUBSTITUTE(LEFT($O1965,FIND(" ",$O1965&amp;" ")-1),"/",REPT(" ",20)),41,20)),VALUE(LEFT(SUBSTITUTE(LEFT($O1965,FIND(" ",$O1965&amp;" ")-1),"/",REPT(" ",20)),20)),VALUE(MID(SUBSTITUTE(LEFT($O1965,FIND(" ",$O1965&amp;" ")-1),"/",REPT(" ",20)),21,20)))),0)&gt;$W1965,"Late","Same day"))</f>
        <v/>
      </c>
      <c r="AF1965" s="26" t="str">
        <f aca="false">IF($A1965="","",IFERROR(INDEX(Validation!$C$193:$C$217,MATCH($A1965,Validation!$A$193:$A$217,0)),IF(COUNTIF(Validation!$U$19:$U$178,$Z1965)&gt;0,$Z1965,IF(COUNTIF(Validation!$S$19:$S$178,$AI1965)=1,INDEX(Validation!$U$19:$U$178,MATCH($AI1965,Validation!$S$19:$S$178,0)),$Z1965))))</f>
        <v/>
      </c>
      <c r="AG1965" s="27" t="str">
        <f aca="false">IF(COUNTA($A1965:$U1965)=0,"",IF($A1965="","No name",IF($F1965="","No date",IF($W1965=0,"Date ilegible",IF(NOT(ISNUMBER($N1965)),"Hours no numéricas",IF($AA1965="NO MATCH","Person no identificada","OK"))))))</f>
        <v/>
      </c>
      <c r="AH1965" s="27" t="str">
        <f aca="false">IF($W1965=0,"No date",IF($W1965&lt;Validation!$B$3,"Before period",IF($W1965&gt;Validation!$C$3,"After period","In period")))</f>
        <v>No date</v>
      </c>
      <c r="AI1965" s="26" t="str">
        <f aca="false">IF($Y1965="","",TRIM(RIGHT(SUBSTITUTE($Y1965," ",REPT(" ",50)),50)))</f>
        <v/>
      </c>
      <c r="AJ1965" s="27" t="str">
        <f aca="false">IF($A1965="","",IF(NOT(ISERROR(MATCH($A1965,Validation!$A$193:$A$217,0))),"Manual mapping",IF(COUNTIF(Validation!$U$19:$U$178,$Z1965)&gt;0,"Direct",IF(COUNTIF(Validation!$S$19:$S$178,$AI1965)=1,"By surname","Unresolved"))))</f>
        <v/>
      </c>
      <c r="AK1965" s="28" t="str">
        <f aca="false">IF($L1965="","",IF(MATCH($L1965,$L$2:$L$3000,0)&lt;&gt;ROW()-1,"",COUNT($AK$1:$AK1964)+1))</f>
        <v/>
      </c>
      <c r="AL1965" s="28" t="str">
        <f aca="false">IF($G1965="","",IF(MATCH($G1965,$G$2:$G$3000,0)&lt;&gt;ROW()-1,"",COUNT($AL$1:$AL1964)+1))</f>
        <v/>
      </c>
      <c r="AM1965" s="28" t="str">
        <f aca="false">IF($H1965="","",IF(MATCH($H1965,$H$2:$H$3000,0)&lt;&gt;ROW()-1,"",COUNT($AM$1:$AM1964)+1))</f>
        <v/>
      </c>
      <c r="AN1965" s="28" t="str">
        <f aca="false">IF($I1965="","",IF(MATCH($I1965,$I$2:$I$3000,0)&lt;&gt;ROW()-1,"",COUNT($AN$1:$AN1964)+1))</f>
        <v/>
      </c>
      <c r="AO1965" s="28" t="str">
        <f aca="false">IF($Q1965="","",IF(MATCH($Q1965,$Q$2:$Q$3000,0)&lt;&gt;ROW()-1,"",COUNT($AO$1:$AO1964)+1))</f>
        <v/>
      </c>
    </row>
    <row r="1966" customFormat="false" ht="12.75" hidden="false" customHeight="true" outlineLevel="0" collapsed="false">
      <c r="W1966" s="24" t="n">
        <f aca="false">IF($F1966="",0,IFERROR(IF(ISNUMBER($F1966),INT($F1966),DATE(VALUE(MID(SUBSTITUTE(LEFT($F1966,FIND(" ",$F1966&amp;" ")-1),"/",REPT(" ",20)),41,20)),VALUE(LEFT(SUBSTITUTE(LEFT($F1966,FIND(" ",$F1966&amp;" ")-1),"/",REPT(" ",20)),20)),VALUE(MID(SUBSTITUTE(LEFT($F1966,FIND(" ",$F1966&amp;" ")-1),"/",REPT(" ",20)),21,20)))),0))</f>
        <v>0</v>
      </c>
      <c r="X1966" s="25" t="str">
        <f aca="false">IF(ISNUMBER($N1966),$N1966*Validation!$B$5,"")</f>
        <v/>
      </c>
      <c r="Y1966" s="26" t="str">
        <f aca="false">IF($A1966="","",SUBSTITUTE(SUBSTITUTE(SUBSTITUTE(SUBSTITUTE(SUBSTITUTE(SUBSTITUTE(SUBSTITUTE(UPPER(TRIM($A1966)),"Á","A"),"É","E"),"Í","I"),"Ó","O"),"Ú","U"),"Ñ","N"),"Ü","U"))</f>
        <v/>
      </c>
      <c r="Z1966" s="26" t="str">
        <f aca="false">IF($Y1966="","",LEFT($Y1966,1)&amp;" "&amp;TRIM(RIGHT(SUBSTITUTE($Y1966," ",REPT(" ",50)),50)))</f>
        <v/>
      </c>
      <c r="AA1966" s="27" t="str">
        <f aca="false">IF($AF1966="","",IF(COUNTIF(Validation!$U$19:$U$178,$AF1966)&gt;0,"OK","NO MATCH"))</f>
        <v/>
      </c>
      <c r="AB1966" s="27" t="str">
        <f aca="false">IF($W1966=0,"",IF(AND($W1966&gt;=Validation!$B$3,$W1966&lt;=Validation!$C$3),"Yes","No"))</f>
        <v/>
      </c>
      <c r="AC1966" s="26" t="str">
        <f aca="false">IF($A1966="","",$AF1966&amp;"|"&amp;TEXT($W1966,"yyyy-mm-dd")&amp;"|"&amp;$J1966&amp;"|"&amp;$N1966)</f>
        <v/>
      </c>
      <c r="AD1966" s="27" t="str">
        <f aca="false">IF($AC1966="","",IF(COUNTIF($AC$2:$AC$3000,$AC1966)&gt;1,"REVIEW","OK"))</f>
        <v/>
      </c>
      <c r="AE1966" s="27" t="str">
        <f aca="false">IF(OR($W1966=0,$O1966=""),"",IF(IFERROR(IF(ISNUMBER($O1966),INT($O1966),DATE(VALUE(MID(SUBSTITUTE(LEFT($O1966,FIND(" ",$O1966&amp;" ")-1),"/",REPT(" ",20)),41,20)),VALUE(LEFT(SUBSTITUTE(LEFT($O1966,FIND(" ",$O1966&amp;" ")-1),"/",REPT(" ",20)),20)),VALUE(MID(SUBSTITUTE(LEFT($O1966,FIND(" ",$O1966&amp;" ")-1),"/",REPT(" ",20)),21,20)))),0)&gt;$W1966,"Late","Same day"))</f>
        <v/>
      </c>
      <c r="AF1966" s="26" t="str">
        <f aca="false">IF($A1966="","",IFERROR(INDEX(Validation!$C$193:$C$217,MATCH($A1966,Validation!$A$193:$A$217,0)),IF(COUNTIF(Validation!$U$19:$U$178,$Z1966)&gt;0,$Z1966,IF(COUNTIF(Validation!$S$19:$S$178,$AI1966)=1,INDEX(Validation!$U$19:$U$178,MATCH($AI1966,Validation!$S$19:$S$178,0)),$Z1966))))</f>
        <v/>
      </c>
      <c r="AG1966" s="27" t="str">
        <f aca="false">IF(COUNTA($A1966:$U1966)=0,"",IF($A1966="","No name",IF($F1966="","No date",IF($W1966=0,"Date ilegible",IF(NOT(ISNUMBER($N1966)),"Hours no numéricas",IF($AA1966="NO MATCH","Person no identificada","OK"))))))</f>
        <v/>
      </c>
      <c r="AH1966" s="27" t="str">
        <f aca="false">IF($W1966=0,"No date",IF($W1966&lt;Validation!$B$3,"Before period",IF($W1966&gt;Validation!$C$3,"After period","In period")))</f>
        <v>No date</v>
      </c>
      <c r="AI1966" s="26" t="str">
        <f aca="false">IF($Y1966="","",TRIM(RIGHT(SUBSTITUTE($Y1966," ",REPT(" ",50)),50)))</f>
        <v/>
      </c>
      <c r="AJ1966" s="27" t="str">
        <f aca="false">IF($A1966="","",IF(NOT(ISERROR(MATCH($A1966,Validation!$A$193:$A$217,0))),"Manual mapping",IF(COUNTIF(Validation!$U$19:$U$178,$Z1966)&gt;0,"Direct",IF(COUNTIF(Validation!$S$19:$S$178,$AI1966)=1,"By surname","Unresolved"))))</f>
        <v/>
      </c>
      <c r="AK1966" s="28" t="str">
        <f aca="false">IF($L1966="","",IF(MATCH($L1966,$L$2:$L$3000,0)&lt;&gt;ROW()-1,"",COUNT($AK$1:$AK1965)+1))</f>
        <v/>
      </c>
      <c r="AL1966" s="28" t="str">
        <f aca="false">IF($G1966="","",IF(MATCH($G1966,$G$2:$G$3000,0)&lt;&gt;ROW()-1,"",COUNT($AL$1:$AL1965)+1))</f>
        <v/>
      </c>
      <c r="AM1966" s="28" t="str">
        <f aca="false">IF($H1966="","",IF(MATCH($H1966,$H$2:$H$3000,0)&lt;&gt;ROW()-1,"",COUNT($AM$1:$AM1965)+1))</f>
        <v/>
      </c>
      <c r="AN1966" s="28" t="str">
        <f aca="false">IF($I1966="","",IF(MATCH($I1966,$I$2:$I$3000,0)&lt;&gt;ROW()-1,"",COUNT($AN$1:$AN1965)+1))</f>
        <v/>
      </c>
      <c r="AO1966" s="28" t="str">
        <f aca="false">IF($Q1966="","",IF(MATCH($Q1966,$Q$2:$Q$3000,0)&lt;&gt;ROW()-1,"",COUNT($AO$1:$AO1965)+1))</f>
        <v/>
      </c>
    </row>
    <row r="1967" customFormat="false" ht="12.75" hidden="false" customHeight="true" outlineLevel="0" collapsed="false">
      <c r="W1967" s="24" t="n">
        <f aca="false">IF($F1967="",0,IFERROR(IF(ISNUMBER($F1967),INT($F1967),DATE(VALUE(MID(SUBSTITUTE(LEFT($F1967,FIND(" ",$F1967&amp;" ")-1),"/",REPT(" ",20)),41,20)),VALUE(LEFT(SUBSTITUTE(LEFT($F1967,FIND(" ",$F1967&amp;" ")-1),"/",REPT(" ",20)),20)),VALUE(MID(SUBSTITUTE(LEFT($F1967,FIND(" ",$F1967&amp;" ")-1),"/",REPT(" ",20)),21,20)))),0))</f>
        <v>0</v>
      </c>
      <c r="X1967" s="25" t="str">
        <f aca="false">IF(ISNUMBER($N1967),$N1967*Validation!$B$5,"")</f>
        <v/>
      </c>
      <c r="Y1967" s="26" t="str">
        <f aca="false">IF($A1967="","",SUBSTITUTE(SUBSTITUTE(SUBSTITUTE(SUBSTITUTE(SUBSTITUTE(SUBSTITUTE(SUBSTITUTE(UPPER(TRIM($A1967)),"Á","A"),"É","E"),"Í","I"),"Ó","O"),"Ú","U"),"Ñ","N"),"Ü","U"))</f>
        <v/>
      </c>
      <c r="Z1967" s="26" t="str">
        <f aca="false">IF($Y1967="","",LEFT($Y1967,1)&amp;" "&amp;TRIM(RIGHT(SUBSTITUTE($Y1967," ",REPT(" ",50)),50)))</f>
        <v/>
      </c>
      <c r="AA1967" s="27" t="str">
        <f aca="false">IF($AF1967="","",IF(COUNTIF(Validation!$U$19:$U$178,$AF1967)&gt;0,"OK","NO MATCH"))</f>
        <v/>
      </c>
      <c r="AB1967" s="27" t="str">
        <f aca="false">IF($W1967=0,"",IF(AND($W1967&gt;=Validation!$B$3,$W1967&lt;=Validation!$C$3),"Yes","No"))</f>
        <v/>
      </c>
      <c r="AC1967" s="26" t="str">
        <f aca="false">IF($A1967="","",$AF1967&amp;"|"&amp;TEXT($W1967,"yyyy-mm-dd")&amp;"|"&amp;$J1967&amp;"|"&amp;$N1967)</f>
        <v/>
      </c>
      <c r="AD1967" s="27" t="str">
        <f aca="false">IF($AC1967="","",IF(COUNTIF($AC$2:$AC$3000,$AC1967)&gt;1,"REVIEW","OK"))</f>
        <v/>
      </c>
      <c r="AE1967" s="27" t="str">
        <f aca="false">IF(OR($W1967=0,$O1967=""),"",IF(IFERROR(IF(ISNUMBER($O1967),INT($O1967),DATE(VALUE(MID(SUBSTITUTE(LEFT($O1967,FIND(" ",$O1967&amp;" ")-1),"/",REPT(" ",20)),41,20)),VALUE(LEFT(SUBSTITUTE(LEFT($O1967,FIND(" ",$O1967&amp;" ")-1),"/",REPT(" ",20)),20)),VALUE(MID(SUBSTITUTE(LEFT($O1967,FIND(" ",$O1967&amp;" ")-1),"/",REPT(" ",20)),21,20)))),0)&gt;$W1967,"Late","Same day"))</f>
        <v/>
      </c>
      <c r="AF1967" s="26" t="str">
        <f aca="false">IF($A1967="","",IFERROR(INDEX(Validation!$C$193:$C$217,MATCH($A1967,Validation!$A$193:$A$217,0)),IF(COUNTIF(Validation!$U$19:$U$178,$Z1967)&gt;0,$Z1967,IF(COUNTIF(Validation!$S$19:$S$178,$AI1967)=1,INDEX(Validation!$U$19:$U$178,MATCH($AI1967,Validation!$S$19:$S$178,0)),$Z1967))))</f>
        <v/>
      </c>
      <c r="AG1967" s="27" t="str">
        <f aca="false">IF(COUNTA($A1967:$U1967)=0,"",IF($A1967="","No name",IF($F1967="","No date",IF($W1967=0,"Date ilegible",IF(NOT(ISNUMBER($N1967)),"Hours no numéricas",IF($AA1967="NO MATCH","Person no identificada","OK"))))))</f>
        <v/>
      </c>
      <c r="AH1967" s="27" t="str">
        <f aca="false">IF($W1967=0,"No date",IF($W1967&lt;Validation!$B$3,"Before period",IF($W1967&gt;Validation!$C$3,"After period","In period")))</f>
        <v>No date</v>
      </c>
      <c r="AI1967" s="26" t="str">
        <f aca="false">IF($Y1967="","",TRIM(RIGHT(SUBSTITUTE($Y1967," ",REPT(" ",50)),50)))</f>
        <v/>
      </c>
      <c r="AJ1967" s="27" t="str">
        <f aca="false">IF($A1967="","",IF(NOT(ISERROR(MATCH($A1967,Validation!$A$193:$A$217,0))),"Manual mapping",IF(COUNTIF(Validation!$U$19:$U$178,$Z1967)&gt;0,"Direct",IF(COUNTIF(Validation!$S$19:$S$178,$AI1967)=1,"By surname","Unresolved"))))</f>
        <v/>
      </c>
      <c r="AK1967" s="28" t="str">
        <f aca="false">IF($L1967="","",IF(MATCH($L1967,$L$2:$L$3000,0)&lt;&gt;ROW()-1,"",COUNT($AK$1:$AK1966)+1))</f>
        <v/>
      </c>
      <c r="AL1967" s="28" t="str">
        <f aca="false">IF($G1967="","",IF(MATCH($G1967,$G$2:$G$3000,0)&lt;&gt;ROW()-1,"",COUNT($AL$1:$AL1966)+1))</f>
        <v/>
      </c>
      <c r="AM1967" s="28" t="str">
        <f aca="false">IF($H1967="","",IF(MATCH($H1967,$H$2:$H$3000,0)&lt;&gt;ROW()-1,"",COUNT($AM$1:$AM1966)+1))</f>
        <v/>
      </c>
      <c r="AN1967" s="28" t="str">
        <f aca="false">IF($I1967="","",IF(MATCH($I1967,$I$2:$I$3000,0)&lt;&gt;ROW()-1,"",COUNT($AN$1:$AN1966)+1))</f>
        <v/>
      </c>
      <c r="AO1967" s="28" t="str">
        <f aca="false">IF($Q1967="","",IF(MATCH($Q1967,$Q$2:$Q$3000,0)&lt;&gt;ROW()-1,"",COUNT($AO$1:$AO1966)+1))</f>
        <v/>
      </c>
    </row>
    <row r="1968" customFormat="false" ht="12.75" hidden="false" customHeight="true" outlineLevel="0" collapsed="false">
      <c r="W1968" s="24" t="n">
        <f aca="false">IF($F1968="",0,IFERROR(IF(ISNUMBER($F1968),INT($F1968),DATE(VALUE(MID(SUBSTITUTE(LEFT($F1968,FIND(" ",$F1968&amp;" ")-1),"/",REPT(" ",20)),41,20)),VALUE(LEFT(SUBSTITUTE(LEFT($F1968,FIND(" ",$F1968&amp;" ")-1),"/",REPT(" ",20)),20)),VALUE(MID(SUBSTITUTE(LEFT($F1968,FIND(" ",$F1968&amp;" ")-1),"/",REPT(" ",20)),21,20)))),0))</f>
        <v>0</v>
      </c>
      <c r="X1968" s="25" t="str">
        <f aca="false">IF(ISNUMBER($N1968),$N1968*Validation!$B$5,"")</f>
        <v/>
      </c>
      <c r="Y1968" s="26" t="str">
        <f aca="false">IF($A1968="","",SUBSTITUTE(SUBSTITUTE(SUBSTITUTE(SUBSTITUTE(SUBSTITUTE(SUBSTITUTE(SUBSTITUTE(UPPER(TRIM($A1968)),"Á","A"),"É","E"),"Í","I"),"Ó","O"),"Ú","U"),"Ñ","N"),"Ü","U"))</f>
        <v/>
      </c>
      <c r="Z1968" s="26" t="str">
        <f aca="false">IF($Y1968="","",LEFT($Y1968,1)&amp;" "&amp;TRIM(RIGHT(SUBSTITUTE($Y1968," ",REPT(" ",50)),50)))</f>
        <v/>
      </c>
      <c r="AA1968" s="27" t="str">
        <f aca="false">IF($AF1968="","",IF(COUNTIF(Validation!$U$19:$U$178,$AF1968)&gt;0,"OK","NO MATCH"))</f>
        <v/>
      </c>
      <c r="AB1968" s="27" t="str">
        <f aca="false">IF($W1968=0,"",IF(AND($W1968&gt;=Validation!$B$3,$W1968&lt;=Validation!$C$3),"Yes","No"))</f>
        <v/>
      </c>
      <c r="AC1968" s="26" t="str">
        <f aca="false">IF($A1968="","",$AF1968&amp;"|"&amp;TEXT($W1968,"yyyy-mm-dd")&amp;"|"&amp;$J1968&amp;"|"&amp;$N1968)</f>
        <v/>
      </c>
      <c r="AD1968" s="27" t="str">
        <f aca="false">IF($AC1968="","",IF(COUNTIF($AC$2:$AC$3000,$AC1968)&gt;1,"REVIEW","OK"))</f>
        <v/>
      </c>
      <c r="AE1968" s="27" t="str">
        <f aca="false">IF(OR($W1968=0,$O1968=""),"",IF(IFERROR(IF(ISNUMBER($O1968),INT($O1968),DATE(VALUE(MID(SUBSTITUTE(LEFT($O1968,FIND(" ",$O1968&amp;" ")-1),"/",REPT(" ",20)),41,20)),VALUE(LEFT(SUBSTITUTE(LEFT($O1968,FIND(" ",$O1968&amp;" ")-1),"/",REPT(" ",20)),20)),VALUE(MID(SUBSTITUTE(LEFT($O1968,FIND(" ",$O1968&amp;" ")-1),"/",REPT(" ",20)),21,20)))),0)&gt;$W1968,"Late","Same day"))</f>
        <v/>
      </c>
      <c r="AF1968" s="26" t="str">
        <f aca="false">IF($A1968="","",IFERROR(INDEX(Validation!$C$193:$C$217,MATCH($A1968,Validation!$A$193:$A$217,0)),IF(COUNTIF(Validation!$U$19:$U$178,$Z1968)&gt;0,$Z1968,IF(COUNTIF(Validation!$S$19:$S$178,$AI1968)=1,INDEX(Validation!$U$19:$U$178,MATCH($AI1968,Validation!$S$19:$S$178,0)),$Z1968))))</f>
        <v/>
      </c>
      <c r="AG1968" s="27" t="str">
        <f aca="false">IF(COUNTA($A1968:$U1968)=0,"",IF($A1968="","No name",IF($F1968="","No date",IF($W1968=0,"Date ilegible",IF(NOT(ISNUMBER($N1968)),"Hours no numéricas",IF($AA1968="NO MATCH","Person no identificada","OK"))))))</f>
        <v/>
      </c>
      <c r="AH1968" s="27" t="str">
        <f aca="false">IF($W1968=0,"No date",IF($W1968&lt;Validation!$B$3,"Before period",IF($W1968&gt;Validation!$C$3,"After period","In period")))</f>
        <v>No date</v>
      </c>
      <c r="AI1968" s="26" t="str">
        <f aca="false">IF($Y1968="","",TRIM(RIGHT(SUBSTITUTE($Y1968," ",REPT(" ",50)),50)))</f>
        <v/>
      </c>
      <c r="AJ1968" s="27" t="str">
        <f aca="false">IF($A1968="","",IF(NOT(ISERROR(MATCH($A1968,Validation!$A$193:$A$217,0))),"Manual mapping",IF(COUNTIF(Validation!$U$19:$U$178,$Z1968)&gt;0,"Direct",IF(COUNTIF(Validation!$S$19:$S$178,$AI1968)=1,"By surname","Unresolved"))))</f>
        <v/>
      </c>
      <c r="AK1968" s="28" t="str">
        <f aca="false">IF($L1968="","",IF(MATCH($L1968,$L$2:$L$3000,0)&lt;&gt;ROW()-1,"",COUNT($AK$1:$AK1967)+1))</f>
        <v/>
      </c>
      <c r="AL1968" s="28" t="str">
        <f aca="false">IF($G1968="","",IF(MATCH($G1968,$G$2:$G$3000,0)&lt;&gt;ROW()-1,"",COUNT($AL$1:$AL1967)+1))</f>
        <v/>
      </c>
      <c r="AM1968" s="28" t="str">
        <f aca="false">IF($H1968="","",IF(MATCH($H1968,$H$2:$H$3000,0)&lt;&gt;ROW()-1,"",COUNT($AM$1:$AM1967)+1))</f>
        <v/>
      </c>
      <c r="AN1968" s="28" t="str">
        <f aca="false">IF($I1968="","",IF(MATCH($I1968,$I$2:$I$3000,0)&lt;&gt;ROW()-1,"",COUNT($AN$1:$AN1967)+1))</f>
        <v/>
      </c>
      <c r="AO1968" s="28" t="str">
        <f aca="false">IF($Q1968="","",IF(MATCH($Q1968,$Q$2:$Q$3000,0)&lt;&gt;ROW()-1,"",COUNT($AO$1:$AO1967)+1))</f>
        <v/>
      </c>
    </row>
    <row r="1969" customFormat="false" ht="12.75" hidden="false" customHeight="true" outlineLevel="0" collapsed="false">
      <c r="W1969" s="24" t="n">
        <f aca="false">IF($F1969="",0,IFERROR(IF(ISNUMBER($F1969),INT($F1969),DATE(VALUE(MID(SUBSTITUTE(LEFT($F1969,FIND(" ",$F1969&amp;" ")-1),"/",REPT(" ",20)),41,20)),VALUE(LEFT(SUBSTITUTE(LEFT($F1969,FIND(" ",$F1969&amp;" ")-1),"/",REPT(" ",20)),20)),VALUE(MID(SUBSTITUTE(LEFT($F1969,FIND(" ",$F1969&amp;" ")-1),"/",REPT(" ",20)),21,20)))),0))</f>
        <v>0</v>
      </c>
      <c r="X1969" s="25" t="str">
        <f aca="false">IF(ISNUMBER($N1969),$N1969*Validation!$B$5,"")</f>
        <v/>
      </c>
      <c r="Y1969" s="26" t="str">
        <f aca="false">IF($A1969="","",SUBSTITUTE(SUBSTITUTE(SUBSTITUTE(SUBSTITUTE(SUBSTITUTE(SUBSTITUTE(SUBSTITUTE(UPPER(TRIM($A1969)),"Á","A"),"É","E"),"Í","I"),"Ó","O"),"Ú","U"),"Ñ","N"),"Ü","U"))</f>
        <v/>
      </c>
      <c r="Z1969" s="26" t="str">
        <f aca="false">IF($Y1969="","",LEFT($Y1969,1)&amp;" "&amp;TRIM(RIGHT(SUBSTITUTE($Y1969," ",REPT(" ",50)),50)))</f>
        <v/>
      </c>
      <c r="AA1969" s="27" t="str">
        <f aca="false">IF($AF1969="","",IF(COUNTIF(Validation!$U$19:$U$178,$AF1969)&gt;0,"OK","NO MATCH"))</f>
        <v/>
      </c>
      <c r="AB1969" s="27" t="str">
        <f aca="false">IF($W1969=0,"",IF(AND($W1969&gt;=Validation!$B$3,$W1969&lt;=Validation!$C$3),"Yes","No"))</f>
        <v/>
      </c>
      <c r="AC1969" s="26" t="str">
        <f aca="false">IF($A1969="","",$AF1969&amp;"|"&amp;TEXT($W1969,"yyyy-mm-dd")&amp;"|"&amp;$J1969&amp;"|"&amp;$N1969)</f>
        <v/>
      </c>
      <c r="AD1969" s="27" t="str">
        <f aca="false">IF($AC1969="","",IF(COUNTIF($AC$2:$AC$3000,$AC1969)&gt;1,"REVIEW","OK"))</f>
        <v/>
      </c>
      <c r="AE1969" s="27" t="str">
        <f aca="false">IF(OR($W1969=0,$O1969=""),"",IF(IFERROR(IF(ISNUMBER($O1969),INT($O1969),DATE(VALUE(MID(SUBSTITUTE(LEFT($O1969,FIND(" ",$O1969&amp;" ")-1),"/",REPT(" ",20)),41,20)),VALUE(LEFT(SUBSTITUTE(LEFT($O1969,FIND(" ",$O1969&amp;" ")-1),"/",REPT(" ",20)),20)),VALUE(MID(SUBSTITUTE(LEFT($O1969,FIND(" ",$O1969&amp;" ")-1),"/",REPT(" ",20)),21,20)))),0)&gt;$W1969,"Late","Same day"))</f>
        <v/>
      </c>
      <c r="AF1969" s="26" t="str">
        <f aca="false">IF($A1969="","",IFERROR(INDEX(Validation!$C$193:$C$217,MATCH($A1969,Validation!$A$193:$A$217,0)),IF(COUNTIF(Validation!$U$19:$U$178,$Z1969)&gt;0,$Z1969,IF(COUNTIF(Validation!$S$19:$S$178,$AI1969)=1,INDEX(Validation!$U$19:$U$178,MATCH($AI1969,Validation!$S$19:$S$178,0)),$Z1969))))</f>
        <v/>
      </c>
      <c r="AG1969" s="27" t="str">
        <f aca="false">IF(COUNTA($A1969:$U1969)=0,"",IF($A1969="","No name",IF($F1969="","No date",IF($W1969=0,"Date ilegible",IF(NOT(ISNUMBER($N1969)),"Hours no numéricas",IF($AA1969="NO MATCH","Person no identificada","OK"))))))</f>
        <v/>
      </c>
      <c r="AH1969" s="27" t="str">
        <f aca="false">IF($W1969=0,"No date",IF($W1969&lt;Validation!$B$3,"Before period",IF($W1969&gt;Validation!$C$3,"After period","In period")))</f>
        <v>No date</v>
      </c>
      <c r="AI1969" s="26" t="str">
        <f aca="false">IF($Y1969="","",TRIM(RIGHT(SUBSTITUTE($Y1969," ",REPT(" ",50)),50)))</f>
        <v/>
      </c>
      <c r="AJ1969" s="27" t="str">
        <f aca="false">IF($A1969="","",IF(NOT(ISERROR(MATCH($A1969,Validation!$A$193:$A$217,0))),"Manual mapping",IF(COUNTIF(Validation!$U$19:$U$178,$Z1969)&gt;0,"Direct",IF(COUNTIF(Validation!$S$19:$S$178,$AI1969)=1,"By surname","Unresolved"))))</f>
        <v/>
      </c>
      <c r="AK1969" s="28" t="str">
        <f aca="false">IF($L1969="","",IF(MATCH($L1969,$L$2:$L$3000,0)&lt;&gt;ROW()-1,"",COUNT($AK$1:$AK1968)+1))</f>
        <v/>
      </c>
      <c r="AL1969" s="28" t="str">
        <f aca="false">IF($G1969="","",IF(MATCH($G1969,$G$2:$G$3000,0)&lt;&gt;ROW()-1,"",COUNT($AL$1:$AL1968)+1))</f>
        <v/>
      </c>
      <c r="AM1969" s="28" t="str">
        <f aca="false">IF($H1969="","",IF(MATCH($H1969,$H$2:$H$3000,0)&lt;&gt;ROW()-1,"",COUNT($AM$1:$AM1968)+1))</f>
        <v/>
      </c>
      <c r="AN1969" s="28" t="str">
        <f aca="false">IF($I1969="","",IF(MATCH($I1969,$I$2:$I$3000,0)&lt;&gt;ROW()-1,"",COUNT($AN$1:$AN1968)+1))</f>
        <v/>
      </c>
      <c r="AO1969" s="28" t="str">
        <f aca="false">IF($Q1969="","",IF(MATCH($Q1969,$Q$2:$Q$3000,0)&lt;&gt;ROW()-1,"",COUNT($AO$1:$AO1968)+1))</f>
        <v/>
      </c>
    </row>
    <row r="1970" customFormat="false" ht="12.75" hidden="false" customHeight="true" outlineLevel="0" collapsed="false">
      <c r="W1970" s="24" t="n">
        <f aca="false">IF($F1970="",0,IFERROR(IF(ISNUMBER($F1970),INT($F1970),DATE(VALUE(MID(SUBSTITUTE(LEFT($F1970,FIND(" ",$F1970&amp;" ")-1),"/",REPT(" ",20)),41,20)),VALUE(LEFT(SUBSTITUTE(LEFT($F1970,FIND(" ",$F1970&amp;" ")-1),"/",REPT(" ",20)),20)),VALUE(MID(SUBSTITUTE(LEFT($F1970,FIND(" ",$F1970&amp;" ")-1),"/",REPT(" ",20)),21,20)))),0))</f>
        <v>0</v>
      </c>
      <c r="X1970" s="25" t="str">
        <f aca="false">IF(ISNUMBER($N1970),$N1970*Validation!$B$5,"")</f>
        <v/>
      </c>
      <c r="Y1970" s="26" t="str">
        <f aca="false">IF($A1970="","",SUBSTITUTE(SUBSTITUTE(SUBSTITUTE(SUBSTITUTE(SUBSTITUTE(SUBSTITUTE(SUBSTITUTE(UPPER(TRIM($A1970)),"Á","A"),"É","E"),"Í","I"),"Ó","O"),"Ú","U"),"Ñ","N"),"Ü","U"))</f>
        <v/>
      </c>
      <c r="Z1970" s="26" t="str">
        <f aca="false">IF($Y1970="","",LEFT($Y1970,1)&amp;" "&amp;TRIM(RIGHT(SUBSTITUTE($Y1970," ",REPT(" ",50)),50)))</f>
        <v/>
      </c>
      <c r="AA1970" s="27" t="str">
        <f aca="false">IF($AF1970="","",IF(COUNTIF(Validation!$U$19:$U$178,$AF1970)&gt;0,"OK","NO MATCH"))</f>
        <v/>
      </c>
      <c r="AB1970" s="27" t="str">
        <f aca="false">IF($W1970=0,"",IF(AND($W1970&gt;=Validation!$B$3,$W1970&lt;=Validation!$C$3),"Yes","No"))</f>
        <v/>
      </c>
      <c r="AC1970" s="26" t="str">
        <f aca="false">IF($A1970="","",$AF1970&amp;"|"&amp;TEXT($W1970,"yyyy-mm-dd")&amp;"|"&amp;$J1970&amp;"|"&amp;$N1970)</f>
        <v/>
      </c>
      <c r="AD1970" s="27" t="str">
        <f aca="false">IF($AC1970="","",IF(COUNTIF($AC$2:$AC$3000,$AC1970)&gt;1,"REVIEW","OK"))</f>
        <v/>
      </c>
      <c r="AE1970" s="27" t="str">
        <f aca="false">IF(OR($W1970=0,$O1970=""),"",IF(IFERROR(IF(ISNUMBER($O1970),INT($O1970),DATE(VALUE(MID(SUBSTITUTE(LEFT($O1970,FIND(" ",$O1970&amp;" ")-1),"/",REPT(" ",20)),41,20)),VALUE(LEFT(SUBSTITUTE(LEFT($O1970,FIND(" ",$O1970&amp;" ")-1),"/",REPT(" ",20)),20)),VALUE(MID(SUBSTITUTE(LEFT($O1970,FIND(" ",$O1970&amp;" ")-1),"/",REPT(" ",20)),21,20)))),0)&gt;$W1970,"Late","Same day"))</f>
        <v/>
      </c>
      <c r="AF1970" s="26" t="str">
        <f aca="false">IF($A1970="","",IFERROR(INDEX(Validation!$C$193:$C$217,MATCH($A1970,Validation!$A$193:$A$217,0)),IF(COUNTIF(Validation!$U$19:$U$178,$Z1970)&gt;0,$Z1970,IF(COUNTIF(Validation!$S$19:$S$178,$AI1970)=1,INDEX(Validation!$U$19:$U$178,MATCH($AI1970,Validation!$S$19:$S$178,0)),$Z1970))))</f>
        <v/>
      </c>
      <c r="AG1970" s="27" t="str">
        <f aca="false">IF(COUNTA($A1970:$U1970)=0,"",IF($A1970="","No name",IF($F1970="","No date",IF($W1970=0,"Date ilegible",IF(NOT(ISNUMBER($N1970)),"Hours no numéricas",IF($AA1970="NO MATCH","Person no identificada","OK"))))))</f>
        <v/>
      </c>
      <c r="AH1970" s="27" t="str">
        <f aca="false">IF($W1970=0,"No date",IF($W1970&lt;Validation!$B$3,"Before period",IF($W1970&gt;Validation!$C$3,"After period","In period")))</f>
        <v>No date</v>
      </c>
      <c r="AI1970" s="26" t="str">
        <f aca="false">IF($Y1970="","",TRIM(RIGHT(SUBSTITUTE($Y1970," ",REPT(" ",50)),50)))</f>
        <v/>
      </c>
      <c r="AJ1970" s="27" t="str">
        <f aca="false">IF($A1970="","",IF(NOT(ISERROR(MATCH($A1970,Validation!$A$193:$A$217,0))),"Manual mapping",IF(COUNTIF(Validation!$U$19:$U$178,$Z1970)&gt;0,"Direct",IF(COUNTIF(Validation!$S$19:$S$178,$AI1970)=1,"By surname","Unresolved"))))</f>
        <v/>
      </c>
      <c r="AK1970" s="28" t="str">
        <f aca="false">IF($L1970="","",IF(MATCH($L1970,$L$2:$L$3000,0)&lt;&gt;ROW()-1,"",COUNT($AK$1:$AK1969)+1))</f>
        <v/>
      </c>
      <c r="AL1970" s="28" t="str">
        <f aca="false">IF($G1970="","",IF(MATCH($G1970,$G$2:$G$3000,0)&lt;&gt;ROW()-1,"",COUNT($AL$1:$AL1969)+1))</f>
        <v/>
      </c>
      <c r="AM1970" s="28" t="str">
        <f aca="false">IF($H1970="","",IF(MATCH($H1970,$H$2:$H$3000,0)&lt;&gt;ROW()-1,"",COUNT($AM$1:$AM1969)+1))</f>
        <v/>
      </c>
      <c r="AN1970" s="28" t="str">
        <f aca="false">IF($I1970="","",IF(MATCH($I1970,$I$2:$I$3000,0)&lt;&gt;ROW()-1,"",COUNT($AN$1:$AN1969)+1))</f>
        <v/>
      </c>
      <c r="AO1970" s="28" t="str">
        <f aca="false">IF($Q1970="","",IF(MATCH($Q1970,$Q$2:$Q$3000,0)&lt;&gt;ROW()-1,"",COUNT($AO$1:$AO1969)+1))</f>
        <v/>
      </c>
    </row>
    <row r="1971" customFormat="false" ht="12.75" hidden="false" customHeight="true" outlineLevel="0" collapsed="false">
      <c r="W1971" s="24" t="n">
        <f aca="false">IF($F1971="",0,IFERROR(IF(ISNUMBER($F1971),INT($F1971),DATE(VALUE(MID(SUBSTITUTE(LEFT($F1971,FIND(" ",$F1971&amp;" ")-1),"/",REPT(" ",20)),41,20)),VALUE(LEFT(SUBSTITUTE(LEFT($F1971,FIND(" ",$F1971&amp;" ")-1),"/",REPT(" ",20)),20)),VALUE(MID(SUBSTITUTE(LEFT($F1971,FIND(" ",$F1971&amp;" ")-1),"/",REPT(" ",20)),21,20)))),0))</f>
        <v>0</v>
      </c>
      <c r="X1971" s="25" t="str">
        <f aca="false">IF(ISNUMBER($N1971),$N1971*Validation!$B$5,"")</f>
        <v/>
      </c>
      <c r="Y1971" s="26" t="str">
        <f aca="false">IF($A1971="","",SUBSTITUTE(SUBSTITUTE(SUBSTITUTE(SUBSTITUTE(SUBSTITUTE(SUBSTITUTE(SUBSTITUTE(UPPER(TRIM($A1971)),"Á","A"),"É","E"),"Í","I"),"Ó","O"),"Ú","U"),"Ñ","N"),"Ü","U"))</f>
        <v/>
      </c>
      <c r="Z1971" s="26" t="str">
        <f aca="false">IF($Y1971="","",LEFT($Y1971,1)&amp;" "&amp;TRIM(RIGHT(SUBSTITUTE($Y1971," ",REPT(" ",50)),50)))</f>
        <v/>
      </c>
      <c r="AA1971" s="27" t="str">
        <f aca="false">IF($AF1971="","",IF(COUNTIF(Validation!$U$19:$U$178,$AF1971)&gt;0,"OK","NO MATCH"))</f>
        <v/>
      </c>
      <c r="AB1971" s="27" t="str">
        <f aca="false">IF($W1971=0,"",IF(AND($W1971&gt;=Validation!$B$3,$W1971&lt;=Validation!$C$3),"Yes","No"))</f>
        <v/>
      </c>
      <c r="AC1971" s="26" t="str">
        <f aca="false">IF($A1971="","",$AF1971&amp;"|"&amp;TEXT($W1971,"yyyy-mm-dd")&amp;"|"&amp;$J1971&amp;"|"&amp;$N1971)</f>
        <v/>
      </c>
      <c r="AD1971" s="27" t="str">
        <f aca="false">IF($AC1971="","",IF(COUNTIF($AC$2:$AC$3000,$AC1971)&gt;1,"REVIEW","OK"))</f>
        <v/>
      </c>
      <c r="AE1971" s="27" t="str">
        <f aca="false">IF(OR($W1971=0,$O1971=""),"",IF(IFERROR(IF(ISNUMBER($O1971),INT($O1971),DATE(VALUE(MID(SUBSTITUTE(LEFT($O1971,FIND(" ",$O1971&amp;" ")-1),"/",REPT(" ",20)),41,20)),VALUE(LEFT(SUBSTITUTE(LEFT($O1971,FIND(" ",$O1971&amp;" ")-1),"/",REPT(" ",20)),20)),VALUE(MID(SUBSTITUTE(LEFT($O1971,FIND(" ",$O1971&amp;" ")-1),"/",REPT(" ",20)),21,20)))),0)&gt;$W1971,"Late","Same day"))</f>
        <v/>
      </c>
      <c r="AF1971" s="26" t="str">
        <f aca="false">IF($A1971="","",IFERROR(INDEX(Validation!$C$193:$C$217,MATCH($A1971,Validation!$A$193:$A$217,0)),IF(COUNTIF(Validation!$U$19:$U$178,$Z1971)&gt;0,$Z1971,IF(COUNTIF(Validation!$S$19:$S$178,$AI1971)=1,INDEX(Validation!$U$19:$U$178,MATCH($AI1971,Validation!$S$19:$S$178,0)),$Z1971))))</f>
        <v/>
      </c>
      <c r="AG1971" s="27" t="str">
        <f aca="false">IF(COUNTA($A1971:$U1971)=0,"",IF($A1971="","No name",IF($F1971="","No date",IF($W1971=0,"Date ilegible",IF(NOT(ISNUMBER($N1971)),"Hours no numéricas",IF($AA1971="NO MATCH","Person no identificada","OK"))))))</f>
        <v/>
      </c>
      <c r="AH1971" s="27" t="str">
        <f aca="false">IF($W1971=0,"No date",IF($W1971&lt;Validation!$B$3,"Before period",IF($W1971&gt;Validation!$C$3,"After period","In period")))</f>
        <v>No date</v>
      </c>
      <c r="AI1971" s="26" t="str">
        <f aca="false">IF($Y1971="","",TRIM(RIGHT(SUBSTITUTE($Y1971," ",REPT(" ",50)),50)))</f>
        <v/>
      </c>
      <c r="AJ1971" s="27" t="str">
        <f aca="false">IF($A1971="","",IF(NOT(ISERROR(MATCH($A1971,Validation!$A$193:$A$217,0))),"Manual mapping",IF(COUNTIF(Validation!$U$19:$U$178,$Z1971)&gt;0,"Direct",IF(COUNTIF(Validation!$S$19:$S$178,$AI1971)=1,"By surname","Unresolved"))))</f>
        <v/>
      </c>
      <c r="AK1971" s="28" t="str">
        <f aca="false">IF($L1971="","",IF(MATCH($L1971,$L$2:$L$3000,0)&lt;&gt;ROW()-1,"",COUNT($AK$1:$AK1970)+1))</f>
        <v/>
      </c>
      <c r="AL1971" s="28" t="str">
        <f aca="false">IF($G1971="","",IF(MATCH($G1971,$G$2:$G$3000,0)&lt;&gt;ROW()-1,"",COUNT($AL$1:$AL1970)+1))</f>
        <v/>
      </c>
      <c r="AM1971" s="28" t="str">
        <f aca="false">IF($H1971="","",IF(MATCH($H1971,$H$2:$H$3000,0)&lt;&gt;ROW()-1,"",COUNT($AM$1:$AM1970)+1))</f>
        <v/>
      </c>
      <c r="AN1971" s="28" t="str">
        <f aca="false">IF($I1971="","",IF(MATCH($I1971,$I$2:$I$3000,0)&lt;&gt;ROW()-1,"",COUNT($AN$1:$AN1970)+1))</f>
        <v/>
      </c>
      <c r="AO1971" s="28" t="str">
        <f aca="false">IF($Q1971="","",IF(MATCH($Q1971,$Q$2:$Q$3000,0)&lt;&gt;ROW()-1,"",COUNT($AO$1:$AO1970)+1))</f>
        <v/>
      </c>
    </row>
    <row r="1972" customFormat="false" ht="12.75" hidden="false" customHeight="true" outlineLevel="0" collapsed="false">
      <c r="W1972" s="24" t="n">
        <f aca="false">IF($F1972="",0,IFERROR(IF(ISNUMBER($F1972),INT($F1972),DATE(VALUE(MID(SUBSTITUTE(LEFT($F1972,FIND(" ",$F1972&amp;" ")-1),"/",REPT(" ",20)),41,20)),VALUE(LEFT(SUBSTITUTE(LEFT($F1972,FIND(" ",$F1972&amp;" ")-1),"/",REPT(" ",20)),20)),VALUE(MID(SUBSTITUTE(LEFT($F1972,FIND(" ",$F1972&amp;" ")-1),"/",REPT(" ",20)),21,20)))),0))</f>
        <v>0</v>
      </c>
      <c r="X1972" s="25" t="str">
        <f aca="false">IF(ISNUMBER($N1972),$N1972*Validation!$B$5,"")</f>
        <v/>
      </c>
      <c r="Y1972" s="26" t="str">
        <f aca="false">IF($A1972="","",SUBSTITUTE(SUBSTITUTE(SUBSTITUTE(SUBSTITUTE(SUBSTITUTE(SUBSTITUTE(SUBSTITUTE(UPPER(TRIM($A1972)),"Á","A"),"É","E"),"Í","I"),"Ó","O"),"Ú","U"),"Ñ","N"),"Ü","U"))</f>
        <v/>
      </c>
      <c r="Z1972" s="26" t="str">
        <f aca="false">IF($Y1972="","",LEFT($Y1972,1)&amp;" "&amp;TRIM(RIGHT(SUBSTITUTE($Y1972," ",REPT(" ",50)),50)))</f>
        <v/>
      </c>
      <c r="AA1972" s="27" t="str">
        <f aca="false">IF($AF1972="","",IF(COUNTIF(Validation!$U$19:$U$178,$AF1972)&gt;0,"OK","NO MATCH"))</f>
        <v/>
      </c>
      <c r="AB1972" s="27" t="str">
        <f aca="false">IF($W1972=0,"",IF(AND($W1972&gt;=Validation!$B$3,$W1972&lt;=Validation!$C$3),"Yes","No"))</f>
        <v/>
      </c>
      <c r="AC1972" s="26" t="str">
        <f aca="false">IF($A1972="","",$AF1972&amp;"|"&amp;TEXT($W1972,"yyyy-mm-dd")&amp;"|"&amp;$J1972&amp;"|"&amp;$N1972)</f>
        <v/>
      </c>
      <c r="AD1972" s="27" t="str">
        <f aca="false">IF($AC1972="","",IF(COUNTIF($AC$2:$AC$3000,$AC1972)&gt;1,"REVIEW","OK"))</f>
        <v/>
      </c>
      <c r="AE1972" s="27" t="str">
        <f aca="false">IF(OR($W1972=0,$O1972=""),"",IF(IFERROR(IF(ISNUMBER($O1972),INT($O1972),DATE(VALUE(MID(SUBSTITUTE(LEFT($O1972,FIND(" ",$O1972&amp;" ")-1),"/",REPT(" ",20)),41,20)),VALUE(LEFT(SUBSTITUTE(LEFT($O1972,FIND(" ",$O1972&amp;" ")-1),"/",REPT(" ",20)),20)),VALUE(MID(SUBSTITUTE(LEFT($O1972,FIND(" ",$O1972&amp;" ")-1),"/",REPT(" ",20)),21,20)))),0)&gt;$W1972,"Late","Same day"))</f>
        <v/>
      </c>
      <c r="AF1972" s="26" t="str">
        <f aca="false">IF($A1972="","",IFERROR(INDEX(Validation!$C$193:$C$217,MATCH($A1972,Validation!$A$193:$A$217,0)),IF(COUNTIF(Validation!$U$19:$U$178,$Z1972)&gt;0,$Z1972,IF(COUNTIF(Validation!$S$19:$S$178,$AI1972)=1,INDEX(Validation!$U$19:$U$178,MATCH($AI1972,Validation!$S$19:$S$178,0)),$Z1972))))</f>
        <v/>
      </c>
      <c r="AG1972" s="27" t="str">
        <f aca="false">IF(COUNTA($A1972:$U1972)=0,"",IF($A1972="","No name",IF($F1972="","No date",IF($W1972=0,"Date ilegible",IF(NOT(ISNUMBER($N1972)),"Hours no numéricas",IF($AA1972="NO MATCH","Person no identificada","OK"))))))</f>
        <v/>
      </c>
      <c r="AH1972" s="27" t="str">
        <f aca="false">IF($W1972=0,"No date",IF($W1972&lt;Validation!$B$3,"Before period",IF($W1972&gt;Validation!$C$3,"After period","In period")))</f>
        <v>No date</v>
      </c>
      <c r="AI1972" s="26" t="str">
        <f aca="false">IF($Y1972="","",TRIM(RIGHT(SUBSTITUTE($Y1972," ",REPT(" ",50)),50)))</f>
        <v/>
      </c>
      <c r="AJ1972" s="27" t="str">
        <f aca="false">IF($A1972="","",IF(NOT(ISERROR(MATCH($A1972,Validation!$A$193:$A$217,0))),"Manual mapping",IF(COUNTIF(Validation!$U$19:$U$178,$Z1972)&gt;0,"Direct",IF(COUNTIF(Validation!$S$19:$S$178,$AI1972)=1,"By surname","Unresolved"))))</f>
        <v/>
      </c>
      <c r="AK1972" s="28" t="str">
        <f aca="false">IF($L1972="","",IF(MATCH($L1972,$L$2:$L$3000,0)&lt;&gt;ROW()-1,"",COUNT($AK$1:$AK1971)+1))</f>
        <v/>
      </c>
      <c r="AL1972" s="28" t="str">
        <f aca="false">IF($G1972="","",IF(MATCH($G1972,$G$2:$G$3000,0)&lt;&gt;ROW()-1,"",COUNT($AL$1:$AL1971)+1))</f>
        <v/>
      </c>
      <c r="AM1972" s="28" t="str">
        <f aca="false">IF($H1972="","",IF(MATCH($H1972,$H$2:$H$3000,0)&lt;&gt;ROW()-1,"",COUNT($AM$1:$AM1971)+1))</f>
        <v/>
      </c>
      <c r="AN1972" s="28" t="str">
        <f aca="false">IF($I1972="","",IF(MATCH($I1972,$I$2:$I$3000,0)&lt;&gt;ROW()-1,"",COUNT($AN$1:$AN1971)+1))</f>
        <v/>
      </c>
      <c r="AO1972" s="28" t="str">
        <f aca="false">IF($Q1972="","",IF(MATCH($Q1972,$Q$2:$Q$3000,0)&lt;&gt;ROW()-1,"",COUNT($AO$1:$AO1971)+1))</f>
        <v/>
      </c>
    </row>
    <row r="1973" customFormat="false" ht="12.75" hidden="false" customHeight="true" outlineLevel="0" collapsed="false">
      <c r="W1973" s="24" t="n">
        <f aca="false">IF($F1973="",0,IFERROR(IF(ISNUMBER($F1973),INT($F1973),DATE(VALUE(MID(SUBSTITUTE(LEFT($F1973,FIND(" ",$F1973&amp;" ")-1),"/",REPT(" ",20)),41,20)),VALUE(LEFT(SUBSTITUTE(LEFT($F1973,FIND(" ",$F1973&amp;" ")-1),"/",REPT(" ",20)),20)),VALUE(MID(SUBSTITUTE(LEFT($F1973,FIND(" ",$F1973&amp;" ")-1),"/",REPT(" ",20)),21,20)))),0))</f>
        <v>0</v>
      </c>
      <c r="X1973" s="25" t="str">
        <f aca="false">IF(ISNUMBER($N1973),$N1973*Validation!$B$5,"")</f>
        <v/>
      </c>
      <c r="Y1973" s="26" t="str">
        <f aca="false">IF($A1973="","",SUBSTITUTE(SUBSTITUTE(SUBSTITUTE(SUBSTITUTE(SUBSTITUTE(SUBSTITUTE(SUBSTITUTE(UPPER(TRIM($A1973)),"Á","A"),"É","E"),"Í","I"),"Ó","O"),"Ú","U"),"Ñ","N"),"Ü","U"))</f>
        <v/>
      </c>
      <c r="Z1973" s="26" t="str">
        <f aca="false">IF($Y1973="","",LEFT($Y1973,1)&amp;" "&amp;TRIM(RIGHT(SUBSTITUTE($Y1973," ",REPT(" ",50)),50)))</f>
        <v/>
      </c>
      <c r="AA1973" s="27" t="str">
        <f aca="false">IF($AF1973="","",IF(COUNTIF(Validation!$U$19:$U$178,$AF1973)&gt;0,"OK","NO MATCH"))</f>
        <v/>
      </c>
      <c r="AB1973" s="27" t="str">
        <f aca="false">IF($W1973=0,"",IF(AND($W1973&gt;=Validation!$B$3,$W1973&lt;=Validation!$C$3),"Yes","No"))</f>
        <v/>
      </c>
      <c r="AC1973" s="26" t="str">
        <f aca="false">IF($A1973="","",$AF1973&amp;"|"&amp;TEXT($W1973,"yyyy-mm-dd")&amp;"|"&amp;$J1973&amp;"|"&amp;$N1973)</f>
        <v/>
      </c>
      <c r="AD1973" s="27" t="str">
        <f aca="false">IF($AC1973="","",IF(COUNTIF($AC$2:$AC$3000,$AC1973)&gt;1,"REVIEW","OK"))</f>
        <v/>
      </c>
      <c r="AE1973" s="27" t="str">
        <f aca="false">IF(OR($W1973=0,$O1973=""),"",IF(IFERROR(IF(ISNUMBER($O1973),INT($O1973),DATE(VALUE(MID(SUBSTITUTE(LEFT($O1973,FIND(" ",$O1973&amp;" ")-1),"/",REPT(" ",20)),41,20)),VALUE(LEFT(SUBSTITUTE(LEFT($O1973,FIND(" ",$O1973&amp;" ")-1),"/",REPT(" ",20)),20)),VALUE(MID(SUBSTITUTE(LEFT($O1973,FIND(" ",$O1973&amp;" ")-1),"/",REPT(" ",20)),21,20)))),0)&gt;$W1973,"Late","Same day"))</f>
        <v/>
      </c>
      <c r="AF1973" s="26" t="str">
        <f aca="false">IF($A1973="","",IFERROR(INDEX(Validation!$C$193:$C$217,MATCH($A1973,Validation!$A$193:$A$217,0)),IF(COUNTIF(Validation!$U$19:$U$178,$Z1973)&gt;0,$Z1973,IF(COUNTIF(Validation!$S$19:$S$178,$AI1973)=1,INDEX(Validation!$U$19:$U$178,MATCH($AI1973,Validation!$S$19:$S$178,0)),$Z1973))))</f>
        <v/>
      </c>
      <c r="AG1973" s="27" t="str">
        <f aca="false">IF(COUNTA($A1973:$U1973)=0,"",IF($A1973="","No name",IF($F1973="","No date",IF($W1973=0,"Date ilegible",IF(NOT(ISNUMBER($N1973)),"Hours no numéricas",IF($AA1973="NO MATCH","Person no identificada","OK"))))))</f>
        <v/>
      </c>
      <c r="AH1973" s="27" t="str">
        <f aca="false">IF($W1973=0,"No date",IF($W1973&lt;Validation!$B$3,"Before period",IF($W1973&gt;Validation!$C$3,"After period","In period")))</f>
        <v>No date</v>
      </c>
      <c r="AI1973" s="26" t="str">
        <f aca="false">IF($Y1973="","",TRIM(RIGHT(SUBSTITUTE($Y1973," ",REPT(" ",50)),50)))</f>
        <v/>
      </c>
      <c r="AJ1973" s="27" t="str">
        <f aca="false">IF($A1973="","",IF(NOT(ISERROR(MATCH($A1973,Validation!$A$193:$A$217,0))),"Manual mapping",IF(COUNTIF(Validation!$U$19:$U$178,$Z1973)&gt;0,"Direct",IF(COUNTIF(Validation!$S$19:$S$178,$AI1973)=1,"By surname","Unresolved"))))</f>
        <v/>
      </c>
      <c r="AK1973" s="28" t="str">
        <f aca="false">IF($L1973="","",IF(MATCH($L1973,$L$2:$L$3000,0)&lt;&gt;ROW()-1,"",COUNT($AK$1:$AK1972)+1))</f>
        <v/>
      </c>
      <c r="AL1973" s="28" t="str">
        <f aca="false">IF($G1973="","",IF(MATCH($G1973,$G$2:$G$3000,0)&lt;&gt;ROW()-1,"",COUNT($AL$1:$AL1972)+1))</f>
        <v/>
      </c>
      <c r="AM1973" s="28" t="str">
        <f aca="false">IF($H1973="","",IF(MATCH($H1973,$H$2:$H$3000,0)&lt;&gt;ROW()-1,"",COUNT($AM$1:$AM1972)+1))</f>
        <v/>
      </c>
      <c r="AN1973" s="28" t="str">
        <f aca="false">IF($I1973="","",IF(MATCH($I1973,$I$2:$I$3000,0)&lt;&gt;ROW()-1,"",COUNT($AN$1:$AN1972)+1))</f>
        <v/>
      </c>
      <c r="AO1973" s="28" t="str">
        <f aca="false">IF($Q1973="","",IF(MATCH($Q1973,$Q$2:$Q$3000,0)&lt;&gt;ROW()-1,"",COUNT($AO$1:$AO1972)+1))</f>
        <v/>
      </c>
    </row>
    <row r="1974" customFormat="false" ht="12.75" hidden="false" customHeight="true" outlineLevel="0" collapsed="false">
      <c r="W1974" s="24" t="n">
        <f aca="false">IF($F1974="",0,IFERROR(IF(ISNUMBER($F1974),INT($F1974),DATE(VALUE(MID(SUBSTITUTE(LEFT($F1974,FIND(" ",$F1974&amp;" ")-1),"/",REPT(" ",20)),41,20)),VALUE(LEFT(SUBSTITUTE(LEFT($F1974,FIND(" ",$F1974&amp;" ")-1),"/",REPT(" ",20)),20)),VALUE(MID(SUBSTITUTE(LEFT($F1974,FIND(" ",$F1974&amp;" ")-1),"/",REPT(" ",20)),21,20)))),0))</f>
        <v>0</v>
      </c>
      <c r="X1974" s="25" t="str">
        <f aca="false">IF(ISNUMBER($N1974),$N1974*Validation!$B$5,"")</f>
        <v/>
      </c>
      <c r="Y1974" s="26" t="str">
        <f aca="false">IF($A1974="","",SUBSTITUTE(SUBSTITUTE(SUBSTITUTE(SUBSTITUTE(SUBSTITUTE(SUBSTITUTE(SUBSTITUTE(UPPER(TRIM($A1974)),"Á","A"),"É","E"),"Í","I"),"Ó","O"),"Ú","U"),"Ñ","N"),"Ü","U"))</f>
        <v/>
      </c>
      <c r="Z1974" s="26" t="str">
        <f aca="false">IF($Y1974="","",LEFT($Y1974,1)&amp;" "&amp;TRIM(RIGHT(SUBSTITUTE($Y1974," ",REPT(" ",50)),50)))</f>
        <v/>
      </c>
      <c r="AA1974" s="27" t="str">
        <f aca="false">IF($AF1974="","",IF(COUNTIF(Validation!$U$19:$U$178,$AF1974)&gt;0,"OK","NO MATCH"))</f>
        <v/>
      </c>
      <c r="AB1974" s="27" t="str">
        <f aca="false">IF($W1974=0,"",IF(AND($W1974&gt;=Validation!$B$3,$W1974&lt;=Validation!$C$3),"Yes","No"))</f>
        <v/>
      </c>
      <c r="AC1974" s="26" t="str">
        <f aca="false">IF($A1974="","",$AF1974&amp;"|"&amp;TEXT($W1974,"yyyy-mm-dd")&amp;"|"&amp;$J1974&amp;"|"&amp;$N1974)</f>
        <v/>
      </c>
      <c r="AD1974" s="27" t="str">
        <f aca="false">IF($AC1974="","",IF(COUNTIF($AC$2:$AC$3000,$AC1974)&gt;1,"REVIEW","OK"))</f>
        <v/>
      </c>
      <c r="AE1974" s="27" t="str">
        <f aca="false">IF(OR($W1974=0,$O1974=""),"",IF(IFERROR(IF(ISNUMBER($O1974),INT($O1974),DATE(VALUE(MID(SUBSTITUTE(LEFT($O1974,FIND(" ",$O1974&amp;" ")-1),"/",REPT(" ",20)),41,20)),VALUE(LEFT(SUBSTITUTE(LEFT($O1974,FIND(" ",$O1974&amp;" ")-1),"/",REPT(" ",20)),20)),VALUE(MID(SUBSTITUTE(LEFT($O1974,FIND(" ",$O1974&amp;" ")-1),"/",REPT(" ",20)),21,20)))),0)&gt;$W1974,"Late","Same day"))</f>
        <v/>
      </c>
      <c r="AF1974" s="26" t="str">
        <f aca="false">IF($A1974="","",IFERROR(INDEX(Validation!$C$193:$C$217,MATCH($A1974,Validation!$A$193:$A$217,0)),IF(COUNTIF(Validation!$U$19:$U$178,$Z1974)&gt;0,$Z1974,IF(COUNTIF(Validation!$S$19:$S$178,$AI1974)=1,INDEX(Validation!$U$19:$U$178,MATCH($AI1974,Validation!$S$19:$S$178,0)),$Z1974))))</f>
        <v/>
      </c>
      <c r="AG1974" s="27" t="str">
        <f aca="false">IF(COUNTA($A1974:$U1974)=0,"",IF($A1974="","No name",IF($F1974="","No date",IF($W1974=0,"Date ilegible",IF(NOT(ISNUMBER($N1974)),"Hours no numéricas",IF($AA1974="NO MATCH","Person no identificada","OK"))))))</f>
        <v/>
      </c>
      <c r="AH1974" s="27" t="str">
        <f aca="false">IF($W1974=0,"No date",IF($W1974&lt;Validation!$B$3,"Before period",IF($W1974&gt;Validation!$C$3,"After period","In period")))</f>
        <v>No date</v>
      </c>
      <c r="AI1974" s="26" t="str">
        <f aca="false">IF($Y1974="","",TRIM(RIGHT(SUBSTITUTE($Y1974," ",REPT(" ",50)),50)))</f>
        <v/>
      </c>
      <c r="AJ1974" s="27" t="str">
        <f aca="false">IF($A1974="","",IF(NOT(ISERROR(MATCH($A1974,Validation!$A$193:$A$217,0))),"Manual mapping",IF(COUNTIF(Validation!$U$19:$U$178,$Z1974)&gt;0,"Direct",IF(COUNTIF(Validation!$S$19:$S$178,$AI1974)=1,"By surname","Unresolved"))))</f>
        <v/>
      </c>
      <c r="AK1974" s="28" t="str">
        <f aca="false">IF($L1974="","",IF(MATCH($L1974,$L$2:$L$3000,0)&lt;&gt;ROW()-1,"",COUNT($AK$1:$AK1973)+1))</f>
        <v/>
      </c>
      <c r="AL1974" s="28" t="str">
        <f aca="false">IF($G1974="","",IF(MATCH($G1974,$G$2:$G$3000,0)&lt;&gt;ROW()-1,"",COUNT($AL$1:$AL1973)+1))</f>
        <v/>
      </c>
      <c r="AM1974" s="28" t="str">
        <f aca="false">IF($H1974="","",IF(MATCH($H1974,$H$2:$H$3000,0)&lt;&gt;ROW()-1,"",COUNT($AM$1:$AM1973)+1))</f>
        <v/>
      </c>
      <c r="AN1974" s="28" t="str">
        <f aca="false">IF($I1974="","",IF(MATCH($I1974,$I$2:$I$3000,0)&lt;&gt;ROW()-1,"",COUNT($AN$1:$AN1973)+1))</f>
        <v/>
      </c>
      <c r="AO1974" s="28" t="str">
        <f aca="false">IF($Q1974="","",IF(MATCH($Q1974,$Q$2:$Q$3000,0)&lt;&gt;ROW()-1,"",COUNT($AO$1:$AO1973)+1))</f>
        <v/>
      </c>
    </row>
    <row r="1975" customFormat="false" ht="12.75" hidden="false" customHeight="true" outlineLevel="0" collapsed="false">
      <c r="W1975" s="24" t="n">
        <f aca="false">IF($F1975="",0,IFERROR(IF(ISNUMBER($F1975),INT($F1975),DATE(VALUE(MID(SUBSTITUTE(LEFT($F1975,FIND(" ",$F1975&amp;" ")-1),"/",REPT(" ",20)),41,20)),VALUE(LEFT(SUBSTITUTE(LEFT($F1975,FIND(" ",$F1975&amp;" ")-1),"/",REPT(" ",20)),20)),VALUE(MID(SUBSTITUTE(LEFT($F1975,FIND(" ",$F1975&amp;" ")-1),"/",REPT(" ",20)),21,20)))),0))</f>
        <v>0</v>
      </c>
      <c r="X1975" s="25" t="str">
        <f aca="false">IF(ISNUMBER($N1975),$N1975*Validation!$B$5,"")</f>
        <v/>
      </c>
      <c r="Y1975" s="26" t="str">
        <f aca="false">IF($A1975="","",SUBSTITUTE(SUBSTITUTE(SUBSTITUTE(SUBSTITUTE(SUBSTITUTE(SUBSTITUTE(SUBSTITUTE(UPPER(TRIM($A1975)),"Á","A"),"É","E"),"Í","I"),"Ó","O"),"Ú","U"),"Ñ","N"),"Ü","U"))</f>
        <v/>
      </c>
      <c r="Z1975" s="26" t="str">
        <f aca="false">IF($Y1975="","",LEFT($Y1975,1)&amp;" "&amp;TRIM(RIGHT(SUBSTITUTE($Y1975," ",REPT(" ",50)),50)))</f>
        <v/>
      </c>
      <c r="AA1975" s="27" t="str">
        <f aca="false">IF($AF1975="","",IF(COUNTIF(Validation!$U$19:$U$178,$AF1975)&gt;0,"OK","NO MATCH"))</f>
        <v/>
      </c>
      <c r="AB1975" s="27" t="str">
        <f aca="false">IF($W1975=0,"",IF(AND($W1975&gt;=Validation!$B$3,$W1975&lt;=Validation!$C$3),"Yes","No"))</f>
        <v/>
      </c>
      <c r="AC1975" s="26" t="str">
        <f aca="false">IF($A1975="","",$AF1975&amp;"|"&amp;TEXT($W1975,"yyyy-mm-dd")&amp;"|"&amp;$J1975&amp;"|"&amp;$N1975)</f>
        <v/>
      </c>
      <c r="AD1975" s="27" t="str">
        <f aca="false">IF($AC1975="","",IF(COUNTIF($AC$2:$AC$3000,$AC1975)&gt;1,"REVIEW","OK"))</f>
        <v/>
      </c>
      <c r="AE1975" s="27" t="str">
        <f aca="false">IF(OR($W1975=0,$O1975=""),"",IF(IFERROR(IF(ISNUMBER($O1975),INT($O1975),DATE(VALUE(MID(SUBSTITUTE(LEFT($O1975,FIND(" ",$O1975&amp;" ")-1),"/",REPT(" ",20)),41,20)),VALUE(LEFT(SUBSTITUTE(LEFT($O1975,FIND(" ",$O1975&amp;" ")-1),"/",REPT(" ",20)),20)),VALUE(MID(SUBSTITUTE(LEFT($O1975,FIND(" ",$O1975&amp;" ")-1),"/",REPT(" ",20)),21,20)))),0)&gt;$W1975,"Late","Same day"))</f>
        <v/>
      </c>
      <c r="AF1975" s="26" t="str">
        <f aca="false">IF($A1975="","",IFERROR(INDEX(Validation!$C$193:$C$217,MATCH($A1975,Validation!$A$193:$A$217,0)),IF(COUNTIF(Validation!$U$19:$U$178,$Z1975)&gt;0,$Z1975,IF(COUNTIF(Validation!$S$19:$S$178,$AI1975)=1,INDEX(Validation!$U$19:$U$178,MATCH($AI1975,Validation!$S$19:$S$178,0)),$Z1975))))</f>
        <v/>
      </c>
      <c r="AG1975" s="27" t="str">
        <f aca="false">IF(COUNTA($A1975:$U1975)=0,"",IF($A1975="","No name",IF($F1975="","No date",IF($W1975=0,"Date ilegible",IF(NOT(ISNUMBER($N1975)),"Hours no numéricas",IF($AA1975="NO MATCH","Person no identificada","OK"))))))</f>
        <v/>
      </c>
      <c r="AH1975" s="27" t="str">
        <f aca="false">IF($W1975=0,"No date",IF($W1975&lt;Validation!$B$3,"Before period",IF($W1975&gt;Validation!$C$3,"After period","In period")))</f>
        <v>No date</v>
      </c>
      <c r="AI1975" s="26" t="str">
        <f aca="false">IF($Y1975="","",TRIM(RIGHT(SUBSTITUTE($Y1975," ",REPT(" ",50)),50)))</f>
        <v/>
      </c>
      <c r="AJ1975" s="27" t="str">
        <f aca="false">IF($A1975="","",IF(NOT(ISERROR(MATCH($A1975,Validation!$A$193:$A$217,0))),"Manual mapping",IF(COUNTIF(Validation!$U$19:$U$178,$Z1975)&gt;0,"Direct",IF(COUNTIF(Validation!$S$19:$S$178,$AI1975)=1,"By surname","Unresolved"))))</f>
        <v/>
      </c>
      <c r="AK1975" s="28" t="str">
        <f aca="false">IF($L1975="","",IF(MATCH($L1975,$L$2:$L$3000,0)&lt;&gt;ROW()-1,"",COUNT($AK$1:$AK1974)+1))</f>
        <v/>
      </c>
      <c r="AL1975" s="28" t="str">
        <f aca="false">IF($G1975="","",IF(MATCH($G1975,$G$2:$G$3000,0)&lt;&gt;ROW()-1,"",COUNT($AL$1:$AL1974)+1))</f>
        <v/>
      </c>
      <c r="AM1975" s="28" t="str">
        <f aca="false">IF($H1975="","",IF(MATCH($H1975,$H$2:$H$3000,0)&lt;&gt;ROW()-1,"",COUNT($AM$1:$AM1974)+1))</f>
        <v/>
      </c>
      <c r="AN1975" s="28" t="str">
        <f aca="false">IF($I1975="","",IF(MATCH($I1975,$I$2:$I$3000,0)&lt;&gt;ROW()-1,"",COUNT($AN$1:$AN1974)+1))</f>
        <v/>
      </c>
      <c r="AO1975" s="28" t="str">
        <f aca="false">IF($Q1975="","",IF(MATCH($Q1975,$Q$2:$Q$3000,0)&lt;&gt;ROW()-1,"",COUNT($AO$1:$AO1974)+1))</f>
        <v/>
      </c>
    </row>
    <row r="1976" customFormat="false" ht="12.75" hidden="false" customHeight="true" outlineLevel="0" collapsed="false">
      <c r="W1976" s="24" t="n">
        <f aca="false">IF($F1976="",0,IFERROR(IF(ISNUMBER($F1976),INT($F1976),DATE(VALUE(MID(SUBSTITUTE(LEFT($F1976,FIND(" ",$F1976&amp;" ")-1),"/",REPT(" ",20)),41,20)),VALUE(LEFT(SUBSTITUTE(LEFT($F1976,FIND(" ",$F1976&amp;" ")-1),"/",REPT(" ",20)),20)),VALUE(MID(SUBSTITUTE(LEFT($F1976,FIND(" ",$F1976&amp;" ")-1),"/",REPT(" ",20)),21,20)))),0))</f>
        <v>0</v>
      </c>
      <c r="X1976" s="25" t="str">
        <f aca="false">IF(ISNUMBER($N1976),$N1976*Validation!$B$5,"")</f>
        <v/>
      </c>
      <c r="Y1976" s="26" t="str">
        <f aca="false">IF($A1976="","",SUBSTITUTE(SUBSTITUTE(SUBSTITUTE(SUBSTITUTE(SUBSTITUTE(SUBSTITUTE(SUBSTITUTE(UPPER(TRIM($A1976)),"Á","A"),"É","E"),"Í","I"),"Ó","O"),"Ú","U"),"Ñ","N"),"Ü","U"))</f>
        <v/>
      </c>
      <c r="Z1976" s="26" t="str">
        <f aca="false">IF($Y1976="","",LEFT($Y1976,1)&amp;" "&amp;TRIM(RIGHT(SUBSTITUTE($Y1976," ",REPT(" ",50)),50)))</f>
        <v/>
      </c>
      <c r="AA1976" s="27" t="str">
        <f aca="false">IF($AF1976="","",IF(COUNTIF(Validation!$U$19:$U$178,$AF1976)&gt;0,"OK","NO MATCH"))</f>
        <v/>
      </c>
      <c r="AB1976" s="27" t="str">
        <f aca="false">IF($W1976=0,"",IF(AND($W1976&gt;=Validation!$B$3,$W1976&lt;=Validation!$C$3),"Yes","No"))</f>
        <v/>
      </c>
      <c r="AC1976" s="26" t="str">
        <f aca="false">IF($A1976="","",$AF1976&amp;"|"&amp;TEXT($W1976,"yyyy-mm-dd")&amp;"|"&amp;$J1976&amp;"|"&amp;$N1976)</f>
        <v/>
      </c>
      <c r="AD1976" s="27" t="str">
        <f aca="false">IF($AC1976="","",IF(COUNTIF($AC$2:$AC$3000,$AC1976)&gt;1,"REVIEW","OK"))</f>
        <v/>
      </c>
      <c r="AE1976" s="27" t="str">
        <f aca="false">IF(OR($W1976=0,$O1976=""),"",IF(IFERROR(IF(ISNUMBER($O1976),INT($O1976),DATE(VALUE(MID(SUBSTITUTE(LEFT($O1976,FIND(" ",$O1976&amp;" ")-1),"/",REPT(" ",20)),41,20)),VALUE(LEFT(SUBSTITUTE(LEFT($O1976,FIND(" ",$O1976&amp;" ")-1),"/",REPT(" ",20)),20)),VALUE(MID(SUBSTITUTE(LEFT($O1976,FIND(" ",$O1976&amp;" ")-1),"/",REPT(" ",20)),21,20)))),0)&gt;$W1976,"Late","Same day"))</f>
        <v/>
      </c>
      <c r="AF1976" s="26" t="str">
        <f aca="false">IF($A1976="","",IFERROR(INDEX(Validation!$C$193:$C$217,MATCH($A1976,Validation!$A$193:$A$217,0)),IF(COUNTIF(Validation!$U$19:$U$178,$Z1976)&gt;0,$Z1976,IF(COUNTIF(Validation!$S$19:$S$178,$AI1976)=1,INDEX(Validation!$U$19:$U$178,MATCH($AI1976,Validation!$S$19:$S$178,0)),$Z1976))))</f>
        <v/>
      </c>
      <c r="AG1976" s="27" t="str">
        <f aca="false">IF(COUNTA($A1976:$U1976)=0,"",IF($A1976="","No name",IF($F1976="","No date",IF($W1976=0,"Date ilegible",IF(NOT(ISNUMBER($N1976)),"Hours no numéricas",IF($AA1976="NO MATCH","Person no identificada","OK"))))))</f>
        <v/>
      </c>
      <c r="AH1976" s="27" t="str">
        <f aca="false">IF($W1976=0,"No date",IF($W1976&lt;Validation!$B$3,"Before period",IF($W1976&gt;Validation!$C$3,"After period","In period")))</f>
        <v>No date</v>
      </c>
      <c r="AI1976" s="26" t="str">
        <f aca="false">IF($Y1976="","",TRIM(RIGHT(SUBSTITUTE($Y1976," ",REPT(" ",50)),50)))</f>
        <v/>
      </c>
      <c r="AJ1976" s="27" t="str">
        <f aca="false">IF($A1976="","",IF(NOT(ISERROR(MATCH($A1976,Validation!$A$193:$A$217,0))),"Manual mapping",IF(COUNTIF(Validation!$U$19:$U$178,$Z1976)&gt;0,"Direct",IF(COUNTIF(Validation!$S$19:$S$178,$AI1976)=1,"By surname","Unresolved"))))</f>
        <v/>
      </c>
      <c r="AK1976" s="28" t="str">
        <f aca="false">IF($L1976="","",IF(MATCH($L1976,$L$2:$L$3000,0)&lt;&gt;ROW()-1,"",COUNT($AK$1:$AK1975)+1))</f>
        <v/>
      </c>
      <c r="AL1976" s="28" t="str">
        <f aca="false">IF($G1976="","",IF(MATCH($G1976,$G$2:$G$3000,0)&lt;&gt;ROW()-1,"",COUNT($AL$1:$AL1975)+1))</f>
        <v/>
      </c>
      <c r="AM1976" s="28" t="str">
        <f aca="false">IF($H1976="","",IF(MATCH($H1976,$H$2:$H$3000,0)&lt;&gt;ROW()-1,"",COUNT($AM$1:$AM1975)+1))</f>
        <v/>
      </c>
      <c r="AN1976" s="28" t="str">
        <f aca="false">IF($I1976="","",IF(MATCH($I1976,$I$2:$I$3000,0)&lt;&gt;ROW()-1,"",COUNT($AN$1:$AN1975)+1))</f>
        <v/>
      </c>
      <c r="AO1976" s="28" t="str">
        <f aca="false">IF($Q1976="","",IF(MATCH($Q1976,$Q$2:$Q$3000,0)&lt;&gt;ROW()-1,"",COUNT($AO$1:$AO1975)+1))</f>
        <v/>
      </c>
    </row>
    <row r="1977" customFormat="false" ht="12.75" hidden="false" customHeight="true" outlineLevel="0" collapsed="false">
      <c r="W1977" s="24" t="n">
        <f aca="false">IF($F1977="",0,IFERROR(IF(ISNUMBER($F1977),INT($F1977),DATE(VALUE(MID(SUBSTITUTE(LEFT($F1977,FIND(" ",$F1977&amp;" ")-1),"/",REPT(" ",20)),41,20)),VALUE(LEFT(SUBSTITUTE(LEFT($F1977,FIND(" ",$F1977&amp;" ")-1),"/",REPT(" ",20)),20)),VALUE(MID(SUBSTITUTE(LEFT($F1977,FIND(" ",$F1977&amp;" ")-1),"/",REPT(" ",20)),21,20)))),0))</f>
        <v>0</v>
      </c>
      <c r="X1977" s="25" t="str">
        <f aca="false">IF(ISNUMBER($N1977),$N1977*Validation!$B$5,"")</f>
        <v/>
      </c>
      <c r="Y1977" s="26" t="str">
        <f aca="false">IF($A1977="","",SUBSTITUTE(SUBSTITUTE(SUBSTITUTE(SUBSTITUTE(SUBSTITUTE(SUBSTITUTE(SUBSTITUTE(UPPER(TRIM($A1977)),"Á","A"),"É","E"),"Í","I"),"Ó","O"),"Ú","U"),"Ñ","N"),"Ü","U"))</f>
        <v/>
      </c>
      <c r="Z1977" s="26" t="str">
        <f aca="false">IF($Y1977="","",LEFT($Y1977,1)&amp;" "&amp;TRIM(RIGHT(SUBSTITUTE($Y1977," ",REPT(" ",50)),50)))</f>
        <v/>
      </c>
      <c r="AA1977" s="27" t="str">
        <f aca="false">IF($AF1977="","",IF(COUNTIF(Validation!$U$19:$U$178,$AF1977)&gt;0,"OK","NO MATCH"))</f>
        <v/>
      </c>
      <c r="AB1977" s="27" t="str">
        <f aca="false">IF($W1977=0,"",IF(AND($W1977&gt;=Validation!$B$3,$W1977&lt;=Validation!$C$3),"Yes","No"))</f>
        <v/>
      </c>
      <c r="AC1977" s="26" t="str">
        <f aca="false">IF($A1977="","",$AF1977&amp;"|"&amp;TEXT($W1977,"yyyy-mm-dd")&amp;"|"&amp;$J1977&amp;"|"&amp;$N1977)</f>
        <v/>
      </c>
      <c r="AD1977" s="27" t="str">
        <f aca="false">IF($AC1977="","",IF(COUNTIF($AC$2:$AC$3000,$AC1977)&gt;1,"REVIEW","OK"))</f>
        <v/>
      </c>
      <c r="AE1977" s="27" t="str">
        <f aca="false">IF(OR($W1977=0,$O1977=""),"",IF(IFERROR(IF(ISNUMBER($O1977),INT($O1977),DATE(VALUE(MID(SUBSTITUTE(LEFT($O1977,FIND(" ",$O1977&amp;" ")-1),"/",REPT(" ",20)),41,20)),VALUE(LEFT(SUBSTITUTE(LEFT($O1977,FIND(" ",$O1977&amp;" ")-1),"/",REPT(" ",20)),20)),VALUE(MID(SUBSTITUTE(LEFT($O1977,FIND(" ",$O1977&amp;" ")-1),"/",REPT(" ",20)),21,20)))),0)&gt;$W1977,"Late","Same day"))</f>
        <v/>
      </c>
      <c r="AF1977" s="26" t="str">
        <f aca="false">IF($A1977="","",IFERROR(INDEX(Validation!$C$193:$C$217,MATCH($A1977,Validation!$A$193:$A$217,0)),IF(COUNTIF(Validation!$U$19:$U$178,$Z1977)&gt;0,$Z1977,IF(COUNTIF(Validation!$S$19:$S$178,$AI1977)=1,INDEX(Validation!$U$19:$U$178,MATCH($AI1977,Validation!$S$19:$S$178,0)),$Z1977))))</f>
        <v/>
      </c>
      <c r="AG1977" s="27" t="str">
        <f aca="false">IF(COUNTA($A1977:$U1977)=0,"",IF($A1977="","No name",IF($F1977="","No date",IF($W1977=0,"Date ilegible",IF(NOT(ISNUMBER($N1977)),"Hours no numéricas",IF($AA1977="NO MATCH","Person no identificada","OK"))))))</f>
        <v/>
      </c>
      <c r="AH1977" s="27" t="str">
        <f aca="false">IF($W1977=0,"No date",IF($W1977&lt;Validation!$B$3,"Before period",IF($W1977&gt;Validation!$C$3,"After period","In period")))</f>
        <v>No date</v>
      </c>
      <c r="AI1977" s="26" t="str">
        <f aca="false">IF($Y1977="","",TRIM(RIGHT(SUBSTITUTE($Y1977," ",REPT(" ",50)),50)))</f>
        <v/>
      </c>
      <c r="AJ1977" s="27" t="str">
        <f aca="false">IF($A1977="","",IF(NOT(ISERROR(MATCH($A1977,Validation!$A$193:$A$217,0))),"Manual mapping",IF(COUNTIF(Validation!$U$19:$U$178,$Z1977)&gt;0,"Direct",IF(COUNTIF(Validation!$S$19:$S$178,$AI1977)=1,"By surname","Unresolved"))))</f>
        <v/>
      </c>
      <c r="AK1977" s="28" t="str">
        <f aca="false">IF($L1977="","",IF(MATCH($L1977,$L$2:$L$3000,0)&lt;&gt;ROW()-1,"",COUNT($AK$1:$AK1976)+1))</f>
        <v/>
      </c>
      <c r="AL1977" s="28" t="str">
        <f aca="false">IF($G1977="","",IF(MATCH($G1977,$G$2:$G$3000,0)&lt;&gt;ROW()-1,"",COUNT($AL$1:$AL1976)+1))</f>
        <v/>
      </c>
      <c r="AM1977" s="28" t="str">
        <f aca="false">IF($H1977="","",IF(MATCH($H1977,$H$2:$H$3000,0)&lt;&gt;ROW()-1,"",COUNT($AM$1:$AM1976)+1))</f>
        <v/>
      </c>
      <c r="AN1977" s="28" t="str">
        <f aca="false">IF($I1977="","",IF(MATCH($I1977,$I$2:$I$3000,0)&lt;&gt;ROW()-1,"",COUNT($AN$1:$AN1976)+1))</f>
        <v/>
      </c>
      <c r="AO1977" s="28" t="str">
        <f aca="false">IF($Q1977="","",IF(MATCH($Q1977,$Q$2:$Q$3000,0)&lt;&gt;ROW()-1,"",COUNT($AO$1:$AO1976)+1))</f>
        <v/>
      </c>
    </row>
    <row r="1978" customFormat="false" ht="12.75" hidden="false" customHeight="true" outlineLevel="0" collapsed="false">
      <c r="W1978" s="24" t="n">
        <f aca="false">IF($F1978="",0,IFERROR(IF(ISNUMBER($F1978),INT($F1978),DATE(VALUE(MID(SUBSTITUTE(LEFT($F1978,FIND(" ",$F1978&amp;" ")-1),"/",REPT(" ",20)),41,20)),VALUE(LEFT(SUBSTITUTE(LEFT($F1978,FIND(" ",$F1978&amp;" ")-1),"/",REPT(" ",20)),20)),VALUE(MID(SUBSTITUTE(LEFT($F1978,FIND(" ",$F1978&amp;" ")-1),"/",REPT(" ",20)),21,20)))),0))</f>
        <v>0</v>
      </c>
      <c r="X1978" s="25" t="str">
        <f aca="false">IF(ISNUMBER($N1978),$N1978*Validation!$B$5,"")</f>
        <v/>
      </c>
      <c r="Y1978" s="26" t="str">
        <f aca="false">IF($A1978="","",SUBSTITUTE(SUBSTITUTE(SUBSTITUTE(SUBSTITUTE(SUBSTITUTE(SUBSTITUTE(SUBSTITUTE(UPPER(TRIM($A1978)),"Á","A"),"É","E"),"Í","I"),"Ó","O"),"Ú","U"),"Ñ","N"),"Ü","U"))</f>
        <v/>
      </c>
      <c r="Z1978" s="26" t="str">
        <f aca="false">IF($Y1978="","",LEFT($Y1978,1)&amp;" "&amp;TRIM(RIGHT(SUBSTITUTE($Y1978," ",REPT(" ",50)),50)))</f>
        <v/>
      </c>
      <c r="AA1978" s="27" t="str">
        <f aca="false">IF($AF1978="","",IF(COUNTIF(Validation!$U$19:$U$178,$AF1978)&gt;0,"OK","NO MATCH"))</f>
        <v/>
      </c>
      <c r="AB1978" s="27" t="str">
        <f aca="false">IF($W1978=0,"",IF(AND($W1978&gt;=Validation!$B$3,$W1978&lt;=Validation!$C$3),"Yes","No"))</f>
        <v/>
      </c>
      <c r="AC1978" s="26" t="str">
        <f aca="false">IF($A1978="","",$AF1978&amp;"|"&amp;TEXT($W1978,"yyyy-mm-dd")&amp;"|"&amp;$J1978&amp;"|"&amp;$N1978)</f>
        <v/>
      </c>
      <c r="AD1978" s="27" t="str">
        <f aca="false">IF($AC1978="","",IF(COUNTIF($AC$2:$AC$3000,$AC1978)&gt;1,"REVIEW","OK"))</f>
        <v/>
      </c>
      <c r="AE1978" s="27" t="str">
        <f aca="false">IF(OR($W1978=0,$O1978=""),"",IF(IFERROR(IF(ISNUMBER($O1978),INT($O1978),DATE(VALUE(MID(SUBSTITUTE(LEFT($O1978,FIND(" ",$O1978&amp;" ")-1),"/",REPT(" ",20)),41,20)),VALUE(LEFT(SUBSTITUTE(LEFT($O1978,FIND(" ",$O1978&amp;" ")-1),"/",REPT(" ",20)),20)),VALUE(MID(SUBSTITUTE(LEFT($O1978,FIND(" ",$O1978&amp;" ")-1),"/",REPT(" ",20)),21,20)))),0)&gt;$W1978,"Late","Same day"))</f>
        <v/>
      </c>
      <c r="AF1978" s="26" t="str">
        <f aca="false">IF($A1978="","",IFERROR(INDEX(Validation!$C$193:$C$217,MATCH($A1978,Validation!$A$193:$A$217,0)),IF(COUNTIF(Validation!$U$19:$U$178,$Z1978)&gt;0,$Z1978,IF(COUNTIF(Validation!$S$19:$S$178,$AI1978)=1,INDEX(Validation!$U$19:$U$178,MATCH($AI1978,Validation!$S$19:$S$178,0)),$Z1978))))</f>
        <v/>
      </c>
      <c r="AG1978" s="27" t="str">
        <f aca="false">IF(COUNTA($A1978:$U1978)=0,"",IF($A1978="","No name",IF($F1978="","No date",IF($W1978=0,"Date ilegible",IF(NOT(ISNUMBER($N1978)),"Hours no numéricas",IF($AA1978="NO MATCH","Person no identificada","OK"))))))</f>
        <v/>
      </c>
      <c r="AH1978" s="27" t="str">
        <f aca="false">IF($W1978=0,"No date",IF($W1978&lt;Validation!$B$3,"Before period",IF($W1978&gt;Validation!$C$3,"After period","In period")))</f>
        <v>No date</v>
      </c>
      <c r="AI1978" s="26" t="str">
        <f aca="false">IF($Y1978="","",TRIM(RIGHT(SUBSTITUTE($Y1978," ",REPT(" ",50)),50)))</f>
        <v/>
      </c>
      <c r="AJ1978" s="27" t="str">
        <f aca="false">IF($A1978="","",IF(NOT(ISERROR(MATCH($A1978,Validation!$A$193:$A$217,0))),"Manual mapping",IF(COUNTIF(Validation!$U$19:$U$178,$Z1978)&gt;0,"Direct",IF(COUNTIF(Validation!$S$19:$S$178,$AI1978)=1,"By surname","Unresolved"))))</f>
        <v/>
      </c>
      <c r="AK1978" s="28" t="str">
        <f aca="false">IF($L1978="","",IF(MATCH($L1978,$L$2:$L$3000,0)&lt;&gt;ROW()-1,"",COUNT($AK$1:$AK1977)+1))</f>
        <v/>
      </c>
      <c r="AL1978" s="28" t="str">
        <f aca="false">IF($G1978="","",IF(MATCH($G1978,$G$2:$G$3000,0)&lt;&gt;ROW()-1,"",COUNT($AL$1:$AL1977)+1))</f>
        <v/>
      </c>
      <c r="AM1978" s="28" t="str">
        <f aca="false">IF($H1978="","",IF(MATCH($H1978,$H$2:$H$3000,0)&lt;&gt;ROW()-1,"",COUNT($AM$1:$AM1977)+1))</f>
        <v/>
      </c>
      <c r="AN1978" s="28" t="str">
        <f aca="false">IF($I1978="","",IF(MATCH($I1978,$I$2:$I$3000,0)&lt;&gt;ROW()-1,"",COUNT($AN$1:$AN1977)+1))</f>
        <v/>
      </c>
      <c r="AO1978" s="28" t="str">
        <f aca="false">IF($Q1978="","",IF(MATCH($Q1978,$Q$2:$Q$3000,0)&lt;&gt;ROW()-1,"",COUNT($AO$1:$AO1977)+1))</f>
        <v/>
      </c>
    </row>
    <row r="1979" customFormat="false" ht="12.75" hidden="false" customHeight="true" outlineLevel="0" collapsed="false">
      <c r="W1979" s="24" t="n">
        <f aca="false">IF($F1979="",0,IFERROR(IF(ISNUMBER($F1979),INT($F1979),DATE(VALUE(MID(SUBSTITUTE(LEFT($F1979,FIND(" ",$F1979&amp;" ")-1),"/",REPT(" ",20)),41,20)),VALUE(LEFT(SUBSTITUTE(LEFT($F1979,FIND(" ",$F1979&amp;" ")-1),"/",REPT(" ",20)),20)),VALUE(MID(SUBSTITUTE(LEFT($F1979,FIND(" ",$F1979&amp;" ")-1),"/",REPT(" ",20)),21,20)))),0))</f>
        <v>0</v>
      </c>
      <c r="X1979" s="25" t="str">
        <f aca="false">IF(ISNUMBER($N1979),$N1979*Validation!$B$5,"")</f>
        <v/>
      </c>
      <c r="Y1979" s="26" t="str">
        <f aca="false">IF($A1979="","",SUBSTITUTE(SUBSTITUTE(SUBSTITUTE(SUBSTITUTE(SUBSTITUTE(SUBSTITUTE(SUBSTITUTE(UPPER(TRIM($A1979)),"Á","A"),"É","E"),"Í","I"),"Ó","O"),"Ú","U"),"Ñ","N"),"Ü","U"))</f>
        <v/>
      </c>
      <c r="Z1979" s="26" t="str">
        <f aca="false">IF($Y1979="","",LEFT($Y1979,1)&amp;" "&amp;TRIM(RIGHT(SUBSTITUTE($Y1979," ",REPT(" ",50)),50)))</f>
        <v/>
      </c>
      <c r="AA1979" s="27" t="str">
        <f aca="false">IF($AF1979="","",IF(COUNTIF(Validation!$U$19:$U$178,$AF1979)&gt;0,"OK","NO MATCH"))</f>
        <v/>
      </c>
      <c r="AB1979" s="27" t="str">
        <f aca="false">IF($W1979=0,"",IF(AND($W1979&gt;=Validation!$B$3,$W1979&lt;=Validation!$C$3),"Yes","No"))</f>
        <v/>
      </c>
      <c r="AC1979" s="26" t="str">
        <f aca="false">IF($A1979="","",$AF1979&amp;"|"&amp;TEXT($W1979,"yyyy-mm-dd")&amp;"|"&amp;$J1979&amp;"|"&amp;$N1979)</f>
        <v/>
      </c>
      <c r="AD1979" s="27" t="str">
        <f aca="false">IF($AC1979="","",IF(COUNTIF($AC$2:$AC$3000,$AC1979)&gt;1,"REVIEW","OK"))</f>
        <v/>
      </c>
      <c r="AE1979" s="27" t="str">
        <f aca="false">IF(OR($W1979=0,$O1979=""),"",IF(IFERROR(IF(ISNUMBER($O1979),INT($O1979),DATE(VALUE(MID(SUBSTITUTE(LEFT($O1979,FIND(" ",$O1979&amp;" ")-1),"/",REPT(" ",20)),41,20)),VALUE(LEFT(SUBSTITUTE(LEFT($O1979,FIND(" ",$O1979&amp;" ")-1),"/",REPT(" ",20)),20)),VALUE(MID(SUBSTITUTE(LEFT($O1979,FIND(" ",$O1979&amp;" ")-1),"/",REPT(" ",20)),21,20)))),0)&gt;$W1979,"Late","Same day"))</f>
        <v/>
      </c>
      <c r="AF1979" s="26" t="str">
        <f aca="false">IF($A1979="","",IFERROR(INDEX(Validation!$C$193:$C$217,MATCH($A1979,Validation!$A$193:$A$217,0)),IF(COUNTIF(Validation!$U$19:$U$178,$Z1979)&gt;0,$Z1979,IF(COUNTIF(Validation!$S$19:$S$178,$AI1979)=1,INDEX(Validation!$U$19:$U$178,MATCH($AI1979,Validation!$S$19:$S$178,0)),$Z1979))))</f>
        <v/>
      </c>
      <c r="AG1979" s="27" t="str">
        <f aca="false">IF(COUNTA($A1979:$U1979)=0,"",IF($A1979="","No name",IF($F1979="","No date",IF($W1979=0,"Date ilegible",IF(NOT(ISNUMBER($N1979)),"Hours no numéricas",IF($AA1979="NO MATCH","Person no identificada","OK"))))))</f>
        <v/>
      </c>
      <c r="AH1979" s="27" t="str">
        <f aca="false">IF($W1979=0,"No date",IF($W1979&lt;Validation!$B$3,"Before period",IF($W1979&gt;Validation!$C$3,"After period","In period")))</f>
        <v>No date</v>
      </c>
      <c r="AI1979" s="26" t="str">
        <f aca="false">IF($Y1979="","",TRIM(RIGHT(SUBSTITUTE($Y1979," ",REPT(" ",50)),50)))</f>
        <v/>
      </c>
      <c r="AJ1979" s="27" t="str">
        <f aca="false">IF($A1979="","",IF(NOT(ISERROR(MATCH($A1979,Validation!$A$193:$A$217,0))),"Manual mapping",IF(COUNTIF(Validation!$U$19:$U$178,$Z1979)&gt;0,"Direct",IF(COUNTIF(Validation!$S$19:$S$178,$AI1979)=1,"By surname","Unresolved"))))</f>
        <v/>
      </c>
      <c r="AK1979" s="28" t="str">
        <f aca="false">IF($L1979="","",IF(MATCH($L1979,$L$2:$L$3000,0)&lt;&gt;ROW()-1,"",COUNT($AK$1:$AK1978)+1))</f>
        <v/>
      </c>
      <c r="AL1979" s="28" t="str">
        <f aca="false">IF($G1979="","",IF(MATCH($G1979,$G$2:$G$3000,0)&lt;&gt;ROW()-1,"",COUNT($AL$1:$AL1978)+1))</f>
        <v/>
      </c>
      <c r="AM1979" s="28" t="str">
        <f aca="false">IF($H1979="","",IF(MATCH($H1979,$H$2:$H$3000,0)&lt;&gt;ROW()-1,"",COUNT($AM$1:$AM1978)+1))</f>
        <v/>
      </c>
      <c r="AN1979" s="28" t="str">
        <f aca="false">IF($I1979="","",IF(MATCH($I1979,$I$2:$I$3000,0)&lt;&gt;ROW()-1,"",COUNT($AN$1:$AN1978)+1))</f>
        <v/>
      </c>
      <c r="AO1979" s="28" t="str">
        <f aca="false">IF($Q1979="","",IF(MATCH($Q1979,$Q$2:$Q$3000,0)&lt;&gt;ROW()-1,"",COUNT($AO$1:$AO1978)+1))</f>
        <v/>
      </c>
    </row>
    <row r="1980" customFormat="false" ht="12.75" hidden="false" customHeight="true" outlineLevel="0" collapsed="false">
      <c r="W1980" s="24" t="n">
        <f aca="false">IF($F1980="",0,IFERROR(IF(ISNUMBER($F1980),INT($F1980),DATE(VALUE(MID(SUBSTITUTE(LEFT($F1980,FIND(" ",$F1980&amp;" ")-1),"/",REPT(" ",20)),41,20)),VALUE(LEFT(SUBSTITUTE(LEFT($F1980,FIND(" ",$F1980&amp;" ")-1),"/",REPT(" ",20)),20)),VALUE(MID(SUBSTITUTE(LEFT($F1980,FIND(" ",$F1980&amp;" ")-1),"/",REPT(" ",20)),21,20)))),0))</f>
        <v>0</v>
      </c>
      <c r="X1980" s="25" t="str">
        <f aca="false">IF(ISNUMBER($N1980),$N1980*Validation!$B$5,"")</f>
        <v/>
      </c>
      <c r="Y1980" s="26" t="str">
        <f aca="false">IF($A1980="","",SUBSTITUTE(SUBSTITUTE(SUBSTITUTE(SUBSTITUTE(SUBSTITUTE(SUBSTITUTE(SUBSTITUTE(UPPER(TRIM($A1980)),"Á","A"),"É","E"),"Í","I"),"Ó","O"),"Ú","U"),"Ñ","N"),"Ü","U"))</f>
        <v/>
      </c>
      <c r="Z1980" s="26" t="str">
        <f aca="false">IF($Y1980="","",LEFT($Y1980,1)&amp;" "&amp;TRIM(RIGHT(SUBSTITUTE($Y1980," ",REPT(" ",50)),50)))</f>
        <v/>
      </c>
      <c r="AA1980" s="27" t="str">
        <f aca="false">IF($AF1980="","",IF(COUNTIF(Validation!$U$19:$U$178,$AF1980)&gt;0,"OK","NO MATCH"))</f>
        <v/>
      </c>
      <c r="AB1980" s="27" t="str">
        <f aca="false">IF($W1980=0,"",IF(AND($W1980&gt;=Validation!$B$3,$W1980&lt;=Validation!$C$3),"Yes","No"))</f>
        <v/>
      </c>
      <c r="AC1980" s="26" t="str">
        <f aca="false">IF($A1980="","",$AF1980&amp;"|"&amp;TEXT($W1980,"yyyy-mm-dd")&amp;"|"&amp;$J1980&amp;"|"&amp;$N1980)</f>
        <v/>
      </c>
      <c r="AD1980" s="27" t="str">
        <f aca="false">IF($AC1980="","",IF(COUNTIF($AC$2:$AC$3000,$AC1980)&gt;1,"REVIEW","OK"))</f>
        <v/>
      </c>
      <c r="AE1980" s="27" t="str">
        <f aca="false">IF(OR($W1980=0,$O1980=""),"",IF(IFERROR(IF(ISNUMBER($O1980),INT($O1980),DATE(VALUE(MID(SUBSTITUTE(LEFT($O1980,FIND(" ",$O1980&amp;" ")-1),"/",REPT(" ",20)),41,20)),VALUE(LEFT(SUBSTITUTE(LEFT($O1980,FIND(" ",$O1980&amp;" ")-1),"/",REPT(" ",20)),20)),VALUE(MID(SUBSTITUTE(LEFT($O1980,FIND(" ",$O1980&amp;" ")-1),"/",REPT(" ",20)),21,20)))),0)&gt;$W1980,"Late","Same day"))</f>
        <v/>
      </c>
      <c r="AF1980" s="26" t="str">
        <f aca="false">IF($A1980="","",IFERROR(INDEX(Validation!$C$193:$C$217,MATCH($A1980,Validation!$A$193:$A$217,0)),IF(COUNTIF(Validation!$U$19:$U$178,$Z1980)&gt;0,$Z1980,IF(COUNTIF(Validation!$S$19:$S$178,$AI1980)=1,INDEX(Validation!$U$19:$U$178,MATCH($AI1980,Validation!$S$19:$S$178,0)),$Z1980))))</f>
        <v/>
      </c>
      <c r="AG1980" s="27" t="str">
        <f aca="false">IF(COUNTA($A1980:$U1980)=0,"",IF($A1980="","No name",IF($F1980="","No date",IF($W1980=0,"Date ilegible",IF(NOT(ISNUMBER($N1980)),"Hours no numéricas",IF($AA1980="NO MATCH","Person no identificada","OK"))))))</f>
        <v/>
      </c>
      <c r="AH1980" s="27" t="str">
        <f aca="false">IF($W1980=0,"No date",IF($W1980&lt;Validation!$B$3,"Before period",IF($W1980&gt;Validation!$C$3,"After period","In period")))</f>
        <v>No date</v>
      </c>
      <c r="AI1980" s="26" t="str">
        <f aca="false">IF($Y1980="","",TRIM(RIGHT(SUBSTITUTE($Y1980," ",REPT(" ",50)),50)))</f>
        <v/>
      </c>
      <c r="AJ1980" s="27" t="str">
        <f aca="false">IF($A1980="","",IF(NOT(ISERROR(MATCH($A1980,Validation!$A$193:$A$217,0))),"Manual mapping",IF(COUNTIF(Validation!$U$19:$U$178,$Z1980)&gt;0,"Direct",IF(COUNTIF(Validation!$S$19:$S$178,$AI1980)=1,"By surname","Unresolved"))))</f>
        <v/>
      </c>
      <c r="AK1980" s="28" t="str">
        <f aca="false">IF($L1980="","",IF(MATCH($L1980,$L$2:$L$3000,0)&lt;&gt;ROW()-1,"",COUNT($AK$1:$AK1979)+1))</f>
        <v/>
      </c>
      <c r="AL1980" s="28" t="str">
        <f aca="false">IF($G1980="","",IF(MATCH($G1980,$G$2:$G$3000,0)&lt;&gt;ROW()-1,"",COUNT($AL$1:$AL1979)+1))</f>
        <v/>
      </c>
      <c r="AM1980" s="28" t="str">
        <f aca="false">IF($H1980="","",IF(MATCH($H1980,$H$2:$H$3000,0)&lt;&gt;ROW()-1,"",COUNT($AM$1:$AM1979)+1))</f>
        <v/>
      </c>
      <c r="AN1980" s="28" t="str">
        <f aca="false">IF($I1980="","",IF(MATCH($I1980,$I$2:$I$3000,0)&lt;&gt;ROW()-1,"",COUNT($AN$1:$AN1979)+1))</f>
        <v/>
      </c>
      <c r="AO1980" s="28" t="str">
        <f aca="false">IF($Q1980="","",IF(MATCH($Q1980,$Q$2:$Q$3000,0)&lt;&gt;ROW()-1,"",COUNT($AO$1:$AO1979)+1))</f>
        <v/>
      </c>
    </row>
    <row r="1981" customFormat="false" ht="12.75" hidden="false" customHeight="true" outlineLevel="0" collapsed="false">
      <c r="W1981" s="24" t="n">
        <f aca="false">IF($F1981="",0,IFERROR(IF(ISNUMBER($F1981),INT($F1981),DATE(VALUE(MID(SUBSTITUTE(LEFT($F1981,FIND(" ",$F1981&amp;" ")-1),"/",REPT(" ",20)),41,20)),VALUE(LEFT(SUBSTITUTE(LEFT($F1981,FIND(" ",$F1981&amp;" ")-1),"/",REPT(" ",20)),20)),VALUE(MID(SUBSTITUTE(LEFT($F1981,FIND(" ",$F1981&amp;" ")-1),"/",REPT(" ",20)),21,20)))),0))</f>
        <v>0</v>
      </c>
      <c r="X1981" s="25" t="str">
        <f aca="false">IF(ISNUMBER($N1981),$N1981*Validation!$B$5,"")</f>
        <v/>
      </c>
      <c r="Y1981" s="26" t="str">
        <f aca="false">IF($A1981="","",SUBSTITUTE(SUBSTITUTE(SUBSTITUTE(SUBSTITUTE(SUBSTITUTE(SUBSTITUTE(SUBSTITUTE(UPPER(TRIM($A1981)),"Á","A"),"É","E"),"Í","I"),"Ó","O"),"Ú","U"),"Ñ","N"),"Ü","U"))</f>
        <v/>
      </c>
      <c r="Z1981" s="26" t="str">
        <f aca="false">IF($Y1981="","",LEFT($Y1981,1)&amp;" "&amp;TRIM(RIGHT(SUBSTITUTE($Y1981," ",REPT(" ",50)),50)))</f>
        <v/>
      </c>
      <c r="AA1981" s="27" t="str">
        <f aca="false">IF($AF1981="","",IF(COUNTIF(Validation!$U$19:$U$178,$AF1981)&gt;0,"OK","NO MATCH"))</f>
        <v/>
      </c>
      <c r="AB1981" s="27" t="str">
        <f aca="false">IF($W1981=0,"",IF(AND($W1981&gt;=Validation!$B$3,$W1981&lt;=Validation!$C$3),"Yes","No"))</f>
        <v/>
      </c>
      <c r="AC1981" s="26" t="str">
        <f aca="false">IF($A1981="","",$AF1981&amp;"|"&amp;TEXT($W1981,"yyyy-mm-dd")&amp;"|"&amp;$J1981&amp;"|"&amp;$N1981)</f>
        <v/>
      </c>
      <c r="AD1981" s="27" t="str">
        <f aca="false">IF($AC1981="","",IF(COUNTIF($AC$2:$AC$3000,$AC1981)&gt;1,"REVIEW","OK"))</f>
        <v/>
      </c>
      <c r="AE1981" s="27" t="str">
        <f aca="false">IF(OR($W1981=0,$O1981=""),"",IF(IFERROR(IF(ISNUMBER($O1981),INT($O1981),DATE(VALUE(MID(SUBSTITUTE(LEFT($O1981,FIND(" ",$O1981&amp;" ")-1),"/",REPT(" ",20)),41,20)),VALUE(LEFT(SUBSTITUTE(LEFT($O1981,FIND(" ",$O1981&amp;" ")-1),"/",REPT(" ",20)),20)),VALUE(MID(SUBSTITUTE(LEFT($O1981,FIND(" ",$O1981&amp;" ")-1),"/",REPT(" ",20)),21,20)))),0)&gt;$W1981,"Late","Same day"))</f>
        <v/>
      </c>
      <c r="AF1981" s="26" t="str">
        <f aca="false">IF($A1981="","",IFERROR(INDEX(Validation!$C$193:$C$217,MATCH($A1981,Validation!$A$193:$A$217,0)),IF(COUNTIF(Validation!$U$19:$U$178,$Z1981)&gt;0,$Z1981,IF(COUNTIF(Validation!$S$19:$S$178,$AI1981)=1,INDEX(Validation!$U$19:$U$178,MATCH($AI1981,Validation!$S$19:$S$178,0)),$Z1981))))</f>
        <v/>
      </c>
      <c r="AG1981" s="27" t="str">
        <f aca="false">IF(COUNTA($A1981:$U1981)=0,"",IF($A1981="","No name",IF($F1981="","No date",IF($W1981=0,"Date ilegible",IF(NOT(ISNUMBER($N1981)),"Hours no numéricas",IF($AA1981="NO MATCH","Person no identificada","OK"))))))</f>
        <v/>
      </c>
      <c r="AH1981" s="27" t="str">
        <f aca="false">IF($W1981=0,"No date",IF($W1981&lt;Validation!$B$3,"Before period",IF($W1981&gt;Validation!$C$3,"After period","In period")))</f>
        <v>No date</v>
      </c>
      <c r="AI1981" s="26" t="str">
        <f aca="false">IF($Y1981="","",TRIM(RIGHT(SUBSTITUTE($Y1981," ",REPT(" ",50)),50)))</f>
        <v/>
      </c>
      <c r="AJ1981" s="27" t="str">
        <f aca="false">IF($A1981="","",IF(NOT(ISERROR(MATCH($A1981,Validation!$A$193:$A$217,0))),"Manual mapping",IF(COUNTIF(Validation!$U$19:$U$178,$Z1981)&gt;0,"Direct",IF(COUNTIF(Validation!$S$19:$S$178,$AI1981)=1,"By surname","Unresolved"))))</f>
        <v/>
      </c>
      <c r="AK1981" s="28" t="str">
        <f aca="false">IF($L1981="","",IF(MATCH($L1981,$L$2:$L$3000,0)&lt;&gt;ROW()-1,"",COUNT($AK$1:$AK1980)+1))</f>
        <v/>
      </c>
      <c r="AL1981" s="28" t="str">
        <f aca="false">IF($G1981="","",IF(MATCH($G1981,$G$2:$G$3000,0)&lt;&gt;ROW()-1,"",COUNT($AL$1:$AL1980)+1))</f>
        <v/>
      </c>
      <c r="AM1981" s="28" t="str">
        <f aca="false">IF($H1981="","",IF(MATCH($H1981,$H$2:$H$3000,0)&lt;&gt;ROW()-1,"",COUNT($AM$1:$AM1980)+1))</f>
        <v/>
      </c>
      <c r="AN1981" s="28" t="str">
        <f aca="false">IF($I1981="","",IF(MATCH($I1981,$I$2:$I$3000,0)&lt;&gt;ROW()-1,"",COUNT($AN$1:$AN1980)+1))</f>
        <v/>
      </c>
      <c r="AO1981" s="28" t="str">
        <f aca="false">IF($Q1981="","",IF(MATCH($Q1981,$Q$2:$Q$3000,0)&lt;&gt;ROW()-1,"",COUNT($AO$1:$AO1980)+1))</f>
        <v/>
      </c>
    </row>
    <row r="1982" customFormat="false" ht="12.75" hidden="false" customHeight="true" outlineLevel="0" collapsed="false">
      <c r="W1982" s="24" t="n">
        <f aca="false">IF($F1982="",0,IFERROR(IF(ISNUMBER($F1982),INT($F1982),DATE(VALUE(MID(SUBSTITUTE(LEFT($F1982,FIND(" ",$F1982&amp;" ")-1),"/",REPT(" ",20)),41,20)),VALUE(LEFT(SUBSTITUTE(LEFT($F1982,FIND(" ",$F1982&amp;" ")-1),"/",REPT(" ",20)),20)),VALUE(MID(SUBSTITUTE(LEFT($F1982,FIND(" ",$F1982&amp;" ")-1),"/",REPT(" ",20)),21,20)))),0))</f>
        <v>0</v>
      </c>
      <c r="X1982" s="25" t="str">
        <f aca="false">IF(ISNUMBER($N1982),$N1982*Validation!$B$5,"")</f>
        <v/>
      </c>
      <c r="Y1982" s="26" t="str">
        <f aca="false">IF($A1982="","",SUBSTITUTE(SUBSTITUTE(SUBSTITUTE(SUBSTITUTE(SUBSTITUTE(SUBSTITUTE(SUBSTITUTE(UPPER(TRIM($A1982)),"Á","A"),"É","E"),"Í","I"),"Ó","O"),"Ú","U"),"Ñ","N"),"Ü","U"))</f>
        <v/>
      </c>
      <c r="Z1982" s="26" t="str">
        <f aca="false">IF($Y1982="","",LEFT($Y1982,1)&amp;" "&amp;TRIM(RIGHT(SUBSTITUTE($Y1982," ",REPT(" ",50)),50)))</f>
        <v/>
      </c>
      <c r="AA1982" s="27" t="str">
        <f aca="false">IF($AF1982="","",IF(COUNTIF(Validation!$U$19:$U$178,$AF1982)&gt;0,"OK","NO MATCH"))</f>
        <v/>
      </c>
      <c r="AB1982" s="27" t="str">
        <f aca="false">IF($W1982=0,"",IF(AND($W1982&gt;=Validation!$B$3,$W1982&lt;=Validation!$C$3),"Yes","No"))</f>
        <v/>
      </c>
      <c r="AC1982" s="26" t="str">
        <f aca="false">IF($A1982="","",$AF1982&amp;"|"&amp;TEXT($W1982,"yyyy-mm-dd")&amp;"|"&amp;$J1982&amp;"|"&amp;$N1982)</f>
        <v/>
      </c>
      <c r="AD1982" s="27" t="str">
        <f aca="false">IF($AC1982="","",IF(COUNTIF($AC$2:$AC$3000,$AC1982)&gt;1,"REVIEW","OK"))</f>
        <v/>
      </c>
      <c r="AE1982" s="27" t="str">
        <f aca="false">IF(OR($W1982=0,$O1982=""),"",IF(IFERROR(IF(ISNUMBER($O1982),INT($O1982),DATE(VALUE(MID(SUBSTITUTE(LEFT($O1982,FIND(" ",$O1982&amp;" ")-1),"/",REPT(" ",20)),41,20)),VALUE(LEFT(SUBSTITUTE(LEFT($O1982,FIND(" ",$O1982&amp;" ")-1),"/",REPT(" ",20)),20)),VALUE(MID(SUBSTITUTE(LEFT($O1982,FIND(" ",$O1982&amp;" ")-1),"/",REPT(" ",20)),21,20)))),0)&gt;$W1982,"Late","Same day"))</f>
        <v/>
      </c>
      <c r="AF1982" s="26" t="str">
        <f aca="false">IF($A1982="","",IFERROR(INDEX(Validation!$C$193:$C$217,MATCH($A1982,Validation!$A$193:$A$217,0)),IF(COUNTIF(Validation!$U$19:$U$178,$Z1982)&gt;0,$Z1982,IF(COUNTIF(Validation!$S$19:$S$178,$AI1982)=1,INDEX(Validation!$U$19:$U$178,MATCH($AI1982,Validation!$S$19:$S$178,0)),$Z1982))))</f>
        <v/>
      </c>
      <c r="AG1982" s="27" t="str">
        <f aca="false">IF(COUNTA($A1982:$U1982)=0,"",IF($A1982="","No name",IF($F1982="","No date",IF($W1982=0,"Date ilegible",IF(NOT(ISNUMBER($N1982)),"Hours no numéricas",IF($AA1982="NO MATCH","Person no identificada","OK"))))))</f>
        <v/>
      </c>
      <c r="AH1982" s="27" t="str">
        <f aca="false">IF($W1982=0,"No date",IF($W1982&lt;Validation!$B$3,"Before period",IF($W1982&gt;Validation!$C$3,"After period","In period")))</f>
        <v>No date</v>
      </c>
      <c r="AI1982" s="26" t="str">
        <f aca="false">IF($Y1982="","",TRIM(RIGHT(SUBSTITUTE($Y1982," ",REPT(" ",50)),50)))</f>
        <v/>
      </c>
      <c r="AJ1982" s="27" t="str">
        <f aca="false">IF($A1982="","",IF(NOT(ISERROR(MATCH($A1982,Validation!$A$193:$A$217,0))),"Manual mapping",IF(COUNTIF(Validation!$U$19:$U$178,$Z1982)&gt;0,"Direct",IF(COUNTIF(Validation!$S$19:$S$178,$AI1982)=1,"By surname","Unresolved"))))</f>
        <v/>
      </c>
      <c r="AK1982" s="28" t="str">
        <f aca="false">IF($L1982="","",IF(MATCH($L1982,$L$2:$L$3000,0)&lt;&gt;ROW()-1,"",COUNT($AK$1:$AK1981)+1))</f>
        <v/>
      </c>
      <c r="AL1982" s="28" t="str">
        <f aca="false">IF($G1982="","",IF(MATCH($G1982,$G$2:$G$3000,0)&lt;&gt;ROW()-1,"",COUNT($AL$1:$AL1981)+1))</f>
        <v/>
      </c>
      <c r="AM1982" s="28" t="str">
        <f aca="false">IF($H1982="","",IF(MATCH($H1982,$H$2:$H$3000,0)&lt;&gt;ROW()-1,"",COUNT($AM$1:$AM1981)+1))</f>
        <v/>
      </c>
      <c r="AN1982" s="28" t="str">
        <f aca="false">IF($I1982="","",IF(MATCH($I1982,$I$2:$I$3000,0)&lt;&gt;ROW()-1,"",COUNT($AN$1:$AN1981)+1))</f>
        <v/>
      </c>
      <c r="AO1982" s="28" t="str">
        <f aca="false">IF($Q1982="","",IF(MATCH($Q1982,$Q$2:$Q$3000,0)&lt;&gt;ROW()-1,"",COUNT($AO$1:$AO1981)+1))</f>
        <v/>
      </c>
    </row>
    <row r="1983" customFormat="false" ht="12.75" hidden="false" customHeight="true" outlineLevel="0" collapsed="false">
      <c r="W1983" s="24" t="n">
        <f aca="false">IF($F1983="",0,IFERROR(IF(ISNUMBER($F1983),INT($F1983),DATE(VALUE(MID(SUBSTITUTE(LEFT($F1983,FIND(" ",$F1983&amp;" ")-1),"/",REPT(" ",20)),41,20)),VALUE(LEFT(SUBSTITUTE(LEFT($F1983,FIND(" ",$F1983&amp;" ")-1),"/",REPT(" ",20)),20)),VALUE(MID(SUBSTITUTE(LEFT($F1983,FIND(" ",$F1983&amp;" ")-1),"/",REPT(" ",20)),21,20)))),0))</f>
        <v>0</v>
      </c>
      <c r="X1983" s="25" t="str">
        <f aca="false">IF(ISNUMBER($N1983),$N1983*Validation!$B$5,"")</f>
        <v/>
      </c>
      <c r="Y1983" s="26" t="str">
        <f aca="false">IF($A1983="","",SUBSTITUTE(SUBSTITUTE(SUBSTITUTE(SUBSTITUTE(SUBSTITUTE(SUBSTITUTE(SUBSTITUTE(UPPER(TRIM($A1983)),"Á","A"),"É","E"),"Í","I"),"Ó","O"),"Ú","U"),"Ñ","N"),"Ü","U"))</f>
        <v/>
      </c>
      <c r="Z1983" s="26" t="str">
        <f aca="false">IF($Y1983="","",LEFT($Y1983,1)&amp;" "&amp;TRIM(RIGHT(SUBSTITUTE($Y1983," ",REPT(" ",50)),50)))</f>
        <v/>
      </c>
      <c r="AA1983" s="27" t="str">
        <f aca="false">IF($AF1983="","",IF(COUNTIF(Validation!$U$19:$U$178,$AF1983)&gt;0,"OK","NO MATCH"))</f>
        <v/>
      </c>
      <c r="AB1983" s="27" t="str">
        <f aca="false">IF($W1983=0,"",IF(AND($W1983&gt;=Validation!$B$3,$W1983&lt;=Validation!$C$3),"Yes","No"))</f>
        <v/>
      </c>
      <c r="AC1983" s="26" t="str">
        <f aca="false">IF($A1983="","",$AF1983&amp;"|"&amp;TEXT($W1983,"yyyy-mm-dd")&amp;"|"&amp;$J1983&amp;"|"&amp;$N1983)</f>
        <v/>
      </c>
      <c r="AD1983" s="27" t="str">
        <f aca="false">IF($AC1983="","",IF(COUNTIF($AC$2:$AC$3000,$AC1983)&gt;1,"REVIEW","OK"))</f>
        <v/>
      </c>
      <c r="AE1983" s="27" t="str">
        <f aca="false">IF(OR($W1983=0,$O1983=""),"",IF(IFERROR(IF(ISNUMBER($O1983),INT($O1983),DATE(VALUE(MID(SUBSTITUTE(LEFT($O1983,FIND(" ",$O1983&amp;" ")-1),"/",REPT(" ",20)),41,20)),VALUE(LEFT(SUBSTITUTE(LEFT($O1983,FIND(" ",$O1983&amp;" ")-1),"/",REPT(" ",20)),20)),VALUE(MID(SUBSTITUTE(LEFT($O1983,FIND(" ",$O1983&amp;" ")-1),"/",REPT(" ",20)),21,20)))),0)&gt;$W1983,"Late","Same day"))</f>
        <v/>
      </c>
      <c r="AF1983" s="26" t="str">
        <f aca="false">IF($A1983="","",IFERROR(INDEX(Validation!$C$193:$C$217,MATCH($A1983,Validation!$A$193:$A$217,0)),IF(COUNTIF(Validation!$U$19:$U$178,$Z1983)&gt;0,$Z1983,IF(COUNTIF(Validation!$S$19:$S$178,$AI1983)=1,INDEX(Validation!$U$19:$U$178,MATCH($AI1983,Validation!$S$19:$S$178,0)),$Z1983))))</f>
        <v/>
      </c>
      <c r="AG1983" s="27" t="str">
        <f aca="false">IF(COUNTA($A1983:$U1983)=0,"",IF($A1983="","No name",IF($F1983="","No date",IF($W1983=0,"Date ilegible",IF(NOT(ISNUMBER($N1983)),"Hours no numéricas",IF($AA1983="NO MATCH","Person no identificada","OK"))))))</f>
        <v/>
      </c>
      <c r="AH1983" s="27" t="str">
        <f aca="false">IF($W1983=0,"No date",IF($W1983&lt;Validation!$B$3,"Before period",IF($W1983&gt;Validation!$C$3,"After period","In period")))</f>
        <v>No date</v>
      </c>
      <c r="AI1983" s="26" t="str">
        <f aca="false">IF($Y1983="","",TRIM(RIGHT(SUBSTITUTE($Y1983," ",REPT(" ",50)),50)))</f>
        <v/>
      </c>
      <c r="AJ1983" s="27" t="str">
        <f aca="false">IF($A1983="","",IF(NOT(ISERROR(MATCH($A1983,Validation!$A$193:$A$217,0))),"Manual mapping",IF(COUNTIF(Validation!$U$19:$U$178,$Z1983)&gt;0,"Direct",IF(COUNTIF(Validation!$S$19:$S$178,$AI1983)=1,"By surname","Unresolved"))))</f>
        <v/>
      </c>
      <c r="AK1983" s="28" t="str">
        <f aca="false">IF($L1983="","",IF(MATCH($L1983,$L$2:$L$3000,0)&lt;&gt;ROW()-1,"",COUNT($AK$1:$AK1982)+1))</f>
        <v/>
      </c>
      <c r="AL1983" s="28" t="str">
        <f aca="false">IF($G1983="","",IF(MATCH($G1983,$G$2:$G$3000,0)&lt;&gt;ROW()-1,"",COUNT($AL$1:$AL1982)+1))</f>
        <v/>
      </c>
      <c r="AM1983" s="28" t="str">
        <f aca="false">IF($H1983="","",IF(MATCH($H1983,$H$2:$H$3000,0)&lt;&gt;ROW()-1,"",COUNT($AM$1:$AM1982)+1))</f>
        <v/>
      </c>
      <c r="AN1983" s="28" t="str">
        <f aca="false">IF($I1983="","",IF(MATCH($I1983,$I$2:$I$3000,0)&lt;&gt;ROW()-1,"",COUNT($AN$1:$AN1982)+1))</f>
        <v/>
      </c>
      <c r="AO1983" s="28" t="str">
        <f aca="false">IF($Q1983="","",IF(MATCH($Q1983,$Q$2:$Q$3000,0)&lt;&gt;ROW()-1,"",COUNT($AO$1:$AO1982)+1))</f>
        <v/>
      </c>
    </row>
    <row r="1984" customFormat="false" ht="12.75" hidden="false" customHeight="true" outlineLevel="0" collapsed="false">
      <c r="W1984" s="24" t="n">
        <f aca="false">IF($F1984="",0,IFERROR(IF(ISNUMBER($F1984),INT($F1984),DATE(VALUE(MID(SUBSTITUTE(LEFT($F1984,FIND(" ",$F1984&amp;" ")-1),"/",REPT(" ",20)),41,20)),VALUE(LEFT(SUBSTITUTE(LEFT($F1984,FIND(" ",$F1984&amp;" ")-1),"/",REPT(" ",20)),20)),VALUE(MID(SUBSTITUTE(LEFT($F1984,FIND(" ",$F1984&amp;" ")-1),"/",REPT(" ",20)),21,20)))),0))</f>
        <v>0</v>
      </c>
      <c r="X1984" s="25" t="str">
        <f aca="false">IF(ISNUMBER($N1984),$N1984*Validation!$B$5,"")</f>
        <v/>
      </c>
      <c r="Y1984" s="26" t="str">
        <f aca="false">IF($A1984="","",SUBSTITUTE(SUBSTITUTE(SUBSTITUTE(SUBSTITUTE(SUBSTITUTE(SUBSTITUTE(SUBSTITUTE(UPPER(TRIM($A1984)),"Á","A"),"É","E"),"Í","I"),"Ó","O"),"Ú","U"),"Ñ","N"),"Ü","U"))</f>
        <v/>
      </c>
      <c r="Z1984" s="26" t="str">
        <f aca="false">IF($Y1984="","",LEFT($Y1984,1)&amp;" "&amp;TRIM(RIGHT(SUBSTITUTE($Y1984," ",REPT(" ",50)),50)))</f>
        <v/>
      </c>
      <c r="AA1984" s="27" t="str">
        <f aca="false">IF($AF1984="","",IF(COUNTIF(Validation!$U$19:$U$178,$AF1984)&gt;0,"OK","NO MATCH"))</f>
        <v/>
      </c>
      <c r="AB1984" s="27" t="str">
        <f aca="false">IF($W1984=0,"",IF(AND($W1984&gt;=Validation!$B$3,$W1984&lt;=Validation!$C$3),"Yes","No"))</f>
        <v/>
      </c>
      <c r="AC1984" s="26" t="str">
        <f aca="false">IF($A1984="","",$AF1984&amp;"|"&amp;TEXT($W1984,"yyyy-mm-dd")&amp;"|"&amp;$J1984&amp;"|"&amp;$N1984)</f>
        <v/>
      </c>
      <c r="AD1984" s="27" t="str">
        <f aca="false">IF($AC1984="","",IF(COUNTIF($AC$2:$AC$3000,$AC1984)&gt;1,"REVIEW","OK"))</f>
        <v/>
      </c>
      <c r="AE1984" s="27" t="str">
        <f aca="false">IF(OR($W1984=0,$O1984=""),"",IF(IFERROR(IF(ISNUMBER($O1984),INT($O1984),DATE(VALUE(MID(SUBSTITUTE(LEFT($O1984,FIND(" ",$O1984&amp;" ")-1),"/",REPT(" ",20)),41,20)),VALUE(LEFT(SUBSTITUTE(LEFT($O1984,FIND(" ",$O1984&amp;" ")-1),"/",REPT(" ",20)),20)),VALUE(MID(SUBSTITUTE(LEFT($O1984,FIND(" ",$O1984&amp;" ")-1),"/",REPT(" ",20)),21,20)))),0)&gt;$W1984,"Late","Same day"))</f>
        <v/>
      </c>
      <c r="AF1984" s="26" t="str">
        <f aca="false">IF($A1984="","",IFERROR(INDEX(Validation!$C$193:$C$217,MATCH($A1984,Validation!$A$193:$A$217,0)),IF(COUNTIF(Validation!$U$19:$U$178,$Z1984)&gt;0,$Z1984,IF(COUNTIF(Validation!$S$19:$S$178,$AI1984)=1,INDEX(Validation!$U$19:$U$178,MATCH($AI1984,Validation!$S$19:$S$178,0)),$Z1984))))</f>
        <v/>
      </c>
      <c r="AG1984" s="27" t="str">
        <f aca="false">IF(COUNTA($A1984:$U1984)=0,"",IF($A1984="","No name",IF($F1984="","No date",IF($W1984=0,"Date ilegible",IF(NOT(ISNUMBER($N1984)),"Hours no numéricas",IF($AA1984="NO MATCH","Person no identificada","OK"))))))</f>
        <v/>
      </c>
      <c r="AH1984" s="27" t="str">
        <f aca="false">IF($W1984=0,"No date",IF($W1984&lt;Validation!$B$3,"Before period",IF($W1984&gt;Validation!$C$3,"After period","In period")))</f>
        <v>No date</v>
      </c>
      <c r="AI1984" s="26" t="str">
        <f aca="false">IF($Y1984="","",TRIM(RIGHT(SUBSTITUTE($Y1984," ",REPT(" ",50)),50)))</f>
        <v/>
      </c>
      <c r="AJ1984" s="27" t="str">
        <f aca="false">IF($A1984="","",IF(NOT(ISERROR(MATCH($A1984,Validation!$A$193:$A$217,0))),"Manual mapping",IF(COUNTIF(Validation!$U$19:$U$178,$Z1984)&gt;0,"Direct",IF(COUNTIF(Validation!$S$19:$S$178,$AI1984)=1,"By surname","Unresolved"))))</f>
        <v/>
      </c>
      <c r="AK1984" s="28" t="str">
        <f aca="false">IF($L1984="","",IF(MATCH($L1984,$L$2:$L$3000,0)&lt;&gt;ROW()-1,"",COUNT($AK$1:$AK1983)+1))</f>
        <v/>
      </c>
      <c r="AL1984" s="28" t="str">
        <f aca="false">IF($G1984="","",IF(MATCH($G1984,$G$2:$G$3000,0)&lt;&gt;ROW()-1,"",COUNT($AL$1:$AL1983)+1))</f>
        <v/>
      </c>
      <c r="AM1984" s="28" t="str">
        <f aca="false">IF($H1984="","",IF(MATCH($H1984,$H$2:$H$3000,0)&lt;&gt;ROW()-1,"",COUNT($AM$1:$AM1983)+1))</f>
        <v/>
      </c>
      <c r="AN1984" s="28" t="str">
        <f aca="false">IF($I1984="","",IF(MATCH($I1984,$I$2:$I$3000,0)&lt;&gt;ROW()-1,"",COUNT($AN$1:$AN1983)+1))</f>
        <v/>
      </c>
      <c r="AO1984" s="28" t="str">
        <f aca="false">IF($Q1984="","",IF(MATCH($Q1984,$Q$2:$Q$3000,0)&lt;&gt;ROW()-1,"",COUNT($AO$1:$AO1983)+1))</f>
        <v/>
      </c>
    </row>
    <row r="1985" customFormat="false" ht="12.75" hidden="false" customHeight="true" outlineLevel="0" collapsed="false">
      <c r="W1985" s="24" t="n">
        <f aca="false">IF($F1985="",0,IFERROR(IF(ISNUMBER($F1985),INT($F1985),DATE(VALUE(MID(SUBSTITUTE(LEFT($F1985,FIND(" ",$F1985&amp;" ")-1),"/",REPT(" ",20)),41,20)),VALUE(LEFT(SUBSTITUTE(LEFT($F1985,FIND(" ",$F1985&amp;" ")-1),"/",REPT(" ",20)),20)),VALUE(MID(SUBSTITUTE(LEFT($F1985,FIND(" ",$F1985&amp;" ")-1),"/",REPT(" ",20)),21,20)))),0))</f>
        <v>0</v>
      </c>
      <c r="X1985" s="25" t="str">
        <f aca="false">IF(ISNUMBER($N1985),$N1985*Validation!$B$5,"")</f>
        <v/>
      </c>
      <c r="Y1985" s="26" t="str">
        <f aca="false">IF($A1985="","",SUBSTITUTE(SUBSTITUTE(SUBSTITUTE(SUBSTITUTE(SUBSTITUTE(SUBSTITUTE(SUBSTITUTE(UPPER(TRIM($A1985)),"Á","A"),"É","E"),"Í","I"),"Ó","O"),"Ú","U"),"Ñ","N"),"Ü","U"))</f>
        <v/>
      </c>
      <c r="Z1985" s="26" t="str">
        <f aca="false">IF($Y1985="","",LEFT($Y1985,1)&amp;" "&amp;TRIM(RIGHT(SUBSTITUTE($Y1985," ",REPT(" ",50)),50)))</f>
        <v/>
      </c>
      <c r="AA1985" s="27" t="str">
        <f aca="false">IF($AF1985="","",IF(COUNTIF(Validation!$U$19:$U$178,$AF1985)&gt;0,"OK","NO MATCH"))</f>
        <v/>
      </c>
      <c r="AB1985" s="27" t="str">
        <f aca="false">IF($W1985=0,"",IF(AND($W1985&gt;=Validation!$B$3,$W1985&lt;=Validation!$C$3),"Yes","No"))</f>
        <v/>
      </c>
      <c r="AC1985" s="26" t="str">
        <f aca="false">IF($A1985="","",$AF1985&amp;"|"&amp;TEXT($W1985,"yyyy-mm-dd")&amp;"|"&amp;$J1985&amp;"|"&amp;$N1985)</f>
        <v/>
      </c>
      <c r="AD1985" s="27" t="str">
        <f aca="false">IF($AC1985="","",IF(COUNTIF($AC$2:$AC$3000,$AC1985)&gt;1,"REVIEW","OK"))</f>
        <v/>
      </c>
      <c r="AE1985" s="27" t="str">
        <f aca="false">IF(OR($W1985=0,$O1985=""),"",IF(IFERROR(IF(ISNUMBER($O1985),INT($O1985),DATE(VALUE(MID(SUBSTITUTE(LEFT($O1985,FIND(" ",$O1985&amp;" ")-1),"/",REPT(" ",20)),41,20)),VALUE(LEFT(SUBSTITUTE(LEFT($O1985,FIND(" ",$O1985&amp;" ")-1),"/",REPT(" ",20)),20)),VALUE(MID(SUBSTITUTE(LEFT($O1985,FIND(" ",$O1985&amp;" ")-1),"/",REPT(" ",20)),21,20)))),0)&gt;$W1985,"Late","Same day"))</f>
        <v/>
      </c>
      <c r="AF1985" s="26" t="str">
        <f aca="false">IF($A1985="","",IFERROR(INDEX(Validation!$C$193:$C$217,MATCH($A1985,Validation!$A$193:$A$217,0)),IF(COUNTIF(Validation!$U$19:$U$178,$Z1985)&gt;0,$Z1985,IF(COUNTIF(Validation!$S$19:$S$178,$AI1985)=1,INDEX(Validation!$U$19:$U$178,MATCH($AI1985,Validation!$S$19:$S$178,0)),$Z1985))))</f>
        <v/>
      </c>
      <c r="AG1985" s="27" t="str">
        <f aca="false">IF(COUNTA($A1985:$U1985)=0,"",IF($A1985="","No name",IF($F1985="","No date",IF($W1985=0,"Date ilegible",IF(NOT(ISNUMBER($N1985)),"Hours no numéricas",IF($AA1985="NO MATCH","Person no identificada","OK"))))))</f>
        <v/>
      </c>
      <c r="AH1985" s="27" t="str">
        <f aca="false">IF($W1985=0,"No date",IF($W1985&lt;Validation!$B$3,"Before period",IF($W1985&gt;Validation!$C$3,"After period","In period")))</f>
        <v>No date</v>
      </c>
      <c r="AI1985" s="26" t="str">
        <f aca="false">IF($Y1985="","",TRIM(RIGHT(SUBSTITUTE($Y1985," ",REPT(" ",50)),50)))</f>
        <v/>
      </c>
      <c r="AJ1985" s="27" t="str">
        <f aca="false">IF($A1985="","",IF(NOT(ISERROR(MATCH($A1985,Validation!$A$193:$A$217,0))),"Manual mapping",IF(COUNTIF(Validation!$U$19:$U$178,$Z1985)&gt;0,"Direct",IF(COUNTIF(Validation!$S$19:$S$178,$AI1985)=1,"By surname","Unresolved"))))</f>
        <v/>
      </c>
      <c r="AK1985" s="28" t="str">
        <f aca="false">IF($L1985="","",IF(MATCH($L1985,$L$2:$L$3000,0)&lt;&gt;ROW()-1,"",COUNT($AK$1:$AK1984)+1))</f>
        <v/>
      </c>
      <c r="AL1985" s="28" t="str">
        <f aca="false">IF($G1985="","",IF(MATCH($G1985,$G$2:$G$3000,0)&lt;&gt;ROW()-1,"",COUNT($AL$1:$AL1984)+1))</f>
        <v/>
      </c>
      <c r="AM1985" s="28" t="str">
        <f aca="false">IF($H1985="","",IF(MATCH($H1985,$H$2:$H$3000,0)&lt;&gt;ROW()-1,"",COUNT($AM$1:$AM1984)+1))</f>
        <v/>
      </c>
      <c r="AN1985" s="28" t="str">
        <f aca="false">IF($I1985="","",IF(MATCH($I1985,$I$2:$I$3000,0)&lt;&gt;ROW()-1,"",COUNT($AN$1:$AN1984)+1))</f>
        <v/>
      </c>
      <c r="AO1985" s="28" t="str">
        <f aca="false">IF($Q1985="","",IF(MATCH($Q1985,$Q$2:$Q$3000,0)&lt;&gt;ROW()-1,"",COUNT($AO$1:$AO1984)+1))</f>
        <v/>
      </c>
    </row>
    <row r="1986" customFormat="false" ht="12.75" hidden="false" customHeight="true" outlineLevel="0" collapsed="false">
      <c r="W1986" s="24" t="n">
        <f aca="false">IF($F1986="",0,IFERROR(IF(ISNUMBER($F1986),INT($F1986),DATE(VALUE(MID(SUBSTITUTE(LEFT($F1986,FIND(" ",$F1986&amp;" ")-1),"/",REPT(" ",20)),41,20)),VALUE(LEFT(SUBSTITUTE(LEFT($F1986,FIND(" ",$F1986&amp;" ")-1),"/",REPT(" ",20)),20)),VALUE(MID(SUBSTITUTE(LEFT($F1986,FIND(" ",$F1986&amp;" ")-1),"/",REPT(" ",20)),21,20)))),0))</f>
        <v>0</v>
      </c>
      <c r="X1986" s="25" t="str">
        <f aca="false">IF(ISNUMBER($N1986),$N1986*Validation!$B$5,"")</f>
        <v/>
      </c>
      <c r="Y1986" s="26" t="str">
        <f aca="false">IF($A1986="","",SUBSTITUTE(SUBSTITUTE(SUBSTITUTE(SUBSTITUTE(SUBSTITUTE(SUBSTITUTE(SUBSTITUTE(UPPER(TRIM($A1986)),"Á","A"),"É","E"),"Í","I"),"Ó","O"),"Ú","U"),"Ñ","N"),"Ü","U"))</f>
        <v/>
      </c>
      <c r="Z1986" s="26" t="str">
        <f aca="false">IF($Y1986="","",LEFT($Y1986,1)&amp;" "&amp;TRIM(RIGHT(SUBSTITUTE($Y1986," ",REPT(" ",50)),50)))</f>
        <v/>
      </c>
      <c r="AA1986" s="27" t="str">
        <f aca="false">IF($AF1986="","",IF(COUNTIF(Validation!$U$19:$U$178,$AF1986)&gt;0,"OK","NO MATCH"))</f>
        <v/>
      </c>
      <c r="AB1986" s="27" t="str">
        <f aca="false">IF($W1986=0,"",IF(AND($W1986&gt;=Validation!$B$3,$W1986&lt;=Validation!$C$3),"Yes","No"))</f>
        <v/>
      </c>
      <c r="AC1986" s="26" t="str">
        <f aca="false">IF($A1986="","",$AF1986&amp;"|"&amp;TEXT($W1986,"yyyy-mm-dd")&amp;"|"&amp;$J1986&amp;"|"&amp;$N1986)</f>
        <v/>
      </c>
      <c r="AD1986" s="27" t="str">
        <f aca="false">IF($AC1986="","",IF(COUNTIF($AC$2:$AC$3000,$AC1986)&gt;1,"REVIEW","OK"))</f>
        <v/>
      </c>
      <c r="AE1986" s="27" t="str">
        <f aca="false">IF(OR($W1986=0,$O1986=""),"",IF(IFERROR(IF(ISNUMBER($O1986),INT($O1986),DATE(VALUE(MID(SUBSTITUTE(LEFT($O1986,FIND(" ",$O1986&amp;" ")-1),"/",REPT(" ",20)),41,20)),VALUE(LEFT(SUBSTITUTE(LEFT($O1986,FIND(" ",$O1986&amp;" ")-1),"/",REPT(" ",20)),20)),VALUE(MID(SUBSTITUTE(LEFT($O1986,FIND(" ",$O1986&amp;" ")-1),"/",REPT(" ",20)),21,20)))),0)&gt;$W1986,"Late","Same day"))</f>
        <v/>
      </c>
      <c r="AF1986" s="26" t="str">
        <f aca="false">IF($A1986="","",IFERROR(INDEX(Validation!$C$193:$C$217,MATCH($A1986,Validation!$A$193:$A$217,0)),IF(COUNTIF(Validation!$U$19:$U$178,$Z1986)&gt;0,$Z1986,IF(COUNTIF(Validation!$S$19:$S$178,$AI1986)=1,INDEX(Validation!$U$19:$U$178,MATCH($AI1986,Validation!$S$19:$S$178,0)),$Z1986))))</f>
        <v/>
      </c>
      <c r="AG1986" s="27" t="str">
        <f aca="false">IF(COUNTA($A1986:$U1986)=0,"",IF($A1986="","No name",IF($F1986="","No date",IF($W1986=0,"Date ilegible",IF(NOT(ISNUMBER($N1986)),"Hours no numéricas",IF($AA1986="NO MATCH","Person no identificada","OK"))))))</f>
        <v/>
      </c>
      <c r="AH1986" s="27" t="str">
        <f aca="false">IF($W1986=0,"No date",IF($W1986&lt;Validation!$B$3,"Before period",IF($W1986&gt;Validation!$C$3,"After period","In period")))</f>
        <v>No date</v>
      </c>
      <c r="AI1986" s="26" t="str">
        <f aca="false">IF($Y1986="","",TRIM(RIGHT(SUBSTITUTE($Y1986," ",REPT(" ",50)),50)))</f>
        <v/>
      </c>
      <c r="AJ1986" s="27" t="str">
        <f aca="false">IF($A1986="","",IF(NOT(ISERROR(MATCH($A1986,Validation!$A$193:$A$217,0))),"Manual mapping",IF(COUNTIF(Validation!$U$19:$U$178,$Z1986)&gt;0,"Direct",IF(COUNTIF(Validation!$S$19:$S$178,$AI1986)=1,"By surname","Unresolved"))))</f>
        <v/>
      </c>
      <c r="AK1986" s="28" t="str">
        <f aca="false">IF($L1986="","",IF(MATCH($L1986,$L$2:$L$3000,0)&lt;&gt;ROW()-1,"",COUNT($AK$1:$AK1985)+1))</f>
        <v/>
      </c>
      <c r="AL1986" s="28" t="str">
        <f aca="false">IF($G1986="","",IF(MATCH($G1986,$G$2:$G$3000,0)&lt;&gt;ROW()-1,"",COUNT($AL$1:$AL1985)+1))</f>
        <v/>
      </c>
      <c r="AM1986" s="28" t="str">
        <f aca="false">IF($H1986="","",IF(MATCH($H1986,$H$2:$H$3000,0)&lt;&gt;ROW()-1,"",COUNT($AM$1:$AM1985)+1))</f>
        <v/>
      </c>
      <c r="AN1986" s="28" t="str">
        <f aca="false">IF($I1986="","",IF(MATCH($I1986,$I$2:$I$3000,0)&lt;&gt;ROW()-1,"",COUNT($AN$1:$AN1985)+1))</f>
        <v/>
      </c>
      <c r="AO1986" s="28" t="str">
        <f aca="false">IF($Q1986="","",IF(MATCH($Q1986,$Q$2:$Q$3000,0)&lt;&gt;ROW()-1,"",COUNT($AO$1:$AO1985)+1))</f>
        <v/>
      </c>
    </row>
    <row r="1987" customFormat="false" ht="12.75" hidden="false" customHeight="true" outlineLevel="0" collapsed="false">
      <c r="W1987" s="24" t="n">
        <f aca="false">IF($F1987="",0,IFERROR(IF(ISNUMBER($F1987),INT($F1987),DATE(VALUE(MID(SUBSTITUTE(LEFT($F1987,FIND(" ",$F1987&amp;" ")-1),"/",REPT(" ",20)),41,20)),VALUE(LEFT(SUBSTITUTE(LEFT($F1987,FIND(" ",$F1987&amp;" ")-1),"/",REPT(" ",20)),20)),VALUE(MID(SUBSTITUTE(LEFT($F1987,FIND(" ",$F1987&amp;" ")-1),"/",REPT(" ",20)),21,20)))),0))</f>
        <v>0</v>
      </c>
      <c r="X1987" s="25" t="str">
        <f aca="false">IF(ISNUMBER($N1987),$N1987*Validation!$B$5,"")</f>
        <v/>
      </c>
      <c r="Y1987" s="26" t="str">
        <f aca="false">IF($A1987="","",SUBSTITUTE(SUBSTITUTE(SUBSTITUTE(SUBSTITUTE(SUBSTITUTE(SUBSTITUTE(SUBSTITUTE(UPPER(TRIM($A1987)),"Á","A"),"É","E"),"Í","I"),"Ó","O"),"Ú","U"),"Ñ","N"),"Ü","U"))</f>
        <v/>
      </c>
      <c r="Z1987" s="26" t="str">
        <f aca="false">IF($Y1987="","",LEFT($Y1987,1)&amp;" "&amp;TRIM(RIGHT(SUBSTITUTE($Y1987," ",REPT(" ",50)),50)))</f>
        <v/>
      </c>
      <c r="AA1987" s="27" t="str">
        <f aca="false">IF($AF1987="","",IF(COUNTIF(Validation!$U$19:$U$178,$AF1987)&gt;0,"OK","NO MATCH"))</f>
        <v/>
      </c>
      <c r="AB1987" s="27" t="str">
        <f aca="false">IF($W1987=0,"",IF(AND($W1987&gt;=Validation!$B$3,$W1987&lt;=Validation!$C$3),"Yes","No"))</f>
        <v/>
      </c>
      <c r="AC1987" s="26" t="str">
        <f aca="false">IF($A1987="","",$AF1987&amp;"|"&amp;TEXT($W1987,"yyyy-mm-dd")&amp;"|"&amp;$J1987&amp;"|"&amp;$N1987)</f>
        <v/>
      </c>
      <c r="AD1987" s="27" t="str">
        <f aca="false">IF($AC1987="","",IF(COUNTIF($AC$2:$AC$3000,$AC1987)&gt;1,"REVIEW","OK"))</f>
        <v/>
      </c>
      <c r="AE1987" s="27" t="str">
        <f aca="false">IF(OR($W1987=0,$O1987=""),"",IF(IFERROR(IF(ISNUMBER($O1987),INT($O1987),DATE(VALUE(MID(SUBSTITUTE(LEFT($O1987,FIND(" ",$O1987&amp;" ")-1),"/",REPT(" ",20)),41,20)),VALUE(LEFT(SUBSTITUTE(LEFT($O1987,FIND(" ",$O1987&amp;" ")-1),"/",REPT(" ",20)),20)),VALUE(MID(SUBSTITUTE(LEFT($O1987,FIND(" ",$O1987&amp;" ")-1),"/",REPT(" ",20)),21,20)))),0)&gt;$W1987,"Late","Same day"))</f>
        <v/>
      </c>
      <c r="AF1987" s="26" t="str">
        <f aca="false">IF($A1987="","",IFERROR(INDEX(Validation!$C$193:$C$217,MATCH($A1987,Validation!$A$193:$A$217,0)),IF(COUNTIF(Validation!$U$19:$U$178,$Z1987)&gt;0,$Z1987,IF(COUNTIF(Validation!$S$19:$S$178,$AI1987)=1,INDEX(Validation!$U$19:$U$178,MATCH($AI1987,Validation!$S$19:$S$178,0)),$Z1987))))</f>
        <v/>
      </c>
      <c r="AG1987" s="27" t="str">
        <f aca="false">IF(COUNTA($A1987:$U1987)=0,"",IF($A1987="","No name",IF($F1987="","No date",IF($W1987=0,"Date ilegible",IF(NOT(ISNUMBER($N1987)),"Hours no numéricas",IF($AA1987="NO MATCH","Person no identificada","OK"))))))</f>
        <v/>
      </c>
      <c r="AH1987" s="27" t="str">
        <f aca="false">IF($W1987=0,"No date",IF($W1987&lt;Validation!$B$3,"Before period",IF($W1987&gt;Validation!$C$3,"After period","In period")))</f>
        <v>No date</v>
      </c>
      <c r="AI1987" s="26" t="str">
        <f aca="false">IF($Y1987="","",TRIM(RIGHT(SUBSTITUTE($Y1987," ",REPT(" ",50)),50)))</f>
        <v/>
      </c>
      <c r="AJ1987" s="27" t="str">
        <f aca="false">IF($A1987="","",IF(NOT(ISERROR(MATCH($A1987,Validation!$A$193:$A$217,0))),"Manual mapping",IF(COUNTIF(Validation!$U$19:$U$178,$Z1987)&gt;0,"Direct",IF(COUNTIF(Validation!$S$19:$S$178,$AI1987)=1,"By surname","Unresolved"))))</f>
        <v/>
      </c>
      <c r="AK1987" s="28" t="str">
        <f aca="false">IF($L1987="","",IF(MATCH($L1987,$L$2:$L$3000,0)&lt;&gt;ROW()-1,"",COUNT($AK$1:$AK1986)+1))</f>
        <v/>
      </c>
      <c r="AL1987" s="28" t="str">
        <f aca="false">IF($G1987="","",IF(MATCH($G1987,$G$2:$G$3000,0)&lt;&gt;ROW()-1,"",COUNT($AL$1:$AL1986)+1))</f>
        <v/>
      </c>
      <c r="AM1987" s="28" t="str">
        <f aca="false">IF($H1987="","",IF(MATCH($H1987,$H$2:$H$3000,0)&lt;&gt;ROW()-1,"",COUNT($AM$1:$AM1986)+1))</f>
        <v/>
      </c>
      <c r="AN1987" s="28" t="str">
        <f aca="false">IF($I1987="","",IF(MATCH($I1987,$I$2:$I$3000,0)&lt;&gt;ROW()-1,"",COUNT($AN$1:$AN1986)+1))</f>
        <v/>
      </c>
      <c r="AO1987" s="28" t="str">
        <f aca="false">IF($Q1987="","",IF(MATCH($Q1987,$Q$2:$Q$3000,0)&lt;&gt;ROW()-1,"",COUNT($AO$1:$AO1986)+1))</f>
        <v/>
      </c>
    </row>
    <row r="1988" customFormat="false" ht="12.75" hidden="false" customHeight="true" outlineLevel="0" collapsed="false">
      <c r="W1988" s="24" t="n">
        <f aca="false">IF($F1988="",0,IFERROR(IF(ISNUMBER($F1988),INT($F1988),DATE(VALUE(MID(SUBSTITUTE(LEFT($F1988,FIND(" ",$F1988&amp;" ")-1),"/",REPT(" ",20)),41,20)),VALUE(LEFT(SUBSTITUTE(LEFT($F1988,FIND(" ",$F1988&amp;" ")-1),"/",REPT(" ",20)),20)),VALUE(MID(SUBSTITUTE(LEFT($F1988,FIND(" ",$F1988&amp;" ")-1),"/",REPT(" ",20)),21,20)))),0))</f>
        <v>0</v>
      </c>
      <c r="X1988" s="25" t="str">
        <f aca="false">IF(ISNUMBER($N1988),$N1988*Validation!$B$5,"")</f>
        <v/>
      </c>
      <c r="Y1988" s="26" t="str">
        <f aca="false">IF($A1988="","",SUBSTITUTE(SUBSTITUTE(SUBSTITUTE(SUBSTITUTE(SUBSTITUTE(SUBSTITUTE(SUBSTITUTE(UPPER(TRIM($A1988)),"Á","A"),"É","E"),"Í","I"),"Ó","O"),"Ú","U"),"Ñ","N"),"Ü","U"))</f>
        <v/>
      </c>
      <c r="Z1988" s="26" t="str">
        <f aca="false">IF($Y1988="","",LEFT($Y1988,1)&amp;" "&amp;TRIM(RIGHT(SUBSTITUTE($Y1988," ",REPT(" ",50)),50)))</f>
        <v/>
      </c>
      <c r="AA1988" s="27" t="str">
        <f aca="false">IF($AF1988="","",IF(COUNTIF(Validation!$U$19:$U$178,$AF1988)&gt;0,"OK","NO MATCH"))</f>
        <v/>
      </c>
      <c r="AB1988" s="27" t="str">
        <f aca="false">IF($W1988=0,"",IF(AND($W1988&gt;=Validation!$B$3,$W1988&lt;=Validation!$C$3),"Yes","No"))</f>
        <v/>
      </c>
      <c r="AC1988" s="26" t="str">
        <f aca="false">IF($A1988="","",$AF1988&amp;"|"&amp;TEXT($W1988,"yyyy-mm-dd")&amp;"|"&amp;$J1988&amp;"|"&amp;$N1988)</f>
        <v/>
      </c>
      <c r="AD1988" s="27" t="str">
        <f aca="false">IF($AC1988="","",IF(COUNTIF($AC$2:$AC$3000,$AC1988)&gt;1,"REVIEW","OK"))</f>
        <v/>
      </c>
      <c r="AE1988" s="27" t="str">
        <f aca="false">IF(OR($W1988=0,$O1988=""),"",IF(IFERROR(IF(ISNUMBER($O1988),INT($O1988),DATE(VALUE(MID(SUBSTITUTE(LEFT($O1988,FIND(" ",$O1988&amp;" ")-1),"/",REPT(" ",20)),41,20)),VALUE(LEFT(SUBSTITUTE(LEFT($O1988,FIND(" ",$O1988&amp;" ")-1),"/",REPT(" ",20)),20)),VALUE(MID(SUBSTITUTE(LEFT($O1988,FIND(" ",$O1988&amp;" ")-1),"/",REPT(" ",20)),21,20)))),0)&gt;$W1988,"Late","Same day"))</f>
        <v/>
      </c>
      <c r="AF1988" s="26" t="str">
        <f aca="false">IF($A1988="","",IFERROR(INDEX(Validation!$C$193:$C$217,MATCH($A1988,Validation!$A$193:$A$217,0)),IF(COUNTIF(Validation!$U$19:$U$178,$Z1988)&gt;0,$Z1988,IF(COUNTIF(Validation!$S$19:$S$178,$AI1988)=1,INDEX(Validation!$U$19:$U$178,MATCH($AI1988,Validation!$S$19:$S$178,0)),$Z1988))))</f>
        <v/>
      </c>
      <c r="AG1988" s="27" t="str">
        <f aca="false">IF(COUNTA($A1988:$U1988)=0,"",IF($A1988="","No name",IF($F1988="","No date",IF($W1988=0,"Date ilegible",IF(NOT(ISNUMBER($N1988)),"Hours no numéricas",IF($AA1988="NO MATCH","Person no identificada","OK"))))))</f>
        <v/>
      </c>
      <c r="AH1988" s="27" t="str">
        <f aca="false">IF($W1988=0,"No date",IF($W1988&lt;Validation!$B$3,"Before period",IF($W1988&gt;Validation!$C$3,"After period","In period")))</f>
        <v>No date</v>
      </c>
      <c r="AI1988" s="26" t="str">
        <f aca="false">IF($Y1988="","",TRIM(RIGHT(SUBSTITUTE($Y1988," ",REPT(" ",50)),50)))</f>
        <v/>
      </c>
      <c r="AJ1988" s="27" t="str">
        <f aca="false">IF($A1988="","",IF(NOT(ISERROR(MATCH($A1988,Validation!$A$193:$A$217,0))),"Manual mapping",IF(COUNTIF(Validation!$U$19:$U$178,$Z1988)&gt;0,"Direct",IF(COUNTIF(Validation!$S$19:$S$178,$AI1988)=1,"By surname","Unresolved"))))</f>
        <v/>
      </c>
      <c r="AK1988" s="28" t="str">
        <f aca="false">IF($L1988="","",IF(MATCH($L1988,$L$2:$L$3000,0)&lt;&gt;ROW()-1,"",COUNT($AK$1:$AK1987)+1))</f>
        <v/>
      </c>
      <c r="AL1988" s="28" t="str">
        <f aca="false">IF($G1988="","",IF(MATCH($G1988,$G$2:$G$3000,0)&lt;&gt;ROW()-1,"",COUNT($AL$1:$AL1987)+1))</f>
        <v/>
      </c>
      <c r="AM1988" s="28" t="str">
        <f aca="false">IF($H1988="","",IF(MATCH($H1988,$H$2:$H$3000,0)&lt;&gt;ROW()-1,"",COUNT($AM$1:$AM1987)+1))</f>
        <v/>
      </c>
      <c r="AN1988" s="28" t="str">
        <f aca="false">IF($I1988="","",IF(MATCH($I1988,$I$2:$I$3000,0)&lt;&gt;ROW()-1,"",COUNT($AN$1:$AN1987)+1))</f>
        <v/>
      </c>
      <c r="AO1988" s="28" t="str">
        <f aca="false">IF($Q1988="","",IF(MATCH($Q1988,$Q$2:$Q$3000,0)&lt;&gt;ROW()-1,"",COUNT($AO$1:$AO1987)+1))</f>
        <v/>
      </c>
    </row>
    <row r="1989" customFormat="false" ht="12.75" hidden="false" customHeight="true" outlineLevel="0" collapsed="false">
      <c r="W1989" s="24" t="n">
        <f aca="false">IF($F1989="",0,IFERROR(IF(ISNUMBER($F1989),INT($F1989),DATE(VALUE(MID(SUBSTITUTE(LEFT($F1989,FIND(" ",$F1989&amp;" ")-1),"/",REPT(" ",20)),41,20)),VALUE(LEFT(SUBSTITUTE(LEFT($F1989,FIND(" ",$F1989&amp;" ")-1),"/",REPT(" ",20)),20)),VALUE(MID(SUBSTITUTE(LEFT($F1989,FIND(" ",$F1989&amp;" ")-1),"/",REPT(" ",20)),21,20)))),0))</f>
        <v>0</v>
      </c>
      <c r="X1989" s="25" t="str">
        <f aca="false">IF(ISNUMBER($N1989),$N1989*Validation!$B$5,"")</f>
        <v/>
      </c>
      <c r="Y1989" s="26" t="str">
        <f aca="false">IF($A1989="","",SUBSTITUTE(SUBSTITUTE(SUBSTITUTE(SUBSTITUTE(SUBSTITUTE(SUBSTITUTE(SUBSTITUTE(UPPER(TRIM($A1989)),"Á","A"),"É","E"),"Í","I"),"Ó","O"),"Ú","U"),"Ñ","N"),"Ü","U"))</f>
        <v/>
      </c>
      <c r="Z1989" s="26" t="str">
        <f aca="false">IF($Y1989="","",LEFT($Y1989,1)&amp;" "&amp;TRIM(RIGHT(SUBSTITUTE($Y1989," ",REPT(" ",50)),50)))</f>
        <v/>
      </c>
      <c r="AA1989" s="27" t="str">
        <f aca="false">IF($AF1989="","",IF(COUNTIF(Validation!$U$19:$U$178,$AF1989)&gt;0,"OK","NO MATCH"))</f>
        <v/>
      </c>
      <c r="AB1989" s="27" t="str">
        <f aca="false">IF($W1989=0,"",IF(AND($W1989&gt;=Validation!$B$3,$W1989&lt;=Validation!$C$3),"Yes","No"))</f>
        <v/>
      </c>
      <c r="AC1989" s="26" t="str">
        <f aca="false">IF($A1989="","",$AF1989&amp;"|"&amp;TEXT($W1989,"yyyy-mm-dd")&amp;"|"&amp;$J1989&amp;"|"&amp;$N1989)</f>
        <v/>
      </c>
      <c r="AD1989" s="27" t="str">
        <f aca="false">IF($AC1989="","",IF(COUNTIF($AC$2:$AC$3000,$AC1989)&gt;1,"REVIEW","OK"))</f>
        <v/>
      </c>
      <c r="AE1989" s="27" t="str">
        <f aca="false">IF(OR($W1989=0,$O1989=""),"",IF(IFERROR(IF(ISNUMBER($O1989),INT($O1989),DATE(VALUE(MID(SUBSTITUTE(LEFT($O1989,FIND(" ",$O1989&amp;" ")-1),"/",REPT(" ",20)),41,20)),VALUE(LEFT(SUBSTITUTE(LEFT($O1989,FIND(" ",$O1989&amp;" ")-1),"/",REPT(" ",20)),20)),VALUE(MID(SUBSTITUTE(LEFT($O1989,FIND(" ",$O1989&amp;" ")-1),"/",REPT(" ",20)),21,20)))),0)&gt;$W1989,"Late","Same day"))</f>
        <v/>
      </c>
      <c r="AF1989" s="26" t="str">
        <f aca="false">IF($A1989="","",IFERROR(INDEX(Validation!$C$193:$C$217,MATCH($A1989,Validation!$A$193:$A$217,0)),IF(COUNTIF(Validation!$U$19:$U$178,$Z1989)&gt;0,$Z1989,IF(COUNTIF(Validation!$S$19:$S$178,$AI1989)=1,INDEX(Validation!$U$19:$U$178,MATCH($AI1989,Validation!$S$19:$S$178,0)),$Z1989))))</f>
        <v/>
      </c>
      <c r="AG1989" s="27" t="str">
        <f aca="false">IF(COUNTA($A1989:$U1989)=0,"",IF($A1989="","No name",IF($F1989="","No date",IF($W1989=0,"Date ilegible",IF(NOT(ISNUMBER($N1989)),"Hours no numéricas",IF($AA1989="NO MATCH","Person no identificada","OK"))))))</f>
        <v/>
      </c>
      <c r="AH1989" s="27" t="str">
        <f aca="false">IF($W1989=0,"No date",IF($W1989&lt;Validation!$B$3,"Before period",IF($W1989&gt;Validation!$C$3,"After period","In period")))</f>
        <v>No date</v>
      </c>
      <c r="AI1989" s="26" t="str">
        <f aca="false">IF($Y1989="","",TRIM(RIGHT(SUBSTITUTE($Y1989," ",REPT(" ",50)),50)))</f>
        <v/>
      </c>
      <c r="AJ1989" s="27" t="str">
        <f aca="false">IF($A1989="","",IF(NOT(ISERROR(MATCH($A1989,Validation!$A$193:$A$217,0))),"Manual mapping",IF(COUNTIF(Validation!$U$19:$U$178,$Z1989)&gt;0,"Direct",IF(COUNTIF(Validation!$S$19:$S$178,$AI1989)=1,"By surname","Unresolved"))))</f>
        <v/>
      </c>
      <c r="AK1989" s="28" t="str">
        <f aca="false">IF($L1989="","",IF(MATCH($L1989,$L$2:$L$3000,0)&lt;&gt;ROW()-1,"",COUNT($AK$1:$AK1988)+1))</f>
        <v/>
      </c>
      <c r="AL1989" s="28" t="str">
        <f aca="false">IF($G1989="","",IF(MATCH($G1989,$G$2:$G$3000,0)&lt;&gt;ROW()-1,"",COUNT($AL$1:$AL1988)+1))</f>
        <v/>
      </c>
      <c r="AM1989" s="28" t="str">
        <f aca="false">IF($H1989="","",IF(MATCH($H1989,$H$2:$H$3000,0)&lt;&gt;ROW()-1,"",COUNT($AM$1:$AM1988)+1))</f>
        <v/>
      </c>
      <c r="AN1989" s="28" t="str">
        <f aca="false">IF($I1989="","",IF(MATCH($I1989,$I$2:$I$3000,0)&lt;&gt;ROW()-1,"",COUNT($AN$1:$AN1988)+1))</f>
        <v/>
      </c>
      <c r="AO1989" s="28" t="str">
        <f aca="false">IF($Q1989="","",IF(MATCH($Q1989,$Q$2:$Q$3000,0)&lt;&gt;ROW()-1,"",COUNT($AO$1:$AO1988)+1))</f>
        <v/>
      </c>
    </row>
    <row r="1990" customFormat="false" ht="12.75" hidden="false" customHeight="true" outlineLevel="0" collapsed="false">
      <c r="W1990" s="24" t="n">
        <f aca="false">IF($F1990="",0,IFERROR(IF(ISNUMBER($F1990),INT($F1990),DATE(VALUE(MID(SUBSTITUTE(LEFT($F1990,FIND(" ",$F1990&amp;" ")-1),"/",REPT(" ",20)),41,20)),VALUE(LEFT(SUBSTITUTE(LEFT($F1990,FIND(" ",$F1990&amp;" ")-1),"/",REPT(" ",20)),20)),VALUE(MID(SUBSTITUTE(LEFT($F1990,FIND(" ",$F1990&amp;" ")-1),"/",REPT(" ",20)),21,20)))),0))</f>
        <v>0</v>
      </c>
      <c r="X1990" s="25" t="str">
        <f aca="false">IF(ISNUMBER($N1990),$N1990*Validation!$B$5,"")</f>
        <v/>
      </c>
      <c r="Y1990" s="26" t="str">
        <f aca="false">IF($A1990="","",SUBSTITUTE(SUBSTITUTE(SUBSTITUTE(SUBSTITUTE(SUBSTITUTE(SUBSTITUTE(SUBSTITUTE(UPPER(TRIM($A1990)),"Á","A"),"É","E"),"Í","I"),"Ó","O"),"Ú","U"),"Ñ","N"),"Ü","U"))</f>
        <v/>
      </c>
      <c r="Z1990" s="26" t="str">
        <f aca="false">IF($Y1990="","",LEFT($Y1990,1)&amp;" "&amp;TRIM(RIGHT(SUBSTITUTE($Y1990," ",REPT(" ",50)),50)))</f>
        <v/>
      </c>
      <c r="AA1990" s="27" t="str">
        <f aca="false">IF($AF1990="","",IF(COUNTIF(Validation!$U$19:$U$178,$AF1990)&gt;0,"OK","NO MATCH"))</f>
        <v/>
      </c>
      <c r="AB1990" s="27" t="str">
        <f aca="false">IF($W1990=0,"",IF(AND($W1990&gt;=Validation!$B$3,$W1990&lt;=Validation!$C$3),"Yes","No"))</f>
        <v/>
      </c>
      <c r="AC1990" s="26" t="str">
        <f aca="false">IF($A1990="","",$AF1990&amp;"|"&amp;TEXT($W1990,"yyyy-mm-dd")&amp;"|"&amp;$J1990&amp;"|"&amp;$N1990)</f>
        <v/>
      </c>
      <c r="AD1990" s="27" t="str">
        <f aca="false">IF($AC1990="","",IF(COUNTIF($AC$2:$AC$3000,$AC1990)&gt;1,"REVIEW","OK"))</f>
        <v/>
      </c>
      <c r="AE1990" s="27" t="str">
        <f aca="false">IF(OR($W1990=0,$O1990=""),"",IF(IFERROR(IF(ISNUMBER($O1990),INT($O1990),DATE(VALUE(MID(SUBSTITUTE(LEFT($O1990,FIND(" ",$O1990&amp;" ")-1),"/",REPT(" ",20)),41,20)),VALUE(LEFT(SUBSTITUTE(LEFT($O1990,FIND(" ",$O1990&amp;" ")-1),"/",REPT(" ",20)),20)),VALUE(MID(SUBSTITUTE(LEFT($O1990,FIND(" ",$O1990&amp;" ")-1),"/",REPT(" ",20)),21,20)))),0)&gt;$W1990,"Late","Same day"))</f>
        <v/>
      </c>
      <c r="AF1990" s="26" t="str">
        <f aca="false">IF($A1990="","",IFERROR(INDEX(Validation!$C$193:$C$217,MATCH($A1990,Validation!$A$193:$A$217,0)),IF(COUNTIF(Validation!$U$19:$U$178,$Z1990)&gt;0,$Z1990,IF(COUNTIF(Validation!$S$19:$S$178,$AI1990)=1,INDEX(Validation!$U$19:$U$178,MATCH($AI1990,Validation!$S$19:$S$178,0)),$Z1990))))</f>
        <v/>
      </c>
      <c r="AG1990" s="27" t="str">
        <f aca="false">IF(COUNTA($A1990:$U1990)=0,"",IF($A1990="","No name",IF($F1990="","No date",IF($W1990=0,"Date ilegible",IF(NOT(ISNUMBER($N1990)),"Hours no numéricas",IF($AA1990="NO MATCH","Person no identificada","OK"))))))</f>
        <v/>
      </c>
      <c r="AH1990" s="27" t="str">
        <f aca="false">IF($W1990=0,"No date",IF($W1990&lt;Validation!$B$3,"Before period",IF($W1990&gt;Validation!$C$3,"After period","In period")))</f>
        <v>No date</v>
      </c>
      <c r="AI1990" s="26" t="str">
        <f aca="false">IF($Y1990="","",TRIM(RIGHT(SUBSTITUTE($Y1990," ",REPT(" ",50)),50)))</f>
        <v/>
      </c>
      <c r="AJ1990" s="27" t="str">
        <f aca="false">IF($A1990="","",IF(NOT(ISERROR(MATCH($A1990,Validation!$A$193:$A$217,0))),"Manual mapping",IF(COUNTIF(Validation!$U$19:$U$178,$Z1990)&gt;0,"Direct",IF(COUNTIF(Validation!$S$19:$S$178,$AI1990)=1,"By surname","Unresolved"))))</f>
        <v/>
      </c>
      <c r="AK1990" s="28" t="str">
        <f aca="false">IF($L1990="","",IF(MATCH($L1990,$L$2:$L$3000,0)&lt;&gt;ROW()-1,"",COUNT($AK$1:$AK1989)+1))</f>
        <v/>
      </c>
      <c r="AL1990" s="28" t="str">
        <f aca="false">IF($G1990="","",IF(MATCH($G1990,$G$2:$G$3000,0)&lt;&gt;ROW()-1,"",COUNT($AL$1:$AL1989)+1))</f>
        <v/>
      </c>
      <c r="AM1990" s="28" t="str">
        <f aca="false">IF($H1990="","",IF(MATCH($H1990,$H$2:$H$3000,0)&lt;&gt;ROW()-1,"",COUNT($AM$1:$AM1989)+1))</f>
        <v/>
      </c>
      <c r="AN1990" s="28" t="str">
        <f aca="false">IF($I1990="","",IF(MATCH($I1990,$I$2:$I$3000,0)&lt;&gt;ROW()-1,"",COUNT($AN$1:$AN1989)+1))</f>
        <v/>
      </c>
      <c r="AO1990" s="28" t="str">
        <f aca="false">IF($Q1990="","",IF(MATCH($Q1990,$Q$2:$Q$3000,0)&lt;&gt;ROW()-1,"",COUNT($AO$1:$AO1989)+1))</f>
        <v/>
      </c>
    </row>
    <row r="1991" customFormat="false" ht="12.75" hidden="false" customHeight="true" outlineLevel="0" collapsed="false">
      <c r="W1991" s="24" t="n">
        <f aca="false">IF($F1991="",0,IFERROR(IF(ISNUMBER($F1991),INT($F1991),DATE(VALUE(MID(SUBSTITUTE(LEFT($F1991,FIND(" ",$F1991&amp;" ")-1),"/",REPT(" ",20)),41,20)),VALUE(LEFT(SUBSTITUTE(LEFT($F1991,FIND(" ",$F1991&amp;" ")-1),"/",REPT(" ",20)),20)),VALUE(MID(SUBSTITUTE(LEFT($F1991,FIND(" ",$F1991&amp;" ")-1),"/",REPT(" ",20)),21,20)))),0))</f>
        <v>0</v>
      </c>
      <c r="X1991" s="25" t="str">
        <f aca="false">IF(ISNUMBER($N1991),$N1991*Validation!$B$5,"")</f>
        <v/>
      </c>
      <c r="Y1991" s="26" t="str">
        <f aca="false">IF($A1991="","",SUBSTITUTE(SUBSTITUTE(SUBSTITUTE(SUBSTITUTE(SUBSTITUTE(SUBSTITUTE(SUBSTITUTE(UPPER(TRIM($A1991)),"Á","A"),"É","E"),"Í","I"),"Ó","O"),"Ú","U"),"Ñ","N"),"Ü","U"))</f>
        <v/>
      </c>
      <c r="Z1991" s="26" t="str">
        <f aca="false">IF($Y1991="","",LEFT($Y1991,1)&amp;" "&amp;TRIM(RIGHT(SUBSTITUTE($Y1991," ",REPT(" ",50)),50)))</f>
        <v/>
      </c>
      <c r="AA1991" s="27" t="str">
        <f aca="false">IF($AF1991="","",IF(COUNTIF(Validation!$U$19:$U$178,$AF1991)&gt;0,"OK","NO MATCH"))</f>
        <v/>
      </c>
      <c r="AB1991" s="27" t="str">
        <f aca="false">IF($W1991=0,"",IF(AND($W1991&gt;=Validation!$B$3,$W1991&lt;=Validation!$C$3),"Yes","No"))</f>
        <v/>
      </c>
      <c r="AC1991" s="26" t="str">
        <f aca="false">IF($A1991="","",$AF1991&amp;"|"&amp;TEXT($W1991,"yyyy-mm-dd")&amp;"|"&amp;$J1991&amp;"|"&amp;$N1991)</f>
        <v/>
      </c>
      <c r="AD1991" s="27" t="str">
        <f aca="false">IF($AC1991="","",IF(COUNTIF($AC$2:$AC$3000,$AC1991)&gt;1,"REVIEW","OK"))</f>
        <v/>
      </c>
      <c r="AE1991" s="27" t="str">
        <f aca="false">IF(OR($W1991=0,$O1991=""),"",IF(IFERROR(IF(ISNUMBER($O1991),INT($O1991),DATE(VALUE(MID(SUBSTITUTE(LEFT($O1991,FIND(" ",$O1991&amp;" ")-1),"/",REPT(" ",20)),41,20)),VALUE(LEFT(SUBSTITUTE(LEFT($O1991,FIND(" ",$O1991&amp;" ")-1),"/",REPT(" ",20)),20)),VALUE(MID(SUBSTITUTE(LEFT($O1991,FIND(" ",$O1991&amp;" ")-1),"/",REPT(" ",20)),21,20)))),0)&gt;$W1991,"Late","Same day"))</f>
        <v/>
      </c>
      <c r="AF1991" s="26" t="str">
        <f aca="false">IF($A1991="","",IFERROR(INDEX(Validation!$C$193:$C$217,MATCH($A1991,Validation!$A$193:$A$217,0)),IF(COUNTIF(Validation!$U$19:$U$178,$Z1991)&gt;0,$Z1991,IF(COUNTIF(Validation!$S$19:$S$178,$AI1991)=1,INDEX(Validation!$U$19:$U$178,MATCH($AI1991,Validation!$S$19:$S$178,0)),$Z1991))))</f>
        <v/>
      </c>
      <c r="AG1991" s="27" t="str">
        <f aca="false">IF(COUNTA($A1991:$U1991)=0,"",IF($A1991="","No name",IF($F1991="","No date",IF($W1991=0,"Date ilegible",IF(NOT(ISNUMBER($N1991)),"Hours no numéricas",IF($AA1991="NO MATCH","Person no identificada","OK"))))))</f>
        <v/>
      </c>
      <c r="AH1991" s="27" t="str">
        <f aca="false">IF($W1991=0,"No date",IF($W1991&lt;Validation!$B$3,"Before period",IF($W1991&gt;Validation!$C$3,"After period","In period")))</f>
        <v>No date</v>
      </c>
      <c r="AI1991" s="26" t="str">
        <f aca="false">IF($Y1991="","",TRIM(RIGHT(SUBSTITUTE($Y1991," ",REPT(" ",50)),50)))</f>
        <v/>
      </c>
      <c r="AJ1991" s="27" t="str">
        <f aca="false">IF($A1991="","",IF(NOT(ISERROR(MATCH($A1991,Validation!$A$193:$A$217,0))),"Manual mapping",IF(COUNTIF(Validation!$U$19:$U$178,$Z1991)&gt;0,"Direct",IF(COUNTIF(Validation!$S$19:$S$178,$AI1991)=1,"By surname","Unresolved"))))</f>
        <v/>
      </c>
      <c r="AK1991" s="28" t="str">
        <f aca="false">IF($L1991="","",IF(MATCH($L1991,$L$2:$L$3000,0)&lt;&gt;ROW()-1,"",COUNT($AK$1:$AK1990)+1))</f>
        <v/>
      </c>
      <c r="AL1991" s="28" t="str">
        <f aca="false">IF($G1991="","",IF(MATCH($G1991,$G$2:$G$3000,0)&lt;&gt;ROW()-1,"",COUNT($AL$1:$AL1990)+1))</f>
        <v/>
      </c>
      <c r="AM1991" s="28" t="str">
        <f aca="false">IF($H1991="","",IF(MATCH($H1991,$H$2:$H$3000,0)&lt;&gt;ROW()-1,"",COUNT($AM$1:$AM1990)+1))</f>
        <v/>
      </c>
      <c r="AN1991" s="28" t="str">
        <f aca="false">IF($I1991="","",IF(MATCH($I1991,$I$2:$I$3000,0)&lt;&gt;ROW()-1,"",COUNT($AN$1:$AN1990)+1))</f>
        <v/>
      </c>
      <c r="AO1991" s="28" t="str">
        <f aca="false">IF($Q1991="","",IF(MATCH($Q1991,$Q$2:$Q$3000,0)&lt;&gt;ROW()-1,"",COUNT($AO$1:$AO1990)+1))</f>
        <v/>
      </c>
    </row>
    <row r="1992" customFormat="false" ht="12.75" hidden="false" customHeight="true" outlineLevel="0" collapsed="false">
      <c r="W1992" s="24" t="n">
        <f aca="false">IF($F1992="",0,IFERROR(IF(ISNUMBER($F1992),INT($F1992),DATE(VALUE(MID(SUBSTITUTE(LEFT($F1992,FIND(" ",$F1992&amp;" ")-1),"/",REPT(" ",20)),41,20)),VALUE(LEFT(SUBSTITUTE(LEFT($F1992,FIND(" ",$F1992&amp;" ")-1),"/",REPT(" ",20)),20)),VALUE(MID(SUBSTITUTE(LEFT($F1992,FIND(" ",$F1992&amp;" ")-1),"/",REPT(" ",20)),21,20)))),0))</f>
        <v>0</v>
      </c>
      <c r="X1992" s="25" t="str">
        <f aca="false">IF(ISNUMBER($N1992),$N1992*Validation!$B$5,"")</f>
        <v/>
      </c>
      <c r="Y1992" s="26" t="str">
        <f aca="false">IF($A1992="","",SUBSTITUTE(SUBSTITUTE(SUBSTITUTE(SUBSTITUTE(SUBSTITUTE(SUBSTITUTE(SUBSTITUTE(UPPER(TRIM($A1992)),"Á","A"),"É","E"),"Í","I"),"Ó","O"),"Ú","U"),"Ñ","N"),"Ü","U"))</f>
        <v/>
      </c>
      <c r="Z1992" s="26" t="str">
        <f aca="false">IF($Y1992="","",LEFT($Y1992,1)&amp;" "&amp;TRIM(RIGHT(SUBSTITUTE($Y1992," ",REPT(" ",50)),50)))</f>
        <v/>
      </c>
      <c r="AA1992" s="27" t="str">
        <f aca="false">IF($AF1992="","",IF(COUNTIF(Validation!$U$19:$U$178,$AF1992)&gt;0,"OK","NO MATCH"))</f>
        <v/>
      </c>
      <c r="AB1992" s="27" t="str">
        <f aca="false">IF($W1992=0,"",IF(AND($W1992&gt;=Validation!$B$3,$W1992&lt;=Validation!$C$3),"Yes","No"))</f>
        <v/>
      </c>
      <c r="AC1992" s="26" t="str">
        <f aca="false">IF($A1992="","",$AF1992&amp;"|"&amp;TEXT($W1992,"yyyy-mm-dd")&amp;"|"&amp;$J1992&amp;"|"&amp;$N1992)</f>
        <v/>
      </c>
      <c r="AD1992" s="27" t="str">
        <f aca="false">IF($AC1992="","",IF(COUNTIF($AC$2:$AC$3000,$AC1992)&gt;1,"REVIEW","OK"))</f>
        <v/>
      </c>
      <c r="AE1992" s="27" t="str">
        <f aca="false">IF(OR($W1992=0,$O1992=""),"",IF(IFERROR(IF(ISNUMBER($O1992),INT($O1992),DATE(VALUE(MID(SUBSTITUTE(LEFT($O1992,FIND(" ",$O1992&amp;" ")-1),"/",REPT(" ",20)),41,20)),VALUE(LEFT(SUBSTITUTE(LEFT($O1992,FIND(" ",$O1992&amp;" ")-1),"/",REPT(" ",20)),20)),VALUE(MID(SUBSTITUTE(LEFT($O1992,FIND(" ",$O1992&amp;" ")-1),"/",REPT(" ",20)),21,20)))),0)&gt;$W1992,"Late","Same day"))</f>
        <v/>
      </c>
      <c r="AF1992" s="26" t="str">
        <f aca="false">IF($A1992="","",IFERROR(INDEX(Validation!$C$193:$C$217,MATCH($A1992,Validation!$A$193:$A$217,0)),IF(COUNTIF(Validation!$U$19:$U$178,$Z1992)&gt;0,$Z1992,IF(COUNTIF(Validation!$S$19:$S$178,$AI1992)=1,INDEX(Validation!$U$19:$U$178,MATCH($AI1992,Validation!$S$19:$S$178,0)),$Z1992))))</f>
        <v/>
      </c>
      <c r="AG1992" s="27" t="str">
        <f aca="false">IF(COUNTA($A1992:$U1992)=0,"",IF($A1992="","No name",IF($F1992="","No date",IF($W1992=0,"Date ilegible",IF(NOT(ISNUMBER($N1992)),"Hours no numéricas",IF($AA1992="NO MATCH","Person no identificada","OK"))))))</f>
        <v/>
      </c>
      <c r="AH1992" s="27" t="str">
        <f aca="false">IF($W1992=0,"No date",IF($W1992&lt;Validation!$B$3,"Before period",IF($W1992&gt;Validation!$C$3,"After period","In period")))</f>
        <v>No date</v>
      </c>
      <c r="AI1992" s="26" t="str">
        <f aca="false">IF($Y1992="","",TRIM(RIGHT(SUBSTITUTE($Y1992," ",REPT(" ",50)),50)))</f>
        <v/>
      </c>
      <c r="AJ1992" s="27" t="str">
        <f aca="false">IF($A1992="","",IF(NOT(ISERROR(MATCH($A1992,Validation!$A$193:$A$217,0))),"Manual mapping",IF(COUNTIF(Validation!$U$19:$U$178,$Z1992)&gt;0,"Direct",IF(COUNTIF(Validation!$S$19:$S$178,$AI1992)=1,"By surname","Unresolved"))))</f>
        <v/>
      </c>
      <c r="AK1992" s="28" t="str">
        <f aca="false">IF($L1992="","",IF(MATCH($L1992,$L$2:$L$3000,0)&lt;&gt;ROW()-1,"",COUNT($AK$1:$AK1991)+1))</f>
        <v/>
      </c>
      <c r="AL1992" s="28" t="str">
        <f aca="false">IF($G1992="","",IF(MATCH($G1992,$G$2:$G$3000,0)&lt;&gt;ROW()-1,"",COUNT($AL$1:$AL1991)+1))</f>
        <v/>
      </c>
      <c r="AM1992" s="28" t="str">
        <f aca="false">IF($H1992="","",IF(MATCH($H1992,$H$2:$H$3000,0)&lt;&gt;ROW()-1,"",COUNT($AM$1:$AM1991)+1))</f>
        <v/>
      </c>
      <c r="AN1992" s="28" t="str">
        <f aca="false">IF($I1992="","",IF(MATCH($I1992,$I$2:$I$3000,0)&lt;&gt;ROW()-1,"",COUNT($AN$1:$AN1991)+1))</f>
        <v/>
      </c>
      <c r="AO1992" s="28" t="str">
        <f aca="false">IF($Q1992="","",IF(MATCH($Q1992,$Q$2:$Q$3000,0)&lt;&gt;ROW()-1,"",COUNT($AO$1:$AO1991)+1))</f>
        <v/>
      </c>
    </row>
    <row r="1993" customFormat="false" ht="12.75" hidden="false" customHeight="true" outlineLevel="0" collapsed="false">
      <c r="W1993" s="24" t="n">
        <f aca="false">IF($F1993="",0,IFERROR(IF(ISNUMBER($F1993),INT($F1993),DATE(VALUE(MID(SUBSTITUTE(LEFT($F1993,FIND(" ",$F1993&amp;" ")-1),"/",REPT(" ",20)),41,20)),VALUE(LEFT(SUBSTITUTE(LEFT($F1993,FIND(" ",$F1993&amp;" ")-1),"/",REPT(" ",20)),20)),VALUE(MID(SUBSTITUTE(LEFT($F1993,FIND(" ",$F1993&amp;" ")-1),"/",REPT(" ",20)),21,20)))),0))</f>
        <v>0</v>
      </c>
      <c r="X1993" s="25" t="str">
        <f aca="false">IF(ISNUMBER($N1993),$N1993*Validation!$B$5,"")</f>
        <v/>
      </c>
      <c r="Y1993" s="26" t="str">
        <f aca="false">IF($A1993="","",SUBSTITUTE(SUBSTITUTE(SUBSTITUTE(SUBSTITUTE(SUBSTITUTE(SUBSTITUTE(SUBSTITUTE(UPPER(TRIM($A1993)),"Á","A"),"É","E"),"Í","I"),"Ó","O"),"Ú","U"),"Ñ","N"),"Ü","U"))</f>
        <v/>
      </c>
      <c r="Z1993" s="26" t="str">
        <f aca="false">IF($Y1993="","",LEFT($Y1993,1)&amp;" "&amp;TRIM(RIGHT(SUBSTITUTE($Y1993," ",REPT(" ",50)),50)))</f>
        <v/>
      </c>
      <c r="AA1993" s="27" t="str">
        <f aca="false">IF($AF1993="","",IF(COUNTIF(Validation!$U$19:$U$178,$AF1993)&gt;0,"OK","NO MATCH"))</f>
        <v/>
      </c>
      <c r="AB1993" s="27" t="str">
        <f aca="false">IF($W1993=0,"",IF(AND($W1993&gt;=Validation!$B$3,$W1993&lt;=Validation!$C$3),"Yes","No"))</f>
        <v/>
      </c>
      <c r="AC1993" s="26" t="str">
        <f aca="false">IF($A1993="","",$AF1993&amp;"|"&amp;TEXT($W1993,"yyyy-mm-dd")&amp;"|"&amp;$J1993&amp;"|"&amp;$N1993)</f>
        <v/>
      </c>
      <c r="AD1993" s="27" t="str">
        <f aca="false">IF($AC1993="","",IF(COUNTIF($AC$2:$AC$3000,$AC1993)&gt;1,"REVIEW","OK"))</f>
        <v/>
      </c>
      <c r="AE1993" s="27" t="str">
        <f aca="false">IF(OR($W1993=0,$O1993=""),"",IF(IFERROR(IF(ISNUMBER($O1993),INT($O1993),DATE(VALUE(MID(SUBSTITUTE(LEFT($O1993,FIND(" ",$O1993&amp;" ")-1),"/",REPT(" ",20)),41,20)),VALUE(LEFT(SUBSTITUTE(LEFT($O1993,FIND(" ",$O1993&amp;" ")-1),"/",REPT(" ",20)),20)),VALUE(MID(SUBSTITUTE(LEFT($O1993,FIND(" ",$O1993&amp;" ")-1),"/",REPT(" ",20)),21,20)))),0)&gt;$W1993,"Late","Same day"))</f>
        <v/>
      </c>
      <c r="AF1993" s="26" t="str">
        <f aca="false">IF($A1993="","",IFERROR(INDEX(Validation!$C$193:$C$217,MATCH($A1993,Validation!$A$193:$A$217,0)),IF(COUNTIF(Validation!$U$19:$U$178,$Z1993)&gt;0,$Z1993,IF(COUNTIF(Validation!$S$19:$S$178,$AI1993)=1,INDEX(Validation!$U$19:$U$178,MATCH($AI1993,Validation!$S$19:$S$178,0)),$Z1993))))</f>
        <v/>
      </c>
      <c r="AG1993" s="27" t="str">
        <f aca="false">IF(COUNTA($A1993:$U1993)=0,"",IF($A1993="","No name",IF($F1993="","No date",IF($W1993=0,"Date ilegible",IF(NOT(ISNUMBER($N1993)),"Hours no numéricas",IF($AA1993="NO MATCH","Person no identificada","OK"))))))</f>
        <v/>
      </c>
      <c r="AH1993" s="27" t="str">
        <f aca="false">IF($W1993=0,"No date",IF($W1993&lt;Validation!$B$3,"Before period",IF($W1993&gt;Validation!$C$3,"After period","In period")))</f>
        <v>No date</v>
      </c>
      <c r="AI1993" s="26" t="str">
        <f aca="false">IF($Y1993="","",TRIM(RIGHT(SUBSTITUTE($Y1993," ",REPT(" ",50)),50)))</f>
        <v/>
      </c>
      <c r="AJ1993" s="27" t="str">
        <f aca="false">IF($A1993="","",IF(NOT(ISERROR(MATCH($A1993,Validation!$A$193:$A$217,0))),"Manual mapping",IF(COUNTIF(Validation!$U$19:$U$178,$Z1993)&gt;0,"Direct",IF(COUNTIF(Validation!$S$19:$S$178,$AI1993)=1,"By surname","Unresolved"))))</f>
        <v/>
      </c>
      <c r="AK1993" s="28" t="str">
        <f aca="false">IF($L1993="","",IF(MATCH($L1993,$L$2:$L$3000,0)&lt;&gt;ROW()-1,"",COUNT($AK$1:$AK1992)+1))</f>
        <v/>
      </c>
      <c r="AL1993" s="28" t="str">
        <f aca="false">IF($G1993="","",IF(MATCH($G1993,$G$2:$G$3000,0)&lt;&gt;ROW()-1,"",COUNT($AL$1:$AL1992)+1))</f>
        <v/>
      </c>
      <c r="AM1993" s="28" t="str">
        <f aca="false">IF($H1993="","",IF(MATCH($H1993,$H$2:$H$3000,0)&lt;&gt;ROW()-1,"",COUNT($AM$1:$AM1992)+1))</f>
        <v/>
      </c>
      <c r="AN1993" s="28" t="str">
        <f aca="false">IF($I1993="","",IF(MATCH($I1993,$I$2:$I$3000,0)&lt;&gt;ROW()-1,"",COUNT($AN$1:$AN1992)+1))</f>
        <v/>
      </c>
      <c r="AO1993" s="28" t="str">
        <f aca="false">IF($Q1993="","",IF(MATCH($Q1993,$Q$2:$Q$3000,0)&lt;&gt;ROW()-1,"",COUNT($AO$1:$AO1992)+1))</f>
        <v/>
      </c>
    </row>
    <row r="1994" customFormat="false" ht="12.75" hidden="false" customHeight="true" outlineLevel="0" collapsed="false">
      <c r="W1994" s="24" t="n">
        <f aca="false">IF($F1994="",0,IFERROR(IF(ISNUMBER($F1994),INT($F1994),DATE(VALUE(MID(SUBSTITUTE(LEFT($F1994,FIND(" ",$F1994&amp;" ")-1),"/",REPT(" ",20)),41,20)),VALUE(LEFT(SUBSTITUTE(LEFT($F1994,FIND(" ",$F1994&amp;" ")-1),"/",REPT(" ",20)),20)),VALUE(MID(SUBSTITUTE(LEFT($F1994,FIND(" ",$F1994&amp;" ")-1),"/",REPT(" ",20)),21,20)))),0))</f>
        <v>0</v>
      </c>
      <c r="X1994" s="25" t="str">
        <f aca="false">IF(ISNUMBER($N1994),$N1994*Validation!$B$5,"")</f>
        <v/>
      </c>
      <c r="Y1994" s="26" t="str">
        <f aca="false">IF($A1994="","",SUBSTITUTE(SUBSTITUTE(SUBSTITUTE(SUBSTITUTE(SUBSTITUTE(SUBSTITUTE(SUBSTITUTE(UPPER(TRIM($A1994)),"Á","A"),"É","E"),"Í","I"),"Ó","O"),"Ú","U"),"Ñ","N"),"Ü","U"))</f>
        <v/>
      </c>
      <c r="Z1994" s="26" t="str">
        <f aca="false">IF($Y1994="","",LEFT($Y1994,1)&amp;" "&amp;TRIM(RIGHT(SUBSTITUTE($Y1994," ",REPT(" ",50)),50)))</f>
        <v/>
      </c>
      <c r="AA1994" s="27" t="str">
        <f aca="false">IF($AF1994="","",IF(COUNTIF(Validation!$U$19:$U$178,$AF1994)&gt;0,"OK","NO MATCH"))</f>
        <v/>
      </c>
      <c r="AB1994" s="27" t="str">
        <f aca="false">IF($W1994=0,"",IF(AND($W1994&gt;=Validation!$B$3,$W1994&lt;=Validation!$C$3),"Yes","No"))</f>
        <v/>
      </c>
      <c r="AC1994" s="26" t="str">
        <f aca="false">IF($A1994="","",$AF1994&amp;"|"&amp;TEXT($W1994,"yyyy-mm-dd")&amp;"|"&amp;$J1994&amp;"|"&amp;$N1994)</f>
        <v/>
      </c>
      <c r="AD1994" s="27" t="str">
        <f aca="false">IF($AC1994="","",IF(COUNTIF($AC$2:$AC$3000,$AC1994)&gt;1,"REVIEW","OK"))</f>
        <v/>
      </c>
      <c r="AE1994" s="27" t="str">
        <f aca="false">IF(OR($W1994=0,$O1994=""),"",IF(IFERROR(IF(ISNUMBER($O1994),INT($O1994),DATE(VALUE(MID(SUBSTITUTE(LEFT($O1994,FIND(" ",$O1994&amp;" ")-1),"/",REPT(" ",20)),41,20)),VALUE(LEFT(SUBSTITUTE(LEFT($O1994,FIND(" ",$O1994&amp;" ")-1),"/",REPT(" ",20)),20)),VALUE(MID(SUBSTITUTE(LEFT($O1994,FIND(" ",$O1994&amp;" ")-1),"/",REPT(" ",20)),21,20)))),0)&gt;$W1994,"Late","Same day"))</f>
        <v/>
      </c>
      <c r="AF1994" s="26" t="str">
        <f aca="false">IF($A1994="","",IFERROR(INDEX(Validation!$C$193:$C$217,MATCH($A1994,Validation!$A$193:$A$217,0)),IF(COUNTIF(Validation!$U$19:$U$178,$Z1994)&gt;0,$Z1994,IF(COUNTIF(Validation!$S$19:$S$178,$AI1994)=1,INDEX(Validation!$U$19:$U$178,MATCH($AI1994,Validation!$S$19:$S$178,0)),$Z1994))))</f>
        <v/>
      </c>
      <c r="AG1994" s="27" t="str">
        <f aca="false">IF(COUNTA($A1994:$U1994)=0,"",IF($A1994="","No name",IF($F1994="","No date",IF($W1994=0,"Date ilegible",IF(NOT(ISNUMBER($N1994)),"Hours no numéricas",IF($AA1994="NO MATCH","Person no identificada","OK"))))))</f>
        <v/>
      </c>
      <c r="AH1994" s="27" t="str">
        <f aca="false">IF($W1994=0,"No date",IF($W1994&lt;Validation!$B$3,"Before period",IF($W1994&gt;Validation!$C$3,"After period","In period")))</f>
        <v>No date</v>
      </c>
      <c r="AI1994" s="26" t="str">
        <f aca="false">IF($Y1994="","",TRIM(RIGHT(SUBSTITUTE($Y1994," ",REPT(" ",50)),50)))</f>
        <v/>
      </c>
      <c r="AJ1994" s="27" t="str">
        <f aca="false">IF($A1994="","",IF(NOT(ISERROR(MATCH($A1994,Validation!$A$193:$A$217,0))),"Manual mapping",IF(COUNTIF(Validation!$U$19:$U$178,$Z1994)&gt;0,"Direct",IF(COUNTIF(Validation!$S$19:$S$178,$AI1994)=1,"By surname","Unresolved"))))</f>
        <v/>
      </c>
      <c r="AK1994" s="28" t="str">
        <f aca="false">IF($L1994="","",IF(MATCH($L1994,$L$2:$L$3000,0)&lt;&gt;ROW()-1,"",COUNT($AK$1:$AK1993)+1))</f>
        <v/>
      </c>
      <c r="AL1994" s="28" t="str">
        <f aca="false">IF($G1994="","",IF(MATCH($G1994,$G$2:$G$3000,0)&lt;&gt;ROW()-1,"",COUNT($AL$1:$AL1993)+1))</f>
        <v/>
      </c>
      <c r="AM1994" s="28" t="str">
        <f aca="false">IF($H1994="","",IF(MATCH($H1994,$H$2:$H$3000,0)&lt;&gt;ROW()-1,"",COUNT($AM$1:$AM1993)+1))</f>
        <v/>
      </c>
      <c r="AN1994" s="28" t="str">
        <f aca="false">IF($I1994="","",IF(MATCH($I1994,$I$2:$I$3000,0)&lt;&gt;ROW()-1,"",COUNT($AN$1:$AN1993)+1))</f>
        <v/>
      </c>
      <c r="AO1994" s="28" t="str">
        <f aca="false">IF($Q1994="","",IF(MATCH($Q1994,$Q$2:$Q$3000,0)&lt;&gt;ROW()-1,"",COUNT($AO$1:$AO1993)+1))</f>
        <v/>
      </c>
    </row>
    <row r="1995" customFormat="false" ht="12.75" hidden="false" customHeight="true" outlineLevel="0" collapsed="false">
      <c r="W1995" s="24" t="n">
        <f aca="false">IF($F1995="",0,IFERROR(IF(ISNUMBER($F1995),INT($F1995),DATE(VALUE(MID(SUBSTITUTE(LEFT($F1995,FIND(" ",$F1995&amp;" ")-1),"/",REPT(" ",20)),41,20)),VALUE(LEFT(SUBSTITUTE(LEFT($F1995,FIND(" ",$F1995&amp;" ")-1),"/",REPT(" ",20)),20)),VALUE(MID(SUBSTITUTE(LEFT($F1995,FIND(" ",$F1995&amp;" ")-1),"/",REPT(" ",20)),21,20)))),0))</f>
        <v>0</v>
      </c>
      <c r="X1995" s="25" t="str">
        <f aca="false">IF(ISNUMBER($N1995),$N1995*Validation!$B$5,"")</f>
        <v/>
      </c>
      <c r="Y1995" s="26" t="str">
        <f aca="false">IF($A1995="","",SUBSTITUTE(SUBSTITUTE(SUBSTITUTE(SUBSTITUTE(SUBSTITUTE(SUBSTITUTE(SUBSTITUTE(UPPER(TRIM($A1995)),"Á","A"),"É","E"),"Í","I"),"Ó","O"),"Ú","U"),"Ñ","N"),"Ü","U"))</f>
        <v/>
      </c>
      <c r="Z1995" s="26" t="str">
        <f aca="false">IF($Y1995="","",LEFT($Y1995,1)&amp;" "&amp;TRIM(RIGHT(SUBSTITUTE($Y1995," ",REPT(" ",50)),50)))</f>
        <v/>
      </c>
      <c r="AA1995" s="27" t="str">
        <f aca="false">IF($AF1995="","",IF(COUNTIF(Validation!$U$19:$U$178,$AF1995)&gt;0,"OK","NO MATCH"))</f>
        <v/>
      </c>
      <c r="AB1995" s="27" t="str">
        <f aca="false">IF($W1995=0,"",IF(AND($W1995&gt;=Validation!$B$3,$W1995&lt;=Validation!$C$3),"Yes","No"))</f>
        <v/>
      </c>
      <c r="AC1995" s="26" t="str">
        <f aca="false">IF($A1995="","",$AF1995&amp;"|"&amp;TEXT($W1995,"yyyy-mm-dd")&amp;"|"&amp;$J1995&amp;"|"&amp;$N1995)</f>
        <v/>
      </c>
      <c r="AD1995" s="27" t="str">
        <f aca="false">IF($AC1995="","",IF(COUNTIF($AC$2:$AC$3000,$AC1995)&gt;1,"REVIEW","OK"))</f>
        <v/>
      </c>
      <c r="AE1995" s="27" t="str">
        <f aca="false">IF(OR($W1995=0,$O1995=""),"",IF(IFERROR(IF(ISNUMBER($O1995),INT($O1995),DATE(VALUE(MID(SUBSTITUTE(LEFT($O1995,FIND(" ",$O1995&amp;" ")-1),"/",REPT(" ",20)),41,20)),VALUE(LEFT(SUBSTITUTE(LEFT($O1995,FIND(" ",$O1995&amp;" ")-1),"/",REPT(" ",20)),20)),VALUE(MID(SUBSTITUTE(LEFT($O1995,FIND(" ",$O1995&amp;" ")-1),"/",REPT(" ",20)),21,20)))),0)&gt;$W1995,"Late","Same day"))</f>
        <v/>
      </c>
      <c r="AF1995" s="26" t="str">
        <f aca="false">IF($A1995="","",IFERROR(INDEX(Validation!$C$193:$C$217,MATCH($A1995,Validation!$A$193:$A$217,0)),IF(COUNTIF(Validation!$U$19:$U$178,$Z1995)&gt;0,$Z1995,IF(COUNTIF(Validation!$S$19:$S$178,$AI1995)=1,INDEX(Validation!$U$19:$U$178,MATCH($AI1995,Validation!$S$19:$S$178,0)),$Z1995))))</f>
        <v/>
      </c>
      <c r="AG1995" s="27" t="str">
        <f aca="false">IF(COUNTA($A1995:$U1995)=0,"",IF($A1995="","No name",IF($F1995="","No date",IF($W1995=0,"Date ilegible",IF(NOT(ISNUMBER($N1995)),"Hours no numéricas",IF($AA1995="NO MATCH","Person no identificada","OK"))))))</f>
        <v/>
      </c>
      <c r="AH1995" s="27" t="str">
        <f aca="false">IF($W1995=0,"No date",IF($W1995&lt;Validation!$B$3,"Before period",IF($W1995&gt;Validation!$C$3,"After period","In period")))</f>
        <v>No date</v>
      </c>
      <c r="AI1995" s="26" t="str">
        <f aca="false">IF($Y1995="","",TRIM(RIGHT(SUBSTITUTE($Y1995," ",REPT(" ",50)),50)))</f>
        <v/>
      </c>
      <c r="AJ1995" s="27" t="str">
        <f aca="false">IF($A1995="","",IF(NOT(ISERROR(MATCH($A1995,Validation!$A$193:$A$217,0))),"Manual mapping",IF(COUNTIF(Validation!$U$19:$U$178,$Z1995)&gt;0,"Direct",IF(COUNTIF(Validation!$S$19:$S$178,$AI1995)=1,"By surname","Unresolved"))))</f>
        <v/>
      </c>
      <c r="AK1995" s="28" t="str">
        <f aca="false">IF($L1995="","",IF(MATCH($L1995,$L$2:$L$3000,0)&lt;&gt;ROW()-1,"",COUNT($AK$1:$AK1994)+1))</f>
        <v/>
      </c>
      <c r="AL1995" s="28" t="str">
        <f aca="false">IF($G1995="","",IF(MATCH($G1995,$G$2:$G$3000,0)&lt;&gt;ROW()-1,"",COUNT($AL$1:$AL1994)+1))</f>
        <v/>
      </c>
      <c r="AM1995" s="28" t="str">
        <f aca="false">IF($H1995="","",IF(MATCH($H1995,$H$2:$H$3000,0)&lt;&gt;ROW()-1,"",COUNT($AM$1:$AM1994)+1))</f>
        <v/>
      </c>
      <c r="AN1995" s="28" t="str">
        <f aca="false">IF($I1995="","",IF(MATCH($I1995,$I$2:$I$3000,0)&lt;&gt;ROW()-1,"",COUNT($AN$1:$AN1994)+1))</f>
        <v/>
      </c>
      <c r="AO1995" s="28" t="str">
        <f aca="false">IF($Q1995="","",IF(MATCH($Q1995,$Q$2:$Q$3000,0)&lt;&gt;ROW()-1,"",COUNT($AO$1:$AO1994)+1))</f>
        <v/>
      </c>
    </row>
    <row r="1996" customFormat="false" ht="12.75" hidden="false" customHeight="true" outlineLevel="0" collapsed="false">
      <c r="W1996" s="24" t="n">
        <f aca="false">IF($F1996="",0,IFERROR(IF(ISNUMBER($F1996),INT($F1996),DATE(VALUE(MID(SUBSTITUTE(LEFT($F1996,FIND(" ",$F1996&amp;" ")-1),"/",REPT(" ",20)),41,20)),VALUE(LEFT(SUBSTITUTE(LEFT($F1996,FIND(" ",$F1996&amp;" ")-1),"/",REPT(" ",20)),20)),VALUE(MID(SUBSTITUTE(LEFT($F1996,FIND(" ",$F1996&amp;" ")-1),"/",REPT(" ",20)),21,20)))),0))</f>
        <v>0</v>
      </c>
      <c r="X1996" s="25" t="str">
        <f aca="false">IF(ISNUMBER($N1996),$N1996*Validation!$B$5,"")</f>
        <v/>
      </c>
      <c r="Y1996" s="26" t="str">
        <f aca="false">IF($A1996="","",SUBSTITUTE(SUBSTITUTE(SUBSTITUTE(SUBSTITUTE(SUBSTITUTE(SUBSTITUTE(SUBSTITUTE(UPPER(TRIM($A1996)),"Á","A"),"É","E"),"Í","I"),"Ó","O"),"Ú","U"),"Ñ","N"),"Ü","U"))</f>
        <v/>
      </c>
      <c r="Z1996" s="26" t="str">
        <f aca="false">IF($Y1996="","",LEFT($Y1996,1)&amp;" "&amp;TRIM(RIGHT(SUBSTITUTE($Y1996," ",REPT(" ",50)),50)))</f>
        <v/>
      </c>
      <c r="AA1996" s="27" t="str">
        <f aca="false">IF($AF1996="","",IF(COUNTIF(Validation!$U$19:$U$178,$AF1996)&gt;0,"OK","NO MATCH"))</f>
        <v/>
      </c>
      <c r="AB1996" s="27" t="str">
        <f aca="false">IF($W1996=0,"",IF(AND($W1996&gt;=Validation!$B$3,$W1996&lt;=Validation!$C$3),"Yes","No"))</f>
        <v/>
      </c>
      <c r="AC1996" s="26" t="str">
        <f aca="false">IF($A1996="","",$AF1996&amp;"|"&amp;TEXT($W1996,"yyyy-mm-dd")&amp;"|"&amp;$J1996&amp;"|"&amp;$N1996)</f>
        <v/>
      </c>
      <c r="AD1996" s="27" t="str">
        <f aca="false">IF($AC1996="","",IF(COUNTIF($AC$2:$AC$3000,$AC1996)&gt;1,"REVIEW","OK"))</f>
        <v/>
      </c>
      <c r="AE1996" s="27" t="str">
        <f aca="false">IF(OR($W1996=0,$O1996=""),"",IF(IFERROR(IF(ISNUMBER($O1996),INT($O1996),DATE(VALUE(MID(SUBSTITUTE(LEFT($O1996,FIND(" ",$O1996&amp;" ")-1),"/",REPT(" ",20)),41,20)),VALUE(LEFT(SUBSTITUTE(LEFT($O1996,FIND(" ",$O1996&amp;" ")-1),"/",REPT(" ",20)),20)),VALUE(MID(SUBSTITUTE(LEFT($O1996,FIND(" ",$O1996&amp;" ")-1),"/",REPT(" ",20)),21,20)))),0)&gt;$W1996,"Late","Same day"))</f>
        <v/>
      </c>
      <c r="AF1996" s="26" t="str">
        <f aca="false">IF($A1996="","",IFERROR(INDEX(Validation!$C$193:$C$217,MATCH($A1996,Validation!$A$193:$A$217,0)),IF(COUNTIF(Validation!$U$19:$U$178,$Z1996)&gt;0,$Z1996,IF(COUNTIF(Validation!$S$19:$S$178,$AI1996)=1,INDEX(Validation!$U$19:$U$178,MATCH($AI1996,Validation!$S$19:$S$178,0)),$Z1996))))</f>
        <v/>
      </c>
      <c r="AG1996" s="27" t="str">
        <f aca="false">IF(COUNTA($A1996:$U1996)=0,"",IF($A1996="","No name",IF($F1996="","No date",IF($W1996=0,"Date ilegible",IF(NOT(ISNUMBER($N1996)),"Hours no numéricas",IF($AA1996="NO MATCH","Person no identificada","OK"))))))</f>
        <v/>
      </c>
      <c r="AH1996" s="27" t="str">
        <f aca="false">IF($W1996=0,"No date",IF($W1996&lt;Validation!$B$3,"Before period",IF($W1996&gt;Validation!$C$3,"After period","In period")))</f>
        <v>No date</v>
      </c>
      <c r="AI1996" s="26" t="str">
        <f aca="false">IF($Y1996="","",TRIM(RIGHT(SUBSTITUTE($Y1996," ",REPT(" ",50)),50)))</f>
        <v/>
      </c>
      <c r="AJ1996" s="27" t="str">
        <f aca="false">IF($A1996="","",IF(NOT(ISERROR(MATCH($A1996,Validation!$A$193:$A$217,0))),"Manual mapping",IF(COUNTIF(Validation!$U$19:$U$178,$Z1996)&gt;0,"Direct",IF(COUNTIF(Validation!$S$19:$S$178,$AI1996)=1,"By surname","Unresolved"))))</f>
        <v/>
      </c>
      <c r="AK1996" s="28" t="str">
        <f aca="false">IF($L1996="","",IF(MATCH($L1996,$L$2:$L$3000,0)&lt;&gt;ROW()-1,"",COUNT($AK$1:$AK1995)+1))</f>
        <v/>
      </c>
      <c r="AL1996" s="28" t="str">
        <f aca="false">IF($G1996="","",IF(MATCH($G1996,$G$2:$G$3000,0)&lt;&gt;ROW()-1,"",COUNT($AL$1:$AL1995)+1))</f>
        <v/>
      </c>
      <c r="AM1996" s="28" t="str">
        <f aca="false">IF($H1996="","",IF(MATCH($H1996,$H$2:$H$3000,0)&lt;&gt;ROW()-1,"",COUNT($AM$1:$AM1995)+1))</f>
        <v/>
      </c>
      <c r="AN1996" s="28" t="str">
        <f aca="false">IF($I1996="","",IF(MATCH($I1996,$I$2:$I$3000,0)&lt;&gt;ROW()-1,"",COUNT($AN$1:$AN1995)+1))</f>
        <v/>
      </c>
      <c r="AO1996" s="28" t="str">
        <f aca="false">IF($Q1996="","",IF(MATCH($Q1996,$Q$2:$Q$3000,0)&lt;&gt;ROW()-1,"",COUNT($AO$1:$AO1995)+1))</f>
        <v/>
      </c>
    </row>
    <row r="1997" customFormat="false" ht="12.75" hidden="false" customHeight="true" outlineLevel="0" collapsed="false">
      <c r="W1997" s="24" t="n">
        <f aca="false">IF($F1997="",0,IFERROR(IF(ISNUMBER($F1997),INT($F1997),DATE(VALUE(MID(SUBSTITUTE(LEFT($F1997,FIND(" ",$F1997&amp;" ")-1),"/",REPT(" ",20)),41,20)),VALUE(LEFT(SUBSTITUTE(LEFT($F1997,FIND(" ",$F1997&amp;" ")-1),"/",REPT(" ",20)),20)),VALUE(MID(SUBSTITUTE(LEFT($F1997,FIND(" ",$F1997&amp;" ")-1),"/",REPT(" ",20)),21,20)))),0))</f>
        <v>0</v>
      </c>
      <c r="X1997" s="25" t="str">
        <f aca="false">IF(ISNUMBER($N1997),$N1997*Validation!$B$5,"")</f>
        <v/>
      </c>
      <c r="Y1997" s="26" t="str">
        <f aca="false">IF($A1997="","",SUBSTITUTE(SUBSTITUTE(SUBSTITUTE(SUBSTITUTE(SUBSTITUTE(SUBSTITUTE(SUBSTITUTE(UPPER(TRIM($A1997)),"Á","A"),"É","E"),"Í","I"),"Ó","O"),"Ú","U"),"Ñ","N"),"Ü","U"))</f>
        <v/>
      </c>
      <c r="Z1997" s="26" t="str">
        <f aca="false">IF($Y1997="","",LEFT($Y1997,1)&amp;" "&amp;TRIM(RIGHT(SUBSTITUTE($Y1997," ",REPT(" ",50)),50)))</f>
        <v/>
      </c>
      <c r="AA1997" s="27" t="str">
        <f aca="false">IF($AF1997="","",IF(COUNTIF(Validation!$U$19:$U$178,$AF1997)&gt;0,"OK","NO MATCH"))</f>
        <v/>
      </c>
      <c r="AB1997" s="27" t="str">
        <f aca="false">IF($W1997=0,"",IF(AND($W1997&gt;=Validation!$B$3,$W1997&lt;=Validation!$C$3),"Yes","No"))</f>
        <v/>
      </c>
      <c r="AC1997" s="26" t="str">
        <f aca="false">IF($A1997="","",$AF1997&amp;"|"&amp;TEXT($W1997,"yyyy-mm-dd")&amp;"|"&amp;$J1997&amp;"|"&amp;$N1997)</f>
        <v/>
      </c>
      <c r="AD1997" s="27" t="str">
        <f aca="false">IF($AC1997="","",IF(COUNTIF($AC$2:$AC$3000,$AC1997)&gt;1,"REVIEW","OK"))</f>
        <v/>
      </c>
      <c r="AE1997" s="27" t="str">
        <f aca="false">IF(OR($W1997=0,$O1997=""),"",IF(IFERROR(IF(ISNUMBER($O1997),INT($O1997),DATE(VALUE(MID(SUBSTITUTE(LEFT($O1997,FIND(" ",$O1997&amp;" ")-1),"/",REPT(" ",20)),41,20)),VALUE(LEFT(SUBSTITUTE(LEFT($O1997,FIND(" ",$O1997&amp;" ")-1),"/",REPT(" ",20)),20)),VALUE(MID(SUBSTITUTE(LEFT($O1997,FIND(" ",$O1997&amp;" ")-1),"/",REPT(" ",20)),21,20)))),0)&gt;$W1997,"Late","Same day"))</f>
        <v/>
      </c>
      <c r="AF1997" s="26" t="str">
        <f aca="false">IF($A1997="","",IFERROR(INDEX(Validation!$C$193:$C$217,MATCH($A1997,Validation!$A$193:$A$217,0)),IF(COUNTIF(Validation!$U$19:$U$178,$Z1997)&gt;0,$Z1997,IF(COUNTIF(Validation!$S$19:$S$178,$AI1997)=1,INDEX(Validation!$U$19:$U$178,MATCH($AI1997,Validation!$S$19:$S$178,0)),$Z1997))))</f>
        <v/>
      </c>
      <c r="AG1997" s="27" t="str">
        <f aca="false">IF(COUNTA($A1997:$U1997)=0,"",IF($A1997="","No name",IF($F1997="","No date",IF($W1997=0,"Date ilegible",IF(NOT(ISNUMBER($N1997)),"Hours no numéricas",IF($AA1997="NO MATCH","Person no identificada","OK"))))))</f>
        <v/>
      </c>
      <c r="AH1997" s="27" t="str">
        <f aca="false">IF($W1997=0,"No date",IF($W1997&lt;Validation!$B$3,"Before period",IF($W1997&gt;Validation!$C$3,"After period","In period")))</f>
        <v>No date</v>
      </c>
      <c r="AI1997" s="26" t="str">
        <f aca="false">IF($Y1997="","",TRIM(RIGHT(SUBSTITUTE($Y1997," ",REPT(" ",50)),50)))</f>
        <v/>
      </c>
      <c r="AJ1997" s="27" t="str">
        <f aca="false">IF($A1997="","",IF(NOT(ISERROR(MATCH($A1997,Validation!$A$193:$A$217,0))),"Manual mapping",IF(COUNTIF(Validation!$U$19:$U$178,$Z1997)&gt;0,"Direct",IF(COUNTIF(Validation!$S$19:$S$178,$AI1997)=1,"By surname","Unresolved"))))</f>
        <v/>
      </c>
      <c r="AK1997" s="28" t="str">
        <f aca="false">IF($L1997="","",IF(MATCH($L1997,$L$2:$L$3000,0)&lt;&gt;ROW()-1,"",COUNT($AK$1:$AK1996)+1))</f>
        <v/>
      </c>
      <c r="AL1997" s="28" t="str">
        <f aca="false">IF($G1997="","",IF(MATCH($G1997,$G$2:$G$3000,0)&lt;&gt;ROW()-1,"",COUNT($AL$1:$AL1996)+1))</f>
        <v/>
      </c>
      <c r="AM1997" s="28" t="str">
        <f aca="false">IF($H1997="","",IF(MATCH($H1997,$H$2:$H$3000,0)&lt;&gt;ROW()-1,"",COUNT($AM$1:$AM1996)+1))</f>
        <v/>
      </c>
      <c r="AN1997" s="28" t="str">
        <f aca="false">IF($I1997="","",IF(MATCH($I1997,$I$2:$I$3000,0)&lt;&gt;ROW()-1,"",COUNT($AN$1:$AN1996)+1))</f>
        <v/>
      </c>
      <c r="AO1997" s="28" t="str">
        <f aca="false">IF($Q1997="","",IF(MATCH($Q1997,$Q$2:$Q$3000,0)&lt;&gt;ROW()-1,"",COUNT($AO$1:$AO1996)+1))</f>
        <v/>
      </c>
    </row>
    <row r="1998" customFormat="false" ht="12.75" hidden="false" customHeight="true" outlineLevel="0" collapsed="false">
      <c r="W1998" s="24" t="n">
        <f aca="false">IF($F1998="",0,IFERROR(IF(ISNUMBER($F1998),INT($F1998),DATE(VALUE(MID(SUBSTITUTE(LEFT($F1998,FIND(" ",$F1998&amp;" ")-1),"/",REPT(" ",20)),41,20)),VALUE(LEFT(SUBSTITUTE(LEFT($F1998,FIND(" ",$F1998&amp;" ")-1),"/",REPT(" ",20)),20)),VALUE(MID(SUBSTITUTE(LEFT($F1998,FIND(" ",$F1998&amp;" ")-1),"/",REPT(" ",20)),21,20)))),0))</f>
        <v>0</v>
      </c>
      <c r="X1998" s="25" t="str">
        <f aca="false">IF(ISNUMBER($N1998),$N1998*Validation!$B$5,"")</f>
        <v/>
      </c>
      <c r="Y1998" s="26" t="str">
        <f aca="false">IF($A1998="","",SUBSTITUTE(SUBSTITUTE(SUBSTITUTE(SUBSTITUTE(SUBSTITUTE(SUBSTITUTE(SUBSTITUTE(UPPER(TRIM($A1998)),"Á","A"),"É","E"),"Í","I"),"Ó","O"),"Ú","U"),"Ñ","N"),"Ü","U"))</f>
        <v/>
      </c>
      <c r="Z1998" s="26" t="str">
        <f aca="false">IF($Y1998="","",LEFT($Y1998,1)&amp;" "&amp;TRIM(RIGHT(SUBSTITUTE($Y1998," ",REPT(" ",50)),50)))</f>
        <v/>
      </c>
      <c r="AA1998" s="27" t="str">
        <f aca="false">IF($AF1998="","",IF(COUNTIF(Validation!$U$19:$U$178,$AF1998)&gt;0,"OK","NO MATCH"))</f>
        <v/>
      </c>
      <c r="AB1998" s="27" t="str">
        <f aca="false">IF($W1998=0,"",IF(AND($W1998&gt;=Validation!$B$3,$W1998&lt;=Validation!$C$3),"Yes","No"))</f>
        <v/>
      </c>
      <c r="AC1998" s="26" t="str">
        <f aca="false">IF($A1998="","",$AF1998&amp;"|"&amp;TEXT($W1998,"yyyy-mm-dd")&amp;"|"&amp;$J1998&amp;"|"&amp;$N1998)</f>
        <v/>
      </c>
      <c r="AD1998" s="27" t="str">
        <f aca="false">IF($AC1998="","",IF(COUNTIF($AC$2:$AC$3000,$AC1998)&gt;1,"REVIEW","OK"))</f>
        <v/>
      </c>
      <c r="AE1998" s="27" t="str">
        <f aca="false">IF(OR($W1998=0,$O1998=""),"",IF(IFERROR(IF(ISNUMBER($O1998),INT($O1998),DATE(VALUE(MID(SUBSTITUTE(LEFT($O1998,FIND(" ",$O1998&amp;" ")-1),"/",REPT(" ",20)),41,20)),VALUE(LEFT(SUBSTITUTE(LEFT($O1998,FIND(" ",$O1998&amp;" ")-1),"/",REPT(" ",20)),20)),VALUE(MID(SUBSTITUTE(LEFT($O1998,FIND(" ",$O1998&amp;" ")-1),"/",REPT(" ",20)),21,20)))),0)&gt;$W1998,"Late","Same day"))</f>
        <v/>
      </c>
      <c r="AF1998" s="26" t="str">
        <f aca="false">IF($A1998="","",IFERROR(INDEX(Validation!$C$193:$C$217,MATCH($A1998,Validation!$A$193:$A$217,0)),IF(COUNTIF(Validation!$U$19:$U$178,$Z1998)&gt;0,$Z1998,IF(COUNTIF(Validation!$S$19:$S$178,$AI1998)=1,INDEX(Validation!$U$19:$U$178,MATCH($AI1998,Validation!$S$19:$S$178,0)),$Z1998))))</f>
        <v/>
      </c>
      <c r="AG1998" s="27" t="str">
        <f aca="false">IF(COUNTA($A1998:$U1998)=0,"",IF($A1998="","No name",IF($F1998="","No date",IF($W1998=0,"Date ilegible",IF(NOT(ISNUMBER($N1998)),"Hours no numéricas",IF($AA1998="NO MATCH","Person no identificada","OK"))))))</f>
        <v/>
      </c>
      <c r="AH1998" s="27" t="str">
        <f aca="false">IF($W1998=0,"No date",IF($W1998&lt;Validation!$B$3,"Before period",IF($W1998&gt;Validation!$C$3,"After period","In period")))</f>
        <v>No date</v>
      </c>
      <c r="AI1998" s="26" t="str">
        <f aca="false">IF($Y1998="","",TRIM(RIGHT(SUBSTITUTE($Y1998," ",REPT(" ",50)),50)))</f>
        <v/>
      </c>
      <c r="AJ1998" s="27" t="str">
        <f aca="false">IF($A1998="","",IF(NOT(ISERROR(MATCH($A1998,Validation!$A$193:$A$217,0))),"Manual mapping",IF(COUNTIF(Validation!$U$19:$U$178,$Z1998)&gt;0,"Direct",IF(COUNTIF(Validation!$S$19:$S$178,$AI1998)=1,"By surname","Unresolved"))))</f>
        <v/>
      </c>
      <c r="AK1998" s="28" t="str">
        <f aca="false">IF($L1998="","",IF(MATCH($L1998,$L$2:$L$3000,0)&lt;&gt;ROW()-1,"",COUNT($AK$1:$AK1997)+1))</f>
        <v/>
      </c>
      <c r="AL1998" s="28" t="str">
        <f aca="false">IF($G1998="","",IF(MATCH($G1998,$G$2:$G$3000,0)&lt;&gt;ROW()-1,"",COUNT($AL$1:$AL1997)+1))</f>
        <v/>
      </c>
      <c r="AM1998" s="28" t="str">
        <f aca="false">IF($H1998="","",IF(MATCH($H1998,$H$2:$H$3000,0)&lt;&gt;ROW()-1,"",COUNT($AM$1:$AM1997)+1))</f>
        <v/>
      </c>
      <c r="AN1998" s="28" t="str">
        <f aca="false">IF($I1998="","",IF(MATCH($I1998,$I$2:$I$3000,0)&lt;&gt;ROW()-1,"",COUNT($AN$1:$AN1997)+1))</f>
        <v/>
      </c>
      <c r="AO1998" s="28" t="str">
        <f aca="false">IF($Q1998="","",IF(MATCH($Q1998,$Q$2:$Q$3000,0)&lt;&gt;ROW()-1,"",COUNT($AO$1:$AO1997)+1))</f>
        <v/>
      </c>
    </row>
    <row r="1999" customFormat="false" ht="12.75" hidden="false" customHeight="true" outlineLevel="0" collapsed="false">
      <c r="W1999" s="24" t="n">
        <f aca="false">IF($F1999="",0,IFERROR(IF(ISNUMBER($F1999),INT($F1999),DATE(VALUE(MID(SUBSTITUTE(LEFT($F1999,FIND(" ",$F1999&amp;" ")-1),"/",REPT(" ",20)),41,20)),VALUE(LEFT(SUBSTITUTE(LEFT($F1999,FIND(" ",$F1999&amp;" ")-1),"/",REPT(" ",20)),20)),VALUE(MID(SUBSTITUTE(LEFT($F1999,FIND(" ",$F1999&amp;" ")-1),"/",REPT(" ",20)),21,20)))),0))</f>
        <v>0</v>
      </c>
      <c r="X1999" s="25" t="str">
        <f aca="false">IF(ISNUMBER($N1999),$N1999*Validation!$B$5,"")</f>
        <v/>
      </c>
      <c r="Y1999" s="26" t="str">
        <f aca="false">IF($A1999="","",SUBSTITUTE(SUBSTITUTE(SUBSTITUTE(SUBSTITUTE(SUBSTITUTE(SUBSTITUTE(SUBSTITUTE(UPPER(TRIM($A1999)),"Á","A"),"É","E"),"Í","I"),"Ó","O"),"Ú","U"),"Ñ","N"),"Ü","U"))</f>
        <v/>
      </c>
      <c r="Z1999" s="26" t="str">
        <f aca="false">IF($Y1999="","",LEFT($Y1999,1)&amp;" "&amp;TRIM(RIGHT(SUBSTITUTE($Y1999," ",REPT(" ",50)),50)))</f>
        <v/>
      </c>
      <c r="AA1999" s="27" t="str">
        <f aca="false">IF($AF1999="","",IF(COUNTIF(Validation!$U$19:$U$178,$AF1999)&gt;0,"OK","NO MATCH"))</f>
        <v/>
      </c>
      <c r="AB1999" s="27" t="str">
        <f aca="false">IF($W1999=0,"",IF(AND($W1999&gt;=Validation!$B$3,$W1999&lt;=Validation!$C$3),"Yes","No"))</f>
        <v/>
      </c>
      <c r="AC1999" s="26" t="str">
        <f aca="false">IF($A1999="","",$AF1999&amp;"|"&amp;TEXT($W1999,"yyyy-mm-dd")&amp;"|"&amp;$J1999&amp;"|"&amp;$N1999)</f>
        <v/>
      </c>
      <c r="AD1999" s="27" t="str">
        <f aca="false">IF($AC1999="","",IF(COUNTIF($AC$2:$AC$3000,$AC1999)&gt;1,"REVIEW","OK"))</f>
        <v/>
      </c>
      <c r="AE1999" s="27" t="str">
        <f aca="false">IF(OR($W1999=0,$O1999=""),"",IF(IFERROR(IF(ISNUMBER($O1999),INT($O1999),DATE(VALUE(MID(SUBSTITUTE(LEFT($O1999,FIND(" ",$O1999&amp;" ")-1),"/",REPT(" ",20)),41,20)),VALUE(LEFT(SUBSTITUTE(LEFT($O1999,FIND(" ",$O1999&amp;" ")-1),"/",REPT(" ",20)),20)),VALUE(MID(SUBSTITUTE(LEFT($O1999,FIND(" ",$O1999&amp;" ")-1),"/",REPT(" ",20)),21,20)))),0)&gt;$W1999,"Late","Same day"))</f>
        <v/>
      </c>
      <c r="AF1999" s="26" t="str">
        <f aca="false">IF($A1999="","",IFERROR(INDEX(Validation!$C$193:$C$217,MATCH($A1999,Validation!$A$193:$A$217,0)),IF(COUNTIF(Validation!$U$19:$U$178,$Z1999)&gt;0,$Z1999,IF(COUNTIF(Validation!$S$19:$S$178,$AI1999)=1,INDEX(Validation!$U$19:$U$178,MATCH($AI1999,Validation!$S$19:$S$178,0)),$Z1999))))</f>
        <v/>
      </c>
      <c r="AG1999" s="27" t="str">
        <f aca="false">IF(COUNTA($A1999:$U1999)=0,"",IF($A1999="","No name",IF($F1999="","No date",IF($W1999=0,"Date ilegible",IF(NOT(ISNUMBER($N1999)),"Hours no numéricas",IF($AA1999="NO MATCH","Person no identificada","OK"))))))</f>
        <v/>
      </c>
      <c r="AH1999" s="27" t="str">
        <f aca="false">IF($W1999=0,"No date",IF($W1999&lt;Validation!$B$3,"Before period",IF($W1999&gt;Validation!$C$3,"After period","In period")))</f>
        <v>No date</v>
      </c>
      <c r="AI1999" s="26" t="str">
        <f aca="false">IF($Y1999="","",TRIM(RIGHT(SUBSTITUTE($Y1999," ",REPT(" ",50)),50)))</f>
        <v/>
      </c>
      <c r="AJ1999" s="27" t="str">
        <f aca="false">IF($A1999="","",IF(NOT(ISERROR(MATCH($A1999,Validation!$A$193:$A$217,0))),"Manual mapping",IF(COUNTIF(Validation!$U$19:$U$178,$Z1999)&gt;0,"Direct",IF(COUNTIF(Validation!$S$19:$S$178,$AI1999)=1,"By surname","Unresolved"))))</f>
        <v/>
      </c>
      <c r="AK1999" s="28" t="str">
        <f aca="false">IF($L1999="","",IF(MATCH($L1999,$L$2:$L$3000,0)&lt;&gt;ROW()-1,"",COUNT($AK$1:$AK1998)+1))</f>
        <v/>
      </c>
      <c r="AL1999" s="28" t="str">
        <f aca="false">IF($G1999="","",IF(MATCH($G1999,$G$2:$G$3000,0)&lt;&gt;ROW()-1,"",COUNT($AL$1:$AL1998)+1))</f>
        <v/>
      </c>
      <c r="AM1999" s="28" t="str">
        <f aca="false">IF($H1999="","",IF(MATCH($H1999,$H$2:$H$3000,0)&lt;&gt;ROW()-1,"",COUNT($AM$1:$AM1998)+1))</f>
        <v/>
      </c>
      <c r="AN1999" s="28" t="str">
        <f aca="false">IF($I1999="","",IF(MATCH($I1999,$I$2:$I$3000,0)&lt;&gt;ROW()-1,"",COUNT($AN$1:$AN1998)+1))</f>
        <v/>
      </c>
      <c r="AO1999" s="28" t="str">
        <f aca="false">IF($Q1999="","",IF(MATCH($Q1999,$Q$2:$Q$3000,0)&lt;&gt;ROW()-1,"",COUNT($AO$1:$AO1998)+1))</f>
        <v/>
      </c>
    </row>
    <row r="2000" customFormat="false" ht="12.75" hidden="false" customHeight="true" outlineLevel="0" collapsed="false">
      <c r="W2000" s="24" t="n">
        <f aca="false">IF($F2000="",0,IFERROR(IF(ISNUMBER($F2000),INT($F2000),DATE(VALUE(MID(SUBSTITUTE(LEFT($F2000,FIND(" ",$F2000&amp;" ")-1),"/",REPT(" ",20)),41,20)),VALUE(LEFT(SUBSTITUTE(LEFT($F2000,FIND(" ",$F2000&amp;" ")-1),"/",REPT(" ",20)),20)),VALUE(MID(SUBSTITUTE(LEFT($F2000,FIND(" ",$F2000&amp;" ")-1),"/",REPT(" ",20)),21,20)))),0))</f>
        <v>0</v>
      </c>
      <c r="X2000" s="25" t="str">
        <f aca="false">IF(ISNUMBER($N2000),$N2000*Validation!$B$5,"")</f>
        <v/>
      </c>
      <c r="Y2000" s="26" t="str">
        <f aca="false">IF($A2000="","",SUBSTITUTE(SUBSTITUTE(SUBSTITUTE(SUBSTITUTE(SUBSTITUTE(SUBSTITUTE(SUBSTITUTE(UPPER(TRIM($A2000)),"Á","A"),"É","E"),"Í","I"),"Ó","O"),"Ú","U"),"Ñ","N"),"Ü","U"))</f>
        <v/>
      </c>
      <c r="Z2000" s="26" t="str">
        <f aca="false">IF($Y2000="","",LEFT($Y2000,1)&amp;" "&amp;TRIM(RIGHT(SUBSTITUTE($Y2000," ",REPT(" ",50)),50)))</f>
        <v/>
      </c>
      <c r="AA2000" s="27" t="str">
        <f aca="false">IF($AF2000="","",IF(COUNTIF(Validation!$U$19:$U$178,$AF2000)&gt;0,"OK","NO MATCH"))</f>
        <v/>
      </c>
      <c r="AB2000" s="27" t="str">
        <f aca="false">IF($W2000=0,"",IF(AND($W2000&gt;=Validation!$B$3,$W2000&lt;=Validation!$C$3),"Yes","No"))</f>
        <v/>
      </c>
      <c r="AC2000" s="26" t="str">
        <f aca="false">IF($A2000="","",$AF2000&amp;"|"&amp;TEXT($W2000,"yyyy-mm-dd")&amp;"|"&amp;$J2000&amp;"|"&amp;$N2000)</f>
        <v/>
      </c>
      <c r="AD2000" s="27" t="str">
        <f aca="false">IF($AC2000="","",IF(COUNTIF($AC$2:$AC$3000,$AC2000)&gt;1,"REVIEW","OK"))</f>
        <v/>
      </c>
      <c r="AE2000" s="27" t="str">
        <f aca="false">IF(OR($W2000=0,$O2000=""),"",IF(IFERROR(IF(ISNUMBER($O2000),INT($O2000),DATE(VALUE(MID(SUBSTITUTE(LEFT($O2000,FIND(" ",$O2000&amp;" ")-1),"/",REPT(" ",20)),41,20)),VALUE(LEFT(SUBSTITUTE(LEFT($O2000,FIND(" ",$O2000&amp;" ")-1),"/",REPT(" ",20)),20)),VALUE(MID(SUBSTITUTE(LEFT($O2000,FIND(" ",$O2000&amp;" ")-1),"/",REPT(" ",20)),21,20)))),0)&gt;$W2000,"Late","Same day"))</f>
        <v/>
      </c>
      <c r="AF2000" s="26" t="str">
        <f aca="false">IF($A2000="","",IFERROR(INDEX(Validation!$C$193:$C$217,MATCH($A2000,Validation!$A$193:$A$217,0)),IF(COUNTIF(Validation!$U$19:$U$178,$Z2000)&gt;0,$Z2000,IF(COUNTIF(Validation!$S$19:$S$178,$AI2000)=1,INDEX(Validation!$U$19:$U$178,MATCH($AI2000,Validation!$S$19:$S$178,0)),$Z2000))))</f>
        <v/>
      </c>
      <c r="AG2000" s="27" t="str">
        <f aca="false">IF(COUNTA($A2000:$U2000)=0,"",IF($A2000="","No name",IF($F2000="","No date",IF($W2000=0,"Date ilegible",IF(NOT(ISNUMBER($N2000)),"Hours no numéricas",IF($AA2000="NO MATCH","Person no identificada","OK"))))))</f>
        <v/>
      </c>
      <c r="AH2000" s="27" t="str">
        <f aca="false">IF($W2000=0,"No date",IF($W2000&lt;Validation!$B$3,"Before period",IF($W2000&gt;Validation!$C$3,"After period","In period")))</f>
        <v>No date</v>
      </c>
      <c r="AI2000" s="26" t="str">
        <f aca="false">IF($Y2000="","",TRIM(RIGHT(SUBSTITUTE($Y2000," ",REPT(" ",50)),50)))</f>
        <v/>
      </c>
      <c r="AJ2000" s="27" t="str">
        <f aca="false">IF($A2000="","",IF(NOT(ISERROR(MATCH($A2000,Validation!$A$193:$A$217,0))),"Manual mapping",IF(COUNTIF(Validation!$U$19:$U$178,$Z2000)&gt;0,"Direct",IF(COUNTIF(Validation!$S$19:$S$178,$AI2000)=1,"By surname","Unresolved"))))</f>
        <v/>
      </c>
      <c r="AK2000" s="28" t="str">
        <f aca="false">IF($L2000="","",IF(MATCH($L2000,$L$2:$L$3000,0)&lt;&gt;ROW()-1,"",COUNT($AK$1:$AK1999)+1))</f>
        <v/>
      </c>
      <c r="AL2000" s="28" t="str">
        <f aca="false">IF($G2000="","",IF(MATCH($G2000,$G$2:$G$3000,0)&lt;&gt;ROW()-1,"",COUNT($AL$1:$AL1999)+1))</f>
        <v/>
      </c>
      <c r="AM2000" s="28" t="str">
        <f aca="false">IF($H2000="","",IF(MATCH($H2000,$H$2:$H$3000,0)&lt;&gt;ROW()-1,"",COUNT($AM$1:$AM1999)+1))</f>
        <v/>
      </c>
      <c r="AN2000" s="28" t="str">
        <f aca="false">IF($I2000="","",IF(MATCH($I2000,$I$2:$I$3000,0)&lt;&gt;ROW()-1,"",COUNT($AN$1:$AN1999)+1))</f>
        <v/>
      </c>
      <c r="AO2000" s="28" t="str">
        <f aca="false">IF($Q2000="","",IF(MATCH($Q2000,$Q$2:$Q$3000,0)&lt;&gt;ROW()-1,"",COUNT($AO$1:$AO1999)+1))</f>
        <v/>
      </c>
    </row>
    <row r="2001" customFormat="false" ht="12.75" hidden="false" customHeight="true" outlineLevel="0" collapsed="false">
      <c r="W2001" s="24" t="n">
        <f aca="false">IF($F2001="",0,IFERROR(IF(ISNUMBER($F2001),INT($F2001),DATE(VALUE(MID(SUBSTITUTE(LEFT($F2001,FIND(" ",$F2001&amp;" ")-1),"/",REPT(" ",20)),41,20)),VALUE(LEFT(SUBSTITUTE(LEFT($F2001,FIND(" ",$F2001&amp;" ")-1),"/",REPT(" ",20)),20)),VALUE(MID(SUBSTITUTE(LEFT($F2001,FIND(" ",$F2001&amp;" ")-1),"/",REPT(" ",20)),21,20)))),0))</f>
        <v>0</v>
      </c>
      <c r="X2001" s="25" t="str">
        <f aca="false">IF(ISNUMBER($N2001),$N2001*Validation!$B$5,"")</f>
        <v/>
      </c>
      <c r="Y2001" s="26" t="str">
        <f aca="false">IF($A2001="","",SUBSTITUTE(SUBSTITUTE(SUBSTITUTE(SUBSTITUTE(SUBSTITUTE(SUBSTITUTE(SUBSTITUTE(UPPER(TRIM($A2001)),"Á","A"),"É","E"),"Í","I"),"Ó","O"),"Ú","U"),"Ñ","N"),"Ü","U"))</f>
        <v/>
      </c>
      <c r="Z2001" s="26" t="str">
        <f aca="false">IF($Y2001="","",LEFT($Y2001,1)&amp;" "&amp;TRIM(RIGHT(SUBSTITUTE($Y2001," ",REPT(" ",50)),50)))</f>
        <v/>
      </c>
      <c r="AA2001" s="27" t="str">
        <f aca="false">IF($AF2001="","",IF(COUNTIF(Validation!$U$19:$U$178,$AF2001)&gt;0,"OK","NO MATCH"))</f>
        <v/>
      </c>
      <c r="AB2001" s="27" t="str">
        <f aca="false">IF($W2001=0,"",IF(AND($W2001&gt;=Validation!$B$3,$W2001&lt;=Validation!$C$3),"Yes","No"))</f>
        <v/>
      </c>
      <c r="AC2001" s="26" t="str">
        <f aca="false">IF($A2001="","",$AF2001&amp;"|"&amp;TEXT($W2001,"yyyy-mm-dd")&amp;"|"&amp;$J2001&amp;"|"&amp;$N2001)</f>
        <v/>
      </c>
      <c r="AD2001" s="27" t="str">
        <f aca="false">IF($AC2001="","",IF(COUNTIF($AC$2:$AC$3000,$AC2001)&gt;1,"REVIEW","OK"))</f>
        <v/>
      </c>
      <c r="AE2001" s="27" t="str">
        <f aca="false">IF(OR($W2001=0,$O2001=""),"",IF(IFERROR(IF(ISNUMBER($O2001),INT($O2001),DATE(VALUE(MID(SUBSTITUTE(LEFT($O2001,FIND(" ",$O2001&amp;" ")-1),"/",REPT(" ",20)),41,20)),VALUE(LEFT(SUBSTITUTE(LEFT($O2001,FIND(" ",$O2001&amp;" ")-1),"/",REPT(" ",20)),20)),VALUE(MID(SUBSTITUTE(LEFT($O2001,FIND(" ",$O2001&amp;" ")-1),"/",REPT(" ",20)),21,20)))),0)&gt;$W2001,"Late","Same day"))</f>
        <v/>
      </c>
      <c r="AF2001" s="26" t="str">
        <f aca="false">IF($A2001="","",IFERROR(INDEX(Validation!$C$193:$C$217,MATCH($A2001,Validation!$A$193:$A$217,0)),IF(COUNTIF(Validation!$U$19:$U$178,$Z2001)&gt;0,$Z2001,IF(COUNTIF(Validation!$S$19:$S$178,$AI2001)=1,INDEX(Validation!$U$19:$U$178,MATCH($AI2001,Validation!$S$19:$S$178,0)),$Z2001))))</f>
        <v/>
      </c>
      <c r="AG2001" s="27" t="str">
        <f aca="false">IF(COUNTA($A2001:$U2001)=0,"",IF($A2001="","No name",IF($F2001="","No date",IF($W2001=0,"Date ilegible",IF(NOT(ISNUMBER($N2001)),"Hours no numéricas",IF($AA2001="NO MATCH","Person no identificada","OK"))))))</f>
        <v/>
      </c>
      <c r="AH2001" s="27" t="str">
        <f aca="false">IF($W2001=0,"No date",IF($W2001&lt;Validation!$B$3,"Before period",IF($W2001&gt;Validation!$C$3,"After period","In period")))</f>
        <v>No date</v>
      </c>
      <c r="AI2001" s="26" t="str">
        <f aca="false">IF($Y2001="","",TRIM(RIGHT(SUBSTITUTE($Y2001," ",REPT(" ",50)),50)))</f>
        <v/>
      </c>
      <c r="AJ2001" s="27" t="str">
        <f aca="false">IF($A2001="","",IF(NOT(ISERROR(MATCH($A2001,Validation!$A$193:$A$217,0))),"Manual mapping",IF(COUNTIF(Validation!$U$19:$U$178,$Z2001)&gt;0,"Direct",IF(COUNTIF(Validation!$S$19:$S$178,$AI2001)=1,"By surname","Unresolved"))))</f>
        <v/>
      </c>
      <c r="AK2001" s="28" t="str">
        <f aca="false">IF($L2001="","",IF(MATCH($L2001,$L$2:$L$3000,0)&lt;&gt;ROW()-1,"",COUNT($AK$1:$AK2000)+1))</f>
        <v/>
      </c>
      <c r="AL2001" s="28" t="str">
        <f aca="false">IF($G2001="","",IF(MATCH($G2001,$G$2:$G$3000,0)&lt;&gt;ROW()-1,"",COUNT($AL$1:$AL2000)+1))</f>
        <v/>
      </c>
      <c r="AM2001" s="28" t="str">
        <f aca="false">IF($H2001="","",IF(MATCH($H2001,$H$2:$H$3000,0)&lt;&gt;ROW()-1,"",COUNT($AM$1:$AM2000)+1))</f>
        <v/>
      </c>
      <c r="AN2001" s="28" t="str">
        <f aca="false">IF($I2001="","",IF(MATCH($I2001,$I$2:$I$3000,0)&lt;&gt;ROW()-1,"",COUNT($AN$1:$AN2000)+1))</f>
        <v/>
      </c>
      <c r="AO2001" s="28" t="str">
        <f aca="false">IF($Q2001="","",IF(MATCH($Q2001,$Q$2:$Q$3000,0)&lt;&gt;ROW()-1,"",COUNT($AO$1:$AO2000)+1))</f>
        <v/>
      </c>
    </row>
    <row r="2002" customFormat="false" ht="12.75" hidden="false" customHeight="true" outlineLevel="0" collapsed="false">
      <c r="W2002" s="24" t="n">
        <f aca="false">IF($F2002="",0,IFERROR(IF(ISNUMBER($F2002),INT($F2002),DATE(VALUE(MID(SUBSTITUTE(LEFT($F2002,FIND(" ",$F2002&amp;" ")-1),"/",REPT(" ",20)),41,20)),VALUE(LEFT(SUBSTITUTE(LEFT($F2002,FIND(" ",$F2002&amp;" ")-1),"/",REPT(" ",20)),20)),VALUE(MID(SUBSTITUTE(LEFT($F2002,FIND(" ",$F2002&amp;" ")-1),"/",REPT(" ",20)),21,20)))),0))</f>
        <v>0</v>
      </c>
      <c r="X2002" s="25" t="str">
        <f aca="false">IF(ISNUMBER($N2002),$N2002*Validation!$B$5,"")</f>
        <v/>
      </c>
      <c r="Y2002" s="26" t="str">
        <f aca="false">IF($A2002="","",SUBSTITUTE(SUBSTITUTE(SUBSTITUTE(SUBSTITUTE(SUBSTITUTE(SUBSTITUTE(SUBSTITUTE(UPPER(TRIM($A2002)),"Á","A"),"É","E"),"Í","I"),"Ó","O"),"Ú","U"),"Ñ","N"),"Ü","U"))</f>
        <v/>
      </c>
      <c r="Z2002" s="26" t="str">
        <f aca="false">IF($Y2002="","",LEFT($Y2002,1)&amp;" "&amp;TRIM(RIGHT(SUBSTITUTE($Y2002," ",REPT(" ",50)),50)))</f>
        <v/>
      </c>
      <c r="AA2002" s="27" t="str">
        <f aca="false">IF($AF2002="","",IF(COUNTIF(Validation!$U$19:$U$178,$AF2002)&gt;0,"OK","NO MATCH"))</f>
        <v/>
      </c>
      <c r="AB2002" s="27" t="str">
        <f aca="false">IF($W2002=0,"",IF(AND($W2002&gt;=Validation!$B$3,$W2002&lt;=Validation!$C$3),"Yes","No"))</f>
        <v/>
      </c>
      <c r="AC2002" s="26" t="str">
        <f aca="false">IF($A2002="","",$AF2002&amp;"|"&amp;TEXT($W2002,"yyyy-mm-dd")&amp;"|"&amp;$J2002&amp;"|"&amp;$N2002)</f>
        <v/>
      </c>
      <c r="AD2002" s="27" t="str">
        <f aca="false">IF($AC2002="","",IF(COUNTIF($AC$2:$AC$3000,$AC2002)&gt;1,"REVIEW","OK"))</f>
        <v/>
      </c>
      <c r="AE2002" s="27" t="str">
        <f aca="false">IF(OR($W2002=0,$O2002=""),"",IF(IFERROR(IF(ISNUMBER($O2002),INT($O2002),DATE(VALUE(MID(SUBSTITUTE(LEFT($O2002,FIND(" ",$O2002&amp;" ")-1),"/",REPT(" ",20)),41,20)),VALUE(LEFT(SUBSTITUTE(LEFT($O2002,FIND(" ",$O2002&amp;" ")-1),"/",REPT(" ",20)),20)),VALUE(MID(SUBSTITUTE(LEFT($O2002,FIND(" ",$O2002&amp;" ")-1),"/",REPT(" ",20)),21,20)))),0)&gt;$W2002,"Late","Same day"))</f>
        <v/>
      </c>
      <c r="AF2002" s="26" t="str">
        <f aca="false">IF($A2002="","",IFERROR(INDEX(Validation!$C$193:$C$217,MATCH($A2002,Validation!$A$193:$A$217,0)),IF(COUNTIF(Validation!$U$19:$U$178,$Z2002)&gt;0,$Z2002,IF(COUNTIF(Validation!$S$19:$S$178,$AI2002)=1,INDEX(Validation!$U$19:$U$178,MATCH($AI2002,Validation!$S$19:$S$178,0)),$Z2002))))</f>
        <v/>
      </c>
      <c r="AG2002" s="27" t="str">
        <f aca="false">IF(COUNTA($A2002:$U2002)=0,"",IF($A2002="","No name",IF($F2002="","No date",IF($W2002=0,"Date ilegible",IF(NOT(ISNUMBER($N2002)),"Hours no numéricas",IF($AA2002="NO MATCH","Person no identificada","OK"))))))</f>
        <v/>
      </c>
      <c r="AH2002" s="27" t="str">
        <f aca="false">IF($W2002=0,"No date",IF($W2002&lt;Validation!$B$3,"Before period",IF($W2002&gt;Validation!$C$3,"After period","In period")))</f>
        <v>No date</v>
      </c>
      <c r="AI2002" s="26" t="str">
        <f aca="false">IF($Y2002="","",TRIM(RIGHT(SUBSTITUTE($Y2002," ",REPT(" ",50)),50)))</f>
        <v/>
      </c>
      <c r="AJ2002" s="27" t="str">
        <f aca="false">IF($A2002="","",IF(NOT(ISERROR(MATCH($A2002,Validation!$A$193:$A$217,0))),"Manual mapping",IF(COUNTIF(Validation!$U$19:$U$178,$Z2002)&gt;0,"Direct",IF(COUNTIF(Validation!$S$19:$S$178,$AI2002)=1,"By surname","Unresolved"))))</f>
        <v/>
      </c>
      <c r="AK2002" s="28" t="str">
        <f aca="false">IF($L2002="","",IF(MATCH($L2002,$L$2:$L$3000,0)&lt;&gt;ROW()-1,"",COUNT($AK$1:$AK2001)+1))</f>
        <v/>
      </c>
      <c r="AL2002" s="28" t="str">
        <f aca="false">IF($G2002="","",IF(MATCH($G2002,$G$2:$G$3000,0)&lt;&gt;ROW()-1,"",COUNT($AL$1:$AL2001)+1))</f>
        <v/>
      </c>
      <c r="AM2002" s="28" t="str">
        <f aca="false">IF($H2002="","",IF(MATCH($H2002,$H$2:$H$3000,0)&lt;&gt;ROW()-1,"",COUNT($AM$1:$AM2001)+1))</f>
        <v/>
      </c>
      <c r="AN2002" s="28" t="str">
        <f aca="false">IF($I2002="","",IF(MATCH($I2002,$I$2:$I$3000,0)&lt;&gt;ROW()-1,"",COUNT($AN$1:$AN2001)+1))</f>
        <v/>
      </c>
      <c r="AO2002" s="28" t="str">
        <f aca="false">IF($Q2002="","",IF(MATCH($Q2002,$Q$2:$Q$3000,0)&lt;&gt;ROW()-1,"",COUNT($AO$1:$AO2001)+1))</f>
        <v/>
      </c>
    </row>
    <row r="2003" customFormat="false" ht="12.75" hidden="false" customHeight="true" outlineLevel="0" collapsed="false">
      <c r="W2003" s="24" t="n">
        <f aca="false">IF($F2003="",0,IFERROR(IF(ISNUMBER($F2003),INT($F2003),DATE(VALUE(MID(SUBSTITUTE(LEFT($F2003,FIND(" ",$F2003&amp;" ")-1),"/",REPT(" ",20)),41,20)),VALUE(LEFT(SUBSTITUTE(LEFT($F2003,FIND(" ",$F2003&amp;" ")-1),"/",REPT(" ",20)),20)),VALUE(MID(SUBSTITUTE(LEFT($F2003,FIND(" ",$F2003&amp;" ")-1),"/",REPT(" ",20)),21,20)))),0))</f>
        <v>0</v>
      </c>
      <c r="X2003" s="25" t="str">
        <f aca="false">IF(ISNUMBER($N2003),$N2003*Validation!$B$5,"")</f>
        <v/>
      </c>
      <c r="Y2003" s="26" t="str">
        <f aca="false">IF($A2003="","",SUBSTITUTE(SUBSTITUTE(SUBSTITUTE(SUBSTITUTE(SUBSTITUTE(SUBSTITUTE(SUBSTITUTE(UPPER(TRIM($A2003)),"Á","A"),"É","E"),"Í","I"),"Ó","O"),"Ú","U"),"Ñ","N"),"Ü","U"))</f>
        <v/>
      </c>
      <c r="Z2003" s="26" t="str">
        <f aca="false">IF($Y2003="","",LEFT($Y2003,1)&amp;" "&amp;TRIM(RIGHT(SUBSTITUTE($Y2003," ",REPT(" ",50)),50)))</f>
        <v/>
      </c>
      <c r="AA2003" s="27" t="str">
        <f aca="false">IF($AF2003="","",IF(COUNTIF(Validation!$U$19:$U$178,$AF2003)&gt;0,"OK","NO MATCH"))</f>
        <v/>
      </c>
      <c r="AB2003" s="27" t="str">
        <f aca="false">IF($W2003=0,"",IF(AND($W2003&gt;=Validation!$B$3,$W2003&lt;=Validation!$C$3),"Yes","No"))</f>
        <v/>
      </c>
      <c r="AC2003" s="26" t="str">
        <f aca="false">IF($A2003="","",$AF2003&amp;"|"&amp;TEXT($W2003,"yyyy-mm-dd")&amp;"|"&amp;$J2003&amp;"|"&amp;$N2003)</f>
        <v/>
      </c>
      <c r="AD2003" s="27" t="str">
        <f aca="false">IF($AC2003="","",IF(COUNTIF($AC$2:$AC$3000,$AC2003)&gt;1,"REVIEW","OK"))</f>
        <v/>
      </c>
      <c r="AE2003" s="27" t="str">
        <f aca="false">IF(OR($W2003=0,$O2003=""),"",IF(IFERROR(IF(ISNUMBER($O2003),INT($O2003),DATE(VALUE(MID(SUBSTITUTE(LEFT($O2003,FIND(" ",$O2003&amp;" ")-1),"/",REPT(" ",20)),41,20)),VALUE(LEFT(SUBSTITUTE(LEFT($O2003,FIND(" ",$O2003&amp;" ")-1),"/",REPT(" ",20)),20)),VALUE(MID(SUBSTITUTE(LEFT($O2003,FIND(" ",$O2003&amp;" ")-1),"/",REPT(" ",20)),21,20)))),0)&gt;$W2003,"Late","Same day"))</f>
        <v/>
      </c>
      <c r="AF2003" s="26" t="str">
        <f aca="false">IF($A2003="","",IFERROR(INDEX(Validation!$C$193:$C$217,MATCH($A2003,Validation!$A$193:$A$217,0)),IF(COUNTIF(Validation!$U$19:$U$178,$Z2003)&gt;0,$Z2003,IF(COUNTIF(Validation!$S$19:$S$178,$AI2003)=1,INDEX(Validation!$U$19:$U$178,MATCH($AI2003,Validation!$S$19:$S$178,0)),$Z2003))))</f>
        <v/>
      </c>
      <c r="AG2003" s="27" t="str">
        <f aca="false">IF(COUNTA($A2003:$U2003)=0,"",IF($A2003="","No name",IF($F2003="","No date",IF($W2003=0,"Date ilegible",IF(NOT(ISNUMBER($N2003)),"Hours no numéricas",IF($AA2003="NO MATCH","Person no identificada","OK"))))))</f>
        <v/>
      </c>
      <c r="AH2003" s="27" t="str">
        <f aca="false">IF($W2003=0,"No date",IF($W2003&lt;Validation!$B$3,"Before period",IF($W2003&gt;Validation!$C$3,"After period","In period")))</f>
        <v>No date</v>
      </c>
      <c r="AI2003" s="26" t="str">
        <f aca="false">IF($Y2003="","",TRIM(RIGHT(SUBSTITUTE($Y2003," ",REPT(" ",50)),50)))</f>
        <v/>
      </c>
      <c r="AJ2003" s="27" t="str">
        <f aca="false">IF($A2003="","",IF(NOT(ISERROR(MATCH($A2003,Validation!$A$193:$A$217,0))),"Manual mapping",IF(COUNTIF(Validation!$U$19:$U$178,$Z2003)&gt;0,"Direct",IF(COUNTIF(Validation!$S$19:$S$178,$AI2003)=1,"By surname","Unresolved"))))</f>
        <v/>
      </c>
      <c r="AK2003" s="28" t="str">
        <f aca="false">IF($L2003="","",IF(MATCH($L2003,$L$2:$L$3000,0)&lt;&gt;ROW()-1,"",COUNT($AK$1:$AK2002)+1))</f>
        <v/>
      </c>
      <c r="AL2003" s="28" t="str">
        <f aca="false">IF($G2003="","",IF(MATCH($G2003,$G$2:$G$3000,0)&lt;&gt;ROW()-1,"",COUNT($AL$1:$AL2002)+1))</f>
        <v/>
      </c>
      <c r="AM2003" s="28" t="str">
        <f aca="false">IF($H2003="","",IF(MATCH($H2003,$H$2:$H$3000,0)&lt;&gt;ROW()-1,"",COUNT($AM$1:$AM2002)+1))</f>
        <v/>
      </c>
      <c r="AN2003" s="28" t="str">
        <f aca="false">IF($I2003="","",IF(MATCH($I2003,$I$2:$I$3000,0)&lt;&gt;ROW()-1,"",COUNT($AN$1:$AN2002)+1))</f>
        <v/>
      </c>
      <c r="AO2003" s="28" t="str">
        <f aca="false">IF($Q2003="","",IF(MATCH($Q2003,$Q$2:$Q$3000,0)&lt;&gt;ROW()-1,"",COUNT($AO$1:$AO2002)+1))</f>
        <v/>
      </c>
    </row>
    <row r="2004" customFormat="false" ht="12.75" hidden="false" customHeight="true" outlineLevel="0" collapsed="false">
      <c r="W2004" s="24" t="n">
        <f aca="false">IF($F2004="",0,IFERROR(IF(ISNUMBER($F2004),INT($F2004),DATE(VALUE(MID(SUBSTITUTE(LEFT($F2004,FIND(" ",$F2004&amp;" ")-1),"/",REPT(" ",20)),41,20)),VALUE(LEFT(SUBSTITUTE(LEFT($F2004,FIND(" ",$F2004&amp;" ")-1),"/",REPT(" ",20)),20)),VALUE(MID(SUBSTITUTE(LEFT($F2004,FIND(" ",$F2004&amp;" ")-1),"/",REPT(" ",20)),21,20)))),0))</f>
        <v>0</v>
      </c>
      <c r="X2004" s="25" t="str">
        <f aca="false">IF(ISNUMBER($N2004),$N2004*Validation!$B$5,"")</f>
        <v/>
      </c>
      <c r="Y2004" s="26" t="str">
        <f aca="false">IF($A2004="","",SUBSTITUTE(SUBSTITUTE(SUBSTITUTE(SUBSTITUTE(SUBSTITUTE(SUBSTITUTE(SUBSTITUTE(UPPER(TRIM($A2004)),"Á","A"),"É","E"),"Í","I"),"Ó","O"),"Ú","U"),"Ñ","N"),"Ü","U"))</f>
        <v/>
      </c>
      <c r="Z2004" s="26" t="str">
        <f aca="false">IF($Y2004="","",LEFT($Y2004,1)&amp;" "&amp;TRIM(RIGHT(SUBSTITUTE($Y2004," ",REPT(" ",50)),50)))</f>
        <v/>
      </c>
      <c r="AA2004" s="27" t="str">
        <f aca="false">IF($AF2004="","",IF(COUNTIF(Validation!$U$19:$U$178,$AF2004)&gt;0,"OK","NO MATCH"))</f>
        <v/>
      </c>
      <c r="AB2004" s="27" t="str">
        <f aca="false">IF($W2004=0,"",IF(AND($W2004&gt;=Validation!$B$3,$W2004&lt;=Validation!$C$3),"Yes","No"))</f>
        <v/>
      </c>
      <c r="AC2004" s="26" t="str">
        <f aca="false">IF($A2004="","",$AF2004&amp;"|"&amp;TEXT($W2004,"yyyy-mm-dd")&amp;"|"&amp;$J2004&amp;"|"&amp;$N2004)</f>
        <v/>
      </c>
      <c r="AD2004" s="27" t="str">
        <f aca="false">IF($AC2004="","",IF(COUNTIF($AC$2:$AC$3000,$AC2004)&gt;1,"REVIEW","OK"))</f>
        <v/>
      </c>
      <c r="AE2004" s="27" t="str">
        <f aca="false">IF(OR($W2004=0,$O2004=""),"",IF(IFERROR(IF(ISNUMBER($O2004),INT($O2004),DATE(VALUE(MID(SUBSTITUTE(LEFT($O2004,FIND(" ",$O2004&amp;" ")-1),"/",REPT(" ",20)),41,20)),VALUE(LEFT(SUBSTITUTE(LEFT($O2004,FIND(" ",$O2004&amp;" ")-1),"/",REPT(" ",20)),20)),VALUE(MID(SUBSTITUTE(LEFT($O2004,FIND(" ",$O2004&amp;" ")-1),"/",REPT(" ",20)),21,20)))),0)&gt;$W2004,"Late","Same day"))</f>
        <v/>
      </c>
      <c r="AF2004" s="26" t="str">
        <f aca="false">IF($A2004="","",IFERROR(INDEX(Validation!$C$193:$C$217,MATCH($A2004,Validation!$A$193:$A$217,0)),IF(COUNTIF(Validation!$U$19:$U$178,$Z2004)&gt;0,$Z2004,IF(COUNTIF(Validation!$S$19:$S$178,$AI2004)=1,INDEX(Validation!$U$19:$U$178,MATCH($AI2004,Validation!$S$19:$S$178,0)),$Z2004))))</f>
        <v/>
      </c>
      <c r="AG2004" s="27" t="str">
        <f aca="false">IF(COUNTA($A2004:$U2004)=0,"",IF($A2004="","No name",IF($F2004="","No date",IF($W2004=0,"Date ilegible",IF(NOT(ISNUMBER($N2004)),"Hours no numéricas",IF($AA2004="NO MATCH","Person no identificada","OK"))))))</f>
        <v/>
      </c>
      <c r="AH2004" s="27" t="str">
        <f aca="false">IF($W2004=0,"No date",IF($W2004&lt;Validation!$B$3,"Before period",IF($W2004&gt;Validation!$C$3,"After period","In period")))</f>
        <v>No date</v>
      </c>
      <c r="AI2004" s="26" t="str">
        <f aca="false">IF($Y2004="","",TRIM(RIGHT(SUBSTITUTE($Y2004," ",REPT(" ",50)),50)))</f>
        <v/>
      </c>
      <c r="AJ2004" s="27" t="str">
        <f aca="false">IF($A2004="","",IF(NOT(ISERROR(MATCH($A2004,Validation!$A$193:$A$217,0))),"Manual mapping",IF(COUNTIF(Validation!$U$19:$U$178,$Z2004)&gt;0,"Direct",IF(COUNTIF(Validation!$S$19:$S$178,$AI2004)=1,"By surname","Unresolved"))))</f>
        <v/>
      </c>
      <c r="AK2004" s="28" t="str">
        <f aca="false">IF($L2004="","",IF(MATCH($L2004,$L$2:$L$3000,0)&lt;&gt;ROW()-1,"",COUNT($AK$1:$AK2003)+1))</f>
        <v/>
      </c>
      <c r="AL2004" s="28" t="str">
        <f aca="false">IF($G2004="","",IF(MATCH($G2004,$G$2:$G$3000,0)&lt;&gt;ROW()-1,"",COUNT($AL$1:$AL2003)+1))</f>
        <v/>
      </c>
      <c r="AM2004" s="28" t="str">
        <f aca="false">IF($H2004="","",IF(MATCH($H2004,$H$2:$H$3000,0)&lt;&gt;ROW()-1,"",COUNT($AM$1:$AM2003)+1))</f>
        <v/>
      </c>
      <c r="AN2004" s="28" t="str">
        <f aca="false">IF($I2004="","",IF(MATCH($I2004,$I$2:$I$3000,0)&lt;&gt;ROW()-1,"",COUNT($AN$1:$AN2003)+1))</f>
        <v/>
      </c>
      <c r="AO2004" s="28" t="str">
        <f aca="false">IF($Q2004="","",IF(MATCH($Q2004,$Q$2:$Q$3000,0)&lt;&gt;ROW()-1,"",COUNT($AO$1:$AO2003)+1))</f>
        <v/>
      </c>
    </row>
    <row r="2005" customFormat="false" ht="12.75" hidden="false" customHeight="true" outlineLevel="0" collapsed="false">
      <c r="W2005" s="24" t="n">
        <f aca="false">IF($F2005="",0,IFERROR(IF(ISNUMBER($F2005),INT($F2005),DATE(VALUE(MID(SUBSTITUTE(LEFT($F2005,FIND(" ",$F2005&amp;" ")-1),"/",REPT(" ",20)),41,20)),VALUE(LEFT(SUBSTITUTE(LEFT($F2005,FIND(" ",$F2005&amp;" ")-1),"/",REPT(" ",20)),20)),VALUE(MID(SUBSTITUTE(LEFT($F2005,FIND(" ",$F2005&amp;" ")-1),"/",REPT(" ",20)),21,20)))),0))</f>
        <v>0</v>
      </c>
      <c r="X2005" s="25" t="str">
        <f aca="false">IF(ISNUMBER($N2005),$N2005*Validation!$B$5,"")</f>
        <v/>
      </c>
      <c r="Y2005" s="26" t="str">
        <f aca="false">IF($A2005="","",SUBSTITUTE(SUBSTITUTE(SUBSTITUTE(SUBSTITUTE(SUBSTITUTE(SUBSTITUTE(SUBSTITUTE(UPPER(TRIM($A2005)),"Á","A"),"É","E"),"Í","I"),"Ó","O"),"Ú","U"),"Ñ","N"),"Ü","U"))</f>
        <v/>
      </c>
      <c r="Z2005" s="26" t="str">
        <f aca="false">IF($Y2005="","",LEFT($Y2005,1)&amp;" "&amp;TRIM(RIGHT(SUBSTITUTE($Y2005," ",REPT(" ",50)),50)))</f>
        <v/>
      </c>
      <c r="AA2005" s="27" t="str">
        <f aca="false">IF($AF2005="","",IF(COUNTIF(Validation!$U$19:$U$178,$AF2005)&gt;0,"OK","NO MATCH"))</f>
        <v/>
      </c>
      <c r="AB2005" s="27" t="str">
        <f aca="false">IF($W2005=0,"",IF(AND($W2005&gt;=Validation!$B$3,$W2005&lt;=Validation!$C$3),"Yes","No"))</f>
        <v/>
      </c>
      <c r="AC2005" s="26" t="str">
        <f aca="false">IF($A2005="","",$AF2005&amp;"|"&amp;TEXT($W2005,"yyyy-mm-dd")&amp;"|"&amp;$J2005&amp;"|"&amp;$N2005)</f>
        <v/>
      </c>
      <c r="AD2005" s="27" t="str">
        <f aca="false">IF($AC2005="","",IF(COUNTIF($AC$2:$AC$3000,$AC2005)&gt;1,"REVIEW","OK"))</f>
        <v/>
      </c>
      <c r="AE2005" s="27" t="str">
        <f aca="false">IF(OR($W2005=0,$O2005=""),"",IF(IFERROR(IF(ISNUMBER($O2005),INT($O2005),DATE(VALUE(MID(SUBSTITUTE(LEFT($O2005,FIND(" ",$O2005&amp;" ")-1),"/",REPT(" ",20)),41,20)),VALUE(LEFT(SUBSTITUTE(LEFT($O2005,FIND(" ",$O2005&amp;" ")-1),"/",REPT(" ",20)),20)),VALUE(MID(SUBSTITUTE(LEFT($O2005,FIND(" ",$O2005&amp;" ")-1),"/",REPT(" ",20)),21,20)))),0)&gt;$W2005,"Late","Same day"))</f>
        <v/>
      </c>
      <c r="AF2005" s="26" t="str">
        <f aca="false">IF($A2005="","",IFERROR(INDEX(Validation!$C$193:$C$217,MATCH($A2005,Validation!$A$193:$A$217,0)),IF(COUNTIF(Validation!$U$19:$U$178,$Z2005)&gt;0,$Z2005,IF(COUNTIF(Validation!$S$19:$S$178,$AI2005)=1,INDEX(Validation!$U$19:$U$178,MATCH($AI2005,Validation!$S$19:$S$178,0)),$Z2005))))</f>
        <v/>
      </c>
      <c r="AG2005" s="27" t="str">
        <f aca="false">IF(COUNTA($A2005:$U2005)=0,"",IF($A2005="","No name",IF($F2005="","No date",IF($W2005=0,"Date ilegible",IF(NOT(ISNUMBER($N2005)),"Hours no numéricas",IF($AA2005="NO MATCH","Person no identificada","OK"))))))</f>
        <v/>
      </c>
      <c r="AH2005" s="27" t="str">
        <f aca="false">IF($W2005=0,"No date",IF($W2005&lt;Validation!$B$3,"Before period",IF($W2005&gt;Validation!$C$3,"After period","In period")))</f>
        <v>No date</v>
      </c>
      <c r="AI2005" s="26" t="str">
        <f aca="false">IF($Y2005="","",TRIM(RIGHT(SUBSTITUTE($Y2005," ",REPT(" ",50)),50)))</f>
        <v/>
      </c>
      <c r="AJ2005" s="27" t="str">
        <f aca="false">IF($A2005="","",IF(NOT(ISERROR(MATCH($A2005,Validation!$A$193:$A$217,0))),"Manual mapping",IF(COUNTIF(Validation!$U$19:$U$178,$Z2005)&gt;0,"Direct",IF(COUNTIF(Validation!$S$19:$S$178,$AI2005)=1,"By surname","Unresolved"))))</f>
        <v/>
      </c>
      <c r="AK2005" s="28" t="str">
        <f aca="false">IF($L2005="","",IF(MATCH($L2005,$L$2:$L$3000,0)&lt;&gt;ROW()-1,"",COUNT($AK$1:$AK2004)+1))</f>
        <v/>
      </c>
      <c r="AL2005" s="28" t="str">
        <f aca="false">IF($G2005="","",IF(MATCH($G2005,$G$2:$G$3000,0)&lt;&gt;ROW()-1,"",COUNT($AL$1:$AL2004)+1))</f>
        <v/>
      </c>
      <c r="AM2005" s="28" t="str">
        <f aca="false">IF($H2005="","",IF(MATCH($H2005,$H$2:$H$3000,0)&lt;&gt;ROW()-1,"",COUNT($AM$1:$AM2004)+1))</f>
        <v/>
      </c>
      <c r="AN2005" s="28" t="str">
        <f aca="false">IF($I2005="","",IF(MATCH($I2005,$I$2:$I$3000,0)&lt;&gt;ROW()-1,"",COUNT($AN$1:$AN2004)+1))</f>
        <v/>
      </c>
      <c r="AO2005" s="28" t="str">
        <f aca="false">IF($Q2005="","",IF(MATCH($Q2005,$Q$2:$Q$3000,0)&lt;&gt;ROW()-1,"",COUNT($AO$1:$AO2004)+1))</f>
        <v/>
      </c>
    </row>
    <row r="2006" customFormat="false" ht="12.75" hidden="false" customHeight="true" outlineLevel="0" collapsed="false">
      <c r="W2006" s="24" t="n">
        <f aca="false">IF($F2006="",0,IFERROR(IF(ISNUMBER($F2006),INT($F2006),DATE(VALUE(MID(SUBSTITUTE(LEFT($F2006,FIND(" ",$F2006&amp;" ")-1),"/",REPT(" ",20)),41,20)),VALUE(LEFT(SUBSTITUTE(LEFT($F2006,FIND(" ",$F2006&amp;" ")-1),"/",REPT(" ",20)),20)),VALUE(MID(SUBSTITUTE(LEFT($F2006,FIND(" ",$F2006&amp;" ")-1),"/",REPT(" ",20)),21,20)))),0))</f>
        <v>0</v>
      </c>
      <c r="X2006" s="25" t="str">
        <f aca="false">IF(ISNUMBER($N2006),$N2006*Validation!$B$5,"")</f>
        <v/>
      </c>
      <c r="Y2006" s="26" t="str">
        <f aca="false">IF($A2006="","",SUBSTITUTE(SUBSTITUTE(SUBSTITUTE(SUBSTITUTE(SUBSTITUTE(SUBSTITUTE(SUBSTITUTE(UPPER(TRIM($A2006)),"Á","A"),"É","E"),"Í","I"),"Ó","O"),"Ú","U"),"Ñ","N"),"Ü","U"))</f>
        <v/>
      </c>
      <c r="Z2006" s="26" t="str">
        <f aca="false">IF($Y2006="","",LEFT($Y2006,1)&amp;" "&amp;TRIM(RIGHT(SUBSTITUTE($Y2006," ",REPT(" ",50)),50)))</f>
        <v/>
      </c>
      <c r="AA2006" s="27" t="str">
        <f aca="false">IF($AF2006="","",IF(COUNTIF(Validation!$U$19:$U$178,$AF2006)&gt;0,"OK","NO MATCH"))</f>
        <v/>
      </c>
      <c r="AB2006" s="27" t="str">
        <f aca="false">IF($W2006=0,"",IF(AND($W2006&gt;=Validation!$B$3,$W2006&lt;=Validation!$C$3),"Yes","No"))</f>
        <v/>
      </c>
      <c r="AC2006" s="26" t="str">
        <f aca="false">IF($A2006="","",$AF2006&amp;"|"&amp;TEXT($W2006,"yyyy-mm-dd")&amp;"|"&amp;$J2006&amp;"|"&amp;$N2006)</f>
        <v/>
      </c>
      <c r="AD2006" s="27" t="str">
        <f aca="false">IF($AC2006="","",IF(COUNTIF($AC$2:$AC$3000,$AC2006)&gt;1,"REVIEW","OK"))</f>
        <v/>
      </c>
      <c r="AE2006" s="27" t="str">
        <f aca="false">IF(OR($W2006=0,$O2006=""),"",IF(IFERROR(IF(ISNUMBER($O2006),INT($O2006),DATE(VALUE(MID(SUBSTITUTE(LEFT($O2006,FIND(" ",$O2006&amp;" ")-1),"/",REPT(" ",20)),41,20)),VALUE(LEFT(SUBSTITUTE(LEFT($O2006,FIND(" ",$O2006&amp;" ")-1),"/",REPT(" ",20)),20)),VALUE(MID(SUBSTITUTE(LEFT($O2006,FIND(" ",$O2006&amp;" ")-1),"/",REPT(" ",20)),21,20)))),0)&gt;$W2006,"Late","Same day"))</f>
        <v/>
      </c>
      <c r="AF2006" s="26" t="str">
        <f aca="false">IF($A2006="","",IFERROR(INDEX(Validation!$C$193:$C$217,MATCH($A2006,Validation!$A$193:$A$217,0)),IF(COUNTIF(Validation!$U$19:$U$178,$Z2006)&gt;0,$Z2006,IF(COUNTIF(Validation!$S$19:$S$178,$AI2006)=1,INDEX(Validation!$U$19:$U$178,MATCH($AI2006,Validation!$S$19:$S$178,0)),$Z2006))))</f>
        <v/>
      </c>
      <c r="AG2006" s="27" t="str">
        <f aca="false">IF(COUNTA($A2006:$U2006)=0,"",IF($A2006="","No name",IF($F2006="","No date",IF($W2006=0,"Date ilegible",IF(NOT(ISNUMBER($N2006)),"Hours no numéricas",IF($AA2006="NO MATCH","Person no identificada","OK"))))))</f>
        <v/>
      </c>
      <c r="AH2006" s="27" t="str">
        <f aca="false">IF($W2006=0,"No date",IF($W2006&lt;Validation!$B$3,"Before period",IF($W2006&gt;Validation!$C$3,"After period","In period")))</f>
        <v>No date</v>
      </c>
      <c r="AI2006" s="26" t="str">
        <f aca="false">IF($Y2006="","",TRIM(RIGHT(SUBSTITUTE($Y2006," ",REPT(" ",50)),50)))</f>
        <v/>
      </c>
      <c r="AJ2006" s="27" t="str">
        <f aca="false">IF($A2006="","",IF(NOT(ISERROR(MATCH($A2006,Validation!$A$193:$A$217,0))),"Manual mapping",IF(COUNTIF(Validation!$U$19:$U$178,$Z2006)&gt;0,"Direct",IF(COUNTIF(Validation!$S$19:$S$178,$AI2006)=1,"By surname","Unresolved"))))</f>
        <v/>
      </c>
      <c r="AK2006" s="28" t="str">
        <f aca="false">IF($L2006="","",IF(MATCH($L2006,$L$2:$L$3000,0)&lt;&gt;ROW()-1,"",COUNT($AK$1:$AK2005)+1))</f>
        <v/>
      </c>
      <c r="AL2006" s="28" t="str">
        <f aca="false">IF($G2006="","",IF(MATCH($G2006,$G$2:$G$3000,0)&lt;&gt;ROW()-1,"",COUNT($AL$1:$AL2005)+1))</f>
        <v/>
      </c>
      <c r="AM2006" s="28" t="str">
        <f aca="false">IF($H2006="","",IF(MATCH($H2006,$H$2:$H$3000,0)&lt;&gt;ROW()-1,"",COUNT($AM$1:$AM2005)+1))</f>
        <v/>
      </c>
      <c r="AN2006" s="28" t="str">
        <f aca="false">IF($I2006="","",IF(MATCH($I2006,$I$2:$I$3000,0)&lt;&gt;ROW()-1,"",COUNT($AN$1:$AN2005)+1))</f>
        <v/>
      </c>
      <c r="AO2006" s="28" t="str">
        <f aca="false">IF($Q2006="","",IF(MATCH($Q2006,$Q$2:$Q$3000,0)&lt;&gt;ROW()-1,"",COUNT($AO$1:$AO2005)+1))</f>
        <v/>
      </c>
    </row>
    <row r="2007" customFormat="false" ht="12.75" hidden="false" customHeight="true" outlineLevel="0" collapsed="false">
      <c r="W2007" s="24" t="n">
        <f aca="false">IF($F2007="",0,IFERROR(IF(ISNUMBER($F2007),INT($F2007),DATE(VALUE(MID(SUBSTITUTE(LEFT($F2007,FIND(" ",$F2007&amp;" ")-1),"/",REPT(" ",20)),41,20)),VALUE(LEFT(SUBSTITUTE(LEFT($F2007,FIND(" ",$F2007&amp;" ")-1),"/",REPT(" ",20)),20)),VALUE(MID(SUBSTITUTE(LEFT($F2007,FIND(" ",$F2007&amp;" ")-1),"/",REPT(" ",20)),21,20)))),0))</f>
        <v>0</v>
      </c>
      <c r="X2007" s="25" t="str">
        <f aca="false">IF(ISNUMBER($N2007),$N2007*Validation!$B$5,"")</f>
        <v/>
      </c>
      <c r="Y2007" s="26" t="str">
        <f aca="false">IF($A2007="","",SUBSTITUTE(SUBSTITUTE(SUBSTITUTE(SUBSTITUTE(SUBSTITUTE(SUBSTITUTE(SUBSTITUTE(UPPER(TRIM($A2007)),"Á","A"),"É","E"),"Í","I"),"Ó","O"),"Ú","U"),"Ñ","N"),"Ü","U"))</f>
        <v/>
      </c>
      <c r="Z2007" s="26" t="str">
        <f aca="false">IF($Y2007="","",LEFT($Y2007,1)&amp;" "&amp;TRIM(RIGHT(SUBSTITUTE($Y2007," ",REPT(" ",50)),50)))</f>
        <v/>
      </c>
      <c r="AA2007" s="27" t="str">
        <f aca="false">IF($AF2007="","",IF(COUNTIF(Validation!$U$19:$U$178,$AF2007)&gt;0,"OK","NO MATCH"))</f>
        <v/>
      </c>
      <c r="AB2007" s="27" t="str">
        <f aca="false">IF($W2007=0,"",IF(AND($W2007&gt;=Validation!$B$3,$W2007&lt;=Validation!$C$3),"Yes","No"))</f>
        <v/>
      </c>
      <c r="AC2007" s="26" t="str">
        <f aca="false">IF($A2007="","",$AF2007&amp;"|"&amp;TEXT($W2007,"yyyy-mm-dd")&amp;"|"&amp;$J2007&amp;"|"&amp;$N2007)</f>
        <v/>
      </c>
      <c r="AD2007" s="27" t="str">
        <f aca="false">IF($AC2007="","",IF(COUNTIF($AC$2:$AC$3000,$AC2007)&gt;1,"REVIEW","OK"))</f>
        <v/>
      </c>
      <c r="AE2007" s="27" t="str">
        <f aca="false">IF(OR($W2007=0,$O2007=""),"",IF(IFERROR(IF(ISNUMBER($O2007),INT($O2007),DATE(VALUE(MID(SUBSTITUTE(LEFT($O2007,FIND(" ",$O2007&amp;" ")-1),"/",REPT(" ",20)),41,20)),VALUE(LEFT(SUBSTITUTE(LEFT($O2007,FIND(" ",$O2007&amp;" ")-1),"/",REPT(" ",20)),20)),VALUE(MID(SUBSTITUTE(LEFT($O2007,FIND(" ",$O2007&amp;" ")-1),"/",REPT(" ",20)),21,20)))),0)&gt;$W2007,"Late","Same day"))</f>
        <v/>
      </c>
      <c r="AF2007" s="26" t="str">
        <f aca="false">IF($A2007="","",IFERROR(INDEX(Validation!$C$193:$C$217,MATCH($A2007,Validation!$A$193:$A$217,0)),IF(COUNTIF(Validation!$U$19:$U$178,$Z2007)&gt;0,$Z2007,IF(COUNTIF(Validation!$S$19:$S$178,$AI2007)=1,INDEX(Validation!$U$19:$U$178,MATCH($AI2007,Validation!$S$19:$S$178,0)),$Z2007))))</f>
        <v/>
      </c>
      <c r="AG2007" s="27" t="str">
        <f aca="false">IF(COUNTA($A2007:$U2007)=0,"",IF($A2007="","No name",IF($F2007="","No date",IF($W2007=0,"Date ilegible",IF(NOT(ISNUMBER($N2007)),"Hours no numéricas",IF($AA2007="NO MATCH","Person no identificada","OK"))))))</f>
        <v/>
      </c>
      <c r="AH2007" s="27" t="str">
        <f aca="false">IF($W2007=0,"No date",IF($W2007&lt;Validation!$B$3,"Before period",IF($W2007&gt;Validation!$C$3,"After period","In period")))</f>
        <v>No date</v>
      </c>
      <c r="AI2007" s="26" t="str">
        <f aca="false">IF($Y2007="","",TRIM(RIGHT(SUBSTITUTE($Y2007," ",REPT(" ",50)),50)))</f>
        <v/>
      </c>
      <c r="AJ2007" s="27" t="str">
        <f aca="false">IF($A2007="","",IF(NOT(ISERROR(MATCH($A2007,Validation!$A$193:$A$217,0))),"Manual mapping",IF(COUNTIF(Validation!$U$19:$U$178,$Z2007)&gt;0,"Direct",IF(COUNTIF(Validation!$S$19:$S$178,$AI2007)=1,"By surname","Unresolved"))))</f>
        <v/>
      </c>
      <c r="AK2007" s="28" t="str">
        <f aca="false">IF($L2007="","",IF(MATCH($L2007,$L$2:$L$3000,0)&lt;&gt;ROW()-1,"",COUNT($AK$1:$AK2006)+1))</f>
        <v/>
      </c>
      <c r="AL2007" s="28" t="str">
        <f aca="false">IF($G2007="","",IF(MATCH($G2007,$G$2:$G$3000,0)&lt;&gt;ROW()-1,"",COUNT($AL$1:$AL2006)+1))</f>
        <v/>
      </c>
      <c r="AM2007" s="28" t="str">
        <f aca="false">IF($H2007="","",IF(MATCH($H2007,$H$2:$H$3000,0)&lt;&gt;ROW()-1,"",COUNT($AM$1:$AM2006)+1))</f>
        <v/>
      </c>
      <c r="AN2007" s="28" t="str">
        <f aca="false">IF($I2007="","",IF(MATCH($I2007,$I$2:$I$3000,0)&lt;&gt;ROW()-1,"",COUNT($AN$1:$AN2006)+1))</f>
        <v/>
      </c>
      <c r="AO2007" s="28" t="str">
        <f aca="false">IF($Q2007="","",IF(MATCH($Q2007,$Q$2:$Q$3000,0)&lt;&gt;ROW()-1,"",COUNT($AO$1:$AO2006)+1))</f>
        <v/>
      </c>
    </row>
    <row r="2008" customFormat="false" ht="12.75" hidden="false" customHeight="true" outlineLevel="0" collapsed="false">
      <c r="W2008" s="24" t="n">
        <f aca="false">IF($F2008="",0,IFERROR(IF(ISNUMBER($F2008),INT($F2008),DATE(VALUE(MID(SUBSTITUTE(LEFT($F2008,FIND(" ",$F2008&amp;" ")-1),"/",REPT(" ",20)),41,20)),VALUE(LEFT(SUBSTITUTE(LEFT($F2008,FIND(" ",$F2008&amp;" ")-1),"/",REPT(" ",20)),20)),VALUE(MID(SUBSTITUTE(LEFT($F2008,FIND(" ",$F2008&amp;" ")-1),"/",REPT(" ",20)),21,20)))),0))</f>
        <v>0</v>
      </c>
      <c r="X2008" s="25" t="str">
        <f aca="false">IF(ISNUMBER($N2008),$N2008*Validation!$B$5,"")</f>
        <v/>
      </c>
      <c r="Y2008" s="26" t="str">
        <f aca="false">IF($A2008="","",SUBSTITUTE(SUBSTITUTE(SUBSTITUTE(SUBSTITUTE(SUBSTITUTE(SUBSTITUTE(SUBSTITUTE(UPPER(TRIM($A2008)),"Á","A"),"É","E"),"Í","I"),"Ó","O"),"Ú","U"),"Ñ","N"),"Ü","U"))</f>
        <v/>
      </c>
      <c r="Z2008" s="26" t="str">
        <f aca="false">IF($Y2008="","",LEFT($Y2008,1)&amp;" "&amp;TRIM(RIGHT(SUBSTITUTE($Y2008," ",REPT(" ",50)),50)))</f>
        <v/>
      </c>
      <c r="AA2008" s="27" t="str">
        <f aca="false">IF($AF2008="","",IF(COUNTIF(Validation!$U$19:$U$178,$AF2008)&gt;0,"OK","NO MATCH"))</f>
        <v/>
      </c>
      <c r="AB2008" s="27" t="str">
        <f aca="false">IF($W2008=0,"",IF(AND($W2008&gt;=Validation!$B$3,$W2008&lt;=Validation!$C$3),"Yes","No"))</f>
        <v/>
      </c>
      <c r="AC2008" s="26" t="str">
        <f aca="false">IF($A2008="","",$AF2008&amp;"|"&amp;TEXT($W2008,"yyyy-mm-dd")&amp;"|"&amp;$J2008&amp;"|"&amp;$N2008)</f>
        <v/>
      </c>
      <c r="AD2008" s="27" t="str">
        <f aca="false">IF($AC2008="","",IF(COUNTIF($AC$2:$AC$3000,$AC2008)&gt;1,"REVIEW","OK"))</f>
        <v/>
      </c>
      <c r="AE2008" s="27" t="str">
        <f aca="false">IF(OR($W2008=0,$O2008=""),"",IF(IFERROR(IF(ISNUMBER($O2008),INT($O2008),DATE(VALUE(MID(SUBSTITUTE(LEFT($O2008,FIND(" ",$O2008&amp;" ")-1),"/",REPT(" ",20)),41,20)),VALUE(LEFT(SUBSTITUTE(LEFT($O2008,FIND(" ",$O2008&amp;" ")-1),"/",REPT(" ",20)),20)),VALUE(MID(SUBSTITUTE(LEFT($O2008,FIND(" ",$O2008&amp;" ")-1),"/",REPT(" ",20)),21,20)))),0)&gt;$W2008,"Late","Same day"))</f>
        <v/>
      </c>
      <c r="AF2008" s="26" t="str">
        <f aca="false">IF($A2008="","",IFERROR(INDEX(Validation!$C$193:$C$217,MATCH($A2008,Validation!$A$193:$A$217,0)),IF(COUNTIF(Validation!$U$19:$U$178,$Z2008)&gt;0,$Z2008,IF(COUNTIF(Validation!$S$19:$S$178,$AI2008)=1,INDEX(Validation!$U$19:$U$178,MATCH($AI2008,Validation!$S$19:$S$178,0)),$Z2008))))</f>
        <v/>
      </c>
      <c r="AG2008" s="27" t="str">
        <f aca="false">IF(COUNTA($A2008:$U2008)=0,"",IF($A2008="","No name",IF($F2008="","No date",IF($W2008=0,"Date ilegible",IF(NOT(ISNUMBER($N2008)),"Hours no numéricas",IF($AA2008="NO MATCH","Person no identificada","OK"))))))</f>
        <v/>
      </c>
      <c r="AH2008" s="27" t="str">
        <f aca="false">IF($W2008=0,"No date",IF($W2008&lt;Validation!$B$3,"Before period",IF($W2008&gt;Validation!$C$3,"After period","In period")))</f>
        <v>No date</v>
      </c>
      <c r="AI2008" s="26" t="str">
        <f aca="false">IF($Y2008="","",TRIM(RIGHT(SUBSTITUTE($Y2008," ",REPT(" ",50)),50)))</f>
        <v/>
      </c>
      <c r="AJ2008" s="27" t="str">
        <f aca="false">IF($A2008="","",IF(NOT(ISERROR(MATCH($A2008,Validation!$A$193:$A$217,0))),"Manual mapping",IF(COUNTIF(Validation!$U$19:$U$178,$Z2008)&gt;0,"Direct",IF(COUNTIF(Validation!$S$19:$S$178,$AI2008)=1,"By surname","Unresolved"))))</f>
        <v/>
      </c>
      <c r="AK2008" s="28" t="str">
        <f aca="false">IF($L2008="","",IF(MATCH($L2008,$L$2:$L$3000,0)&lt;&gt;ROW()-1,"",COUNT($AK$1:$AK2007)+1))</f>
        <v/>
      </c>
      <c r="AL2008" s="28" t="str">
        <f aca="false">IF($G2008="","",IF(MATCH($G2008,$G$2:$G$3000,0)&lt;&gt;ROW()-1,"",COUNT($AL$1:$AL2007)+1))</f>
        <v/>
      </c>
      <c r="AM2008" s="28" t="str">
        <f aca="false">IF($H2008="","",IF(MATCH($H2008,$H$2:$H$3000,0)&lt;&gt;ROW()-1,"",COUNT($AM$1:$AM2007)+1))</f>
        <v/>
      </c>
      <c r="AN2008" s="28" t="str">
        <f aca="false">IF($I2008="","",IF(MATCH($I2008,$I$2:$I$3000,0)&lt;&gt;ROW()-1,"",COUNT($AN$1:$AN2007)+1))</f>
        <v/>
      </c>
      <c r="AO2008" s="28" t="str">
        <f aca="false">IF($Q2008="","",IF(MATCH($Q2008,$Q$2:$Q$3000,0)&lt;&gt;ROW()-1,"",COUNT($AO$1:$AO2007)+1))</f>
        <v/>
      </c>
    </row>
    <row r="2009" customFormat="false" ht="12.75" hidden="false" customHeight="true" outlineLevel="0" collapsed="false">
      <c r="W2009" s="24" t="n">
        <f aca="false">IF($F2009="",0,IFERROR(IF(ISNUMBER($F2009),INT($F2009),DATE(VALUE(MID(SUBSTITUTE(LEFT($F2009,FIND(" ",$F2009&amp;" ")-1),"/",REPT(" ",20)),41,20)),VALUE(LEFT(SUBSTITUTE(LEFT($F2009,FIND(" ",$F2009&amp;" ")-1),"/",REPT(" ",20)),20)),VALUE(MID(SUBSTITUTE(LEFT($F2009,FIND(" ",$F2009&amp;" ")-1),"/",REPT(" ",20)),21,20)))),0))</f>
        <v>0</v>
      </c>
      <c r="X2009" s="25" t="str">
        <f aca="false">IF(ISNUMBER($N2009),$N2009*Validation!$B$5,"")</f>
        <v/>
      </c>
      <c r="Y2009" s="26" t="str">
        <f aca="false">IF($A2009="","",SUBSTITUTE(SUBSTITUTE(SUBSTITUTE(SUBSTITUTE(SUBSTITUTE(SUBSTITUTE(SUBSTITUTE(UPPER(TRIM($A2009)),"Á","A"),"É","E"),"Í","I"),"Ó","O"),"Ú","U"),"Ñ","N"),"Ü","U"))</f>
        <v/>
      </c>
      <c r="Z2009" s="26" t="str">
        <f aca="false">IF($Y2009="","",LEFT($Y2009,1)&amp;" "&amp;TRIM(RIGHT(SUBSTITUTE($Y2009," ",REPT(" ",50)),50)))</f>
        <v/>
      </c>
      <c r="AA2009" s="27" t="str">
        <f aca="false">IF($AF2009="","",IF(COUNTIF(Validation!$U$19:$U$178,$AF2009)&gt;0,"OK","NO MATCH"))</f>
        <v/>
      </c>
      <c r="AB2009" s="27" t="str">
        <f aca="false">IF($W2009=0,"",IF(AND($W2009&gt;=Validation!$B$3,$W2009&lt;=Validation!$C$3),"Yes","No"))</f>
        <v/>
      </c>
      <c r="AC2009" s="26" t="str">
        <f aca="false">IF($A2009="","",$AF2009&amp;"|"&amp;TEXT($W2009,"yyyy-mm-dd")&amp;"|"&amp;$J2009&amp;"|"&amp;$N2009)</f>
        <v/>
      </c>
      <c r="AD2009" s="27" t="str">
        <f aca="false">IF($AC2009="","",IF(COUNTIF($AC$2:$AC$3000,$AC2009)&gt;1,"REVIEW","OK"))</f>
        <v/>
      </c>
      <c r="AE2009" s="27" t="str">
        <f aca="false">IF(OR($W2009=0,$O2009=""),"",IF(IFERROR(IF(ISNUMBER($O2009),INT($O2009),DATE(VALUE(MID(SUBSTITUTE(LEFT($O2009,FIND(" ",$O2009&amp;" ")-1),"/",REPT(" ",20)),41,20)),VALUE(LEFT(SUBSTITUTE(LEFT($O2009,FIND(" ",$O2009&amp;" ")-1),"/",REPT(" ",20)),20)),VALUE(MID(SUBSTITUTE(LEFT($O2009,FIND(" ",$O2009&amp;" ")-1),"/",REPT(" ",20)),21,20)))),0)&gt;$W2009,"Late","Same day"))</f>
        <v/>
      </c>
      <c r="AF2009" s="26" t="str">
        <f aca="false">IF($A2009="","",IFERROR(INDEX(Validation!$C$193:$C$217,MATCH($A2009,Validation!$A$193:$A$217,0)),IF(COUNTIF(Validation!$U$19:$U$178,$Z2009)&gt;0,$Z2009,IF(COUNTIF(Validation!$S$19:$S$178,$AI2009)=1,INDEX(Validation!$U$19:$U$178,MATCH($AI2009,Validation!$S$19:$S$178,0)),$Z2009))))</f>
        <v/>
      </c>
      <c r="AG2009" s="27" t="str">
        <f aca="false">IF(COUNTA($A2009:$U2009)=0,"",IF($A2009="","No name",IF($F2009="","No date",IF($W2009=0,"Date ilegible",IF(NOT(ISNUMBER($N2009)),"Hours no numéricas",IF($AA2009="NO MATCH","Person no identificada","OK"))))))</f>
        <v/>
      </c>
      <c r="AH2009" s="27" t="str">
        <f aca="false">IF($W2009=0,"No date",IF($W2009&lt;Validation!$B$3,"Before period",IF($W2009&gt;Validation!$C$3,"After period","In period")))</f>
        <v>No date</v>
      </c>
      <c r="AI2009" s="26" t="str">
        <f aca="false">IF($Y2009="","",TRIM(RIGHT(SUBSTITUTE($Y2009," ",REPT(" ",50)),50)))</f>
        <v/>
      </c>
      <c r="AJ2009" s="27" t="str">
        <f aca="false">IF($A2009="","",IF(NOT(ISERROR(MATCH($A2009,Validation!$A$193:$A$217,0))),"Manual mapping",IF(COUNTIF(Validation!$U$19:$U$178,$Z2009)&gt;0,"Direct",IF(COUNTIF(Validation!$S$19:$S$178,$AI2009)=1,"By surname","Unresolved"))))</f>
        <v/>
      </c>
      <c r="AK2009" s="28" t="str">
        <f aca="false">IF($L2009="","",IF(MATCH($L2009,$L$2:$L$3000,0)&lt;&gt;ROW()-1,"",COUNT($AK$1:$AK2008)+1))</f>
        <v/>
      </c>
      <c r="AL2009" s="28" t="str">
        <f aca="false">IF($G2009="","",IF(MATCH($G2009,$G$2:$G$3000,0)&lt;&gt;ROW()-1,"",COUNT($AL$1:$AL2008)+1))</f>
        <v/>
      </c>
      <c r="AM2009" s="28" t="str">
        <f aca="false">IF($H2009="","",IF(MATCH($H2009,$H$2:$H$3000,0)&lt;&gt;ROW()-1,"",COUNT($AM$1:$AM2008)+1))</f>
        <v/>
      </c>
      <c r="AN2009" s="28" t="str">
        <f aca="false">IF($I2009="","",IF(MATCH($I2009,$I$2:$I$3000,0)&lt;&gt;ROW()-1,"",COUNT($AN$1:$AN2008)+1))</f>
        <v/>
      </c>
      <c r="AO2009" s="28" t="str">
        <f aca="false">IF($Q2009="","",IF(MATCH($Q2009,$Q$2:$Q$3000,0)&lt;&gt;ROW()-1,"",COUNT($AO$1:$AO2008)+1))</f>
        <v/>
      </c>
    </row>
    <row r="2010" customFormat="false" ht="12.75" hidden="false" customHeight="true" outlineLevel="0" collapsed="false">
      <c r="W2010" s="24" t="n">
        <f aca="false">IF($F2010="",0,IFERROR(IF(ISNUMBER($F2010),INT($F2010),DATE(VALUE(MID(SUBSTITUTE(LEFT($F2010,FIND(" ",$F2010&amp;" ")-1),"/",REPT(" ",20)),41,20)),VALUE(LEFT(SUBSTITUTE(LEFT($F2010,FIND(" ",$F2010&amp;" ")-1),"/",REPT(" ",20)),20)),VALUE(MID(SUBSTITUTE(LEFT($F2010,FIND(" ",$F2010&amp;" ")-1),"/",REPT(" ",20)),21,20)))),0))</f>
        <v>0</v>
      </c>
      <c r="X2010" s="25" t="str">
        <f aca="false">IF(ISNUMBER($N2010),$N2010*Validation!$B$5,"")</f>
        <v/>
      </c>
      <c r="Y2010" s="26" t="str">
        <f aca="false">IF($A2010="","",SUBSTITUTE(SUBSTITUTE(SUBSTITUTE(SUBSTITUTE(SUBSTITUTE(SUBSTITUTE(SUBSTITUTE(UPPER(TRIM($A2010)),"Á","A"),"É","E"),"Í","I"),"Ó","O"),"Ú","U"),"Ñ","N"),"Ü","U"))</f>
        <v/>
      </c>
      <c r="Z2010" s="26" t="str">
        <f aca="false">IF($Y2010="","",LEFT($Y2010,1)&amp;" "&amp;TRIM(RIGHT(SUBSTITUTE($Y2010," ",REPT(" ",50)),50)))</f>
        <v/>
      </c>
      <c r="AA2010" s="27" t="str">
        <f aca="false">IF($AF2010="","",IF(COUNTIF(Validation!$U$19:$U$178,$AF2010)&gt;0,"OK","NO MATCH"))</f>
        <v/>
      </c>
      <c r="AB2010" s="27" t="str">
        <f aca="false">IF($W2010=0,"",IF(AND($W2010&gt;=Validation!$B$3,$W2010&lt;=Validation!$C$3),"Yes","No"))</f>
        <v/>
      </c>
      <c r="AC2010" s="26" t="str">
        <f aca="false">IF($A2010="","",$AF2010&amp;"|"&amp;TEXT($W2010,"yyyy-mm-dd")&amp;"|"&amp;$J2010&amp;"|"&amp;$N2010)</f>
        <v/>
      </c>
      <c r="AD2010" s="27" t="str">
        <f aca="false">IF($AC2010="","",IF(COUNTIF($AC$2:$AC$3000,$AC2010)&gt;1,"REVIEW","OK"))</f>
        <v/>
      </c>
      <c r="AE2010" s="27" t="str">
        <f aca="false">IF(OR($W2010=0,$O2010=""),"",IF(IFERROR(IF(ISNUMBER($O2010),INT($O2010),DATE(VALUE(MID(SUBSTITUTE(LEFT($O2010,FIND(" ",$O2010&amp;" ")-1),"/",REPT(" ",20)),41,20)),VALUE(LEFT(SUBSTITUTE(LEFT($O2010,FIND(" ",$O2010&amp;" ")-1),"/",REPT(" ",20)),20)),VALUE(MID(SUBSTITUTE(LEFT($O2010,FIND(" ",$O2010&amp;" ")-1),"/",REPT(" ",20)),21,20)))),0)&gt;$W2010,"Late","Same day"))</f>
        <v/>
      </c>
      <c r="AF2010" s="26" t="str">
        <f aca="false">IF($A2010="","",IFERROR(INDEX(Validation!$C$193:$C$217,MATCH($A2010,Validation!$A$193:$A$217,0)),IF(COUNTIF(Validation!$U$19:$U$178,$Z2010)&gt;0,$Z2010,IF(COUNTIF(Validation!$S$19:$S$178,$AI2010)=1,INDEX(Validation!$U$19:$U$178,MATCH($AI2010,Validation!$S$19:$S$178,0)),$Z2010))))</f>
        <v/>
      </c>
      <c r="AG2010" s="27" t="str">
        <f aca="false">IF(COUNTA($A2010:$U2010)=0,"",IF($A2010="","No name",IF($F2010="","No date",IF($W2010=0,"Date ilegible",IF(NOT(ISNUMBER($N2010)),"Hours no numéricas",IF($AA2010="NO MATCH","Person no identificada","OK"))))))</f>
        <v/>
      </c>
      <c r="AH2010" s="27" t="str">
        <f aca="false">IF($W2010=0,"No date",IF($W2010&lt;Validation!$B$3,"Before period",IF($W2010&gt;Validation!$C$3,"After period","In period")))</f>
        <v>No date</v>
      </c>
      <c r="AI2010" s="26" t="str">
        <f aca="false">IF($Y2010="","",TRIM(RIGHT(SUBSTITUTE($Y2010," ",REPT(" ",50)),50)))</f>
        <v/>
      </c>
      <c r="AJ2010" s="27" t="str">
        <f aca="false">IF($A2010="","",IF(NOT(ISERROR(MATCH($A2010,Validation!$A$193:$A$217,0))),"Manual mapping",IF(COUNTIF(Validation!$U$19:$U$178,$Z2010)&gt;0,"Direct",IF(COUNTIF(Validation!$S$19:$S$178,$AI2010)=1,"By surname","Unresolved"))))</f>
        <v/>
      </c>
      <c r="AK2010" s="28" t="str">
        <f aca="false">IF($L2010="","",IF(MATCH($L2010,$L$2:$L$3000,0)&lt;&gt;ROW()-1,"",COUNT($AK$1:$AK2009)+1))</f>
        <v/>
      </c>
      <c r="AL2010" s="28" t="str">
        <f aca="false">IF($G2010="","",IF(MATCH($G2010,$G$2:$G$3000,0)&lt;&gt;ROW()-1,"",COUNT($AL$1:$AL2009)+1))</f>
        <v/>
      </c>
      <c r="AM2010" s="28" t="str">
        <f aca="false">IF($H2010="","",IF(MATCH($H2010,$H$2:$H$3000,0)&lt;&gt;ROW()-1,"",COUNT($AM$1:$AM2009)+1))</f>
        <v/>
      </c>
      <c r="AN2010" s="28" t="str">
        <f aca="false">IF($I2010="","",IF(MATCH($I2010,$I$2:$I$3000,0)&lt;&gt;ROW()-1,"",COUNT($AN$1:$AN2009)+1))</f>
        <v/>
      </c>
      <c r="AO2010" s="28" t="str">
        <f aca="false">IF($Q2010="","",IF(MATCH($Q2010,$Q$2:$Q$3000,0)&lt;&gt;ROW()-1,"",COUNT($AO$1:$AO2009)+1))</f>
        <v/>
      </c>
    </row>
    <row r="2011" customFormat="false" ht="12.75" hidden="false" customHeight="true" outlineLevel="0" collapsed="false">
      <c r="W2011" s="24" t="n">
        <f aca="false">IF($F2011="",0,IFERROR(IF(ISNUMBER($F2011),INT($F2011),DATE(VALUE(MID(SUBSTITUTE(LEFT($F2011,FIND(" ",$F2011&amp;" ")-1),"/",REPT(" ",20)),41,20)),VALUE(LEFT(SUBSTITUTE(LEFT($F2011,FIND(" ",$F2011&amp;" ")-1),"/",REPT(" ",20)),20)),VALUE(MID(SUBSTITUTE(LEFT($F2011,FIND(" ",$F2011&amp;" ")-1),"/",REPT(" ",20)),21,20)))),0))</f>
        <v>0</v>
      </c>
      <c r="X2011" s="25" t="str">
        <f aca="false">IF(ISNUMBER($N2011),$N2011*Validation!$B$5,"")</f>
        <v/>
      </c>
      <c r="Y2011" s="26" t="str">
        <f aca="false">IF($A2011="","",SUBSTITUTE(SUBSTITUTE(SUBSTITUTE(SUBSTITUTE(SUBSTITUTE(SUBSTITUTE(SUBSTITUTE(UPPER(TRIM($A2011)),"Á","A"),"É","E"),"Í","I"),"Ó","O"),"Ú","U"),"Ñ","N"),"Ü","U"))</f>
        <v/>
      </c>
      <c r="Z2011" s="26" t="str">
        <f aca="false">IF($Y2011="","",LEFT($Y2011,1)&amp;" "&amp;TRIM(RIGHT(SUBSTITUTE($Y2011," ",REPT(" ",50)),50)))</f>
        <v/>
      </c>
      <c r="AA2011" s="27" t="str">
        <f aca="false">IF($AF2011="","",IF(COUNTIF(Validation!$U$19:$U$178,$AF2011)&gt;0,"OK","NO MATCH"))</f>
        <v/>
      </c>
      <c r="AB2011" s="27" t="str">
        <f aca="false">IF($W2011=0,"",IF(AND($W2011&gt;=Validation!$B$3,$W2011&lt;=Validation!$C$3),"Yes","No"))</f>
        <v/>
      </c>
      <c r="AC2011" s="26" t="str">
        <f aca="false">IF($A2011="","",$AF2011&amp;"|"&amp;TEXT($W2011,"yyyy-mm-dd")&amp;"|"&amp;$J2011&amp;"|"&amp;$N2011)</f>
        <v/>
      </c>
      <c r="AD2011" s="27" t="str">
        <f aca="false">IF($AC2011="","",IF(COUNTIF($AC$2:$AC$3000,$AC2011)&gt;1,"REVIEW","OK"))</f>
        <v/>
      </c>
      <c r="AE2011" s="27" t="str">
        <f aca="false">IF(OR($W2011=0,$O2011=""),"",IF(IFERROR(IF(ISNUMBER($O2011),INT($O2011),DATE(VALUE(MID(SUBSTITUTE(LEFT($O2011,FIND(" ",$O2011&amp;" ")-1),"/",REPT(" ",20)),41,20)),VALUE(LEFT(SUBSTITUTE(LEFT($O2011,FIND(" ",$O2011&amp;" ")-1),"/",REPT(" ",20)),20)),VALUE(MID(SUBSTITUTE(LEFT($O2011,FIND(" ",$O2011&amp;" ")-1),"/",REPT(" ",20)),21,20)))),0)&gt;$W2011,"Late","Same day"))</f>
        <v/>
      </c>
      <c r="AF2011" s="26" t="str">
        <f aca="false">IF($A2011="","",IFERROR(INDEX(Validation!$C$193:$C$217,MATCH($A2011,Validation!$A$193:$A$217,0)),IF(COUNTIF(Validation!$U$19:$U$178,$Z2011)&gt;0,$Z2011,IF(COUNTIF(Validation!$S$19:$S$178,$AI2011)=1,INDEX(Validation!$U$19:$U$178,MATCH($AI2011,Validation!$S$19:$S$178,0)),$Z2011))))</f>
        <v/>
      </c>
      <c r="AG2011" s="27" t="str">
        <f aca="false">IF(COUNTA($A2011:$U2011)=0,"",IF($A2011="","No name",IF($F2011="","No date",IF($W2011=0,"Date ilegible",IF(NOT(ISNUMBER($N2011)),"Hours no numéricas",IF($AA2011="NO MATCH","Person no identificada","OK"))))))</f>
        <v/>
      </c>
      <c r="AH2011" s="27" t="str">
        <f aca="false">IF($W2011=0,"No date",IF($W2011&lt;Validation!$B$3,"Before period",IF($W2011&gt;Validation!$C$3,"After period","In period")))</f>
        <v>No date</v>
      </c>
      <c r="AI2011" s="26" t="str">
        <f aca="false">IF($Y2011="","",TRIM(RIGHT(SUBSTITUTE($Y2011," ",REPT(" ",50)),50)))</f>
        <v/>
      </c>
      <c r="AJ2011" s="27" t="str">
        <f aca="false">IF($A2011="","",IF(NOT(ISERROR(MATCH($A2011,Validation!$A$193:$A$217,0))),"Manual mapping",IF(COUNTIF(Validation!$U$19:$U$178,$Z2011)&gt;0,"Direct",IF(COUNTIF(Validation!$S$19:$S$178,$AI2011)=1,"By surname","Unresolved"))))</f>
        <v/>
      </c>
      <c r="AK2011" s="28" t="str">
        <f aca="false">IF($L2011="","",IF(MATCH($L2011,$L$2:$L$3000,0)&lt;&gt;ROW()-1,"",COUNT($AK$1:$AK2010)+1))</f>
        <v/>
      </c>
      <c r="AL2011" s="28" t="str">
        <f aca="false">IF($G2011="","",IF(MATCH($G2011,$G$2:$G$3000,0)&lt;&gt;ROW()-1,"",COUNT($AL$1:$AL2010)+1))</f>
        <v/>
      </c>
      <c r="AM2011" s="28" t="str">
        <f aca="false">IF($H2011="","",IF(MATCH($H2011,$H$2:$H$3000,0)&lt;&gt;ROW()-1,"",COUNT($AM$1:$AM2010)+1))</f>
        <v/>
      </c>
      <c r="AN2011" s="28" t="str">
        <f aca="false">IF($I2011="","",IF(MATCH($I2011,$I$2:$I$3000,0)&lt;&gt;ROW()-1,"",COUNT($AN$1:$AN2010)+1))</f>
        <v/>
      </c>
      <c r="AO2011" s="28" t="str">
        <f aca="false">IF($Q2011="","",IF(MATCH($Q2011,$Q$2:$Q$3000,0)&lt;&gt;ROW()-1,"",COUNT($AO$1:$AO2010)+1))</f>
        <v/>
      </c>
    </row>
    <row r="2012" customFormat="false" ht="12.75" hidden="false" customHeight="true" outlineLevel="0" collapsed="false">
      <c r="W2012" s="24" t="n">
        <f aca="false">IF($F2012="",0,IFERROR(IF(ISNUMBER($F2012),INT($F2012),DATE(VALUE(MID(SUBSTITUTE(LEFT($F2012,FIND(" ",$F2012&amp;" ")-1),"/",REPT(" ",20)),41,20)),VALUE(LEFT(SUBSTITUTE(LEFT($F2012,FIND(" ",$F2012&amp;" ")-1),"/",REPT(" ",20)),20)),VALUE(MID(SUBSTITUTE(LEFT($F2012,FIND(" ",$F2012&amp;" ")-1),"/",REPT(" ",20)),21,20)))),0))</f>
        <v>0</v>
      </c>
      <c r="X2012" s="25" t="str">
        <f aca="false">IF(ISNUMBER($N2012),$N2012*Validation!$B$5,"")</f>
        <v/>
      </c>
      <c r="Y2012" s="26" t="str">
        <f aca="false">IF($A2012="","",SUBSTITUTE(SUBSTITUTE(SUBSTITUTE(SUBSTITUTE(SUBSTITUTE(SUBSTITUTE(SUBSTITUTE(UPPER(TRIM($A2012)),"Á","A"),"É","E"),"Í","I"),"Ó","O"),"Ú","U"),"Ñ","N"),"Ü","U"))</f>
        <v/>
      </c>
      <c r="Z2012" s="26" t="str">
        <f aca="false">IF($Y2012="","",LEFT($Y2012,1)&amp;" "&amp;TRIM(RIGHT(SUBSTITUTE($Y2012," ",REPT(" ",50)),50)))</f>
        <v/>
      </c>
      <c r="AA2012" s="27" t="str">
        <f aca="false">IF($AF2012="","",IF(COUNTIF(Validation!$U$19:$U$178,$AF2012)&gt;0,"OK","NO MATCH"))</f>
        <v/>
      </c>
      <c r="AB2012" s="27" t="str">
        <f aca="false">IF($W2012=0,"",IF(AND($W2012&gt;=Validation!$B$3,$W2012&lt;=Validation!$C$3),"Yes","No"))</f>
        <v/>
      </c>
      <c r="AC2012" s="26" t="str">
        <f aca="false">IF($A2012="","",$AF2012&amp;"|"&amp;TEXT($W2012,"yyyy-mm-dd")&amp;"|"&amp;$J2012&amp;"|"&amp;$N2012)</f>
        <v/>
      </c>
      <c r="AD2012" s="27" t="str">
        <f aca="false">IF($AC2012="","",IF(COUNTIF($AC$2:$AC$3000,$AC2012)&gt;1,"REVIEW","OK"))</f>
        <v/>
      </c>
      <c r="AE2012" s="27" t="str">
        <f aca="false">IF(OR($W2012=0,$O2012=""),"",IF(IFERROR(IF(ISNUMBER($O2012),INT($O2012),DATE(VALUE(MID(SUBSTITUTE(LEFT($O2012,FIND(" ",$O2012&amp;" ")-1),"/",REPT(" ",20)),41,20)),VALUE(LEFT(SUBSTITUTE(LEFT($O2012,FIND(" ",$O2012&amp;" ")-1),"/",REPT(" ",20)),20)),VALUE(MID(SUBSTITUTE(LEFT($O2012,FIND(" ",$O2012&amp;" ")-1),"/",REPT(" ",20)),21,20)))),0)&gt;$W2012,"Late","Same day"))</f>
        <v/>
      </c>
      <c r="AF2012" s="26" t="str">
        <f aca="false">IF($A2012="","",IFERROR(INDEX(Validation!$C$193:$C$217,MATCH($A2012,Validation!$A$193:$A$217,0)),IF(COUNTIF(Validation!$U$19:$U$178,$Z2012)&gt;0,$Z2012,IF(COUNTIF(Validation!$S$19:$S$178,$AI2012)=1,INDEX(Validation!$U$19:$U$178,MATCH($AI2012,Validation!$S$19:$S$178,0)),$Z2012))))</f>
        <v/>
      </c>
      <c r="AG2012" s="27" t="str">
        <f aca="false">IF(COUNTA($A2012:$U2012)=0,"",IF($A2012="","No name",IF($F2012="","No date",IF($W2012=0,"Date ilegible",IF(NOT(ISNUMBER($N2012)),"Hours no numéricas",IF($AA2012="NO MATCH","Person no identificada","OK"))))))</f>
        <v/>
      </c>
      <c r="AH2012" s="27" t="str">
        <f aca="false">IF($W2012=0,"No date",IF($W2012&lt;Validation!$B$3,"Before period",IF($W2012&gt;Validation!$C$3,"After period","In period")))</f>
        <v>No date</v>
      </c>
      <c r="AI2012" s="26" t="str">
        <f aca="false">IF($Y2012="","",TRIM(RIGHT(SUBSTITUTE($Y2012," ",REPT(" ",50)),50)))</f>
        <v/>
      </c>
      <c r="AJ2012" s="27" t="str">
        <f aca="false">IF($A2012="","",IF(NOT(ISERROR(MATCH($A2012,Validation!$A$193:$A$217,0))),"Manual mapping",IF(COUNTIF(Validation!$U$19:$U$178,$Z2012)&gt;0,"Direct",IF(COUNTIF(Validation!$S$19:$S$178,$AI2012)=1,"By surname","Unresolved"))))</f>
        <v/>
      </c>
      <c r="AK2012" s="28" t="str">
        <f aca="false">IF($L2012="","",IF(MATCH($L2012,$L$2:$L$3000,0)&lt;&gt;ROW()-1,"",COUNT($AK$1:$AK2011)+1))</f>
        <v/>
      </c>
      <c r="AL2012" s="28" t="str">
        <f aca="false">IF($G2012="","",IF(MATCH($G2012,$G$2:$G$3000,0)&lt;&gt;ROW()-1,"",COUNT($AL$1:$AL2011)+1))</f>
        <v/>
      </c>
      <c r="AM2012" s="28" t="str">
        <f aca="false">IF($H2012="","",IF(MATCH($H2012,$H$2:$H$3000,0)&lt;&gt;ROW()-1,"",COUNT($AM$1:$AM2011)+1))</f>
        <v/>
      </c>
      <c r="AN2012" s="28" t="str">
        <f aca="false">IF($I2012="","",IF(MATCH($I2012,$I$2:$I$3000,0)&lt;&gt;ROW()-1,"",COUNT($AN$1:$AN2011)+1))</f>
        <v/>
      </c>
      <c r="AO2012" s="28" t="str">
        <f aca="false">IF($Q2012="","",IF(MATCH($Q2012,$Q$2:$Q$3000,0)&lt;&gt;ROW()-1,"",COUNT($AO$1:$AO2011)+1))</f>
        <v/>
      </c>
    </row>
    <row r="2013" customFormat="false" ht="12.75" hidden="false" customHeight="true" outlineLevel="0" collapsed="false">
      <c r="W2013" s="24" t="n">
        <f aca="false">IF($F2013="",0,IFERROR(IF(ISNUMBER($F2013),INT($F2013),DATE(VALUE(MID(SUBSTITUTE(LEFT($F2013,FIND(" ",$F2013&amp;" ")-1),"/",REPT(" ",20)),41,20)),VALUE(LEFT(SUBSTITUTE(LEFT($F2013,FIND(" ",$F2013&amp;" ")-1),"/",REPT(" ",20)),20)),VALUE(MID(SUBSTITUTE(LEFT($F2013,FIND(" ",$F2013&amp;" ")-1),"/",REPT(" ",20)),21,20)))),0))</f>
        <v>0</v>
      </c>
      <c r="X2013" s="25" t="str">
        <f aca="false">IF(ISNUMBER($N2013),$N2013*Validation!$B$5,"")</f>
        <v/>
      </c>
      <c r="Y2013" s="26" t="str">
        <f aca="false">IF($A2013="","",SUBSTITUTE(SUBSTITUTE(SUBSTITUTE(SUBSTITUTE(SUBSTITUTE(SUBSTITUTE(SUBSTITUTE(UPPER(TRIM($A2013)),"Á","A"),"É","E"),"Í","I"),"Ó","O"),"Ú","U"),"Ñ","N"),"Ü","U"))</f>
        <v/>
      </c>
      <c r="Z2013" s="26" t="str">
        <f aca="false">IF($Y2013="","",LEFT($Y2013,1)&amp;" "&amp;TRIM(RIGHT(SUBSTITUTE($Y2013," ",REPT(" ",50)),50)))</f>
        <v/>
      </c>
      <c r="AA2013" s="27" t="str">
        <f aca="false">IF($AF2013="","",IF(COUNTIF(Validation!$U$19:$U$178,$AF2013)&gt;0,"OK","NO MATCH"))</f>
        <v/>
      </c>
      <c r="AB2013" s="27" t="str">
        <f aca="false">IF($W2013=0,"",IF(AND($W2013&gt;=Validation!$B$3,$W2013&lt;=Validation!$C$3),"Yes","No"))</f>
        <v/>
      </c>
      <c r="AC2013" s="26" t="str">
        <f aca="false">IF($A2013="","",$AF2013&amp;"|"&amp;TEXT($W2013,"yyyy-mm-dd")&amp;"|"&amp;$J2013&amp;"|"&amp;$N2013)</f>
        <v/>
      </c>
      <c r="AD2013" s="27" t="str">
        <f aca="false">IF($AC2013="","",IF(COUNTIF($AC$2:$AC$3000,$AC2013)&gt;1,"REVIEW","OK"))</f>
        <v/>
      </c>
      <c r="AE2013" s="27" t="str">
        <f aca="false">IF(OR($W2013=0,$O2013=""),"",IF(IFERROR(IF(ISNUMBER($O2013),INT($O2013),DATE(VALUE(MID(SUBSTITUTE(LEFT($O2013,FIND(" ",$O2013&amp;" ")-1),"/",REPT(" ",20)),41,20)),VALUE(LEFT(SUBSTITUTE(LEFT($O2013,FIND(" ",$O2013&amp;" ")-1),"/",REPT(" ",20)),20)),VALUE(MID(SUBSTITUTE(LEFT($O2013,FIND(" ",$O2013&amp;" ")-1),"/",REPT(" ",20)),21,20)))),0)&gt;$W2013,"Late","Same day"))</f>
        <v/>
      </c>
      <c r="AF2013" s="26" t="str">
        <f aca="false">IF($A2013="","",IFERROR(INDEX(Validation!$C$193:$C$217,MATCH($A2013,Validation!$A$193:$A$217,0)),IF(COUNTIF(Validation!$U$19:$U$178,$Z2013)&gt;0,$Z2013,IF(COUNTIF(Validation!$S$19:$S$178,$AI2013)=1,INDEX(Validation!$U$19:$U$178,MATCH($AI2013,Validation!$S$19:$S$178,0)),$Z2013))))</f>
        <v/>
      </c>
      <c r="AG2013" s="27" t="str">
        <f aca="false">IF(COUNTA($A2013:$U2013)=0,"",IF($A2013="","No name",IF($F2013="","No date",IF($W2013=0,"Date ilegible",IF(NOT(ISNUMBER($N2013)),"Hours no numéricas",IF($AA2013="NO MATCH","Person no identificada","OK"))))))</f>
        <v/>
      </c>
      <c r="AH2013" s="27" t="str">
        <f aca="false">IF($W2013=0,"No date",IF($W2013&lt;Validation!$B$3,"Before period",IF($W2013&gt;Validation!$C$3,"After period","In period")))</f>
        <v>No date</v>
      </c>
      <c r="AI2013" s="26" t="str">
        <f aca="false">IF($Y2013="","",TRIM(RIGHT(SUBSTITUTE($Y2013," ",REPT(" ",50)),50)))</f>
        <v/>
      </c>
      <c r="AJ2013" s="27" t="str">
        <f aca="false">IF($A2013="","",IF(NOT(ISERROR(MATCH($A2013,Validation!$A$193:$A$217,0))),"Manual mapping",IF(COUNTIF(Validation!$U$19:$U$178,$Z2013)&gt;0,"Direct",IF(COUNTIF(Validation!$S$19:$S$178,$AI2013)=1,"By surname","Unresolved"))))</f>
        <v/>
      </c>
      <c r="AK2013" s="28" t="str">
        <f aca="false">IF($L2013="","",IF(MATCH($L2013,$L$2:$L$3000,0)&lt;&gt;ROW()-1,"",COUNT($AK$1:$AK2012)+1))</f>
        <v/>
      </c>
      <c r="AL2013" s="28" t="str">
        <f aca="false">IF($G2013="","",IF(MATCH($G2013,$G$2:$G$3000,0)&lt;&gt;ROW()-1,"",COUNT($AL$1:$AL2012)+1))</f>
        <v/>
      </c>
      <c r="AM2013" s="28" t="str">
        <f aca="false">IF($H2013="","",IF(MATCH($H2013,$H$2:$H$3000,0)&lt;&gt;ROW()-1,"",COUNT($AM$1:$AM2012)+1))</f>
        <v/>
      </c>
      <c r="AN2013" s="28" t="str">
        <f aca="false">IF($I2013="","",IF(MATCH($I2013,$I$2:$I$3000,0)&lt;&gt;ROW()-1,"",COUNT($AN$1:$AN2012)+1))</f>
        <v/>
      </c>
      <c r="AO2013" s="28" t="str">
        <f aca="false">IF($Q2013="","",IF(MATCH($Q2013,$Q$2:$Q$3000,0)&lt;&gt;ROW()-1,"",COUNT($AO$1:$AO2012)+1))</f>
        <v/>
      </c>
    </row>
    <row r="2014" customFormat="false" ht="12.75" hidden="false" customHeight="true" outlineLevel="0" collapsed="false">
      <c r="W2014" s="24" t="n">
        <f aca="false">IF($F2014="",0,IFERROR(IF(ISNUMBER($F2014),INT($F2014),DATE(VALUE(MID(SUBSTITUTE(LEFT($F2014,FIND(" ",$F2014&amp;" ")-1),"/",REPT(" ",20)),41,20)),VALUE(LEFT(SUBSTITUTE(LEFT($F2014,FIND(" ",$F2014&amp;" ")-1),"/",REPT(" ",20)),20)),VALUE(MID(SUBSTITUTE(LEFT($F2014,FIND(" ",$F2014&amp;" ")-1),"/",REPT(" ",20)),21,20)))),0))</f>
        <v>0</v>
      </c>
      <c r="X2014" s="25" t="str">
        <f aca="false">IF(ISNUMBER($N2014),$N2014*Validation!$B$5,"")</f>
        <v/>
      </c>
      <c r="Y2014" s="26" t="str">
        <f aca="false">IF($A2014="","",SUBSTITUTE(SUBSTITUTE(SUBSTITUTE(SUBSTITUTE(SUBSTITUTE(SUBSTITUTE(SUBSTITUTE(UPPER(TRIM($A2014)),"Á","A"),"É","E"),"Í","I"),"Ó","O"),"Ú","U"),"Ñ","N"),"Ü","U"))</f>
        <v/>
      </c>
      <c r="Z2014" s="26" t="str">
        <f aca="false">IF($Y2014="","",LEFT($Y2014,1)&amp;" "&amp;TRIM(RIGHT(SUBSTITUTE($Y2014," ",REPT(" ",50)),50)))</f>
        <v/>
      </c>
      <c r="AA2014" s="27" t="str">
        <f aca="false">IF($AF2014="","",IF(COUNTIF(Validation!$U$19:$U$178,$AF2014)&gt;0,"OK","NO MATCH"))</f>
        <v/>
      </c>
      <c r="AB2014" s="27" t="str">
        <f aca="false">IF($W2014=0,"",IF(AND($W2014&gt;=Validation!$B$3,$W2014&lt;=Validation!$C$3),"Yes","No"))</f>
        <v/>
      </c>
      <c r="AC2014" s="26" t="str">
        <f aca="false">IF($A2014="","",$AF2014&amp;"|"&amp;TEXT($W2014,"yyyy-mm-dd")&amp;"|"&amp;$J2014&amp;"|"&amp;$N2014)</f>
        <v/>
      </c>
      <c r="AD2014" s="27" t="str">
        <f aca="false">IF($AC2014="","",IF(COUNTIF($AC$2:$AC$3000,$AC2014)&gt;1,"REVIEW","OK"))</f>
        <v/>
      </c>
      <c r="AE2014" s="27" t="str">
        <f aca="false">IF(OR($W2014=0,$O2014=""),"",IF(IFERROR(IF(ISNUMBER($O2014),INT($O2014),DATE(VALUE(MID(SUBSTITUTE(LEFT($O2014,FIND(" ",$O2014&amp;" ")-1),"/",REPT(" ",20)),41,20)),VALUE(LEFT(SUBSTITUTE(LEFT($O2014,FIND(" ",$O2014&amp;" ")-1),"/",REPT(" ",20)),20)),VALUE(MID(SUBSTITUTE(LEFT($O2014,FIND(" ",$O2014&amp;" ")-1),"/",REPT(" ",20)),21,20)))),0)&gt;$W2014,"Late","Same day"))</f>
        <v/>
      </c>
      <c r="AF2014" s="26" t="str">
        <f aca="false">IF($A2014="","",IFERROR(INDEX(Validation!$C$193:$C$217,MATCH($A2014,Validation!$A$193:$A$217,0)),IF(COUNTIF(Validation!$U$19:$U$178,$Z2014)&gt;0,$Z2014,IF(COUNTIF(Validation!$S$19:$S$178,$AI2014)=1,INDEX(Validation!$U$19:$U$178,MATCH($AI2014,Validation!$S$19:$S$178,0)),$Z2014))))</f>
        <v/>
      </c>
      <c r="AG2014" s="27" t="str">
        <f aca="false">IF(COUNTA($A2014:$U2014)=0,"",IF($A2014="","No name",IF($F2014="","No date",IF($W2014=0,"Date ilegible",IF(NOT(ISNUMBER($N2014)),"Hours no numéricas",IF($AA2014="NO MATCH","Person no identificada","OK"))))))</f>
        <v/>
      </c>
      <c r="AH2014" s="27" t="str">
        <f aca="false">IF($W2014=0,"No date",IF($W2014&lt;Validation!$B$3,"Before period",IF($W2014&gt;Validation!$C$3,"After period","In period")))</f>
        <v>No date</v>
      </c>
      <c r="AI2014" s="26" t="str">
        <f aca="false">IF($Y2014="","",TRIM(RIGHT(SUBSTITUTE($Y2014," ",REPT(" ",50)),50)))</f>
        <v/>
      </c>
      <c r="AJ2014" s="27" t="str">
        <f aca="false">IF($A2014="","",IF(NOT(ISERROR(MATCH($A2014,Validation!$A$193:$A$217,0))),"Manual mapping",IF(COUNTIF(Validation!$U$19:$U$178,$Z2014)&gt;0,"Direct",IF(COUNTIF(Validation!$S$19:$S$178,$AI2014)=1,"By surname","Unresolved"))))</f>
        <v/>
      </c>
      <c r="AK2014" s="28" t="str">
        <f aca="false">IF($L2014="","",IF(MATCH($L2014,$L$2:$L$3000,0)&lt;&gt;ROW()-1,"",COUNT($AK$1:$AK2013)+1))</f>
        <v/>
      </c>
      <c r="AL2014" s="28" t="str">
        <f aca="false">IF($G2014="","",IF(MATCH($G2014,$G$2:$G$3000,0)&lt;&gt;ROW()-1,"",COUNT($AL$1:$AL2013)+1))</f>
        <v/>
      </c>
      <c r="AM2014" s="28" t="str">
        <f aca="false">IF($H2014="","",IF(MATCH($H2014,$H$2:$H$3000,0)&lt;&gt;ROW()-1,"",COUNT($AM$1:$AM2013)+1))</f>
        <v/>
      </c>
      <c r="AN2014" s="28" t="str">
        <f aca="false">IF($I2014="","",IF(MATCH($I2014,$I$2:$I$3000,0)&lt;&gt;ROW()-1,"",COUNT($AN$1:$AN2013)+1))</f>
        <v/>
      </c>
      <c r="AO2014" s="28" t="str">
        <f aca="false">IF($Q2014="","",IF(MATCH($Q2014,$Q$2:$Q$3000,0)&lt;&gt;ROW()-1,"",COUNT($AO$1:$AO2013)+1))</f>
        <v/>
      </c>
    </row>
    <row r="2015" customFormat="false" ht="12.75" hidden="false" customHeight="true" outlineLevel="0" collapsed="false">
      <c r="W2015" s="24" t="n">
        <f aca="false">IF($F2015="",0,IFERROR(IF(ISNUMBER($F2015),INT($F2015),DATE(VALUE(MID(SUBSTITUTE(LEFT($F2015,FIND(" ",$F2015&amp;" ")-1),"/",REPT(" ",20)),41,20)),VALUE(LEFT(SUBSTITUTE(LEFT($F2015,FIND(" ",$F2015&amp;" ")-1),"/",REPT(" ",20)),20)),VALUE(MID(SUBSTITUTE(LEFT($F2015,FIND(" ",$F2015&amp;" ")-1),"/",REPT(" ",20)),21,20)))),0))</f>
        <v>0</v>
      </c>
      <c r="X2015" s="25" t="str">
        <f aca="false">IF(ISNUMBER($N2015),$N2015*Validation!$B$5,"")</f>
        <v/>
      </c>
      <c r="Y2015" s="26" t="str">
        <f aca="false">IF($A2015="","",SUBSTITUTE(SUBSTITUTE(SUBSTITUTE(SUBSTITUTE(SUBSTITUTE(SUBSTITUTE(SUBSTITUTE(UPPER(TRIM($A2015)),"Á","A"),"É","E"),"Í","I"),"Ó","O"),"Ú","U"),"Ñ","N"),"Ü","U"))</f>
        <v/>
      </c>
      <c r="Z2015" s="26" t="str">
        <f aca="false">IF($Y2015="","",LEFT($Y2015,1)&amp;" "&amp;TRIM(RIGHT(SUBSTITUTE($Y2015," ",REPT(" ",50)),50)))</f>
        <v/>
      </c>
      <c r="AA2015" s="27" t="str">
        <f aca="false">IF($AF2015="","",IF(COUNTIF(Validation!$U$19:$U$178,$AF2015)&gt;0,"OK","NO MATCH"))</f>
        <v/>
      </c>
      <c r="AB2015" s="27" t="str">
        <f aca="false">IF($W2015=0,"",IF(AND($W2015&gt;=Validation!$B$3,$W2015&lt;=Validation!$C$3),"Yes","No"))</f>
        <v/>
      </c>
      <c r="AC2015" s="26" t="str">
        <f aca="false">IF($A2015="","",$AF2015&amp;"|"&amp;TEXT($W2015,"yyyy-mm-dd")&amp;"|"&amp;$J2015&amp;"|"&amp;$N2015)</f>
        <v/>
      </c>
      <c r="AD2015" s="27" t="str">
        <f aca="false">IF($AC2015="","",IF(COUNTIF($AC$2:$AC$3000,$AC2015)&gt;1,"REVIEW","OK"))</f>
        <v/>
      </c>
      <c r="AE2015" s="27" t="str">
        <f aca="false">IF(OR($W2015=0,$O2015=""),"",IF(IFERROR(IF(ISNUMBER($O2015),INT($O2015),DATE(VALUE(MID(SUBSTITUTE(LEFT($O2015,FIND(" ",$O2015&amp;" ")-1),"/",REPT(" ",20)),41,20)),VALUE(LEFT(SUBSTITUTE(LEFT($O2015,FIND(" ",$O2015&amp;" ")-1),"/",REPT(" ",20)),20)),VALUE(MID(SUBSTITUTE(LEFT($O2015,FIND(" ",$O2015&amp;" ")-1),"/",REPT(" ",20)),21,20)))),0)&gt;$W2015,"Late","Same day"))</f>
        <v/>
      </c>
      <c r="AF2015" s="26" t="str">
        <f aca="false">IF($A2015="","",IFERROR(INDEX(Validation!$C$193:$C$217,MATCH($A2015,Validation!$A$193:$A$217,0)),IF(COUNTIF(Validation!$U$19:$U$178,$Z2015)&gt;0,$Z2015,IF(COUNTIF(Validation!$S$19:$S$178,$AI2015)=1,INDEX(Validation!$U$19:$U$178,MATCH($AI2015,Validation!$S$19:$S$178,0)),$Z2015))))</f>
        <v/>
      </c>
      <c r="AG2015" s="27" t="str">
        <f aca="false">IF(COUNTA($A2015:$U2015)=0,"",IF($A2015="","No name",IF($F2015="","No date",IF($W2015=0,"Date ilegible",IF(NOT(ISNUMBER($N2015)),"Hours no numéricas",IF($AA2015="NO MATCH","Person no identificada","OK"))))))</f>
        <v/>
      </c>
      <c r="AH2015" s="27" t="str">
        <f aca="false">IF($W2015=0,"No date",IF($W2015&lt;Validation!$B$3,"Before period",IF($W2015&gt;Validation!$C$3,"After period","In period")))</f>
        <v>No date</v>
      </c>
      <c r="AI2015" s="26" t="str">
        <f aca="false">IF($Y2015="","",TRIM(RIGHT(SUBSTITUTE($Y2015," ",REPT(" ",50)),50)))</f>
        <v/>
      </c>
      <c r="AJ2015" s="27" t="str">
        <f aca="false">IF($A2015="","",IF(NOT(ISERROR(MATCH($A2015,Validation!$A$193:$A$217,0))),"Manual mapping",IF(COUNTIF(Validation!$U$19:$U$178,$Z2015)&gt;0,"Direct",IF(COUNTIF(Validation!$S$19:$S$178,$AI2015)=1,"By surname","Unresolved"))))</f>
        <v/>
      </c>
      <c r="AK2015" s="28" t="str">
        <f aca="false">IF($L2015="","",IF(MATCH($L2015,$L$2:$L$3000,0)&lt;&gt;ROW()-1,"",COUNT($AK$1:$AK2014)+1))</f>
        <v/>
      </c>
      <c r="AL2015" s="28" t="str">
        <f aca="false">IF($G2015="","",IF(MATCH($G2015,$G$2:$G$3000,0)&lt;&gt;ROW()-1,"",COUNT($AL$1:$AL2014)+1))</f>
        <v/>
      </c>
      <c r="AM2015" s="28" t="str">
        <f aca="false">IF($H2015="","",IF(MATCH($H2015,$H$2:$H$3000,0)&lt;&gt;ROW()-1,"",COUNT($AM$1:$AM2014)+1))</f>
        <v/>
      </c>
      <c r="AN2015" s="28" t="str">
        <f aca="false">IF($I2015="","",IF(MATCH($I2015,$I$2:$I$3000,0)&lt;&gt;ROW()-1,"",COUNT($AN$1:$AN2014)+1))</f>
        <v/>
      </c>
      <c r="AO2015" s="28" t="str">
        <f aca="false">IF($Q2015="","",IF(MATCH($Q2015,$Q$2:$Q$3000,0)&lt;&gt;ROW()-1,"",COUNT($AO$1:$AO2014)+1))</f>
        <v/>
      </c>
    </row>
    <row r="2016" customFormat="false" ht="12.75" hidden="false" customHeight="true" outlineLevel="0" collapsed="false">
      <c r="W2016" s="24" t="n">
        <f aca="false">IF($F2016="",0,IFERROR(IF(ISNUMBER($F2016),INT($F2016),DATE(VALUE(MID(SUBSTITUTE(LEFT($F2016,FIND(" ",$F2016&amp;" ")-1),"/",REPT(" ",20)),41,20)),VALUE(LEFT(SUBSTITUTE(LEFT($F2016,FIND(" ",$F2016&amp;" ")-1),"/",REPT(" ",20)),20)),VALUE(MID(SUBSTITUTE(LEFT($F2016,FIND(" ",$F2016&amp;" ")-1),"/",REPT(" ",20)),21,20)))),0))</f>
        <v>0</v>
      </c>
      <c r="X2016" s="25" t="str">
        <f aca="false">IF(ISNUMBER($N2016),$N2016*Validation!$B$5,"")</f>
        <v/>
      </c>
      <c r="Y2016" s="26" t="str">
        <f aca="false">IF($A2016="","",SUBSTITUTE(SUBSTITUTE(SUBSTITUTE(SUBSTITUTE(SUBSTITUTE(SUBSTITUTE(SUBSTITUTE(UPPER(TRIM($A2016)),"Á","A"),"É","E"),"Í","I"),"Ó","O"),"Ú","U"),"Ñ","N"),"Ü","U"))</f>
        <v/>
      </c>
      <c r="Z2016" s="26" t="str">
        <f aca="false">IF($Y2016="","",LEFT($Y2016,1)&amp;" "&amp;TRIM(RIGHT(SUBSTITUTE($Y2016," ",REPT(" ",50)),50)))</f>
        <v/>
      </c>
      <c r="AA2016" s="27" t="str">
        <f aca="false">IF($AF2016="","",IF(COUNTIF(Validation!$U$19:$U$178,$AF2016)&gt;0,"OK","NO MATCH"))</f>
        <v/>
      </c>
      <c r="AB2016" s="27" t="str">
        <f aca="false">IF($W2016=0,"",IF(AND($W2016&gt;=Validation!$B$3,$W2016&lt;=Validation!$C$3),"Yes","No"))</f>
        <v/>
      </c>
      <c r="AC2016" s="26" t="str">
        <f aca="false">IF($A2016="","",$AF2016&amp;"|"&amp;TEXT($W2016,"yyyy-mm-dd")&amp;"|"&amp;$J2016&amp;"|"&amp;$N2016)</f>
        <v/>
      </c>
      <c r="AD2016" s="27" t="str">
        <f aca="false">IF($AC2016="","",IF(COUNTIF($AC$2:$AC$3000,$AC2016)&gt;1,"REVIEW","OK"))</f>
        <v/>
      </c>
      <c r="AE2016" s="27" t="str">
        <f aca="false">IF(OR($W2016=0,$O2016=""),"",IF(IFERROR(IF(ISNUMBER($O2016),INT($O2016),DATE(VALUE(MID(SUBSTITUTE(LEFT($O2016,FIND(" ",$O2016&amp;" ")-1),"/",REPT(" ",20)),41,20)),VALUE(LEFT(SUBSTITUTE(LEFT($O2016,FIND(" ",$O2016&amp;" ")-1),"/",REPT(" ",20)),20)),VALUE(MID(SUBSTITUTE(LEFT($O2016,FIND(" ",$O2016&amp;" ")-1),"/",REPT(" ",20)),21,20)))),0)&gt;$W2016,"Late","Same day"))</f>
        <v/>
      </c>
      <c r="AF2016" s="26" t="str">
        <f aca="false">IF($A2016="","",IFERROR(INDEX(Validation!$C$193:$C$217,MATCH($A2016,Validation!$A$193:$A$217,0)),IF(COUNTIF(Validation!$U$19:$U$178,$Z2016)&gt;0,$Z2016,IF(COUNTIF(Validation!$S$19:$S$178,$AI2016)=1,INDEX(Validation!$U$19:$U$178,MATCH($AI2016,Validation!$S$19:$S$178,0)),$Z2016))))</f>
        <v/>
      </c>
      <c r="AG2016" s="27" t="str">
        <f aca="false">IF(COUNTA($A2016:$U2016)=0,"",IF($A2016="","No name",IF($F2016="","No date",IF($W2016=0,"Date ilegible",IF(NOT(ISNUMBER($N2016)),"Hours no numéricas",IF($AA2016="NO MATCH","Person no identificada","OK"))))))</f>
        <v/>
      </c>
      <c r="AH2016" s="27" t="str">
        <f aca="false">IF($W2016=0,"No date",IF($W2016&lt;Validation!$B$3,"Before period",IF($W2016&gt;Validation!$C$3,"After period","In period")))</f>
        <v>No date</v>
      </c>
      <c r="AI2016" s="26" t="str">
        <f aca="false">IF($Y2016="","",TRIM(RIGHT(SUBSTITUTE($Y2016," ",REPT(" ",50)),50)))</f>
        <v/>
      </c>
      <c r="AJ2016" s="27" t="str">
        <f aca="false">IF($A2016="","",IF(NOT(ISERROR(MATCH($A2016,Validation!$A$193:$A$217,0))),"Manual mapping",IF(COUNTIF(Validation!$U$19:$U$178,$Z2016)&gt;0,"Direct",IF(COUNTIF(Validation!$S$19:$S$178,$AI2016)=1,"By surname","Unresolved"))))</f>
        <v/>
      </c>
      <c r="AK2016" s="28" t="str">
        <f aca="false">IF($L2016="","",IF(MATCH($L2016,$L$2:$L$3000,0)&lt;&gt;ROW()-1,"",COUNT($AK$1:$AK2015)+1))</f>
        <v/>
      </c>
      <c r="AL2016" s="28" t="str">
        <f aca="false">IF($G2016="","",IF(MATCH($G2016,$G$2:$G$3000,0)&lt;&gt;ROW()-1,"",COUNT($AL$1:$AL2015)+1))</f>
        <v/>
      </c>
      <c r="AM2016" s="28" t="str">
        <f aca="false">IF($H2016="","",IF(MATCH($H2016,$H$2:$H$3000,0)&lt;&gt;ROW()-1,"",COUNT($AM$1:$AM2015)+1))</f>
        <v/>
      </c>
      <c r="AN2016" s="28" t="str">
        <f aca="false">IF($I2016="","",IF(MATCH($I2016,$I$2:$I$3000,0)&lt;&gt;ROW()-1,"",COUNT($AN$1:$AN2015)+1))</f>
        <v/>
      </c>
      <c r="AO2016" s="28" t="str">
        <f aca="false">IF($Q2016="","",IF(MATCH($Q2016,$Q$2:$Q$3000,0)&lt;&gt;ROW()-1,"",COUNT($AO$1:$AO2015)+1))</f>
        <v/>
      </c>
    </row>
    <row r="2017" customFormat="false" ht="12.75" hidden="false" customHeight="true" outlineLevel="0" collapsed="false">
      <c r="W2017" s="24" t="n">
        <f aca="false">IF($F2017="",0,IFERROR(IF(ISNUMBER($F2017),INT($F2017),DATE(VALUE(MID(SUBSTITUTE(LEFT($F2017,FIND(" ",$F2017&amp;" ")-1),"/",REPT(" ",20)),41,20)),VALUE(LEFT(SUBSTITUTE(LEFT($F2017,FIND(" ",$F2017&amp;" ")-1),"/",REPT(" ",20)),20)),VALUE(MID(SUBSTITUTE(LEFT($F2017,FIND(" ",$F2017&amp;" ")-1),"/",REPT(" ",20)),21,20)))),0))</f>
        <v>0</v>
      </c>
      <c r="X2017" s="25" t="str">
        <f aca="false">IF(ISNUMBER($N2017),$N2017*Validation!$B$5,"")</f>
        <v/>
      </c>
      <c r="Y2017" s="26" t="str">
        <f aca="false">IF($A2017="","",SUBSTITUTE(SUBSTITUTE(SUBSTITUTE(SUBSTITUTE(SUBSTITUTE(SUBSTITUTE(SUBSTITUTE(UPPER(TRIM($A2017)),"Á","A"),"É","E"),"Í","I"),"Ó","O"),"Ú","U"),"Ñ","N"),"Ü","U"))</f>
        <v/>
      </c>
      <c r="Z2017" s="26" t="str">
        <f aca="false">IF($Y2017="","",LEFT($Y2017,1)&amp;" "&amp;TRIM(RIGHT(SUBSTITUTE($Y2017," ",REPT(" ",50)),50)))</f>
        <v/>
      </c>
      <c r="AA2017" s="27" t="str">
        <f aca="false">IF($AF2017="","",IF(COUNTIF(Validation!$U$19:$U$178,$AF2017)&gt;0,"OK","NO MATCH"))</f>
        <v/>
      </c>
      <c r="AB2017" s="27" t="str">
        <f aca="false">IF($W2017=0,"",IF(AND($W2017&gt;=Validation!$B$3,$W2017&lt;=Validation!$C$3),"Yes","No"))</f>
        <v/>
      </c>
      <c r="AC2017" s="26" t="str">
        <f aca="false">IF($A2017="","",$AF2017&amp;"|"&amp;TEXT($W2017,"yyyy-mm-dd")&amp;"|"&amp;$J2017&amp;"|"&amp;$N2017)</f>
        <v/>
      </c>
      <c r="AD2017" s="27" t="str">
        <f aca="false">IF($AC2017="","",IF(COUNTIF($AC$2:$AC$3000,$AC2017)&gt;1,"REVIEW","OK"))</f>
        <v/>
      </c>
      <c r="AE2017" s="27" t="str">
        <f aca="false">IF(OR($W2017=0,$O2017=""),"",IF(IFERROR(IF(ISNUMBER($O2017),INT($O2017),DATE(VALUE(MID(SUBSTITUTE(LEFT($O2017,FIND(" ",$O2017&amp;" ")-1),"/",REPT(" ",20)),41,20)),VALUE(LEFT(SUBSTITUTE(LEFT($O2017,FIND(" ",$O2017&amp;" ")-1),"/",REPT(" ",20)),20)),VALUE(MID(SUBSTITUTE(LEFT($O2017,FIND(" ",$O2017&amp;" ")-1),"/",REPT(" ",20)),21,20)))),0)&gt;$W2017,"Late","Same day"))</f>
        <v/>
      </c>
      <c r="AF2017" s="26" t="str">
        <f aca="false">IF($A2017="","",IFERROR(INDEX(Validation!$C$193:$C$217,MATCH($A2017,Validation!$A$193:$A$217,0)),IF(COUNTIF(Validation!$U$19:$U$178,$Z2017)&gt;0,$Z2017,IF(COUNTIF(Validation!$S$19:$S$178,$AI2017)=1,INDEX(Validation!$U$19:$U$178,MATCH($AI2017,Validation!$S$19:$S$178,0)),$Z2017))))</f>
        <v/>
      </c>
      <c r="AG2017" s="27" t="str">
        <f aca="false">IF(COUNTA($A2017:$U2017)=0,"",IF($A2017="","No name",IF($F2017="","No date",IF($W2017=0,"Date ilegible",IF(NOT(ISNUMBER($N2017)),"Hours no numéricas",IF($AA2017="NO MATCH","Person no identificada","OK"))))))</f>
        <v/>
      </c>
      <c r="AH2017" s="27" t="str">
        <f aca="false">IF($W2017=0,"No date",IF($W2017&lt;Validation!$B$3,"Before period",IF($W2017&gt;Validation!$C$3,"After period","In period")))</f>
        <v>No date</v>
      </c>
      <c r="AI2017" s="26" t="str">
        <f aca="false">IF($Y2017="","",TRIM(RIGHT(SUBSTITUTE($Y2017," ",REPT(" ",50)),50)))</f>
        <v/>
      </c>
      <c r="AJ2017" s="27" t="str">
        <f aca="false">IF($A2017="","",IF(NOT(ISERROR(MATCH($A2017,Validation!$A$193:$A$217,0))),"Manual mapping",IF(COUNTIF(Validation!$U$19:$U$178,$Z2017)&gt;0,"Direct",IF(COUNTIF(Validation!$S$19:$S$178,$AI2017)=1,"By surname","Unresolved"))))</f>
        <v/>
      </c>
      <c r="AK2017" s="28" t="str">
        <f aca="false">IF($L2017="","",IF(MATCH($L2017,$L$2:$L$3000,0)&lt;&gt;ROW()-1,"",COUNT($AK$1:$AK2016)+1))</f>
        <v/>
      </c>
      <c r="AL2017" s="28" t="str">
        <f aca="false">IF($G2017="","",IF(MATCH($G2017,$G$2:$G$3000,0)&lt;&gt;ROW()-1,"",COUNT($AL$1:$AL2016)+1))</f>
        <v/>
      </c>
      <c r="AM2017" s="28" t="str">
        <f aca="false">IF($H2017="","",IF(MATCH($H2017,$H$2:$H$3000,0)&lt;&gt;ROW()-1,"",COUNT($AM$1:$AM2016)+1))</f>
        <v/>
      </c>
      <c r="AN2017" s="28" t="str">
        <f aca="false">IF($I2017="","",IF(MATCH($I2017,$I$2:$I$3000,0)&lt;&gt;ROW()-1,"",COUNT($AN$1:$AN2016)+1))</f>
        <v/>
      </c>
      <c r="AO2017" s="28" t="str">
        <f aca="false">IF($Q2017="","",IF(MATCH($Q2017,$Q$2:$Q$3000,0)&lt;&gt;ROW()-1,"",COUNT($AO$1:$AO2016)+1))</f>
        <v/>
      </c>
    </row>
    <row r="2018" customFormat="false" ht="12.75" hidden="false" customHeight="true" outlineLevel="0" collapsed="false">
      <c r="W2018" s="24" t="n">
        <f aca="false">IF($F2018="",0,IFERROR(IF(ISNUMBER($F2018),INT($F2018),DATE(VALUE(MID(SUBSTITUTE(LEFT($F2018,FIND(" ",$F2018&amp;" ")-1),"/",REPT(" ",20)),41,20)),VALUE(LEFT(SUBSTITUTE(LEFT($F2018,FIND(" ",$F2018&amp;" ")-1),"/",REPT(" ",20)),20)),VALUE(MID(SUBSTITUTE(LEFT($F2018,FIND(" ",$F2018&amp;" ")-1),"/",REPT(" ",20)),21,20)))),0))</f>
        <v>0</v>
      </c>
      <c r="X2018" s="25" t="str">
        <f aca="false">IF(ISNUMBER($N2018),$N2018*Validation!$B$5,"")</f>
        <v/>
      </c>
      <c r="Y2018" s="26" t="str">
        <f aca="false">IF($A2018="","",SUBSTITUTE(SUBSTITUTE(SUBSTITUTE(SUBSTITUTE(SUBSTITUTE(SUBSTITUTE(SUBSTITUTE(UPPER(TRIM($A2018)),"Á","A"),"É","E"),"Í","I"),"Ó","O"),"Ú","U"),"Ñ","N"),"Ü","U"))</f>
        <v/>
      </c>
      <c r="Z2018" s="26" t="str">
        <f aca="false">IF($Y2018="","",LEFT($Y2018,1)&amp;" "&amp;TRIM(RIGHT(SUBSTITUTE($Y2018," ",REPT(" ",50)),50)))</f>
        <v/>
      </c>
      <c r="AA2018" s="27" t="str">
        <f aca="false">IF($AF2018="","",IF(COUNTIF(Validation!$U$19:$U$178,$AF2018)&gt;0,"OK","NO MATCH"))</f>
        <v/>
      </c>
      <c r="AB2018" s="27" t="str">
        <f aca="false">IF($W2018=0,"",IF(AND($W2018&gt;=Validation!$B$3,$W2018&lt;=Validation!$C$3),"Yes","No"))</f>
        <v/>
      </c>
      <c r="AC2018" s="26" t="str">
        <f aca="false">IF($A2018="","",$AF2018&amp;"|"&amp;TEXT($W2018,"yyyy-mm-dd")&amp;"|"&amp;$J2018&amp;"|"&amp;$N2018)</f>
        <v/>
      </c>
      <c r="AD2018" s="27" t="str">
        <f aca="false">IF($AC2018="","",IF(COUNTIF($AC$2:$AC$3000,$AC2018)&gt;1,"REVIEW","OK"))</f>
        <v/>
      </c>
      <c r="AE2018" s="27" t="str">
        <f aca="false">IF(OR($W2018=0,$O2018=""),"",IF(IFERROR(IF(ISNUMBER($O2018),INT($O2018),DATE(VALUE(MID(SUBSTITUTE(LEFT($O2018,FIND(" ",$O2018&amp;" ")-1),"/",REPT(" ",20)),41,20)),VALUE(LEFT(SUBSTITUTE(LEFT($O2018,FIND(" ",$O2018&amp;" ")-1),"/",REPT(" ",20)),20)),VALUE(MID(SUBSTITUTE(LEFT($O2018,FIND(" ",$O2018&amp;" ")-1),"/",REPT(" ",20)),21,20)))),0)&gt;$W2018,"Late","Same day"))</f>
        <v/>
      </c>
      <c r="AF2018" s="26" t="str">
        <f aca="false">IF($A2018="","",IFERROR(INDEX(Validation!$C$193:$C$217,MATCH($A2018,Validation!$A$193:$A$217,0)),IF(COUNTIF(Validation!$U$19:$U$178,$Z2018)&gt;0,$Z2018,IF(COUNTIF(Validation!$S$19:$S$178,$AI2018)=1,INDEX(Validation!$U$19:$U$178,MATCH($AI2018,Validation!$S$19:$S$178,0)),$Z2018))))</f>
        <v/>
      </c>
      <c r="AG2018" s="27" t="str">
        <f aca="false">IF(COUNTA($A2018:$U2018)=0,"",IF($A2018="","No name",IF($F2018="","No date",IF($W2018=0,"Date ilegible",IF(NOT(ISNUMBER($N2018)),"Hours no numéricas",IF($AA2018="NO MATCH","Person no identificada","OK"))))))</f>
        <v/>
      </c>
      <c r="AH2018" s="27" t="str">
        <f aca="false">IF($W2018=0,"No date",IF($W2018&lt;Validation!$B$3,"Before period",IF($W2018&gt;Validation!$C$3,"After period","In period")))</f>
        <v>No date</v>
      </c>
      <c r="AI2018" s="26" t="str">
        <f aca="false">IF($Y2018="","",TRIM(RIGHT(SUBSTITUTE($Y2018," ",REPT(" ",50)),50)))</f>
        <v/>
      </c>
      <c r="AJ2018" s="27" t="str">
        <f aca="false">IF($A2018="","",IF(NOT(ISERROR(MATCH($A2018,Validation!$A$193:$A$217,0))),"Manual mapping",IF(COUNTIF(Validation!$U$19:$U$178,$Z2018)&gt;0,"Direct",IF(COUNTIF(Validation!$S$19:$S$178,$AI2018)=1,"By surname","Unresolved"))))</f>
        <v/>
      </c>
      <c r="AK2018" s="28" t="str">
        <f aca="false">IF($L2018="","",IF(MATCH($L2018,$L$2:$L$3000,0)&lt;&gt;ROW()-1,"",COUNT($AK$1:$AK2017)+1))</f>
        <v/>
      </c>
      <c r="AL2018" s="28" t="str">
        <f aca="false">IF($G2018="","",IF(MATCH($G2018,$G$2:$G$3000,0)&lt;&gt;ROW()-1,"",COUNT($AL$1:$AL2017)+1))</f>
        <v/>
      </c>
      <c r="AM2018" s="28" t="str">
        <f aca="false">IF($H2018="","",IF(MATCH($H2018,$H$2:$H$3000,0)&lt;&gt;ROW()-1,"",COUNT($AM$1:$AM2017)+1))</f>
        <v/>
      </c>
      <c r="AN2018" s="28" t="str">
        <f aca="false">IF($I2018="","",IF(MATCH($I2018,$I$2:$I$3000,0)&lt;&gt;ROW()-1,"",COUNT($AN$1:$AN2017)+1))</f>
        <v/>
      </c>
      <c r="AO2018" s="28" t="str">
        <f aca="false">IF($Q2018="","",IF(MATCH($Q2018,$Q$2:$Q$3000,0)&lt;&gt;ROW()-1,"",COUNT($AO$1:$AO2017)+1))</f>
        <v/>
      </c>
    </row>
    <row r="2019" customFormat="false" ht="12.75" hidden="false" customHeight="true" outlineLevel="0" collapsed="false">
      <c r="W2019" s="24" t="n">
        <f aca="false">IF($F2019="",0,IFERROR(IF(ISNUMBER($F2019),INT($F2019),DATE(VALUE(MID(SUBSTITUTE(LEFT($F2019,FIND(" ",$F2019&amp;" ")-1),"/",REPT(" ",20)),41,20)),VALUE(LEFT(SUBSTITUTE(LEFT($F2019,FIND(" ",$F2019&amp;" ")-1),"/",REPT(" ",20)),20)),VALUE(MID(SUBSTITUTE(LEFT($F2019,FIND(" ",$F2019&amp;" ")-1),"/",REPT(" ",20)),21,20)))),0))</f>
        <v>0</v>
      </c>
      <c r="X2019" s="25" t="str">
        <f aca="false">IF(ISNUMBER($N2019),$N2019*Validation!$B$5,"")</f>
        <v/>
      </c>
      <c r="Y2019" s="26" t="str">
        <f aca="false">IF($A2019="","",SUBSTITUTE(SUBSTITUTE(SUBSTITUTE(SUBSTITUTE(SUBSTITUTE(SUBSTITUTE(SUBSTITUTE(UPPER(TRIM($A2019)),"Á","A"),"É","E"),"Í","I"),"Ó","O"),"Ú","U"),"Ñ","N"),"Ü","U"))</f>
        <v/>
      </c>
      <c r="Z2019" s="26" t="str">
        <f aca="false">IF($Y2019="","",LEFT($Y2019,1)&amp;" "&amp;TRIM(RIGHT(SUBSTITUTE($Y2019," ",REPT(" ",50)),50)))</f>
        <v/>
      </c>
      <c r="AA2019" s="27" t="str">
        <f aca="false">IF($AF2019="","",IF(COUNTIF(Validation!$U$19:$U$178,$AF2019)&gt;0,"OK","NO MATCH"))</f>
        <v/>
      </c>
      <c r="AB2019" s="27" t="str">
        <f aca="false">IF($W2019=0,"",IF(AND($W2019&gt;=Validation!$B$3,$W2019&lt;=Validation!$C$3),"Yes","No"))</f>
        <v/>
      </c>
      <c r="AC2019" s="26" t="str">
        <f aca="false">IF($A2019="","",$AF2019&amp;"|"&amp;TEXT($W2019,"yyyy-mm-dd")&amp;"|"&amp;$J2019&amp;"|"&amp;$N2019)</f>
        <v/>
      </c>
      <c r="AD2019" s="27" t="str">
        <f aca="false">IF($AC2019="","",IF(COUNTIF($AC$2:$AC$3000,$AC2019)&gt;1,"REVIEW","OK"))</f>
        <v/>
      </c>
      <c r="AE2019" s="27" t="str">
        <f aca="false">IF(OR($W2019=0,$O2019=""),"",IF(IFERROR(IF(ISNUMBER($O2019),INT($O2019),DATE(VALUE(MID(SUBSTITUTE(LEFT($O2019,FIND(" ",$O2019&amp;" ")-1),"/",REPT(" ",20)),41,20)),VALUE(LEFT(SUBSTITUTE(LEFT($O2019,FIND(" ",$O2019&amp;" ")-1),"/",REPT(" ",20)),20)),VALUE(MID(SUBSTITUTE(LEFT($O2019,FIND(" ",$O2019&amp;" ")-1),"/",REPT(" ",20)),21,20)))),0)&gt;$W2019,"Late","Same day"))</f>
        <v/>
      </c>
      <c r="AF2019" s="26" t="str">
        <f aca="false">IF($A2019="","",IFERROR(INDEX(Validation!$C$193:$C$217,MATCH($A2019,Validation!$A$193:$A$217,0)),IF(COUNTIF(Validation!$U$19:$U$178,$Z2019)&gt;0,$Z2019,IF(COUNTIF(Validation!$S$19:$S$178,$AI2019)=1,INDEX(Validation!$U$19:$U$178,MATCH($AI2019,Validation!$S$19:$S$178,0)),$Z2019))))</f>
        <v/>
      </c>
      <c r="AG2019" s="27" t="str">
        <f aca="false">IF(COUNTA($A2019:$U2019)=0,"",IF($A2019="","No name",IF($F2019="","No date",IF($W2019=0,"Date ilegible",IF(NOT(ISNUMBER($N2019)),"Hours no numéricas",IF($AA2019="NO MATCH","Person no identificada","OK"))))))</f>
        <v/>
      </c>
      <c r="AH2019" s="27" t="str">
        <f aca="false">IF($W2019=0,"No date",IF($W2019&lt;Validation!$B$3,"Before period",IF($W2019&gt;Validation!$C$3,"After period","In period")))</f>
        <v>No date</v>
      </c>
      <c r="AI2019" s="26" t="str">
        <f aca="false">IF($Y2019="","",TRIM(RIGHT(SUBSTITUTE($Y2019," ",REPT(" ",50)),50)))</f>
        <v/>
      </c>
      <c r="AJ2019" s="27" t="str">
        <f aca="false">IF($A2019="","",IF(NOT(ISERROR(MATCH($A2019,Validation!$A$193:$A$217,0))),"Manual mapping",IF(COUNTIF(Validation!$U$19:$U$178,$Z2019)&gt;0,"Direct",IF(COUNTIF(Validation!$S$19:$S$178,$AI2019)=1,"By surname","Unresolved"))))</f>
        <v/>
      </c>
      <c r="AK2019" s="28" t="str">
        <f aca="false">IF($L2019="","",IF(MATCH($L2019,$L$2:$L$3000,0)&lt;&gt;ROW()-1,"",COUNT($AK$1:$AK2018)+1))</f>
        <v/>
      </c>
      <c r="AL2019" s="28" t="str">
        <f aca="false">IF($G2019="","",IF(MATCH($G2019,$G$2:$G$3000,0)&lt;&gt;ROW()-1,"",COUNT($AL$1:$AL2018)+1))</f>
        <v/>
      </c>
      <c r="AM2019" s="28" t="str">
        <f aca="false">IF($H2019="","",IF(MATCH($H2019,$H$2:$H$3000,0)&lt;&gt;ROW()-1,"",COUNT($AM$1:$AM2018)+1))</f>
        <v/>
      </c>
      <c r="AN2019" s="28" t="str">
        <f aca="false">IF($I2019="","",IF(MATCH($I2019,$I$2:$I$3000,0)&lt;&gt;ROW()-1,"",COUNT($AN$1:$AN2018)+1))</f>
        <v/>
      </c>
      <c r="AO2019" s="28" t="str">
        <f aca="false">IF($Q2019="","",IF(MATCH($Q2019,$Q$2:$Q$3000,0)&lt;&gt;ROW()-1,"",COUNT($AO$1:$AO2018)+1))</f>
        <v/>
      </c>
    </row>
    <row r="2020" customFormat="false" ht="12.75" hidden="false" customHeight="true" outlineLevel="0" collapsed="false">
      <c r="W2020" s="24" t="n">
        <f aca="false">IF($F2020="",0,IFERROR(IF(ISNUMBER($F2020),INT($F2020),DATE(VALUE(MID(SUBSTITUTE(LEFT($F2020,FIND(" ",$F2020&amp;" ")-1),"/",REPT(" ",20)),41,20)),VALUE(LEFT(SUBSTITUTE(LEFT($F2020,FIND(" ",$F2020&amp;" ")-1),"/",REPT(" ",20)),20)),VALUE(MID(SUBSTITUTE(LEFT($F2020,FIND(" ",$F2020&amp;" ")-1),"/",REPT(" ",20)),21,20)))),0))</f>
        <v>0</v>
      </c>
      <c r="X2020" s="25" t="str">
        <f aca="false">IF(ISNUMBER($N2020),$N2020*Validation!$B$5,"")</f>
        <v/>
      </c>
      <c r="Y2020" s="26" t="str">
        <f aca="false">IF($A2020="","",SUBSTITUTE(SUBSTITUTE(SUBSTITUTE(SUBSTITUTE(SUBSTITUTE(SUBSTITUTE(SUBSTITUTE(UPPER(TRIM($A2020)),"Á","A"),"É","E"),"Í","I"),"Ó","O"),"Ú","U"),"Ñ","N"),"Ü","U"))</f>
        <v/>
      </c>
      <c r="Z2020" s="26" t="str">
        <f aca="false">IF($Y2020="","",LEFT($Y2020,1)&amp;" "&amp;TRIM(RIGHT(SUBSTITUTE($Y2020," ",REPT(" ",50)),50)))</f>
        <v/>
      </c>
      <c r="AA2020" s="27" t="str">
        <f aca="false">IF($AF2020="","",IF(COUNTIF(Validation!$U$19:$U$178,$AF2020)&gt;0,"OK","NO MATCH"))</f>
        <v/>
      </c>
      <c r="AB2020" s="27" t="str">
        <f aca="false">IF($W2020=0,"",IF(AND($W2020&gt;=Validation!$B$3,$W2020&lt;=Validation!$C$3),"Yes","No"))</f>
        <v/>
      </c>
      <c r="AC2020" s="26" t="str">
        <f aca="false">IF($A2020="","",$AF2020&amp;"|"&amp;TEXT($W2020,"yyyy-mm-dd")&amp;"|"&amp;$J2020&amp;"|"&amp;$N2020)</f>
        <v/>
      </c>
      <c r="AD2020" s="27" t="str">
        <f aca="false">IF($AC2020="","",IF(COUNTIF($AC$2:$AC$3000,$AC2020)&gt;1,"REVIEW","OK"))</f>
        <v/>
      </c>
      <c r="AE2020" s="27" t="str">
        <f aca="false">IF(OR($W2020=0,$O2020=""),"",IF(IFERROR(IF(ISNUMBER($O2020),INT($O2020),DATE(VALUE(MID(SUBSTITUTE(LEFT($O2020,FIND(" ",$O2020&amp;" ")-1),"/",REPT(" ",20)),41,20)),VALUE(LEFT(SUBSTITUTE(LEFT($O2020,FIND(" ",$O2020&amp;" ")-1),"/",REPT(" ",20)),20)),VALUE(MID(SUBSTITUTE(LEFT($O2020,FIND(" ",$O2020&amp;" ")-1),"/",REPT(" ",20)),21,20)))),0)&gt;$W2020,"Late","Same day"))</f>
        <v/>
      </c>
      <c r="AF2020" s="26" t="str">
        <f aca="false">IF($A2020="","",IFERROR(INDEX(Validation!$C$193:$C$217,MATCH($A2020,Validation!$A$193:$A$217,0)),IF(COUNTIF(Validation!$U$19:$U$178,$Z2020)&gt;0,$Z2020,IF(COUNTIF(Validation!$S$19:$S$178,$AI2020)=1,INDEX(Validation!$U$19:$U$178,MATCH($AI2020,Validation!$S$19:$S$178,0)),$Z2020))))</f>
        <v/>
      </c>
      <c r="AG2020" s="27" t="str">
        <f aca="false">IF(COUNTA($A2020:$U2020)=0,"",IF($A2020="","No name",IF($F2020="","No date",IF($W2020=0,"Date ilegible",IF(NOT(ISNUMBER($N2020)),"Hours no numéricas",IF($AA2020="NO MATCH","Person no identificada","OK"))))))</f>
        <v/>
      </c>
      <c r="AH2020" s="27" t="str">
        <f aca="false">IF($W2020=0,"No date",IF($W2020&lt;Validation!$B$3,"Before period",IF($W2020&gt;Validation!$C$3,"After period","In period")))</f>
        <v>No date</v>
      </c>
      <c r="AI2020" s="26" t="str">
        <f aca="false">IF($Y2020="","",TRIM(RIGHT(SUBSTITUTE($Y2020," ",REPT(" ",50)),50)))</f>
        <v/>
      </c>
      <c r="AJ2020" s="27" t="str">
        <f aca="false">IF($A2020="","",IF(NOT(ISERROR(MATCH($A2020,Validation!$A$193:$A$217,0))),"Manual mapping",IF(COUNTIF(Validation!$U$19:$U$178,$Z2020)&gt;0,"Direct",IF(COUNTIF(Validation!$S$19:$S$178,$AI2020)=1,"By surname","Unresolved"))))</f>
        <v/>
      </c>
      <c r="AK2020" s="28" t="str">
        <f aca="false">IF($L2020="","",IF(MATCH($L2020,$L$2:$L$3000,0)&lt;&gt;ROW()-1,"",COUNT($AK$1:$AK2019)+1))</f>
        <v/>
      </c>
      <c r="AL2020" s="28" t="str">
        <f aca="false">IF($G2020="","",IF(MATCH($G2020,$G$2:$G$3000,0)&lt;&gt;ROW()-1,"",COUNT($AL$1:$AL2019)+1))</f>
        <v/>
      </c>
      <c r="AM2020" s="28" t="str">
        <f aca="false">IF($H2020="","",IF(MATCH($H2020,$H$2:$H$3000,0)&lt;&gt;ROW()-1,"",COUNT($AM$1:$AM2019)+1))</f>
        <v/>
      </c>
      <c r="AN2020" s="28" t="str">
        <f aca="false">IF($I2020="","",IF(MATCH($I2020,$I$2:$I$3000,0)&lt;&gt;ROW()-1,"",COUNT($AN$1:$AN2019)+1))</f>
        <v/>
      </c>
      <c r="AO2020" s="28" t="str">
        <f aca="false">IF($Q2020="","",IF(MATCH($Q2020,$Q$2:$Q$3000,0)&lt;&gt;ROW()-1,"",COUNT($AO$1:$AO2019)+1))</f>
        <v/>
      </c>
    </row>
    <row r="2021" customFormat="false" ht="12.75" hidden="false" customHeight="true" outlineLevel="0" collapsed="false">
      <c r="W2021" s="24" t="n">
        <f aca="false">IF($F2021="",0,IFERROR(IF(ISNUMBER($F2021),INT($F2021),DATE(VALUE(MID(SUBSTITUTE(LEFT($F2021,FIND(" ",$F2021&amp;" ")-1),"/",REPT(" ",20)),41,20)),VALUE(LEFT(SUBSTITUTE(LEFT($F2021,FIND(" ",$F2021&amp;" ")-1),"/",REPT(" ",20)),20)),VALUE(MID(SUBSTITUTE(LEFT($F2021,FIND(" ",$F2021&amp;" ")-1),"/",REPT(" ",20)),21,20)))),0))</f>
        <v>0</v>
      </c>
      <c r="X2021" s="25" t="str">
        <f aca="false">IF(ISNUMBER($N2021),$N2021*Validation!$B$5,"")</f>
        <v/>
      </c>
      <c r="Y2021" s="26" t="str">
        <f aca="false">IF($A2021="","",SUBSTITUTE(SUBSTITUTE(SUBSTITUTE(SUBSTITUTE(SUBSTITUTE(SUBSTITUTE(SUBSTITUTE(UPPER(TRIM($A2021)),"Á","A"),"É","E"),"Í","I"),"Ó","O"),"Ú","U"),"Ñ","N"),"Ü","U"))</f>
        <v/>
      </c>
      <c r="Z2021" s="26" t="str">
        <f aca="false">IF($Y2021="","",LEFT($Y2021,1)&amp;" "&amp;TRIM(RIGHT(SUBSTITUTE($Y2021," ",REPT(" ",50)),50)))</f>
        <v/>
      </c>
      <c r="AA2021" s="27" t="str">
        <f aca="false">IF($AF2021="","",IF(COUNTIF(Validation!$U$19:$U$178,$AF2021)&gt;0,"OK","NO MATCH"))</f>
        <v/>
      </c>
      <c r="AB2021" s="27" t="str">
        <f aca="false">IF($W2021=0,"",IF(AND($W2021&gt;=Validation!$B$3,$W2021&lt;=Validation!$C$3),"Yes","No"))</f>
        <v/>
      </c>
      <c r="AC2021" s="26" t="str">
        <f aca="false">IF($A2021="","",$AF2021&amp;"|"&amp;TEXT($W2021,"yyyy-mm-dd")&amp;"|"&amp;$J2021&amp;"|"&amp;$N2021)</f>
        <v/>
      </c>
      <c r="AD2021" s="27" t="str">
        <f aca="false">IF($AC2021="","",IF(COUNTIF($AC$2:$AC$3000,$AC2021)&gt;1,"REVIEW","OK"))</f>
        <v/>
      </c>
      <c r="AE2021" s="27" t="str">
        <f aca="false">IF(OR($W2021=0,$O2021=""),"",IF(IFERROR(IF(ISNUMBER($O2021),INT($O2021),DATE(VALUE(MID(SUBSTITUTE(LEFT($O2021,FIND(" ",$O2021&amp;" ")-1),"/",REPT(" ",20)),41,20)),VALUE(LEFT(SUBSTITUTE(LEFT($O2021,FIND(" ",$O2021&amp;" ")-1),"/",REPT(" ",20)),20)),VALUE(MID(SUBSTITUTE(LEFT($O2021,FIND(" ",$O2021&amp;" ")-1),"/",REPT(" ",20)),21,20)))),0)&gt;$W2021,"Late","Same day"))</f>
        <v/>
      </c>
      <c r="AF2021" s="26" t="str">
        <f aca="false">IF($A2021="","",IFERROR(INDEX(Validation!$C$193:$C$217,MATCH($A2021,Validation!$A$193:$A$217,0)),IF(COUNTIF(Validation!$U$19:$U$178,$Z2021)&gt;0,$Z2021,IF(COUNTIF(Validation!$S$19:$S$178,$AI2021)=1,INDEX(Validation!$U$19:$U$178,MATCH($AI2021,Validation!$S$19:$S$178,0)),$Z2021))))</f>
        <v/>
      </c>
      <c r="AG2021" s="27" t="str">
        <f aca="false">IF(COUNTA($A2021:$U2021)=0,"",IF($A2021="","No name",IF($F2021="","No date",IF($W2021=0,"Date ilegible",IF(NOT(ISNUMBER($N2021)),"Hours no numéricas",IF($AA2021="NO MATCH","Person no identificada","OK"))))))</f>
        <v/>
      </c>
      <c r="AH2021" s="27" t="str">
        <f aca="false">IF($W2021=0,"No date",IF($W2021&lt;Validation!$B$3,"Before period",IF($W2021&gt;Validation!$C$3,"After period","In period")))</f>
        <v>No date</v>
      </c>
      <c r="AI2021" s="26" t="str">
        <f aca="false">IF($Y2021="","",TRIM(RIGHT(SUBSTITUTE($Y2021," ",REPT(" ",50)),50)))</f>
        <v/>
      </c>
      <c r="AJ2021" s="27" t="str">
        <f aca="false">IF($A2021="","",IF(NOT(ISERROR(MATCH($A2021,Validation!$A$193:$A$217,0))),"Manual mapping",IF(COUNTIF(Validation!$U$19:$U$178,$Z2021)&gt;0,"Direct",IF(COUNTIF(Validation!$S$19:$S$178,$AI2021)=1,"By surname","Unresolved"))))</f>
        <v/>
      </c>
      <c r="AK2021" s="28" t="str">
        <f aca="false">IF($L2021="","",IF(MATCH($L2021,$L$2:$L$3000,0)&lt;&gt;ROW()-1,"",COUNT($AK$1:$AK2020)+1))</f>
        <v/>
      </c>
      <c r="AL2021" s="28" t="str">
        <f aca="false">IF($G2021="","",IF(MATCH($G2021,$G$2:$G$3000,0)&lt;&gt;ROW()-1,"",COUNT($AL$1:$AL2020)+1))</f>
        <v/>
      </c>
      <c r="AM2021" s="28" t="str">
        <f aca="false">IF($H2021="","",IF(MATCH($H2021,$H$2:$H$3000,0)&lt;&gt;ROW()-1,"",COUNT($AM$1:$AM2020)+1))</f>
        <v/>
      </c>
      <c r="AN2021" s="28" t="str">
        <f aca="false">IF($I2021="","",IF(MATCH($I2021,$I$2:$I$3000,0)&lt;&gt;ROW()-1,"",COUNT($AN$1:$AN2020)+1))</f>
        <v/>
      </c>
      <c r="AO2021" s="28" t="str">
        <f aca="false">IF($Q2021="","",IF(MATCH($Q2021,$Q$2:$Q$3000,0)&lt;&gt;ROW()-1,"",COUNT($AO$1:$AO2020)+1))</f>
        <v/>
      </c>
    </row>
    <row r="2022" customFormat="false" ht="12.75" hidden="false" customHeight="true" outlineLevel="0" collapsed="false">
      <c r="W2022" s="24" t="n">
        <f aca="false">IF($F2022="",0,IFERROR(IF(ISNUMBER($F2022),INT($F2022),DATE(VALUE(MID(SUBSTITUTE(LEFT($F2022,FIND(" ",$F2022&amp;" ")-1),"/",REPT(" ",20)),41,20)),VALUE(LEFT(SUBSTITUTE(LEFT($F2022,FIND(" ",$F2022&amp;" ")-1),"/",REPT(" ",20)),20)),VALUE(MID(SUBSTITUTE(LEFT($F2022,FIND(" ",$F2022&amp;" ")-1),"/",REPT(" ",20)),21,20)))),0))</f>
        <v>0</v>
      </c>
      <c r="X2022" s="25" t="str">
        <f aca="false">IF(ISNUMBER($N2022),$N2022*Validation!$B$5,"")</f>
        <v/>
      </c>
      <c r="Y2022" s="26" t="str">
        <f aca="false">IF($A2022="","",SUBSTITUTE(SUBSTITUTE(SUBSTITUTE(SUBSTITUTE(SUBSTITUTE(SUBSTITUTE(SUBSTITUTE(UPPER(TRIM($A2022)),"Á","A"),"É","E"),"Í","I"),"Ó","O"),"Ú","U"),"Ñ","N"),"Ü","U"))</f>
        <v/>
      </c>
      <c r="Z2022" s="26" t="str">
        <f aca="false">IF($Y2022="","",LEFT($Y2022,1)&amp;" "&amp;TRIM(RIGHT(SUBSTITUTE($Y2022," ",REPT(" ",50)),50)))</f>
        <v/>
      </c>
      <c r="AA2022" s="27" t="str">
        <f aca="false">IF($AF2022="","",IF(COUNTIF(Validation!$U$19:$U$178,$AF2022)&gt;0,"OK","NO MATCH"))</f>
        <v/>
      </c>
      <c r="AB2022" s="27" t="str">
        <f aca="false">IF($W2022=0,"",IF(AND($W2022&gt;=Validation!$B$3,$W2022&lt;=Validation!$C$3),"Yes","No"))</f>
        <v/>
      </c>
      <c r="AC2022" s="26" t="str">
        <f aca="false">IF($A2022="","",$AF2022&amp;"|"&amp;TEXT($W2022,"yyyy-mm-dd")&amp;"|"&amp;$J2022&amp;"|"&amp;$N2022)</f>
        <v/>
      </c>
      <c r="AD2022" s="27" t="str">
        <f aca="false">IF($AC2022="","",IF(COUNTIF($AC$2:$AC$3000,$AC2022)&gt;1,"REVIEW","OK"))</f>
        <v/>
      </c>
      <c r="AE2022" s="27" t="str">
        <f aca="false">IF(OR($W2022=0,$O2022=""),"",IF(IFERROR(IF(ISNUMBER($O2022),INT($O2022),DATE(VALUE(MID(SUBSTITUTE(LEFT($O2022,FIND(" ",$O2022&amp;" ")-1),"/",REPT(" ",20)),41,20)),VALUE(LEFT(SUBSTITUTE(LEFT($O2022,FIND(" ",$O2022&amp;" ")-1),"/",REPT(" ",20)),20)),VALUE(MID(SUBSTITUTE(LEFT($O2022,FIND(" ",$O2022&amp;" ")-1),"/",REPT(" ",20)),21,20)))),0)&gt;$W2022,"Late","Same day"))</f>
        <v/>
      </c>
      <c r="AF2022" s="26" t="str">
        <f aca="false">IF($A2022="","",IFERROR(INDEX(Validation!$C$193:$C$217,MATCH($A2022,Validation!$A$193:$A$217,0)),IF(COUNTIF(Validation!$U$19:$U$178,$Z2022)&gt;0,$Z2022,IF(COUNTIF(Validation!$S$19:$S$178,$AI2022)=1,INDEX(Validation!$U$19:$U$178,MATCH($AI2022,Validation!$S$19:$S$178,0)),$Z2022))))</f>
        <v/>
      </c>
      <c r="AG2022" s="27" t="str">
        <f aca="false">IF(COUNTA($A2022:$U2022)=0,"",IF($A2022="","No name",IF($F2022="","No date",IF($W2022=0,"Date ilegible",IF(NOT(ISNUMBER($N2022)),"Hours no numéricas",IF($AA2022="NO MATCH","Person no identificada","OK"))))))</f>
        <v/>
      </c>
      <c r="AH2022" s="27" t="str">
        <f aca="false">IF($W2022=0,"No date",IF($W2022&lt;Validation!$B$3,"Before period",IF($W2022&gt;Validation!$C$3,"After period","In period")))</f>
        <v>No date</v>
      </c>
      <c r="AI2022" s="26" t="str">
        <f aca="false">IF($Y2022="","",TRIM(RIGHT(SUBSTITUTE($Y2022," ",REPT(" ",50)),50)))</f>
        <v/>
      </c>
      <c r="AJ2022" s="27" t="str">
        <f aca="false">IF($A2022="","",IF(NOT(ISERROR(MATCH($A2022,Validation!$A$193:$A$217,0))),"Manual mapping",IF(COUNTIF(Validation!$U$19:$U$178,$Z2022)&gt;0,"Direct",IF(COUNTIF(Validation!$S$19:$S$178,$AI2022)=1,"By surname","Unresolved"))))</f>
        <v/>
      </c>
      <c r="AK2022" s="28" t="str">
        <f aca="false">IF($L2022="","",IF(MATCH($L2022,$L$2:$L$3000,0)&lt;&gt;ROW()-1,"",COUNT($AK$1:$AK2021)+1))</f>
        <v/>
      </c>
      <c r="AL2022" s="28" t="str">
        <f aca="false">IF($G2022="","",IF(MATCH($G2022,$G$2:$G$3000,0)&lt;&gt;ROW()-1,"",COUNT($AL$1:$AL2021)+1))</f>
        <v/>
      </c>
      <c r="AM2022" s="28" t="str">
        <f aca="false">IF($H2022="","",IF(MATCH($H2022,$H$2:$H$3000,0)&lt;&gt;ROW()-1,"",COUNT($AM$1:$AM2021)+1))</f>
        <v/>
      </c>
      <c r="AN2022" s="28" t="str">
        <f aca="false">IF($I2022="","",IF(MATCH($I2022,$I$2:$I$3000,0)&lt;&gt;ROW()-1,"",COUNT($AN$1:$AN2021)+1))</f>
        <v/>
      </c>
      <c r="AO2022" s="28" t="str">
        <f aca="false">IF($Q2022="","",IF(MATCH($Q2022,$Q$2:$Q$3000,0)&lt;&gt;ROW()-1,"",COUNT($AO$1:$AO2021)+1))</f>
        <v/>
      </c>
    </row>
    <row r="2023" customFormat="false" ht="12.75" hidden="false" customHeight="true" outlineLevel="0" collapsed="false">
      <c r="W2023" s="24" t="n">
        <f aca="false">IF($F2023="",0,IFERROR(IF(ISNUMBER($F2023),INT($F2023),DATE(VALUE(MID(SUBSTITUTE(LEFT($F2023,FIND(" ",$F2023&amp;" ")-1),"/",REPT(" ",20)),41,20)),VALUE(LEFT(SUBSTITUTE(LEFT($F2023,FIND(" ",$F2023&amp;" ")-1),"/",REPT(" ",20)),20)),VALUE(MID(SUBSTITUTE(LEFT($F2023,FIND(" ",$F2023&amp;" ")-1),"/",REPT(" ",20)),21,20)))),0))</f>
        <v>0</v>
      </c>
      <c r="X2023" s="25" t="str">
        <f aca="false">IF(ISNUMBER($N2023),$N2023*Validation!$B$5,"")</f>
        <v/>
      </c>
      <c r="Y2023" s="26" t="str">
        <f aca="false">IF($A2023="","",SUBSTITUTE(SUBSTITUTE(SUBSTITUTE(SUBSTITUTE(SUBSTITUTE(SUBSTITUTE(SUBSTITUTE(UPPER(TRIM($A2023)),"Á","A"),"É","E"),"Í","I"),"Ó","O"),"Ú","U"),"Ñ","N"),"Ü","U"))</f>
        <v/>
      </c>
      <c r="Z2023" s="26" t="str">
        <f aca="false">IF($Y2023="","",LEFT($Y2023,1)&amp;" "&amp;TRIM(RIGHT(SUBSTITUTE($Y2023," ",REPT(" ",50)),50)))</f>
        <v/>
      </c>
      <c r="AA2023" s="27" t="str">
        <f aca="false">IF($AF2023="","",IF(COUNTIF(Validation!$U$19:$U$178,$AF2023)&gt;0,"OK","NO MATCH"))</f>
        <v/>
      </c>
      <c r="AB2023" s="27" t="str">
        <f aca="false">IF($W2023=0,"",IF(AND($W2023&gt;=Validation!$B$3,$W2023&lt;=Validation!$C$3),"Yes","No"))</f>
        <v/>
      </c>
      <c r="AC2023" s="26" t="str">
        <f aca="false">IF($A2023="","",$AF2023&amp;"|"&amp;TEXT($W2023,"yyyy-mm-dd")&amp;"|"&amp;$J2023&amp;"|"&amp;$N2023)</f>
        <v/>
      </c>
      <c r="AD2023" s="27" t="str">
        <f aca="false">IF($AC2023="","",IF(COUNTIF($AC$2:$AC$3000,$AC2023)&gt;1,"REVIEW","OK"))</f>
        <v/>
      </c>
      <c r="AE2023" s="27" t="str">
        <f aca="false">IF(OR($W2023=0,$O2023=""),"",IF(IFERROR(IF(ISNUMBER($O2023),INT($O2023),DATE(VALUE(MID(SUBSTITUTE(LEFT($O2023,FIND(" ",$O2023&amp;" ")-1),"/",REPT(" ",20)),41,20)),VALUE(LEFT(SUBSTITUTE(LEFT($O2023,FIND(" ",$O2023&amp;" ")-1),"/",REPT(" ",20)),20)),VALUE(MID(SUBSTITUTE(LEFT($O2023,FIND(" ",$O2023&amp;" ")-1),"/",REPT(" ",20)),21,20)))),0)&gt;$W2023,"Late","Same day"))</f>
        <v/>
      </c>
      <c r="AF2023" s="26" t="str">
        <f aca="false">IF($A2023="","",IFERROR(INDEX(Validation!$C$193:$C$217,MATCH($A2023,Validation!$A$193:$A$217,0)),IF(COUNTIF(Validation!$U$19:$U$178,$Z2023)&gt;0,$Z2023,IF(COUNTIF(Validation!$S$19:$S$178,$AI2023)=1,INDEX(Validation!$U$19:$U$178,MATCH($AI2023,Validation!$S$19:$S$178,0)),$Z2023))))</f>
        <v/>
      </c>
      <c r="AG2023" s="27" t="str">
        <f aca="false">IF(COUNTA($A2023:$U2023)=0,"",IF($A2023="","No name",IF($F2023="","No date",IF($W2023=0,"Date ilegible",IF(NOT(ISNUMBER($N2023)),"Hours no numéricas",IF($AA2023="NO MATCH","Person no identificada","OK"))))))</f>
        <v/>
      </c>
      <c r="AH2023" s="27" t="str">
        <f aca="false">IF($W2023=0,"No date",IF($W2023&lt;Validation!$B$3,"Before period",IF($W2023&gt;Validation!$C$3,"After period","In period")))</f>
        <v>No date</v>
      </c>
      <c r="AI2023" s="26" t="str">
        <f aca="false">IF($Y2023="","",TRIM(RIGHT(SUBSTITUTE($Y2023," ",REPT(" ",50)),50)))</f>
        <v/>
      </c>
      <c r="AJ2023" s="27" t="str">
        <f aca="false">IF($A2023="","",IF(NOT(ISERROR(MATCH($A2023,Validation!$A$193:$A$217,0))),"Manual mapping",IF(COUNTIF(Validation!$U$19:$U$178,$Z2023)&gt;0,"Direct",IF(COUNTIF(Validation!$S$19:$S$178,$AI2023)=1,"By surname","Unresolved"))))</f>
        <v/>
      </c>
      <c r="AK2023" s="28" t="str">
        <f aca="false">IF($L2023="","",IF(MATCH($L2023,$L$2:$L$3000,0)&lt;&gt;ROW()-1,"",COUNT($AK$1:$AK2022)+1))</f>
        <v/>
      </c>
      <c r="AL2023" s="28" t="str">
        <f aca="false">IF($G2023="","",IF(MATCH($G2023,$G$2:$G$3000,0)&lt;&gt;ROW()-1,"",COUNT($AL$1:$AL2022)+1))</f>
        <v/>
      </c>
      <c r="AM2023" s="28" t="str">
        <f aca="false">IF($H2023="","",IF(MATCH($H2023,$H$2:$H$3000,0)&lt;&gt;ROW()-1,"",COUNT($AM$1:$AM2022)+1))</f>
        <v/>
      </c>
      <c r="AN2023" s="28" t="str">
        <f aca="false">IF($I2023="","",IF(MATCH($I2023,$I$2:$I$3000,0)&lt;&gt;ROW()-1,"",COUNT($AN$1:$AN2022)+1))</f>
        <v/>
      </c>
      <c r="AO2023" s="28" t="str">
        <f aca="false">IF($Q2023="","",IF(MATCH($Q2023,$Q$2:$Q$3000,0)&lt;&gt;ROW()-1,"",COUNT($AO$1:$AO2022)+1))</f>
        <v/>
      </c>
    </row>
    <row r="2024" customFormat="false" ht="12.75" hidden="false" customHeight="true" outlineLevel="0" collapsed="false">
      <c r="W2024" s="24" t="n">
        <f aca="false">IF($F2024="",0,IFERROR(IF(ISNUMBER($F2024),INT($F2024),DATE(VALUE(MID(SUBSTITUTE(LEFT($F2024,FIND(" ",$F2024&amp;" ")-1),"/",REPT(" ",20)),41,20)),VALUE(LEFT(SUBSTITUTE(LEFT($F2024,FIND(" ",$F2024&amp;" ")-1),"/",REPT(" ",20)),20)),VALUE(MID(SUBSTITUTE(LEFT($F2024,FIND(" ",$F2024&amp;" ")-1),"/",REPT(" ",20)),21,20)))),0))</f>
        <v>0</v>
      </c>
      <c r="X2024" s="25" t="str">
        <f aca="false">IF(ISNUMBER($N2024),$N2024*Validation!$B$5,"")</f>
        <v/>
      </c>
      <c r="Y2024" s="26" t="str">
        <f aca="false">IF($A2024="","",SUBSTITUTE(SUBSTITUTE(SUBSTITUTE(SUBSTITUTE(SUBSTITUTE(SUBSTITUTE(SUBSTITUTE(UPPER(TRIM($A2024)),"Á","A"),"É","E"),"Í","I"),"Ó","O"),"Ú","U"),"Ñ","N"),"Ü","U"))</f>
        <v/>
      </c>
      <c r="Z2024" s="26" t="str">
        <f aca="false">IF($Y2024="","",LEFT($Y2024,1)&amp;" "&amp;TRIM(RIGHT(SUBSTITUTE($Y2024," ",REPT(" ",50)),50)))</f>
        <v/>
      </c>
      <c r="AA2024" s="27" t="str">
        <f aca="false">IF($AF2024="","",IF(COUNTIF(Validation!$U$19:$U$178,$AF2024)&gt;0,"OK","NO MATCH"))</f>
        <v/>
      </c>
      <c r="AB2024" s="27" t="str">
        <f aca="false">IF($W2024=0,"",IF(AND($W2024&gt;=Validation!$B$3,$W2024&lt;=Validation!$C$3),"Yes","No"))</f>
        <v/>
      </c>
      <c r="AC2024" s="26" t="str">
        <f aca="false">IF($A2024="","",$AF2024&amp;"|"&amp;TEXT($W2024,"yyyy-mm-dd")&amp;"|"&amp;$J2024&amp;"|"&amp;$N2024)</f>
        <v/>
      </c>
      <c r="AD2024" s="27" t="str">
        <f aca="false">IF($AC2024="","",IF(COUNTIF($AC$2:$AC$3000,$AC2024)&gt;1,"REVIEW","OK"))</f>
        <v/>
      </c>
      <c r="AE2024" s="27" t="str">
        <f aca="false">IF(OR($W2024=0,$O2024=""),"",IF(IFERROR(IF(ISNUMBER($O2024),INT($O2024),DATE(VALUE(MID(SUBSTITUTE(LEFT($O2024,FIND(" ",$O2024&amp;" ")-1),"/",REPT(" ",20)),41,20)),VALUE(LEFT(SUBSTITUTE(LEFT($O2024,FIND(" ",$O2024&amp;" ")-1),"/",REPT(" ",20)),20)),VALUE(MID(SUBSTITUTE(LEFT($O2024,FIND(" ",$O2024&amp;" ")-1),"/",REPT(" ",20)),21,20)))),0)&gt;$W2024,"Late","Same day"))</f>
        <v/>
      </c>
      <c r="AF2024" s="26" t="str">
        <f aca="false">IF($A2024="","",IFERROR(INDEX(Validation!$C$193:$C$217,MATCH($A2024,Validation!$A$193:$A$217,0)),IF(COUNTIF(Validation!$U$19:$U$178,$Z2024)&gt;0,$Z2024,IF(COUNTIF(Validation!$S$19:$S$178,$AI2024)=1,INDEX(Validation!$U$19:$U$178,MATCH($AI2024,Validation!$S$19:$S$178,0)),$Z2024))))</f>
        <v/>
      </c>
      <c r="AG2024" s="27" t="str">
        <f aca="false">IF(COUNTA($A2024:$U2024)=0,"",IF($A2024="","No name",IF($F2024="","No date",IF($W2024=0,"Date ilegible",IF(NOT(ISNUMBER($N2024)),"Hours no numéricas",IF($AA2024="NO MATCH","Person no identificada","OK"))))))</f>
        <v/>
      </c>
      <c r="AH2024" s="27" t="str">
        <f aca="false">IF($W2024=0,"No date",IF($W2024&lt;Validation!$B$3,"Before period",IF($W2024&gt;Validation!$C$3,"After period","In period")))</f>
        <v>No date</v>
      </c>
      <c r="AI2024" s="26" t="str">
        <f aca="false">IF($Y2024="","",TRIM(RIGHT(SUBSTITUTE($Y2024," ",REPT(" ",50)),50)))</f>
        <v/>
      </c>
      <c r="AJ2024" s="27" t="str">
        <f aca="false">IF($A2024="","",IF(NOT(ISERROR(MATCH($A2024,Validation!$A$193:$A$217,0))),"Manual mapping",IF(COUNTIF(Validation!$U$19:$U$178,$Z2024)&gt;0,"Direct",IF(COUNTIF(Validation!$S$19:$S$178,$AI2024)=1,"By surname","Unresolved"))))</f>
        <v/>
      </c>
      <c r="AK2024" s="28" t="str">
        <f aca="false">IF($L2024="","",IF(MATCH($L2024,$L$2:$L$3000,0)&lt;&gt;ROW()-1,"",COUNT($AK$1:$AK2023)+1))</f>
        <v/>
      </c>
      <c r="AL2024" s="28" t="str">
        <f aca="false">IF($G2024="","",IF(MATCH($G2024,$G$2:$G$3000,0)&lt;&gt;ROW()-1,"",COUNT($AL$1:$AL2023)+1))</f>
        <v/>
      </c>
      <c r="AM2024" s="28" t="str">
        <f aca="false">IF($H2024="","",IF(MATCH($H2024,$H$2:$H$3000,0)&lt;&gt;ROW()-1,"",COUNT($AM$1:$AM2023)+1))</f>
        <v/>
      </c>
      <c r="AN2024" s="28" t="str">
        <f aca="false">IF($I2024="","",IF(MATCH($I2024,$I$2:$I$3000,0)&lt;&gt;ROW()-1,"",COUNT($AN$1:$AN2023)+1))</f>
        <v/>
      </c>
      <c r="AO2024" s="28" t="str">
        <f aca="false">IF($Q2024="","",IF(MATCH($Q2024,$Q$2:$Q$3000,0)&lt;&gt;ROW()-1,"",COUNT($AO$1:$AO2023)+1))</f>
        <v/>
      </c>
    </row>
    <row r="2025" customFormat="false" ht="12.75" hidden="false" customHeight="true" outlineLevel="0" collapsed="false">
      <c r="W2025" s="24" t="n">
        <f aca="false">IF($F2025="",0,IFERROR(IF(ISNUMBER($F2025),INT($F2025),DATE(VALUE(MID(SUBSTITUTE(LEFT($F2025,FIND(" ",$F2025&amp;" ")-1),"/",REPT(" ",20)),41,20)),VALUE(LEFT(SUBSTITUTE(LEFT($F2025,FIND(" ",$F2025&amp;" ")-1),"/",REPT(" ",20)),20)),VALUE(MID(SUBSTITUTE(LEFT($F2025,FIND(" ",$F2025&amp;" ")-1),"/",REPT(" ",20)),21,20)))),0))</f>
        <v>0</v>
      </c>
      <c r="X2025" s="25" t="str">
        <f aca="false">IF(ISNUMBER($N2025),$N2025*Validation!$B$5,"")</f>
        <v/>
      </c>
      <c r="Y2025" s="26" t="str">
        <f aca="false">IF($A2025="","",SUBSTITUTE(SUBSTITUTE(SUBSTITUTE(SUBSTITUTE(SUBSTITUTE(SUBSTITUTE(SUBSTITUTE(UPPER(TRIM($A2025)),"Á","A"),"É","E"),"Í","I"),"Ó","O"),"Ú","U"),"Ñ","N"),"Ü","U"))</f>
        <v/>
      </c>
      <c r="Z2025" s="26" t="str">
        <f aca="false">IF($Y2025="","",LEFT($Y2025,1)&amp;" "&amp;TRIM(RIGHT(SUBSTITUTE($Y2025," ",REPT(" ",50)),50)))</f>
        <v/>
      </c>
      <c r="AA2025" s="27" t="str">
        <f aca="false">IF($AF2025="","",IF(COUNTIF(Validation!$U$19:$U$178,$AF2025)&gt;0,"OK","NO MATCH"))</f>
        <v/>
      </c>
      <c r="AB2025" s="27" t="str">
        <f aca="false">IF($W2025=0,"",IF(AND($W2025&gt;=Validation!$B$3,$W2025&lt;=Validation!$C$3),"Yes","No"))</f>
        <v/>
      </c>
      <c r="AC2025" s="26" t="str">
        <f aca="false">IF($A2025="","",$AF2025&amp;"|"&amp;TEXT($W2025,"yyyy-mm-dd")&amp;"|"&amp;$J2025&amp;"|"&amp;$N2025)</f>
        <v/>
      </c>
      <c r="AD2025" s="27" t="str">
        <f aca="false">IF($AC2025="","",IF(COUNTIF($AC$2:$AC$3000,$AC2025)&gt;1,"REVIEW","OK"))</f>
        <v/>
      </c>
      <c r="AE2025" s="27" t="str">
        <f aca="false">IF(OR($W2025=0,$O2025=""),"",IF(IFERROR(IF(ISNUMBER($O2025),INT($O2025),DATE(VALUE(MID(SUBSTITUTE(LEFT($O2025,FIND(" ",$O2025&amp;" ")-1),"/",REPT(" ",20)),41,20)),VALUE(LEFT(SUBSTITUTE(LEFT($O2025,FIND(" ",$O2025&amp;" ")-1),"/",REPT(" ",20)),20)),VALUE(MID(SUBSTITUTE(LEFT($O2025,FIND(" ",$O2025&amp;" ")-1),"/",REPT(" ",20)),21,20)))),0)&gt;$W2025,"Late","Same day"))</f>
        <v/>
      </c>
      <c r="AF2025" s="26" t="str">
        <f aca="false">IF($A2025="","",IFERROR(INDEX(Validation!$C$193:$C$217,MATCH($A2025,Validation!$A$193:$A$217,0)),IF(COUNTIF(Validation!$U$19:$U$178,$Z2025)&gt;0,$Z2025,IF(COUNTIF(Validation!$S$19:$S$178,$AI2025)=1,INDEX(Validation!$U$19:$U$178,MATCH($AI2025,Validation!$S$19:$S$178,0)),$Z2025))))</f>
        <v/>
      </c>
      <c r="AG2025" s="27" t="str">
        <f aca="false">IF(COUNTA($A2025:$U2025)=0,"",IF($A2025="","No name",IF($F2025="","No date",IF($W2025=0,"Date ilegible",IF(NOT(ISNUMBER($N2025)),"Hours no numéricas",IF($AA2025="NO MATCH","Person no identificada","OK"))))))</f>
        <v/>
      </c>
      <c r="AH2025" s="27" t="str">
        <f aca="false">IF($W2025=0,"No date",IF($W2025&lt;Validation!$B$3,"Before period",IF($W2025&gt;Validation!$C$3,"After period","In period")))</f>
        <v>No date</v>
      </c>
      <c r="AI2025" s="26" t="str">
        <f aca="false">IF($Y2025="","",TRIM(RIGHT(SUBSTITUTE($Y2025," ",REPT(" ",50)),50)))</f>
        <v/>
      </c>
      <c r="AJ2025" s="27" t="str">
        <f aca="false">IF($A2025="","",IF(NOT(ISERROR(MATCH($A2025,Validation!$A$193:$A$217,0))),"Manual mapping",IF(COUNTIF(Validation!$U$19:$U$178,$Z2025)&gt;0,"Direct",IF(COUNTIF(Validation!$S$19:$S$178,$AI2025)=1,"By surname","Unresolved"))))</f>
        <v/>
      </c>
      <c r="AK2025" s="28" t="str">
        <f aca="false">IF($L2025="","",IF(MATCH($L2025,$L$2:$L$3000,0)&lt;&gt;ROW()-1,"",COUNT($AK$1:$AK2024)+1))</f>
        <v/>
      </c>
      <c r="AL2025" s="28" t="str">
        <f aca="false">IF($G2025="","",IF(MATCH($G2025,$G$2:$G$3000,0)&lt;&gt;ROW()-1,"",COUNT($AL$1:$AL2024)+1))</f>
        <v/>
      </c>
      <c r="AM2025" s="28" t="str">
        <f aca="false">IF($H2025="","",IF(MATCH($H2025,$H$2:$H$3000,0)&lt;&gt;ROW()-1,"",COUNT($AM$1:$AM2024)+1))</f>
        <v/>
      </c>
      <c r="AN2025" s="28" t="str">
        <f aca="false">IF($I2025="","",IF(MATCH($I2025,$I$2:$I$3000,0)&lt;&gt;ROW()-1,"",COUNT($AN$1:$AN2024)+1))</f>
        <v/>
      </c>
      <c r="AO2025" s="28" t="str">
        <f aca="false">IF($Q2025="","",IF(MATCH($Q2025,$Q$2:$Q$3000,0)&lt;&gt;ROW()-1,"",COUNT($AO$1:$AO2024)+1))</f>
        <v/>
      </c>
    </row>
    <row r="2026" customFormat="false" ht="12.75" hidden="false" customHeight="true" outlineLevel="0" collapsed="false">
      <c r="W2026" s="24" t="n">
        <f aca="false">IF($F2026="",0,IFERROR(IF(ISNUMBER($F2026),INT($F2026),DATE(VALUE(MID(SUBSTITUTE(LEFT($F2026,FIND(" ",$F2026&amp;" ")-1),"/",REPT(" ",20)),41,20)),VALUE(LEFT(SUBSTITUTE(LEFT($F2026,FIND(" ",$F2026&amp;" ")-1),"/",REPT(" ",20)),20)),VALUE(MID(SUBSTITUTE(LEFT($F2026,FIND(" ",$F2026&amp;" ")-1),"/",REPT(" ",20)),21,20)))),0))</f>
        <v>0</v>
      </c>
      <c r="X2026" s="25" t="str">
        <f aca="false">IF(ISNUMBER($N2026),$N2026*Validation!$B$5,"")</f>
        <v/>
      </c>
      <c r="Y2026" s="26" t="str">
        <f aca="false">IF($A2026="","",SUBSTITUTE(SUBSTITUTE(SUBSTITUTE(SUBSTITUTE(SUBSTITUTE(SUBSTITUTE(SUBSTITUTE(UPPER(TRIM($A2026)),"Á","A"),"É","E"),"Í","I"),"Ó","O"),"Ú","U"),"Ñ","N"),"Ü","U"))</f>
        <v/>
      </c>
      <c r="Z2026" s="26" t="str">
        <f aca="false">IF($Y2026="","",LEFT($Y2026,1)&amp;" "&amp;TRIM(RIGHT(SUBSTITUTE($Y2026," ",REPT(" ",50)),50)))</f>
        <v/>
      </c>
      <c r="AA2026" s="27" t="str">
        <f aca="false">IF($AF2026="","",IF(COUNTIF(Validation!$U$19:$U$178,$AF2026)&gt;0,"OK","NO MATCH"))</f>
        <v/>
      </c>
      <c r="AB2026" s="27" t="str">
        <f aca="false">IF($W2026=0,"",IF(AND($W2026&gt;=Validation!$B$3,$W2026&lt;=Validation!$C$3),"Yes","No"))</f>
        <v/>
      </c>
      <c r="AC2026" s="26" t="str">
        <f aca="false">IF($A2026="","",$AF2026&amp;"|"&amp;TEXT($W2026,"yyyy-mm-dd")&amp;"|"&amp;$J2026&amp;"|"&amp;$N2026)</f>
        <v/>
      </c>
      <c r="AD2026" s="27" t="str">
        <f aca="false">IF($AC2026="","",IF(COUNTIF($AC$2:$AC$3000,$AC2026)&gt;1,"REVIEW","OK"))</f>
        <v/>
      </c>
      <c r="AE2026" s="27" t="str">
        <f aca="false">IF(OR($W2026=0,$O2026=""),"",IF(IFERROR(IF(ISNUMBER($O2026),INT($O2026),DATE(VALUE(MID(SUBSTITUTE(LEFT($O2026,FIND(" ",$O2026&amp;" ")-1),"/",REPT(" ",20)),41,20)),VALUE(LEFT(SUBSTITUTE(LEFT($O2026,FIND(" ",$O2026&amp;" ")-1),"/",REPT(" ",20)),20)),VALUE(MID(SUBSTITUTE(LEFT($O2026,FIND(" ",$O2026&amp;" ")-1),"/",REPT(" ",20)),21,20)))),0)&gt;$W2026,"Late","Same day"))</f>
        <v/>
      </c>
      <c r="AF2026" s="26" t="str">
        <f aca="false">IF($A2026="","",IFERROR(INDEX(Validation!$C$193:$C$217,MATCH($A2026,Validation!$A$193:$A$217,0)),IF(COUNTIF(Validation!$U$19:$U$178,$Z2026)&gt;0,$Z2026,IF(COUNTIF(Validation!$S$19:$S$178,$AI2026)=1,INDEX(Validation!$U$19:$U$178,MATCH($AI2026,Validation!$S$19:$S$178,0)),$Z2026))))</f>
        <v/>
      </c>
      <c r="AG2026" s="27" t="str">
        <f aca="false">IF(COUNTA($A2026:$U2026)=0,"",IF($A2026="","No name",IF($F2026="","No date",IF($W2026=0,"Date ilegible",IF(NOT(ISNUMBER($N2026)),"Hours no numéricas",IF($AA2026="NO MATCH","Person no identificada","OK"))))))</f>
        <v/>
      </c>
      <c r="AH2026" s="27" t="str">
        <f aca="false">IF($W2026=0,"No date",IF($W2026&lt;Validation!$B$3,"Before period",IF($W2026&gt;Validation!$C$3,"After period","In period")))</f>
        <v>No date</v>
      </c>
      <c r="AI2026" s="26" t="str">
        <f aca="false">IF($Y2026="","",TRIM(RIGHT(SUBSTITUTE($Y2026," ",REPT(" ",50)),50)))</f>
        <v/>
      </c>
      <c r="AJ2026" s="27" t="str">
        <f aca="false">IF($A2026="","",IF(NOT(ISERROR(MATCH($A2026,Validation!$A$193:$A$217,0))),"Manual mapping",IF(COUNTIF(Validation!$U$19:$U$178,$Z2026)&gt;0,"Direct",IF(COUNTIF(Validation!$S$19:$S$178,$AI2026)=1,"By surname","Unresolved"))))</f>
        <v/>
      </c>
      <c r="AK2026" s="28" t="str">
        <f aca="false">IF($L2026="","",IF(MATCH($L2026,$L$2:$L$3000,0)&lt;&gt;ROW()-1,"",COUNT($AK$1:$AK2025)+1))</f>
        <v/>
      </c>
      <c r="AL2026" s="28" t="str">
        <f aca="false">IF($G2026="","",IF(MATCH($G2026,$G$2:$G$3000,0)&lt;&gt;ROW()-1,"",COUNT($AL$1:$AL2025)+1))</f>
        <v/>
      </c>
      <c r="AM2026" s="28" t="str">
        <f aca="false">IF($H2026="","",IF(MATCH($H2026,$H$2:$H$3000,0)&lt;&gt;ROW()-1,"",COUNT($AM$1:$AM2025)+1))</f>
        <v/>
      </c>
      <c r="AN2026" s="28" t="str">
        <f aca="false">IF($I2026="","",IF(MATCH($I2026,$I$2:$I$3000,0)&lt;&gt;ROW()-1,"",COUNT($AN$1:$AN2025)+1))</f>
        <v/>
      </c>
      <c r="AO2026" s="28" t="str">
        <f aca="false">IF($Q2026="","",IF(MATCH($Q2026,$Q$2:$Q$3000,0)&lt;&gt;ROW()-1,"",COUNT($AO$1:$AO2025)+1))</f>
        <v/>
      </c>
    </row>
    <row r="2027" customFormat="false" ht="12.75" hidden="false" customHeight="true" outlineLevel="0" collapsed="false">
      <c r="W2027" s="24" t="n">
        <f aca="false">IF($F2027="",0,IFERROR(IF(ISNUMBER($F2027),INT($F2027),DATE(VALUE(MID(SUBSTITUTE(LEFT($F2027,FIND(" ",$F2027&amp;" ")-1),"/",REPT(" ",20)),41,20)),VALUE(LEFT(SUBSTITUTE(LEFT($F2027,FIND(" ",$F2027&amp;" ")-1),"/",REPT(" ",20)),20)),VALUE(MID(SUBSTITUTE(LEFT($F2027,FIND(" ",$F2027&amp;" ")-1),"/",REPT(" ",20)),21,20)))),0))</f>
        <v>0</v>
      </c>
      <c r="X2027" s="25" t="str">
        <f aca="false">IF(ISNUMBER($N2027),$N2027*Validation!$B$5,"")</f>
        <v/>
      </c>
      <c r="Y2027" s="26" t="str">
        <f aca="false">IF($A2027="","",SUBSTITUTE(SUBSTITUTE(SUBSTITUTE(SUBSTITUTE(SUBSTITUTE(SUBSTITUTE(SUBSTITUTE(UPPER(TRIM($A2027)),"Á","A"),"É","E"),"Í","I"),"Ó","O"),"Ú","U"),"Ñ","N"),"Ü","U"))</f>
        <v/>
      </c>
      <c r="Z2027" s="26" t="str">
        <f aca="false">IF($Y2027="","",LEFT($Y2027,1)&amp;" "&amp;TRIM(RIGHT(SUBSTITUTE($Y2027," ",REPT(" ",50)),50)))</f>
        <v/>
      </c>
      <c r="AA2027" s="27" t="str">
        <f aca="false">IF($AF2027="","",IF(COUNTIF(Validation!$U$19:$U$178,$AF2027)&gt;0,"OK","NO MATCH"))</f>
        <v/>
      </c>
      <c r="AB2027" s="27" t="str">
        <f aca="false">IF($W2027=0,"",IF(AND($W2027&gt;=Validation!$B$3,$W2027&lt;=Validation!$C$3),"Yes","No"))</f>
        <v/>
      </c>
      <c r="AC2027" s="26" t="str">
        <f aca="false">IF($A2027="","",$AF2027&amp;"|"&amp;TEXT($W2027,"yyyy-mm-dd")&amp;"|"&amp;$J2027&amp;"|"&amp;$N2027)</f>
        <v/>
      </c>
      <c r="AD2027" s="27" t="str">
        <f aca="false">IF($AC2027="","",IF(COUNTIF($AC$2:$AC$3000,$AC2027)&gt;1,"REVIEW","OK"))</f>
        <v/>
      </c>
      <c r="AE2027" s="27" t="str">
        <f aca="false">IF(OR($W2027=0,$O2027=""),"",IF(IFERROR(IF(ISNUMBER($O2027),INT($O2027),DATE(VALUE(MID(SUBSTITUTE(LEFT($O2027,FIND(" ",$O2027&amp;" ")-1),"/",REPT(" ",20)),41,20)),VALUE(LEFT(SUBSTITUTE(LEFT($O2027,FIND(" ",$O2027&amp;" ")-1),"/",REPT(" ",20)),20)),VALUE(MID(SUBSTITUTE(LEFT($O2027,FIND(" ",$O2027&amp;" ")-1),"/",REPT(" ",20)),21,20)))),0)&gt;$W2027,"Late","Same day"))</f>
        <v/>
      </c>
      <c r="AF2027" s="26" t="str">
        <f aca="false">IF($A2027="","",IFERROR(INDEX(Validation!$C$193:$C$217,MATCH($A2027,Validation!$A$193:$A$217,0)),IF(COUNTIF(Validation!$U$19:$U$178,$Z2027)&gt;0,$Z2027,IF(COUNTIF(Validation!$S$19:$S$178,$AI2027)=1,INDEX(Validation!$U$19:$U$178,MATCH($AI2027,Validation!$S$19:$S$178,0)),$Z2027))))</f>
        <v/>
      </c>
      <c r="AG2027" s="27" t="str">
        <f aca="false">IF(COUNTA($A2027:$U2027)=0,"",IF($A2027="","No name",IF($F2027="","No date",IF($W2027=0,"Date ilegible",IF(NOT(ISNUMBER($N2027)),"Hours no numéricas",IF($AA2027="NO MATCH","Person no identificada","OK"))))))</f>
        <v/>
      </c>
      <c r="AH2027" s="27" t="str">
        <f aca="false">IF($W2027=0,"No date",IF($W2027&lt;Validation!$B$3,"Before period",IF($W2027&gt;Validation!$C$3,"After period","In period")))</f>
        <v>No date</v>
      </c>
      <c r="AI2027" s="26" t="str">
        <f aca="false">IF($Y2027="","",TRIM(RIGHT(SUBSTITUTE($Y2027," ",REPT(" ",50)),50)))</f>
        <v/>
      </c>
      <c r="AJ2027" s="27" t="str">
        <f aca="false">IF($A2027="","",IF(NOT(ISERROR(MATCH($A2027,Validation!$A$193:$A$217,0))),"Manual mapping",IF(COUNTIF(Validation!$U$19:$U$178,$Z2027)&gt;0,"Direct",IF(COUNTIF(Validation!$S$19:$S$178,$AI2027)=1,"By surname","Unresolved"))))</f>
        <v/>
      </c>
      <c r="AK2027" s="28" t="str">
        <f aca="false">IF($L2027="","",IF(MATCH($L2027,$L$2:$L$3000,0)&lt;&gt;ROW()-1,"",COUNT($AK$1:$AK2026)+1))</f>
        <v/>
      </c>
      <c r="AL2027" s="28" t="str">
        <f aca="false">IF($G2027="","",IF(MATCH($G2027,$G$2:$G$3000,0)&lt;&gt;ROW()-1,"",COUNT($AL$1:$AL2026)+1))</f>
        <v/>
      </c>
      <c r="AM2027" s="28" t="str">
        <f aca="false">IF($H2027="","",IF(MATCH($H2027,$H$2:$H$3000,0)&lt;&gt;ROW()-1,"",COUNT($AM$1:$AM2026)+1))</f>
        <v/>
      </c>
      <c r="AN2027" s="28" t="str">
        <f aca="false">IF($I2027="","",IF(MATCH($I2027,$I$2:$I$3000,0)&lt;&gt;ROW()-1,"",COUNT($AN$1:$AN2026)+1))</f>
        <v/>
      </c>
      <c r="AO2027" s="28" t="str">
        <f aca="false">IF($Q2027="","",IF(MATCH($Q2027,$Q$2:$Q$3000,0)&lt;&gt;ROW()-1,"",COUNT($AO$1:$AO2026)+1))</f>
        <v/>
      </c>
    </row>
    <row r="2028" customFormat="false" ht="12.75" hidden="false" customHeight="true" outlineLevel="0" collapsed="false">
      <c r="W2028" s="24" t="n">
        <f aca="false">IF($F2028="",0,IFERROR(IF(ISNUMBER($F2028),INT($F2028),DATE(VALUE(MID(SUBSTITUTE(LEFT($F2028,FIND(" ",$F2028&amp;" ")-1),"/",REPT(" ",20)),41,20)),VALUE(LEFT(SUBSTITUTE(LEFT($F2028,FIND(" ",$F2028&amp;" ")-1),"/",REPT(" ",20)),20)),VALUE(MID(SUBSTITUTE(LEFT($F2028,FIND(" ",$F2028&amp;" ")-1),"/",REPT(" ",20)),21,20)))),0))</f>
        <v>0</v>
      </c>
      <c r="X2028" s="25" t="str">
        <f aca="false">IF(ISNUMBER($N2028),$N2028*Validation!$B$5,"")</f>
        <v/>
      </c>
      <c r="Y2028" s="26" t="str">
        <f aca="false">IF($A2028="","",SUBSTITUTE(SUBSTITUTE(SUBSTITUTE(SUBSTITUTE(SUBSTITUTE(SUBSTITUTE(SUBSTITUTE(UPPER(TRIM($A2028)),"Á","A"),"É","E"),"Í","I"),"Ó","O"),"Ú","U"),"Ñ","N"),"Ü","U"))</f>
        <v/>
      </c>
      <c r="Z2028" s="26" t="str">
        <f aca="false">IF($Y2028="","",LEFT($Y2028,1)&amp;" "&amp;TRIM(RIGHT(SUBSTITUTE($Y2028," ",REPT(" ",50)),50)))</f>
        <v/>
      </c>
      <c r="AA2028" s="27" t="str">
        <f aca="false">IF($AF2028="","",IF(COUNTIF(Validation!$U$19:$U$178,$AF2028)&gt;0,"OK","NO MATCH"))</f>
        <v/>
      </c>
      <c r="AB2028" s="27" t="str">
        <f aca="false">IF($W2028=0,"",IF(AND($W2028&gt;=Validation!$B$3,$W2028&lt;=Validation!$C$3),"Yes","No"))</f>
        <v/>
      </c>
      <c r="AC2028" s="26" t="str">
        <f aca="false">IF($A2028="","",$AF2028&amp;"|"&amp;TEXT($W2028,"yyyy-mm-dd")&amp;"|"&amp;$J2028&amp;"|"&amp;$N2028)</f>
        <v/>
      </c>
      <c r="AD2028" s="27" t="str">
        <f aca="false">IF($AC2028="","",IF(COUNTIF($AC$2:$AC$3000,$AC2028)&gt;1,"REVIEW","OK"))</f>
        <v/>
      </c>
      <c r="AE2028" s="27" t="str">
        <f aca="false">IF(OR($W2028=0,$O2028=""),"",IF(IFERROR(IF(ISNUMBER($O2028),INT($O2028),DATE(VALUE(MID(SUBSTITUTE(LEFT($O2028,FIND(" ",$O2028&amp;" ")-1),"/",REPT(" ",20)),41,20)),VALUE(LEFT(SUBSTITUTE(LEFT($O2028,FIND(" ",$O2028&amp;" ")-1),"/",REPT(" ",20)),20)),VALUE(MID(SUBSTITUTE(LEFT($O2028,FIND(" ",$O2028&amp;" ")-1),"/",REPT(" ",20)),21,20)))),0)&gt;$W2028,"Late","Same day"))</f>
        <v/>
      </c>
      <c r="AF2028" s="26" t="str">
        <f aca="false">IF($A2028="","",IFERROR(INDEX(Validation!$C$193:$C$217,MATCH($A2028,Validation!$A$193:$A$217,0)),IF(COUNTIF(Validation!$U$19:$U$178,$Z2028)&gt;0,$Z2028,IF(COUNTIF(Validation!$S$19:$S$178,$AI2028)=1,INDEX(Validation!$U$19:$U$178,MATCH($AI2028,Validation!$S$19:$S$178,0)),$Z2028))))</f>
        <v/>
      </c>
      <c r="AG2028" s="27" t="str">
        <f aca="false">IF(COUNTA($A2028:$U2028)=0,"",IF($A2028="","No name",IF($F2028="","No date",IF($W2028=0,"Date ilegible",IF(NOT(ISNUMBER($N2028)),"Hours no numéricas",IF($AA2028="NO MATCH","Person no identificada","OK"))))))</f>
        <v/>
      </c>
      <c r="AH2028" s="27" t="str">
        <f aca="false">IF($W2028=0,"No date",IF($W2028&lt;Validation!$B$3,"Before period",IF($W2028&gt;Validation!$C$3,"After period","In period")))</f>
        <v>No date</v>
      </c>
      <c r="AI2028" s="26" t="str">
        <f aca="false">IF($Y2028="","",TRIM(RIGHT(SUBSTITUTE($Y2028," ",REPT(" ",50)),50)))</f>
        <v/>
      </c>
      <c r="AJ2028" s="27" t="str">
        <f aca="false">IF($A2028="","",IF(NOT(ISERROR(MATCH($A2028,Validation!$A$193:$A$217,0))),"Manual mapping",IF(COUNTIF(Validation!$U$19:$U$178,$Z2028)&gt;0,"Direct",IF(COUNTIF(Validation!$S$19:$S$178,$AI2028)=1,"By surname","Unresolved"))))</f>
        <v/>
      </c>
      <c r="AK2028" s="28" t="str">
        <f aca="false">IF($L2028="","",IF(MATCH($L2028,$L$2:$L$3000,0)&lt;&gt;ROW()-1,"",COUNT($AK$1:$AK2027)+1))</f>
        <v/>
      </c>
      <c r="AL2028" s="28" t="str">
        <f aca="false">IF($G2028="","",IF(MATCH($G2028,$G$2:$G$3000,0)&lt;&gt;ROW()-1,"",COUNT($AL$1:$AL2027)+1))</f>
        <v/>
      </c>
      <c r="AM2028" s="28" t="str">
        <f aca="false">IF($H2028="","",IF(MATCH($H2028,$H$2:$H$3000,0)&lt;&gt;ROW()-1,"",COUNT($AM$1:$AM2027)+1))</f>
        <v/>
      </c>
      <c r="AN2028" s="28" t="str">
        <f aca="false">IF($I2028="","",IF(MATCH($I2028,$I$2:$I$3000,0)&lt;&gt;ROW()-1,"",COUNT($AN$1:$AN2027)+1))</f>
        <v/>
      </c>
      <c r="AO2028" s="28" t="str">
        <f aca="false">IF($Q2028="","",IF(MATCH($Q2028,$Q$2:$Q$3000,0)&lt;&gt;ROW()-1,"",COUNT($AO$1:$AO2027)+1))</f>
        <v/>
      </c>
    </row>
    <row r="2029" customFormat="false" ht="12.75" hidden="false" customHeight="true" outlineLevel="0" collapsed="false">
      <c r="W2029" s="24" t="n">
        <f aca="false">IF($F2029="",0,IFERROR(IF(ISNUMBER($F2029),INT($F2029),DATE(VALUE(MID(SUBSTITUTE(LEFT($F2029,FIND(" ",$F2029&amp;" ")-1),"/",REPT(" ",20)),41,20)),VALUE(LEFT(SUBSTITUTE(LEFT($F2029,FIND(" ",$F2029&amp;" ")-1),"/",REPT(" ",20)),20)),VALUE(MID(SUBSTITUTE(LEFT($F2029,FIND(" ",$F2029&amp;" ")-1),"/",REPT(" ",20)),21,20)))),0))</f>
        <v>0</v>
      </c>
      <c r="X2029" s="25" t="str">
        <f aca="false">IF(ISNUMBER($N2029),$N2029*Validation!$B$5,"")</f>
        <v/>
      </c>
      <c r="Y2029" s="26" t="str">
        <f aca="false">IF($A2029="","",SUBSTITUTE(SUBSTITUTE(SUBSTITUTE(SUBSTITUTE(SUBSTITUTE(SUBSTITUTE(SUBSTITUTE(UPPER(TRIM($A2029)),"Á","A"),"É","E"),"Í","I"),"Ó","O"),"Ú","U"),"Ñ","N"),"Ü","U"))</f>
        <v/>
      </c>
      <c r="Z2029" s="26" t="str">
        <f aca="false">IF($Y2029="","",LEFT($Y2029,1)&amp;" "&amp;TRIM(RIGHT(SUBSTITUTE($Y2029," ",REPT(" ",50)),50)))</f>
        <v/>
      </c>
      <c r="AA2029" s="27" t="str">
        <f aca="false">IF($AF2029="","",IF(COUNTIF(Validation!$U$19:$U$178,$AF2029)&gt;0,"OK","NO MATCH"))</f>
        <v/>
      </c>
      <c r="AB2029" s="27" t="str">
        <f aca="false">IF($W2029=0,"",IF(AND($W2029&gt;=Validation!$B$3,$W2029&lt;=Validation!$C$3),"Yes","No"))</f>
        <v/>
      </c>
      <c r="AC2029" s="26" t="str">
        <f aca="false">IF($A2029="","",$AF2029&amp;"|"&amp;TEXT($W2029,"yyyy-mm-dd")&amp;"|"&amp;$J2029&amp;"|"&amp;$N2029)</f>
        <v/>
      </c>
      <c r="AD2029" s="27" t="str">
        <f aca="false">IF($AC2029="","",IF(COUNTIF($AC$2:$AC$3000,$AC2029)&gt;1,"REVIEW","OK"))</f>
        <v/>
      </c>
      <c r="AE2029" s="27" t="str">
        <f aca="false">IF(OR($W2029=0,$O2029=""),"",IF(IFERROR(IF(ISNUMBER($O2029),INT($O2029),DATE(VALUE(MID(SUBSTITUTE(LEFT($O2029,FIND(" ",$O2029&amp;" ")-1),"/",REPT(" ",20)),41,20)),VALUE(LEFT(SUBSTITUTE(LEFT($O2029,FIND(" ",$O2029&amp;" ")-1),"/",REPT(" ",20)),20)),VALUE(MID(SUBSTITUTE(LEFT($O2029,FIND(" ",$O2029&amp;" ")-1),"/",REPT(" ",20)),21,20)))),0)&gt;$W2029,"Late","Same day"))</f>
        <v/>
      </c>
      <c r="AF2029" s="26" t="str">
        <f aca="false">IF($A2029="","",IFERROR(INDEX(Validation!$C$193:$C$217,MATCH($A2029,Validation!$A$193:$A$217,0)),IF(COUNTIF(Validation!$U$19:$U$178,$Z2029)&gt;0,$Z2029,IF(COUNTIF(Validation!$S$19:$S$178,$AI2029)=1,INDEX(Validation!$U$19:$U$178,MATCH($AI2029,Validation!$S$19:$S$178,0)),$Z2029))))</f>
        <v/>
      </c>
      <c r="AG2029" s="27" t="str">
        <f aca="false">IF(COUNTA($A2029:$U2029)=0,"",IF($A2029="","No name",IF($F2029="","No date",IF($W2029=0,"Date ilegible",IF(NOT(ISNUMBER($N2029)),"Hours no numéricas",IF($AA2029="NO MATCH","Person no identificada","OK"))))))</f>
        <v/>
      </c>
      <c r="AH2029" s="27" t="str">
        <f aca="false">IF($W2029=0,"No date",IF($W2029&lt;Validation!$B$3,"Before period",IF($W2029&gt;Validation!$C$3,"After period","In period")))</f>
        <v>No date</v>
      </c>
      <c r="AI2029" s="26" t="str">
        <f aca="false">IF($Y2029="","",TRIM(RIGHT(SUBSTITUTE($Y2029," ",REPT(" ",50)),50)))</f>
        <v/>
      </c>
      <c r="AJ2029" s="27" t="str">
        <f aca="false">IF($A2029="","",IF(NOT(ISERROR(MATCH($A2029,Validation!$A$193:$A$217,0))),"Manual mapping",IF(COUNTIF(Validation!$U$19:$U$178,$Z2029)&gt;0,"Direct",IF(COUNTIF(Validation!$S$19:$S$178,$AI2029)=1,"By surname","Unresolved"))))</f>
        <v/>
      </c>
      <c r="AK2029" s="28" t="str">
        <f aca="false">IF($L2029="","",IF(MATCH($L2029,$L$2:$L$3000,0)&lt;&gt;ROW()-1,"",COUNT($AK$1:$AK2028)+1))</f>
        <v/>
      </c>
      <c r="AL2029" s="28" t="str">
        <f aca="false">IF($G2029="","",IF(MATCH($G2029,$G$2:$G$3000,0)&lt;&gt;ROW()-1,"",COUNT($AL$1:$AL2028)+1))</f>
        <v/>
      </c>
      <c r="AM2029" s="28" t="str">
        <f aca="false">IF($H2029="","",IF(MATCH($H2029,$H$2:$H$3000,0)&lt;&gt;ROW()-1,"",COUNT($AM$1:$AM2028)+1))</f>
        <v/>
      </c>
      <c r="AN2029" s="28" t="str">
        <f aca="false">IF($I2029="","",IF(MATCH($I2029,$I$2:$I$3000,0)&lt;&gt;ROW()-1,"",COUNT($AN$1:$AN2028)+1))</f>
        <v/>
      </c>
      <c r="AO2029" s="28" t="str">
        <f aca="false">IF($Q2029="","",IF(MATCH($Q2029,$Q$2:$Q$3000,0)&lt;&gt;ROW()-1,"",COUNT($AO$1:$AO2028)+1))</f>
        <v/>
      </c>
    </row>
    <row r="2030" customFormat="false" ht="12.75" hidden="false" customHeight="true" outlineLevel="0" collapsed="false">
      <c r="W2030" s="24" t="n">
        <f aca="false">IF($F2030="",0,IFERROR(IF(ISNUMBER($F2030),INT($F2030),DATE(VALUE(MID(SUBSTITUTE(LEFT($F2030,FIND(" ",$F2030&amp;" ")-1),"/",REPT(" ",20)),41,20)),VALUE(LEFT(SUBSTITUTE(LEFT($F2030,FIND(" ",$F2030&amp;" ")-1),"/",REPT(" ",20)),20)),VALUE(MID(SUBSTITUTE(LEFT($F2030,FIND(" ",$F2030&amp;" ")-1),"/",REPT(" ",20)),21,20)))),0))</f>
        <v>0</v>
      </c>
      <c r="X2030" s="25" t="str">
        <f aca="false">IF(ISNUMBER($N2030),$N2030*Validation!$B$5,"")</f>
        <v/>
      </c>
      <c r="Y2030" s="26" t="str">
        <f aca="false">IF($A2030="","",SUBSTITUTE(SUBSTITUTE(SUBSTITUTE(SUBSTITUTE(SUBSTITUTE(SUBSTITUTE(SUBSTITUTE(UPPER(TRIM($A2030)),"Á","A"),"É","E"),"Í","I"),"Ó","O"),"Ú","U"),"Ñ","N"),"Ü","U"))</f>
        <v/>
      </c>
      <c r="Z2030" s="26" t="str">
        <f aca="false">IF($Y2030="","",LEFT($Y2030,1)&amp;" "&amp;TRIM(RIGHT(SUBSTITUTE($Y2030," ",REPT(" ",50)),50)))</f>
        <v/>
      </c>
      <c r="AA2030" s="27" t="str">
        <f aca="false">IF($AF2030="","",IF(COUNTIF(Validation!$U$19:$U$178,$AF2030)&gt;0,"OK","NO MATCH"))</f>
        <v/>
      </c>
      <c r="AB2030" s="27" t="str">
        <f aca="false">IF($W2030=0,"",IF(AND($W2030&gt;=Validation!$B$3,$W2030&lt;=Validation!$C$3),"Yes","No"))</f>
        <v/>
      </c>
      <c r="AC2030" s="26" t="str">
        <f aca="false">IF($A2030="","",$AF2030&amp;"|"&amp;TEXT($W2030,"yyyy-mm-dd")&amp;"|"&amp;$J2030&amp;"|"&amp;$N2030)</f>
        <v/>
      </c>
      <c r="AD2030" s="27" t="str">
        <f aca="false">IF($AC2030="","",IF(COUNTIF($AC$2:$AC$3000,$AC2030)&gt;1,"REVIEW","OK"))</f>
        <v/>
      </c>
      <c r="AE2030" s="27" t="str">
        <f aca="false">IF(OR($W2030=0,$O2030=""),"",IF(IFERROR(IF(ISNUMBER($O2030),INT($O2030),DATE(VALUE(MID(SUBSTITUTE(LEFT($O2030,FIND(" ",$O2030&amp;" ")-1),"/",REPT(" ",20)),41,20)),VALUE(LEFT(SUBSTITUTE(LEFT($O2030,FIND(" ",$O2030&amp;" ")-1),"/",REPT(" ",20)),20)),VALUE(MID(SUBSTITUTE(LEFT($O2030,FIND(" ",$O2030&amp;" ")-1),"/",REPT(" ",20)),21,20)))),0)&gt;$W2030,"Late","Same day"))</f>
        <v/>
      </c>
      <c r="AF2030" s="26" t="str">
        <f aca="false">IF($A2030="","",IFERROR(INDEX(Validation!$C$193:$C$217,MATCH($A2030,Validation!$A$193:$A$217,0)),IF(COUNTIF(Validation!$U$19:$U$178,$Z2030)&gt;0,$Z2030,IF(COUNTIF(Validation!$S$19:$S$178,$AI2030)=1,INDEX(Validation!$U$19:$U$178,MATCH($AI2030,Validation!$S$19:$S$178,0)),$Z2030))))</f>
        <v/>
      </c>
      <c r="AG2030" s="27" t="str">
        <f aca="false">IF(COUNTA($A2030:$U2030)=0,"",IF($A2030="","No name",IF($F2030="","No date",IF($W2030=0,"Date ilegible",IF(NOT(ISNUMBER($N2030)),"Hours no numéricas",IF($AA2030="NO MATCH","Person no identificada","OK"))))))</f>
        <v/>
      </c>
      <c r="AH2030" s="27" t="str">
        <f aca="false">IF($W2030=0,"No date",IF($W2030&lt;Validation!$B$3,"Before period",IF($W2030&gt;Validation!$C$3,"After period","In period")))</f>
        <v>No date</v>
      </c>
      <c r="AI2030" s="26" t="str">
        <f aca="false">IF($Y2030="","",TRIM(RIGHT(SUBSTITUTE($Y2030," ",REPT(" ",50)),50)))</f>
        <v/>
      </c>
      <c r="AJ2030" s="27" t="str">
        <f aca="false">IF($A2030="","",IF(NOT(ISERROR(MATCH($A2030,Validation!$A$193:$A$217,0))),"Manual mapping",IF(COUNTIF(Validation!$U$19:$U$178,$Z2030)&gt;0,"Direct",IF(COUNTIF(Validation!$S$19:$S$178,$AI2030)=1,"By surname","Unresolved"))))</f>
        <v/>
      </c>
      <c r="AK2030" s="28" t="str">
        <f aca="false">IF($L2030="","",IF(MATCH($L2030,$L$2:$L$3000,0)&lt;&gt;ROW()-1,"",COUNT($AK$1:$AK2029)+1))</f>
        <v/>
      </c>
      <c r="AL2030" s="28" t="str">
        <f aca="false">IF($G2030="","",IF(MATCH($G2030,$G$2:$G$3000,0)&lt;&gt;ROW()-1,"",COUNT($AL$1:$AL2029)+1))</f>
        <v/>
      </c>
      <c r="AM2030" s="28" t="str">
        <f aca="false">IF($H2030="","",IF(MATCH($H2030,$H$2:$H$3000,0)&lt;&gt;ROW()-1,"",COUNT($AM$1:$AM2029)+1))</f>
        <v/>
      </c>
      <c r="AN2030" s="28" t="str">
        <f aca="false">IF($I2030="","",IF(MATCH($I2030,$I$2:$I$3000,0)&lt;&gt;ROW()-1,"",COUNT($AN$1:$AN2029)+1))</f>
        <v/>
      </c>
      <c r="AO2030" s="28" t="str">
        <f aca="false">IF($Q2030="","",IF(MATCH($Q2030,$Q$2:$Q$3000,0)&lt;&gt;ROW()-1,"",COUNT($AO$1:$AO2029)+1))</f>
        <v/>
      </c>
    </row>
    <row r="2031" customFormat="false" ht="12.75" hidden="false" customHeight="true" outlineLevel="0" collapsed="false">
      <c r="W2031" s="24" t="n">
        <f aca="false">IF($F2031="",0,IFERROR(IF(ISNUMBER($F2031),INT($F2031),DATE(VALUE(MID(SUBSTITUTE(LEFT($F2031,FIND(" ",$F2031&amp;" ")-1),"/",REPT(" ",20)),41,20)),VALUE(LEFT(SUBSTITUTE(LEFT($F2031,FIND(" ",$F2031&amp;" ")-1),"/",REPT(" ",20)),20)),VALUE(MID(SUBSTITUTE(LEFT($F2031,FIND(" ",$F2031&amp;" ")-1),"/",REPT(" ",20)),21,20)))),0))</f>
        <v>0</v>
      </c>
      <c r="X2031" s="25" t="str">
        <f aca="false">IF(ISNUMBER($N2031),$N2031*Validation!$B$5,"")</f>
        <v/>
      </c>
      <c r="Y2031" s="26" t="str">
        <f aca="false">IF($A2031="","",SUBSTITUTE(SUBSTITUTE(SUBSTITUTE(SUBSTITUTE(SUBSTITUTE(SUBSTITUTE(SUBSTITUTE(UPPER(TRIM($A2031)),"Á","A"),"É","E"),"Í","I"),"Ó","O"),"Ú","U"),"Ñ","N"),"Ü","U"))</f>
        <v/>
      </c>
      <c r="Z2031" s="26" t="str">
        <f aca="false">IF($Y2031="","",LEFT($Y2031,1)&amp;" "&amp;TRIM(RIGHT(SUBSTITUTE($Y2031," ",REPT(" ",50)),50)))</f>
        <v/>
      </c>
      <c r="AA2031" s="27" t="str">
        <f aca="false">IF($AF2031="","",IF(COUNTIF(Validation!$U$19:$U$178,$AF2031)&gt;0,"OK","NO MATCH"))</f>
        <v/>
      </c>
      <c r="AB2031" s="27" t="str">
        <f aca="false">IF($W2031=0,"",IF(AND($W2031&gt;=Validation!$B$3,$W2031&lt;=Validation!$C$3),"Yes","No"))</f>
        <v/>
      </c>
      <c r="AC2031" s="26" t="str">
        <f aca="false">IF($A2031="","",$AF2031&amp;"|"&amp;TEXT($W2031,"yyyy-mm-dd")&amp;"|"&amp;$J2031&amp;"|"&amp;$N2031)</f>
        <v/>
      </c>
      <c r="AD2031" s="27" t="str">
        <f aca="false">IF($AC2031="","",IF(COUNTIF($AC$2:$AC$3000,$AC2031)&gt;1,"REVIEW","OK"))</f>
        <v/>
      </c>
      <c r="AE2031" s="27" t="str">
        <f aca="false">IF(OR($W2031=0,$O2031=""),"",IF(IFERROR(IF(ISNUMBER($O2031),INT($O2031),DATE(VALUE(MID(SUBSTITUTE(LEFT($O2031,FIND(" ",$O2031&amp;" ")-1),"/",REPT(" ",20)),41,20)),VALUE(LEFT(SUBSTITUTE(LEFT($O2031,FIND(" ",$O2031&amp;" ")-1),"/",REPT(" ",20)),20)),VALUE(MID(SUBSTITUTE(LEFT($O2031,FIND(" ",$O2031&amp;" ")-1),"/",REPT(" ",20)),21,20)))),0)&gt;$W2031,"Late","Same day"))</f>
        <v/>
      </c>
      <c r="AF2031" s="26" t="str">
        <f aca="false">IF($A2031="","",IFERROR(INDEX(Validation!$C$193:$C$217,MATCH($A2031,Validation!$A$193:$A$217,0)),IF(COUNTIF(Validation!$U$19:$U$178,$Z2031)&gt;0,$Z2031,IF(COUNTIF(Validation!$S$19:$S$178,$AI2031)=1,INDEX(Validation!$U$19:$U$178,MATCH($AI2031,Validation!$S$19:$S$178,0)),$Z2031))))</f>
        <v/>
      </c>
      <c r="AG2031" s="27" t="str">
        <f aca="false">IF(COUNTA($A2031:$U2031)=0,"",IF($A2031="","No name",IF($F2031="","No date",IF($W2031=0,"Date ilegible",IF(NOT(ISNUMBER($N2031)),"Hours no numéricas",IF($AA2031="NO MATCH","Person no identificada","OK"))))))</f>
        <v/>
      </c>
      <c r="AH2031" s="27" t="str">
        <f aca="false">IF($W2031=0,"No date",IF($W2031&lt;Validation!$B$3,"Before period",IF($W2031&gt;Validation!$C$3,"After period","In period")))</f>
        <v>No date</v>
      </c>
      <c r="AI2031" s="26" t="str">
        <f aca="false">IF($Y2031="","",TRIM(RIGHT(SUBSTITUTE($Y2031," ",REPT(" ",50)),50)))</f>
        <v/>
      </c>
      <c r="AJ2031" s="27" t="str">
        <f aca="false">IF($A2031="","",IF(NOT(ISERROR(MATCH($A2031,Validation!$A$193:$A$217,0))),"Manual mapping",IF(COUNTIF(Validation!$U$19:$U$178,$Z2031)&gt;0,"Direct",IF(COUNTIF(Validation!$S$19:$S$178,$AI2031)=1,"By surname","Unresolved"))))</f>
        <v/>
      </c>
      <c r="AK2031" s="28" t="str">
        <f aca="false">IF($L2031="","",IF(MATCH($L2031,$L$2:$L$3000,0)&lt;&gt;ROW()-1,"",COUNT($AK$1:$AK2030)+1))</f>
        <v/>
      </c>
      <c r="AL2031" s="28" t="str">
        <f aca="false">IF($G2031="","",IF(MATCH($G2031,$G$2:$G$3000,0)&lt;&gt;ROW()-1,"",COUNT($AL$1:$AL2030)+1))</f>
        <v/>
      </c>
      <c r="AM2031" s="28" t="str">
        <f aca="false">IF($H2031="","",IF(MATCH($H2031,$H$2:$H$3000,0)&lt;&gt;ROW()-1,"",COUNT($AM$1:$AM2030)+1))</f>
        <v/>
      </c>
      <c r="AN2031" s="28" t="str">
        <f aca="false">IF($I2031="","",IF(MATCH($I2031,$I$2:$I$3000,0)&lt;&gt;ROW()-1,"",COUNT($AN$1:$AN2030)+1))</f>
        <v/>
      </c>
      <c r="AO2031" s="28" t="str">
        <f aca="false">IF($Q2031="","",IF(MATCH($Q2031,$Q$2:$Q$3000,0)&lt;&gt;ROW()-1,"",COUNT($AO$1:$AO2030)+1))</f>
        <v/>
      </c>
    </row>
    <row r="2032" customFormat="false" ht="12.75" hidden="false" customHeight="true" outlineLevel="0" collapsed="false">
      <c r="W2032" s="24" t="n">
        <f aca="false">IF($F2032="",0,IFERROR(IF(ISNUMBER($F2032),INT($F2032),DATE(VALUE(MID(SUBSTITUTE(LEFT($F2032,FIND(" ",$F2032&amp;" ")-1),"/",REPT(" ",20)),41,20)),VALUE(LEFT(SUBSTITUTE(LEFT($F2032,FIND(" ",$F2032&amp;" ")-1),"/",REPT(" ",20)),20)),VALUE(MID(SUBSTITUTE(LEFT($F2032,FIND(" ",$F2032&amp;" ")-1),"/",REPT(" ",20)),21,20)))),0))</f>
        <v>0</v>
      </c>
      <c r="X2032" s="25" t="str">
        <f aca="false">IF(ISNUMBER($N2032),$N2032*Validation!$B$5,"")</f>
        <v/>
      </c>
      <c r="Y2032" s="26" t="str">
        <f aca="false">IF($A2032="","",SUBSTITUTE(SUBSTITUTE(SUBSTITUTE(SUBSTITUTE(SUBSTITUTE(SUBSTITUTE(SUBSTITUTE(UPPER(TRIM($A2032)),"Á","A"),"É","E"),"Í","I"),"Ó","O"),"Ú","U"),"Ñ","N"),"Ü","U"))</f>
        <v/>
      </c>
      <c r="Z2032" s="26" t="str">
        <f aca="false">IF($Y2032="","",LEFT($Y2032,1)&amp;" "&amp;TRIM(RIGHT(SUBSTITUTE($Y2032," ",REPT(" ",50)),50)))</f>
        <v/>
      </c>
      <c r="AA2032" s="27" t="str">
        <f aca="false">IF($AF2032="","",IF(COUNTIF(Validation!$U$19:$U$178,$AF2032)&gt;0,"OK","NO MATCH"))</f>
        <v/>
      </c>
      <c r="AB2032" s="27" t="str">
        <f aca="false">IF($W2032=0,"",IF(AND($W2032&gt;=Validation!$B$3,$W2032&lt;=Validation!$C$3),"Yes","No"))</f>
        <v/>
      </c>
      <c r="AC2032" s="26" t="str">
        <f aca="false">IF($A2032="","",$AF2032&amp;"|"&amp;TEXT($W2032,"yyyy-mm-dd")&amp;"|"&amp;$J2032&amp;"|"&amp;$N2032)</f>
        <v/>
      </c>
      <c r="AD2032" s="27" t="str">
        <f aca="false">IF($AC2032="","",IF(COUNTIF($AC$2:$AC$3000,$AC2032)&gt;1,"REVIEW","OK"))</f>
        <v/>
      </c>
      <c r="AE2032" s="27" t="str">
        <f aca="false">IF(OR($W2032=0,$O2032=""),"",IF(IFERROR(IF(ISNUMBER($O2032),INT($O2032),DATE(VALUE(MID(SUBSTITUTE(LEFT($O2032,FIND(" ",$O2032&amp;" ")-1),"/",REPT(" ",20)),41,20)),VALUE(LEFT(SUBSTITUTE(LEFT($O2032,FIND(" ",$O2032&amp;" ")-1),"/",REPT(" ",20)),20)),VALUE(MID(SUBSTITUTE(LEFT($O2032,FIND(" ",$O2032&amp;" ")-1),"/",REPT(" ",20)),21,20)))),0)&gt;$W2032,"Late","Same day"))</f>
        <v/>
      </c>
      <c r="AF2032" s="26" t="str">
        <f aca="false">IF($A2032="","",IFERROR(INDEX(Validation!$C$193:$C$217,MATCH($A2032,Validation!$A$193:$A$217,0)),IF(COUNTIF(Validation!$U$19:$U$178,$Z2032)&gt;0,$Z2032,IF(COUNTIF(Validation!$S$19:$S$178,$AI2032)=1,INDEX(Validation!$U$19:$U$178,MATCH($AI2032,Validation!$S$19:$S$178,0)),$Z2032))))</f>
        <v/>
      </c>
      <c r="AG2032" s="27" t="str">
        <f aca="false">IF(COUNTA($A2032:$U2032)=0,"",IF($A2032="","No name",IF($F2032="","No date",IF($W2032=0,"Date ilegible",IF(NOT(ISNUMBER($N2032)),"Hours no numéricas",IF($AA2032="NO MATCH","Person no identificada","OK"))))))</f>
        <v/>
      </c>
      <c r="AH2032" s="27" t="str">
        <f aca="false">IF($W2032=0,"No date",IF($W2032&lt;Validation!$B$3,"Before period",IF($W2032&gt;Validation!$C$3,"After period","In period")))</f>
        <v>No date</v>
      </c>
      <c r="AI2032" s="26" t="str">
        <f aca="false">IF($Y2032="","",TRIM(RIGHT(SUBSTITUTE($Y2032," ",REPT(" ",50)),50)))</f>
        <v/>
      </c>
      <c r="AJ2032" s="27" t="str">
        <f aca="false">IF($A2032="","",IF(NOT(ISERROR(MATCH($A2032,Validation!$A$193:$A$217,0))),"Manual mapping",IF(COUNTIF(Validation!$U$19:$U$178,$Z2032)&gt;0,"Direct",IF(COUNTIF(Validation!$S$19:$S$178,$AI2032)=1,"By surname","Unresolved"))))</f>
        <v/>
      </c>
      <c r="AK2032" s="28" t="str">
        <f aca="false">IF($L2032="","",IF(MATCH($L2032,$L$2:$L$3000,0)&lt;&gt;ROW()-1,"",COUNT($AK$1:$AK2031)+1))</f>
        <v/>
      </c>
      <c r="AL2032" s="28" t="str">
        <f aca="false">IF($G2032="","",IF(MATCH($G2032,$G$2:$G$3000,0)&lt;&gt;ROW()-1,"",COUNT($AL$1:$AL2031)+1))</f>
        <v/>
      </c>
      <c r="AM2032" s="28" t="str">
        <f aca="false">IF($H2032="","",IF(MATCH($H2032,$H$2:$H$3000,0)&lt;&gt;ROW()-1,"",COUNT($AM$1:$AM2031)+1))</f>
        <v/>
      </c>
      <c r="AN2032" s="28" t="str">
        <f aca="false">IF($I2032="","",IF(MATCH($I2032,$I$2:$I$3000,0)&lt;&gt;ROW()-1,"",COUNT($AN$1:$AN2031)+1))</f>
        <v/>
      </c>
      <c r="AO2032" s="28" t="str">
        <f aca="false">IF($Q2032="","",IF(MATCH($Q2032,$Q$2:$Q$3000,0)&lt;&gt;ROW()-1,"",COUNT($AO$1:$AO2031)+1))</f>
        <v/>
      </c>
    </row>
    <row r="2033" customFormat="false" ht="12.75" hidden="false" customHeight="true" outlineLevel="0" collapsed="false">
      <c r="W2033" s="24" t="n">
        <f aca="false">IF($F2033="",0,IFERROR(IF(ISNUMBER($F2033),INT($F2033),DATE(VALUE(MID(SUBSTITUTE(LEFT($F2033,FIND(" ",$F2033&amp;" ")-1),"/",REPT(" ",20)),41,20)),VALUE(LEFT(SUBSTITUTE(LEFT($F2033,FIND(" ",$F2033&amp;" ")-1),"/",REPT(" ",20)),20)),VALUE(MID(SUBSTITUTE(LEFT($F2033,FIND(" ",$F2033&amp;" ")-1),"/",REPT(" ",20)),21,20)))),0))</f>
        <v>0</v>
      </c>
      <c r="X2033" s="25" t="str">
        <f aca="false">IF(ISNUMBER($N2033),$N2033*Validation!$B$5,"")</f>
        <v/>
      </c>
      <c r="Y2033" s="26" t="str">
        <f aca="false">IF($A2033="","",SUBSTITUTE(SUBSTITUTE(SUBSTITUTE(SUBSTITUTE(SUBSTITUTE(SUBSTITUTE(SUBSTITUTE(UPPER(TRIM($A2033)),"Á","A"),"É","E"),"Í","I"),"Ó","O"),"Ú","U"),"Ñ","N"),"Ü","U"))</f>
        <v/>
      </c>
      <c r="Z2033" s="26" t="str">
        <f aca="false">IF($Y2033="","",LEFT($Y2033,1)&amp;" "&amp;TRIM(RIGHT(SUBSTITUTE($Y2033," ",REPT(" ",50)),50)))</f>
        <v/>
      </c>
      <c r="AA2033" s="27" t="str">
        <f aca="false">IF($AF2033="","",IF(COUNTIF(Validation!$U$19:$U$178,$AF2033)&gt;0,"OK","NO MATCH"))</f>
        <v/>
      </c>
      <c r="AB2033" s="27" t="str">
        <f aca="false">IF($W2033=0,"",IF(AND($W2033&gt;=Validation!$B$3,$W2033&lt;=Validation!$C$3),"Yes","No"))</f>
        <v/>
      </c>
      <c r="AC2033" s="26" t="str">
        <f aca="false">IF($A2033="","",$AF2033&amp;"|"&amp;TEXT($W2033,"yyyy-mm-dd")&amp;"|"&amp;$J2033&amp;"|"&amp;$N2033)</f>
        <v/>
      </c>
      <c r="AD2033" s="27" t="str">
        <f aca="false">IF($AC2033="","",IF(COUNTIF($AC$2:$AC$3000,$AC2033)&gt;1,"REVIEW","OK"))</f>
        <v/>
      </c>
      <c r="AE2033" s="27" t="str">
        <f aca="false">IF(OR($W2033=0,$O2033=""),"",IF(IFERROR(IF(ISNUMBER($O2033),INT($O2033),DATE(VALUE(MID(SUBSTITUTE(LEFT($O2033,FIND(" ",$O2033&amp;" ")-1),"/",REPT(" ",20)),41,20)),VALUE(LEFT(SUBSTITUTE(LEFT($O2033,FIND(" ",$O2033&amp;" ")-1),"/",REPT(" ",20)),20)),VALUE(MID(SUBSTITUTE(LEFT($O2033,FIND(" ",$O2033&amp;" ")-1),"/",REPT(" ",20)),21,20)))),0)&gt;$W2033,"Late","Same day"))</f>
        <v/>
      </c>
      <c r="AF2033" s="26" t="str">
        <f aca="false">IF($A2033="","",IFERROR(INDEX(Validation!$C$193:$C$217,MATCH($A2033,Validation!$A$193:$A$217,0)),IF(COUNTIF(Validation!$U$19:$U$178,$Z2033)&gt;0,$Z2033,IF(COUNTIF(Validation!$S$19:$S$178,$AI2033)=1,INDEX(Validation!$U$19:$U$178,MATCH($AI2033,Validation!$S$19:$S$178,0)),$Z2033))))</f>
        <v/>
      </c>
      <c r="AG2033" s="27" t="str">
        <f aca="false">IF(COUNTA($A2033:$U2033)=0,"",IF($A2033="","No name",IF($F2033="","No date",IF($W2033=0,"Date ilegible",IF(NOT(ISNUMBER($N2033)),"Hours no numéricas",IF($AA2033="NO MATCH","Person no identificada","OK"))))))</f>
        <v/>
      </c>
      <c r="AH2033" s="27" t="str">
        <f aca="false">IF($W2033=0,"No date",IF($W2033&lt;Validation!$B$3,"Before period",IF($W2033&gt;Validation!$C$3,"After period","In period")))</f>
        <v>No date</v>
      </c>
      <c r="AI2033" s="26" t="str">
        <f aca="false">IF($Y2033="","",TRIM(RIGHT(SUBSTITUTE($Y2033," ",REPT(" ",50)),50)))</f>
        <v/>
      </c>
      <c r="AJ2033" s="27" t="str">
        <f aca="false">IF($A2033="","",IF(NOT(ISERROR(MATCH($A2033,Validation!$A$193:$A$217,0))),"Manual mapping",IF(COUNTIF(Validation!$U$19:$U$178,$Z2033)&gt;0,"Direct",IF(COUNTIF(Validation!$S$19:$S$178,$AI2033)=1,"By surname","Unresolved"))))</f>
        <v/>
      </c>
      <c r="AK2033" s="28" t="str">
        <f aca="false">IF($L2033="","",IF(MATCH($L2033,$L$2:$L$3000,0)&lt;&gt;ROW()-1,"",COUNT($AK$1:$AK2032)+1))</f>
        <v/>
      </c>
      <c r="AL2033" s="28" t="str">
        <f aca="false">IF($G2033="","",IF(MATCH($G2033,$G$2:$G$3000,0)&lt;&gt;ROW()-1,"",COUNT($AL$1:$AL2032)+1))</f>
        <v/>
      </c>
      <c r="AM2033" s="28" t="str">
        <f aca="false">IF($H2033="","",IF(MATCH($H2033,$H$2:$H$3000,0)&lt;&gt;ROW()-1,"",COUNT($AM$1:$AM2032)+1))</f>
        <v/>
      </c>
      <c r="AN2033" s="28" t="str">
        <f aca="false">IF($I2033="","",IF(MATCH($I2033,$I$2:$I$3000,0)&lt;&gt;ROW()-1,"",COUNT($AN$1:$AN2032)+1))</f>
        <v/>
      </c>
      <c r="AO2033" s="28" t="str">
        <f aca="false">IF($Q2033="","",IF(MATCH($Q2033,$Q$2:$Q$3000,0)&lt;&gt;ROW()-1,"",COUNT($AO$1:$AO2032)+1))</f>
        <v/>
      </c>
    </row>
    <row r="2034" customFormat="false" ht="12.75" hidden="false" customHeight="true" outlineLevel="0" collapsed="false">
      <c r="W2034" s="24" t="n">
        <f aca="false">IF($F2034="",0,IFERROR(IF(ISNUMBER($F2034),INT($F2034),DATE(VALUE(MID(SUBSTITUTE(LEFT($F2034,FIND(" ",$F2034&amp;" ")-1),"/",REPT(" ",20)),41,20)),VALUE(LEFT(SUBSTITUTE(LEFT($F2034,FIND(" ",$F2034&amp;" ")-1),"/",REPT(" ",20)),20)),VALUE(MID(SUBSTITUTE(LEFT($F2034,FIND(" ",$F2034&amp;" ")-1),"/",REPT(" ",20)),21,20)))),0))</f>
        <v>0</v>
      </c>
      <c r="X2034" s="25" t="str">
        <f aca="false">IF(ISNUMBER($N2034),$N2034*Validation!$B$5,"")</f>
        <v/>
      </c>
      <c r="Y2034" s="26" t="str">
        <f aca="false">IF($A2034="","",SUBSTITUTE(SUBSTITUTE(SUBSTITUTE(SUBSTITUTE(SUBSTITUTE(SUBSTITUTE(SUBSTITUTE(UPPER(TRIM($A2034)),"Á","A"),"É","E"),"Í","I"),"Ó","O"),"Ú","U"),"Ñ","N"),"Ü","U"))</f>
        <v/>
      </c>
      <c r="Z2034" s="26" t="str">
        <f aca="false">IF($Y2034="","",LEFT($Y2034,1)&amp;" "&amp;TRIM(RIGHT(SUBSTITUTE($Y2034," ",REPT(" ",50)),50)))</f>
        <v/>
      </c>
      <c r="AA2034" s="27" t="str">
        <f aca="false">IF($AF2034="","",IF(COUNTIF(Validation!$U$19:$U$178,$AF2034)&gt;0,"OK","NO MATCH"))</f>
        <v/>
      </c>
      <c r="AB2034" s="27" t="str">
        <f aca="false">IF($W2034=0,"",IF(AND($W2034&gt;=Validation!$B$3,$W2034&lt;=Validation!$C$3),"Yes","No"))</f>
        <v/>
      </c>
      <c r="AC2034" s="26" t="str">
        <f aca="false">IF($A2034="","",$AF2034&amp;"|"&amp;TEXT($W2034,"yyyy-mm-dd")&amp;"|"&amp;$J2034&amp;"|"&amp;$N2034)</f>
        <v/>
      </c>
      <c r="AD2034" s="27" t="str">
        <f aca="false">IF($AC2034="","",IF(COUNTIF($AC$2:$AC$3000,$AC2034)&gt;1,"REVIEW","OK"))</f>
        <v/>
      </c>
      <c r="AE2034" s="27" t="str">
        <f aca="false">IF(OR($W2034=0,$O2034=""),"",IF(IFERROR(IF(ISNUMBER($O2034),INT($O2034),DATE(VALUE(MID(SUBSTITUTE(LEFT($O2034,FIND(" ",$O2034&amp;" ")-1),"/",REPT(" ",20)),41,20)),VALUE(LEFT(SUBSTITUTE(LEFT($O2034,FIND(" ",$O2034&amp;" ")-1),"/",REPT(" ",20)),20)),VALUE(MID(SUBSTITUTE(LEFT($O2034,FIND(" ",$O2034&amp;" ")-1),"/",REPT(" ",20)),21,20)))),0)&gt;$W2034,"Late","Same day"))</f>
        <v/>
      </c>
      <c r="AF2034" s="26" t="str">
        <f aca="false">IF($A2034="","",IFERROR(INDEX(Validation!$C$193:$C$217,MATCH($A2034,Validation!$A$193:$A$217,0)),IF(COUNTIF(Validation!$U$19:$U$178,$Z2034)&gt;0,$Z2034,IF(COUNTIF(Validation!$S$19:$S$178,$AI2034)=1,INDEX(Validation!$U$19:$U$178,MATCH($AI2034,Validation!$S$19:$S$178,0)),$Z2034))))</f>
        <v/>
      </c>
      <c r="AG2034" s="27" t="str">
        <f aca="false">IF(COUNTA($A2034:$U2034)=0,"",IF($A2034="","No name",IF($F2034="","No date",IF($W2034=0,"Date ilegible",IF(NOT(ISNUMBER($N2034)),"Hours no numéricas",IF($AA2034="NO MATCH","Person no identificada","OK"))))))</f>
        <v/>
      </c>
      <c r="AH2034" s="27" t="str">
        <f aca="false">IF($W2034=0,"No date",IF($W2034&lt;Validation!$B$3,"Before period",IF($W2034&gt;Validation!$C$3,"After period","In period")))</f>
        <v>No date</v>
      </c>
      <c r="AI2034" s="26" t="str">
        <f aca="false">IF($Y2034="","",TRIM(RIGHT(SUBSTITUTE($Y2034," ",REPT(" ",50)),50)))</f>
        <v/>
      </c>
      <c r="AJ2034" s="27" t="str">
        <f aca="false">IF($A2034="","",IF(NOT(ISERROR(MATCH($A2034,Validation!$A$193:$A$217,0))),"Manual mapping",IF(COUNTIF(Validation!$U$19:$U$178,$Z2034)&gt;0,"Direct",IF(COUNTIF(Validation!$S$19:$S$178,$AI2034)=1,"By surname","Unresolved"))))</f>
        <v/>
      </c>
      <c r="AK2034" s="28" t="str">
        <f aca="false">IF($L2034="","",IF(MATCH($L2034,$L$2:$L$3000,0)&lt;&gt;ROW()-1,"",COUNT($AK$1:$AK2033)+1))</f>
        <v/>
      </c>
      <c r="AL2034" s="28" t="str">
        <f aca="false">IF($G2034="","",IF(MATCH($G2034,$G$2:$G$3000,0)&lt;&gt;ROW()-1,"",COUNT($AL$1:$AL2033)+1))</f>
        <v/>
      </c>
      <c r="AM2034" s="28" t="str">
        <f aca="false">IF($H2034="","",IF(MATCH($H2034,$H$2:$H$3000,0)&lt;&gt;ROW()-1,"",COUNT($AM$1:$AM2033)+1))</f>
        <v/>
      </c>
      <c r="AN2034" s="28" t="str">
        <f aca="false">IF($I2034="","",IF(MATCH($I2034,$I$2:$I$3000,0)&lt;&gt;ROW()-1,"",COUNT($AN$1:$AN2033)+1))</f>
        <v/>
      </c>
      <c r="AO2034" s="28" t="str">
        <f aca="false">IF($Q2034="","",IF(MATCH($Q2034,$Q$2:$Q$3000,0)&lt;&gt;ROW()-1,"",COUNT($AO$1:$AO2033)+1))</f>
        <v/>
      </c>
    </row>
    <row r="2035" customFormat="false" ht="12.75" hidden="false" customHeight="true" outlineLevel="0" collapsed="false">
      <c r="W2035" s="24" t="n">
        <f aca="false">IF($F2035="",0,IFERROR(IF(ISNUMBER($F2035),INT($F2035),DATE(VALUE(MID(SUBSTITUTE(LEFT($F2035,FIND(" ",$F2035&amp;" ")-1),"/",REPT(" ",20)),41,20)),VALUE(LEFT(SUBSTITUTE(LEFT($F2035,FIND(" ",$F2035&amp;" ")-1),"/",REPT(" ",20)),20)),VALUE(MID(SUBSTITUTE(LEFT($F2035,FIND(" ",$F2035&amp;" ")-1),"/",REPT(" ",20)),21,20)))),0))</f>
        <v>0</v>
      </c>
      <c r="X2035" s="25" t="str">
        <f aca="false">IF(ISNUMBER($N2035),$N2035*Validation!$B$5,"")</f>
        <v/>
      </c>
      <c r="Y2035" s="26" t="str">
        <f aca="false">IF($A2035="","",SUBSTITUTE(SUBSTITUTE(SUBSTITUTE(SUBSTITUTE(SUBSTITUTE(SUBSTITUTE(SUBSTITUTE(UPPER(TRIM($A2035)),"Á","A"),"É","E"),"Í","I"),"Ó","O"),"Ú","U"),"Ñ","N"),"Ü","U"))</f>
        <v/>
      </c>
      <c r="Z2035" s="26" t="str">
        <f aca="false">IF($Y2035="","",LEFT($Y2035,1)&amp;" "&amp;TRIM(RIGHT(SUBSTITUTE($Y2035," ",REPT(" ",50)),50)))</f>
        <v/>
      </c>
      <c r="AA2035" s="27" t="str">
        <f aca="false">IF($AF2035="","",IF(COUNTIF(Validation!$U$19:$U$178,$AF2035)&gt;0,"OK","NO MATCH"))</f>
        <v/>
      </c>
      <c r="AB2035" s="27" t="str">
        <f aca="false">IF($W2035=0,"",IF(AND($W2035&gt;=Validation!$B$3,$W2035&lt;=Validation!$C$3),"Yes","No"))</f>
        <v/>
      </c>
      <c r="AC2035" s="26" t="str">
        <f aca="false">IF($A2035="","",$AF2035&amp;"|"&amp;TEXT($W2035,"yyyy-mm-dd")&amp;"|"&amp;$J2035&amp;"|"&amp;$N2035)</f>
        <v/>
      </c>
      <c r="AD2035" s="27" t="str">
        <f aca="false">IF($AC2035="","",IF(COUNTIF($AC$2:$AC$3000,$AC2035)&gt;1,"REVIEW","OK"))</f>
        <v/>
      </c>
      <c r="AE2035" s="27" t="str">
        <f aca="false">IF(OR($W2035=0,$O2035=""),"",IF(IFERROR(IF(ISNUMBER($O2035),INT($O2035),DATE(VALUE(MID(SUBSTITUTE(LEFT($O2035,FIND(" ",$O2035&amp;" ")-1),"/",REPT(" ",20)),41,20)),VALUE(LEFT(SUBSTITUTE(LEFT($O2035,FIND(" ",$O2035&amp;" ")-1),"/",REPT(" ",20)),20)),VALUE(MID(SUBSTITUTE(LEFT($O2035,FIND(" ",$O2035&amp;" ")-1),"/",REPT(" ",20)),21,20)))),0)&gt;$W2035,"Late","Same day"))</f>
        <v/>
      </c>
      <c r="AF2035" s="26" t="str">
        <f aca="false">IF($A2035="","",IFERROR(INDEX(Validation!$C$193:$C$217,MATCH($A2035,Validation!$A$193:$A$217,0)),IF(COUNTIF(Validation!$U$19:$U$178,$Z2035)&gt;0,$Z2035,IF(COUNTIF(Validation!$S$19:$S$178,$AI2035)=1,INDEX(Validation!$U$19:$U$178,MATCH($AI2035,Validation!$S$19:$S$178,0)),$Z2035))))</f>
        <v/>
      </c>
      <c r="AG2035" s="27" t="str">
        <f aca="false">IF(COUNTA($A2035:$U2035)=0,"",IF($A2035="","No name",IF($F2035="","No date",IF($W2035=0,"Date ilegible",IF(NOT(ISNUMBER($N2035)),"Hours no numéricas",IF($AA2035="NO MATCH","Person no identificada","OK"))))))</f>
        <v/>
      </c>
      <c r="AH2035" s="27" t="str">
        <f aca="false">IF($W2035=0,"No date",IF($W2035&lt;Validation!$B$3,"Before period",IF($W2035&gt;Validation!$C$3,"After period","In period")))</f>
        <v>No date</v>
      </c>
      <c r="AI2035" s="26" t="str">
        <f aca="false">IF($Y2035="","",TRIM(RIGHT(SUBSTITUTE($Y2035," ",REPT(" ",50)),50)))</f>
        <v/>
      </c>
      <c r="AJ2035" s="27" t="str">
        <f aca="false">IF($A2035="","",IF(NOT(ISERROR(MATCH($A2035,Validation!$A$193:$A$217,0))),"Manual mapping",IF(COUNTIF(Validation!$U$19:$U$178,$Z2035)&gt;0,"Direct",IF(COUNTIF(Validation!$S$19:$S$178,$AI2035)=1,"By surname","Unresolved"))))</f>
        <v/>
      </c>
      <c r="AK2035" s="28" t="str">
        <f aca="false">IF($L2035="","",IF(MATCH($L2035,$L$2:$L$3000,0)&lt;&gt;ROW()-1,"",COUNT($AK$1:$AK2034)+1))</f>
        <v/>
      </c>
      <c r="AL2035" s="28" t="str">
        <f aca="false">IF($G2035="","",IF(MATCH($G2035,$G$2:$G$3000,0)&lt;&gt;ROW()-1,"",COUNT($AL$1:$AL2034)+1))</f>
        <v/>
      </c>
      <c r="AM2035" s="28" t="str">
        <f aca="false">IF($H2035="","",IF(MATCH($H2035,$H$2:$H$3000,0)&lt;&gt;ROW()-1,"",COUNT($AM$1:$AM2034)+1))</f>
        <v/>
      </c>
      <c r="AN2035" s="28" t="str">
        <f aca="false">IF($I2035="","",IF(MATCH($I2035,$I$2:$I$3000,0)&lt;&gt;ROW()-1,"",COUNT($AN$1:$AN2034)+1))</f>
        <v/>
      </c>
      <c r="AO2035" s="28" t="str">
        <f aca="false">IF($Q2035="","",IF(MATCH($Q2035,$Q$2:$Q$3000,0)&lt;&gt;ROW()-1,"",COUNT($AO$1:$AO2034)+1))</f>
        <v/>
      </c>
    </row>
    <row r="2036" customFormat="false" ht="12.75" hidden="false" customHeight="true" outlineLevel="0" collapsed="false">
      <c r="W2036" s="24" t="n">
        <f aca="false">IF($F2036="",0,IFERROR(IF(ISNUMBER($F2036),INT($F2036),DATE(VALUE(MID(SUBSTITUTE(LEFT($F2036,FIND(" ",$F2036&amp;" ")-1),"/",REPT(" ",20)),41,20)),VALUE(LEFT(SUBSTITUTE(LEFT($F2036,FIND(" ",$F2036&amp;" ")-1),"/",REPT(" ",20)),20)),VALUE(MID(SUBSTITUTE(LEFT($F2036,FIND(" ",$F2036&amp;" ")-1),"/",REPT(" ",20)),21,20)))),0))</f>
        <v>0</v>
      </c>
      <c r="X2036" s="25" t="str">
        <f aca="false">IF(ISNUMBER($N2036),$N2036*Validation!$B$5,"")</f>
        <v/>
      </c>
      <c r="Y2036" s="26" t="str">
        <f aca="false">IF($A2036="","",SUBSTITUTE(SUBSTITUTE(SUBSTITUTE(SUBSTITUTE(SUBSTITUTE(SUBSTITUTE(SUBSTITUTE(UPPER(TRIM($A2036)),"Á","A"),"É","E"),"Í","I"),"Ó","O"),"Ú","U"),"Ñ","N"),"Ü","U"))</f>
        <v/>
      </c>
      <c r="Z2036" s="26" t="str">
        <f aca="false">IF($Y2036="","",LEFT($Y2036,1)&amp;" "&amp;TRIM(RIGHT(SUBSTITUTE($Y2036," ",REPT(" ",50)),50)))</f>
        <v/>
      </c>
      <c r="AA2036" s="27" t="str">
        <f aca="false">IF($AF2036="","",IF(COUNTIF(Validation!$U$19:$U$178,$AF2036)&gt;0,"OK","NO MATCH"))</f>
        <v/>
      </c>
      <c r="AB2036" s="27" t="str">
        <f aca="false">IF($W2036=0,"",IF(AND($W2036&gt;=Validation!$B$3,$W2036&lt;=Validation!$C$3),"Yes","No"))</f>
        <v/>
      </c>
      <c r="AC2036" s="26" t="str">
        <f aca="false">IF($A2036="","",$AF2036&amp;"|"&amp;TEXT($W2036,"yyyy-mm-dd")&amp;"|"&amp;$J2036&amp;"|"&amp;$N2036)</f>
        <v/>
      </c>
      <c r="AD2036" s="27" t="str">
        <f aca="false">IF($AC2036="","",IF(COUNTIF($AC$2:$AC$3000,$AC2036)&gt;1,"REVIEW","OK"))</f>
        <v/>
      </c>
      <c r="AE2036" s="27" t="str">
        <f aca="false">IF(OR($W2036=0,$O2036=""),"",IF(IFERROR(IF(ISNUMBER($O2036),INT($O2036),DATE(VALUE(MID(SUBSTITUTE(LEFT($O2036,FIND(" ",$O2036&amp;" ")-1),"/",REPT(" ",20)),41,20)),VALUE(LEFT(SUBSTITUTE(LEFT($O2036,FIND(" ",$O2036&amp;" ")-1),"/",REPT(" ",20)),20)),VALUE(MID(SUBSTITUTE(LEFT($O2036,FIND(" ",$O2036&amp;" ")-1),"/",REPT(" ",20)),21,20)))),0)&gt;$W2036,"Late","Same day"))</f>
        <v/>
      </c>
      <c r="AF2036" s="26" t="str">
        <f aca="false">IF($A2036="","",IFERROR(INDEX(Validation!$C$193:$C$217,MATCH($A2036,Validation!$A$193:$A$217,0)),IF(COUNTIF(Validation!$U$19:$U$178,$Z2036)&gt;0,$Z2036,IF(COUNTIF(Validation!$S$19:$S$178,$AI2036)=1,INDEX(Validation!$U$19:$U$178,MATCH($AI2036,Validation!$S$19:$S$178,0)),$Z2036))))</f>
        <v/>
      </c>
      <c r="AG2036" s="27" t="str">
        <f aca="false">IF(COUNTA($A2036:$U2036)=0,"",IF($A2036="","No name",IF($F2036="","No date",IF($W2036=0,"Date ilegible",IF(NOT(ISNUMBER($N2036)),"Hours no numéricas",IF($AA2036="NO MATCH","Person no identificada","OK"))))))</f>
        <v/>
      </c>
      <c r="AH2036" s="27" t="str">
        <f aca="false">IF($W2036=0,"No date",IF($W2036&lt;Validation!$B$3,"Before period",IF($W2036&gt;Validation!$C$3,"After period","In period")))</f>
        <v>No date</v>
      </c>
      <c r="AI2036" s="26" t="str">
        <f aca="false">IF($Y2036="","",TRIM(RIGHT(SUBSTITUTE($Y2036," ",REPT(" ",50)),50)))</f>
        <v/>
      </c>
      <c r="AJ2036" s="27" t="str">
        <f aca="false">IF($A2036="","",IF(NOT(ISERROR(MATCH($A2036,Validation!$A$193:$A$217,0))),"Manual mapping",IF(COUNTIF(Validation!$U$19:$U$178,$Z2036)&gt;0,"Direct",IF(COUNTIF(Validation!$S$19:$S$178,$AI2036)=1,"By surname","Unresolved"))))</f>
        <v/>
      </c>
      <c r="AK2036" s="28" t="str">
        <f aca="false">IF($L2036="","",IF(MATCH($L2036,$L$2:$L$3000,0)&lt;&gt;ROW()-1,"",COUNT($AK$1:$AK2035)+1))</f>
        <v/>
      </c>
      <c r="AL2036" s="28" t="str">
        <f aca="false">IF($G2036="","",IF(MATCH($G2036,$G$2:$G$3000,0)&lt;&gt;ROW()-1,"",COUNT($AL$1:$AL2035)+1))</f>
        <v/>
      </c>
      <c r="AM2036" s="28" t="str">
        <f aca="false">IF($H2036="","",IF(MATCH($H2036,$H$2:$H$3000,0)&lt;&gt;ROW()-1,"",COUNT($AM$1:$AM2035)+1))</f>
        <v/>
      </c>
      <c r="AN2036" s="28" t="str">
        <f aca="false">IF($I2036="","",IF(MATCH($I2036,$I$2:$I$3000,0)&lt;&gt;ROW()-1,"",COUNT($AN$1:$AN2035)+1))</f>
        <v/>
      </c>
      <c r="AO2036" s="28" t="str">
        <f aca="false">IF($Q2036="","",IF(MATCH($Q2036,$Q$2:$Q$3000,0)&lt;&gt;ROW()-1,"",COUNT($AO$1:$AO2035)+1))</f>
        <v/>
      </c>
    </row>
    <row r="2037" customFormat="false" ht="12.75" hidden="false" customHeight="true" outlineLevel="0" collapsed="false">
      <c r="W2037" s="24" t="n">
        <f aca="false">IF($F2037="",0,IFERROR(IF(ISNUMBER($F2037),INT($F2037),DATE(VALUE(MID(SUBSTITUTE(LEFT($F2037,FIND(" ",$F2037&amp;" ")-1),"/",REPT(" ",20)),41,20)),VALUE(LEFT(SUBSTITUTE(LEFT($F2037,FIND(" ",$F2037&amp;" ")-1),"/",REPT(" ",20)),20)),VALUE(MID(SUBSTITUTE(LEFT($F2037,FIND(" ",$F2037&amp;" ")-1),"/",REPT(" ",20)),21,20)))),0))</f>
        <v>0</v>
      </c>
      <c r="X2037" s="25" t="str">
        <f aca="false">IF(ISNUMBER($N2037),$N2037*Validation!$B$5,"")</f>
        <v/>
      </c>
      <c r="Y2037" s="26" t="str">
        <f aca="false">IF($A2037="","",SUBSTITUTE(SUBSTITUTE(SUBSTITUTE(SUBSTITUTE(SUBSTITUTE(SUBSTITUTE(SUBSTITUTE(UPPER(TRIM($A2037)),"Á","A"),"É","E"),"Í","I"),"Ó","O"),"Ú","U"),"Ñ","N"),"Ü","U"))</f>
        <v/>
      </c>
      <c r="Z2037" s="26" t="str">
        <f aca="false">IF($Y2037="","",LEFT($Y2037,1)&amp;" "&amp;TRIM(RIGHT(SUBSTITUTE($Y2037," ",REPT(" ",50)),50)))</f>
        <v/>
      </c>
      <c r="AA2037" s="27" t="str">
        <f aca="false">IF($AF2037="","",IF(COUNTIF(Validation!$U$19:$U$178,$AF2037)&gt;0,"OK","NO MATCH"))</f>
        <v/>
      </c>
      <c r="AB2037" s="27" t="str">
        <f aca="false">IF($W2037=0,"",IF(AND($W2037&gt;=Validation!$B$3,$W2037&lt;=Validation!$C$3),"Yes","No"))</f>
        <v/>
      </c>
      <c r="AC2037" s="26" t="str">
        <f aca="false">IF($A2037="","",$AF2037&amp;"|"&amp;TEXT($W2037,"yyyy-mm-dd")&amp;"|"&amp;$J2037&amp;"|"&amp;$N2037)</f>
        <v/>
      </c>
      <c r="AD2037" s="27" t="str">
        <f aca="false">IF($AC2037="","",IF(COUNTIF($AC$2:$AC$3000,$AC2037)&gt;1,"REVIEW","OK"))</f>
        <v/>
      </c>
      <c r="AE2037" s="27" t="str">
        <f aca="false">IF(OR($W2037=0,$O2037=""),"",IF(IFERROR(IF(ISNUMBER($O2037),INT($O2037),DATE(VALUE(MID(SUBSTITUTE(LEFT($O2037,FIND(" ",$O2037&amp;" ")-1),"/",REPT(" ",20)),41,20)),VALUE(LEFT(SUBSTITUTE(LEFT($O2037,FIND(" ",$O2037&amp;" ")-1),"/",REPT(" ",20)),20)),VALUE(MID(SUBSTITUTE(LEFT($O2037,FIND(" ",$O2037&amp;" ")-1),"/",REPT(" ",20)),21,20)))),0)&gt;$W2037,"Late","Same day"))</f>
        <v/>
      </c>
      <c r="AF2037" s="26" t="str">
        <f aca="false">IF($A2037="","",IFERROR(INDEX(Validation!$C$193:$C$217,MATCH($A2037,Validation!$A$193:$A$217,0)),IF(COUNTIF(Validation!$U$19:$U$178,$Z2037)&gt;0,$Z2037,IF(COUNTIF(Validation!$S$19:$S$178,$AI2037)=1,INDEX(Validation!$U$19:$U$178,MATCH($AI2037,Validation!$S$19:$S$178,0)),$Z2037))))</f>
        <v/>
      </c>
      <c r="AG2037" s="27" t="str">
        <f aca="false">IF(COUNTA($A2037:$U2037)=0,"",IF($A2037="","No name",IF($F2037="","No date",IF($W2037=0,"Date ilegible",IF(NOT(ISNUMBER($N2037)),"Hours no numéricas",IF($AA2037="NO MATCH","Person no identificada","OK"))))))</f>
        <v/>
      </c>
      <c r="AH2037" s="27" t="str">
        <f aca="false">IF($W2037=0,"No date",IF($W2037&lt;Validation!$B$3,"Before period",IF($W2037&gt;Validation!$C$3,"After period","In period")))</f>
        <v>No date</v>
      </c>
      <c r="AI2037" s="26" t="str">
        <f aca="false">IF($Y2037="","",TRIM(RIGHT(SUBSTITUTE($Y2037," ",REPT(" ",50)),50)))</f>
        <v/>
      </c>
      <c r="AJ2037" s="27" t="str">
        <f aca="false">IF($A2037="","",IF(NOT(ISERROR(MATCH($A2037,Validation!$A$193:$A$217,0))),"Manual mapping",IF(COUNTIF(Validation!$U$19:$U$178,$Z2037)&gt;0,"Direct",IF(COUNTIF(Validation!$S$19:$S$178,$AI2037)=1,"By surname","Unresolved"))))</f>
        <v/>
      </c>
      <c r="AK2037" s="28" t="str">
        <f aca="false">IF($L2037="","",IF(MATCH($L2037,$L$2:$L$3000,0)&lt;&gt;ROW()-1,"",COUNT($AK$1:$AK2036)+1))</f>
        <v/>
      </c>
      <c r="AL2037" s="28" t="str">
        <f aca="false">IF($G2037="","",IF(MATCH($G2037,$G$2:$G$3000,0)&lt;&gt;ROW()-1,"",COUNT($AL$1:$AL2036)+1))</f>
        <v/>
      </c>
      <c r="AM2037" s="28" t="str">
        <f aca="false">IF($H2037="","",IF(MATCH($H2037,$H$2:$H$3000,0)&lt;&gt;ROW()-1,"",COUNT($AM$1:$AM2036)+1))</f>
        <v/>
      </c>
      <c r="AN2037" s="28" t="str">
        <f aca="false">IF($I2037="","",IF(MATCH($I2037,$I$2:$I$3000,0)&lt;&gt;ROW()-1,"",COUNT($AN$1:$AN2036)+1))</f>
        <v/>
      </c>
      <c r="AO2037" s="28" t="str">
        <f aca="false">IF($Q2037="","",IF(MATCH($Q2037,$Q$2:$Q$3000,0)&lt;&gt;ROW()-1,"",COUNT($AO$1:$AO2036)+1))</f>
        <v/>
      </c>
    </row>
    <row r="2038" customFormat="false" ht="12.75" hidden="false" customHeight="true" outlineLevel="0" collapsed="false">
      <c r="W2038" s="24" t="n">
        <f aca="false">IF($F2038="",0,IFERROR(IF(ISNUMBER($F2038),INT($F2038),DATE(VALUE(MID(SUBSTITUTE(LEFT($F2038,FIND(" ",$F2038&amp;" ")-1),"/",REPT(" ",20)),41,20)),VALUE(LEFT(SUBSTITUTE(LEFT($F2038,FIND(" ",$F2038&amp;" ")-1),"/",REPT(" ",20)),20)),VALUE(MID(SUBSTITUTE(LEFT($F2038,FIND(" ",$F2038&amp;" ")-1),"/",REPT(" ",20)),21,20)))),0))</f>
        <v>0</v>
      </c>
      <c r="X2038" s="25" t="str">
        <f aca="false">IF(ISNUMBER($N2038),$N2038*Validation!$B$5,"")</f>
        <v/>
      </c>
      <c r="Y2038" s="26" t="str">
        <f aca="false">IF($A2038="","",SUBSTITUTE(SUBSTITUTE(SUBSTITUTE(SUBSTITUTE(SUBSTITUTE(SUBSTITUTE(SUBSTITUTE(UPPER(TRIM($A2038)),"Á","A"),"É","E"),"Í","I"),"Ó","O"),"Ú","U"),"Ñ","N"),"Ü","U"))</f>
        <v/>
      </c>
      <c r="Z2038" s="26" t="str">
        <f aca="false">IF($Y2038="","",LEFT($Y2038,1)&amp;" "&amp;TRIM(RIGHT(SUBSTITUTE($Y2038," ",REPT(" ",50)),50)))</f>
        <v/>
      </c>
      <c r="AA2038" s="27" t="str">
        <f aca="false">IF($AF2038="","",IF(COUNTIF(Validation!$U$19:$U$178,$AF2038)&gt;0,"OK","NO MATCH"))</f>
        <v/>
      </c>
      <c r="AB2038" s="27" t="str">
        <f aca="false">IF($W2038=0,"",IF(AND($W2038&gt;=Validation!$B$3,$W2038&lt;=Validation!$C$3),"Yes","No"))</f>
        <v/>
      </c>
      <c r="AC2038" s="26" t="str">
        <f aca="false">IF($A2038="","",$AF2038&amp;"|"&amp;TEXT($W2038,"yyyy-mm-dd")&amp;"|"&amp;$J2038&amp;"|"&amp;$N2038)</f>
        <v/>
      </c>
      <c r="AD2038" s="27" t="str">
        <f aca="false">IF($AC2038="","",IF(COUNTIF($AC$2:$AC$3000,$AC2038)&gt;1,"REVIEW","OK"))</f>
        <v/>
      </c>
      <c r="AE2038" s="27" t="str">
        <f aca="false">IF(OR($W2038=0,$O2038=""),"",IF(IFERROR(IF(ISNUMBER($O2038),INT($O2038),DATE(VALUE(MID(SUBSTITUTE(LEFT($O2038,FIND(" ",$O2038&amp;" ")-1),"/",REPT(" ",20)),41,20)),VALUE(LEFT(SUBSTITUTE(LEFT($O2038,FIND(" ",$O2038&amp;" ")-1),"/",REPT(" ",20)),20)),VALUE(MID(SUBSTITUTE(LEFT($O2038,FIND(" ",$O2038&amp;" ")-1),"/",REPT(" ",20)),21,20)))),0)&gt;$W2038,"Late","Same day"))</f>
        <v/>
      </c>
      <c r="AF2038" s="26" t="str">
        <f aca="false">IF($A2038="","",IFERROR(INDEX(Validation!$C$193:$C$217,MATCH($A2038,Validation!$A$193:$A$217,0)),IF(COUNTIF(Validation!$U$19:$U$178,$Z2038)&gt;0,$Z2038,IF(COUNTIF(Validation!$S$19:$S$178,$AI2038)=1,INDEX(Validation!$U$19:$U$178,MATCH($AI2038,Validation!$S$19:$S$178,0)),$Z2038))))</f>
        <v/>
      </c>
      <c r="AG2038" s="27" t="str">
        <f aca="false">IF(COUNTA($A2038:$U2038)=0,"",IF($A2038="","No name",IF($F2038="","No date",IF($W2038=0,"Date ilegible",IF(NOT(ISNUMBER($N2038)),"Hours no numéricas",IF($AA2038="NO MATCH","Person no identificada","OK"))))))</f>
        <v/>
      </c>
      <c r="AH2038" s="27" t="str">
        <f aca="false">IF($W2038=0,"No date",IF($W2038&lt;Validation!$B$3,"Before period",IF($W2038&gt;Validation!$C$3,"After period","In period")))</f>
        <v>No date</v>
      </c>
      <c r="AI2038" s="26" t="str">
        <f aca="false">IF($Y2038="","",TRIM(RIGHT(SUBSTITUTE($Y2038," ",REPT(" ",50)),50)))</f>
        <v/>
      </c>
      <c r="AJ2038" s="27" t="str">
        <f aca="false">IF($A2038="","",IF(NOT(ISERROR(MATCH($A2038,Validation!$A$193:$A$217,0))),"Manual mapping",IF(COUNTIF(Validation!$U$19:$U$178,$Z2038)&gt;0,"Direct",IF(COUNTIF(Validation!$S$19:$S$178,$AI2038)=1,"By surname","Unresolved"))))</f>
        <v/>
      </c>
      <c r="AK2038" s="28" t="str">
        <f aca="false">IF($L2038="","",IF(MATCH($L2038,$L$2:$L$3000,0)&lt;&gt;ROW()-1,"",COUNT($AK$1:$AK2037)+1))</f>
        <v/>
      </c>
      <c r="AL2038" s="28" t="str">
        <f aca="false">IF($G2038="","",IF(MATCH($G2038,$G$2:$G$3000,0)&lt;&gt;ROW()-1,"",COUNT($AL$1:$AL2037)+1))</f>
        <v/>
      </c>
      <c r="AM2038" s="28" t="str">
        <f aca="false">IF($H2038="","",IF(MATCH($H2038,$H$2:$H$3000,0)&lt;&gt;ROW()-1,"",COUNT($AM$1:$AM2037)+1))</f>
        <v/>
      </c>
      <c r="AN2038" s="28" t="str">
        <f aca="false">IF($I2038="","",IF(MATCH($I2038,$I$2:$I$3000,0)&lt;&gt;ROW()-1,"",COUNT($AN$1:$AN2037)+1))</f>
        <v/>
      </c>
      <c r="AO2038" s="28" t="str">
        <f aca="false">IF($Q2038="","",IF(MATCH($Q2038,$Q$2:$Q$3000,0)&lt;&gt;ROW()-1,"",COUNT($AO$1:$AO2037)+1))</f>
        <v/>
      </c>
    </row>
    <row r="2039" customFormat="false" ht="12.75" hidden="false" customHeight="true" outlineLevel="0" collapsed="false">
      <c r="W2039" s="24" t="n">
        <f aca="false">IF($F2039="",0,IFERROR(IF(ISNUMBER($F2039),INT($F2039),DATE(VALUE(MID(SUBSTITUTE(LEFT($F2039,FIND(" ",$F2039&amp;" ")-1),"/",REPT(" ",20)),41,20)),VALUE(LEFT(SUBSTITUTE(LEFT($F2039,FIND(" ",$F2039&amp;" ")-1),"/",REPT(" ",20)),20)),VALUE(MID(SUBSTITUTE(LEFT($F2039,FIND(" ",$F2039&amp;" ")-1),"/",REPT(" ",20)),21,20)))),0))</f>
        <v>0</v>
      </c>
      <c r="X2039" s="25" t="str">
        <f aca="false">IF(ISNUMBER($N2039),$N2039*Validation!$B$5,"")</f>
        <v/>
      </c>
      <c r="Y2039" s="26" t="str">
        <f aca="false">IF($A2039="","",SUBSTITUTE(SUBSTITUTE(SUBSTITUTE(SUBSTITUTE(SUBSTITUTE(SUBSTITUTE(SUBSTITUTE(UPPER(TRIM($A2039)),"Á","A"),"É","E"),"Í","I"),"Ó","O"),"Ú","U"),"Ñ","N"),"Ü","U"))</f>
        <v/>
      </c>
      <c r="Z2039" s="26" t="str">
        <f aca="false">IF($Y2039="","",LEFT($Y2039,1)&amp;" "&amp;TRIM(RIGHT(SUBSTITUTE($Y2039," ",REPT(" ",50)),50)))</f>
        <v/>
      </c>
      <c r="AA2039" s="27" t="str">
        <f aca="false">IF($AF2039="","",IF(COUNTIF(Validation!$U$19:$U$178,$AF2039)&gt;0,"OK","NO MATCH"))</f>
        <v/>
      </c>
      <c r="AB2039" s="27" t="str">
        <f aca="false">IF($W2039=0,"",IF(AND($W2039&gt;=Validation!$B$3,$W2039&lt;=Validation!$C$3),"Yes","No"))</f>
        <v/>
      </c>
      <c r="AC2039" s="26" t="str">
        <f aca="false">IF($A2039="","",$AF2039&amp;"|"&amp;TEXT($W2039,"yyyy-mm-dd")&amp;"|"&amp;$J2039&amp;"|"&amp;$N2039)</f>
        <v/>
      </c>
      <c r="AD2039" s="27" t="str">
        <f aca="false">IF($AC2039="","",IF(COUNTIF($AC$2:$AC$3000,$AC2039)&gt;1,"REVIEW","OK"))</f>
        <v/>
      </c>
      <c r="AE2039" s="27" t="str">
        <f aca="false">IF(OR($W2039=0,$O2039=""),"",IF(IFERROR(IF(ISNUMBER($O2039),INT($O2039),DATE(VALUE(MID(SUBSTITUTE(LEFT($O2039,FIND(" ",$O2039&amp;" ")-1),"/",REPT(" ",20)),41,20)),VALUE(LEFT(SUBSTITUTE(LEFT($O2039,FIND(" ",$O2039&amp;" ")-1),"/",REPT(" ",20)),20)),VALUE(MID(SUBSTITUTE(LEFT($O2039,FIND(" ",$O2039&amp;" ")-1),"/",REPT(" ",20)),21,20)))),0)&gt;$W2039,"Late","Same day"))</f>
        <v/>
      </c>
      <c r="AF2039" s="26" t="str">
        <f aca="false">IF($A2039="","",IFERROR(INDEX(Validation!$C$193:$C$217,MATCH($A2039,Validation!$A$193:$A$217,0)),IF(COUNTIF(Validation!$U$19:$U$178,$Z2039)&gt;0,$Z2039,IF(COUNTIF(Validation!$S$19:$S$178,$AI2039)=1,INDEX(Validation!$U$19:$U$178,MATCH($AI2039,Validation!$S$19:$S$178,0)),$Z2039))))</f>
        <v/>
      </c>
      <c r="AG2039" s="27" t="str">
        <f aca="false">IF(COUNTA($A2039:$U2039)=0,"",IF($A2039="","No name",IF($F2039="","No date",IF($W2039=0,"Date ilegible",IF(NOT(ISNUMBER($N2039)),"Hours no numéricas",IF($AA2039="NO MATCH","Person no identificada","OK"))))))</f>
        <v/>
      </c>
      <c r="AH2039" s="27" t="str">
        <f aca="false">IF($W2039=0,"No date",IF($W2039&lt;Validation!$B$3,"Before period",IF($W2039&gt;Validation!$C$3,"After period","In period")))</f>
        <v>No date</v>
      </c>
      <c r="AI2039" s="26" t="str">
        <f aca="false">IF($Y2039="","",TRIM(RIGHT(SUBSTITUTE($Y2039," ",REPT(" ",50)),50)))</f>
        <v/>
      </c>
      <c r="AJ2039" s="27" t="str">
        <f aca="false">IF($A2039="","",IF(NOT(ISERROR(MATCH($A2039,Validation!$A$193:$A$217,0))),"Manual mapping",IF(COUNTIF(Validation!$U$19:$U$178,$Z2039)&gt;0,"Direct",IF(COUNTIF(Validation!$S$19:$S$178,$AI2039)=1,"By surname","Unresolved"))))</f>
        <v/>
      </c>
      <c r="AK2039" s="28" t="str">
        <f aca="false">IF($L2039="","",IF(MATCH($L2039,$L$2:$L$3000,0)&lt;&gt;ROW()-1,"",COUNT($AK$1:$AK2038)+1))</f>
        <v/>
      </c>
      <c r="AL2039" s="28" t="str">
        <f aca="false">IF($G2039="","",IF(MATCH($G2039,$G$2:$G$3000,0)&lt;&gt;ROW()-1,"",COUNT($AL$1:$AL2038)+1))</f>
        <v/>
      </c>
      <c r="AM2039" s="28" t="str">
        <f aca="false">IF($H2039="","",IF(MATCH($H2039,$H$2:$H$3000,0)&lt;&gt;ROW()-1,"",COUNT($AM$1:$AM2038)+1))</f>
        <v/>
      </c>
      <c r="AN2039" s="28" t="str">
        <f aca="false">IF($I2039="","",IF(MATCH($I2039,$I$2:$I$3000,0)&lt;&gt;ROW()-1,"",COUNT($AN$1:$AN2038)+1))</f>
        <v/>
      </c>
      <c r="AO2039" s="28" t="str">
        <f aca="false">IF($Q2039="","",IF(MATCH($Q2039,$Q$2:$Q$3000,0)&lt;&gt;ROW()-1,"",COUNT($AO$1:$AO2038)+1))</f>
        <v/>
      </c>
    </row>
    <row r="2040" customFormat="false" ht="12.75" hidden="false" customHeight="true" outlineLevel="0" collapsed="false">
      <c r="W2040" s="24" t="n">
        <f aca="false">IF($F2040="",0,IFERROR(IF(ISNUMBER($F2040),INT($F2040),DATE(VALUE(MID(SUBSTITUTE(LEFT($F2040,FIND(" ",$F2040&amp;" ")-1),"/",REPT(" ",20)),41,20)),VALUE(LEFT(SUBSTITUTE(LEFT($F2040,FIND(" ",$F2040&amp;" ")-1),"/",REPT(" ",20)),20)),VALUE(MID(SUBSTITUTE(LEFT($F2040,FIND(" ",$F2040&amp;" ")-1),"/",REPT(" ",20)),21,20)))),0))</f>
        <v>0</v>
      </c>
      <c r="X2040" s="25" t="str">
        <f aca="false">IF(ISNUMBER($N2040),$N2040*Validation!$B$5,"")</f>
        <v/>
      </c>
      <c r="Y2040" s="26" t="str">
        <f aca="false">IF($A2040="","",SUBSTITUTE(SUBSTITUTE(SUBSTITUTE(SUBSTITUTE(SUBSTITUTE(SUBSTITUTE(SUBSTITUTE(UPPER(TRIM($A2040)),"Á","A"),"É","E"),"Í","I"),"Ó","O"),"Ú","U"),"Ñ","N"),"Ü","U"))</f>
        <v/>
      </c>
      <c r="Z2040" s="26" t="str">
        <f aca="false">IF($Y2040="","",LEFT($Y2040,1)&amp;" "&amp;TRIM(RIGHT(SUBSTITUTE($Y2040," ",REPT(" ",50)),50)))</f>
        <v/>
      </c>
      <c r="AA2040" s="27" t="str">
        <f aca="false">IF($AF2040="","",IF(COUNTIF(Validation!$U$19:$U$178,$AF2040)&gt;0,"OK","NO MATCH"))</f>
        <v/>
      </c>
      <c r="AB2040" s="27" t="str">
        <f aca="false">IF($W2040=0,"",IF(AND($W2040&gt;=Validation!$B$3,$W2040&lt;=Validation!$C$3),"Yes","No"))</f>
        <v/>
      </c>
      <c r="AC2040" s="26" t="str">
        <f aca="false">IF($A2040="","",$AF2040&amp;"|"&amp;TEXT($W2040,"yyyy-mm-dd")&amp;"|"&amp;$J2040&amp;"|"&amp;$N2040)</f>
        <v/>
      </c>
      <c r="AD2040" s="27" t="str">
        <f aca="false">IF($AC2040="","",IF(COUNTIF($AC$2:$AC$3000,$AC2040)&gt;1,"REVIEW","OK"))</f>
        <v/>
      </c>
      <c r="AE2040" s="27" t="str">
        <f aca="false">IF(OR($W2040=0,$O2040=""),"",IF(IFERROR(IF(ISNUMBER($O2040),INT($O2040),DATE(VALUE(MID(SUBSTITUTE(LEFT($O2040,FIND(" ",$O2040&amp;" ")-1),"/",REPT(" ",20)),41,20)),VALUE(LEFT(SUBSTITUTE(LEFT($O2040,FIND(" ",$O2040&amp;" ")-1),"/",REPT(" ",20)),20)),VALUE(MID(SUBSTITUTE(LEFT($O2040,FIND(" ",$O2040&amp;" ")-1),"/",REPT(" ",20)),21,20)))),0)&gt;$W2040,"Late","Same day"))</f>
        <v/>
      </c>
      <c r="AF2040" s="26" t="str">
        <f aca="false">IF($A2040="","",IFERROR(INDEX(Validation!$C$193:$C$217,MATCH($A2040,Validation!$A$193:$A$217,0)),IF(COUNTIF(Validation!$U$19:$U$178,$Z2040)&gt;0,$Z2040,IF(COUNTIF(Validation!$S$19:$S$178,$AI2040)=1,INDEX(Validation!$U$19:$U$178,MATCH($AI2040,Validation!$S$19:$S$178,0)),$Z2040))))</f>
        <v/>
      </c>
      <c r="AG2040" s="27" t="str">
        <f aca="false">IF(COUNTA($A2040:$U2040)=0,"",IF($A2040="","No name",IF($F2040="","No date",IF($W2040=0,"Date ilegible",IF(NOT(ISNUMBER($N2040)),"Hours no numéricas",IF($AA2040="NO MATCH","Person no identificada","OK"))))))</f>
        <v/>
      </c>
      <c r="AH2040" s="27" t="str">
        <f aca="false">IF($W2040=0,"No date",IF($W2040&lt;Validation!$B$3,"Before period",IF($W2040&gt;Validation!$C$3,"After period","In period")))</f>
        <v>No date</v>
      </c>
      <c r="AI2040" s="26" t="str">
        <f aca="false">IF($Y2040="","",TRIM(RIGHT(SUBSTITUTE($Y2040," ",REPT(" ",50)),50)))</f>
        <v/>
      </c>
      <c r="AJ2040" s="27" t="str">
        <f aca="false">IF($A2040="","",IF(NOT(ISERROR(MATCH($A2040,Validation!$A$193:$A$217,0))),"Manual mapping",IF(COUNTIF(Validation!$U$19:$U$178,$Z2040)&gt;0,"Direct",IF(COUNTIF(Validation!$S$19:$S$178,$AI2040)=1,"By surname","Unresolved"))))</f>
        <v/>
      </c>
      <c r="AK2040" s="28" t="str">
        <f aca="false">IF($L2040="","",IF(MATCH($L2040,$L$2:$L$3000,0)&lt;&gt;ROW()-1,"",COUNT($AK$1:$AK2039)+1))</f>
        <v/>
      </c>
      <c r="AL2040" s="28" t="str">
        <f aca="false">IF($G2040="","",IF(MATCH($G2040,$G$2:$G$3000,0)&lt;&gt;ROW()-1,"",COUNT($AL$1:$AL2039)+1))</f>
        <v/>
      </c>
      <c r="AM2040" s="28" t="str">
        <f aca="false">IF($H2040="","",IF(MATCH($H2040,$H$2:$H$3000,0)&lt;&gt;ROW()-1,"",COUNT($AM$1:$AM2039)+1))</f>
        <v/>
      </c>
      <c r="AN2040" s="28" t="str">
        <f aca="false">IF($I2040="","",IF(MATCH($I2040,$I$2:$I$3000,0)&lt;&gt;ROW()-1,"",COUNT($AN$1:$AN2039)+1))</f>
        <v/>
      </c>
      <c r="AO2040" s="28" t="str">
        <f aca="false">IF($Q2040="","",IF(MATCH($Q2040,$Q$2:$Q$3000,0)&lt;&gt;ROW()-1,"",COUNT($AO$1:$AO2039)+1))</f>
        <v/>
      </c>
    </row>
    <row r="2041" customFormat="false" ht="12.75" hidden="false" customHeight="true" outlineLevel="0" collapsed="false">
      <c r="W2041" s="24" t="n">
        <f aca="false">IF($F2041="",0,IFERROR(IF(ISNUMBER($F2041),INT($F2041),DATE(VALUE(MID(SUBSTITUTE(LEFT($F2041,FIND(" ",$F2041&amp;" ")-1),"/",REPT(" ",20)),41,20)),VALUE(LEFT(SUBSTITUTE(LEFT($F2041,FIND(" ",$F2041&amp;" ")-1),"/",REPT(" ",20)),20)),VALUE(MID(SUBSTITUTE(LEFT($F2041,FIND(" ",$F2041&amp;" ")-1),"/",REPT(" ",20)),21,20)))),0))</f>
        <v>0</v>
      </c>
      <c r="X2041" s="25" t="str">
        <f aca="false">IF(ISNUMBER($N2041),$N2041*Validation!$B$5,"")</f>
        <v/>
      </c>
      <c r="Y2041" s="26" t="str">
        <f aca="false">IF($A2041="","",SUBSTITUTE(SUBSTITUTE(SUBSTITUTE(SUBSTITUTE(SUBSTITUTE(SUBSTITUTE(SUBSTITUTE(UPPER(TRIM($A2041)),"Á","A"),"É","E"),"Í","I"),"Ó","O"),"Ú","U"),"Ñ","N"),"Ü","U"))</f>
        <v/>
      </c>
      <c r="Z2041" s="26" t="str">
        <f aca="false">IF($Y2041="","",LEFT($Y2041,1)&amp;" "&amp;TRIM(RIGHT(SUBSTITUTE($Y2041," ",REPT(" ",50)),50)))</f>
        <v/>
      </c>
      <c r="AA2041" s="27" t="str">
        <f aca="false">IF($AF2041="","",IF(COUNTIF(Validation!$U$19:$U$178,$AF2041)&gt;0,"OK","NO MATCH"))</f>
        <v/>
      </c>
      <c r="AB2041" s="27" t="str">
        <f aca="false">IF($W2041=0,"",IF(AND($W2041&gt;=Validation!$B$3,$W2041&lt;=Validation!$C$3),"Yes","No"))</f>
        <v/>
      </c>
      <c r="AC2041" s="26" t="str">
        <f aca="false">IF($A2041="","",$AF2041&amp;"|"&amp;TEXT($W2041,"yyyy-mm-dd")&amp;"|"&amp;$J2041&amp;"|"&amp;$N2041)</f>
        <v/>
      </c>
      <c r="AD2041" s="27" t="str">
        <f aca="false">IF($AC2041="","",IF(COUNTIF($AC$2:$AC$3000,$AC2041)&gt;1,"REVIEW","OK"))</f>
        <v/>
      </c>
      <c r="AE2041" s="27" t="str">
        <f aca="false">IF(OR($W2041=0,$O2041=""),"",IF(IFERROR(IF(ISNUMBER($O2041),INT($O2041),DATE(VALUE(MID(SUBSTITUTE(LEFT($O2041,FIND(" ",$O2041&amp;" ")-1),"/",REPT(" ",20)),41,20)),VALUE(LEFT(SUBSTITUTE(LEFT($O2041,FIND(" ",$O2041&amp;" ")-1),"/",REPT(" ",20)),20)),VALUE(MID(SUBSTITUTE(LEFT($O2041,FIND(" ",$O2041&amp;" ")-1),"/",REPT(" ",20)),21,20)))),0)&gt;$W2041,"Late","Same day"))</f>
        <v/>
      </c>
      <c r="AF2041" s="26" t="str">
        <f aca="false">IF($A2041="","",IFERROR(INDEX(Validation!$C$193:$C$217,MATCH($A2041,Validation!$A$193:$A$217,0)),IF(COUNTIF(Validation!$U$19:$U$178,$Z2041)&gt;0,$Z2041,IF(COUNTIF(Validation!$S$19:$S$178,$AI2041)=1,INDEX(Validation!$U$19:$U$178,MATCH($AI2041,Validation!$S$19:$S$178,0)),$Z2041))))</f>
        <v/>
      </c>
      <c r="AG2041" s="27" t="str">
        <f aca="false">IF(COUNTA($A2041:$U2041)=0,"",IF($A2041="","No name",IF($F2041="","No date",IF($W2041=0,"Date ilegible",IF(NOT(ISNUMBER($N2041)),"Hours no numéricas",IF($AA2041="NO MATCH","Person no identificada","OK"))))))</f>
        <v/>
      </c>
      <c r="AH2041" s="27" t="str">
        <f aca="false">IF($W2041=0,"No date",IF($W2041&lt;Validation!$B$3,"Before period",IF($W2041&gt;Validation!$C$3,"After period","In period")))</f>
        <v>No date</v>
      </c>
      <c r="AI2041" s="26" t="str">
        <f aca="false">IF($Y2041="","",TRIM(RIGHT(SUBSTITUTE($Y2041," ",REPT(" ",50)),50)))</f>
        <v/>
      </c>
      <c r="AJ2041" s="27" t="str">
        <f aca="false">IF($A2041="","",IF(NOT(ISERROR(MATCH($A2041,Validation!$A$193:$A$217,0))),"Manual mapping",IF(COUNTIF(Validation!$U$19:$U$178,$Z2041)&gt;0,"Direct",IF(COUNTIF(Validation!$S$19:$S$178,$AI2041)=1,"By surname","Unresolved"))))</f>
        <v/>
      </c>
      <c r="AK2041" s="28" t="str">
        <f aca="false">IF($L2041="","",IF(MATCH($L2041,$L$2:$L$3000,0)&lt;&gt;ROW()-1,"",COUNT($AK$1:$AK2040)+1))</f>
        <v/>
      </c>
      <c r="AL2041" s="28" t="str">
        <f aca="false">IF($G2041="","",IF(MATCH($G2041,$G$2:$G$3000,0)&lt;&gt;ROW()-1,"",COUNT($AL$1:$AL2040)+1))</f>
        <v/>
      </c>
      <c r="AM2041" s="28" t="str">
        <f aca="false">IF($H2041="","",IF(MATCH($H2041,$H$2:$H$3000,0)&lt;&gt;ROW()-1,"",COUNT($AM$1:$AM2040)+1))</f>
        <v/>
      </c>
      <c r="AN2041" s="28" t="str">
        <f aca="false">IF($I2041="","",IF(MATCH($I2041,$I$2:$I$3000,0)&lt;&gt;ROW()-1,"",COUNT($AN$1:$AN2040)+1))</f>
        <v/>
      </c>
      <c r="AO2041" s="28" t="str">
        <f aca="false">IF($Q2041="","",IF(MATCH($Q2041,$Q$2:$Q$3000,0)&lt;&gt;ROW()-1,"",COUNT($AO$1:$AO2040)+1))</f>
        <v/>
      </c>
    </row>
    <row r="2042" customFormat="false" ht="12.75" hidden="false" customHeight="true" outlineLevel="0" collapsed="false">
      <c r="W2042" s="24" t="n">
        <f aca="false">IF($F2042="",0,IFERROR(IF(ISNUMBER($F2042),INT($F2042),DATE(VALUE(MID(SUBSTITUTE(LEFT($F2042,FIND(" ",$F2042&amp;" ")-1),"/",REPT(" ",20)),41,20)),VALUE(LEFT(SUBSTITUTE(LEFT($F2042,FIND(" ",$F2042&amp;" ")-1),"/",REPT(" ",20)),20)),VALUE(MID(SUBSTITUTE(LEFT($F2042,FIND(" ",$F2042&amp;" ")-1),"/",REPT(" ",20)),21,20)))),0))</f>
        <v>0</v>
      </c>
      <c r="X2042" s="25" t="str">
        <f aca="false">IF(ISNUMBER($N2042),$N2042*Validation!$B$5,"")</f>
        <v/>
      </c>
      <c r="Y2042" s="26" t="str">
        <f aca="false">IF($A2042="","",SUBSTITUTE(SUBSTITUTE(SUBSTITUTE(SUBSTITUTE(SUBSTITUTE(SUBSTITUTE(SUBSTITUTE(UPPER(TRIM($A2042)),"Á","A"),"É","E"),"Í","I"),"Ó","O"),"Ú","U"),"Ñ","N"),"Ü","U"))</f>
        <v/>
      </c>
      <c r="Z2042" s="26" t="str">
        <f aca="false">IF($Y2042="","",LEFT($Y2042,1)&amp;" "&amp;TRIM(RIGHT(SUBSTITUTE($Y2042," ",REPT(" ",50)),50)))</f>
        <v/>
      </c>
      <c r="AA2042" s="27" t="str">
        <f aca="false">IF($AF2042="","",IF(COUNTIF(Validation!$U$19:$U$178,$AF2042)&gt;0,"OK","NO MATCH"))</f>
        <v/>
      </c>
      <c r="AB2042" s="27" t="str">
        <f aca="false">IF($W2042=0,"",IF(AND($W2042&gt;=Validation!$B$3,$W2042&lt;=Validation!$C$3),"Yes","No"))</f>
        <v/>
      </c>
      <c r="AC2042" s="26" t="str">
        <f aca="false">IF($A2042="","",$AF2042&amp;"|"&amp;TEXT($W2042,"yyyy-mm-dd")&amp;"|"&amp;$J2042&amp;"|"&amp;$N2042)</f>
        <v/>
      </c>
      <c r="AD2042" s="27" t="str">
        <f aca="false">IF($AC2042="","",IF(COUNTIF($AC$2:$AC$3000,$AC2042)&gt;1,"REVIEW","OK"))</f>
        <v/>
      </c>
      <c r="AE2042" s="27" t="str">
        <f aca="false">IF(OR($W2042=0,$O2042=""),"",IF(IFERROR(IF(ISNUMBER($O2042),INT($O2042),DATE(VALUE(MID(SUBSTITUTE(LEFT($O2042,FIND(" ",$O2042&amp;" ")-1),"/",REPT(" ",20)),41,20)),VALUE(LEFT(SUBSTITUTE(LEFT($O2042,FIND(" ",$O2042&amp;" ")-1),"/",REPT(" ",20)),20)),VALUE(MID(SUBSTITUTE(LEFT($O2042,FIND(" ",$O2042&amp;" ")-1),"/",REPT(" ",20)),21,20)))),0)&gt;$W2042,"Late","Same day"))</f>
        <v/>
      </c>
      <c r="AF2042" s="26" t="str">
        <f aca="false">IF($A2042="","",IFERROR(INDEX(Validation!$C$193:$C$217,MATCH($A2042,Validation!$A$193:$A$217,0)),IF(COUNTIF(Validation!$U$19:$U$178,$Z2042)&gt;0,$Z2042,IF(COUNTIF(Validation!$S$19:$S$178,$AI2042)=1,INDEX(Validation!$U$19:$U$178,MATCH($AI2042,Validation!$S$19:$S$178,0)),$Z2042))))</f>
        <v/>
      </c>
      <c r="AG2042" s="27" t="str">
        <f aca="false">IF(COUNTA($A2042:$U2042)=0,"",IF($A2042="","No name",IF($F2042="","No date",IF($W2042=0,"Date ilegible",IF(NOT(ISNUMBER($N2042)),"Hours no numéricas",IF($AA2042="NO MATCH","Person no identificada","OK"))))))</f>
        <v/>
      </c>
      <c r="AH2042" s="27" t="str">
        <f aca="false">IF($W2042=0,"No date",IF($W2042&lt;Validation!$B$3,"Before period",IF($W2042&gt;Validation!$C$3,"After period","In period")))</f>
        <v>No date</v>
      </c>
      <c r="AI2042" s="26" t="str">
        <f aca="false">IF($Y2042="","",TRIM(RIGHT(SUBSTITUTE($Y2042," ",REPT(" ",50)),50)))</f>
        <v/>
      </c>
      <c r="AJ2042" s="27" t="str">
        <f aca="false">IF($A2042="","",IF(NOT(ISERROR(MATCH($A2042,Validation!$A$193:$A$217,0))),"Manual mapping",IF(COUNTIF(Validation!$U$19:$U$178,$Z2042)&gt;0,"Direct",IF(COUNTIF(Validation!$S$19:$S$178,$AI2042)=1,"By surname","Unresolved"))))</f>
        <v/>
      </c>
      <c r="AK2042" s="28" t="str">
        <f aca="false">IF($L2042="","",IF(MATCH($L2042,$L$2:$L$3000,0)&lt;&gt;ROW()-1,"",COUNT($AK$1:$AK2041)+1))</f>
        <v/>
      </c>
      <c r="AL2042" s="28" t="str">
        <f aca="false">IF($G2042="","",IF(MATCH($G2042,$G$2:$G$3000,0)&lt;&gt;ROW()-1,"",COUNT($AL$1:$AL2041)+1))</f>
        <v/>
      </c>
      <c r="AM2042" s="28" t="str">
        <f aca="false">IF($H2042="","",IF(MATCH($H2042,$H$2:$H$3000,0)&lt;&gt;ROW()-1,"",COUNT($AM$1:$AM2041)+1))</f>
        <v/>
      </c>
      <c r="AN2042" s="28" t="str">
        <f aca="false">IF($I2042="","",IF(MATCH($I2042,$I$2:$I$3000,0)&lt;&gt;ROW()-1,"",COUNT($AN$1:$AN2041)+1))</f>
        <v/>
      </c>
      <c r="AO2042" s="28" t="str">
        <f aca="false">IF($Q2042="","",IF(MATCH($Q2042,$Q$2:$Q$3000,0)&lt;&gt;ROW()-1,"",COUNT($AO$1:$AO2041)+1))</f>
        <v/>
      </c>
    </row>
    <row r="2043" customFormat="false" ht="12.75" hidden="false" customHeight="true" outlineLevel="0" collapsed="false">
      <c r="W2043" s="24" t="n">
        <f aca="false">IF($F2043="",0,IFERROR(IF(ISNUMBER($F2043),INT($F2043),DATE(VALUE(MID(SUBSTITUTE(LEFT($F2043,FIND(" ",$F2043&amp;" ")-1),"/",REPT(" ",20)),41,20)),VALUE(LEFT(SUBSTITUTE(LEFT($F2043,FIND(" ",$F2043&amp;" ")-1),"/",REPT(" ",20)),20)),VALUE(MID(SUBSTITUTE(LEFT($F2043,FIND(" ",$F2043&amp;" ")-1),"/",REPT(" ",20)),21,20)))),0))</f>
        <v>0</v>
      </c>
      <c r="X2043" s="25" t="str">
        <f aca="false">IF(ISNUMBER($N2043),$N2043*Validation!$B$5,"")</f>
        <v/>
      </c>
      <c r="Y2043" s="26" t="str">
        <f aca="false">IF($A2043="","",SUBSTITUTE(SUBSTITUTE(SUBSTITUTE(SUBSTITUTE(SUBSTITUTE(SUBSTITUTE(SUBSTITUTE(UPPER(TRIM($A2043)),"Á","A"),"É","E"),"Í","I"),"Ó","O"),"Ú","U"),"Ñ","N"),"Ü","U"))</f>
        <v/>
      </c>
      <c r="Z2043" s="26" t="str">
        <f aca="false">IF($Y2043="","",LEFT($Y2043,1)&amp;" "&amp;TRIM(RIGHT(SUBSTITUTE($Y2043," ",REPT(" ",50)),50)))</f>
        <v/>
      </c>
      <c r="AA2043" s="27" t="str">
        <f aca="false">IF($AF2043="","",IF(COUNTIF(Validation!$U$19:$U$178,$AF2043)&gt;0,"OK","NO MATCH"))</f>
        <v/>
      </c>
      <c r="AB2043" s="27" t="str">
        <f aca="false">IF($W2043=0,"",IF(AND($W2043&gt;=Validation!$B$3,$W2043&lt;=Validation!$C$3),"Yes","No"))</f>
        <v/>
      </c>
      <c r="AC2043" s="26" t="str">
        <f aca="false">IF($A2043="","",$AF2043&amp;"|"&amp;TEXT($W2043,"yyyy-mm-dd")&amp;"|"&amp;$J2043&amp;"|"&amp;$N2043)</f>
        <v/>
      </c>
      <c r="AD2043" s="27" t="str">
        <f aca="false">IF($AC2043="","",IF(COUNTIF($AC$2:$AC$3000,$AC2043)&gt;1,"REVIEW","OK"))</f>
        <v/>
      </c>
      <c r="AE2043" s="27" t="str">
        <f aca="false">IF(OR($W2043=0,$O2043=""),"",IF(IFERROR(IF(ISNUMBER($O2043),INT($O2043),DATE(VALUE(MID(SUBSTITUTE(LEFT($O2043,FIND(" ",$O2043&amp;" ")-1),"/",REPT(" ",20)),41,20)),VALUE(LEFT(SUBSTITUTE(LEFT($O2043,FIND(" ",$O2043&amp;" ")-1),"/",REPT(" ",20)),20)),VALUE(MID(SUBSTITUTE(LEFT($O2043,FIND(" ",$O2043&amp;" ")-1),"/",REPT(" ",20)),21,20)))),0)&gt;$W2043,"Late","Same day"))</f>
        <v/>
      </c>
      <c r="AF2043" s="26" t="str">
        <f aca="false">IF($A2043="","",IFERROR(INDEX(Validation!$C$193:$C$217,MATCH($A2043,Validation!$A$193:$A$217,0)),IF(COUNTIF(Validation!$U$19:$U$178,$Z2043)&gt;0,$Z2043,IF(COUNTIF(Validation!$S$19:$S$178,$AI2043)=1,INDEX(Validation!$U$19:$U$178,MATCH($AI2043,Validation!$S$19:$S$178,0)),$Z2043))))</f>
        <v/>
      </c>
      <c r="AG2043" s="27" t="str">
        <f aca="false">IF(COUNTA($A2043:$U2043)=0,"",IF($A2043="","No name",IF($F2043="","No date",IF($W2043=0,"Date ilegible",IF(NOT(ISNUMBER($N2043)),"Hours no numéricas",IF($AA2043="NO MATCH","Person no identificada","OK"))))))</f>
        <v/>
      </c>
      <c r="AH2043" s="27" t="str">
        <f aca="false">IF($W2043=0,"No date",IF($W2043&lt;Validation!$B$3,"Before period",IF($W2043&gt;Validation!$C$3,"After period","In period")))</f>
        <v>No date</v>
      </c>
      <c r="AI2043" s="26" t="str">
        <f aca="false">IF($Y2043="","",TRIM(RIGHT(SUBSTITUTE($Y2043," ",REPT(" ",50)),50)))</f>
        <v/>
      </c>
      <c r="AJ2043" s="27" t="str">
        <f aca="false">IF($A2043="","",IF(NOT(ISERROR(MATCH($A2043,Validation!$A$193:$A$217,0))),"Manual mapping",IF(COUNTIF(Validation!$U$19:$U$178,$Z2043)&gt;0,"Direct",IF(COUNTIF(Validation!$S$19:$S$178,$AI2043)=1,"By surname","Unresolved"))))</f>
        <v/>
      </c>
      <c r="AK2043" s="28" t="str">
        <f aca="false">IF($L2043="","",IF(MATCH($L2043,$L$2:$L$3000,0)&lt;&gt;ROW()-1,"",COUNT($AK$1:$AK2042)+1))</f>
        <v/>
      </c>
      <c r="AL2043" s="28" t="str">
        <f aca="false">IF($G2043="","",IF(MATCH($G2043,$G$2:$G$3000,0)&lt;&gt;ROW()-1,"",COUNT($AL$1:$AL2042)+1))</f>
        <v/>
      </c>
      <c r="AM2043" s="28" t="str">
        <f aca="false">IF($H2043="","",IF(MATCH($H2043,$H$2:$H$3000,0)&lt;&gt;ROW()-1,"",COUNT($AM$1:$AM2042)+1))</f>
        <v/>
      </c>
      <c r="AN2043" s="28" t="str">
        <f aca="false">IF($I2043="","",IF(MATCH($I2043,$I$2:$I$3000,0)&lt;&gt;ROW()-1,"",COUNT($AN$1:$AN2042)+1))</f>
        <v/>
      </c>
      <c r="AO2043" s="28" t="str">
        <f aca="false">IF($Q2043="","",IF(MATCH($Q2043,$Q$2:$Q$3000,0)&lt;&gt;ROW()-1,"",COUNT($AO$1:$AO2042)+1))</f>
        <v/>
      </c>
    </row>
    <row r="2044" customFormat="false" ht="12.75" hidden="false" customHeight="true" outlineLevel="0" collapsed="false">
      <c r="W2044" s="24" t="n">
        <f aca="false">IF($F2044="",0,IFERROR(IF(ISNUMBER($F2044),INT($F2044),DATE(VALUE(MID(SUBSTITUTE(LEFT($F2044,FIND(" ",$F2044&amp;" ")-1),"/",REPT(" ",20)),41,20)),VALUE(LEFT(SUBSTITUTE(LEFT($F2044,FIND(" ",$F2044&amp;" ")-1),"/",REPT(" ",20)),20)),VALUE(MID(SUBSTITUTE(LEFT($F2044,FIND(" ",$F2044&amp;" ")-1),"/",REPT(" ",20)),21,20)))),0))</f>
        <v>0</v>
      </c>
      <c r="X2044" s="25" t="str">
        <f aca="false">IF(ISNUMBER($N2044),$N2044*Validation!$B$5,"")</f>
        <v/>
      </c>
      <c r="Y2044" s="26" t="str">
        <f aca="false">IF($A2044="","",SUBSTITUTE(SUBSTITUTE(SUBSTITUTE(SUBSTITUTE(SUBSTITUTE(SUBSTITUTE(SUBSTITUTE(UPPER(TRIM($A2044)),"Á","A"),"É","E"),"Í","I"),"Ó","O"),"Ú","U"),"Ñ","N"),"Ü","U"))</f>
        <v/>
      </c>
      <c r="Z2044" s="26" t="str">
        <f aca="false">IF($Y2044="","",LEFT($Y2044,1)&amp;" "&amp;TRIM(RIGHT(SUBSTITUTE($Y2044," ",REPT(" ",50)),50)))</f>
        <v/>
      </c>
      <c r="AA2044" s="27" t="str">
        <f aca="false">IF($AF2044="","",IF(COUNTIF(Validation!$U$19:$U$178,$AF2044)&gt;0,"OK","NO MATCH"))</f>
        <v/>
      </c>
      <c r="AB2044" s="27" t="str">
        <f aca="false">IF($W2044=0,"",IF(AND($W2044&gt;=Validation!$B$3,$W2044&lt;=Validation!$C$3),"Yes","No"))</f>
        <v/>
      </c>
      <c r="AC2044" s="26" t="str">
        <f aca="false">IF($A2044="","",$AF2044&amp;"|"&amp;TEXT($W2044,"yyyy-mm-dd")&amp;"|"&amp;$J2044&amp;"|"&amp;$N2044)</f>
        <v/>
      </c>
      <c r="AD2044" s="27" t="str">
        <f aca="false">IF($AC2044="","",IF(COUNTIF($AC$2:$AC$3000,$AC2044)&gt;1,"REVIEW","OK"))</f>
        <v/>
      </c>
      <c r="AE2044" s="27" t="str">
        <f aca="false">IF(OR($W2044=0,$O2044=""),"",IF(IFERROR(IF(ISNUMBER($O2044),INT($O2044),DATE(VALUE(MID(SUBSTITUTE(LEFT($O2044,FIND(" ",$O2044&amp;" ")-1),"/",REPT(" ",20)),41,20)),VALUE(LEFT(SUBSTITUTE(LEFT($O2044,FIND(" ",$O2044&amp;" ")-1),"/",REPT(" ",20)),20)),VALUE(MID(SUBSTITUTE(LEFT($O2044,FIND(" ",$O2044&amp;" ")-1),"/",REPT(" ",20)),21,20)))),0)&gt;$W2044,"Late","Same day"))</f>
        <v/>
      </c>
      <c r="AF2044" s="26" t="str">
        <f aca="false">IF($A2044="","",IFERROR(INDEX(Validation!$C$193:$C$217,MATCH($A2044,Validation!$A$193:$A$217,0)),IF(COUNTIF(Validation!$U$19:$U$178,$Z2044)&gt;0,$Z2044,IF(COUNTIF(Validation!$S$19:$S$178,$AI2044)=1,INDEX(Validation!$U$19:$U$178,MATCH($AI2044,Validation!$S$19:$S$178,0)),$Z2044))))</f>
        <v/>
      </c>
      <c r="AG2044" s="27" t="str">
        <f aca="false">IF(COUNTA($A2044:$U2044)=0,"",IF($A2044="","No name",IF($F2044="","No date",IF($W2044=0,"Date ilegible",IF(NOT(ISNUMBER($N2044)),"Hours no numéricas",IF($AA2044="NO MATCH","Person no identificada","OK"))))))</f>
        <v/>
      </c>
      <c r="AH2044" s="27" t="str">
        <f aca="false">IF($W2044=0,"No date",IF($W2044&lt;Validation!$B$3,"Before period",IF($W2044&gt;Validation!$C$3,"After period","In period")))</f>
        <v>No date</v>
      </c>
      <c r="AI2044" s="26" t="str">
        <f aca="false">IF($Y2044="","",TRIM(RIGHT(SUBSTITUTE($Y2044," ",REPT(" ",50)),50)))</f>
        <v/>
      </c>
      <c r="AJ2044" s="27" t="str">
        <f aca="false">IF($A2044="","",IF(NOT(ISERROR(MATCH($A2044,Validation!$A$193:$A$217,0))),"Manual mapping",IF(COUNTIF(Validation!$U$19:$U$178,$Z2044)&gt;0,"Direct",IF(COUNTIF(Validation!$S$19:$S$178,$AI2044)=1,"By surname","Unresolved"))))</f>
        <v/>
      </c>
      <c r="AK2044" s="28" t="str">
        <f aca="false">IF($L2044="","",IF(MATCH($L2044,$L$2:$L$3000,0)&lt;&gt;ROW()-1,"",COUNT($AK$1:$AK2043)+1))</f>
        <v/>
      </c>
      <c r="AL2044" s="28" t="str">
        <f aca="false">IF($G2044="","",IF(MATCH($G2044,$G$2:$G$3000,0)&lt;&gt;ROW()-1,"",COUNT($AL$1:$AL2043)+1))</f>
        <v/>
      </c>
      <c r="AM2044" s="28" t="str">
        <f aca="false">IF($H2044="","",IF(MATCH($H2044,$H$2:$H$3000,0)&lt;&gt;ROW()-1,"",COUNT($AM$1:$AM2043)+1))</f>
        <v/>
      </c>
      <c r="AN2044" s="28" t="str">
        <f aca="false">IF($I2044="","",IF(MATCH($I2044,$I$2:$I$3000,0)&lt;&gt;ROW()-1,"",COUNT($AN$1:$AN2043)+1))</f>
        <v/>
      </c>
      <c r="AO2044" s="28" t="str">
        <f aca="false">IF($Q2044="","",IF(MATCH($Q2044,$Q$2:$Q$3000,0)&lt;&gt;ROW()-1,"",COUNT($AO$1:$AO2043)+1))</f>
        <v/>
      </c>
    </row>
    <row r="2045" customFormat="false" ht="12.75" hidden="false" customHeight="true" outlineLevel="0" collapsed="false">
      <c r="W2045" s="24" t="n">
        <f aca="false">IF($F2045="",0,IFERROR(IF(ISNUMBER($F2045),INT($F2045),DATE(VALUE(MID(SUBSTITUTE(LEFT($F2045,FIND(" ",$F2045&amp;" ")-1),"/",REPT(" ",20)),41,20)),VALUE(LEFT(SUBSTITUTE(LEFT($F2045,FIND(" ",$F2045&amp;" ")-1),"/",REPT(" ",20)),20)),VALUE(MID(SUBSTITUTE(LEFT($F2045,FIND(" ",$F2045&amp;" ")-1),"/",REPT(" ",20)),21,20)))),0))</f>
        <v>0</v>
      </c>
      <c r="X2045" s="25" t="str">
        <f aca="false">IF(ISNUMBER($N2045),$N2045*Validation!$B$5,"")</f>
        <v/>
      </c>
      <c r="Y2045" s="26" t="str">
        <f aca="false">IF($A2045="","",SUBSTITUTE(SUBSTITUTE(SUBSTITUTE(SUBSTITUTE(SUBSTITUTE(SUBSTITUTE(SUBSTITUTE(UPPER(TRIM($A2045)),"Á","A"),"É","E"),"Í","I"),"Ó","O"),"Ú","U"),"Ñ","N"),"Ü","U"))</f>
        <v/>
      </c>
      <c r="Z2045" s="26" t="str">
        <f aca="false">IF($Y2045="","",LEFT($Y2045,1)&amp;" "&amp;TRIM(RIGHT(SUBSTITUTE($Y2045," ",REPT(" ",50)),50)))</f>
        <v/>
      </c>
      <c r="AA2045" s="27" t="str">
        <f aca="false">IF($AF2045="","",IF(COUNTIF(Validation!$U$19:$U$178,$AF2045)&gt;0,"OK","NO MATCH"))</f>
        <v/>
      </c>
      <c r="AB2045" s="27" t="str">
        <f aca="false">IF($W2045=0,"",IF(AND($W2045&gt;=Validation!$B$3,$W2045&lt;=Validation!$C$3),"Yes","No"))</f>
        <v/>
      </c>
      <c r="AC2045" s="26" t="str">
        <f aca="false">IF($A2045="","",$AF2045&amp;"|"&amp;TEXT($W2045,"yyyy-mm-dd")&amp;"|"&amp;$J2045&amp;"|"&amp;$N2045)</f>
        <v/>
      </c>
      <c r="AD2045" s="27" t="str">
        <f aca="false">IF($AC2045="","",IF(COUNTIF($AC$2:$AC$3000,$AC2045)&gt;1,"REVIEW","OK"))</f>
        <v/>
      </c>
      <c r="AE2045" s="27" t="str">
        <f aca="false">IF(OR($W2045=0,$O2045=""),"",IF(IFERROR(IF(ISNUMBER($O2045),INT($O2045),DATE(VALUE(MID(SUBSTITUTE(LEFT($O2045,FIND(" ",$O2045&amp;" ")-1),"/",REPT(" ",20)),41,20)),VALUE(LEFT(SUBSTITUTE(LEFT($O2045,FIND(" ",$O2045&amp;" ")-1),"/",REPT(" ",20)),20)),VALUE(MID(SUBSTITUTE(LEFT($O2045,FIND(" ",$O2045&amp;" ")-1),"/",REPT(" ",20)),21,20)))),0)&gt;$W2045,"Late","Same day"))</f>
        <v/>
      </c>
      <c r="AF2045" s="26" t="str">
        <f aca="false">IF($A2045="","",IFERROR(INDEX(Validation!$C$193:$C$217,MATCH($A2045,Validation!$A$193:$A$217,0)),IF(COUNTIF(Validation!$U$19:$U$178,$Z2045)&gt;0,$Z2045,IF(COUNTIF(Validation!$S$19:$S$178,$AI2045)=1,INDEX(Validation!$U$19:$U$178,MATCH($AI2045,Validation!$S$19:$S$178,0)),$Z2045))))</f>
        <v/>
      </c>
      <c r="AG2045" s="27" t="str">
        <f aca="false">IF(COUNTA($A2045:$U2045)=0,"",IF($A2045="","No name",IF($F2045="","No date",IF($W2045=0,"Date ilegible",IF(NOT(ISNUMBER($N2045)),"Hours no numéricas",IF($AA2045="NO MATCH","Person no identificada","OK"))))))</f>
        <v/>
      </c>
      <c r="AH2045" s="27" t="str">
        <f aca="false">IF($W2045=0,"No date",IF($W2045&lt;Validation!$B$3,"Before period",IF($W2045&gt;Validation!$C$3,"After period","In period")))</f>
        <v>No date</v>
      </c>
      <c r="AI2045" s="26" t="str">
        <f aca="false">IF($Y2045="","",TRIM(RIGHT(SUBSTITUTE($Y2045," ",REPT(" ",50)),50)))</f>
        <v/>
      </c>
      <c r="AJ2045" s="27" t="str">
        <f aca="false">IF($A2045="","",IF(NOT(ISERROR(MATCH($A2045,Validation!$A$193:$A$217,0))),"Manual mapping",IF(COUNTIF(Validation!$U$19:$U$178,$Z2045)&gt;0,"Direct",IF(COUNTIF(Validation!$S$19:$S$178,$AI2045)=1,"By surname","Unresolved"))))</f>
        <v/>
      </c>
      <c r="AK2045" s="28" t="str">
        <f aca="false">IF($L2045="","",IF(MATCH($L2045,$L$2:$L$3000,0)&lt;&gt;ROW()-1,"",COUNT($AK$1:$AK2044)+1))</f>
        <v/>
      </c>
      <c r="AL2045" s="28" t="str">
        <f aca="false">IF($G2045="","",IF(MATCH($G2045,$G$2:$G$3000,0)&lt;&gt;ROW()-1,"",COUNT($AL$1:$AL2044)+1))</f>
        <v/>
      </c>
      <c r="AM2045" s="28" t="str">
        <f aca="false">IF($H2045="","",IF(MATCH($H2045,$H$2:$H$3000,0)&lt;&gt;ROW()-1,"",COUNT($AM$1:$AM2044)+1))</f>
        <v/>
      </c>
      <c r="AN2045" s="28" t="str">
        <f aca="false">IF($I2045="","",IF(MATCH($I2045,$I$2:$I$3000,0)&lt;&gt;ROW()-1,"",COUNT($AN$1:$AN2044)+1))</f>
        <v/>
      </c>
      <c r="AO2045" s="28" t="str">
        <f aca="false">IF($Q2045="","",IF(MATCH($Q2045,$Q$2:$Q$3000,0)&lt;&gt;ROW()-1,"",COUNT($AO$1:$AO2044)+1))</f>
        <v/>
      </c>
    </row>
    <row r="2046" customFormat="false" ht="12.75" hidden="false" customHeight="true" outlineLevel="0" collapsed="false">
      <c r="W2046" s="24" t="n">
        <f aca="false">IF($F2046="",0,IFERROR(IF(ISNUMBER($F2046),INT($F2046),DATE(VALUE(MID(SUBSTITUTE(LEFT($F2046,FIND(" ",$F2046&amp;" ")-1),"/",REPT(" ",20)),41,20)),VALUE(LEFT(SUBSTITUTE(LEFT($F2046,FIND(" ",$F2046&amp;" ")-1),"/",REPT(" ",20)),20)),VALUE(MID(SUBSTITUTE(LEFT($F2046,FIND(" ",$F2046&amp;" ")-1),"/",REPT(" ",20)),21,20)))),0))</f>
        <v>0</v>
      </c>
      <c r="X2046" s="25" t="str">
        <f aca="false">IF(ISNUMBER($N2046),$N2046*Validation!$B$5,"")</f>
        <v/>
      </c>
      <c r="Y2046" s="26" t="str">
        <f aca="false">IF($A2046="","",SUBSTITUTE(SUBSTITUTE(SUBSTITUTE(SUBSTITUTE(SUBSTITUTE(SUBSTITUTE(SUBSTITUTE(UPPER(TRIM($A2046)),"Á","A"),"É","E"),"Í","I"),"Ó","O"),"Ú","U"),"Ñ","N"),"Ü","U"))</f>
        <v/>
      </c>
      <c r="Z2046" s="26" t="str">
        <f aca="false">IF($Y2046="","",LEFT($Y2046,1)&amp;" "&amp;TRIM(RIGHT(SUBSTITUTE($Y2046," ",REPT(" ",50)),50)))</f>
        <v/>
      </c>
      <c r="AA2046" s="27" t="str">
        <f aca="false">IF($AF2046="","",IF(COUNTIF(Validation!$U$19:$U$178,$AF2046)&gt;0,"OK","NO MATCH"))</f>
        <v/>
      </c>
      <c r="AB2046" s="27" t="str">
        <f aca="false">IF($W2046=0,"",IF(AND($W2046&gt;=Validation!$B$3,$W2046&lt;=Validation!$C$3),"Yes","No"))</f>
        <v/>
      </c>
      <c r="AC2046" s="26" t="str">
        <f aca="false">IF($A2046="","",$AF2046&amp;"|"&amp;TEXT($W2046,"yyyy-mm-dd")&amp;"|"&amp;$J2046&amp;"|"&amp;$N2046)</f>
        <v/>
      </c>
      <c r="AD2046" s="27" t="str">
        <f aca="false">IF($AC2046="","",IF(COUNTIF($AC$2:$AC$3000,$AC2046)&gt;1,"REVIEW","OK"))</f>
        <v/>
      </c>
      <c r="AE2046" s="27" t="str">
        <f aca="false">IF(OR($W2046=0,$O2046=""),"",IF(IFERROR(IF(ISNUMBER($O2046),INT($O2046),DATE(VALUE(MID(SUBSTITUTE(LEFT($O2046,FIND(" ",$O2046&amp;" ")-1),"/",REPT(" ",20)),41,20)),VALUE(LEFT(SUBSTITUTE(LEFT($O2046,FIND(" ",$O2046&amp;" ")-1),"/",REPT(" ",20)),20)),VALUE(MID(SUBSTITUTE(LEFT($O2046,FIND(" ",$O2046&amp;" ")-1),"/",REPT(" ",20)),21,20)))),0)&gt;$W2046,"Late","Same day"))</f>
        <v/>
      </c>
      <c r="AF2046" s="26" t="str">
        <f aca="false">IF($A2046="","",IFERROR(INDEX(Validation!$C$193:$C$217,MATCH($A2046,Validation!$A$193:$A$217,0)),IF(COUNTIF(Validation!$U$19:$U$178,$Z2046)&gt;0,$Z2046,IF(COUNTIF(Validation!$S$19:$S$178,$AI2046)=1,INDEX(Validation!$U$19:$U$178,MATCH($AI2046,Validation!$S$19:$S$178,0)),$Z2046))))</f>
        <v/>
      </c>
      <c r="AG2046" s="27" t="str">
        <f aca="false">IF(COUNTA($A2046:$U2046)=0,"",IF($A2046="","No name",IF($F2046="","No date",IF($W2046=0,"Date ilegible",IF(NOT(ISNUMBER($N2046)),"Hours no numéricas",IF($AA2046="NO MATCH","Person no identificada","OK"))))))</f>
        <v/>
      </c>
      <c r="AH2046" s="27" t="str">
        <f aca="false">IF($W2046=0,"No date",IF($W2046&lt;Validation!$B$3,"Before period",IF($W2046&gt;Validation!$C$3,"After period","In period")))</f>
        <v>No date</v>
      </c>
      <c r="AI2046" s="26" t="str">
        <f aca="false">IF($Y2046="","",TRIM(RIGHT(SUBSTITUTE($Y2046," ",REPT(" ",50)),50)))</f>
        <v/>
      </c>
      <c r="AJ2046" s="27" t="str">
        <f aca="false">IF($A2046="","",IF(NOT(ISERROR(MATCH($A2046,Validation!$A$193:$A$217,0))),"Manual mapping",IF(COUNTIF(Validation!$U$19:$U$178,$Z2046)&gt;0,"Direct",IF(COUNTIF(Validation!$S$19:$S$178,$AI2046)=1,"By surname","Unresolved"))))</f>
        <v/>
      </c>
      <c r="AK2046" s="28" t="str">
        <f aca="false">IF($L2046="","",IF(MATCH($L2046,$L$2:$L$3000,0)&lt;&gt;ROW()-1,"",COUNT($AK$1:$AK2045)+1))</f>
        <v/>
      </c>
      <c r="AL2046" s="28" t="str">
        <f aca="false">IF($G2046="","",IF(MATCH($G2046,$G$2:$G$3000,0)&lt;&gt;ROW()-1,"",COUNT($AL$1:$AL2045)+1))</f>
        <v/>
      </c>
      <c r="AM2046" s="28" t="str">
        <f aca="false">IF($H2046="","",IF(MATCH($H2046,$H$2:$H$3000,0)&lt;&gt;ROW()-1,"",COUNT($AM$1:$AM2045)+1))</f>
        <v/>
      </c>
      <c r="AN2046" s="28" t="str">
        <f aca="false">IF($I2046="","",IF(MATCH($I2046,$I$2:$I$3000,0)&lt;&gt;ROW()-1,"",COUNT($AN$1:$AN2045)+1))</f>
        <v/>
      </c>
      <c r="AO2046" s="28" t="str">
        <f aca="false">IF($Q2046="","",IF(MATCH($Q2046,$Q$2:$Q$3000,0)&lt;&gt;ROW()-1,"",COUNT($AO$1:$AO2045)+1))</f>
        <v/>
      </c>
    </row>
    <row r="2047" customFormat="false" ht="12.75" hidden="false" customHeight="true" outlineLevel="0" collapsed="false">
      <c r="W2047" s="24" t="n">
        <f aca="false">IF($F2047="",0,IFERROR(IF(ISNUMBER($F2047),INT($F2047),DATE(VALUE(MID(SUBSTITUTE(LEFT($F2047,FIND(" ",$F2047&amp;" ")-1),"/",REPT(" ",20)),41,20)),VALUE(LEFT(SUBSTITUTE(LEFT($F2047,FIND(" ",$F2047&amp;" ")-1),"/",REPT(" ",20)),20)),VALUE(MID(SUBSTITUTE(LEFT($F2047,FIND(" ",$F2047&amp;" ")-1),"/",REPT(" ",20)),21,20)))),0))</f>
        <v>0</v>
      </c>
      <c r="X2047" s="25" t="str">
        <f aca="false">IF(ISNUMBER($N2047),$N2047*Validation!$B$5,"")</f>
        <v/>
      </c>
      <c r="Y2047" s="26" t="str">
        <f aca="false">IF($A2047="","",SUBSTITUTE(SUBSTITUTE(SUBSTITUTE(SUBSTITUTE(SUBSTITUTE(SUBSTITUTE(SUBSTITUTE(UPPER(TRIM($A2047)),"Á","A"),"É","E"),"Í","I"),"Ó","O"),"Ú","U"),"Ñ","N"),"Ü","U"))</f>
        <v/>
      </c>
      <c r="Z2047" s="26" t="str">
        <f aca="false">IF($Y2047="","",LEFT($Y2047,1)&amp;" "&amp;TRIM(RIGHT(SUBSTITUTE($Y2047," ",REPT(" ",50)),50)))</f>
        <v/>
      </c>
      <c r="AA2047" s="27" t="str">
        <f aca="false">IF($AF2047="","",IF(COUNTIF(Validation!$U$19:$U$178,$AF2047)&gt;0,"OK","NO MATCH"))</f>
        <v/>
      </c>
      <c r="AB2047" s="27" t="str">
        <f aca="false">IF($W2047=0,"",IF(AND($W2047&gt;=Validation!$B$3,$W2047&lt;=Validation!$C$3),"Yes","No"))</f>
        <v/>
      </c>
      <c r="AC2047" s="26" t="str">
        <f aca="false">IF($A2047="","",$AF2047&amp;"|"&amp;TEXT($W2047,"yyyy-mm-dd")&amp;"|"&amp;$J2047&amp;"|"&amp;$N2047)</f>
        <v/>
      </c>
      <c r="AD2047" s="27" t="str">
        <f aca="false">IF($AC2047="","",IF(COUNTIF($AC$2:$AC$3000,$AC2047)&gt;1,"REVIEW","OK"))</f>
        <v/>
      </c>
      <c r="AE2047" s="27" t="str">
        <f aca="false">IF(OR($W2047=0,$O2047=""),"",IF(IFERROR(IF(ISNUMBER($O2047),INT($O2047),DATE(VALUE(MID(SUBSTITUTE(LEFT($O2047,FIND(" ",$O2047&amp;" ")-1),"/",REPT(" ",20)),41,20)),VALUE(LEFT(SUBSTITUTE(LEFT($O2047,FIND(" ",$O2047&amp;" ")-1),"/",REPT(" ",20)),20)),VALUE(MID(SUBSTITUTE(LEFT($O2047,FIND(" ",$O2047&amp;" ")-1),"/",REPT(" ",20)),21,20)))),0)&gt;$W2047,"Late","Same day"))</f>
        <v/>
      </c>
      <c r="AF2047" s="26" t="str">
        <f aca="false">IF($A2047="","",IFERROR(INDEX(Validation!$C$193:$C$217,MATCH($A2047,Validation!$A$193:$A$217,0)),IF(COUNTIF(Validation!$U$19:$U$178,$Z2047)&gt;0,$Z2047,IF(COUNTIF(Validation!$S$19:$S$178,$AI2047)=1,INDEX(Validation!$U$19:$U$178,MATCH($AI2047,Validation!$S$19:$S$178,0)),$Z2047))))</f>
        <v/>
      </c>
      <c r="AG2047" s="27" t="str">
        <f aca="false">IF(COUNTA($A2047:$U2047)=0,"",IF($A2047="","No name",IF($F2047="","No date",IF($W2047=0,"Date ilegible",IF(NOT(ISNUMBER($N2047)),"Hours no numéricas",IF($AA2047="NO MATCH","Person no identificada","OK"))))))</f>
        <v/>
      </c>
      <c r="AH2047" s="27" t="str">
        <f aca="false">IF($W2047=0,"No date",IF($W2047&lt;Validation!$B$3,"Before period",IF($W2047&gt;Validation!$C$3,"After period","In period")))</f>
        <v>No date</v>
      </c>
      <c r="AI2047" s="26" t="str">
        <f aca="false">IF($Y2047="","",TRIM(RIGHT(SUBSTITUTE($Y2047," ",REPT(" ",50)),50)))</f>
        <v/>
      </c>
      <c r="AJ2047" s="27" t="str">
        <f aca="false">IF($A2047="","",IF(NOT(ISERROR(MATCH($A2047,Validation!$A$193:$A$217,0))),"Manual mapping",IF(COUNTIF(Validation!$U$19:$U$178,$Z2047)&gt;0,"Direct",IF(COUNTIF(Validation!$S$19:$S$178,$AI2047)=1,"By surname","Unresolved"))))</f>
        <v/>
      </c>
      <c r="AK2047" s="28" t="str">
        <f aca="false">IF($L2047="","",IF(MATCH($L2047,$L$2:$L$3000,0)&lt;&gt;ROW()-1,"",COUNT($AK$1:$AK2046)+1))</f>
        <v/>
      </c>
      <c r="AL2047" s="28" t="str">
        <f aca="false">IF($G2047="","",IF(MATCH($G2047,$G$2:$G$3000,0)&lt;&gt;ROW()-1,"",COUNT($AL$1:$AL2046)+1))</f>
        <v/>
      </c>
      <c r="AM2047" s="28" t="str">
        <f aca="false">IF($H2047="","",IF(MATCH($H2047,$H$2:$H$3000,0)&lt;&gt;ROW()-1,"",COUNT($AM$1:$AM2046)+1))</f>
        <v/>
      </c>
      <c r="AN2047" s="28" t="str">
        <f aca="false">IF($I2047="","",IF(MATCH($I2047,$I$2:$I$3000,0)&lt;&gt;ROW()-1,"",COUNT($AN$1:$AN2046)+1))</f>
        <v/>
      </c>
      <c r="AO2047" s="28" t="str">
        <f aca="false">IF($Q2047="","",IF(MATCH($Q2047,$Q$2:$Q$3000,0)&lt;&gt;ROW()-1,"",COUNT($AO$1:$AO2046)+1))</f>
        <v/>
      </c>
    </row>
    <row r="2048" customFormat="false" ht="12.75" hidden="false" customHeight="true" outlineLevel="0" collapsed="false">
      <c r="W2048" s="24" t="n">
        <f aca="false">IF($F2048="",0,IFERROR(IF(ISNUMBER($F2048),INT($F2048),DATE(VALUE(MID(SUBSTITUTE(LEFT($F2048,FIND(" ",$F2048&amp;" ")-1),"/",REPT(" ",20)),41,20)),VALUE(LEFT(SUBSTITUTE(LEFT($F2048,FIND(" ",$F2048&amp;" ")-1),"/",REPT(" ",20)),20)),VALUE(MID(SUBSTITUTE(LEFT($F2048,FIND(" ",$F2048&amp;" ")-1),"/",REPT(" ",20)),21,20)))),0))</f>
        <v>0</v>
      </c>
      <c r="X2048" s="25" t="str">
        <f aca="false">IF(ISNUMBER($N2048),$N2048*Validation!$B$5,"")</f>
        <v/>
      </c>
      <c r="Y2048" s="26" t="str">
        <f aca="false">IF($A2048="","",SUBSTITUTE(SUBSTITUTE(SUBSTITUTE(SUBSTITUTE(SUBSTITUTE(SUBSTITUTE(SUBSTITUTE(UPPER(TRIM($A2048)),"Á","A"),"É","E"),"Í","I"),"Ó","O"),"Ú","U"),"Ñ","N"),"Ü","U"))</f>
        <v/>
      </c>
      <c r="Z2048" s="26" t="str">
        <f aca="false">IF($Y2048="","",LEFT($Y2048,1)&amp;" "&amp;TRIM(RIGHT(SUBSTITUTE($Y2048," ",REPT(" ",50)),50)))</f>
        <v/>
      </c>
      <c r="AA2048" s="27" t="str">
        <f aca="false">IF($AF2048="","",IF(COUNTIF(Validation!$U$19:$U$178,$AF2048)&gt;0,"OK","NO MATCH"))</f>
        <v/>
      </c>
      <c r="AB2048" s="27" t="str">
        <f aca="false">IF($W2048=0,"",IF(AND($W2048&gt;=Validation!$B$3,$W2048&lt;=Validation!$C$3),"Yes","No"))</f>
        <v/>
      </c>
      <c r="AC2048" s="26" t="str">
        <f aca="false">IF($A2048="","",$AF2048&amp;"|"&amp;TEXT($W2048,"yyyy-mm-dd")&amp;"|"&amp;$J2048&amp;"|"&amp;$N2048)</f>
        <v/>
      </c>
      <c r="AD2048" s="27" t="str">
        <f aca="false">IF($AC2048="","",IF(COUNTIF($AC$2:$AC$3000,$AC2048)&gt;1,"REVIEW","OK"))</f>
        <v/>
      </c>
      <c r="AE2048" s="27" t="str">
        <f aca="false">IF(OR($W2048=0,$O2048=""),"",IF(IFERROR(IF(ISNUMBER($O2048),INT($O2048),DATE(VALUE(MID(SUBSTITUTE(LEFT($O2048,FIND(" ",$O2048&amp;" ")-1),"/",REPT(" ",20)),41,20)),VALUE(LEFT(SUBSTITUTE(LEFT($O2048,FIND(" ",$O2048&amp;" ")-1),"/",REPT(" ",20)),20)),VALUE(MID(SUBSTITUTE(LEFT($O2048,FIND(" ",$O2048&amp;" ")-1),"/",REPT(" ",20)),21,20)))),0)&gt;$W2048,"Late","Same day"))</f>
        <v/>
      </c>
      <c r="AF2048" s="26" t="str">
        <f aca="false">IF($A2048="","",IFERROR(INDEX(Validation!$C$193:$C$217,MATCH($A2048,Validation!$A$193:$A$217,0)),IF(COUNTIF(Validation!$U$19:$U$178,$Z2048)&gt;0,$Z2048,IF(COUNTIF(Validation!$S$19:$S$178,$AI2048)=1,INDEX(Validation!$U$19:$U$178,MATCH($AI2048,Validation!$S$19:$S$178,0)),$Z2048))))</f>
        <v/>
      </c>
      <c r="AG2048" s="27" t="str">
        <f aca="false">IF(COUNTA($A2048:$U2048)=0,"",IF($A2048="","No name",IF($F2048="","No date",IF($W2048=0,"Date ilegible",IF(NOT(ISNUMBER($N2048)),"Hours no numéricas",IF($AA2048="NO MATCH","Person no identificada","OK"))))))</f>
        <v/>
      </c>
      <c r="AH2048" s="27" t="str">
        <f aca="false">IF($W2048=0,"No date",IF($W2048&lt;Validation!$B$3,"Before period",IF($W2048&gt;Validation!$C$3,"After period","In period")))</f>
        <v>No date</v>
      </c>
      <c r="AI2048" s="26" t="str">
        <f aca="false">IF($Y2048="","",TRIM(RIGHT(SUBSTITUTE($Y2048," ",REPT(" ",50)),50)))</f>
        <v/>
      </c>
      <c r="AJ2048" s="27" t="str">
        <f aca="false">IF($A2048="","",IF(NOT(ISERROR(MATCH($A2048,Validation!$A$193:$A$217,0))),"Manual mapping",IF(COUNTIF(Validation!$U$19:$U$178,$Z2048)&gt;0,"Direct",IF(COUNTIF(Validation!$S$19:$S$178,$AI2048)=1,"By surname","Unresolved"))))</f>
        <v/>
      </c>
      <c r="AK2048" s="28" t="str">
        <f aca="false">IF($L2048="","",IF(MATCH($L2048,$L$2:$L$3000,0)&lt;&gt;ROW()-1,"",COUNT($AK$1:$AK2047)+1))</f>
        <v/>
      </c>
      <c r="AL2048" s="28" t="str">
        <f aca="false">IF($G2048="","",IF(MATCH($G2048,$G$2:$G$3000,0)&lt;&gt;ROW()-1,"",COUNT($AL$1:$AL2047)+1))</f>
        <v/>
      </c>
      <c r="AM2048" s="28" t="str">
        <f aca="false">IF($H2048="","",IF(MATCH($H2048,$H$2:$H$3000,0)&lt;&gt;ROW()-1,"",COUNT($AM$1:$AM2047)+1))</f>
        <v/>
      </c>
      <c r="AN2048" s="28" t="str">
        <f aca="false">IF($I2048="","",IF(MATCH($I2048,$I$2:$I$3000,0)&lt;&gt;ROW()-1,"",COUNT($AN$1:$AN2047)+1))</f>
        <v/>
      </c>
      <c r="AO2048" s="28" t="str">
        <f aca="false">IF($Q2048="","",IF(MATCH($Q2048,$Q$2:$Q$3000,0)&lt;&gt;ROW()-1,"",COUNT($AO$1:$AO2047)+1))</f>
        <v/>
      </c>
    </row>
    <row r="2049" customFormat="false" ht="12.75" hidden="false" customHeight="true" outlineLevel="0" collapsed="false">
      <c r="W2049" s="24" t="n">
        <f aca="false">IF($F2049="",0,IFERROR(IF(ISNUMBER($F2049),INT($F2049),DATE(VALUE(MID(SUBSTITUTE(LEFT($F2049,FIND(" ",$F2049&amp;" ")-1),"/",REPT(" ",20)),41,20)),VALUE(LEFT(SUBSTITUTE(LEFT($F2049,FIND(" ",$F2049&amp;" ")-1),"/",REPT(" ",20)),20)),VALUE(MID(SUBSTITUTE(LEFT($F2049,FIND(" ",$F2049&amp;" ")-1),"/",REPT(" ",20)),21,20)))),0))</f>
        <v>0</v>
      </c>
      <c r="X2049" s="25" t="str">
        <f aca="false">IF(ISNUMBER($N2049),$N2049*Validation!$B$5,"")</f>
        <v/>
      </c>
      <c r="Y2049" s="26" t="str">
        <f aca="false">IF($A2049="","",SUBSTITUTE(SUBSTITUTE(SUBSTITUTE(SUBSTITUTE(SUBSTITUTE(SUBSTITUTE(SUBSTITUTE(UPPER(TRIM($A2049)),"Á","A"),"É","E"),"Í","I"),"Ó","O"),"Ú","U"),"Ñ","N"),"Ü","U"))</f>
        <v/>
      </c>
      <c r="Z2049" s="26" t="str">
        <f aca="false">IF($Y2049="","",LEFT($Y2049,1)&amp;" "&amp;TRIM(RIGHT(SUBSTITUTE($Y2049," ",REPT(" ",50)),50)))</f>
        <v/>
      </c>
      <c r="AA2049" s="27" t="str">
        <f aca="false">IF($AF2049="","",IF(COUNTIF(Validation!$U$19:$U$178,$AF2049)&gt;0,"OK","NO MATCH"))</f>
        <v/>
      </c>
      <c r="AB2049" s="27" t="str">
        <f aca="false">IF($W2049=0,"",IF(AND($W2049&gt;=Validation!$B$3,$W2049&lt;=Validation!$C$3),"Yes","No"))</f>
        <v/>
      </c>
      <c r="AC2049" s="26" t="str">
        <f aca="false">IF($A2049="","",$AF2049&amp;"|"&amp;TEXT($W2049,"yyyy-mm-dd")&amp;"|"&amp;$J2049&amp;"|"&amp;$N2049)</f>
        <v/>
      </c>
      <c r="AD2049" s="27" t="str">
        <f aca="false">IF($AC2049="","",IF(COUNTIF($AC$2:$AC$3000,$AC2049)&gt;1,"REVIEW","OK"))</f>
        <v/>
      </c>
      <c r="AE2049" s="27" t="str">
        <f aca="false">IF(OR($W2049=0,$O2049=""),"",IF(IFERROR(IF(ISNUMBER($O2049),INT($O2049),DATE(VALUE(MID(SUBSTITUTE(LEFT($O2049,FIND(" ",$O2049&amp;" ")-1),"/",REPT(" ",20)),41,20)),VALUE(LEFT(SUBSTITUTE(LEFT($O2049,FIND(" ",$O2049&amp;" ")-1),"/",REPT(" ",20)),20)),VALUE(MID(SUBSTITUTE(LEFT($O2049,FIND(" ",$O2049&amp;" ")-1),"/",REPT(" ",20)),21,20)))),0)&gt;$W2049,"Late","Same day"))</f>
        <v/>
      </c>
      <c r="AF2049" s="26" t="str">
        <f aca="false">IF($A2049="","",IFERROR(INDEX(Validation!$C$193:$C$217,MATCH($A2049,Validation!$A$193:$A$217,0)),IF(COUNTIF(Validation!$U$19:$U$178,$Z2049)&gt;0,$Z2049,IF(COUNTIF(Validation!$S$19:$S$178,$AI2049)=1,INDEX(Validation!$U$19:$U$178,MATCH($AI2049,Validation!$S$19:$S$178,0)),$Z2049))))</f>
        <v/>
      </c>
      <c r="AG2049" s="27" t="str">
        <f aca="false">IF(COUNTA($A2049:$U2049)=0,"",IF($A2049="","No name",IF($F2049="","No date",IF($W2049=0,"Date ilegible",IF(NOT(ISNUMBER($N2049)),"Hours no numéricas",IF($AA2049="NO MATCH","Person no identificada","OK"))))))</f>
        <v/>
      </c>
      <c r="AH2049" s="27" t="str">
        <f aca="false">IF($W2049=0,"No date",IF($W2049&lt;Validation!$B$3,"Before period",IF($W2049&gt;Validation!$C$3,"After period","In period")))</f>
        <v>No date</v>
      </c>
      <c r="AI2049" s="26" t="str">
        <f aca="false">IF($Y2049="","",TRIM(RIGHT(SUBSTITUTE($Y2049," ",REPT(" ",50)),50)))</f>
        <v/>
      </c>
      <c r="AJ2049" s="27" t="str">
        <f aca="false">IF($A2049="","",IF(NOT(ISERROR(MATCH($A2049,Validation!$A$193:$A$217,0))),"Manual mapping",IF(COUNTIF(Validation!$U$19:$U$178,$Z2049)&gt;0,"Direct",IF(COUNTIF(Validation!$S$19:$S$178,$AI2049)=1,"By surname","Unresolved"))))</f>
        <v/>
      </c>
      <c r="AK2049" s="28" t="str">
        <f aca="false">IF($L2049="","",IF(MATCH($L2049,$L$2:$L$3000,0)&lt;&gt;ROW()-1,"",COUNT($AK$1:$AK2048)+1))</f>
        <v/>
      </c>
      <c r="AL2049" s="28" t="str">
        <f aca="false">IF($G2049="","",IF(MATCH($G2049,$G$2:$G$3000,0)&lt;&gt;ROW()-1,"",COUNT($AL$1:$AL2048)+1))</f>
        <v/>
      </c>
      <c r="AM2049" s="28" t="str">
        <f aca="false">IF($H2049="","",IF(MATCH($H2049,$H$2:$H$3000,0)&lt;&gt;ROW()-1,"",COUNT($AM$1:$AM2048)+1))</f>
        <v/>
      </c>
      <c r="AN2049" s="28" t="str">
        <f aca="false">IF($I2049="","",IF(MATCH($I2049,$I$2:$I$3000,0)&lt;&gt;ROW()-1,"",COUNT($AN$1:$AN2048)+1))</f>
        <v/>
      </c>
      <c r="AO2049" s="28" t="str">
        <f aca="false">IF($Q2049="","",IF(MATCH($Q2049,$Q$2:$Q$3000,0)&lt;&gt;ROW()-1,"",COUNT($AO$1:$AO2048)+1))</f>
        <v/>
      </c>
    </row>
    <row r="2050" customFormat="false" ht="12.75" hidden="false" customHeight="true" outlineLevel="0" collapsed="false">
      <c r="W2050" s="24" t="n">
        <f aca="false">IF($F2050="",0,IFERROR(IF(ISNUMBER($F2050),INT($F2050),DATE(VALUE(MID(SUBSTITUTE(LEFT($F2050,FIND(" ",$F2050&amp;" ")-1),"/",REPT(" ",20)),41,20)),VALUE(LEFT(SUBSTITUTE(LEFT($F2050,FIND(" ",$F2050&amp;" ")-1),"/",REPT(" ",20)),20)),VALUE(MID(SUBSTITUTE(LEFT($F2050,FIND(" ",$F2050&amp;" ")-1),"/",REPT(" ",20)),21,20)))),0))</f>
        <v>0</v>
      </c>
      <c r="X2050" s="25" t="str">
        <f aca="false">IF(ISNUMBER($N2050),$N2050*Validation!$B$5,"")</f>
        <v/>
      </c>
      <c r="Y2050" s="26" t="str">
        <f aca="false">IF($A2050="","",SUBSTITUTE(SUBSTITUTE(SUBSTITUTE(SUBSTITUTE(SUBSTITUTE(SUBSTITUTE(SUBSTITUTE(UPPER(TRIM($A2050)),"Á","A"),"É","E"),"Í","I"),"Ó","O"),"Ú","U"),"Ñ","N"),"Ü","U"))</f>
        <v/>
      </c>
      <c r="Z2050" s="26" t="str">
        <f aca="false">IF($Y2050="","",LEFT($Y2050,1)&amp;" "&amp;TRIM(RIGHT(SUBSTITUTE($Y2050," ",REPT(" ",50)),50)))</f>
        <v/>
      </c>
      <c r="AA2050" s="27" t="str">
        <f aca="false">IF($AF2050="","",IF(COUNTIF(Validation!$U$19:$U$178,$AF2050)&gt;0,"OK","NO MATCH"))</f>
        <v/>
      </c>
      <c r="AB2050" s="27" t="str">
        <f aca="false">IF($W2050=0,"",IF(AND($W2050&gt;=Validation!$B$3,$W2050&lt;=Validation!$C$3),"Yes","No"))</f>
        <v/>
      </c>
      <c r="AC2050" s="26" t="str">
        <f aca="false">IF($A2050="","",$AF2050&amp;"|"&amp;TEXT($W2050,"yyyy-mm-dd")&amp;"|"&amp;$J2050&amp;"|"&amp;$N2050)</f>
        <v/>
      </c>
      <c r="AD2050" s="27" t="str">
        <f aca="false">IF($AC2050="","",IF(COUNTIF($AC$2:$AC$3000,$AC2050)&gt;1,"REVIEW","OK"))</f>
        <v/>
      </c>
      <c r="AE2050" s="27" t="str">
        <f aca="false">IF(OR($W2050=0,$O2050=""),"",IF(IFERROR(IF(ISNUMBER($O2050),INT($O2050),DATE(VALUE(MID(SUBSTITUTE(LEFT($O2050,FIND(" ",$O2050&amp;" ")-1),"/",REPT(" ",20)),41,20)),VALUE(LEFT(SUBSTITUTE(LEFT($O2050,FIND(" ",$O2050&amp;" ")-1),"/",REPT(" ",20)),20)),VALUE(MID(SUBSTITUTE(LEFT($O2050,FIND(" ",$O2050&amp;" ")-1),"/",REPT(" ",20)),21,20)))),0)&gt;$W2050,"Late","Same day"))</f>
        <v/>
      </c>
      <c r="AF2050" s="26" t="str">
        <f aca="false">IF($A2050="","",IFERROR(INDEX(Validation!$C$193:$C$217,MATCH($A2050,Validation!$A$193:$A$217,0)),IF(COUNTIF(Validation!$U$19:$U$178,$Z2050)&gt;0,$Z2050,IF(COUNTIF(Validation!$S$19:$S$178,$AI2050)=1,INDEX(Validation!$U$19:$U$178,MATCH($AI2050,Validation!$S$19:$S$178,0)),$Z2050))))</f>
        <v/>
      </c>
      <c r="AG2050" s="27" t="str">
        <f aca="false">IF(COUNTA($A2050:$U2050)=0,"",IF($A2050="","No name",IF($F2050="","No date",IF($W2050=0,"Date ilegible",IF(NOT(ISNUMBER($N2050)),"Hours no numéricas",IF($AA2050="NO MATCH","Person no identificada","OK"))))))</f>
        <v/>
      </c>
      <c r="AH2050" s="27" t="str">
        <f aca="false">IF($W2050=0,"No date",IF($W2050&lt;Validation!$B$3,"Before period",IF($W2050&gt;Validation!$C$3,"After period","In period")))</f>
        <v>No date</v>
      </c>
      <c r="AI2050" s="26" t="str">
        <f aca="false">IF($Y2050="","",TRIM(RIGHT(SUBSTITUTE($Y2050," ",REPT(" ",50)),50)))</f>
        <v/>
      </c>
      <c r="AJ2050" s="27" t="str">
        <f aca="false">IF($A2050="","",IF(NOT(ISERROR(MATCH($A2050,Validation!$A$193:$A$217,0))),"Manual mapping",IF(COUNTIF(Validation!$U$19:$U$178,$Z2050)&gt;0,"Direct",IF(COUNTIF(Validation!$S$19:$S$178,$AI2050)=1,"By surname","Unresolved"))))</f>
        <v/>
      </c>
      <c r="AK2050" s="28" t="str">
        <f aca="false">IF($L2050="","",IF(MATCH($L2050,$L$2:$L$3000,0)&lt;&gt;ROW()-1,"",COUNT($AK$1:$AK2049)+1))</f>
        <v/>
      </c>
      <c r="AL2050" s="28" t="str">
        <f aca="false">IF($G2050="","",IF(MATCH($G2050,$G$2:$G$3000,0)&lt;&gt;ROW()-1,"",COUNT($AL$1:$AL2049)+1))</f>
        <v/>
      </c>
      <c r="AM2050" s="28" t="str">
        <f aca="false">IF($H2050="","",IF(MATCH($H2050,$H$2:$H$3000,0)&lt;&gt;ROW()-1,"",COUNT($AM$1:$AM2049)+1))</f>
        <v/>
      </c>
      <c r="AN2050" s="28" t="str">
        <f aca="false">IF($I2050="","",IF(MATCH($I2050,$I$2:$I$3000,0)&lt;&gt;ROW()-1,"",COUNT($AN$1:$AN2049)+1))</f>
        <v/>
      </c>
      <c r="AO2050" s="28" t="str">
        <f aca="false">IF($Q2050="","",IF(MATCH($Q2050,$Q$2:$Q$3000,0)&lt;&gt;ROW()-1,"",COUNT($AO$1:$AO2049)+1))</f>
        <v/>
      </c>
    </row>
    <row r="2051" customFormat="false" ht="12.75" hidden="false" customHeight="true" outlineLevel="0" collapsed="false">
      <c r="W2051" s="24" t="n">
        <f aca="false">IF($F2051="",0,IFERROR(IF(ISNUMBER($F2051),INT($F2051),DATE(VALUE(MID(SUBSTITUTE(LEFT($F2051,FIND(" ",$F2051&amp;" ")-1),"/",REPT(" ",20)),41,20)),VALUE(LEFT(SUBSTITUTE(LEFT($F2051,FIND(" ",$F2051&amp;" ")-1),"/",REPT(" ",20)),20)),VALUE(MID(SUBSTITUTE(LEFT($F2051,FIND(" ",$F2051&amp;" ")-1),"/",REPT(" ",20)),21,20)))),0))</f>
        <v>0</v>
      </c>
      <c r="X2051" s="25" t="str">
        <f aca="false">IF(ISNUMBER($N2051),$N2051*Validation!$B$5,"")</f>
        <v/>
      </c>
      <c r="Y2051" s="26" t="str">
        <f aca="false">IF($A2051="","",SUBSTITUTE(SUBSTITUTE(SUBSTITUTE(SUBSTITUTE(SUBSTITUTE(SUBSTITUTE(SUBSTITUTE(UPPER(TRIM($A2051)),"Á","A"),"É","E"),"Í","I"),"Ó","O"),"Ú","U"),"Ñ","N"),"Ü","U"))</f>
        <v/>
      </c>
      <c r="Z2051" s="26" t="str">
        <f aca="false">IF($Y2051="","",LEFT($Y2051,1)&amp;" "&amp;TRIM(RIGHT(SUBSTITUTE($Y2051," ",REPT(" ",50)),50)))</f>
        <v/>
      </c>
      <c r="AA2051" s="27" t="str">
        <f aca="false">IF($AF2051="","",IF(COUNTIF(Validation!$U$19:$U$178,$AF2051)&gt;0,"OK","NO MATCH"))</f>
        <v/>
      </c>
      <c r="AB2051" s="27" t="str">
        <f aca="false">IF($W2051=0,"",IF(AND($W2051&gt;=Validation!$B$3,$W2051&lt;=Validation!$C$3),"Yes","No"))</f>
        <v/>
      </c>
      <c r="AC2051" s="26" t="str">
        <f aca="false">IF($A2051="","",$AF2051&amp;"|"&amp;TEXT($W2051,"yyyy-mm-dd")&amp;"|"&amp;$J2051&amp;"|"&amp;$N2051)</f>
        <v/>
      </c>
      <c r="AD2051" s="27" t="str">
        <f aca="false">IF($AC2051="","",IF(COUNTIF($AC$2:$AC$3000,$AC2051)&gt;1,"REVIEW","OK"))</f>
        <v/>
      </c>
      <c r="AE2051" s="27" t="str">
        <f aca="false">IF(OR($W2051=0,$O2051=""),"",IF(IFERROR(IF(ISNUMBER($O2051),INT($O2051),DATE(VALUE(MID(SUBSTITUTE(LEFT($O2051,FIND(" ",$O2051&amp;" ")-1),"/",REPT(" ",20)),41,20)),VALUE(LEFT(SUBSTITUTE(LEFT($O2051,FIND(" ",$O2051&amp;" ")-1),"/",REPT(" ",20)),20)),VALUE(MID(SUBSTITUTE(LEFT($O2051,FIND(" ",$O2051&amp;" ")-1),"/",REPT(" ",20)),21,20)))),0)&gt;$W2051,"Late","Same day"))</f>
        <v/>
      </c>
      <c r="AF2051" s="26" t="str">
        <f aca="false">IF($A2051="","",IFERROR(INDEX(Validation!$C$193:$C$217,MATCH($A2051,Validation!$A$193:$A$217,0)),IF(COUNTIF(Validation!$U$19:$U$178,$Z2051)&gt;0,$Z2051,IF(COUNTIF(Validation!$S$19:$S$178,$AI2051)=1,INDEX(Validation!$U$19:$U$178,MATCH($AI2051,Validation!$S$19:$S$178,0)),$Z2051))))</f>
        <v/>
      </c>
      <c r="AG2051" s="27" t="str">
        <f aca="false">IF(COUNTA($A2051:$U2051)=0,"",IF($A2051="","No name",IF($F2051="","No date",IF($W2051=0,"Date ilegible",IF(NOT(ISNUMBER($N2051)),"Hours no numéricas",IF($AA2051="NO MATCH","Person no identificada","OK"))))))</f>
        <v/>
      </c>
      <c r="AH2051" s="27" t="str">
        <f aca="false">IF($W2051=0,"No date",IF($W2051&lt;Validation!$B$3,"Before period",IF($W2051&gt;Validation!$C$3,"After period","In period")))</f>
        <v>No date</v>
      </c>
      <c r="AI2051" s="26" t="str">
        <f aca="false">IF($Y2051="","",TRIM(RIGHT(SUBSTITUTE($Y2051," ",REPT(" ",50)),50)))</f>
        <v/>
      </c>
      <c r="AJ2051" s="27" t="str">
        <f aca="false">IF($A2051="","",IF(NOT(ISERROR(MATCH($A2051,Validation!$A$193:$A$217,0))),"Manual mapping",IF(COUNTIF(Validation!$U$19:$U$178,$Z2051)&gt;0,"Direct",IF(COUNTIF(Validation!$S$19:$S$178,$AI2051)=1,"By surname","Unresolved"))))</f>
        <v/>
      </c>
      <c r="AK2051" s="28" t="str">
        <f aca="false">IF($L2051="","",IF(MATCH($L2051,$L$2:$L$3000,0)&lt;&gt;ROW()-1,"",COUNT($AK$1:$AK2050)+1))</f>
        <v/>
      </c>
      <c r="AL2051" s="28" t="str">
        <f aca="false">IF($G2051="","",IF(MATCH($G2051,$G$2:$G$3000,0)&lt;&gt;ROW()-1,"",COUNT($AL$1:$AL2050)+1))</f>
        <v/>
      </c>
      <c r="AM2051" s="28" t="str">
        <f aca="false">IF($H2051="","",IF(MATCH($H2051,$H$2:$H$3000,0)&lt;&gt;ROW()-1,"",COUNT($AM$1:$AM2050)+1))</f>
        <v/>
      </c>
      <c r="AN2051" s="28" t="str">
        <f aca="false">IF($I2051="","",IF(MATCH($I2051,$I$2:$I$3000,0)&lt;&gt;ROW()-1,"",COUNT($AN$1:$AN2050)+1))</f>
        <v/>
      </c>
      <c r="AO2051" s="28" t="str">
        <f aca="false">IF($Q2051="","",IF(MATCH($Q2051,$Q$2:$Q$3000,0)&lt;&gt;ROW()-1,"",COUNT($AO$1:$AO2050)+1))</f>
        <v/>
      </c>
    </row>
    <row r="2052" customFormat="false" ht="12.75" hidden="false" customHeight="true" outlineLevel="0" collapsed="false">
      <c r="W2052" s="24" t="n">
        <f aca="false">IF($F2052="",0,IFERROR(IF(ISNUMBER($F2052),INT($F2052),DATE(VALUE(MID(SUBSTITUTE(LEFT($F2052,FIND(" ",$F2052&amp;" ")-1),"/",REPT(" ",20)),41,20)),VALUE(LEFT(SUBSTITUTE(LEFT($F2052,FIND(" ",$F2052&amp;" ")-1),"/",REPT(" ",20)),20)),VALUE(MID(SUBSTITUTE(LEFT($F2052,FIND(" ",$F2052&amp;" ")-1),"/",REPT(" ",20)),21,20)))),0))</f>
        <v>0</v>
      </c>
      <c r="X2052" s="25" t="str">
        <f aca="false">IF(ISNUMBER($N2052),$N2052*Validation!$B$5,"")</f>
        <v/>
      </c>
      <c r="Y2052" s="26" t="str">
        <f aca="false">IF($A2052="","",SUBSTITUTE(SUBSTITUTE(SUBSTITUTE(SUBSTITUTE(SUBSTITUTE(SUBSTITUTE(SUBSTITUTE(UPPER(TRIM($A2052)),"Á","A"),"É","E"),"Í","I"),"Ó","O"),"Ú","U"),"Ñ","N"),"Ü","U"))</f>
        <v/>
      </c>
      <c r="Z2052" s="26" t="str">
        <f aca="false">IF($Y2052="","",LEFT($Y2052,1)&amp;" "&amp;TRIM(RIGHT(SUBSTITUTE($Y2052," ",REPT(" ",50)),50)))</f>
        <v/>
      </c>
      <c r="AA2052" s="27" t="str">
        <f aca="false">IF($AF2052="","",IF(COUNTIF(Validation!$U$19:$U$178,$AF2052)&gt;0,"OK","NO MATCH"))</f>
        <v/>
      </c>
      <c r="AB2052" s="27" t="str">
        <f aca="false">IF($W2052=0,"",IF(AND($W2052&gt;=Validation!$B$3,$W2052&lt;=Validation!$C$3),"Yes","No"))</f>
        <v/>
      </c>
      <c r="AC2052" s="26" t="str">
        <f aca="false">IF($A2052="","",$AF2052&amp;"|"&amp;TEXT($W2052,"yyyy-mm-dd")&amp;"|"&amp;$J2052&amp;"|"&amp;$N2052)</f>
        <v/>
      </c>
      <c r="AD2052" s="27" t="str">
        <f aca="false">IF($AC2052="","",IF(COUNTIF($AC$2:$AC$3000,$AC2052)&gt;1,"REVIEW","OK"))</f>
        <v/>
      </c>
      <c r="AE2052" s="27" t="str">
        <f aca="false">IF(OR($W2052=0,$O2052=""),"",IF(IFERROR(IF(ISNUMBER($O2052),INT($O2052),DATE(VALUE(MID(SUBSTITUTE(LEFT($O2052,FIND(" ",$O2052&amp;" ")-1),"/",REPT(" ",20)),41,20)),VALUE(LEFT(SUBSTITUTE(LEFT($O2052,FIND(" ",$O2052&amp;" ")-1),"/",REPT(" ",20)),20)),VALUE(MID(SUBSTITUTE(LEFT($O2052,FIND(" ",$O2052&amp;" ")-1),"/",REPT(" ",20)),21,20)))),0)&gt;$W2052,"Late","Same day"))</f>
        <v/>
      </c>
      <c r="AF2052" s="26" t="str">
        <f aca="false">IF($A2052="","",IFERROR(INDEX(Validation!$C$193:$C$217,MATCH($A2052,Validation!$A$193:$A$217,0)),IF(COUNTIF(Validation!$U$19:$U$178,$Z2052)&gt;0,$Z2052,IF(COUNTIF(Validation!$S$19:$S$178,$AI2052)=1,INDEX(Validation!$U$19:$U$178,MATCH($AI2052,Validation!$S$19:$S$178,0)),$Z2052))))</f>
        <v/>
      </c>
      <c r="AG2052" s="27" t="str">
        <f aca="false">IF(COUNTA($A2052:$U2052)=0,"",IF($A2052="","No name",IF($F2052="","No date",IF($W2052=0,"Date ilegible",IF(NOT(ISNUMBER($N2052)),"Hours no numéricas",IF($AA2052="NO MATCH","Person no identificada","OK"))))))</f>
        <v/>
      </c>
      <c r="AH2052" s="27" t="str">
        <f aca="false">IF($W2052=0,"No date",IF($W2052&lt;Validation!$B$3,"Before period",IF($W2052&gt;Validation!$C$3,"After period","In period")))</f>
        <v>No date</v>
      </c>
      <c r="AI2052" s="26" t="str">
        <f aca="false">IF($Y2052="","",TRIM(RIGHT(SUBSTITUTE($Y2052," ",REPT(" ",50)),50)))</f>
        <v/>
      </c>
      <c r="AJ2052" s="27" t="str">
        <f aca="false">IF($A2052="","",IF(NOT(ISERROR(MATCH($A2052,Validation!$A$193:$A$217,0))),"Manual mapping",IF(COUNTIF(Validation!$U$19:$U$178,$Z2052)&gt;0,"Direct",IF(COUNTIF(Validation!$S$19:$S$178,$AI2052)=1,"By surname","Unresolved"))))</f>
        <v/>
      </c>
      <c r="AK2052" s="28" t="str">
        <f aca="false">IF($L2052="","",IF(MATCH($L2052,$L$2:$L$3000,0)&lt;&gt;ROW()-1,"",COUNT($AK$1:$AK2051)+1))</f>
        <v/>
      </c>
      <c r="AL2052" s="28" t="str">
        <f aca="false">IF($G2052="","",IF(MATCH($G2052,$G$2:$G$3000,0)&lt;&gt;ROW()-1,"",COUNT($AL$1:$AL2051)+1))</f>
        <v/>
      </c>
      <c r="AM2052" s="28" t="str">
        <f aca="false">IF($H2052="","",IF(MATCH($H2052,$H$2:$H$3000,0)&lt;&gt;ROW()-1,"",COUNT($AM$1:$AM2051)+1))</f>
        <v/>
      </c>
      <c r="AN2052" s="28" t="str">
        <f aca="false">IF($I2052="","",IF(MATCH($I2052,$I$2:$I$3000,0)&lt;&gt;ROW()-1,"",COUNT($AN$1:$AN2051)+1))</f>
        <v/>
      </c>
      <c r="AO2052" s="28" t="str">
        <f aca="false">IF($Q2052="","",IF(MATCH($Q2052,$Q$2:$Q$3000,0)&lt;&gt;ROW()-1,"",COUNT($AO$1:$AO2051)+1))</f>
        <v/>
      </c>
    </row>
    <row r="2053" customFormat="false" ht="12.75" hidden="false" customHeight="true" outlineLevel="0" collapsed="false">
      <c r="W2053" s="24" t="n">
        <f aca="false">IF($F2053="",0,IFERROR(IF(ISNUMBER($F2053),INT($F2053),DATE(VALUE(MID(SUBSTITUTE(LEFT($F2053,FIND(" ",$F2053&amp;" ")-1),"/",REPT(" ",20)),41,20)),VALUE(LEFT(SUBSTITUTE(LEFT($F2053,FIND(" ",$F2053&amp;" ")-1),"/",REPT(" ",20)),20)),VALUE(MID(SUBSTITUTE(LEFT($F2053,FIND(" ",$F2053&amp;" ")-1),"/",REPT(" ",20)),21,20)))),0))</f>
        <v>0</v>
      </c>
      <c r="X2053" s="25" t="str">
        <f aca="false">IF(ISNUMBER($N2053),$N2053*Validation!$B$5,"")</f>
        <v/>
      </c>
      <c r="Y2053" s="26" t="str">
        <f aca="false">IF($A2053="","",SUBSTITUTE(SUBSTITUTE(SUBSTITUTE(SUBSTITUTE(SUBSTITUTE(SUBSTITUTE(SUBSTITUTE(UPPER(TRIM($A2053)),"Á","A"),"É","E"),"Í","I"),"Ó","O"),"Ú","U"),"Ñ","N"),"Ü","U"))</f>
        <v/>
      </c>
      <c r="Z2053" s="26" t="str">
        <f aca="false">IF($Y2053="","",LEFT($Y2053,1)&amp;" "&amp;TRIM(RIGHT(SUBSTITUTE($Y2053," ",REPT(" ",50)),50)))</f>
        <v/>
      </c>
      <c r="AA2053" s="27" t="str">
        <f aca="false">IF($AF2053="","",IF(COUNTIF(Validation!$U$19:$U$178,$AF2053)&gt;0,"OK","NO MATCH"))</f>
        <v/>
      </c>
      <c r="AB2053" s="27" t="str">
        <f aca="false">IF($W2053=0,"",IF(AND($W2053&gt;=Validation!$B$3,$W2053&lt;=Validation!$C$3),"Yes","No"))</f>
        <v/>
      </c>
      <c r="AC2053" s="26" t="str">
        <f aca="false">IF($A2053="","",$AF2053&amp;"|"&amp;TEXT($W2053,"yyyy-mm-dd")&amp;"|"&amp;$J2053&amp;"|"&amp;$N2053)</f>
        <v/>
      </c>
      <c r="AD2053" s="27" t="str">
        <f aca="false">IF($AC2053="","",IF(COUNTIF($AC$2:$AC$3000,$AC2053)&gt;1,"REVIEW","OK"))</f>
        <v/>
      </c>
      <c r="AE2053" s="27" t="str">
        <f aca="false">IF(OR($W2053=0,$O2053=""),"",IF(IFERROR(IF(ISNUMBER($O2053),INT($O2053),DATE(VALUE(MID(SUBSTITUTE(LEFT($O2053,FIND(" ",$O2053&amp;" ")-1),"/",REPT(" ",20)),41,20)),VALUE(LEFT(SUBSTITUTE(LEFT($O2053,FIND(" ",$O2053&amp;" ")-1),"/",REPT(" ",20)),20)),VALUE(MID(SUBSTITUTE(LEFT($O2053,FIND(" ",$O2053&amp;" ")-1),"/",REPT(" ",20)),21,20)))),0)&gt;$W2053,"Late","Same day"))</f>
        <v/>
      </c>
      <c r="AF2053" s="26" t="str">
        <f aca="false">IF($A2053="","",IFERROR(INDEX(Validation!$C$193:$C$217,MATCH($A2053,Validation!$A$193:$A$217,0)),IF(COUNTIF(Validation!$U$19:$U$178,$Z2053)&gt;0,$Z2053,IF(COUNTIF(Validation!$S$19:$S$178,$AI2053)=1,INDEX(Validation!$U$19:$U$178,MATCH($AI2053,Validation!$S$19:$S$178,0)),$Z2053))))</f>
        <v/>
      </c>
      <c r="AG2053" s="27" t="str">
        <f aca="false">IF(COUNTA($A2053:$U2053)=0,"",IF($A2053="","No name",IF($F2053="","No date",IF($W2053=0,"Date ilegible",IF(NOT(ISNUMBER($N2053)),"Hours no numéricas",IF($AA2053="NO MATCH","Person no identificada","OK"))))))</f>
        <v/>
      </c>
      <c r="AH2053" s="27" t="str">
        <f aca="false">IF($W2053=0,"No date",IF($W2053&lt;Validation!$B$3,"Before period",IF($W2053&gt;Validation!$C$3,"After period","In period")))</f>
        <v>No date</v>
      </c>
      <c r="AI2053" s="26" t="str">
        <f aca="false">IF($Y2053="","",TRIM(RIGHT(SUBSTITUTE($Y2053," ",REPT(" ",50)),50)))</f>
        <v/>
      </c>
      <c r="AJ2053" s="27" t="str">
        <f aca="false">IF($A2053="","",IF(NOT(ISERROR(MATCH($A2053,Validation!$A$193:$A$217,0))),"Manual mapping",IF(COUNTIF(Validation!$U$19:$U$178,$Z2053)&gt;0,"Direct",IF(COUNTIF(Validation!$S$19:$S$178,$AI2053)=1,"By surname","Unresolved"))))</f>
        <v/>
      </c>
      <c r="AK2053" s="28" t="str">
        <f aca="false">IF($L2053="","",IF(MATCH($L2053,$L$2:$L$3000,0)&lt;&gt;ROW()-1,"",COUNT($AK$1:$AK2052)+1))</f>
        <v/>
      </c>
      <c r="AL2053" s="28" t="str">
        <f aca="false">IF($G2053="","",IF(MATCH($G2053,$G$2:$G$3000,0)&lt;&gt;ROW()-1,"",COUNT($AL$1:$AL2052)+1))</f>
        <v/>
      </c>
      <c r="AM2053" s="28" t="str">
        <f aca="false">IF($H2053="","",IF(MATCH($H2053,$H$2:$H$3000,0)&lt;&gt;ROW()-1,"",COUNT($AM$1:$AM2052)+1))</f>
        <v/>
      </c>
      <c r="AN2053" s="28" t="str">
        <f aca="false">IF($I2053="","",IF(MATCH($I2053,$I$2:$I$3000,0)&lt;&gt;ROW()-1,"",COUNT($AN$1:$AN2052)+1))</f>
        <v/>
      </c>
      <c r="AO2053" s="28" t="str">
        <f aca="false">IF($Q2053="","",IF(MATCH($Q2053,$Q$2:$Q$3000,0)&lt;&gt;ROW()-1,"",COUNT($AO$1:$AO2052)+1))</f>
        <v/>
      </c>
    </row>
    <row r="2054" customFormat="false" ht="12.75" hidden="false" customHeight="true" outlineLevel="0" collapsed="false">
      <c r="W2054" s="24" t="n">
        <f aca="false">IF($F2054="",0,IFERROR(IF(ISNUMBER($F2054),INT($F2054),DATE(VALUE(MID(SUBSTITUTE(LEFT($F2054,FIND(" ",$F2054&amp;" ")-1),"/",REPT(" ",20)),41,20)),VALUE(LEFT(SUBSTITUTE(LEFT($F2054,FIND(" ",$F2054&amp;" ")-1),"/",REPT(" ",20)),20)),VALUE(MID(SUBSTITUTE(LEFT($F2054,FIND(" ",$F2054&amp;" ")-1),"/",REPT(" ",20)),21,20)))),0))</f>
        <v>0</v>
      </c>
      <c r="X2054" s="25" t="str">
        <f aca="false">IF(ISNUMBER($N2054),$N2054*Validation!$B$5,"")</f>
        <v/>
      </c>
      <c r="Y2054" s="26" t="str">
        <f aca="false">IF($A2054="","",SUBSTITUTE(SUBSTITUTE(SUBSTITUTE(SUBSTITUTE(SUBSTITUTE(SUBSTITUTE(SUBSTITUTE(UPPER(TRIM($A2054)),"Á","A"),"É","E"),"Í","I"),"Ó","O"),"Ú","U"),"Ñ","N"),"Ü","U"))</f>
        <v/>
      </c>
      <c r="Z2054" s="26" t="str">
        <f aca="false">IF($Y2054="","",LEFT($Y2054,1)&amp;" "&amp;TRIM(RIGHT(SUBSTITUTE($Y2054," ",REPT(" ",50)),50)))</f>
        <v/>
      </c>
      <c r="AA2054" s="27" t="str">
        <f aca="false">IF($AF2054="","",IF(COUNTIF(Validation!$U$19:$U$178,$AF2054)&gt;0,"OK","NO MATCH"))</f>
        <v/>
      </c>
      <c r="AB2054" s="27" t="str">
        <f aca="false">IF($W2054=0,"",IF(AND($W2054&gt;=Validation!$B$3,$W2054&lt;=Validation!$C$3),"Yes","No"))</f>
        <v/>
      </c>
      <c r="AC2054" s="26" t="str">
        <f aca="false">IF($A2054="","",$AF2054&amp;"|"&amp;TEXT($W2054,"yyyy-mm-dd")&amp;"|"&amp;$J2054&amp;"|"&amp;$N2054)</f>
        <v/>
      </c>
      <c r="AD2054" s="27" t="str">
        <f aca="false">IF($AC2054="","",IF(COUNTIF($AC$2:$AC$3000,$AC2054)&gt;1,"REVIEW","OK"))</f>
        <v/>
      </c>
      <c r="AE2054" s="27" t="str">
        <f aca="false">IF(OR($W2054=0,$O2054=""),"",IF(IFERROR(IF(ISNUMBER($O2054),INT($O2054),DATE(VALUE(MID(SUBSTITUTE(LEFT($O2054,FIND(" ",$O2054&amp;" ")-1),"/",REPT(" ",20)),41,20)),VALUE(LEFT(SUBSTITUTE(LEFT($O2054,FIND(" ",$O2054&amp;" ")-1),"/",REPT(" ",20)),20)),VALUE(MID(SUBSTITUTE(LEFT($O2054,FIND(" ",$O2054&amp;" ")-1),"/",REPT(" ",20)),21,20)))),0)&gt;$W2054,"Late","Same day"))</f>
        <v/>
      </c>
      <c r="AF2054" s="26" t="str">
        <f aca="false">IF($A2054="","",IFERROR(INDEX(Validation!$C$193:$C$217,MATCH($A2054,Validation!$A$193:$A$217,0)),IF(COUNTIF(Validation!$U$19:$U$178,$Z2054)&gt;0,$Z2054,IF(COUNTIF(Validation!$S$19:$S$178,$AI2054)=1,INDEX(Validation!$U$19:$U$178,MATCH($AI2054,Validation!$S$19:$S$178,0)),$Z2054))))</f>
        <v/>
      </c>
      <c r="AG2054" s="27" t="str">
        <f aca="false">IF(COUNTA($A2054:$U2054)=0,"",IF($A2054="","No name",IF($F2054="","No date",IF($W2054=0,"Date ilegible",IF(NOT(ISNUMBER($N2054)),"Hours no numéricas",IF($AA2054="NO MATCH","Person no identificada","OK"))))))</f>
        <v/>
      </c>
      <c r="AH2054" s="27" t="str">
        <f aca="false">IF($W2054=0,"No date",IF($W2054&lt;Validation!$B$3,"Before period",IF($W2054&gt;Validation!$C$3,"After period","In period")))</f>
        <v>No date</v>
      </c>
      <c r="AI2054" s="26" t="str">
        <f aca="false">IF($Y2054="","",TRIM(RIGHT(SUBSTITUTE($Y2054," ",REPT(" ",50)),50)))</f>
        <v/>
      </c>
      <c r="AJ2054" s="27" t="str">
        <f aca="false">IF($A2054="","",IF(NOT(ISERROR(MATCH($A2054,Validation!$A$193:$A$217,0))),"Manual mapping",IF(COUNTIF(Validation!$U$19:$U$178,$Z2054)&gt;0,"Direct",IF(COUNTIF(Validation!$S$19:$S$178,$AI2054)=1,"By surname","Unresolved"))))</f>
        <v/>
      </c>
      <c r="AK2054" s="28" t="str">
        <f aca="false">IF($L2054="","",IF(MATCH($L2054,$L$2:$L$3000,0)&lt;&gt;ROW()-1,"",COUNT($AK$1:$AK2053)+1))</f>
        <v/>
      </c>
      <c r="AL2054" s="28" t="str">
        <f aca="false">IF($G2054="","",IF(MATCH($G2054,$G$2:$G$3000,0)&lt;&gt;ROW()-1,"",COUNT($AL$1:$AL2053)+1))</f>
        <v/>
      </c>
      <c r="AM2054" s="28" t="str">
        <f aca="false">IF($H2054="","",IF(MATCH($H2054,$H$2:$H$3000,0)&lt;&gt;ROW()-1,"",COUNT($AM$1:$AM2053)+1))</f>
        <v/>
      </c>
      <c r="AN2054" s="28" t="str">
        <f aca="false">IF($I2054="","",IF(MATCH($I2054,$I$2:$I$3000,0)&lt;&gt;ROW()-1,"",COUNT($AN$1:$AN2053)+1))</f>
        <v/>
      </c>
      <c r="AO2054" s="28" t="str">
        <f aca="false">IF($Q2054="","",IF(MATCH($Q2054,$Q$2:$Q$3000,0)&lt;&gt;ROW()-1,"",COUNT($AO$1:$AO2053)+1))</f>
        <v/>
      </c>
    </row>
    <row r="2055" customFormat="false" ht="12.75" hidden="false" customHeight="true" outlineLevel="0" collapsed="false">
      <c r="W2055" s="24" t="n">
        <f aca="false">IF($F2055="",0,IFERROR(IF(ISNUMBER($F2055),INT($F2055),DATE(VALUE(MID(SUBSTITUTE(LEFT($F2055,FIND(" ",$F2055&amp;" ")-1),"/",REPT(" ",20)),41,20)),VALUE(LEFT(SUBSTITUTE(LEFT($F2055,FIND(" ",$F2055&amp;" ")-1),"/",REPT(" ",20)),20)),VALUE(MID(SUBSTITUTE(LEFT($F2055,FIND(" ",$F2055&amp;" ")-1),"/",REPT(" ",20)),21,20)))),0))</f>
        <v>0</v>
      </c>
      <c r="X2055" s="25" t="str">
        <f aca="false">IF(ISNUMBER($N2055),$N2055*Validation!$B$5,"")</f>
        <v/>
      </c>
      <c r="Y2055" s="26" t="str">
        <f aca="false">IF($A2055="","",SUBSTITUTE(SUBSTITUTE(SUBSTITUTE(SUBSTITUTE(SUBSTITUTE(SUBSTITUTE(SUBSTITUTE(UPPER(TRIM($A2055)),"Á","A"),"É","E"),"Í","I"),"Ó","O"),"Ú","U"),"Ñ","N"),"Ü","U"))</f>
        <v/>
      </c>
      <c r="Z2055" s="26" t="str">
        <f aca="false">IF($Y2055="","",LEFT($Y2055,1)&amp;" "&amp;TRIM(RIGHT(SUBSTITUTE($Y2055," ",REPT(" ",50)),50)))</f>
        <v/>
      </c>
      <c r="AA2055" s="27" t="str">
        <f aca="false">IF($AF2055="","",IF(COUNTIF(Validation!$U$19:$U$178,$AF2055)&gt;0,"OK","NO MATCH"))</f>
        <v/>
      </c>
      <c r="AB2055" s="27" t="str">
        <f aca="false">IF($W2055=0,"",IF(AND($W2055&gt;=Validation!$B$3,$W2055&lt;=Validation!$C$3),"Yes","No"))</f>
        <v/>
      </c>
      <c r="AC2055" s="26" t="str">
        <f aca="false">IF($A2055="","",$AF2055&amp;"|"&amp;TEXT($W2055,"yyyy-mm-dd")&amp;"|"&amp;$J2055&amp;"|"&amp;$N2055)</f>
        <v/>
      </c>
      <c r="AD2055" s="27" t="str">
        <f aca="false">IF($AC2055="","",IF(COUNTIF($AC$2:$AC$3000,$AC2055)&gt;1,"REVIEW","OK"))</f>
        <v/>
      </c>
      <c r="AE2055" s="27" t="str">
        <f aca="false">IF(OR($W2055=0,$O2055=""),"",IF(IFERROR(IF(ISNUMBER($O2055),INT($O2055),DATE(VALUE(MID(SUBSTITUTE(LEFT($O2055,FIND(" ",$O2055&amp;" ")-1),"/",REPT(" ",20)),41,20)),VALUE(LEFT(SUBSTITUTE(LEFT($O2055,FIND(" ",$O2055&amp;" ")-1),"/",REPT(" ",20)),20)),VALUE(MID(SUBSTITUTE(LEFT($O2055,FIND(" ",$O2055&amp;" ")-1),"/",REPT(" ",20)),21,20)))),0)&gt;$W2055,"Late","Same day"))</f>
        <v/>
      </c>
      <c r="AF2055" s="26" t="str">
        <f aca="false">IF($A2055="","",IFERROR(INDEX(Validation!$C$193:$C$217,MATCH($A2055,Validation!$A$193:$A$217,0)),IF(COUNTIF(Validation!$U$19:$U$178,$Z2055)&gt;0,$Z2055,IF(COUNTIF(Validation!$S$19:$S$178,$AI2055)=1,INDEX(Validation!$U$19:$U$178,MATCH($AI2055,Validation!$S$19:$S$178,0)),$Z2055))))</f>
        <v/>
      </c>
      <c r="AG2055" s="27" t="str">
        <f aca="false">IF(COUNTA($A2055:$U2055)=0,"",IF($A2055="","No name",IF($F2055="","No date",IF($W2055=0,"Date ilegible",IF(NOT(ISNUMBER($N2055)),"Hours no numéricas",IF($AA2055="NO MATCH","Person no identificada","OK"))))))</f>
        <v/>
      </c>
      <c r="AH2055" s="27" t="str">
        <f aca="false">IF($W2055=0,"No date",IF($W2055&lt;Validation!$B$3,"Before period",IF($W2055&gt;Validation!$C$3,"After period","In period")))</f>
        <v>No date</v>
      </c>
      <c r="AI2055" s="26" t="str">
        <f aca="false">IF($Y2055="","",TRIM(RIGHT(SUBSTITUTE($Y2055," ",REPT(" ",50)),50)))</f>
        <v/>
      </c>
      <c r="AJ2055" s="27" t="str">
        <f aca="false">IF($A2055="","",IF(NOT(ISERROR(MATCH($A2055,Validation!$A$193:$A$217,0))),"Manual mapping",IF(COUNTIF(Validation!$U$19:$U$178,$Z2055)&gt;0,"Direct",IF(COUNTIF(Validation!$S$19:$S$178,$AI2055)=1,"By surname","Unresolved"))))</f>
        <v/>
      </c>
      <c r="AK2055" s="28" t="str">
        <f aca="false">IF($L2055="","",IF(MATCH($L2055,$L$2:$L$3000,0)&lt;&gt;ROW()-1,"",COUNT($AK$1:$AK2054)+1))</f>
        <v/>
      </c>
      <c r="AL2055" s="28" t="str">
        <f aca="false">IF($G2055="","",IF(MATCH($G2055,$G$2:$G$3000,0)&lt;&gt;ROW()-1,"",COUNT($AL$1:$AL2054)+1))</f>
        <v/>
      </c>
      <c r="AM2055" s="28" t="str">
        <f aca="false">IF($H2055="","",IF(MATCH($H2055,$H$2:$H$3000,0)&lt;&gt;ROW()-1,"",COUNT($AM$1:$AM2054)+1))</f>
        <v/>
      </c>
      <c r="AN2055" s="28" t="str">
        <f aca="false">IF($I2055="","",IF(MATCH($I2055,$I$2:$I$3000,0)&lt;&gt;ROW()-1,"",COUNT($AN$1:$AN2054)+1))</f>
        <v/>
      </c>
      <c r="AO2055" s="28" t="str">
        <f aca="false">IF($Q2055="","",IF(MATCH($Q2055,$Q$2:$Q$3000,0)&lt;&gt;ROW()-1,"",COUNT($AO$1:$AO2054)+1))</f>
        <v/>
      </c>
    </row>
    <row r="2056" customFormat="false" ht="12.75" hidden="false" customHeight="true" outlineLevel="0" collapsed="false">
      <c r="W2056" s="24" t="n">
        <f aca="false">IF($F2056="",0,IFERROR(IF(ISNUMBER($F2056),INT($F2056),DATE(VALUE(MID(SUBSTITUTE(LEFT($F2056,FIND(" ",$F2056&amp;" ")-1),"/",REPT(" ",20)),41,20)),VALUE(LEFT(SUBSTITUTE(LEFT($F2056,FIND(" ",$F2056&amp;" ")-1),"/",REPT(" ",20)),20)),VALUE(MID(SUBSTITUTE(LEFT($F2056,FIND(" ",$F2056&amp;" ")-1),"/",REPT(" ",20)),21,20)))),0))</f>
        <v>0</v>
      </c>
      <c r="X2056" s="25" t="str">
        <f aca="false">IF(ISNUMBER($N2056),$N2056*Validation!$B$5,"")</f>
        <v/>
      </c>
      <c r="Y2056" s="26" t="str">
        <f aca="false">IF($A2056="","",SUBSTITUTE(SUBSTITUTE(SUBSTITUTE(SUBSTITUTE(SUBSTITUTE(SUBSTITUTE(SUBSTITUTE(UPPER(TRIM($A2056)),"Á","A"),"É","E"),"Í","I"),"Ó","O"),"Ú","U"),"Ñ","N"),"Ü","U"))</f>
        <v/>
      </c>
      <c r="Z2056" s="26" t="str">
        <f aca="false">IF($Y2056="","",LEFT($Y2056,1)&amp;" "&amp;TRIM(RIGHT(SUBSTITUTE($Y2056," ",REPT(" ",50)),50)))</f>
        <v/>
      </c>
      <c r="AA2056" s="27" t="str">
        <f aca="false">IF($AF2056="","",IF(COUNTIF(Validation!$U$19:$U$178,$AF2056)&gt;0,"OK","NO MATCH"))</f>
        <v/>
      </c>
      <c r="AB2056" s="27" t="str">
        <f aca="false">IF($W2056=0,"",IF(AND($W2056&gt;=Validation!$B$3,$W2056&lt;=Validation!$C$3),"Yes","No"))</f>
        <v/>
      </c>
      <c r="AC2056" s="26" t="str">
        <f aca="false">IF($A2056="","",$AF2056&amp;"|"&amp;TEXT($W2056,"yyyy-mm-dd")&amp;"|"&amp;$J2056&amp;"|"&amp;$N2056)</f>
        <v/>
      </c>
      <c r="AD2056" s="27" t="str">
        <f aca="false">IF($AC2056="","",IF(COUNTIF($AC$2:$AC$3000,$AC2056)&gt;1,"REVIEW","OK"))</f>
        <v/>
      </c>
      <c r="AE2056" s="27" t="str">
        <f aca="false">IF(OR($W2056=0,$O2056=""),"",IF(IFERROR(IF(ISNUMBER($O2056),INT($O2056),DATE(VALUE(MID(SUBSTITUTE(LEFT($O2056,FIND(" ",$O2056&amp;" ")-1),"/",REPT(" ",20)),41,20)),VALUE(LEFT(SUBSTITUTE(LEFT($O2056,FIND(" ",$O2056&amp;" ")-1),"/",REPT(" ",20)),20)),VALUE(MID(SUBSTITUTE(LEFT($O2056,FIND(" ",$O2056&amp;" ")-1),"/",REPT(" ",20)),21,20)))),0)&gt;$W2056,"Late","Same day"))</f>
        <v/>
      </c>
      <c r="AF2056" s="26" t="str">
        <f aca="false">IF($A2056="","",IFERROR(INDEX(Validation!$C$193:$C$217,MATCH($A2056,Validation!$A$193:$A$217,0)),IF(COUNTIF(Validation!$U$19:$U$178,$Z2056)&gt;0,$Z2056,IF(COUNTIF(Validation!$S$19:$S$178,$AI2056)=1,INDEX(Validation!$U$19:$U$178,MATCH($AI2056,Validation!$S$19:$S$178,0)),$Z2056))))</f>
        <v/>
      </c>
      <c r="AG2056" s="27" t="str">
        <f aca="false">IF(COUNTA($A2056:$U2056)=0,"",IF($A2056="","No name",IF($F2056="","No date",IF($W2056=0,"Date ilegible",IF(NOT(ISNUMBER($N2056)),"Hours no numéricas",IF($AA2056="NO MATCH","Person no identificada","OK"))))))</f>
        <v/>
      </c>
      <c r="AH2056" s="27" t="str">
        <f aca="false">IF($W2056=0,"No date",IF($W2056&lt;Validation!$B$3,"Before period",IF($W2056&gt;Validation!$C$3,"After period","In period")))</f>
        <v>No date</v>
      </c>
      <c r="AI2056" s="26" t="str">
        <f aca="false">IF($Y2056="","",TRIM(RIGHT(SUBSTITUTE($Y2056," ",REPT(" ",50)),50)))</f>
        <v/>
      </c>
      <c r="AJ2056" s="27" t="str">
        <f aca="false">IF($A2056="","",IF(NOT(ISERROR(MATCH($A2056,Validation!$A$193:$A$217,0))),"Manual mapping",IF(COUNTIF(Validation!$U$19:$U$178,$Z2056)&gt;0,"Direct",IF(COUNTIF(Validation!$S$19:$S$178,$AI2056)=1,"By surname","Unresolved"))))</f>
        <v/>
      </c>
      <c r="AK2056" s="28" t="str">
        <f aca="false">IF($L2056="","",IF(MATCH($L2056,$L$2:$L$3000,0)&lt;&gt;ROW()-1,"",COUNT($AK$1:$AK2055)+1))</f>
        <v/>
      </c>
      <c r="AL2056" s="28" t="str">
        <f aca="false">IF($G2056="","",IF(MATCH($G2056,$G$2:$G$3000,0)&lt;&gt;ROW()-1,"",COUNT($AL$1:$AL2055)+1))</f>
        <v/>
      </c>
      <c r="AM2056" s="28" t="str">
        <f aca="false">IF($H2056="","",IF(MATCH($H2056,$H$2:$H$3000,0)&lt;&gt;ROW()-1,"",COUNT($AM$1:$AM2055)+1))</f>
        <v/>
      </c>
      <c r="AN2056" s="28" t="str">
        <f aca="false">IF($I2056="","",IF(MATCH($I2056,$I$2:$I$3000,0)&lt;&gt;ROW()-1,"",COUNT($AN$1:$AN2055)+1))</f>
        <v/>
      </c>
      <c r="AO2056" s="28" t="str">
        <f aca="false">IF($Q2056="","",IF(MATCH($Q2056,$Q$2:$Q$3000,0)&lt;&gt;ROW()-1,"",COUNT($AO$1:$AO2055)+1))</f>
        <v/>
      </c>
    </row>
    <row r="2057" customFormat="false" ht="12.75" hidden="false" customHeight="true" outlineLevel="0" collapsed="false">
      <c r="W2057" s="24" t="n">
        <f aca="false">IF($F2057="",0,IFERROR(IF(ISNUMBER($F2057),INT($F2057),DATE(VALUE(MID(SUBSTITUTE(LEFT($F2057,FIND(" ",$F2057&amp;" ")-1),"/",REPT(" ",20)),41,20)),VALUE(LEFT(SUBSTITUTE(LEFT($F2057,FIND(" ",$F2057&amp;" ")-1),"/",REPT(" ",20)),20)),VALUE(MID(SUBSTITUTE(LEFT($F2057,FIND(" ",$F2057&amp;" ")-1),"/",REPT(" ",20)),21,20)))),0))</f>
        <v>0</v>
      </c>
      <c r="X2057" s="25" t="str">
        <f aca="false">IF(ISNUMBER($N2057),$N2057*Validation!$B$5,"")</f>
        <v/>
      </c>
      <c r="Y2057" s="26" t="str">
        <f aca="false">IF($A2057="","",SUBSTITUTE(SUBSTITUTE(SUBSTITUTE(SUBSTITUTE(SUBSTITUTE(SUBSTITUTE(SUBSTITUTE(UPPER(TRIM($A2057)),"Á","A"),"É","E"),"Í","I"),"Ó","O"),"Ú","U"),"Ñ","N"),"Ü","U"))</f>
        <v/>
      </c>
      <c r="Z2057" s="26" t="str">
        <f aca="false">IF($Y2057="","",LEFT($Y2057,1)&amp;" "&amp;TRIM(RIGHT(SUBSTITUTE($Y2057," ",REPT(" ",50)),50)))</f>
        <v/>
      </c>
      <c r="AA2057" s="27" t="str">
        <f aca="false">IF($AF2057="","",IF(COUNTIF(Validation!$U$19:$U$178,$AF2057)&gt;0,"OK","NO MATCH"))</f>
        <v/>
      </c>
      <c r="AB2057" s="27" t="str">
        <f aca="false">IF($W2057=0,"",IF(AND($W2057&gt;=Validation!$B$3,$W2057&lt;=Validation!$C$3),"Yes","No"))</f>
        <v/>
      </c>
      <c r="AC2057" s="26" t="str">
        <f aca="false">IF($A2057="","",$AF2057&amp;"|"&amp;TEXT($W2057,"yyyy-mm-dd")&amp;"|"&amp;$J2057&amp;"|"&amp;$N2057)</f>
        <v/>
      </c>
      <c r="AD2057" s="27" t="str">
        <f aca="false">IF($AC2057="","",IF(COUNTIF($AC$2:$AC$3000,$AC2057)&gt;1,"REVIEW","OK"))</f>
        <v/>
      </c>
      <c r="AE2057" s="27" t="str">
        <f aca="false">IF(OR($W2057=0,$O2057=""),"",IF(IFERROR(IF(ISNUMBER($O2057),INT($O2057),DATE(VALUE(MID(SUBSTITUTE(LEFT($O2057,FIND(" ",$O2057&amp;" ")-1),"/",REPT(" ",20)),41,20)),VALUE(LEFT(SUBSTITUTE(LEFT($O2057,FIND(" ",$O2057&amp;" ")-1),"/",REPT(" ",20)),20)),VALUE(MID(SUBSTITUTE(LEFT($O2057,FIND(" ",$O2057&amp;" ")-1),"/",REPT(" ",20)),21,20)))),0)&gt;$W2057,"Late","Same day"))</f>
        <v/>
      </c>
      <c r="AF2057" s="26" t="str">
        <f aca="false">IF($A2057="","",IFERROR(INDEX(Validation!$C$193:$C$217,MATCH($A2057,Validation!$A$193:$A$217,0)),IF(COUNTIF(Validation!$U$19:$U$178,$Z2057)&gt;0,$Z2057,IF(COUNTIF(Validation!$S$19:$S$178,$AI2057)=1,INDEX(Validation!$U$19:$U$178,MATCH($AI2057,Validation!$S$19:$S$178,0)),$Z2057))))</f>
        <v/>
      </c>
      <c r="AG2057" s="27" t="str">
        <f aca="false">IF(COUNTA($A2057:$U2057)=0,"",IF($A2057="","No name",IF($F2057="","No date",IF($W2057=0,"Date ilegible",IF(NOT(ISNUMBER($N2057)),"Hours no numéricas",IF($AA2057="NO MATCH","Person no identificada","OK"))))))</f>
        <v/>
      </c>
      <c r="AH2057" s="27" t="str">
        <f aca="false">IF($W2057=0,"No date",IF($W2057&lt;Validation!$B$3,"Before period",IF($W2057&gt;Validation!$C$3,"After period","In period")))</f>
        <v>No date</v>
      </c>
      <c r="AI2057" s="26" t="str">
        <f aca="false">IF($Y2057="","",TRIM(RIGHT(SUBSTITUTE($Y2057," ",REPT(" ",50)),50)))</f>
        <v/>
      </c>
      <c r="AJ2057" s="27" t="str">
        <f aca="false">IF($A2057="","",IF(NOT(ISERROR(MATCH($A2057,Validation!$A$193:$A$217,0))),"Manual mapping",IF(COUNTIF(Validation!$U$19:$U$178,$Z2057)&gt;0,"Direct",IF(COUNTIF(Validation!$S$19:$S$178,$AI2057)=1,"By surname","Unresolved"))))</f>
        <v/>
      </c>
      <c r="AK2057" s="28" t="str">
        <f aca="false">IF($L2057="","",IF(MATCH($L2057,$L$2:$L$3000,0)&lt;&gt;ROW()-1,"",COUNT($AK$1:$AK2056)+1))</f>
        <v/>
      </c>
      <c r="AL2057" s="28" t="str">
        <f aca="false">IF($G2057="","",IF(MATCH($G2057,$G$2:$G$3000,0)&lt;&gt;ROW()-1,"",COUNT($AL$1:$AL2056)+1))</f>
        <v/>
      </c>
      <c r="AM2057" s="28" t="str">
        <f aca="false">IF($H2057="","",IF(MATCH($H2057,$H$2:$H$3000,0)&lt;&gt;ROW()-1,"",COUNT($AM$1:$AM2056)+1))</f>
        <v/>
      </c>
      <c r="AN2057" s="28" t="str">
        <f aca="false">IF($I2057="","",IF(MATCH($I2057,$I$2:$I$3000,0)&lt;&gt;ROW()-1,"",COUNT($AN$1:$AN2056)+1))</f>
        <v/>
      </c>
      <c r="AO2057" s="28" t="str">
        <f aca="false">IF($Q2057="","",IF(MATCH($Q2057,$Q$2:$Q$3000,0)&lt;&gt;ROW()-1,"",COUNT($AO$1:$AO2056)+1))</f>
        <v/>
      </c>
    </row>
    <row r="2058" customFormat="false" ht="12.75" hidden="false" customHeight="true" outlineLevel="0" collapsed="false">
      <c r="W2058" s="24" t="n">
        <f aca="false">IF($F2058="",0,IFERROR(IF(ISNUMBER($F2058),INT($F2058),DATE(VALUE(MID(SUBSTITUTE(LEFT($F2058,FIND(" ",$F2058&amp;" ")-1),"/",REPT(" ",20)),41,20)),VALUE(LEFT(SUBSTITUTE(LEFT($F2058,FIND(" ",$F2058&amp;" ")-1),"/",REPT(" ",20)),20)),VALUE(MID(SUBSTITUTE(LEFT($F2058,FIND(" ",$F2058&amp;" ")-1),"/",REPT(" ",20)),21,20)))),0))</f>
        <v>0</v>
      </c>
      <c r="X2058" s="25" t="str">
        <f aca="false">IF(ISNUMBER($N2058),$N2058*Validation!$B$5,"")</f>
        <v/>
      </c>
      <c r="Y2058" s="26" t="str">
        <f aca="false">IF($A2058="","",SUBSTITUTE(SUBSTITUTE(SUBSTITUTE(SUBSTITUTE(SUBSTITUTE(SUBSTITUTE(SUBSTITUTE(UPPER(TRIM($A2058)),"Á","A"),"É","E"),"Í","I"),"Ó","O"),"Ú","U"),"Ñ","N"),"Ü","U"))</f>
        <v/>
      </c>
      <c r="Z2058" s="26" t="str">
        <f aca="false">IF($Y2058="","",LEFT($Y2058,1)&amp;" "&amp;TRIM(RIGHT(SUBSTITUTE($Y2058," ",REPT(" ",50)),50)))</f>
        <v/>
      </c>
      <c r="AA2058" s="27" t="str">
        <f aca="false">IF($AF2058="","",IF(COUNTIF(Validation!$U$19:$U$178,$AF2058)&gt;0,"OK","NO MATCH"))</f>
        <v/>
      </c>
      <c r="AB2058" s="27" t="str">
        <f aca="false">IF($W2058=0,"",IF(AND($W2058&gt;=Validation!$B$3,$W2058&lt;=Validation!$C$3),"Yes","No"))</f>
        <v/>
      </c>
      <c r="AC2058" s="26" t="str">
        <f aca="false">IF($A2058="","",$AF2058&amp;"|"&amp;TEXT($W2058,"yyyy-mm-dd")&amp;"|"&amp;$J2058&amp;"|"&amp;$N2058)</f>
        <v/>
      </c>
      <c r="AD2058" s="27" t="str">
        <f aca="false">IF($AC2058="","",IF(COUNTIF($AC$2:$AC$3000,$AC2058)&gt;1,"REVIEW","OK"))</f>
        <v/>
      </c>
      <c r="AE2058" s="27" t="str">
        <f aca="false">IF(OR($W2058=0,$O2058=""),"",IF(IFERROR(IF(ISNUMBER($O2058),INT($O2058),DATE(VALUE(MID(SUBSTITUTE(LEFT($O2058,FIND(" ",$O2058&amp;" ")-1),"/",REPT(" ",20)),41,20)),VALUE(LEFT(SUBSTITUTE(LEFT($O2058,FIND(" ",$O2058&amp;" ")-1),"/",REPT(" ",20)),20)),VALUE(MID(SUBSTITUTE(LEFT($O2058,FIND(" ",$O2058&amp;" ")-1),"/",REPT(" ",20)),21,20)))),0)&gt;$W2058,"Late","Same day"))</f>
        <v/>
      </c>
      <c r="AF2058" s="26" t="str">
        <f aca="false">IF($A2058="","",IFERROR(INDEX(Validation!$C$193:$C$217,MATCH($A2058,Validation!$A$193:$A$217,0)),IF(COUNTIF(Validation!$U$19:$U$178,$Z2058)&gt;0,$Z2058,IF(COUNTIF(Validation!$S$19:$S$178,$AI2058)=1,INDEX(Validation!$U$19:$U$178,MATCH($AI2058,Validation!$S$19:$S$178,0)),$Z2058))))</f>
        <v/>
      </c>
      <c r="AG2058" s="27" t="str">
        <f aca="false">IF(COUNTA($A2058:$U2058)=0,"",IF($A2058="","No name",IF($F2058="","No date",IF($W2058=0,"Date ilegible",IF(NOT(ISNUMBER($N2058)),"Hours no numéricas",IF($AA2058="NO MATCH","Person no identificada","OK"))))))</f>
        <v/>
      </c>
      <c r="AH2058" s="27" t="str">
        <f aca="false">IF($W2058=0,"No date",IF($W2058&lt;Validation!$B$3,"Before period",IF($W2058&gt;Validation!$C$3,"After period","In period")))</f>
        <v>No date</v>
      </c>
      <c r="AI2058" s="26" t="str">
        <f aca="false">IF($Y2058="","",TRIM(RIGHT(SUBSTITUTE($Y2058," ",REPT(" ",50)),50)))</f>
        <v/>
      </c>
      <c r="AJ2058" s="27" t="str">
        <f aca="false">IF($A2058="","",IF(NOT(ISERROR(MATCH($A2058,Validation!$A$193:$A$217,0))),"Manual mapping",IF(COUNTIF(Validation!$U$19:$U$178,$Z2058)&gt;0,"Direct",IF(COUNTIF(Validation!$S$19:$S$178,$AI2058)=1,"By surname","Unresolved"))))</f>
        <v/>
      </c>
      <c r="AK2058" s="28" t="str">
        <f aca="false">IF($L2058="","",IF(MATCH($L2058,$L$2:$L$3000,0)&lt;&gt;ROW()-1,"",COUNT($AK$1:$AK2057)+1))</f>
        <v/>
      </c>
      <c r="AL2058" s="28" t="str">
        <f aca="false">IF($G2058="","",IF(MATCH($G2058,$G$2:$G$3000,0)&lt;&gt;ROW()-1,"",COUNT($AL$1:$AL2057)+1))</f>
        <v/>
      </c>
      <c r="AM2058" s="28" t="str">
        <f aca="false">IF($H2058="","",IF(MATCH($H2058,$H$2:$H$3000,0)&lt;&gt;ROW()-1,"",COUNT($AM$1:$AM2057)+1))</f>
        <v/>
      </c>
      <c r="AN2058" s="28" t="str">
        <f aca="false">IF($I2058="","",IF(MATCH($I2058,$I$2:$I$3000,0)&lt;&gt;ROW()-1,"",COUNT($AN$1:$AN2057)+1))</f>
        <v/>
      </c>
      <c r="AO2058" s="28" t="str">
        <f aca="false">IF($Q2058="","",IF(MATCH($Q2058,$Q$2:$Q$3000,0)&lt;&gt;ROW()-1,"",COUNT($AO$1:$AO2057)+1))</f>
        <v/>
      </c>
    </row>
    <row r="2059" customFormat="false" ht="12.75" hidden="false" customHeight="true" outlineLevel="0" collapsed="false">
      <c r="W2059" s="24" t="n">
        <f aca="false">IF($F2059="",0,IFERROR(IF(ISNUMBER($F2059),INT($F2059),DATE(VALUE(MID(SUBSTITUTE(LEFT($F2059,FIND(" ",$F2059&amp;" ")-1),"/",REPT(" ",20)),41,20)),VALUE(LEFT(SUBSTITUTE(LEFT($F2059,FIND(" ",$F2059&amp;" ")-1),"/",REPT(" ",20)),20)),VALUE(MID(SUBSTITUTE(LEFT($F2059,FIND(" ",$F2059&amp;" ")-1),"/",REPT(" ",20)),21,20)))),0))</f>
        <v>0</v>
      </c>
      <c r="X2059" s="25" t="str">
        <f aca="false">IF(ISNUMBER($N2059),$N2059*Validation!$B$5,"")</f>
        <v/>
      </c>
      <c r="Y2059" s="26" t="str">
        <f aca="false">IF($A2059="","",SUBSTITUTE(SUBSTITUTE(SUBSTITUTE(SUBSTITUTE(SUBSTITUTE(SUBSTITUTE(SUBSTITUTE(UPPER(TRIM($A2059)),"Á","A"),"É","E"),"Í","I"),"Ó","O"),"Ú","U"),"Ñ","N"),"Ü","U"))</f>
        <v/>
      </c>
      <c r="Z2059" s="26" t="str">
        <f aca="false">IF($Y2059="","",LEFT($Y2059,1)&amp;" "&amp;TRIM(RIGHT(SUBSTITUTE($Y2059," ",REPT(" ",50)),50)))</f>
        <v/>
      </c>
      <c r="AA2059" s="27" t="str">
        <f aca="false">IF($AF2059="","",IF(COUNTIF(Validation!$U$19:$U$178,$AF2059)&gt;0,"OK","NO MATCH"))</f>
        <v/>
      </c>
      <c r="AB2059" s="27" t="str">
        <f aca="false">IF($W2059=0,"",IF(AND($W2059&gt;=Validation!$B$3,$W2059&lt;=Validation!$C$3),"Yes","No"))</f>
        <v/>
      </c>
      <c r="AC2059" s="26" t="str">
        <f aca="false">IF($A2059="","",$AF2059&amp;"|"&amp;TEXT($W2059,"yyyy-mm-dd")&amp;"|"&amp;$J2059&amp;"|"&amp;$N2059)</f>
        <v/>
      </c>
      <c r="AD2059" s="27" t="str">
        <f aca="false">IF($AC2059="","",IF(COUNTIF($AC$2:$AC$3000,$AC2059)&gt;1,"REVIEW","OK"))</f>
        <v/>
      </c>
      <c r="AE2059" s="27" t="str">
        <f aca="false">IF(OR($W2059=0,$O2059=""),"",IF(IFERROR(IF(ISNUMBER($O2059),INT($O2059),DATE(VALUE(MID(SUBSTITUTE(LEFT($O2059,FIND(" ",$O2059&amp;" ")-1),"/",REPT(" ",20)),41,20)),VALUE(LEFT(SUBSTITUTE(LEFT($O2059,FIND(" ",$O2059&amp;" ")-1),"/",REPT(" ",20)),20)),VALUE(MID(SUBSTITUTE(LEFT($O2059,FIND(" ",$O2059&amp;" ")-1),"/",REPT(" ",20)),21,20)))),0)&gt;$W2059,"Late","Same day"))</f>
        <v/>
      </c>
      <c r="AF2059" s="26" t="str">
        <f aca="false">IF($A2059="","",IFERROR(INDEX(Validation!$C$193:$C$217,MATCH($A2059,Validation!$A$193:$A$217,0)),IF(COUNTIF(Validation!$U$19:$U$178,$Z2059)&gt;0,$Z2059,IF(COUNTIF(Validation!$S$19:$S$178,$AI2059)=1,INDEX(Validation!$U$19:$U$178,MATCH($AI2059,Validation!$S$19:$S$178,0)),$Z2059))))</f>
        <v/>
      </c>
      <c r="AG2059" s="27" t="str">
        <f aca="false">IF(COUNTA($A2059:$U2059)=0,"",IF($A2059="","No name",IF($F2059="","No date",IF($W2059=0,"Date ilegible",IF(NOT(ISNUMBER($N2059)),"Hours no numéricas",IF($AA2059="NO MATCH","Person no identificada","OK"))))))</f>
        <v/>
      </c>
      <c r="AH2059" s="27" t="str">
        <f aca="false">IF($W2059=0,"No date",IF($W2059&lt;Validation!$B$3,"Before period",IF($W2059&gt;Validation!$C$3,"After period","In period")))</f>
        <v>No date</v>
      </c>
      <c r="AI2059" s="26" t="str">
        <f aca="false">IF($Y2059="","",TRIM(RIGHT(SUBSTITUTE($Y2059," ",REPT(" ",50)),50)))</f>
        <v/>
      </c>
      <c r="AJ2059" s="27" t="str">
        <f aca="false">IF($A2059="","",IF(NOT(ISERROR(MATCH($A2059,Validation!$A$193:$A$217,0))),"Manual mapping",IF(COUNTIF(Validation!$U$19:$U$178,$Z2059)&gt;0,"Direct",IF(COUNTIF(Validation!$S$19:$S$178,$AI2059)=1,"By surname","Unresolved"))))</f>
        <v/>
      </c>
      <c r="AK2059" s="28" t="str">
        <f aca="false">IF($L2059="","",IF(MATCH($L2059,$L$2:$L$3000,0)&lt;&gt;ROW()-1,"",COUNT($AK$1:$AK2058)+1))</f>
        <v/>
      </c>
      <c r="AL2059" s="28" t="str">
        <f aca="false">IF($G2059="","",IF(MATCH($G2059,$G$2:$G$3000,0)&lt;&gt;ROW()-1,"",COUNT($AL$1:$AL2058)+1))</f>
        <v/>
      </c>
      <c r="AM2059" s="28" t="str">
        <f aca="false">IF($H2059="","",IF(MATCH($H2059,$H$2:$H$3000,0)&lt;&gt;ROW()-1,"",COUNT($AM$1:$AM2058)+1))</f>
        <v/>
      </c>
      <c r="AN2059" s="28" t="str">
        <f aca="false">IF($I2059="","",IF(MATCH($I2059,$I$2:$I$3000,0)&lt;&gt;ROW()-1,"",COUNT($AN$1:$AN2058)+1))</f>
        <v/>
      </c>
      <c r="AO2059" s="28" t="str">
        <f aca="false">IF($Q2059="","",IF(MATCH($Q2059,$Q$2:$Q$3000,0)&lt;&gt;ROW()-1,"",COUNT($AO$1:$AO2058)+1))</f>
        <v/>
      </c>
    </row>
    <row r="2060" customFormat="false" ht="12.75" hidden="false" customHeight="true" outlineLevel="0" collapsed="false">
      <c r="W2060" s="24" t="n">
        <f aca="false">IF($F2060="",0,IFERROR(IF(ISNUMBER($F2060),INT($F2060),DATE(VALUE(MID(SUBSTITUTE(LEFT($F2060,FIND(" ",$F2060&amp;" ")-1),"/",REPT(" ",20)),41,20)),VALUE(LEFT(SUBSTITUTE(LEFT($F2060,FIND(" ",$F2060&amp;" ")-1),"/",REPT(" ",20)),20)),VALUE(MID(SUBSTITUTE(LEFT($F2060,FIND(" ",$F2060&amp;" ")-1),"/",REPT(" ",20)),21,20)))),0))</f>
        <v>0</v>
      </c>
      <c r="X2060" s="25" t="str">
        <f aca="false">IF(ISNUMBER($N2060),$N2060*Validation!$B$5,"")</f>
        <v/>
      </c>
      <c r="Y2060" s="26" t="str">
        <f aca="false">IF($A2060="","",SUBSTITUTE(SUBSTITUTE(SUBSTITUTE(SUBSTITUTE(SUBSTITUTE(SUBSTITUTE(SUBSTITUTE(UPPER(TRIM($A2060)),"Á","A"),"É","E"),"Í","I"),"Ó","O"),"Ú","U"),"Ñ","N"),"Ü","U"))</f>
        <v/>
      </c>
      <c r="Z2060" s="26" t="str">
        <f aca="false">IF($Y2060="","",LEFT($Y2060,1)&amp;" "&amp;TRIM(RIGHT(SUBSTITUTE($Y2060," ",REPT(" ",50)),50)))</f>
        <v/>
      </c>
      <c r="AA2060" s="27" t="str">
        <f aca="false">IF($AF2060="","",IF(COUNTIF(Validation!$U$19:$U$178,$AF2060)&gt;0,"OK","NO MATCH"))</f>
        <v/>
      </c>
      <c r="AB2060" s="27" t="str">
        <f aca="false">IF($W2060=0,"",IF(AND($W2060&gt;=Validation!$B$3,$W2060&lt;=Validation!$C$3),"Yes","No"))</f>
        <v/>
      </c>
      <c r="AC2060" s="26" t="str">
        <f aca="false">IF($A2060="","",$AF2060&amp;"|"&amp;TEXT($W2060,"yyyy-mm-dd")&amp;"|"&amp;$J2060&amp;"|"&amp;$N2060)</f>
        <v/>
      </c>
      <c r="AD2060" s="27" t="str">
        <f aca="false">IF($AC2060="","",IF(COUNTIF($AC$2:$AC$3000,$AC2060)&gt;1,"REVIEW","OK"))</f>
        <v/>
      </c>
      <c r="AE2060" s="27" t="str">
        <f aca="false">IF(OR($W2060=0,$O2060=""),"",IF(IFERROR(IF(ISNUMBER($O2060),INT($O2060),DATE(VALUE(MID(SUBSTITUTE(LEFT($O2060,FIND(" ",$O2060&amp;" ")-1),"/",REPT(" ",20)),41,20)),VALUE(LEFT(SUBSTITUTE(LEFT($O2060,FIND(" ",$O2060&amp;" ")-1),"/",REPT(" ",20)),20)),VALUE(MID(SUBSTITUTE(LEFT($O2060,FIND(" ",$O2060&amp;" ")-1),"/",REPT(" ",20)),21,20)))),0)&gt;$W2060,"Late","Same day"))</f>
        <v/>
      </c>
      <c r="AF2060" s="26" t="str">
        <f aca="false">IF($A2060="","",IFERROR(INDEX(Validation!$C$193:$C$217,MATCH($A2060,Validation!$A$193:$A$217,0)),IF(COUNTIF(Validation!$U$19:$U$178,$Z2060)&gt;0,$Z2060,IF(COUNTIF(Validation!$S$19:$S$178,$AI2060)=1,INDEX(Validation!$U$19:$U$178,MATCH($AI2060,Validation!$S$19:$S$178,0)),$Z2060))))</f>
        <v/>
      </c>
      <c r="AG2060" s="27" t="str">
        <f aca="false">IF(COUNTA($A2060:$U2060)=0,"",IF($A2060="","No name",IF($F2060="","No date",IF($W2060=0,"Date ilegible",IF(NOT(ISNUMBER($N2060)),"Hours no numéricas",IF($AA2060="NO MATCH","Person no identificada","OK"))))))</f>
        <v/>
      </c>
      <c r="AH2060" s="27" t="str">
        <f aca="false">IF($W2060=0,"No date",IF($W2060&lt;Validation!$B$3,"Before period",IF($W2060&gt;Validation!$C$3,"After period","In period")))</f>
        <v>No date</v>
      </c>
      <c r="AI2060" s="26" t="str">
        <f aca="false">IF($Y2060="","",TRIM(RIGHT(SUBSTITUTE($Y2060," ",REPT(" ",50)),50)))</f>
        <v/>
      </c>
      <c r="AJ2060" s="27" t="str">
        <f aca="false">IF($A2060="","",IF(NOT(ISERROR(MATCH($A2060,Validation!$A$193:$A$217,0))),"Manual mapping",IF(COUNTIF(Validation!$U$19:$U$178,$Z2060)&gt;0,"Direct",IF(COUNTIF(Validation!$S$19:$S$178,$AI2060)=1,"By surname","Unresolved"))))</f>
        <v/>
      </c>
      <c r="AK2060" s="28" t="str">
        <f aca="false">IF($L2060="","",IF(MATCH($L2060,$L$2:$L$3000,0)&lt;&gt;ROW()-1,"",COUNT($AK$1:$AK2059)+1))</f>
        <v/>
      </c>
      <c r="AL2060" s="28" t="str">
        <f aca="false">IF($G2060="","",IF(MATCH($G2060,$G$2:$G$3000,0)&lt;&gt;ROW()-1,"",COUNT($AL$1:$AL2059)+1))</f>
        <v/>
      </c>
      <c r="AM2060" s="28" t="str">
        <f aca="false">IF($H2060="","",IF(MATCH($H2060,$H$2:$H$3000,0)&lt;&gt;ROW()-1,"",COUNT($AM$1:$AM2059)+1))</f>
        <v/>
      </c>
      <c r="AN2060" s="28" t="str">
        <f aca="false">IF($I2060="","",IF(MATCH($I2060,$I$2:$I$3000,0)&lt;&gt;ROW()-1,"",COUNT($AN$1:$AN2059)+1))</f>
        <v/>
      </c>
      <c r="AO2060" s="28" t="str">
        <f aca="false">IF($Q2060="","",IF(MATCH($Q2060,$Q$2:$Q$3000,0)&lt;&gt;ROW()-1,"",COUNT($AO$1:$AO2059)+1))</f>
        <v/>
      </c>
    </row>
    <row r="2061" customFormat="false" ht="12.75" hidden="false" customHeight="true" outlineLevel="0" collapsed="false">
      <c r="W2061" s="24" t="n">
        <f aca="false">IF($F2061="",0,IFERROR(IF(ISNUMBER($F2061),INT($F2061),DATE(VALUE(MID(SUBSTITUTE(LEFT($F2061,FIND(" ",$F2061&amp;" ")-1),"/",REPT(" ",20)),41,20)),VALUE(LEFT(SUBSTITUTE(LEFT($F2061,FIND(" ",$F2061&amp;" ")-1),"/",REPT(" ",20)),20)),VALUE(MID(SUBSTITUTE(LEFT($F2061,FIND(" ",$F2061&amp;" ")-1),"/",REPT(" ",20)),21,20)))),0))</f>
        <v>0</v>
      </c>
      <c r="X2061" s="25" t="str">
        <f aca="false">IF(ISNUMBER($N2061),$N2061*Validation!$B$5,"")</f>
        <v/>
      </c>
      <c r="Y2061" s="26" t="str">
        <f aca="false">IF($A2061="","",SUBSTITUTE(SUBSTITUTE(SUBSTITUTE(SUBSTITUTE(SUBSTITUTE(SUBSTITUTE(SUBSTITUTE(UPPER(TRIM($A2061)),"Á","A"),"É","E"),"Í","I"),"Ó","O"),"Ú","U"),"Ñ","N"),"Ü","U"))</f>
        <v/>
      </c>
      <c r="Z2061" s="26" t="str">
        <f aca="false">IF($Y2061="","",LEFT($Y2061,1)&amp;" "&amp;TRIM(RIGHT(SUBSTITUTE($Y2061," ",REPT(" ",50)),50)))</f>
        <v/>
      </c>
      <c r="AA2061" s="27" t="str">
        <f aca="false">IF($AF2061="","",IF(COUNTIF(Validation!$U$19:$U$178,$AF2061)&gt;0,"OK","NO MATCH"))</f>
        <v/>
      </c>
      <c r="AB2061" s="27" t="str">
        <f aca="false">IF($W2061=0,"",IF(AND($W2061&gt;=Validation!$B$3,$W2061&lt;=Validation!$C$3),"Yes","No"))</f>
        <v/>
      </c>
      <c r="AC2061" s="26" t="str">
        <f aca="false">IF($A2061="","",$AF2061&amp;"|"&amp;TEXT($W2061,"yyyy-mm-dd")&amp;"|"&amp;$J2061&amp;"|"&amp;$N2061)</f>
        <v/>
      </c>
      <c r="AD2061" s="27" t="str">
        <f aca="false">IF($AC2061="","",IF(COUNTIF($AC$2:$AC$3000,$AC2061)&gt;1,"REVIEW","OK"))</f>
        <v/>
      </c>
      <c r="AE2061" s="27" t="str">
        <f aca="false">IF(OR($W2061=0,$O2061=""),"",IF(IFERROR(IF(ISNUMBER($O2061),INT($O2061),DATE(VALUE(MID(SUBSTITUTE(LEFT($O2061,FIND(" ",$O2061&amp;" ")-1),"/",REPT(" ",20)),41,20)),VALUE(LEFT(SUBSTITUTE(LEFT($O2061,FIND(" ",$O2061&amp;" ")-1),"/",REPT(" ",20)),20)),VALUE(MID(SUBSTITUTE(LEFT($O2061,FIND(" ",$O2061&amp;" ")-1),"/",REPT(" ",20)),21,20)))),0)&gt;$W2061,"Late","Same day"))</f>
        <v/>
      </c>
      <c r="AF2061" s="26" t="str">
        <f aca="false">IF($A2061="","",IFERROR(INDEX(Validation!$C$193:$C$217,MATCH($A2061,Validation!$A$193:$A$217,0)),IF(COUNTIF(Validation!$U$19:$U$178,$Z2061)&gt;0,$Z2061,IF(COUNTIF(Validation!$S$19:$S$178,$AI2061)=1,INDEX(Validation!$U$19:$U$178,MATCH($AI2061,Validation!$S$19:$S$178,0)),$Z2061))))</f>
        <v/>
      </c>
      <c r="AG2061" s="27" t="str">
        <f aca="false">IF(COUNTA($A2061:$U2061)=0,"",IF($A2061="","No name",IF($F2061="","No date",IF($W2061=0,"Date ilegible",IF(NOT(ISNUMBER($N2061)),"Hours no numéricas",IF($AA2061="NO MATCH","Person no identificada","OK"))))))</f>
        <v/>
      </c>
      <c r="AH2061" s="27" t="str">
        <f aca="false">IF($W2061=0,"No date",IF($W2061&lt;Validation!$B$3,"Before period",IF($W2061&gt;Validation!$C$3,"After period","In period")))</f>
        <v>No date</v>
      </c>
      <c r="AI2061" s="26" t="str">
        <f aca="false">IF($Y2061="","",TRIM(RIGHT(SUBSTITUTE($Y2061," ",REPT(" ",50)),50)))</f>
        <v/>
      </c>
      <c r="AJ2061" s="27" t="str">
        <f aca="false">IF($A2061="","",IF(NOT(ISERROR(MATCH($A2061,Validation!$A$193:$A$217,0))),"Manual mapping",IF(COUNTIF(Validation!$U$19:$U$178,$Z2061)&gt;0,"Direct",IF(COUNTIF(Validation!$S$19:$S$178,$AI2061)=1,"By surname","Unresolved"))))</f>
        <v/>
      </c>
      <c r="AK2061" s="28" t="str">
        <f aca="false">IF($L2061="","",IF(MATCH($L2061,$L$2:$L$3000,0)&lt;&gt;ROW()-1,"",COUNT($AK$1:$AK2060)+1))</f>
        <v/>
      </c>
      <c r="AL2061" s="28" t="str">
        <f aca="false">IF($G2061="","",IF(MATCH($G2061,$G$2:$G$3000,0)&lt;&gt;ROW()-1,"",COUNT($AL$1:$AL2060)+1))</f>
        <v/>
      </c>
      <c r="AM2061" s="28" t="str">
        <f aca="false">IF($H2061="","",IF(MATCH($H2061,$H$2:$H$3000,0)&lt;&gt;ROW()-1,"",COUNT($AM$1:$AM2060)+1))</f>
        <v/>
      </c>
      <c r="AN2061" s="28" t="str">
        <f aca="false">IF($I2061="","",IF(MATCH($I2061,$I$2:$I$3000,0)&lt;&gt;ROW()-1,"",COUNT($AN$1:$AN2060)+1))</f>
        <v/>
      </c>
      <c r="AO2061" s="28" t="str">
        <f aca="false">IF($Q2061="","",IF(MATCH($Q2061,$Q$2:$Q$3000,0)&lt;&gt;ROW()-1,"",COUNT($AO$1:$AO2060)+1))</f>
        <v/>
      </c>
    </row>
    <row r="2062" customFormat="false" ht="12.75" hidden="false" customHeight="true" outlineLevel="0" collapsed="false">
      <c r="W2062" s="24" t="n">
        <f aca="false">IF($F2062="",0,IFERROR(IF(ISNUMBER($F2062),INT($F2062),DATE(VALUE(MID(SUBSTITUTE(LEFT($F2062,FIND(" ",$F2062&amp;" ")-1),"/",REPT(" ",20)),41,20)),VALUE(LEFT(SUBSTITUTE(LEFT($F2062,FIND(" ",$F2062&amp;" ")-1),"/",REPT(" ",20)),20)),VALUE(MID(SUBSTITUTE(LEFT($F2062,FIND(" ",$F2062&amp;" ")-1),"/",REPT(" ",20)),21,20)))),0))</f>
        <v>0</v>
      </c>
      <c r="X2062" s="25" t="str">
        <f aca="false">IF(ISNUMBER($N2062),$N2062*Validation!$B$5,"")</f>
        <v/>
      </c>
      <c r="Y2062" s="26" t="str">
        <f aca="false">IF($A2062="","",SUBSTITUTE(SUBSTITUTE(SUBSTITUTE(SUBSTITUTE(SUBSTITUTE(SUBSTITUTE(SUBSTITUTE(UPPER(TRIM($A2062)),"Á","A"),"É","E"),"Í","I"),"Ó","O"),"Ú","U"),"Ñ","N"),"Ü","U"))</f>
        <v/>
      </c>
      <c r="Z2062" s="26" t="str">
        <f aca="false">IF($Y2062="","",LEFT($Y2062,1)&amp;" "&amp;TRIM(RIGHT(SUBSTITUTE($Y2062," ",REPT(" ",50)),50)))</f>
        <v/>
      </c>
      <c r="AA2062" s="27" t="str">
        <f aca="false">IF($AF2062="","",IF(COUNTIF(Validation!$U$19:$U$178,$AF2062)&gt;0,"OK","NO MATCH"))</f>
        <v/>
      </c>
      <c r="AB2062" s="27" t="str">
        <f aca="false">IF($W2062=0,"",IF(AND($W2062&gt;=Validation!$B$3,$W2062&lt;=Validation!$C$3),"Yes","No"))</f>
        <v/>
      </c>
      <c r="AC2062" s="26" t="str">
        <f aca="false">IF($A2062="","",$AF2062&amp;"|"&amp;TEXT($W2062,"yyyy-mm-dd")&amp;"|"&amp;$J2062&amp;"|"&amp;$N2062)</f>
        <v/>
      </c>
      <c r="AD2062" s="27" t="str">
        <f aca="false">IF($AC2062="","",IF(COUNTIF($AC$2:$AC$3000,$AC2062)&gt;1,"REVIEW","OK"))</f>
        <v/>
      </c>
      <c r="AE2062" s="27" t="str">
        <f aca="false">IF(OR($W2062=0,$O2062=""),"",IF(IFERROR(IF(ISNUMBER($O2062),INT($O2062),DATE(VALUE(MID(SUBSTITUTE(LEFT($O2062,FIND(" ",$O2062&amp;" ")-1),"/",REPT(" ",20)),41,20)),VALUE(LEFT(SUBSTITUTE(LEFT($O2062,FIND(" ",$O2062&amp;" ")-1),"/",REPT(" ",20)),20)),VALUE(MID(SUBSTITUTE(LEFT($O2062,FIND(" ",$O2062&amp;" ")-1),"/",REPT(" ",20)),21,20)))),0)&gt;$W2062,"Late","Same day"))</f>
        <v/>
      </c>
      <c r="AF2062" s="26" t="str">
        <f aca="false">IF($A2062="","",IFERROR(INDEX(Validation!$C$193:$C$217,MATCH($A2062,Validation!$A$193:$A$217,0)),IF(COUNTIF(Validation!$U$19:$U$178,$Z2062)&gt;0,$Z2062,IF(COUNTIF(Validation!$S$19:$S$178,$AI2062)=1,INDEX(Validation!$U$19:$U$178,MATCH($AI2062,Validation!$S$19:$S$178,0)),$Z2062))))</f>
        <v/>
      </c>
      <c r="AG2062" s="27" t="str">
        <f aca="false">IF(COUNTA($A2062:$U2062)=0,"",IF($A2062="","No name",IF($F2062="","No date",IF($W2062=0,"Date ilegible",IF(NOT(ISNUMBER($N2062)),"Hours no numéricas",IF($AA2062="NO MATCH","Person no identificada","OK"))))))</f>
        <v/>
      </c>
      <c r="AH2062" s="27" t="str">
        <f aca="false">IF($W2062=0,"No date",IF($W2062&lt;Validation!$B$3,"Before period",IF($W2062&gt;Validation!$C$3,"After period","In period")))</f>
        <v>No date</v>
      </c>
      <c r="AI2062" s="26" t="str">
        <f aca="false">IF($Y2062="","",TRIM(RIGHT(SUBSTITUTE($Y2062," ",REPT(" ",50)),50)))</f>
        <v/>
      </c>
      <c r="AJ2062" s="27" t="str">
        <f aca="false">IF($A2062="","",IF(NOT(ISERROR(MATCH($A2062,Validation!$A$193:$A$217,0))),"Manual mapping",IF(COUNTIF(Validation!$U$19:$U$178,$Z2062)&gt;0,"Direct",IF(COUNTIF(Validation!$S$19:$S$178,$AI2062)=1,"By surname","Unresolved"))))</f>
        <v/>
      </c>
      <c r="AK2062" s="28" t="str">
        <f aca="false">IF($L2062="","",IF(MATCH($L2062,$L$2:$L$3000,0)&lt;&gt;ROW()-1,"",COUNT($AK$1:$AK2061)+1))</f>
        <v/>
      </c>
      <c r="AL2062" s="28" t="str">
        <f aca="false">IF($G2062="","",IF(MATCH($G2062,$G$2:$G$3000,0)&lt;&gt;ROW()-1,"",COUNT($AL$1:$AL2061)+1))</f>
        <v/>
      </c>
      <c r="AM2062" s="28" t="str">
        <f aca="false">IF($H2062="","",IF(MATCH($H2062,$H$2:$H$3000,0)&lt;&gt;ROW()-1,"",COUNT($AM$1:$AM2061)+1))</f>
        <v/>
      </c>
      <c r="AN2062" s="28" t="str">
        <f aca="false">IF($I2062="","",IF(MATCH($I2062,$I$2:$I$3000,0)&lt;&gt;ROW()-1,"",COUNT($AN$1:$AN2061)+1))</f>
        <v/>
      </c>
      <c r="AO2062" s="28" t="str">
        <f aca="false">IF($Q2062="","",IF(MATCH($Q2062,$Q$2:$Q$3000,0)&lt;&gt;ROW()-1,"",COUNT($AO$1:$AO2061)+1))</f>
        <v/>
      </c>
    </row>
    <row r="2063" customFormat="false" ht="12.75" hidden="false" customHeight="true" outlineLevel="0" collapsed="false">
      <c r="W2063" s="24" t="n">
        <f aca="false">IF($F2063="",0,IFERROR(IF(ISNUMBER($F2063),INT($F2063),DATE(VALUE(MID(SUBSTITUTE(LEFT($F2063,FIND(" ",$F2063&amp;" ")-1),"/",REPT(" ",20)),41,20)),VALUE(LEFT(SUBSTITUTE(LEFT($F2063,FIND(" ",$F2063&amp;" ")-1),"/",REPT(" ",20)),20)),VALUE(MID(SUBSTITUTE(LEFT($F2063,FIND(" ",$F2063&amp;" ")-1),"/",REPT(" ",20)),21,20)))),0))</f>
        <v>0</v>
      </c>
      <c r="X2063" s="25" t="str">
        <f aca="false">IF(ISNUMBER($N2063),$N2063*Validation!$B$5,"")</f>
        <v/>
      </c>
      <c r="Y2063" s="26" t="str">
        <f aca="false">IF($A2063="","",SUBSTITUTE(SUBSTITUTE(SUBSTITUTE(SUBSTITUTE(SUBSTITUTE(SUBSTITUTE(SUBSTITUTE(UPPER(TRIM($A2063)),"Á","A"),"É","E"),"Í","I"),"Ó","O"),"Ú","U"),"Ñ","N"),"Ü","U"))</f>
        <v/>
      </c>
      <c r="Z2063" s="26" t="str">
        <f aca="false">IF($Y2063="","",LEFT($Y2063,1)&amp;" "&amp;TRIM(RIGHT(SUBSTITUTE($Y2063," ",REPT(" ",50)),50)))</f>
        <v/>
      </c>
      <c r="AA2063" s="27" t="str">
        <f aca="false">IF($AF2063="","",IF(COUNTIF(Validation!$U$19:$U$178,$AF2063)&gt;0,"OK","NO MATCH"))</f>
        <v/>
      </c>
      <c r="AB2063" s="27" t="str">
        <f aca="false">IF($W2063=0,"",IF(AND($W2063&gt;=Validation!$B$3,$W2063&lt;=Validation!$C$3),"Yes","No"))</f>
        <v/>
      </c>
      <c r="AC2063" s="26" t="str">
        <f aca="false">IF($A2063="","",$AF2063&amp;"|"&amp;TEXT($W2063,"yyyy-mm-dd")&amp;"|"&amp;$J2063&amp;"|"&amp;$N2063)</f>
        <v/>
      </c>
      <c r="AD2063" s="27" t="str">
        <f aca="false">IF($AC2063="","",IF(COUNTIF($AC$2:$AC$3000,$AC2063)&gt;1,"REVIEW","OK"))</f>
        <v/>
      </c>
      <c r="AE2063" s="27" t="str">
        <f aca="false">IF(OR($W2063=0,$O2063=""),"",IF(IFERROR(IF(ISNUMBER($O2063),INT($O2063),DATE(VALUE(MID(SUBSTITUTE(LEFT($O2063,FIND(" ",$O2063&amp;" ")-1),"/",REPT(" ",20)),41,20)),VALUE(LEFT(SUBSTITUTE(LEFT($O2063,FIND(" ",$O2063&amp;" ")-1),"/",REPT(" ",20)),20)),VALUE(MID(SUBSTITUTE(LEFT($O2063,FIND(" ",$O2063&amp;" ")-1),"/",REPT(" ",20)),21,20)))),0)&gt;$W2063,"Late","Same day"))</f>
        <v/>
      </c>
      <c r="AF2063" s="26" t="str">
        <f aca="false">IF($A2063="","",IFERROR(INDEX(Validation!$C$193:$C$217,MATCH($A2063,Validation!$A$193:$A$217,0)),IF(COUNTIF(Validation!$U$19:$U$178,$Z2063)&gt;0,$Z2063,IF(COUNTIF(Validation!$S$19:$S$178,$AI2063)=1,INDEX(Validation!$U$19:$U$178,MATCH($AI2063,Validation!$S$19:$S$178,0)),$Z2063))))</f>
        <v/>
      </c>
      <c r="AG2063" s="27" t="str">
        <f aca="false">IF(COUNTA($A2063:$U2063)=0,"",IF($A2063="","No name",IF($F2063="","No date",IF($W2063=0,"Date ilegible",IF(NOT(ISNUMBER($N2063)),"Hours no numéricas",IF($AA2063="NO MATCH","Person no identificada","OK"))))))</f>
        <v/>
      </c>
      <c r="AH2063" s="27" t="str">
        <f aca="false">IF($W2063=0,"No date",IF($W2063&lt;Validation!$B$3,"Before period",IF($W2063&gt;Validation!$C$3,"After period","In period")))</f>
        <v>No date</v>
      </c>
      <c r="AI2063" s="26" t="str">
        <f aca="false">IF($Y2063="","",TRIM(RIGHT(SUBSTITUTE($Y2063," ",REPT(" ",50)),50)))</f>
        <v/>
      </c>
      <c r="AJ2063" s="27" t="str">
        <f aca="false">IF($A2063="","",IF(NOT(ISERROR(MATCH($A2063,Validation!$A$193:$A$217,0))),"Manual mapping",IF(COUNTIF(Validation!$U$19:$U$178,$Z2063)&gt;0,"Direct",IF(COUNTIF(Validation!$S$19:$S$178,$AI2063)=1,"By surname","Unresolved"))))</f>
        <v/>
      </c>
      <c r="AK2063" s="28" t="str">
        <f aca="false">IF($L2063="","",IF(MATCH($L2063,$L$2:$L$3000,0)&lt;&gt;ROW()-1,"",COUNT($AK$1:$AK2062)+1))</f>
        <v/>
      </c>
      <c r="AL2063" s="28" t="str">
        <f aca="false">IF($G2063="","",IF(MATCH($G2063,$G$2:$G$3000,0)&lt;&gt;ROW()-1,"",COUNT($AL$1:$AL2062)+1))</f>
        <v/>
      </c>
      <c r="AM2063" s="28" t="str">
        <f aca="false">IF($H2063="","",IF(MATCH($H2063,$H$2:$H$3000,0)&lt;&gt;ROW()-1,"",COUNT($AM$1:$AM2062)+1))</f>
        <v/>
      </c>
      <c r="AN2063" s="28" t="str">
        <f aca="false">IF($I2063="","",IF(MATCH($I2063,$I$2:$I$3000,0)&lt;&gt;ROW()-1,"",COUNT($AN$1:$AN2062)+1))</f>
        <v/>
      </c>
      <c r="AO2063" s="28" t="str">
        <f aca="false">IF($Q2063="","",IF(MATCH($Q2063,$Q$2:$Q$3000,0)&lt;&gt;ROW()-1,"",COUNT($AO$1:$AO2062)+1))</f>
        <v/>
      </c>
    </row>
    <row r="2064" customFormat="false" ht="12.75" hidden="false" customHeight="true" outlineLevel="0" collapsed="false">
      <c r="W2064" s="24" t="n">
        <f aca="false">IF($F2064="",0,IFERROR(IF(ISNUMBER($F2064),INT($F2064),DATE(VALUE(MID(SUBSTITUTE(LEFT($F2064,FIND(" ",$F2064&amp;" ")-1),"/",REPT(" ",20)),41,20)),VALUE(LEFT(SUBSTITUTE(LEFT($F2064,FIND(" ",$F2064&amp;" ")-1),"/",REPT(" ",20)),20)),VALUE(MID(SUBSTITUTE(LEFT($F2064,FIND(" ",$F2064&amp;" ")-1),"/",REPT(" ",20)),21,20)))),0))</f>
        <v>0</v>
      </c>
      <c r="X2064" s="25" t="str">
        <f aca="false">IF(ISNUMBER($N2064),$N2064*Validation!$B$5,"")</f>
        <v/>
      </c>
      <c r="Y2064" s="26" t="str">
        <f aca="false">IF($A2064="","",SUBSTITUTE(SUBSTITUTE(SUBSTITUTE(SUBSTITUTE(SUBSTITUTE(SUBSTITUTE(SUBSTITUTE(UPPER(TRIM($A2064)),"Á","A"),"É","E"),"Í","I"),"Ó","O"),"Ú","U"),"Ñ","N"),"Ü","U"))</f>
        <v/>
      </c>
      <c r="Z2064" s="26" t="str">
        <f aca="false">IF($Y2064="","",LEFT($Y2064,1)&amp;" "&amp;TRIM(RIGHT(SUBSTITUTE($Y2064," ",REPT(" ",50)),50)))</f>
        <v/>
      </c>
      <c r="AA2064" s="27" t="str">
        <f aca="false">IF($AF2064="","",IF(COUNTIF(Validation!$U$19:$U$178,$AF2064)&gt;0,"OK","NO MATCH"))</f>
        <v/>
      </c>
      <c r="AB2064" s="27" t="str">
        <f aca="false">IF($W2064=0,"",IF(AND($W2064&gt;=Validation!$B$3,$W2064&lt;=Validation!$C$3),"Yes","No"))</f>
        <v/>
      </c>
      <c r="AC2064" s="26" t="str">
        <f aca="false">IF($A2064="","",$AF2064&amp;"|"&amp;TEXT($W2064,"yyyy-mm-dd")&amp;"|"&amp;$J2064&amp;"|"&amp;$N2064)</f>
        <v/>
      </c>
      <c r="AD2064" s="27" t="str">
        <f aca="false">IF($AC2064="","",IF(COUNTIF($AC$2:$AC$3000,$AC2064)&gt;1,"REVIEW","OK"))</f>
        <v/>
      </c>
      <c r="AE2064" s="27" t="str">
        <f aca="false">IF(OR($W2064=0,$O2064=""),"",IF(IFERROR(IF(ISNUMBER($O2064),INT($O2064),DATE(VALUE(MID(SUBSTITUTE(LEFT($O2064,FIND(" ",$O2064&amp;" ")-1),"/",REPT(" ",20)),41,20)),VALUE(LEFT(SUBSTITUTE(LEFT($O2064,FIND(" ",$O2064&amp;" ")-1),"/",REPT(" ",20)),20)),VALUE(MID(SUBSTITUTE(LEFT($O2064,FIND(" ",$O2064&amp;" ")-1),"/",REPT(" ",20)),21,20)))),0)&gt;$W2064,"Late","Same day"))</f>
        <v/>
      </c>
      <c r="AF2064" s="26" t="str">
        <f aca="false">IF($A2064="","",IFERROR(INDEX(Validation!$C$193:$C$217,MATCH($A2064,Validation!$A$193:$A$217,0)),IF(COUNTIF(Validation!$U$19:$U$178,$Z2064)&gt;0,$Z2064,IF(COUNTIF(Validation!$S$19:$S$178,$AI2064)=1,INDEX(Validation!$U$19:$U$178,MATCH($AI2064,Validation!$S$19:$S$178,0)),$Z2064))))</f>
        <v/>
      </c>
      <c r="AG2064" s="27" t="str">
        <f aca="false">IF(COUNTA($A2064:$U2064)=0,"",IF($A2064="","No name",IF($F2064="","No date",IF($W2064=0,"Date ilegible",IF(NOT(ISNUMBER($N2064)),"Hours no numéricas",IF($AA2064="NO MATCH","Person no identificada","OK"))))))</f>
        <v/>
      </c>
      <c r="AH2064" s="27" t="str">
        <f aca="false">IF($W2064=0,"No date",IF($W2064&lt;Validation!$B$3,"Before period",IF($W2064&gt;Validation!$C$3,"After period","In period")))</f>
        <v>No date</v>
      </c>
      <c r="AI2064" s="26" t="str">
        <f aca="false">IF($Y2064="","",TRIM(RIGHT(SUBSTITUTE($Y2064," ",REPT(" ",50)),50)))</f>
        <v/>
      </c>
      <c r="AJ2064" s="27" t="str">
        <f aca="false">IF($A2064="","",IF(NOT(ISERROR(MATCH($A2064,Validation!$A$193:$A$217,0))),"Manual mapping",IF(COUNTIF(Validation!$U$19:$U$178,$Z2064)&gt;0,"Direct",IF(COUNTIF(Validation!$S$19:$S$178,$AI2064)=1,"By surname","Unresolved"))))</f>
        <v/>
      </c>
      <c r="AK2064" s="28" t="str">
        <f aca="false">IF($L2064="","",IF(MATCH($L2064,$L$2:$L$3000,0)&lt;&gt;ROW()-1,"",COUNT($AK$1:$AK2063)+1))</f>
        <v/>
      </c>
      <c r="AL2064" s="28" t="str">
        <f aca="false">IF($G2064="","",IF(MATCH($G2064,$G$2:$G$3000,0)&lt;&gt;ROW()-1,"",COUNT($AL$1:$AL2063)+1))</f>
        <v/>
      </c>
      <c r="AM2064" s="28" t="str">
        <f aca="false">IF($H2064="","",IF(MATCH($H2064,$H$2:$H$3000,0)&lt;&gt;ROW()-1,"",COUNT($AM$1:$AM2063)+1))</f>
        <v/>
      </c>
      <c r="AN2064" s="28" t="str">
        <f aca="false">IF($I2064="","",IF(MATCH($I2064,$I$2:$I$3000,0)&lt;&gt;ROW()-1,"",COUNT($AN$1:$AN2063)+1))</f>
        <v/>
      </c>
      <c r="AO2064" s="28" t="str">
        <f aca="false">IF($Q2064="","",IF(MATCH($Q2064,$Q$2:$Q$3000,0)&lt;&gt;ROW()-1,"",COUNT($AO$1:$AO2063)+1))</f>
        <v/>
      </c>
    </row>
    <row r="2065" customFormat="false" ht="12.75" hidden="false" customHeight="true" outlineLevel="0" collapsed="false">
      <c r="W2065" s="24" t="n">
        <f aca="false">IF($F2065="",0,IFERROR(IF(ISNUMBER($F2065),INT($F2065),DATE(VALUE(MID(SUBSTITUTE(LEFT($F2065,FIND(" ",$F2065&amp;" ")-1),"/",REPT(" ",20)),41,20)),VALUE(LEFT(SUBSTITUTE(LEFT($F2065,FIND(" ",$F2065&amp;" ")-1),"/",REPT(" ",20)),20)),VALUE(MID(SUBSTITUTE(LEFT($F2065,FIND(" ",$F2065&amp;" ")-1),"/",REPT(" ",20)),21,20)))),0))</f>
        <v>0</v>
      </c>
      <c r="X2065" s="25" t="str">
        <f aca="false">IF(ISNUMBER($N2065),$N2065*Validation!$B$5,"")</f>
        <v/>
      </c>
      <c r="Y2065" s="26" t="str">
        <f aca="false">IF($A2065="","",SUBSTITUTE(SUBSTITUTE(SUBSTITUTE(SUBSTITUTE(SUBSTITUTE(SUBSTITUTE(SUBSTITUTE(UPPER(TRIM($A2065)),"Á","A"),"É","E"),"Í","I"),"Ó","O"),"Ú","U"),"Ñ","N"),"Ü","U"))</f>
        <v/>
      </c>
      <c r="Z2065" s="26" t="str">
        <f aca="false">IF($Y2065="","",LEFT($Y2065,1)&amp;" "&amp;TRIM(RIGHT(SUBSTITUTE($Y2065," ",REPT(" ",50)),50)))</f>
        <v/>
      </c>
      <c r="AA2065" s="27" t="str">
        <f aca="false">IF($AF2065="","",IF(COUNTIF(Validation!$U$19:$U$178,$AF2065)&gt;0,"OK","NO MATCH"))</f>
        <v/>
      </c>
      <c r="AB2065" s="27" t="str">
        <f aca="false">IF($W2065=0,"",IF(AND($W2065&gt;=Validation!$B$3,$W2065&lt;=Validation!$C$3),"Yes","No"))</f>
        <v/>
      </c>
      <c r="AC2065" s="26" t="str">
        <f aca="false">IF($A2065="","",$AF2065&amp;"|"&amp;TEXT($W2065,"yyyy-mm-dd")&amp;"|"&amp;$J2065&amp;"|"&amp;$N2065)</f>
        <v/>
      </c>
      <c r="AD2065" s="27" t="str">
        <f aca="false">IF($AC2065="","",IF(COUNTIF($AC$2:$AC$3000,$AC2065)&gt;1,"REVIEW","OK"))</f>
        <v/>
      </c>
      <c r="AE2065" s="27" t="str">
        <f aca="false">IF(OR($W2065=0,$O2065=""),"",IF(IFERROR(IF(ISNUMBER($O2065),INT($O2065),DATE(VALUE(MID(SUBSTITUTE(LEFT($O2065,FIND(" ",$O2065&amp;" ")-1),"/",REPT(" ",20)),41,20)),VALUE(LEFT(SUBSTITUTE(LEFT($O2065,FIND(" ",$O2065&amp;" ")-1),"/",REPT(" ",20)),20)),VALUE(MID(SUBSTITUTE(LEFT($O2065,FIND(" ",$O2065&amp;" ")-1),"/",REPT(" ",20)),21,20)))),0)&gt;$W2065,"Late","Same day"))</f>
        <v/>
      </c>
      <c r="AF2065" s="26" t="str">
        <f aca="false">IF($A2065="","",IFERROR(INDEX(Validation!$C$193:$C$217,MATCH($A2065,Validation!$A$193:$A$217,0)),IF(COUNTIF(Validation!$U$19:$U$178,$Z2065)&gt;0,$Z2065,IF(COUNTIF(Validation!$S$19:$S$178,$AI2065)=1,INDEX(Validation!$U$19:$U$178,MATCH($AI2065,Validation!$S$19:$S$178,0)),$Z2065))))</f>
        <v/>
      </c>
      <c r="AG2065" s="27" t="str">
        <f aca="false">IF(COUNTA($A2065:$U2065)=0,"",IF($A2065="","No name",IF($F2065="","No date",IF($W2065=0,"Date ilegible",IF(NOT(ISNUMBER($N2065)),"Hours no numéricas",IF($AA2065="NO MATCH","Person no identificada","OK"))))))</f>
        <v/>
      </c>
      <c r="AH2065" s="27" t="str">
        <f aca="false">IF($W2065=0,"No date",IF($W2065&lt;Validation!$B$3,"Before period",IF($W2065&gt;Validation!$C$3,"After period","In period")))</f>
        <v>No date</v>
      </c>
      <c r="AI2065" s="26" t="str">
        <f aca="false">IF($Y2065="","",TRIM(RIGHT(SUBSTITUTE($Y2065," ",REPT(" ",50)),50)))</f>
        <v/>
      </c>
      <c r="AJ2065" s="27" t="str">
        <f aca="false">IF($A2065="","",IF(NOT(ISERROR(MATCH($A2065,Validation!$A$193:$A$217,0))),"Manual mapping",IF(COUNTIF(Validation!$U$19:$U$178,$Z2065)&gt;0,"Direct",IF(COUNTIF(Validation!$S$19:$S$178,$AI2065)=1,"By surname","Unresolved"))))</f>
        <v/>
      </c>
      <c r="AK2065" s="28" t="str">
        <f aca="false">IF($L2065="","",IF(MATCH($L2065,$L$2:$L$3000,0)&lt;&gt;ROW()-1,"",COUNT($AK$1:$AK2064)+1))</f>
        <v/>
      </c>
      <c r="AL2065" s="28" t="str">
        <f aca="false">IF($G2065="","",IF(MATCH($G2065,$G$2:$G$3000,0)&lt;&gt;ROW()-1,"",COUNT($AL$1:$AL2064)+1))</f>
        <v/>
      </c>
      <c r="AM2065" s="28" t="str">
        <f aca="false">IF($H2065="","",IF(MATCH($H2065,$H$2:$H$3000,0)&lt;&gt;ROW()-1,"",COUNT($AM$1:$AM2064)+1))</f>
        <v/>
      </c>
      <c r="AN2065" s="28" t="str">
        <f aca="false">IF($I2065="","",IF(MATCH($I2065,$I$2:$I$3000,0)&lt;&gt;ROW()-1,"",COUNT($AN$1:$AN2064)+1))</f>
        <v/>
      </c>
      <c r="AO2065" s="28" t="str">
        <f aca="false">IF($Q2065="","",IF(MATCH($Q2065,$Q$2:$Q$3000,0)&lt;&gt;ROW()-1,"",COUNT($AO$1:$AO2064)+1))</f>
        <v/>
      </c>
    </row>
    <row r="2066" customFormat="false" ht="12.75" hidden="false" customHeight="true" outlineLevel="0" collapsed="false">
      <c r="W2066" s="24" t="n">
        <f aca="false">IF($F2066="",0,IFERROR(IF(ISNUMBER($F2066),INT($F2066),DATE(VALUE(MID(SUBSTITUTE(LEFT($F2066,FIND(" ",$F2066&amp;" ")-1),"/",REPT(" ",20)),41,20)),VALUE(LEFT(SUBSTITUTE(LEFT($F2066,FIND(" ",$F2066&amp;" ")-1),"/",REPT(" ",20)),20)),VALUE(MID(SUBSTITUTE(LEFT($F2066,FIND(" ",$F2066&amp;" ")-1),"/",REPT(" ",20)),21,20)))),0))</f>
        <v>0</v>
      </c>
      <c r="X2066" s="25" t="str">
        <f aca="false">IF(ISNUMBER($N2066),$N2066*Validation!$B$5,"")</f>
        <v/>
      </c>
      <c r="Y2066" s="26" t="str">
        <f aca="false">IF($A2066="","",SUBSTITUTE(SUBSTITUTE(SUBSTITUTE(SUBSTITUTE(SUBSTITUTE(SUBSTITUTE(SUBSTITUTE(UPPER(TRIM($A2066)),"Á","A"),"É","E"),"Í","I"),"Ó","O"),"Ú","U"),"Ñ","N"),"Ü","U"))</f>
        <v/>
      </c>
      <c r="Z2066" s="26" t="str">
        <f aca="false">IF($Y2066="","",LEFT($Y2066,1)&amp;" "&amp;TRIM(RIGHT(SUBSTITUTE($Y2066," ",REPT(" ",50)),50)))</f>
        <v/>
      </c>
      <c r="AA2066" s="27" t="str">
        <f aca="false">IF($AF2066="","",IF(COUNTIF(Validation!$U$19:$U$178,$AF2066)&gt;0,"OK","NO MATCH"))</f>
        <v/>
      </c>
      <c r="AB2066" s="27" t="str">
        <f aca="false">IF($W2066=0,"",IF(AND($W2066&gt;=Validation!$B$3,$W2066&lt;=Validation!$C$3),"Yes","No"))</f>
        <v/>
      </c>
      <c r="AC2066" s="26" t="str">
        <f aca="false">IF($A2066="","",$AF2066&amp;"|"&amp;TEXT($W2066,"yyyy-mm-dd")&amp;"|"&amp;$J2066&amp;"|"&amp;$N2066)</f>
        <v/>
      </c>
      <c r="AD2066" s="27" t="str">
        <f aca="false">IF($AC2066="","",IF(COUNTIF($AC$2:$AC$3000,$AC2066)&gt;1,"REVIEW","OK"))</f>
        <v/>
      </c>
      <c r="AE2066" s="27" t="str">
        <f aca="false">IF(OR($W2066=0,$O2066=""),"",IF(IFERROR(IF(ISNUMBER($O2066),INT($O2066),DATE(VALUE(MID(SUBSTITUTE(LEFT($O2066,FIND(" ",$O2066&amp;" ")-1),"/",REPT(" ",20)),41,20)),VALUE(LEFT(SUBSTITUTE(LEFT($O2066,FIND(" ",$O2066&amp;" ")-1),"/",REPT(" ",20)),20)),VALUE(MID(SUBSTITUTE(LEFT($O2066,FIND(" ",$O2066&amp;" ")-1),"/",REPT(" ",20)),21,20)))),0)&gt;$W2066,"Late","Same day"))</f>
        <v/>
      </c>
      <c r="AF2066" s="26" t="str">
        <f aca="false">IF($A2066="","",IFERROR(INDEX(Validation!$C$193:$C$217,MATCH($A2066,Validation!$A$193:$A$217,0)),IF(COUNTIF(Validation!$U$19:$U$178,$Z2066)&gt;0,$Z2066,IF(COUNTIF(Validation!$S$19:$S$178,$AI2066)=1,INDEX(Validation!$U$19:$U$178,MATCH($AI2066,Validation!$S$19:$S$178,0)),$Z2066))))</f>
        <v/>
      </c>
      <c r="AG2066" s="27" t="str">
        <f aca="false">IF(COUNTA($A2066:$U2066)=0,"",IF($A2066="","No name",IF($F2066="","No date",IF($W2066=0,"Date ilegible",IF(NOT(ISNUMBER($N2066)),"Hours no numéricas",IF($AA2066="NO MATCH","Person no identificada","OK"))))))</f>
        <v/>
      </c>
      <c r="AH2066" s="27" t="str">
        <f aca="false">IF($W2066=0,"No date",IF($W2066&lt;Validation!$B$3,"Before period",IF($W2066&gt;Validation!$C$3,"After period","In period")))</f>
        <v>No date</v>
      </c>
      <c r="AI2066" s="26" t="str">
        <f aca="false">IF($Y2066="","",TRIM(RIGHT(SUBSTITUTE($Y2066," ",REPT(" ",50)),50)))</f>
        <v/>
      </c>
      <c r="AJ2066" s="27" t="str">
        <f aca="false">IF($A2066="","",IF(NOT(ISERROR(MATCH($A2066,Validation!$A$193:$A$217,0))),"Manual mapping",IF(COUNTIF(Validation!$U$19:$U$178,$Z2066)&gt;0,"Direct",IF(COUNTIF(Validation!$S$19:$S$178,$AI2066)=1,"By surname","Unresolved"))))</f>
        <v/>
      </c>
      <c r="AK2066" s="28" t="str">
        <f aca="false">IF($L2066="","",IF(MATCH($L2066,$L$2:$L$3000,0)&lt;&gt;ROW()-1,"",COUNT($AK$1:$AK2065)+1))</f>
        <v/>
      </c>
      <c r="AL2066" s="28" t="str">
        <f aca="false">IF($G2066="","",IF(MATCH($G2066,$G$2:$G$3000,0)&lt;&gt;ROW()-1,"",COUNT($AL$1:$AL2065)+1))</f>
        <v/>
      </c>
      <c r="AM2066" s="28" t="str">
        <f aca="false">IF($H2066="","",IF(MATCH($H2066,$H$2:$H$3000,0)&lt;&gt;ROW()-1,"",COUNT($AM$1:$AM2065)+1))</f>
        <v/>
      </c>
      <c r="AN2066" s="28" t="str">
        <f aca="false">IF($I2066="","",IF(MATCH($I2066,$I$2:$I$3000,0)&lt;&gt;ROW()-1,"",COUNT($AN$1:$AN2065)+1))</f>
        <v/>
      </c>
      <c r="AO2066" s="28" t="str">
        <f aca="false">IF($Q2066="","",IF(MATCH($Q2066,$Q$2:$Q$3000,0)&lt;&gt;ROW()-1,"",COUNT($AO$1:$AO2065)+1))</f>
        <v/>
      </c>
    </row>
    <row r="2067" customFormat="false" ht="12.75" hidden="false" customHeight="true" outlineLevel="0" collapsed="false">
      <c r="W2067" s="24" t="n">
        <f aca="false">IF($F2067="",0,IFERROR(IF(ISNUMBER($F2067),INT($F2067),DATE(VALUE(MID(SUBSTITUTE(LEFT($F2067,FIND(" ",$F2067&amp;" ")-1),"/",REPT(" ",20)),41,20)),VALUE(LEFT(SUBSTITUTE(LEFT($F2067,FIND(" ",$F2067&amp;" ")-1),"/",REPT(" ",20)),20)),VALUE(MID(SUBSTITUTE(LEFT($F2067,FIND(" ",$F2067&amp;" ")-1),"/",REPT(" ",20)),21,20)))),0))</f>
        <v>0</v>
      </c>
      <c r="X2067" s="25" t="str">
        <f aca="false">IF(ISNUMBER($N2067),$N2067*Validation!$B$5,"")</f>
        <v/>
      </c>
      <c r="Y2067" s="26" t="str">
        <f aca="false">IF($A2067="","",SUBSTITUTE(SUBSTITUTE(SUBSTITUTE(SUBSTITUTE(SUBSTITUTE(SUBSTITUTE(SUBSTITUTE(UPPER(TRIM($A2067)),"Á","A"),"É","E"),"Í","I"),"Ó","O"),"Ú","U"),"Ñ","N"),"Ü","U"))</f>
        <v/>
      </c>
      <c r="Z2067" s="26" t="str">
        <f aca="false">IF($Y2067="","",LEFT($Y2067,1)&amp;" "&amp;TRIM(RIGHT(SUBSTITUTE($Y2067," ",REPT(" ",50)),50)))</f>
        <v/>
      </c>
      <c r="AA2067" s="27" t="str">
        <f aca="false">IF($AF2067="","",IF(COUNTIF(Validation!$U$19:$U$178,$AF2067)&gt;0,"OK","NO MATCH"))</f>
        <v/>
      </c>
      <c r="AB2067" s="27" t="str">
        <f aca="false">IF($W2067=0,"",IF(AND($W2067&gt;=Validation!$B$3,$W2067&lt;=Validation!$C$3),"Yes","No"))</f>
        <v/>
      </c>
      <c r="AC2067" s="26" t="str">
        <f aca="false">IF($A2067="","",$AF2067&amp;"|"&amp;TEXT($W2067,"yyyy-mm-dd")&amp;"|"&amp;$J2067&amp;"|"&amp;$N2067)</f>
        <v/>
      </c>
      <c r="AD2067" s="27" t="str">
        <f aca="false">IF($AC2067="","",IF(COUNTIF($AC$2:$AC$3000,$AC2067)&gt;1,"REVIEW","OK"))</f>
        <v/>
      </c>
      <c r="AE2067" s="27" t="str">
        <f aca="false">IF(OR($W2067=0,$O2067=""),"",IF(IFERROR(IF(ISNUMBER($O2067),INT($O2067),DATE(VALUE(MID(SUBSTITUTE(LEFT($O2067,FIND(" ",$O2067&amp;" ")-1),"/",REPT(" ",20)),41,20)),VALUE(LEFT(SUBSTITUTE(LEFT($O2067,FIND(" ",$O2067&amp;" ")-1),"/",REPT(" ",20)),20)),VALUE(MID(SUBSTITUTE(LEFT($O2067,FIND(" ",$O2067&amp;" ")-1),"/",REPT(" ",20)),21,20)))),0)&gt;$W2067,"Late","Same day"))</f>
        <v/>
      </c>
      <c r="AF2067" s="26" t="str">
        <f aca="false">IF($A2067="","",IFERROR(INDEX(Validation!$C$193:$C$217,MATCH($A2067,Validation!$A$193:$A$217,0)),IF(COUNTIF(Validation!$U$19:$U$178,$Z2067)&gt;0,$Z2067,IF(COUNTIF(Validation!$S$19:$S$178,$AI2067)=1,INDEX(Validation!$U$19:$U$178,MATCH($AI2067,Validation!$S$19:$S$178,0)),$Z2067))))</f>
        <v/>
      </c>
      <c r="AG2067" s="27" t="str">
        <f aca="false">IF(COUNTA($A2067:$U2067)=0,"",IF($A2067="","No name",IF($F2067="","No date",IF($W2067=0,"Date ilegible",IF(NOT(ISNUMBER($N2067)),"Hours no numéricas",IF($AA2067="NO MATCH","Person no identificada","OK"))))))</f>
        <v/>
      </c>
      <c r="AH2067" s="27" t="str">
        <f aca="false">IF($W2067=0,"No date",IF($W2067&lt;Validation!$B$3,"Before period",IF($W2067&gt;Validation!$C$3,"After period","In period")))</f>
        <v>No date</v>
      </c>
      <c r="AI2067" s="26" t="str">
        <f aca="false">IF($Y2067="","",TRIM(RIGHT(SUBSTITUTE($Y2067," ",REPT(" ",50)),50)))</f>
        <v/>
      </c>
      <c r="AJ2067" s="27" t="str">
        <f aca="false">IF($A2067="","",IF(NOT(ISERROR(MATCH($A2067,Validation!$A$193:$A$217,0))),"Manual mapping",IF(COUNTIF(Validation!$U$19:$U$178,$Z2067)&gt;0,"Direct",IF(COUNTIF(Validation!$S$19:$S$178,$AI2067)=1,"By surname","Unresolved"))))</f>
        <v/>
      </c>
      <c r="AK2067" s="28" t="str">
        <f aca="false">IF($L2067="","",IF(MATCH($L2067,$L$2:$L$3000,0)&lt;&gt;ROW()-1,"",COUNT($AK$1:$AK2066)+1))</f>
        <v/>
      </c>
      <c r="AL2067" s="28" t="str">
        <f aca="false">IF($G2067="","",IF(MATCH($G2067,$G$2:$G$3000,0)&lt;&gt;ROW()-1,"",COUNT($AL$1:$AL2066)+1))</f>
        <v/>
      </c>
      <c r="AM2067" s="28" t="str">
        <f aca="false">IF($H2067="","",IF(MATCH($H2067,$H$2:$H$3000,0)&lt;&gt;ROW()-1,"",COUNT($AM$1:$AM2066)+1))</f>
        <v/>
      </c>
      <c r="AN2067" s="28" t="str">
        <f aca="false">IF($I2067="","",IF(MATCH($I2067,$I$2:$I$3000,0)&lt;&gt;ROW()-1,"",COUNT($AN$1:$AN2066)+1))</f>
        <v/>
      </c>
      <c r="AO2067" s="28" t="str">
        <f aca="false">IF($Q2067="","",IF(MATCH($Q2067,$Q$2:$Q$3000,0)&lt;&gt;ROW()-1,"",COUNT($AO$1:$AO2066)+1))</f>
        <v/>
      </c>
    </row>
    <row r="2068" customFormat="false" ht="12.75" hidden="false" customHeight="true" outlineLevel="0" collapsed="false">
      <c r="W2068" s="24" t="n">
        <f aca="false">IF($F2068="",0,IFERROR(IF(ISNUMBER($F2068),INT($F2068),DATE(VALUE(MID(SUBSTITUTE(LEFT($F2068,FIND(" ",$F2068&amp;" ")-1),"/",REPT(" ",20)),41,20)),VALUE(LEFT(SUBSTITUTE(LEFT($F2068,FIND(" ",$F2068&amp;" ")-1),"/",REPT(" ",20)),20)),VALUE(MID(SUBSTITUTE(LEFT($F2068,FIND(" ",$F2068&amp;" ")-1),"/",REPT(" ",20)),21,20)))),0))</f>
        <v>0</v>
      </c>
      <c r="X2068" s="25" t="str">
        <f aca="false">IF(ISNUMBER($N2068),$N2068*Validation!$B$5,"")</f>
        <v/>
      </c>
      <c r="Y2068" s="26" t="str">
        <f aca="false">IF($A2068="","",SUBSTITUTE(SUBSTITUTE(SUBSTITUTE(SUBSTITUTE(SUBSTITUTE(SUBSTITUTE(SUBSTITUTE(UPPER(TRIM($A2068)),"Á","A"),"É","E"),"Í","I"),"Ó","O"),"Ú","U"),"Ñ","N"),"Ü","U"))</f>
        <v/>
      </c>
      <c r="Z2068" s="26" t="str">
        <f aca="false">IF($Y2068="","",LEFT($Y2068,1)&amp;" "&amp;TRIM(RIGHT(SUBSTITUTE($Y2068," ",REPT(" ",50)),50)))</f>
        <v/>
      </c>
      <c r="AA2068" s="27" t="str">
        <f aca="false">IF($AF2068="","",IF(COUNTIF(Validation!$U$19:$U$178,$AF2068)&gt;0,"OK","NO MATCH"))</f>
        <v/>
      </c>
      <c r="AB2068" s="27" t="str">
        <f aca="false">IF($W2068=0,"",IF(AND($W2068&gt;=Validation!$B$3,$W2068&lt;=Validation!$C$3),"Yes","No"))</f>
        <v/>
      </c>
      <c r="AC2068" s="26" t="str">
        <f aca="false">IF($A2068="","",$AF2068&amp;"|"&amp;TEXT($W2068,"yyyy-mm-dd")&amp;"|"&amp;$J2068&amp;"|"&amp;$N2068)</f>
        <v/>
      </c>
      <c r="AD2068" s="27" t="str">
        <f aca="false">IF($AC2068="","",IF(COUNTIF($AC$2:$AC$3000,$AC2068)&gt;1,"REVIEW","OK"))</f>
        <v/>
      </c>
      <c r="AE2068" s="27" t="str">
        <f aca="false">IF(OR($W2068=0,$O2068=""),"",IF(IFERROR(IF(ISNUMBER($O2068),INT($O2068),DATE(VALUE(MID(SUBSTITUTE(LEFT($O2068,FIND(" ",$O2068&amp;" ")-1),"/",REPT(" ",20)),41,20)),VALUE(LEFT(SUBSTITUTE(LEFT($O2068,FIND(" ",$O2068&amp;" ")-1),"/",REPT(" ",20)),20)),VALUE(MID(SUBSTITUTE(LEFT($O2068,FIND(" ",$O2068&amp;" ")-1),"/",REPT(" ",20)),21,20)))),0)&gt;$W2068,"Late","Same day"))</f>
        <v/>
      </c>
      <c r="AF2068" s="26" t="str">
        <f aca="false">IF($A2068="","",IFERROR(INDEX(Validation!$C$193:$C$217,MATCH($A2068,Validation!$A$193:$A$217,0)),IF(COUNTIF(Validation!$U$19:$U$178,$Z2068)&gt;0,$Z2068,IF(COUNTIF(Validation!$S$19:$S$178,$AI2068)=1,INDEX(Validation!$U$19:$U$178,MATCH($AI2068,Validation!$S$19:$S$178,0)),$Z2068))))</f>
        <v/>
      </c>
      <c r="AG2068" s="27" t="str">
        <f aca="false">IF(COUNTA($A2068:$U2068)=0,"",IF($A2068="","No name",IF($F2068="","No date",IF($W2068=0,"Date ilegible",IF(NOT(ISNUMBER($N2068)),"Hours no numéricas",IF($AA2068="NO MATCH","Person no identificada","OK"))))))</f>
        <v/>
      </c>
      <c r="AH2068" s="27" t="str">
        <f aca="false">IF($W2068=0,"No date",IF($W2068&lt;Validation!$B$3,"Before period",IF($W2068&gt;Validation!$C$3,"After period","In period")))</f>
        <v>No date</v>
      </c>
      <c r="AI2068" s="26" t="str">
        <f aca="false">IF($Y2068="","",TRIM(RIGHT(SUBSTITUTE($Y2068," ",REPT(" ",50)),50)))</f>
        <v/>
      </c>
      <c r="AJ2068" s="27" t="str">
        <f aca="false">IF($A2068="","",IF(NOT(ISERROR(MATCH($A2068,Validation!$A$193:$A$217,0))),"Manual mapping",IF(COUNTIF(Validation!$U$19:$U$178,$Z2068)&gt;0,"Direct",IF(COUNTIF(Validation!$S$19:$S$178,$AI2068)=1,"By surname","Unresolved"))))</f>
        <v/>
      </c>
      <c r="AK2068" s="28" t="str">
        <f aca="false">IF($L2068="","",IF(MATCH($L2068,$L$2:$L$3000,0)&lt;&gt;ROW()-1,"",COUNT($AK$1:$AK2067)+1))</f>
        <v/>
      </c>
      <c r="AL2068" s="28" t="str">
        <f aca="false">IF($G2068="","",IF(MATCH($G2068,$G$2:$G$3000,0)&lt;&gt;ROW()-1,"",COUNT($AL$1:$AL2067)+1))</f>
        <v/>
      </c>
      <c r="AM2068" s="28" t="str">
        <f aca="false">IF($H2068="","",IF(MATCH($H2068,$H$2:$H$3000,0)&lt;&gt;ROW()-1,"",COUNT($AM$1:$AM2067)+1))</f>
        <v/>
      </c>
      <c r="AN2068" s="28" t="str">
        <f aca="false">IF($I2068="","",IF(MATCH($I2068,$I$2:$I$3000,0)&lt;&gt;ROW()-1,"",COUNT($AN$1:$AN2067)+1))</f>
        <v/>
      </c>
      <c r="AO2068" s="28" t="str">
        <f aca="false">IF($Q2068="","",IF(MATCH($Q2068,$Q$2:$Q$3000,0)&lt;&gt;ROW()-1,"",COUNT($AO$1:$AO2067)+1))</f>
        <v/>
      </c>
    </row>
    <row r="2069" customFormat="false" ht="12.75" hidden="false" customHeight="true" outlineLevel="0" collapsed="false">
      <c r="W2069" s="24" t="n">
        <f aca="false">IF($F2069="",0,IFERROR(IF(ISNUMBER($F2069),INT($F2069),DATE(VALUE(MID(SUBSTITUTE(LEFT($F2069,FIND(" ",$F2069&amp;" ")-1),"/",REPT(" ",20)),41,20)),VALUE(LEFT(SUBSTITUTE(LEFT($F2069,FIND(" ",$F2069&amp;" ")-1),"/",REPT(" ",20)),20)),VALUE(MID(SUBSTITUTE(LEFT($F2069,FIND(" ",$F2069&amp;" ")-1),"/",REPT(" ",20)),21,20)))),0))</f>
        <v>0</v>
      </c>
      <c r="X2069" s="25" t="str">
        <f aca="false">IF(ISNUMBER($N2069),$N2069*Validation!$B$5,"")</f>
        <v/>
      </c>
      <c r="Y2069" s="26" t="str">
        <f aca="false">IF($A2069="","",SUBSTITUTE(SUBSTITUTE(SUBSTITUTE(SUBSTITUTE(SUBSTITUTE(SUBSTITUTE(SUBSTITUTE(UPPER(TRIM($A2069)),"Á","A"),"É","E"),"Í","I"),"Ó","O"),"Ú","U"),"Ñ","N"),"Ü","U"))</f>
        <v/>
      </c>
      <c r="Z2069" s="26" t="str">
        <f aca="false">IF($Y2069="","",LEFT($Y2069,1)&amp;" "&amp;TRIM(RIGHT(SUBSTITUTE($Y2069," ",REPT(" ",50)),50)))</f>
        <v/>
      </c>
      <c r="AA2069" s="27" t="str">
        <f aca="false">IF($AF2069="","",IF(COUNTIF(Validation!$U$19:$U$178,$AF2069)&gt;0,"OK","NO MATCH"))</f>
        <v/>
      </c>
      <c r="AB2069" s="27" t="str">
        <f aca="false">IF($W2069=0,"",IF(AND($W2069&gt;=Validation!$B$3,$W2069&lt;=Validation!$C$3),"Yes","No"))</f>
        <v/>
      </c>
      <c r="AC2069" s="26" t="str">
        <f aca="false">IF($A2069="","",$AF2069&amp;"|"&amp;TEXT($W2069,"yyyy-mm-dd")&amp;"|"&amp;$J2069&amp;"|"&amp;$N2069)</f>
        <v/>
      </c>
      <c r="AD2069" s="27" t="str">
        <f aca="false">IF($AC2069="","",IF(COUNTIF($AC$2:$AC$3000,$AC2069)&gt;1,"REVIEW","OK"))</f>
        <v/>
      </c>
      <c r="AE2069" s="27" t="str">
        <f aca="false">IF(OR($W2069=0,$O2069=""),"",IF(IFERROR(IF(ISNUMBER($O2069),INT($O2069),DATE(VALUE(MID(SUBSTITUTE(LEFT($O2069,FIND(" ",$O2069&amp;" ")-1),"/",REPT(" ",20)),41,20)),VALUE(LEFT(SUBSTITUTE(LEFT($O2069,FIND(" ",$O2069&amp;" ")-1),"/",REPT(" ",20)),20)),VALUE(MID(SUBSTITUTE(LEFT($O2069,FIND(" ",$O2069&amp;" ")-1),"/",REPT(" ",20)),21,20)))),0)&gt;$W2069,"Late","Same day"))</f>
        <v/>
      </c>
      <c r="AF2069" s="26" t="str">
        <f aca="false">IF($A2069="","",IFERROR(INDEX(Validation!$C$193:$C$217,MATCH($A2069,Validation!$A$193:$A$217,0)),IF(COUNTIF(Validation!$U$19:$U$178,$Z2069)&gt;0,$Z2069,IF(COUNTIF(Validation!$S$19:$S$178,$AI2069)=1,INDEX(Validation!$U$19:$U$178,MATCH($AI2069,Validation!$S$19:$S$178,0)),$Z2069))))</f>
        <v/>
      </c>
      <c r="AG2069" s="27" t="str">
        <f aca="false">IF(COUNTA($A2069:$U2069)=0,"",IF($A2069="","No name",IF($F2069="","No date",IF($W2069=0,"Date ilegible",IF(NOT(ISNUMBER($N2069)),"Hours no numéricas",IF($AA2069="NO MATCH","Person no identificada","OK"))))))</f>
        <v/>
      </c>
      <c r="AH2069" s="27" t="str">
        <f aca="false">IF($W2069=0,"No date",IF($W2069&lt;Validation!$B$3,"Before period",IF($W2069&gt;Validation!$C$3,"After period","In period")))</f>
        <v>No date</v>
      </c>
      <c r="AI2069" s="26" t="str">
        <f aca="false">IF($Y2069="","",TRIM(RIGHT(SUBSTITUTE($Y2069," ",REPT(" ",50)),50)))</f>
        <v/>
      </c>
      <c r="AJ2069" s="27" t="str">
        <f aca="false">IF($A2069="","",IF(NOT(ISERROR(MATCH($A2069,Validation!$A$193:$A$217,0))),"Manual mapping",IF(COUNTIF(Validation!$U$19:$U$178,$Z2069)&gt;0,"Direct",IF(COUNTIF(Validation!$S$19:$S$178,$AI2069)=1,"By surname","Unresolved"))))</f>
        <v/>
      </c>
      <c r="AK2069" s="28" t="str">
        <f aca="false">IF($L2069="","",IF(MATCH($L2069,$L$2:$L$3000,0)&lt;&gt;ROW()-1,"",COUNT($AK$1:$AK2068)+1))</f>
        <v/>
      </c>
      <c r="AL2069" s="28" t="str">
        <f aca="false">IF($G2069="","",IF(MATCH($G2069,$G$2:$G$3000,0)&lt;&gt;ROW()-1,"",COUNT($AL$1:$AL2068)+1))</f>
        <v/>
      </c>
      <c r="AM2069" s="28" t="str">
        <f aca="false">IF($H2069="","",IF(MATCH($H2069,$H$2:$H$3000,0)&lt;&gt;ROW()-1,"",COUNT($AM$1:$AM2068)+1))</f>
        <v/>
      </c>
      <c r="AN2069" s="28" t="str">
        <f aca="false">IF($I2069="","",IF(MATCH($I2069,$I$2:$I$3000,0)&lt;&gt;ROW()-1,"",COUNT($AN$1:$AN2068)+1))</f>
        <v/>
      </c>
      <c r="AO2069" s="28" t="str">
        <f aca="false">IF($Q2069="","",IF(MATCH($Q2069,$Q$2:$Q$3000,0)&lt;&gt;ROW()-1,"",COUNT($AO$1:$AO2068)+1))</f>
        <v/>
      </c>
    </row>
    <row r="2070" customFormat="false" ht="12.75" hidden="false" customHeight="true" outlineLevel="0" collapsed="false">
      <c r="W2070" s="24" t="n">
        <f aca="false">IF($F2070="",0,IFERROR(IF(ISNUMBER($F2070),INT($F2070),DATE(VALUE(MID(SUBSTITUTE(LEFT($F2070,FIND(" ",$F2070&amp;" ")-1),"/",REPT(" ",20)),41,20)),VALUE(LEFT(SUBSTITUTE(LEFT($F2070,FIND(" ",$F2070&amp;" ")-1),"/",REPT(" ",20)),20)),VALUE(MID(SUBSTITUTE(LEFT($F2070,FIND(" ",$F2070&amp;" ")-1),"/",REPT(" ",20)),21,20)))),0))</f>
        <v>0</v>
      </c>
      <c r="X2070" s="25" t="str">
        <f aca="false">IF(ISNUMBER($N2070),$N2070*Validation!$B$5,"")</f>
        <v/>
      </c>
      <c r="Y2070" s="26" t="str">
        <f aca="false">IF($A2070="","",SUBSTITUTE(SUBSTITUTE(SUBSTITUTE(SUBSTITUTE(SUBSTITUTE(SUBSTITUTE(SUBSTITUTE(UPPER(TRIM($A2070)),"Á","A"),"É","E"),"Í","I"),"Ó","O"),"Ú","U"),"Ñ","N"),"Ü","U"))</f>
        <v/>
      </c>
      <c r="Z2070" s="26" t="str">
        <f aca="false">IF($Y2070="","",LEFT($Y2070,1)&amp;" "&amp;TRIM(RIGHT(SUBSTITUTE($Y2070," ",REPT(" ",50)),50)))</f>
        <v/>
      </c>
      <c r="AA2070" s="27" t="str">
        <f aca="false">IF($AF2070="","",IF(COUNTIF(Validation!$U$19:$U$178,$AF2070)&gt;0,"OK","NO MATCH"))</f>
        <v/>
      </c>
      <c r="AB2070" s="27" t="str">
        <f aca="false">IF($W2070=0,"",IF(AND($W2070&gt;=Validation!$B$3,$W2070&lt;=Validation!$C$3),"Yes","No"))</f>
        <v/>
      </c>
      <c r="AC2070" s="26" t="str">
        <f aca="false">IF($A2070="","",$AF2070&amp;"|"&amp;TEXT($W2070,"yyyy-mm-dd")&amp;"|"&amp;$J2070&amp;"|"&amp;$N2070)</f>
        <v/>
      </c>
      <c r="AD2070" s="27" t="str">
        <f aca="false">IF($AC2070="","",IF(COUNTIF($AC$2:$AC$3000,$AC2070)&gt;1,"REVIEW","OK"))</f>
        <v/>
      </c>
      <c r="AE2070" s="27" t="str">
        <f aca="false">IF(OR($W2070=0,$O2070=""),"",IF(IFERROR(IF(ISNUMBER($O2070),INT($O2070),DATE(VALUE(MID(SUBSTITUTE(LEFT($O2070,FIND(" ",$O2070&amp;" ")-1),"/",REPT(" ",20)),41,20)),VALUE(LEFT(SUBSTITUTE(LEFT($O2070,FIND(" ",$O2070&amp;" ")-1),"/",REPT(" ",20)),20)),VALUE(MID(SUBSTITUTE(LEFT($O2070,FIND(" ",$O2070&amp;" ")-1),"/",REPT(" ",20)),21,20)))),0)&gt;$W2070,"Late","Same day"))</f>
        <v/>
      </c>
      <c r="AF2070" s="26" t="str">
        <f aca="false">IF($A2070="","",IFERROR(INDEX(Validation!$C$193:$C$217,MATCH($A2070,Validation!$A$193:$A$217,0)),IF(COUNTIF(Validation!$U$19:$U$178,$Z2070)&gt;0,$Z2070,IF(COUNTIF(Validation!$S$19:$S$178,$AI2070)=1,INDEX(Validation!$U$19:$U$178,MATCH($AI2070,Validation!$S$19:$S$178,0)),$Z2070))))</f>
        <v/>
      </c>
      <c r="AG2070" s="27" t="str">
        <f aca="false">IF(COUNTA($A2070:$U2070)=0,"",IF($A2070="","No name",IF($F2070="","No date",IF($W2070=0,"Date ilegible",IF(NOT(ISNUMBER($N2070)),"Hours no numéricas",IF($AA2070="NO MATCH","Person no identificada","OK"))))))</f>
        <v/>
      </c>
      <c r="AH2070" s="27" t="str">
        <f aca="false">IF($W2070=0,"No date",IF($W2070&lt;Validation!$B$3,"Before period",IF($W2070&gt;Validation!$C$3,"After period","In period")))</f>
        <v>No date</v>
      </c>
      <c r="AI2070" s="26" t="str">
        <f aca="false">IF($Y2070="","",TRIM(RIGHT(SUBSTITUTE($Y2070," ",REPT(" ",50)),50)))</f>
        <v/>
      </c>
      <c r="AJ2070" s="27" t="str">
        <f aca="false">IF($A2070="","",IF(NOT(ISERROR(MATCH($A2070,Validation!$A$193:$A$217,0))),"Manual mapping",IF(COUNTIF(Validation!$U$19:$U$178,$Z2070)&gt;0,"Direct",IF(COUNTIF(Validation!$S$19:$S$178,$AI2070)=1,"By surname","Unresolved"))))</f>
        <v/>
      </c>
      <c r="AK2070" s="28" t="str">
        <f aca="false">IF($L2070="","",IF(MATCH($L2070,$L$2:$L$3000,0)&lt;&gt;ROW()-1,"",COUNT($AK$1:$AK2069)+1))</f>
        <v/>
      </c>
      <c r="AL2070" s="28" t="str">
        <f aca="false">IF($G2070="","",IF(MATCH($G2070,$G$2:$G$3000,0)&lt;&gt;ROW()-1,"",COUNT($AL$1:$AL2069)+1))</f>
        <v/>
      </c>
      <c r="AM2070" s="28" t="str">
        <f aca="false">IF($H2070="","",IF(MATCH($H2070,$H$2:$H$3000,0)&lt;&gt;ROW()-1,"",COUNT($AM$1:$AM2069)+1))</f>
        <v/>
      </c>
      <c r="AN2070" s="28" t="str">
        <f aca="false">IF($I2070="","",IF(MATCH($I2070,$I$2:$I$3000,0)&lt;&gt;ROW()-1,"",COUNT($AN$1:$AN2069)+1))</f>
        <v/>
      </c>
      <c r="AO2070" s="28" t="str">
        <f aca="false">IF($Q2070="","",IF(MATCH($Q2070,$Q$2:$Q$3000,0)&lt;&gt;ROW()-1,"",COUNT($AO$1:$AO2069)+1))</f>
        <v/>
      </c>
    </row>
    <row r="2071" customFormat="false" ht="12.75" hidden="false" customHeight="true" outlineLevel="0" collapsed="false">
      <c r="W2071" s="24" t="n">
        <f aca="false">IF($F2071="",0,IFERROR(IF(ISNUMBER($F2071),INT($F2071),DATE(VALUE(MID(SUBSTITUTE(LEFT($F2071,FIND(" ",$F2071&amp;" ")-1),"/",REPT(" ",20)),41,20)),VALUE(LEFT(SUBSTITUTE(LEFT($F2071,FIND(" ",$F2071&amp;" ")-1),"/",REPT(" ",20)),20)),VALUE(MID(SUBSTITUTE(LEFT($F2071,FIND(" ",$F2071&amp;" ")-1),"/",REPT(" ",20)),21,20)))),0))</f>
        <v>0</v>
      </c>
      <c r="X2071" s="25" t="str">
        <f aca="false">IF(ISNUMBER($N2071),$N2071*Validation!$B$5,"")</f>
        <v/>
      </c>
      <c r="Y2071" s="26" t="str">
        <f aca="false">IF($A2071="","",SUBSTITUTE(SUBSTITUTE(SUBSTITUTE(SUBSTITUTE(SUBSTITUTE(SUBSTITUTE(SUBSTITUTE(UPPER(TRIM($A2071)),"Á","A"),"É","E"),"Í","I"),"Ó","O"),"Ú","U"),"Ñ","N"),"Ü","U"))</f>
        <v/>
      </c>
      <c r="Z2071" s="26" t="str">
        <f aca="false">IF($Y2071="","",LEFT($Y2071,1)&amp;" "&amp;TRIM(RIGHT(SUBSTITUTE($Y2071," ",REPT(" ",50)),50)))</f>
        <v/>
      </c>
      <c r="AA2071" s="27" t="str">
        <f aca="false">IF($AF2071="","",IF(COUNTIF(Validation!$U$19:$U$178,$AF2071)&gt;0,"OK","NO MATCH"))</f>
        <v/>
      </c>
      <c r="AB2071" s="27" t="str">
        <f aca="false">IF($W2071=0,"",IF(AND($W2071&gt;=Validation!$B$3,$W2071&lt;=Validation!$C$3),"Yes","No"))</f>
        <v/>
      </c>
      <c r="AC2071" s="26" t="str">
        <f aca="false">IF($A2071="","",$AF2071&amp;"|"&amp;TEXT($W2071,"yyyy-mm-dd")&amp;"|"&amp;$J2071&amp;"|"&amp;$N2071)</f>
        <v/>
      </c>
      <c r="AD2071" s="27" t="str">
        <f aca="false">IF($AC2071="","",IF(COUNTIF($AC$2:$AC$3000,$AC2071)&gt;1,"REVIEW","OK"))</f>
        <v/>
      </c>
      <c r="AE2071" s="27" t="str">
        <f aca="false">IF(OR($W2071=0,$O2071=""),"",IF(IFERROR(IF(ISNUMBER($O2071),INT($O2071),DATE(VALUE(MID(SUBSTITUTE(LEFT($O2071,FIND(" ",$O2071&amp;" ")-1),"/",REPT(" ",20)),41,20)),VALUE(LEFT(SUBSTITUTE(LEFT($O2071,FIND(" ",$O2071&amp;" ")-1),"/",REPT(" ",20)),20)),VALUE(MID(SUBSTITUTE(LEFT($O2071,FIND(" ",$O2071&amp;" ")-1),"/",REPT(" ",20)),21,20)))),0)&gt;$W2071,"Late","Same day"))</f>
        <v/>
      </c>
      <c r="AF2071" s="26" t="str">
        <f aca="false">IF($A2071="","",IFERROR(INDEX(Validation!$C$193:$C$217,MATCH($A2071,Validation!$A$193:$A$217,0)),IF(COUNTIF(Validation!$U$19:$U$178,$Z2071)&gt;0,$Z2071,IF(COUNTIF(Validation!$S$19:$S$178,$AI2071)=1,INDEX(Validation!$U$19:$U$178,MATCH($AI2071,Validation!$S$19:$S$178,0)),$Z2071))))</f>
        <v/>
      </c>
      <c r="AG2071" s="27" t="str">
        <f aca="false">IF(COUNTA($A2071:$U2071)=0,"",IF($A2071="","No name",IF($F2071="","No date",IF($W2071=0,"Date ilegible",IF(NOT(ISNUMBER($N2071)),"Hours no numéricas",IF($AA2071="NO MATCH","Person no identificada","OK"))))))</f>
        <v/>
      </c>
      <c r="AH2071" s="27" t="str">
        <f aca="false">IF($W2071=0,"No date",IF($W2071&lt;Validation!$B$3,"Before period",IF($W2071&gt;Validation!$C$3,"After period","In period")))</f>
        <v>No date</v>
      </c>
      <c r="AI2071" s="26" t="str">
        <f aca="false">IF($Y2071="","",TRIM(RIGHT(SUBSTITUTE($Y2071," ",REPT(" ",50)),50)))</f>
        <v/>
      </c>
      <c r="AJ2071" s="27" t="str">
        <f aca="false">IF($A2071="","",IF(NOT(ISERROR(MATCH($A2071,Validation!$A$193:$A$217,0))),"Manual mapping",IF(COUNTIF(Validation!$U$19:$U$178,$Z2071)&gt;0,"Direct",IF(COUNTIF(Validation!$S$19:$S$178,$AI2071)=1,"By surname","Unresolved"))))</f>
        <v/>
      </c>
      <c r="AK2071" s="28" t="str">
        <f aca="false">IF($L2071="","",IF(MATCH($L2071,$L$2:$L$3000,0)&lt;&gt;ROW()-1,"",COUNT($AK$1:$AK2070)+1))</f>
        <v/>
      </c>
      <c r="AL2071" s="28" t="str">
        <f aca="false">IF($G2071="","",IF(MATCH($G2071,$G$2:$G$3000,0)&lt;&gt;ROW()-1,"",COUNT($AL$1:$AL2070)+1))</f>
        <v/>
      </c>
      <c r="AM2071" s="28" t="str">
        <f aca="false">IF($H2071="","",IF(MATCH($H2071,$H$2:$H$3000,0)&lt;&gt;ROW()-1,"",COUNT($AM$1:$AM2070)+1))</f>
        <v/>
      </c>
      <c r="AN2071" s="28" t="str">
        <f aca="false">IF($I2071="","",IF(MATCH($I2071,$I$2:$I$3000,0)&lt;&gt;ROW()-1,"",COUNT($AN$1:$AN2070)+1))</f>
        <v/>
      </c>
      <c r="AO2071" s="28" t="str">
        <f aca="false">IF($Q2071="","",IF(MATCH($Q2071,$Q$2:$Q$3000,0)&lt;&gt;ROW()-1,"",COUNT($AO$1:$AO2070)+1))</f>
        <v/>
      </c>
    </row>
    <row r="2072" customFormat="false" ht="12.75" hidden="false" customHeight="true" outlineLevel="0" collapsed="false">
      <c r="W2072" s="24" t="n">
        <f aca="false">IF($F2072="",0,IFERROR(IF(ISNUMBER($F2072),INT($F2072),DATE(VALUE(MID(SUBSTITUTE(LEFT($F2072,FIND(" ",$F2072&amp;" ")-1),"/",REPT(" ",20)),41,20)),VALUE(LEFT(SUBSTITUTE(LEFT($F2072,FIND(" ",$F2072&amp;" ")-1),"/",REPT(" ",20)),20)),VALUE(MID(SUBSTITUTE(LEFT($F2072,FIND(" ",$F2072&amp;" ")-1),"/",REPT(" ",20)),21,20)))),0))</f>
        <v>0</v>
      </c>
      <c r="X2072" s="25" t="str">
        <f aca="false">IF(ISNUMBER($N2072),$N2072*Validation!$B$5,"")</f>
        <v/>
      </c>
      <c r="Y2072" s="26" t="str">
        <f aca="false">IF($A2072="","",SUBSTITUTE(SUBSTITUTE(SUBSTITUTE(SUBSTITUTE(SUBSTITUTE(SUBSTITUTE(SUBSTITUTE(UPPER(TRIM($A2072)),"Á","A"),"É","E"),"Í","I"),"Ó","O"),"Ú","U"),"Ñ","N"),"Ü","U"))</f>
        <v/>
      </c>
      <c r="Z2072" s="26" t="str">
        <f aca="false">IF($Y2072="","",LEFT($Y2072,1)&amp;" "&amp;TRIM(RIGHT(SUBSTITUTE($Y2072," ",REPT(" ",50)),50)))</f>
        <v/>
      </c>
      <c r="AA2072" s="27" t="str">
        <f aca="false">IF($AF2072="","",IF(COUNTIF(Validation!$U$19:$U$178,$AF2072)&gt;0,"OK","NO MATCH"))</f>
        <v/>
      </c>
      <c r="AB2072" s="27" t="str">
        <f aca="false">IF($W2072=0,"",IF(AND($W2072&gt;=Validation!$B$3,$W2072&lt;=Validation!$C$3),"Yes","No"))</f>
        <v/>
      </c>
      <c r="AC2072" s="26" t="str">
        <f aca="false">IF($A2072="","",$AF2072&amp;"|"&amp;TEXT($W2072,"yyyy-mm-dd")&amp;"|"&amp;$J2072&amp;"|"&amp;$N2072)</f>
        <v/>
      </c>
      <c r="AD2072" s="27" t="str">
        <f aca="false">IF($AC2072="","",IF(COUNTIF($AC$2:$AC$3000,$AC2072)&gt;1,"REVIEW","OK"))</f>
        <v/>
      </c>
      <c r="AE2072" s="27" t="str">
        <f aca="false">IF(OR($W2072=0,$O2072=""),"",IF(IFERROR(IF(ISNUMBER($O2072),INT($O2072),DATE(VALUE(MID(SUBSTITUTE(LEFT($O2072,FIND(" ",$O2072&amp;" ")-1),"/",REPT(" ",20)),41,20)),VALUE(LEFT(SUBSTITUTE(LEFT($O2072,FIND(" ",$O2072&amp;" ")-1),"/",REPT(" ",20)),20)),VALUE(MID(SUBSTITUTE(LEFT($O2072,FIND(" ",$O2072&amp;" ")-1),"/",REPT(" ",20)),21,20)))),0)&gt;$W2072,"Late","Same day"))</f>
        <v/>
      </c>
      <c r="AF2072" s="26" t="str">
        <f aca="false">IF($A2072="","",IFERROR(INDEX(Validation!$C$193:$C$217,MATCH($A2072,Validation!$A$193:$A$217,0)),IF(COUNTIF(Validation!$U$19:$U$178,$Z2072)&gt;0,$Z2072,IF(COUNTIF(Validation!$S$19:$S$178,$AI2072)=1,INDEX(Validation!$U$19:$U$178,MATCH($AI2072,Validation!$S$19:$S$178,0)),$Z2072))))</f>
        <v/>
      </c>
      <c r="AG2072" s="27" t="str">
        <f aca="false">IF(COUNTA($A2072:$U2072)=0,"",IF($A2072="","No name",IF($F2072="","No date",IF($W2072=0,"Date ilegible",IF(NOT(ISNUMBER($N2072)),"Hours no numéricas",IF($AA2072="NO MATCH","Person no identificada","OK"))))))</f>
        <v/>
      </c>
      <c r="AH2072" s="27" t="str">
        <f aca="false">IF($W2072=0,"No date",IF($W2072&lt;Validation!$B$3,"Before period",IF($W2072&gt;Validation!$C$3,"After period","In period")))</f>
        <v>No date</v>
      </c>
      <c r="AI2072" s="26" t="str">
        <f aca="false">IF($Y2072="","",TRIM(RIGHT(SUBSTITUTE($Y2072," ",REPT(" ",50)),50)))</f>
        <v/>
      </c>
      <c r="AJ2072" s="27" t="str">
        <f aca="false">IF($A2072="","",IF(NOT(ISERROR(MATCH($A2072,Validation!$A$193:$A$217,0))),"Manual mapping",IF(COUNTIF(Validation!$U$19:$U$178,$Z2072)&gt;0,"Direct",IF(COUNTIF(Validation!$S$19:$S$178,$AI2072)=1,"By surname","Unresolved"))))</f>
        <v/>
      </c>
      <c r="AK2072" s="28" t="str">
        <f aca="false">IF($L2072="","",IF(MATCH($L2072,$L$2:$L$3000,0)&lt;&gt;ROW()-1,"",COUNT($AK$1:$AK2071)+1))</f>
        <v/>
      </c>
      <c r="AL2072" s="28" t="str">
        <f aca="false">IF($G2072="","",IF(MATCH($G2072,$G$2:$G$3000,0)&lt;&gt;ROW()-1,"",COUNT($AL$1:$AL2071)+1))</f>
        <v/>
      </c>
      <c r="AM2072" s="28" t="str">
        <f aca="false">IF($H2072="","",IF(MATCH($H2072,$H$2:$H$3000,0)&lt;&gt;ROW()-1,"",COUNT($AM$1:$AM2071)+1))</f>
        <v/>
      </c>
      <c r="AN2072" s="28" t="str">
        <f aca="false">IF($I2072="","",IF(MATCH($I2072,$I$2:$I$3000,0)&lt;&gt;ROW()-1,"",COUNT($AN$1:$AN2071)+1))</f>
        <v/>
      </c>
      <c r="AO2072" s="28" t="str">
        <f aca="false">IF($Q2072="","",IF(MATCH($Q2072,$Q$2:$Q$3000,0)&lt;&gt;ROW()-1,"",COUNT($AO$1:$AO2071)+1))</f>
        <v/>
      </c>
    </row>
    <row r="2073" customFormat="false" ht="12.75" hidden="false" customHeight="true" outlineLevel="0" collapsed="false">
      <c r="W2073" s="24" t="n">
        <f aca="false">IF($F2073="",0,IFERROR(IF(ISNUMBER($F2073),INT($F2073),DATE(VALUE(MID(SUBSTITUTE(LEFT($F2073,FIND(" ",$F2073&amp;" ")-1),"/",REPT(" ",20)),41,20)),VALUE(LEFT(SUBSTITUTE(LEFT($F2073,FIND(" ",$F2073&amp;" ")-1),"/",REPT(" ",20)),20)),VALUE(MID(SUBSTITUTE(LEFT($F2073,FIND(" ",$F2073&amp;" ")-1),"/",REPT(" ",20)),21,20)))),0))</f>
        <v>0</v>
      </c>
      <c r="X2073" s="25" t="str">
        <f aca="false">IF(ISNUMBER($N2073),$N2073*Validation!$B$5,"")</f>
        <v/>
      </c>
      <c r="Y2073" s="26" t="str">
        <f aca="false">IF($A2073="","",SUBSTITUTE(SUBSTITUTE(SUBSTITUTE(SUBSTITUTE(SUBSTITUTE(SUBSTITUTE(SUBSTITUTE(UPPER(TRIM($A2073)),"Á","A"),"É","E"),"Í","I"),"Ó","O"),"Ú","U"),"Ñ","N"),"Ü","U"))</f>
        <v/>
      </c>
      <c r="Z2073" s="26" t="str">
        <f aca="false">IF($Y2073="","",LEFT($Y2073,1)&amp;" "&amp;TRIM(RIGHT(SUBSTITUTE($Y2073," ",REPT(" ",50)),50)))</f>
        <v/>
      </c>
      <c r="AA2073" s="27" t="str">
        <f aca="false">IF($AF2073="","",IF(COUNTIF(Validation!$U$19:$U$178,$AF2073)&gt;0,"OK","NO MATCH"))</f>
        <v/>
      </c>
      <c r="AB2073" s="27" t="str">
        <f aca="false">IF($W2073=0,"",IF(AND($W2073&gt;=Validation!$B$3,$W2073&lt;=Validation!$C$3),"Yes","No"))</f>
        <v/>
      </c>
      <c r="AC2073" s="26" t="str">
        <f aca="false">IF($A2073="","",$AF2073&amp;"|"&amp;TEXT($W2073,"yyyy-mm-dd")&amp;"|"&amp;$J2073&amp;"|"&amp;$N2073)</f>
        <v/>
      </c>
      <c r="AD2073" s="27" t="str">
        <f aca="false">IF($AC2073="","",IF(COUNTIF($AC$2:$AC$3000,$AC2073)&gt;1,"REVIEW","OK"))</f>
        <v/>
      </c>
      <c r="AE2073" s="27" t="str">
        <f aca="false">IF(OR($W2073=0,$O2073=""),"",IF(IFERROR(IF(ISNUMBER($O2073),INT($O2073),DATE(VALUE(MID(SUBSTITUTE(LEFT($O2073,FIND(" ",$O2073&amp;" ")-1),"/",REPT(" ",20)),41,20)),VALUE(LEFT(SUBSTITUTE(LEFT($O2073,FIND(" ",$O2073&amp;" ")-1),"/",REPT(" ",20)),20)),VALUE(MID(SUBSTITUTE(LEFT($O2073,FIND(" ",$O2073&amp;" ")-1),"/",REPT(" ",20)),21,20)))),0)&gt;$W2073,"Late","Same day"))</f>
        <v/>
      </c>
      <c r="AF2073" s="26" t="str">
        <f aca="false">IF($A2073="","",IFERROR(INDEX(Validation!$C$193:$C$217,MATCH($A2073,Validation!$A$193:$A$217,0)),IF(COUNTIF(Validation!$U$19:$U$178,$Z2073)&gt;0,$Z2073,IF(COUNTIF(Validation!$S$19:$S$178,$AI2073)=1,INDEX(Validation!$U$19:$U$178,MATCH($AI2073,Validation!$S$19:$S$178,0)),$Z2073))))</f>
        <v/>
      </c>
      <c r="AG2073" s="27" t="str">
        <f aca="false">IF(COUNTA($A2073:$U2073)=0,"",IF($A2073="","No name",IF($F2073="","No date",IF($W2073=0,"Date ilegible",IF(NOT(ISNUMBER($N2073)),"Hours no numéricas",IF($AA2073="NO MATCH","Person no identificada","OK"))))))</f>
        <v/>
      </c>
      <c r="AH2073" s="27" t="str">
        <f aca="false">IF($W2073=0,"No date",IF($W2073&lt;Validation!$B$3,"Before period",IF($W2073&gt;Validation!$C$3,"After period","In period")))</f>
        <v>No date</v>
      </c>
      <c r="AI2073" s="26" t="str">
        <f aca="false">IF($Y2073="","",TRIM(RIGHT(SUBSTITUTE($Y2073," ",REPT(" ",50)),50)))</f>
        <v/>
      </c>
      <c r="AJ2073" s="27" t="str">
        <f aca="false">IF($A2073="","",IF(NOT(ISERROR(MATCH($A2073,Validation!$A$193:$A$217,0))),"Manual mapping",IF(COUNTIF(Validation!$U$19:$U$178,$Z2073)&gt;0,"Direct",IF(COUNTIF(Validation!$S$19:$S$178,$AI2073)=1,"By surname","Unresolved"))))</f>
        <v/>
      </c>
      <c r="AK2073" s="28" t="str">
        <f aca="false">IF($L2073="","",IF(MATCH($L2073,$L$2:$L$3000,0)&lt;&gt;ROW()-1,"",COUNT($AK$1:$AK2072)+1))</f>
        <v/>
      </c>
      <c r="AL2073" s="28" t="str">
        <f aca="false">IF($G2073="","",IF(MATCH($G2073,$G$2:$G$3000,0)&lt;&gt;ROW()-1,"",COUNT($AL$1:$AL2072)+1))</f>
        <v/>
      </c>
      <c r="AM2073" s="28" t="str">
        <f aca="false">IF($H2073="","",IF(MATCH($H2073,$H$2:$H$3000,0)&lt;&gt;ROW()-1,"",COUNT($AM$1:$AM2072)+1))</f>
        <v/>
      </c>
      <c r="AN2073" s="28" t="str">
        <f aca="false">IF($I2073="","",IF(MATCH($I2073,$I$2:$I$3000,0)&lt;&gt;ROW()-1,"",COUNT($AN$1:$AN2072)+1))</f>
        <v/>
      </c>
      <c r="AO2073" s="28" t="str">
        <f aca="false">IF($Q2073="","",IF(MATCH($Q2073,$Q$2:$Q$3000,0)&lt;&gt;ROW()-1,"",COUNT($AO$1:$AO2072)+1))</f>
        <v/>
      </c>
    </row>
    <row r="2074" customFormat="false" ht="12.75" hidden="false" customHeight="true" outlineLevel="0" collapsed="false">
      <c r="W2074" s="24" t="n">
        <f aca="false">IF($F2074="",0,IFERROR(IF(ISNUMBER($F2074),INT($F2074),DATE(VALUE(MID(SUBSTITUTE(LEFT($F2074,FIND(" ",$F2074&amp;" ")-1),"/",REPT(" ",20)),41,20)),VALUE(LEFT(SUBSTITUTE(LEFT($F2074,FIND(" ",$F2074&amp;" ")-1),"/",REPT(" ",20)),20)),VALUE(MID(SUBSTITUTE(LEFT($F2074,FIND(" ",$F2074&amp;" ")-1),"/",REPT(" ",20)),21,20)))),0))</f>
        <v>0</v>
      </c>
      <c r="X2074" s="25" t="str">
        <f aca="false">IF(ISNUMBER($N2074),$N2074*Validation!$B$5,"")</f>
        <v/>
      </c>
      <c r="Y2074" s="26" t="str">
        <f aca="false">IF($A2074="","",SUBSTITUTE(SUBSTITUTE(SUBSTITUTE(SUBSTITUTE(SUBSTITUTE(SUBSTITUTE(SUBSTITUTE(UPPER(TRIM($A2074)),"Á","A"),"É","E"),"Í","I"),"Ó","O"),"Ú","U"),"Ñ","N"),"Ü","U"))</f>
        <v/>
      </c>
      <c r="Z2074" s="26" t="str">
        <f aca="false">IF($Y2074="","",LEFT($Y2074,1)&amp;" "&amp;TRIM(RIGHT(SUBSTITUTE($Y2074," ",REPT(" ",50)),50)))</f>
        <v/>
      </c>
      <c r="AA2074" s="27" t="str">
        <f aca="false">IF($AF2074="","",IF(COUNTIF(Validation!$U$19:$U$178,$AF2074)&gt;0,"OK","NO MATCH"))</f>
        <v/>
      </c>
      <c r="AB2074" s="27" t="str">
        <f aca="false">IF($W2074=0,"",IF(AND($W2074&gt;=Validation!$B$3,$W2074&lt;=Validation!$C$3),"Yes","No"))</f>
        <v/>
      </c>
      <c r="AC2074" s="26" t="str">
        <f aca="false">IF($A2074="","",$AF2074&amp;"|"&amp;TEXT($W2074,"yyyy-mm-dd")&amp;"|"&amp;$J2074&amp;"|"&amp;$N2074)</f>
        <v/>
      </c>
      <c r="AD2074" s="27" t="str">
        <f aca="false">IF($AC2074="","",IF(COUNTIF($AC$2:$AC$3000,$AC2074)&gt;1,"REVIEW","OK"))</f>
        <v/>
      </c>
      <c r="AE2074" s="27" t="str">
        <f aca="false">IF(OR($W2074=0,$O2074=""),"",IF(IFERROR(IF(ISNUMBER($O2074),INT($O2074),DATE(VALUE(MID(SUBSTITUTE(LEFT($O2074,FIND(" ",$O2074&amp;" ")-1),"/",REPT(" ",20)),41,20)),VALUE(LEFT(SUBSTITUTE(LEFT($O2074,FIND(" ",$O2074&amp;" ")-1),"/",REPT(" ",20)),20)),VALUE(MID(SUBSTITUTE(LEFT($O2074,FIND(" ",$O2074&amp;" ")-1),"/",REPT(" ",20)),21,20)))),0)&gt;$W2074,"Late","Same day"))</f>
        <v/>
      </c>
      <c r="AF2074" s="26" t="str">
        <f aca="false">IF($A2074="","",IFERROR(INDEX(Validation!$C$193:$C$217,MATCH($A2074,Validation!$A$193:$A$217,0)),IF(COUNTIF(Validation!$U$19:$U$178,$Z2074)&gt;0,$Z2074,IF(COUNTIF(Validation!$S$19:$S$178,$AI2074)=1,INDEX(Validation!$U$19:$U$178,MATCH($AI2074,Validation!$S$19:$S$178,0)),$Z2074))))</f>
        <v/>
      </c>
      <c r="AG2074" s="27" t="str">
        <f aca="false">IF(COUNTA($A2074:$U2074)=0,"",IF($A2074="","No name",IF($F2074="","No date",IF($W2074=0,"Date ilegible",IF(NOT(ISNUMBER($N2074)),"Hours no numéricas",IF($AA2074="NO MATCH","Person no identificada","OK"))))))</f>
        <v/>
      </c>
      <c r="AH2074" s="27" t="str">
        <f aca="false">IF($W2074=0,"No date",IF($W2074&lt;Validation!$B$3,"Before period",IF($W2074&gt;Validation!$C$3,"After period","In period")))</f>
        <v>No date</v>
      </c>
      <c r="AI2074" s="26" t="str">
        <f aca="false">IF($Y2074="","",TRIM(RIGHT(SUBSTITUTE($Y2074," ",REPT(" ",50)),50)))</f>
        <v/>
      </c>
      <c r="AJ2074" s="27" t="str">
        <f aca="false">IF($A2074="","",IF(NOT(ISERROR(MATCH($A2074,Validation!$A$193:$A$217,0))),"Manual mapping",IF(COUNTIF(Validation!$U$19:$U$178,$Z2074)&gt;0,"Direct",IF(COUNTIF(Validation!$S$19:$S$178,$AI2074)=1,"By surname","Unresolved"))))</f>
        <v/>
      </c>
      <c r="AK2074" s="28" t="str">
        <f aca="false">IF($L2074="","",IF(MATCH($L2074,$L$2:$L$3000,0)&lt;&gt;ROW()-1,"",COUNT($AK$1:$AK2073)+1))</f>
        <v/>
      </c>
      <c r="AL2074" s="28" t="str">
        <f aca="false">IF($G2074="","",IF(MATCH($G2074,$G$2:$G$3000,0)&lt;&gt;ROW()-1,"",COUNT($AL$1:$AL2073)+1))</f>
        <v/>
      </c>
      <c r="AM2074" s="28" t="str">
        <f aca="false">IF($H2074="","",IF(MATCH($H2074,$H$2:$H$3000,0)&lt;&gt;ROW()-1,"",COUNT($AM$1:$AM2073)+1))</f>
        <v/>
      </c>
      <c r="AN2074" s="28" t="str">
        <f aca="false">IF($I2074="","",IF(MATCH($I2074,$I$2:$I$3000,0)&lt;&gt;ROW()-1,"",COUNT($AN$1:$AN2073)+1))</f>
        <v/>
      </c>
      <c r="AO2074" s="28" t="str">
        <f aca="false">IF($Q2074="","",IF(MATCH($Q2074,$Q$2:$Q$3000,0)&lt;&gt;ROW()-1,"",COUNT($AO$1:$AO2073)+1))</f>
        <v/>
      </c>
    </row>
    <row r="2075" customFormat="false" ht="12.75" hidden="false" customHeight="true" outlineLevel="0" collapsed="false">
      <c r="W2075" s="24" t="n">
        <f aca="false">IF($F2075="",0,IFERROR(IF(ISNUMBER($F2075),INT($F2075),DATE(VALUE(MID(SUBSTITUTE(LEFT($F2075,FIND(" ",$F2075&amp;" ")-1),"/",REPT(" ",20)),41,20)),VALUE(LEFT(SUBSTITUTE(LEFT($F2075,FIND(" ",$F2075&amp;" ")-1),"/",REPT(" ",20)),20)),VALUE(MID(SUBSTITUTE(LEFT($F2075,FIND(" ",$F2075&amp;" ")-1),"/",REPT(" ",20)),21,20)))),0))</f>
        <v>0</v>
      </c>
      <c r="X2075" s="25" t="str">
        <f aca="false">IF(ISNUMBER($N2075),$N2075*Validation!$B$5,"")</f>
        <v/>
      </c>
      <c r="Y2075" s="26" t="str">
        <f aca="false">IF($A2075="","",SUBSTITUTE(SUBSTITUTE(SUBSTITUTE(SUBSTITUTE(SUBSTITUTE(SUBSTITUTE(SUBSTITUTE(UPPER(TRIM($A2075)),"Á","A"),"É","E"),"Í","I"),"Ó","O"),"Ú","U"),"Ñ","N"),"Ü","U"))</f>
        <v/>
      </c>
      <c r="Z2075" s="26" t="str">
        <f aca="false">IF($Y2075="","",LEFT($Y2075,1)&amp;" "&amp;TRIM(RIGHT(SUBSTITUTE($Y2075," ",REPT(" ",50)),50)))</f>
        <v/>
      </c>
      <c r="AA2075" s="27" t="str">
        <f aca="false">IF($AF2075="","",IF(COUNTIF(Validation!$U$19:$U$178,$AF2075)&gt;0,"OK","NO MATCH"))</f>
        <v/>
      </c>
      <c r="AB2075" s="27" t="str">
        <f aca="false">IF($W2075=0,"",IF(AND($W2075&gt;=Validation!$B$3,$W2075&lt;=Validation!$C$3),"Yes","No"))</f>
        <v/>
      </c>
      <c r="AC2075" s="26" t="str">
        <f aca="false">IF($A2075="","",$AF2075&amp;"|"&amp;TEXT($W2075,"yyyy-mm-dd")&amp;"|"&amp;$J2075&amp;"|"&amp;$N2075)</f>
        <v/>
      </c>
      <c r="AD2075" s="27" t="str">
        <f aca="false">IF($AC2075="","",IF(COUNTIF($AC$2:$AC$3000,$AC2075)&gt;1,"REVIEW","OK"))</f>
        <v/>
      </c>
      <c r="AE2075" s="27" t="str">
        <f aca="false">IF(OR($W2075=0,$O2075=""),"",IF(IFERROR(IF(ISNUMBER($O2075),INT($O2075),DATE(VALUE(MID(SUBSTITUTE(LEFT($O2075,FIND(" ",$O2075&amp;" ")-1),"/",REPT(" ",20)),41,20)),VALUE(LEFT(SUBSTITUTE(LEFT($O2075,FIND(" ",$O2075&amp;" ")-1),"/",REPT(" ",20)),20)),VALUE(MID(SUBSTITUTE(LEFT($O2075,FIND(" ",$O2075&amp;" ")-1),"/",REPT(" ",20)),21,20)))),0)&gt;$W2075,"Late","Same day"))</f>
        <v/>
      </c>
      <c r="AF2075" s="26" t="str">
        <f aca="false">IF($A2075="","",IFERROR(INDEX(Validation!$C$193:$C$217,MATCH($A2075,Validation!$A$193:$A$217,0)),IF(COUNTIF(Validation!$U$19:$U$178,$Z2075)&gt;0,$Z2075,IF(COUNTIF(Validation!$S$19:$S$178,$AI2075)=1,INDEX(Validation!$U$19:$U$178,MATCH($AI2075,Validation!$S$19:$S$178,0)),$Z2075))))</f>
        <v/>
      </c>
      <c r="AG2075" s="27" t="str">
        <f aca="false">IF(COUNTA($A2075:$U2075)=0,"",IF($A2075="","No name",IF($F2075="","No date",IF($W2075=0,"Date ilegible",IF(NOT(ISNUMBER($N2075)),"Hours no numéricas",IF($AA2075="NO MATCH","Person no identificada","OK"))))))</f>
        <v/>
      </c>
      <c r="AH2075" s="27" t="str">
        <f aca="false">IF($W2075=0,"No date",IF($W2075&lt;Validation!$B$3,"Before period",IF($W2075&gt;Validation!$C$3,"After period","In period")))</f>
        <v>No date</v>
      </c>
      <c r="AI2075" s="26" t="str">
        <f aca="false">IF($Y2075="","",TRIM(RIGHT(SUBSTITUTE($Y2075," ",REPT(" ",50)),50)))</f>
        <v/>
      </c>
      <c r="AJ2075" s="27" t="str">
        <f aca="false">IF($A2075="","",IF(NOT(ISERROR(MATCH($A2075,Validation!$A$193:$A$217,0))),"Manual mapping",IF(COUNTIF(Validation!$U$19:$U$178,$Z2075)&gt;0,"Direct",IF(COUNTIF(Validation!$S$19:$S$178,$AI2075)=1,"By surname","Unresolved"))))</f>
        <v/>
      </c>
      <c r="AK2075" s="28" t="str">
        <f aca="false">IF($L2075="","",IF(MATCH($L2075,$L$2:$L$3000,0)&lt;&gt;ROW()-1,"",COUNT($AK$1:$AK2074)+1))</f>
        <v/>
      </c>
      <c r="AL2075" s="28" t="str">
        <f aca="false">IF($G2075="","",IF(MATCH($G2075,$G$2:$G$3000,0)&lt;&gt;ROW()-1,"",COUNT($AL$1:$AL2074)+1))</f>
        <v/>
      </c>
      <c r="AM2075" s="28" t="str">
        <f aca="false">IF($H2075="","",IF(MATCH($H2075,$H$2:$H$3000,0)&lt;&gt;ROW()-1,"",COUNT($AM$1:$AM2074)+1))</f>
        <v/>
      </c>
      <c r="AN2075" s="28" t="str">
        <f aca="false">IF($I2075="","",IF(MATCH($I2075,$I$2:$I$3000,0)&lt;&gt;ROW()-1,"",COUNT($AN$1:$AN2074)+1))</f>
        <v/>
      </c>
      <c r="AO2075" s="28" t="str">
        <f aca="false">IF($Q2075="","",IF(MATCH($Q2075,$Q$2:$Q$3000,0)&lt;&gt;ROW()-1,"",COUNT($AO$1:$AO2074)+1))</f>
        <v/>
      </c>
    </row>
    <row r="2076" customFormat="false" ht="12.75" hidden="false" customHeight="true" outlineLevel="0" collapsed="false">
      <c r="W2076" s="24" t="n">
        <f aca="false">IF($F2076="",0,IFERROR(IF(ISNUMBER($F2076),INT($F2076),DATE(VALUE(MID(SUBSTITUTE(LEFT($F2076,FIND(" ",$F2076&amp;" ")-1),"/",REPT(" ",20)),41,20)),VALUE(LEFT(SUBSTITUTE(LEFT($F2076,FIND(" ",$F2076&amp;" ")-1),"/",REPT(" ",20)),20)),VALUE(MID(SUBSTITUTE(LEFT($F2076,FIND(" ",$F2076&amp;" ")-1),"/",REPT(" ",20)),21,20)))),0))</f>
        <v>0</v>
      </c>
      <c r="X2076" s="25" t="str">
        <f aca="false">IF(ISNUMBER($N2076),$N2076*Validation!$B$5,"")</f>
        <v/>
      </c>
      <c r="Y2076" s="26" t="str">
        <f aca="false">IF($A2076="","",SUBSTITUTE(SUBSTITUTE(SUBSTITUTE(SUBSTITUTE(SUBSTITUTE(SUBSTITUTE(SUBSTITUTE(UPPER(TRIM($A2076)),"Á","A"),"É","E"),"Í","I"),"Ó","O"),"Ú","U"),"Ñ","N"),"Ü","U"))</f>
        <v/>
      </c>
      <c r="Z2076" s="26" t="str">
        <f aca="false">IF($Y2076="","",LEFT($Y2076,1)&amp;" "&amp;TRIM(RIGHT(SUBSTITUTE($Y2076," ",REPT(" ",50)),50)))</f>
        <v/>
      </c>
      <c r="AA2076" s="27" t="str">
        <f aca="false">IF($AF2076="","",IF(COUNTIF(Validation!$U$19:$U$178,$AF2076)&gt;0,"OK","NO MATCH"))</f>
        <v/>
      </c>
      <c r="AB2076" s="27" t="str">
        <f aca="false">IF($W2076=0,"",IF(AND($W2076&gt;=Validation!$B$3,$W2076&lt;=Validation!$C$3),"Yes","No"))</f>
        <v/>
      </c>
      <c r="AC2076" s="26" t="str">
        <f aca="false">IF($A2076="","",$AF2076&amp;"|"&amp;TEXT($W2076,"yyyy-mm-dd")&amp;"|"&amp;$J2076&amp;"|"&amp;$N2076)</f>
        <v/>
      </c>
      <c r="AD2076" s="27" t="str">
        <f aca="false">IF($AC2076="","",IF(COUNTIF($AC$2:$AC$3000,$AC2076)&gt;1,"REVIEW","OK"))</f>
        <v/>
      </c>
      <c r="AE2076" s="27" t="str">
        <f aca="false">IF(OR($W2076=0,$O2076=""),"",IF(IFERROR(IF(ISNUMBER($O2076),INT($O2076),DATE(VALUE(MID(SUBSTITUTE(LEFT($O2076,FIND(" ",$O2076&amp;" ")-1),"/",REPT(" ",20)),41,20)),VALUE(LEFT(SUBSTITUTE(LEFT($O2076,FIND(" ",$O2076&amp;" ")-1),"/",REPT(" ",20)),20)),VALUE(MID(SUBSTITUTE(LEFT($O2076,FIND(" ",$O2076&amp;" ")-1),"/",REPT(" ",20)),21,20)))),0)&gt;$W2076,"Late","Same day"))</f>
        <v/>
      </c>
      <c r="AF2076" s="26" t="str">
        <f aca="false">IF($A2076="","",IFERROR(INDEX(Validation!$C$193:$C$217,MATCH($A2076,Validation!$A$193:$A$217,0)),IF(COUNTIF(Validation!$U$19:$U$178,$Z2076)&gt;0,$Z2076,IF(COUNTIF(Validation!$S$19:$S$178,$AI2076)=1,INDEX(Validation!$U$19:$U$178,MATCH($AI2076,Validation!$S$19:$S$178,0)),$Z2076))))</f>
        <v/>
      </c>
      <c r="AG2076" s="27" t="str">
        <f aca="false">IF(COUNTA($A2076:$U2076)=0,"",IF($A2076="","No name",IF($F2076="","No date",IF($W2076=0,"Date ilegible",IF(NOT(ISNUMBER($N2076)),"Hours no numéricas",IF($AA2076="NO MATCH","Person no identificada","OK"))))))</f>
        <v/>
      </c>
      <c r="AH2076" s="27" t="str">
        <f aca="false">IF($W2076=0,"No date",IF($W2076&lt;Validation!$B$3,"Before period",IF($W2076&gt;Validation!$C$3,"After period","In period")))</f>
        <v>No date</v>
      </c>
      <c r="AI2076" s="26" t="str">
        <f aca="false">IF($Y2076="","",TRIM(RIGHT(SUBSTITUTE($Y2076," ",REPT(" ",50)),50)))</f>
        <v/>
      </c>
      <c r="AJ2076" s="27" t="str">
        <f aca="false">IF($A2076="","",IF(NOT(ISERROR(MATCH($A2076,Validation!$A$193:$A$217,0))),"Manual mapping",IF(COUNTIF(Validation!$U$19:$U$178,$Z2076)&gt;0,"Direct",IF(COUNTIF(Validation!$S$19:$S$178,$AI2076)=1,"By surname","Unresolved"))))</f>
        <v/>
      </c>
      <c r="AK2076" s="28" t="str">
        <f aca="false">IF($L2076="","",IF(MATCH($L2076,$L$2:$L$3000,0)&lt;&gt;ROW()-1,"",COUNT($AK$1:$AK2075)+1))</f>
        <v/>
      </c>
      <c r="AL2076" s="28" t="str">
        <f aca="false">IF($G2076="","",IF(MATCH($G2076,$G$2:$G$3000,0)&lt;&gt;ROW()-1,"",COUNT($AL$1:$AL2075)+1))</f>
        <v/>
      </c>
      <c r="AM2076" s="28" t="str">
        <f aca="false">IF($H2076="","",IF(MATCH($H2076,$H$2:$H$3000,0)&lt;&gt;ROW()-1,"",COUNT($AM$1:$AM2075)+1))</f>
        <v/>
      </c>
      <c r="AN2076" s="28" t="str">
        <f aca="false">IF($I2076="","",IF(MATCH($I2076,$I$2:$I$3000,0)&lt;&gt;ROW()-1,"",COUNT($AN$1:$AN2075)+1))</f>
        <v/>
      </c>
      <c r="AO2076" s="28" t="str">
        <f aca="false">IF($Q2076="","",IF(MATCH($Q2076,$Q$2:$Q$3000,0)&lt;&gt;ROW()-1,"",COUNT($AO$1:$AO2075)+1))</f>
        <v/>
      </c>
    </row>
    <row r="2077" customFormat="false" ht="12.75" hidden="false" customHeight="true" outlineLevel="0" collapsed="false">
      <c r="W2077" s="24" t="n">
        <f aca="false">IF($F2077="",0,IFERROR(IF(ISNUMBER($F2077),INT($F2077),DATE(VALUE(MID(SUBSTITUTE(LEFT($F2077,FIND(" ",$F2077&amp;" ")-1),"/",REPT(" ",20)),41,20)),VALUE(LEFT(SUBSTITUTE(LEFT($F2077,FIND(" ",$F2077&amp;" ")-1),"/",REPT(" ",20)),20)),VALUE(MID(SUBSTITUTE(LEFT($F2077,FIND(" ",$F2077&amp;" ")-1),"/",REPT(" ",20)),21,20)))),0))</f>
        <v>0</v>
      </c>
      <c r="X2077" s="25" t="str">
        <f aca="false">IF(ISNUMBER($N2077),$N2077*Validation!$B$5,"")</f>
        <v/>
      </c>
      <c r="Y2077" s="26" t="str">
        <f aca="false">IF($A2077="","",SUBSTITUTE(SUBSTITUTE(SUBSTITUTE(SUBSTITUTE(SUBSTITUTE(SUBSTITUTE(SUBSTITUTE(UPPER(TRIM($A2077)),"Á","A"),"É","E"),"Í","I"),"Ó","O"),"Ú","U"),"Ñ","N"),"Ü","U"))</f>
        <v/>
      </c>
      <c r="Z2077" s="26" t="str">
        <f aca="false">IF($Y2077="","",LEFT($Y2077,1)&amp;" "&amp;TRIM(RIGHT(SUBSTITUTE($Y2077," ",REPT(" ",50)),50)))</f>
        <v/>
      </c>
      <c r="AA2077" s="27" t="str">
        <f aca="false">IF($AF2077="","",IF(COUNTIF(Validation!$U$19:$U$178,$AF2077)&gt;0,"OK","NO MATCH"))</f>
        <v/>
      </c>
      <c r="AB2077" s="27" t="str">
        <f aca="false">IF($W2077=0,"",IF(AND($W2077&gt;=Validation!$B$3,$W2077&lt;=Validation!$C$3),"Yes","No"))</f>
        <v/>
      </c>
      <c r="AC2077" s="26" t="str">
        <f aca="false">IF($A2077="","",$AF2077&amp;"|"&amp;TEXT($W2077,"yyyy-mm-dd")&amp;"|"&amp;$J2077&amp;"|"&amp;$N2077)</f>
        <v/>
      </c>
      <c r="AD2077" s="27" t="str">
        <f aca="false">IF($AC2077="","",IF(COUNTIF($AC$2:$AC$3000,$AC2077)&gt;1,"REVIEW","OK"))</f>
        <v/>
      </c>
      <c r="AE2077" s="27" t="str">
        <f aca="false">IF(OR($W2077=0,$O2077=""),"",IF(IFERROR(IF(ISNUMBER($O2077),INT($O2077),DATE(VALUE(MID(SUBSTITUTE(LEFT($O2077,FIND(" ",$O2077&amp;" ")-1),"/",REPT(" ",20)),41,20)),VALUE(LEFT(SUBSTITUTE(LEFT($O2077,FIND(" ",$O2077&amp;" ")-1),"/",REPT(" ",20)),20)),VALUE(MID(SUBSTITUTE(LEFT($O2077,FIND(" ",$O2077&amp;" ")-1),"/",REPT(" ",20)),21,20)))),0)&gt;$W2077,"Late","Same day"))</f>
        <v/>
      </c>
      <c r="AF2077" s="26" t="str">
        <f aca="false">IF($A2077="","",IFERROR(INDEX(Validation!$C$193:$C$217,MATCH($A2077,Validation!$A$193:$A$217,0)),IF(COUNTIF(Validation!$U$19:$U$178,$Z2077)&gt;0,$Z2077,IF(COUNTIF(Validation!$S$19:$S$178,$AI2077)=1,INDEX(Validation!$U$19:$U$178,MATCH($AI2077,Validation!$S$19:$S$178,0)),$Z2077))))</f>
        <v/>
      </c>
      <c r="AG2077" s="27" t="str">
        <f aca="false">IF(COUNTA($A2077:$U2077)=0,"",IF($A2077="","No name",IF($F2077="","No date",IF($W2077=0,"Date ilegible",IF(NOT(ISNUMBER($N2077)),"Hours no numéricas",IF($AA2077="NO MATCH","Person no identificada","OK"))))))</f>
        <v/>
      </c>
      <c r="AH2077" s="27" t="str">
        <f aca="false">IF($W2077=0,"No date",IF($W2077&lt;Validation!$B$3,"Before period",IF($W2077&gt;Validation!$C$3,"After period","In period")))</f>
        <v>No date</v>
      </c>
      <c r="AI2077" s="26" t="str">
        <f aca="false">IF($Y2077="","",TRIM(RIGHT(SUBSTITUTE($Y2077," ",REPT(" ",50)),50)))</f>
        <v/>
      </c>
      <c r="AJ2077" s="27" t="str">
        <f aca="false">IF($A2077="","",IF(NOT(ISERROR(MATCH($A2077,Validation!$A$193:$A$217,0))),"Manual mapping",IF(COUNTIF(Validation!$U$19:$U$178,$Z2077)&gt;0,"Direct",IF(COUNTIF(Validation!$S$19:$S$178,$AI2077)=1,"By surname","Unresolved"))))</f>
        <v/>
      </c>
      <c r="AK2077" s="28" t="str">
        <f aca="false">IF($L2077="","",IF(MATCH($L2077,$L$2:$L$3000,0)&lt;&gt;ROW()-1,"",COUNT($AK$1:$AK2076)+1))</f>
        <v/>
      </c>
      <c r="AL2077" s="28" t="str">
        <f aca="false">IF($G2077="","",IF(MATCH($G2077,$G$2:$G$3000,0)&lt;&gt;ROW()-1,"",COUNT($AL$1:$AL2076)+1))</f>
        <v/>
      </c>
      <c r="AM2077" s="28" t="str">
        <f aca="false">IF($H2077="","",IF(MATCH($H2077,$H$2:$H$3000,0)&lt;&gt;ROW()-1,"",COUNT($AM$1:$AM2076)+1))</f>
        <v/>
      </c>
      <c r="AN2077" s="28" t="str">
        <f aca="false">IF($I2077="","",IF(MATCH($I2077,$I$2:$I$3000,0)&lt;&gt;ROW()-1,"",COUNT($AN$1:$AN2076)+1))</f>
        <v/>
      </c>
      <c r="AO2077" s="28" t="str">
        <f aca="false">IF($Q2077="","",IF(MATCH($Q2077,$Q$2:$Q$3000,0)&lt;&gt;ROW()-1,"",COUNT($AO$1:$AO2076)+1))</f>
        <v/>
      </c>
    </row>
    <row r="2078" customFormat="false" ht="12.75" hidden="false" customHeight="true" outlineLevel="0" collapsed="false">
      <c r="W2078" s="24" t="n">
        <f aca="false">IF($F2078="",0,IFERROR(IF(ISNUMBER($F2078),INT($F2078),DATE(VALUE(MID(SUBSTITUTE(LEFT($F2078,FIND(" ",$F2078&amp;" ")-1),"/",REPT(" ",20)),41,20)),VALUE(LEFT(SUBSTITUTE(LEFT($F2078,FIND(" ",$F2078&amp;" ")-1),"/",REPT(" ",20)),20)),VALUE(MID(SUBSTITUTE(LEFT($F2078,FIND(" ",$F2078&amp;" ")-1),"/",REPT(" ",20)),21,20)))),0))</f>
        <v>0</v>
      </c>
      <c r="X2078" s="25" t="str">
        <f aca="false">IF(ISNUMBER($N2078),$N2078*Validation!$B$5,"")</f>
        <v/>
      </c>
      <c r="Y2078" s="26" t="str">
        <f aca="false">IF($A2078="","",SUBSTITUTE(SUBSTITUTE(SUBSTITUTE(SUBSTITUTE(SUBSTITUTE(SUBSTITUTE(SUBSTITUTE(UPPER(TRIM($A2078)),"Á","A"),"É","E"),"Í","I"),"Ó","O"),"Ú","U"),"Ñ","N"),"Ü","U"))</f>
        <v/>
      </c>
      <c r="Z2078" s="26" t="str">
        <f aca="false">IF($Y2078="","",LEFT($Y2078,1)&amp;" "&amp;TRIM(RIGHT(SUBSTITUTE($Y2078," ",REPT(" ",50)),50)))</f>
        <v/>
      </c>
      <c r="AA2078" s="27" t="str">
        <f aca="false">IF($AF2078="","",IF(COUNTIF(Validation!$U$19:$U$178,$AF2078)&gt;0,"OK","NO MATCH"))</f>
        <v/>
      </c>
      <c r="AB2078" s="27" t="str">
        <f aca="false">IF($W2078=0,"",IF(AND($W2078&gt;=Validation!$B$3,$W2078&lt;=Validation!$C$3),"Yes","No"))</f>
        <v/>
      </c>
      <c r="AC2078" s="26" t="str">
        <f aca="false">IF($A2078="","",$AF2078&amp;"|"&amp;TEXT($W2078,"yyyy-mm-dd")&amp;"|"&amp;$J2078&amp;"|"&amp;$N2078)</f>
        <v/>
      </c>
      <c r="AD2078" s="27" t="str">
        <f aca="false">IF($AC2078="","",IF(COUNTIF($AC$2:$AC$3000,$AC2078)&gt;1,"REVIEW","OK"))</f>
        <v/>
      </c>
      <c r="AE2078" s="27" t="str">
        <f aca="false">IF(OR($W2078=0,$O2078=""),"",IF(IFERROR(IF(ISNUMBER($O2078),INT($O2078),DATE(VALUE(MID(SUBSTITUTE(LEFT($O2078,FIND(" ",$O2078&amp;" ")-1),"/",REPT(" ",20)),41,20)),VALUE(LEFT(SUBSTITUTE(LEFT($O2078,FIND(" ",$O2078&amp;" ")-1),"/",REPT(" ",20)),20)),VALUE(MID(SUBSTITUTE(LEFT($O2078,FIND(" ",$O2078&amp;" ")-1),"/",REPT(" ",20)),21,20)))),0)&gt;$W2078,"Late","Same day"))</f>
        <v/>
      </c>
      <c r="AF2078" s="26" t="str">
        <f aca="false">IF($A2078="","",IFERROR(INDEX(Validation!$C$193:$C$217,MATCH($A2078,Validation!$A$193:$A$217,0)),IF(COUNTIF(Validation!$U$19:$U$178,$Z2078)&gt;0,$Z2078,IF(COUNTIF(Validation!$S$19:$S$178,$AI2078)=1,INDEX(Validation!$U$19:$U$178,MATCH($AI2078,Validation!$S$19:$S$178,0)),$Z2078))))</f>
        <v/>
      </c>
      <c r="AG2078" s="27" t="str">
        <f aca="false">IF(COUNTA($A2078:$U2078)=0,"",IF($A2078="","No name",IF($F2078="","No date",IF($W2078=0,"Date ilegible",IF(NOT(ISNUMBER($N2078)),"Hours no numéricas",IF($AA2078="NO MATCH","Person no identificada","OK"))))))</f>
        <v/>
      </c>
      <c r="AH2078" s="27" t="str">
        <f aca="false">IF($W2078=0,"No date",IF($W2078&lt;Validation!$B$3,"Before period",IF($W2078&gt;Validation!$C$3,"After period","In period")))</f>
        <v>No date</v>
      </c>
      <c r="AI2078" s="26" t="str">
        <f aca="false">IF($Y2078="","",TRIM(RIGHT(SUBSTITUTE($Y2078," ",REPT(" ",50)),50)))</f>
        <v/>
      </c>
      <c r="AJ2078" s="27" t="str">
        <f aca="false">IF($A2078="","",IF(NOT(ISERROR(MATCH($A2078,Validation!$A$193:$A$217,0))),"Manual mapping",IF(COUNTIF(Validation!$U$19:$U$178,$Z2078)&gt;0,"Direct",IF(COUNTIF(Validation!$S$19:$S$178,$AI2078)=1,"By surname","Unresolved"))))</f>
        <v/>
      </c>
      <c r="AK2078" s="28" t="str">
        <f aca="false">IF($L2078="","",IF(MATCH($L2078,$L$2:$L$3000,0)&lt;&gt;ROW()-1,"",COUNT($AK$1:$AK2077)+1))</f>
        <v/>
      </c>
      <c r="AL2078" s="28" t="str">
        <f aca="false">IF($G2078="","",IF(MATCH($G2078,$G$2:$G$3000,0)&lt;&gt;ROW()-1,"",COUNT($AL$1:$AL2077)+1))</f>
        <v/>
      </c>
      <c r="AM2078" s="28" t="str">
        <f aca="false">IF($H2078="","",IF(MATCH($H2078,$H$2:$H$3000,0)&lt;&gt;ROW()-1,"",COUNT($AM$1:$AM2077)+1))</f>
        <v/>
      </c>
      <c r="AN2078" s="28" t="str">
        <f aca="false">IF($I2078="","",IF(MATCH($I2078,$I$2:$I$3000,0)&lt;&gt;ROW()-1,"",COUNT($AN$1:$AN2077)+1))</f>
        <v/>
      </c>
      <c r="AO2078" s="28" t="str">
        <f aca="false">IF($Q2078="","",IF(MATCH($Q2078,$Q$2:$Q$3000,0)&lt;&gt;ROW()-1,"",COUNT($AO$1:$AO2077)+1))</f>
        <v/>
      </c>
    </row>
    <row r="2079" customFormat="false" ht="12.75" hidden="false" customHeight="true" outlineLevel="0" collapsed="false">
      <c r="W2079" s="24" t="n">
        <f aca="false">IF($F2079="",0,IFERROR(IF(ISNUMBER($F2079),INT($F2079),DATE(VALUE(MID(SUBSTITUTE(LEFT($F2079,FIND(" ",$F2079&amp;" ")-1),"/",REPT(" ",20)),41,20)),VALUE(LEFT(SUBSTITUTE(LEFT($F2079,FIND(" ",$F2079&amp;" ")-1),"/",REPT(" ",20)),20)),VALUE(MID(SUBSTITUTE(LEFT($F2079,FIND(" ",$F2079&amp;" ")-1),"/",REPT(" ",20)),21,20)))),0))</f>
        <v>0</v>
      </c>
      <c r="X2079" s="25" t="str">
        <f aca="false">IF(ISNUMBER($N2079),$N2079*Validation!$B$5,"")</f>
        <v/>
      </c>
      <c r="Y2079" s="26" t="str">
        <f aca="false">IF($A2079="","",SUBSTITUTE(SUBSTITUTE(SUBSTITUTE(SUBSTITUTE(SUBSTITUTE(SUBSTITUTE(SUBSTITUTE(UPPER(TRIM($A2079)),"Á","A"),"É","E"),"Í","I"),"Ó","O"),"Ú","U"),"Ñ","N"),"Ü","U"))</f>
        <v/>
      </c>
      <c r="Z2079" s="26" t="str">
        <f aca="false">IF($Y2079="","",LEFT($Y2079,1)&amp;" "&amp;TRIM(RIGHT(SUBSTITUTE($Y2079," ",REPT(" ",50)),50)))</f>
        <v/>
      </c>
      <c r="AA2079" s="27" t="str">
        <f aca="false">IF($AF2079="","",IF(COUNTIF(Validation!$U$19:$U$178,$AF2079)&gt;0,"OK","NO MATCH"))</f>
        <v/>
      </c>
      <c r="AB2079" s="27" t="str">
        <f aca="false">IF($W2079=0,"",IF(AND($W2079&gt;=Validation!$B$3,$W2079&lt;=Validation!$C$3),"Yes","No"))</f>
        <v/>
      </c>
      <c r="AC2079" s="26" t="str">
        <f aca="false">IF($A2079="","",$AF2079&amp;"|"&amp;TEXT($W2079,"yyyy-mm-dd")&amp;"|"&amp;$J2079&amp;"|"&amp;$N2079)</f>
        <v/>
      </c>
      <c r="AD2079" s="27" t="str">
        <f aca="false">IF($AC2079="","",IF(COUNTIF($AC$2:$AC$3000,$AC2079)&gt;1,"REVIEW","OK"))</f>
        <v/>
      </c>
      <c r="AE2079" s="27" t="str">
        <f aca="false">IF(OR($W2079=0,$O2079=""),"",IF(IFERROR(IF(ISNUMBER($O2079),INT($O2079),DATE(VALUE(MID(SUBSTITUTE(LEFT($O2079,FIND(" ",$O2079&amp;" ")-1),"/",REPT(" ",20)),41,20)),VALUE(LEFT(SUBSTITUTE(LEFT($O2079,FIND(" ",$O2079&amp;" ")-1),"/",REPT(" ",20)),20)),VALUE(MID(SUBSTITUTE(LEFT($O2079,FIND(" ",$O2079&amp;" ")-1),"/",REPT(" ",20)),21,20)))),0)&gt;$W2079,"Late","Same day"))</f>
        <v/>
      </c>
      <c r="AF2079" s="26" t="str">
        <f aca="false">IF($A2079="","",IFERROR(INDEX(Validation!$C$193:$C$217,MATCH($A2079,Validation!$A$193:$A$217,0)),IF(COUNTIF(Validation!$U$19:$U$178,$Z2079)&gt;0,$Z2079,IF(COUNTIF(Validation!$S$19:$S$178,$AI2079)=1,INDEX(Validation!$U$19:$U$178,MATCH($AI2079,Validation!$S$19:$S$178,0)),$Z2079))))</f>
        <v/>
      </c>
      <c r="AG2079" s="27" t="str">
        <f aca="false">IF(COUNTA($A2079:$U2079)=0,"",IF($A2079="","No name",IF($F2079="","No date",IF($W2079=0,"Date ilegible",IF(NOT(ISNUMBER($N2079)),"Hours no numéricas",IF($AA2079="NO MATCH","Person no identificada","OK"))))))</f>
        <v/>
      </c>
      <c r="AH2079" s="27" t="str">
        <f aca="false">IF($W2079=0,"No date",IF($W2079&lt;Validation!$B$3,"Before period",IF($W2079&gt;Validation!$C$3,"After period","In period")))</f>
        <v>No date</v>
      </c>
      <c r="AI2079" s="26" t="str">
        <f aca="false">IF($Y2079="","",TRIM(RIGHT(SUBSTITUTE($Y2079," ",REPT(" ",50)),50)))</f>
        <v/>
      </c>
      <c r="AJ2079" s="27" t="str">
        <f aca="false">IF($A2079="","",IF(NOT(ISERROR(MATCH($A2079,Validation!$A$193:$A$217,0))),"Manual mapping",IF(COUNTIF(Validation!$U$19:$U$178,$Z2079)&gt;0,"Direct",IF(COUNTIF(Validation!$S$19:$S$178,$AI2079)=1,"By surname","Unresolved"))))</f>
        <v/>
      </c>
      <c r="AK2079" s="28" t="str">
        <f aca="false">IF($L2079="","",IF(MATCH($L2079,$L$2:$L$3000,0)&lt;&gt;ROW()-1,"",COUNT($AK$1:$AK2078)+1))</f>
        <v/>
      </c>
      <c r="AL2079" s="28" t="str">
        <f aca="false">IF($G2079="","",IF(MATCH($G2079,$G$2:$G$3000,0)&lt;&gt;ROW()-1,"",COUNT($AL$1:$AL2078)+1))</f>
        <v/>
      </c>
      <c r="AM2079" s="28" t="str">
        <f aca="false">IF($H2079="","",IF(MATCH($H2079,$H$2:$H$3000,0)&lt;&gt;ROW()-1,"",COUNT($AM$1:$AM2078)+1))</f>
        <v/>
      </c>
      <c r="AN2079" s="28" t="str">
        <f aca="false">IF($I2079="","",IF(MATCH($I2079,$I$2:$I$3000,0)&lt;&gt;ROW()-1,"",COUNT($AN$1:$AN2078)+1))</f>
        <v/>
      </c>
      <c r="AO2079" s="28" t="str">
        <f aca="false">IF($Q2079="","",IF(MATCH($Q2079,$Q$2:$Q$3000,0)&lt;&gt;ROW()-1,"",COUNT($AO$1:$AO2078)+1))</f>
        <v/>
      </c>
    </row>
    <row r="2080" customFormat="false" ht="12.75" hidden="false" customHeight="true" outlineLevel="0" collapsed="false">
      <c r="W2080" s="24" t="n">
        <f aca="false">IF($F2080="",0,IFERROR(IF(ISNUMBER($F2080),INT($F2080),DATE(VALUE(MID(SUBSTITUTE(LEFT($F2080,FIND(" ",$F2080&amp;" ")-1),"/",REPT(" ",20)),41,20)),VALUE(LEFT(SUBSTITUTE(LEFT($F2080,FIND(" ",$F2080&amp;" ")-1),"/",REPT(" ",20)),20)),VALUE(MID(SUBSTITUTE(LEFT($F2080,FIND(" ",$F2080&amp;" ")-1),"/",REPT(" ",20)),21,20)))),0))</f>
        <v>0</v>
      </c>
      <c r="X2080" s="25" t="str">
        <f aca="false">IF(ISNUMBER($N2080),$N2080*Validation!$B$5,"")</f>
        <v/>
      </c>
      <c r="Y2080" s="26" t="str">
        <f aca="false">IF($A2080="","",SUBSTITUTE(SUBSTITUTE(SUBSTITUTE(SUBSTITUTE(SUBSTITUTE(SUBSTITUTE(SUBSTITUTE(UPPER(TRIM($A2080)),"Á","A"),"É","E"),"Í","I"),"Ó","O"),"Ú","U"),"Ñ","N"),"Ü","U"))</f>
        <v/>
      </c>
      <c r="Z2080" s="26" t="str">
        <f aca="false">IF($Y2080="","",LEFT($Y2080,1)&amp;" "&amp;TRIM(RIGHT(SUBSTITUTE($Y2080," ",REPT(" ",50)),50)))</f>
        <v/>
      </c>
      <c r="AA2080" s="27" t="str">
        <f aca="false">IF($AF2080="","",IF(COUNTIF(Validation!$U$19:$U$178,$AF2080)&gt;0,"OK","NO MATCH"))</f>
        <v/>
      </c>
      <c r="AB2080" s="27" t="str">
        <f aca="false">IF($W2080=0,"",IF(AND($W2080&gt;=Validation!$B$3,$W2080&lt;=Validation!$C$3),"Yes","No"))</f>
        <v/>
      </c>
      <c r="AC2080" s="26" t="str">
        <f aca="false">IF($A2080="","",$AF2080&amp;"|"&amp;TEXT($W2080,"yyyy-mm-dd")&amp;"|"&amp;$J2080&amp;"|"&amp;$N2080)</f>
        <v/>
      </c>
      <c r="AD2080" s="27" t="str">
        <f aca="false">IF($AC2080="","",IF(COUNTIF($AC$2:$AC$3000,$AC2080)&gt;1,"REVIEW","OK"))</f>
        <v/>
      </c>
      <c r="AE2080" s="27" t="str">
        <f aca="false">IF(OR($W2080=0,$O2080=""),"",IF(IFERROR(IF(ISNUMBER($O2080),INT($O2080),DATE(VALUE(MID(SUBSTITUTE(LEFT($O2080,FIND(" ",$O2080&amp;" ")-1),"/",REPT(" ",20)),41,20)),VALUE(LEFT(SUBSTITUTE(LEFT($O2080,FIND(" ",$O2080&amp;" ")-1),"/",REPT(" ",20)),20)),VALUE(MID(SUBSTITUTE(LEFT($O2080,FIND(" ",$O2080&amp;" ")-1),"/",REPT(" ",20)),21,20)))),0)&gt;$W2080,"Late","Same day"))</f>
        <v/>
      </c>
      <c r="AF2080" s="26" t="str">
        <f aca="false">IF($A2080="","",IFERROR(INDEX(Validation!$C$193:$C$217,MATCH($A2080,Validation!$A$193:$A$217,0)),IF(COUNTIF(Validation!$U$19:$U$178,$Z2080)&gt;0,$Z2080,IF(COUNTIF(Validation!$S$19:$S$178,$AI2080)=1,INDEX(Validation!$U$19:$U$178,MATCH($AI2080,Validation!$S$19:$S$178,0)),$Z2080))))</f>
        <v/>
      </c>
      <c r="AG2080" s="27" t="str">
        <f aca="false">IF(COUNTA($A2080:$U2080)=0,"",IF($A2080="","No name",IF($F2080="","No date",IF($W2080=0,"Date ilegible",IF(NOT(ISNUMBER($N2080)),"Hours no numéricas",IF($AA2080="NO MATCH","Person no identificada","OK"))))))</f>
        <v/>
      </c>
      <c r="AH2080" s="27" t="str">
        <f aca="false">IF($W2080=0,"No date",IF($W2080&lt;Validation!$B$3,"Before period",IF($W2080&gt;Validation!$C$3,"After period","In period")))</f>
        <v>No date</v>
      </c>
      <c r="AI2080" s="26" t="str">
        <f aca="false">IF($Y2080="","",TRIM(RIGHT(SUBSTITUTE($Y2080," ",REPT(" ",50)),50)))</f>
        <v/>
      </c>
      <c r="AJ2080" s="27" t="str">
        <f aca="false">IF($A2080="","",IF(NOT(ISERROR(MATCH($A2080,Validation!$A$193:$A$217,0))),"Manual mapping",IF(COUNTIF(Validation!$U$19:$U$178,$Z2080)&gt;0,"Direct",IF(COUNTIF(Validation!$S$19:$S$178,$AI2080)=1,"By surname","Unresolved"))))</f>
        <v/>
      </c>
      <c r="AK2080" s="28" t="str">
        <f aca="false">IF($L2080="","",IF(MATCH($L2080,$L$2:$L$3000,0)&lt;&gt;ROW()-1,"",COUNT($AK$1:$AK2079)+1))</f>
        <v/>
      </c>
      <c r="AL2080" s="28" t="str">
        <f aca="false">IF($G2080="","",IF(MATCH($G2080,$G$2:$G$3000,0)&lt;&gt;ROW()-1,"",COUNT($AL$1:$AL2079)+1))</f>
        <v/>
      </c>
      <c r="AM2080" s="28" t="str">
        <f aca="false">IF($H2080="","",IF(MATCH($H2080,$H$2:$H$3000,0)&lt;&gt;ROW()-1,"",COUNT($AM$1:$AM2079)+1))</f>
        <v/>
      </c>
      <c r="AN2080" s="28" t="str">
        <f aca="false">IF($I2080="","",IF(MATCH($I2080,$I$2:$I$3000,0)&lt;&gt;ROW()-1,"",COUNT($AN$1:$AN2079)+1))</f>
        <v/>
      </c>
      <c r="AO2080" s="28" t="str">
        <f aca="false">IF($Q2080="","",IF(MATCH($Q2080,$Q$2:$Q$3000,0)&lt;&gt;ROW()-1,"",COUNT($AO$1:$AO2079)+1))</f>
        <v/>
      </c>
    </row>
    <row r="2081" customFormat="false" ht="12.75" hidden="false" customHeight="true" outlineLevel="0" collapsed="false">
      <c r="W2081" s="24" t="n">
        <f aca="false">IF($F2081="",0,IFERROR(IF(ISNUMBER($F2081),INT($F2081),DATE(VALUE(MID(SUBSTITUTE(LEFT($F2081,FIND(" ",$F2081&amp;" ")-1),"/",REPT(" ",20)),41,20)),VALUE(LEFT(SUBSTITUTE(LEFT($F2081,FIND(" ",$F2081&amp;" ")-1),"/",REPT(" ",20)),20)),VALUE(MID(SUBSTITUTE(LEFT($F2081,FIND(" ",$F2081&amp;" ")-1),"/",REPT(" ",20)),21,20)))),0))</f>
        <v>0</v>
      </c>
      <c r="X2081" s="25" t="str">
        <f aca="false">IF(ISNUMBER($N2081),$N2081*Validation!$B$5,"")</f>
        <v/>
      </c>
      <c r="Y2081" s="26" t="str">
        <f aca="false">IF($A2081="","",SUBSTITUTE(SUBSTITUTE(SUBSTITUTE(SUBSTITUTE(SUBSTITUTE(SUBSTITUTE(SUBSTITUTE(UPPER(TRIM($A2081)),"Á","A"),"É","E"),"Í","I"),"Ó","O"),"Ú","U"),"Ñ","N"),"Ü","U"))</f>
        <v/>
      </c>
      <c r="Z2081" s="26" t="str">
        <f aca="false">IF($Y2081="","",LEFT($Y2081,1)&amp;" "&amp;TRIM(RIGHT(SUBSTITUTE($Y2081," ",REPT(" ",50)),50)))</f>
        <v/>
      </c>
      <c r="AA2081" s="27" t="str">
        <f aca="false">IF($AF2081="","",IF(COUNTIF(Validation!$U$19:$U$178,$AF2081)&gt;0,"OK","NO MATCH"))</f>
        <v/>
      </c>
      <c r="AB2081" s="27" t="str">
        <f aca="false">IF($W2081=0,"",IF(AND($W2081&gt;=Validation!$B$3,$W2081&lt;=Validation!$C$3),"Yes","No"))</f>
        <v/>
      </c>
      <c r="AC2081" s="26" t="str">
        <f aca="false">IF($A2081="","",$AF2081&amp;"|"&amp;TEXT($W2081,"yyyy-mm-dd")&amp;"|"&amp;$J2081&amp;"|"&amp;$N2081)</f>
        <v/>
      </c>
      <c r="AD2081" s="27" t="str">
        <f aca="false">IF($AC2081="","",IF(COUNTIF($AC$2:$AC$3000,$AC2081)&gt;1,"REVIEW","OK"))</f>
        <v/>
      </c>
      <c r="AE2081" s="27" t="str">
        <f aca="false">IF(OR($W2081=0,$O2081=""),"",IF(IFERROR(IF(ISNUMBER($O2081),INT($O2081),DATE(VALUE(MID(SUBSTITUTE(LEFT($O2081,FIND(" ",$O2081&amp;" ")-1),"/",REPT(" ",20)),41,20)),VALUE(LEFT(SUBSTITUTE(LEFT($O2081,FIND(" ",$O2081&amp;" ")-1),"/",REPT(" ",20)),20)),VALUE(MID(SUBSTITUTE(LEFT($O2081,FIND(" ",$O2081&amp;" ")-1),"/",REPT(" ",20)),21,20)))),0)&gt;$W2081,"Late","Same day"))</f>
        <v/>
      </c>
      <c r="AF2081" s="26" t="str">
        <f aca="false">IF($A2081="","",IFERROR(INDEX(Validation!$C$193:$C$217,MATCH($A2081,Validation!$A$193:$A$217,0)),IF(COUNTIF(Validation!$U$19:$U$178,$Z2081)&gt;0,$Z2081,IF(COUNTIF(Validation!$S$19:$S$178,$AI2081)=1,INDEX(Validation!$U$19:$U$178,MATCH($AI2081,Validation!$S$19:$S$178,0)),$Z2081))))</f>
        <v/>
      </c>
      <c r="AG2081" s="27" t="str">
        <f aca="false">IF(COUNTA($A2081:$U2081)=0,"",IF($A2081="","No name",IF($F2081="","No date",IF($W2081=0,"Date ilegible",IF(NOT(ISNUMBER($N2081)),"Hours no numéricas",IF($AA2081="NO MATCH","Person no identificada","OK"))))))</f>
        <v/>
      </c>
      <c r="AH2081" s="27" t="str">
        <f aca="false">IF($W2081=0,"No date",IF($W2081&lt;Validation!$B$3,"Before period",IF($W2081&gt;Validation!$C$3,"After period","In period")))</f>
        <v>No date</v>
      </c>
      <c r="AI2081" s="26" t="str">
        <f aca="false">IF($Y2081="","",TRIM(RIGHT(SUBSTITUTE($Y2081," ",REPT(" ",50)),50)))</f>
        <v/>
      </c>
      <c r="AJ2081" s="27" t="str">
        <f aca="false">IF($A2081="","",IF(NOT(ISERROR(MATCH($A2081,Validation!$A$193:$A$217,0))),"Manual mapping",IF(COUNTIF(Validation!$U$19:$U$178,$Z2081)&gt;0,"Direct",IF(COUNTIF(Validation!$S$19:$S$178,$AI2081)=1,"By surname","Unresolved"))))</f>
        <v/>
      </c>
      <c r="AK2081" s="28" t="str">
        <f aca="false">IF($L2081="","",IF(MATCH($L2081,$L$2:$L$3000,0)&lt;&gt;ROW()-1,"",COUNT($AK$1:$AK2080)+1))</f>
        <v/>
      </c>
      <c r="AL2081" s="28" t="str">
        <f aca="false">IF($G2081="","",IF(MATCH($G2081,$G$2:$G$3000,0)&lt;&gt;ROW()-1,"",COUNT($AL$1:$AL2080)+1))</f>
        <v/>
      </c>
      <c r="AM2081" s="28" t="str">
        <f aca="false">IF($H2081="","",IF(MATCH($H2081,$H$2:$H$3000,0)&lt;&gt;ROW()-1,"",COUNT($AM$1:$AM2080)+1))</f>
        <v/>
      </c>
      <c r="AN2081" s="28" t="str">
        <f aca="false">IF($I2081="","",IF(MATCH($I2081,$I$2:$I$3000,0)&lt;&gt;ROW()-1,"",COUNT($AN$1:$AN2080)+1))</f>
        <v/>
      </c>
      <c r="AO2081" s="28" t="str">
        <f aca="false">IF($Q2081="","",IF(MATCH($Q2081,$Q$2:$Q$3000,0)&lt;&gt;ROW()-1,"",COUNT($AO$1:$AO2080)+1))</f>
        <v/>
      </c>
    </row>
    <row r="2082" customFormat="false" ht="12.75" hidden="false" customHeight="true" outlineLevel="0" collapsed="false">
      <c r="W2082" s="24" t="n">
        <f aca="false">IF($F2082="",0,IFERROR(IF(ISNUMBER($F2082),INT($F2082),DATE(VALUE(MID(SUBSTITUTE(LEFT($F2082,FIND(" ",$F2082&amp;" ")-1),"/",REPT(" ",20)),41,20)),VALUE(LEFT(SUBSTITUTE(LEFT($F2082,FIND(" ",$F2082&amp;" ")-1),"/",REPT(" ",20)),20)),VALUE(MID(SUBSTITUTE(LEFT($F2082,FIND(" ",$F2082&amp;" ")-1),"/",REPT(" ",20)),21,20)))),0))</f>
        <v>0</v>
      </c>
      <c r="X2082" s="25" t="str">
        <f aca="false">IF(ISNUMBER($N2082),$N2082*Validation!$B$5,"")</f>
        <v/>
      </c>
      <c r="Y2082" s="26" t="str">
        <f aca="false">IF($A2082="","",SUBSTITUTE(SUBSTITUTE(SUBSTITUTE(SUBSTITUTE(SUBSTITUTE(SUBSTITUTE(SUBSTITUTE(UPPER(TRIM($A2082)),"Á","A"),"É","E"),"Í","I"),"Ó","O"),"Ú","U"),"Ñ","N"),"Ü","U"))</f>
        <v/>
      </c>
      <c r="Z2082" s="26" t="str">
        <f aca="false">IF($Y2082="","",LEFT($Y2082,1)&amp;" "&amp;TRIM(RIGHT(SUBSTITUTE($Y2082," ",REPT(" ",50)),50)))</f>
        <v/>
      </c>
      <c r="AA2082" s="27" t="str">
        <f aca="false">IF($AF2082="","",IF(COUNTIF(Validation!$U$19:$U$178,$AF2082)&gt;0,"OK","NO MATCH"))</f>
        <v/>
      </c>
      <c r="AB2082" s="27" t="str">
        <f aca="false">IF($W2082=0,"",IF(AND($W2082&gt;=Validation!$B$3,$W2082&lt;=Validation!$C$3),"Yes","No"))</f>
        <v/>
      </c>
      <c r="AC2082" s="26" t="str">
        <f aca="false">IF($A2082="","",$AF2082&amp;"|"&amp;TEXT($W2082,"yyyy-mm-dd")&amp;"|"&amp;$J2082&amp;"|"&amp;$N2082)</f>
        <v/>
      </c>
      <c r="AD2082" s="27" t="str">
        <f aca="false">IF($AC2082="","",IF(COUNTIF($AC$2:$AC$3000,$AC2082)&gt;1,"REVIEW","OK"))</f>
        <v/>
      </c>
      <c r="AE2082" s="27" t="str">
        <f aca="false">IF(OR($W2082=0,$O2082=""),"",IF(IFERROR(IF(ISNUMBER($O2082),INT($O2082),DATE(VALUE(MID(SUBSTITUTE(LEFT($O2082,FIND(" ",$O2082&amp;" ")-1),"/",REPT(" ",20)),41,20)),VALUE(LEFT(SUBSTITUTE(LEFT($O2082,FIND(" ",$O2082&amp;" ")-1),"/",REPT(" ",20)),20)),VALUE(MID(SUBSTITUTE(LEFT($O2082,FIND(" ",$O2082&amp;" ")-1),"/",REPT(" ",20)),21,20)))),0)&gt;$W2082,"Late","Same day"))</f>
        <v/>
      </c>
      <c r="AF2082" s="26" t="str">
        <f aca="false">IF($A2082="","",IFERROR(INDEX(Validation!$C$193:$C$217,MATCH($A2082,Validation!$A$193:$A$217,0)),IF(COUNTIF(Validation!$U$19:$U$178,$Z2082)&gt;0,$Z2082,IF(COUNTIF(Validation!$S$19:$S$178,$AI2082)=1,INDEX(Validation!$U$19:$U$178,MATCH($AI2082,Validation!$S$19:$S$178,0)),$Z2082))))</f>
        <v/>
      </c>
      <c r="AG2082" s="27" t="str">
        <f aca="false">IF(COUNTA($A2082:$U2082)=0,"",IF($A2082="","No name",IF($F2082="","No date",IF($W2082=0,"Date ilegible",IF(NOT(ISNUMBER($N2082)),"Hours no numéricas",IF($AA2082="NO MATCH","Person no identificada","OK"))))))</f>
        <v/>
      </c>
      <c r="AH2082" s="27" t="str">
        <f aca="false">IF($W2082=0,"No date",IF($W2082&lt;Validation!$B$3,"Before period",IF($W2082&gt;Validation!$C$3,"After period","In period")))</f>
        <v>No date</v>
      </c>
      <c r="AI2082" s="26" t="str">
        <f aca="false">IF($Y2082="","",TRIM(RIGHT(SUBSTITUTE($Y2082," ",REPT(" ",50)),50)))</f>
        <v/>
      </c>
      <c r="AJ2082" s="27" t="str">
        <f aca="false">IF($A2082="","",IF(NOT(ISERROR(MATCH($A2082,Validation!$A$193:$A$217,0))),"Manual mapping",IF(COUNTIF(Validation!$U$19:$U$178,$Z2082)&gt;0,"Direct",IF(COUNTIF(Validation!$S$19:$S$178,$AI2082)=1,"By surname","Unresolved"))))</f>
        <v/>
      </c>
      <c r="AK2082" s="28" t="str">
        <f aca="false">IF($L2082="","",IF(MATCH($L2082,$L$2:$L$3000,0)&lt;&gt;ROW()-1,"",COUNT($AK$1:$AK2081)+1))</f>
        <v/>
      </c>
      <c r="AL2082" s="28" t="str">
        <f aca="false">IF($G2082="","",IF(MATCH($G2082,$G$2:$G$3000,0)&lt;&gt;ROW()-1,"",COUNT($AL$1:$AL2081)+1))</f>
        <v/>
      </c>
      <c r="AM2082" s="28" t="str">
        <f aca="false">IF($H2082="","",IF(MATCH($H2082,$H$2:$H$3000,0)&lt;&gt;ROW()-1,"",COUNT($AM$1:$AM2081)+1))</f>
        <v/>
      </c>
      <c r="AN2082" s="28" t="str">
        <f aca="false">IF($I2082="","",IF(MATCH($I2082,$I$2:$I$3000,0)&lt;&gt;ROW()-1,"",COUNT($AN$1:$AN2081)+1))</f>
        <v/>
      </c>
      <c r="AO2082" s="28" t="str">
        <f aca="false">IF($Q2082="","",IF(MATCH($Q2082,$Q$2:$Q$3000,0)&lt;&gt;ROW()-1,"",COUNT($AO$1:$AO2081)+1))</f>
        <v/>
      </c>
    </row>
    <row r="2083" customFormat="false" ht="12.75" hidden="false" customHeight="true" outlineLevel="0" collapsed="false">
      <c r="W2083" s="24" t="n">
        <f aca="false">IF($F2083="",0,IFERROR(IF(ISNUMBER($F2083),INT($F2083),DATE(VALUE(MID(SUBSTITUTE(LEFT($F2083,FIND(" ",$F2083&amp;" ")-1),"/",REPT(" ",20)),41,20)),VALUE(LEFT(SUBSTITUTE(LEFT($F2083,FIND(" ",$F2083&amp;" ")-1),"/",REPT(" ",20)),20)),VALUE(MID(SUBSTITUTE(LEFT($F2083,FIND(" ",$F2083&amp;" ")-1),"/",REPT(" ",20)),21,20)))),0))</f>
        <v>0</v>
      </c>
      <c r="X2083" s="25" t="str">
        <f aca="false">IF(ISNUMBER($N2083),$N2083*Validation!$B$5,"")</f>
        <v/>
      </c>
      <c r="Y2083" s="26" t="str">
        <f aca="false">IF($A2083="","",SUBSTITUTE(SUBSTITUTE(SUBSTITUTE(SUBSTITUTE(SUBSTITUTE(SUBSTITUTE(SUBSTITUTE(UPPER(TRIM($A2083)),"Á","A"),"É","E"),"Í","I"),"Ó","O"),"Ú","U"),"Ñ","N"),"Ü","U"))</f>
        <v/>
      </c>
      <c r="Z2083" s="26" t="str">
        <f aca="false">IF($Y2083="","",LEFT($Y2083,1)&amp;" "&amp;TRIM(RIGHT(SUBSTITUTE($Y2083," ",REPT(" ",50)),50)))</f>
        <v/>
      </c>
      <c r="AA2083" s="27" t="str">
        <f aca="false">IF($AF2083="","",IF(COUNTIF(Validation!$U$19:$U$178,$AF2083)&gt;0,"OK","NO MATCH"))</f>
        <v/>
      </c>
      <c r="AB2083" s="27" t="str">
        <f aca="false">IF($W2083=0,"",IF(AND($W2083&gt;=Validation!$B$3,$W2083&lt;=Validation!$C$3),"Yes","No"))</f>
        <v/>
      </c>
      <c r="AC2083" s="26" t="str">
        <f aca="false">IF($A2083="","",$AF2083&amp;"|"&amp;TEXT($W2083,"yyyy-mm-dd")&amp;"|"&amp;$J2083&amp;"|"&amp;$N2083)</f>
        <v/>
      </c>
      <c r="AD2083" s="27" t="str">
        <f aca="false">IF($AC2083="","",IF(COUNTIF($AC$2:$AC$3000,$AC2083)&gt;1,"REVIEW","OK"))</f>
        <v/>
      </c>
      <c r="AE2083" s="27" t="str">
        <f aca="false">IF(OR($W2083=0,$O2083=""),"",IF(IFERROR(IF(ISNUMBER($O2083),INT($O2083),DATE(VALUE(MID(SUBSTITUTE(LEFT($O2083,FIND(" ",$O2083&amp;" ")-1),"/",REPT(" ",20)),41,20)),VALUE(LEFT(SUBSTITUTE(LEFT($O2083,FIND(" ",$O2083&amp;" ")-1),"/",REPT(" ",20)),20)),VALUE(MID(SUBSTITUTE(LEFT($O2083,FIND(" ",$O2083&amp;" ")-1),"/",REPT(" ",20)),21,20)))),0)&gt;$W2083,"Late","Same day"))</f>
        <v/>
      </c>
      <c r="AF2083" s="26" t="str">
        <f aca="false">IF($A2083="","",IFERROR(INDEX(Validation!$C$193:$C$217,MATCH($A2083,Validation!$A$193:$A$217,0)),IF(COUNTIF(Validation!$U$19:$U$178,$Z2083)&gt;0,$Z2083,IF(COUNTIF(Validation!$S$19:$S$178,$AI2083)=1,INDEX(Validation!$U$19:$U$178,MATCH($AI2083,Validation!$S$19:$S$178,0)),$Z2083))))</f>
        <v/>
      </c>
      <c r="AG2083" s="27" t="str">
        <f aca="false">IF(COUNTA($A2083:$U2083)=0,"",IF($A2083="","No name",IF($F2083="","No date",IF($W2083=0,"Date ilegible",IF(NOT(ISNUMBER($N2083)),"Hours no numéricas",IF($AA2083="NO MATCH","Person no identificada","OK"))))))</f>
        <v/>
      </c>
      <c r="AH2083" s="27" t="str">
        <f aca="false">IF($W2083=0,"No date",IF($W2083&lt;Validation!$B$3,"Before period",IF($W2083&gt;Validation!$C$3,"After period","In period")))</f>
        <v>No date</v>
      </c>
      <c r="AI2083" s="26" t="str">
        <f aca="false">IF($Y2083="","",TRIM(RIGHT(SUBSTITUTE($Y2083," ",REPT(" ",50)),50)))</f>
        <v/>
      </c>
      <c r="AJ2083" s="27" t="str">
        <f aca="false">IF($A2083="","",IF(NOT(ISERROR(MATCH($A2083,Validation!$A$193:$A$217,0))),"Manual mapping",IF(COUNTIF(Validation!$U$19:$U$178,$Z2083)&gt;0,"Direct",IF(COUNTIF(Validation!$S$19:$S$178,$AI2083)=1,"By surname","Unresolved"))))</f>
        <v/>
      </c>
      <c r="AK2083" s="28" t="str">
        <f aca="false">IF($L2083="","",IF(MATCH($L2083,$L$2:$L$3000,0)&lt;&gt;ROW()-1,"",COUNT($AK$1:$AK2082)+1))</f>
        <v/>
      </c>
      <c r="AL2083" s="28" t="str">
        <f aca="false">IF($G2083="","",IF(MATCH($G2083,$G$2:$G$3000,0)&lt;&gt;ROW()-1,"",COUNT($AL$1:$AL2082)+1))</f>
        <v/>
      </c>
      <c r="AM2083" s="28" t="str">
        <f aca="false">IF($H2083="","",IF(MATCH($H2083,$H$2:$H$3000,0)&lt;&gt;ROW()-1,"",COUNT($AM$1:$AM2082)+1))</f>
        <v/>
      </c>
      <c r="AN2083" s="28" t="str">
        <f aca="false">IF($I2083="","",IF(MATCH($I2083,$I$2:$I$3000,0)&lt;&gt;ROW()-1,"",COUNT($AN$1:$AN2082)+1))</f>
        <v/>
      </c>
      <c r="AO2083" s="28" t="str">
        <f aca="false">IF($Q2083="","",IF(MATCH($Q2083,$Q$2:$Q$3000,0)&lt;&gt;ROW()-1,"",COUNT($AO$1:$AO2082)+1))</f>
        <v/>
      </c>
    </row>
    <row r="2084" customFormat="false" ht="12.75" hidden="false" customHeight="true" outlineLevel="0" collapsed="false">
      <c r="W2084" s="24" t="n">
        <f aca="false">IF($F2084="",0,IFERROR(IF(ISNUMBER($F2084),INT($F2084),DATE(VALUE(MID(SUBSTITUTE(LEFT($F2084,FIND(" ",$F2084&amp;" ")-1),"/",REPT(" ",20)),41,20)),VALUE(LEFT(SUBSTITUTE(LEFT($F2084,FIND(" ",$F2084&amp;" ")-1),"/",REPT(" ",20)),20)),VALUE(MID(SUBSTITUTE(LEFT($F2084,FIND(" ",$F2084&amp;" ")-1),"/",REPT(" ",20)),21,20)))),0))</f>
        <v>0</v>
      </c>
      <c r="X2084" s="25" t="str">
        <f aca="false">IF(ISNUMBER($N2084),$N2084*Validation!$B$5,"")</f>
        <v/>
      </c>
      <c r="Y2084" s="26" t="str">
        <f aca="false">IF($A2084="","",SUBSTITUTE(SUBSTITUTE(SUBSTITUTE(SUBSTITUTE(SUBSTITUTE(SUBSTITUTE(SUBSTITUTE(UPPER(TRIM($A2084)),"Á","A"),"É","E"),"Í","I"),"Ó","O"),"Ú","U"),"Ñ","N"),"Ü","U"))</f>
        <v/>
      </c>
      <c r="Z2084" s="26" t="str">
        <f aca="false">IF($Y2084="","",LEFT($Y2084,1)&amp;" "&amp;TRIM(RIGHT(SUBSTITUTE($Y2084," ",REPT(" ",50)),50)))</f>
        <v/>
      </c>
      <c r="AA2084" s="27" t="str">
        <f aca="false">IF($AF2084="","",IF(COUNTIF(Validation!$U$19:$U$178,$AF2084)&gt;0,"OK","NO MATCH"))</f>
        <v/>
      </c>
      <c r="AB2084" s="27" t="str">
        <f aca="false">IF($W2084=0,"",IF(AND($W2084&gt;=Validation!$B$3,$W2084&lt;=Validation!$C$3),"Yes","No"))</f>
        <v/>
      </c>
      <c r="AC2084" s="26" t="str">
        <f aca="false">IF($A2084="","",$AF2084&amp;"|"&amp;TEXT($W2084,"yyyy-mm-dd")&amp;"|"&amp;$J2084&amp;"|"&amp;$N2084)</f>
        <v/>
      </c>
      <c r="AD2084" s="27" t="str">
        <f aca="false">IF($AC2084="","",IF(COUNTIF($AC$2:$AC$3000,$AC2084)&gt;1,"REVIEW","OK"))</f>
        <v/>
      </c>
      <c r="AE2084" s="27" t="str">
        <f aca="false">IF(OR($W2084=0,$O2084=""),"",IF(IFERROR(IF(ISNUMBER($O2084),INT($O2084),DATE(VALUE(MID(SUBSTITUTE(LEFT($O2084,FIND(" ",$O2084&amp;" ")-1),"/",REPT(" ",20)),41,20)),VALUE(LEFT(SUBSTITUTE(LEFT($O2084,FIND(" ",$O2084&amp;" ")-1),"/",REPT(" ",20)),20)),VALUE(MID(SUBSTITUTE(LEFT($O2084,FIND(" ",$O2084&amp;" ")-1),"/",REPT(" ",20)),21,20)))),0)&gt;$W2084,"Late","Same day"))</f>
        <v/>
      </c>
      <c r="AF2084" s="26" t="str">
        <f aca="false">IF($A2084="","",IFERROR(INDEX(Validation!$C$193:$C$217,MATCH($A2084,Validation!$A$193:$A$217,0)),IF(COUNTIF(Validation!$U$19:$U$178,$Z2084)&gt;0,$Z2084,IF(COUNTIF(Validation!$S$19:$S$178,$AI2084)=1,INDEX(Validation!$U$19:$U$178,MATCH($AI2084,Validation!$S$19:$S$178,0)),$Z2084))))</f>
        <v/>
      </c>
      <c r="AG2084" s="27" t="str">
        <f aca="false">IF(COUNTA($A2084:$U2084)=0,"",IF($A2084="","No name",IF($F2084="","No date",IF($W2084=0,"Date ilegible",IF(NOT(ISNUMBER($N2084)),"Hours no numéricas",IF($AA2084="NO MATCH","Person no identificada","OK"))))))</f>
        <v/>
      </c>
      <c r="AH2084" s="27" t="str">
        <f aca="false">IF($W2084=0,"No date",IF($W2084&lt;Validation!$B$3,"Before period",IF($W2084&gt;Validation!$C$3,"After period","In period")))</f>
        <v>No date</v>
      </c>
      <c r="AI2084" s="26" t="str">
        <f aca="false">IF($Y2084="","",TRIM(RIGHT(SUBSTITUTE($Y2084," ",REPT(" ",50)),50)))</f>
        <v/>
      </c>
      <c r="AJ2084" s="27" t="str">
        <f aca="false">IF($A2084="","",IF(NOT(ISERROR(MATCH($A2084,Validation!$A$193:$A$217,0))),"Manual mapping",IF(COUNTIF(Validation!$U$19:$U$178,$Z2084)&gt;0,"Direct",IF(COUNTIF(Validation!$S$19:$S$178,$AI2084)=1,"By surname","Unresolved"))))</f>
        <v/>
      </c>
      <c r="AK2084" s="28" t="str">
        <f aca="false">IF($L2084="","",IF(MATCH($L2084,$L$2:$L$3000,0)&lt;&gt;ROW()-1,"",COUNT($AK$1:$AK2083)+1))</f>
        <v/>
      </c>
      <c r="AL2084" s="28" t="str">
        <f aca="false">IF($G2084="","",IF(MATCH($G2084,$G$2:$G$3000,0)&lt;&gt;ROW()-1,"",COUNT($AL$1:$AL2083)+1))</f>
        <v/>
      </c>
      <c r="AM2084" s="28" t="str">
        <f aca="false">IF($H2084="","",IF(MATCH($H2084,$H$2:$H$3000,0)&lt;&gt;ROW()-1,"",COUNT($AM$1:$AM2083)+1))</f>
        <v/>
      </c>
      <c r="AN2084" s="28" t="str">
        <f aca="false">IF($I2084="","",IF(MATCH($I2084,$I$2:$I$3000,0)&lt;&gt;ROW()-1,"",COUNT($AN$1:$AN2083)+1))</f>
        <v/>
      </c>
      <c r="AO2084" s="28" t="str">
        <f aca="false">IF($Q2084="","",IF(MATCH($Q2084,$Q$2:$Q$3000,0)&lt;&gt;ROW()-1,"",COUNT($AO$1:$AO2083)+1))</f>
        <v/>
      </c>
    </row>
    <row r="2085" customFormat="false" ht="12.75" hidden="false" customHeight="true" outlineLevel="0" collapsed="false">
      <c r="W2085" s="24" t="n">
        <f aca="false">IF($F2085="",0,IFERROR(IF(ISNUMBER($F2085),INT($F2085),DATE(VALUE(MID(SUBSTITUTE(LEFT($F2085,FIND(" ",$F2085&amp;" ")-1),"/",REPT(" ",20)),41,20)),VALUE(LEFT(SUBSTITUTE(LEFT($F2085,FIND(" ",$F2085&amp;" ")-1),"/",REPT(" ",20)),20)),VALUE(MID(SUBSTITUTE(LEFT($F2085,FIND(" ",$F2085&amp;" ")-1),"/",REPT(" ",20)),21,20)))),0))</f>
        <v>0</v>
      </c>
      <c r="X2085" s="25" t="str">
        <f aca="false">IF(ISNUMBER($N2085),$N2085*Validation!$B$5,"")</f>
        <v/>
      </c>
      <c r="Y2085" s="26" t="str">
        <f aca="false">IF($A2085="","",SUBSTITUTE(SUBSTITUTE(SUBSTITUTE(SUBSTITUTE(SUBSTITUTE(SUBSTITUTE(SUBSTITUTE(UPPER(TRIM($A2085)),"Á","A"),"É","E"),"Í","I"),"Ó","O"),"Ú","U"),"Ñ","N"),"Ü","U"))</f>
        <v/>
      </c>
      <c r="Z2085" s="26" t="str">
        <f aca="false">IF($Y2085="","",LEFT($Y2085,1)&amp;" "&amp;TRIM(RIGHT(SUBSTITUTE($Y2085," ",REPT(" ",50)),50)))</f>
        <v/>
      </c>
      <c r="AA2085" s="27" t="str">
        <f aca="false">IF($AF2085="","",IF(COUNTIF(Validation!$U$19:$U$178,$AF2085)&gt;0,"OK","NO MATCH"))</f>
        <v/>
      </c>
      <c r="AB2085" s="27" t="str">
        <f aca="false">IF($W2085=0,"",IF(AND($W2085&gt;=Validation!$B$3,$W2085&lt;=Validation!$C$3),"Yes","No"))</f>
        <v/>
      </c>
      <c r="AC2085" s="26" t="str">
        <f aca="false">IF($A2085="","",$AF2085&amp;"|"&amp;TEXT($W2085,"yyyy-mm-dd")&amp;"|"&amp;$J2085&amp;"|"&amp;$N2085)</f>
        <v/>
      </c>
      <c r="AD2085" s="27" t="str">
        <f aca="false">IF($AC2085="","",IF(COUNTIF($AC$2:$AC$3000,$AC2085)&gt;1,"REVIEW","OK"))</f>
        <v/>
      </c>
      <c r="AE2085" s="27" t="str">
        <f aca="false">IF(OR($W2085=0,$O2085=""),"",IF(IFERROR(IF(ISNUMBER($O2085),INT($O2085),DATE(VALUE(MID(SUBSTITUTE(LEFT($O2085,FIND(" ",$O2085&amp;" ")-1),"/",REPT(" ",20)),41,20)),VALUE(LEFT(SUBSTITUTE(LEFT($O2085,FIND(" ",$O2085&amp;" ")-1),"/",REPT(" ",20)),20)),VALUE(MID(SUBSTITUTE(LEFT($O2085,FIND(" ",$O2085&amp;" ")-1),"/",REPT(" ",20)),21,20)))),0)&gt;$W2085,"Late","Same day"))</f>
        <v/>
      </c>
      <c r="AF2085" s="26" t="str">
        <f aca="false">IF($A2085="","",IFERROR(INDEX(Validation!$C$193:$C$217,MATCH($A2085,Validation!$A$193:$A$217,0)),IF(COUNTIF(Validation!$U$19:$U$178,$Z2085)&gt;0,$Z2085,IF(COUNTIF(Validation!$S$19:$S$178,$AI2085)=1,INDEX(Validation!$U$19:$U$178,MATCH($AI2085,Validation!$S$19:$S$178,0)),$Z2085))))</f>
        <v/>
      </c>
      <c r="AG2085" s="27" t="str">
        <f aca="false">IF(COUNTA($A2085:$U2085)=0,"",IF($A2085="","No name",IF($F2085="","No date",IF($W2085=0,"Date ilegible",IF(NOT(ISNUMBER($N2085)),"Hours no numéricas",IF($AA2085="NO MATCH","Person no identificada","OK"))))))</f>
        <v/>
      </c>
      <c r="AH2085" s="27" t="str">
        <f aca="false">IF($W2085=0,"No date",IF($W2085&lt;Validation!$B$3,"Before period",IF($W2085&gt;Validation!$C$3,"After period","In period")))</f>
        <v>No date</v>
      </c>
      <c r="AI2085" s="26" t="str">
        <f aca="false">IF($Y2085="","",TRIM(RIGHT(SUBSTITUTE($Y2085," ",REPT(" ",50)),50)))</f>
        <v/>
      </c>
      <c r="AJ2085" s="27" t="str">
        <f aca="false">IF($A2085="","",IF(NOT(ISERROR(MATCH($A2085,Validation!$A$193:$A$217,0))),"Manual mapping",IF(COUNTIF(Validation!$U$19:$U$178,$Z2085)&gt;0,"Direct",IF(COUNTIF(Validation!$S$19:$S$178,$AI2085)=1,"By surname","Unresolved"))))</f>
        <v/>
      </c>
      <c r="AK2085" s="28" t="str">
        <f aca="false">IF($L2085="","",IF(MATCH($L2085,$L$2:$L$3000,0)&lt;&gt;ROW()-1,"",COUNT($AK$1:$AK2084)+1))</f>
        <v/>
      </c>
      <c r="AL2085" s="28" t="str">
        <f aca="false">IF($G2085="","",IF(MATCH($G2085,$G$2:$G$3000,0)&lt;&gt;ROW()-1,"",COUNT($AL$1:$AL2084)+1))</f>
        <v/>
      </c>
      <c r="AM2085" s="28" t="str">
        <f aca="false">IF($H2085="","",IF(MATCH($H2085,$H$2:$H$3000,0)&lt;&gt;ROW()-1,"",COUNT($AM$1:$AM2084)+1))</f>
        <v/>
      </c>
      <c r="AN2085" s="28" t="str">
        <f aca="false">IF($I2085="","",IF(MATCH($I2085,$I$2:$I$3000,0)&lt;&gt;ROW()-1,"",COUNT($AN$1:$AN2084)+1))</f>
        <v/>
      </c>
      <c r="AO2085" s="28" t="str">
        <f aca="false">IF($Q2085="","",IF(MATCH($Q2085,$Q$2:$Q$3000,0)&lt;&gt;ROW()-1,"",COUNT($AO$1:$AO2084)+1))</f>
        <v/>
      </c>
    </row>
    <row r="2086" customFormat="false" ht="12.75" hidden="false" customHeight="true" outlineLevel="0" collapsed="false">
      <c r="W2086" s="24" t="n">
        <f aca="false">IF($F2086="",0,IFERROR(IF(ISNUMBER($F2086),INT($F2086),DATE(VALUE(MID(SUBSTITUTE(LEFT($F2086,FIND(" ",$F2086&amp;" ")-1),"/",REPT(" ",20)),41,20)),VALUE(LEFT(SUBSTITUTE(LEFT($F2086,FIND(" ",$F2086&amp;" ")-1),"/",REPT(" ",20)),20)),VALUE(MID(SUBSTITUTE(LEFT($F2086,FIND(" ",$F2086&amp;" ")-1),"/",REPT(" ",20)),21,20)))),0))</f>
        <v>0</v>
      </c>
      <c r="X2086" s="25" t="str">
        <f aca="false">IF(ISNUMBER($N2086),$N2086*Validation!$B$5,"")</f>
        <v/>
      </c>
      <c r="Y2086" s="26" t="str">
        <f aca="false">IF($A2086="","",SUBSTITUTE(SUBSTITUTE(SUBSTITUTE(SUBSTITUTE(SUBSTITUTE(SUBSTITUTE(SUBSTITUTE(UPPER(TRIM($A2086)),"Á","A"),"É","E"),"Í","I"),"Ó","O"),"Ú","U"),"Ñ","N"),"Ü","U"))</f>
        <v/>
      </c>
      <c r="Z2086" s="26" t="str">
        <f aca="false">IF($Y2086="","",LEFT($Y2086,1)&amp;" "&amp;TRIM(RIGHT(SUBSTITUTE($Y2086," ",REPT(" ",50)),50)))</f>
        <v/>
      </c>
      <c r="AA2086" s="27" t="str">
        <f aca="false">IF($AF2086="","",IF(COUNTIF(Validation!$U$19:$U$178,$AF2086)&gt;0,"OK","NO MATCH"))</f>
        <v/>
      </c>
      <c r="AB2086" s="27" t="str">
        <f aca="false">IF($W2086=0,"",IF(AND($W2086&gt;=Validation!$B$3,$W2086&lt;=Validation!$C$3),"Yes","No"))</f>
        <v/>
      </c>
      <c r="AC2086" s="26" t="str">
        <f aca="false">IF($A2086="","",$AF2086&amp;"|"&amp;TEXT($W2086,"yyyy-mm-dd")&amp;"|"&amp;$J2086&amp;"|"&amp;$N2086)</f>
        <v/>
      </c>
      <c r="AD2086" s="27" t="str">
        <f aca="false">IF($AC2086="","",IF(COUNTIF($AC$2:$AC$3000,$AC2086)&gt;1,"REVIEW","OK"))</f>
        <v/>
      </c>
      <c r="AE2086" s="27" t="str">
        <f aca="false">IF(OR($W2086=0,$O2086=""),"",IF(IFERROR(IF(ISNUMBER($O2086),INT($O2086),DATE(VALUE(MID(SUBSTITUTE(LEFT($O2086,FIND(" ",$O2086&amp;" ")-1),"/",REPT(" ",20)),41,20)),VALUE(LEFT(SUBSTITUTE(LEFT($O2086,FIND(" ",$O2086&amp;" ")-1),"/",REPT(" ",20)),20)),VALUE(MID(SUBSTITUTE(LEFT($O2086,FIND(" ",$O2086&amp;" ")-1),"/",REPT(" ",20)),21,20)))),0)&gt;$W2086,"Late","Same day"))</f>
        <v/>
      </c>
      <c r="AF2086" s="26" t="str">
        <f aca="false">IF($A2086="","",IFERROR(INDEX(Validation!$C$193:$C$217,MATCH($A2086,Validation!$A$193:$A$217,0)),IF(COUNTIF(Validation!$U$19:$U$178,$Z2086)&gt;0,$Z2086,IF(COUNTIF(Validation!$S$19:$S$178,$AI2086)=1,INDEX(Validation!$U$19:$U$178,MATCH($AI2086,Validation!$S$19:$S$178,0)),$Z2086))))</f>
        <v/>
      </c>
      <c r="AG2086" s="27" t="str">
        <f aca="false">IF(COUNTA($A2086:$U2086)=0,"",IF($A2086="","No name",IF($F2086="","No date",IF($W2086=0,"Date ilegible",IF(NOT(ISNUMBER($N2086)),"Hours no numéricas",IF($AA2086="NO MATCH","Person no identificada","OK"))))))</f>
        <v/>
      </c>
      <c r="AH2086" s="27" t="str">
        <f aca="false">IF($W2086=0,"No date",IF($W2086&lt;Validation!$B$3,"Before period",IF($W2086&gt;Validation!$C$3,"After period","In period")))</f>
        <v>No date</v>
      </c>
      <c r="AI2086" s="26" t="str">
        <f aca="false">IF($Y2086="","",TRIM(RIGHT(SUBSTITUTE($Y2086," ",REPT(" ",50)),50)))</f>
        <v/>
      </c>
      <c r="AJ2086" s="27" t="str">
        <f aca="false">IF($A2086="","",IF(NOT(ISERROR(MATCH($A2086,Validation!$A$193:$A$217,0))),"Manual mapping",IF(COUNTIF(Validation!$U$19:$U$178,$Z2086)&gt;0,"Direct",IF(COUNTIF(Validation!$S$19:$S$178,$AI2086)=1,"By surname","Unresolved"))))</f>
        <v/>
      </c>
      <c r="AK2086" s="28" t="str">
        <f aca="false">IF($L2086="","",IF(MATCH($L2086,$L$2:$L$3000,0)&lt;&gt;ROW()-1,"",COUNT($AK$1:$AK2085)+1))</f>
        <v/>
      </c>
      <c r="AL2086" s="28" t="str">
        <f aca="false">IF($G2086="","",IF(MATCH($G2086,$G$2:$G$3000,0)&lt;&gt;ROW()-1,"",COUNT($AL$1:$AL2085)+1))</f>
        <v/>
      </c>
      <c r="AM2086" s="28" t="str">
        <f aca="false">IF($H2086="","",IF(MATCH($H2086,$H$2:$H$3000,0)&lt;&gt;ROW()-1,"",COUNT($AM$1:$AM2085)+1))</f>
        <v/>
      </c>
      <c r="AN2086" s="28" t="str">
        <f aca="false">IF($I2086="","",IF(MATCH($I2086,$I$2:$I$3000,0)&lt;&gt;ROW()-1,"",COUNT($AN$1:$AN2085)+1))</f>
        <v/>
      </c>
      <c r="AO2086" s="28" t="str">
        <f aca="false">IF($Q2086="","",IF(MATCH($Q2086,$Q$2:$Q$3000,0)&lt;&gt;ROW()-1,"",COUNT($AO$1:$AO2085)+1))</f>
        <v/>
      </c>
    </row>
    <row r="2087" customFormat="false" ht="12.75" hidden="false" customHeight="true" outlineLevel="0" collapsed="false">
      <c r="W2087" s="24" t="n">
        <f aca="false">IF($F2087="",0,IFERROR(IF(ISNUMBER($F2087),INT($F2087),DATE(VALUE(MID(SUBSTITUTE(LEFT($F2087,FIND(" ",$F2087&amp;" ")-1),"/",REPT(" ",20)),41,20)),VALUE(LEFT(SUBSTITUTE(LEFT($F2087,FIND(" ",$F2087&amp;" ")-1),"/",REPT(" ",20)),20)),VALUE(MID(SUBSTITUTE(LEFT($F2087,FIND(" ",$F2087&amp;" ")-1),"/",REPT(" ",20)),21,20)))),0))</f>
        <v>0</v>
      </c>
      <c r="X2087" s="25" t="str">
        <f aca="false">IF(ISNUMBER($N2087),$N2087*Validation!$B$5,"")</f>
        <v/>
      </c>
      <c r="Y2087" s="26" t="str">
        <f aca="false">IF($A2087="","",SUBSTITUTE(SUBSTITUTE(SUBSTITUTE(SUBSTITUTE(SUBSTITUTE(SUBSTITUTE(SUBSTITUTE(UPPER(TRIM($A2087)),"Á","A"),"É","E"),"Í","I"),"Ó","O"),"Ú","U"),"Ñ","N"),"Ü","U"))</f>
        <v/>
      </c>
      <c r="Z2087" s="26" t="str">
        <f aca="false">IF($Y2087="","",LEFT($Y2087,1)&amp;" "&amp;TRIM(RIGHT(SUBSTITUTE($Y2087," ",REPT(" ",50)),50)))</f>
        <v/>
      </c>
      <c r="AA2087" s="27" t="str">
        <f aca="false">IF($AF2087="","",IF(COUNTIF(Validation!$U$19:$U$178,$AF2087)&gt;0,"OK","NO MATCH"))</f>
        <v/>
      </c>
      <c r="AB2087" s="27" t="str">
        <f aca="false">IF($W2087=0,"",IF(AND($W2087&gt;=Validation!$B$3,$W2087&lt;=Validation!$C$3),"Yes","No"))</f>
        <v/>
      </c>
      <c r="AC2087" s="26" t="str">
        <f aca="false">IF($A2087="","",$AF2087&amp;"|"&amp;TEXT($W2087,"yyyy-mm-dd")&amp;"|"&amp;$J2087&amp;"|"&amp;$N2087)</f>
        <v/>
      </c>
      <c r="AD2087" s="27" t="str">
        <f aca="false">IF($AC2087="","",IF(COUNTIF($AC$2:$AC$3000,$AC2087)&gt;1,"REVIEW","OK"))</f>
        <v/>
      </c>
      <c r="AE2087" s="27" t="str">
        <f aca="false">IF(OR($W2087=0,$O2087=""),"",IF(IFERROR(IF(ISNUMBER($O2087),INT($O2087),DATE(VALUE(MID(SUBSTITUTE(LEFT($O2087,FIND(" ",$O2087&amp;" ")-1),"/",REPT(" ",20)),41,20)),VALUE(LEFT(SUBSTITUTE(LEFT($O2087,FIND(" ",$O2087&amp;" ")-1),"/",REPT(" ",20)),20)),VALUE(MID(SUBSTITUTE(LEFT($O2087,FIND(" ",$O2087&amp;" ")-1),"/",REPT(" ",20)),21,20)))),0)&gt;$W2087,"Late","Same day"))</f>
        <v/>
      </c>
      <c r="AF2087" s="26" t="str">
        <f aca="false">IF($A2087="","",IFERROR(INDEX(Validation!$C$193:$C$217,MATCH($A2087,Validation!$A$193:$A$217,0)),IF(COUNTIF(Validation!$U$19:$U$178,$Z2087)&gt;0,$Z2087,IF(COUNTIF(Validation!$S$19:$S$178,$AI2087)=1,INDEX(Validation!$U$19:$U$178,MATCH($AI2087,Validation!$S$19:$S$178,0)),$Z2087))))</f>
        <v/>
      </c>
      <c r="AG2087" s="27" t="str">
        <f aca="false">IF(COUNTA($A2087:$U2087)=0,"",IF($A2087="","No name",IF($F2087="","No date",IF($W2087=0,"Date ilegible",IF(NOT(ISNUMBER($N2087)),"Hours no numéricas",IF($AA2087="NO MATCH","Person no identificada","OK"))))))</f>
        <v/>
      </c>
      <c r="AH2087" s="27" t="str">
        <f aca="false">IF($W2087=0,"No date",IF($W2087&lt;Validation!$B$3,"Before period",IF($W2087&gt;Validation!$C$3,"After period","In period")))</f>
        <v>No date</v>
      </c>
      <c r="AI2087" s="26" t="str">
        <f aca="false">IF($Y2087="","",TRIM(RIGHT(SUBSTITUTE($Y2087," ",REPT(" ",50)),50)))</f>
        <v/>
      </c>
      <c r="AJ2087" s="27" t="str">
        <f aca="false">IF($A2087="","",IF(NOT(ISERROR(MATCH($A2087,Validation!$A$193:$A$217,0))),"Manual mapping",IF(COUNTIF(Validation!$U$19:$U$178,$Z2087)&gt;0,"Direct",IF(COUNTIF(Validation!$S$19:$S$178,$AI2087)=1,"By surname","Unresolved"))))</f>
        <v/>
      </c>
      <c r="AK2087" s="28" t="str">
        <f aca="false">IF($L2087="","",IF(MATCH($L2087,$L$2:$L$3000,0)&lt;&gt;ROW()-1,"",COUNT($AK$1:$AK2086)+1))</f>
        <v/>
      </c>
      <c r="AL2087" s="28" t="str">
        <f aca="false">IF($G2087="","",IF(MATCH($G2087,$G$2:$G$3000,0)&lt;&gt;ROW()-1,"",COUNT($AL$1:$AL2086)+1))</f>
        <v/>
      </c>
      <c r="AM2087" s="28" t="str">
        <f aca="false">IF($H2087="","",IF(MATCH($H2087,$H$2:$H$3000,0)&lt;&gt;ROW()-1,"",COUNT($AM$1:$AM2086)+1))</f>
        <v/>
      </c>
      <c r="AN2087" s="28" t="str">
        <f aca="false">IF($I2087="","",IF(MATCH($I2087,$I$2:$I$3000,0)&lt;&gt;ROW()-1,"",COUNT($AN$1:$AN2086)+1))</f>
        <v/>
      </c>
      <c r="AO2087" s="28" t="str">
        <f aca="false">IF($Q2087="","",IF(MATCH($Q2087,$Q$2:$Q$3000,0)&lt;&gt;ROW()-1,"",COUNT($AO$1:$AO2086)+1))</f>
        <v/>
      </c>
    </row>
    <row r="2088" customFormat="false" ht="12.75" hidden="false" customHeight="true" outlineLevel="0" collapsed="false">
      <c r="W2088" s="24" t="n">
        <f aca="false">IF($F2088="",0,IFERROR(IF(ISNUMBER($F2088),INT($F2088),DATE(VALUE(MID(SUBSTITUTE(LEFT($F2088,FIND(" ",$F2088&amp;" ")-1),"/",REPT(" ",20)),41,20)),VALUE(LEFT(SUBSTITUTE(LEFT($F2088,FIND(" ",$F2088&amp;" ")-1),"/",REPT(" ",20)),20)),VALUE(MID(SUBSTITUTE(LEFT($F2088,FIND(" ",$F2088&amp;" ")-1),"/",REPT(" ",20)),21,20)))),0))</f>
        <v>0</v>
      </c>
      <c r="X2088" s="25" t="str">
        <f aca="false">IF(ISNUMBER($N2088),$N2088*Validation!$B$5,"")</f>
        <v/>
      </c>
      <c r="Y2088" s="26" t="str">
        <f aca="false">IF($A2088="","",SUBSTITUTE(SUBSTITUTE(SUBSTITUTE(SUBSTITUTE(SUBSTITUTE(SUBSTITUTE(SUBSTITUTE(UPPER(TRIM($A2088)),"Á","A"),"É","E"),"Í","I"),"Ó","O"),"Ú","U"),"Ñ","N"),"Ü","U"))</f>
        <v/>
      </c>
      <c r="Z2088" s="26" t="str">
        <f aca="false">IF($Y2088="","",LEFT($Y2088,1)&amp;" "&amp;TRIM(RIGHT(SUBSTITUTE($Y2088," ",REPT(" ",50)),50)))</f>
        <v/>
      </c>
      <c r="AA2088" s="27" t="str">
        <f aca="false">IF($AF2088="","",IF(COUNTIF(Validation!$U$19:$U$178,$AF2088)&gt;0,"OK","NO MATCH"))</f>
        <v/>
      </c>
      <c r="AB2088" s="27" t="str">
        <f aca="false">IF($W2088=0,"",IF(AND($W2088&gt;=Validation!$B$3,$W2088&lt;=Validation!$C$3),"Yes","No"))</f>
        <v/>
      </c>
      <c r="AC2088" s="26" t="str">
        <f aca="false">IF($A2088="","",$AF2088&amp;"|"&amp;TEXT($W2088,"yyyy-mm-dd")&amp;"|"&amp;$J2088&amp;"|"&amp;$N2088)</f>
        <v/>
      </c>
      <c r="AD2088" s="27" t="str">
        <f aca="false">IF($AC2088="","",IF(COUNTIF($AC$2:$AC$3000,$AC2088)&gt;1,"REVIEW","OK"))</f>
        <v/>
      </c>
      <c r="AE2088" s="27" t="str">
        <f aca="false">IF(OR($W2088=0,$O2088=""),"",IF(IFERROR(IF(ISNUMBER($O2088),INT($O2088),DATE(VALUE(MID(SUBSTITUTE(LEFT($O2088,FIND(" ",$O2088&amp;" ")-1),"/",REPT(" ",20)),41,20)),VALUE(LEFT(SUBSTITUTE(LEFT($O2088,FIND(" ",$O2088&amp;" ")-1),"/",REPT(" ",20)),20)),VALUE(MID(SUBSTITUTE(LEFT($O2088,FIND(" ",$O2088&amp;" ")-1),"/",REPT(" ",20)),21,20)))),0)&gt;$W2088,"Late","Same day"))</f>
        <v/>
      </c>
      <c r="AF2088" s="26" t="str">
        <f aca="false">IF($A2088="","",IFERROR(INDEX(Validation!$C$193:$C$217,MATCH($A2088,Validation!$A$193:$A$217,0)),IF(COUNTIF(Validation!$U$19:$U$178,$Z2088)&gt;0,$Z2088,IF(COUNTIF(Validation!$S$19:$S$178,$AI2088)=1,INDEX(Validation!$U$19:$U$178,MATCH($AI2088,Validation!$S$19:$S$178,0)),$Z2088))))</f>
        <v/>
      </c>
      <c r="AG2088" s="27" t="str">
        <f aca="false">IF(COUNTA($A2088:$U2088)=0,"",IF($A2088="","No name",IF($F2088="","No date",IF($W2088=0,"Date ilegible",IF(NOT(ISNUMBER($N2088)),"Hours no numéricas",IF($AA2088="NO MATCH","Person no identificada","OK"))))))</f>
        <v/>
      </c>
      <c r="AH2088" s="27" t="str">
        <f aca="false">IF($W2088=0,"No date",IF($W2088&lt;Validation!$B$3,"Before period",IF($W2088&gt;Validation!$C$3,"After period","In period")))</f>
        <v>No date</v>
      </c>
      <c r="AI2088" s="26" t="str">
        <f aca="false">IF($Y2088="","",TRIM(RIGHT(SUBSTITUTE($Y2088," ",REPT(" ",50)),50)))</f>
        <v/>
      </c>
      <c r="AJ2088" s="27" t="str">
        <f aca="false">IF($A2088="","",IF(NOT(ISERROR(MATCH($A2088,Validation!$A$193:$A$217,0))),"Manual mapping",IF(COUNTIF(Validation!$U$19:$U$178,$Z2088)&gt;0,"Direct",IF(COUNTIF(Validation!$S$19:$S$178,$AI2088)=1,"By surname","Unresolved"))))</f>
        <v/>
      </c>
      <c r="AK2088" s="28" t="str">
        <f aca="false">IF($L2088="","",IF(MATCH($L2088,$L$2:$L$3000,0)&lt;&gt;ROW()-1,"",COUNT($AK$1:$AK2087)+1))</f>
        <v/>
      </c>
      <c r="AL2088" s="28" t="str">
        <f aca="false">IF($G2088="","",IF(MATCH($G2088,$G$2:$G$3000,0)&lt;&gt;ROW()-1,"",COUNT($AL$1:$AL2087)+1))</f>
        <v/>
      </c>
      <c r="AM2088" s="28" t="str">
        <f aca="false">IF($H2088="","",IF(MATCH($H2088,$H$2:$H$3000,0)&lt;&gt;ROW()-1,"",COUNT($AM$1:$AM2087)+1))</f>
        <v/>
      </c>
      <c r="AN2088" s="28" t="str">
        <f aca="false">IF($I2088="","",IF(MATCH($I2088,$I$2:$I$3000,0)&lt;&gt;ROW()-1,"",COUNT($AN$1:$AN2087)+1))</f>
        <v/>
      </c>
      <c r="AO2088" s="28" t="str">
        <f aca="false">IF($Q2088="","",IF(MATCH($Q2088,$Q$2:$Q$3000,0)&lt;&gt;ROW()-1,"",COUNT($AO$1:$AO2087)+1))</f>
        <v/>
      </c>
    </row>
    <row r="2089" customFormat="false" ht="12.75" hidden="false" customHeight="true" outlineLevel="0" collapsed="false">
      <c r="W2089" s="24" t="n">
        <f aca="false">IF($F2089="",0,IFERROR(IF(ISNUMBER($F2089),INT($F2089),DATE(VALUE(MID(SUBSTITUTE(LEFT($F2089,FIND(" ",$F2089&amp;" ")-1),"/",REPT(" ",20)),41,20)),VALUE(LEFT(SUBSTITUTE(LEFT($F2089,FIND(" ",$F2089&amp;" ")-1),"/",REPT(" ",20)),20)),VALUE(MID(SUBSTITUTE(LEFT($F2089,FIND(" ",$F2089&amp;" ")-1),"/",REPT(" ",20)),21,20)))),0))</f>
        <v>0</v>
      </c>
      <c r="X2089" s="25" t="str">
        <f aca="false">IF(ISNUMBER($N2089),$N2089*Validation!$B$5,"")</f>
        <v/>
      </c>
      <c r="Y2089" s="26" t="str">
        <f aca="false">IF($A2089="","",SUBSTITUTE(SUBSTITUTE(SUBSTITUTE(SUBSTITUTE(SUBSTITUTE(SUBSTITUTE(SUBSTITUTE(UPPER(TRIM($A2089)),"Á","A"),"É","E"),"Í","I"),"Ó","O"),"Ú","U"),"Ñ","N"),"Ü","U"))</f>
        <v/>
      </c>
      <c r="Z2089" s="26" t="str">
        <f aca="false">IF($Y2089="","",LEFT($Y2089,1)&amp;" "&amp;TRIM(RIGHT(SUBSTITUTE($Y2089," ",REPT(" ",50)),50)))</f>
        <v/>
      </c>
      <c r="AA2089" s="27" t="str">
        <f aca="false">IF($AF2089="","",IF(COUNTIF(Validation!$U$19:$U$178,$AF2089)&gt;0,"OK","NO MATCH"))</f>
        <v/>
      </c>
      <c r="AB2089" s="27" t="str">
        <f aca="false">IF($W2089=0,"",IF(AND($W2089&gt;=Validation!$B$3,$W2089&lt;=Validation!$C$3),"Yes","No"))</f>
        <v/>
      </c>
      <c r="AC2089" s="26" t="str">
        <f aca="false">IF($A2089="","",$AF2089&amp;"|"&amp;TEXT($W2089,"yyyy-mm-dd")&amp;"|"&amp;$J2089&amp;"|"&amp;$N2089)</f>
        <v/>
      </c>
      <c r="AD2089" s="27" t="str">
        <f aca="false">IF($AC2089="","",IF(COUNTIF($AC$2:$AC$3000,$AC2089)&gt;1,"REVIEW","OK"))</f>
        <v/>
      </c>
      <c r="AE2089" s="27" t="str">
        <f aca="false">IF(OR($W2089=0,$O2089=""),"",IF(IFERROR(IF(ISNUMBER($O2089),INT($O2089),DATE(VALUE(MID(SUBSTITUTE(LEFT($O2089,FIND(" ",$O2089&amp;" ")-1),"/",REPT(" ",20)),41,20)),VALUE(LEFT(SUBSTITUTE(LEFT($O2089,FIND(" ",$O2089&amp;" ")-1),"/",REPT(" ",20)),20)),VALUE(MID(SUBSTITUTE(LEFT($O2089,FIND(" ",$O2089&amp;" ")-1),"/",REPT(" ",20)),21,20)))),0)&gt;$W2089,"Late","Same day"))</f>
        <v/>
      </c>
      <c r="AF2089" s="26" t="str">
        <f aca="false">IF($A2089="","",IFERROR(INDEX(Validation!$C$193:$C$217,MATCH($A2089,Validation!$A$193:$A$217,0)),IF(COUNTIF(Validation!$U$19:$U$178,$Z2089)&gt;0,$Z2089,IF(COUNTIF(Validation!$S$19:$S$178,$AI2089)=1,INDEX(Validation!$U$19:$U$178,MATCH($AI2089,Validation!$S$19:$S$178,0)),$Z2089))))</f>
        <v/>
      </c>
      <c r="AG2089" s="27" t="str">
        <f aca="false">IF(COUNTA($A2089:$U2089)=0,"",IF($A2089="","No name",IF($F2089="","No date",IF($W2089=0,"Date ilegible",IF(NOT(ISNUMBER($N2089)),"Hours no numéricas",IF($AA2089="NO MATCH","Person no identificada","OK"))))))</f>
        <v/>
      </c>
      <c r="AH2089" s="27" t="str">
        <f aca="false">IF($W2089=0,"No date",IF($W2089&lt;Validation!$B$3,"Before period",IF($W2089&gt;Validation!$C$3,"After period","In period")))</f>
        <v>No date</v>
      </c>
      <c r="AI2089" s="26" t="str">
        <f aca="false">IF($Y2089="","",TRIM(RIGHT(SUBSTITUTE($Y2089," ",REPT(" ",50)),50)))</f>
        <v/>
      </c>
      <c r="AJ2089" s="27" t="str">
        <f aca="false">IF($A2089="","",IF(NOT(ISERROR(MATCH($A2089,Validation!$A$193:$A$217,0))),"Manual mapping",IF(COUNTIF(Validation!$U$19:$U$178,$Z2089)&gt;0,"Direct",IF(COUNTIF(Validation!$S$19:$S$178,$AI2089)=1,"By surname","Unresolved"))))</f>
        <v/>
      </c>
      <c r="AK2089" s="28" t="str">
        <f aca="false">IF($L2089="","",IF(MATCH($L2089,$L$2:$L$3000,0)&lt;&gt;ROW()-1,"",COUNT($AK$1:$AK2088)+1))</f>
        <v/>
      </c>
      <c r="AL2089" s="28" t="str">
        <f aca="false">IF($G2089="","",IF(MATCH($G2089,$G$2:$G$3000,0)&lt;&gt;ROW()-1,"",COUNT($AL$1:$AL2088)+1))</f>
        <v/>
      </c>
      <c r="AM2089" s="28" t="str">
        <f aca="false">IF($H2089="","",IF(MATCH($H2089,$H$2:$H$3000,0)&lt;&gt;ROW()-1,"",COUNT($AM$1:$AM2088)+1))</f>
        <v/>
      </c>
      <c r="AN2089" s="28" t="str">
        <f aca="false">IF($I2089="","",IF(MATCH($I2089,$I$2:$I$3000,0)&lt;&gt;ROW()-1,"",COUNT($AN$1:$AN2088)+1))</f>
        <v/>
      </c>
      <c r="AO2089" s="28" t="str">
        <f aca="false">IF($Q2089="","",IF(MATCH($Q2089,$Q$2:$Q$3000,0)&lt;&gt;ROW()-1,"",COUNT($AO$1:$AO2088)+1))</f>
        <v/>
      </c>
    </row>
    <row r="2090" customFormat="false" ht="12.75" hidden="false" customHeight="true" outlineLevel="0" collapsed="false">
      <c r="W2090" s="24" t="n">
        <f aca="false">IF($F2090="",0,IFERROR(IF(ISNUMBER($F2090),INT($F2090),DATE(VALUE(MID(SUBSTITUTE(LEFT($F2090,FIND(" ",$F2090&amp;" ")-1),"/",REPT(" ",20)),41,20)),VALUE(LEFT(SUBSTITUTE(LEFT($F2090,FIND(" ",$F2090&amp;" ")-1),"/",REPT(" ",20)),20)),VALUE(MID(SUBSTITUTE(LEFT($F2090,FIND(" ",$F2090&amp;" ")-1),"/",REPT(" ",20)),21,20)))),0))</f>
        <v>0</v>
      </c>
      <c r="X2090" s="25" t="str">
        <f aca="false">IF(ISNUMBER($N2090),$N2090*Validation!$B$5,"")</f>
        <v/>
      </c>
      <c r="Y2090" s="26" t="str">
        <f aca="false">IF($A2090="","",SUBSTITUTE(SUBSTITUTE(SUBSTITUTE(SUBSTITUTE(SUBSTITUTE(SUBSTITUTE(SUBSTITUTE(UPPER(TRIM($A2090)),"Á","A"),"É","E"),"Í","I"),"Ó","O"),"Ú","U"),"Ñ","N"),"Ü","U"))</f>
        <v/>
      </c>
      <c r="Z2090" s="26" t="str">
        <f aca="false">IF($Y2090="","",LEFT($Y2090,1)&amp;" "&amp;TRIM(RIGHT(SUBSTITUTE($Y2090," ",REPT(" ",50)),50)))</f>
        <v/>
      </c>
      <c r="AA2090" s="27" t="str">
        <f aca="false">IF($AF2090="","",IF(COUNTIF(Validation!$U$19:$U$178,$AF2090)&gt;0,"OK","NO MATCH"))</f>
        <v/>
      </c>
      <c r="AB2090" s="27" t="str">
        <f aca="false">IF($W2090=0,"",IF(AND($W2090&gt;=Validation!$B$3,$W2090&lt;=Validation!$C$3),"Yes","No"))</f>
        <v/>
      </c>
      <c r="AC2090" s="26" t="str">
        <f aca="false">IF($A2090="","",$AF2090&amp;"|"&amp;TEXT($W2090,"yyyy-mm-dd")&amp;"|"&amp;$J2090&amp;"|"&amp;$N2090)</f>
        <v/>
      </c>
      <c r="AD2090" s="27" t="str">
        <f aca="false">IF($AC2090="","",IF(COUNTIF($AC$2:$AC$3000,$AC2090)&gt;1,"REVIEW","OK"))</f>
        <v/>
      </c>
      <c r="AE2090" s="27" t="str">
        <f aca="false">IF(OR($W2090=0,$O2090=""),"",IF(IFERROR(IF(ISNUMBER($O2090),INT($O2090),DATE(VALUE(MID(SUBSTITUTE(LEFT($O2090,FIND(" ",$O2090&amp;" ")-1),"/",REPT(" ",20)),41,20)),VALUE(LEFT(SUBSTITUTE(LEFT($O2090,FIND(" ",$O2090&amp;" ")-1),"/",REPT(" ",20)),20)),VALUE(MID(SUBSTITUTE(LEFT($O2090,FIND(" ",$O2090&amp;" ")-1),"/",REPT(" ",20)),21,20)))),0)&gt;$W2090,"Late","Same day"))</f>
        <v/>
      </c>
      <c r="AF2090" s="26" t="str">
        <f aca="false">IF($A2090="","",IFERROR(INDEX(Validation!$C$193:$C$217,MATCH($A2090,Validation!$A$193:$A$217,0)),IF(COUNTIF(Validation!$U$19:$U$178,$Z2090)&gt;0,$Z2090,IF(COUNTIF(Validation!$S$19:$S$178,$AI2090)=1,INDEX(Validation!$U$19:$U$178,MATCH($AI2090,Validation!$S$19:$S$178,0)),$Z2090))))</f>
        <v/>
      </c>
      <c r="AG2090" s="27" t="str">
        <f aca="false">IF(COUNTA($A2090:$U2090)=0,"",IF($A2090="","No name",IF($F2090="","No date",IF($W2090=0,"Date ilegible",IF(NOT(ISNUMBER($N2090)),"Hours no numéricas",IF($AA2090="NO MATCH","Person no identificada","OK"))))))</f>
        <v/>
      </c>
      <c r="AH2090" s="27" t="str">
        <f aca="false">IF($W2090=0,"No date",IF($W2090&lt;Validation!$B$3,"Before period",IF($W2090&gt;Validation!$C$3,"After period","In period")))</f>
        <v>No date</v>
      </c>
      <c r="AI2090" s="26" t="str">
        <f aca="false">IF($Y2090="","",TRIM(RIGHT(SUBSTITUTE($Y2090," ",REPT(" ",50)),50)))</f>
        <v/>
      </c>
      <c r="AJ2090" s="27" t="str">
        <f aca="false">IF($A2090="","",IF(NOT(ISERROR(MATCH($A2090,Validation!$A$193:$A$217,0))),"Manual mapping",IF(COUNTIF(Validation!$U$19:$U$178,$Z2090)&gt;0,"Direct",IF(COUNTIF(Validation!$S$19:$S$178,$AI2090)=1,"By surname","Unresolved"))))</f>
        <v/>
      </c>
      <c r="AK2090" s="28" t="str">
        <f aca="false">IF($L2090="","",IF(MATCH($L2090,$L$2:$L$3000,0)&lt;&gt;ROW()-1,"",COUNT($AK$1:$AK2089)+1))</f>
        <v/>
      </c>
      <c r="AL2090" s="28" t="str">
        <f aca="false">IF($G2090="","",IF(MATCH($G2090,$G$2:$G$3000,0)&lt;&gt;ROW()-1,"",COUNT($AL$1:$AL2089)+1))</f>
        <v/>
      </c>
      <c r="AM2090" s="28" t="str">
        <f aca="false">IF($H2090="","",IF(MATCH($H2090,$H$2:$H$3000,0)&lt;&gt;ROW()-1,"",COUNT($AM$1:$AM2089)+1))</f>
        <v/>
      </c>
      <c r="AN2090" s="28" t="str">
        <f aca="false">IF($I2090="","",IF(MATCH($I2090,$I$2:$I$3000,0)&lt;&gt;ROW()-1,"",COUNT($AN$1:$AN2089)+1))</f>
        <v/>
      </c>
      <c r="AO2090" s="28" t="str">
        <f aca="false">IF($Q2090="","",IF(MATCH($Q2090,$Q$2:$Q$3000,0)&lt;&gt;ROW()-1,"",COUNT($AO$1:$AO2089)+1))</f>
        <v/>
      </c>
    </row>
    <row r="2091" customFormat="false" ht="12.75" hidden="false" customHeight="true" outlineLevel="0" collapsed="false">
      <c r="W2091" s="24" t="n">
        <f aca="false">IF($F2091="",0,IFERROR(IF(ISNUMBER($F2091),INT($F2091),DATE(VALUE(MID(SUBSTITUTE(LEFT($F2091,FIND(" ",$F2091&amp;" ")-1),"/",REPT(" ",20)),41,20)),VALUE(LEFT(SUBSTITUTE(LEFT($F2091,FIND(" ",$F2091&amp;" ")-1),"/",REPT(" ",20)),20)),VALUE(MID(SUBSTITUTE(LEFT($F2091,FIND(" ",$F2091&amp;" ")-1),"/",REPT(" ",20)),21,20)))),0))</f>
        <v>0</v>
      </c>
      <c r="X2091" s="25" t="str">
        <f aca="false">IF(ISNUMBER($N2091),$N2091*Validation!$B$5,"")</f>
        <v/>
      </c>
      <c r="Y2091" s="26" t="str">
        <f aca="false">IF($A2091="","",SUBSTITUTE(SUBSTITUTE(SUBSTITUTE(SUBSTITUTE(SUBSTITUTE(SUBSTITUTE(SUBSTITUTE(UPPER(TRIM($A2091)),"Á","A"),"É","E"),"Í","I"),"Ó","O"),"Ú","U"),"Ñ","N"),"Ü","U"))</f>
        <v/>
      </c>
      <c r="Z2091" s="26" t="str">
        <f aca="false">IF($Y2091="","",LEFT($Y2091,1)&amp;" "&amp;TRIM(RIGHT(SUBSTITUTE($Y2091," ",REPT(" ",50)),50)))</f>
        <v/>
      </c>
      <c r="AA2091" s="27" t="str">
        <f aca="false">IF($AF2091="","",IF(COUNTIF(Validation!$U$19:$U$178,$AF2091)&gt;0,"OK","NO MATCH"))</f>
        <v/>
      </c>
      <c r="AB2091" s="27" t="str">
        <f aca="false">IF($W2091=0,"",IF(AND($W2091&gt;=Validation!$B$3,$W2091&lt;=Validation!$C$3),"Yes","No"))</f>
        <v/>
      </c>
      <c r="AC2091" s="26" t="str">
        <f aca="false">IF($A2091="","",$AF2091&amp;"|"&amp;TEXT($W2091,"yyyy-mm-dd")&amp;"|"&amp;$J2091&amp;"|"&amp;$N2091)</f>
        <v/>
      </c>
      <c r="AD2091" s="27" t="str">
        <f aca="false">IF($AC2091="","",IF(COUNTIF($AC$2:$AC$3000,$AC2091)&gt;1,"REVIEW","OK"))</f>
        <v/>
      </c>
      <c r="AE2091" s="27" t="str">
        <f aca="false">IF(OR($W2091=0,$O2091=""),"",IF(IFERROR(IF(ISNUMBER($O2091),INT($O2091),DATE(VALUE(MID(SUBSTITUTE(LEFT($O2091,FIND(" ",$O2091&amp;" ")-1),"/",REPT(" ",20)),41,20)),VALUE(LEFT(SUBSTITUTE(LEFT($O2091,FIND(" ",$O2091&amp;" ")-1),"/",REPT(" ",20)),20)),VALUE(MID(SUBSTITUTE(LEFT($O2091,FIND(" ",$O2091&amp;" ")-1),"/",REPT(" ",20)),21,20)))),0)&gt;$W2091,"Late","Same day"))</f>
        <v/>
      </c>
      <c r="AF2091" s="26" t="str">
        <f aca="false">IF($A2091="","",IFERROR(INDEX(Validation!$C$193:$C$217,MATCH($A2091,Validation!$A$193:$A$217,0)),IF(COUNTIF(Validation!$U$19:$U$178,$Z2091)&gt;0,$Z2091,IF(COUNTIF(Validation!$S$19:$S$178,$AI2091)=1,INDEX(Validation!$U$19:$U$178,MATCH($AI2091,Validation!$S$19:$S$178,0)),$Z2091))))</f>
        <v/>
      </c>
      <c r="AG2091" s="27" t="str">
        <f aca="false">IF(COUNTA($A2091:$U2091)=0,"",IF($A2091="","No name",IF($F2091="","No date",IF($W2091=0,"Date ilegible",IF(NOT(ISNUMBER($N2091)),"Hours no numéricas",IF($AA2091="NO MATCH","Person no identificada","OK"))))))</f>
        <v/>
      </c>
      <c r="AH2091" s="27" t="str">
        <f aca="false">IF($W2091=0,"No date",IF($W2091&lt;Validation!$B$3,"Before period",IF($W2091&gt;Validation!$C$3,"After period","In period")))</f>
        <v>No date</v>
      </c>
      <c r="AI2091" s="26" t="str">
        <f aca="false">IF($Y2091="","",TRIM(RIGHT(SUBSTITUTE($Y2091," ",REPT(" ",50)),50)))</f>
        <v/>
      </c>
      <c r="AJ2091" s="27" t="str">
        <f aca="false">IF($A2091="","",IF(NOT(ISERROR(MATCH($A2091,Validation!$A$193:$A$217,0))),"Manual mapping",IF(COUNTIF(Validation!$U$19:$U$178,$Z2091)&gt;0,"Direct",IF(COUNTIF(Validation!$S$19:$S$178,$AI2091)=1,"By surname","Unresolved"))))</f>
        <v/>
      </c>
      <c r="AK2091" s="28" t="str">
        <f aca="false">IF($L2091="","",IF(MATCH($L2091,$L$2:$L$3000,0)&lt;&gt;ROW()-1,"",COUNT($AK$1:$AK2090)+1))</f>
        <v/>
      </c>
      <c r="AL2091" s="28" t="str">
        <f aca="false">IF($G2091="","",IF(MATCH($G2091,$G$2:$G$3000,0)&lt;&gt;ROW()-1,"",COUNT($AL$1:$AL2090)+1))</f>
        <v/>
      </c>
      <c r="AM2091" s="28" t="str">
        <f aca="false">IF($H2091="","",IF(MATCH($H2091,$H$2:$H$3000,0)&lt;&gt;ROW()-1,"",COUNT($AM$1:$AM2090)+1))</f>
        <v/>
      </c>
      <c r="AN2091" s="28" t="str">
        <f aca="false">IF($I2091="","",IF(MATCH($I2091,$I$2:$I$3000,0)&lt;&gt;ROW()-1,"",COUNT($AN$1:$AN2090)+1))</f>
        <v/>
      </c>
      <c r="AO2091" s="28" t="str">
        <f aca="false">IF($Q2091="","",IF(MATCH($Q2091,$Q$2:$Q$3000,0)&lt;&gt;ROW()-1,"",COUNT($AO$1:$AO2090)+1))</f>
        <v/>
      </c>
    </row>
    <row r="2092" customFormat="false" ht="12.75" hidden="false" customHeight="true" outlineLevel="0" collapsed="false">
      <c r="W2092" s="24" t="n">
        <f aca="false">IF($F2092="",0,IFERROR(IF(ISNUMBER($F2092),INT($F2092),DATE(VALUE(MID(SUBSTITUTE(LEFT($F2092,FIND(" ",$F2092&amp;" ")-1),"/",REPT(" ",20)),41,20)),VALUE(LEFT(SUBSTITUTE(LEFT($F2092,FIND(" ",$F2092&amp;" ")-1),"/",REPT(" ",20)),20)),VALUE(MID(SUBSTITUTE(LEFT($F2092,FIND(" ",$F2092&amp;" ")-1),"/",REPT(" ",20)),21,20)))),0))</f>
        <v>0</v>
      </c>
      <c r="X2092" s="25" t="str">
        <f aca="false">IF(ISNUMBER($N2092),$N2092*Validation!$B$5,"")</f>
        <v/>
      </c>
      <c r="Y2092" s="26" t="str">
        <f aca="false">IF($A2092="","",SUBSTITUTE(SUBSTITUTE(SUBSTITUTE(SUBSTITUTE(SUBSTITUTE(SUBSTITUTE(SUBSTITUTE(UPPER(TRIM($A2092)),"Á","A"),"É","E"),"Í","I"),"Ó","O"),"Ú","U"),"Ñ","N"),"Ü","U"))</f>
        <v/>
      </c>
      <c r="Z2092" s="26" t="str">
        <f aca="false">IF($Y2092="","",LEFT($Y2092,1)&amp;" "&amp;TRIM(RIGHT(SUBSTITUTE($Y2092," ",REPT(" ",50)),50)))</f>
        <v/>
      </c>
      <c r="AA2092" s="27" t="str">
        <f aca="false">IF($AF2092="","",IF(COUNTIF(Validation!$U$19:$U$178,$AF2092)&gt;0,"OK","NO MATCH"))</f>
        <v/>
      </c>
      <c r="AB2092" s="27" t="str">
        <f aca="false">IF($W2092=0,"",IF(AND($W2092&gt;=Validation!$B$3,$W2092&lt;=Validation!$C$3),"Yes","No"))</f>
        <v/>
      </c>
      <c r="AC2092" s="26" t="str">
        <f aca="false">IF($A2092="","",$AF2092&amp;"|"&amp;TEXT($W2092,"yyyy-mm-dd")&amp;"|"&amp;$J2092&amp;"|"&amp;$N2092)</f>
        <v/>
      </c>
      <c r="AD2092" s="27" t="str">
        <f aca="false">IF($AC2092="","",IF(COUNTIF($AC$2:$AC$3000,$AC2092)&gt;1,"REVIEW","OK"))</f>
        <v/>
      </c>
      <c r="AE2092" s="27" t="str">
        <f aca="false">IF(OR($W2092=0,$O2092=""),"",IF(IFERROR(IF(ISNUMBER($O2092),INT($O2092),DATE(VALUE(MID(SUBSTITUTE(LEFT($O2092,FIND(" ",$O2092&amp;" ")-1),"/",REPT(" ",20)),41,20)),VALUE(LEFT(SUBSTITUTE(LEFT($O2092,FIND(" ",$O2092&amp;" ")-1),"/",REPT(" ",20)),20)),VALUE(MID(SUBSTITUTE(LEFT($O2092,FIND(" ",$O2092&amp;" ")-1),"/",REPT(" ",20)),21,20)))),0)&gt;$W2092,"Late","Same day"))</f>
        <v/>
      </c>
      <c r="AF2092" s="26" t="str">
        <f aca="false">IF($A2092="","",IFERROR(INDEX(Validation!$C$193:$C$217,MATCH($A2092,Validation!$A$193:$A$217,0)),IF(COUNTIF(Validation!$U$19:$U$178,$Z2092)&gt;0,$Z2092,IF(COUNTIF(Validation!$S$19:$S$178,$AI2092)=1,INDEX(Validation!$U$19:$U$178,MATCH($AI2092,Validation!$S$19:$S$178,0)),$Z2092))))</f>
        <v/>
      </c>
      <c r="AG2092" s="27" t="str">
        <f aca="false">IF(COUNTA($A2092:$U2092)=0,"",IF($A2092="","No name",IF($F2092="","No date",IF($W2092=0,"Date ilegible",IF(NOT(ISNUMBER($N2092)),"Hours no numéricas",IF($AA2092="NO MATCH","Person no identificada","OK"))))))</f>
        <v/>
      </c>
      <c r="AH2092" s="27" t="str">
        <f aca="false">IF($W2092=0,"No date",IF($W2092&lt;Validation!$B$3,"Before period",IF($W2092&gt;Validation!$C$3,"After period","In period")))</f>
        <v>No date</v>
      </c>
      <c r="AI2092" s="26" t="str">
        <f aca="false">IF($Y2092="","",TRIM(RIGHT(SUBSTITUTE($Y2092," ",REPT(" ",50)),50)))</f>
        <v/>
      </c>
      <c r="AJ2092" s="27" t="str">
        <f aca="false">IF($A2092="","",IF(NOT(ISERROR(MATCH($A2092,Validation!$A$193:$A$217,0))),"Manual mapping",IF(COUNTIF(Validation!$U$19:$U$178,$Z2092)&gt;0,"Direct",IF(COUNTIF(Validation!$S$19:$S$178,$AI2092)=1,"By surname","Unresolved"))))</f>
        <v/>
      </c>
      <c r="AK2092" s="28" t="str">
        <f aca="false">IF($L2092="","",IF(MATCH($L2092,$L$2:$L$3000,0)&lt;&gt;ROW()-1,"",COUNT($AK$1:$AK2091)+1))</f>
        <v/>
      </c>
      <c r="AL2092" s="28" t="str">
        <f aca="false">IF($G2092="","",IF(MATCH($G2092,$G$2:$G$3000,0)&lt;&gt;ROW()-1,"",COUNT($AL$1:$AL2091)+1))</f>
        <v/>
      </c>
      <c r="AM2092" s="28" t="str">
        <f aca="false">IF($H2092="","",IF(MATCH($H2092,$H$2:$H$3000,0)&lt;&gt;ROW()-1,"",COUNT($AM$1:$AM2091)+1))</f>
        <v/>
      </c>
      <c r="AN2092" s="28" t="str">
        <f aca="false">IF($I2092="","",IF(MATCH($I2092,$I$2:$I$3000,0)&lt;&gt;ROW()-1,"",COUNT($AN$1:$AN2091)+1))</f>
        <v/>
      </c>
      <c r="AO2092" s="28" t="str">
        <f aca="false">IF($Q2092="","",IF(MATCH($Q2092,$Q$2:$Q$3000,0)&lt;&gt;ROW()-1,"",COUNT($AO$1:$AO2091)+1))</f>
        <v/>
      </c>
    </row>
    <row r="2093" customFormat="false" ht="12.75" hidden="false" customHeight="true" outlineLevel="0" collapsed="false">
      <c r="W2093" s="24" t="n">
        <f aca="false">IF($F2093="",0,IFERROR(IF(ISNUMBER($F2093),INT($F2093),DATE(VALUE(MID(SUBSTITUTE(LEFT($F2093,FIND(" ",$F2093&amp;" ")-1),"/",REPT(" ",20)),41,20)),VALUE(LEFT(SUBSTITUTE(LEFT($F2093,FIND(" ",$F2093&amp;" ")-1),"/",REPT(" ",20)),20)),VALUE(MID(SUBSTITUTE(LEFT($F2093,FIND(" ",$F2093&amp;" ")-1),"/",REPT(" ",20)),21,20)))),0))</f>
        <v>0</v>
      </c>
      <c r="X2093" s="25" t="str">
        <f aca="false">IF(ISNUMBER($N2093),$N2093*Validation!$B$5,"")</f>
        <v/>
      </c>
      <c r="Y2093" s="26" t="str">
        <f aca="false">IF($A2093="","",SUBSTITUTE(SUBSTITUTE(SUBSTITUTE(SUBSTITUTE(SUBSTITUTE(SUBSTITUTE(SUBSTITUTE(UPPER(TRIM($A2093)),"Á","A"),"É","E"),"Í","I"),"Ó","O"),"Ú","U"),"Ñ","N"),"Ü","U"))</f>
        <v/>
      </c>
      <c r="Z2093" s="26" t="str">
        <f aca="false">IF($Y2093="","",LEFT($Y2093,1)&amp;" "&amp;TRIM(RIGHT(SUBSTITUTE($Y2093," ",REPT(" ",50)),50)))</f>
        <v/>
      </c>
      <c r="AA2093" s="27" t="str">
        <f aca="false">IF($AF2093="","",IF(COUNTIF(Validation!$U$19:$U$178,$AF2093)&gt;0,"OK","NO MATCH"))</f>
        <v/>
      </c>
      <c r="AB2093" s="27" t="str">
        <f aca="false">IF($W2093=0,"",IF(AND($W2093&gt;=Validation!$B$3,$W2093&lt;=Validation!$C$3),"Yes","No"))</f>
        <v/>
      </c>
      <c r="AC2093" s="26" t="str">
        <f aca="false">IF($A2093="","",$AF2093&amp;"|"&amp;TEXT($W2093,"yyyy-mm-dd")&amp;"|"&amp;$J2093&amp;"|"&amp;$N2093)</f>
        <v/>
      </c>
      <c r="AD2093" s="27" t="str">
        <f aca="false">IF($AC2093="","",IF(COUNTIF($AC$2:$AC$3000,$AC2093)&gt;1,"REVIEW","OK"))</f>
        <v/>
      </c>
      <c r="AE2093" s="27" t="str">
        <f aca="false">IF(OR($W2093=0,$O2093=""),"",IF(IFERROR(IF(ISNUMBER($O2093),INT($O2093),DATE(VALUE(MID(SUBSTITUTE(LEFT($O2093,FIND(" ",$O2093&amp;" ")-1),"/",REPT(" ",20)),41,20)),VALUE(LEFT(SUBSTITUTE(LEFT($O2093,FIND(" ",$O2093&amp;" ")-1),"/",REPT(" ",20)),20)),VALUE(MID(SUBSTITUTE(LEFT($O2093,FIND(" ",$O2093&amp;" ")-1),"/",REPT(" ",20)),21,20)))),0)&gt;$W2093,"Late","Same day"))</f>
        <v/>
      </c>
      <c r="AF2093" s="26" t="str">
        <f aca="false">IF($A2093="","",IFERROR(INDEX(Validation!$C$193:$C$217,MATCH($A2093,Validation!$A$193:$A$217,0)),IF(COUNTIF(Validation!$U$19:$U$178,$Z2093)&gt;0,$Z2093,IF(COUNTIF(Validation!$S$19:$S$178,$AI2093)=1,INDEX(Validation!$U$19:$U$178,MATCH($AI2093,Validation!$S$19:$S$178,0)),$Z2093))))</f>
        <v/>
      </c>
      <c r="AG2093" s="27" t="str">
        <f aca="false">IF(COUNTA($A2093:$U2093)=0,"",IF($A2093="","No name",IF($F2093="","No date",IF($W2093=0,"Date ilegible",IF(NOT(ISNUMBER($N2093)),"Hours no numéricas",IF($AA2093="NO MATCH","Person no identificada","OK"))))))</f>
        <v/>
      </c>
      <c r="AH2093" s="27" t="str">
        <f aca="false">IF($W2093=0,"No date",IF($W2093&lt;Validation!$B$3,"Before period",IF($W2093&gt;Validation!$C$3,"After period","In period")))</f>
        <v>No date</v>
      </c>
      <c r="AI2093" s="26" t="str">
        <f aca="false">IF($Y2093="","",TRIM(RIGHT(SUBSTITUTE($Y2093," ",REPT(" ",50)),50)))</f>
        <v/>
      </c>
      <c r="AJ2093" s="27" t="str">
        <f aca="false">IF($A2093="","",IF(NOT(ISERROR(MATCH($A2093,Validation!$A$193:$A$217,0))),"Manual mapping",IF(COUNTIF(Validation!$U$19:$U$178,$Z2093)&gt;0,"Direct",IF(COUNTIF(Validation!$S$19:$S$178,$AI2093)=1,"By surname","Unresolved"))))</f>
        <v/>
      </c>
      <c r="AK2093" s="28" t="str">
        <f aca="false">IF($L2093="","",IF(MATCH($L2093,$L$2:$L$3000,0)&lt;&gt;ROW()-1,"",COUNT($AK$1:$AK2092)+1))</f>
        <v/>
      </c>
      <c r="AL2093" s="28" t="str">
        <f aca="false">IF($G2093="","",IF(MATCH($G2093,$G$2:$G$3000,0)&lt;&gt;ROW()-1,"",COUNT($AL$1:$AL2092)+1))</f>
        <v/>
      </c>
      <c r="AM2093" s="28" t="str">
        <f aca="false">IF($H2093="","",IF(MATCH($H2093,$H$2:$H$3000,0)&lt;&gt;ROW()-1,"",COUNT($AM$1:$AM2092)+1))</f>
        <v/>
      </c>
      <c r="AN2093" s="28" t="str">
        <f aca="false">IF($I2093="","",IF(MATCH($I2093,$I$2:$I$3000,0)&lt;&gt;ROW()-1,"",COUNT($AN$1:$AN2092)+1))</f>
        <v/>
      </c>
      <c r="AO2093" s="28" t="str">
        <f aca="false">IF($Q2093="","",IF(MATCH($Q2093,$Q$2:$Q$3000,0)&lt;&gt;ROW()-1,"",COUNT($AO$1:$AO2092)+1))</f>
        <v/>
      </c>
    </row>
    <row r="2094" customFormat="false" ht="12.75" hidden="false" customHeight="true" outlineLevel="0" collapsed="false">
      <c r="W2094" s="24" t="n">
        <f aca="false">IF($F2094="",0,IFERROR(IF(ISNUMBER($F2094),INT($F2094),DATE(VALUE(MID(SUBSTITUTE(LEFT($F2094,FIND(" ",$F2094&amp;" ")-1),"/",REPT(" ",20)),41,20)),VALUE(LEFT(SUBSTITUTE(LEFT($F2094,FIND(" ",$F2094&amp;" ")-1),"/",REPT(" ",20)),20)),VALUE(MID(SUBSTITUTE(LEFT($F2094,FIND(" ",$F2094&amp;" ")-1),"/",REPT(" ",20)),21,20)))),0))</f>
        <v>0</v>
      </c>
      <c r="X2094" s="25" t="str">
        <f aca="false">IF(ISNUMBER($N2094),$N2094*Validation!$B$5,"")</f>
        <v/>
      </c>
      <c r="Y2094" s="26" t="str">
        <f aca="false">IF($A2094="","",SUBSTITUTE(SUBSTITUTE(SUBSTITUTE(SUBSTITUTE(SUBSTITUTE(SUBSTITUTE(SUBSTITUTE(UPPER(TRIM($A2094)),"Á","A"),"É","E"),"Í","I"),"Ó","O"),"Ú","U"),"Ñ","N"),"Ü","U"))</f>
        <v/>
      </c>
      <c r="Z2094" s="26" t="str">
        <f aca="false">IF($Y2094="","",LEFT($Y2094,1)&amp;" "&amp;TRIM(RIGHT(SUBSTITUTE($Y2094," ",REPT(" ",50)),50)))</f>
        <v/>
      </c>
      <c r="AA2094" s="27" t="str">
        <f aca="false">IF($AF2094="","",IF(COUNTIF(Validation!$U$19:$U$178,$AF2094)&gt;0,"OK","NO MATCH"))</f>
        <v/>
      </c>
      <c r="AB2094" s="27" t="str">
        <f aca="false">IF($W2094=0,"",IF(AND($W2094&gt;=Validation!$B$3,$W2094&lt;=Validation!$C$3),"Yes","No"))</f>
        <v/>
      </c>
      <c r="AC2094" s="26" t="str">
        <f aca="false">IF($A2094="","",$AF2094&amp;"|"&amp;TEXT($W2094,"yyyy-mm-dd")&amp;"|"&amp;$J2094&amp;"|"&amp;$N2094)</f>
        <v/>
      </c>
      <c r="AD2094" s="27" t="str">
        <f aca="false">IF($AC2094="","",IF(COUNTIF($AC$2:$AC$3000,$AC2094)&gt;1,"REVIEW","OK"))</f>
        <v/>
      </c>
      <c r="AE2094" s="27" t="str">
        <f aca="false">IF(OR($W2094=0,$O2094=""),"",IF(IFERROR(IF(ISNUMBER($O2094),INT($O2094),DATE(VALUE(MID(SUBSTITUTE(LEFT($O2094,FIND(" ",$O2094&amp;" ")-1),"/",REPT(" ",20)),41,20)),VALUE(LEFT(SUBSTITUTE(LEFT($O2094,FIND(" ",$O2094&amp;" ")-1),"/",REPT(" ",20)),20)),VALUE(MID(SUBSTITUTE(LEFT($O2094,FIND(" ",$O2094&amp;" ")-1),"/",REPT(" ",20)),21,20)))),0)&gt;$W2094,"Late","Same day"))</f>
        <v/>
      </c>
      <c r="AF2094" s="26" t="str">
        <f aca="false">IF($A2094="","",IFERROR(INDEX(Validation!$C$193:$C$217,MATCH($A2094,Validation!$A$193:$A$217,0)),IF(COUNTIF(Validation!$U$19:$U$178,$Z2094)&gt;0,$Z2094,IF(COUNTIF(Validation!$S$19:$S$178,$AI2094)=1,INDEX(Validation!$U$19:$U$178,MATCH($AI2094,Validation!$S$19:$S$178,0)),$Z2094))))</f>
        <v/>
      </c>
      <c r="AG2094" s="27" t="str">
        <f aca="false">IF(COUNTA($A2094:$U2094)=0,"",IF($A2094="","No name",IF($F2094="","No date",IF($W2094=0,"Date ilegible",IF(NOT(ISNUMBER($N2094)),"Hours no numéricas",IF($AA2094="NO MATCH","Person no identificada","OK"))))))</f>
        <v/>
      </c>
      <c r="AH2094" s="27" t="str">
        <f aca="false">IF($W2094=0,"No date",IF($W2094&lt;Validation!$B$3,"Before period",IF($W2094&gt;Validation!$C$3,"After period","In period")))</f>
        <v>No date</v>
      </c>
      <c r="AI2094" s="26" t="str">
        <f aca="false">IF($Y2094="","",TRIM(RIGHT(SUBSTITUTE($Y2094," ",REPT(" ",50)),50)))</f>
        <v/>
      </c>
      <c r="AJ2094" s="27" t="str">
        <f aca="false">IF($A2094="","",IF(NOT(ISERROR(MATCH($A2094,Validation!$A$193:$A$217,0))),"Manual mapping",IF(COUNTIF(Validation!$U$19:$U$178,$Z2094)&gt;0,"Direct",IF(COUNTIF(Validation!$S$19:$S$178,$AI2094)=1,"By surname","Unresolved"))))</f>
        <v/>
      </c>
      <c r="AK2094" s="28" t="str">
        <f aca="false">IF($L2094="","",IF(MATCH($L2094,$L$2:$L$3000,0)&lt;&gt;ROW()-1,"",COUNT($AK$1:$AK2093)+1))</f>
        <v/>
      </c>
      <c r="AL2094" s="28" t="str">
        <f aca="false">IF($G2094="","",IF(MATCH($G2094,$G$2:$G$3000,0)&lt;&gt;ROW()-1,"",COUNT($AL$1:$AL2093)+1))</f>
        <v/>
      </c>
      <c r="AM2094" s="28" t="str">
        <f aca="false">IF($H2094="","",IF(MATCH($H2094,$H$2:$H$3000,0)&lt;&gt;ROW()-1,"",COUNT($AM$1:$AM2093)+1))</f>
        <v/>
      </c>
      <c r="AN2094" s="28" t="str">
        <f aca="false">IF($I2094="","",IF(MATCH($I2094,$I$2:$I$3000,0)&lt;&gt;ROW()-1,"",COUNT($AN$1:$AN2093)+1))</f>
        <v/>
      </c>
      <c r="AO2094" s="28" t="str">
        <f aca="false">IF($Q2094="","",IF(MATCH($Q2094,$Q$2:$Q$3000,0)&lt;&gt;ROW()-1,"",COUNT($AO$1:$AO2093)+1))</f>
        <v/>
      </c>
    </row>
    <row r="2095" customFormat="false" ht="12.75" hidden="false" customHeight="true" outlineLevel="0" collapsed="false">
      <c r="W2095" s="24" t="n">
        <f aca="false">IF($F2095="",0,IFERROR(IF(ISNUMBER($F2095),INT($F2095),DATE(VALUE(MID(SUBSTITUTE(LEFT($F2095,FIND(" ",$F2095&amp;" ")-1),"/",REPT(" ",20)),41,20)),VALUE(LEFT(SUBSTITUTE(LEFT($F2095,FIND(" ",$F2095&amp;" ")-1),"/",REPT(" ",20)),20)),VALUE(MID(SUBSTITUTE(LEFT($F2095,FIND(" ",$F2095&amp;" ")-1),"/",REPT(" ",20)),21,20)))),0))</f>
        <v>0</v>
      </c>
      <c r="X2095" s="25" t="str">
        <f aca="false">IF(ISNUMBER($N2095),$N2095*Validation!$B$5,"")</f>
        <v/>
      </c>
      <c r="Y2095" s="26" t="str">
        <f aca="false">IF($A2095="","",SUBSTITUTE(SUBSTITUTE(SUBSTITUTE(SUBSTITUTE(SUBSTITUTE(SUBSTITUTE(SUBSTITUTE(UPPER(TRIM($A2095)),"Á","A"),"É","E"),"Í","I"),"Ó","O"),"Ú","U"),"Ñ","N"),"Ü","U"))</f>
        <v/>
      </c>
      <c r="Z2095" s="26" t="str">
        <f aca="false">IF($Y2095="","",LEFT($Y2095,1)&amp;" "&amp;TRIM(RIGHT(SUBSTITUTE($Y2095," ",REPT(" ",50)),50)))</f>
        <v/>
      </c>
      <c r="AA2095" s="27" t="str">
        <f aca="false">IF($AF2095="","",IF(COUNTIF(Validation!$U$19:$U$178,$AF2095)&gt;0,"OK","NO MATCH"))</f>
        <v/>
      </c>
      <c r="AB2095" s="27" t="str">
        <f aca="false">IF($W2095=0,"",IF(AND($W2095&gt;=Validation!$B$3,$W2095&lt;=Validation!$C$3),"Yes","No"))</f>
        <v/>
      </c>
      <c r="AC2095" s="26" t="str">
        <f aca="false">IF($A2095="","",$AF2095&amp;"|"&amp;TEXT($W2095,"yyyy-mm-dd")&amp;"|"&amp;$J2095&amp;"|"&amp;$N2095)</f>
        <v/>
      </c>
      <c r="AD2095" s="27" t="str">
        <f aca="false">IF($AC2095="","",IF(COUNTIF($AC$2:$AC$3000,$AC2095)&gt;1,"REVIEW","OK"))</f>
        <v/>
      </c>
      <c r="AE2095" s="27" t="str">
        <f aca="false">IF(OR($W2095=0,$O2095=""),"",IF(IFERROR(IF(ISNUMBER($O2095),INT($O2095),DATE(VALUE(MID(SUBSTITUTE(LEFT($O2095,FIND(" ",$O2095&amp;" ")-1),"/",REPT(" ",20)),41,20)),VALUE(LEFT(SUBSTITUTE(LEFT($O2095,FIND(" ",$O2095&amp;" ")-1),"/",REPT(" ",20)),20)),VALUE(MID(SUBSTITUTE(LEFT($O2095,FIND(" ",$O2095&amp;" ")-1),"/",REPT(" ",20)),21,20)))),0)&gt;$W2095,"Late","Same day"))</f>
        <v/>
      </c>
      <c r="AF2095" s="26" t="str">
        <f aca="false">IF($A2095="","",IFERROR(INDEX(Validation!$C$193:$C$217,MATCH($A2095,Validation!$A$193:$A$217,0)),IF(COUNTIF(Validation!$U$19:$U$178,$Z2095)&gt;0,$Z2095,IF(COUNTIF(Validation!$S$19:$S$178,$AI2095)=1,INDEX(Validation!$U$19:$U$178,MATCH($AI2095,Validation!$S$19:$S$178,0)),$Z2095))))</f>
        <v/>
      </c>
      <c r="AG2095" s="27" t="str">
        <f aca="false">IF(COUNTA($A2095:$U2095)=0,"",IF($A2095="","No name",IF($F2095="","No date",IF($W2095=0,"Date ilegible",IF(NOT(ISNUMBER($N2095)),"Hours no numéricas",IF($AA2095="NO MATCH","Person no identificada","OK"))))))</f>
        <v/>
      </c>
      <c r="AH2095" s="27" t="str">
        <f aca="false">IF($W2095=0,"No date",IF($W2095&lt;Validation!$B$3,"Before period",IF($W2095&gt;Validation!$C$3,"After period","In period")))</f>
        <v>No date</v>
      </c>
      <c r="AI2095" s="26" t="str">
        <f aca="false">IF($Y2095="","",TRIM(RIGHT(SUBSTITUTE($Y2095," ",REPT(" ",50)),50)))</f>
        <v/>
      </c>
      <c r="AJ2095" s="27" t="str">
        <f aca="false">IF($A2095="","",IF(NOT(ISERROR(MATCH($A2095,Validation!$A$193:$A$217,0))),"Manual mapping",IF(COUNTIF(Validation!$U$19:$U$178,$Z2095)&gt;0,"Direct",IF(COUNTIF(Validation!$S$19:$S$178,$AI2095)=1,"By surname","Unresolved"))))</f>
        <v/>
      </c>
      <c r="AK2095" s="28" t="str">
        <f aca="false">IF($L2095="","",IF(MATCH($L2095,$L$2:$L$3000,0)&lt;&gt;ROW()-1,"",COUNT($AK$1:$AK2094)+1))</f>
        <v/>
      </c>
      <c r="AL2095" s="28" t="str">
        <f aca="false">IF($G2095="","",IF(MATCH($G2095,$G$2:$G$3000,0)&lt;&gt;ROW()-1,"",COUNT($AL$1:$AL2094)+1))</f>
        <v/>
      </c>
      <c r="AM2095" s="28" t="str">
        <f aca="false">IF($H2095="","",IF(MATCH($H2095,$H$2:$H$3000,0)&lt;&gt;ROW()-1,"",COUNT($AM$1:$AM2094)+1))</f>
        <v/>
      </c>
      <c r="AN2095" s="28" t="str">
        <f aca="false">IF($I2095="","",IF(MATCH($I2095,$I$2:$I$3000,0)&lt;&gt;ROW()-1,"",COUNT($AN$1:$AN2094)+1))</f>
        <v/>
      </c>
      <c r="AO2095" s="28" t="str">
        <f aca="false">IF($Q2095="","",IF(MATCH($Q2095,$Q$2:$Q$3000,0)&lt;&gt;ROW()-1,"",COUNT($AO$1:$AO2094)+1))</f>
        <v/>
      </c>
    </row>
    <row r="2096" customFormat="false" ht="12.75" hidden="false" customHeight="true" outlineLevel="0" collapsed="false">
      <c r="W2096" s="24" t="n">
        <f aca="false">IF($F2096="",0,IFERROR(IF(ISNUMBER($F2096),INT($F2096),DATE(VALUE(MID(SUBSTITUTE(LEFT($F2096,FIND(" ",$F2096&amp;" ")-1),"/",REPT(" ",20)),41,20)),VALUE(LEFT(SUBSTITUTE(LEFT($F2096,FIND(" ",$F2096&amp;" ")-1),"/",REPT(" ",20)),20)),VALUE(MID(SUBSTITUTE(LEFT($F2096,FIND(" ",$F2096&amp;" ")-1),"/",REPT(" ",20)),21,20)))),0))</f>
        <v>0</v>
      </c>
      <c r="X2096" s="25" t="str">
        <f aca="false">IF(ISNUMBER($N2096),$N2096*Validation!$B$5,"")</f>
        <v/>
      </c>
      <c r="Y2096" s="26" t="str">
        <f aca="false">IF($A2096="","",SUBSTITUTE(SUBSTITUTE(SUBSTITUTE(SUBSTITUTE(SUBSTITUTE(SUBSTITUTE(SUBSTITUTE(UPPER(TRIM($A2096)),"Á","A"),"É","E"),"Í","I"),"Ó","O"),"Ú","U"),"Ñ","N"),"Ü","U"))</f>
        <v/>
      </c>
      <c r="Z2096" s="26" t="str">
        <f aca="false">IF($Y2096="","",LEFT($Y2096,1)&amp;" "&amp;TRIM(RIGHT(SUBSTITUTE($Y2096," ",REPT(" ",50)),50)))</f>
        <v/>
      </c>
      <c r="AA2096" s="27" t="str">
        <f aca="false">IF($AF2096="","",IF(COUNTIF(Validation!$U$19:$U$178,$AF2096)&gt;0,"OK","NO MATCH"))</f>
        <v/>
      </c>
      <c r="AB2096" s="27" t="str">
        <f aca="false">IF($W2096=0,"",IF(AND($W2096&gt;=Validation!$B$3,$W2096&lt;=Validation!$C$3),"Yes","No"))</f>
        <v/>
      </c>
      <c r="AC2096" s="26" t="str">
        <f aca="false">IF($A2096="","",$AF2096&amp;"|"&amp;TEXT($W2096,"yyyy-mm-dd")&amp;"|"&amp;$J2096&amp;"|"&amp;$N2096)</f>
        <v/>
      </c>
      <c r="AD2096" s="27" t="str">
        <f aca="false">IF($AC2096="","",IF(COUNTIF($AC$2:$AC$3000,$AC2096)&gt;1,"REVIEW","OK"))</f>
        <v/>
      </c>
      <c r="AE2096" s="27" t="str">
        <f aca="false">IF(OR($W2096=0,$O2096=""),"",IF(IFERROR(IF(ISNUMBER($O2096),INT($O2096),DATE(VALUE(MID(SUBSTITUTE(LEFT($O2096,FIND(" ",$O2096&amp;" ")-1),"/",REPT(" ",20)),41,20)),VALUE(LEFT(SUBSTITUTE(LEFT($O2096,FIND(" ",$O2096&amp;" ")-1),"/",REPT(" ",20)),20)),VALUE(MID(SUBSTITUTE(LEFT($O2096,FIND(" ",$O2096&amp;" ")-1),"/",REPT(" ",20)),21,20)))),0)&gt;$W2096,"Late","Same day"))</f>
        <v/>
      </c>
      <c r="AF2096" s="26" t="str">
        <f aca="false">IF($A2096="","",IFERROR(INDEX(Validation!$C$193:$C$217,MATCH($A2096,Validation!$A$193:$A$217,0)),IF(COUNTIF(Validation!$U$19:$U$178,$Z2096)&gt;0,$Z2096,IF(COUNTIF(Validation!$S$19:$S$178,$AI2096)=1,INDEX(Validation!$U$19:$U$178,MATCH($AI2096,Validation!$S$19:$S$178,0)),$Z2096))))</f>
        <v/>
      </c>
      <c r="AG2096" s="27" t="str">
        <f aca="false">IF(COUNTA($A2096:$U2096)=0,"",IF($A2096="","No name",IF($F2096="","No date",IF($W2096=0,"Date ilegible",IF(NOT(ISNUMBER($N2096)),"Hours no numéricas",IF($AA2096="NO MATCH","Person no identificada","OK"))))))</f>
        <v/>
      </c>
      <c r="AH2096" s="27" t="str">
        <f aca="false">IF($W2096=0,"No date",IF($W2096&lt;Validation!$B$3,"Before period",IF($W2096&gt;Validation!$C$3,"After period","In period")))</f>
        <v>No date</v>
      </c>
      <c r="AI2096" s="26" t="str">
        <f aca="false">IF($Y2096="","",TRIM(RIGHT(SUBSTITUTE($Y2096," ",REPT(" ",50)),50)))</f>
        <v/>
      </c>
      <c r="AJ2096" s="27" t="str">
        <f aca="false">IF($A2096="","",IF(NOT(ISERROR(MATCH($A2096,Validation!$A$193:$A$217,0))),"Manual mapping",IF(COUNTIF(Validation!$U$19:$U$178,$Z2096)&gt;0,"Direct",IF(COUNTIF(Validation!$S$19:$S$178,$AI2096)=1,"By surname","Unresolved"))))</f>
        <v/>
      </c>
      <c r="AK2096" s="28" t="str">
        <f aca="false">IF($L2096="","",IF(MATCH($L2096,$L$2:$L$3000,0)&lt;&gt;ROW()-1,"",COUNT($AK$1:$AK2095)+1))</f>
        <v/>
      </c>
      <c r="AL2096" s="28" t="str">
        <f aca="false">IF($G2096="","",IF(MATCH($G2096,$G$2:$G$3000,0)&lt;&gt;ROW()-1,"",COUNT($AL$1:$AL2095)+1))</f>
        <v/>
      </c>
      <c r="AM2096" s="28" t="str">
        <f aca="false">IF($H2096="","",IF(MATCH($H2096,$H$2:$H$3000,0)&lt;&gt;ROW()-1,"",COUNT($AM$1:$AM2095)+1))</f>
        <v/>
      </c>
      <c r="AN2096" s="28" t="str">
        <f aca="false">IF($I2096="","",IF(MATCH($I2096,$I$2:$I$3000,0)&lt;&gt;ROW()-1,"",COUNT($AN$1:$AN2095)+1))</f>
        <v/>
      </c>
      <c r="AO2096" s="28" t="str">
        <f aca="false">IF($Q2096="","",IF(MATCH($Q2096,$Q$2:$Q$3000,0)&lt;&gt;ROW()-1,"",COUNT($AO$1:$AO2095)+1))</f>
        <v/>
      </c>
    </row>
    <row r="2097" customFormat="false" ht="12.75" hidden="false" customHeight="true" outlineLevel="0" collapsed="false">
      <c r="W2097" s="24" t="n">
        <f aca="false">IF($F2097="",0,IFERROR(IF(ISNUMBER($F2097),INT($F2097),DATE(VALUE(MID(SUBSTITUTE(LEFT($F2097,FIND(" ",$F2097&amp;" ")-1),"/",REPT(" ",20)),41,20)),VALUE(LEFT(SUBSTITUTE(LEFT($F2097,FIND(" ",$F2097&amp;" ")-1),"/",REPT(" ",20)),20)),VALUE(MID(SUBSTITUTE(LEFT($F2097,FIND(" ",$F2097&amp;" ")-1),"/",REPT(" ",20)),21,20)))),0))</f>
        <v>0</v>
      </c>
      <c r="X2097" s="25" t="str">
        <f aca="false">IF(ISNUMBER($N2097),$N2097*Validation!$B$5,"")</f>
        <v/>
      </c>
      <c r="Y2097" s="26" t="str">
        <f aca="false">IF($A2097="","",SUBSTITUTE(SUBSTITUTE(SUBSTITUTE(SUBSTITUTE(SUBSTITUTE(SUBSTITUTE(SUBSTITUTE(UPPER(TRIM($A2097)),"Á","A"),"É","E"),"Í","I"),"Ó","O"),"Ú","U"),"Ñ","N"),"Ü","U"))</f>
        <v/>
      </c>
      <c r="Z2097" s="26" t="str">
        <f aca="false">IF($Y2097="","",LEFT($Y2097,1)&amp;" "&amp;TRIM(RIGHT(SUBSTITUTE($Y2097," ",REPT(" ",50)),50)))</f>
        <v/>
      </c>
      <c r="AA2097" s="27" t="str">
        <f aca="false">IF($AF2097="","",IF(COUNTIF(Validation!$U$19:$U$178,$AF2097)&gt;0,"OK","NO MATCH"))</f>
        <v/>
      </c>
      <c r="AB2097" s="27" t="str">
        <f aca="false">IF($W2097=0,"",IF(AND($W2097&gt;=Validation!$B$3,$W2097&lt;=Validation!$C$3),"Yes","No"))</f>
        <v/>
      </c>
      <c r="AC2097" s="26" t="str">
        <f aca="false">IF($A2097="","",$AF2097&amp;"|"&amp;TEXT($W2097,"yyyy-mm-dd")&amp;"|"&amp;$J2097&amp;"|"&amp;$N2097)</f>
        <v/>
      </c>
      <c r="AD2097" s="27" t="str">
        <f aca="false">IF($AC2097="","",IF(COUNTIF($AC$2:$AC$3000,$AC2097)&gt;1,"REVIEW","OK"))</f>
        <v/>
      </c>
      <c r="AE2097" s="27" t="str">
        <f aca="false">IF(OR($W2097=0,$O2097=""),"",IF(IFERROR(IF(ISNUMBER($O2097),INT($O2097),DATE(VALUE(MID(SUBSTITUTE(LEFT($O2097,FIND(" ",$O2097&amp;" ")-1),"/",REPT(" ",20)),41,20)),VALUE(LEFT(SUBSTITUTE(LEFT($O2097,FIND(" ",$O2097&amp;" ")-1),"/",REPT(" ",20)),20)),VALUE(MID(SUBSTITUTE(LEFT($O2097,FIND(" ",$O2097&amp;" ")-1),"/",REPT(" ",20)),21,20)))),0)&gt;$W2097,"Late","Same day"))</f>
        <v/>
      </c>
      <c r="AF2097" s="26" t="str">
        <f aca="false">IF($A2097="","",IFERROR(INDEX(Validation!$C$193:$C$217,MATCH($A2097,Validation!$A$193:$A$217,0)),IF(COUNTIF(Validation!$U$19:$U$178,$Z2097)&gt;0,$Z2097,IF(COUNTIF(Validation!$S$19:$S$178,$AI2097)=1,INDEX(Validation!$U$19:$U$178,MATCH($AI2097,Validation!$S$19:$S$178,0)),$Z2097))))</f>
        <v/>
      </c>
      <c r="AG2097" s="27" t="str">
        <f aca="false">IF(COUNTA($A2097:$U2097)=0,"",IF($A2097="","No name",IF($F2097="","No date",IF($W2097=0,"Date ilegible",IF(NOT(ISNUMBER($N2097)),"Hours no numéricas",IF($AA2097="NO MATCH","Person no identificada","OK"))))))</f>
        <v/>
      </c>
      <c r="AH2097" s="27" t="str">
        <f aca="false">IF($W2097=0,"No date",IF($W2097&lt;Validation!$B$3,"Before period",IF($W2097&gt;Validation!$C$3,"After period","In period")))</f>
        <v>No date</v>
      </c>
      <c r="AI2097" s="26" t="str">
        <f aca="false">IF($Y2097="","",TRIM(RIGHT(SUBSTITUTE($Y2097," ",REPT(" ",50)),50)))</f>
        <v/>
      </c>
      <c r="AJ2097" s="27" t="str">
        <f aca="false">IF($A2097="","",IF(NOT(ISERROR(MATCH($A2097,Validation!$A$193:$A$217,0))),"Manual mapping",IF(COUNTIF(Validation!$U$19:$U$178,$Z2097)&gt;0,"Direct",IF(COUNTIF(Validation!$S$19:$S$178,$AI2097)=1,"By surname","Unresolved"))))</f>
        <v/>
      </c>
      <c r="AK2097" s="28" t="str">
        <f aca="false">IF($L2097="","",IF(MATCH($L2097,$L$2:$L$3000,0)&lt;&gt;ROW()-1,"",COUNT($AK$1:$AK2096)+1))</f>
        <v/>
      </c>
      <c r="AL2097" s="28" t="str">
        <f aca="false">IF($G2097="","",IF(MATCH($G2097,$G$2:$G$3000,0)&lt;&gt;ROW()-1,"",COUNT($AL$1:$AL2096)+1))</f>
        <v/>
      </c>
      <c r="AM2097" s="28" t="str">
        <f aca="false">IF($H2097="","",IF(MATCH($H2097,$H$2:$H$3000,0)&lt;&gt;ROW()-1,"",COUNT($AM$1:$AM2096)+1))</f>
        <v/>
      </c>
      <c r="AN2097" s="28" t="str">
        <f aca="false">IF($I2097="","",IF(MATCH($I2097,$I$2:$I$3000,0)&lt;&gt;ROW()-1,"",COUNT($AN$1:$AN2096)+1))</f>
        <v/>
      </c>
      <c r="AO2097" s="28" t="str">
        <f aca="false">IF($Q2097="","",IF(MATCH($Q2097,$Q$2:$Q$3000,0)&lt;&gt;ROW()-1,"",COUNT($AO$1:$AO2096)+1))</f>
        <v/>
      </c>
    </row>
    <row r="2098" customFormat="false" ht="12.75" hidden="false" customHeight="true" outlineLevel="0" collapsed="false">
      <c r="W2098" s="24" t="n">
        <f aca="false">IF($F2098="",0,IFERROR(IF(ISNUMBER($F2098),INT($F2098),DATE(VALUE(MID(SUBSTITUTE(LEFT($F2098,FIND(" ",$F2098&amp;" ")-1),"/",REPT(" ",20)),41,20)),VALUE(LEFT(SUBSTITUTE(LEFT($F2098,FIND(" ",$F2098&amp;" ")-1),"/",REPT(" ",20)),20)),VALUE(MID(SUBSTITUTE(LEFT($F2098,FIND(" ",$F2098&amp;" ")-1),"/",REPT(" ",20)),21,20)))),0))</f>
        <v>0</v>
      </c>
      <c r="X2098" s="25" t="str">
        <f aca="false">IF(ISNUMBER($N2098),$N2098*Validation!$B$5,"")</f>
        <v/>
      </c>
      <c r="Y2098" s="26" t="str">
        <f aca="false">IF($A2098="","",SUBSTITUTE(SUBSTITUTE(SUBSTITUTE(SUBSTITUTE(SUBSTITUTE(SUBSTITUTE(SUBSTITUTE(UPPER(TRIM($A2098)),"Á","A"),"É","E"),"Í","I"),"Ó","O"),"Ú","U"),"Ñ","N"),"Ü","U"))</f>
        <v/>
      </c>
      <c r="Z2098" s="26" t="str">
        <f aca="false">IF($Y2098="","",LEFT($Y2098,1)&amp;" "&amp;TRIM(RIGHT(SUBSTITUTE($Y2098," ",REPT(" ",50)),50)))</f>
        <v/>
      </c>
      <c r="AA2098" s="27" t="str">
        <f aca="false">IF($AF2098="","",IF(COUNTIF(Validation!$U$19:$U$178,$AF2098)&gt;0,"OK","NO MATCH"))</f>
        <v/>
      </c>
      <c r="AB2098" s="27" t="str">
        <f aca="false">IF($W2098=0,"",IF(AND($W2098&gt;=Validation!$B$3,$W2098&lt;=Validation!$C$3),"Yes","No"))</f>
        <v/>
      </c>
      <c r="AC2098" s="26" t="str">
        <f aca="false">IF($A2098="","",$AF2098&amp;"|"&amp;TEXT($W2098,"yyyy-mm-dd")&amp;"|"&amp;$J2098&amp;"|"&amp;$N2098)</f>
        <v/>
      </c>
      <c r="AD2098" s="27" t="str">
        <f aca="false">IF($AC2098="","",IF(COUNTIF($AC$2:$AC$3000,$AC2098)&gt;1,"REVIEW","OK"))</f>
        <v/>
      </c>
      <c r="AE2098" s="27" t="str">
        <f aca="false">IF(OR($W2098=0,$O2098=""),"",IF(IFERROR(IF(ISNUMBER($O2098),INT($O2098),DATE(VALUE(MID(SUBSTITUTE(LEFT($O2098,FIND(" ",$O2098&amp;" ")-1),"/",REPT(" ",20)),41,20)),VALUE(LEFT(SUBSTITUTE(LEFT($O2098,FIND(" ",$O2098&amp;" ")-1),"/",REPT(" ",20)),20)),VALUE(MID(SUBSTITUTE(LEFT($O2098,FIND(" ",$O2098&amp;" ")-1),"/",REPT(" ",20)),21,20)))),0)&gt;$W2098,"Late","Same day"))</f>
        <v/>
      </c>
      <c r="AF2098" s="26" t="str">
        <f aca="false">IF($A2098="","",IFERROR(INDEX(Validation!$C$193:$C$217,MATCH($A2098,Validation!$A$193:$A$217,0)),IF(COUNTIF(Validation!$U$19:$U$178,$Z2098)&gt;0,$Z2098,IF(COUNTIF(Validation!$S$19:$S$178,$AI2098)=1,INDEX(Validation!$U$19:$U$178,MATCH($AI2098,Validation!$S$19:$S$178,0)),$Z2098))))</f>
        <v/>
      </c>
      <c r="AG2098" s="27" t="str">
        <f aca="false">IF(COUNTA($A2098:$U2098)=0,"",IF($A2098="","No name",IF($F2098="","No date",IF($W2098=0,"Date ilegible",IF(NOT(ISNUMBER($N2098)),"Hours no numéricas",IF($AA2098="NO MATCH","Person no identificada","OK"))))))</f>
        <v/>
      </c>
      <c r="AH2098" s="27" t="str">
        <f aca="false">IF($W2098=0,"No date",IF($W2098&lt;Validation!$B$3,"Before period",IF($W2098&gt;Validation!$C$3,"After period","In period")))</f>
        <v>No date</v>
      </c>
      <c r="AI2098" s="26" t="str">
        <f aca="false">IF($Y2098="","",TRIM(RIGHT(SUBSTITUTE($Y2098," ",REPT(" ",50)),50)))</f>
        <v/>
      </c>
      <c r="AJ2098" s="27" t="str">
        <f aca="false">IF($A2098="","",IF(NOT(ISERROR(MATCH($A2098,Validation!$A$193:$A$217,0))),"Manual mapping",IF(COUNTIF(Validation!$U$19:$U$178,$Z2098)&gt;0,"Direct",IF(COUNTIF(Validation!$S$19:$S$178,$AI2098)=1,"By surname","Unresolved"))))</f>
        <v/>
      </c>
      <c r="AK2098" s="28" t="str">
        <f aca="false">IF($L2098="","",IF(MATCH($L2098,$L$2:$L$3000,0)&lt;&gt;ROW()-1,"",COUNT($AK$1:$AK2097)+1))</f>
        <v/>
      </c>
      <c r="AL2098" s="28" t="str">
        <f aca="false">IF($G2098="","",IF(MATCH($G2098,$G$2:$G$3000,0)&lt;&gt;ROW()-1,"",COUNT($AL$1:$AL2097)+1))</f>
        <v/>
      </c>
      <c r="AM2098" s="28" t="str">
        <f aca="false">IF($H2098="","",IF(MATCH($H2098,$H$2:$H$3000,0)&lt;&gt;ROW()-1,"",COUNT($AM$1:$AM2097)+1))</f>
        <v/>
      </c>
      <c r="AN2098" s="28" t="str">
        <f aca="false">IF($I2098="","",IF(MATCH($I2098,$I$2:$I$3000,0)&lt;&gt;ROW()-1,"",COUNT($AN$1:$AN2097)+1))</f>
        <v/>
      </c>
      <c r="AO2098" s="28" t="str">
        <f aca="false">IF($Q2098="","",IF(MATCH($Q2098,$Q$2:$Q$3000,0)&lt;&gt;ROW()-1,"",COUNT($AO$1:$AO2097)+1))</f>
        <v/>
      </c>
    </row>
    <row r="2099" customFormat="false" ht="12.75" hidden="false" customHeight="true" outlineLevel="0" collapsed="false">
      <c r="W2099" s="24" t="n">
        <f aca="false">IF($F2099="",0,IFERROR(IF(ISNUMBER($F2099),INT($F2099),DATE(VALUE(MID(SUBSTITUTE(LEFT($F2099,FIND(" ",$F2099&amp;" ")-1),"/",REPT(" ",20)),41,20)),VALUE(LEFT(SUBSTITUTE(LEFT($F2099,FIND(" ",$F2099&amp;" ")-1),"/",REPT(" ",20)),20)),VALUE(MID(SUBSTITUTE(LEFT($F2099,FIND(" ",$F2099&amp;" ")-1),"/",REPT(" ",20)),21,20)))),0))</f>
        <v>0</v>
      </c>
      <c r="X2099" s="25" t="str">
        <f aca="false">IF(ISNUMBER($N2099),$N2099*Validation!$B$5,"")</f>
        <v/>
      </c>
      <c r="Y2099" s="26" t="str">
        <f aca="false">IF($A2099="","",SUBSTITUTE(SUBSTITUTE(SUBSTITUTE(SUBSTITUTE(SUBSTITUTE(SUBSTITUTE(SUBSTITUTE(UPPER(TRIM($A2099)),"Á","A"),"É","E"),"Í","I"),"Ó","O"),"Ú","U"),"Ñ","N"),"Ü","U"))</f>
        <v/>
      </c>
      <c r="Z2099" s="26" t="str">
        <f aca="false">IF($Y2099="","",LEFT($Y2099,1)&amp;" "&amp;TRIM(RIGHT(SUBSTITUTE($Y2099," ",REPT(" ",50)),50)))</f>
        <v/>
      </c>
      <c r="AA2099" s="27" t="str">
        <f aca="false">IF($AF2099="","",IF(COUNTIF(Validation!$U$19:$U$178,$AF2099)&gt;0,"OK","NO MATCH"))</f>
        <v/>
      </c>
      <c r="AB2099" s="27" t="str">
        <f aca="false">IF($W2099=0,"",IF(AND($W2099&gt;=Validation!$B$3,$W2099&lt;=Validation!$C$3),"Yes","No"))</f>
        <v/>
      </c>
      <c r="AC2099" s="26" t="str">
        <f aca="false">IF($A2099="","",$AF2099&amp;"|"&amp;TEXT($W2099,"yyyy-mm-dd")&amp;"|"&amp;$J2099&amp;"|"&amp;$N2099)</f>
        <v/>
      </c>
      <c r="AD2099" s="27" t="str">
        <f aca="false">IF($AC2099="","",IF(COUNTIF($AC$2:$AC$3000,$AC2099)&gt;1,"REVIEW","OK"))</f>
        <v/>
      </c>
      <c r="AE2099" s="27" t="str">
        <f aca="false">IF(OR($W2099=0,$O2099=""),"",IF(IFERROR(IF(ISNUMBER($O2099),INT($O2099),DATE(VALUE(MID(SUBSTITUTE(LEFT($O2099,FIND(" ",$O2099&amp;" ")-1),"/",REPT(" ",20)),41,20)),VALUE(LEFT(SUBSTITUTE(LEFT($O2099,FIND(" ",$O2099&amp;" ")-1),"/",REPT(" ",20)),20)),VALUE(MID(SUBSTITUTE(LEFT($O2099,FIND(" ",$O2099&amp;" ")-1),"/",REPT(" ",20)),21,20)))),0)&gt;$W2099,"Late","Same day"))</f>
        <v/>
      </c>
      <c r="AF2099" s="26" t="str">
        <f aca="false">IF($A2099="","",IFERROR(INDEX(Validation!$C$193:$C$217,MATCH($A2099,Validation!$A$193:$A$217,0)),IF(COUNTIF(Validation!$U$19:$U$178,$Z2099)&gt;0,$Z2099,IF(COUNTIF(Validation!$S$19:$S$178,$AI2099)=1,INDEX(Validation!$U$19:$U$178,MATCH($AI2099,Validation!$S$19:$S$178,0)),$Z2099))))</f>
        <v/>
      </c>
      <c r="AG2099" s="27" t="str">
        <f aca="false">IF(COUNTA($A2099:$U2099)=0,"",IF($A2099="","No name",IF($F2099="","No date",IF($W2099=0,"Date ilegible",IF(NOT(ISNUMBER($N2099)),"Hours no numéricas",IF($AA2099="NO MATCH","Person no identificada","OK"))))))</f>
        <v/>
      </c>
      <c r="AH2099" s="27" t="str">
        <f aca="false">IF($W2099=0,"No date",IF($W2099&lt;Validation!$B$3,"Before period",IF($W2099&gt;Validation!$C$3,"After period","In period")))</f>
        <v>No date</v>
      </c>
      <c r="AI2099" s="26" t="str">
        <f aca="false">IF($Y2099="","",TRIM(RIGHT(SUBSTITUTE($Y2099," ",REPT(" ",50)),50)))</f>
        <v/>
      </c>
      <c r="AJ2099" s="27" t="str">
        <f aca="false">IF($A2099="","",IF(NOT(ISERROR(MATCH($A2099,Validation!$A$193:$A$217,0))),"Manual mapping",IF(COUNTIF(Validation!$U$19:$U$178,$Z2099)&gt;0,"Direct",IF(COUNTIF(Validation!$S$19:$S$178,$AI2099)=1,"By surname","Unresolved"))))</f>
        <v/>
      </c>
      <c r="AK2099" s="28" t="str">
        <f aca="false">IF($L2099="","",IF(MATCH($L2099,$L$2:$L$3000,0)&lt;&gt;ROW()-1,"",COUNT($AK$1:$AK2098)+1))</f>
        <v/>
      </c>
      <c r="AL2099" s="28" t="str">
        <f aca="false">IF($G2099="","",IF(MATCH($G2099,$G$2:$G$3000,0)&lt;&gt;ROW()-1,"",COUNT($AL$1:$AL2098)+1))</f>
        <v/>
      </c>
      <c r="AM2099" s="28" t="str">
        <f aca="false">IF($H2099="","",IF(MATCH($H2099,$H$2:$H$3000,0)&lt;&gt;ROW()-1,"",COUNT($AM$1:$AM2098)+1))</f>
        <v/>
      </c>
      <c r="AN2099" s="28" t="str">
        <f aca="false">IF($I2099="","",IF(MATCH($I2099,$I$2:$I$3000,0)&lt;&gt;ROW()-1,"",COUNT($AN$1:$AN2098)+1))</f>
        <v/>
      </c>
      <c r="AO2099" s="28" t="str">
        <f aca="false">IF($Q2099="","",IF(MATCH($Q2099,$Q$2:$Q$3000,0)&lt;&gt;ROW()-1,"",COUNT($AO$1:$AO2098)+1))</f>
        <v/>
      </c>
    </row>
    <row r="2100" customFormat="false" ht="12.75" hidden="false" customHeight="true" outlineLevel="0" collapsed="false">
      <c r="W2100" s="24" t="n">
        <f aca="false">IF($F2100="",0,IFERROR(IF(ISNUMBER($F2100),INT($F2100),DATE(VALUE(MID(SUBSTITUTE(LEFT($F2100,FIND(" ",$F2100&amp;" ")-1),"/",REPT(" ",20)),41,20)),VALUE(LEFT(SUBSTITUTE(LEFT($F2100,FIND(" ",$F2100&amp;" ")-1),"/",REPT(" ",20)),20)),VALUE(MID(SUBSTITUTE(LEFT($F2100,FIND(" ",$F2100&amp;" ")-1),"/",REPT(" ",20)),21,20)))),0))</f>
        <v>0</v>
      </c>
      <c r="X2100" s="25" t="str">
        <f aca="false">IF(ISNUMBER($N2100),$N2100*Validation!$B$5,"")</f>
        <v/>
      </c>
      <c r="Y2100" s="26" t="str">
        <f aca="false">IF($A2100="","",SUBSTITUTE(SUBSTITUTE(SUBSTITUTE(SUBSTITUTE(SUBSTITUTE(SUBSTITUTE(SUBSTITUTE(UPPER(TRIM($A2100)),"Á","A"),"É","E"),"Í","I"),"Ó","O"),"Ú","U"),"Ñ","N"),"Ü","U"))</f>
        <v/>
      </c>
      <c r="Z2100" s="26" t="str">
        <f aca="false">IF($Y2100="","",LEFT($Y2100,1)&amp;" "&amp;TRIM(RIGHT(SUBSTITUTE($Y2100," ",REPT(" ",50)),50)))</f>
        <v/>
      </c>
      <c r="AA2100" s="27" t="str">
        <f aca="false">IF($AF2100="","",IF(COUNTIF(Validation!$U$19:$U$178,$AF2100)&gt;0,"OK","NO MATCH"))</f>
        <v/>
      </c>
      <c r="AB2100" s="27" t="str">
        <f aca="false">IF($W2100=0,"",IF(AND($W2100&gt;=Validation!$B$3,$W2100&lt;=Validation!$C$3),"Yes","No"))</f>
        <v/>
      </c>
      <c r="AC2100" s="26" t="str">
        <f aca="false">IF($A2100="","",$AF2100&amp;"|"&amp;TEXT($W2100,"yyyy-mm-dd")&amp;"|"&amp;$J2100&amp;"|"&amp;$N2100)</f>
        <v/>
      </c>
      <c r="AD2100" s="27" t="str">
        <f aca="false">IF($AC2100="","",IF(COUNTIF($AC$2:$AC$3000,$AC2100)&gt;1,"REVIEW","OK"))</f>
        <v/>
      </c>
      <c r="AE2100" s="27" t="str">
        <f aca="false">IF(OR($W2100=0,$O2100=""),"",IF(IFERROR(IF(ISNUMBER($O2100),INT($O2100),DATE(VALUE(MID(SUBSTITUTE(LEFT($O2100,FIND(" ",$O2100&amp;" ")-1),"/",REPT(" ",20)),41,20)),VALUE(LEFT(SUBSTITUTE(LEFT($O2100,FIND(" ",$O2100&amp;" ")-1),"/",REPT(" ",20)),20)),VALUE(MID(SUBSTITUTE(LEFT($O2100,FIND(" ",$O2100&amp;" ")-1),"/",REPT(" ",20)),21,20)))),0)&gt;$W2100,"Late","Same day"))</f>
        <v/>
      </c>
      <c r="AF2100" s="26" t="str">
        <f aca="false">IF($A2100="","",IFERROR(INDEX(Validation!$C$193:$C$217,MATCH($A2100,Validation!$A$193:$A$217,0)),IF(COUNTIF(Validation!$U$19:$U$178,$Z2100)&gt;0,$Z2100,IF(COUNTIF(Validation!$S$19:$S$178,$AI2100)=1,INDEX(Validation!$U$19:$U$178,MATCH($AI2100,Validation!$S$19:$S$178,0)),$Z2100))))</f>
        <v/>
      </c>
      <c r="AG2100" s="27" t="str">
        <f aca="false">IF(COUNTA($A2100:$U2100)=0,"",IF($A2100="","No name",IF($F2100="","No date",IF($W2100=0,"Date ilegible",IF(NOT(ISNUMBER($N2100)),"Hours no numéricas",IF($AA2100="NO MATCH","Person no identificada","OK"))))))</f>
        <v/>
      </c>
      <c r="AH2100" s="27" t="str">
        <f aca="false">IF($W2100=0,"No date",IF($W2100&lt;Validation!$B$3,"Before period",IF($W2100&gt;Validation!$C$3,"After period","In period")))</f>
        <v>No date</v>
      </c>
      <c r="AI2100" s="26" t="str">
        <f aca="false">IF($Y2100="","",TRIM(RIGHT(SUBSTITUTE($Y2100," ",REPT(" ",50)),50)))</f>
        <v/>
      </c>
      <c r="AJ2100" s="27" t="str">
        <f aca="false">IF($A2100="","",IF(NOT(ISERROR(MATCH($A2100,Validation!$A$193:$A$217,0))),"Manual mapping",IF(COUNTIF(Validation!$U$19:$U$178,$Z2100)&gt;0,"Direct",IF(COUNTIF(Validation!$S$19:$S$178,$AI2100)=1,"By surname","Unresolved"))))</f>
        <v/>
      </c>
      <c r="AK2100" s="28" t="str">
        <f aca="false">IF($L2100="","",IF(MATCH($L2100,$L$2:$L$3000,0)&lt;&gt;ROW()-1,"",COUNT($AK$1:$AK2099)+1))</f>
        <v/>
      </c>
      <c r="AL2100" s="28" t="str">
        <f aca="false">IF($G2100="","",IF(MATCH($G2100,$G$2:$G$3000,0)&lt;&gt;ROW()-1,"",COUNT($AL$1:$AL2099)+1))</f>
        <v/>
      </c>
      <c r="AM2100" s="28" t="str">
        <f aca="false">IF($H2100="","",IF(MATCH($H2100,$H$2:$H$3000,0)&lt;&gt;ROW()-1,"",COUNT($AM$1:$AM2099)+1))</f>
        <v/>
      </c>
      <c r="AN2100" s="28" t="str">
        <f aca="false">IF($I2100="","",IF(MATCH($I2100,$I$2:$I$3000,0)&lt;&gt;ROW()-1,"",COUNT($AN$1:$AN2099)+1))</f>
        <v/>
      </c>
      <c r="AO2100" s="28" t="str">
        <f aca="false">IF($Q2100="","",IF(MATCH($Q2100,$Q$2:$Q$3000,0)&lt;&gt;ROW()-1,"",COUNT($AO$1:$AO2099)+1))</f>
        <v/>
      </c>
    </row>
    <row r="2101" customFormat="false" ht="12.75" hidden="false" customHeight="true" outlineLevel="0" collapsed="false">
      <c r="W2101" s="24" t="n">
        <f aca="false">IF($F2101="",0,IFERROR(IF(ISNUMBER($F2101),INT($F2101),DATE(VALUE(MID(SUBSTITUTE(LEFT($F2101,FIND(" ",$F2101&amp;" ")-1),"/",REPT(" ",20)),41,20)),VALUE(LEFT(SUBSTITUTE(LEFT($F2101,FIND(" ",$F2101&amp;" ")-1),"/",REPT(" ",20)),20)),VALUE(MID(SUBSTITUTE(LEFT($F2101,FIND(" ",$F2101&amp;" ")-1),"/",REPT(" ",20)),21,20)))),0))</f>
        <v>0</v>
      </c>
      <c r="X2101" s="25" t="str">
        <f aca="false">IF(ISNUMBER($N2101),$N2101*Validation!$B$5,"")</f>
        <v/>
      </c>
      <c r="Y2101" s="26" t="str">
        <f aca="false">IF($A2101="","",SUBSTITUTE(SUBSTITUTE(SUBSTITUTE(SUBSTITUTE(SUBSTITUTE(SUBSTITUTE(SUBSTITUTE(UPPER(TRIM($A2101)),"Á","A"),"É","E"),"Í","I"),"Ó","O"),"Ú","U"),"Ñ","N"),"Ü","U"))</f>
        <v/>
      </c>
      <c r="Z2101" s="26" t="str">
        <f aca="false">IF($Y2101="","",LEFT($Y2101,1)&amp;" "&amp;TRIM(RIGHT(SUBSTITUTE($Y2101," ",REPT(" ",50)),50)))</f>
        <v/>
      </c>
      <c r="AA2101" s="27" t="str">
        <f aca="false">IF($AF2101="","",IF(COUNTIF(Validation!$U$19:$U$178,$AF2101)&gt;0,"OK","NO MATCH"))</f>
        <v/>
      </c>
      <c r="AB2101" s="27" t="str">
        <f aca="false">IF($W2101=0,"",IF(AND($W2101&gt;=Validation!$B$3,$W2101&lt;=Validation!$C$3),"Yes","No"))</f>
        <v/>
      </c>
      <c r="AC2101" s="26" t="str">
        <f aca="false">IF($A2101="","",$AF2101&amp;"|"&amp;TEXT($W2101,"yyyy-mm-dd")&amp;"|"&amp;$J2101&amp;"|"&amp;$N2101)</f>
        <v/>
      </c>
      <c r="AD2101" s="27" t="str">
        <f aca="false">IF($AC2101="","",IF(COUNTIF($AC$2:$AC$3000,$AC2101)&gt;1,"REVIEW","OK"))</f>
        <v/>
      </c>
      <c r="AE2101" s="27" t="str">
        <f aca="false">IF(OR($W2101=0,$O2101=""),"",IF(IFERROR(IF(ISNUMBER($O2101),INT($O2101),DATE(VALUE(MID(SUBSTITUTE(LEFT($O2101,FIND(" ",$O2101&amp;" ")-1),"/",REPT(" ",20)),41,20)),VALUE(LEFT(SUBSTITUTE(LEFT($O2101,FIND(" ",$O2101&amp;" ")-1),"/",REPT(" ",20)),20)),VALUE(MID(SUBSTITUTE(LEFT($O2101,FIND(" ",$O2101&amp;" ")-1),"/",REPT(" ",20)),21,20)))),0)&gt;$W2101,"Late","Same day"))</f>
        <v/>
      </c>
      <c r="AF2101" s="26" t="str">
        <f aca="false">IF($A2101="","",IFERROR(INDEX(Validation!$C$193:$C$217,MATCH($A2101,Validation!$A$193:$A$217,0)),IF(COUNTIF(Validation!$U$19:$U$178,$Z2101)&gt;0,$Z2101,IF(COUNTIF(Validation!$S$19:$S$178,$AI2101)=1,INDEX(Validation!$U$19:$U$178,MATCH($AI2101,Validation!$S$19:$S$178,0)),$Z2101))))</f>
        <v/>
      </c>
      <c r="AG2101" s="27" t="str">
        <f aca="false">IF(COUNTA($A2101:$U2101)=0,"",IF($A2101="","No name",IF($F2101="","No date",IF($W2101=0,"Date ilegible",IF(NOT(ISNUMBER($N2101)),"Hours no numéricas",IF($AA2101="NO MATCH","Person no identificada","OK"))))))</f>
        <v/>
      </c>
      <c r="AH2101" s="27" t="str">
        <f aca="false">IF($W2101=0,"No date",IF($W2101&lt;Validation!$B$3,"Before period",IF($W2101&gt;Validation!$C$3,"After period","In period")))</f>
        <v>No date</v>
      </c>
      <c r="AI2101" s="26" t="str">
        <f aca="false">IF($Y2101="","",TRIM(RIGHT(SUBSTITUTE($Y2101," ",REPT(" ",50)),50)))</f>
        <v/>
      </c>
      <c r="AJ2101" s="27" t="str">
        <f aca="false">IF($A2101="","",IF(NOT(ISERROR(MATCH($A2101,Validation!$A$193:$A$217,0))),"Manual mapping",IF(COUNTIF(Validation!$U$19:$U$178,$Z2101)&gt;0,"Direct",IF(COUNTIF(Validation!$S$19:$S$178,$AI2101)=1,"By surname","Unresolved"))))</f>
        <v/>
      </c>
      <c r="AK2101" s="28" t="str">
        <f aca="false">IF($L2101="","",IF(MATCH($L2101,$L$2:$L$3000,0)&lt;&gt;ROW()-1,"",COUNT($AK$1:$AK2100)+1))</f>
        <v/>
      </c>
      <c r="AL2101" s="28" t="str">
        <f aca="false">IF($G2101="","",IF(MATCH($G2101,$G$2:$G$3000,0)&lt;&gt;ROW()-1,"",COUNT($AL$1:$AL2100)+1))</f>
        <v/>
      </c>
      <c r="AM2101" s="28" t="str">
        <f aca="false">IF($H2101="","",IF(MATCH($H2101,$H$2:$H$3000,0)&lt;&gt;ROW()-1,"",COUNT($AM$1:$AM2100)+1))</f>
        <v/>
      </c>
      <c r="AN2101" s="28" t="str">
        <f aca="false">IF($I2101="","",IF(MATCH($I2101,$I$2:$I$3000,0)&lt;&gt;ROW()-1,"",COUNT($AN$1:$AN2100)+1))</f>
        <v/>
      </c>
      <c r="AO2101" s="28" t="str">
        <f aca="false">IF($Q2101="","",IF(MATCH($Q2101,$Q$2:$Q$3000,0)&lt;&gt;ROW()-1,"",COUNT($AO$1:$AO2100)+1))</f>
        <v/>
      </c>
    </row>
    <row r="2102" customFormat="false" ht="12.75" hidden="false" customHeight="true" outlineLevel="0" collapsed="false">
      <c r="W2102" s="24" t="n">
        <f aca="false">IF($F2102="",0,IFERROR(IF(ISNUMBER($F2102),INT($F2102),DATE(VALUE(MID(SUBSTITUTE(LEFT($F2102,FIND(" ",$F2102&amp;" ")-1),"/",REPT(" ",20)),41,20)),VALUE(LEFT(SUBSTITUTE(LEFT($F2102,FIND(" ",$F2102&amp;" ")-1),"/",REPT(" ",20)),20)),VALUE(MID(SUBSTITUTE(LEFT($F2102,FIND(" ",$F2102&amp;" ")-1),"/",REPT(" ",20)),21,20)))),0))</f>
        <v>0</v>
      </c>
      <c r="X2102" s="25" t="str">
        <f aca="false">IF(ISNUMBER($N2102),$N2102*Validation!$B$5,"")</f>
        <v/>
      </c>
      <c r="Y2102" s="26" t="str">
        <f aca="false">IF($A2102="","",SUBSTITUTE(SUBSTITUTE(SUBSTITUTE(SUBSTITUTE(SUBSTITUTE(SUBSTITUTE(SUBSTITUTE(UPPER(TRIM($A2102)),"Á","A"),"É","E"),"Í","I"),"Ó","O"),"Ú","U"),"Ñ","N"),"Ü","U"))</f>
        <v/>
      </c>
      <c r="Z2102" s="26" t="str">
        <f aca="false">IF($Y2102="","",LEFT($Y2102,1)&amp;" "&amp;TRIM(RIGHT(SUBSTITUTE($Y2102," ",REPT(" ",50)),50)))</f>
        <v/>
      </c>
      <c r="AA2102" s="27" t="str">
        <f aca="false">IF($AF2102="","",IF(COUNTIF(Validation!$U$19:$U$178,$AF2102)&gt;0,"OK","NO MATCH"))</f>
        <v/>
      </c>
      <c r="AB2102" s="27" t="str">
        <f aca="false">IF($W2102=0,"",IF(AND($W2102&gt;=Validation!$B$3,$W2102&lt;=Validation!$C$3),"Yes","No"))</f>
        <v/>
      </c>
      <c r="AC2102" s="26" t="str">
        <f aca="false">IF($A2102="","",$AF2102&amp;"|"&amp;TEXT($W2102,"yyyy-mm-dd")&amp;"|"&amp;$J2102&amp;"|"&amp;$N2102)</f>
        <v/>
      </c>
      <c r="AD2102" s="27" t="str">
        <f aca="false">IF($AC2102="","",IF(COUNTIF($AC$2:$AC$3000,$AC2102)&gt;1,"REVIEW","OK"))</f>
        <v/>
      </c>
      <c r="AE2102" s="27" t="str">
        <f aca="false">IF(OR($W2102=0,$O2102=""),"",IF(IFERROR(IF(ISNUMBER($O2102),INT($O2102),DATE(VALUE(MID(SUBSTITUTE(LEFT($O2102,FIND(" ",$O2102&amp;" ")-1),"/",REPT(" ",20)),41,20)),VALUE(LEFT(SUBSTITUTE(LEFT($O2102,FIND(" ",$O2102&amp;" ")-1),"/",REPT(" ",20)),20)),VALUE(MID(SUBSTITUTE(LEFT($O2102,FIND(" ",$O2102&amp;" ")-1),"/",REPT(" ",20)),21,20)))),0)&gt;$W2102,"Late","Same day"))</f>
        <v/>
      </c>
      <c r="AF2102" s="26" t="str">
        <f aca="false">IF($A2102="","",IFERROR(INDEX(Validation!$C$193:$C$217,MATCH($A2102,Validation!$A$193:$A$217,0)),IF(COUNTIF(Validation!$U$19:$U$178,$Z2102)&gt;0,$Z2102,IF(COUNTIF(Validation!$S$19:$S$178,$AI2102)=1,INDEX(Validation!$U$19:$U$178,MATCH($AI2102,Validation!$S$19:$S$178,0)),$Z2102))))</f>
        <v/>
      </c>
      <c r="AG2102" s="27" t="str">
        <f aca="false">IF(COUNTA($A2102:$U2102)=0,"",IF($A2102="","No name",IF($F2102="","No date",IF($W2102=0,"Date ilegible",IF(NOT(ISNUMBER($N2102)),"Hours no numéricas",IF($AA2102="NO MATCH","Person no identificada","OK"))))))</f>
        <v/>
      </c>
      <c r="AH2102" s="27" t="str">
        <f aca="false">IF($W2102=0,"No date",IF($W2102&lt;Validation!$B$3,"Before period",IF($W2102&gt;Validation!$C$3,"After period","In period")))</f>
        <v>No date</v>
      </c>
      <c r="AI2102" s="26" t="str">
        <f aca="false">IF($Y2102="","",TRIM(RIGHT(SUBSTITUTE($Y2102," ",REPT(" ",50)),50)))</f>
        <v/>
      </c>
      <c r="AJ2102" s="27" t="str">
        <f aca="false">IF($A2102="","",IF(NOT(ISERROR(MATCH($A2102,Validation!$A$193:$A$217,0))),"Manual mapping",IF(COUNTIF(Validation!$U$19:$U$178,$Z2102)&gt;0,"Direct",IF(COUNTIF(Validation!$S$19:$S$178,$AI2102)=1,"By surname","Unresolved"))))</f>
        <v/>
      </c>
      <c r="AK2102" s="28" t="str">
        <f aca="false">IF($L2102="","",IF(MATCH($L2102,$L$2:$L$3000,0)&lt;&gt;ROW()-1,"",COUNT($AK$1:$AK2101)+1))</f>
        <v/>
      </c>
      <c r="AL2102" s="28" t="str">
        <f aca="false">IF($G2102="","",IF(MATCH($G2102,$G$2:$G$3000,0)&lt;&gt;ROW()-1,"",COUNT($AL$1:$AL2101)+1))</f>
        <v/>
      </c>
      <c r="AM2102" s="28" t="str">
        <f aca="false">IF($H2102="","",IF(MATCH($H2102,$H$2:$H$3000,0)&lt;&gt;ROW()-1,"",COUNT($AM$1:$AM2101)+1))</f>
        <v/>
      </c>
      <c r="AN2102" s="28" t="str">
        <f aca="false">IF($I2102="","",IF(MATCH($I2102,$I$2:$I$3000,0)&lt;&gt;ROW()-1,"",COUNT($AN$1:$AN2101)+1))</f>
        <v/>
      </c>
      <c r="AO2102" s="28" t="str">
        <f aca="false">IF($Q2102="","",IF(MATCH($Q2102,$Q$2:$Q$3000,0)&lt;&gt;ROW()-1,"",COUNT($AO$1:$AO2101)+1))</f>
        <v/>
      </c>
    </row>
    <row r="2103" customFormat="false" ht="12.75" hidden="false" customHeight="true" outlineLevel="0" collapsed="false">
      <c r="W2103" s="24" t="n">
        <f aca="false">IF($F2103="",0,IFERROR(IF(ISNUMBER($F2103),INT($F2103),DATE(VALUE(MID(SUBSTITUTE(LEFT($F2103,FIND(" ",$F2103&amp;" ")-1),"/",REPT(" ",20)),41,20)),VALUE(LEFT(SUBSTITUTE(LEFT($F2103,FIND(" ",$F2103&amp;" ")-1),"/",REPT(" ",20)),20)),VALUE(MID(SUBSTITUTE(LEFT($F2103,FIND(" ",$F2103&amp;" ")-1),"/",REPT(" ",20)),21,20)))),0))</f>
        <v>0</v>
      </c>
      <c r="X2103" s="25" t="str">
        <f aca="false">IF(ISNUMBER($N2103),$N2103*Validation!$B$5,"")</f>
        <v/>
      </c>
      <c r="Y2103" s="26" t="str">
        <f aca="false">IF($A2103="","",SUBSTITUTE(SUBSTITUTE(SUBSTITUTE(SUBSTITUTE(SUBSTITUTE(SUBSTITUTE(SUBSTITUTE(UPPER(TRIM($A2103)),"Á","A"),"É","E"),"Í","I"),"Ó","O"),"Ú","U"),"Ñ","N"),"Ü","U"))</f>
        <v/>
      </c>
      <c r="Z2103" s="26" t="str">
        <f aca="false">IF($Y2103="","",LEFT($Y2103,1)&amp;" "&amp;TRIM(RIGHT(SUBSTITUTE($Y2103," ",REPT(" ",50)),50)))</f>
        <v/>
      </c>
      <c r="AA2103" s="27" t="str">
        <f aca="false">IF($AF2103="","",IF(COUNTIF(Validation!$U$19:$U$178,$AF2103)&gt;0,"OK","NO MATCH"))</f>
        <v/>
      </c>
      <c r="AB2103" s="27" t="str">
        <f aca="false">IF($W2103=0,"",IF(AND($W2103&gt;=Validation!$B$3,$W2103&lt;=Validation!$C$3),"Yes","No"))</f>
        <v/>
      </c>
      <c r="AC2103" s="26" t="str">
        <f aca="false">IF($A2103="","",$AF2103&amp;"|"&amp;TEXT($W2103,"yyyy-mm-dd")&amp;"|"&amp;$J2103&amp;"|"&amp;$N2103)</f>
        <v/>
      </c>
      <c r="AD2103" s="27" t="str">
        <f aca="false">IF($AC2103="","",IF(COUNTIF($AC$2:$AC$3000,$AC2103)&gt;1,"REVIEW","OK"))</f>
        <v/>
      </c>
      <c r="AE2103" s="27" t="str">
        <f aca="false">IF(OR($W2103=0,$O2103=""),"",IF(IFERROR(IF(ISNUMBER($O2103),INT($O2103),DATE(VALUE(MID(SUBSTITUTE(LEFT($O2103,FIND(" ",$O2103&amp;" ")-1),"/",REPT(" ",20)),41,20)),VALUE(LEFT(SUBSTITUTE(LEFT($O2103,FIND(" ",$O2103&amp;" ")-1),"/",REPT(" ",20)),20)),VALUE(MID(SUBSTITUTE(LEFT($O2103,FIND(" ",$O2103&amp;" ")-1),"/",REPT(" ",20)),21,20)))),0)&gt;$W2103,"Late","Same day"))</f>
        <v/>
      </c>
      <c r="AF2103" s="26" t="str">
        <f aca="false">IF($A2103="","",IFERROR(INDEX(Validation!$C$193:$C$217,MATCH($A2103,Validation!$A$193:$A$217,0)),IF(COUNTIF(Validation!$U$19:$U$178,$Z2103)&gt;0,$Z2103,IF(COUNTIF(Validation!$S$19:$S$178,$AI2103)=1,INDEX(Validation!$U$19:$U$178,MATCH($AI2103,Validation!$S$19:$S$178,0)),$Z2103))))</f>
        <v/>
      </c>
      <c r="AG2103" s="27" t="str">
        <f aca="false">IF(COUNTA($A2103:$U2103)=0,"",IF($A2103="","No name",IF($F2103="","No date",IF($W2103=0,"Date ilegible",IF(NOT(ISNUMBER($N2103)),"Hours no numéricas",IF($AA2103="NO MATCH","Person no identificada","OK"))))))</f>
        <v/>
      </c>
      <c r="AH2103" s="27" t="str">
        <f aca="false">IF($W2103=0,"No date",IF($W2103&lt;Validation!$B$3,"Before period",IF($W2103&gt;Validation!$C$3,"After period","In period")))</f>
        <v>No date</v>
      </c>
      <c r="AI2103" s="26" t="str">
        <f aca="false">IF($Y2103="","",TRIM(RIGHT(SUBSTITUTE($Y2103," ",REPT(" ",50)),50)))</f>
        <v/>
      </c>
      <c r="AJ2103" s="27" t="str">
        <f aca="false">IF($A2103="","",IF(NOT(ISERROR(MATCH($A2103,Validation!$A$193:$A$217,0))),"Manual mapping",IF(COUNTIF(Validation!$U$19:$U$178,$Z2103)&gt;0,"Direct",IF(COUNTIF(Validation!$S$19:$S$178,$AI2103)=1,"By surname","Unresolved"))))</f>
        <v/>
      </c>
      <c r="AK2103" s="28" t="str">
        <f aca="false">IF($L2103="","",IF(MATCH($L2103,$L$2:$L$3000,0)&lt;&gt;ROW()-1,"",COUNT($AK$1:$AK2102)+1))</f>
        <v/>
      </c>
      <c r="AL2103" s="28" t="str">
        <f aca="false">IF($G2103="","",IF(MATCH($G2103,$G$2:$G$3000,0)&lt;&gt;ROW()-1,"",COUNT($AL$1:$AL2102)+1))</f>
        <v/>
      </c>
      <c r="AM2103" s="28" t="str">
        <f aca="false">IF($H2103="","",IF(MATCH($H2103,$H$2:$H$3000,0)&lt;&gt;ROW()-1,"",COUNT($AM$1:$AM2102)+1))</f>
        <v/>
      </c>
      <c r="AN2103" s="28" t="str">
        <f aca="false">IF($I2103="","",IF(MATCH($I2103,$I$2:$I$3000,0)&lt;&gt;ROW()-1,"",COUNT($AN$1:$AN2102)+1))</f>
        <v/>
      </c>
      <c r="AO2103" s="28" t="str">
        <f aca="false">IF($Q2103="","",IF(MATCH($Q2103,$Q$2:$Q$3000,0)&lt;&gt;ROW()-1,"",COUNT($AO$1:$AO2102)+1))</f>
        <v/>
      </c>
    </row>
    <row r="2104" customFormat="false" ht="12.75" hidden="false" customHeight="true" outlineLevel="0" collapsed="false">
      <c r="W2104" s="24" t="n">
        <f aca="false">IF($F2104="",0,IFERROR(IF(ISNUMBER($F2104),INT($F2104),DATE(VALUE(MID(SUBSTITUTE(LEFT($F2104,FIND(" ",$F2104&amp;" ")-1),"/",REPT(" ",20)),41,20)),VALUE(LEFT(SUBSTITUTE(LEFT($F2104,FIND(" ",$F2104&amp;" ")-1),"/",REPT(" ",20)),20)),VALUE(MID(SUBSTITUTE(LEFT($F2104,FIND(" ",$F2104&amp;" ")-1),"/",REPT(" ",20)),21,20)))),0))</f>
        <v>0</v>
      </c>
      <c r="X2104" s="25" t="str">
        <f aca="false">IF(ISNUMBER($N2104),$N2104*Validation!$B$5,"")</f>
        <v/>
      </c>
      <c r="Y2104" s="26" t="str">
        <f aca="false">IF($A2104="","",SUBSTITUTE(SUBSTITUTE(SUBSTITUTE(SUBSTITUTE(SUBSTITUTE(SUBSTITUTE(SUBSTITUTE(UPPER(TRIM($A2104)),"Á","A"),"É","E"),"Í","I"),"Ó","O"),"Ú","U"),"Ñ","N"),"Ü","U"))</f>
        <v/>
      </c>
      <c r="Z2104" s="26" t="str">
        <f aca="false">IF($Y2104="","",LEFT($Y2104,1)&amp;" "&amp;TRIM(RIGHT(SUBSTITUTE($Y2104," ",REPT(" ",50)),50)))</f>
        <v/>
      </c>
      <c r="AA2104" s="27" t="str">
        <f aca="false">IF($AF2104="","",IF(COUNTIF(Validation!$U$19:$U$178,$AF2104)&gt;0,"OK","NO MATCH"))</f>
        <v/>
      </c>
      <c r="AB2104" s="27" t="str">
        <f aca="false">IF($W2104=0,"",IF(AND($W2104&gt;=Validation!$B$3,$W2104&lt;=Validation!$C$3),"Yes","No"))</f>
        <v/>
      </c>
      <c r="AC2104" s="26" t="str">
        <f aca="false">IF($A2104="","",$AF2104&amp;"|"&amp;TEXT($W2104,"yyyy-mm-dd")&amp;"|"&amp;$J2104&amp;"|"&amp;$N2104)</f>
        <v/>
      </c>
      <c r="AD2104" s="27" t="str">
        <f aca="false">IF($AC2104="","",IF(COUNTIF($AC$2:$AC$3000,$AC2104)&gt;1,"REVIEW","OK"))</f>
        <v/>
      </c>
      <c r="AE2104" s="27" t="str">
        <f aca="false">IF(OR($W2104=0,$O2104=""),"",IF(IFERROR(IF(ISNUMBER($O2104),INT($O2104),DATE(VALUE(MID(SUBSTITUTE(LEFT($O2104,FIND(" ",$O2104&amp;" ")-1),"/",REPT(" ",20)),41,20)),VALUE(LEFT(SUBSTITUTE(LEFT($O2104,FIND(" ",$O2104&amp;" ")-1),"/",REPT(" ",20)),20)),VALUE(MID(SUBSTITUTE(LEFT($O2104,FIND(" ",$O2104&amp;" ")-1),"/",REPT(" ",20)),21,20)))),0)&gt;$W2104,"Late","Same day"))</f>
        <v/>
      </c>
      <c r="AF2104" s="26" t="str">
        <f aca="false">IF($A2104="","",IFERROR(INDEX(Validation!$C$193:$C$217,MATCH($A2104,Validation!$A$193:$A$217,0)),IF(COUNTIF(Validation!$U$19:$U$178,$Z2104)&gt;0,$Z2104,IF(COUNTIF(Validation!$S$19:$S$178,$AI2104)=1,INDEX(Validation!$U$19:$U$178,MATCH($AI2104,Validation!$S$19:$S$178,0)),$Z2104))))</f>
        <v/>
      </c>
      <c r="AG2104" s="27" t="str">
        <f aca="false">IF(COUNTA($A2104:$U2104)=0,"",IF($A2104="","No name",IF($F2104="","No date",IF($W2104=0,"Date ilegible",IF(NOT(ISNUMBER($N2104)),"Hours no numéricas",IF($AA2104="NO MATCH","Person no identificada","OK"))))))</f>
        <v/>
      </c>
      <c r="AH2104" s="27" t="str">
        <f aca="false">IF($W2104=0,"No date",IF($W2104&lt;Validation!$B$3,"Before period",IF($W2104&gt;Validation!$C$3,"After period","In period")))</f>
        <v>No date</v>
      </c>
      <c r="AI2104" s="26" t="str">
        <f aca="false">IF($Y2104="","",TRIM(RIGHT(SUBSTITUTE($Y2104," ",REPT(" ",50)),50)))</f>
        <v/>
      </c>
      <c r="AJ2104" s="27" t="str">
        <f aca="false">IF($A2104="","",IF(NOT(ISERROR(MATCH($A2104,Validation!$A$193:$A$217,0))),"Manual mapping",IF(COUNTIF(Validation!$U$19:$U$178,$Z2104)&gt;0,"Direct",IF(COUNTIF(Validation!$S$19:$S$178,$AI2104)=1,"By surname","Unresolved"))))</f>
        <v/>
      </c>
      <c r="AK2104" s="28" t="str">
        <f aca="false">IF($L2104="","",IF(MATCH($L2104,$L$2:$L$3000,0)&lt;&gt;ROW()-1,"",COUNT($AK$1:$AK2103)+1))</f>
        <v/>
      </c>
      <c r="AL2104" s="28" t="str">
        <f aca="false">IF($G2104="","",IF(MATCH($G2104,$G$2:$G$3000,0)&lt;&gt;ROW()-1,"",COUNT($AL$1:$AL2103)+1))</f>
        <v/>
      </c>
      <c r="AM2104" s="28" t="str">
        <f aca="false">IF($H2104="","",IF(MATCH($H2104,$H$2:$H$3000,0)&lt;&gt;ROW()-1,"",COUNT($AM$1:$AM2103)+1))</f>
        <v/>
      </c>
      <c r="AN2104" s="28" t="str">
        <f aca="false">IF($I2104="","",IF(MATCH($I2104,$I$2:$I$3000,0)&lt;&gt;ROW()-1,"",COUNT($AN$1:$AN2103)+1))</f>
        <v/>
      </c>
      <c r="AO2104" s="28" t="str">
        <f aca="false">IF($Q2104="","",IF(MATCH($Q2104,$Q$2:$Q$3000,0)&lt;&gt;ROW()-1,"",COUNT($AO$1:$AO2103)+1))</f>
        <v/>
      </c>
    </row>
    <row r="2105" customFormat="false" ht="12.75" hidden="false" customHeight="true" outlineLevel="0" collapsed="false">
      <c r="W2105" s="24" t="n">
        <f aca="false">IF($F2105="",0,IFERROR(IF(ISNUMBER($F2105),INT($F2105),DATE(VALUE(MID(SUBSTITUTE(LEFT($F2105,FIND(" ",$F2105&amp;" ")-1),"/",REPT(" ",20)),41,20)),VALUE(LEFT(SUBSTITUTE(LEFT($F2105,FIND(" ",$F2105&amp;" ")-1),"/",REPT(" ",20)),20)),VALUE(MID(SUBSTITUTE(LEFT($F2105,FIND(" ",$F2105&amp;" ")-1),"/",REPT(" ",20)),21,20)))),0))</f>
        <v>0</v>
      </c>
      <c r="X2105" s="25" t="str">
        <f aca="false">IF(ISNUMBER($N2105),$N2105*Validation!$B$5,"")</f>
        <v/>
      </c>
      <c r="Y2105" s="26" t="str">
        <f aca="false">IF($A2105="","",SUBSTITUTE(SUBSTITUTE(SUBSTITUTE(SUBSTITUTE(SUBSTITUTE(SUBSTITUTE(SUBSTITUTE(UPPER(TRIM($A2105)),"Á","A"),"É","E"),"Í","I"),"Ó","O"),"Ú","U"),"Ñ","N"),"Ü","U"))</f>
        <v/>
      </c>
      <c r="Z2105" s="26" t="str">
        <f aca="false">IF($Y2105="","",LEFT($Y2105,1)&amp;" "&amp;TRIM(RIGHT(SUBSTITUTE($Y2105," ",REPT(" ",50)),50)))</f>
        <v/>
      </c>
      <c r="AA2105" s="27" t="str">
        <f aca="false">IF($AF2105="","",IF(COUNTIF(Validation!$U$19:$U$178,$AF2105)&gt;0,"OK","NO MATCH"))</f>
        <v/>
      </c>
      <c r="AB2105" s="27" t="str">
        <f aca="false">IF($W2105=0,"",IF(AND($W2105&gt;=Validation!$B$3,$W2105&lt;=Validation!$C$3),"Yes","No"))</f>
        <v/>
      </c>
      <c r="AC2105" s="26" t="str">
        <f aca="false">IF($A2105="","",$AF2105&amp;"|"&amp;TEXT($W2105,"yyyy-mm-dd")&amp;"|"&amp;$J2105&amp;"|"&amp;$N2105)</f>
        <v/>
      </c>
      <c r="AD2105" s="27" t="str">
        <f aca="false">IF($AC2105="","",IF(COUNTIF($AC$2:$AC$3000,$AC2105)&gt;1,"REVIEW","OK"))</f>
        <v/>
      </c>
      <c r="AE2105" s="27" t="str">
        <f aca="false">IF(OR($W2105=0,$O2105=""),"",IF(IFERROR(IF(ISNUMBER($O2105),INT($O2105),DATE(VALUE(MID(SUBSTITUTE(LEFT($O2105,FIND(" ",$O2105&amp;" ")-1),"/",REPT(" ",20)),41,20)),VALUE(LEFT(SUBSTITUTE(LEFT($O2105,FIND(" ",$O2105&amp;" ")-1),"/",REPT(" ",20)),20)),VALUE(MID(SUBSTITUTE(LEFT($O2105,FIND(" ",$O2105&amp;" ")-1),"/",REPT(" ",20)),21,20)))),0)&gt;$W2105,"Late","Same day"))</f>
        <v/>
      </c>
      <c r="AF2105" s="26" t="str">
        <f aca="false">IF($A2105="","",IFERROR(INDEX(Validation!$C$193:$C$217,MATCH($A2105,Validation!$A$193:$A$217,0)),IF(COUNTIF(Validation!$U$19:$U$178,$Z2105)&gt;0,$Z2105,IF(COUNTIF(Validation!$S$19:$S$178,$AI2105)=1,INDEX(Validation!$U$19:$U$178,MATCH($AI2105,Validation!$S$19:$S$178,0)),$Z2105))))</f>
        <v/>
      </c>
      <c r="AG2105" s="27" t="str">
        <f aca="false">IF(COUNTA($A2105:$U2105)=0,"",IF($A2105="","No name",IF($F2105="","No date",IF($W2105=0,"Date ilegible",IF(NOT(ISNUMBER($N2105)),"Hours no numéricas",IF($AA2105="NO MATCH","Person no identificada","OK"))))))</f>
        <v/>
      </c>
      <c r="AH2105" s="27" t="str">
        <f aca="false">IF($W2105=0,"No date",IF($W2105&lt;Validation!$B$3,"Before period",IF($W2105&gt;Validation!$C$3,"After period","In period")))</f>
        <v>No date</v>
      </c>
      <c r="AI2105" s="26" t="str">
        <f aca="false">IF($Y2105="","",TRIM(RIGHT(SUBSTITUTE($Y2105," ",REPT(" ",50)),50)))</f>
        <v/>
      </c>
      <c r="AJ2105" s="27" t="str">
        <f aca="false">IF($A2105="","",IF(NOT(ISERROR(MATCH($A2105,Validation!$A$193:$A$217,0))),"Manual mapping",IF(COUNTIF(Validation!$U$19:$U$178,$Z2105)&gt;0,"Direct",IF(COUNTIF(Validation!$S$19:$S$178,$AI2105)=1,"By surname","Unresolved"))))</f>
        <v/>
      </c>
      <c r="AK2105" s="28" t="str">
        <f aca="false">IF($L2105="","",IF(MATCH($L2105,$L$2:$L$3000,0)&lt;&gt;ROW()-1,"",COUNT($AK$1:$AK2104)+1))</f>
        <v/>
      </c>
      <c r="AL2105" s="28" t="str">
        <f aca="false">IF($G2105="","",IF(MATCH($G2105,$G$2:$G$3000,0)&lt;&gt;ROW()-1,"",COUNT($AL$1:$AL2104)+1))</f>
        <v/>
      </c>
      <c r="AM2105" s="28" t="str">
        <f aca="false">IF($H2105="","",IF(MATCH($H2105,$H$2:$H$3000,0)&lt;&gt;ROW()-1,"",COUNT($AM$1:$AM2104)+1))</f>
        <v/>
      </c>
      <c r="AN2105" s="28" t="str">
        <f aca="false">IF($I2105="","",IF(MATCH($I2105,$I$2:$I$3000,0)&lt;&gt;ROW()-1,"",COUNT($AN$1:$AN2104)+1))</f>
        <v/>
      </c>
      <c r="AO2105" s="28" t="str">
        <f aca="false">IF($Q2105="","",IF(MATCH($Q2105,$Q$2:$Q$3000,0)&lt;&gt;ROW()-1,"",COUNT($AO$1:$AO2104)+1))</f>
        <v/>
      </c>
    </row>
    <row r="2106" customFormat="false" ht="12.75" hidden="false" customHeight="true" outlineLevel="0" collapsed="false">
      <c r="W2106" s="24" t="n">
        <f aca="false">IF($F2106="",0,IFERROR(IF(ISNUMBER($F2106),INT($F2106),DATE(VALUE(MID(SUBSTITUTE(LEFT($F2106,FIND(" ",$F2106&amp;" ")-1),"/",REPT(" ",20)),41,20)),VALUE(LEFT(SUBSTITUTE(LEFT($F2106,FIND(" ",$F2106&amp;" ")-1),"/",REPT(" ",20)),20)),VALUE(MID(SUBSTITUTE(LEFT($F2106,FIND(" ",$F2106&amp;" ")-1),"/",REPT(" ",20)),21,20)))),0))</f>
        <v>0</v>
      </c>
      <c r="X2106" s="25" t="str">
        <f aca="false">IF(ISNUMBER($N2106),$N2106*Validation!$B$5,"")</f>
        <v/>
      </c>
      <c r="Y2106" s="26" t="str">
        <f aca="false">IF($A2106="","",SUBSTITUTE(SUBSTITUTE(SUBSTITUTE(SUBSTITUTE(SUBSTITUTE(SUBSTITUTE(SUBSTITUTE(UPPER(TRIM($A2106)),"Á","A"),"É","E"),"Í","I"),"Ó","O"),"Ú","U"),"Ñ","N"),"Ü","U"))</f>
        <v/>
      </c>
      <c r="Z2106" s="26" t="str">
        <f aca="false">IF($Y2106="","",LEFT($Y2106,1)&amp;" "&amp;TRIM(RIGHT(SUBSTITUTE($Y2106," ",REPT(" ",50)),50)))</f>
        <v/>
      </c>
      <c r="AA2106" s="27" t="str">
        <f aca="false">IF($AF2106="","",IF(COUNTIF(Validation!$U$19:$U$178,$AF2106)&gt;0,"OK","NO MATCH"))</f>
        <v/>
      </c>
      <c r="AB2106" s="27" t="str">
        <f aca="false">IF($W2106=0,"",IF(AND($W2106&gt;=Validation!$B$3,$W2106&lt;=Validation!$C$3),"Yes","No"))</f>
        <v/>
      </c>
      <c r="AC2106" s="26" t="str">
        <f aca="false">IF($A2106="","",$AF2106&amp;"|"&amp;TEXT($W2106,"yyyy-mm-dd")&amp;"|"&amp;$J2106&amp;"|"&amp;$N2106)</f>
        <v/>
      </c>
      <c r="AD2106" s="27" t="str">
        <f aca="false">IF($AC2106="","",IF(COUNTIF($AC$2:$AC$3000,$AC2106)&gt;1,"REVIEW","OK"))</f>
        <v/>
      </c>
      <c r="AE2106" s="27" t="str">
        <f aca="false">IF(OR($W2106=0,$O2106=""),"",IF(IFERROR(IF(ISNUMBER($O2106),INT($O2106),DATE(VALUE(MID(SUBSTITUTE(LEFT($O2106,FIND(" ",$O2106&amp;" ")-1),"/",REPT(" ",20)),41,20)),VALUE(LEFT(SUBSTITUTE(LEFT($O2106,FIND(" ",$O2106&amp;" ")-1),"/",REPT(" ",20)),20)),VALUE(MID(SUBSTITUTE(LEFT($O2106,FIND(" ",$O2106&amp;" ")-1),"/",REPT(" ",20)),21,20)))),0)&gt;$W2106,"Late","Same day"))</f>
        <v/>
      </c>
      <c r="AF2106" s="26" t="str">
        <f aca="false">IF($A2106="","",IFERROR(INDEX(Validation!$C$193:$C$217,MATCH($A2106,Validation!$A$193:$A$217,0)),IF(COUNTIF(Validation!$U$19:$U$178,$Z2106)&gt;0,$Z2106,IF(COUNTIF(Validation!$S$19:$S$178,$AI2106)=1,INDEX(Validation!$U$19:$U$178,MATCH($AI2106,Validation!$S$19:$S$178,0)),$Z2106))))</f>
        <v/>
      </c>
      <c r="AG2106" s="27" t="str">
        <f aca="false">IF(COUNTA($A2106:$U2106)=0,"",IF($A2106="","No name",IF($F2106="","No date",IF($W2106=0,"Date ilegible",IF(NOT(ISNUMBER($N2106)),"Hours no numéricas",IF($AA2106="NO MATCH","Person no identificada","OK"))))))</f>
        <v/>
      </c>
      <c r="AH2106" s="27" t="str">
        <f aca="false">IF($W2106=0,"No date",IF($W2106&lt;Validation!$B$3,"Before period",IF($W2106&gt;Validation!$C$3,"After period","In period")))</f>
        <v>No date</v>
      </c>
      <c r="AI2106" s="26" t="str">
        <f aca="false">IF($Y2106="","",TRIM(RIGHT(SUBSTITUTE($Y2106," ",REPT(" ",50)),50)))</f>
        <v/>
      </c>
      <c r="AJ2106" s="27" t="str">
        <f aca="false">IF($A2106="","",IF(NOT(ISERROR(MATCH($A2106,Validation!$A$193:$A$217,0))),"Manual mapping",IF(COUNTIF(Validation!$U$19:$U$178,$Z2106)&gt;0,"Direct",IF(COUNTIF(Validation!$S$19:$S$178,$AI2106)=1,"By surname","Unresolved"))))</f>
        <v/>
      </c>
      <c r="AK2106" s="28" t="str">
        <f aca="false">IF($L2106="","",IF(MATCH($L2106,$L$2:$L$3000,0)&lt;&gt;ROW()-1,"",COUNT($AK$1:$AK2105)+1))</f>
        <v/>
      </c>
      <c r="AL2106" s="28" t="str">
        <f aca="false">IF($G2106="","",IF(MATCH($G2106,$G$2:$G$3000,0)&lt;&gt;ROW()-1,"",COUNT($AL$1:$AL2105)+1))</f>
        <v/>
      </c>
      <c r="AM2106" s="28" t="str">
        <f aca="false">IF($H2106="","",IF(MATCH($H2106,$H$2:$H$3000,0)&lt;&gt;ROW()-1,"",COUNT($AM$1:$AM2105)+1))</f>
        <v/>
      </c>
      <c r="AN2106" s="28" t="str">
        <f aca="false">IF($I2106="","",IF(MATCH($I2106,$I$2:$I$3000,0)&lt;&gt;ROW()-1,"",COUNT($AN$1:$AN2105)+1))</f>
        <v/>
      </c>
      <c r="AO2106" s="28" t="str">
        <f aca="false">IF($Q2106="","",IF(MATCH($Q2106,$Q$2:$Q$3000,0)&lt;&gt;ROW()-1,"",COUNT($AO$1:$AO2105)+1))</f>
        <v/>
      </c>
    </row>
    <row r="2107" customFormat="false" ht="12.75" hidden="false" customHeight="true" outlineLevel="0" collapsed="false">
      <c r="W2107" s="24" t="n">
        <f aca="false">IF($F2107="",0,IFERROR(IF(ISNUMBER($F2107),INT($F2107),DATE(VALUE(MID(SUBSTITUTE(LEFT($F2107,FIND(" ",$F2107&amp;" ")-1),"/",REPT(" ",20)),41,20)),VALUE(LEFT(SUBSTITUTE(LEFT($F2107,FIND(" ",$F2107&amp;" ")-1),"/",REPT(" ",20)),20)),VALUE(MID(SUBSTITUTE(LEFT($F2107,FIND(" ",$F2107&amp;" ")-1),"/",REPT(" ",20)),21,20)))),0))</f>
        <v>0</v>
      </c>
      <c r="X2107" s="25" t="str">
        <f aca="false">IF(ISNUMBER($N2107),$N2107*Validation!$B$5,"")</f>
        <v/>
      </c>
      <c r="Y2107" s="26" t="str">
        <f aca="false">IF($A2107="","",SUBSTITUTE(SUBSTITUTE(SUBSTITUTE(SUBSTITUTE(SUBSTITUTE(SUBSTITUTE(SUBSTITUTE(UPPER(TRIM($A2107)),"Á","A"),"É","E"),"Í","I"),"Ó","O"),"Ú","U"),"Ñ","N"),"Ü","U"))</f>
        <v/>
      </c>
      <c r="Z2107" s="26" t="str">
        <f aca="false">IF($Y2107="","",LEFT($Y2107,1)&amp;" "&amp;TRIM(RIGHT(SUBSTITUTE($Y2107," ",REPT(" ",50)),50)))</f>
        <v/>
      </c>
      <c r="AA2107" s="27" t="str">
        <f aca="false">IF($AF2107="","",IF(COUNTIF(Validation!$U$19:$U$178,$AF2107)&gt;0,"OK","NO MATCH"))</f>
        <v/>
      </c>
      <c r="AB2107" s="27" t="str">
        <f aca="false">IF($W2107=0,"",IF(AND($W2107&gt;=Validation!$B$3,$W2107&lt;=Validation!$C$3),"Yes","No"))</f>
        <v/>
      </c>
      <c r="AC2107" s="26" t="str">
        <f aca="false">IF($A2107="","",$AF2107&amp;"|"&amp;TEXT($W2107,"yyyy-mm-dd")&amp;"|"&amp;$J2107&amp;"|"&amp;$N2107)</f>
        <v/>
      </c>
      <c r="AD2107" s="27" t="str">
        <f aca="false">IF($AC2107="","",IF(COUNTIF($AC$2:$AC$3000,$AC2107)&gt;1,"REVIEW","OK"))</f>
        <v/>
      </c>
      <c r="AE2107" s="27" t="str">
        <f aca="false">IF(OR($W2107=0,$O2107=""),"",IF(IFERROR(IF(ISNUMBER($O2107),INT($O2107),DATE(VALUE(MID(SUBSTITUTE(LEFT($O2107,FIND(" ",$O2107&amp;" ")-1),"/",REPT(" ",20)),41,20)),VALUE(LEFT(SUBSTITUTE(LEFT($O2107,FIND(" ",$O2107&amp;" ")-1),"/",REPT(" ",20)),20)),VALUE(MID(SUBSTITUTE(LEFT($O2107,FIND(" ",$O2107&amp;" ")-1),"/",REPT(" ",20)),21,20)))),0)&gt;$W2107,"Late","Same day"))</f>
        <v/>
      </c>
      <c r="AF2107" s="26" t="str">
        <f aca="false">IF($A2107="","",IFERROR(INDEX(Validation!$C$193:$C$217,MATCH($A2107,Validation!$A$193:$A$217,0)),IF(COUNTIF(Validation!$U$19:$U$178,$Z2107)&gt;0,$Z2107,IF(COUNTIF(Validation!$S$19:$S$178,$AI2107)=1,INDEX(Validation!$U$19:$U$178,MATCH($AI2107,Validation!$S$19:$S$178,0)),$Z2107))))</f>
        <v/>
      </c>
      <c r="AG2107" s="27" t="str">
        <f aca="false">IF(COUNTA($A2107:$U2107)=0,"",IF($A2107="","No name",IF($F2107="","No date",IF($W2107=0,"Date ilegible",IF(NOT(ISNUMBER($N2107)),"Hours no numéricas",IF($AA2107="NO MATCH","Person no identificada","OK"))))))</f>
        <v/>
      </c>
      <c r="AH2107" s="27" t="str">
        <f aca="false">IF($W2107=0,"No date",IF($W2107&lt;Validation!$B$3,"Before period",IF($W2107&gt;Validation!$C$3,"After period","In period")))</f>
        <v>No date</v>
      </c>
      <c r="AI2107" s="26" t="str">
        <f aca="false">IF($Y2107="","",TRIM(RIGHT(SUBSTITUTE($Y2107," ",REPT(" ",50)),50)))</f>
        <v/>
      </c>
      <c r="AJ2107" s="27" t="str">
        <f aca="false">IF($A2107="","",IF(NOT(ISERROR(MATCH($A2107,Validation!$A$193:$A$217,0))),"Manual mapping",IF(COUNTIF(Validation!$U$19:$U$178,$Z2107)&gt;0,"Direct",IF(COUNTIF(Validation!$S$19:$S$178,$AI2107)=1,"By surname","Unresolved"))))</f>
        <v/>
      </c>
      <c r="AK2107" s="28" t="str">
        <f aca="false">IF($L2107="","",IF(MATCH($L2107,$L$2:$L$3000,0)&lt;&gt;ROW()-1,"",COUNT($AK$1:$AK2106)+1))</f>
        <v/>
      </c>
      <c r="AL2107" s="28" t="str">
        <f aca="false">IF($G2107="","",IF(MATCH($G2107,$G$2:$G$3000,0)&lt;&gt;ROW()-1,"",COUNT($AL$1:$AL2106)+1))</f>
        <v/>
      </c>
      <c r="AM2107" s="28" t="str">
        <f aca="false">IF($H2107="","",IF(MATCH($H2107,$H$2:$H$3000,0)&lt;&gt;ROW()-1,"",COUNT($AM$1:$AM2106)+1))</f>
        <v/>
      </c>
      <c r="AN2107" s="28" t="str">
        <f aca="false">IF($I2107="","",IF(MATCH($I2107,$I$2:$I$3000,0)&lt;&gt;ROW()-1,"",COUNT($AN$1:$AN2106)+1))</f>
        <v/>
      </c>
      <c r="AO2107" s="28" t="str">
        <f aca="false">IF($Q2107="","",IF(MATCH($Q2107,$Q$2:$Q$3000,0)&lt;&gt;ROW()-1,"",COUNT($AO$1:$AO2106)+1))</f>
        <v/>
      </c>
    </row>
    <row r="2108" customFormat="false" ht="12.75" hidden="false" customHeight="true" outlineLevel="0" collapsed="false">
      <c r="W2108" s="24" t="n">
        <f aca="false">IF($F2108="",0,IFERROR(IF(ISNUMBER($F2108),INT($F2108),DATE(VALUE(MID(SUBSTITUTE(LEFT($F2108,FIND(" ",$F2108&amp;" ")-1),"/",REPT(" ",20)),41,20)),VALUE(LEFT(SUBSTITUTE(LEFT($F2108,FIND(" ",$F2108&amp;" ")-1),"/",REPT(" ",20)),20)),VALUE(MID(SUBSTITUTE(LEFT($F2108,FIND(" ",$F2108&amp;" ")-1),"/",REPT(" ",20)),21,20)))),0))</f>
        <v>0</v>
      </c>
      <c r="X2108" s="25" t="str">
        <f aca="false">IF(ISNUMBER($N2108),$N2108*Validation!$B$5,"")</f>
        <v/>
      </c>
      <c r="Y2108" s="26" t="str">
        <f aca="false">IF($A2108="","",SUBSTITUTE(SUBSTITUTE(SUBSTITUTE(SUBSTITUTE(SUBSTITUTE(SUBSTITUTE(SUBSTITUTE(UPPER(TRIM($A2108)),"Á","A"),"É","E"),"Í","I"),"Ó","O"),"Ú","U"),"Ñ","N"),"Ü","U"))</f>
        <v/>
      </c>
      <c r="Z2108" s="26" t="str">
        <f aca="false">IF($Y2108="","",LEFT($Y2108,1)&amp;" "&amp;TRIM(RIGHT(SUBSTITUTE($Y2108," ",REPT(" ",50)),50)))</f>
        <v/>
      </c>
      <c r="AA2108" s="27" t="str">
        <f aca="false">IF($AF2108="","",IF(COUNTIF(Validation!$U$19:$U$178,$AF2108)&gt;0,"OK","NO MATCH"))</f>
        <v/>
      </c>
      <c r="AB2108" s="27" t="str">
        <f aca="false">IF($W2108=0,"",IF(AND($W2108&gt;=Validation!$B$3,$W2108&lt;=Validation!$C$3),"Yes","No"))</f>
        <v/>
      </c>
      <c r="AC2108" s="26" t="str">
        <f aca="false">IF($A2108="","",$AF2108&amp;"|"&amp;TEXT($W2108,"yyyy-mm-dd")&amp;"|"&amp;$J2108&amp;"|"&amp;$N2108)</f>
        <v/>
      </c>
      <c r="AD2108" s="27" t="str">
        <f aca="false">IF($AC2108="","",IF(COUNTIF($AC$2:$AC$3000,$AC2108)&gt;1,"REVIEW","OK"))</f>
        <v/>
      </c>
      <c r="AE2108" s="27" t="str">
        <f aca="false">IF(OR($W2108=0,$O2108=""),"",IF(IFERROR(IF(ISNUMBER($O2108),INT($O2108),DATE(VALUE(MID(SUBSTITUTE(LEFT($O2108,FIND(" ",$O2108&amp;" ")-1),"/",REPT(" ",20)),41,20)),VALUE(LEFT(SUBSTITUTE(LEFT($O2108,FIND(" ",$O2108&amp;" ")-1),"/",REPT(" ",20)),20)),VALUE(MID(SUBSTITUTE(LEFT($O2108,FIND(" ",$O2108&amp;" ")-1),"/",REPT(" ",20)),21,20)))),0)&gt;$W2108,"Late","Same day"))</f>
        <v/>
      </c>
      <c r="AF2108" s="26" t="str">
        <f aca="false">IF($A2108="","",IFERROR(INDEX(Validation!$C$193:$C$217,MATCH($A2108,Validation!$A$193:$A$217,0)),IF(COUNTIF(Validation!$U$19:$U$178,$Z2108)&gt;0,$Z2108,IF(COUNTIF(Validation!$S$19:$S$178,$AI2108)=1,INDEX(Validation!$U$19:$U$178,MATCH($AI2108,Validation!$S$19:$S$178,0)),$Z2108))))</f>
        <v/>
      </c>
      <c r="AG2108" s="27" t="str">
        <f aca="false">IF(COUNTA($A2108:$U2108)=0,"",IF($A2108="","No name",IF($F2108="","No date",IF($W2108=0,"Date ilegible",IF(NOT(ISNUMBER($N2108)),"Hours no numéricas",IF($AA2108="NO MATCH","Person no identificada","OK"))))))</f>
        <v/>
      </c>
      <c r="AH2108" s="27" t="str">
        <f aca="false">IF($W2108=0,"No date",IF($W2108&lt;Validation!$B$3,"Before period",IF($W2108&gt;Validation!$C$3,"After period","In period")))</f>
        <v>No date</v>
      </c>
      <c r="AI2108" s="26" t="str">
        <f aca="false">IF($Y2108="","",TRIM(RIGHT(SUBSTITUTE($Y2108," ",REPT(" ",50)),50)))</f>
        <v/>
      </c>
      <c r="AJ2108" s="27" t="str">
        <f aca="false">IF($A2108="","",IF(NOT(ISERROR(MATCH($A2108,Validation!$A$193:$A$217,0))),"Manual mapping",IF(COUNTIF(Validation!$U$19:$U$178,$Z2108)&gt;0,"Direct",IF(COUNTIF(Validation!$S$19:$S$178,$AI2108)=1,"By surname","Unresolved"))))</f>
        <v/>
      </c>
      <c r="AK2108" s="28" t="str">
        <f aca="false">IF($L2108="","",IF(MATCH($L2108,$L$2:$L$3000,0)&lt;&gt;ROW()-1,"",COUNT($AK$1:$AK2107)+1))</f>
        <v/>
      </c>
      <c r="AL2108" s="28" t="str">
        <f aca="false">IF($G2108="","",IF(MATCH($G2108,$G$2:$G$3000,0)&lt;&gt;ROW()-1,"",COUNT($AL$1:$AL2107)+1))</f>
        <v/>
      </c>
      <c r="AM2108" s="28" t="str">
        <f aca="false">IF($H2108="","",IF(MATCH($H2108,$H$2:$H$3000,0)&lt;&gt;ROW()-1,"",COUNT($AM$1:$AM2107)+1))</f>
        <v/>
      </c>
      <c r="AN2108" s="28" t="str">
        <f aca="false">IF($I2108="","",IF(MATCH($I2108,$I$2:$I$3000,0)&lt;&gt;ROW()-1,"",COUNT($AN$1:$AN2107)+1))</f>
        <v/>
      </c>
      <c r="AO2108" s="28" t="str">
        <f aca="false">IF($Q2108="","",IF(MATCH($Q2108,$Q$2:$Q$3000,0)&lt;&gt;ROW()-1,"",COUNT($AO$1:$AO2107)+1))</f>
        <v/>
      </c>
    </row>
    <row r="2109" customFormat="false" ht="12.75" hidden="false" customHeight="true" outlineLevel="0" collapsed="false">
      <c r="W2109" s="24" t="n">
        <f aca="false">IF($F2109="",0,IFERROR(IF(ISNUMBER($F2109),INT($F2109),DATE(VALUE(MID(SUBSTITUTE(LEFT($F2109,FIND(" ",$F2109&amp;" ")-1),"/",REPT(" ",20)),41,20)),VALUE(LEFT(SUBSTITUTE(LEFT($F2109,FIND(" ",$F2109&amp;" ")-1),"/",REPT(" ",20)),20)),VALUE(MID(SUBSTITUTE(LEFT($F2109,FIND(" ",$F2109&amp;" ")-1),"/",REPT(" ",20)),21,20)))),0))</f>
        <v>0</v>
      </c>
      <c r="X2109" s="25" t="str">
        <f aca="false">IF(ISNUMBER($N2109),$N2109*Validation!$B$5,"")</f>
        <v/>
      </c>
      <c r="Y2109" s="26" t="str">
        <f aca="false">IF($A2109="","",SUBSTITUTE(SUBSTITUTE(SUBSTITUTE(SUBSTITUTE(SUBSTITUTE(SUBSTITUTE(SUBSTITUTE(UPPER(TRIM($A2109)),"Á","A"),"É","E"),"Í","I"),"Ó","O"),"Ú","U"),"Ñ","N"),"Ü","U"))</f>
        <v/>
      </c>
      <c r="Z2109" s="26" t="str">
        <f aca="false">IF($Y2109="","",LEFT($Y2109,1)&amp;" "&amp;TRIM(RIGHT(SUBSTITUTE($Y2109," ",REPT(" ",50)),50)))</f>
        <v/>
      </c>
      <c r="AA2109" s="27" t="str">
        <f aca="false">IF($AF2109="","",IF(COUNTIF(Validation!$U$19:$U$178,$AF2109)&gt;0,"OK","NO MATCH"))</f>
        <v/>
      </c>
      <c r="AB2109" s="27" t="str">
        <f aca="false">IF($W2109=0,"",IF(AND($W2109&gt;=Validation!$B$3,$W2109&lt;=Validation!$C$3),"Yes","No"))</f>
        <v/>
      </c>
      <c r="AC2109" s="26" t="str">
        <f aca="false">IF($A2109="","",$AF2109&amp;"|"&amp;TEXT($W2109,"yyyy-mm-dd")&amp;"|"&amp;$J2109&amp;"|"&amp;$N2109)</f>
        <v/>
      </c>
      <c r="AD2109" s="27" t="str">
        <f aca="false">IF($AC2109="","",IF(COUNTIF($AC$2:$AC$3000,$AC2109)&gt;1,"REVIEW","OK"))</f>
        <v/>
      </c>
      <c r="AE2109" s="27" t="str">
        <f aca="false">IF(OR($W2109=0,$O2109=""),"",IF(IFERROR(IF(ISNUMBER($O2109),INT($O2109),DATE(VALUE(MID(SUBSTITUTE(LEFT($O2109,FIND(" ",$O2109&amp;" ")-1),"/",REPT(" ",20)),41,20)),VALUE(LEFT(SUBSTITUTE(LEFT($O2109,FIND(" ",$O2109&amp;" ")-1),"/",REPT(" ",20)),20)),VALUE(MID(SUBSTITUTE(LEFT($O2109,FIND(" ",$O2109&amp;" ")-1),"/",REPT(" ",20)),21,20)))),0)&gt;$W2109,"Late","Same day"))</f>
        <v/>
      </c>
      <c r="AF2109" s="26" t="str">
        <f aca="false">IF($A2109="","",IFERROR(INDEX(Validation!$C$193:$C$217,MATCH($A2109,Validation!$A$193:$A$217,0)),IF(COUNTIF(Validation!$U$19:$U$178,$Z2109)&gt;0,$Z2109,IF(COUNTIF(Validation!$S$19:$S$178,$AI2109)=1,INDEX(Validation!$U$19:$U$178,MATCH($AI2109,Validation!$S$19:$S$178,0)),$Z2109))))</f>
        <v/>
      </c>
      <c r="AG2109" s="27" t="str">
        <f aca="false">IF(COUNTA($A2109:$U2109)=0,"",IF($A2109="","No name",IF($F2109="","No date",IF($W2109=0,"Date ilegible",IF(NOT(ISNUMBER($N2109)),"Hours no numéricas",IF($AA2109="NO MATCH","Person no identificada","OK"))))))</f>
        <v/>
      </c>
      <c r="AH2109" s="27" t="str">
        <f aca="false">IF($W2109=0,"No date",IF($W2109&lt;Validation!$B$3,"Before period",IF($W2109&gt;Validation!$C$3,"After period","In period")))</f>
        <v>No date</v>
      </c>
      <c r="AI2109" s="26" t="str">
        <f aca="false">IF($Y2109="","",TRIM(RIGHT(SUBSTITUTE($Y2109," ",REPT(" ",50)),50)))</f>
        <v/>
      </c>
      <c r="AJ2109" s="27" t="str">
        <f aca="false">IF($A2109="","",IF(NOT(ISERROR(MATCH($A2109,Validation!$A$193:$A$217,0))),"Manual mapping",IF(COUNTIF(Validation!$U$19:$U$178,$Z2109)&gt;0,"Direct",IF(COUNTIF(Validation!$S$19:$S$178,$AI2109)=1,"By surname","Unresolved"))))</f>
        <v/>
      </c>
      <c r="AK2109" s="28" t="str">
        <f aca="false">IF($L2109="","",IF(MATCH($L2109,$L$2:$L$3000,0)&lt;&gt;ROW()-1,"",COUNT($AK$1:$AK2108)+1))</f>
        <v/>
      </c>
      <c r="AL2109" s="28" t="str">
        <f aca="false">IF($G2109="","",IF(MATCH($G2109,$G$2:$G$3000,0)&lt;&gt;ROW()-1,"",COUNT($AL$1:$AL2108)+1))</f>
        <v/>
      </c>
      <c r="AM2109" s="28" t="str">
        <f aca="false">IF($H2109="","",IF(MATCH($H2109,$H$2:$H$3000,0)&lt;&gt;ROW()-1,"",COUNT($AM$1:$AM2108)+1))</f>
        <v/>
      </c>
      <c r="AN2109" s="28" t="str">
        <f aca="false">IF($I2109="","",IF(MATCH($I2109,$I$2:$I$3000,0)&lt;&gt;ROW()-1,"",COUNT($AN$1:$AN2108)+1))</f>
        <v/>
      </c>
      <c r="AO2109" s="28" t="str">
        <f aca="false">IF($Q2109="","",IF(MATCH($Q2109,$Q$2:$Q$3000,0)&lt;&gt;ROW()-1,"",COUNT($AO$1:$AO2108)+1))</f>
        <v/>
      </c>
    </row>
    <row r="2110" customFormat="false" ht="12.75" hidden="false" customHeight="true" outlineLevel="0" collapsed="false">
      <c r="W2110" s="24" t="n">
        <f aca="false">IF($F2110="",0,IFERROR(IF(ISNUMBER($F2110),INT($F2110),DATE(VALUE(MID(SUBSTITUTE(LEFT($F2110,FIND(" ",$F2110&amp;" ")-1),"/",REPT(" ",20)),41,20)),VALUE(LEFT(SUBSTITUTE(LEFT($F2110,FIND(" ",$F2110&amp;" ")-1),"/",REPT(" ",20)),20)),VALUE(MID(SUBSTITUTE(LEFT($F2110,FIND(" ",$F2110&amp;" ")-1),"/",REPT(" ",20)),21,20)))),0))</f>
        <v>0</v>
      </c>
      <c r="X2110" s="25" t="str">
        <f aca="false">IF(ISNUMBER($N2110),$N2110*Validation!$B$5,"")</f>
        <v/>
      </c>
      <c r="Y2110" s="26" t="str">
        <f aca="false">IF($A2110="","",SUBSTITUTE(SUBSTITUTE(SUBSTITUTE(SUBSTITUTE(SUBSTITUTE(SUBSTITUTE(SUBSTITUTE(UPPER(TRIM($A2110)),"Á","A"),"É","E"),"Í","I"),"Ó","O"),"Ú","U"),"Ñ","N"),"Ü","U"))</f>
        <v/>
      </c>
      <c r="Z2110" s="26" t="str">
        <f aca="false">IF($Y2110="","",LEFT($Y2110,1)&amp;" "&amp;TRIM(RIGHT(SUBSTITUTE($Y2110," ",REPT(" ",50)),50)))</f>
        <v/>
      </c>
      <c r="AA2110" s="27" t="str">
        <f aca="false">IF($AF2110="","",IF(COUNTIF(Validation!$U$19:$U$178,$AF2110)&gt;0,"OK","NO MATCH"))</f>
        <v/>
      </c>
      <c r="AB2110" s="27" t="str">
        <f aca="false">IF($W2110=0,"",IF(AND($W2110&gt;=Validation!$B$3,$W2110&lt;=Validation!$C$3),"Yes","No"))</f>
        <v/>
      </c>
      <c r="AC2110" s="26" t="str">
        <f aca="false">IF($A2110="","",$AF2110&amp;"|"&amp;TEXT($W2110,"yyyy-mm-dd")&amp;"|"&amp;$J2110&amp;"|"&amp;$N2110)</f>
        <v/>
      </c>
      <c r="AD2110" s="27" t="str">
        <f aca="false">IF($AC2110="","",IF(COUNTIF($AC$2:$AC$3000,$AC2110)&gt;1,"REVIEW","OK"))</f>
        <v/>
      </c>
      <c r="AE2110" s="27" t="str">
        <f aca="false">IF(OR($W2110=0,$O2110=""),"",IF(IFERROR(IF(ISNUMBER($O2110),INT($O2110),DATE(VALUE(MID(SUBSTITUTE(LEFT($O2110,FIND(" ",$O2110&amp;" ")-1),"/",REPT(" ",20)),41,20)),VALUE(LEFT(SUBSTITUTE(LEFT($O2110,FIND(" ",$O2110&amp;" ")-1),"/",REPT(" ",20)),20)),VALUE(MID(SUBSTITUTE(LEFT($O2110,FIND(" ",$O2110&amp;" ")-1),"/",REPT(" ",20)),21,20)))),0)&gt;$W2110,"Late","Same day"))</f>
        <v/>
      </c>
      <c r="AF2110" s="26" t="str">
        <f aca="false">IF($A2110="","",IFERROR(INDEX(Validation!$C$193:$C$217,MATCH($A2110,Validation!$A$193:$A$217,0)),IF(COUNTIF(Validation!$U$19:$U$178,$Z2110)&gt;0,$Z2110,IF(COUNTIF(Validation!$S$19:$S$178,$AI2110)=1,INDEX(Validation!$U$19:$U$178,MATCH($AI2110,Validation!$S$19:$S$178,0)),$Z2110))))</f>
        <v/>
      </c>
      <c r="AG2110" s="27" t="str">
        <f aca="false">IF(COUNTA($A2110:$U2110)=0,"",IF($A2110="","No name",IF($F2110="","No date",IF($W2110=0,"Date ilegible",IF(NOT(ISNUMBER($N2110)),"Hours no numéricas",IF($AA2110="NO MATCH","Person no identificada","OK"))))))</f>
        <v/>
      </c>
      <c r="AH2110" s="27" t="str">
        <f aca="false">IF($W2110=0,"No date",IF($W2110&lt;Validation!$B$3,"Before period",IF($W2110&gt;Validation!$C$3,"After period","In period")))</f>
        <v>No date</v>
      </c>
      <c r="AI2110" s="26" t="str">
        <f aca="false">IF($Y2110="","",TRIM(RIGHT(SUBSTITUTE($Y2110," ",REPT(" ",50)),50)))</f>
        <v/>
      </c>
      <c r="AJ2110" s="27" t="str">
        <f aca="false">IF($A2110="","",IF(NOT(ISERROR(MATCH($A2110,Validation!$A$193:$A$217,0))),"Manual mapping",IF(COUNTIF(Validation!$U$19:$U$178,$Z2110)&gt;0,"Direct",IF(COUNTIF(Validation!$S$19:$S$178,$AI2110)=1,"By surname","Unresolved"))))</f>
        <v/>
      </c>
      <c r="AK2110" s="28" t="str">
        <f aca="false">IF($L2110="","",IF(MATCH($L2110,$L$2:$L$3000,0)&lt;&gt;ROW()-1,"",COUNT($AK$1:$AK2109)+1))</f>
        <v/>
      </c>
      <c r="AL2110" s="28" t="str">
        <f aca="false">IF($G2110="","",IF(MATCH($G2110,$G$2:$G$3000,0)&lt;&gt;ROW()-1,"",COUNT($AL$1:$AL2109)+1))</f>
        <v/>
      </c>
      <c r="AM2110" s="28" t="str">
        <f aca="false">IF($H2110="","",IF(MATCH($H2110,$H$2:$H$3000,0)&lt;&gt;ROW()-1,"",COUNT($AM$1:$AM2109)+1))</f>
        <v/>
      </c>
      <c r="AN2110" s="28" t="str">
        <f aca="false">IF($I2110="","",IF(MATCH($I2110,$I$2:$I$3000,0)&lt;&gt;ROW()-1,"",COUNT($AN$1:$AN2109)+1))</f>
        <v/>
      </c>
      <c r="AO2110" s="28" t="str">
        <f aca="false">IF($Q2110="","",IF(MATCH($Q2110,$Q$2:$Q$3000,0)&lt;&gt;ROW()-1,"",COUNT($AO$1:$AO2109)+1))</f>
        <v/>
      </c>
    </row>
    <row r="2111" customFormat="false" ht="12.75" hidden="false" customHeight="true" outlineLevel="0" collapsed="false">
      <c r="W2111" s="24" t="n">
        <f aca="false">IF($F2111="",0,IFERROR(IF(ISNUMBER($F2111),INT($F2111),DATE(VALUE(MID(SUBSTITUTE(LEFT($F2111,FIND(" ",$F2111&amp;" ")-1),"/",REPT(" ",20)),41,20)),VALUE(LEFT(SUBSTITUTE(LEFT($F2111,FIND(" ",$F2111&amp;" ")-1),"/",REPT(" ",20)),20)),VALUE(MID(SUBSTITUTE(LEFT($F2111,FIND(" ",$F2111&amp;" ")-1),"/",REPT(" ",20)),21,20)))),0))</f>
        <v>0</v>
      </c>
      <c r="X2111" s="25" t="str">
        <f aca="false">IF(ISNUMBER($N2111),$N2111*Validation!$B$5,"")</f>
        <v/>
      </c>
      <c r="Y2111" s="26" t="str">
        <f aca="false">IF($A2111="","",SUBSTITUTE(SUBSTITUTE(SUBSTITUTE(SUBSTITUTE(SUBSTITUTE(SUBSTITUTE(SUBSTITUTE(UPPER(TRIM($A2111)),"Á","A"),"É","E"),"Í","I"),"Ó","O"),"Ú","U"),"Ñ","N"),"Ü","U"))</f>
        <v/>
      </c>
      <c r="Z2111" s="26" t="str">
        <f aca="false">IF($Y2111="","",LEFT($Y2111,1)&amp;" "&amp;TRIM(RIGHT(SUBSTITUTE($Y2111," ",REPT(" ",50)),50)))</f>
        <v/>
      </c>
      <c r="AA2111" s="27" t="str">
        <f aca="false">IF($AF2111="","",IF(COUNTIF(Validation!$U$19:$U$178,$AF2111)&gt;0,"OK","NO MATCH"))</f>
        <v/>
      </c>
      <c r="AB2111" s="27" t="str">
        <f aca="false">IF($W2111=0,"",IF(AND($W2111&gt;=Validation!$B$3,$W2111&lt;=Validation!$C$3),"Yes","No"))</f>
        <v/>
      </c>
      <c r="AC2111" s="26" t="str">
        <f aca="false">IF($A2111="","",$AF2111&amp;"|"&amp;TEXT($W2111,"yyyy-mm-dd")&amp;"|"&amp;$J2111&amp;"|"&amp;$N2111)</f>
        <v/>
      </c>
      <c r="AD2111" s="27" t="str">
        <f aca="false">IF($AC2111="","",IF(COUNTIF($AC$2:$AC$3000,$AC2111)&gt;1,"REVIEW","OK"))</f>
        <v/>
      </c>
      <c r="AE2111" s="27" t="str">
        <f aca="false">IF(OR($W2111=0,$O2111=""),"",IF(IFERROR(IF(ISNUMBER($O2111),INT($O2111),DATE(VALUE(MID(SUBSTITUTE(LEFT($O2111,FIND(" ",$O2111&amp;" ")-1),"/",REPT(" ",20)),41,20)),VALUE(LEFT(SUBSTITUTE(LEFT($O2111,FIND(" ",$O2111&amp;" ")-1),"/",REPT(" ",20)),20)),VALUE(MID(SUBSTITUTE(LEFT($O2111,FIND(" ",$O2111&amp;" ")-1),"/",REPT(" ",20)),21,20)))),0)&gt;$W2111,"Late","Same day"))</f>
        <v/>
      </c>
      <c r="AF2111" s="26" t="str">
        <f aca="false">IF($A2111="","",IFERROR(INDEX(Validation!$C$193:$C$217,MATCH($A2111,Validation!$A$193:$A$217,0)),IF(COUNTIF(Validation!$U$19:$U$178,$Z2111)&gt;0,$Z2111,IF(COUNTIF(Validation!$S$19:$S$178,$AI2111)=1,INDEX(Validation!$U$19:$U$178,MATCH($AI2111,Validation!$S$19:$S$178,0)),$Z2111))))</f>
        <v/>
      </c>
      <c r="AG2111" s="27" t="str">
        <f aca="false">IF(COUNTA($A2111:$U2111)=0,"",IF($A2111="","No name",IF($F2111="","No date",IF($W2111=0,"Date ilegible",IF(NOT(ISNUMBER($N2111)),"Hours no numéricas",IF($AA2111="NO MATCH","Person no identificada","OK"))))))</f>
        <v/>
      </c>
      <c r="AH2111" s="27" t="str">
        <f aca="false">IF($W2111=0,"No date",IF($W2111&lt;Validation!$B$3,"Before period",IF($W2111&gt;Validation!$C$3,"After period","In period")))</f>
        <v>No date</v>
      </c>
      <c r="AI2111" s="26" t="str">
        <f aca="false">IF($Y2111="","",TRIM(RIGHT(SUBSTITUTE($Y2111," ",REPT(" ",50)),50)))</f>
        <v/>
      </c>
      <c r="AJ2111" s="27" t="str">
        <f aca="false">IF($A2111="","",IF(NOT(ISERROR(MATCH($A2111,Validation!$A$193:$A$217,0))),"Manual mapping",IF(COUNTIF(Validation!$U$19:$U$178,$Z2111)&gt;0,"Direct",IF(COUNTIF(Validation!$S$19:$S$178,$AI2111)=1,"By surname","Unresolved"))))</f>
        <v/>
      </c>
      <c r="AK2111" s="28" t="str">
        <f aca="false">IF($L2111="","",IF(MATCH($L2111,$L$2:$L$3000,0)&lt;&gt;ROW()-1,"",COUNT($AK$1:$AK2110)+1))</f>
        <v/>
      </c>
      <c r="AL2111" s="28" t="str">
        <f aca="false">IF($G2111="","",IF(MATCH($G2111,$G$2:$G$3000,0)&lt;&gt;ROW()-1,"",COUNT($AL$1:$AL2110)+1))</f>
        <v/>
      </c>
      <c r="AM2111" s="28" t="str">
        <f aca="false">IF($H2111="","",IF(MATCH($H2111,$H$2:$H$3000,0)&lt;&gt;ROW()-1,"",COUNT($AM$1:$AM2110)+1))</f>
        <v/>
      </c>
      <c r="AN2111" s="28" t="str">
        <f aca="false">IF($I2111="","",IF(MATCH($I2111,$I$2:$I$3000,0)&lt;&gt;ROW()-1,"",COUNT($AN$1:$AN2110)+1))</f>
        <v/>
      </c>
      <c r="AO2111" s="28" t="str">
        <f aca="false">IF($Q2111="","",IF(MATCH($Q2111,$Q$2:$Q$3000,0)&lt;&gt;ROW()-1,"",COUNT($AO$1:$AO2110)+1))</f>
        <v/>
      </c>
    </row>
    <row r="2112" customFormat="false" ht="12.75" hidden="false" customHeight="true" outlineLevel="0" collapsed="false">
      <c r="W2112" s="24" t="n">
        <f aca="false">IF($F2112="",0,IFERROR(IF(ISNUMBER($F2112),INT($F2112),DATE(VALUE(MID(SUBSTITUTE(LEFT($F2112,FIND(" ",$F2112&amp;" ")-1),"/",REPT(" ",20)),41,20)),VALUE(LEFT(SUBSTITUTE(LEFT($F2112,FIND(" ",$F2112&amp;" ")-1),"/",REPT(" ",20)),20)),VALUE(MID(SUBSTITUTE(LEFT($F2112,FIND(" ",$F2112&amp;" ")-1),"/",REPT(" ",20)),21,20)))),0))</f>
        <v>0</v>
      </c>
      <c r="X2112" s="25" t="str">
        <f aca="false">IF(ISNUMBER($N2112),$N2112*Validation!$B$5,"")</f>
        <v/>
      </c>
      <c r="Y2112" s="26" t="str">
        <f aca="false">IF($A2112="","",SUBSTITUTE(SUBSTITUTE(SUBSTITUTE(SUBSTITUTE(SUBSTITUTE(SUBSTITUTE(SUBSTITUTE(UPPER(TRIM($A2112)),"Á","A"),"É","E"),"Í","I"),"Ó","O"),"Ú","U"),"Ñ","N"),"Ü","U"))</f>
        <v/>
      </c>
      <c r="Z2112" s="26" t="str">
        <f aca="false">IF($Y2112="","",LEFT($Y2112,1)&amp;" "&amp;TRIM(RIGHT(SUBSTITUTE($Y2112," ",REPT(" ",50)),50)))</f>
        <v/>
      </c>
      <c r="AA2112" s="27" t="str">
        <f aca="false">IF($AF2112="","",IF(COUNTIF(Validation!$U$19:$U$178,$AF2112)&gt;0,"OK","NO MATCH"))</f>
        <v/>
      </c>
      <c r="AB2112" s="27" t="str">
        <f aca="false">IF($W2112=0,"",IF(AND($W2112&gt;=Validation!$B$3,$W2112&lt;=Validation!$C$3),"Yes","No"))</f>
        <v/>
      </c>
      <c r="AC2112" s="26" t="str">
        <f aca="false">IF($A2112="","",$AF2112&amp;"|"&amp;TEXT($W2112,"yyyy-mm-dd")&amp;"|"&amp;$J2112&amp;"|"&amp;$N2112)</f>
        <v/>
      </c>
      <c r="AD2112" s="27" t="str">
        <f aca="false">IF($AC2112="","",IF(COUNTIF($AC$2:$AC$3000,$AC2112)&gt;1,"REVIEW","OK"))</f>
        <v/>
      </c>
      <c r="AE2112" s="27" t="str">
        <f aca="false">IF(OR($W2112=0,$O2112=""),"",IF(IFERROR(IF(ISNUMBER($O2112),INT($O2112),DATE(VALUE(MID(SUBSTITUTE(LEFT($O2112,FIND(" ",$O2112&amp;" ")-1),"/",REPT(" ",20)),41,20)),VALUE(LEFT(SUBSTITUTE(LEFT($O2112,FIND(" ",$O2112&amp;" ")-1),"/",REPT(" ",20)),20)),VALUE(MID(SUBSTITUTE(LEFT($O2112,FIND(" ",$O2112&amp;" ")-1),"/",REPT(" ",20)),21,20)))),0)&gt;$W2112,"Late","Same day"))</f>
        <v/>
      </c>
      <c r="AF2112" s="26" t="str">
        <f aca="false">IF($A2112="","",IFERROR(INDEX(Validation!$C$193:$C$217,MATCH($A2112,Validation!$A$193:$A$217,0)),IF(COUNTIF(Validation!$U$19:$U$178,$Z2112)&gt;0,$Z2112,IF(COUNTIF(Validation!$S$19:$S$178,$AI2112)=1,INDEX(Validation!$U$19:$U$178,MATCH($AI2112,Validation!$S$19:$S$178,0)),$Z2112))))</f>
        <v/>
      </c>
      <c r="AG2112" s="27" t="str">
        <f aca="false">IF(COUNTA($A2112:$U2112)=0,"",IF($A2112="","No name",IF($F2112="","No date",IF($W2112=0,"Date ilegible",IF(NOT(ISNUMBER($N2112)),"Hours no numéricas",IF($AA2112="NO MATCH","Person no identificada","OK"))))))</f>
        <v/>
      </c>
      <c r="AH2112" s="27" t="str">
        <f aca="false">IF($W2112=0,"No date",IF($W2112&lt;Validation!$B$3,"Before period",IF($W2112&gt;Validation!$C$3,"After period","In period")))</f>
        <v>No date</v>
      </c>
      <c r="AI2112" s="26" t="str">
        <f aca="false">IF($Y2112="","",TRIM(RIGHT(SUBSTITUTE($Y2112," ",REPT(" ",50)),50)))</f>
        <v/>
      </c>
      <c r="AJ2112" s="27" t="str">
        <f aca="false">IF($A2112="","",IF(NOT(ISERROR(MATCH($A2112,Validation!$A$193:$A$217,0))),"Manual mapping",IF(COUNTIF(Validation!$U$19:$U$178,$Z2112)&gt;0,"Direct",IF(COUNTIF(Validation!$S$19:$S$178,$AI2112)=1,"By surname","Unresolved"))))</f>
        <v/>
      </c>
      <c r="AK2112" s="28" t="str">
        <f aca="false">IF($L2112="","",IF(MATCH($L2112,$L$2:$L$3000,0)&lt;&gt;ROW()-1,"",COUNT($AK$1:$AK2111)+1))</f>
        <v/>
      </c>
      <c r="AL2112" s="28" t="str">
        <f aca="false">IF($G2112="","",IF(MATCH($G2112,$G$2:$G$3000,0)&lt;&gt;ROW()-1,"",COUNT($AL$1:$AL2111)+1))</f>
        <v/>
      </c>
      <c r="AM2112" s="28" t="str">
        <f aca="false">IF($H2112="","",IF(MATCH($H2112,$H$2:$H$3000,0)&lt;&gt;ROW()-1,"",COUNT($AM$1:$AM2111)+1))</f>
        <v/>
      </c>
      <c r="AN2112" s="28" t="str">
        <f aca="false">IF($I2112="","",IF(MATCH($I2112,$I$2:$I$3000,0)&lt;&gt;ROW()-1,"",COUNT($AN$1:$AN2111)+1))</f>
        <v/>
      </c>
      <c r="AO2112" s="28" t="str">
        <f aca="false">IF($Q2112="","",IF(MATCH($Q2112,$Q$2:$Q$3000,0)&lt;&gt;ROW()-1,"",COUNT($AO$1:$AO2111)+1))</f>
        <v/>
      </c>
    </row>
    <row r="2113" customFormat="false" ht="12.75" hidden="false" customHeight="true" outlineLevel="0" collapsed="false">
      <c r="W2113" s="24" t="n">
        <f aca="false">IF($F2113="",0,IFERROR(IF(ISNUMBER($F2113),INT($F2113),DATE(VALUE(MID(SUBSTITUTE(LEFT($F2113,FIND(" ",$F2113&amp;" ")-1),"/",REPT(" ",20)),41,20)),VALUE(LEFT(SUBSTITUTE(LEFT($F2113,FIND(" ",$F2113&amp;" ")-1),"/",REPT(" ",20)),20)),VALUE(MID(SUBSTITUTE(LEFT($F2113,FIND(" ",$F2113&amp;" ")-1),"/",REPT(" ",20)),21,20)))),0))</f>
        <v>0</v>
      </c>
      <c r="X2113" s="25" t="str">
        <f aca="false">IF(ISNUMBER($N2113),$N2113*Validation!$B$5,"")</f>
        <v/>
      </c>
      <c r="Y2113" s="26" t="str">
        <f aca="false">IF($A2113="","",SUBSTITUTE(SUBSTITUTE(SUBSTITUTE(SUBSTITUTE(SUBSTITUTE(SUBSTITUTE(SUBSTITUTE(UPPER(TRIM($A2113)),"Á","A"),"É","E"),"Í","I"),"Ó","O"),"Ú","U"),"Ñ","N"),"Ü","U"))</f>
        <v/>
      </c>
      <c r="Z2113" s="26" t="str">
        <f aca="false">IF($Y2113="","",LEFT($Y2113,1)&amp;" "&amp;TRIM(RIGHT(SUBSTITUTE($Y2113," ",REPT(" ",50)),50)))</f>
        <v/>
      </c>
      <c r="AA2113" s="27" t="str">
        <f aca="false">IF($AF2113="","",IF(COUNTIF(Validation!$U$19:$U$178,$AF2113)&gt;0,"OK","NO MATCH"))</f>
        <v/>
      </c>
      <c r="AB2113" s="27" t="str">
        <f aca="false">IF($W2113=0,"",IF(AND($W2113&gt;=Validation!$B$3,$W2113&lt;=Validation!$C$3),"Yes","No"))</f>
        <v/>
      </c>
      <c r="AC2113" s="26" t="str">
        <f aca="false">IF($A2113="","",$AF2113&amp;"|"&amp;TEXT($W2113,"yyyy-mm-dd")&amp;"|"&amp;$J2113&amp;"|"&amp;$N2113)</f>
        <v/>
      </c>
      <c r="AD2113" s="27" t="str">
        <f aca="false">IF($AC2113="","",IF(COUNTIF($AC$2:$AC$3000,$AC2113)&gt;1,"REVIEW","OK"))</f>
        <v/>
      </c>
      <c r="AE2113" s="27" t="str">
        <f aca="false">IF(OR($W2113=0,$O2113=""),"",IF(IFERROR(IF(ISNUMBER($O2113),INT($O2113),DATE(VALUE(MID(SUBSTITUTE(LEFT($O2113,FIND(" ",$O2113&amp;" ")-1),"/",REPT(" ",20)),41,20)),VALUE(LEFT(SUBSTITUTE(LEFT($O2113,FIND(" ",$O2113&amp;" ")-1),"/",REPT(" ",20)),20)),VALUE(MID(SUBSTITUTE(LEFT($O2113,FIND(" ",$O2113&amp;" ")-1),"/",REPT(" ",20)),21,20)))),0)&gt;$W2113,"Late","Same day"))</f>
        <v/>
      </c>
      <c r="AF2113" s="26" t="str">
        <f aca="false">IF($A2113="","",IFERROR(INDEX(Validation!$C$193:$C$217,MATCH($A2113,Validation!$A$193:$A$217,0)),IF(COUNTIF(Validation!$U$19:$U$178,$Z2113)&gt;0,$Z2113,IF(COUNTIF(Validation!$S$19:$S$178,$AI2113)=1,INDEX(Validation!$U$19:$U$178,MATCH($AI2113,Validation!$S$19:$S$178,0)),$Z2113))))</f>
        <v/>
      </c>
      <c r="AG2113" s="27" t="str">
        <f aca="false">IF(COUNTA($A2113:$U2113)=0,"",IF($A2113="","No name",IF($F2113="","No date",IF($W2113=0,"Date ilegible",IF(NOT(ISNUMBER($N2113)),"Hours no numéricas",IF($AA2113="NO MATCH","Person no identificada","OK"))))))</f>
        <v/>
      </c>
      <c r="AH2113" s="27" t="str">
        <f aca="false">IF($W2113=0,"No date",IF($W2113&lt;Validation!$B$3,"Before period",IF($W2113&gt;Validation!$C$3,"After period","In period")))</f>
        <v>No date</v>
      </c>
      <c r="AI2113" s="26" t="str">
        <f aca="false">IF($Y2113="","",TRIM(RIGHT(SUBSTITUTE($Y2113," ",REPT(" ",50)),50)))</f>
        <v/>
      </c>
      <c r="AJ2113" s="27" t="str">
        <f aca="false">IF($A2113="","",IF(NOT(ISERROR(MATCH($A2113,Validation!$A$193:$A$217,0))),"Manual mapping",IF(COUNTIF(Validation!$U$19:$U$178,$Z2113)&gt;0,"Direct",IF(COUNTIF(Validation!$S$19:$S$178,$AI2113)=1,"By surname","Unresolved"))))</f>
        <v/>
      </c>
      <c r="AK2113" s="28" t="str">
        <f aca="false">IF($L2113="","",IF(MATCH($L2113,$L$2:$L$3000,0)&lt;&gt;ROW()-1,"",COUNT($AK$1:$AK2112)+1))</f>
        <v/>
      </c>
      <c r="AL2113" s="28" t="str">
        <f aca="false">IF($G2113="","",IF(MATCH($G2113,$G$2:$G$3000,0)&lt;&gt;ROW()-1,"",COUNT($AL$1:$AL2112)+1))</f>
        <v/>
      </c>
      <c r="AM2113" s="28" t="str">
        <f aca="false">IF($H2113="","",IF(MATCH($H2113,$H$2:$H$3000,0)&lt;&gt;ROW()-1,"",COUNT($AM$1:$AM2112)+1))</f>
        <v/>
      </c>
      <c r="AN2113" s="28" t="str">
        <f aca="false">IF($I2113="","",IF(MATCH($I2113,$I$2:$I$3000,0)&lt;&gt;ROW()-1,"",COUNT($AN$1:$AN2112)+1))</f>
        <v/>
      </c>
      <c r="AO2113" s="28" t="str">
        <f aca="false">IF($Q2113="","",IF(MATCH($Q2113,$Q$2:$Q$3000,0)&lt;&gt;ROW()-1,"",COUNT($AO$1:$AO2112)+1))</f>
        <v/>
      </c>
    </row>
    <row r="2114" customFormat="false" ht="12.75" hidden="false" customHeight="true" outlineLevel="0" collapsed="false">
      <c r="W2114" s="24" t="n">
        <f aca="false">IF($F2114="",0,IFERROR(IF(ISNUMBER($F2114),INT($F2114),DATE(VALUE(MID(SUBSTITUTE(LEFT($F2114,FIND(" ",$F2114&amp;" ")-1),"/",REPT(" ",20)),41,20)),VALUE(LEFT(SUBSTITUTE(LEFT($F2114,FIND(" ",$F2114&amp;" ")-1),"/",REPT(" ",20)),20)),VALUE(MID(SUBSTITUTE(LEFT($F2114,FIND(" ",$F2114&amp;" ")-1),"/",REPT(" ",20)),21,20)))),0))</f>
        <v>0</v>
      </c>
      <c r="X2114" s="25" t="str">
        <f aca="false">IF(ISNUMBER($N2114),$N2114*Validation!$B$5,"")</f>
        <v/>
      </c>
      <c r="Y2114" s="26" t="str">
        <f aca="false">IF($A2114="","",SUBSTITUTE(SUBSTITUTE(SUBSTITUTE(SUBSTITUTE(SUBSTITUTE(SUBSTITUTE(SUBSTITUTE(UPPER(TRIM($A2114)),"Á","A"),"É","E"),"Í","I"),"Ó","O"),"Ú","U"),"Ñ","N"),"Ü","U"))</f>
        <v/>
      </c>
      <c r="Z2114" s="26" t="str">
        <f aca="false">IF($Y2114="","",LEFT($Y2114,1)&amp;" "&amp;TRIM(RIGHT(SUBSTITUTE($Y2114," ",REPT(" ",50)),50)))</f>
        <v/>
      </c>
      <c r="AA2114" s="27" t="str">
        <f aca="false">IF($AF2114="","",IF(COUNTIF(Validation!$U$19:$U$178,$AF2114)&gt;0,"OK","NO MATCH"))</f>
        <v/>
      </c>
      <c r="AB2114" s="27" t="str">
        <f aca="false">IF($W2114=0,"",IF(AND($W2114&gt;=Validation!$B$3,$W2114&lt;=Validation!$C$3),"Yes","No"))</f>
        <v/>
      </c>
      <c r="AC2114" s="26" t="str">
        <f aca="false">IF($A2114="","",$AF2114&amp;"|"&amp;TEXT($W2114,"yyyy-mm-dd")&amp;"|"&amp;$J2114&amp;"|"&amp;$N2114)</f>
        <v/>
      </c>
      <c r="AD2114" s="27" t="str">
        <f aca="false">IF($AC2114="","",IF(COUNTIF($AC$2:$AC$3000,$AC2114)&gt;1,"REVIEW","OK"))</f>
        <v/>
      </c>
      <c r="AE2114" s="27" t="str">
        <f aca="false">IF(OR($W2114=0,$O2114=""),"",IF(IFERROR(IF(ISNUMBER($O2114),INT($O2114),DATE(VALUE(MID(SUBSTITUTE(LEFT($O2114,FIND(" ",$O2114&amp;" ")-1),"/",REPT(" ",20)),41,20)),VALUE(LEFT(SUBSTITUTE(LEFT($O2114,FIND(" ",$O2114&amp;" ")-1),"/",REPT(" ",20)),20)),VALUE(MID(SUBSTITUTE(LEFT($O2114,FIND(" ",$O2114&amp;" ")-1),"/",REPT(" ",20)),21,20)))),0)&gt;$W2114,"Late","Same day"))</f>
        <v/>
      </c>
      <c r="AF2114" s="26" t="str">
        <f aca="false">IF($A2114="","",IFERROR(INDEX(Validation!$C$193:$C$217,MATCH($A2114,Validation!$A$193:$A$217,0)),IF(COUNTIF(Validation!$U$19:$U$178,$Z2114)&gt;0,$Z2114,IF(COUNTIF(Validation!$S$19:$S$178,$AI2114)=1,INDEX(Validation!$U$19:$U$178,MATCH($AI2114,Validation!$S$19:$S$178,0)),$Z2114))))</f>
        <v/>
      </c>
      <c r="AG2114" s="27" t="str">
        <f aca="false">IF(COUNTA($A2114:$U2114)=0,"",IF($A2114="","No name",IF($F2114="","No date",IF($W2114=0,"Date ilegible",IF(NOT(ISNUMBER($N2114)),"Hours no numéricas",IF($AA2114="NO MATCH","Person no identificada","OK"))))))</f>
        <v/>
      </c>
      <c r="AH2114" s="27" t="str">
        <f aca="false">IF($W2114=0,"No date",IF($W2114&lt;Validation!$B$3,"Before period",IF($W2114&gt;Validation!$C$3,"After period","In period")))</f>
        <v>No date</v>
      </c>
      <c r="AI2114" s="26" t="str">
        <f aca="false">IF($Y2114="","",TRIM(RIGHT(SUBSTITUTE($Y2114," ",REPT(" ",50)),50)))</f>
        <v/>
      </c>
      <c r="AJ2114" s="27" t="str">
        <f aca="false">IF($A2114="","",IF(NOT(ISERROR(MATCH($A2114,Validation!$A$193:$A$217,0))),"Manual mapping",IF(COUNTIF(Validation!$U$19:$U$178,$Z2114)&gt;0,"Direct",IF(COUNTIF(Validation!$S$19:$S$178,$AI2114)=1,"By surname","Unresolved"))))</f>
        <v/>
      </c>
      <c r="AK2114" s="28" t="str">
        <f aca="false">IF($L2114="","",IF(MATCH($L2114,$L$2:$L$3000,0)&lt;&gt;ROW()-1,"",COUNT($AK$1:$AK2113)+1))</f>
        <v/>
      </c>
      <c r="AL2114" s="28" t="str">
        <f aca="false">IF($G2114="","",IF(MATCH($G2114,$G$2:$G$3000,0)&lt;&gt;ROW()-1,"",COUNT($AL$1:$AL2113)+1))</f>
        <v/>
      </c>
      <c r="AM2114" s="28" t="str">
        <f aca="false">IF($H2114="","",IF(MATCH($H2114,$H$2:$H$3000,0)&lt;&gt;ROW()-1,"",COUNT($AM$1:$AM2113)+1))</f>
        <v/>
      </c>
      <c r="AN2114" s="28" t="str">
        <f aca="false">IF($I2114="","",IF(MATCH($I2114,$I$2:$I$3000,0)&lt;&gt;ROW()-1,"",COUNT($AN$1:$AN2113)+1))</f>
        <v/>
      </c>
      <c r="AO2114" s="28" t="str">
        <f aca="false">IF($Q2114="","",IF(MATCH($Q2114,$Q$2:$Q$3000,0)&lt;&gt;ROW()-1,"",COUNT($AO$1:$AO2113)+1))</f>
        <v/>
      </c>
    </row>
    <row r="2115" customFormat="false" ht="12.75" hidden="false" customHeight="true" outlineLevel="0" collapsed="false">
      <c r="W2115" s="24" t="n">
        <f aca="false">IF($F2115="",0,IFERROR(IF(ISNUMBER($F2115),INT($F2115),DATE(VALUE(MID(SUBSTITUTE(LEFT($F2115,FIND(" ",$F2115&amp;" ")-1),"/",REPT(" ",20)),41,20)),VALUE(LEFT(SUBSTITUTE(LEFT($F2115,FIND(" ",$F2115&amp;" ")-1),"/",REPT(" ",20)),20)),VALUE(MID(SUBSTITUTE(LEFT($F2115,FIND(" ",$F2115&amp;" ")-1),"/",REPT(" ",20)),21,20)))),0))</f>
        <v>0</v>
      </c>
      <c r="X2115" s="25" t="str">
        <f aca="false">IF(ISNUMBER($N2115),$N2115*Validation!$B$5,"")</f>
        <v/>
      </c>
      <c r="Y2115" s="26" t="str">
        <f aca="false">IF($A2115="","",SUBSTITUTE(SUBSTITUTE(SUBSTITUTE(SUBSTITUTE(SUBSTITUTE(SUBSTITUTE(SUBSTITUTE(UPPER(TRIM($A2115)),"Á","A"),"É","E"),"Í","I"),"Ó","O"),"Ú","U"),"Ñ","N"),"Ü","U"))</f>
        <v/>
      </c>
      <c r="Z2115" s="26" t="str">
        <f aca="false">IF($Y2115="","",LEFT($Y2115,1)&amp;" "&amp;TRIM(RIGHT(SUBSTITUTE($Y2115," ",REPT(" ",50)),50)))</f>
        <v/>
      </c>
      <c r="AA2115" s="27" t="str">
        <f aca="false">IF($AF2115="","",IF(COUNTIF(Validation!$U$19:$U$178,$AF2115)&gt;0,"OK","NO MATCH"))</f>
        <v/>
      </c>
      <c r="AB2115" s="27" t="str">
        <f aca="false">IF($W2115=0,"",IF(AND($W2115&gt;=Validation!$B$3,$W2115&lt;=Validation!$C$3),"Yes","No"))</f>
        <v/>
      </c>
      <c r="AC2115" s="26" t="str">
        <f aca="false">IF($A2115="","",$AF2115&amp;"|"&amp;TEXT($W2115,"yyyy-mm-dd")&amp;"|"&amp;$J2115&amp;"|"&amp;$N2115)</f>
        <v/>
      </c>
      <c r="AD2115" s="27" t="str">
        <f aca="false">IF($AC2115="","",IF(COUNTIF($AC$2:$AC$3000,$AC2115)&gt;1,"REVIEW","OK"))</f>
        <v/>
      </c>
      <c r="AE2115" s="27" t="str">
        <f aca="false">IF(OR($W2115=0,$O2115=""),"",IF(IFERROR(IF(ISNUMBER($O2115),INT($O2115),DATE(VALUE(MID(SUBSTITUTE(LEFT($O2115,FIND(" ",$O2115&amp;" ")-1),"/",REPT(" ",20)),41,20)),VALUE(LEFT(SUBSTITUTE(LEFT($O2115,FIND(" ",$O2115&amp;" ")-1),"/",REPT(" ",20)),20)),VALUE(MID(SUBSTITUTE(LEFT($O2115,FIND(" ",$O2115&amp;" ")-1),"/",REPT(" ",20)),21,20)))),0)&gt;$W2115,"Late","Same day"))</f>
        <v/>
      </c>
      <c r="AF2115" s="26" t="str">
        <f aca="false">IF($A2115="","",IFERROR(INDEX(Validation!$C$193:$C$217,MATCH($A2115,Validation!$A$193:$A$217,0)),IF(COUNTIF(Validation!$U$19:$U$178,$Z2115)&gt;0,$Z2115,IF(COUNTIF(Validation!$S$19:$S$178,$AI2115)=1,INDEX(Validation!$U$19:$U$178,MATCH($AI2115,Validation!$S$19:$S$178,0)),$Z2115))))</f>
        <v/>
      </c>
      <c r="AG2115" s="27" t="str">
        <f aca="false">IF(COUNTA($A2115:$U2115)=0,"",IF($A2115="","No name",IF($F2115="","No date",IF($W2115=0,"Date ilegible",IF(NOT(ISNUMBER($N2115)),"Hours no numéricas",IF($AA2115="NO MATCH","Person no identificada","OK"))))))</f>
        <v/>
      </c>
      <c r="AH2115" s="27" t="str">
        <f aca="false">IF($W2115=0,"No date",IF($W2115&lt;Validation!$B$3,"Before period",IF($W2115&gt;Validation!$C$3,"After period","In period")))</f>
        <v>No date</v>
      </c>
      <c r="AI2115" s="26" t="str">
        <f aca="false">IF($Y2115="","",TRIM(RIGHT(SUBSTITUTE($Y2115," ",REPT(" ",50)),50)))</f>
        <v/>
      </c>
      <c r="AJ2115" s="27" t="str">
        <f aca="false">IF($A2115="","",IF(NOT(ISERROR(MATCH($A2115,Validation!$A$193:$A$217,0))),"Manual mapping",IF(COUNTIF(Validation!$U$19:$U$178,$Z2115)&gt;0,"Direct",IF(COUNTIF(Validation!$S$19:$S$178,$AI2115)=1,"By surname","Unresolved"))))</f>
        <v/>
      </c>
      <c r="AK2115" s="28" t="str">
        <f aca="false">IF($L2115="","",IF(MATCH($L2115,$L$2:$L$3000,0)&lt;&gt;ROW()-1,"",COUNT($AK$1:$AK2114)+1))</f>
        <v/>
      </c>
      <c r="AL2115" s="28" t="str">
        <f aca="false">IF($G2115="","",IF(MATCH($G2115,$G$2:$G$3000,0)&lt;&gt;ROW()-1,"",COUNT($AL$1:$AL2114)+1))</f>
        <v/>
      </c>
      <c r="AM2115" s="28" t="str">
        <f aca="false">IF($H2115="","",IF(MATCH($H2115,$H$2:$H$3000,0)&lt;&gt;ROW()-1,"",COUNT($AM$1:$AM2114)+1))</f>
        <v/>
      </c>
      <c r="AN2115" s="28" t="str">
        <f aca="false">IF($I2115="","",IF(MATCH($I2115,$I$2:$I$3000,0)&lt;&gt;ROW()-1,"",COUNT($AN$1:$AN2114)+1))</f>
        <v/>
      </c>
      <c r="AO2115" s="28" t="str">
        <f aca="false">IF($Q2115="","",IF(MATCH($Q2115,$Q$2:$Q$3000,0)&lt;&gt;ROW()-1,"",COUNT($AO$1:$AO2114)+1))</f>
        <v/>
      </c>
    </row>
    <row r="2116" customFormat="false" ht="12.75" hidden="false" customHeight="true" outlineLevel="0" collapsed="false">
      <c r="W2116" s="24" t="n">
        <f aca="false">IF($F2116="",0,IFERROR(IF(ISNUMBER($F2116),INT($F2116),DATE(VALUE(MID(SUBSTITUTE(LEFT($F2116,FIND(" ",$F2116&amp;" ")-1),"/",REPT(" ",20)),41,20)),VALUE(LEFT(SUBSTITUTE(LEFT($F2116,FIND(" ",$F2116&amp;" ")-1),"/",REPT(" ",20)),20)),VALUE(MID(SUBSTITUTE(LEFT($F2116,FIND(" ",$F2116&amp;" ")-1),"/",REPT(" ",20)),21,20)))),0))</f>
        <v>0</v>
      </c>
      <c r="X2116" s="25" t="str">
        <f aca="false">IF(ISNUMBER($N2116),$N2116*Validation!$B$5,"")</f>
        <v/>
      </c>
      <c r="Y2116" s="26" t="str">
        <f aca="false">IF($A2116="","",SUBSTITUTE(SUBSTITUTE(SUBSTITUTE(SUBSTITUTE(SUBSTITUTE(SUBSTITUTE(SUBSTITUTE(UPPER(TRIM($A2116)),"Á","A"),"É","E"),"Í","I"),"Ó","O"),"Ú","U"),"Ñ","N"),"Ü","U"))</f>
        <v/>
      </c>
      <c r="Z2116" s="26" t="str">
        <f aca="false">IF($Y2116="","",LEFT($Y2116,1)&amp;" "&amp;TRIM(RIGHT(SUBSTITUTE($Y2116," ",REPT(" ",50)),50)))</f>
        <v/>
      </c>
      <c r="AA2116" s="27" t="str">
        <f aca="false">IF($AF2116="","",IF(COUNTIF(Validation!$U$19:$U$178,$AF2116)&gt;0,"OK","NO MATCH"))</f>
        <v/>
      </c>
      <c r="AB2116" s="27" t="str">
        <f aca="false">IF($W2116=0,"",IF(AND($W2116&gt;=Validation!$B$3,$W2116&lt;=Validation!$C$3),"Yes","No"))</f>
        <v/>
      </c>
      <c r="AC2116" s="26" t="str">
        <f aca="false">IF($A2116="","",$AF2116&amp;"|"&amp;TEXT($W2116,"yyyy-mm-dd")&amp;"|"&amp;$J2116&amp;"|"&amp;$N2116)</f>
        <v/>
      </c>
      <c r="AD2116" s="27" t="str">
        <f aca="false">IF($AC2116="","",IF(COUNTIF($AC$2:$AC$3000,$AC2116)&gt;1,"REVIEW","OK"))</f>
        <v/>
      </c>
      <c r="AE2116" s="27" t="str">
        <f aca="false">IF(OR($W2116=0,$O2116=""),"",IF(IFERROR(IF(ISNUMBER($O2116),INT($O2116),DATE(VALUE(MID(SUBSTITUTE(LEFT($O2116,FIND(" ",$O2116&amp;" ")-1),"/",REPT(" ",20)),41,20)),VALUE(LEFT(SUBSTITUTE(LEFT($O2116,FIND(" ",$O2116&amp;" ")-1),"/",REPT(" ",20)),20)),VALUE(MID(SUBSTITUTE(LEFT($O2116,FIND(" ",$O2116&amp;" ")-1),"/",REPT(" ",20)),21,20)))),0)&gt;$W2116,"Late","Same day"))</f>
        <v/>
      </c>
      <c r="AF2116" s="26" t="str">
        <f aca="false">IF($A2116="","",IFERROR(INDEX(Validation!$C$193:$C$217,MATCH($A2116,Validation!$A$193:$A$217,0)),IF(COUNTIF(Validation!$U$19:$U$178,$Z2116)&gt;0,$Z2116,IF(COUNTIF(Validation!$S$19:$S$178,$AI2116)=1,INDEX(Validation!$U$19:$U$178,MATCH($AI2116,Validation!$S$19:$S$178,0)),$Z2116))))</f>
        <v/>
      </c>
      <c r="AG2116" s="27" t="str">
        <f aca="false">IF(COUNTA($A2116:$U2116)=0,"",IF($A2116="","No name",IF($F2116="","No date",IF($W2116=0,"Date ilegible",IF(NOT(ISNUMBER($N2116)),"Hours no numéricas",IF($AA2116="NO MATCH","Person no identificada","OK"))))))</f>
        <v/>
      </c>
      <c r="AH2116" s="27" t="str">
        <f aca="false">IF($W2116=0,"No date",IF($W2116&lt;Validation!$B$3,"Before period",IF($W2116&gt;Validation!$C$3,"After period","In period")))</f>
        <v>No date</v>
      </c>
      <c r="AI2116" s="26" t="str">
        <f aca="false">IF($Y2116="","",TRIM(RIGHT(SUBSTITUTE($Y2116," ",REPT(" ",50)),50)))</f>
        <v/>
      </c>
      <c r="AJ2116" s="27" t="str">
        <f aca="false">IF($A2116="","",IF(NOT(ISERROR(MATCH($A2116,Validation!$A$193:$A$217,0))),"Manual mapping",IF(COUNTIF(Validation!$U$19:$U$178,$Z2116)&gt;0,"Direct",IF(COUNTIF(Validation!$S$19:$S$178,$AI2116)=1,"By surname","Unresolved"))))</f>
        <v/>
      </c>
      <c r="AK2116" s="28" t="str">
        <f aca="false">IF($L2116="","",IF(MATCH($L2116,$L$2:$L$3000,0)&lt;&gt;ROW()-1,"",COUNT($AK$1:$AK2115)+1))</f>
        <v/>
      </c>
      <c r="AL2116" s="28" t="str">
        <f aca="false">IF($G2116="","",IF(MATCH($G2116,$G$2:$G$3000,0)&lt;&gt;ROW()-1,"",COUNT($AL$1:$AL2115)+1))</f>
        <v/>
      </c>
      <c r="AM2116" s="28" t="str">
        <f aca="false">IF($H2116="","",IF(MATCH($H2116,$H$2:$H$3000,0)&lt;&gt;ROW()-1,"",COUNT($AM$1:$AM2115)+1))</f>
        <v/>
      </c>
      <c r="AN2116" s="28" t="str">
        <f aca="false">IF($I2116="","",IF(MATCH($I2116,$I$2:$I$3000,0)&lt;&gt;ROW()-1,"",COUNT($AN$1:$AN2115)+1))</f>
        <v/>
      </c>
      <c r="AO2116" s="28" t="str">
        <f aca="false">IF($Q2116="","",IF(MATCH($Q2116,$Q$2:$Q$3000,0)&lt;&gt;ROW()-1,"",COUNT($AO$1:$AO2115)+1))</f>
        <v/>
      </c>
    </row>
    <row r="2117" customFormat="false" ht="12.75" hidden="false" customHeight="true" outlineLevel="0" collapsed="false">
      <c r="W2117" s="24" t="n">
        <f aca="false">IF($F2117="",0,IFERROR(IF(ISNUMBER($F2117),INT($F2117),DATE(VALUE(MID(SUBSTITUTE(LEFT($F2117,FIND(" ",$F2117&amp;" ")-1),"/",REPT(" ",20)),41,20)),VALUE(LEFT(SUBSTITUTE(LEFT($F2117,FIND(" ",$F2117&amp;" ")-1),"/",REPT(" ",20)),20)),VALUE(MID(SUBSTITUTE(LEFT($F2117,FIND(" ",$F2117&amp;" ")-1),"/",REPT(" ",20)),21,20)))),0))</f>
        <v>0</v>
      </c>
      <c r="X2117" s="25" t="str">
        <f aca="false">IF(ISNUMBER($N2117),$N2117*Validation!$B$5,"")</f>
        <v/>
      </c>
      <c r="Y2117" s="26" t="str">
        <f aca="false">IF($A2117="","",SUBSTITUTE(SUBSTITUTE(SUBSTITUTE(SUBSTITUTE(SUBSTITUTE(SUBSTITUTE(SUBSTITUTE(UPPER(TRIM($A2117)),"Á","A"),"É","E"),"Í","I"),"Ó","O"),"Ú","U"),"Ñ","N"),"Ü","U"))</f>
        <v/>
      </c>
      <c r="Z2117" s="26" t="str">
        <f aca="false">IF($Y2117="","",LEFT($Y2117,1)&amp;" "&amp;TRIM(RIGHT(SUBSTITUTE($Y2117," ",REPT(" ",50)),50)))</f>
        <v/>
      </c>
      <c r="AA2117" s="27" t="str">
        <f aca="false">IF($AF2117="","",IF(COUNTIF(Validation!$U$19:$U$178,$AF2117)&gt;0,"OK","NO MATCH"))</f>
        <v/>
      </c>
      <c r="AB2117" s="27" t="str">
        <f aca="false">IF($W2117=0,"",IF(AND($W2117&gt;=Validation!$B$3,$W2117&lt;=Validation!$C$3),"Yes","No"))</f>
        <v/>
      </c>
      <c r="AC2117" s="26" t="str">
        <f aca="false">IF($A2117="","",$AF2117&amp;"|"&amp;TEXT($W2117,"yyyy-mm-dd")&amp;"|"&amp;$J2117&amp;"|"&amp;$N2117)</f>
        <v/>
      </c>
      <c r="AD2117" s="27" t="str">
        <f aca="false">IF($AC2117="","",IF(COUNTIF($AC$2:$AC$3000,$AC2117)&gt;1,"REVIEW","OK"))</f>
        <v/>
      </c>
      <c r="AE2117" s="27" t="str">
        <f aca="false">IF(OR($W2117=0,$O2117=""),"",IF(IFERROR(IF(ISNUMBER($O2117),INT($O2117),DATE(VALUE(MID(SUBSTITUTE(LEFT($O2117,FIND(" ",$O2117&amp;" ")-1),"/",REPT(" ",20)),41,20)),VALUE(LEFT(SUBSTITUTE(LEFT($O2117,FIND(" ",$O2117&amp;" ")-1),"/",REPT(" ",20)),20)),VALUE(MID(SUBSTITUTE(LEFT($O2117,FIND(" ",$O2117&amp;" ")-1),"/",REPT(" ",20)),21,20)))),0)&gt;$W2117,"Late","Same day"))</f>
        <v/>
      </c>
      <c r="AF2117" s="26" t="str">
        <f aca="false">IF($A2117="","",IFERROR(INDEX(Validation!$C$193:$C$217,MATCH($A2117,Validation!$A$193:$A$217,0)),IF(COUNTIF(Validation!$U$19:$U$178,$Z2117)&gt;0,$Z2117,IF(COUNTIF(Validation!$S$19:$S$178,$AI2117)=1,INDEX(Validation!$U$19:$U$178,MATCH($AI2117,Validation!$S$19:$S$178,0)),$Z2117))))</f>
        <v/>
      </c>
      <c r="AG2117" s="27" t="str">
        <f aca="false">IF(COUNTA($A2117:$U2117)=0,"",IF($A2117="","No name",IF($F2117="","No date",IF($W2117=0,"Date ilegible",IF(NOT(ISNUMBER($N2117)),"Hours no numéricas",IF($AA2117="NO MATCH","Person no identificada","OK"))))))</f>
        <v/>
      </c>
      <c r="AH2117" s="27" t="str">
        <f aca="false">IF($W2117=0,"No date",IF($W2117&lt;Validation!$B$3,"Before period",IF($W2117&gt;Validation!$C$3,"After period","In period")))</f>
        <v>No date</v>
      </c>
      <c r="AI2117" s="26" t="str">
        <f aca="false">IF($Y2117="","",TRIM(RIGHT(SUBSTITUTE($Y2117," ",REPT(" ",50)),50)))</f>
        <v/>
      </c>
      <c r="AJ2117" s="27" t="str">
        <f aca="false">IF($A2117="","",IF(NOT(ISERROR(MATCH($A2117,Validation!$A$193:$A$217,0))),"Manual mapping",IF(COUNTIF(Validation!$U$19:$U$178,$Z2117)&gt;0,"Direct",IF(COUNTIF(Validation!$S$19:$S$178,$AI2117)=1,"By surname","Unresolved"))))</f>
        <v/>
      </c>
      <c r="AK2117" s="28" t="str">
        <f aca="false">IF($L2117="","",IF(MATCH($L2117,$L$2:$L$3000,0)&lt;&gt;ROW()-1,"",COUNT($AK$1:$AK2116)+1))</f>
        <v/>
      </c>
      <c r="AL2117" s="28" t="str">
        <f aca="false">IF($G2117="","",IF(MATCH($G2117,$G$2:$G$3000,0)&lt;&gt;ROW()-1,"",COUNT($AL$1:$AL2116)+1))</f>
        <v/>
      </c>
      <c r="AM2117" s="28" t="str">
        <f aca="false">IF($H2117="","",IF(MATCH($H2117,$H$2:$H$3000,0)&lt;&gt;ROW()-1,"",COUNT($AM$1:$AM2116)+1))</f>
        <v/>
      </c>
      <c r="AN2117" s="28" t="str">
        <f aca="false">IF($I2117="","",IF(MATCH($I2117,$I$2:$I$3000,0)&lt;&gt;ROW()-1,"",COUNT($AN$1:$AN2116)+1))</f>
        <v/>
      </c>
      <c r="AO2117" s="28" t="str">
        <f aca="false">IF($Q2117="","",IF(MATCH($Q2117,$Q$2:$Q$3000,0)&lt;&gt;ROW()-1,"",COUNT($AO$1:$AO2116)+1))</f>
        <v/>
      </c>
    </row>
    <row r="2118" customFormat="false" ht="12.75" hidden="false" customHeight="true" outlineLevel="0" collapsed="false">
      <c r="W2118" s="24" t="n">
        <f aca="false">IF($F2118="",0,IFERROR(IF(ISNUMBER($F2118),INT($F2118),DATE(VALUE(MID(SUBSTITUTE(LEFT($F2118,FIND(" ",$F2118&amp;" ")-1),"/",REPT(" ",20)),41,20)),VALUE(LEFT(SUBSTITUTE(LEFT($F2118,FIND(" ",$F2118&amp;" ")-1),"/",REPT(" ",20)),20)),VALUE(MID(SUBSTITUTE(LEFT($F2118,FIND(" ",$F2118&amp;" ")-1),"/",REPT(" ",20)),21,20)))),0))</f>
        <v>0</v>
      </c>
      <c r="X2118" s="25" t="str">
        <f aca="false">IF(ISNUMBER($N2118),$N2118*Validation!$B$5,"")</f>
        <v/>
      </c>
      <c r="Y2118" s="26" t="str">
        <f aca="false">IF($A2118="","",SUBSTITUTE(SUBSTITUTE(SUBSTITUTE(SUBSTITUTE(SUBSTITUTE(SUBSTITUTE(SUBSTITUTE(UPPER(TRIM($A2118)),"Á","A"),"É","E"),"Í","I"),"Ó","O"),"Ú","U"),"Ñ","N"),"Ü","U"))</f>
        <v/>
      </c>
      <c r="Z2118" s="26" t="str">
        <f aca="false">IF($Y2118="","",LEFT($Y2118,1)&amp;" "&amp;TRIM(RIGHT(SUBSTITUTE($Y2118," ",REPT(" ",50)),50)))</f>
        <v/>
      </c>
      <c r="AA2118" s="27" t="str">
        <f aca="false">IF($AF2118="","",IF(COUNTIF(Validation!$U$19:$U$178,$AF2118)&gt;0,"OK","NO MATCH"))</f>
        <v/>
      </c>
      <c r="AB2118" s="27" t="str">
        <f aca="false">IF($W2118=0,"",IF(AND($W2118&gt;=Validation!$B$3,$W2118&lt;=Validation!$C$3),"Yes","No"))</f>
        <v/>
      </c>
      <c r="AC2118" s="26" t="str">
        <f aca="false">IF($A2118="","",$AF2118&amp;"|"&amp;TEXT($W2118,"yyyy-mm-dd")&amp;"|"&amp;$J2118&amp;"|"&amp;$N2118)</f>
        <v/>
      </c>
      <c r="AD2118" s="27" t="str">
        <f aca="false">IF($AC2118="","",IF(COUNTIF($AC$2:$AC$3000,$AC2118)&gt;1,"REVIEW","OK"))</f>
        <v/>
      </c>
      <c r="AE2118" s="27" t="str">
        <f aca="false">IF(OR($W2118=0,$O2118=""),"",IF(IFERROR(IF(ISNUMBER($O2118),INT($O2118),DATE(VALUE(MID(SUBSTITUTE(LEFT($O2118,FIND(" ",$O2118&amp;" ")-1),"/",REPT(" ",20)),41,20)),VALUE(LEFT(SUBSTITUTE(LEFT($O2118,FIND(" ",$O2118&amp;" ")-1),"/",REPT(" ",20)),20)),VALUE(MID(SUBSTITUTE(LEFT($O2118,FIND(" ",$O2118&amp;" ")-1),"/",REPT(" ",20)),21,20)))),0)&gt;$W2118,"Late","Same day"))</f>
        <v/>
      </c>
      <c r="AF2118" s="26" t="str">
        <f aca="false">IF($A2118="","",IFERROR(INDEX(Validation!$C$193:$C$217,MATCH($A2118,Validation!$A$193:$A$217,0)),IF(COUNTIF(Validation!$U$19:$U$178,$Z2118)&gt;0,$Z2118,IF(COUNTIF(Validation!$S$19:$S$178,$AI2118)=1,INDEX(Validation!$U$19:$U$178,MATCH($AI2118,Validation!$S$19:$S$178,0)),$Z2118))))</f>
        <v/>
      </c>
      <c r="AG2118" s="27" t="str">
        <f aca="false">IF(COUNTA($A2118:$U2118)=0,"",IF($A2118="","No name",IF($F2118="","No date",IF($W2118=0,"Date ilegible",IF(NOT(ISNUMBER($N2118)),"Hours no numéricas",IF($AA2118="NO MATCH","Person no identificada","OK"))))))</f>
        <v/>
      </c>
      <c r="AH2118" s="27" t="str">
        <f aca="false">IF($W2118=0,"No date",IF($W2118&lt;Validation!$B$3,"Before period",IF($W2118&gt;Validation!$C$3,"After period","In period")))</f>
        <v>No date</v>
      </c>
      <c r="AI2118" s="26" t="str">
        <f aca="false">IF($Y2118="","",TRIM(RIGHT(SUBSTITUTE($Y2118," ",REPT(" ",50)),50)))</f>
        <v/>
      </c>
      <c r="AJ2118" s="27" t="str">
        <f aca="false">IF($A2118="","",IF(NOT(ISERROR(MATCH($A2118,Validation!$A$193:$A$217,0))),"Manual mapping",IF(COUNTIF(Validation!$U$19:$U$178,$Z2118)&gt;0,"Direct",IF(COUNTIF(Validation!$S$19:$S$178,$AI2118)=1,"By surname","Unresolved"))))</f>
        <v/>
      </c>
      <c r="AK2118" s="28" t="str">
        <f aca="false">IF($L2118="","",IF(MATCH($L2118,$L$2:$L$3000,0)&lt;&gt;ROW()-1,"",COUNT($AK$1:$AK2117)+1))</f>
        <v/>
      </c>
      <c r="AL2118" s="28" t="str">
        <f aca="false">IF($G2118="","",IF(MATCH($G2118,$G$2:$G$3000,0)&lt;&gt;ROW()-1,"",COUNT($AL$1:$AL2117)+1))</f>
        <v/>
      </c>
      <c r="AM2118" s="28" t="str">
        <f aca="false">IF($H2118="","",IF(MATCH($H2118,$H$2:$H$3000,0)&lt;&gt;ROW()-1,"",COUNT($AM$1:$AM2117)+1))</f>
        <v/>
      </c>
      <c r="AN2118" s="28" t="str">
        <f aca="false">IF($I2118="","",IF(MATCH($I2118,$I$2:$I$3000,0)&lt;&gt;ROW()-1,"",COUNT($AN$1:$AN2117)+1))</f>
        <v/>
      </c>
      <c r="AO2118" s="28" t="str">
        <f aca="false">IF($Q2118="","",IF(MATCH($Q2118,$Q$2:$Q$3000,0)&lt;&gt;ROW()-1,"",COUNT($AO$1:$AO2117)+1))</f>
        <v/>
      </c>
    </row>
    <row r="2119" customFormat="false" ht="12.75" hidden="false" customHeight="true" outlineLevel="0" collapsed="false">
      <c r="W2119" s="24" t="n">
        <f aca="false">IF($F2119="",0,IFERROR(IF(ISNUMBER($F2119),INT($F2119),DATE(VALUE(MID(SUBSTITUTE(LEFT($F2119,FIND(" ",$F2119&amp;" ")-1),"/",REPT(" ",20)),41,20)),VALUE(LEFT(SUBSTITUTE(LEFT($F2119,FIND(" ",$F2119&amp;" ")-1),"/",REPT(" ",20)),20)),VALUE(MID(SUBSTITUTE(LEFT($F2119,FIND(" ",$F2119&amp;" ")-1),"/",REPT(" ",20)),21,20)))),0))</f>
        <v>0</v>
      </c>
      <c r="X2119" s="25" t="str">
        <f aca="false">IF(ISNUMBER($N2119),$N2119*Validation!$B$5,"")</f>
        <v/>
      </c>
      <c r="Y2119" s="26" t="str">
        <f aca="false">IF($A2119="","",SUBSTITUTE(SUBSTITUTE(SUBSTITUTE(SUBSTITUTE(SUBSTITUTE(SUBSTITUTE(SUBSTITUTE(UPPER(TRIM($A2119)),"Á","A"),"É","E"),"Í","I"),"Ó","O"),"Ú","U"),"Ñ","N"),"Ü","U"))</f>
        <v/>
      </c>
      <c r="Z2119" s="26" t="str">
        <f aca="false">IF($Y2119="","",LEFT($Y2119,1)&amp;" "&amp;TRIM(RIGHT(SUBSTITUTE($Y2119," ",REPT(" ",50)),50)))</f>
        <v/>
      </c>
      <c r="AA2119" s="27" t="str">
        <f aca="false">IF($AF2119="","",IF(COUNTIF(Validation!$U$19:$U$178,$AF2119)&gt;0,"OK","NO MATCH"))</f>
        <v/>
      </c>
      <c r="AB2119" s="27" t="str">
        <f aca="false">IF($W2119=0,"",IF(AND($W2119&gt;=Validation!$B$3,$W2119&lt;=Validation!$C$3),"Yes","No"))</f>
        <v/>
      </c>
      <c r="AC2119" s="26" t="str">
        <f aca="false">IF($A2119="","",$AF2119&amp;"|"&amp;TEXT($W2119,"yyyy-mm-dd")&amp;"|"&amp;$J2119&amp;"|"&amp;$N2119)</f>
        <v/>
      </c>
      <c r="AD2119" s="27" t="str">
        <f aca="false">IF($AC2119="","",IF(COUNTIF($AC$2:$AC$3000,$AC2119)&gt;1,"REVIEW","OK"))</f>
        <v/>
      </c>
      <c r="AE2119" s="27" t="str">
        <f aca="false">IF(OR($W2119=0,$O2119=""),"",IF(IFERROR(IF(ISNUMBER($O2119),INT($O2119),DATE(VALUE(MID(SUBSTITUTE(LEFT($O2119,FIND(" ",$O2119&amp;" ")-1),"/",REPT(" ",20)),41,20)),VALUE(LEFT(SUBSTITUTE(LEFT($O2119,FIND(" ",$O2119&amp;" ")-1),"/",REPT(" ",20)),20)),VALUE(MID(SUBSTITUTE(LEFT($O2119,FIND(" ",$O2119&amp;" ")-1),"/",REPT(" ",20)),21,20)))),0)&gt;$W2119,"Late","Same day"))</f>
        <v/>
      </c>
      <c r="AF2119" s="26" t="str">
        <f aca="false">IF($A2119="","",IFERROR(INDEX(Validation!$C$193:$C$217,MATCH($A2119,Validation!$A$193:$A$217,0)),IF(COUNTIF(Validation!$U$19:$U$178,$Z2119)&gt;0,$Z2119,IF(COUNTIF(Validation!$S$19:$S$178,$AI2119)=1,INDEX(Validation!$U$19:$U$178,MATCH($AI2119,Validation!$S$19:$S$178,0)),$Z2119))))</f>
        <v/>
      </c>
      <c r="AG2119" s="27" t="str">
        <f aca="false">IF(COUNTA($A2119:$U2119)=0,"",IF($A2119="","No name",IF($F2119="","No date",IF($W2119=0,"Date ilegible",IF(NOT(ISNUMBER($N2119)),"Hours no numéricas",IF($AA2119="NO MATCH","Person no identificada","OK"))))))</f>
        <v/>
      </c>
      <c r="AH2119" s="27" t="str">
        <f aca="false">IF($W2119=0,"No date",IF($W2119&lt;Validation!$B$3,"Before period",IF($W2119&gt;Validation!$C$3,"After period","In period")))</f>
        <v>No date</v>
      </c>
      <c r="AI2119" s="26" t="str">
        <f aca="false">IF($Y2119="","",TRIM(RIGHT(SUBSTITUTE($Y2119," ",REPT(" ",50)),50)))</f>
        <v/>
      </c>
      <c r="AJ2119" s="27" t="str">
        <f aca="false">IF($A2119="","",IF(NOT(ISERROR(MATCH($A2119,Validation!$A$193:$A$217,0))),"Manual mapping",IF(COUNTIF(Validation!$U$19:$U$178,$Z2119)&gt;0,"Direct",IF(COUNTIF(Validation!$S$19:$S$178,$AI2119)=1,"By surname","Unresolved"))))</f>
        <v/>
      </c>
      <c r="AK2119" s="28" t="str">
        <f aca="false">IF($L2119="","",IF(MATCH($L2119,$L$2:$L$3000,0)&lt;&gt;ROW()-1,"",COUNT($AK$1:$AK2118)+1))</f>
        <v/>
      </c>
      <c r="AL2119" s="28" t="str">
        <f aca="false">IF($G2119="","",IF(MATCH($G2119,$G$2:$G$3000,0)&lt;&gt;ROW()-1,"",COUNT($AL$1:$AL2118)+1))</f>
        <v/>
      </c>
      <c r="AM2119" s="28" t="str">
        <f aca="false">IF($H2119="","",IF(MATCH($H2119,$H$2:$H$3000,0)&lt;&gt;ROW()-1,"",COUNT($AM$1:$AM2118)+1))</f>
        <v/>
      </c>
      <c r="AN2119" s="28" t="str">
        <f aca="false">IF($I2119="","",IF(MATCH($I2119,$I$2:$I$3000,0)&lt;&gt;ROW()-1,"",COUNT($AN$1:$AN2118)+1))</f>
        <v/>
      </c>
      <c r="AO2119" s="28" t="str">
        <f aca="false">IF($Q2119="","",IF(MATCH($Q2119,$Q$2:$Q$3000,0)&lt;&gt;ROW()-1,"",COUNT($AO$1:$AO2118)+1))</f>
        <v/>
      </c>
    </row>
    <row r="2120" customFormat="false" ht="12.75" hidden="false" customHeight="true" outlineLevel="0" collapsed="false">
      <c r="W2120" s="24" t="n">
        <f aca="false">IF($F2120="",0,IFERROR(IF(ISNUMBER($F2120),INT($F2120),DATE(VALUE(MID(SUBSTITUTE(LEFT($F2120,FIND(" ",$F2120&amp;" ")-1),"/",REPT(" ",20)),41,20)),VALUE(LEFT(SUBSTITUTE(LEFT($F2120,FIND(" ",$F2120&amp;" ")-1),"/",REPT(" ",20)),20)),VALUE(MID(SUBSTITUTE(LEFT($F2120,FIND(" ",$F2120&amp;" ")-1),"/",REPT(" ",20)),21,20)))),0))</f>
        <v>0</v>
      </c>
      <c r="X2120" s="25" t="str">
        <f aca="false">IF(ISNUMBER($N2120),$N2120*Validation!$B$5,"")</f>
        <v/>
      </c>
      <c r="Y2120" s="26" t="str">
        <f aca="false">IF($A2120="","",SUBSTITUTE(SUBSTITUTE(SUBSTITUTE(SUBSTITUTE(SUBSTITUTE(SUBSTITUTE(SUBSTITUTE(UPPER(TRIM($A2120)),"Á","A"),"É","E"),"Í","I"),"Ó","O"),"Ú","U"),"Ñ","N"),"Ü","U"))</f>
        <v/>
      </c>
      <c r="Z2120" s="26" t="str">
        <f aca="false">IF($Y2120="","",LEFT($Y2120,1)&amp;" "&amp;TRIM(RIGHT(SUBSTITUTE($Y2120," ",REPT(" ",50)),50)))</f>
        <v/>
      </c>
      <c r="AA2120" s="27" t="str">
        <f aca="false">IF($AF2120="","",IF(COUNTIF(Validation!$U$19:$U$178,$AF2120)&gt;0,"OK","NO MATCH"))</f>
        <v/>
      </c>
      <c r="AB2120" s="27" t="str">
        <f aca="false">IF($W2120=0,"",IF(AND($W2120&gt;=Validation!$B$3,$W2120&lt;=Validation!$C$3),"Yes","No"))</f>
        <v/>
      </c>
      <c r="AC2120" s="26" t="str">
        <f aca="false">IF($A2120="","",$AF2120&amp;"|"&amp;TEXT($W2120,"yyyy-mm-dd")&amp;"|"&amp;$J2120&amp;"|"&amp;$N2120)</f>
        <v/>
      </c>
      <c r="AD2120" s="27" t="str">
        <f aca="false">IF($AC2120="","",IF(COUNTIF($AC$2:$AC$3000,$AC2120)&gt;1,"REVIEW","OK"))</f>
        <v/>
      </c>
      <c r="AE2120" s="27" t="str">
        <f aca="false">IF(OR($W2120=0,$O2120=""),"",IF(IFERROR(IF(ISNUMBER($O2120),INT($O2120),DATE(VALUE(MID(SUBSTITUTE(LEFT($O2120,FIND(" ",$O2120&amp;" ")-1),"/",REPT(" ",20)),41,20)),VALUE(LEFT(SUBSTITUTE(LEFT($O2120,FIND(" ",$O2120&amp;" ")-1),"/",REPT(" ",20)),20)),VALUE(MID(SUBSTITUTE(LEFT($O2120,FIND(" ",$O2120&amp;" ")-1),"/",REPT(" ",20)),21,20)))),0)&gt;$W2120,"Late","Same day"))</f>
        <v/>
      </c>
      <c r="AF2120" s="26" t="str">
        <f aca="false">IF($A2120="","",IFERROR(INDEX(Validation!$C$193:$C$217,MATCH($A2120,Validation!$A$193:$A$217,0)),IF(COUNTIF(Validation!$U$19:$U$178,$Z2120)&gt;0,$Z2120,IF(COUNTIF(Validation!$S$19:$S$178,$AI2120)=1,INDEX(Validation!$U$19:$U$178,MATCH($AI2120,Validation!$S$19:$S$178,0)),$Z2120))))</f>
        <v/>
      </c>
      <c r="AG2120" s="27" t="str">
        <f aca="false">IF(COUNTA($A2120:$U2120)=0,"",IF($A2120="","No name",IF($F2120="","No date",IF($W2120=0,"Date ilegible",IF(NOT(ISNUMBER($N2120)),"Hours no numéricas",IF($AA2120="NO MATCH","Person no identificada","OK"))))))</f>
        <v/>
      </c>
      <c r="AH2120" s="27" t="str">
        <f aca="false">IF($W2120=0,"No date",IF($W2120&lt;Validation!$B$3,"Before period",IF($W2120&gt;Validation!$C$3,"After period","In period")))</f>
        <v>No date</v>
      </c>
      <c r="AI2120" s="26" t="str">
        <f aca="false">IF($Y2120="","",TRIM(RIGHT(SUBSTITUTE($Y2120," ",REPT(" ",50)),50)))</f>
        <v/>
      </c>
      <c r="AJ2120" s="27" t="str">
        <f aca="false">IF($A2120="","",IF(NOT(ISERROR(MATCH($A2120,Validation!$A$193:$A$217,0))),"Manual mapping",IF(COUNTIF(Validation!$U$19:$U$178,$Z2120)&gt;0,"Direct",IF(COUNTIF(Validation!$S$19:$S$178,$AI2120)=1,"By surname","Unresolved"))))</f>
        <v/>
      </c>
      <c r="AK2120" s="28" t="str">
        <f aca="false">IF($L2120="","",IF(MATCH($L2120,$L$2:$L$3000,0)&lt;&gt;ROW()-1,"",COUNT($AK$1:$AK2119)+1))</f>
        <v/>
      </c>
      <c r="AL2120" s="28" t="str">
        <f aca="false">IF($G2120="","",IF(MATCH($G2120,$G$2:$G$3000,0)&lt;&gt;ROW()-1,"",COUNT($AL$1:$AL2119)+1))</f>
        <v/>
      </c>
      <c r="AM2120" s="28" t="str">
        <f aca="false">IF($H2120="","",IF(MATCH($H2120,$H$2:$H$3000,0)&lt;&gt;ROW()-1,"",COUNT($AM$1:$AM2119)+1))</f>
        <v/>
      </c>
      <c r="AN2120" s="28" t="str">
        <f aca="false">IF($I2120="","",IF(MATCH($I2120,$I$2:$I$3000,0)&lt;&gt;ROW()-1,"",COUNT($AN$1:$AN2119)+1))</f>
        <v/>
      </c>
      <c r="AO2120" s="28" t="str">
        <f aca="false">IF($Q2120="","",IF(MATCH($Q2120,$Q$2:$Q$3000,0)&lt;&gt;ROW()-1,"",COUNT($AO$1:$AO2119)+1))</f>
        <v/>
      </c>
    </row>
    <row r="2121" customFormat="false" ht="12.75" hidden="false" customHeight="true" outlineLevel="0" collapsed="false">
      <c r="W2121" s="24" t="n">
        <f aca="false">IF($F2121="",0,IFERROR(IF(ISNUMBER($F2121),INT($F2121),DATE(VALUE(MID(SUBSTITUTE(LEFT($F2121,FIND(" ",$F2121&amp;" ")-1),"/",REPT(" ",20)),41,20)),VALUE(LEFT(SUBSTITUTE(LEFT($F2121,FIND(" ",$F2121&amp;" ")-1),"/",REPT(" ",20)),20)),VALUE(MID(SUBSTITUTE(LEFT($F2121,FIND(" ",$F2121&amp;" ")-1),"/",REPT(" ",20)),21,20)))),0))</f>
        <v>0</v>
      </c>
      <c r="X2121" s="25" t="str">
        <f aca="false">IF(ISNUMBER($N2121),$N2121*Validation!$B$5,"")</f>
        <v/>
      </c>
      <c r="Y2121" s="26" t="str">
        <f aca="false">IF($A2121="","",SUBSTITUTE(SUBSTITUTE(SUBSTITUTE(SUBSTITUTE(SUBSTITUTE(SUBSTITUTE(SUBSTITUTE(UPPER(TRIM($A2121)),"Á","A"),"É","E"),"Í","I"),"Ó","O"),"Ú","U"),"Ñ","N"),"Ü","U"))</f>
        <v/>
      </c>
      <c r="Z2121" s="26" t="str">
        <f aca="false">IF($Y2121="","",LEFT($Y2121,1)&amp;" "&amp;TRIM(RIGHT(SUBSTITUTE($Y2121," ",REPT(" ",50)),50)))</f>
        <v/>
      </c>
      <c r="AA2121" s="27" t="str">
        <f aca="false">IF($AF2121="","",IF(COUNTIF(Validation!$U$19:$U$178,$AF2121)&gt;0,"OK","NO MATCH"))</f>
        <v/>
      </c>
      <c r="AB2121" s="27" t="str">
        <f aca="false">IF($W2121=0,"",IF(AND($W2121&gt;=Validation!$B$3,$W2121&lt;=Validation!$C$3),"Yes","No"))</f>
        <v/>
      </c>
      <c r="AC2121" s="26" t="str">
        <f aca="false">IF($A2121="","",$AF2121&amp;"|"&amp;TEXT($W2121,"yyyy-mm-dd")&amp;"|"&amp;$J2121&amp;"|"&amp;$N2121)</f>
        <v/>
      </c>
      <c r="AD2121" s="27" t="str">
        <f aca="false">IF($AC2121="","",IF(COUNTIF($AC$2:$AC$3000,$AC2121)&gt;1,"REVIEW","OK"))</f>
        <v/>
      </c>
      <c r="AE2121" s="27" t="str">
        <f aca="false">IF(OR($W2121=0,$O2121=""),"",IF(IFERROR(IF(ISNUMBER($O2121),INT($O2121),DATE(VALUE(MID(SUBSTITUTE(LEFT($O2121,FIND(" ",$O2121&amp;" ")-1),"/",REPT(" ",20)),41,20)),VALUE(LEFT(SUBSTITUTE(LEFT($O2121,FIND(" ",$O2121&amp;" ")-1),"/",REPT(" ",20)),20)),VALUE(MID(SUBSTITUTE(LEFT($O2121,FIND(" ",$O2121&amp;" ")-1),"/",REPT(" ",20)),21,20)))),0)&gt;$W2121,"Late","Same day"))</f>
        <v/>
      </c>
      <c r="AF2121" s="26" t="str">
        <f aca="false">IF($A2121="","",IFERROR(INDEX(Validation!$C$193:$C$217,MATCH($A2121,Validation!$A$193:$A$217,0)),IF(COUNTIF(Validation!$U$19:$U$178,$Z2121)&gt;0,$Z2121,IF(COUNTIF(Validation!$S$19:$S$178,$AI2121)=1,INDEX(Validation!$U$19:$U$178,MATCH($AI2121,Validation!$S$19:$S$178,0)),$Z2121))))</f>
        <v/>
      </c>
      <c r="AG2121" s="27" t="str">
        <f aca="false">IF(COUNTA($A2121:$U2121)=0,"",IF($A2121="","No name",IF($F2121="","No date",IF($W2121=0,"Date ilegible",IF(NOT(ISNUMBER($N2121)),"Hours no numéricas",IF($AA2121="NO MATCH","Person no identificada","OK"))))))</f>
        <v/>
      </c>
      <c r="AH2121" s="27" t="str">
        <f aca="false">IF($W2121=0,"No date",IF($W2121&lt;Validation!$B$3,"Before period",IF($W2121&gt;Validation!$C$3,"After period","In period")))</f>
        <v>No date</v>
      </c>
      <c r="AI2121" s="26" t="str">
        <f aca="false">IF($Y2121="","",TRIM(RIGHT(SUBSTITUTE($Y2121," ",REPT(" ",50)),50)))</f>
        <v/>
      </c>
      <c r="AJ2121" s="27" t="str">
        <f aca="false">IF($A2121="","",IF(NOT(ISERROR(MATCH($A2121,Validation!$A$193:$A$217,0))),"Manual mapping",IF(COUNTIF(Validation!$U$19:$U$178,$Z2121)&gt;0,"Direct",IF(COUNTIF(Validation!$S$19:$S$178,$AI2121)=1,"By surname","Unresolved"))))</f>
        <v/>
      </c>
      <c r="AK2121" s="28" t="str">
        <f aca="false">IF($L2121="","",IF(MATCH($L2121,$L$2:$L$3000,0)&lt;&gt;ROW()-1,"",COUNT($AK$1:$AK2120)+1))</f>
        <v/>
      </c>
      <c r="AL2121" s="28" t="str">
        <f aca="false">IF($G2121="","",IF(MATCH($G2121,$G$2:$G$3000,0)&lt;&gt;ROW()-1,"",COUNT($AL$1:$AL2120)+1))</f>
        <v/>
      </c>
      <c r="AM2121" s="28" t="str">
        <f aca="false">IF($H2121="","",IF(MATCH($H2121,$H$2:$H$3000,0)&lt;&gt;ROW()-1,"",COUNT($AM$1:$AM2120)+1))</f>
        <v/>
      </c>
      <c r="AN2121" s="28" t="str">
        <f aca="false">IF($I2121="","",IF(MATCH($I2121,$I$2:$I$3000,0)&lt;&gt;ROW()-1,"",COUNT($AN$1:$AN2120)+1))</f>
        <v/>
      </c>
      <c r="AO2121" s="28" t="str">
        <f aca="false">IF($Q2121="","",IF(MATCH($Q2121,$Q$2:$Q$3000,0)&lt;&gt;ROW()-1,"",COUNT($AO$1:$AO2120)+1))</f>
        <v/>
      </c>
    </row>
    <row r="2122" customFormat="false" ht="12.75" hidden="false" customHeight="true" outlineLevel="0" collapsed="false">
      <c r="W2122" s="24" t="n">
        <f aca="false">IF($F2122="",0,IFERROR(IF(ISNUMBER($F2122),INT($F2122),DATE(VALUE(MID(SUBSTITUTE(LEFT($F2122,FIND(" ",$F2122&amp;" ")-1),"/",REPT(" ",20)),41,20)),VALUE(LEFT(SUBSTITUTE(LEFT($F2122,FIND(" ",$F2122&amp;" ")-1),"/",REPT(" ",20)),20)),VALUE(MID(SUBSTITUTE(LEFT($F2122,FIND(" ",$F2122&amp;" ")-1),"/",REPT(" ",20)),21,20)))),0))</f>
        <v>0</v>
      </c>
      <c r="X2122" s="25" t="str">
        <f aca="false">IF(ISNUMBER($N2122),$N2122*Validation!$B$5,"")</f>
        <v/>
      </c>
      <c r="Y2122" s="26" t="str">
        <f aca="false">IF($A2122="","",SUBSTITUTE(SUBSTITUTE(SUBSTITUTE(SUBSTITUTE(SUBSTITUTE(SUBSTITUTE(SUBSTITUTE(UPPER(TRIM($A2122)),"Á","A"),"É","E"),"Í","I"),"Ó","O"),"Ú","U"),"Ñ","N"),"Ü","U"))</f>
        <v/>
      </c>
      <c r="Z2122" s="26" t="str">
        <f aca="false">IF($Y2122="","",LEFT($Y2122,1)&amp;" "&amp;TRIM(RIGHT(SUBSTITUTE($Y2122," ",REPT(" ",50)),50)))</f>
        <v/>
      </c>
      <c r="AA2122" s="27" t="str">
        <f aca="false">IF($AF2122="","",IF(COUNTIF(Validation!$U$19:$U$178,$AF2122)&gt;0,"OK","NO MATCH"))</f>
        <v/>
      </c>
      <c r="AB2122" s="27" t="str">
        <f aca="false">IF($W2122=0,"",IF(AND($W2122&gt;=Validation!$B$3,$W2122&lt;=Validation!$C$3),"Yes","No"))</f>
        <v/>
      </c>
      <c r="AC2122" s="26" t="str">
        <f aca="false">IF($A2122="","",$AF2122&amp;"|"&amp;TEXT($W2122,"yyyy-mm-dd")&amp;"|"&amp;$J2122&amp;"|"&amp;$N2122)</f>
        <v/>
      </c>
      <c r="AD2122" s="27" t="str">
        <f aca="false">IF($AC2122="","",IF(COUNTIF($AC$2:$AC$3000,$AC2122)&gt;1,"REVIEW","OK"))</f>
        <v/>
      </c>
      <c r="AE2122" s="27" t="str">
        <f aca="false">IF(OR($W2122=0,$O2122=""),"",IF(IFERROR(IF(ISNUMBER($O2122),INT($O2122),DATE(VALUE(MID(SUBSTITUTE(LEFT($O2122,FIND(" ",$O2122&amp;" ")-1),"/",REPT(" ",20)),41,20)),VALUE(LEFT(SUBSTITUTE(LEFT($O2122,FIND(" ",$O2122&amp;" ")-1),"/",REPT(" ",20)),20)),VALUE(MID(SUBSTITUTE(LEFT($O2122,FIND(" ",$O2122&amp;" ")-1),"/",REPT(" ",20)),21,20)))),0)&gt;$W2122,"Late","Same day"))</f>
        <v/>
      </c>
      <c r="AF2122" s="26" t="str">
        <f aca="false">IF($A2122="","",IFERROR(INDEX(Validation!$C$193:$C$217,MATCH($A2122,Validation!$A$193:$A$217,0)),IF(COUNTIF(Validation!$U$19:$U$178,$Z2122)&gt;0,$Z2122,IF(COUNTIF(Validation!$S$19:$S$178,$AI2122)=1,INDEX(Validation!$U$19:$U$178,MATCH($AI2122,Validation!$S$19:$S$178,0)),$Z2122))))</f>
        <v/>
      </c>
      <c r="AG2122" s="27" t="str">
        <f aca="false">IF(COUNTA($A2122:$U2122)=0,"",IF($A2122="","No name",IF($F2122="","No date",IF($W2122=0,"Date ilegible",IF(NOT(ISNUMBER($N2122)),"Hours no numéricas",IF($AA2122="NO MATCH","Person no identificada","OK"))))))</f>
        <v/>
      </c>
      <c r="AH2122" s="27" t="str">
        <f aca="false">IF($W2122=0,"No date",IF($W2122&lt;Validation!$B$3,"Before period",IF($W2122&gt;Validation!$C$3,"After period","In period")))</f>
        <v>No date</v>
      </c>
      <c r="AI2122" s="26" t="str">
        <f aca="false">IF($Y2122="","",TRIM(RIGHT(SUBSTITUTE($Y2122," ",REPT(" ",50)),50)))</f>
        <v/>
      </c>
      <c r="AJ2122" s="27" t="str">
        <f aca="false">IF($A2122="","",IF(NOT(ISERROR(MATCH($A2122,Validation!$A$193:$A$217,0))),"Manual mapping",IF(COUNTIF(Validation!$U$19:$U$178,$Z2122)&gt;0,"Direct",IF(COUNTIF(Validation!$S$19:$S$178,$AI2122)=1,"By surname","Unresolved"))))</f>
        <v/>
      </c>
      <c r="AK2122" s="28" t="str">
        <f aca="false">IF($L2122="","",IF(MATCH($L2122,$L$2:$L$3000,0)&lt;&gt;ROW()-1,"",COUNT($AK$1:$AK2121)+1))</f>
        <v/>
      </c>
      <c r="AL2122" s="28" t="str">
        <f aca="false">IF($G2122="","",IF(MATCH($G2122,$G$2:$G$3000,0)&lt;&gt;ROW()-1,"",COUNT($AL$1:$AL2121)+1))</f>
        <v/>
      </c>
      <c r="AM2122" s="28" t="str">
        <f aca="false">IF($H2122="","",IF(MATCH($H2122,$H$2:$H$3000,0)&lt;&gt;ROW()-1,"",COUNT($AM$1:$AM2121)+1))</f>
        <v/>
      </c>
      <c r="AN2122" s="28" t="str">
        <f aca="false">IF($I2122="","",IF(MATCH($I2122,$I$2:$I$3000,0)&lt;&gt;ROW()-1,"",COUNT($AN$1:$AN2121)+1))</f>
        <v/>
      </c>
      <c r="AO2122" s="28" t="str">
        <f aca="false">IF($Q2122="","",IF(MATCH($Q2122,$Q$2:$Q$3000,0)&lt;&gt;ROW()-1,"",COUNT($AO$1:$AO2121)+1))</f>
        <v/>
      </c>
    </row>
    <row r="2123" customFormat="false" ht="12.75" hidden="false" customHeight="true" outlineLevel="0" collapsed="false">
      <c r="W2123" s="24" t="n">
        <f aca="false">IF($F2123="",0,IFERROR(IF(ISNUMBER($F2123),INT($F2123),DATE(VALUE(MID(SUBSTITUTE(LEFT($F2123,FIND(" ",$F2123&amp;" ")-1),"/",REPT(" ",20)),41,20)),VALUE(LEFT(SUBSTITUTE(LEFT($F2123,FIND(" ",$F2123&amp;" ")-1),"/",REPT(" ",20)),20)),VALUE(MID(SUBSTITUTE(LEFT($F2123,FIND(" ",$F2123&amp;" ")-1),"/",REPT(" ",20)),21,20)))),0))</f>
        <v>0</v>
      </c>
      <c r="X2123" s="25" t="str">
        <f aca="false">IF(ISNUMBER($N2123),$N2123*Validation!$B$5,"")</f>
        <v/>
      </c>
      <c r="Y2123" s="26" t="str">
        <f aca="false">IF($A2123="","",SUBSTITUTE(SUBSTITUTE(SUBSTITUTE(SUBSTITUTE(SUBSTITUTE(SUBSTITUTE(SUBSTITUTE(UPPER(TRIM($A2123)),"Á","A"),"É","E"),"Í","I"),"Ó","O"),"Ú","U"),"Ñ","N"),"Ü","U"))</f>
        <v/>
      </c>
      <c r="Z2123" s="26" t="str">
        <f aca="false">IF($Y2123="","",LEFT($Y2123,1)&amp;" "&amp;TRIM(RIGHT(SUBSTITUTE($Y2123," ",REPT(" ",50)),50)))</f>
        <v/>
      </c>
      <c r="AA2123" s="27" t="str">
        <f aca="false">IF($AF2123="","",IF(COUNTIF(Validation!$U$19:$U$178,$AF2123)&gt;0,"OK","NO MATCH"))</f>
        <v/>
      </c>
      <c r="AB2123" s="27" t="str">
        <f aca="false">IF($W2123=0,"",IF(AND($W2123&gt;=Validation!$B$3,$W2123&lt;=Validation!$C$3),"Yes","No"))</f>
        <v/>
      </c>
      <c r="AC2123" s="26" t="str">
        <f aca="false">IF($A2123="","",$AF2123&amp;"|"&amp;TEXT($W2123,"yyyy-mm-dd")&amp;"|"&amp;$J2123&amp;"|"&amp;$N2123)</f>
        <v/>
      </c>
      <c r="AD2123" s="27" t="str">
        <f aca="false">IF($AC2123="","",IF(COUNTIF($AC$2:$AC$3000,$AC2123)&gt;1,"REVIEW","OK"))</f>
        <v/>
      </c>
      <c r="AE2123" s="27" t="str">
        <f aca="false">IF(OR($W2123=0,$O2123=""),"",IF(IFERROR(IF(ISNUMBER($O2123),INT($O2123),DATE(VALUE(MID(SUBSTITUTE(LEFT($O2123,FIND(" ",$O2123&amp;" ")-1),"/",REPT(" ",20)),41,20)),VALUE(LEFT(SUBSTITUTE(LEFT($O2123,FIND(" ",$O2123&amp;" ")-1),"/",REPT(" ",20)),20)),VALUE(MID(SUBSTITUTE(LEFT($O2123,FIND(" ",$O2123&amp;" ")-1),"/",REPT(" ",20)),21,20)))),0)&gt;$W2123,"Late","Same day"))</f>
        <v/>
      </c>
      <c r="AF2123" s="26" t="str">
        <f aca="false">IF($A2123="","",IFERROR(INDEX(Validation!$C$193:$C$217,MATCH($A2123,Validation!$A$193:$A$217,0)),IF(COUNTIF(Validation!$U$19:$U$178,$Z2123)&gt;0,$Z2123,IF(COUNTIF(Validation!$S$19:$S$178,$AI2123)=1,INDEX(Validation!$U$19:$U$178,MATCH($AI2123,Validation!$S$19:$S$178,0)),$Z2123))))</f>
        <v/>
      </c>
      <c r="AG2123" s="27" t="str">
        <f aca="false">IF(COUNTA($A2123:$U2123)=0,"",IF($A2123="","No name",IF($F2123="","No date",IF($W2123=0,"Date ilegible",IF(NOT(ISNUMBER($N2123)),"Hours no numéricas",IF($AA2123="NO MATCH","Person no identificada","OK"))))))</f>
        <v/>
      </c>
      <c r="AH2123" s="27" t="str">
        <f aca="false">IF($W2123=0,"No date",IF($W2123&lt;Validation!$B$3,"Before period",IF($W2123&gt;Validation!$C$3,"After period","In period")))</f>
        <v>No date</v>
      </c>
      <c r="AI2123" s="26" t="str">
        <f aca="false">IF($Y2123="","",TRIM(RIGHT(SUBSTITUTE($Y2123," ",REPT(" ",50)),50)))</f>
        <v/>
      </c>
      <c r="AJ2123" s="27" t="str">
        <f aca="false">IF($A2123="","",IF(NOT(ISERROR(MATCH($A2123,Validation!$A$193:$A$217,0))),"Manual mapping",IF(COUNTIF(Validation!$U$19:$U$178,$Z2123)&gt;0,"Direct",IF(COUNTIF(Validation!$S$19:$S$178,$AI2123)=1,"By surname","Unresolved"))))</f>
        <v/>
      </c>
      <c r="AK2123" s="28" t="str">
        <f aca="false">IF($L2123="","",IF(MATCH($L2123,$L$2:$L$3000,0)&lt;&gt;ROW()-1,"",COUNT($AK$1:$AK2122)+1))</f>
        <v/>
      </c>
      <c r="AL2123" s="28" t="str">
        <f aca="false">IF($G2123="","",IF(MATCH($G2123,$G$2:$G$3000,0)&lt;&gt;ROW()-1,"",COUNT($AL$1:$AL2122)+1))</f>
        <v/>
      </c>
      <c r="AM2123" s="28" t="str">
        <f aca="false">IF($H2123="","",IF(MATCH($H2123,$H$2:$H$3000,0)&lt;&gt;ROW()-1,"",COUNT($AM$1:$AM2122)+1))</f>
        <v/>
      </c>
      <c r="AN2123" s="28" t="str">
        <f aca="false">IF($I2123="","",IF(MATCH($I2123,$I$2:$I$3000,0)&lt;&gt;ROW()-1,"",COUNT($AN$1:$AN2122)+1))</f>
        <v/>
      </c>
      <c r="AO2123" s="28" t="str">
        <f aca="false">IF($Q2123="","",IF(MATCH($Q2123,$Q$2:$Q$3000,0)&lt;&gt;ROW()-1,"",COUNT($AO$1:$AO2122)+1))</f>
        <v/>
      </c>
    </row>
    <row r="2124" customFormat="false" ht="12.75" hidden="false" customHeight="true" outlineLevel="0" collapsed="false">
      <c r="W2124" s="24" t="n">
        <f aca="false">IF($F2124="",0,IFERROR(IF(ISNUMBER($F2124),INT($F2124),DATE(VALUE(MID(SUBSTITUTE(LEFT($F2124,FIND(" ",$F2124&amp;" ")-1),"/",REPT(" ",20)),41,20)),VALUE(LEFT(SUBSTITUTE(LEFT($F2124,FIND(" ",$F2124&amp;" ")-1),"/",REPT(" ",20)),20)),VALUE(MID(SUBSTITUTE(LEFT($F2124,FIND(" ",$F2124&amp;" ")-1),"/",REPT(" ",20)),21,20)))),0))</f>
        <v>0</v>
      </c>
      <c r="X2124" s="25" t="str">
        <f aca="false">IF(ISNUMBER($N2124),$N2124*Validation!$B$5,"")</f>
        <v/>
      </c>
      <c r="Y2124" s="26" t="str">
        <f aca="false">IF($A2124="","",SUBSTITUTE(SUBSTITUTE(SUBSTITUTE(SUBSTITUTE(SUBSTITUTE(SUBSTITUTE(SUBSTITUTE(UPPER(TRIM($A2124)),"Á","A"),"É","E"),"Í","I"),"Ó","O"),"Ú","U"),"Ñ","N"),"Ü","U"))</f>
        <v/>
      </c>
      <c r="Z2124" s="26" t="str">
        <f aca="false">IF($Y2124="","",LEFT($Y2124,1)&amp;" "&amp;TRIM(RIGHT(SUBSTITUTE($Y2124," ",REPT(" ",50)),50)))</f>
        <v/>
      </c>
      <c r="AA2124" s="27" t="str">
        <f aca="false">IF($AF2124="","",IF(COUNTIF(Validation!$U$19:$U$178,$AF2124)&gt;0,"OK","NO MATCH"))</f>
        <v/>
      </c>
      <c r="AB2124" s="27" t="str">
        <f aca="false">IF($W2124=0,"",IF(AND($W2124&gt;=Validation!$B$3,$W2124&lt;=Validation!$C$3),"Yes","No"))</f>
        <v/>
      </c>
      <c r="AC2124" s="26" t="str">
        <f aca="false">IF($A2124="","",$AF2124&amp;"|"&amp;TEXT($W2124,"yyyy-mm-dd")&amp;"|"&amp;$J2124&amp;"|"&amp;$N2124)</f>
        <v/>
      </c>
      <c r="AD2124" s="27" t="str">
        <f aca="false">IF($AC2124="","",IF(COUNTIF($AC$2:$AC$3000,$AC2124)&gt;1,"REVIEW","OK"))</f>
        <v/>
      </c>
      <c r="AE2124" s="27" t="str">
        <f aca="false">IF(OR($W2124=0,$O2124=""),"",IF(IFERROR(IF(ISNUMBER($O2124),INT($O2124),DATE(VALUE(MID(SUBSTITUTE(LEFT($O2124,FIND(" ",$O2124&amp;" ")-1),"/",REPT(" ",20)),41,20)),VALUE(LEFT(SUBSTITUTE(LEFT($O2124,FIND(" ",$O2124&amp;" ")-1),"/",REPT(" ",20)),20)),VALUE(MID(SUBSTITUTE(LEFT($O2124,FIND(" ",$O2124&amp;" ")-1),"/",REPT(" ",20)),21,20)))),0)&gt;$W2124,"Late","Same day"))</f>
        <v/>
      </c>
      <c r="AF2124" s="26" t="str">
        <f aca="false">IF($A2124="","",IFERROR(INDEX(Validation!$C$193:$C$217,MATCH($A2124,Validation!$A$193:$A$217,0)),IF(COUNTIF(Validation!$U$19:$U$178,$Z2124)&gt;0,$Z2124,IF(COUNTIF(Validation!$S$19:$S$178,$AI2124)=1,INDEX(Validation!$U$19:$U$178,MATCH($AI2124,Validation!$S$19:$S$178,0)),$Z2124))))</f>
        <v/>
      </c>
      <c r="AG2124" s="27" t="str">
        <f aca="false">IF(COUNTA($A2124:$U2124)=0,"",IF($A2124="","No name",IF($F2124="","No date",IF($W2124=0,"Date ilegible",IF(NOT(ISNUMBER($N2124)),"Hours no numéricas",IF($AA2124="NO MATCH","Person no identificada","OK"))))))</f>
        <v/>
      </c>
      <c r="AH2124" s="27" t="str">
        <f aca="false">IF($W2124=0,"No date",IF($W2124&lt;Validation!$B$3,"Before period",IF($W2124&gt;Validation!$C$3,"After period","In period")))</f>
        <v>No date</v>
      </c>
      <c r="AI2124" s="26" t="str">
        <f aca="false">IF($Y2124="","",TRIM(RIGHT(SUBSTITUTE($Y2124," ",REPT(" ",50)),50)))</f>
        <v/>
      </c>
      <c r="AJ2124" s="27" t="str">
        <f aca="false">IF($A2124="","",IF(NOT(ISERROR(MATCH($A2124,Validation!$A$193:$A$217,0))),"Manual mapping",IF(COUNTIF(Validation!$U$19:$U$178,$Z2124)&gt;0,"Direct",IF(COUNTIF(Validation!$S$19:$S$178,$AI2124)=1,"By surname","Unresolved"))))</f>
        <v/>
      </c>
      <c r="AK2124" s="28" t="str">
        <f aca="false">IF($L2124="","",IF(MATCH($L2124,$L$2:$L$3000,0)&lt;&gt;ROW()-1,"",COUNT($AK$1:$AK2123)+1))</f>
        <v/>
      </c>
      <c r="AL2124" s="28" t="str">
        <f aca="false">IF($G2124="","",IF(MATCH($G2124,$G$2:$G$3000,0)&lt;&gt;ROW()-1,"",COUNT($AL$1:$AL2123)+1))</f>
        <v/>
      </c>
      <c r="AM2124" s="28" t="str">
        <f aca="false">IF($H2124="","",IF(MATCH($H2124,$H$2:$H$3000,0)&lt;&gt;ROW()-1,"",COUNT($AM$1:$AM2123)+1))</f>
        <v/>
      </c>
      <c r="AN2124" s="28" t="str">
        <f aca="false">IF($I2124="","",IF(MATCH($I2124,$I$2:$I$3000,0)&lt;&gt;ROW()-1,"",COUNT($AN$1:$AN2123)+1))</f>
        <v/>
      </c>
      <c r="AO2124" s="28" t="str">
        <f aca="false">IF($Q2124="","",IF(MATCH($Q2124,$Q$2:$Q$3000,0)&lt;&gt;ROW()-1,"",COUNT($AO$1:$AO2123)+1))</f>
        <v/>
      </c>
    </row>
    <row r="2125" customFormat="false" ht="12.75" hidden="false" customHeight="true" outlineLevel="0" collapsed="false">
      <c r="W2125" s="24" t="n">
        <f aca="false">IF($F2125="",0,IFERROR(IF(ISNUMBER($F2125),INT($F2125),DATE(VALUE(MID(SUBSTITUTE(LEFT($F2125,FIND(" ",$F2125&amp;" ")-1),"/",REPT(" ",20)),41,20)),VALUE(LEFT(SUBSTITUTE(LEFT($F2125,FIND(" ",$F2125&amp;" ")-1),"/",REPT(" ",20)),20)),VALUE(MID(SUBSTITUTE(LEFT($F2125,FIND(" ",$F2125&amp;" ")-1),"/",REPT(" ",20)),21,20)))),0))</f>
        <v>0</v>
      </c>
      <c r="X2125" s="25" t="str">
        <f aca="false">IF(ISNUMBER($N2125),$N2125*Validation!$B$5,"")</f>
        <v/>
      </c>
      <c r="Y2125" s="26" t="str">
        <f aca="false">IF($A2125="","",SUBSTITUTE(SUBSTITUTE(SUBSTITUTE(SUBSTITUTE(SUBSTITUTE(SUBSTITUTE(SUBSTITUTE(UPPER(TRIM($A2125)),"Á","A"),"É","E"),"Í","I"),"Ó","O"),"Ú","U"),"Ñ","N"),"Ü","U"))</f>
        <v/>
      </c>
      <c r="Z2125" s="26" t="str">
        <f aca="false">IF($Y2125="","",LEFT($Y2125,1)&amp;" "&amp;TRIM(RIGHT(SUBSTITUTE($Y2125," ",REPT(" ",50)),50)))</f>
        <v/>
      </c>
      <c r="AA2125" s="27" t="str">
        <f aca="false">IF($AF2125="","",IF(COUNTIF(Validation!$U$19:$U$178,$AF2125)&gt;0,"OK","NO MATCH"))</f>
        <v/>
      </c>
      <c r="AB2125" s="27" t="str">
        <f aca="false">IF($W2125=0,"",IF(AND($W2125&gt;=Validation!$B$3,$W2125&lt;=Validation!$C$3),"Yes","No"))</f>
        <v/>
      </c>
      <c r="AC2125" s="26" t="str">
        <f aca="false">IF($A2125="","",$AF2125&amp;"|"&amp;TEXT($W2125,"yyyy-mm-dd")&amp;"|"&amp;$J2125&amp;"|"&amp;$N2125)</f>
        <v/>
      </c>
      <c r="AD2125" s="27" t="str">
        <f aca="false">IF($AC2125="","",IF(COUNTIF($AC$2:$AC$3000,$AC2125)&gt;1,"REVIEW","OK"))</f>
        <v/>
      </c>
      <c r="AE2125" s="27" t="str">
        <f aca="false">IF(OR($W2125=0,$O2125=""),"",IF(IFERROR(IF(ISNUMBER($O2125),INT($O2125),DATE(VALUE(MID(SUBSTITUTE(LEFT($O2125,FIND(" ",$O2125&amp;" ")-1),"/",REPT(" ",20)),41,20)),VALUE(LEFT(SUBSTITUTE(LEFT($O2125,FIND(" ",$O2125&amp;" ")-1),"/",REPT(" ",20)),20)),VALUE(MID(SUBSTITUTE(LEFT($O2125,FIND(" ",$O2125&amp;" ")-1),"/",REPT(" ",20)),21,20)))),0)&gt;$W2125,"Late","Same day"))</f>
        <v/>
      </c>
      <c r="AF2125" s="26" t="str">
        <f aca="false">IF($A2125="","",IFERROR(INDEX(Validation!$C$193:$C$217,MATCH($A2125,Validation!$A$193:$A$217,0)),IF(COUNTIF(Validation!$U$19:$U$178,$Z2125)&gt;0,$Z2125,IF(COUNTIF(Validation!$S$19:$S$178,$AI2125)=1,INDEX(Validation!$U$19:$U$178,MATCH($AI2125,Validation!$S$19:$S$178,0)),$Z2125))))</f>
        <v/>
      </c>
      <c r="AG2125" s="27" t="str">
        <f aca="false">IF(COUNTA($A2125:$U2125)=0,"",IF($A2125="","No name",IF($F2125="","No date",IF($W2125=0,"Date ilegible",IF(NOT(ISNUMBER($N2125)),"Hours no numéricas",IF($AA2125="NO MATCH","Person no identificada","OK"))))))</f>
        <v/>
      </c>
      <c r="AH2125" s="27" t="str">
        <f aca="false">IF($W2125=0,"No date",IF($W2125&lt;Validation!$B$3,"Before period",IF($W2125&gt;Validation!$C$3,"After period","In period")))</f>
        <v>No date</v>
      </c>
      <c r="AI2125" s="26" t="str">
        <f aca="false">IF($Y2125="","",TRIM(RIGHT(SUBSTITUTE($Y2125," ",REPT(" ",50)),50)))</f>
        <v/>
      </c>
      <c r="AJ2125" s="27" t="str">
        <f aca="false">IF($A2125="","",IF(NOT(ISERROR(MATCH($A2125,Validation!$A$193:$A$217,0))),"Manual mapping",IF(COUNTIF(Validation!$U$19:$U$178,$Z2125)&gt;0,"Direct",IF(COUNTIF(Validation!$S$19:$S$178,$AI2125)=1,"By surname","Unresolved"))))</f>
        <v/>
      </c>
      <c r="AK2125" s="28" t="str">
        <f aca="false">IF($L2125="","",IF(MATCH($L2125,$L$2:$L$3000,0)&lt;&gt;ROW()-1,"",COUNT($AK$1:$AK2124)+1))</f>
        <v/>
      </c>
      <c r="AL2125" s="28" t="str">
        <f aca="false">IF($G2125="","",IF(MATCH($G2125,$G$2:$G$3000,0)&lt;&gt;ROW()-1,"",COUNT($AL$1:$AL2124)+1))</f>
        <v/>
      </c>
      <c r="AM2125" s="28" t="str">
        <f aca="false">IF($H2125="","",IF(MATCH($H2125,$H$2:$H$3000,0)&lt;&gt;ROW()-1,"",COUNT($AM$1:$AM2124)+1))</f>
        <v/>
      </c>
      <c r="AN2125" s="28" t="str">
        <f aca="false">IF($I2125="","",IF(MATCH($I2125,$I$2:$I$3000,0)&lt;&gt;ROW()-1,"",COUNT($AN$1:$AN2124)+1))</f>
        <v/>
      </c>
      <c r="AO2125" s="28" t="str">
        <f aca="false">IF($Q2125="","",IF(MATCH($Q2125,$Q$2:$Q$3000,0)&lt;&gt;ROW()-1,"",COUNT($AO$1:$AO2124)+1))</f>
        <v/>
      </c>
    </row>
    <row r="2126" customFormat="false" ht="12.75" hidden="false" customHeight="true" outlineLevel="0" collapsed="false">
      <c r="W2126" s="24" t="n">
        <f aca="false">IF($F2126="",0,IFERROR(IF(ISNUMBER($F2126),INT($F2126),DATE(VALUE(MID(SUBSTITUTE(LEFT($F2126,FIND(" ",$F2126&amp;" ")-1),"/",REPT(" ",20)),41,20)),VALUE(LEFT(SUBSTITUTE(LEFT($F2126,FIND(" ",$F2126&amp;" ")-1),"/",REPT(" ",20)),20)),VALUE(MID(SUBSTITUTE(LEFT($F2126,FIND(" ",$F2126&amp;" ")-1),"/",REPT(" ",20)),21,20)))),0))</f>
        <v>0</v>
      </c>
      <c r="X2126" s="25" t="str">
        <f aca="false">IF(ISNUMBER($N2126),$N2126*Validation!$B$5,"")</f>
        <v/>
      </c>
      <c r="Y2126" s="26" t="str">
        <f aca="false">IF($A2126="","",SUBSTITUTE(SUBSTITUTE(SUBSTITUTE(SUBSTITUTE(SUBSTITUTE(SUBSTITUTE(SUBSTITUTE(UPPER(TRIM($A2126)),"Á","A"),"É","E"),"Í","I"),"Ó","O"),"Ú","U"),"Ñ","N"),"Ü","U"))</f>
        <v/>
      </c>
      <c r="Z2126" s="26" t="str">
        <f aca="false">IF($Y2126="","",LEFT($Y2126,1)&amp;" "&amp;TRIM(RIGHT(SUBSTITUTE($Y2126," ",REPT(" ",50)),50)))</f>
        <v/>
      </c>
      <c r="AA2126" s="27" t="str">
        <f aca="false">IF($AF2126="","",IF(COUNTIF(Validation!$U$19:$U$178,$AF2126)&gt;0,"OK","NO MATCH"))</f>
        <v/>
      </c>
      <c r="AB2126" s="27" t="str">
        <f aca="false">IF($W2126=0,"",IF(AND($W2126&gt;=Validation!$B$3,$W2126&lt;=Validation!$C$3),"Yes","No"))</f>
        <v/>
      </c>
      <c r="AC2126" s="26" t="str">
        <f aca="false">IF($A2126="","",$AF2126&amp;"|"&amp;TEXT($W2126,"yyyy-mm-dd")&amp;"|"&amp;$J2126&amp;"|"&amp;$N2126)</f>
        <v/>
      </c>
      <c r="AD2126" s="27" t="str">
        <f aca="false">IF($AC2126="","",IF(COUNTIF($AC$2:$AC$3000,$AC2126)&gt;1,"REVIEW","OK"))</f>
        <v/>
      </c>
      <c r="AE2126" s="27" t="str">
        <f aca="false">IF(OR($W2126=0,$O2126=""),"",IF(IFERROR(IF(ISNUMBER($O2126),INT($O2126),DATE(VALUE(MID(SUBSTITUTE(LEFT($O2126,FIND(" ",$O2126&amp;" ")-1),"/",REPT(" ",20)),41,20)),VALUE(LEFT(SUBSTITUTE(LEFT($O2126,FIND(" ",$O2126&amp;" ")-1),"/",REPT(" ",20)),20)),VALUE(MID(SUBSTITUTE(LEFT($O2126,FIND(" ",$O2126&amp;" ")-1),"/",REPT(" ",20)),21,20)))),0)&gt;$W2126,"Late","Same day"))</f>
        <v/>
      </c>
      <c r="AF2126" s="26" t="str">
        <f aca="false">IF($A2126="","",IFERROR(INDEX(Validation!$C$193:$C$217,MATCH($A2126,Validation!$A$193:$A$217,0)),IF(COUNTIF(Validation!$U$19:$U$178,$Z2126)&gt;0,$Z2126,IF(COUNTIF(Validation!$S$19:$S$178,$AI2126)=1,INDEX(Validation!$U$19:$U$178,MATCH($AI2126,Validation!$S$19:$S$178,0)),$Z2126))))</f>
        <v/>
      </c>
      <c r="AG2126" s="27" t="str">
        <f aca="false">IF(COUNTA($A2126:$U2126)=0,"",IF($A2126="","No name",IF($F2126="","No date",IF($W2126=0,"Date ilegible",IF(NOT(ISNUMBER($N2126)),"Hours no numéricas",IF($AA2126="NO MATCH","Person no identificada","OK"))))))</f>
        <v/>
      </c>
      <c r="AH2126" s="27" t="str">
        <f aca="false">IF($W2126=0,"No date",IF($W2126&lt;Validation!$B$3,"Before period",IF($W2126&gt;Validation!$C$3,"After period","In period")))</f>
        <v>No date</v>
      </c>
      <c r="AI2126" s="26" t="str">
        <f aca="false">IF($Y2126="","",TRIM(RIGHT(SUBSTITUTE($Y2126," ",REPT(" ",50)),50)))</f>
        <v/>
      </c>
      <c r="AJ2126" s="27" t="str">
        <f aca="false">IF($A2126="","",IF(NOT(ISERROR(MATCH($A2126,Validation!$A$193:$A$217,0))),"Manual mapping",IF(COUNTIF(Validation!$U$19:$U$178,$Z2126)&gt;0,"Direct",IF(COUNTIF(Validation!$S$19:$S$178,$AI2126)=1,"By surname","Unresolved"))))</f>
        <v/>
      </c>
      <c r="AK2126" s="28" t="str">
        <f aca="false">IF($L2126="","",IF(MATCH($L2126,$L$2:$L$3000,0)&lt;&gt;ROW()-1,"",COUNT($AK$1:$AK2125)+1))</f>
        <v/>
      </c>
      <c r="AL2126" s="28" t="str">
        <f aca="false">IF($G2126="","",IF(MATCH($G2126,$G$2:$G$3000,0)&lt;&gt;ROW()-1,"",COUNT($AL$1:$AL2125)+1))</f>
        <v/>
      </c>
      <c r="AM2126" s="28" t="str">
        <f aca="false">IF($H2126="","",IF(MATCH($H2126,$H$2:$H$3000,0)&lt;&gt;ROW()-1,"",COUNT($AM$1:$AM2125)+1))</f>
        <v/>
      </c>
      <c r="AN2126" s="28" t="str">
        <f aca="false">IF($I2126="","",IF(MATCH($I2126,$I$2:$I$3000,0)&lt;&gt;ROW()-1,"",COUNT($AN$1:$AN2125)+1))</f>
        <v/>
      </c>
      <c r="AO2126" s="28" t="str">
        <f aca="false">IF($Q2126="","",IF(MATCH($Q2126,$Q$2:$Q$3000,0)&lt;&gt;ROW()-1,"",COUNT($AO$1:$AO2125)+1))</f>
        <v/>
      </c>
    </row>
    <row r="2127" customFormat="false" ht="12.75" hidden="false" customHeight="true" outlineLevel="0" collapsed="false">
      <c r="W2127" s="24" t="n">
        <f aca="false">IF($F2127="",0,IFERROR(IF(ISNUMBER($F2127),INT($F2127),DATE(VALUE(MID(SUBSTITUTE(LEFT($F2127,FIND(" ",$F2127&amp;" ")-1),"/",REPT(" ",20)),41,20)),VALUE(LEFT(SUBSTITUTE(LEFT($F2127,FIND(" ",$F2127&amp;" ")-1),"/",REPT(" ",20)),20)),VALUE(MID(SUBSTITUTE(LEFT($F2127,FIND(" ",$F2127&amp;" ")-1),"/",REPT(" ",20)),21,20)))),0))</f>
        <v>0</v>
      </c>
      <c r="X2127" s="25" t="str">
        <f aca="false">IF(ISNUMBER($N2127),$N2127*Validation!$B$5,"")</f>
        <v/>
      </c>
      <c r="Y2127" s="26" t="str">
        <f aca="false">IF($A2127="","",SUBSTITUTE(SUBSTITUTE(SUBSTITUTE(SUBSTITUTE(SUBSTITUTE(SUBSTITUTE(SUBSTITUTE(UPPER(TRIM($A2127)),"Á","A"),"É","E"),"Í","I"),"Ó","O"),"Ú","U"),"Ñ","N"),"Ü","U"))</f>
        <v/>
      </c>
      <c r="Z2127" s="26" t="str">
        <f aca="false">IF($Y2127="","",LEFT($Y2127,1)&amp;" "&amp;TRIM(RIGHT(SUBSTITUTE($Y2127," ",REPT(" ",50)),50)))</f>
        <v/>
      </c>
      <c r="AA2127" s="27" t="str">
        <f aca="false">IF($AF2127="","",IF(COUNTIF(Validation!$U$19:$U$178,$AF2127)&gt;0,"OK","NO MATCH"))</f>
        <v/>
      </c>
      <c r="AB2127" s="27" t="str">
        <f aca="false">IF($W2127=0,"",IF(AND($W2127&gt;=Validation!$B$3,$W2127&lt;=Validation!$C$3),"Yes","No"))</f>
        <v/>
      </c>
      <c r="AC2127" s="26" t="str">
        <f aca="false">IF($A2127="","",$AF2127&amp;"|"&amp;TEXT($W2127,"yyyy-mm-dd")&amp;"|"&amp;$J2127&amp;"|"&amp;$N2127)</f>
        <v/>
      </c>
      <c r="AD2127" s="27" t="str">
        <f aca="false">IF($AC2127="","",IF(COUNTIF($AC$2:$AC$3000,$AC2127)&gt;1,"REVIEW","OK"))</f>
        <v/>
      </c>
      <c r="AE2127" s="27" t="str">
        <f aca="false">IF(OR($W2127=0,$O2127=""),"",IF(IFERROR(IF(ISNUMBER($O2127),INT($O2127),DATE(VALUE(MID(SUBSTITUTE(LEFT($O2127,FIND(" ",$O2127&amp;" ")-1),"/",REPT(" ",20)),41,20)),VALUE(LEFT(SUBSTITUTE(LEFT($O2127,FIND(" ",$O2127&amp;" ")-1),"/",REPT(" ",20)),20)),VALUE(MID(SUBSTITUTE(LEFT($O2127,FIND(" ",$O2127&amp;" ")-1),"/",REPT(" ",20)),21,20)))),0)&gt;$W2127,"Late","Same day"))</f>
        <v/>
      </c>
      <c r="AF2127" s="26" t="str">
        <f aca="false">IF($A2127="","",IFERROR(INDEX(Validation!$C$193:$C$217,MATCH($A2127,Validation!$A$193:$A$217,0)),IF(COUNTIF(Validation!$U$19:$U$178,$Z2127)&gt;0,$Z2127,IF(COUNTIF(Validation!$S$19:$S$178,$AI2127)=1,INDEX(Validation!$U$19:$U$178,MATCH($AI2127,Validation!$S$19:$S$178,0)),$Z2127))))</f>
        <v/>
      </c>
      <c r="AG2127" s="27" t="str">
        <f aca="false">IF(COUNTA($A2127:$U2127)=0,"",IF($A2127="","No name",IF($F2127="","No date",IF($W2127=0,"Date ilegible",IF(NOT(ISNUMBER($N2127)),"Hours no numéricas",IF($AA2127="NO MATCH","Person no identificada","OK"))))))</f>
        <v/>
      </c>
      <c r="AH2127" s="27" t="str">
        <f aca="false">IF($W2127=0,"No date",IF($W2127&lt;Validation!$B$3,"Before period",IF($W2127&gt;Validation!$C$3,"After period","In period")))</f>
        <v>No date</v>
      </c>
      <c r="AI2127" s="26" t="str">
        <f aca="false">IF($Y2127="","",TRIM(RIGHT(SUBSTITUTE($Y2127," ",REPT(" ",50)),50)))</f>
        <v/>
      </c>
      <c r="AJ2127" s="27" t="str">
        <f aca="false">IF($A2127="","",IF(NOT(ISERROR(MATCH($A2127,Validation!$A$193:$A$217,0))),"Manual mapping",IF(COUNTIF(Validation!$U$19:$U$178,$Z2127)&gt;0,"Direct",IF(COUNTIF(Validation!$S$19:$S$178,$AI2127)=1,"By surname","Unresolved"))))</f>
        <v/>
      </c>
      <c r="AK2127" s="28" t="str">
        <f aca="false">IF($L2127="","",IF(MATCH($L2127,$L$2:$L$3000,0)&lt;&gt;ROW()-1,"",COUNT($AK$1:$AK2126)+1))</f>
        <v/>
      </c>
      <c r="AL2127" s="28" t="str">
        <f aca="false">IF($G2127="","",IF(MATCH($G2127,$G$2:$G$3000,0)&lt;&gt;ROW()-1,"",COUNT($AL$1:$AL2126)+1))</f>
        <v/>
      </c>
      <c r="AM2127" s="28" t="str">
        <f aca="false">IF($H2127="","",IF(MATCH($H2127,$H$2:$H$3000,0)&lt;&gt;ROW()-1,"",COUNT($AM$1:$AM2126)+1))</f>
        <v/>
      </c>
      <c r="AN2127" s="28" t="str">
        <f aca="false">IF($I2127="","",IF(MATCH($I2127,$I$2:$I$3000,0)&lt;&gt;ROW()-1,"",COUNT($AN$1:$AN2126)+1))</f>
        <v/>
      </c>
      <c r="AO2127" s="28" t="str">
        <f aca="false">IF($Q2127="","",IF(MATCH($Q2127,$Q$2:$Q$3000,0)&lt;&gt;ROW()-1,"",COUNT($AO$1:$AO2126)+1))</f>
        <v/>
      </c>
    </row>
    <row r="2128" customFormat="false" ht="12.75" hidden="false" customHeight="true" outlineLevel="0" collapsed="false">
      <c r="W2128" s="24" t="n">
        <f aca="false">IF($F2128="",0,IFERROR(IF(ISNUMBER($F2128),INT($F2128),DATE(VALUE(MID(SUBSTITUTE(LEFT($F2128,FIND(" ",$F2128&amp;" ")-1),"/",REPT(" ",20)),41,20)),VALUE(LEFT(SUBSTITUTE(LEFT($F2128,FIND(" ",$F2128&amp;" ")-1),"/",REPT(" ",20)),20)),VALUE(MID(SUBSTITUTE(LEFT($F2128,FIND(" ",$F2128&amp;" ")-1),"/",REPT(" ",20)),21,20)))),0))</f>
        <v>0</v>
      </c>
      <c r="X2128" s="25" t="str">
        <f aca="false">IF(ISNUMBER($N2128),$N2128*Validation!$B$5,"")</f>
        <v/>
      </c>
      <c r="Y2128" s="26" t="str">
        <f aca="false">IF($A2128="","",SUBSTITUTE(SUBSTITUTE(SUBSTITUTE(SUBSTITUTE(SUBSTITUTE(SUBSTITUTE(SUBSTITUTE(UPPER(TRIM($A2128)),"Á","A"),"É","E"),"Í","I"),"Ó","O"),"Ú","U"),"Ñ","N"),"Ü","U"))</f>
        <v/>
      </c>
      <c r="Z2128" s="26" t="str">
        <f aca="false">IF($Y2128="","",LEFT($Y2128,1)&amp;" "&amp;TRIM(RIGHT(SUBSTITUTE($Y2128," ",REPT(" ",50)),50)))</f>
        <v/>
      </c>
      <c r="AA2128" s="27" t="str">
        <f aca="false">IF($AF2128="","",IF(COUNTIF(Validation!$U$19:$U$178,$AF2128)&gt;0,"OK","NO MATCH"))</f>
        <v/>
      </c>
      <c r="AB2128" s="27" t="str">
        <f aca="false">IF($W2128=0,"",IF(AND($W2128&gt;=Validation!$B$3,$W2128&lt;=Validation!$C$3),"Yes","No"))</f>
        <v/>
      </c>
      <c r="AC2128" s="26" t="str">
        <f aca="false">IF($A2128="","",$AF2128&amp;"|"&amp;TEXT($W2128,"yyyy-mm-dd")&amp;"|"&amp;$J2128&amp;"|"&amp;$N2128)</f>
        <v/>
      </c>
      <c r="AD2128" s="27" t="str">
        <f aca="false">IF($AC2128="","",IF(COUNTIF($AC$2:$AC$3000,$AC2128)&gt;1,"REVIEW","OK"))</f>
        <v/>
      </c>
      <c r="AE2128" s="27" t="str">
        <f aca="false">IF(OR($W2128=0,$O2128=""),"",IF(IFERROR(IF(ISNUMBER($O2128),INT($O2128),DATE(VALUE(MID(SUBSTITUTE(LEFT($O2128,FIND(" ",$O2128&amp;" ")-1),"/",REPT(" ",20)),41,20)),VALUE(LEFT(SUBSTITUTE(LEFT($O2128,FIND(" ",$O2128&amp;" ")-1),"/",REPT(" ",20)),20)),VALUE(MID(SUBSTITUTE(LEFT($O2128,FIND(" ",$O2128&amp;" ")-1),"/",REPT(" ",20)),21,20)))),0)&gt;$W2128,"Late","Same day"))</f>
        <v/>
      </c>
      <c r="AF2128" s="26" t="str">
        <f aca="false">IF($A2128="","",IFERROR(INDEX(Validation!$C$193:$C$217,MATCH($A2128,Validation!$A$193:$A$217,0)),IF(COUNTIF(Validation!$U$19:$U$178,$Z2128)&gt;0,$Z2128,IF(COUNTIF(Validation!$S$19:$S$178,$AI2128)=1,INDEX(Validation!$U$19:$U$178,MATCH($AI2128,Validation!$S$19:$S$178,0)),$Z2128))))</f>
        <v/>
      </c>
      <c r="AG2128" s="27" t="str">
        <f aca="false">IF(COUNTA($A2128:$U2128)=0,"",IF($A2128="","No name",IF($F2128="","No date",IF($W2128=0,"Date ilegible",IF(NOT(ISNUMBER($N2128)),"Hours no numéricas",IF($AA2128="NO MATCH","Person no identificada","OK"))))))</f>
        <v/>
      </c>
      <c r="AH2128" s="27" t="str">
        <f aca="false">IF($W2128=0,"No date",IF($W2128&lt;Validation!$B$3,"Before period",IF($W2128&gt;Validation!$C$3,"After period","In period")))</f>
        <v>No date</v>
      </c>
      <c r="AI2128" s="26" t="str">
        <f aca="false">IF($Y2128="","",TRIM(RIGHT(SUBSTITUTE($Y2128," ",REPT(" ",50)),50)))</f>
        <v/>
      </c>
      <c r="AJ2128" s="27" t="str">
        <f aca="false">IF($A2128="","",IF(NOT(ISERROR(MATCH($A2128,Validation!$A$193:$A$217,0))),"Manual mapping",IF(COUNTIF(Validation!$U$19:$U$178,$Z2128)&gt;0,"Direct",IF(COUNTIF(Validation!$S$19:$S$178,$AI2128)=1,"By surname","Unresolved"))))</f>
        <v/>
      </c>
      <c r="AK2128" s="28" t="str">
        <f aca="false">IF($L2128="","",IF(MATCH($L2128,$L$2:$L$3000,0)&lt;&gt;ROW()-1,"",COUNT($AK$1:$AK2127)+1))</f>
        <v/>
      </c>
      <c r="AL2128" s="28" t="str">
        <f aca="false">IF($G2128="","",IF(MATCH($G2128,$G$2:$G$3000,0)&lt;&gt;ROW()-1,"",COUNT($AL$1:$AL2127)+1))</f>
        <v/>
      </c>
      <c r="AM2128" s="28" t="str">
        <f aca="false">IF($H2128="","",IF(MATCH($H2128,$H$2:$H$3000,0)&lt;&gt;ROW()-1,"",COUNT($AM$1:$AM2127)+1))</f>
        <v/>
      </c>
      <c r="AN2128" s="28" t="str">
        <f aca="false">IF($I2128="","",IF(MATCH($I2128,$I$2:$I$3000,0)&lt;&gt;ROW()-1,"",COUNT($AN$1:$AN2127)+1))</f>
        <v/>
      </c>
      <c r="AO2128" s="28" t="str">
        <f aca="false">IF($Q2128="","",IF(MATCH($Q2128,$Q$2:$Q$3000,0)&lt;&gt;ROW()-1,"",COUNT($AO$1:$AO2127)+1))</f>
        <v/>
      </c>
    </row>
    <row r="2129" customFormat="false" ht="12.75" hidden="false" customHeight="true" outlineLevel="0" collapsed="false">
      <c r="W2129" s="24" t="n">
        <f aca="false">IF($F2129="",0,IFERROR(IF(ISNUMBER($F2129),INT($F2129),DATE(VALUE(MID(SUBSTITUTE(LEFT($F2129,FIND(" ",$F2129&amp;" ")-1),"/",REPT(" ",20)),41,20)),VALUE(LEFT(SUBSTITUTE(LEFT($F2129,FIND(" ",$F2129&amp;" ")-1),"/",REPT(" ",20)),20)),VALUE(MID(SUBSTITUTE(LEFT($F2129,FIND(" ",$F2129&amp;" ")-1),"/",REPT(" ",20)),21,20)))),0))</f>
        <v>0</v>
      </c>
      <c r="X2129" s="25" t="str">
        <f aca="false">IF(ISNUMBER($N2129),$N2129*Validation!$B$5,"")</f>
        <v/>
      </c>
      <c r="Y2129" s="26" t="str">
        <f aca="false">IF($A2129="","",SUBSTITUTE(SUBSTITUTE(SUBSTITUTE(SUBSTITUTE(SUBSTITUTE(SUBSTITUTE(SUBSTITUTE(UPPER(TRIM($A2129)),"Á","A"),"É","E"),"Í","I"),"Ó","O"),"Ú","U"),"Ñ","N"),"Ü","U"))</f>
        <v/>
      </c>
      <c r="Z2129" s="26" t="str">
        <f aca="false">IF($Y2129="","",LEFT($Y2129,1)&amp;" "&amp;TRIM(RIGHT(SUBSTITUTE($Y2129," ",REPT(" ",50)),50)))</f>
        <v/>
      </c>
      <c r="AA2129" s="27" t="str">
        <f aca="false">IF($AF2129="","",IF(COUNTIF(Validation!$U$19:$U$178,$AF2129)&gt;0,"OK","NO MATCH"))</f>
        <v/>
      </c>
      <c r="AB2129" s="27" t="str">
        <f aca="false">IF($W2129=0,"",IF(AND($W2129&gt;=Validation!$B$3,$W2129&lt;=Validation!$C$3),"Yes","No"))</f>
        <v/>
      </c>
      <c r="AC2129" s="26" t="str">
        <f aca="false">IF($A2129="","",$AF2129&amp;"|"&amp;TEXT($W2129,"yyyy-mm-dd")&amp;"|"&amp;$J2129&amp;"|"&amp;$N2129)</f>
        <v/>
      </c>
      <c r="AD2129" s="27" t="str">
        <f aca="false">IF($AC2129="","",IF(COUNTIF($AC$2:$AC$3000,$AC2129)&gt;1,"REVIEW","OK"))</f>
        <v/>
      </c>
      <c r="AE2129" s="27" t="str">
        <f aca="false">IF(OR($W2129=0,$O2129=""),"",IF(IFERROR(IF(ISNUMBER($O2129),INT($O2129),DATE(VALUE(MID(SUBSTITUTE(LEFT($O2129,FIND(" ",$O2129&amp;" ")-1),"/",REPT(" ",20)),41,20)),VALUE(LEFT(SUBSTITUTE(LEFT($O2129,FIND(" ",$O2129&amp;" ")-1),"/",REPT(" ",20)),20)),VALUE(MID(SUBSTITUTE(LEFT($O2129,FIND(" ",$O2129&amp;" ")-1),"/",REPT(" ",20)),21,20)))),0)&gt;$W2129,"Late","Same day"))</f>
        <v/>
      </c>
      <c r="AF2129" s="26" t="str">
        <f aca="false">IF($A2129="","",IFERROR(INDEX(Validation!$C$193:$C$217,MATCH($A2129,Validation!$A$193:$A$217,0)),IF(COUNTIF(Validation!$U$19:$U$178,$Z2129)&gt;0,$Z2129,IF(COUNTIF(Validation!$S$19:$S$178,$AI2129)=1,INDEX(Validation!$U$19:$U$178,MATCH($AI2129,Validation!$S$19:$S$178,0)),$Z2129))))</f>
        <v/>
      </c>
      <c r="AG2129" s="27" t="str">
        <f aca="false">IF(COUNTA($A2129:$U2129)=0,"",IF($A2129="","No name",IF($F2129="","No date",IF($W2129=0,"Date ilegible",IF(NOT(ISNUMBER($N2129)),"Hours no numéricas",IF($AA2129="NO MATCH","Person no identificada","OK"))))))</f>
        <v/>
      </c>
      <c r="AH2129" s="27" t="str">
        <f aca="false">IF($W2129=0,"No date",IF($W2129&lt;Validation!$B$3,"Before period",IF($W2129&gt;Validation!$C$3,"After period","In period")))</f>
        <v>No date</v>
      </c>
      <c r="AI2129" s="26" t="str">
        <f aca="false">IF($Y2129="","",TRIM(RIGHT(SUBSTITUTE($Y2129," ",REPT(" ",50)),50)))</f>
        <v/>
      </c>
      <c r="AJ2129" s="27" t="str">
        <f aca="false">IF($A2129="","",IF(NOT(ISERROR(MATCH($A2129,Validation!$A$193:$A$217,0))),"Manual mapping",IF(COUNTIF(Validation!$U$19:$U$178,$Z2129)&gt;0,"Direct",IF(COUNTIF(Validation!$S$19:$S$178,$AI2129)=1,"By surname","Unresolved"))))</f>
        <v/>
      </c>
      <c r="AK2129" s="28" t="str">
        <f aca="false">IF($L2129="","",IF(MATCH($L2129,$L$2:$L$3000,0)&lt;&gt;ROW()-1,"",COUNT($AK$1:$AK2128)+1))</f>
        <v/>
      </c>
      <c r="AL2129" s="28" t="str">
        <f aca="false">IF($G2129="","",IF(MATCH($G2129,$G$2:$G$3000,0)&lt;&gt;ROW()-1,"",COUNT($AL$1:$AL2128)+1))</f>
        <v/>
      </c>
      <c r="AM2129" s="28" t="str">
        <f aca="false">IF($H2129="","",IF(MATCH($H2129,$H$2:$H$3000,0)&lt;&gt;ROW()-1,"",COUNT($AM$1:$AM2128)+1))</f>
        <v/>
      </c>
      <c r="AN2129" s="28" t="str">
        <f aca="false">IF($I2129="","",IF(MATCH($I2129,$I$2:$I$3000,0)&lt;&gt;ROW()-1,"",COUNT($AN$1:$AN2128)+1))</f>
        <v/>
      </c>
      <c r="AO2129" s="28" t="str">
        <f aca="false">IF($Q2129="","",IF(MATCH($Q2129,$Q$2:$Q$3000,0)&lt;&gt;ROW()-1,"",COUNT($AO$1:$AO2128)+1))</f>
        <v/>
      </c>
    </row>
    <row r="2130" customFormat="false" ht="12.75" hidden="false" customHeight="true" outlineLevel="0" collapsed="false">
      <c r="W2130" s="24" t="n">
        <f aca="false">IF($F2130="",0,IFERROR(IF(ISNUMBER($F2130),INT($F2130),DATE(VALUE(MID(SUBSTITUTE(LEFT($F2130,FIND(" ",$F2130&amp;" ")-1),"/",REPT(" ",20)),41,20)),VALUE(LEFT(SUBSTITUTE(LEFT($F2130,FIND(" ",$F2130&amp;" ")-1),"/",REPT(" ",20)),20)),VALUE(MID(SUBSTITUTE(LEFT($F2130,FIND(" ",$F2130&amp;" ")-1),"/",REPT(" ",20)),21,20)))),0))</f>
        <v>0</v>
      </c>
      <c r="X2130" s="25" t="str">
        <f aca="false">IF(ISNUMBER($N2130),$N2130*Validation!$B$5,"")</f>
        <v/>
      </c>
      <c r="Y2130" s="26" t="str">
        <f aca="false">IF($A2130="","",SUBSTITUTE(SUBSTITUTE(SUBSTITUTE(SUBSTITUTE(SUBSTITUTE(SUBSTITUTE(SUBSTITUTE(UPPER(TRIM($A2130)),"Á","A"),"É","E"),"Í","I"),"Ó","O"),"Ú","U"),"Ñ","N"),"Ü","U"))</f>
        <v/>
      </c>
      <c r="Z2130" s="26" t="str">
        <f aca="false">IF($Y2130="","",LEFT($Y2130,1)&amp;" "&amp;TRIM(RIGHT(SUBSTITUTE($Y2130," ",REPT(" ",50)),50)))</f>
        <v/>
      </c>
      <c r="AA2130" s="27" t="str">
        <f aca="false">IF($AF2130="","",IF(COUNTIF(Validation!$U$19:$U$178,$AF2130)&gt;0,"OK","NO MATCH"))</f>
        <v/>
      </c>
      <c r="AB2130" s="27" t="str">
        <f aca="false">IF($W2130=0,"",IF(AND($W2130&gt;=Validation!$B$3,$W2130&lt;=Validation!$C$3),"Yes","No"))</f>
        <v/>
      </c>
      <c r="AC2130" s="26" t="str">
        <f aca="false">IF($A2130="","",$AF2130&amp;"|"&amp;TEXT($W2130,"yyyy-mm-dd")&amp;"|"&amp;$J2130&amp;"|"&amp;$N2130)</f>
        <v/>
      </c>
      <c r="AD2130" s="27" t="str">
        <f aca="false">IF($AC2130="","",IF(COUNTIF($AC$2:$AC$3000,$AC2130)&gt;1,"REVIEW","OK"))</f>
        <v/>
      </c>
      <c r="AE2130" s="27" t="str">
        <f aca="false">IF(OR($W2130=0,$O2130=""),"",IF(IFERROR(IF(ISNUMBER($O2130),INT($O2130),DATE(VALUE(MID(SUBSTITUTE(LEFT($O2130,FIND(" ",$O2130&amp;" ")-1),"/",REPT(" ",20)),41,20)),VALUE(LEFT(SUBSTITUTE(LEFT($O2130,FIND(" ",$O2130&amp;" ")-1),"/",REPT(" ",20)),20)),VALUE(MID(SUBSTITUTE(LEFT($O2130,FIND(" ",$O2130&amp;" ")-1),"/",REPT(" ",20)),21,20)))),0)&gt;$W2130,"Late","Same day"))</f>
        <v/>
      </c>
      <c r="AF2130" s="26" t="str">
        <f aca="false">IF($A2130="","",IFERROR(INDEX(Validation!$C$193:$C$217,MATCH($A2130,Validation!$A$193:$A$217,0)),IF(COUNTIF(Validation!$U$19:$U$178,$Z2130)&gt;0,$Z2130,IF(COUNTIF(Validation!$S$19:$S$178,$AI2130)=1,INDEX(Validation!$U$19:$U$178,MATCH($AI2130,Validation!$S$19:$S$178,0)),$Z2130))))</f>
        <v/>
      </c>
      <c r="AG2130" s="27" t="str">
        <f aca="false">IF(COUNTA($A2130:$U2130)=0,"",IF($A2130="","No name",IF($F2130="","No date",IF($W2130=0,"Date ilegible",IF(NOT(ISNUMBER($N2130)),"Hours no numéricas",IF($AA2130="NO MATCH","Person no identificada","OK"))))))</f>
        <v/>
      </c>
      <c r="AH2130" s="27" t="str">
        <f aca="false">IF($W2130=0,"No date",IF($W2130&lt;Validation!$B$3,"Before period",IF($W2130&gt;Validation!$C$3,"After period","In period")))</f>
        <v>No date</v>
      </c>
      <c r="AI2130" s="26" t="str">
        <f aca="false">IF($Y2130="","",TRIM(RIGHT(SUBSTITUTE($Y2130," ",REPT(" ",50)),50)))</f>
        <v/>
      </c>
      <c r="AJ2130" s="27" t="str">
        <f aca="false">IF($A2130="","",IF(NOT(ISERROR(MATCH($A2130,Validation!$A$193:$A$217,0))),"Manual mapping",IF(COUNTIF(Validation!$U$19:$U$178,$Z2130)&gt;0,"Direct",IF(COUNTIF(Validation!$S$19:$S$178,$AI2130)=1,"By surname","Unresolved"))))</f>
        <v/>
      </c>
      <c r="AK2130" s="28" t="str">
        <f aca="false">IF($L2130="","",IF(MATCH($L2130,$L$2:$L$3000,0)&lt;&gt;ROW()-1,"",COUNT($AK$1:$AK2129)+1))</f>
        <v/>
      </c>
      <c r="AL2130" s="28" t="str">
        <f aca="false">IF($G2130="","",IF(MATCH($G2130,$G$2:$G$3000,0)&lt;&gt;ROW()-1,"",COUNT($AL$1:$AL2129)+1))</f>
        <v/>
      </c>
      <c r="AM2130" s="28" t="str">
        <f aca="false">IF($H2130="","",IF(MATCH($H2130,$H$2:$H$3000,0)&lt;&gt;ROW()-1,"",COUNT($AM$1:$AM2129)+1))</f>
        <v/>
      </c>
      <c r="AN2130" s="28" t="str">
        <f aca="false">IF($I2130="","",IF(MATCH($I2130,$I$2:$I$3000,0)&lt;&gt;ROW()-1,"",COUNT($AN$1:$AN2129)+1))</f>
        <v/>
      </c>
      <c r="AO2130" s="28" t="str">
        <f aca="false">IF($Q2130="","",IF(MATCH($Q2130,$Q$2:$Q$3000,0)&lt;&gt;ROW()-1,"",COUNT($AO$1:$AO2129)+1))</f>
        <v/>
      </c>
    </row>
    <row r="2131" customFormat="false" ht="12.75" hidden="false" customHeight="true" outlineLevel="0" collapsed="false">
      <c r="W2131" s="24" t="n">
        <f aca="false">IF($F2131="",0,IFERROR(IF(ISNUMBER($F2131),INT($F2131),DATE(VALUE(MID(SUBSTITUTE(LEFT($F2131,FIND(" ",$F2131&amp;" ")-1),"/",REPT(" ",20)),41,20)),VALUE(LEFT(SUBSTITUTE(LEFT($F2131,FIND(" ",$F2131&amp;" ")-1),"/",REPT(" ",20)),20)),VALUE(MID(SUBSTITUTE(LEFT($F2131,FIND(" ",$F2131&amp;" ")-1),"/",REPT(" ",20)),21,20)))),0))</f>
        <v>0</v>
      </c>
      <c r="X2131" s="25" t="str">
        <f aca="false">IF(ISNUMBER($N2131),$N2131*Validation!$B$5,"")</f>
        <v/>
      </c>
      <c r="Y2131" s="26" t="str">
        <f aca="false">IF($A2131="","",SUBSTITUTE(SUBSTITUTE(SUBSTITUTE(SUBSTITUTE(SUBSTITUTE(SUBSTITUTE(SUBSTITUTE(UPPER(TRIM($A2131)),"Á","A"),"É","E"),"Í","I"),"Ó","O"),"Ú","U"),"Ñ","N"),"Ü","U"))</f>
        <v/>
      </c>
      <c r="Z2131" s="26" t="str">
        <f aca="false">IF($Y2131="","",LEFT($Y2131,1)&amp;" "&amp;TRIM(RIGHT(SUBSTITUTE($Y2131," ",REPT(" ",50)),50)))</f>
        <v/>
      </c>
      <c r="AA2131" s="27" t="str">
        <f aca="false">IF($AF2131="","",IF(COUNTIF(Validation!$U$19:$U$178,$AF2131)&gt;0,"OK","NO MATCH"))</f>
        <v/>
      </c>
      <c r="AB2131" s="27" t="str">
        <f aca="false">IF($W2131=0,"",IF(AND($W2131&gt;=Validation!$B$3,$W2131&lt;=Validation!$C$3),"Yes","No"))</f>
        <v/>
      </c>
      <c r="AC2131" s="26" t="str">
        <f aca="false">IF($A2131="","",$AF2131&amp;"|"&amp;TEXT($W2131,"yyyy-mm-dd")&amp;"|"&amp;$J2131&amp;"|"&amp;$N2131)</f>
        <v/>
      </c>
      <c r="AD2131" s="27" t="str">
        <f aca="false">IF($AC2131="","",IF(COUNTIF($AC$2:$AC$3000,$AC2131)&gt;1,"REVIEW","OK"))</f>
        <v/>
      </c>
      <c r="AE2131" s="27" t="str">
        <f aca="false">IF(OR($W2131=0,$O2131=""),"",IF(IFERROR(IF(ISNUMBER($O2131),INT($O2131),DATE(VALUE(MID(SUBSTITUTE(LEFT($O2131,FIND(" ",$O2131&amp;" ")-1),"/",REPT(" ",20)),41,20)),VALUE(LEFT(SUBSTITUTE(LEFT($O2131,FIND(" ",$O2131&amp;" ")-1),"/",REPT(" ",20)),20)),VALUE(MID(SUBSTITUTE(LEFT($O2131,FIND(" ",$O2131&amp;" ")-1),"/",REPT(" ",20)),21,20)))),0)&gt;$W2131,"Late","Same day"))</f>
        <v/>
      </c>
      <c r="AF2131" s="26" t="str">
        <f aca="false">IF($A2131="","",IFERROR(INDEX(Validation!$C$193:$C$217,MATCH($A2131,Validation!$A$193:$A$217,0)),IF(COUNTIF(Validation!$U$19:$U$178,$Z2131)&gt;0,$Z2131,IF(COUNTIF(Validation!$S$19:$S$178,$AI2131)=1,INDEX(Validation!$U$19:$U$178,MATCH($AI2131,Validation!$S$19:$S$178,0)),$Z2131))))</f>
        <v/>
      </c>
      <c r="AG2131" s="27" t="str">
        <f aca="false">IF(COUNTA($A2131:$U2131)=0,"",IF($A2131="","No name",IF($F2131="","No date",IF($W2131=0,"Date ilegible",IF(NOT(ISNUMBER($N2131)),"Hours no numéricas",IF($AA2131="NO MATCH","Person no identificada","OK"))))))</f>
        <v/>
      </c>
      <c r="AH2131" s="27" t="str">
        <f aca="false">IF($W2131=0,"No date",IF($W2131&lt;Validation!$B$3,"Before period",IF($W2131&gt;Validation!$C$3,"After period","In period")))</f>
        <v>No date</v>
      </c>
      <c r="AI2131" s="26" t="str">
        <f aca="false">IF($Y2131="","",TRIM(RIGHT(SUBSTITUTE($Y2131," ",REPT(" ",50)),50)))</f>
        <v/>
      </c>
      <c r="AJ2131" s="27" t="str">
        <f aca="false">IF($A2131="","",IF(NOT(ISERROR(MATCH($A2131,Validation!$A$193:$A$217,0))),"Manual mapping",IF(COUNTIF(Validation!$U$19:$U$178,$Z2131)&gt;0,"Direct",IF(COUNTIF(Validation!$S$19:$S$178,$AI2131)=1,"By surname","Unresolved"))))</f>
        <v/>
      </c>
      <c r="AK2131" s="28" t="str">
        <f aca="false">IF($L2131="","",IF(MATCH($L2131,$L$2:$L$3000,0)&lt;&gt;ROW()-1,"",COUNT($AK$1:$AK2130)+1))</f>
        <v/>
      </c>
      <c r="AL2131" s="28" t="str">
        <f aca="false">IF($G2131="","",IF(MATCH($G2131,$G$2:$G$3000,0)&lt;&gt;ROW()-1,"",COUNT($AL$1:$AL2130)+1))</f>
        <v/>
      </c>
      <c r="AM2131" s="28" t="str">
        <f aca="false">IF($H2131="","",IF(MATCH($H2131,$H$2:$H$3000,0)&lt;&gt;ROW()-1,"",COUNT($AM$1:$AM2130)+1))</f>
        <v/>
      </c>
      <c r="AN2131" s="28" t="str">
        <f aca="false">IF($I2131="","",IF(MATCH($I2131,$I$2:$I$3000,0)&lt;&gt;ROW()-1,"",COUNT($AN$1:$AN2130)+1))</f>
        <v/>
      </c>
      <c r="AO2131" s="28" t="str">
        <f aca="false">IF($Q2131="","",IF(MATCH($Q2131,$Q$2:$Q$3000,0)&lt;&gt;ROW()-1,"",COUNT($AO$1:$AO2130)+1))</f>
        <v/>
      </c>
    </row>
    <row r="2132" customFormat="false" ht="12.75" hidden="false" customHeight="true" outlineLevel="0" collapsed="false">
      <c r="W2132" s="24" t="n">
        <f aca="false">IF($F2132="",0,IFERROR(IF(ISNUMBER($F2132),INT($F2132),DATE(VALUE(MID(SUBSTITUTE(LEFT($F2132,FIND(" ",$F2132&amp;" ")-1),"/",REPT(" ",20)),41,20)),VALUE(LEFT(SUBSTITUTE(LEFT($F2132,FIND(" ",$F2132&amp;" ")-1),"/",REPT(" ",20)),20)),VALUE(MID(SUBSTITUTE(LEFT($F2132,FIND(" ",$F2132&amp;" ")-1),"/",REPT(" ",20)),21,20)))),0))</f>
        <v>0</v>
      </c>
      <c r="X2132" s="25" t="str">
        <f aca="false">IF(ISNUMBER($N2132),$N2132*Validation!$B$5,"")</f>
        <v/>
      </c>
      <c r="Y2132" s="26" t="str">
        <f aca="false">IF($A2132="","",SUBSTITUTE(SUBSTITUTE(SUBSTITUTE(SUBSTITUTE(SUBSTITUTE(SUBSTITUTE(SUBSTITUTE(UPPER(TRIM($A2132)),"Á","A"),"É","E"),"Í","I"),"Ó","O"),"Ú","U"),"Ñ","N"),"Ü","U"))</f>
        <v/>
      </c>
      <c r="Z2132" s="26" t="str">
        <f aca="false">IF($Y2132="","",LEFT($Y2132,1)&amp;" "&amp;TRIM(RIGHT(SUBSTITUTE($Y2132," ",REPT(" ",50)),50)))</f>
        <v/>
      </c>
      <c r="AA2132" s="27" t="str">
        <f aca="false">IF($AF2132="","",IF(COUNTIF(Validation!$U$19:$U$178,$AF2132)&gt;0,"OK","NO MATCH"))</f>
        <v/>
      </c>
      <c r="AB2132" s="27" t="str">
        <f aca="false">IF($W2132=0,"",IF(AND($W2132&gt;=Validation!$B$3,$W2132&lt;=Validation!$C$3),"Yes","No"))</f>
        <v/>
      </c>
      <c r="AC2132" s="26" t="str">
        <f aca="false">IF($A2132="","",$AF2132&amp;"|"&amp;TEXT($W2132,"yyyy-mm-dd")&amp;"|"&amp;$J2132&amp;"|"&amp;$N2132)</f>
        <v/>
      </c>
      <c r="AD2132" s="27" t="str">
        <f aca="false">IF($AC2132="","",IF(COUNTIF($AC$2:$AC$3000,$AC2132)&gt;1,"REVIEW","OK"))</f>
        <v/>
      </c>
      <c r="AE2132" s="27" t="str">
        <f aca="false">IF(OR($W2132=0,$O2132=""),"",IF(IFERROR(IF(ISNUMBER($O2132),INT($O2132),DATE(VALUE(MID(SUBSTITUTE(LEFT($O2132,FIND(" ",$O2132&amp;" ")-1),"/",REPT(" ",20)),41,20)),VALUE(LEFT(SUBSTITUTE(LEFT($O2132,FIND(" ",$O2132&amp;" ")-1),"/",REPT(" ",20)),20)),VALUE(MID(SUBSTITUTE(LEFT($O2132,FIND(" ",$O2132&amp;" ")-1),"/",REPT(" ",20)),21,20)))),0)&gt;$W2132,"Late","Same day"))</f>
        <v/>
      </c>
      <c r="AF2132" s="26" t="str">
        <f aca="false">IF($A2132="","",IFERROR(INDEX(Validation!$C$193:$C$217,MATCH($A2132,Validation!$A$193:$A$217,0)),IF(COUNTIF(Validation!$U$19:$U$178,$Z2132)&gt;0,$Z2132,IF(COUNTIF(Validation!$S$19:$S$178,$AI2132)=1,INDEX(Validation!$U$19:$U$178,MATCH($AI2132,Validation!$S$19:$S$178,0)),$Z2132))))</f>
        <v/>
      </c>
      <c r="AG2132" s="27" t="str">
        <f aca="false">IF(COUNTA($A2132:$U2132)=0,"",IF($A2132="","No name",IF($F2132="","No date",IF($W2132=0,"Date ilegible",IF(NOT(ISNUMBER($N2132)),"Hours no numéricas",IF($AA2132="NO MATCH","Person no identificada","OK"))))))</f>
        <v/>
      </c>
      <c r="AH2132" s="27" t="str">
        <f aca="false">IF($W2132=0,"No date",IF($W2132&lt;Validation!$B$3,"Before period",IF($W2132&gt;Validation!$C$3,"After period","In period")))</f>
        <v>No date</v>
      </c>
      <c r="AI2132" s="26" t="str">
        <f aca="false">IF($Y2132="","",TRIM(RIGHT(SUBSTITUTE($Y2132," ",REPT(" ",50)),50)))</f>
        <v/>
      </c>
      <c r="AJ2132" s="27" t="str">
        <f aca="false">IF($A2132="","",IF(NOT(ISERROR(MATCH($A2132,Validation!$A$193:$A$217,0))),"Manual mapping",IF(COUNTIF(Validation!$U$19:$U$178,$Z2132)&gt;0,"Direct",IF(COUNTIF(Validation!$S$19:$S$178,$AI2132)=1,"By surname","Unresolved"))))</f>
        <v/>
      </c>
      <c r="AK2132" s="28" t="str">
        <f aca="false">IF($L2132="","",IF(MATCH($L2132,$L$2:$L$3000,0)&lt;&gt;ROW()-1,"",COUNT($AK$1:$AK2131)+1))</f>
        <v/>
      </c>
      <c r="AL2132" s="28" t="str">
        <f aca="false">IF($G2132="","",IF(MATCH($G2132,$G$2:$G$3000,0)&lt;&gt;ROW()-1,"",COUNT($AL$1:$AL2131)+1))</f>
        <v/>
      </c>
      <c r="AM2132" s="28" t="str">
        <f aca="false">IF($H2132="","",IF(MATCH($H2132,$H$2:$H$3000,0)&lt;&gt;ROW()-1,"",COUNT($AM$1:$AM2131)+1))</f>
        <v/>
      </c>
      <c r="AN2132" s="28" t="str">
        <f aca="false">IF($I2132="","",IF(MATCH($I2132,$I$2:$I$3000,0)&lt;&gt;ROW()-1,"",COUNT($AN$1:$AN2131)+1))</f>
        <v/>
      </c>
      <c r="AO2132" s="28" t="str">
        <f aca="false">IF($Q2132="","",IF(MATCH($Q2132,$Q$2:$Q$3000,0)&lt;&gt;ROW()-1,"",COUNT($AO$1:$AO2131)+1))</f>
        <v/>
      </c>
    </row>
    <row r="2133" customFormat="false" ht="12.75" hidden="false" customHeight="true" outlineLevel="0" collapsed="false">
      <c r="W2133" s="24" t="n">
        <f aca="false">IF($F2133="",0,IFERROR(IF(ISNUMBER($F2133),INT($F2133),DATE(VALUE(MID(SUBSTITUTE(LEFT($F2133,FIND(" ",$F2133&amp;" ")-1),"/",REPT(" ",20)),41,20)),VALUE(LEFT(SUBSTITUTE(LEFT($F2133,FIND(" ",$F2133&amp;" ")-1),"/",REPT(" ",20)),20)),VALUE(MID(SUBSTITUTE(LEFT($F2133,FIND(" ",$F2133&amp;" ")-1),"/",REPT(" ",20)),21,20)))),0))</f>
        <v>0</v>
      </c>
      <c r="X2133" s="25" t="str">
        <f aca="false">IF(ISNUMBER($N2133),$N2133*Validation!$B$5,"")</f>
        <v/>
      </c>
      <c r="Y2133" s="26" t="str">
        <f aca="false">IF($A2133="","",SUBSTITUTE(SUBSTITUTE(SUBSTITUTE(SUBSTITUTE(SUBSTITUTE(SUBSTITUTE(SUBSTITUTE(UPPER(TRIM($A2133)),"Á","A"),"É","E"),"Í","I"),"Ó","O"),"Ú","U"),"Ñ","N"),"Ü","U"))</f>
        <v/>
      </c>
      <c r="Z2133" s="26" t="str">
        <f aca="false">IF($Y2133="","",LEFT($Y2133,1)&amp;" "&amp;TRIM(RIGHT(SUBSTITUTE($Y2133," ",REPT(" ",50)),50)))</f>
        <v/>
      </c>
      <c r="AA2133" s="27" t="str">
        <f aca="false">IF($AF2133="","",IF(COUNTIF(Validation!$U$19:$U$178,$AF2133)&gt;0,"OK","NO MATCH"))</f>
        <v/>
      </c>
      <c r="AB2133" s="27" t="str">
        <f aca="false">IF($W2133=0,"",IF(AND($W2133&gt;=Validation!$B$3,$W2133&lt;=Validation!$C$3),"Yes","No"))</f>
        <v/>
      </c>
      <c r="AC2133" s="26" t="str">
        <f aca="false">IF($A2133="","",$AF2133&amp;"|"&amp;TEXT($W2133,"yyyy-mm-dd")&amp;"|"&amp;$J2133&amp;"|"&amp;$N2133)</f>
        <v/>
      </c>
      <c r="AD2133" s="27" t="str">
        <f aca="false">IF($AC2133="","",IF(COUNTIF($AC$2:$AC$3000,$AC2133)&gt;1,"REVIEW","OK"))</f>
        <v/>
      </c>
      <c r="AE2133" s="27" t="str">
        <f aca="false">IF(OR($W2133=0,$O2133=""),"",IF(IFERROR(IF(ISNUMBER($O2133),INT($O2133),DATE(VALUE(MID(SUBSTITUTE(LEFT($O2133,FIND(" ",$O2133&amp;" ")-1),"/",REPT(" ",20)),41,20)),VALUE(LEFT(SUBSTITUTE(LEFT($O2133,FIND(" ",$O2133&amp;" ")-1),"/",REPT(" ",20)),20)),VALUE(MID(SUBSTITUTE(LEFT($O2133,FIND(" ",$O2133&amp;" ")-1),"/",REPT(" ",20)),21,20)))),0)&gt;$W2133,"Late","Same day"))</f>
        <v/>
      </c>
      <c r="AF2133" s="26" t="str">
        <f aca="false">IF($A2133="","",IFERROR(INDEX(Validation!$C$193:$C$217,MATCH($A2133,Validation!$A$193:$A$217,0)),IF(COUNTIF(Validation!$U$19:$U$178,$Z2133)&gt;0,$Z2133,IF(COUNTIF(Validation!$S$19:$S$178,$AI2133)=1,INDEX(Validation!$U$19:$U$178,MATCH($AI2133,Validation!$S$19:$S$178,0)),$Z2133))))</f>
        <v/>
      </c>
      <c r="AG2133" s="27" t="str">
        <f aca="false">IF(COUNTA($A2133:$U2133)=0,"",IF($A2133="","No name",IF($F2133="","No date",IF($W2133=0,"Date ilegible",IF(NOT(ISNUMBER($N2133)),"Hours no numéricas",IF($AA2133="NO MATCH","Person no identificada","OK"))))))</f>
        <v/>
      </c>
      <c r="AH2133" s="27" t="str">
        <f aca="false">IF($W2133=0,"No date",IF($W2133&lt;Validation!$B$3,"Before period",IF($W2133&gt;Validation!$C$3,"After period","In period")))</f>
        <v>No date</v>
      </c>
      <c r="AI2133" s="26" t="str">
        <f aca="false">IF($Y2133="","",TRIM(RIGHT(SUBSTITUTE($Y2133," ",REPT(" ",50)),50)))</f>
        <v/>
      </c>
      <c r="AJ2133" s="27" t="str">
        <f aca="false">IF($A2133="","",IF(NOT(ISERROR(MATCH($A2133,Validation!$A$193:$A$217,0))),"Manual mapping",IF(COUNTIF(Validation!$U$19:$U$178,$Z2133)&gt;0,"Direct",IF(COUNTIF(Validation!$S$19:$S$178,$AI2133)=1,"By surname","Unresolved"))))</f>
        <v/>
      </c>
      <c r="AK2133" s="28" t="str">
        <f aca="false">IF($L2133="","",IF(MATCH($L2133,$L$2:$L$3000,0)&lt;&gt;ROW()-1,"",COUNT($AK$1:$AK2132)+1))</f>
        <v/>
      </c>
      <c r="AL2133" s="28" t="str">
        <f aca="false">IF($G2133="","",IF(MATCH($G2133,$G$2:$G$3000,0)&lt;&gt;ROW()-1,"",COUNT($AL$1:$AL2132)+1))</f>
        <v/>
      </c>
      <c r="AM2133" s="28" t="str">
        <f aca="false">IF($H2133="","",IF(MATCH($H2133,$H$2:$H$3000,0)&lt;&gt;ROW()-1,"",COUNT($AM$1:$AM2132)+1))</f>
        <v/>
      </c>
      <c r="AN2133" s="28" t="str">
        <f aca="false">IF($I2133="","",IF(MATCH($I2133,$I$2:$I$3000,0)&lt;&gt;ROW()-1,"",COUNT($AN$1:$AN2132)+1))</f>
        <v/>
      </c>
      <c r="AO2133" s="28" t="str">
        <f aca="false">IF($Q2133="","",IF(MATCH($Q2133,$Q$2:$Q$3000,0)&lt;&gt;ROW()-1,"",COUNT($AO$1:$AO2132)+1))</f>
        <v/>
      </c>
    </row>
    <row r="2134" customFormat="false" ht="12.75" hidden="false" customHeight="true" outlineLevel="0" collapsed="false">
      <c r="W2134" s="24" t="n">
        <f aca="false">IF($F2134="",0,IFERROR(IF(ISNUMBER($F2134),INT($F2134),DATE(VALUE(MID(SUBSTITUTE(LEFT($F2134,FIND(" ",$F2134&amp;" ")-1),"/",REPT(" ",20)),41,20)),VALUE(LEFT(SUBSTITUTE(LEFT($F2134,FIND(" ",$F2134&amp;" ")-1),"/",REPT(" ",20)),20)),VALUE(MID(SUBSTITUTE(LEFT($F2134,FIND(" ",$F2134&amp;" ")-1),"/",REPT(" ",20)),21,20)))),0))</f>
        <v>0</v>
      </c>
      <c r="X2134" s="25" t="str">
        <f aca="false">IF(ISNUMBER($N2134),$N2134*Validation!$B$5,"")</f>
        <v/>
      </c>
      <c r="Y2134" s="26" t="str">
        <f aca="false">IF($A2134="","",SUBSTITUTE(SUBSTITUTE(SUBSTITUTE(SUBSTITUTE(SUBSTITUTE(SUBSTITUTE(SUBSTITUTE(UPPER(TRIM($A2134)),"Á","A"),"É","E"),"Í","I"),"Ó","O"),"Ú","U"),"Ñ","N"),"Ü","U"))</f>
        <v/>
      </c>
      <c r="Z2134" s="26" t="str">
        <f aca="false">IF($Y2134="","",LEFT($Y2134,1)&amp;" "&amp;TRIM(RIGHT(SUBSTITUTE($Y2134," ",REPT(" ",50)),50)))</f>
        <v/>
      </c>
      <c r="AA2134" s="27" t="str">
        <f aca="false">IF($AF2134="","",IF(COUNTIF(Validation!$U$19:$U$178,$AF2134)&gt;0,"OK","NO MATCH"))</f>
        <v/>
      </c>
      <c r="AB2134" s="27" t="str">
        <f aca="false">IF($W2134=0,"",IF(AND($W2134&gt;=Validation!$B$3,$W2134&lt;=Validation!$C$3),"Yes","No"))</f>
        <v/>
      </c>
      <c r="AC2134" s="26" t="str">
        <f aca="false">IF($A2134="","",$AF2134&amp;"|"&amp;TEXT($W2134,"yyyy-mm-dd")&amp;"|"&amp;$J2134&amp;"|"&amp;$N2134)</f>
        <v/>
      </c>
      <c r="AD2134" s="27" t="str">
        <f aca="false">IF($AC2134="","",IF(COUNTIF($AC$2:$AC$3000,$AC2134)&gt;1,"REVIEW","OK"))</f>
        <v/>
      </c>
      <c r="AE2134" s="27" t="str">
        <f aca="false">IF(OR($W2134=0,$O2134=""),"",IF(IFERROR(IF(ISNUMBER($O2134),INT($O2134),DATE(VALUE(MID(SUBSTITUTE(LEFT($O2134,FIND(" ",$O2134&amp;" ")-1),"/",REPT(" ",20)),41,20)),VALUE(LEFT(SUBSTITUTE(LEFT($O2134,FIND(" ",$O2134&amp;" ")-1),"/",REPT(" ",20)),20)),VALUE(MID(SUBSTITUTE(LEFT($O2134,FIND(" ",$O2134&amp;" ")-1),"/",REPT(" ",20)),21,20)))),0)&gt;$W2134,"Late","Same day"))</f>
        <v/>
      </c>
      <c r="AF2134" s="26" t="str">
        <f aca="false">IF($A2134="","",IFERROR(INDEX(Validation!$C$193:$C$217,MATCH($A2134,Validation!$A$193:$A$217,0)),IF(COUNTIF(Validation!$U$19:$U$178,$Z2134)&gt;0,$Z2134,IF(COUNTIF(Validation!$S$19:$S$178,$AI2134)=1,INDEX(Validation!$U$19:$U$178,MATCH($AI2134,Validation!$S$19:$S$178,0)),$Z2134))))</f>
        <v/>
      </c>
      <c r="AG2134" s="27" t="str">
        <f aca="false">IF(COUNTA($A2134:$U2134)=0,"",IF($A2134="","No name",IF($F2134="","No date",IF($W2134=0,"Date ilegible",IF(NOT(ISNUMBER($N2134)),"Hours no numéricas",IF($AA2134="NO MATCH","Person no identificada","OK"))))))</f>
        <v/>
      </c>
      <c r="AH2134" s="27" t="str">
        <f aca="false">IF($W2134=0,"No date",IF($W2134&lt;Validation!$B$3,"Before period",IF($W2134&gt;Validation!$C$3,"After period","In period")))</f>
        <v>No date</v>
      </c>
      <c r="AI2134" s="26" t="str">
        <f aca="false">IF($Y2134="","",TRIM(RIGHT(SUBSTITUTE($Y2134," ",REPT(" ",50)),50)))</f>
        <v/>
      </c>
      <c r="AJ2134" s="27" t="str">
        <f aca="false">IF($A2134="","",IF(NOT(ISERROR(MATCH($A2134,Validation!$A$193:$A$217,0))),"Manual mapping",IF(COUNTIF(Validation!$U$19:$U$178,$Z2134)&gt;0,"Direct",IF(COUNTIF(Validation!$S$19:$S$178,$AI2134)=1,"By surname","Unresolved"))))</f>
        <v/>
      </c>
      <c r="AK2134" s="28" t="str">
        <f aca="false">IF($L2134="","",IF(MATCH($L2134,$L$2:$L$3000,0)&lt;&gt;ROW()-1,"",COUNT($AK$1:$AK2133)+1))</f>
        <v/>
      </c>
      <c r="AL2134" s="28" t="str">
        <f aca="false">IF($G2134="","",IF(MATCH($G2134,$G$2:$G$3000,0)&lt;&gt;ROW()-1,"",COUNT($AL$1:$AL2133)+1))</f>
        <v/>
      </c>
      <c r="AM2134" s="28" t="str">
        <f aca="false">IF($H2134="","",IF(MATCH($H2134,$H$2:$H$3000,0)&lt;&gt;ROW()-1,"",COUNT($AM$1:$AM2133)+1))</f>
        <v/>
      </c>
      <c r="AN2134" s="28" t="str">
        <f aca="false">IF($I2134="","",IF(MATCH($I2134,$I$2:$I$3000,0)&lt;&gt;ROW()-1,"",COUNT($AN$1:$AN2133)+1))</f>
        <v/>
      </c>
      <c r="AO2134" s="28" t="str">
        <f aca="false">IF($Q2134="","",IF(MATCH($Q2134,$Q$2:$Q$3000,0)&lt;&gt;ROW()-1,"",COUNT($AO$1:$AO2133)+1))</f>
        <v/>
      </c>
    </row>
    <row r="2135" customFormat="false" ht="12.75" hidden="false" customHeight="true" outlineLevel="0" collapsed="false">
      <c r="W2135" s="24" t="n">
        <f aca="false">IF($F2135="",0,IFERROR(IF(ISNUMBER($F2135),INT($F2135),DATE(VALUE(MID(SUBSTITUTE(LEFT($F2135,FIND(" ",$F2135&amp;" ")-1),"/",REPT(" ",20)),41,20)),VALUE(LEFT(SUBSTITUTE(LEFT($F2135,FIND(" ",$F2135&amp;" ")-1),"/",REPT(" ",20)),20)),VALUE(MID(SUBSTITUTE(LEFT($F2135,FIND(" ",$F2135&amp;" ")-1),"/",REPT(" ",20)),21,20)))),0))</f>
        <v>0</v>
      </c>
      <c r="X2135" s="25" t="str">
        <f aca="false">IF(ISNUMBER($N2135),$N2135*Validation!$B$5,"")</f>
        <v/>
      </c>
      <c r="Y2135" s="26" t="str">
        <f aca="false">IF($A2135="","",SUBSTITUTE(SUBSTITUTE(SUBSTITUTE(SUBSTITUTE(SUBSTITUTE(SUBSTITUTE(SUBSTITUTE(UPPER(TRIM($A2135)),"Á","A"),"É","E"),"Í","I"),"Ó","O"),"Ú","U"),"Ñ","N"),"Ü","U"))</f>
        <v/>
      </c>
      <c r="Z2135" s="26" t="str">
        <f aca="false">IF($Y2135="","",LEFT($Y2135,1)&amp;" "&amp;TRIM(RIGHT(SUBSTITUTE($Y2135," ",REPT(" ",50)),50)))</f>
        <v/>
      </c>
      <c r="AA2135" s="27" t="str">
        <f aca="false">IF($AF2135="","",IF(COUNTIF(Validation!$U$19:$U$178,$AF2135)&gt;0,"OK","NO MATCH"))</f>
        <v/>
      </c>
      <c r="AB2135" s="27" t="str">
        <f aca="false">IF($W2135=0,"",IF(AND($W2135&gt;=Validation!$B$3,$W2135&lt;=Validation!$C$3),"Yes","No"))</f>
        <v/>
      </c>
      <c r="AC2135" s="26" t="str">
        <f aca="false">IF($A2135="","",$AF2135&amp;"|"&amp;TEXT($W2135,"yyyy-mm-dd")&amp;"|"&amp;$J2135&amp;"|"&amp;$N2135)</f>
        <v/>
      </c>
      <c r="AD2135" s="27" t="str">
        <f aca="false">IF($AC2135="","",IF(COUNTIF($AC$2:$AC$3000,$AC2135)&gt;1,"REVIEW","OK"))</f>
        <v/>
      </c>
      <c r="AE2135" s="27" t="str">
        <f aca="false">IF(OR($W2135=0,$O2135=""),"",IF(IFERROR(IF(ISNUMBER($O2135),INT($O2135),DATE(VALUE(MID(SUBSTITUTE(LEFT($O2135,FIND(" ",$O2135&amp;" ")-1),"/",REPT(" ",20)),41,20)),VALUE(LEFT(SUBSTITUTE(LEFT($O2135,FIND(" ",$O2135&amp;" ")-1),"/",REPT(" ",20)),20)),VALUE(MID(SUBSTITUTE(LEFT($O2135,FIND(" ",$O2135&amp;" ")-1),"/",REPT(" ",20)),21,20)))),0)&gt;$W2135,"Late","Same day"))</f>
        <v/>
      </c>
      <c r="AF2135" s="26" t="str">
        <f aca="false">IF($A2135="","",IFERROR(INDEX(Validation!$C$193:$C$217,MATCH($A2135,Validation!$A$193:$A$217,0)),IF(COUNTIF(Validation!$U$19:$U$178,$Z2135)&gt;0,$Z2135,IF(COUNTIF(Validation!$S$19:$S$178,$AI2135)=1,INDEX(Validation!$U$19:$U$178,MATCH($AI2135,Validation!$S$19:$S$178,0)),$Z2135))))</f>
        <v/>
      </c>
      <c r="AG2135" s="27" t="str">
        <f aca="false">IF(COUNTA($A2135:$U2135)=0,"",IF($A2135="","No name",IF($F2135="","No date",IF($W2135=0,"Date ilegible",IF(NOT(ISNUMBER($N2135)),"Hours no numéricas",IF($AA2135="NO MATCH","Person no identificada","OK"))))))</f>
        <v/>
      </c>
      <c r="AH2135" s="27" t="str">
        <f aca="false">IF($W2135=0,"No date",IF($W2135&lt;Validation!$B$3,"Before period",IF($W2135&gt;Validation!$C$3,"After period","In period")))</f>
        <v>No date</v>
      </c>
      <c r="AI2135" s="26" t="str">
        <f aca="false">IF($Y2135="","",TRIM(RIGHT(SUBSTITUTE($Y2135," ",REPT(" ",50)),50)))</f>
        <v/>
      </c>
      <c r="AJ2135" s="27" t="str">
        <f aca="false">IF($A2135="","",IF(NOT(ISERROR(MATCH($A2135,Validation!$A$193:$A$217,0))),"Manual mapping",IF(COUNTIF(Validation!$U$19:$U$178,$Z2135)&gt;0,"Direct",IF(COUNTIF(Validation!$S$19:$S$178,$AI2135)=1,"By surname","Unresolved"))))</f>
        <v/>
      </c>
      <c r="AK2135" s="28" t="str">
        <f aca="false">IF($L2135="","",IF(MATCH($L2135,$L$2:$L$3000,0)&lt;&gt;ROW()-1,"",COUNT($AK$1:$AK2134)+1))</f>
        <v/>
      </c>
      <c r="AL2135" s="28" t="str">
        <f aca="false">IF($G2135="","",IF(MATCH($G2135,$G$2:$G$3000,0)&lt;&gt;ROW()-1,"",COUNT($AL$1:$AL2134)+1))</f>
        <v/>
      </c>
      <c r="AM2135" s="28" t="str">
        <f aca="false">IF($H2135="","",IF(MATCH($H2135,$H$2:$H$3000,0)&lt;&gt;ROW()-1,"",COUNT($AM$1:$AM2134)+1))</f>
        <v/>
      </c>
      <c r="AN2135" s="28" t="str">
        <f aca="false">IF($I2135="","",IF(MATCH($I2135,$I$2:$I$3000,0)&lt;&gt;ROW()-1,"",COUNT($AN$1:$AN2134)+1))</f>
        <v/>
      </c>
      <c r="AO2135" s="28" t="str">
        <f aca="false">IF($Q2135="","",IF(MATCH($Q2135,$Q$2:$Q$3000,0)&lt;&gt;ROW()-1,"",COUNT($AO$1:$AO2134)+1))</f>
        <v/>
      </c>
    </row>
    <row r="2136" customFormat="false" ht="12.75" hidden="false" customHeight="true" outlineLevel="0" collapsed="false">
      <c r="W2136" s="24" t="n">
        <f aca="false">IF($F2136="",0,IFERROR(IF(ISNUMBER($F2136),INT($F2136),DATE(VALUE(MID(SUBSTITUTE(LEFT($F2136,FIND(" ",$F2136&amp;" ")-1),"/",REPT(" ",20)),41,20)),VALUE(LEFT(SUBSTITUTE(LEFT($F2136,FIND(" ",$F2136&amp;" ")-1),"/",REPT(" ",20)),20)),VALUE(MID(SUBSTITUTE(LEFT($F2136,FIND(" ",$F2136&amp;" ")-1),"/",REPT(" ",20)),21,20)))),0))</f>
        <v>0</v>
      </c>
      <c r="X2136" s="25" t="str">
        <f aca="false">IF(ISNUMBER($N2136),$N2136*Validation!$B$5,"")</f>
        <v/>
      </c>
      <c r="Y2136" s="26" t="str">
        <f aca="false">IF($A2136="","",SUBSTITUTE(SUBSTITUTE(SUBSTITUTE(SUBSTITUTE(SUBSTITUTE(SUBSTITUTE(SUBSTITUTE(UPPER(TRIM($A2136)),"Á","A"),"É","E"),"Í","I"),"Ó","O"),"Ú","U"),"Ñ","N"),"Ü","U"))</f>
        <v/>
      </c>
      <c r="Z2136" s="26" t="str">
        <f aca="false">IF($Y2136="","",LEFT($Y2136,1)&amp;" "&amp;TRIM(RIGHT(SUBSTITUTE($Y2136," ",REPT(" ",50)),50)))</f>
        <v/>
      </c>
      <c r="AA2136" s="27" t="str">
        <f aca="false">IF($AF2136="","",IF(COUNTIF(Validation!$U$19:$U$178,$AF2136)&gt;0,"OK","NO MATCH"))</f>
        <v/>
      </c>
      <c r="AB2136" s="27" t="str">
        <f aca="false">IF($W2136=0,"",IF(AND($W2136&gt;=Validation!$B$3,$W2136&lt;=Validation!$C$3),"Yes","No"))</f>
        <v/>
      </c>
      <c r="AC2136" s="26" t="str">
        <f aca="false">IF($A2136="","",$AF2136&amp;"|"&amp;TEXT($W2136,"yyyy-mm-dd")&amp;"|"&amp;$J2136&amp;"|"&amp;$N2136)</f>
        <v/>
      </c>
      <c r="AD2136" s="27" t="str">
        <f aca="false">IF($AC2136="","",IF(COUNTIF($AC$2:$AC$3000,$AC2136)&gt;1,"REVIEW","OK"))</f>
        <v/>
      </c>
      <c r="AE2136" s="27" t="str">
        <f aca="false">IF(OR($W2136=0,$O2136=""),"",IF(IFERROR(IF(ISNUMBER($O2136),INT($O2136),DATE(VALUE(MID(SUBSTITUTE(LEFT($O2136,FIND(" ",$O2136&amp;" ")-1),"/",REPT(" ",20)),41,20)),VALUE(LEFT(SUBSTITUTE(LEFT($O2136,FIND(" ",$O2136&amp;" ")-1),"/",REPT(" ",20)),20)),VALUE(MID(SUBSTITUTE(LEFT($O2136,FIND(" ",$O2136&amp;" ")-1),"/",REPT(" ",20)),21,20)))),0)&gt;$W2136,"Late","Same day"))</f>
        <v/>
      </c>
      <c r="AF2136" s="26" t="str">
        <f aca="false">IF($A2136="","",IFERROR(INDEX(Validation!$C$193:$C$217,MATCH($A2136,Validation!$A$193:$A$217,0)),IF(COUNTIF(Validation!$U$19:$U$178,$Z2136)&gt;0,$Z2136,IF(COUNTIF(Validation!$S$19:$S$178,$AI2136)=1,INDEX(Validation!$U$19:$U$178,MATCH($AI2136,Validation!$S$19:$S$178,0)),$Z2136))))</f>
        <v/>
      </c>
      <c r="AG2136" s="27" t="str">
        <f aca="false">IF(COUNTA($A2136:$U2136)=0,"",IF($A2136="","No name",IF($F2136="","No date",IF($W2136=0,"Date ilegible",IF(NOT(ISNUMBER($N2136)),"Hours no numéricas",IF($AA2136="NO MATCH","Person no identificada","OK"))))))</f>
        <v/>
      </c>
      <c r="AH2136" s="27" t="str">
        <f aca="false">IF($W2136=0,"No date",IF($W2136&lt;Validation!$B$3,"Before period",IF($W2136&gt;Validation!$C$3,"After period","In period")))</f>
        <v>No date</v>
      </c>
      <c r="AI2136" s="26" t="str">
        <f aca="false">IF($Y2136="","",TRIM(RIGHT(SUBSTITUTE($Y2136," ",REPT(" ",50)),50)))</f>
        <v/>
      </c>
      <c r="AJ2136" s="27" t="str">
        <f aca="false">IF($A2136="","",IF(NOT(ISERROR(MATCH($A2136,Validation!$A$193:$A$217,0))),"Manual mapping",IF(COUNTIF(Validation!$U$19:$U$178,$Z2136)&gt;0,"Direct",IF(COUNTIF(Validation!$S$19:$S$178,$AI2136)=1,"By surname","Unresolved"))))</f>
        <v/>
      </c>
      <c r="AK2136" s="28" t="str">
        <f aca="false">IF($L2136="","",IF(MATCH($L2136,$L$2:$L$3000,0)&lt;&gt;ROW()-1,"",COUNT($AK$1:$AK2135)+1))</f>
        <v/>
      </c>
      <c r="AL2136" s="28" t="str">
        <f aca="false">IF($G2136="","",IF(MATCH($G2136,$G$2:$G$3000,0)&lt;&gt;ROW()-1,"",COUNT($AL$1:$AL2135)+1))</f>
        <v/>
      </c>
      <c r="AM2136" s="28" t="str">
        <f aca="false">IF($H2136="","",IF(MATCH($H2136,$H$2:$H$3000,0)&lt;&gt;ROW()-1,"",COUNT($AM$1:$AM2135)+1))</f>
        <v/>
      </c>
      <c r="AN2136" s="28" t="str">
        <f aca="false">IF($I2136="","",IF(MATCH($I2136,$I$2:$I$3000,0)&lt;&gt;ROW()-1,"",COUNT($AN$1:$AN2135)+1))</f>
        <v/>
      </c>
      <c r="AO2136" s="28" t="str">
        <f aca="false">IF($Q2136="","",IF(MATCH($Q2136,$Q$2:$Q$3000,0)&lt;&gt;ROW()-1,"",COUNT($AO$1:$AO2135)+1))</f>
        <v/>
      </c>
    </row>
    <row r="2137" customFormat="false" ht="12.75" hidden="false" customHeight="true" outlineLevel="0" collapsed="false">
      <c r="W2137" s="24" t="n">
        <f aca="false">IF($F2137="",0,IFERROR(IF(ISNUMBER($F2137),INT($F2137),DATE(VALUE(MID(SUBSTITUTE(LEFT($F2137,FIND(" ",$F2137&amp;" ")-1),"/",REPT(" ",20)),41,20)),VALUE(LEFT(SUBSTITUTE(LEFT($F2137,FIND(" ",$F2137&amp;" ")-1),"/",REPT(" ",20)),20)),VALUE(MID(SUBSTITUTE(LEFT($F2137,FIND(" ",$F2137&amp;" ")-1),"/",REPT(" ",20)),21,20)))),0))</f>
        <v>0</v>
      </c>
      <c r="X2137" s="25" t="str">
        <f aca="false">IF(ISNUMBER($N2137),$N2137*Validation!$B$5,"")</f>
        <v/>
      </c>
      <c r="Y2137" s="26" t="str">
        <f aca="false">IF($A2137="","",SUBSTITUTE(SUBSTITUTE(SUBSTITUTE(SUBSTITUTE(SUBSTITUTE(SUBSTITUTE(SUBSTITUTE(UPPER(TRIM($A2137)),"Á","A"),"É","E"),"Í","I"),"Ó","O"),"Ú","U"),"Ñ","N"),"Ü","U"))</f>
        <v/>
      </c>
      <c r="Z2137" s="26" t="str">
        <f aca="false">IF($Y2137="","",LEFT($Y2137,1)&amp;" "&amp;TRIM(RIGHT(SUBSTITUTE($Y2137," ",REPT(" ",50)),50)))</f>
        <v/>
      </c>
      <c r="AA2137" s="27" t="str">
        <f aca="false">IF($AF2137="","",IF(COUNTIF(Validation!$U$19:$U$178,$AF2137)&gt;0,"OK","NO MATCH"))</f>
        <v/>
      </c>
      <c r="AB2137" s="27" t="str">
        <f aca="false">IF($W2137=0,"",IF(AND($W2137&gt;=Validation!$B$3,$W2137&lt;=Validation!$C$3),"Yes","No"))</f>
        <v/>
      </c>
      <c r="AC2137" s="26" t="str">
        <f aca="false">IF($A2137="","",$AF2137&amp;"|"&amp;TEXT($W2137,"yyyy-mm-dd")&amp;"|"&amp;$J2137&amp;"|"&amp;$N2137)</f>
        <v/>
      </c>
      <c r="AD2137" s="27" t="str">
        <f aca="false">IF($AC2137="","",IF(COUNTIF($AC$2:$AC$3000,$AC2137)&gt;1,"REVIEW","OK"))</f>
        <v/>
      </c>
      <c r="AE2137" s="27" t="str">
        <f aca="false">IF(OR($W2137=0,$O2137=""),"",IF(IFERROR(IF(ISNUMBER($O2137),INT($O2137),DATE(VALUE(MID(SUBSTITUTE(LEFT($O2137,FIND(" ",$O2137&amp;" ")-1),"/",REPT(" ",20)),41,20)),VALUE(LEFT(SUBSTITUTE(LEFT($O2137,FIND(" ",$O2137&amp;" ")-1),"/",REPT(" ",20)),20)),VALUE(MID(SUBSTITUTE(LEFT($O2137,FIND(" ",$O2137&amp;" ")-1),"/",REPT(" ",20)),21,20)))),0)&gt;$W2137,"Late","Same day"))</f>
        <v/>
      </c>
      <c r="AF2137" s="26" t="str">
        <f aca="false">IF($A2137="","",IFERROR(INDEX(Validation!$C$193:$C$217,MATCH($A2137,Validation!$A$193:$A$217,0)),IF(COUNTIF(Validation!$U$19:$U$178,$Z2137)&gt;0,$Z2137,IF(COUNTIF(Validation!$S$19:$S$178,$AI2137)=1,INDEX(Validation!$U$19:$U$178,MATCH($AI2137,Validation!$S$19:$S$178,0)),$Z2137))))</f>
        <v/>
      </c>
      <c r="AG2137" s="27" t="str">
        <f aca="false">IF(COUNTA($A2137:$U2137)=0,"",IF($A2137="","No name",IF($F2137="","No date",IF($W2137=0,"Date ilegible",IF(NOT(ISNUMBER($N2137)),"Hours no numéricas",IF($AA2137="NO MATCH","Person no identificada","OK"))))))</f>
        <v/>
      </c>
      <c r="AH2137" s="27" t="str">
        <f aca="false">IF($W2137=0,"No date",IF($W2137&lt;Validation!$B$3,"Before period",IF($W2137&gt;Validation!$C$3,"After period","In period")))</f>
        <v>No date</v>
      </c>
      <c r="AI2137" s="26" t="str">
        <f aca="false">IF($Y2137="","",TRIM(RIGHT(SUBSTITUTE($Y2137," ",REPT(" ",50)),50)))</f>
        <v/>
      </c>
      <c r="AJ2137" s="27" t="str">
        <f aca="false">IF($A2137="","",IF(NOT(ISERROR(MATCH($A2137,Validation!$A$193:$A$217,0))),"Manual mapping",IF(COUNTIF(Validation!$U$19:$U$178,$Z2137)&gt;0,"Direct",IF(COUNTIF(Validation!$S$19:$S$178,$AI2137)=1,"By surname","Unresolved"))))</f>
        <v/>
      </c>
      <c r="AK2137" s="28" t="str">
        <f aca="false">IF($L2137="","",IF(MATCH($L2137,$L$2:$L$3000,0)&lt;&gt;ROW()-1,"",COUNT($AK$1:$AK2136)+1))</f>
        <v/>
      </c>
      <c r="AL2137" s="28" t="str">
        <f aca="false">IF($G2137="","",IF(MATCH($G2137,$G$2:$G$3000,0)&lt;&gt;ROW()-1,"",COUNT($AL$1:$AL2136)+1))</f>
        <v/>
      </c>
      <c r="AM2137" s="28" t="str">
        <f aca="false">IF($H2137="","",IF(MATCH($H2137,$H$2:$H$3000,0)&lt;&gt;ROW()-1,"",COUNT($AM$1:$AM2136)+1))</f>
        <v/>
      </c>
      <c r="AN2137" s="28" t="str">
        <f aca="false">IF($I2137="","",IF(MATCH($I2137,$I$2:$I$3000,0)&lt;&gt;ROW()-1,"",COUNT($AN$1:$AN2136)+1))</f>
        <v/>
      </c>
      <c r="AO2137" s="28" t="str">
        <f aca="false">IF($Q2137="","",IF(MATCH($Q2137,$Q$2:$Q$3000,0)&lt;&gt;ROW()-1,"",COUNT($AO$1:$AO2136)+1))</f>
        <v/>
      </c>
    </row>
    <row r="2138" customFormat="false" ht="12.75" hidden="false" customHeight="true" outlineLevel="0" collapsed="false">
      <c r="W2138" s="24" t="n">
        <f aca="false">IF($F2138="",0,IFERROR(IF(ISNUMBER($F2138),INT($F2138),DATE(VALUE(MID(SUBSTITUTE(LEFT($F2138,FIND(" ",$F2138&amp;" ")-1),"/",REPT(" ",20)),41,20)),VALUE(LEFT(SUBSTITUTE(LEFT($F2138,FIND(" ",$F2138&amp;" ")-1),"/",REPT(" ",20)),20)),VALUE(MID(SUBSTITUTE(LEFT($F2138,FIND(" ",$F2138&amp;" ")-1),"/",REPT(" ",20)),21,20)))),0))</f>
        <v>0</v>
      </c>
      <c r="X2138" s="25" t="str">
        <f aca="false">IF(ISNUMBER($N2138),$N2138*Validation!$B$5,"")</f>
        <v/>
      </c>
      <c r="Y2138" s="26" t="str">
        <f aca="false">IF($A2138="","",SUBSTITUTE(SUBSTITUTE(SUBSTITUTE(SUBSTITUTE(SUBSTITUTE(SUBSTITUTE(SUBSTITUTE(UPPER(TRIM($A2138)),"Á","A"),"É","E"),"Í","I"),"Ó","O"),"Ú","U"),"Ñ","N"),"Ü","U"))</f>
        <v/>
      </c>
      <c r="Z2138" s="26" t="str">
        <f aca="false">IF($Y2138="","",LEFT($Y2138,1)&amp;" "&amp;TRIM(RIGHT(SUBSTITUTE($Y2138," ",REPT(" ",50)),50)))</f>
        <v/>
      </c>
      <c r="AA2138" s="27" t="str">
        <f aca="false">IF($AF2138="","",IF(COUNTIF(Validation!$U$19:$U$178,$AF2138)&gt;0,"OK","NO MATCH"))</f>
        <v/>
      </c>
      <c r="AB2138" s="27" t="str">
        <f aca="false">IF($W2138=0,"",IF(AND($W2138&gt;=Validation!$B$3,$W2138&lt;=Validation!$C$3),"Yes","No"))</f>
        <v/>
      </c>
      <c r="AC2138" s="26" t="str">
        <f aca="false">IF($A2138="","",$AF2138&amp;"|"&amp;TEXT($W2138,"yyyy-mm-dd")&amp;"|"&amp;$J2138&amp;"|"&amp;$N2138)</f>
        <v/>
      </c>
      <c r="AD2138" s="27" t="str">
        <f aca="false">IF($AC2138="","",IF(COUNTIF($AC$2:$AC$3000,$AC2138)&gt;1,"REVIEW","OK"))</f>
        <v/>
      </c>
      <c r="AE2138" s="27" t="str">
        <f aca="false">IF(OR($W2138=0,$O2138=""),"",IF(IFERROR(IF(ISNUMBER($O2138),INT($O2138),DATE(VALUE(MID(SUBSTITUTE(LEFT($O2138,FIND(" ",$O2138&amp;" ")-1),"/",REPT(" ",20)),41,20)),VALUE(LEFT(SUBSTITUTE(LEFT($O2138,FIND(" ",$O2138&amp;" ")-1),"/",REPT(" ",20)),20)),VALUE(MID(SUBSTITUTE(LEFT($O2138,FIND(" ",$O2138&amp;" ")-1),"/",REPT(" ",20)),21,20)))),0)&gt;$W2138,"Late","Same day"))</f>
        <v/>
      </c>
      <c r="AF2138" s="26" t="str">
        <f aca="false">IF($A2138="","",IFERROR(INDEX(Validation!$C$193:$C$217,MATCH($A2138,Validation!$A$193:$A$217,0)),IF(COUNTIF(Validation!$U$19:$U$178,$Z2138)&gt;0,$Z2138,IF(COUNTIF(Validation!$S$19:$S$178,$AI2138)=1,INDEX(Validation!$U$19:$U$178,MATCH($AI2138,Validation!$S$19:$S$178,0)),$Z2138))))</f>
        <v/>
      </c>
      <c r="AG2138" s="27" t="str">
        <f aca="false">IF(COUNTA($A2138:$U2138)=0,"",IF($A2138="","No name",IF($F2138="","No date",IF($W2138=0,"Date ilegible",IF(NOT(ISNUMBER($N2138)),"Hours no numéricas",IF($AA2138="NO MATCH","Person no identificada","OK"))))))</f>
        <v/>
      </c>
      <c r="AH2138" s="27" t="str">
        <f aca="false">IF($W2138=0,"No date",IF($W2138&lt;Validation!$B$3,"Before period",IF($W2138&gt;Validation!$C$3,"After period","In period")))</f>
        <v>No date</v>
      </c>
      <c r="AI2138" s="26" t="str">
        <f aca="false">IF($Y2138="","",TRIM(RIGHT(SUBSTITUTE($Y2138," ",REPT(" ",50)),50)))</f>
        <v/>
      </c>
      <c r="AJ2138" s="27" t="str">
        <f aca="false">IF($A2138="","",IF(NOT(ISERROR(MATCH($A2138,Validation!$A$193:$A$217,0))),"Manual mapping",IF(COUNTIF(Validation!$U$19:$U$178,$Z2138)&gt;0,"Direct",IF(COUNTIF(Validation!$S$19:$S$178,$AI2138)=1,"By surname","Unresolved"))))</f>
        <v/>
      </c>
      <c r="AK2138" s="28" t="str">
        <f aca="false">IF($L2138="","",IF(MATCH($L2138,$L$2:$L$3000,0)&lt;&gt;ROW()-1,"",COUNT($AK$1:$AK2137)+1))</f>
        <v/>
      </c>
      <c r="AL2138" s="28" t="str">
        <f aca="false">IF($G2138="","",IF(MATCH($G2138,$G$2:$G$3000,0)&lt;&gt;ROW()-1,"",COUNT($AL$1:$AL2137)+1))</f>
        <v/>
      </c>
      <c r="AM2138" s="28" t="str">
        <f aca="false">IF($H2138="","",IF(MATCH($H2138,$H$2:$H$3000,0)&lt;&gt;ROW()-1,"",COUNT($AM$1:$AM2137)+1))</f>
        <v/>
      </c>
      <c r="AN2138" s="28" t="str">
        <f aca="false">IF($I2138="","",IF(MATCH($I2138,$I$2:$I$3000,0)&lt;&gt;ROW()-1,"",COUNT($AN$1:$AN2137)+1))</f>
        <v/>
      </c>
      <c r="AO2138" s="28" t="str">
        <f aca="false">IF($Q2138="","",IF(MATCH($Q2138,$Q$2:$Q$3000,0)&lt;&gt;ROW()-1,"",COUNT($AO$1:$AO2137)+1))</f>
        <v/>
      </c>
    </row>
    <row r="2139" customFormat="false" ht="12.75" hidden="false" customHeight="true" outlineLevel="0" collapsed="false">
      <c r="W2139" s="24" t="n">
        <f aca="false">IF($F2139="",0,IFERROR(IF(ISNUMBER($F2139),INT($F2139),DATE(VALUE(MID(SUBSTITUTE(LEFT($F2139,FIND(" ",$F2139&amp;" ")-1),"/",REPT(" ",20)),41,20)),VALUE(LEFT(SUBSTITUTE(LEFT($F2139,FIND(" ",$F2139&amp;" ")-1),"/",REPT(" ",20)),20)),VALUE(MID(SUBSTITUTE(LEFT($F2139,FIND(" ",$F2139&amp;" ")-1),"/",REPT(" ",20)),21,20)))),0))</f>
        <v>0</v>
      </c>
      <c r="X2139" s="25" t="str">
        <f aca="false">IF(ISNUMBER($N2139),$N2139*Validation!$B$5,"")</f>
        <v/>
      </c>
      <c r="Y2139" s="26" t="str">
        <f aca="false">IF($A2139="","",SUBSTITUTE(SUBSTITUTE(SUBSTITUTE(SUBSTITUTE(SUBSTITUTE(SUBSTITUTE(SUBSTITUTE(UPPER(TRIM($A2139)),"Á","A"),"É","E"),"Í","I"),"Ó","O"),"Ú","U"),"Ñ","N"),"Ü","U"))</f>
        <v/>
      </c>
      <c r="Z2139" s="26" t="str">
        <f aca="false">IF($Y2139="","",LEFT($Y2139,1)&amp;" "&amp;TRIM(RIGHT(SUBSTITUTE($Y2139," ",REPT(" ",50)),50)))</f>
        <v/>
      </c>
      <c r="AA2139" s="27" t="str">
        <f aca="false">IF($AF2139="","",IF(COUNTIF(Validation!$U$19:$U$178,$AF2139)&gt;0,"OK","NO MATCH"))</f>
        <v/>
      </c>
      <c r="AB2139" s="27" t="str">
        <f aca="false">IF($W2139=0,"",IF(AND($W2139&gt;=Validation!$B$3,$W2139&lt;=Validation!$C$3),"Yes","No"))</f>
        <v/>
      </c>
      <c r="AC2139" s="26" t="str">
        <f aca="false">IF($A2139="","",$AF2139&amp;"|"&amp;TEXT($W2139,"yyyy-mm-dd")&amp;"|"&amp;$J2139&amp;"|"&amp;$N2139)</f>
        <v/>
      </c>
      <c r="AD2139" s="27" t="str">
        <f aca="false">IF($AC2139="","",IF(COUNTIF($AC$2:$AC$3000,$AC2139)&gt;1,"REVIEW","OK"))</f>
        <v/>
      </c>
      <c r="AE2139" s="27" t="str">
        <f aca="false">IF(OR($W2139=0,$O2139=""),"",IF(IFERROR(IF(ISNUMBER($O2139),INT($O2139),DATE(VALUE(MID(SUBSTITUTE(LEFT($O2139,FIND(" ",$O2139&amp;" ")-1),"/",REPT(" ",20)),41,20)),VALUE(LEFT(SUBSTITUTE(LEFT($O2139,FIND(" ",$O2139&amp;" ")-1),"/",REPT(" ",20)),20)),VALUE(MID(SUBSTITUTE(LEFT($O2139,FIND(" ",$O2139&amp;" ")-1),"/",REPT(" ",20)),21,20)))),0)&gt;$W2139,"Late","Same day"))</f>
        <v/>
      </c>
      <c r="AF2139" s="26" t="str">
        <f aca="false">IF($A2139="","",IFERROR(INDEX(Validation!$C$193:$C$217,MATCH($A2139,Validation!$A$193:$A$217,0)),IF(COUNTIF(Validation!$U$19:$U$178,$Z2139)&gt;0,$Z2139,IF(COUNTIF(Validation!$S$19:$S$178,$AI2139)=1,INDEX(Validation!$U$19:$U$178,MATCH($AI2139,Validation!$S$19:$S$178,0)),$Z2139))))</f>
        <v/>
      </c>
      <c r="AG2139" s="27" t="str">
        <f aca="false">IF(COUNTA($A2139:$U2139)=0,"",IF($A2139="","No name",IF($F2139="","No date",IF($W2139=0,"Date ilegible",IF(NOT(ISNUMBER($N2139)),"Hours no numéricas",IF($AA2139="NO MATCH","Person no identificada","OK"))))))</f>
        <v/>
      </c>
      <c r="AH2139" s="27" t="str">
        <f aca="false">IF($W2139=0,"No date",IF($W2139&lt;Validation!$B$3,"Before period",IF($W2139&gt;Validation!$C$3,"After period","In period")))</f>
        <v>No date</v>
      </c>
      <c r="AI2139" s="26" t="str">
        <f aca="false">IF($Y2139="","",TRIM(RIGHT(SUBSTITUTE($Y2139," ",REPT(" ",50)),50)))</f>
        <v/>
      </c>
      <c r="AJ2139" s="27" t="str">
        <f aca="false">IF($A2139="","",IF(NOT(ISERROR(MATCH($A2139,Validation!$A$193:$A$217,0))),"Manual mapping",IF(COUNTIF(Validation!$U$19:$U$178,$Z2139)&gt;0,"Direct",IF(COUNTIF(Validation!$S$19:$S$178,$AI2139)=1,"By surname","Unresolved"))))</f>
        <v/>
      </c>
      <c r="AK2139" s="28" t="str">
        <f aca="false">IF($L2139="","",IF(MATCH($L2139,$L$2:$L$3000,0)&lt;&gt;ROW()-1,"",COUNT($AK$1:$AK2138)+1))</f>
        <v/>
      </c>
      <c r="AL2139" s="28" t="str">
        <f aca="false">IF($G2139="","",IF(MATCH($G2139,$G$2:$G$3000,0)&lt;&gt;ROW()-1,"",COUNT($AL$1:$AL2138)+1))</f>
        <v/>
      </c>
      <c r="AM2139" s="28" t="str">
        <f aca="false">IF($H2139="","",IF(MATCH($H2139,$H$2:$H$3000,0)&lt;&gt;ROW()-1,"",COUNT($AM$1:$AM2138)+1))</f>
        <v/>
      </c>
      <c r="AN2139" s="28" t="str">
        <f aca="false">IF($I2139="","",IF(MATCH($I2139,$I$2:$I$3000,0)&lt;&gt;ROW()-1,"",COUNT($AN$1:$AN2138)+1))</f>
        <v/>
      </c>
      <c r="AO2139" s="28" t="str">
        <f aca="false">IF($Q2139="","",IF(MATCH($Q2139,$Q$2:$Q$3000,0)&lt;&gt;ROW()-1,"",COUNT($AO$1:$AO2138)+1))</f>
        <v/>
      </c>
    </row>
    <row r="2140" customFormat="false" ht="12.75" hidden="false" customHeight="true" outlineLevel="0" collapsed="false">
      <c r="W2140" s="24" t="n">
        <f aca="false">IF($F2140="",0,IFERROR(IF(ISNUMBER($F2140),INT($F2140),DATE(VALUE(MID(SUBSTITUTE(LEFT($F2140,FIND(" ",$F2140&amp;" ")-1),"/",REPT(" ",20)),41,20)),VALUE(LEFT(SUBSTITUTE(LEFT($F2140,FIND(" ",$F2140&amp;" ")-1),"/",REPT(" ",20)),20)),VALUE(MID(SUBSTITUTE(LEFT($F2140,FIND(" ",$F2140&amp;" ")-1),"/",REPT(" ",20)),21,20)))),0))</f>
        <v>0</v>
      </c>
      <c r="X2140" s="25" t="str">
        <f aca="false">IF(ISNUMBER($N2140),$N2140*Validation!$B$5,"")</f>
        <v/>
      </c>
      <c r="Y2140" s="26" t="str">
        <f aca="false">IF($A2140="","",SUBSTITUTE(SUBSTITUTE(SUBSTITUTE(SUBSTITUTE(SUBSTITUTE(SUBSTITUTE(SUBSTITUTE(UPPER(TRIM($A2140)),"Á","A"),"É","E"),"Í","I"),"Ó","O"),"Ú","U"),"Ñ","N"),"Ü","U"))</f>
        <v/>
      </c>
      <c r="Z2140" s="26" t="str">
        <f aca="false">IF($Y2140="","",LEFT($Y2140,1)&amp;" "&amp;TRIM(RIGHT(SUBSTITUTE($Y2140," ",REPT(" ",50)),50)))</f>
        <v/>
      </c>
      <c r="AA2140" s="27" t="str">
        <f aca="false">IF($AF2140="","",IF(COUNTIF(Validation!$U$19:$U$178,$AF2140)&gt;0,"OK","NO MATCH"))</f>
        <v/>
      </c>
      <c r="AB2140" s="27" t="str">
        <f aca="false">IF($W2140=0,"",IF(AND($W2140&gt;=Validation!$B$3,$W2140&lt;=Validation!$C$3),"Yes","No"))</f>
        <v/>
      </c>
      <c r="AC2140" s="26" t="str">
        <f aca="false">IF($A2140="","",$AF2140&amp;"|"&amp;TEXT($W2140,"yyyy-mm-dd")&amp;"|"&amp;$J2140&amp;"|"&amp;$N2140)</f>
        <v/>
      </c>
      <c r="AD2140" s="27" t="str">
        <f aca="false">IF($AC2140="","",IF(COUNTIF($AC$2:$AC$3000,$AC2140)&gt;1,"REVIEW","OK"))</f>
        <v/>
      </c>
      <c r="AE2140" s="27" t="str">
        <f aca="false">IF(OR($W2140=0,$O2140=""),"",IF(IFERROR(IF(ISNUMBER($O2140),INT($O2140),DATE(VALUE(MID(SUBSTITUTE(LEFT($O2140,FIND(" ",$O2140&amp;" ")-1),"/",REPT(" ",20)),41,20)),VALUE(LEFT(SUBSTITUTE(LEFT($O2140,FIND(" ",$O2140&amp;" ")-1),"/",REPT(" ",20)),20)),VALUE(MID(SUBSTITUTE(LEFT($O2140,FIND(" ",$O2140&amp;" ")-1),"/",REPT(" ",20)),21,20)))),0)&gt;$W2140,"Late","Same day"))</f>
        <v/>
      </c>
      <c r="AF2140" s="26" t="str">
        <f aca="false">IF($A2140="","",IFERROR(INDEX(Validation!$C$193:$C$217,MATCH($A2140,Validation!$A$193:$A$217,0)),IF(COUNTIF(Validation!$U$19:$U$178,$Z2140)&gt;0,$Z2140,IF(COUNTIF(Validation!$S$19:$S$178,$AI2140)=1,INDEX(Validation!$U$19:$U$178,MATCH($AI2140,Validation!$S$19:$S$178,0)),$Z2140))))</f>
        <v/>
      </c>
      <c r="AG2140" s="27" t="str">
        <f aca="false">IF(COUNTA($A2140:$U2140)=0,"",IF($A2140="","No name",IF($F2140="","No date",IF($W2140=0,"Date ilegible",IF(NOT(ISNUMBER($N2140)),"Hours no numéricas",IF($AA2140="NO MATCH","Person no identificada","OK"))))))</f>
        <v/>
      </c>
      <c r="AH2140" s="27" t="str">
        <f aca="false">IF($W2140=0,"No date",IF($W2140&lt;Validation!$B$3,"Before period",IF($W2140&gt;Validation!$C$3,"After period","In period")))</f>
        <v>No date</v>
      </c>
      <c r="AI2140" s="26" t="str">
        <f aca="false">IF($Y2140="","",TRIM(RIGHT(SUBSTITUTE($Y2140," ",REPT(" ",50)),50)))</f>
        <v/>
      </c>
      <c r="AJ2140" s="27" t="str">
        <f aca="false">IF($A2140="","",IF(NOT(ISERROR(MATCH($A2140,Validation!$A$193:$A$217,0))),"Manual mapping",IF(COUNTIF(Validation!$U$19:$U$178,$Z2140)&gt;0,"Direct",IF(COUNTIF(Validation!$S$19:$S$178,$AI2140)=1,"By surname","Unresolved"))))</f>
        <v/>
      </c>
      <c r="AK2140" s="28" t="str">
        <f aca="false">IF($L2140="","",IF(MATCH($L2140,$L$2:$L$3000,0)&lt;&gt;ROW()-1,"",COUNT($AK$1:$AK2139)+1))</f>
        <v/>
      </c>
      <c r="AL2140" s="28" t="str">
        <f aca="false">IF($G2140="","",IF(MATCH($G2140,$G$2:$G$3000,0)&lt;&gt;ROW()-1,"",COUNT($AL$1:$AL2139)+1))</f>
        <v/>
      </c>
      <c r="AM2140" s="28" t="str">
        <f aca="false">IF($H2140="","",IF(MATCH($H2140,$H$2:$H$3000,0)&lt;&gt;ROW()-1,"",COUNT($AM$1:$AM2139)+1))</f>
        <v/>
      </c>
      <c r="AN2140" s="28" t="str">
        <f aca="false">IF($I2140="","",IF(MATCH($I2140,$I$2:$I$3000,0)&lt;&gt;ROW()-1,"",COUNT($AN$1:$AN2139)+1))</f>
        <v/>
      </c>
      <c r="AO2140" s="28" t="str">
        <f aca="false">IF($Q2140="","",IF(MATCH($Q2140,$Q$2:$Q$3000,0)&lt;&gt;ROW()-1,"",COUNT($AO$1:$AO2139)+1))</f>
        <v/>
      </c>
    </row>
    <row r="2141" customFormat="false" ht="12.75" hidden="false" customHeight="true" outlineLevel="0" collapsed="false">
      <c r="W2141" s="24" t="n">
        <f aca="false">IF($F2141="",0,IFERROR(IF(ISNUMBER($F2141),INT($F2141),DATE(VALUE(MID(SUBSTITUTE(LEFT($F2141,FIND(" ",$F2141&amp;" ")-1),"/",REPT(" ",20)),41,20)),VALUE(LEFT(SUBSTITUTE(LEFT($F2141,FIND(" ",$F2141&amp;" ")-1),"/",REPT(" ",20)),20)),VALUE(MID(SUBSTITUTE(LEFT($F2141,FIND(" ",$F2141&amp;" ")-1),"/",REPT(" ",20)),21,20)))),0))</f>
        <v>0</v>
      </c>
      <c r="X2141" s="25" t="str">
        <f aca="false">IF(ISNUMBER($N2141),$N2141*Validation!$B$5,"")</f>
        <v/>
      </c>
      <c r="Y2141" s="26" t="str">
        <f aca="false">IF($A2141="","",SUBSTITUTE(SUBSTITUTE(SUBSTITUTE(SUBSTITUTE(SUBSTITUTE(SUBSTITUTE(SUBSTITUTE(UPPER(TRIM($A2141)),"Á","A"),"É","E"),"Í","I"),"Ó","O"),"Ú","U"),"Ñ","N"),"Ü","U"))</f>
        <v/>
      </c>
      <c r="Z2141" s="26" t="str">
        <f aca="false">IF($Y2141="","",LEFT($Y2141,1)&amp;" "&amp;TRIM(RIGHT(SUBSTITUTE($Y2141," ",REPT(" ",50)),50)))</f>
        <v/>
      </c>
      <c r="AA2141" s="27" t="str">
        <f aca="false">IF($AF2141="","",IF(COUNTIF(Validation!$U$19:$U$178,$AF2141)&gt;0,"OK","NO MATCH"))</f>
        <v/>
      </c>
      <c r="AB2141" s="27" t="str">
        <f aca="false">IF($W2141=0,"",IF(AND($W2141&gt;=Validation!$B$3,$W2141&lt;=Validation!$C$3),"Yes","No"))</f>
        <v/>
      </c>
      <c r="AC2141" s="26" t="str">
        <f aca="false">IF($A2141="","",$AF2141&amp;"|"&amp;TEXT($W2141,"yyyy-mm-dd")&amp;"|"&amp;$J2141&amp;"|"&amp;$N2141)</f>
        <v/>
      </c>
      <c r="AD2141" s="27" t="str">
        <f aca="false">IF($AC2141="","",IF(COUNTIF($AC$2:$AC$3000,$AC2141)&gt;1,"REVIEW","OK"))</f>
        <v/>
      </c>
      <c r="AE2141" s="27" t="str">
        <f aca="false">IF(OR($W2141=0,$O2141=""),"",IF(IFERROR(IF(ISNUMBER($O2141),INT($O2141),DATE(VALUE(MID(SUBSTITUTE(LEFT($O2141,FIND(" ",$O2141&amp;" ")-1),"/",REPT(" ",20)),41,20)),VALUE(LEFT(SUBSTITUTE(LEFT($O2141,FIND(" ",$O2141&amp;" ")-1),"/",REPT(" ",20)),20)),VALUE(MID(SUBSTITUTE(LEFT($O2141,FIND(" ",$O2141&amp;" ")-1),"/",REPT(" ",20)),21,20)))),0)&gt;$W2141,"Late","Same day"))</f>
        <v/>
      </c>
      <c r="AF2141" s="26" t="str">
        <f aca="false">IF($A2141="","",IFERROR(INDEX(Validation!$C$193:$C$217,MATCH($A2141,Validation!$A$193:$A$217,0)),IF(COUNTIF(Validation!$U$19:$U$178,$Z2141)&gt;0,$Z2141,IF(COUNTIF(Validation!$S$19:$S$178,$AI2141)=1,INDEX(Validation!$U$19:$U$178,MATCH($AI2141,Validation!$S$19:$S$178,0)),$Z2141))))</f>
        <v/>
      </c>
      <c r="AG2141" s="27" t="str">
        <f aca="false">IF(COUNTA($A2141:$U2141)=0,"",IF($A2141="","No name",IF($F2141="","No date",IF($W2141=0,"Date ilegible",IF(NOT(ISNUMBER($N2141)),"Hours no numéricas",IF($AA2141="NO MATCH","Person no identificada","OK"))))))</f>
        <v/>
      </c>
      <c r="AH2141" s="27" t="str">
        <f aca="false">IF($W2141=0,"No date",IF($W2141&lt;Validation!$B$3,"Before period",IF($W2141&gt;Validation!$C$3,"After period","In period")))</f>
        <v>No date</v>
      </c>
      <c r="AI2141" s="26" t="str">
        <f aca="false">IF($Y2141="","",TRIM(RIGHT(SUBSTITUTE($Y2141," ",REPT(" ",50)),50)))</f>
        <v/>
      </c>
      <c r="AJ2141" s="27" t="str">
        <f aca="false">IF($A2141="","",IF(NOT(ISERROR(MATCH($A2141,Validation!$A$193:$A$217,0))),"Manual mapping",IF(COUNTIF(Validation!$U$19:$U$178,$Z2141)&gt;0,"Direct",IF(COUNTIF(Validation!$S$19:$S$178,$AI2141)=1,"By surname","Unresolved"))))</f>
        <v/>
      </c>
      <c r="AK2141" s="28" t="str">
        <f aca="false">IF($L2141="","",IF(MATCH($L2141,$L$2:$L$3000,0)&lt;&gt;ROW()-1,"",COUNT($AK$1:$AK2140)+1))</f>
        <v/>
      </c>
      <c r="AL2141" s="28" t="str">
        <f aca="false">IF($G2141="","",IF(MATCH($G2141,$G$2:$G$3000,0)&lt;&gt;ROW()-1,"",COUNT($AL$1:$AL2140)+1))</f>
        <v/>
      </c>
      <c r="AM2141" s="28" t="str">
        <f aca="false">IF($H2141="","",IF(MATCH($H2141,$H$2:$H$3000,0)&lt;&gt;ROW()-1,"",COUNT($AM$1:$AM2140)+1))</f>
        <v/>
      </c>
      <c r="AN2141" s="28" t="str">
        <f aca="false">IF($I2141="","",IF(MATCH($I2141,$I$2:$I$3000,0)&lt;&gt;ROW()-1,"",COUNT($AN$1:$AN2140)+1))</f>
        <v/>
      </c>
      <c r="AO2141" s="28" t="str">
        <f aca="false">IF($Q2141="","",IF(MATCH($Q2141,$Q$2:$Q$3000,0)&lt;&gt;ROW()-1,"",COUNT($AO$1:$AO2140)+1))</f>
        <v/>
      </c>
    </row>
    <row r="2142" customFormat="false" ht="12.75" hidden="false" customHeight="true" outlineLevel="0" collapsed="false">
      <c r="W2142" s="24" t="n">
        <f aca="false">IF($F2142="",0,IFERROR(IF(ISNUMBER($F2142),INT($F2142),DATE(VALUE(MID(SUBSTITUTE(LEFT($F2142,FIND(" ",$F2142&amp;" ")-1),"/",REPT(" ",20)),41,20)),VALUE(LEFT(SUBSTITUTE(LEFT($F2142,FIND(" ",$F2142&amp;" ")-1),"/",REPT(" ",20)),20)),VALUE(MID(SUBSTITUTE(LEFT($F2142,FIND(" ",$F2142&amp;" ")-1),"/",REPT(" ",20)),21,20)))),0))</f>
        <v>0</v>
      </c>
      <c r="X2142" s="25" t="str">
        <f aca="false">IF(ISNUMBER($N2142),$N2142*Validation!$B$5,"")</f>
        <v/>
      </c>
      <c r="Y2142" s="26" t="str">
        <f aca="false">IF($A2142="","",SUBSTITUTE(SUBSTITUTE(SUBSTITUTE(SUBSTITUTE(SUBSTITUTE(SUBSTITUTE(SUBSTITUTE(UPPER(TRIM($A2142)),"Á","A"),"É","E"),"Í","I"),"Ó","O"),"Ú","U"),"Ñ","N"),"Ü","U"))</f>
        <v/>
      </c>
      <c r="Z2142" s="26" t="str">
        <f aca="false">IF($Y2142="","",LEFT($Y2142,1)&amp;" "&amp;TRIM(RIGHT(SUBSTITUTE($Y2142," ",REPT(" ",50)),50)))</f>
        <v/>
      </c>
      <c r="AA2142" s="27" t="str">
        <f aca="false">IF($AF2142="","",IF(COUNTIF(Validation!$U$19:$U$178,$AF2142)&gt;0,"OK","NO MATCH"))</f>
        <v/>
      </c>
      <c r="AB2142" s="27" t="str">
        <f aca="false">IF($W2142=0,"",IF(AND($W2142&gt;=Validation!$B$3,$W2142&lt;=Validation!$C$3),"Yes","No"))</f>
        <v/>
      </c>
      <c r="AC2142" s="26" t="str">
        <f aca="false">IF($A2142="","",$AF2142&amp;"|"&amp;TEXT($W2142,"yyyy-mm-dd")&amp;"|"&amp;$J2142&amp;"|"&amp;$N2142)</f>
        <v/>
      </c>
      <c r="AD2142" s="27" t="str">
        <f aca="false">IF($AC2142="","",IF(COUNTIF($AC$2:$AC$3000,$AC2142)&gt;1,"REVIEW","OK"))</f>
        <v/>
      </c>
      <c r="AE2142" s="27" t="str">
        <f aca="false">IF(OR($W2142=0,$O2142=""),"",IF(IFERROR(IF(ISNUMBER($O2142),INT($O2142),DATE(VALUE(MID(SUBSTITUTE(LEFT($O2142,FIND(" ",$O2142&amp;" ")-1),"/",REPT(" ",20)),41,20)),VALUE(LEFT(SUBSTITUTE(LEFT($O2142,FIND(" ",$O2142&amp;" ")-1),"/",REPT(" ",20)),20)),VALUE(MID(SUBSTITUTE(LEFT($O2142,FIND(" ",$O2142&amp;" ")-1),"/",REPT(" ",20)),21,20)))),0)&gt;$W2142,"Late","Same day"))</f>
        <v/>
      </c>
      <c r="AF2142" s="26" t="str">
        <f aca="false">IF($A2142="","",IFERROR(INDEX(Validation!$C$193:$C$217,MATCH($A2142,Validation!$A$193:$A$217,0)),IF(COUNTIF(Validation!$U$19:$U$178,$Z2142)&gt;0,$Z2142,IF(COUNTIF(Validation!$S$19:$S$178,$AI2142)=1,INDEX(Validation!$U$19:$U$178,MATCH($AI2142,Validation!$S$19:$S$178,0)),$Z2142))))</f>
        <v/>
      </c>
      <c r="AG2142" s="27" t="str">
        <f aca="false">IF(COUNTA($A2142:$U2142)=0,"",IF($A2142="","No name",IF($F2142="","No date",IF($W2142=0,"Date ilegible",IF(NOT(ISNUMBER($N2142)),"Hours no numéricas",IF($AA2142="NO MATCH","Person no identificada","OK"))))))</f>
        <v/>
      </c>
      <c r="AH2142" s="27" t="str">
        <f aca="false">IF($W2142=0,"No date",IF($W2142&lt;Validation!$B$3,"Before period",IF($W2142&gt;Validation!$C$3,"After period","In period")))</f>
        <v>No date</v>
      </c>
      <c r="AI2142" s="26" t="str">
        <f aca="false">IF($Y2142="","",TRIM(RIGHT(SUBSTITUTE($Y2142," ",REPT(" ",50)),50)))</f>
        <v/>
      </c>
      <c r="AJ2142" s="27" t="str">
        <f aca="false">IF($A2142="","",IF(NOT(ISERROR(MATCH($A2142,Validation!$A$193:$A$217,0))),"Manual mapping",IF(COUNTIF(Validation!$U$19:$U$178,$Z2142)&gt;0,"Direct",IF(COUNTIF(Validation!$S$19:$S$178,$AI2142)=1,"By surname","Unresolved"))))</f>
        <v/>
      </c>
      <c r="AK2142" s="28" t="str">
        <f aca="false">IF($L2142="","",IF(MATCH($L2142,$L$2:$L$3000,0)&lt;&gt;ROW()-1,"",COUNT($AK$1:$AK2141)+1))</f>
        <v/>
      </c>
      <c r="AL2142" s="28" t="str">
        <f aca="false">IF($G2142="","",IF(MATCH($G2142,$G$2:$G$3000,0)&lt;&gt;ROW()-1,"",COUNT($AL$1:$AL2141)+1))</f>
        <v/>
      </c>
      <c r="AM2142" s="28" t="str">
        <f aca="false">IF($H2142="","",IF(MATCH($H2142,$H$2:$H$3000,0)&lt;&gt;ROW()-1,"",COUNT($AM$1:$AM2141)+1))</f>
        <v/>
      </c>
      <c r="AN2142" s="28" t="str">
        <f aca="false">IF($I2142="","",IF(MATCH($I2142,$I$2:$I$3000,0)&lt;&gt;ROW()-1,"",COUNT($AN$1:$AN2141)+1))</f>
        <v/>
      </c>
      <c r="AO2142" s="28" t="str">
        <f aca="false">IF($Q2142="","",IF(MATCH($Q2142,$Q$2:$Q$3000,0)&lt;&gt;ROW()-1,"",COUNT($AO$1:$AO2141)+1))</f>
        <v/>
      </c>
    </row>
    <row r="2143" customFormat="false" ht="12.75" hidden="false" customHeight="true" outlineLevel="0" collapsed="false">
      <c r="W2143" s="24" t="n">
        <f aca="false">IF($F2143="",0,IFERROR(IF(ISNUMBER($F2143),INT($F2143),DATE(VALUE(MID(SUBSTITUTE(LEFT($F2143,FIND(" ",$F2143&amp;" ")-1),"/",REPT(" ",20)),41,20)),VALUE(LEFT(SUBSTITUTE(LEFT($F2143,FIND(" ",$F2143&amp;" ")-1),"/",REPT(" ",20)),20)),VALUE(MID(SUBSTITUTE(LEFT($F2143,FIND(" ",$F2143&amp;" ")-1),"/",REPT(" ",20)),21,20)))),0))</f>
        <v>0</v>
      </c>
      <c r="X2143" s="25" t="str">
        <f aca="false">IF(ISNUMBER($N2143),$N2143*Validation!$B$5,"")</f>
        <v/>
      </c>
      <c r="Y2143" s="26" t="str">
        <f aca="false">IF($A2143="","",SUBSTITUTE(SUBSTITUTE(SUBSTITUTE(SUBSTITUTE(SUBSTITUTE(SUBSTITUTE(SUBSTITUTE(UPPER(TRIM($A2143)),"Á","A"),"É","E"),"Í","I"),"Ó","O"),"Ú","U"),"Ñ","N"),"Ü","U"))</f>
        <v/>
      </c>
      <c r="Z2143" s="26" t="str">
        <f aca="false">IF($Y2143="","",LEFT($Y2143,1)&amp;" "&amp;TRIM(RIGHT(SUBSTITUTE($Y2143," ",REPT(" ",50)),50)))</f>
        <v/>
      </c>
      <c r="AA2143" s="27" t="str">
        <f aca="false">IF($AF2143="","",IF(COUNTIF(Validation!$U$19:$U$178,$AF2143)&gt;0,"OK","NO MATCH"))</f>
        <v/>
      </c>
      <c r="AB2143" s="27" t="str">
        <f aca="false">IF($W2143=0,"",IF(AND($W2143&gt;=Validation!$B$3,$W2143&lt;=Validation!$C$3),"Yes","No"))</f>
        <v/>
      </c>
      <c r="AC2143" s="26" t="str">
        <f aca="false">IF($A2143="","",$AF2143&amp;"|"&amp;TEXT($W2143,"yyyy-mm-dd")&amp;"|"&amp;$J2143&amp;"|"&amp;$N2143)</f>
        <v/>
      </c>
      <c r="AD2143" s="27" t="str">
        <f aca="false">IF($AC2143="","",IF(COUNTIF($AC$2:$AC$3000,$AC2143)&gt;1,"REVIEW","OK"))</f>
        <v/>
      </c>
      <c r="AE2143" s="27" t="str">
        <f aca="false">IF(OR($W2143=0,$O2143=""),"",IF(IFERROR(IF(ISNUMBER($O2143),INT($O2143),DATE(VALUE(MID(SUBSTITUTE(LEFT($O2143,FIND(" ",$O2143&amp;" ")-1),"/",REPT(" ",20)),41,20)),VALUE(LEFT(SUBSTITUTE(LEFT($O2143,FIND(" ",$O2143&amp;" ")-1),"/",REPT(" ",20)),20)),VALUE(MID(SUBSTITUTE(LEFT($O2143,FIND(" ",$O2143&amp;" ")-1),"/",REPT(" ",20)),21,20)))),0)&gt;$W2143,"Late","Same day"))</f>
        <v/>
      </c>
      <c r="AF2143" s="26" t="str">
        <f aca="false">IF($A2143="","",IFERROR(INDEX(Validation!$C$193:$C$217,MATCH($A2143,Validation!$A$193:$A$217,0)),IF(COUNTIF(Validation!$U$19:$U$178,$Z2143)&gt;0,$Z2143,IF(COUNTIF(Validation!$S$19:$S$178,$AI2143)=1,INDEX(Validation!$U$19:$U$178,MATCH($AI2143,Validation!$S$19:$S$178,0)),$Z2143))))</f>
        <v/>
      </c>
      <c r="AG2143" s="27" t="str">
        <f aca="false">IF(COUNTA($A2143:$U2143)=0,"",IF($A2143="","No name",IF($F2143="","No date",IF($W2143=0,"Date ilegible",IF(NOT(ISNUMBER($N2143)),"Hours no numéricas",IF($AA2143="NO MATCH","Person no identificada","OK"))))))</f>
        <v/>
      </c>
      <c r="AH2143" s="27" t="str">
        <f aca="false">IF($W2143=0,"No date",IF($W2143&lt;Validation!$B$3,"Before period",IF($W2143&gt;Validation!$C$3,"After period","In period")))</f>
        <v>No date</v>
      </c>
      <c r="AI2143" s="26" t="str">
        <f aca="false">IF($Y2143="","",TRIM(RIGHT(SUBSTITUTE($Y2143," ",REPT(" ",50)),50)))</f>
        <v/>
      </c>
      <c r="AJ2143" s="27" t="str">
        <f aca="false">IF($A2143="","",IF(NOT(ISERROR(MATCH($A2143,Validation!$A$193:$A$217,0))),"Manual mapping",IF(COUNTIF(Validation!$U$19:$U$178,$Z2143)&gt;0,"Direct",IF(COUNTIF(Validation!$S$19:$S$178,$AI2143)=1,"By surname","Unresolved"))))</f>
        <v/>
      </c>
      <c r="AK2143" s="28" t="str">
        <f aca="false">IF($L2143="","",IF(MATCH($L2143,$L$2:$L$3000,0)&lt;&gt;ROW()-1,"",COUNT($AK$1:$AK2142)+1))</f>
        <v/>
      </c>
      <c r="AL2143" s="28" t="str">
        <f aca="false">IF($G2143="","",IF(MATCH($G2143,$G$2:$G$3000,0)&lt;&gt;ROW()-1,"",COUNT($AL$1:$AL2142)+1))</f>
        <v/>
      </c>
      <c r="AM2143" s="28" t="str">
        <f aca="false">IF($H2143="","",IF(MATCH($H2143,$H$2:$H$3000,0)&lt;&gt;ROW()-1,"",COUNT($AM$1:$AM2142)+1))</f>
        <v/>
      </c>
      <c r="AN2143" s="28" t="str">
        <f aca="false">IF($I2143="","",IF(MATCH($I2143,$I$2:$I$3000,0)&lt;&gt;ROW()-1,"",COUNT($AN$1:$AN2142)+1))</f>
        <v/>
      </c>
      <c r="AO2143" s="28" t="str">
        <f aca="false">IF($Q2143="","",IF(MATCH($Q2143,$Q$2:$Q$3000,0)&lt;&gt;ROW()-1,"",COUNT($AO$1:$AO2142)+1))</f>
        <v/>
      </c>
    </row>
    <row r="2144" customFormat="false" ht="12.75" hidden="false" customHeight="true" outlineLevel="0" collapsed="false">
      <c r="W2144" s="24" t="n">
        <f aca="false">IF($F2144="",0,IFERROR(IF(ISNUMBER($F2144),INT($F2144),DATE(VALUE(MID(SUBSTITUTE(LEFT($F2144,FIND(" ",$F2144&amp;" ")-1),"/",REPT(" ",20)),41,20)),VALUE(LEFT(SUBSTITUTE(LEFT($F2144,FIND(" ",$F2144&amp;" ")-1),"/",REPT(" ",20)),20)),VALUE(MID(SUBSTITUTE(LEFT($F2144,FIND(" ",$F2144&amp;" ")-1),"/",REPT(" ",20)),21,20)))),0))</f>
        <v>0</v>
      </c>
      <c r="X2144" s="25" t="str">
        <f aca="false">IF(ISNUMBER($N2144),$N2144*Validation!$B$5,"")</f>
        <v/>
      </c>
      <c r="Y2144" s="26" t="str">
        <f aca="false">IF($A2144="","",SUBSTITUTE(SUBSTITUTE(SUBSTITUTE(SUBSTITUTE(SUBSTITUTE(SUBSTITUTE(SUBSTITUTE(UPPER(TRIM($A2144)),"Á","A"),"É","E"),"Í","I"),"Ó","O"),"Ú","U"),"Ñ","N"),"Ü","U"))</f>
        <v/>
      </c>
      <c r="Z2144" s="26" t="str">
        <f aca="false">IF($Y2144="","",LEFT($Y2144,1)&amp;" "&amp;TRIM(RIGHT(SUBSTITUTE($Y2144," ",REPT(" ",50)),50)))</f>
        <v/>
      </c>
      <c r="AA2144" s="27" t="str">
        <f aca="false">IF($AF2144="","",IF(COUNTIF(Validation!$U$19:$U$178,$AF2144)&gt;0,"OK","NO MATCH"))</f>
        <v/>
      </c>
      <c r="AB2144" s="27" t="str">
        <f aca="false">IF($W2144=0,"",IF(AND($W2144&gt;=Validation!$B$3,$W2144&lt;=Validation!$C$3),"Yes","No"))</f>
        <v/>
      </c>
      <c r="AC2144" s="26" t="str">
        <f aca="false">IF($A2144="","",$AF2144&amp;"|"&amp;TEXT($W2144,"yyyy-mm-dd")&amp;"|"&amp;$J2144&amp;"|"&amp;$N2144)</f>
        <v/>
      </c>
      <c r="AD2144" s="27" t="str">
        <f aca="false">IF($AC2144="","",IF(COUNTIF($AC$2:$AC$3000,$AC2144)&gt;1,"REVIEW","OK"))</f>
        <v/>
      </c>
      <c r="AE2144" s="27" t="str">
        <f aca="false">IF(OR($W2144=0,$O2144=""),"",IF(IFERROR(IF(ISNUMBER($O2144),INT($O2144),DATE(VALUE(MID(SUBSTITUTE(LEFT($O2144,FIND(" ",$O2144&amp;" ")-1),"/",REPT(" ",20)),41,20)),VALUE(LEFT(SUBSTITUTE(LEFT($O2144,FIND(" ",$O2144&amp;" ")-1),"/",REPT(" ",20)),20)),VALUE(MID(SUBSTITUTE(LEFT($O2144,FIND(" ",$O2144&amp;" ")-1),"/",REPT(" ",20)),21,20)))),0)&gt;$W2144,"Late","Same day"))</f>
        <v/>
      </c>
      <c r="AF2144" s="26" t="str">
        <f aca="false">IF($A2144="","",IFERROR(INDEX(Validation!$C$193:$C$217,MATCH($A2144,Validation!$A$193:$A$217,0)),IF(COUNTIF(Validation!$U$19:$U$178,$Z2144)&gt;0,$Z2144,IF(COUNTIF(Validation!$S$19:$S$178,$AI2144)=1,INDEX(Validation!$U$19:$U$178,MATCH($AI2144,Validation!$S$19:$S$178,0)),$Z2144))))</f>
        <v/>
      </c>
      <c r="AG2144" s="27" t="str">
        <f aca="false">IF(COUNTA($A2144:$U2144)=0,"",IF($A2144="","No name",IF($F2144="","No date",IF($W2144=0,"Date ilegible",IF(NOT(ISNUMBER($N2144)),"Hours no numéricas",IF($AA2144="NO MATCH","Person no identificada","OK"))))))</f>
        <v/>
      </c>
      <c r="AH2144" s="27" t="str">
        <f aca="false">IF($W2144=0,"No date",IF($W2144&lt;Validation!$B$3,"Before period",IF($W2144&gt;Validation!$C$3,"After period","In period")))</f>
        <v>No date</v>
      </c>
      <c r="AI2144" s="26" t="str">
        <f aca="false">IF($Y2144="","",TRIM(RIGHT(SUBSTITUTE($Y2144," ",REPT(" ",50)),50)))</f>
        <v/>
      </c>
      <c r="AJ2144" s="27" t="str">
        <f aca="false">IF($A2144="","",IF(NOT(ISERROR(MATCH($A2144,Validation!$A$193:$A$217,0))),"Manual mapping",IF(COUNTIF(Validation!$U$19:$U$178,$Z2144)&gt;0,"Direct",IF(COUNTIF(Validation!$S$19:$S$178,$AI2144)=1,"By surname","Unresolved"))))</f>
        <v/>
      </c>
      <c r="AK2144" s="28" t="str">
        <f aca="false">IF($L2144="","",IF(MATCH($L2144,$L$2:$L$3000,0)&lt;&gt;ROW()-1,"",COUNT($AK$1:$AK2143)+1))</f>
        <v/>
      </c>
      <c r="AL2144" s="28" t="str">
        <f aca="false">IF($G2144="","",IF(MATCH($G2144,$G$2:$G$3000,0)&lt;&gt;ROW()-1,"",COUNT($AL$1:$AL2143)+1))</f>
        <v/>
      </c>
      <c r="AM2144" s="28" t="str">
        <f aca="false">IF($H2144="","",IF(MATCH($H2144,$H$2:$H$3000,0)&lt;&gt;ROW()-1,"",COUNT($AM$1:$AM2143)+1))</f>
        <v/>
      </c>
      <c r="AN2144" s="28" t="str">
        <f aca="false">IF($I2144="","",IF(MATCH($I2144,$I$2:$I$3000,0)&lt;&gt;ROW()-1,"",COUNT($AN$1:$AN2143)+1))</f>
        <v/>
      </c>
      <c r="AO2144" s="28" t="str">
        <f aca="false">IF($Q2144="","",IF(MATCH($Q2144,$Q$2:$Q$3000,0)&lt;&gt;ROW()-1,"",COUNT($AO$1:$AO2143)+1))</f>
        <v/>
      </c>
    </row>
    <row r="2145" customFormat="false" ht="12.75" hidden="false" customHeight="true" outlineLevel="0" collapsed="false">
      <c r="W2145" s="24" t="n">
        <f aca="false">IF($F2145="",0,IFERROR(IF(ISNUMBER($F2145),INT($F2145),DATE(VALUE(MID(SUBSTITUTE(LEFT($F2145,FIND(" ",$F2145&amp;" ")-1),"/",REPT(" ",20)),41,20)),VALUE(LEFT(SUBSTITUTE(LEFT($F2145,FIND(" ",$F2145&amp;" ")-1),"/",REPT(" ",20)),20)),VALUE(MID(SUBSTITUTE(LEFT($F2145,FIND(" ",$F2145&amp;" ")-1),"/",REPT(" ",20)),21,20)))),0))</f>
        <v>0</v>
      </c>
      <c r="X2145" s="25" t="str">
        <f aca="false">IF(ISNUMBER($N2145),$N2145*Validation!$B$5,"")</f>
        <v/>
      </c>
      <c r="Y2145" s="26" t="str">
        <f aca="false">IF($A2145="","",SUBSTITUTE(SUBSTITUTE(SUBSTITUTE(SUBSTITUTE(SUBSTITUTE(SUBSTITUTE(SUBSTITUTE(UPPER(TRIM($A2145)),"Á","A"),"É","E"),"Í","I"),"Ó","O"),"Ú","U"),"Ñ","N"),"Ü","U"))</f>
        <v/>
      </c>
      <c r="Z2145" s="26" t="str">
        <f aca="false">IF($Y2145="","",LEFT($Y2145,1)&amp;" "&amp;TRIM(RIGHT(SUBSTITUTE($Y2145," ",REPT(" ",50)),50)))</f>
        <v/>
      </c>
      <c r="AA2145" s="27" t="str">
        <f aca="false">IF($AF2145="","",IF(COUNTIF(Validation!$U$19:$U$178,$AF2145)&gt;0,"OK","NO MATCH"))</f>
        <v/>
      </c>
      <c r="AB2145" s="27" t="str">
        <f aca="false">IF($W2145=0,"",IF(AND($W2145&gt;=Validation!$B$3,$W2145&lt;=Validation!$C$3),"Yes","No"))</f>
        <v/>
      </c>
      <c r="AC2145" s="26" t="str">
        <f aca="false">IF($A2145="","",$AF2145&amp;"|"&amp;TEXT($W2145,"yyyy-mm-dd")&amp;"|"&amp;$J2145&amp;"|"&amp;$N2145)</f>
        <v/>
      </c>
      <c r="AD2145" s="27" t="str">
        <f aca="false">IF($AC2145="","",IF(COUNTIF($AC$2:$AC$3000,$AC2145)&gt;1,"REVIEW","OK"))</f>
        <v/>
      </c>
      <c r="AE2145" s="27" t="str">
        <f aca="false">IF(OR($W2145=0,$O2145=""),"",IF(IFERROR(IF(ISNUMBER($O2145),INT($O2145),DATE(VALUE(MID(SUBSTITUTE(LEFT($O2145,FIND(" ",$O2145&amp;" ")-1),"/",REPT(" ",20)),41,20)),VALUE(LEFT(SUBSTITUTE(LEFT($O2145,FIND(" ",$O2145&amp;" ")-1),"/",REPT(" ",20)),20)),VALUE(MID(SUBSTITUTE(LEFT($O2145,FIND(" ",$O2145&amp;" ")-1),"/",REPT(" ",20)),21,20)))),0)&gt;$W2145,"Late","Same day"))</f>
        <v/>
      </c>
      <c r="AF2145" s="26" t="str">
        <f aca="false">IF($A2145="","",IFERROR(INDEX(Validation!$C$193:$C$217,MATCH($A2145,Validation!$A$193:$A$217,0)),IF(COUNTIF(Validation!$U$19:$U$178,$Z2145)&gt;0,$Z2145,IF(COUNTIF(Validation!$S$19:$S$178,$AI2145)=1,INDEX(Validation!$U$19:$U$178,MATCH($AI2145,Validation!$S$19:$S$178,0)),$Z2145))))</f>
        <v/>
      </c>
      <c r="AG2145" s="27" t="str">
        <f aca="false">IF(COUNTA($A2145:$U2145)=0,"",IF($A2145="","No name",IF($F2145="","No date",IF($W2145=0,"Date ilegible",IF(NOT(ISNUMBER($N2145)),"Hours no numéricas",IF($AA2145="NO MATCH","Person no identificada","OK"))))))</f>
        <v/>
      </c>
      <c r="AH2145" s="27" t="str">
        <f aca="false">IF($W2145=0,"No date",IF($W2145&lt;Validation!$B$3,"Before period",IF($W2145&gt;Validation!$C$3,"After period","In period")))</f>
        <v>No date</v>
      </c>
      <c r="AI2145" s="26" t="str">
        <f aca="false">IF($Y2145="","",TRIM(RIGHT(SUBSTITUTE($Y2145," ",REPT(" ",50)),50)))</f>
        <v/>
      </c>
      <c r="AJ2145" s="27" t="str">
        <f aca="false">IF($A2145="","",IF(NOT(ISERROR(MATCH($A2145,Validation!$A$193:$A$217,0))),"Manual mapping",IF(COUNTIF(Validation!$U$19:$U$178,$Z2145)&gt;0,"Direct",IF(COUNTIF(Validation!$S$19:$S$178,$AI2145)=1,"By surname","Unresolved"))))</f>
        <v/>
      </c>
      <c r="AK2145" s="28" t="str">
        <f aca="false">IF($L2145="","",IF(MATCH($L2145,$L$2:$L$3000,0)&lt;&gt;ROW()-1,"",COUNT($AK$1:$AK2144)+1))</f>
        <v/>
      </c>
      <c r="AL2145" s="28" t="str">
        <f aca="false">IF($G2145="","",IF(MATCH($G2145,$G$2:$G$3000,0)&lt;&gt;ROW()-1,"",COUNT($AL$1:$AL2144)+1))</f>
        <v/>
      </c>
      <c r="AM2145" s="28" t="str">
        <f aca="false">IF($H2145="","",IF(MATCH($H2145,$H$2:$H$3000,0)&lt;&gt;ROW()-1,"",COUNT($AM$1:$AM2144)+1))</f>
        <v/>
      </c>
      <c r="AN2145" s="28" t="str">
        <f aca="false">IF($I2145="","",IF(MATCH($I2145,$I$2:$I$3000,0)&lt;&gt;ROW()-1,"",COUNT($AN$1:$AN2144)+1))</f>
        <v/>
      </c>
      <c r="AO2145" s="28" t="str">
        <f aca="false">IF($Q2145="","",IF(MATCH($Q2145,$Q$2:$Q$3000,0)&lt;&gt;ROW()-1,"",COUNT($AO$1:$AO2144)+1))</f>
        <v/>
      </c>
    </row>
    <row r="2146" customFormat="false" ht="12.75" hidden="false" customHeight="true" outlineLevel="0" collapsed="false">
      <c r="W2146" s="24" t="n">
        <f aca="false">IF($F2146="",0,IFERROR(IF(ISNUMBER($F2146),INT($F2146),DATE(VALUE(MID(SUBSTITUTE(LEFT($F2146,FIND(" ",$F2146&amp;" ")-1),"/",REPT(" ",20)),41,20)),VALUE(LEFT(SUBSTITUTE(LEFT($F2146,FIND(" ",$F2146&amp;" ")-1),"/",REPT(" ",20)),20)),VALUE(MID(SUBSTITUTE(LEFT($F2146,FIND(" ",$F2146&amp;" ")-1),"/",REPT(" ",20)),21,20)))),0))</f>
        <v>0</v>
      </c>
      <c r="X2146" s="25" t="str">
        <f aca="false">IF(ISNUMBER($N2146),$N2146*Validation!$B$5,"")</f>
        <v/>
      </c>
      <c r="Y2146" s="26" t="str">
        <f aca="false">IF($A2146="","",SUBSTITUTE(SUBSTITUTE(SUBSTITUTE(SUBSTITUTE(SUBSTITUTE(SUBSTITUTE(SUBSTITUTE(UPPER(TRIM($A2146)),"Á","A"),"É","E"),"Í","I"),"Ó","O"),"Ú","U"),"Ñ","N"),"Ü","U"))</f>
        <v/>
      </c>
      <c r="Z2146" s="26" t="str">
        <f aca="false">IF($Y2146="","",LEFT($Y2146,1)&amp;" "&amp;TRIM(RIGHT(SUBSTITUTE($Y2146," ",REPT(" ",50)),50)))</f>
        <v/>
      </c>
      <c r="AA2146" s="27" t="str">
        <f aca="false">IF($AF2146="","",IF(COUNTIF(Validation!$U$19:$U$178,$AF2146)&gt;0,"OK","NO MATCH"))</f>
        <v/>
      </c>
      <c r="AB2146" s="27" t="str">
        <f aca="false">IF($W2146=0,"",IF(AND($W2146&gt;=Validation!$B$3,$W2146&lt;=Validation!$C$3),"Yes","No"))</f>
        <v/>
      </c>
      <c r="AC2146" s="26" t="str">
        <f aca="false">IF($A2146="","",$AF2146&amp;"|"&amp;TEXT($W2146,"yyyy-mm-dd")&amp;"|"&amp;$J2146&amp;"|"&amp;$N2146)</f>
        <v/>
      </c>
      <c r="AD2146" s="27" t="str">
        <f aca="false">IF($AC2146="","",IF(COUNTIF($AC$2:$AC$3000,$AC2146)&gt;1,"REVIEW","OK"))</f>
        <v/>
      </c>
      <c r="AE2146" s="27" t="str">
        <f aca="false">IF(OR($W2146=0,$O2146=""),"",IF(IFERROR(IF(ISNUMBER($O2146),INT($O2146),DATE(VALUE(MID(SUBSTITUTE(LEFT($O2146,FIND(" ",$O2146&amp;" ")-1),"/",REPT(" ",20)),41,20)),VALUE(LEFT(SUBSTITUTE(LEFT($O2146,FIND(" ",$O2146&amp;" ")-1),"/",REPT(" ",20)),20)),VALUE(MID(SUBSTITUTE(LEFT($O2146,FIND(" ",$O2146&amp;" ")-1),"/",REPT(" ",20)),21,20)))),0)&gt;$W2146,"Late","Same day"))</f>
        <v/>
      </c>
      <c r="AF2146" s="26" t="str">
        <f aca="false">IF($A2146="","",IFERROR(INDEX(Validation!$C$193:$C$217,MATCH($A2146,Validation!$A$193:$A$217,0)),IF(COUNTIF(Validation!$U$19:$U$178,$Z2146)&gt;0,$Z2146,IF(COUNTIF(Validation!$S$19:$S$178,$AI2146)=1,INDEX(Validation!$U$19:$U$178,MATCH($AI2146,Validation!$S$19:$S$178,0)),$Z2146))))</f>
        <v/>
      </c>
      <c r="AG2146" s="27" t="str">
        <f aca="false">IF(COUNTA($A2146:$U2146)=0,"",IF($A2146="","No name",IF($F2146="","No date",IF($W2146=0,"Date ilegible",IF(NOT(ISNUMBER($N2146)),"Hours no numéricas",IF($AA2146="NO MATCH","Person no identificada","OK"))))))</f>
        <v/>
      </c>
      <c r="AH2146" s="27" t="str">
        <f aca="false">IF($W2146=0,"No date",IF($W2146&lt;Validation!$B$3,"Before period",IF($W2146&gt;Validation!$C$3,"After period","In period")))</f>
        <v>No date</v>
      </c>
      <c r="AI2146" s="26" t="str">
        <f aca="false">IF($Y2146="","",TRIM(RIGHT(SUBSTITUTE($Y2146," ",REPT(" ",50)),50)))</f>
        <v/>
      </c>
      <c r="AJ2146" s="27" t="str">
        <f aca="false">IF($A2146="","",IF(NOT(ISERROR(MATCH($A2146,Validation!$A$193:$A$217,0))),"Manual mapping",IF(COUNTIF(Validation!$U$19:$U$178,$Z2146)&gt;0,"Direct",IF(COUNTIF(Validation!$S$19:$S$178,$AI2146)=1,"By surname","Unresolved"))))</f>
        <v/>
      </c>
      <c r="AK2146" s="28" t="str">
        <f aca="false">IF($L2146="","",IF(MATCH($L2146,$L$2:$L$3000,0)&lt;&gt;ROW()-1,"",COUNT($AK$1:$AK2145)+1))</f>
        <v/>
      </c>
      <c r="AL2146" s="28" t="str">
        <f aca="false">IF($G2146="","",IF(MATCH($G2146,$G$2:$G$3000,0)&lt;&gt;ROW()-1,"",COUNT($AL$1:$AL2145)+1))</f>
        <v/>
      </c>
      <c r="AM2146" s="28" t="str">
        <f aca="false">IF($H2146="","",IF(MATCH($H2146,$H$2:$H$3000,0)&lt;&gt;ROW()-1,"",COUNT($AM$1:$AM2145)+1))</f>
        <v/>
      </c>
      <c r="AN2146" s="28" t="str">
        <f aca="false">IF($I2146="","",IF(MATCH($I2146,$I$2:$I$3000,0)&lt;&gt;ROW()-1,"",COUNT($AN$1:$AN2145)+1))</f>
        <v/>
      </c>
      <c r="AO2146" s="28" t="str">
        <f aca="false">IF($Q2146="","",IF(MATCH($Q2146,$Q$2:$Q$3000,0)&lt;&gt;ROW()-1,"",COUNT($AO$1:$AO2145)+1))</f>
        <v/>
      </c>
    </row>
    <row r="2147" customFormat="false" ht="12.75" hidden="false" customHeight="true" outlineLevel="0" collapsed="false">
      <c r="W2147" s="24" t="n">
        <f aca="false">IF($F2147="",0,IFERROR(IF(ISNUMBER($F2147),INT($F2147),DATE(VALUE(MID(SUBSTITUTE(LEFT($F2147,FIND(" ",$F2147&amp;" ")-1),"/",REPT(" ",20)),41,20)),VALUE(LEFT(SUBSTITUTE(LEFT($F2147,FIND(" ",$F2147&amp;" ")-1),"/",REPT(" ",20)),20)),VALUE(MID(SUBSTITUTE(LEFT($F2147,FIND(" ",$F2147&amp;" ")-1),"/",REPT(" ",20)),21,20)))),0))</f>
        <v>0</v>
      </c>
      <c r="X2147" s="25" t="str">
        <f aca="false">IF(ISNUMBER($N2147),$N2147*Validation!$B$5,"")</f>
        <v/>
      </c>
      <c r="Y2147" s="26" t="str">
        <f aca="false">IF($A2147="","",SUBSTITUTE(SUBSTITUTE(SUBSTITUTE(SUBSTITUTE(SUBSTITUTE(SUBSTITUTE(SUBSTITUTE(UPPER(TRIM($A2147)),"Á","A"),"É","E"),"Í","I"),"Ó","O"),"Ú","U"),"Ñ","N"),"Ü","U"))</f>
        <v/>
      </c>
      <c r="Z2147" s="26" t="str">
        <f aca="false">IF($Y2147="","",LEFT($Y2147,1)&amp;" "&amp;TRIM(RIGHT(SUBSTITUTE($Y2147," ",REPT(" ",50)),50)))</f>
        <v/>
      </c>
      <c r="AA2147" s="27" t="str">
        <f aca="false">IF($AF2147="","",IF(COUNTIF(Validation!$U$19:$U$178,$AF2147)&gt;0,"OK","NO MATCH"))</f>
        <v/>
      </c>
      <c r="AB2147" s="27" t="str">
        <f aca="false">IF($W2147=0,"",IF(AND($W2147&gt;=Validation!$B$3,$W2147&lt;=Validation!$C$3),"Yes","No"))</f>
        <v/>
      </c>
      <c r="AC2147" s="26" t="str">
        <f aca="false">IF($A2147="","",$AF2147&amp;"|"&amp;TEXT($W2147,"yyyy-mm-dd")&amp;"|"&amp;$J2147&amp;"|"&amp;$N2147)</f>
        <v/>
      </c>
      <c r="AD2147" s="27" t="str">
        <f aca="false">IF($AC2147="","",IF(COUNTIF($AC$2:$AC$3000,$AC2147)&gt;1,"REVIEW","OK"))</f>
        <v/>
      </c>
      <c r="AE2147" s="27" t="str">
        <f aca="false">IF(OR($W2147=0,$O2147=""),"",IF(IFERROR(IF(ISNUMBER($O2147),INT($O2147),DATE(VALUE(MID(SUBSTITUTE(LEFT($O2147,FIND(" ",$O2147&amp;" ")-1),"/",REPT(" ",20)),41,20)),VALUE(LEFT(SUBSTITUTE(LEFT($O2147,FIND(" ",$O2147&amp;" ")-1),"/",REPT(" ",20)),20)),VALUE(MID(SUBSTITUTE(LEFT($O2147,FIND(" ",$O2147&amp;" ")-1),"/",REPT(" ",20)),21,20)))),0)&gt;$W2147,"Late","Same day"))</f>
        <v/>
      </c>
      <c r="AF2147" s="26" t="str">
        <f aca="false">IF($A2147="","",IFERROR(INDEX(Validation!$C$193:$C$217,MATCH($A2147,Validation!$A$193:$A$217,0)),IF(COUNTIF(Validation!$U$19:$U$178,$Z2147)&gt;0,$Z2147,IF(COUNTIF(Validation!$S$19:$S$178,$AI2147)=1,INDEX(Validation!$U$19:$U$178,MATCH($AI2147,Validation!$S$19:$S$178,0)),$Z2147))))</f>
        <v/>
      </c>
      <c r="AG2147" s="27" t="str">
        <f aca="false">IF(COUNTA($A2147:$U2147)=0,"",IF($A2147="","No name",IF($F2147="","No date",IF($W2147=0,"Date ilegible",IF(NOT(ISNUMBER($N2147)),"Hours no numéricas",IF($AA2147="NO MATCH","Person no identificada","OK"))))))</f>
        <v/>
      </c>
      <c r="AH2147" s="27" t="str">
        <f aca="false">IF($W2147=0,"No date",IF($W2147&lt;Validation!$B$3,"Before period",IF($W2147&gt;Validation!$C$3,"After period","In period")))</f>
        <v>No date</v>
      </c>
      <c r="AI2147" s="26" t="str">
        <f aca="false">IF($Y2147="","",TRIM(RIGHT(SUBSTITUTE($Y2147," ",REPT(" ",50)),50)))</f>
        <v/>
      </c>
      <c r="AJ2147" s="27" t="str">
        <f aca="false">IF($A2147="","",IF(NOT(ISERROR(MATCH($A2147,Validation!$A$193:$A$217,0))),"Manual mapping",IF(COUNTIF(Validation!$U$19:$U$178,$Z2147)&gt;0,"Direct",IF(COUNTIF(Validation!$S$19:$S$178,$AI2147)=1,"By surname","Unresolved"))))</f>
        <v/>
      </c>
      <c r="AK2147" s="28" t="str">
        <f aca="false">IF($L2147="","",IF(MATCH($L2147,$L$2:$L$3000,0)&lt;&gt;ROW()-1,"",COUNT($AK$1:$AK2146)+1))</f>
        <v/>
      </c>
      <c r="AL2147" s="28" t="str">
        <f aca="false">IF($G2147="","",IF(MATCH($G2147,$G$2:$G$3000,0)&lt;&gt;ROW()-1,"",COUNT($AL$1:$AL2146)+1))</f>
        <v/>
      </c>
      <c r="AM2147" s="28" t="str">
        <f aca="false">IF($H2147="","",IF(MATCH($H2147,$H$2:$H$3000,0)&lt;&gt;ROW()-1,"",COUNT($AM$1:$AM2146)+1))</f>
        <v/>
      </c>
      <c r="AN2147" s="28" t="str">
        <f aca="false">IF($I2147="","",IF(MATCH($I2147,$I$2:$I$3000,0)&lt;&gt;ROW()-1,"",COUNT($AN$1:$AN2146)+1))</f>
        <v/>
      </c>
      <c r="AO2147" s="28" t="str">
        <f aca="false">IF($Q2147="","",IF(MATCH($Q2147,$Q$2:$Q$3000,0)&lt;&gt;ROW()-1,"",COUNT($AO$1:$AO2146)+1))</f>
        <v/>
      </c>
    </row>
    <row r="2148" customFormat="false" ht="12.75" hidden="false" customHeight="true" outlineLevel="0" collapsed="false">
      <c r="W2148" s="24" t="n">
        <f aca="false">IF($F2148="",0,IFERROR(IF(ISNUMBER($F2148),INT($F2148),DATE(VALUE(MID(SUBSTITUTE(LEFT($F2148,FIND(" ",$F2148&amp;" ")-1),"/",REPT(" ",20)),41,20)),VALUE(LEFT(SUBSTITUTE(LEFT($F2148,FIND(" ",$F2148&amp;" ")-1),"/",REPT(" ",20)),20)),VALUE(MID(SUBSTITUTE(LEFT($F2148,FIND(" ",$F2148&amp;" ")-1),"/",REPT(" ",20)),21,20)))),0))</f>
        <v>0</v>
      </c>
      <c r="X2148" s="25" t="str">
        <f aca="false">IF(ISNUMBER($N2148),$N2148*Validation!$B$5,"")</f>
        <v/>
      </c>
      <c r="Y2148" s="26" t="str">
        <f aca="false">IF($A2148="","",SUBSTITUTE(SUBSTITUTE(SUBSTITUTE(SUBSTITUTE(SUBSTITUTE(SUBSTITUTE(SUBSTITUTE(UPPER(TRIM($A2148)),"Á","A"),"É","E"),"Í","I"),"Ó","O"),"Ú","U"),"Ñ","N"),"Ü","U"))</f>
        <v/>
      </c>
      <c r="Z2148" s="26" t="str">
        <f aca="false">IF($Y2148="","",LEFT($Y2148,1)&amp;" "&amp;TRIM(RIGHT(SUBSTITUTE($Y2148," ",REPT(" ",50)),50)))</f>
        <v/>
      </c>
      <c r="AA2148" s="27" t="str">
        <f aca="false">IF($AF2148="","",IF(COUNTIF(Validation!$U$19:$U$178,$AF2148)&gt;0,"OK","NO MATCH"))</f>
        <v/>
      </c>
      <c r="AB2148" s="27" t="str">
        <f aca="false">IF($W2148=0,"",IF(AND($W2148&gt;=Validation!$B$3,$W2148&lt;=Validation!$C$3),"Yes","No"))</f>
        <v/>
      </c>
      <c r="AC2148" s="26" t="str">
        <f aca="false">IF($A2148="","",$AF2148&amp;"|"&amp;TEXT($W2148,"yyyy-mm-dd")&amp;"|"&amp;$J2148&amp;"|"&amp;$N2148)</f>
        <v/>
      </c>
      <c r="AD2148" s="27" t="str">
        <f aca="false">IF($AC2148="","",IF(COUNTIF($AC$2:$AC$3000,$AC2148)&gt;1,"REVIEW","OK"))</f>
        <v/>
      </c>
      <c r="AE2148" s="27" t="str">
        <f aca="false">IF(OR($W2148=0,$O2148=""),"",IF(IFERROR(IF(ISNUMBER($O2148),INT($O2148),DATE(VALUE(MID(SUBSTITUTE(LEFT($O2148,FIND(" ",$O2148&amp;" ")-1),"/",REPT(" ",20)),41,20)),VALUE(LEFT(SUBSTITUTE(LEFT($O2148,FIND(" ",$O2148&amp;" ")-1),"/",REPT(" ",20)),20)),VALUE(MID(SUBSTITUTE(LEFT($O2148,FIND(" ",$O2148&amp;" ")-1),"/",REPT(" ",20)),21,20)))),0)&gt;$W2148,"Late","Same day"))</f>
        <v/>
      </c>
      <c r="AF2148" s="26" t="str">
        <f aca="false">IF($A2148="","",IFERROR(INDEX(Validation!$C$193:$C$217,MATCH($A2148,Validation!$A$193:$A$217,0)),IF(COUNTIF(Validation!$U$19:$U$178,$Z2148)&gt;0,$Z2148,IF(COUNTIF(Validation!$S$19:$S$178,$AI2148)=1,INDEX(Validation!$U$19:$U$178,MATCH($AI2148,Validation!$S$19:$S$178,0)),$Z2148))))</f>
        <v/>
      </c>
      <c r="AG2148" s="27" t="str">
        <f aca="false">IF(COUNTA($A2148:$U2148)=0,"",IF($A2148="","No name",IF($F2148="","No date",IF($W2148=0,"Date ilegible",IF(NOT(ISNUMBER($N2148)),"Hours no numéricas",IF($AA2148="NO MATCH","Person no identificada","OK"))))))</f>
        <v/>
      </c>
      <c r="AH2148" s="27" t="str">
        <f aca="false">IF($W2148=0,"No date",IF($W2148&lt;Validation!$B$3,"Before period",IF($W2148&gt;Validation!$C$3,"After period","In period")))</f>
        <v>No date</v>
      </c>
      <c r="AI2148" s="26" t="str">
        <f aca="false">IF($Y2148="","",TRIM(RIGHT(SUBSTITUTE($Y2148," ",REPT(" ",50)),50)))</f>
        <v/>
      </c>
      <c r="AJ2148" s="27" t="str">
        <f aca="false">IF($A2148="","",IF(NOT(ISERROR(MATCH($A2148,Validation!$A$193:$A$217,0))),"Manual mapping",IF(COUNTIF(Validation!$U$19:$U$178,$Z2148)&gt;0,"Direct",IF(COUNTIF(Validation!$S$19:$S$178,$AI2148)=1,"By surname","Unresolved"))))</f>
        <v/>
      </c>
      <c r="AK2148" s="28" t="str">
        <f aca="false">IF($L2148="","",IF(MATCH($L2148,$L$2:$L$3000,0)&lt;&gt;ROW()-1,"",COUNT($AK$1:$AK2147)+1))</f>
        <v/>
      </c>
      <c r="AL2148" s="28" t="str">
        <f aca="false">IF($G2148="","",IF(MATCH($G2148,$G$2:$G$3000,0)&lt;&gt;ROW()-1,"",COUNT($AL$1:$AL2147)+1))</f>
        <v/>
      </c>
      <c r="AM2148" s="28" t="str">
        <f aca="false">IF($H2148="","",IF(MATCH($H2148,$H$2:$H$3000,0)&lt;&gt;ROW()-1,"",COUNT($AM$1:$AM2147)+1))</f>
        <v/>
      </c>
      <c r="AN2148" s="28" t="str">
        <f aca="false">IF($I2148="","",IF(MATCH($I2148,$I$2:$I$3000,0)&lt;&gt;ROW()-1,"",COUNT($AN$1:$AN2147)+1))</f>
        <v/>
      </c>
      <c r="AO2148" s="28" t="str">
        <f aca="false">IF($Q2148="","",IF(MATCH($Q2148,$Q$2:$Q$3000,0)&lt;&gt;ROW()-1,"",COUNT($AO$1:$AO2147)+1))</f>
        <v/>
      </c>
    </row>
    <row r="2149" customFormat="false" ht="12.75" hidden="false" customHeight="true" outlineLevel="0" collapsed="false">
      <c r="W2149" s="24" t="n">
        <f aca="false">IF($F2149="",0,IFERROR(IF(ISNUMBER($F2149),INT($F2149),DATE(VALUE(MID(SUBSTITUTE(LEFT($F2149,FIND(" ",$F2149&amp;" ")-1),"/",REPT(" ",20)),41,20)),VALUE(LEFT(SUBSTITUTE(LEFT($F2149,FIND(" ",$F2149&amp;" ")-1),"/",REPT(" ",20)),20)),VALUE(MID(SUBSTITUTE(LEFT($F2149,FIND(" ",$F2149&amp;" ")-1),"/",REPT(" ",20)),21,20)))),0))</f>
        <v>0</v>
      </c>
      <c r="X2149" s="25" t="str">
        <f aca="false">IF(ISNUMBER($N2149),$N2149*Validation!$B$5,"")</f>
        <v/>
      </c>
      <c r="Y2149" s="26" t="str">
        <f aca="false">IF($A2149="","",SUBSTITUTE(SUBSTITUTE(SUBSTITUTE(SUBSTITUTE(SUBSTITUTE(SUBSTITUTE(SUBSTITUTE(UPPER(TRIM($A2149)),"Á","A"),"É","E"),"Í","I"),"Ó","O"),"Ú","U"),"Ñ","N"),"Ü","U"))</f>
        <v/>
      </c>
      <c r="Z2149" s="26" t="str">
        <f aca="false">IF($Y2149="","",LEFT($Y2149,1)&amp;" "&amp;TRIM(RIGHT(SUBSTITUTE($Y2149," ",REPT(" ",50)),50)))</f>
        <v/>
      </c>
      <c r="AA2149" s="27" t="str">
        <f aca="false">IF($AF2149="","",IF(COUNTIF(Validation!$U$19:$U$178,$AF2149)&gt;0,"OK","NO MATCH"))</f>
        <v/>
      </c>
      <c r="AB2149" s="27" t="str">
        <f aca="false">IF($W2149=0,"",IF(AND($W2149&gt;=Validation!$B$3,$W2149&lt;=Validation!$C$3),"Yes","No"))</f>
        <v/>
      </c>
      <c r="AC2149" s="26" t="str">
        <f aca="false">IF($A2149="","",$AF2149&amp;"|"&amp;TEXT($W2149,"yyyy-mm-dd")&amp;"|"&amp;$J2149&amp;"|"&amp;$N2149)</f>
        <v/>
      </c>
      <c r="AD2149" s="27" t="str">
        <f aca="false">IF($AC2149="","",IF(COUNTIF($AC$2:$AC$3000,$AC2149)&gt;1,"REVIEW","OK"))</f>
        <v/>
      </c>
      <c r="AE2149" s="27" t="str">
        <f aca="false">IF(OR($W2149=0,$O2149=""),"",IF(IFERROR(IF(ISNUMBER($O2149),INT($O2149),DATE(VALUE(MID(SUBSTITUTE(LEFT($O2149,FIND(" ",$O2149&amp;" ")-1),"/",REPT(" ",20)),41,20)),VALUE(LEFT(SUBSTITUTE(LEFT($O2149,FIND(" ",$O2149&amp;" ")-1),"/",REPT(" ",20)),20)),VALUE(MID(SUBSTITUTE(LEFT($O2149,FIND(" ",$O2149&amp;" ")-1),"/",REPT(" ",20)),21,20)))),0)&gt;$W2149,"Late","Same day"))</f>
        <v/>
      </c>
      <c r="AF2149" s="26" t="str">
        <f aca="false">IF($A2149="","",IFERROR(INDEX(Validation!$C$193:$C$217,MATCH($A2149,Validation!$A$193:$A$217,0)),IF(COUNTIF(Validation!$U$19:$U$178,$Z2149)&gt;0,$Z2149,IF(COUNTIF(Validation!$S$19:$S$178,$AI2149)=1,INDEX(Validation!$U$19:$U$178,MATCH($AI2149,Validation!$S$19:$S$178,0)),$Z2149))))</f>
        <v/>
      </c>
      <c r="AG2149" s="27" t="str">
        <f aca="false">IF(COUNTA($A2149:$U2149)=0,"",IF($A2149="","No name",IF($F2149="","No date",IF($W2149=0,"Date ilegible",IF(NOT(ISNUMBER($N2149)),"Hours no numéricas",IF($AA2149="NO MATCH","Person no identificada","OK"))))))</f>
        <v/>
      </c>
      <c r="AH2149" s="27" t="str">
        <f aca="false">IF($W2149=0,"No date",IF($W2149&lt;Validation!$B$3,"Before period",IF($W2149&gt;Validation!$C$3,"After period","In period")))</f>
        <v>No date</v>
      </c>
      <c r="AI2149" s="26" t="str">
        <f aca="false">IF($Y2149="","",TRIM(RIGHT(SUBSTITUTE($Y2149," ",REPT(" ",50)),50)))</f>
        <v/>
      </c>
      <c r="AJ2149" s="27" t="str">
        <f aca="false">IF($A2149="","",IF(NOT(ISERROR(MATCH($A2149,Validation!$A$193:$A$217,0))),"Manual mapping",IF(COUNTIF(Validation!$U$19:$U$178,$Z2149)&gt;0,"Direct",IF(COUNTIF(Validation!$S$19:$S$178,$AI2149)=1,"By surname","Unresolved"))))</f>
        <v/>
      </c>
      <c r="AK2149" s="28" t="str">
        <f aca="false">IF($L2149="","",IF(MATCH($L2149,$L$2:$L$3000,0)&lt;&gt;ROW()-1,"",COUNT($AK$1:$AK2148)+1))</f>
        <v/>
      </c>
      <c r="AL2149" s="28" t="str">
        <f aca="false">IF($G2149="","",IF(MATCH($G2149,$G$2:$G$3000,0)&lt;&gt;ROW()-1,"",COUNT($AL$1:$AL2148)+1))</f>
        <v/>
      </c>
      <c r="AM2149" s="28" t="str">
        <f aca="false">IF($H2149="","",IF(MATCH($H2149,$H$2:$H$3000,0)&lt;&gt;ROW()-1,"",COUNT($AM$1:$AM2148)+1))</f>
        <v/>
      </c>
      <c r="AN2149" s="28" t="str">
        <f aca="false">IF($I2149="","",IF(MATCH($I2149,$I$2:$I$3000,0)&lt;&gt;ROW()-1,"",COUNT($AN$1:$AN2148)+1))</f>
        <v/>
      </c>
      <c r="AO2149" s="28" t="str">
        <f aca="false">IF($Q2149="","",IF(MATCH($Q2149,$Q$2:$Q$3000,0)&lt;&gt;ROW()-1,"",COUNT($AO$1:$AO2148)+1))</f>
        <v/>
      </c>
    </row>
    <row r="2150" customFormat="false" ht="12.75" hidden="false" customHeight="true" outlineLevel="0" collapsed="false">
      <c r="W2150" s="24" t="n">
        <f aca="false">IF($F2150="",0,IFERROR(IF(ISNUMBER($F2150),INT($F2150),DATE(VALUE(MID(SUBSTITUTE(LEFT($F2150,FIND(" ",$F2150&amp;" ")-1),"/",REPT(" ",20)),41,20)),VALUE(LEFT(SUBSTITUTE(LEFT($F2150,FIND(" ",$F2150&amp;" ")-1),"/",REPT(" ",20)),20)),VALUE(MID(SUBSTITUTE(LEFT($F2150,FIND(" ",$F2150&amp;" ")-1),"/",REPT(" ",20)),21,20)))),0))</f>
        <v>0</v>
      </c>
      <c r="X2150" s="25" t="str">
        <f aca="false">IF(ISNUMBER($N2150),$N2150*Validation!$B$5,"")</f>
        <v/>
      </c>
      <c r="Y2150" s="26" t="str">
        <f aca="false">IF($A2150="","",SUBSTITUTE(SUBSTITUTE(SUBSTITUTE(SUBSTITUTE(SUBSTITUTE(SUBSTITUTE(SUBSTITUTE(UPPER(TRIM($A2150)),"Á","A"),"É","E"),"Í","I"),"Ó","O"),"Ú","U"),"Ñ","N"),"Ü","U"))</f>
        <v/>
      </c>
      <c r="Z2150" s="26" t="str">
        <f aca="false">IF($Y2150="","",LEFT($Y2150,1)&amp;" "&amp;TRIM(RIGHT(SUBSTITUTE($Y2150," ",REPT(" ",50)),50)))</f>
        <v/>
      </c>
      <c r="AA2150" s="27" t="str">
        <f aca="false">IF($AF2150="","",IF(COUNTIF(Validation!$U$19:$U$178,$AF2150)&gt;0,"OK","NO MATCH"))</f>
        <v/>
      </c>
      <c r="AB2150" s="27" t="str">
        <f aca="false">IF($W2150=0,"",IF(AND($W2150&gt;=Validation!$B$3,$W2150&lt;=Validation!$C$3),"Yes","No"))</f>
        <v/>
      </c>
      <c r="AC2150" s="26" t="str">
        <f aca="false">IF($A2150="","",$AF2150&amp;"|"&amp;TEXT($W2150,"yyyy-mm-dd")&amp;"|"&amp;$J2150&amp;"|"&amp;$N2150)</f>
        <v/>
      </c>
      <c r="AD2150" s="27" t="str">
        <f aca="false">IF($AC2150="","",IF(COUNTIF($AC$2:$AC$3000,$AC2150)&gt;1,"REVIEW","OK"))</f>
        <v/>
      </c>
      <c r="AE2150" s="27" t="str">
        <f aca="false">IF(OR($W2150=0,$O2150=""),"",IF(IFERROR(IF(ISNUMBER($O2150),INT($O2150),DATE(VALUE(MID(SUBSTITUTE(LEFT($O2150,FIND(" ",$O2150&amp;" ")-1),"/",REPT(" ",20)),41,20)),VALUE(LEFT(SUBSTITUTE(LEFT($O2150,FIND(" ",$O2150&amp;" ")-1),"/",REPT(" ",20)),20)),VALUE(MID(SUBSTITUTE(LEFT($O2150,FIND(" ",$O2150&amp;" ")-1),"/",REPT(" ",20)),21,20)))),0)&gt;$W2150,"Late","Same day"))</f>
        <v/>
      </c>
      <c r="AF2150" s="26" t="str">
        <f aca="false">IF($A2150="","",IFERROR(INDEX(Validation!$C$193:$C$217,MATCH($A2150,Validation!$A$193:$A$217,0)),IF(COUNTIF(Validation!$U$19:$U$178,$Z2150)&gt;0,$Z2150,IF(COUNTIF(Validation!$S$19:$S$178,$AI2150)=1,INDEX(Validation!$U$19:$U$178,MATCH($AI2150,Validation!$S$19:$S$178,0)),$Z2150))))</f>
        <v/>
      </c>
      <c r="AG2150" s="27" t="str">
        <f aca="false">IF(COUNTA($A2150:$U2150)=0,"",IF($A2150="","No name",IF($F2150="","No date",IF($W2150=0,"Date ilegible",IF(NOT(ISNUMBER($N2150)),"Hours no numéricas",IF($AA2150="NO MATCH","Person no identificada","OK"))))))</f>
        <v/>
      </c>
      <c r="AH2150" s="27" t="str">
        <f aca="false">IF($W2150=0,"No date",IF($W2150&lt;Validation!$B$3,"Before period",IF($W2150&gt;Validation!$C$3,"After period","In period")))</f>
        <v>No date</v>
      </c>
      <c r="AI2150" s="26" t="str">
        <f aca="false">IF($Y2150="","",TRIM(RIGHT(SUBSTITUTE($Y2150," ",REPT(" ",50)),50)))</f>
        <v/>
      </c>
      <c r="AJ2150" s="27" t="str">
        <f aca="false">IF($A2150="","",IF(NOT(ISERROR(MATCH($A2150,Validation!$A$193:$A$217,0))),"Manual mapping",IF(COUNTIF(Validation!$U$19:$U$178,$Z2150)&gt;0,"Direct",IF(COUNTIF(Validation!$S$19:$S$178,$AI2150)=1,"By surname","Unresolved"))))</f>
        <v/>
      </c>
      <c r="AK2150" s="28" t="str">
        <f aca="false">IF($L2150="","",IF(MATCH($L2150,$L$2:$L$3000,0)&lt;&gt;ROW()-1,"",COUNT($AK$1:$AK2149)+1))</f>
        <v/>
      </c>
      <c r="AL2150" s="28" t="str">
        <f aca="false">IF($G2150="","",IF(MATCH($G2150,$G$2:$G$3000,0)&lt;&gt;ROW()-1,"",COUNT($AL$1:$AL2149)+1))</f>
        <v/>
      </c>
      <c r="AM2150" s="28" t="str">
        <f aca="false">IF($H2150="","",IF(MATCH($H2150,$H$2:$H$3000,0)&lt;&gt;ROW()-1,"",COUNT($AM$1:$AM2149)+1))</f>
        <v/>
      </c>
      <c r="AN2150" s="28" t="str">
        <f aca="false">IF($I2150="","",IF(MATCH($I2150,$I$2:$I$3000,0)&lt;&gt;ROW()-1,"",COUNT($AN$1:$AN2149)+1))</f>
        <v/>
      </c>
      <c r="AO2150" s="28" t="str">
        <f aca="false">IF($Q2150="","",IF(MATCH($Q2150,$Q$2:$Q$3000,0)&lt;&gt;ROW()-1,"",COUNT($AO$1:$AO2149)+1))</f>
        <v/>
      </c>
    </row>
    <row r="2151" customFormat="false" ht="12.75" hidden="false" customHeight="true" outlineLevel="0" collapsed="false">
      <c r="W2151" s="24" t="n">
        <f aca="false">IF($F2151="",0,IFERROR(IF(ISNUMBER($F2151),INT($F2151),DATE(VALUE(MID(SUBSTITUTE(LEFT($F2151,FIND(" ",$F2151&amp;" ")-1),"/",REPT(" ",20)),41,20)),VALUE(LEFT(SUBSTITUTE(LEFT($F2151,FIND(" ",$F2151&amp;" ")-1),"/",REPT(" ",20)),20)),VALUE(MID(SUBSTITUTE(LEFT($F2151,FIND(" ",$F2151&amp;" ")-1),"/",REPT(" ",20)),21,20)))),0))</f>
        <v>0</v>
      </c>
      <c r="X2151" s="25" t="str">
        <f aca="false">IF(ISNUMBER($N2151),$N2151*Validation!$B$5,"")</f>
        <v/>
      </c>
      <c r="Y2151" s="26" t="str">
        <f aca="false">IF($A2151="","",SUBSTITUTE(SUBSTITUTE(SUBSTITUTE(SUBSTITUTE(SUBSTITUTE(SUBSTITUTE(SUBSTITUTE(UPPER(TRIM($A2151)),"Á","A"),"É","E"),"Í","I"),"Ó","O"),"Ú","U"),"Ñ","N"),"Ü","U"))</f>
        <v/>
      </c>
      <c r="Z2151" s="26" t="str">
        <f aca="false">IF($Y2151="","",LEFT($Y2151,1)&amp;" "&amp;TRIM(RIGHT(SUBSTITUTE($Y2151," ",REPT(" ",50)),50)))</f>
        <v/>
      </c>
      <c r="AA2151" s="27" t="str">
        <f aca="false">IF($AF2151="","",IF(COUNTIF(Validation!$U$19:$U$178,$AF2151)&gt;0,"OK","NO MATCH"))</f>
        <v/>
      </c>
      <c r="AB2151" s="27" t="str">
        <f aca="false">IF($W2151=0,"",IF(AND($W2151&gt;=Validation!$B$3,$W2151&lt;=Validation!$C$3),"Yes","No"))</f>
        <v/>
      </c>
      <c r="AC2151" s="26" t="str">
        <f aca="false">IF($A2151="","",$AF2151&amp;"|"&amp;TEXT($W2151,"yyyy-mm-dd")&amp;"|"&amp;$J2151&amp;"|"&amp;$N2151)</f>
        <v/>
      </c>
      <c r="AD2151" s="27" t="str">
        <f aca="false">IF($AC2151="","",IF(COUNTIF($AC$2:$AC$3000,$AC2151)&gt;1,"REVIEW","OK"))</f>
        <v/>
      </c>
      <c r="AE2151" s="27" t="str">
        <f aca="false">IF(OR($W2151=0,$O2151=""),"",IF(IFERROR(IF(ISNUMBER($O2151),INT($O2151),DATE(VALUE(MID(SUBSTITUTE(LEFT($O2151,FIND(" ",$O2151&amp;" ")-1),"/",REPT(" ",20)),41,20)),VALUE(LEFT(SUBSTITUTE(LEFT($O2151,FIND(" ",$O2151&amp;" ")-1),"/",REPT(" ",20)),20)),VALUE(MID(SUBSTITUTE(LEFT($O2151,FIND(" ",$O2151&amp;" ")-1),"/",REPT(" ",20)),21,20)))),0)&gt;$W2151,"Late","Same day"))</f>
        <v/>
      </c>
      <c r="AF2151" s="26" t="str">
        <f aca="false">IF($A2151="","",IFERROR(INDEX(Validation!$C$193:$C$217,MATCH($A2151,Validation!$A$193:$A$217,0)),IF(COUNTIF(Validation!$U$19:$U$178,$Z2151)&gt;0,$Z2151,IF(COUNTIF(Validation!$S$19:$S$178,$AI2151)=1,INDEX(Validation!$U$19:$U$178,MATCH($AI2151,Validation!$S$19:$S$178,0)),$Z2151))))</f>
        <v/>
      </c>
      <c r="AG2151" s="27" t="str">
        <f aca="false">IF(COUNTA($A2151:$U2151)=0,"",IF($A2151="","No name",IF($F2151="","No date",IF($W2151=0,"Date ilegible",IF(NOT(ISNUMBER($N2151)),"Hours no numéricas",IF($AA2151="NO MATCH","Person no identificada","OK"))))))</f>
        <v/>
      </c>
      <c r="AH2151" s="27" t="str">
        <f aca="false">IF($W2151=0,"No date",IF($W2151&lt;Validation!$B$3,"Before period",IF($W2151&gt;Validation!$C$3,"After period","In period")))</f>
        <v>No date</v>
      </c>
      <c r="AI2151" s="26" t="str">
        <f aca="false">IF($Y2151="","",TRIM(RIGHT(SUBSTITUTE($Y2151," ",REPT(" ",50)),50)))</f>
        <v/>
      </c>
      <c r="AJ2151" s="27" t="str">
        <f aca="false">IF($A2151="","",IF(NOT(ISERROR(MATCH($A2151,Validation!$A$193:$A$217,0))),"Manual mapping",IF(COUNTIF(Validation!$U$19:$U$178,$Z2151)&gt;0,"Direct",IF(COUNTIF(Validation!$S$19:$S$178,$AI2151)=1,"By surname","Unresolved"))))</f>
        <v/>
      </c>
      <c r="AK2151" s="28" t="str">
        <f aca="false">IF($L2151="","",IF(MATCH($L2151,$L$2:$L$3000,0)&lt;&gt;ROW()-1,"",COUNT($AK$1:$AK2150)+1))</f>
        <v/>
      </c>
      <c r="AL2151" s="28" t="str">
        <f aca="false">IF($G2151="","",IF(MATCH($G2151,$G$2:$G$3000,0)&lt;&gt;ROW()-1,"",COUNT($AL$1:$AL2150)+1))</f>
        <v/>
      </c>
      <c r="AM2151" s="28" t="str">
        <f aca="false">IF($H2151="","",IF(MATCH($H2151,$H$2:$H$3000,0)&lt;&gt;ROW()-1,"",COUNT($AM$1:$AM2150)+1))</f>
        <v/>
      </c>
      <c r="AN2151" s="28" t="str">
        <f aca="false">IF($I2151="","",IF(MATCH($I2151,$I$2:$I$3000,0)&lt;&gt;ROW()-1,"",COUNT($AN$1:$AN2150)+1))</f>
        <v/>
      </c>
      <c r="AO2151" s="28" t="str">
        <f aca="false">IF($Q2151="","",IF(MATCH($Q2151,$Q$2:$Q$3000,0)&lt;&gt;ROW()-1,"",COUNT($AO$1:$AO2150)+1))</f>
        <v/>
      </c>
    </row>
    <row r="2152" customFormat="false" ht="12.75" hidden="false" customHeight="true" outlineLevel="0" collapsed="false">
      <c r="W2152" s="24" t="n">
        <f aca="false">IF($F2152="",0,IFERROR(IF(ISNUMBER($F2152),INT($F2152),DATE(VALUE(MID(SUBSTITUTE(LEFT($F2152,FIND(" ",$F2152&amp;" ")-1),"/",REPT(" ",20)),41,20)),VALUE(LEFT(SUBSTITUTE(LEFT($F2152,FIND(" ",$F2152&amp;" ")-1),"/",REPT(" ",20)),20)),VALUE(MID(SUBSTITUTE(LEFT($F2152,FIND(" ",$F2152&amp;" ")-1),"/",REPT(" ",20)),21,20)))),0))</f>
        <v>0</v>
      </c>
      <c r="X2152" s="25" t="str">
        <f aca="false">IF(ISNUMBER($N2152),$N2152*Validation!$B$5,"")</f>
        <v/>
      </c>
      <c r="Y2152" s="26" t="str">
        <f aca="false">IF($A2152="","",SUBSTITUTE(SUBSTITUTE(SUBSTITUTE(SUBSTITUTE(SUBSTITUTE(SUBSTITUTE(SUBSTITUTE(UPPER(TRIM($A2152)),"Á","A"),"É","E"),"Í","I"),"Ó","O"),"Ú","U"),"Ñ","N"),"Ü","U"))</f>
        <v/>
      </c>
      <c r="Z2152" s="26" t="str">
        <f aca="false">IF($Y2152="","",LEFT($Y2152,1)&amp;" "&amp;TRIM(RIGHT(SUBSTITUTE($Y2152," ",REPT(" ",50)),50)))</f>
        <v/>
      </c>
      <c r="AA2152" s="27" t="str">
        <f aca="false">IF($AF2152="","",IF(COUNTIF(Validation!$U$19:$U$178,$AF2152)&gt;0,"OK","NO MATCH"))</f>
        <v/>
      </c>
      <c r="AB2152" s="27" t="str">
        <f aca="false">IF($W2152=0,"",IF(AND($W2152&gt;=Validation!$B$3,$W2152&lt;=Validation!$C$3),"Yes","No"))</f>
        <v/>
      </c>
      <c r="AC2152" s="26" t="str">
        <f aca="false">IF($A2152="","",$AF2152&amp;"|"&amp;TEXT($W2152,"yyyy-mm-dd")&amp;"|"&amp;$J2152&amp;"|"&amp;$N2152)</f>
        <v/>
      </c>
      <c r="AD2152" s="27" t="str">
        <f aca="false">IF($AC2152="","",IF(COUNTIF($AC$2:$AC$3000,$AC2152)&gt;1,"REVIEW","OK"))</f>
        <v/>
      </c>
      <c r="AE2152" s="27" t="str">
        <f aca="false">IF(OR($W2152=0,$O2152=""),"",IF(IFERROR(IF(ISNUMBER($O2152),INT($O2152),DATE(VALUE(MID(SUBSTITUTE(LEFT($O2152,FIND(" ",$O2152&amp;" ")-1),"/",REPT(" ",20)),41,20)),VALUE(LEFT(SUBSTITUTE(LEFT($O2152,FIND(" ",$O2152&amp;" ")-1),"/",REPT(" ",20)),20)),VALUE(MID(SUBSTITUTE(LEFT($O2152,FIND(" ",$O2152&amp;" ")-1),"/",REPT(" ",20)),21,20)))),0)&gt;$W2152,"Late","Same day"))</f>
        <v/>
      </c>
      <c r="AF2152" s="26" t="str">
        <f aca="false">IF($A2152="","",IFERROR(INDEX(Validation!$C$193:$C$217,MATCH($A2152,Validation!$A$193:$A$217,0)),IF(COUNTIF(Validation!$U$19:$U$178,$Z2152)&gt;0,$Z2152,IF(COUNTIF(Validation!$S$19:$S$178,$AI2152)=1,INDEX(Validation!$U$19:$U$178,MATCH($AI2152,Validation!$S$19:$S$178,0)),$Z2152))))</f>
        <v/>
      </c>
      <c r="AG2152" s="27" t="str">
        <f aca="false">IF(COUNTA($A2152:$U2152)=0,"",IF($A2152="","No name",IF($F2152="","No date",IF($W2152=0,"Date ilegible",IF(NOT(ISNUMBER($N2152)),"Hours no numéricas",IF($AA2152="NO MATCH","Person no identificada","OK"))))))</f>
        <v/>
      </c>
      <c r="AH2152" s="27" t="str">
        <f aca="false">IF($W2152=0,"No date",IF($W2152&lt;Validation!$B$3,"Before period",IF($W2152&gt;Validation!$C$3,"After period","In period")))</f>
        <v>No date</v>
      </c>
      <c r="AI2152" s="26" t="str">
        <f aca="false">IF($Y2152="","",TRIM(RIGHT(SUBSTITUTE($Y2152," ",REPT(" ",50)),50)))</f>
        <v/>
      </c>
      <c r="AJ2152" s="27" t="str">
        <f aca="false">IF($A2152="","",IF(NOT(ISERROR(MATCH($A2152,Validation!$A$193:$A$217,0))),"Manual mapping",IF(COUNTIF(Validation!$U$19:$U$178,$Z2152)&gt;0,"Direct",IF(COUNTIF(Validation!$S$19:$S$178,$AI2152)=1,"By surname","Unresolved"))))</f>
        <v/>
      </c>
      <c r="AK2152" s="28" t="str">
        <f aca="false">IF($L2152="","",IF(MATCH($L2152,$L$2:$L$3000,0)&lt;&gt;ROW()-1,"",COUNT($AK$1:$AK2151)+1))</f>
        <v/>
      </c>
      <c r="AL2152" s="28" t="str">
        <f aca="false">IF($G2152="","",IF(MATCH($G2152,$G$2:$G$3000,0)&lt;&gt;ROW()-1,"",COUNT($AL$1:$AL2151)+1))</f>
        <v/>
      </c>
      <c r="AM2152" s="28" t="str">
        <f aca="false">IF($H2152="","",IF(MATCH($H2152,$H$2:$H$3000,0)&lt;&gt;ROW()-1,"",COUNT($AM$1:$AM2151)+1))</f>
        <v/>
      </c>
      <c r="AN2152" s="28" t="str">
        <f aca="false">IF($I2152="","",IF(MATCH($I2152,$I$2:$I$3000,0)&lt;&gt;ROW()-1,"",COUNT($AN$1:$AN2151)+1))</f>
        <v/>
      </c>
      <c r="AO2152" s="28" t="str">
        <f aca="false">IF($Q2152="","",IF(MATCH($Q2152,$Q$2:$Q$3000,0)&lt;&gt;ROW()-1,"",COUNT($AO$1:$AO2151)+1))</f>
        <v/>
      </c>
    </row>
    <row r="2153" customFormat="false" ht="12.75" hidden="false" customHeight="true" outlineLevel="0" collapsed="false">
      <c r="W2153" s="24" t="n">
        <f aca="false">IF($F2153="",0,IFERROR(IF(ISNUMBER($F2153),INT($F2153),DATE(VALUE(MID(SUBSTITUTE(LEFT($F2153,FIND(" ",$F2153&amp;" ")-1),"/",REPT(" ",20)),41,20)),VALUE(LEFT(SUBSTITUTE(LEFT($F2153,FIND(" ",$F2153&amp;" ")-1),"/",REPT(" ",20)),20)),VALUE(MID(SUBSTITUTE(LEFT($F2153,FIND(" ",$F2153&amp;" ")-1),"/",REPT(" ",20)),21,20)))),0))</f>
        <v>0</v>
      </c>
      <c r="X2153" s="25" t="str">
        <f aca="false">IF(ISNUMBER($N2153),$N2153*Validation!$B$5,"")</f>
        <v/>
      </c>
      <c r="Y2153" s="26" t="str">
        <f aca="false">IF($A2153="","",SUBSTITUTE(SUBSTITUTE(SUBSTITUTE(SUBSTITUTE(SUBSTITUTE(SUBSTITUTE(SUBSTITUTE(UPPER(TRIM($A2153)),"Á","A"),"É","E"),"Í","I"),"Ó","O"),"Ú","U"),"Ñ","N"),"Ü","U"))</f>
        <v/>
      </c>
      <c r="Z2153" s="26" t="str">
        <f aca="false">IF($Y2153="","",LEFT($Y2153,1)&amp;" "&amp;TRIM(RIGHT(SUBSTITUTE($Y2153," ",REPT(" ",50)),50)))</f>
        <v/>
      </c>
      <c r="AA2153" s="27" t="str">
        <f aca="false">IF($AF2153="","",IF(COUNTIF(Validation!$U$19:$U$178,$AF2153)&gt;0,"OK","NO MATCH"))</f>
        <v/>
      </c>
      <c r="AB2153" s="27" t="str">
        <f aca="false">IF($W2153=0,"",IF(AND($W2153&gt;=Validation!$B$3,$W2153&lt;=Validation!$C$3),"Yes","No"))</f>
        <v/>
      </c>
      <c r="AC2153" s="26" t="str">
        <f aca="false">IF($A2153="","",$AF2153&amp;"|"&amp;TEXT($W2153,"yyyy-mm-dd")&amp;"|"&amp;$J2153&amp;"|"&amp;$N2153)</f>
        <v/>
      </c>
      <c r="AD2153" s="27" t="str">
        <f aca="false">IF($AC2153="","",IF(COUNTIF($AC$2:$AC$3000,$AC2153)&gt;1,"REVIEW","OK"))</f>
        <v/>
      </c>
      <c r="AE2153" s="27" t="str">
        <f aca="false">IF(OR($W2153=0,$O2153=""),"",IF(IFERROR(IF(ISNUMBER($O2153),INT($O2153),DATE(VALUE(MID(SUBSTITUTE(LEFT($O2153,FIND(" ",$O2153&amp;" ")-1),"/",REPT(" ",20)),41,20)),VALUE(LEFT(SUBSTITUTE(LEFT($O2153,FIND(" ",$O2153&amp;" ")-1),"/",REPT(" ",20)),20)),VALUE(MID(SUBSTITUTE(LEFT($O2153,FIND(" ",$O2153&amp;" ")-1),"/",REPT(" ",20)),21,20)))),0)&gt;$W2153,"Late","Same day"))</f>
        <v/>
      </c>
      <c r="AF2153" s="26" t="str">
        <f aca="false">IF($A2153="","",IFERROR(INDEX(Validation!$C$193:$C$217,MATCH($A2153,Validation!$A$193:$A$217,0)),IF(COUNTIF(Validation!$U$19:$U$178,$Z2153)&gt;0,$Z2153,IF(COUNTIF(Validation!$S$19:$S$178,$AI2153)=1,INDEX(Validation!$U$19:$U$178,MATCH($AI2153,Validation!$S$19:$S$178,0)),$Z2153))))</f>
        <v/>
      </c>
      <c r="AG2153" s="27" t="str">
        <f aca="false">IF(COUNTA($A2153:$U2153)=0,"",IF($A2153="","No name",IF($F2153="","No date",IF($W2153=0,"Date ilegible",IF(NOT(ISNUMBER($N2153)),"Hours no numéricas",IF($AA2153="NO MATCH","Person no identificada","OK"))))))</f>
        <v/>
      </c>
      <c r="AH2153" s="27" t="str">
        <f aca="false">IF($W2153=0,"No date",IF($W2153&lt;Validation!$B$3,"Before period",IF($W2153&gt;Validation!$C$3,"After period","In period")))</f>
        <v>No date</v>
      </c>
      <c r="AI2153" s="26" t="str">
        <f aca="false">IF($Y2153="","",TRIM(RIGHT(SUBSTITUTE($Y2153," ",REPT(" ",50)),50)))</f>
        <v/>
      </c>
      <c r="AJ2153" s="27" t="str">
        <f aca="false">IF($A2153="","",IF(NOT(ISERROR(MATCH($A2153,Validation!$A$193:$A$217,0))),"Manual mapping",IF(COUNTIF(Validation!$U$19:$U$178,$Z2153)&gt;0,"Direct",IF(COUNTIF(Validation!$S$19:$S$178,$AI2153)=1,"By surname","Unresolved"))))</f>
        <v/>
      </c>
      <c r="AK2153" s="28" t="str">
        <f aca="false">IF($L2153="","",IF(MATCH($L2153,$L$2:$L$3000,0)&lt;&gt;ROW()-1,"",COUNT($AK$1:$AK2152)+1))</f>
        <v/>
      </c>
      <c r="AL2153" s="28" t="str">
        <f aca="false">IF($G2153="","",IF(MATCH($G2153,$G$2:$G$3000,0)&lt;&gt;ROW()-1,"",COUNT($AL$1:$AL2152)+1))</f>
        <v/>
      </c>
      <c r="AM2153" s="28" t="str">
        <f aca="false">IF($H2153="","",IF(MATCH($H2153,$H$2:$H$3000,0)&lt;&gt;ROW()-1,"",COUNT($AM$1:$AM2152)+1))</f>
        <v/>
      </c>
      <c r="AN2153" s="28" t="str">
        <f aca="false">IF($I2153="","",IF(MATCH($I2153,$I$2:$I$3000,0)&lt;&gt;ROW()-1,"",COUNT($AN$1:$AN2152)+1))</f>
        <v/>
      </c>
      <c r="AO2153" s="28" t="str">
        <f aca="false">IF($Q2153="","",IF(MATCH($Q2153,$Q$2:$Q$3000,0)&lt;&gt;ROW()-1,"",COUNT($AO$1:$AO2152)+1))</f>
        <v/>
      </c>
    </row>
    <row r="2154" customFormat="false" ht="12.75" hidden="false" customHeight="true" outlineLevel="0" collapsed="false">
      <c r="W2154" s="24" t="n">
        <f aca="false">IF($F2154="",0,IFERROR(IF(ISNUMBER($F2154),INT($F2154),DATE(VALUE(MID(SUBSTITUTE(LEFT($F2154,FIND(" ",$F2154&amp;" ")-1),"/",REPT(" ",20)),41,20)),VALUE(LEFT(SUBSTITUTE(LEFT($F2154,FIND(" ",$F2154&amp;" ")-1),"/",REPT(" ",20)),20)),VALUE(MID(SUBSTITUTE(LEFT($F2154,FIND(" ",$F2154&amp;" ")-1),"/",REPT(" ",20)),21,20)))),0))</f>
        <v>0</v>
      </c>
      <c r="X2154" s="25" t="str">
        <f aca="false">IF(ISNUMBER($N2154),$N2154*Validation!$B$5,"")</f>
        <v/>
      </c>
      <c r="Y2154" s="26" t="str">
        <f aca="false">IF($A2154="","",SUBSTITUTE(SUBSTITUTE(SUBSTITUTE(SUBSTITUTE(SUBSTITUTE(SUBSTITUTE(SUBSTITUTE(UPPER(TRIM($A2154)),"Á","A"),"É","E"),"Í","I"),"Ó","O"),"Ú","U"),"Ñ","N"),"Ü","U"))</f>
        <v/>
      </c>
      <c r="Z2154" s="26" t="str">
        <f aca="false">IF($Y2154="","",LEFT($Y2154,1)&amp;" "&amp;TRIM(RIGHT(SUBSTITUTE($Y2154," ",REPT(" ",50)),50)))</f>
        <v/>
      </c>
      <c r="AA2154" s="27" t="str">
        <f aca="false">IF($AF2154="","",IF(COUNTIF(Validation!$U$19:$U$178,$AF2154)&gt;0,"OK","NO MATCH"))</f>
        <v/>
      </c>
      <c r="AB2154" s="27" t="str">
        <f aca="false">IF($W2154=0,"",IF(AND($W2154&gt;=Validation!$B$3,$W2154&lt;=Validation!$C$3),"Yes","No"))</f>
        <v/>
      </c>
      <c r="AC2154" s="26" t="str">
        <f aca="false">IF($A2154="","",$AF2154&amp;"|"&amp;TEXT($W2154,"yyyy-mm-dd")&amp;"|"&amp;$J2154&amp;"|"&amp;$N2154)</f>
        <v/>
      </c>
      <c r="AD2154" s="27" t="str">
        <f aca="false">IF($AC2154="","",IF(COUNTIF($AC$2:$AC$3000,$AC2154)&gt;1,"REVIEW","OK"))</f>
        <v/>
      </c>
      <c r="AE2154" s="27" t="str">
        <f aca="false">IF(OR($W2154=0,$O2154=""),"",IF(IFERROR(IF(ISNUMBER($O2154),INT($O2154),DATE(VALUE(MID(SUBSTITUTE(LEFT($O2154,FIND(" ",$O2154&amp;" ")-1),"/",REPT(" ",20)),41,20)),VALUE(LEFT(SUBSTITUTE(LEFT($O2154,FIND(" ",$O2154&amp;" ")-1),"/",REPT(" ",20)),20)),VALUE(MID(SUBSTITUTE(LEFT($O2154,FIND(" ",$O2154&amp;" ")-1),"/",REPT(" ",20)),21,20)))),0)&gt;$W2154,"Late","Same day"))</f>
        <v/>
      </c>
      <c r="AF2154" s="26" t="str">
        <f aca="false">IF($A2154="","",IFERROR(INDEX(Validation!$C$193:$C$217,MATCH($A2154,Validation!$A$193:$A$217,0)),IF(COUNTIF(Validation!$U$19:$U$178,$Z2154)&gt;0,$Z2154,IF(COUNTIF(Validation!$S$19:$S$178,$AI2154)=1,INDEX(Validation!$U$19:$U$178,MATCH($AI2154,Validation!$S$19:$S$178,0)),$Z2154))))</f>
        <v/>
      </c>
      <c r="AG2154" s="27" t="str">
        <f aca="false">IF(COUNTA($A2154:$U2154)=0,"",IF($A2154="","No name",IF($F2154="","No date",IF($W2154=0,"Date ilegible",IF(NOT(ISNUMBER($N2154)),"Hours no numéricas",IF($AA2154="NO MATCH","Person no identificada","OK"))))))</f>
        <v/>
      </c>
      <c r="AH2154" s="27" t="str">
        <f aca="false">IF($W2154=0,"No date",IF($W2154&lt;Validation!$B$3,"Before period",IF($W2154&gt;Validation!$C$3,"After period","In period")))</f>
        <v>No date</v>
      </c>
      <c r="AI2154" s="26" t="str">
        <f aca="false">IF($Y2154="","",TRIM(RIGHT(SUBSTITUTE($Y2154," ",REPT(" ",50)),50)))</f>
        <v/>
      </c>
      <c r="AJ2154" s="27" t="str">
        <f aca="false">IF($A2154="","",IF(NOT(ISERROR(MATCH($A2154,Validation!$A$193:$A$217,0))),"Manual mapping",IF(COUNTIF(Validation!$U$19:$U$178,$Z2154)&gt;0,"Direct",IF(COUNTIF(Validation!$S$19:$S$178,$AI2154)=1,"By surname","Unresolved"))))</f>
        <v/>
      </c>
      <c r="AK2154" s="28" t="str">
        <f aca="false">IF($L2154="","",IF(MATCH($L2154,$L$2:$L$3000,0)&lt;&gt;ROW()-1,"",COUNT($AK$1:$AK2153)+1))</f>
        <v/>
      </c>
      <c r="AL2154" s="28" t="str">
        <f aca="false">IF($G2154="","",IF(MATCH($G2154,$G$2:$G$3000,0)&lt;&gt;ROW()-1,"",COUNT($AL$1:$AL2153)+1))</f>
        <v/>
      </c>
      <c r="AM2154" s="28" t="str">
        <f aca="false">IF($H2154="","",IF(MATCH($H2154,$H$2:$H$3000,0)&lt;&gt;ROW()-1,"",COUNT($AM$1:$AM2153)+1))</f>
        <v/>
      </c>
      <c r="AN2154" s="28" t="str">
        <f aca="false">IF($I2154="","",IF(MATCH($I2154,$I$2:$I$3000,0)&lt;&gt;ROW()-1,"",COUNT($AN$1:$AN2153)+1))</f>
        <v/>
      </c>
      <c r="AO2154" s="28" t="str">
        <f aca="false">IF($Q2154="","",IF(MATCH($Q2154,$Q$2:$Q$3000,0)&lt;&gt;ROW()-1,"",COUNT($AO$1:$AO2153)+1))</f>
        <v/>
      </c>
    </row>
    <row r="2155" customFormat="false" ht="12.75" hidden="false" customHeight="true" outlineLevel="0" collapsed="false">
      <c r="W2155" s="24" t="n">
        <f aca="false">IF($F2155="",0,IFERROR(IF(ISNUMBER($F2155),INT($F2155),DATE(VALUE(MID(SUBSTITUTE(LEFT($F2155,FIND(" ",$F2155&amp;" ")-1),"/",REPT(" ",20)),41,20)),VALUE(LEFT(SUBSTITUTE(LEFT($F2155,FIND(" ",$F2155&amp;" ")-1),"/",REPT(" ",20)),20)),VALUE(MID(SUBSTITUTE(LEFT($F2155,FIND(" ",$F2155&amp;" ")-1),"/",REPT(" ",20)),21,20)))),0))</f>
        <v>0</v>
      </c>
      <c r="X2155" s="25" t="str">
        <f aca="false">IF(ISNUMBER($N2155),$N2155*Validation!$B$5,"")</f>
        <v/>
      </c>
      <c r="Y2155" s="26" t="str">
        <f aca="false">IF($A2155="","",SUBSTITUTE(SUBSTITUTE(SUBSTITUTE(SUBSTITUTE(SUBSTITUTE(SUBSTITUTE(SUBSTITUTE(UPPER(TRIM($A2155)),"Á","A"),"É","E"),"Í","I"),"Ó","O"),"Ú","U"),"Ñ","N"),"Ü","U"))</f>
        <v/>
      </c>
      <c r="Z2155" s="26" t="str">
        <f aca="false">IF($Y2155="","",LEFT($Y2155,1)&amp;" "&amp;TRIM(RIGHT(SUBSTITUTE($Y2155," ",REPT(" ",50)),50)))</f>
        <v/>
      </c>
      <c r="AA2155" s="27" t="str">
        <f aca="false">IF($AF2155="","",IF(COUNTIF(Validation!$U$19:$U$178,$AF2155)&gt;0,"OK","NO MATCH"))</f>
        <v/>
      </c>
      <c r="AB2155" s="27" t="str">
        <f aca="false">IF($W2155=0,"",IF(AND($W2155&gt;=Validation!$B$3,$W2155&lt;=Validation!$C$3),"Yes","No"))</f>
        <v/>
      </c>
      <c r="AC2155" s="26" t="str">
        <f aca="false">IF($A2155="","",$AF2155&amp;"|"&amp;TEXT($W2155,"yyyy-mm-dd")&amp;"|"&amp;$J2155&amp;"|"&amp;$N2155)</f>
        <v/>
      </c>
      <c r="AD2155" s="27" t="str">
        <f aca="false">IF($AC2155="","",IF(COUNTIF($AC$2:$AC$3000,$AC2155)&gt;1,"REVIEW","OK"))</f>
        <v/>
      </c>
      <c r="AE2155" s="27" t="str">
        <f aca="false">IF(OR($W2155=0,$O2155=""),"",IF(IFERROR(IF(ISNUMBER($O2155),INT($O2155),DATE(VALUE(MID(SUBSTITUTE(LEFT($O2155,FIND(" ",$O2155&amp;" ")-1),"/",REPT(" ",20)),41,20)),VALUE(LEFT(SUBSTITUTE(LEFT($O2155,FIND(" ",$O2155&amp;" ")-1),"/",REPT(" ",20)),20)),VALUE(MID(SUBSTITUTE(LEFT($O2155,FIND(" ",$O2155&amp;" ")-1),"/",REPT(" ",20)),21,20)))),0)&gt;$W2155,"Late","Same day"))</f>
        <v/>
      </c>
      <c r="AF2155" s="26" t="str">
        <f aca="false">IF($A2155="","",IFERROR(INDEX(Validation!$C$193:$C$217,MATCH($A2155,Validation!$A$193:$A$217,0)),IF(COUNTIF(Validation!$U$19:$U$178,$Z2155)&gt;0,$Z2155,IF(COUNTIF(Validation!$S$19:$S$178,$AI2155)=1,INDEX(Validation!$U$19:$U$178,MATCH($AI2155,Validation!$S$19:$S$178,0)),$Z2155))))</f>
        <v/>
      </c>
      <c r="AG2155" s="27" t="str">
        <f aca="false">IF(COUNTA($A2155:$U2155)=0,"",IF($A2155="","No name",IF($F2155="","No date",IF($W2155=0,"Date ilegible",IF(NOT(ISNUMBER($N2155)),"Hours no numéricas",IF($AA2155="NO MATCH","Person no identificada","OK"))))))</f>
        <v/>
      </c>
      <c r="AH2155" s="27" t="str">
        <f aca="false">IF($W2155=0,"No date",IF($W2155&lt;Validation!$B$3,"Before period",IF($W2155&gt;Validation!$C$3,"After period","In period")))</f>
        <v>No date</v>
      </c>
      <c r="AI2155" s="26" t="str">
        <f aca="false">IF($Y2155="","",TRIM(RIGHT(SUBSTITUTE($Y2155," ",REPT(" ",50)),50)))</f>
        <v/>
      </c>
      <c r="AJ2155" s="27" t="str">
        <f aca="false">IF($A2155="","",IF(NOT(ISERROR(MATCH($A2155,Validation!$A$193:$A$217,0))),"Manual mapping",IF(COUNTIF(Validation!$U$19:$U$178,$Z2155)&gt;0,"Direct",IF(COUNTIF(Validation!$S$19:$S$178,$AI2155)=1,"By surname","Unresolved"))))</f>
        <v/>
      </c>
      <c r="AK2155" s="28" t="str">
        <f aca="false">IF($L2155="","",IF(MATCH($L2155,$L$2:$L$3000,0)&lt;&gt;ROW()-1,"",COUNT($AK$1:$AK2154)+1))</f>
        <v/>
      </c>
      <c r="AL2155" s="28" t="str">
        <f aca="false">IF($G2155="","",IF(MATCH($G2155,$G$2:$G$3000,0)&lt;&gt;ROW()-1,"",COUNT($AL$1:$AL2154)+1))</f>
        <v/>
      </c>
      <c r="AM2155" s="28" t="str">
        <f aca="false">IF($H2155="","",IF(MATCH($H2155,$H$2:$H$3000,0)&lt;&gt;ROW()-1,"",COUNT($AM$1:$AM2154)+1))</f>
        <v/>
      </c>
      <c r="AN2155" s="28" t="str">
        <f aca="false">IF($I2155="","",IF(MATCH($I2155,$I$2:$I$3000,0)&lt;&gt;ROW()-1,"",COUNT($AN$1:$AN2154)+1))</f>
        <v/>
      </c>
      <c r="AO2155" s="28" t="str">
        <f aca="false">IF($Q2155="","",IF(MATCH($Q2155,$Q$2:$Q$3000,0)&lt;&gt;ROW()-1,"",COUNT($AO$1:$AO2154)+1))</f>
        <v/>
      </c>
    </row>
    <row r="2156" customFormat="false" ht="12.75" hidden="false" customHeight="true" outlineLevel="0" collapsed="false">
      <c r="W2156" s="24" t="n">
        <f aca="false">IF($F2156="",0,IFERROR(IF(ISNUMBER($F2156),INT($F2156),DATE(VALUE(MID(SUBSTITUTE(LEFT($F2156,FIND(" ",$F2156&amp;" ")-1),"/",REPT(" ",20)),41,20)),VALUE(LEFT(SUBSTITUTE(LEFT($F2156,FIND(" ",$F2156&amp;" ")-1),"/",REPT(" ",20)),20)),VALUE(MID(SUBSTITUTE(LEFT($F2156,FIND(" ",$F2156&amp;" ")-1),"/",REPT(" ",20)),21,20)))),0))</f>
        <v>0</v>
      </c>
      <c r="X2156" s="25" t="str">
        <f aca="false">IF(ISNUMBER($N2156),$N2156*Validation!$B$5,"")</f>
        <v/>
      </c>
      <c r="Y2156" s="26" t="str">
        <f aca="false">IF($A2156="","",SUBSTITUTE(SUBSTITUTE(SUBSTITUTE(SUBSTITUTE(SUBSTITUTE(SUBSTITUTE(SUBSTITUTE(UPPER(TRIM($A2156)),"Á","A"),"É","E"),"Í","I"),"Ó","O"),"Ú","U"),"Ñ","N"),"Ü","U"))</f>
        <v/>
      </c>
      <c r="Z2156" s="26" t="str">
        <f aca="false">IF($Y2156="","",LEFT($Y2156,1)&amp;" "&amp;TRIM(RIGHT(SUBSTITUTE($Y2156," ",REPT(" ",50)),50)))</f>
        <v/>
      </c>
      <c r="AA2156" s="27" t="str">
        <f aca="false">IF($AF2156="","",IF(COUNTIF(Validation!$U$19:$U$178,$AF2156)&gt;0,"OK","NO MATCH"))</f>
        <v/>
      </c>
      <c r="AB2156" s="27" t="str">
        <f aca="false">IF($W2156=0,"",IF(AND($W2156&gt;=Validation!$B$3,$W2156&lt;=Validation!$C$3),"Yes","No"))</f>
        <v/>
      </c>
      <c r="AC2156" s="26" t="str">
        <f aca="false">IF($A2156="","",$AF2156&amp;"|"&amp;TEXT($W2156,"yyyy-mm-dd")&amp;"|"&amp;$J2156&amp;"|"&amp;$N2156)</f>
        <v/>
      </c>
      <c r="AD2156" s="27" t="str">
        <f aca="false">IF($AC2156="","",IF(COUNTIF($AC$2:$AC$3000,$AC2156)&gt;1,"REVIEW","OK"))</f>
        <v/>
      </c>
      <c r="AE2156" s="27" t="str">
        <f aca="false">IF(OR($W2156=0,$O2156=""),"",IF(IFERROR(IF(ISNUMBER($O2156),INT($O2156),DATE(VALUE(MID(SUBSTITUTE(LEFT($O2156,FIND(" ",$O2156&amp;" ")-1),"/",REPT(" ",20)),41,20)),VALUE(LEFT(SUBSTITUTE(LEFT($O2156,FIND(" ",$O2156&amp;" ")-1),"/",REPT(" ",20)),20)),VALUE(MID(SUBSTITUTE(LEFT($O2156,FIND(" ",$O2156&amp;" ")-1),"/",REPT(" ",20)),21,20)))),0)&gt;$W2156,"Late","Same day"))</f>
        <v/>
      </c>
      <c r="AF2156" s="26" t="str">
        <f aca="false">IF($A2156="","",IFERROR(INDEX(Validation!$C$193:$C$217,MATCH($A2156,Validation!$A$193:$A$217,0)),IF(COUNTIF(Validation!$U$19:$U$178,$Z2156)&gt;0,$Z2156,IF(COUNTIF(Validation!$S$19:$S$178,$AI2156)=1,INDEX(Validation!$U$19:$U$178,MATCH($AI2156,Validation!$S$19:$S$178,0)),$Z2156))))</f>
        <v/>
      </c>
      <c r="AG2156" s="27" t="str">
        <f aca="false">IF(COUNTA($A2156:$U2156)=0,"",IF($A2156="","No name",IF($F2156="","No date",IF($W2156=0,"Date ilegible",IF(NOT(ISNUMBER($N2156)),"Hours no numéricas",IF($AA2156="NO MATCH","Person no identificada","OK"))))))</f>
        <v/>
      </c>
      <c r="AH2156" s="27" t="str">
        <f aca="false">IF($W2156=0,"No date",IF($W2156&lt;Validation!$B$3,"Before period",IF($W2156&gt;Validation!$C$3,"After period","In period")))</f>
        <v>No date</v>
      </c>
      <c r="AI2156" s="26" t="str">
        <f aca="false">IF($Y2156="","",TRIM(RIGHT(SUBSTITUTE($Y2156," ",REPT(" ",50)),50)))</f>
        <v/>
      </c>
      <c r="AJ2156" s="27" t="str">
        <f aca="false">IF($A2156="","",IF(NOT(ISERROR(MATCH($A2156,Validation!$A$193:$A$217,0))),"Manual mapping",IF(COUNTIF(Validation!$U$19:$U$178,$Z2156)&gt;0,"Direct",IF(COUNTIF(Validation!$S$19:$S$178,$AI2156)=1,"By surname","Unresolved"))))</f>
        <v/>
      </c>
      <c r="AK2156" s="28" t="str">
        <f aca="false">IF($L2156="","",IF(MATCH($L2156,$L$2:$L$3000,0)&lt;&gt;ROW()-1,"",COUNT($AK$1:$AK2155)+1))</f>
        <v/>
      </c>
      <c r="AL2156" s="28" t="str">
        <f aca="false">IF($G2156="","",IF(MATCH($G2156,$G$2:$G$3000,0)&lt;&gt;ROW()-1,"",COUNT($AL$1:$AL2155)+1))</f>
        <v/>
      </c>
      <c r="AM2156" s="28" t="str">
        <f aca="false">IF($H2156="","",IF(MATCH($H2156,$H$2:$H$3000,0)&lt;&gt;ROW()-1,"",COUNT($AM$1:$AM2155)+1))</f>
        <v/>
      </c>
      <c r="AN2156" s="28" t="str">
        <f aca="false">IF($I2156="","",IF(MATCH($I2156,$I$2:$I$3000,0)&lt;&gt;ROW()-1,"",COUNT($AN$1:$AN2155)+1))</f>
        <v/>
      </c>
      <c r="AO2156" s="28" t="str">
        <f aca="false">IF($Q2156="","",IF(MATCH($Q2156,$Q$2:$Q$3000,0)&lt;&gt;ROW()-1,"",COUNT($AO$1:$AO2155)+1))</f>
        <v/>
      </c>
    </row>
    <row r="2157" customFormat="false" ht="12.75" hidden="false" customHeight="true" outlineLevel="0" collapsed="false">
      <c r="W2157" s="24" t="n">
        <f aca="false">IF($F2157="",0,IFERROR(IF(ISNUMBER($F2157),INT($F2157),DATE(VALUE(MID(SUBSTITUTE(LEFT($F2157,FIND(" ",$F2157&amp;" ")-1),"/",REPT(" ",20)),41,20)),VALUE(LEFT(SUBSTITUTE(LEFT($F2157,FIND(" ",$F2157&amp;" ")-1),"/",REPT(" ",20)),20)),VALUE(MID(SUBSTITUTE(LEFT($F2157,FIND(" ",$F2157&amp;" ")-1),"/",REPT(" ",20)),21,20)))),0))</f>
        <v>0</v>
      </c>
      <c r="X2157" s="25" t="str">
        <f aca="false">IF(ISNUMBER($N2157),$N2157*Validation!$B$5,"")</f>
        <v/>
      </c>
      <c r="Y2157" s="26" t="str">
        <f aca="false">IF($A2157="","",SUBSTITUTE(SUBSTITUTE(SUBSTITUTE(SUBSTITUTE(SUBSTITUTE(SUBSTITUTE(SUBSTITUTE(UPPER(TRIM($A2157)),"Á","A"),"É","E"),"Í","I"),"Ó","O"),"Ú","U"),"Ñ","N"),"Ü","U"))</f>
        <v/>
      </c>
      <c r="Z2157" s="26" t="str">
        <f aca="false">IF($Y2157="","",LEFT($Y2157,1)&amp;" "&amp;TRIM(RIGHT(SUBSTITUTE($Y2157," ",REPT(" ",50)),50)))</f>
        <v/>
      </c>
      <c r="AA2157" s="27" t="str">
        <f aca="false">IF($AF2157="","",IF(COUNTIF(Validation!$U$19:$U$178,$AF2157)&gt;0,"OK","NO MATCH"))</f>
        <v/>
      </c>
      <c r="AB2157" s="27" t="str">
        <f aca="false">IF($W2157=0,"",IF(AND($W2157&gt;=Validation!$B$3,$W2157&lt;=Validation!$C$3),"Yes","No"))</f>
        <v/>
      </c>
      <c r="AC2157" s="26" t="str">
        <f aca="false">IF($A2157="","",$AF2157&amp;"|"&amp;TEXT($W2157,"yyyy-mm-dd")&amp;"|"&amp;$J2157&amp;"|"&amp;$N2157)</f>
        <v/>
      </c>
      <c r="AD2157" s="27" t="str">
        <f aca="false">IF($AC2157="","",IF(COUNTIF($AC$2:$AC$3000,$AC2157)&gt;1,"REVIEW","OK"))</f>
        <v/>
      </c>
      <c r="AE2157" s="27" t="str">
        <f aca="false">IF(OR($W2157=0,$O2157=""),"",IF(IFERROR(IF(ISNUMBER($O2157),INT($O2157),DATE(VALUE(MID(SUBSTITUTE(LEFT($O2157,FIND(" ",$O2157&amp;" ")-1),"/",REPT(" ",20)),41,20)),VALUE(LEFT(SUBSTITUTE(LEFT($O2157,FIND(" ",$O2157&amp;" ")-1),"/",REPT(" ",20)),20)),VALUE(MID(SUBSTITUTE(LEFT($O2157,FIND(" ",$O2157&amp;" ")-1),"/",REPT(" ",20)),21,20)))),0)&gt;$W2157,"Late","Same day"))</f>
        <v/>
      </c>
      <c r="AF2157" s="26" t="str">
        <f aca="false">IF($A2157="","",IFERROR(INDEX(Validation!$C$193:$C$217,MATCH($A2157,Validation!$A$193:$A$217,0)),IF(COUNTIF(Validation!$U$19:$U$178,$Z2157)&gt;0,$Z2157,IF(COUNTIF(Validation!$S$19:$S$178,$AI2157)=1,INDEX(Validation!$U$19:$U$178,MATCH($AI2157,Validation!$S$19:$S$178,0)),$Z2157))))</f>
        <v/>
      </c>
      <c r="AG2157" s="27" t="str">
        <f aca="false">IF(COUNTA($A2157:$U2157)=0,"",IF($A2157="","No name",IF($F2157="","No date",IF($W2157=0,"Date ilegible",IF(NOT(ISNUMBER($N2157)),"Hours no numéricas",IF($AA2157="NO MATCH","Person no identificada","OK"))))))</f>
        <v/>
      </c>
      <c r="AH2157" s="27" t="str">
        <f aca="false">IF($W2157=0,"No date",IF($W2157&lt;Validation!$B$3,"Before period",IF($W2157&gt;Validation!$C$3,"After period","In period")))</f>
        <v>No date</v>
      </c>
      <c r="AI2157" s="26" t="str">
        <f aca="false">IF($Y2157="","",TRIM(RIGHT(SUBSTITUTE($Y2157," ",REPT(" ",50)),50)))</f>
        <v/>
      </c>
      <c r="AJ2157" s="27" t="str">
        <f aca="false">IF($A2157="","",IF(NOT(ISERROR(MATCH($A2157,Validation!$A$193:$A$217,0))),"Manual mapping",IF(COUNTIF(Validation!$U$19:$U$178,$Z2157)&gt;0,"Direct",IF(COUNTIF(Validation!$S$19:$S$178,$AI2157)=1,"By surname","Unresolved"))))</f>
        <v/>
      </c>
      <c r="AK2157" s="28" t="str">
        <f aca="false">IF($L2157="","",IF(MATCH($L2157,$L$2:$L$3000,0)&lt;&gt;ROW()-1,"",COUNT($AK$1:$AK2156)+1))</f>
        <v/>
      </c>
      <c r="AL2157" s="28" t="str">
        <f aca="false">IF($G2157="","",IF(MATCH($G2157,$G$2:$G$3000,0)&lt;&gt;ROW()-1,"",COUNT($AL$1:$AL2156)+1))</f>
        <v/>
      </c>
      <c r="AM2157" s="28" t="str">
        <f aca="false">IF($H2157="","",IF(MATCH($H2157,$H$2:$H$3000,0)&lt;&gt;ROW()-1,"",COUNT($AM$1:$AM2156)+1))</f>
        <v/>
      </c>
      <c r="AN2157" s="28" t="str">
        <f aca="false">IF($I2157="","",IF(MATCH($I2157,$I$2:$I$3000,0)&lt;&gt;ROW()-1,"",COUNT($AN$1:$AN2156)+1))</f>
        <v/>
      </c>
      <c r="AO2157" s="28" t="str">
        <f aca="false">IF($Q2157="","",IF(MATCH($Q2157,$Q$2:$Q$3000,0)&lt;&gt;ROW()-1,"",COUNT($AO$1:$AO2156)+1))</f>
        <v/>
      </c>
    </row>
    <row r="2158" customFormat="false" ht="12.75" hidden="false" customHeight="true" outlineLevel="0" collapsed="false">
      <c r="W2158" s="24" t="n">
        <f aca="false">IF($F2158="",0,IFERROR(IF(ISNUMBER($F2158),INT($F2158),DATE(VALUE(MID(SUBSTITUTE(LEFT($F2158,FIND(" ",$F2158&amp;" ")-1),"/",REPT(" ",20)),41,20)),VALUE(LEFT(SUBSTITUTE(LEFT($F2158,FIND(" ",$F2158&amp;" ")-1),"/",REPT(" ",20)),20)),VALUE(MID(SUBSTITUTE(LEFT($F2158,FIND(" ",$F2158&amp;" ")-1),"/",REPT(" ",20)),21,20)))),0))</f>
        <v>0</v>
      </c>
      <c r="X2158" s="25" t="str">
        <f aca="false">IF(ISNUMBER($N2158),$N2158*Validation!$B$5,"")</f>
        <v/>
      </c>
      <c r="Y2158" s="26" t="str">
        <f aca="false">IF($A2158="","",SUBSTITUTE(SUBSTITUTE(SUBSTITUTE(SUBSTITUTE(SUBSTITUTE(SUBSTITUTE(SUBSTITUTE(UPPER(TRIM($A2158)),"Á","A"),"É","E"),"Í","I"),"Ó","O"),"Ú","U"),"Ñ","N"),"Ü","U"))</f>
        <v/>
      </c>
      <c r="Z2158" s="26" t="str">
        <f aca="false">IF($Y2158="","",LEFT($Y2158,1)&amp;" "&amp;TRIM(RIGHT(SUBSTITUTE($Y2158," ",REPT(" ",50)),50)))</f>
        <v/>
      </c>
      <c r="AA2158" s="27" t="str">
        <f aca="false">IF($AF2158="","",IF(COUNTIF(Validation!$U$19:$U$178,$AF2158)&gt;0,"OK","NO MATCH"))</f>
        <v/>
      </c>
      <c r="AB2158" s="27" t="str">
        <f aca="false">IF($W2158=0,"",IF(AND($W2158&gt;=Validation!$B$3,$W2158&lt;=Validation!$C$3),"Yes","No"))</f>
        <v/>
      </c>
      <c r="AC2158" s="26" t="str">
        <f aca="false">IF($A2158="","",$AF2158&amp;"|"&amp;TEXT($W2158,"yyyy-mm-dd")&amp;"|"&amp;$J2158&amp;"|"&amp;$N2158)</f>
        <v/>
      </c>
      <c r="AD2158" s="27" t="str">
        <f aca="false">IF($AC2158="","",IF(COUNTIF($AC$2:$AC$3000,$AC2158)&gt;1,"REVIEW","OK"))</f>
        <v/>
      </c>
      <c r="AE2158" s="27" t="str">
        <f aca="false">IF(OR($W2158=0,$O2158=""),"",IF(IFERROR(IF(ISNUMBER($O2158),INT($O2158),DATE(VALUE(MID(SUBSTITUTE(LEFT($O2158,FIND(" ",$O2158&amp;" ")-1),"/",REPT(" ",20)),41,20)),VALUE(LEFT(SUBSTITUTE(LEFT($O2158,FIND(" ",$O2158&amp;" ")-1),"/",REPT(" ",20)),20)),VALUE(MID(SUBSTITUTE(LEFT($O2158,FIND(" ",$O2158&amp;" ")-1),"/",REPT(" ",20)),21,20)))),0)&gt;$W2158,"Late","Same day"))</f>
        <v/>
      </c>
      <c r="AF2158" s="26" t="str">
        <f aca="false">IF($A2158="","",IFERROR(INDEX(Validation!$C$193:$C$217,MATCH($A2158,Validation!$A$193:$A$217,0)),IF(COUNTIF(Validation!$U$19:$U$178,$Z2158)&gt;0,$Z2158,IF(COUNTIF(Validation!$S$19:$S$178,$AI2158)=1,INDEX(Validation!$U$19:$U$178,MATCH($AI2158,Validation!$S$19:$S$178,0)),$Z2158))))</f>
        <v/>
      </c>
      <c r="AG2158" s="27" t="str">
        <f aca="false">IF(COUNTA($A2158:$U2158)=0,"",IF($A2158="","No name",IF($F2158="","No date",IF($W2158=0,"Date ilegible",IF(NOT(ISNUMBER($N2158)),"Hours no numéricas",IF($AA2158="NO MATCH","Person no identificada","OK"))))))</f>
        <v/>
      </c>
      <c r="AH2158" s="27" t="str">
        <f aca="false">IF($W2158=0,"No date",IF($W2158&lt;Validation!$B$3,"Before period",IF($W2158&gt;Validation!$C$3,"After period","In period")))</f>
        <v>No date</v>
      </c>
      <c r="AI2158" s="26" t="str">
        <f aca="false">IF($Y2158="","",TRIM(RIGHT(SUBSTITUTE($Y2158," ",REPT(" ",50)),50)))</f>
        <v/>
      </c>
      <c r="AJ2158" s="27" t="str">
        <f aca="false">IF($A2158="","",IF(NOT(ISERROR(MATCH($A2158,Validation!$A$193:$A$217,0))),"Manual mapping",IF(COUNTIF(Validation!$U$19:$U$178,$Z2158)&gt;0,"Direct",IF(COUNTIF(Validation!$S$19:$S$178,$AI2158)=1,"By surname","Unresolved"))))</f>
        <v/>
      </c>
      <c r="AK2158" s="28" t="str">
        <f aca="false">IF($L2158="","",IF(MATCH($L2158,$L$2:$L$3000,0)&lt;&gt;ROW()-1,"",COUNT($AK$1:$AK2157)+1))</f>
        <v/>
      </c>
      <c r="AL2158" s="28" t="str">
        <f aca="false">IF($G2158="","",IF(MATCH($G2158,$G$2:$G$3000,0)&lt;&gt;ROW()-1,"",COUNT($AL$1:$AL2157)+1))</f>
        <v/>
      </c>
      <c r="AM2158" s="28" t="str">
        <f aca="false">IF($H2158="","",IF(MATCH($H2158,$H$2:$H$3000,0)&lt;&gt;ROW()-1,"",COUNT($AM$1:$AM2157)+1))</f>
        <v/>
      </c>
      <c r="AN2158" s="28" t="str">
        <f aca="false">IF($I2158="","",IF(MATCH($I2158,$I$2:$I$3000,0)&lt;&gt;ROW()-1,"",COUNT($AN$1:$AN2157)+1))</f>
        <v/>
      </c>
      <c r="AO2158" s="28" t="str">
        <f aca="false">IF($Q2158="","",IF(MATCH($Q2158,$Q$2:$Q$3000,0)&lt;&gt;ROW()-1,"",COUNT($AO$1:$AO2157)+1))</f>
        <v/>
      </c>
    </row>
    <row r="2159" customFormat="false" ht="12.75" hidden="false" customHeight="true" outlineLevel="0" collapsed="false">
      <c r="W2159" s="24" t="n">
        <f aca="false">IF($F2159="",0,IFERROR(IF(ISNUMBER($F2159),INT($F2159),DATE(VALUE(MID(SUBSTITUTE(LEFT($F2159,FIND(" ",$F2159&amp;" ")-1),"/",REPT(" ",20)),41,20)),VALUE(LEFT(SUBSTITUTE(LEFT($F2159,FIND(" ",$F2159&amp;" ")-1),"/",REPT(" ",20)),20)),VALUE(MID(SUBSTITUTE(LEFT($F2159,FIND(" ",$F2159&amp;" ")-1),"/",REPT(" ",20)),21,20)))),0))</f>
        <v>0</v>
      </c>
      <c r="X2159" s="25" t="str">
        <f aca="false">IF(ISNUMBER($N2159),$N2159*Validation!$B$5,"")</f>
        <v/>
      </c>
      <c r="Y2159" s="26" t="str">
        <f aca="false">IF($A2159="","",SUBSTITUTE(SUBSTITUTE(SUBSTITUTE(SUBSTITUTE(SUBSTITUTE(SUBSTITUTE(SUBSTITUTE(UPPER(TRIM($A2159)),"Á","A"),"É","E"),"Í","I"),"Ó","O"),"Ú","U"),"Ñ","N"),"Ü","U"))</f>
        <v/>
      </c>
      <c r="Z2159" s="26" t="str">
        <f aca="false">IF($Y2159="","",LEFT($Y2159,1)&amp;" "&amp;TRIM(RIGHT(SUBSTITUTE($Y2159," ",REPT(" ",50)),50)))</f>
        <v/>
      </c>
      <c r="AA2159" s="27" t="str">
        <f aca="false">IF($AF2159="","",IF(COUNTIF(Validation!$U$19:$U$178,$AF2159)&gt;0,"OK","NO MATCH"))</f>
        <v/>
      </c>
      <c r="AB2159" s="27" t="str">
        <f aca="false">IF($W2159=0,"",IF(AND($W2159&gt;=Validation!$B$3,$W2159&lt;=Validation!$C$3),"Yes","No"))</f>
        <v/>
      </c>
      <c r="AC2159" s="26" t="str">
        <f aca="false">IF($A2159="","",$AF2159&amp;"|"&amp;TEXT($W2159,"yyyy-mm-dd")&amp;"|"&amp;$J2159&amp;"|"&amp;$N2159)</f>
        <v/>
      </c>
      <c r="AD2159" s="27" t="str">
        <f aca="false">IF($AC2159="","",IF(COUNTIF($AC$2:$AC$3000,$AC2159)&gt;1,"REVIEW","OK"))</f>
        <v/>
      </c>
      <c r="AE2159" s="27" t="str">
        <f aca="false">IF(OR($W2159=0,$O2159=""),"",IF(IFERROR(IF(ISNUMBER($O2159),INT($O2159),DATE(VALUE(MID(SUBSTITUTE(LEFT($O2159,FIND(" ",$O2159&amp;" ")-1),"/",REPT(" ",20)),41,20)),VALUE(LEFT(SUBSTITUTE(LEFT($O2159,FIND(" ",$O2159&amp;" ")-1),"/",REPT(" ",20)),20)),VALUE(MID(SUBSTITUTE(LEFT($O2159,FIND(" ",$O2159&amp;" ")-1),"/",REPT(" ",20)),21,20)))),0)&gt;$W2159,"Late","Same day"))</f>
        <v/>
      </c>
      <c r="AF2159" s="26" t="str">
        <f aca="false">IF($A2159="","",IFERROR(INDEX(Validation!$C$193:$C$217,MATCH($A2159,Validation!$A$193:$A$217,0)),IF(COUNTIF(Validation!$U$19:$U$178,$Z2159)&gt;0,$Z2159,IF(COUNTIF(Validation!$S$19:$S$178,$AI2159)=1,INDEX(Validation!$U$19:$U$178,MATCH($AI2159,Validation!$S$19:$S$178,0)),$Z2159))))</f>
        <v/>
      </c>
      <c r="AG2159" s="27" t="str">
        <f aca="false">IF(COUNTA($A2159:$U2159)=0,"",IF($A2159="","No name",IF($F2159="","No date",IF($W2159=0,"Date ilegible",IF(NOT(ISNUMBER($N2159)),"Hours no numéricas",IF($AA2159="NO MATCH","Person no identificada","OK"))))))</f>
        <v/>
      </c>
      <c r="AH2159" s="27" t="str">
        <f aca="false">IF($W2159=0,"No date",IF($W2159&lt;Validation!$B$3,"Before period",IF($W2159&gt;Validation!$C$3,"After period","In period")))</f>
        <v>No date</v>
      </c>
      <c r="AI2159" s="26" t="str">
        <f aca="false">IF($Y2159="","",TRIM(RIGHT(SUBSTITUTE($Y2159," ",REPT(" ",50)),50)))</f>
        <v/>
      </c>
      <c r="AJ2159" s="27" t="str">
        <f aca="false">IF($A2159="","",IF(NOT(ISERROR(MATCH($A2159,Validation!$A$193:$A$217,0))),"Manual mapping",IF(COUNTIF(Validation!$U$19:$U$178,$Z2159)&gt;0,"Direct",IF(COUNTIF(Validation!$S$19:$S$178,$AI2159)=1,"By surname","Unresolved"))))</f>
        <v/>
      </c>
      <c r="AK2159" s="28" t="str">
        <f aca="false">IF($L2159="","",IF(MATCH($L2159,$L$2:$L$3000,0)&lt;&gt;ROW()-1,"",COUNT($AK$1:$AK2158)+1))</f>
        <v/>
      </c>
      <c r="AL2159" s="28" t="str">
        <f aca="false">IF($G2159="","",IF(MATCH($G2159,$G$2:$G$3000,0)&lt;&gt;ROW()-1,"",COUNT($AL$1:$AL2158)+1))</f>
        <v/>
      </c>
      <c r="AM2159" s="28" t="str">
        <f aca="false">IF($H2159="","",IF(MATCH($H2159,$H$2:$H$3000,0)&lt;&gt;ROW()-1,"",COUNT($AM$1:$AM2158)+1))</f>
        <v/>
      </c>
      <c r="AN2159" s="28" t="str">
        <f aca="false">IF($I2159="","",IF(MATCH($I2159,$I$2:$I$3000,0)&lt;&gt;ROW()-1,"",COUNT($AN$1:$AN2158)+1))</f>
        <v/>
      </c>
      <c r="AO2159" s="28" t="str">
        <f aca="false">IF($Q2159="","",IF(MATCH($Q2159,$Q$2:$Q$3000,0)&lt;&gt;ROW()-1,"",COUNT($AO$1:$AO2158)+1))</f>
        <v/>
      </c>
    </row>
    <row r="2160" customFormat="false" ht="12.75" hidden="false" customHeight="true" outlineLevel="0" collapsed="false">
      <c r="W2160" s="24" t="n">
        <f aca="false">IF($F2160="",0,IFERROR(IF(ISNUMBER($F2160),INT($F2160),DATE(VALUE(MID(SUBSTITUTE(LEFT($F2160,FIND(" ",$F2160&amp;" ")-1),"/",REPT(" ",20)),41,20)),VALUE(LEFT(SUBSTITUTE(LEFT($F2160,FIND(" ",$F2160&amp;" ")-1),"/",REPT(" ",20)),20)),VALUE(MID(SUBSTITUTE(LEFT($F2160,FIND(" ",$F2160&amp;" ")-1),"/",REPT(" ",20)),21,20)))),0))</f>
        <v>0</v>
      </c>
      <c r="X2160" s="25" t="str">
        <f aca="false">IF(ISNUMBER($N2160),$N2160*Validation!$B$5,"")</f>
        <v/>
      </c>
      <c r="Y2160" s="26" t="str">
        <f aca="false">IF($A2160="","",SUBSTITUTE(SUBSTITUTE(SUBSTITUTE(SUBSTITUTE(SUBSTITUTE(SUBSTITUTE(SUBSTITUTE(UPPER(TRIM($A2160)),"Á","A"),"É","E"),"Í","I"),"Ó","O"),"Ú","U"),"Ñ","N"),"Ü","U"))</f>
        <v/>
      </c>
      <c r="Z2160" s="26" t="str">
        <f aca="false">IF($Y2160="","",LEFT($Y2160,1)&amp;" "&amp;TRIM(RIGHT(SUBSTITUTE($Y2160," ",REPT(" ",50)),50)))</f>
        <v/>
      </c>
      <c r="AA2160" s="27" t="str">
        <f aca="false">IF($AF2160="","",IF(COUNTIF(Validation!$U$19:$U$178,$AF2160)&gt;0,"OK","NO MATCH"))</f>
        <v/>
      </c>
      <c r="AB2160" s="27" t="str">
        <f aca="false">IF($W2160=0,"",IF(AND($W2160&gt;=Validation!$B$3,$W2160&lt;=Validation!$C$3),"Yes","No"))</f>
        <v/>
      </c>
      <c r="AC2160" s="26" t="str">
        <f aca="false">IF($A2160="","",$AF2160&amp;"|"&amp;TEXT($W2160,"yyyy-mm-dd")&amp;"|"&amp;$J2160&amp;"|"&amp;$N2160)</f>
        <v/>
      </c>
      <c r="AD2160" s="27" t="str">
        <f aca="false">IF($AC2160="","",IF(COUNTIF($AC$2:$AC$3000,$AC2160)&gt;1,"REVIEW","OK"))</f>
        <v/>
      </c>
      <c r="AE2160" s="27" t="str">
        <f aca="false">IF(OR($W2160=0,$O2160=""),"",IF(IFERROR(IF(ISNUMBER($O2160),INT($O2160),DATE(VALUE(MID(SUBSTITUTE(LEFT($O2160,FIND(" ",$O2160&amp;" ")-1),"/",REPT(" ",20)),41,20)),VALUE(LEFT(SUBSTITUTE(LEFT($O2160,FIND(" ",$O2160&amp;" ")-1),"/",REPT(" ",20)),20)),VALUE(MID(SUBSTITUTE(LEFT($O2160,FIND(" ",$O2160&amp;" ")-1),"/",REPT(" ",20)),21,20)))),0)&gt;$W2160,"Late","Same day"))</f>
        <v/>
      </c>
      <c r="AF2160" s="26" t="str">
        <f aca="false">IF($A2160="","",IFERROR(INDEX(Validation!$C$193:$C$217,MATCH($A2160,Validation!$A$193:$A$217,0)),IF(COUNTIF(Validation!$U$19:$U$178,$Z2160)&gt;0,$Z2160,IF(COUNTIF(Validation!$S$19:$S$178,$AI2160)=1,INDEX(Validation!$U$19:$U$178,MATCH($AI2160,Validation!$S$19:$S$178,0)),$Z2160))))</f>
        <v/>
      </c>
      <c r="AG2160" s="27" t="str">
        <f aca="false">IF(COUNTA($A2160:$U2160)=0,"",IF($A2160="","No name",IF($F2160="","No date",IF($W2160=0,"Date ilegible",IF(NOT(ISNUMBER($N2160)),"Hours no numéricas",IF($AA2160="NO MATCH","Person no identificada","OK"))))))</f>
        <v/>
      </c>
      <c r="AH2160" s="27" t="str">
        <f aca="false">IF($W2160=0,"No date",IF($W2160&lt;Validation!$B$3,"Before period",IF($W2160&gt;Validation!$C$3,"After period","In period")))</f>
        <v>No date</v>
      </c>
      <c r="AI2160" s="26" t="str">
        <f aca="false">IF($Y2160="","",TRIM(RIGHT(SUBSTITUTE($Y2160," ",REPT(" ",50)),50)))</f>
        <v/>
      </c>
      <c r="AJ2160" s="27" t="str">
        <f aca="false">IF($A2160="","",IF(NOT(ISERROR(MATCH($A2160,Validation!$A$193:$A$217,0))),"Manual mapping",IF(COUNTIF(Validation!$U$19:$U$178,$Z2160)&gt;0,"Direct",IF(COUNTIF(Validation!$S$19:$S$178,$AI2160)=1,"By surname","Unresolved"))))</f>
        <v/>
      </c>
      <c r="AK2160" s="28" t="str">
        <f aca="false">IF($L2160="","",IF(MATCH($L2160,$L$2:$L$3000,0)&lt;&gt;ROW()-1,"",COUNT($AK$1:$AK2159)+1))</f>
        <v/>
      </c>
      <c r="AL2160" s="28" t="str">
        <f aca="false">IF($G2160="","",IF(MATCH($G2160,$G$2:$G$3000,0)&lt;&gt;ROW()-1,"",COUNT($AL$1:$AL2159)+1))</f>
        <v/>
      </c>
      <c r="AM2160" s="28" t="str">
        <f aca="false">IF($H2160="","",IF(MATCH($H2160,$H$2:$H$3000,0)&lt;&gt;ROW()-1,"",COUNT($AM$1:$AM2159)+1))</f>
        <v/>
      </c>
      <c r="AN2160" s="28" t="str">
        <f aca="false">IF($I2160="","",IF(MATCH($I2160,$I$2:$I$3000,0)&lt;&gt;ROW()-1,"",COUNT($AN$1:$AN2159)+1))</f>
        <v/>
      </c>
      <c r="AO2160" s="28" t="str">
        <f aca="false">IF($Q2160="","",IF(MATCH($Q2160,$Q$2:$Q$3000,0)&lt;&gt;ROW()-1,"",COUNT($AO$1:$AO2159)+1))</f>
        <v/>
      </c>
    </row>
    <row r="2161" customFormat="false" ht="12.75" hidden="false" customHeight="true" outlineLevel="0" collapsed="false">
      <c r="W2161" s="24" t="n">
        <f aca="false">IF($F2161="",0,IFERROR(IF(ISNUMBER($F2161),INT($F2161),DATE(VALUE(MID(SUBSTITUTE(LEFT($F2161,FIND(" ",$F2161&amp;" ")-1),"/",REPT(" ",20)),41,20)),VALUE(LEFT(SUBSTITUTE(LEFT($F2161,FIND(" ",$F2161&amp;" ")-1),"/",REPT(" ",20)),20)),VALUE(MID(SUBSTITUTE(LEFT($F2161,FIND(" ",$F2161&amp;" ")-1),"/",REPT(" ",20)),21,20)))),0))</f>
        <v>0</v>
      </c>
      <c r="X2161" s="25" t="str">
        <f aca="false">IF(ISNUMBER($N2161),$N2161*Validation!$B$5,"")</f>
        <v/>
      </c>
      <c r="Y2161" s="26" t="str">
        <f aca="false">IF($A2161="","",SUBSTITUTE(SUBSTITUTE(SUBSTITUTE(SUBSTITUTE(SUBSTITUTE(SUBSTITUTE(SUBSTITUTE(UPPER(TRIM($A2161)),"Á","A"),"É","E"),"Í","I"),"Ó","O"),"Ú","U"),"Ñ","N"),"Ü","U"))</f>
        <v/>
      </c>
      <c r="Z2161" s="26" t="str">
        <f aca="false">IF($Y2161="","",LEFT($Y2161,1)&amp;" "&amp;TRIM(RIGHT(SUBSTITUTE($Y2161," ",REPT(" ",50)),50)))</f>
        <v/>
      </c>
      <c r="AA2161" s="27" t="str">
        <f aca="false">IF($AF2161="","",IF(COUNTIF(Validation!$U$19:$U$178,$AF2161)&gt;0,"OK","NO MATCH"))</f>
        <v/>
      </c>
      <c r="AB2161" s="27" t="str">
        <f aca="false">IF($W2161=0,"",IF(AND($W2161&gt;=Validation!$B$3,$W2161&lt;=Validation!$C$3),"Yes","No"))</f>
        <v/>
      </c>
      <c r="AC2161" s="26" t="str">
        <f aca="false">IF($A2161="","",$AF2161&amp;"|"&amp;TEXT($W2161,"yyyy-mm-dd")&amp;"|"&amp;$J2161&amp;"|"&amp;$N2161)</f>
        <v/>
      </c>
      <c r="AD2161" s="27" t="str">
        <f aca="false">IF($AC2161="","",IF(COUNTIF($AC$2:$AC$3000,$AC2161)&gt;1,"REVIEW","OK"))</f>
        <v/>
      </c>
      <c r="AE2161" s="27" t="str">
        <f aca="false">IF(OR($W2161=0,$O2161=""),"",IF(IFERROR(IF(ISNUMBER($O2161),INT($O2161),DATE(VALUE(MID(SUBSTITUTE(LEFT($O2161,FIND(" ",$O2161&amp;" ")-1),"/",REPT(" ",20)),41,20)),VALUE(LEFT(SUBSTITUTE(LEFT($O2161,FIND(" ",$O2161&amp;" ")-1),"/",REPT(" ",20)),20)),VALUE(MID(SUBSTITUTE(LEFT($O2161,FIND(" ",$O2161&amp;" ")-1),"/",REPT(" ",20)),21,20)))),0)&gt;$W2161,"Late","Same day"))</f>
        <v/>
      </c>
      <c r="AF2161" s="26" t="str">
        <f aca="false">IF($A2161="","",IFERROR(INDEX(Validation!$C$193:$C$217,MATCH($A2161,Validation!$A$193:$A$217,0)),IF(COUNTIF(Validation!$U$19:$U$178,$Z2161)&gt;0,$Z2161,IF(COUNTIF(Validation!$S$19:$S$178,$AI2161)=1,INDEX(Validation!$U$19:$U$178,MATCH($AI2161,Validation!$S$19:$S$178,0)),$Z2161))))</f>
        <v/>
      </c>
      <c r="AG2161" s="27" t="str">
        <f aca="false">IF(COUNTA($A2161:$U2161)=0,"",IF($A2161="","No name",IF($F2161="","No date",IF($W2161=0,"Date ilegible",IF(NOT(ISNUMBER($N2161)),"Hours no numéricas",IF($AA2161="NO MATCH","Person no identificada","OK"))))))</f>
        <v/>
      </c>
      <c r="AH2161" s="27" t="str">
        <f aca="false">IF($W2161=0,"No date",IF($W2161&lt;Validation!$B$3,"Before period",IF($W2161&gt;Validation!$C$3,"After period","In period")))</f>
        <v>No date</v>
      </c>
      <c r="AI2161" s="26" t="str">
        <f aca="false">IF($Y2161="","",TRIM(RIGHT(SUBSTITUTE($Y2161," ",REPT(" ",50)),50)))</f>
        <v/>
      </c>
      <c r="AJ2161" s="27" t="str">
        <f aca="false">IF($A2161="","",IF(NOT(ISERROR(MATCH($A2161,Validation!$A$193:$A$217,0))),"Manual mapping",IF(COUNTIF(Validation!$U$19:$U$178,$Z2161)&gt;0,"Direct",IF(COUNTIF(Validation!$S$19:$S$178,$AI2161)=1,"By surname","Unresolved"))))</f>
        <v/>
      </c>
      <c r="AK2161" s="28" t="str">
        <f aca="false">IF($L2161="","",IF(MATCH($L2161,$L$2:$L$3000,0)&lt;&gt;ROW()-1,"",COUNT($AK$1:$AK2160)+1))</f>
        <v/>
      </c>
      <c r="AL2161" s="28" t="str">
        <f aca="false">IF($G2161="","",IF(MATCH($G2161,$G$2:$G$3000,0)&lt;&gt;ROW()-1,"",COUNT($AL$1:$AL2160)+1))</f>
        <v/>
      </c>
      <c r="AM2161" s="28" t="str">
        <f aca="false">IF($H2161="","",IF(MATCH($H2161,$H$2:$H$3000,0)&lt;&gt;ROW()-1,"",COUNT($AM$1:$AM2160)+1))</f>
        <v/>
      </c>
      <c r="AN2161" s="28" t="str">
        <f aca="false">IF($I2161="","",IF(MATCH($I2161,$I$2:$I$3000,0)&lt;&gt;ROW()-1,"",COUNT($AN$1:$AN2160)+1))</f>
        <v/>
      </c>
      <c r="AO2161" s="28" t="str">
        <f aca="false">IF($Q2161="","",IF(MATCH($Q2161,$Q$2:$Q$3000,0)&lt;&gt;ROW()-1,"",COUNT($AO$1:$AO2160)+1))</f>
        <v/>
      </c>
    </row>
    <row r="2162" customFormat="false" ht="12.75" hidden="false" customHeight="true" outlineLevel="0" collapsed="false">
      <c r="W2162" s="24" t="n">
        <f aca="false">IF($F2162="",0,IFERROR(IF(ISNUMBER($F2162),INT($F2162),DATE(VALUE(MID(SUBSTITUTE(LEFT($F2162,FIND(" ",$F2162&amp;" ")-1),"/",REPT(" ",20)),41,20)),VALUE(LEFT(SUBSTITUTE(LEFT($F2162,FIND(" ",$F2162&amp;" ")-1),"/",REPT(" ",20)),20)),VALUE(MID(SUBSTITUTE(LEFT($F2162,FIND(" ",$F2162&amp;" ")-1),"/",REPT(" ",20)),21,20)))),0))</f>
        <v>0</v>
      </c>
      <c r="X2162" s="25" t="str">
        <f aca="false">IF(ISNUMBER($N2162),$N2162*Validation!$B$5,"")</f>
        <v/>
      </c>
      <c r="Y2162" s="26" t="str">
        <f aca="false">IF($A2162="","",SUBSTITUTE(SUBSTITUTE(SUBSTITUTE(SUBSTITUTE(SUBSTITUTE(SUBSTITUTE(SUBSTITUTE(UPPER(TRIM($A2162)),"Á","A"),"É","E"),"Í","I"),"Ó","O"),"Ú","U"),"Ñ","N"),"Ü","U"))</f>
        <v/>
      </c>
      <c r="Z2162" s="26" t="str">
        <f aca="false">IF($Y2162="","",LEFT($Y2162,1)&amp;" "&amp;TRIM(RIGHT(SUBSTITUTE($Y2162," ",REPT(" ",50)),50)))</f>
        <v/>
      </c>
      <c r="AA2162" s="27" t="str">
        <f aca="false">IF($AF2162="","",IF(COUNTIF(Validation!$U$19:$U$178,$AF2162)&gt;0,"OK","NO MATCH"))</f>
        <v/>
      </c>
      <c r="AB2162" s="27" t="str">
        <f aca="false">IF($W2162=0,"",IF(AND($W2162&gt;=Validation!$B$3,$W2162&lt;=Validation!$C$3),"Yes","No"))</f>
        <v/>
      </c>
      <c r="AC2162" s="26" t="str">
        <f aca="false">IF($A2162="","",$AF2162&amp;"|"&amp;TEXT($W2162,"yyyy-mm-dd")&amp;"|"&amp;$J2162&amp;"|"&amp;$N2162)</f>
        <v/>
      </c>
      <c r="AD2162" s="27" t="str">
        <f aca="false">IF($AC2162="","",IF(COUNTIF($AC$2:$AC$3000,$AC2162)&gt;1,"REVIEW","OK"))</f>
        <v/>
      </c>
      <c r="AE2162" s="27" t="str">
        <f aca="false">IF(OR($W2162=0,$O2162=""),"",IF(IFERROR(IF(ISNUMBER($O2162),INT($O2162),DATE(VALUE(MID(SUBSTITUTE(LEFT($O2162,FIND(" ",$O2162&amp;" ")-1),"/",REPT(" ",20)),41,20)),VALUE(LEFT(SUBSTITUTE(LEFT($O2162,FIND(" ",$O2162&amp;" ")-1),"/",REPT(" ",20)),20)),VALUE(MID(SUBSTITUTE(LEFT($O2162,FIND(" ",$O2162&amp;" ")-1),"/",REPT(" ",20)),21,20)))),0)&gt;$W2162,"Late","Same day"))</f>
        <v/>
      </c>
      <c r="AF2162" s="26" t="str">
        <f aca="false">IF($A2162="","",IFERROR(INDEX(Validation!$C$193:$C$217,MATCH($A2162,Validation!$A$193:$A$217,0)),IF(COUNTIF(Validation!$U$19:$U$178,$Z2162)&gt;0,$Z2162,IF(COUNTIF(Validation!$S$19:$S$178,$AI2162)=1,INDEX(Validation!$U$19:$U$178,MATCH($AI2162,Validation!$S$19:$S$178,0)),$Z2162))))</f>
        <v/>
      </c>
      <c r="AG2162" s="27" t="str">
        <f aca="false">IF(COUNTA($A2162:$U2162)=0,"",IF($A2162="","No name",IF($F2162="","No date",IF($W2162=0,"Date ilegible",IF(NOT(ISNUMBER($N2162)),"Hours no numéricas",IF($AA2162="NO MATCH","Person no identificada","OK"))))))</f>
        <v/>
      </c>
      <c r="AH2162" s="27" t="str">
        <f aca="false">IF($W2162=0,"No date",IF($W2162&lt;Validation!$B$3,"Before period",IF($W2162&gt;Validation!$C$3,"After period","In period")))</f>
        <v>No date</v>
      </c>
      <c r="AI2162" s="26" t="str">
        <f aca="false">IF($Y2162="","",TRIM(RIGHT(SUBSTITUTE($Y2162," ",REPT(" ",50)),50)))</f>
        <v/>
      </c>
      <c r="AJ2162" s="27" t="str">
        <f aca="false">IF($A2162="","",IF(NOT(ISERROR(MATCH($A2162,Validation!$A$193:$A$217,0))),"Manual mapping",IF(COUNTIF(Validation!$U$19:$U$178,$Z2162)&gt;0,"Direct",IF(COUNTIF(Validation!$S$19:$S$178,$AI2162)=1,"By surname","Unresolved"))))</f>
        <v/>
      </c>
      <c r="AK2162" s="28" t="str">
        <f aca="false">IF($L2162="","",IF(MATCH($L2162,$L$2:$L$3000,0)&lt;&gt;ROW()-1,"",COUNT($AK$1:$AK2161)+1))</f>
        <v/>
      </c>
      <c r="AL2162" s="28" t="str">
        <f aca="false">IF($G2162="","",IF(MATCH($G2162,$G$2:$G$3000,0)&lt;&gt;ROW()-1,"",COUNT($AL$1:$AL2161)+1))</f>
        <v/>
      </c>
      <c r="AM2162" s="28" t="str">
        <f aca="false">IF($H2162="","",IF(MATCH($H2162,$H$2:$H$3000,0)&lt;&gt;ROW()-1,"",COUNT($AM$1:$AM2161)+1))</f>
        <v/>
      </c>
      <c r="AN2162" s="28" t="str">
        <f aca="false">IF($I2162="","",IF(MATCH($I2162,$I$2:$I$3000,0)&lt;&gt;ROW()-1,"",COUNT($AN$1:$AN2161)+1))</f>
        <v/>
      </c>
      <c r="AO2162" s="28" t="str">
        <f aca="false">IF($Q2162="","",IF(MATCH($Q2162,$Q$2:$Q$3000,0)&lt;&gt;ROW()-1,"",COUNT($AO$1:$AO2161)+1))</f>
        <v/>
      </c>
    </row>
    <row r="2163" customFormat="false" ht="12.75" hidden="false" customHeight="true" outlineLevel="0" collapsed="false">
      <c r="W2163" s="24" t="n">
        <f aca="false">IF($F2163="",0,IFERROR(IF(ISNUMBER($F2163),INT($F2163),DATE(VALUE(MID(SUBSTITUTE(LEFT($F2163,FIND(" ",$F2163&amp;" ")-1),"/",REPT(" ",20)),41,20)),VALUE(LEFT(SUBSTITUTE(LEFT($F2163,FIND(" ",$F2163&amp;" ")-1),"/",REPT(" ",20)),20)),VALUE(MID(SUBSTITUTE(LEFT($F2163,FIND(" ",$F2163&amp;" ")-1),"/",REPT(" ",20)),21,20)))),0))</f>
        <v>0</v>
      </c>
      <c r="X2163" s="25" t="str">
        <f aca="false">IF(ISNUMBER($N2163),$N2163*Validation!$B$5,"")</f>
        <v/>
      </c>
      <c r="Y2163" s="26" t="str">
        <f aca="false">IF($A2163="","",SUBSTITUTE(SUBSTITUTE(SUBSTITUTE(SUBSTITUTE(SUBSTITUTE(SUBSTITUTE(SUBSTITUTE(UPPER(TRIM($A2163)),"Á","A"),"É","E"),"Í","I"),"Ó","O"),"Ú","U"),"Ñ","N"),"Ü","U"))</f>
        <v/>
      </c>
      <c r="Z2163" s="26" t="str">
        <f aca="false">IF($Y2163="","",LEFT($Y2163,1)&amp;" "&amp;TRIM(RIGHT(SUBSTITUTE($Y2163," ",REPT(" ",50)),50)))</f>
        <v/>
      </c>
      <c r="AA2163" s="27" t="str">
        <f aca="false">IF($AF2163="","",IF(COUNTIF(Validation!$U$19:$U$178,$AF2163)&gt;0,"OK","NO MATCH"))</f>
        <v/>
      </c>
      <c r="AB2163" s="27" t="str">
        <f aca="false">IF($W2163=0,"",IF(AND($W2163&gt;=Validation!$B$3,$W2163&lt;=Validation!$C$3),"Yes","No"))</f>
        <v/>
      </c>
      <c r="AC2163" s="26" t="str">
        <f aca="false">IF($A2163="","",$AF2163&amp;"|"&amp;TEXT($W2163,"yyyy-mm-dd")&amp;"|"&amp;$J2163&amp;"|"&amp;$N2163)</f>
        <v/>
      </c>
      <c r="AD2163" s="27" t="str">
        <f aca="false">IF($AC2163="","",IF(COUNTIF($AC$2:$AC$3000,$AC2163)&gt;1,"REVIEW","OK"))</f>
        <v/>
      </c>
      <c r="AE2163" s="27" t="str">
        <f aca="false">IF(OR($W2163=0,$O2163=""),"",IF(IFERROR(IF(ISNUMBER($O2163),INT($O2163),DATE(VALUE(MID(SUBSTITUTE(LEFT($O2163,FIND(" ",$O2163&amp;" ")-1),"/",REPT(" ",20)),41,20)),VALUE(LEFT(SUBSTITUTE(LEFT($O2163,FIND(" ",$O2163&amp;" ")-1),"/",REPT(" ",20)),20)),VALUE(MID(SUBSTITUTE(LEFT($O2163,FIND(" ",$O2163&amp;" ")-1),"/",REPT(" ",20)),21,20)))),0)&gt;$W2163,"Late","Same day"))</f>
        <v/>
      </c>
      <c r="AF2163" s="26" t="str">
        <f aca="false">IF($A2163="","",IFERROR(INDEX(Validation!$C$193:$C$217,MATCH($A2163,Validation!$A$193:$A$217,0)),IF(COUNTIF(Validation!$U$19:$U$178,$Z2163)&gt;0,$Z2163,IF(COUNTIF(Validation!$S$19:$S$178,$AI2163)=1,INDEX(Validation!$U$19:$U$178,MATCH($AI2163,Validation!$S$19:$S$178,0)),$Z2163))))</f>
        <v/>
      </c>
      <c r="AG2163" s="27" t="str">
        <f aca="false">IF(COUNTA($A2163:$U2163)=0,"",IF($A2163="","No name",IF($F2163="","No date",IF($W2163=0,"Date ilegible",IF(NOT(ISNUMBER($N2163)),"Hours no numéricas",IF($AA2163="NO MATCH","Person no identificada","OK"))))))</f>
        <v/>
      </c>
      <c r="AH2163" s="27" t="str">
        <f aca="false">IF($W2163=0,"No date",IF($W2163&lt;Validation!$B$3,"Before period",IF($W2163&gt;Validation!$C$3,"After period","In period")))</f>
        <v>No date</v>
      </c>
      <c r="AI2163" s="26" t="str">
        <f aca="false">IF($Y2163="","",TRIM(RIGHT(SUBSTITUTE($Y2163," ",REPT(" ",50)),50)))</f>
        <v/>
      </c>
      <c r="AJ2163" s="27" t="str">
        <f aca="false">IF($A2163="","",IF(NOT(ISERROR(MATCH($A2163,Validation!$A$193:$A$217,0))),"Manual mapping",IF(COUNTIF(Validation!$U$19:$U$178,$Z2163)&gt;0,"Direct",IF(COUNTIF(Validation!$S$19:$S$178,$AI2163)=1,"By surname","Unresolved"))))</f>
        <v/>
      </c>
      <c r="AK2163" s="28" t="str">
        <f aca="false">IF($L2163="","",IF(MATCH($L2163,$L$2:$L$3000,0)&lt;&gt;ROW()-1,"",COUNT($AK$1:$AK2162)+1))</f>
        <v/>
      </c>
      <c r="AL2163" s="28" t="str">
        <f aca="false">IF($G2163="","",IF(MATCH($G2163,$G$2:$G$3000,0)&lt;&gt;ROW()-1,"",COUNT($AL$1:$AL2162)+1))</f>
        <v/>
      </c>
      <c r="AM2163" s="28" t="str">
        <f aca="false">IF($H2163="","",IF(MATCH($H2163,$H$2:$H$3000,0)&lt;&gt;ROW()-1,"",COUNT($AM$1:$AM2162)+1))</f>
        <v/>
      </c>
      <c r="AN2163" s="28" t="str">
        <f aca="false">IF($I2163="","",IF(MATCH($I2163,$I$2:$I$3000,0)&lt;&gt;ROW()-1,"",COUNT($AN$1:$AN2162)+1))</f>
        <v/>
      </c>
      <c r="AO2163" s="28" t="str">
        <f aca="false">IF($Q2163="","",IF(MATCH($Q2163,$Q$2:$Q$3000,0)&lt;&gt;ROW()-1,"",COUNT($AO$1:$AO2162)+1))</f>
        <v/>
      </c>
    </row>
    <row r="2164" customFormat="false" ht="12.75" hidden="false" customHeight="true" outlineLevel="0" collapsed="false">
      <c r="W2164" s="24" t="n">
        <f aca="false">IF($F2164="",0,IFERROR(IF(ISNUMBER($F2164),INT($F2164),DATE(VALUE(MID(SUBSTITUTE(LEFT($F2164,FIND(" ",$F2164&amp;" ")-1),"/",REPT(" ",20)),41,20)),VALUE(LEFT(SUBSTITUTE(LEFT($F2164,FIND(" ",$F2164&amp;" ")-1),"/",REPT(" ",20)),20)),VALUE(MID(SUBSTITUTE(LEFT($F2164,FIND(" ",$F2164&amp;" ")-1),"/",REPT(" ",20)),21,20)))),0))</f>
        <v>0</v>
      </c>
      <c r="X2164" s="25" t="str">
        <f aca="false">IF(ISNUMBER($N2164),$N2164*Validation!$B$5,"")</f>
        <v/>
      </c>
      <c r="Y2164" s="26" t="str">
        <f aca="false">IF($A2164="","",SUBSTITUTE(SUBSTITUTE(SUBSTITUTE(SUBSTITUTE(SUBSTITUTE(SUBSTITUTE(SUBSTITUTE(UPPER(TRIM($A2164)),"Á","A"),"É","E"),"Í","I"),"Ó","O"),"Ú","U"),"Ñ","N"),"Ü","U"))</f>
        <v/>
      </c>
      <c r="Z2164" s="26" t="str">
        <f aca="false">IF($Y2164="","",LEFT($Y2164,1)&amp;" "&amp;TRIM(RIGHT(SUBSTITUTE($Y2164," ",REPT(" ",50)),50)))</f>
        <v/>
      </c>
      <c r="AA2164" s="27" t="str">
        <f aca="false">IF($AF2164="","",IF(COUNTIF(Validation!$U$19:$U$178,$AF2164)&gt;0,"OK","NO MATCH"))</f>
        <v/>
      </c>
      <c r="AB2164" s="27" t="str">
        <f aca="false">IF($W2164=0,"",IF(AND($W2164&gt;=Validation!$B$3,$W2164&lt;=Validation!$C$3),"Yes","No"))</f>
        <v/>
      </c>
      <c r="AC2164" s="26" t="str">
        <f aca="false">IF($A2164="","",$AF2164&amp;"|"&amp;TEXT($W2164,"yyyy-mm-dd")&amp;"|"&amp;$J2164&amp;"|"&amp;$N2164)</f>
        <v/>
      </c>
      <c r="AD2164" s="27" t="str">
        <f aca="false">IF($AC2164="","",IF(COUNTIF($AC$2:$AC$3000,$AC2164)&gt;1,"REVIEW","OK"))</f>
        <v/>
      </c>
      <c r="AE2164" s="27" t="str">
        <f aca="false">IF(OR($W2164=0,$O2164=""),"",IF(IFERROR(IF(ISNUMBER($O2164),INT($O2164),DATE(VALUE(MID(SUBSTITUTE(LEFT($O2164,FIND(" ",$O2164&amp;" ")-1),"/",REPT(" ",20)),41,20)),VALUE(LEFT(SUBSTITUTE(LEFT($O2164,FIND(" ",$O2164&amp;" ")-1),"/",REPT(" ",20)),20)),VALUE(MID(SUBSTITUTE(LEFT($O2164,FIND(" ",$O2164&amp;" ")-1),"/",REPT(" ",20)),21,20)))),0)&gt;$W2164,"Late","Same day"))</f>
        <v/>
      </c>
      <c r="AF2164" s="26" t="str">
        <f aca="false">IF($A2164="","",IFERROR(INDEX(Validation!$C$193:$C$217,MATCH($A2164,Validation!$A$193:$A$217,0)),IF(COUNTIF(Validation!$U$19:$U$178,$Z2164)&gt;0,$Z2164,IF(COUNTIF(Validation!$S$19:$S$178,$AI2164)=1,INDEX(Validation!$U$19:$U$178,MATCH($AI2164,Validation!$S$19:$S$178,0)),$Z2164))))</f>
        <v/>
      </c>
      <c r="AG2164" s="27" t="str">
        <f aca="false">IF(COUNTA($A2164:$U2164)=0,"",IF($A2164="","No name",IF($F2164="","No date",IF($W2164=0,"Date ilegible",IF(NOT(ISNUMBER($N2164)),"Hours no numéricas",IF($AA2164="NO MATCH","Person no identificada","OK"))))))</f>
        <v/>
      </c>
      <c r="AH2164" s="27" t="str">
        <f aca="false">IF($W2164=0,"No date",IF($W2164&lt;Validation!$B$3,"Before period",IF($W2164&gt;Validation!$C$3,"After period","In period")))</f>
        <v>No date</v>
      </c>
      <c r="AI2164" s="26" t="str">
        <f aca="false">IF($Y2164="","",TRIM(RIGHT(SUBSTITUTE($Y2164," ",REPT(" ",50)),50)))</f>
        <v/>
      </c>
      <c r="AJ2164" s="27" t="str">
        <f aca="false">IF($A2164="","",IF(NOT(ISERROR(MATCH($A2164,Validation!$A$193:$A$217,0))),"Manual mapping",IF(COUNTIF(Validation!$U$19:$U$178,$Z2164)&gt;0,"Direct",IF(COUNTIF(Validation!$S$19:$S$178,$AI2164)=1,"By surname","Unresolved"))))</f>
        <v/>
      </c>
      <c r="AK2164" s="28" t="str">
        <f aca="false">IF($L2164="","",IF(MATCH($L2164,$L$2:$L$3000,0)&lt;&gt;ROW()-1,"",COUNT($AK$1:$AK2163)+1))</f>
        <v/>
      </c>
      <c r="AL2164" s="28" t="str">
        <f aca="false">IF($G2164="","",IF(MATCH($G2164,$G$2:$G$3000,0)&lt;&gt;ROW()-1,"",COUNT($AL$1:$AL2163)+1))</f>
        <v/>
      </c>
      <c r="AM2164" s="28" t="str">
        <f aca="false">IF($H2164="","",IF(MATCH($H2164,$H$2:$H$3000,0)&lt;&gt;ROW()-1,"",COUNT($AM$1:$AM2163)+1))</f>
        <v/>
      </c>
      <c r="AN2164" s="28" t="str">
        <f aca="false">IF($I2164="","",IF(MATCH($I2164,$I$2:$I$3000,0)&lt;&gt;ROW()-1,"",COUNT($AN$1:$AN2163)+1))</f>
        <v/>
      </c>
      <c r="AO2164" s="28" t="str">
        <f aca="false">IF($Q2164="","",IF(MATCH($Q2164,$Q$2:$Q$3000,0)&lt;&gt;ROW()-1,"",COUNT($AO$1:$AO2163)+1))</f>
        <v/>
      </c>
    </row>
    <row r="2165" customFormat="false" ht="12.75" hidden="false" customHeight="true" outlineLevel="0" collapsed="false">
      <c r="W2165" s="24" t="n">
        <f aca="false">IF($F2165="",0,IFERROR(IF(ISNUMBER($F2165),INT($F2165),DATE(VALUE(MID(SUBSTITUTE(LEFT($F2165,FIND(" ",$F2165&amp;" ")-1),"/",REPT(" ",20)),41,20)),VALUE(LEFT(SUBSTITUTE(LEFT($F2165,FIND(" ",$F2165&amp;" ")-1),"/",REPT(" ",20)),20)),VALUE(MID(SUBSTITUTE(LEFT($F2165,FIND(" ",$F2165&amp;" ")-1),"/",REPT(" ",20)),21,20)))),0))</f>
        <v>0</v>
      </c>
      <c r="X2165" s="25" t="str">
        <f aca="false">IF(ISNUMBER($N2165),$N2165*Validation!$B$5,"")</f>
        <v/>
      </c>
      <c r="Y2165" s="26" t="str">
        <f aca="false">IF($A2165="","",SUBSTITUTE(SUBSTITUTE(SUBSTITUTE(SUBSTITUTE(SUBSTITUTE(SUBSTITUTE(SUBSTITUTE(UPPER(TRIM($A2165)),"Á","A"),"É","E"),"Í","I"),"Ó","O"),"Ú","U"),"Ñ","N"),"Ü","U"))</f>
        <v/>
      </c>
      <c r="Z2165" s="26" t="str">
        <f aca="false">IF($Y2165="","",LEFT($Y2165,1)&amp;" "&amp;TRIM(RIGHT(SUBSTITUTE($Y2165," ",REPT(" ",50)),50)))</f>
        <v/>
      </c>
      <c r="AA2165" s="27" t="str">
        <f aca="false">IF($AF2165="","",IF(COUNTIF(Validation!$U$19:$U$178,$AF2165)&gt;0,"OK","NO MATCH"))</f>
        <v/>
      </c>
      <c r="AB2165" s="27" t="str">
        <f aca="false">IF($W2165=0,"",IF(AND($W2165&gt;=Validation!$B$3,$W2165&lt;=Validation!$C$3),"Yes","No"))</f>
        <v/>
      </c>
      <c r="AC2165" s="26" t="str">
        <f aca="false">IF($A2165="","",$AF2165&amp;"|"&amp;TEXT($W2165,"yyyy-mm-dd")&amp;"|"&amp;$J2165&amp;"|"&amp;$N2165)</f>
        <v/>
      </c>
      <c r="AD2165" s="27" t="str">
        <f aca="false">IF($AC2165="","",IF(COUNTIF($AC$2:$AC$3000,$AC2165)&gt;1,"REVIEW","OK"))</f>
        <v/>
      </c>
      <c r="AE2165" s="27" t="str">
        <f aca="false">IF(OR($W2165=0,$O2165=""),"",IF(IFERROR(IF(ISNUMBER($O2165),INT($O2165),DATE(VALUE(MID(SUBSTITUTE(LEFT($O2165,FIND(" ",$O2165&amp;" ")-1),"/",REPT(" ",20)),41,20)),VALUE(LEFT(SUBSTITUTE(LEFT($O2165,FIND(" ",$O2165&amp;" ")-1),"/",REPT(" ",20)),20)),VALUE(MID(SUBSTITUTE(LEFT($O2165,FIND(" ",$O2165&amp;" ")-1),"/",REPT(" ",20)),21,20)))),0)&gt;$W2165,"Late","Same day"))</f>
        <v/>
      </c>
      <c r="AF2165" s="26" t="str">
        <f aca="false">IF($A2165="","",IFERROR(INDEX(Validation!$C$193:$C$217,MATCH($A2165,Validation!$A$193:$A$217,0)),IF(COUNTIF(Validation!$U$19:$U$178,$Z2165)&gt;0,$Z2165,IF(COUNTIF(Validation!$S$19:$S$178,$AI2165)=1,INDEX(Validation!$U$19:$U$178,MATCH($AI2165,Validation!$S$19:$S$178,0)),$Z2165))))</f>
        <v/>
      </c>
      <c r="AG2165" s="27" t="str">
        <f aca="false">IF(COUNTA($A2165:$U2165)=0,"",IF($A2165="","No name",IF($F2165="","No date",IF($W2165=0,"Date ilegible",IF(NOT(ISNUMBER($N2165)),"Hours no numéricas",IF($AA2165="NO MATCH","Person no identificada","OK"))))))</f>
        <v/>
      </c>
      <c r="AH2165" s="27" t="str">
        <f aca="false">IF($W2165=0,"No date",IF($W2165&lt;Validation!$B$3,"Before period",IF($W2165&gt;Validation!$C$3,"After period","In period")))</f>
        <v>No date</v>
      </c>
      <c r="AI2165" s="26" t="str">
        <f aca="false">IF($Y2165="","",TRIM(RIGHT(SUBSTITUTE($Y2165," ",REPT(" ",50)),50)))</f>
        <v/>
      </c>
      <c r="AJ2165" s="27" t="str">
        <f aca="false">IF($A2165="","",IF(NOT(ISERROR(MATCH($A2165,Validation!$A$193:$A$217,0))),"Manual mapping",IF(COUNTIF(Validation!$U$19:$U$178,$Z2165)&gt;0,"Direct",IF(COUNTIF(Validation!$S$19:$S$178,$AI2165)=1,"By surname","Unresolved"))))</f>
        <v/>
      </c>
      <c r="AK2165" s="28" t="str">
        <f aca="false">IF($L2165="","",IF(MATCH($L2165,$L$2:$L$3000,0)&lt;&gt;ROW()-1,"",COUNT($AK$1:$AK2164)+1))</f>
        <v/>
      </c>
      <c r="AL2165" s="28" t="str">
        <f aca="false">IF($G2165="","",IF(MATCH($G2165,$G$2:$G$3000,0)&lt;&gt;ROW()-1,"",COUNT($AL$1:$AL2164)+1))</f>
        <v/>
      </c>
      <c r="AM2165" s="28" t="str">
        <f aca="false">IF($H2165="","",IF(MATCH($H2165,$H$2:$H$3000,0)&lt;&gt;ROW()-1,"",COUNT($AM$1:$AM2164)+1))</f>
        <v/>
      </c>
      <c r="AN2165" s="28" t="str">
        <f aca="false">IF($I2165="","",IF(MATCH($I2165,$I$2:$I$3000,0)&lt;&gt;ROW()-1,"",COUNT($AN$1:$AN2164)+1))</f>
        <v/>
      </c>
      <c r="AO2165" s="28" t="str">
        <f aca="false">IF($Q2165="","",IF(MATCH($Q2165,$Q$2:$Q$3000,0)&lt;&gt;ROW()-1,"",COUNT($AO$1:$AO2164)+1))</f>
        <v/>
      </c>
    </row>
    <row r="2166" customFormat="false" ht="12.75" hidden="false" customHeight="true" outlineLevel="0" collapsed="false">
      <c r="W2166" s="24" t="n">
        <f aca="false">IF($F2166="",0,IFERROR(IF(ISNUMBER($F2166),INT($F2166),DATE(VALUE(MID(SUBSTITUTE(LEFT($F2166,FIND(" ",$F2166&amp;" ")-1),"/",REPT(" ",20)),41,20)),VALUE(LEFT(SUBSTITUTE(LEFT($F2166,FIND(" ",$F2166&amp;" ")-1),"/",REPT(" ",20)),20)),VALUE(MID(SUBSTITUTE(LEFT($F2166,FIND(" ",$F2166&amp;" ")-1),"/",REPT(" ",20)),21,20)))),0))</f>
        <v>0</v>
      </c>
      <c r="X2166" s="25" t="str">
        <f aca="false">IF(ISNUMBER($N2166),$N2166*Validation!$B$5,"")</f>
        <v/>
      </c>
      <c r="Y2166" s="26" t="str">
        <f aca="false">IF($A2166="","",SUBSTITUTE(SUBSTITUTE(SUBSTITUTE(SUBSTITUTE(SUBSTITUTE(SUBSTITUTE(SUBSTITUTE(UPPER(TRIM($A2166)),"Á","A"),"É","E"),"Í","I"),"Ó","O"),"Ú","U"),"Ñ","N"),"Ü","U"))</f>
        <v/>
      </c>
      <c r="Z2166" s="26" t="str">
        <f aca="false">IF($Y2166="","",LEFT($Y2166,1)&amp;" "&amp;TRIM(RIGHT(SUBSTITUTE($Y2166," ",REPT(" ",50)),50)))</f>
        <v/>
      </c>
      <c r="AA2166" s="27" t="str">
        <f aca="false">IF($AF2166="","",IF(COUNTIF(Validation!$U$19:$U$178,$AF2166)&gt;0,"OK","NO MATCH"))</f>
        <v/>
      </c>
      <c r="AB2166" s="27" t="str">
        <f aca="false">IF($W2166=0,"",IF(AND($W2166&gt;=Validation!$B$3,$W2166&lt;=Validation!$C$3),"Yes","No"))</f>
        <v/>
      </c>
      <c r="AC2166" s="26" t="str">
        <f aca="false">IF($A2166="","",$AF2166&amp;"|"&amp;TEXT($W2166,"yyyy-mm-dd")&amp;"|"&amp;$J2166&amp;"|"&amp;$N2166)</f>
        <v/>
      </c>
      <c r="AD2166" s="27" t="str">
        <f aca="false">IF($AC2166="","",IF(COUNTIF($AC$2:$AC$3000,$AC2166)&gt;1,"REVIEW","OK"))</f>
        <v/>
      </c>
      <c r="AE2166" s="27" t="str">
        <f aca="false">IF(OR($W2166=0,$O2166=""),"",IF(IFERROR(IF(ISNUMBER($O2166),INT($O2166),DATE(VALUE(MID(SUBSTITUTE(LEFT($O2166,FIND(" ",$O2166&amp;" ")-1),"/",REPT(" ",20)),41,20)),VALUE(LEFT(SUBSTITUTE(LEFT($O2166,FIND(" ",$O2166&amp;" ")-1),"/",REPT(" ",20)),20)),VALUE(MID(SUBSTITUTE(LEFT($O2166,FIND(" ",$O2166&amp;" ")-1),"/",REPT(" ",20)),21,20)))),0)&gt;$W2166,"Late","Same day"))</f>
        <v/>
      </c>
      <c r="AF2166" s="26" t="str">
        <f aca="false">IF($A2166="","",IFERROR(INDEX(Validation!$C$193:$C$217,MATCH($A2166,Validation!$A$193:$A$217,0)),IF(COUNTIF(Validation!$U$19:$U$178,$Z2166)&gt;0,$Z2166,IF(COUNTIF(Validation!$S$19:$S$178,$AI2166)=1,INDEX(Validation!$U$19:$U$178,MATCH($AI2166,Validation!$S$19:$S$178,0)),$Z2166))))</f>
        <v/>
      </c>
      <c r="AG2166" s="27" t="str">
        <f aca="false">IF(COUNTA($A2166:$U2166)=0,"",IF($A2166="","No name",IF($F2166="","No date",IF($W2166=0,"Date ilegible",IF(NOT(ISNUMBER($N2166)),"Hours no numéricas",IF($AA2166="NO MATCH","Person no identificada","OK"))))))</f>
        <v/>
      </c>
      <c r="AH2166" s="27" t="str">
        <f aca="false">IF($W2166=0,"No date",IF($W2166&lt;Validation!$B$3,"Before period",IF($W2166&gt;Validation!$C$3,"After period","In period")))</f>
        <v>No date</v>
      </c>
      <c r="AI2166" s="26" t="str">
        <f aca="false">IF($Y2166="","",TRIM(RIGHT(SUBSTITUTE($Y2166," ",REPT(" ",50)),50)))</f>
        <v/>
      </c>
      <c r="AJ2166" s="27" t="str">
        <f aca="false">IF($A2166="","",IF(NOT(ISERROR(MATCH($A2166,Validation!$A$193:$A$217,0))),"Manual mapping",IF(COUNTIF(Validation!$U$19:$U$178,$Z2166)&gt;0,"Direct",IF(COUNTIF(Validation!$S$19:$S$178,$AI2166)=1,"By surname","Unresolved"))))</f>
        <v/>
      </c>
      <c r="AK2166" s="28" t="str">
        <f aca="false">IF($L2166="","",IF(MATCH($L2166,$L$2:$L$3000,0)&lt;&gt;ROW()-1,"",COUNT($AK$1:$AK2165)+1))</f>
        <v/>
      </c>
      <c r="AL2166" s="28" t="str">
        <f aca="false">IF($G2166="","",IF(MATCH($G2166,$G$2:$G$3000,0)&lt;&gt;ROW()-1,"",COUNT($AL$1:$AL2165)+1))</f>
        <v/>
      </c>
      <c r="AM2166" s="28" t="str">
        <f aca="false">IF($H2166="","",IF(MATCH($H2166,$H$2:$H$3000,0)&lt;&gt;ROW()-1,"",COUNT($AM$1:$AM2165)+1))</f>
        <v/>
      </c>
      <c r="AN2166" s="28" t="str">
        <f aca="false">IF($I2166="","",IF(MATCH($I2166,$I$2:$I$3000,0)&lt;&gt;ROW()-1,"",COUNT($AN$1:$AN2165)+1))</f>
        <v/>
      </c>
      <c r="AO2166" s="28" t="str">
        <f aca="false">IF($Q2166="","",IF(MATCH($Q2166,$Q$2:$Q$3000,0)&lt;&gt;ROW()-1,"",COUNT($AO$1:$AO2165)+1))</f>
        <v/>
      </c>
    </row>
    <row r="2167" customFormat="false" ht="12.75" hidden="false" customHeight="true" outlineLevel="0" collapsed="false">
      <c r="W2167" s="24" t="n">
        <f aca="false">IF($F2167="",0,IFERROR(IF(ISNUMBER($F2167),INT($F2167),DATE(VALUE(MID(SUBSTITUTE(LEFT($F2167,FIND(" ",$F2167&amp;" ")-1),"/",REPT(" ",20)),41,20)),VALUE(LEFT(SUBSTITUTE(LEFT($F2167,FIND(" ",$F2167&amp;" ")-1),"/",REPT(" ",20)),20)),VALUE(MID(SUBSTITUTE(LEFT($F2167,FIND(" ",$F2167&amp;" ")-1),"/",REPT(" ",20)),21,20)))),0))</f>
        <v>0</v>
      </c>
      <c r="X2167" s="25" t="str">
        <f aca="false">IF(ISNUMBER($N2167),$N2167*Validation!$B$5,"")</f>
        <v/>
      </c>
      <c r="Y2167" s="26" t="str">
        <f aca="false">IF($A2167="","",SUBSTITUTE(SUBSTITUTE(SUBSTITUTE(SUBSTITUTE(SUBSTITUTE(SUBSTITUTE(SUBSTITUTE(UPPER(TRIM($A2167)),"Á","A"),"É","E"),"Í","I"),"Ó","O"),"Ú","U"),"Ñ","N"),"Ü","U"))</f>
        <v/>
      </c>
      <c r="Z2167" s="26" t="str">
        <f aca="false">IF($Y2167="","",LEFT($Y2167,1)&amp;" "&amp;TRIM(RIGHT(SUBSTITUTE($Y2167," ",REPT(" ",50)),50)))</f>
        <v/>
      </c>
      <c r="AA2167" s="27" t="str">
        <f aca="false">IF($AF2167="","",IF(COUNTIF(Validation!$U$19:$U$178,$AF2167)&gt;0,"OK","NO MATCH"))</f>
        <v/>
      </c>
      <c r="AB2167" s="27" t="str">
        <f aca="false">IF($W2167=0,"",IF(AND($W2167&gt;=Validation!$B$3,$W2167&lt;=Validation!$C$3),"Yes","No"))</f>
        <v/>
      </c>
      <c r="AC2167" s="26" t="str">
        <f aca="false">IF($A2167="","",$AF2167&amp;"|"&amp;TEXT($W2167,"yyyy-mm-dd")&amp;"|"&amp;$J2167&amp;"|"&amp;$N2167)</f>
        <v/>
      </c>
      <c r="AD2167" s="27" t="str">
        <f aca="false">IF($AC2167="","",IF(COUNTIF($AC$2:$AC$3000,$AC2167)&gt;1,"REVIEW","OK"))</f>
        <v/>
      </c>
      <c r="AE2167" s="27" t="str">
        <f aca="false">IF(OR($W2167=0,$O2167=""),"",IF(IFERROR(IF(ISNUMBER($O2167),INT($O2167),DATE(VALUE(MID(SUBSTITUTE(LEFT($O2167,FIND(" ",$O2167&amp;" ")-1),"/",REPT(" ",20)),41,20)),VALUE(LEFT(SUBSTITUTE(LEFT($O2167,FIND(" ",$O2167&amp;" ")-1),"/",REPT(" ",20)),20)),VALUE(MID(SUBSTITUTE(LEFT($O2167,FIND(" ",$O2167&amp;" ")-1),"/",REPT(" ",20)),21,20)))),0)&gt;$W2167,"Late","Same day"))</f>
        <v/>
      </c>
      <c r="AF2167" s="26" t="str">
        <f aca="false">IF($A2167="","",IFERROR(INDEX(Validation!$C$193:$C$217,MATCH($A2167,Validation!$A$193:$A$217,0)),IF(COUNTIF(Validation!$U$19:$U$178,$Z2167)&gt;0,$Z2167,IF(COUNTIF(Validation!$S$19:$S$178,$AI2167)=1,INDEX(Validation!$U$19:$U$178,MATCH($AI2167,Validation!$S$19:$S$178,0)),$Z2167))))</f>
        <v/>
      </c>
      <c r="AG2167" s="27" t="str">
        <f aca="false">IF(COUNTA($A2167:$U2167)=0,"",IF($A2167="","No name",IF($F2167="","No date",IF($W2167=0,"Date ilegible",IF(NOT(ISNUMBER($N2167)),"Hours no numéricas",IF($AA2167="NO MATCH","Person no identificada","OK"))))))</f>
        <v/>
      </c>
      <c r="AH2167" s="27" t="str">
        <f aca="false">IF($W2167=0,"No date",IF($W2167&lt;Validation!$B$3,"Before period",IF($W2167&gt;Validation!$C$3,"After period","In period")))</f>
        <v>No date</v>
      </c>
      <c r="AI2167" s="26" t="str">
        <f aca="false">IF($Y2167="","",TRIM(RIGHT(SUBSTITUTE($Y2167," ",REPT(" ",50)),50)))</f>
        <v/>
      </c>
      <c r="AJ2167" s="27" t="str">
        <f aca="false">IF($A2167="","",IF(NOT(ISERROR(MATCH($A2167,Validation!$A$193:$A$217,0))),"Manual mapping",IF(COUNTIF(Validation!$U$19:$U$178,$Z2167)&gt;0,"Direct",IF(COUNTIF(Validation!$S$19:$S$178,$AI2167)=1,"By surname","Unresolved"))))</f>
        <v/>
      </c>
      <c r="AK2167" s="28" t="str">
        <f aca="false">IF($L2167="","",IF(MATCH($L2167,$L$2:$L$3000,0)&lt;&gt;ROW()-1,"",COUNT($AK$1:$AK2166)+1))</f>
        <v/>
      </c>
      <c r="AL2167" s="28" t="str">
        <f aca="false">IF($G2167="","",IF(MATCH($G2167,$G$2:$G$3000,0)&lt;&gt;ROW()-1,"",COUNT($AL$1:$AL2166)+1))</f>
        <v/>
      </c>
      <c r="AM2167" s="28" t="str">
        <f aca="false">IF($H2167="","",IF(MATCH($H2167,$H$2:$H$3000,0)&lt;&gt;ROW()-1,"",COUNT($AM$1:$AM2166)+1))</f>
        <v/>
      </c>
      <c r="AN2167" s="28" t="str">
        <f aca="false">IF($I2167="","",IF(MATCH($I2167,$I$2:$I$3000,0)&lt;&gt;ROW()-1,"",COUNT($AN$1:$AN2166)+1))</f>
        <v/>
      </c>
      <c r="AO2167" s="28" t="str">
        <f aca="false">IF($Q2167="","",IF(MATCH($Q2167,$Q$2:$Q$3000,0)&lt;&gt;ROW()-1,"",COUNT($AO$1:$AO2166)+1))</f>
        <v/>
      </c>
    </row>
    <row r="2168" customFormat="false" ht="12.75" hidden="false" customHeight="true" outlineLevel="0" collapsed="false">
      <c r="W2168" s="24" t="n">
        <f aca="false">IF($F2168="",0,IFERROR(IF(ISNUMBER($F2168),INT($F2168),DATE(VALUE(MID(SUBSTITUTE(LEFT($F2168,FIND(" ",$F2168&amp;" ")-1),"/",REPT(" ",20)),41,20)),VALUE(LEFT(SUBSTITUTE(LEFT($F2168,FIND(" ",$F2168&amp;" ")-1),"/",REPT(" ",20)),20)),VALUE(MID(SUBSTITUTE(LEFT($F2168,FIND(" ",$F2168&amp;" ")-1),"/",REPT(" ",20)),21,20)))),0))</f>
        <v>0</v>
      </c>
      <c r="X2168" s="25" t="str">
        <f aca="false">IF(ISNUMBER($N2168),$N2168*Validation!$B$5,"")</f>
        <v/>
      </c>
      <c r="Y2168" s="26" t="str">
        <f aca="false">IF($A2168="","",SUBSTITUTE(SUBSTITUTE(SUBSTITUTE(SUBSTITUTE(SUBSTITUTE(SUBSTITUTE(SUBSTITUTE(UPPER(TRIM($A2168)),"Á","A"),"É","E"),"Í","I"),"Ó","O"),"Ú","U"),"Ñ","N"),"Ü","U"))</f>
        <v/>
      </c>
      <c r="Z2168" s="26" t="str">
        <f aca="false">IF($Y2168="","",LEFT($Y2168,1)&amp;" "&amp;TRIM(RIGHT(SUBSTITUTE($Y2168," ",REPT(" ",50)),50)))</f>
        <v/>
      </c>
      <c r="AA2168" s="27" t="str">
        <f aca="false">IF($AF2168="","",IF(COUNTIF(Validation!$U$19:$U$178,$AF2168)&gt;0,"OK","NO MATCH"))</f>
        <v/>
      </c>
      <c r="AB2168" s="27" t="str">
        <f aca="false">IF($W2168=0,"",IF(AND($W2168&gt;=Validation!$B$3,$W2168&lt;=Validation!$C$3),"Yes","No"))</f>
        <v/>
      </c>
      <c r="AC2168" s="26" t="str">
        <f aca="false">IF($A2168="","",$AF2168&amp;"|"&amp;TEXT($W2168,"yyyy-mm-dd")&amp;"|"&amp;$J2168&amp;"|"&amp;$N2168)</f>
        <v/>
      </c>
      <c r="AD2168" s="27" t="str">
        <f aca="false">IF($AC2168="","",IF(COUNTIF($AC$2:$AC$3000,$AC2168)&gt;1,"REVIEW","OK"))</f>
        <v/>
      </c>
      <c r="AE2168" s="27" t="str">
        <f aca="false">IF(OR($W2168=0,$O2168=""),"",IF(IFERROR(IF(ISNUMBER($O2168),INT($O2168),DATE(VALUE(MID(SUBSTITUTE(LEFT($O2168,FIND(" ",$O2168&amp;" ")-1),"/",REPT(" ",20)),41,20)),VALUE(LEFT(SUBSTITUTE(LEFT($O2168,FIND(" ",$O2168&amp;" ")-1),"/",REPT(" ",20)),20)),VALUE(MID(SUBSTITUTE(LEFT($O2168,FIND(" ",$O2168&amp;" ")-1),"/",REPT(" ",20)),21,20)))),0)&gt;$W2168,"Late","Same day"))</f>
        <v/>
      </c>
      <c r="AF2168" s="26" t="str">
        <f aca="false">IF($A2168="","",IFERROR(INDEX(Validation!$C$193:$C$217,MATCH($A2168,Validation!$A$193:$A$217,0)),IF(COUNTIF(Validation!$U$19:$U$178,$Z2168)&gt;0,$Z2168,IF(COUNTIF(Validation!$S$19:$S$178,$AI2168)=1,INDEX(Validation!$U$19:$U$178,MATCH($AI2168,Validation!$S$19:$S$178,0)),$Z2168))))</f>
        <v/>
      </c>
      <c r="AG2168" s="27" t="str">
        <f aca="false">IF(COUNTA($A2168:$U2168)=0,"",IF($A2168="","No name",IF($F2168="","No date",IF($W2168=0,"Date ilegible",IF(NOT(ISNUMBER($N2168)),"Hours no numéricas",IF($AA2168="NO MATCH","Person no identificada","OK"))))))</f>
        <v/>
      </c>
      <c r="AH2168" s="27" t="str">
        <f aca="false">IF($W2168=0,"No date",IF($W2168&lt;Validation!$B$3,"Before period",IF($W2168&gt;Validation!$C$3,"After period","In period")))</f>
        <v>No date</v>
      </c>
      <c r="AI2168" s="26" t="str">
        <f aca="false">IF($Y2168="","",TRIM(RIGHT(SUBSTITUTE($Y2168," ",REPT(" ",50)),50)))</f>
        <v/>
      </c>
      <c r="AJ2168" s="27" t="str">
        <f aca="false">IF($A2168="","",IF(NOT(ISERROR(MATCH($A2168,Validation!$A$193:$A$217,0))),"Manual mapping",IF(COUNTIF(Validation!$U$19:$U$178,$Z2168)&gt;0,"Direct",IF(COUNTIF(Validation!$S$19:$S$178,$AI2168)=1,"By surname","Unresolved"))))</f>
        <v/>
      </c>
      <c r="AK2168" s="28" t="str">
        <f aca="false">IF($L2168="","",IF(MATCH($L2168,$L$2:$L$3000,0)&lt;&gt;ROW()-1,"",COUNT($AK$1:$AK2167)+1))</f>
        <v/>
      </c>
      <c r="AL2168" s="28" t="str">
        <f aca="false">IF($G2168="","",IF(MATCH($G2168,$G$2:$G$3000,0)&lt;&gt;ROW()-1,"",COUNT($AL$1:$AL2167)+1))</f>
        <v/>
      </c>
      <c r="AM2168" s="28" t="str">
        <f aca="false">IF($H2168="","",IF(MATCH($H2168,$H$2:$H$3000,0)&lt;&gt;ROW()-1,"",COUNT($AM$1:$AM2167)+1))</f>
        <v/>
      </c>
      <c r="AN2168" s="28" t="str">
        <f aca="false">IF($I2168="","",IF(MATCH($I2168,$I$2:$I$3000,0)&lt;&gt;ROW()-1,"",COUNT($AN$1:$AN2167)+1))</f>
        <v/>
      </c>
      <c r="AO2168" s="28" t="str">
        <f aca="false">IF($Q2168="","",IF(MATCH($Q2168,$Q$2:$Q$3000,0)&lt;&gt;ROW()-1,"",COUNT($AO$1:$AO2167)+1))</f>
        <v/>
      </c>
    </row>
    <row r="2169" customFormat="false" ht="12.75" hidden="false" customHeight="true" outlineLevel="0" collapsed="false">
      <c r="W2169" s="24" t="n">
        <f aca="false">IF($F2169="",0,IFERROR(IF(ISNUMBER($F2169),INT($F2169),DATE(VALUE(MID(SUBSTITUTE(LEFT($F2169,FIND(" ",$F2169&amp;" ")-1),"/",REPT(" ",20)),41,20)),VALUE(LEFT(SUBSTITUTE(LEFT($F2169,FIND(" ",$F2169&amp;" ")-1),"/",REPT(" ",20)),20)),VALUE(MID(SUBSTITUTE(LEFT($F2169,FIND(" ",$F2169&amp;" ")-1),"/",REPT(" ",20)),21,20)))),0))</f>
        <v>0</v>
      </c>
      <c r="X2169" s="25" t="str">
        <f aca="false">IF(ISNUMBER($N2169),$N2169*Validation!$B$5,"")</f>
        <v/>
      </c>
      <c r="Y2169" s="26" t="str">
        <f aca="false">IF($A2169="","",SUBSTITUTE(SUBSTITUTE(SUBSTITUTE(SUBSTITUTE(SUBSTITUTE(SUBSTITUTE(SUBSTITUTE(UPPER(TRIM($A2169)),"Á","A"),"É","E"),"Í","I"),"Ó","O"),"Ú","U"),"Ñ","N"),"Ü","U"))</f>
        <v/>
      </c>
      <c r="Z2169" s="26" t="str">
        <f aca="false">IF($Y2169="","",LEFT($Y2169,1)&amp;" "&amp;TRIM(RIGHT(SUBSTITUTE($Y2169," ",REPT(" ",50)),50)))</f>
        <v/>
      </c>
      <c r="AA2169" s="27" t="str">
        <f aca="false">IF($AF2169="","",IF(COUNTIF(Validation!$U$19:$U$178,$AF2169)&gt;0,"OK","NO MATCH"))</f>
        <v/>
      </c>
      <c r="AB2169" s="27" t="str">
        <f aca="false">IF($W2169=0,"",IF(AND($W2169&gt;=Validation!$B$3,$W2169&lt;=Validation!$C$3),"Yes","No"))</f>
        <v/>
      </c>
      <c r="AC2169" s="26" t="str">
        <f aca="false">IF($A2169="","",$AF2169&amp;"|"&amp;TEXT($W2169,"yyyy-mm-dd")&amp;"|"&amp;$J2169&amp;"|"&amp;$N2169)</f>
        <v/>
      </c>
      <c r="AD2169" s="27" t="str">
        <f aca="false">IF($AC2169="","",IF(COUNTIF($AC$2:$AC$3000,$AC2169)&gt;1,"REVIEW","OK"))</f>
        <v/>
      </c>
      <c r="AE2169" s="27" t="str">
        <f aca="false">IF(OR($W2169=0,$O2169=""),"",IF(IFERROR(IF(ISNUMBER($O2169),INT($O2169),DATE(VALUE(MID(SUBSTITUTE(LEFT($O2169,FIND(" ",$O2169&amp;" ")-1),"/",REPT(" ",20)),41,20)),VALUE(LEFT(SUBSTITUTE(LEFT($O2169,FIND(" ",$O2169&amp;" ")-1),"/",REPT(" ",20)),20)),VALUE(MID(SUBSTITUTE(LEFT($O2169,FIND(" ",$O2169&amp;" ")-1),"/",REPT(" ",20)),21,20)))),0)&gt;$W2169,"Late","Same day"))</f>
        <v/>
      </c>
      <c r="AF2169" s="26" t="str">
        <f aca="false">IF($A2169="","",IFERROR(INDEX(Validation!$C$193:$C$217,MATCH($A2169,Validation!$A$193:$A$217,0)),IF(COUNTIF(Validation!$U$19:$U$178,$Z2169)&gt;0,$Z2169,IF(COUNTIF(Validation!$S$19:$S$178,$AI2169)=1,INDEX(Validation!$U$19:$U$178,MATCH($AI2169,Validation!$S$19:$S$178,0)),$Z2169))))</f>
        <v/>
      </c>
      <c r="AG2169" s="27" t="str">
        <f aca="false">IF(COUNTA($A2169:$U2169)=0,"",IF($A2169="","No name",IF($F2169="","No date",IF($W2169=0,"Date ilegible",IF(NOT(ISNUMBER($N2169)),"Hours no numéricas",IF($AA2169="NO MATCH","Person no identificada","OK"))))))</f>
        <v/>
      </c>
      <c r="AH2169" s="27" t="str">
        <f aca="false">IF($W2169=0,"No date",IF($W2169&lt;Validation!$B$3,"Before period",IF($W2169&gt;Validation!$C$3,"After period","In period")))</f>
        <v>No date</v>
      </c>
      <c r="AI2169" s="26" t="str">
        <f aca="false">IF($Y2169="","",TRIM(RIGHT(SUBSTITUTE($Y2169," ",REPT(" ",50)),50)))</f>
        <v/>
      </c>
      <c r="AJ2169" s="27" t="str">
        <f aca="false">IF($A2169="","",IF(NOT(ISERROR(MATCH($A2169,Validation!$A$193:$A$217,0))),"Manual mapping",IF(COUNTIF(Validation!$U$19:$U$178,$Z2169)&gt;0,"Direct",IF(COUNTIF(Validation!$S$19:$S$178,$AI2169)=1,"By surname","Unresolved"))))</f>
        <v/>
      </c>
      <c r="AK2169" s="28" t="str">
        <f aca="false">IF($L2169="","",IF(MATCH($L2169,$L$2:$L$3000,0)&lt;&gt;ROW()-1,"",COUNT($AK$1:$AK2168)+1))</f>
        <v/>
      </c>
      <c r="AL2169" s="28" t="str">
        <f aca="false">IF($G2169="","",IF(MATCH($G2169,$G$2:$G$3000,0)&lt;&gt;ROW()-1,"",COUNT($AL$1:$AL2168)+1))</f>
        <v/>
      </c>
      <c r="AM2169" s="28" t="str">
        <f aca="false">IF($H2169="","",IF(MATCH($H2169,$H$2:$H$3000,0)&lt;&gt;ROW()-1,"",COUNT($AM$1:$AM2168)+1))</f>
        <v/>
      </c>
      <c r="AN2169" s="28" t="str">
        <f aca="false">IF($I2169="","",IF(MATCH($I2169,$I$2:$I$3000,0)&lt;&gt;ROW()-1,"",COUNT($AN$1:$AN2168)+1))</f>
        <v/>
      </c>
      <c r="AO2169" s="28" t="str">
        <f aca="false">IF($Q2169="","",IF(MATCH($Q2169,$Q$2:$Q$3000,0)&lt;&gt;ROW()-1,"",COUNT($AO$1:$AO2168)+1))</f>
        <v/>
      </c>
    </row>
    <row r="2170" customFormat="false" ht="12.75" hidden="false" customHeight="true" outlineLevel="0" collapsed="false">
      <c r="W2170" s="24" t="n">
        <f aca="false">IF($F2170="",0,IFERROR(IF(ISNUMBER($F2170),INT($F2170),DATE(VALUE(MID(SUBSTITUTE(LEFT($F2170,FIND(" ",$F2170&amp;" ")-1),"/",REPT(" ",20)),41,20)),VALUE(LEFT(SUBSTITUTE(LEFT($F2170,FIND(" ",$F2170&amp;" ")-1),"/",REPT(" ",20)),20)),VALUE(MID(SUBSTITUTE(LEFT($F2170,FIND(" ",$F2170&amp;" ")-1),"/",REPT(" ",20)),21,20)))),0))</f>
        <v>0</v>
      </c>
      <c r="X2170" s="25" t="str">
        <f aca="false">IF(ISNUMBER($N2170),$N2170*Validation!$B$5,"")</f>
        <v/>
      </c>
      <c r="Y2170" s="26" t="str">
        <f aca="false">IF($A2170="","",SUBSTITUTE(SUBSTITUTE(SUBSTITUTE(SUBSTITUTE(SUBSTITUTE(SUBSTITUTE(SUBSTITUTE(UPPER(TRIM($A2170)),"Á","A"),"É","E"),"Í","I"),"Ó","O"),"Ú","U"),"Ñ","N"),"Ü","U"))</f>
        <v/>
      </c>
      <c r="Z2170" s="26" t="str">
        <f aca="false">IF($Y2170="","",LEFT($Y2170,1)&amp;" "&amp;TRIM(RIGHT(SUBSTITUTE($Y2170," ",REPT(" ",50)),50)))</f>
        <v/>
      </c>
      <c r="AA2170" s="27" t="str">
        <f aca="false">IF($AF2170="","",IF(COUNTIF(Validation!$U$19:$U$178,$AF2170)&gt;0,"OK","NO MATCH"))</f>
        <v/>
      </c>
      <c r="AB2170" s="27" t="str">
        <f aca="false">IF($W2170=0,"",IF(AND($W2170&gt;=Validation!$B$3,$W2170&lt;=Validation!$C$3),"Yes","No"))</f>
        <v/>
      </c>
      <c r="AC2170" s="26" t="str">
        <f aca="false">IF($A2170="","",$AF2170&amp;"|"&amp;TEXT($W2170,"yyyy-mm-dd")&amp;"|"&amp;$J2170&amp;"|"&amp;$N2170)</f>
        <v/>
      </c>
      <c r="AD2170" s="27" t="str">
        <f aca="false">IF($AC2170="","",IF(COUNTIF($AC$2:$AC$3000,$AC2170)&gt;1,"REVIEW","OK"))</f>
        <v/>
      </c>
      <c r="AE2170" s="27" t="str">
        <f aca="false">IF(OR($W2170=0,$O2170=""),"",IF(IFERROR(IF(ISNUMBER($O2170),INT($O2170),DATE(VALUE(MID(SUBSTITUTE(LEFT($O2170,FIND(" ",$O2170&amp;" ")-1),"/",REPT(" ",20)),41,20)),VALUE(LEFT(SUBSTITUTE(LEFT($O2170,FIND(" ",$O2170&amp;" ")-1),"/",REPT(" ",20)),20)),VALUE(MID(SUBSTITUTE(LEFT($O2170,FIND(" ",$O2170&amp;" ")-1),"/",REPT(" ",20)),21,20)))),0)&gt;$W2170,"Late","Same day"))</f>
        <v/>
      </c>
      <c r="AF2170" s="26" t="str">
        <f aca="false">IF($A2170="","",IFERROR(INDEX(Validation!$C$193:$C$217,MATCH($A2170,Validation!$A$193:$A$217,0)),IF(COUNTIF(Validation!$U$19:$U$178,$Z2170)&gt;0,$Z2170,IF(COUNTIF(Validation!$S$19:$S$178,$AI2170)=1,INDEX(Validation!$U$19:$U$178,MATCH($AI2170,Validation!$S$19:$S$178,0)),$Z2170))))</f>
        <v/>
      </c>
      <c r="AG2170" s="27" t="str">
        <f aca="false">IF(COUNTA($A2170:$U2170)=0,"",IF($A2170="","No name",IF($F2170="","No date",IF($W2170=0,"Date ilegible",IF(NOT(ISNUMBER($N2170)),"Hours no numéricas",IF($AA2170="NO MATCH","Person no identificada","OK"))))))</f>
        <v/>
      </c>
      <c r="AH2170" s="27" t="str">
        <f aca="false">IF($W2170=0,"No date",IF($W2170&lt;Validation!$B$3,"Before period",IF($W2170&gt;Validation!$C$3,"After period","In period")))</f>
        <v>No date</v>
      </c>
      <c r="AI2170" s="26" t="str">
        <f aca="false">IF($Y2170="","",TRIM(RIGHT(SUBSTITUTE($Y2170," ",REPT(" ",50)),50)))</f>
        <v/>
      </c>
      <c r="AJ2170" s="27" t="str">
        <f aca="false">IF($A2170="","",IF(NOT(ISERROR(MATCH($A2170,Validation!$A$193:$A$217,0))),"Manual mapping",IF(COUNTIF(Validation!$U$19:$U$178,$Z2170)&gt;0,"Direct",IF(COUNTIF(Validation!$S$19:$S$178,$AI2170)=1,"By surname","Unresolved"))))</f>
        <v/>
      </c>
      <c r="AK2170" s="28" t="str">
        <f aca="false">IF($L2170="","",IF(MATCH($L2170,$L$2:$L$3000,0)&lt;&gt;ROW()-1,"",COUNT($AK$1:$AK2169)+1))</f>
        <v/>
      </c>
      <c r="AL2170" s="28" t="str">
        <f aca="false">IF($G2170="","",IF(MATCH($G2170,$G$2:$G$3000,0)&lt;&gt;ROW()-1,"",COUNT($AL$1:$AL2169)+1))</f>
        <v/>
      </c>
      <c r="AM2170" s="28" t="str">
        <f aca="false">IF($H2170="","",IF(MATCH($H2170,$H$2:$H$3000,0)&lt;&gt;ROW()-1,"",COUNT($AM$1:$AM2169)+1))</f>
        <v/>
      </c>
      <c r="AN2170" s="28" t="str">
        <f aca="false">IF($I2170="","",IF(MATCH($I2170,$I$2:$I$3000,0)&lt;&gt;ROW()-1,"",COUNT($AN$1:$AN2169)+1))</f>
        <v/>
      </c>
      <c r="AO2170" s="28" t="str">
        <f aca="false">IF($Q2170="","",IF(MATCH($Q2170,$Q$2:$Q$3000,0)&lt;&gt;ROW()-1,"",COUNT($AO$1:$AO2169)+1))</f>
        <v/>
      </c>
    </row>
    <row r="2171" customFormat="false" ht="12.75" hidden="false" customHeight="true" outlineLevel="0" collapsed="false">
      <c r="W2171" s="24" t="n">
        <f aca="false">IF($F2171="",0,IFERROR(IF(ISNUMBER($F2171),INT($F2171),DATE(VALUE(MID(SUBSTITUTE(LEFT($F2171,FIND(" ",$F2171&amp;" ")-1),"/",REPT(" ",20)),41,20)),VALUE(LEFT(SUBSTITUTE(LEFT($F2171,FIND(" ",$F2171&amp;" ")-1),"/",REPT(" ",20)),20)),VALUE(MID(SUBSTITUTE(LEFT($F2171,FIND(" ",$F2171&amp;" ")-1),"/",REPT(" ",20)),21,20)))),0))</f>
        <v>0</v>
      </c>
      <c r="X2171" s="25" t="str">
        <f aca="false">IF(ISNUMBER($N2171),$N2171*Validation!$B$5,"")</f>
        <v/>
      </c>
      <c r="Y2171" s="26" t="str">
        <f aca="false">IF($A2171="","",SUBSTITUTE(SUBSTITUTE(SUBSTITUTE(SUBSTITUTE(SUBSTITUTE(SUBSTITUTE(SUBSTITUTE(UPPER(TRIM($A2171)),"Á","A"),"É","E"),"Í","I"),"Ó","O"),"Ú","U"),"Ñ","N"),"Ü","U"))</f>
        <v/>
      </c>
      <c r="Z2171" s="26" t="str">
        <f aca="false">IF($Y2171="","",LEFT($Y2171,1)&amp;" "&amp;TRIM(RIGHT(SUBSTITUTE($Y2171," ",REPT(" ",50)),50)))</f>
        <v/>
      </c>
      <c r="AA2171" s="27" t="str">
        <f aca="false">IF($AF2171="","",IF(COUNTIF(Validation!$U$19:$U$178,$AF2171)&gt;0,"OK","NO MATCH"))</f>
        <v/>
      </c>
      <c r="AB2171" s="27" t="str">
        <f aca="false">IF($W2171=0,"",IF(AND($W2171&gt;=Validation!$B$3,$W2171&lt;=Validation!$C$3),"Yes","No"))</f>
        <v/>
      </c>
      <c r="AC2171" s="26" t="str">
        <f aca="false">IF($A2171="","",$AF2171&amp;"|"&amp;TEXT($W2171,"yyyy-mm-dd")&amp;"|"&amp;$J2171&amp;"|"&amp;$N2171)</f>
        <v/>
      </c>
      <c r="AD2171" s="27" t="str">
        <f aca="false">IF($AC2171="","",IF(COUNTIF($AC$2:$AC$3000,$AC2171)&gt;1,"REVIEW","OK"))</f>
        <v/>
      </c>
      <c r="AE2171" s="27" t="str">
        <f aca="false">IF(OR($W2171=0,$O2171=""),"",IF(IFERROR(IF(ISNUMBER($O2171),INT($O2171),DATE(VALUE(MID(SUBSTITUTE(LEFT($O2171,FIND(" ",$O2171&amp;" ")-1),"/",REPT(" ",20)),41,20)),VALUE(LEFT(SUBSTITUTE(LEFT($O2171,FIND(" ",$O2171&amp;" ")-1),"/",REPT(" ",20)),20)),VALUE(MID(SUBSTITUTE(LEFT($O2171,FIND(" ",$O2171&amp;" ")-1),"/",REPT(" ",20)),21,20)))),0)&gt;$W2171,"Late","Same day"))</f>
        <v/>
      </c>
      <c r="AF2171" s="26" t="str">
        <f aca="false">IF($A2171="","",IFERROR(INDEX(Validation!$C$193:$C$217,MATCH($A2171,Validation!$A$193:$A$217,0)),IF(COUNTIF(Validation!$U$19:$U$178,$Z2171)&gt;0,$Z2171,IF(COUNTIF(Validation!$S$19:$S$178,$AI2171)=1,INDEX(Validation!$U$19:$U$178,MATCH($AI2171,Validation!$S$19:$S$178,0)),$Z2171))))</f>
        <v/>
      </c>
      <c r="AG2171" s="27" t="str">
        <f aca="false">IF(COUNTA($A2171:$U2171)=0,"",IF($A2171="","No name",IF($F2171="","No date",IF($W2171=0,"Date ilegible",IF(NOT(ISNUMBER($N2171)),"Hours no numéricas",IF($AA2171="NO MATCH","Person no identificada","OK"))))))</f>
        <v/>
      </c>
      <c r="AH2171" s="27" t="str">
        <f aca="false">IF($W2171=0,"No date",IF($W2171&lt;Validation!$B$3,"Before period",IF($W2171&gt;Validation!$C$3,"After period","In period")))</f>
        <v>No date</v>
      </c>
      <c r="AI2171" s="26" t="str">
        <f aca="false">IF($Y2171="","",TRIM(RIGHT(SUBSTITUTE($Y2171," ",REPT(" ",50)),50)))</f>
        <v/>
      </c>
      <c r="AJ2171" s="27" t="str">
        <f aca="false">IF($A2171="","",IF(NOT(ISERROR(MATCH($A2171,Validation!$A$193:$A$217,0))),"Manual mapping",IF(COUNTIF(Validation!$U$19:$U$178,$Z2171)&gt;0,"Direct",IF(COUNTIF(Validation!$S$19:$S$178,$AI2171)=1,"By surname","Unresolved"))))</f>
        <v/>
      </c>
      <c r="AK2171" s="28" t="str">
        <f aca="false">IF($L2171="","",IF(MATCH($L2171,$L$2:$L$3000,0)&lt;&gt;ROW()-1,"",COUNT($AK$1:$AK2170)+1))</f>
        <v/>
      </c>
      <c r="AL2171" s="28" t="str">
        <f aca="false">IF($G2171="","",IF(MATCH($G2171,$G$2:$G$3000,0)&lt;&gt;ROW()-1,"",COUNT($AL$1:$AL2170)+1))</f>
        <v/>
      </c>
      <c r="AM2171" s="28" t="str">
        <f aca="false">IF($H2171="","",IF(MATCH($H2171,$H$2:$H$3000,0)&lt;&gt;ROW()-1,"",COUNT($AM$1:$AM2170)+1))</f>
        <v/>
      </c>
      <c r="AN2171" s="28" t="str">
        <f aca="false">IF($I2171="","",IF(MATCH($I2171,$I$2:$I$3000,0)&lt;&gt;ROW()-1,"",COUNT($AN$1:$AN2170)+1))</f>
        <v/>
      </c>
      <c r="AO2171" s="28" t="str">
        <f aca="false">IF($Q2171="","",IF(MATCH($Q2171,$Q$2:$Q$3000,0)&lt;&gt;ROW()-1,"",COUNT($AO$1:$AO2170)+1))</f>
        <v/>
      </c>
    </row>
    <row r="2172" customFormat="false" ht="12.75" hidden="false" customHeight="true" outlineLevel="0" collapsed="false">
      <c r="W2172" s="24" t="n">
        <f aca="false">IF($F2172="",0,IFERROR(IF(ISNUMBER($F2172),INT($F2172),DATE(VALUE(MID(SUBSTITUTE(LEFT($F2172,FIND(" ",$F2172&amp;" ")-1),"/",REPT(" ",20)),41,20)),VALUE(LEFT(SUBSTITUTE(LEFT($F2172,FIND(" ",$F2172&amp;" ")-1),"/",REPT(" ",20)),20)),VALUE(MID(SUBSTITUTE(LEFT($F2172,FIND(" ",$F2172&amp;" ")-1),"/",REPT(" ",20)),21,20)))),0))</f>
        <v>0</v>
      </c>
      <c r="X2172" s="25" t="str">
        <f aca="false">IF(ISNUMBER($N2172),$N2172*Validation!$B$5,"")</f>
        <v/>
      </c>
      <c r="Y2172" s="26" t="str">
        <f aca="false">IF($A2172="","",SUBSTITUTE(SUBSTITUTE(SUBSTITUTE(SUBSTITUTE(SUBSTITUTE(SUBSTITUTE(SUBSTITUTE(UPPER(TRIM($A2172)),"Á","A"),"É","E"),"Í","I"),"Ó","O"),"Ú","U"),"Ñ","N"),"Ü","U"))</f>
        <v/>
      </c>
      <c r="Z2172" s="26" t="str">
        <f aca="false">IF($Y2172="","",LEFT($Y2172,1)&amp;" "&amp;TRIM(RIGHT(SUBSTITUTE($Y2172," ",REPT(" ",50)),50)))</f>
        <v/>
      </c>
      <c r="AA2172" s="27" t="str">
        <f aca="false">IF($AF2172="","",IF(COUNTIF(Validation!$U$19:$U$178,$AF2172)&gt;0,"OK","NO MATCH"))</f>
        <v/>
      </c>
      <c r="AB2172" s="27" t="str">
        <f aca="false">IF($W2172=0,"",IF(AND($W2172&gt;=Validation!$B$3,$W2172&lt;=Validation!$C$3),"Yes","No"))</f>
        <v/>
      </c>
      <c r="AC2172" s="26" t="str">
        <f aca="false">IF($A2172="","",$AF2172&amp;"|"&amp;TEXT($W2172,"yyyy-mm-dd")&amp;"|"&amp;$J2172&amp;"|"&amp;$N2172)</f>
        <v/>
      </c>
      <c r="AD2172" s="27" t="str">
        <f aca="false">IF($AC2172="","",IF(COUNTIF($AC$2:$AC$3000,$AC2172)&gt;1,"REVIEW","OK"))</f>
        <v/>
      </c>
      <c r="AE2172" s="27" t="str">
        <f aca="false">IF(OR($W2172=0,$O2172=""),"",IF(IFERROR(IF(ISNUMBER($O2172),INT($O2172),DATE(VALUE(MID(SUBSTITUTE(LEFT($O2172,FIND(" ",$O2172&amp;" ")-1),"/",REPT(" ",20)),41,20)),VALUE(LEFT(SUBSTITUTE(LEFT($O2172,FIND(" ",$O2172&amp;" ")-1),"/",REPT(" ",20)),20)),VALUE(MID(SUBSTITUTE(LEFT($O2172,FIND(" ",$O2172&amp;" ")-1),"/",REPT(" ",20)),21,20)))),0)&gt;$W2172,"Late","Same day"))</f>
        <v/>
      </c>
      <c r="AF2172" s="26" t="str">
        <f aca="false">IF($A2172="","",IFERROR(INDEX(Validation!$C$193:$C$217,MATCH($A2172,Validation!$A$193:$A$217,0)),IF(COUNTIF(Validation!$U$19:$U$178,$Z2172)&gt;0,$Z2172,IF(COUNTIF(Validation!$S$19:$S$178,$AI2172)=1,INDEX(Validation!$U$19:$U$178,MATCH($AI2172,Validation!$S$19:$S$178,0)),$Z2172))))</f>
        <v/>
      </c>
      <c r="AG2172" s="27" t="str">
        <f aca="false">IF(COUNTA($A2172:$U2172)=0,"",IF($A2172="","No name",IF($F2172="","No date",IF($W2172=0,"Date ilegible",IF(NOT(ISNUMBER($N2172)),"Hours no numéricas",IF($AA2172="NO MATCH","Person no identificada","OK"))))))</f>
        <v/>
      </c>
      <c r="AH2172" s="27" t="str">
        <f aca="false">IF($W2172=0,"No date",IF($W2172&lt;Validation!$B$3,"Before period",IF($W2172&gt;Validation!$C$3,"After period","In period")))</f>
        <v>No date</v>
      </c>
      <c r="AI2172" s="26" t="str">
        <f aca="false">IF($Y2172="","",TRIM(RIGHT(SUBSTITUTE($Y2172," ",REPT(" ",50)),50)))</f>
        <v/>
      </c>
      <c r="AJ2172" s="27" t="str">
        <f aca="false">IF($A2172="","",IF(NOT(ISERROR(MATCH($A2172,Validation!$A$193:$A$217,0))),"Manual mapping",IF(COUNTIF(Validation!$U$19:$U$178,$Z2172)&gt;0,"Direct",IF(COUNTIF(Validation!$S$19:$S$178,$AI2172)=1,"By surname","Unresolved"))))</f>
        <v/>
      </c>
      <c r="AK2172" s="28" t="str">
        <f aca="false">IF($L2172="","",IF(MATCH($L2172,$L$2:$L$3000,0)&lt;&gt;ROW()-1,"",COUNT($AK$1:$AK2171)+1))</f>
        <v/>
      </c>
      <c r="AL2172" s="28" t="str">
        <f aca="false">IF($G2172="","",IF(MATCH($G2172,$G$2:$G$3000,0)&lt;&gt;ROW()-1,"",COUNT($AL$1:$AL2171)+1))</f>
        <v/>
      </c>
      <c r="AM2172" s="28" t="str">
        <f aca="false">IF($H2172="","",IF(MATCH($H2172,$H$2:$H$3000,0)&lt;&gt;ROW()-1,"",COUNT($AM$1:$AM2171)+1))</f>
        <v/>
      </c>
      <c r="AN2172" s="28" t="str">
        <f aca="false">IF($I2172="","",IF(MATCH($I2172,$I$2:$I$3000,0)&lt;&gt;ROW()-1,"",COUNT($AN$1:$AN2171)+1))</f>
        <v/>
      </c>
      <c r="AO2172" s="28" t="str">
        <f aca="false">IF($Q2172="","",IF(MATCH($Q2172,$Q$2:$Q$3000,0)&lt;&gt;ROW()-1,"",COUNT($AO$1:$AO2171)+1))</f>
        <v/>
      </c>
    </row>
    <row r="2173" customFormat="false" ht="12.75" hidden="false" customHeight="true" outlineLevel="0" collapsed="false">
      <c r="W2173" s="24" t="n">
        <f aca="false">IF($F2173="",0,IFERROR(IF(ISNUMBER($F2173),INT($F2173),DATE(VALUE(MID(SUBSTITUTE(LEFT($F2173,FIND(" ",$F2173&amp;" ")-1),"/",REPT(" ",20)),41,20)),VALUE(LEFT(SUBSTITUTE(LEFT($F2173,FIND(" ",$F2173&amp;" ")-1),"/",REPT(" ",20)),20)),VALUE(MID(SUBSTITUTE(LEFT($F2173,FIND(" ",$F2173&amp;" ")-1),"/",REPT(" ",20)),21,20)))),0))</f>
        <v>0</v>
      </c>
      <c r="X2173" s="25" t="str">
        <f aca="false">IF(ISNUMBER($N2173),$N2173*Validation!$B$5,"")</f>
        <v/>
      </c>
      <c r="Y2173" s="26" t="str">
        <f aca="false">IF($A2173="","",SUBSTITUTE(SUBSTITUTE(SUBSTITUTE(SUBSTITUTE(SUBSTITUTE(SUBSTITUTE(SUBSTITUTE(UPPER(TRIM($A2173)),"Á","A"),"É","E"),"Í","I"),"Ó","O"),"Ú","U"),"Ñ","N"),"Ü","U"))</f>
        <v/>
      </c>
      <c r="Z2173" s="26" t="str">
        <f aca="false">IF($Y2173="","",LEFT($Y2173,1)&amp;" "&amp;TRIM(RIGHT(SUBSTITUTE($Y2173," ",REPT(" ",50)),50)))</f>
        <v/>
      </c>
      <c r="AA2173" s="27" t="str">
        <f aca="false">IF($AF2173="","",IF(COUNTIF(Validation!$U$19:$U$178,$AF2173)&gt;0,"OK","NO MATCH"))</f>
        <v/>
      </c>
      <c r="AB2173" s="27" t="str">
        <f aca="false">IF($W2173=0,"",IF(AND($W2173&gt;=Validation!$B$3,$W2173&lt;=Validation!$C$3),"Yes","No"))</f>
        <v/>
      </c>
      <c r="AC2173" s="26" t="str">
        <f aca="false">IF($A2173="","",$AF2173&amp;"|"&amp;TEXT($W2173,"yyyy-mm-dd")&amp;"|"&amp;$J2173&amp;"|"&amp;$N2173)</f>
        <v/>
      </c>
      <c r="AD2173" s="27" t="str">
        <f aca="false">IF($AC2173="","",IF(COUNTIF($AC$2:$AC$3000,$AC2173)&gt;1,"REVIEW","OK"))</f>
        <v/>
      </c>
      <c r="AE2173" s="27" t="str">
        <f aca="false">IF(OR($W2173=0,$O2173=""),"",IF(IFERROR(IF(ISNUMBER($O2173),INT($O2173),DATE(VALUE(MID(SUBSTITUTE(LEFT($O2173,FIND(" ",$O2173&amp;" ")-1),"/",REPT(" ",20)),41,20)),VALUE(LEFT(SUBSTITUTE(LEFT($O2173,FIND(" ",$O2173&amp;" ")-1),"/",REPT(" ",20)),20)),VALUE(MID(SUBSTITUTE(LEFT($O2173,FIND(" ",$O2173&amp;" ")-1),"/",REPT(" ",20)),21,20)))),0)&gt;$W2173,"Late","Same day"))</f>
        <v/>
      </c>
      <c r="AF2173" s="26" t="str">
        <f aca="false">IF($A2173="","",IFERROR(INDEX(Validation!$C$193:$C$217,MATCH($A2173,Validation!$A$193:$A$217,0)),IF(COUNTIF(Validation!$U$19:$U$178,$Z2173)&gt;0,$Z2173,IF(COUNTIF(Validation!$S$19:$S$178,$AI2173)=1,INDEX(Validation!$U$19:$U$178,MATCH($AI2173,Validation!$S$19:$S$178,0)),$Z2173))))</f>
        <v/>
      </c>
      <c r="AG2173" s="27" t="str">
        <f aca="false">IF(COUNTA($A2173:$U2173)=0,"",IF($A2173="","No name",IF($F2173="","No date",IF($W2173=0,"Date ilegible",IF(NOT(ISNUMBER($N2173)),"Hours no numéricas",IF($AA2173="NO MATCH","Person no identificada","OK"))))))</f>
        <v/>
      </c>
      <c r="AH2173" s="27" t="str">
        <f aca="false">IF($W2173=0,"No date",IF($W2173&lt;Validation!$B$3,"Before period",IF($W2173&gt;Validation!$C$3,"After period","In period")))</f>
        <v>No date</v>
      </c>
      <c r="AI2173" s="26" t="str">
        <f aca="false">IF($Y2173="","",TRIM(RIGHT(SUBSTITUTE($Y2173," ",REPT(" ",50)),50)))</f>
        <v/>
      </c>
      <c r="AJ2173" s="27" t="str">
        <f aca="false">IF($A2173="","",IF(NOT(ISERROR(MATCH($A2173,Validation!$A$193:$A$217,0))),"Manual mapping",IF(COUNTIF(Validation!$U$19:$U$178,$Z2173)&gt;0,"Direct",IF(COUNTIF(Validation!$S$19:$S$178,$AI2173)=1,"By surname","Unresolved"))))</f>
        <v/>
      </c>
      <c r="AK2173" s="28" t="str">
        <f aca="false">IF($L2173="","",IF(MATCH($L2173,$L$2:$L$3000,0)&lt;&gt;ROW()-1,"",COUNT($AK$1:$AK2172)+1))</f>
        <v/>
      </c>
      <c r="AL2173" s="28" t="str">
        <f aca="false">IF($G2173="","",IF(MATCH($G2173,$G$2:$G$3000,0)&lt;&gt;ROW()-1,"",COUNT($AL$1:$AL2172)+1))</f>
        <v/>
      </c>
      <c r="AM2173" s="28" t="str">
        <f aca="false">IF($H2173="","",IF(MATCH($H2173,$H$2:$H$3000,0)&lt;&gt;ROW()-1,"",COUNT($AM$1:$AM2172)+1))</f>
        <v/>
      </c>
      <c r="AN2173" s="28" t="str">
        <f aca="false">IF($I2173="","",IF(MATCH($I2173,$I$2:$I$3000,0)&lt;&gt;ROW()-1,"",COUNT($AN$1:$AN2172)+1))</f>
        <v/>
      </c>
      <c r="AO2173" s="28" t="str">
        <f aca="false">IF($Q2173="","",IF(MATCH($Q2173,$Q$2:$Q$3000,0)&lt;&gt;ROW()-1,"",COUNT($AO$1:$AO2172)+1))</f>
        <v/>
      </c>
    </row>
    <row r="2174" customFormat="false" ht="12.75" hidden="false" customHeight="true" outlineLevel="0" collapsed="false">
      <c r="W2174" s="24" t="n">
        <f aca="false">IF($F2174="",0,IFERROR(IF(ISNUMBER($F2174),INT($F2174),DATE(VALUE(MID(SUBSTITUTE(LEFT($F2174,FIND(" ",$F2174&amp;" ")-1),"/",REPT(" ",20)),41,20)),VALUE(LEFT(SUBSTITUTE(LEFT($F2174,FIND(" ",$F2174&amp;" ")-1),"/",REPT(" ",20)),20)),VALUE(MID(SUBSTITUTE(LEFT($F2174,FIND(" ",$F2174&amp;" ")-1),"/",REPT(" ",20)),21,20)))),0))</f>
        <v>0</v>
      </c>
      <c r="X2174" s="25" t="str">
        <f aca="false">IF(ISNUMBER($N2174),$N2174*Validation!$B$5,"")</f>
        <v/>
      </c>
      <c r="Y2174" s="26" t="str">
        <f aca="false">IF($A2174="","",SUBSTITUTE(SUBSTITUTE(SUBSTITUTE(SUBSTITUTE(SUBSTITUTE(SUBSTITUTE(SUBSTITUTE(UPPER(TRIM($A2174)),"Á","A"),"É","E"),"Í","I"),"Ó","O"),"Ú","U"),"Ñ","N"),"Ü","U"))</f>
        <v/>
      </c>
      <c r="Z2174" s="26" t="str">
        <f aca="false">IF($Y2174="","",LEFT($Y2174,1)&amp;" "&amp;TRIM(RIGHT(SUBSTITUTE($Y2174," ",REPT(" ",50)),50)))</f>
        <v/>
      </c>
      <c r="AA2174" s="27" t="str">
        <f aca="false">IF($AF2174="","",IF(COUNTIF(Validation!$U$19:$U$178,$AF2174)&gt;0,"OK","NO MATCH"))</f>
        <v/>
      </c>
      <c r="AB2174" s="27" t="str">
        <f aca="false">IF($W2174=0,"",IF(AND($W2174&gt;=Validation!$B$3,$W2174&lt;=Validation!$C$3),"Yes","No"))</f>
        <v/>
      </c>
      <c r="AC2174" s="26" t="str">
        <f aca="false">IF($A2174="","",$AF2174&amp;"|"&amp;TEXT($W2174,"yyyy-mm-dd")&amp;"|"&amp;$J2174&amp;"|"&amp;$N2174)</f>
        <v/>
      </c>
      <c r="AD2174" s="27" t="str">
        <f aca="false">IF($AC2174="","",IF(COUNTIF($AC$2:$AC$3000,$AC2174)&gt;1,"REVIEW","OK"))</f>
        <v/>
      </c>
      <c r="AE2174" s="27" t="str">
        <f aca="false">IF(OR($W2174=0,$O2174=""),"",IF(IFERROR(IF(ISNUMBER($O2174),INT($O2174),DATE(VALUE(MID(SUBSTITUTE(LEFT($O2174,FIND(" ",$O2174&amp;" ")-1),"/",REPT(" ",20)),41,20)),VALUE(LEFT(SUBSTITUTE(LEFT($O2174,FIND(" ",$O2174&amp;" ")-1),"/",REPT(" ",20)),20)),VALUE(MID(SUBSTITUTE(LEFT($O2174,FIND(" ",$O2174&amp;" ")-1),"/",REPT(" ",20)),21,20)))),0)&gt;$W2174,"Late","Same day"))</f>
        <v/>
      </c>
      <c r="AF2174" s="26" t="str">
        <f aca="false">IF($A2174="","",IFERROR(INDEX(Validation!$C$193:$C$217,MATCH($A2174,Validation!$A$193:$A$217,0)),IF(COUNTIF(Validation!$U$19:$U$178,$Z2174)&gt;0,$Z2174,IF(COUNTIF(Validation!$S$19:$S$178,$AI2174)=1,INDEX(Validation!$U$19:$U$178,MATCH($AI2174,Validation!$S$19:$S$178,0)),$Z2174))))</f>
        <v/>
      </c>
      <c r="AG2174" s="27" t="str">
        <f aca="false">IF(COUNTA($A2174:$U2174)=0,"",IF($A2174="","No name",IF($F2174="","No date",IF($W2174=0,"Date ilegible",IF(NOT(ISNUMBER($N2174)),"Hours no numéricas",IF($AA2174="NO MATCH","Person no identificada","OK"))))))</f>
        <v/>
      </c>
      <c r="AH2174" s="27" t="str">
        <f aca="false">IF($W2174=0,"No date",IF($W2174&lt;Validation!$B$3,"Before period",IF($W2174&gt;Validation!$C$3,"After period","In period")))</f>
        <v>No date</v>
      </c>
      <c r="AI2174" s="26" t="str">
        <f aca="false">IF($Y2174="","",TRIM(RIGHT(SUBSTITUTE($Y2174," ",REPT(" ",50)),50)))</f>
        <v/>
      </c>
      <c r="AJ2174" s="27" t="str">
        <f aca="false">IF($A2174="","",IF(NOT(ISERROR(MATCH($A2174,Validation!$A$193:$A$217,0))),"Manual mapping",IF(COUNTIF(Validation!$U$19:$U$178,$Z2174)&gt;0,"Direct",IF(COUNTIF(Validation!$S$19:$S$178,$AI2174)=1,"By surname","Unresolved"))))</f>
        <v/>
      </c>
      <c r="AK2174" s="28" t="str">
        <f aca="false">IF($L2174="","",IF(MATCH($L2174,$L$2:$L$3000,0)&lt;&gt;ROW()-1,"",COUNT($AK$1:$AK2173)+1))</f>
        <v/>
      </c>
      <c r="AL2174" s="28" t="str">
        <f aca="false">IF($G2174="","",IF(MATCH($G2174,$G$2:$G$3000,0)&lt;&gt;ROW()-1,"",COUNT($AL$1:$AL2173)+1))</f>
        <v/>
      </c>
      <c r="AM2174" s="28" t="str">
        <f aca="false">IF($H2174="","",IF(MATCH($H2174,$H$2:$H$3000,0)&lt;&gt;ROW()-1,"",COUNT($AM$1:$AM2173)+1))</f>
        <v/>
      </c>
      <c r="AN2174" s="28" t="str">
        <f aca="false">IF($I2174="","",IF(MATCH($I2174,$I$2:$I$3000,0)&lt;&gt;ROW()-1,"",COUNT($AN$1:$AN2173)+1))</f>
        <v/>
      </c>
      <c r="AO2174" s="28" t="str">
        <f aca="false">IF($Q2174="","",IF(MATCH($Q2174,$Q$2:$Q$3000,0)&lt;&gt;ROW()-1,"",COUNT($AO$1:$AO2173)+1))</f>
        <v/>
      </c>
    </row>
    <row r="2175" customFormat="false" ht="12.75" hidden="false" customHeight="true" outlineLevel="0" collapsed="false">
      <c r="W2175" s="24" t="n">
        <f aca="false">IF($F2175="",0,IFERROR(IF(ISNUMBER($F2175),INT($F2175),DATE(VALUE(MID(SUBSTITUTE(LEFT($F2175,FIND(" ",$F2175&amp;" ")-1),"/",REPT(" ",20)),41,20)),VALUE(LEFT(SUBSTITUTE(LEFT($F2175,FIND(" ",$F2175&amp;" ")-1),"/",REPT(" ",20)),20)),VALUE(MID(SUBSTITUTE(LEFT($F2175,FIND(" ",$F2175&amp;" ")-1),"/",REPT(" ",20)),21,20)))),0))</f>
        <v>0</v>
      </c>
      <c r="X2175" s="25" t="str">
        <f aca="false">IF(ISNUMBER($N2175),$N2175*Validation!$B$5,"")</f>
        <v/>
      </c>
      <c r="Y2175" s="26" t="str">
        <f aca="false">IF($A2175="","",SUBSTITUTE(SUBSTITUTE(SUBSTITUTE(SUBSTITUTE(SUBSTITUTE(SUBSTITUTE(SUBSTITUTE(UPPER(TRIM($A2175)),"Á","A"),"É","E"),"Í","I"),"Ó","O"),"Ú","U"),"Ñ","N"),"Ü","U"))</f>
        <v/>
      </c>
      <c r="Z2175" s="26" t="str">
        <f aca="false">IF($Y2175="","",LEFT($Y2175,1)&amp;" "&amp;TRIM(RIGHT(SUBSTITUTE($Y2175," ",REPT(" ",50)),50)))</f>
        <v/>
      </c>
      <c r="AA2175" s="27" t="str">
        <f aca="false">IF($AF2175="","",IF(COUNTIF(Validation!$U$19:$U$178,$AF2175)&gt;0,"OK","NO MATCH"))</f>
        <v/>
      </c>
      <c r="AB2175" s="27" t="str">
        <f aca="false">IF($W2175=0,"",IF(AND($W2175&gt;=Validation!$B$3,$W2175&lt;=Validation!$C$3),"Yes","No"))</f>
        <v/>
      </c>
      <c r="AC2175" s="26" t="str">
        <f aca="false">IF($A2175="","",$AF2175&amp;"|"&amp;TEXT($W2175,"yyyy-mm-dd")&amp;"|"&amp;$J2175&amp;"|"&amp;$N2175)</f>
        <v/>
      </c>
      <c r="AD2175" s="27" t="str">
        <f aca="false">IF($AC2175="","",IF(COUNTIF($AC$2:$AC$3000,$AC2175)&gt;1,"REVIEW","OK"))</f>
        <v/>
      </c>
      <c r="AE2175" s="27" t="str">
        <f aca="false">IF(OR($W2175=0,$O2175=""),"",IF(IFERROR(IF(ISNUMBER($O2175),INT($O2175),DATE(VALUE(MID(SUBSTITUTE(LEFT($O2175,FIND(" ",$O2175&amp;" ")-1),"/",REPT(" ",20)),41,20)),VALUE(LEFT(SUBSTITUTE(LEFT($O2175,FIND(" ",$O2175&amp;" ")-1),"/",REPT(" ",20)),20)),VALUE(MID(SUBSTITUTE(LEFT($O2175,FIND(" ",$O2175&amp;" ")-1),"/",REPT(" ",20)),21,20)))),0)&gt;$W2175,"Late","Same day"))</f>
        <v/>
      </c>
      <c r="AF2175" s="26" t="str">
        <f aca="false">IF($A2175="","",IFERROR(INDEX(Validation!$C$193:$C$217,MATCH($A2175,Validation!$A$193:$A$217,0)),IF(COUNTIF(Validation!$U$19:$U$178,$Z2175)&gt;0,$Z2175,IF(COUNTIF(Validation!$S$19:$S$178,$AI2175)=1,INDEX(Validation!$U$19:$U$178,MATCH($AI2175,Validation!$S$19:$S$178,0)),$Z2175))))</f>
        <v/>
      </c>
      <c r="AG2175" s="27" t="str">
        <f aca="false">IF(COUNTA($A2175:$U2175)=0,"",IF($A2175="","No name",IF($F2175="","No date",IF($W2175=0,"Date ilegible",IF(NOT(ISNUMBER($N2175)),"Hours no numéricas",IF($AA2175="NO MATCH","Person no identificada","OK"))))))</f>
        <v/>
      </c>
      <c r="AH2175" s="27" t="str">
        <f aca="false">IF($W2175=0,"No date",IF($W2175&lt;Validation!$B$3,"Before period",IF($W2175&gt;Validation!$C$3,"After period","In period")))</f>
        <v>No date</v>
      </c>
      <c r="AI2175" s="26" t="str">
        <f aca="false">IF($Y2175="","",TRIM(RIGHT(SUBSTITUTE($Y2175," ",REPT(" ",50)),50)))</f>
        <v/>
      </c>
      <c r="AJ2175" s="27" t="str">
        <f aca="false">IF($A2175="","",IF(NOT(ISERROR(MATCH($A2175,Validation!$A$193:$A$217,0))),"Manual mapping",IF(COUNTIF(Validation!$U$19:$U$178,$Z2175)&gt;0,"Direct",IF(COUNTIF(Validation!$S$19:$S$178,$AI2175)=1,"By surname","Unresolved"))))</f>
        <v/>
      </c>
      <c r="AK2175" s="28" t="str">
        <f aca="false">IF($L2175="","",IF(MATCH($L2175,$L$2:$L$3000,0)&lt;&gt;ROW()-1,"",COUNT($AK$1:$AK2174)+1))</f>
        <v/>
      </c>
      <c r="AL2175" s="28" t="str">
        <f aca="false">IF($G2175="","",IF(MATCH($G2175,$G$2:$G$3000,0)&lt;&gt;ROW()-1,"",COUNT($AL$1:$AL2174)+1))</f>
        <v/>
      </c>
      <c r="AM2175" s="28" t="str">
        <f aca="false">IF($H2175="","",IF(MATCH($H2175,$H$2:$H$3000,0)&lt;&gt;ROW()-1,"",COUNT($AM$1:$AM2174)+1))</f>
        <v/>
      </c>
      <c r="AN2175" s="28" t="str">
        <f aca="false">IF($I2175="","",IF(MATCH($I2175,$I$2:$I$3000,0)&lt;&gt;ROW()-1,"",COUNT($AN$1:$AN2174)+1))</f>
        <v/>
      </c>
      <c r="AO2175" s="28" t="str">
        <f aca="false">IF($Q2175="","",IF(MATCH($Q2175,$Q$2:$Q$3000,0)&lt;&gt;ROW()-1,"",COUNT($AO$1:$AO2174)+1))</f>
        <v/>
      </c>
    </row>
    <row r="2176" customFormat="false" ht="12.75" hidden="false" customHeight="true" outlineLevel="0" collapsed="false">
      <c r="W2176" s="24" t="n">
        <f aca="false">IF($F2176="",0,IFERROR(IF(ISNUMBER($F2176),INT($F2176),DATE(VALUE(MID(SUBSTITUTE(LEFT($F2176,FIND(" ",$F2176&amp;" ")-1),"/",REPT(" ",20)),41,20)),VALUE(LEFT(SUBSTITUTE(LEFT($F2176,FIND(" ",$F2176&amp;" ")-1),"/",REPT(" ",20)),20)),VALUE(MID(SUBSTITUTE(LEFT($F2176,FIND(" ",$F2176&amp;" ")-1),"/",REPT(" ",20)),21,20)))),0))</f>
        <v>0</v>
      </c>
      <c r="X2176" s="25" t="str">
        <f aca="false">IF(ISNUMBER($N2176),$N2176*Validation!$B$5,"")</f>
        <v/>
      </c>
      <c r="Y2176" s="26" t="str">
        <f aca="false">IF($A2176="","",SUBSTITUTE(SUBSTITUTE(SUBSTITUTE(SUBSTITUTE(SUBSTITUTE(SUBSTITUTE(SUBSTITUTE(UPPER(TRIM($A2176)),"Á","A"),"É","E"),"Í","I"),"Ó","O"),"Ú","U"),"Ñ","N"),"Ü","U"))</f>
        <v/>
      </c>
      <c r="Z2176" s="26" t="str">
        <f aca="false">IF($Y2176="","",LEFT($Y2176,1)&amp;" "&amp;TRIM(RIGHT(SUBSTITUTE($Y2176," ",REPT(" ",50)),50)))</f>
        <v/>
      </c>
      <c r="AA2176" s="27" t="str">
        <f aca="false">IF($AF2176="","",IF(COUNTIF(Validation!$U$19:$U$178,$AF2176)&gt;0,"OK","NO MATCH"))</f>
        <v/>
      </c>
      <c r="AB2176" s="27" t="str">
        <f aca="false">IF($W2176=0,"",IF(AND($W2176&gt;=Validation!$B$3,$W2176&lt;=Validation!$C$3),"Yes","No"))</f>
        <v/>
      </c>
      <c r="AC2176" s="26" t="str">
        <f aca="false">IF($A2176="","",$AF2176&amp;"|"&amp;TEXT($W2176,"yyyy-mm-dd")&amp;"|"&amp;$J2176&amp;"|"&amp;$N2176)</f>
        <v/>
      </c>
      <c r="AD2176" s="27" t="str">
        <f aca="false">IF($AC2176="","",IF(COUNTIF($AC$2:$AC$3000,$AC2176)&gt;1,"REVIEW","OK"))</f>
        <v/>
      </c>
      <c r="AE2176" s="27" t="str">
        <f aca="false">IF(OR($W2176=0,$O2176=""),"",IF(IFERROR(IF(ISNUMBER($O2176),INT($O2176),DATE(VALUE(MID(SUBSTITUTE(LEFT($O2176,FIND(" ",$O2176&amp;" ")-1),"/",REPT(" ",20)),41,20)),VALUE(LEFT(SUBSTITUTE(LEFT($O2176,FIND(" ",$O2176&amp;" ")-1),"/",REPT(" ",20)),20)),VALUE(MID(SUBSTITUTE(LEFT($O2176,FIND(" ",$O2176&amp;" ")-1),"/",REPT(" ",20)),21,20)))),0)&gt;$W2176,"Late","Same day"))</f>
        <v/>
      </c>
      <c r="AF2176" s="26" t="str">
        <f aca="false">IF($A2176="","",IFERROR(INDEX(Validation!$C$193:$C$217,MATCH($A2176,Validation!$A$193:$A$217,0)),IF(COUNTIF(Validation!$U$19:$U$178,$Z2176)&gt;0,$Z2176,IF(COUNTIF(Validation!$S$19:$S$178,$AI2176)=1,INDEX(Validation!$U$19:$U$178,MATCH($AI2176,Validation!$S$19:$S$178,0)),$Z2176))))</f>
        <v/>
      </c>
      <c r="AG2176" s="27" t="str">
        <f aca="false">IF(COUNTA($A2176:$U2176)=0,"",IF($A2176="","No name",IF($F2176="","No date",IF($W2176=0,"Date ilegible",IF(NOT(ISNUMBER($N2176)),"Hours no numéricas",IF($AA2176="NO MATCH","Person no identificada","OK"))))))</f>
        <v/>
      </c>
      <c r="AH2176" s="27" t="str">
        <f aca="false">IF($W2176=0,"No date",IF($W2176&lt;Validation!$B$3,"Before period",IF($W2176&gt;Validation!$C$3,"After period","In period")))</f>
        <v>No date</v>
      </c>
      <c r="AI2176" s="26" t="str">
        <f aca="false">IF($Y2176="","",TRIM(RIGHT(SUBSTITUTE($Y2176," ",REPT(" ",50)),50)))</f>
        <v/>
      </c>
      <c r="AJ2176" s="27" t="str">
        <f aca="false">IF($A2176="","",IF(NOT(ISERROR(MATCH($A2176,Validation!$A$193:$A$217,0))),"Manual mapping",IF(COUNTIF(Validation!$U$19:$U$178,$Z2176)&gt;0,"Direct",IF(COUNTIF(Validation!$S$19:$S$178,$AI2176)=1,"By surname","Unresolved"))))</f>
        <v/>
      </c>
      <c r="AK2176" s="28" t="str">
        <f aca="false">IF($L2176="","",IF(MATCH($L2176,$L$2:$L$3000,0)&lt;&gt;ROW()-1,"",COUNT($AK$1:$AK2175)+1))</f>
        <v/>
      </c>
      <c r="AL2176" s="28" t="str">
        <f aca="false">IF($G2176="","",IF(MATCH($G2176,$G$2:$G$3000,0)&lt;&gt;ROW()-1,"",COUNT($AL$1:$AL2175)+1))</f>
        <v/>
      </c>
      <c r="AM2176" s="28" t="str">
        <f aca="false">IF($H2176="","",IF(MATCH($H2176,$H$2:$H$3000,0)&lt;&gt;ROW()-1,"",COUNT($AM$1:$AM2175)+1))</f>
        <v/>
      </c>
      <c r="AN2176" s="28" t="str">
        <f aca="false">IF($I2176="","",IF(MATCH($I2176,$I$2:$I$3000,0)&lt;&gt;ROW()-1,"",COUNT($AN$1:$AN2175)+1))</f>
        <v/>
      </c>
      <c r="AO2176" s="28" t="str">
        <f aca="false">IF($Q2176="","",IF(MATCH($Q2176,$Q$2:$Q$3000,0)&lt;&gt;ROW()-1,"",COUNT($AO$1:$AO2175)+1))</f>
        <v/>
      </c>
    </row>
    <row r="2177" customFormat="false" ht="12.75" hidden="false" customHeight="true" outlineLevel="0" collapsed="false">
      <c r="W2177" s="24" t="n">
        <f aca="false">IF($F2177="",0,IFERROR(IF(ISNUMBER($F2177),INT($F2177),DATE(VALUE(MID(SUBSTITUTE(LEFT($F2177,FIND(" ",$F2177&amp;" ")-1),"/",REPT(" ",20)),41,20)),VALUE(LEFT(SUBSTITUTE(LEFT($F2177,FIND(" ",$F2177&amp;" ")-1),"/",REPT(" ",20)),20)),VALUE(MID(SUBSTITUTE(LEFT($F2177,FIND(" ",$F2177&amp;" ")-1),"/",REPT(" ",20)),21,20)))),0))</f>
        <v>0</v>
      </c>
      <c r="X2177" s="25" t="str">
        <f aca="false">IF(ISNUMBER($N2177),$N2177*Validation!$B$5,"")</f>
        <v/>
      </c>
      <c r="Y2177" s="26" t="str">
        <f aca="false">IF($A2177="","",SUBSTITUTE(SUBSTITUTE(SUBSTITUTE(SUBSTITUTE(SUBSTITUTE(SUBSTITUTE(SUBSTITUTE(UPPER(TRIM($A2177)),"Á","A"),"É","E"),"Í","I"),"Ó","O"),"Ú","U"),"Ñ","N"),"Ü","U"))</f>
        <v/>
      </c>
      <c r="Z2177" s="26" t="str">
        <f aca="false">IF($Y2177="","",LEFT($Y2177,1)&amp;" "&amp;TRIM(RIGHT(SUBSTITUTE($Y2177," ",REPT(" ",50)),50)))</f>
        <v/>
      </c>
      <c r="AA2177" s="27" t="str">
        <f aca="false">IF($AF2177="","",IF(COUNTIF(Validation!$U$19:$U$178,$AF2177)&gt;0,"OK","NO MATCH"))</f>
        <v/>
      </c>
      <c r="AB2177" s="27" t="str">
        <f aca="false">IF($W2177=0,"",IF(AND($W2177&gt;=Validation!$B$3,$W2177&lt;=Validation!$C$3),"Yes","No"))</f>
        <v/>
      </c>
      <c r="AC2177" s="26" t="str">
        <f aca="false">IF($A2177="","",$AF2177&amp;"|"&amp;TEXT($W2177,"yyyy-mm-dd")&amp;"|"&amp;$J2177&amp;"|"&amp;$N2177)</f>
        <v/>
      </c>
      <c r="AD2177" s="27" t="str">
        <f aca="false">IF($AC2177="","",IF(COUNTIF($AC$2:$AC$3000,$AC2177)&gt;1,"REVIEW","OK"))</f>
        <v/>
      </c>
      <c r="AE2177" s="27" t="str">
        <f aca="false">IF(OR($W2177=0,$O2177=""),"",IF(IFERROR(IF(ISNUMBER($O2177),INT($O2177),DATE(VALUE(MID(SUBSTITUTE(LEFT($O2177,FIND(" ",$O2177&amp;" ")-1),"/",REPT(" ",20)),41,20)),VALUE(LEFT(SUBSTITUTE(LEFT($O2177,FIND(" ",$O2177&amp;" ")-1),"/",REPT(" ",20)),20)),VALUE(MID(SUBSTITUTE(LEFT($O2177,FIND(" ",$O2177&amp;" ")-1),"/",REPT(" ",20)),21,20)))),0)&gt;$W2177,"Late","Same day"))</f>
        <v/>
      </c>
      <c r="AF2177" s="26" t="str">
        <f aca="false">IF($A2177="","",IFERROR(INDEX(Validation!$C$193:$C$217,MATCH($A2177,Validation!$A$193:$A$217,0)),IF(COUNTIF(Validation!$U$19:$U$178,$Z2177)&gt;0,$Z2177,IF(COUNTIF(Validation!$S$19:$S$178,$AI2177)=1,INDEX(Validation!$U$19:$U$178,MATCH($AI2177,Validation!$S$19:$S$178,0)),$Z2177))))</f>
        <v/>
      </c>
      <c r="AG2177" s="27" t="str">
        <f aca="false">IF(COUNTA($A2177:$U2177)=0,"",IF($A2177="","No name",IF($F2177="","No date",IF($W2177=0,"Date ilegible",IF(NOT(ISNUMBER($N2177)),"Hours no numéricas",IF($AA2177="NO MATCH","Person no identificada","OK"))))))</f>
        <v/>
      </c>
      <c r="AH2177" s="27" t="str">
        <f aca="false">IF($W2177=0,"No date",IF($W2177&lt;Validation!$B$3,"Before period",IF($W2177&gt;Validation!$C$3,"After period","In period")))</f>
        <v>No date</v>
      </c>
      <c r="AI2177" s="26" t="str">
        <f aca="false">IF($Y2177="","",TRIM(RIGHT(SUBSTITUTE($Y2177," ",REPT(" ",50)),50)))</f>
        <v/>
      </c>
      <c r="AJ2177" s="27" t="str">
        <f aca="false">IF($A2177="","",IF(NOT(ISERROR(MATCH($A2177,Validation!$A$193:$A$217,0))),"Manual mapping",IF(COUNTIF(Validation!$U$19:$U$178,$Z2177)&gt;0,"Direct",IF(COUNTIF(Validation!$S$19:$S$178,$AI2177)=1,"By surname","Unresolved"))))</f>
        <v/>
      </c>
      <c r="AK2177" s="28" t="str">
        <f aca="false">IF($L2177="","",IF(MATCH($L2177,$L$2:$L$3000,0)&lt;&gt;ROW()-1,"",COUNT($AK$1:$AK2176)+1))</f>
        <v/>
      </c>
      <c r="AL2177" s="28" t="str">
        <f aca="false">IF($G2177="","",IF(MATCH($G2177,$G$2:$G$3000,0)&lt;&gt;ROW()-1,"",COUNT($AL$1:$AL2176)+1))</f>
        <v/>
      </c>
      <c r="AM2177" s="28" t="str">
        <f aca="false">IF($H2177="","",IF(MATCH($H2177,$H$2:$H$3000,0)&lt;&gt;ROW()-1,"",COUNT($AM$1:$AM2176)+1))</f>
        <v/>
      </c>
      <c r="AN2177" s="28" t="str">
        <f aca="false">IF($I2177="","",IF(MATCH($I2177,$I$2:$I$3000,0)&lt;&gt;ROW()-1,"",COUNT($AN$1:$AN2176)+1))</f>
        <v/>
      </c>
      <c r="AO2177" s="28" t="str">
        <f aca="false">IF($Q2177="","",IF(MATCH($Q2177,$Q$2:$Q$3000,0)&lt;&gt;ROW()-1,"",COUNT($AO$1:$AO2176)+1))</f>
        <v/>
      </c>
    </row>
    <row r="2178" customFormat="false" ht="12.75" hidden="false" customHeight="true" outlineLevel="0" collapsed="false">
      <c r="W2178" s="24" t="n">
        <f aca="false">IF($F2178="",0,IFERROR(IF(ISNUMBER($F2178),INT($F2178),DATE(VALUE(MID(SUBSTITUTE(LEFT($F2178,FIND(" ",$F2178&amp;" ")-1),"/",REPT(" ",20)),41,20)),VALUE(LEFT(SUBSTITUTE(LEFT($F2178,FIND(" ",$F2178&amp;" ")-1),"/",REPT(" ",20)),20)),VALUE(MID(SUBSTITUTE(LEFT($F2178,FIND(" ",$F2178&amp;" ")-1),"/",REPT(" ",20)),21,20)))),0))</f>
        <v>0</v>
      </c>
      <c r="X2178" s="25" t="str">
        <f aca="false">IF(ISNUMBER($N2178),$N2178*Validation!$B$5,"")</f>
        <v/>
      </c>
      <c r="Y2178" s="26" t="str">
        <f aca="false">IF($A2178="","",SUBSTITUTE(SUBSTITUTE(SUBSTITUTE(SUBSTITUTE(SUBSTITUTE(SUBSTITUTE(SUBSTITUTE(UPPER(TRIM($A2178)),"Á","A"),"É","E"),"Í","I"),"Ó","O"),"Ú","U"),"Ñ","N"),"Ü","U"))</f>
        <v/>
      </c>
      <c r="Z2178" s="26" t="str">
        <f aca="false">IF($Y2178="","",LEFT($Y2178,1)&amp;" "&amp;TRIM(RIGHT(SUBSTITUTE($Y2178," ",REPT(" ",50)),50)))</f>
        <v/>
      </c>
      <c r="AA2178" s="27" t="str">
        <f aca="false">IF($AF2178="","",IF(COUNTIF(Validation!$U$19:$U$178,$AF2178)&gt;0,"OK","NO MATCH"))</f>
        <v/>
      </c>
      <c r="AB2178" s="27" t="str">
        <f aca="false">IF($W2178=0,"",IF(AND($W2178&gt;=Validation!$B$3,$W2178&lt;=Validation!$C$3),"Yes","No"))</f>
        <v/>
      </c>
      <c r="AC2178" s="26" t="str">
        <f aca="false">IF($A2178="","",$AF2178&amp;"|"&amp;TEXT($W2178,"yyyy-mm-dd")&amp;"|"&amp;$J2178&amp;"|"&amp;$N2178)</f>
        <v/>
      </c>
      <c r="AD2178" s="27" t="str">
        <f aca="false">IF($AC2178="","",IF(COUNTIF($AC$2:$AC$3000,$AC2178)&gt;1,"REVIEW","OK"))</f>
        <v/>
      </c>
      <c r="AE2178" s="27" t="str">
        <f aca="false">IF(OR($W2178=0,$O2178=""),"",IF(IFERROR(IF(ISNUMBER($O2178),INT($O2178),DATE(VALUE(MID(SUBSTITUTE(LEFT($O2178,FIND(" ",$O2178&amp;" ")-1),"/",REPT(" ",20)),41,20)),VALUE(LEFT(SUBSTITUTE(LEFT($O2178,FIND(" ",$O2178&amp;" ")-1),"/",REPT(" ",20)),20)),VALUE(MID(SUBSTITUTE(LEFT($O2178,FIND(" ",$O2178&amp;" ")-1),"/",REPT(" ",20)),21,20)))),0)&gt;$W2178,"Late","Same day"))</f>
        <v/>
      </c>
      <c r="AF2178" s="26" t="str">
        <f aca="false">IF($A2178="","",IFERROR(INDEX(Validation!$C$193:$C$217,MATCH($A2178,Validation!$A$193:$A$217,0)),IF(COUNTIF(Validation!$U$19:$U$178,$Z2178)&gt;0,$Z2178,IF(COUNTIF(Validation!$S$19:$S$178,$AI2178)=1,INDEX(Validation!$U$19:$U$178,MATCH($AI2178,Validation!$S$19:$S$178,0)),$Z2178))))</f>
        <v/>
      </c>
      <c r="AG2178" s="27" t="str">
        <f aca="false">IF(COUNTA($A2178:$U2178)=0,"",IF($A2178="","No name",IF($F2178="","No date",IF($W2178=0,"Date ilegible",IF(NOT(ISNUMBER($N2178)),"Hours no numéricas",IF($AA2178="NO MATCH","Person no identificada","OK"))))))</f>
        <v/>
      </c>
      <c r="AH2178" s="27" t="str">
        <f aca="false">IF($W2178=0,"No date",IF($W2178&lt;Validation!$B$3,"Before period",IF($W2178&gt;Validation!$C$3,"After period","In period")))</f>
        <v>No date</v>
      </c>
      <c r="AI2178" s="26" t="str">
        <f aca="false">IF($Y2178="","",TRIM(RIGHT(SUBSTITUTE($Y2178," ",REPT(" ",50)),50)))</f>
        <v/>
      </c>
      <c r="AJ2178" s="27" t="str">
        <f aca="false">IF($A2178="","",IF(NOT(ISERROR(MATCH($A2178,Validation!$A$193:$A$217,0))),"Manual mapping",IF(COUNTIF(Validation!$U$19:$U$178,$Z2178)&gt;0,"Direct",IF(COUNTIF(Validation!$S$19:$S$178,$AI2178)=1,"By surname","Unresolved"))))</f>
        <v/>
      </c>
      <c r="AK2178" s="28" t="str">
        <f aca="false">IF($L2178="","",IF(MATCH($L2178,$L$2:$L$3000,0)&lt;&gt;ROW()-1,"",COUNT($AK$1:$AK2177)+1))</f>
        <v/>
      </c>
      <c r="AL2178" s="28" t="str">
        <f aca="false">IF($G2178="","",IF(MATCH($G2178,$G$2:$G$3000,0)&lt;&gt;ROW()-1,"",COUNT($AL$1:$AL2177)+1))</f>
        <v/>
      </c>
      <c r="AM2178" s="28" t="str">
        <f aca="false">IF($H2178="","",IF(MATCH($H2178,$H$2:$H$3000,0)&lt;&gt;ROW()-1,"",COUNT($AM$1:$AM2177)+1))</f>
        <v/>
      </c>
      <c r="AN2178" s="28" t="str">
        <f aca="false">IF($I2178="","",IF(MATCH($I2178,$I$2:$I$3000,0)&lt;&gt;ROW()-1,"",COUNT($AN$1:$AN2177)+1))</f>
        <v/>
      </c>
      <c r="AO2178" s="28" t="str">
        <f aca="false">IF($Q2178="","",IF(MATCH($Q2178,$Q$2:$Q$3000,0)&lt;&gt;ROW()-1,"",COUNT($AO$1:$AO2177)+1))</f>
        <v/>
      </c>
    </row>
    <row r="2179" customFormat="false" ht="12.75" hidden="false" customHeight="true" outlineLevel="0" collapsed="false">
      <c r="W2179" s="24" t="n">
        <f aca="false">IF($F2179="",0,IFERROR(IF(ISNUMBER($F2179),INT($F2179),DATE(VALUE(MID(SUBSTITUTE(LEFT($F2179,FIND(" ",$F2179&amp;" ")-1),"/",REPT(" ",20)),41,20)),VALUE(LEFT(SUBSTITUTE(LEFT($F2179,FIND(" ",$F2179&amp;" ")-1),"/",REPT(" ",20)),20)),VALUE(MID(SUBSTITUTE(LEFT($F2179,FIND(" ",$F2179&amp;" ")-1),"/",REPT(" ",20)),21,20)))),0))</f>
        <v>0</v>
      </c>
      <c r="X2179" s="25" t="str">
        <f aca="false">IF(ISNUMBER($N2179),$N2179*Validation!$B$5,"")</f>
        <v/>
      </c>
      <c r="Y2179" s="26" t="str">
        <f aca="false">IF($A2179="","",SUBSTITUTE(SUBSTITUTE(SUBSTITUTE(SUBSTITUTE(SUBSTITUTE(SUBSTITUTE(SUBSTITUTE(UPPER(TRIM($A2179)),"Á","A"),"É","E"),"Í","I"),"Ó","O"),"Ú","U"),"Ñ","N"),"Ü","U"))</f>
        <v/>
      </c>
      <c r="Z2179" s="26" t="str">
        <f aca="false">IF($Y2179="","",LEFT($Y2179,1)&amp;" "&amp;TRIM(RIGHT(SUBSTITUTE($Y2179," ",REPT(" ",50)),50)))</f>
        <v/>
      </c>
      <c r="AA2179" s="27" t="str">
        <f aca="false">IF($AF2179="","",IF(COUNTIF(Validation!$U$19:$U$178,$AF2179)&gt;0,"OK","NO MATCH"))</f>
        <v/>
      </c>
      <c r="AB2179" s="27" t="str">
        <f aca="false">IF($W2179=0,"",IF(AND($W2179&gt;=Validation!$B$3,$W2179&lt;=Validation!$C$3),"Yes","No"))</f>
        <v/>
      </c>
      <c r="AC2179" s="26" t="str">
        <f aca="false">IF($A2179="","",$AF2179&amp;"|"&amp;TEXT($W2179,"yyyy-mm-dd")&amp;"|"&amp;$J2179&amp;"|"&amp;$N2179)</f>
        <v/>
      </c>
      <c r="AD2179" s="27" t="str">
        <f aca="false">IF($AC2179="","",IF(COUNTIF($AC$2:$AC$3000,$AC2179)&gt;1,"REVIEW","OK"))</f>
        <v/>
      </c>
      <c r="AE2179" s="27" t="str">
        <f aca="false">IF(OR($W2179=0,$O2179=""),"",IF(IFERROR(IF(ISNUMBER($O2179),INT($O2179),DATE(VALUE(MID(SUBSTITUTE(LEFT($O2179,FIND(" ",$O2179&amp;" ")-1),"/",REPT(" ",20)),41,20)),VALUE(LEFT(SUBSTITUTE(LEFT($O2179,FIND(" ",$O2179&amp;" ")-1),"/",REPT(" ",20)),20)),VALUE(MID(SUBSTITUTE(LEFT($O2179,FIND(" ",$O2179&amp;" ")-1),"/",REPT(" ",20)),21,20)))),0)&gt;$W2179,"Late","Same day"))</f>
        <v/>
      </c>
      <c r="AF2179" s="26" t="str">
        <f aca="false">IF($A2179="","",IFERROR(INDEX(Validation!$C$193:$C$217,MATCH($A2179,Validation!$A$193:$A$217,0)),IF(COUNTIF(Validation!$U$19:$U$178,$Z2179)&gt;0,$Z2179,IF(COUNTIF(Validation!$S$19:$S$178,$AI2179)=1,INDEX(Validation!$U$19:$U$178,MATCH($AI2179,Validation!$S$19:$S$178,0)),$Z2179))))</f>
        <v/>
      </c>
      <c r="AG2179" s="27" t="str">
        <f aca="false">IF(COUNTA($A2179:$U2179)=0,"",IF($A2179="","No name",IF($F2179="","No date",IF($W2179=0,"Date ilegible",IF(NOT(ISNUMBER($N2179)),"Hours no numéricas",IF($AA2179="NO MATCH","Person no identificada","OK"))))))</f>
        <v/>
      </c>
      <c r="AH2179" s="27" t="str">
        <f aca="false">IF($W2179=0,"No date",IF($W2179&lt;Validation!$B$3,"Before period",IF($W2179&gt;Validation!$C$3,"After period","In period")))</f>
        <v>No date</v>
      </c>
      <c r="AI2179" s="26" t="str">
        <f aca="false">IF($Y2179="","",TRIM(RIGHT(SUBSTITUTE($Y2179," ",REPT(" ",50)),50)))</f>
        <v/>
      </c>
      <c r="AJ2179" s="27" t="str">
        <f aca="false">IF($A2179="","",IF(NOT(ISERROR(MATCH($A2179,Validation!$A$193:$A$217,0))),"Manual mapping",IF(COUNTIF(Validation!$U$19:$U$178,$Z2179)&gt;0,"Direct",IF(COUNTIF(Validation!$S$19:$S$178,$AI2179)=1,"By surname","Unresolved"))))</f>
        <v/>
      </c>
      <c r="AK2179" s="28" t="str">
        <f aca="false">IF($L2179="","",IF(MATCH($L2179,$L$2:$L$3000,0)&lt;&gt;ROW()-1,"",COUNT($AK$1:$AK2178)+1))</f>
        <v/>
      </c>
      <c r="AL2179" s="28" t="str">
        <f aca="false">IF($G2179="","",IF(MATCH($G2179,$G$2:$G$3000,0)&lt;&gt;ROW()-1,"",COUNT($AL$1:$AL2178)+1))</f>
        <v/>
      </c>
      <c r="AM2179" s="28" t="str">
        <f aca="false">IF($H2179="","",IF(MATCH($H2179,$H$2:$H$3000,0)&lt;&gt;ROW()-1,"",COUNT($AM$1:$AM2178)+1))</f>
        <v/>
      </c>
      <c r="AN2179" s="28" t="str">
        <f aca="false">IF($I2179="","",IF(MATCH($I2179,$I$2:$I$3000,0)&lt;&gt;ROW()-1,"",COUNT($AN$1:$AN2178)+1))</f>
        <v/>
      </c>
      <c r="AO2179" s="28" t="str">
        <f aca="false">IF($Q2179="","",IF(MATCH($Q2179,$Q$2:$Q$3000,0)&lt;&gt;ROW()-1,"",COUNT($AO$1:$AO2178)+1))</f>
        <v/>
      </c>
    </row>
    <row r="2180" customFormat="false" ht="12.75" hidden="false" customHeight="true" outlineLevel="0" collapsed="false">
      <c r="W2180" s="24" t="n">
        <f aca="false">IF($F2180="",0,IFERROR(IF(ISNUMBER($F2180),INT($F2180),DATE(VALUE(MID(SUBSTITUTE(LEFT($F2180,FIND(" ",$F2180&amp;" ")-1),"/",REPT(" ",20)),41,20)),VALUE(LEFT(SUBSTITUTE(LEFT($F2180,FIND(" ",$F2180&amp;" ")-1),"/",REPT(" ",20)),20)),VALUE(MID(SUBSTITUTE(LEFT($F2180,FIND(" ",$F2180&amp;" ")-1),"/",REPT(" ",20)),21,20)))),0))</f>
        <v>0</v>
      </c>
      <c r="X2180" s="25" t="str">
        <f aca="false">IF(ISNUMBER($N2180),$N2180*Validation!$B$5,"")</f>
        <v/>
      </c>
      <c r="Y2180" s="26" t="str">
        <f aca="false">IF($A2180="","",SUBSTITUTE(SUBSTITUTE(SUBSTITUTE(SUBSTITUTE(SUBSTITUTE(SUBSTITUTE(SUBSTITUTE(UPPER(TRIM($A2180)),"Á","A"),"É","E"),"Í","I"),"Ó","O"),"Ú","U"),"Ñ","N"),"Ü","U"))</f>
        <v/>
      </c>
      <c r="Z2180" s="26" t="str">
        <f aca="false">IF($Y2180="","",LEFT($Y2180,1)&amp;" "&amp;TRIM(RIGHT(SUBSTITUTE($Y2180," ",REPT(" ",50)),50)))</f>
        <v/>
      </c>
      <c r="AA2180" s="27" t="str">
        <f aca="false">IF($AF2180="","",IF(COUNTIF(Validation!$U$19:$U$178,$AF2180)&gt;0,"OK","NO MATCH"))</f>
        <v/>
      </c>
      <c r="AB2180" s="27" t="str">
        <f aca="false">IF($W2180=0,"",IF(AND($W2180&gt;=Validation!$B$3,$W2180&lt;=Validation!$C$3),"Yes","No"))</f>
        <v/>
      </c>
      <c r="AC2180" s="26" t="str">
        <f aca="false">IF($A2180="","",$AF2180&amp;"|"&amp;TEXT($W2180,"yyyy-mm-dd")&amp;"|"&amp;$J2180&amp;"|"&amp;$N2180)</f>
        <v/>
      </c>
      <c r="AD2180" s="27" t="str">
        <f aca="false">IF($AC2180="","",IF(COUNTIF($AC$2:$AC$3000,$AC2180)&gt;1,"REVIEW","OK"))</f>
        <v/>
      </c>
      <c r="AE2180" s="27" t="str">
        <f aca="false">IF(OR($W2180=0,$O2180=""),"",IF(IFERROR(IF(ISNUMBER($O2180),INT($O2180),DATE(VALUE(MID(SUBSTITUTE(LEFT($O2180,FIND(" ",$O2180&amp;" ")-1),"/",REPT(" ",20)),41,20)),VALUE(LEFT(SUBSTITUTE(LEFT($O2180,FIND(" ",$O2180&amp;" ")-1),"/",REPT(" ",20)),20)),VALUE(MID(SUBSTITUTE(LEFT($O2180,FIND(" ",$O2180&amp;" ")-1),"/",REPT(" ",20)),21,20)))),0)&gt;$W2180,"Late","Same day"))</f>
        <v/>
      </c>
      <c r="AF2180" s="26" t="str">
        <f aca="false">IF($A2180="","",IFERROR(INDEX(Validation!$C$193:$C$217,MATCH($A2180,Validation!$A$193:$A$217,0)),IF(COUNTIF(Validation!$U$19:$U$178,$Z2180)&gt;0,$Z2180,IF(COUNTIF(Validation!$S$19:$S$178,$AI2180)=1,INDEX(Validation!$U$19:$U$178,MATCH($AI2180,Validation!$S$19:$S$178,0)),$Z2180))))</f>
        <v/>
      </c>
      <c r="AG2180" s="27" t="str">
        <f aca="false">IF(COUNTA($A2180:$U2180)=0,"",IF($A2180="","No name",IF($F2180="","No date",IF($W2180=0,"Date ilegible",IF(NOT(ISNUMBER($N2180)),"Hours no numéricas",IF($AA2180="NO MATCH","Person no identificada","OK"))))))</f>
        <v/>
      </c>
      <c r="AH2180" s="27" t="str">
        <f aca="false">IF($W2180=0,"No date",IF($W2180&lt;Validation!$B$3,"Before period",IF($W2180&gt;Validation!$C$3,"After period","In period")))</f>
        <v>No date</v>
      </c>
      <c r="AI2180" s="26" t="str">
        <f aca="false">IF($Y2180="","",TRIM(RIGHT(SUBSTITUTE($Y2180," ",REPT(" ",50)),50)))</f>
        <v/>
      </c>
      <c r="AJ2180" s="27" t="str">
        <f aca="false">IF($A2180="","",IF(NOT(ISERROR(MATCH($A2180,Validation!$A$193:$A$217,0))),"Manual mapping",IF(COUNTIF(Validation!$U$19:$U$178,$Z2180)&gt;0,"Direct",IF(COUNTIF(Validation!$S$19:$S$178,$AI2180)=1,"By surname","Unresolved"))))</f>
        <v/>
      </c>
      <c r="AK2180" s="28" t="str">
        <f aca="false">IF($L2180="","",IF(MATCH($L2180,$L$2:$L$3000,0)&lt;&gt;ROW()-1,"",COUNT($AK$1:$AK2179)+1))</f>
        <v/>
      </c>
      <c r="AL2180" s="28" t="str">
        <f aca="false">IF($G2180="","",IF(MATCH($G2180,$G$2:$G$3000,0)&lt;&gt;ROW()-1,"",COUNT($AL$1:$AL2179)+1))</f>
        <v/>
      </c>
      <c r="AM2180" s="28" t="str">
        <f aca="false">IF($H2180="","",IF(MATCH($H2180,$H$2:$H$3000,0)&lt;&gt;ROW()-1,"",COUNT($AM$1:$AM2179)+1))</f>
        <v/>
      </c>
      <c r="AN2180" s="28" t="str">
        <f aca="false">IF($I2180="","",IF(MATCH($I2180,$I$2:$I$3000,0)&lt;&gt;ROW()-1,"",COUNT($AN$1:$AN2179)+1))</f>
        <v/>
      </c>
      <c r="AO2180" s="28" t="str">
        <f aca="false">IF($Q2180="","",IF(MATCH($Q2180,$Q$2:$Q$3000,0)&lt;&gt;ROW()-1,"",COUNT($AO$1:$AO2179)+1))</f>
        <v/>
      </c>
    </row>
    <row r="2181" customFormat="false" ht="12.75" hidden="false" customHeight="true" outlineLevel="0" collapsed="false">
      <c r="W2181" s="24" t="n">
        <f aca="false">IF($F2181="",0,IFERROR(IF(ISNUMBER($F2181),INT($F2181),DATE(VALUE(MID(SUBSTITUTE(LEFT($F2181,FIND(" ",$F2181&amp;" ")-1),"/",REPT(" ",20)),41,20)),VALUE(LEFT(SUBSTITUTE(LEFT($F2181,FIND(" ",$F2181&amp;" ")-1),"/",REPT(" ",20)),20)),VALUE(MID(SUBSTITUTE(LEFT($F2181,FIND(" ",$F2181&amp;" ")-1),"/",REPT(" ",20)),21,20)))),0))</f>
        <v>0</v>
      </c>
      <c r="X2181" s="25" t="str">
        <f aca="false">IF(ISNUMBER($N2181),$N2181*Validation!$B$5,"")</f>
        <v/>
      </c>
      <c r="Y2181" s="26" t="str">
        <f aca="false">IF($A2181="","",SUBSTITUTE(SUBSTITUTE(SUBSTITUTE(SUBSTITUTE(SUBSTITUTE(SUBSTITUTE(SUBSTITUTE(UPPER(TRIM($A2181)),"Á","A"),"É","E"),"Í","I"),"Ó","O"),"Ú","U"),"Ñ","N"),"Ü","U"))</f>
        <v/>
      </c>
      <c r="Z2181" s="26" t="str">
        <f aca="false">IF($Y2181="","",LEFT($Y2181,1)&amp;" "&amp;TRIM(RIGHT(SUBSTITUTE($Y2181," ",REPT(" ",50)),50)))</f>
        <v/>
      </c>
      <c r="AA2181" s="27" t="str">
        <f aca="false">IF($AF2181="","",IF(COUNTIF(Validation!$U$19:$U$178,$AF2181)&gt;0,"OK","NO MATCH"))</f>
        <v/>
      </c>
      <c r="AB2181" s="27" t="str">
        <f aca="false">IF($W2181=0,"",IF(AND($W2181&gt;=Validation!$B$3,$W2181&lt;=Validation!$C$3),"Yes","No"))</f>
        <v/>
      </c>
      <c r="AC2181" s="26" t="str">
        <f aca="false">IF($A2181="","",$AF2181&amp;"|"&amp;TEXT($W2181,"yyyy-mm-dd")&amp;"|"&amp;$J2181&amp;"|"&amp;$N2181)</f>
        <v/>
      </c>
      <c r="AD2181" s="27" t="str">
        <f aca="false">IF($AC2181="","",IF(COUNTIF($AC$2:$AC$3000,$AC2181)&gt;1,"REVIEW","OK"))</f>
        <v/>
      </c>
      <c r="AE2181" s="27" t="str">
        <f aca="false">IF(OR($W2181=0,$O2181=""),"",IF(IFERROR(IF(ISNUMBER($O2181),INT($O2181),DATE(VALUE(MID(SUBSTITUTE(LEFT($O2181,FIND(" ",$O2181&amp;" ")-1),"/",REPT(" ",20)),41,20)),VALUE(LEFT(SUBSTITUTE(LEFT($O2181,FIND(" ",$O2181&amp;" ")-1),"/",REPT(" ",20)),20)),VALUE(MID(SUBSTITUTE(LEFT($O2181,FIND(" ",$O2181&amp;" ")-1),"/",REPT(" ",20)),21,20)))),0)&gt;$W2181,"Late","Same day"))</f>
        <v/>
      </c>
      <c r="AF2181" s="26" t="str">
        <f aca="false">IF($A2181="","",IFERROR(INDEX(Validation!$C$193:$C$217,MATCH($A2181,Validation!$A$193:$A$217,0)),IF(COUNTIF(Validation!$U$19:$U$178,$Z2181)&gt;0,$Z2181,IF(COUNTIF(Validation!$S$19:$S$178,$AI2181)=1,INDEX(Validation!$U$19:$U$178,MATCH($AI2181,Validation!$S$19:$S$178,0)),$Z2181))))</f>
        <v/>
      </c>
      <c r="AG2181" s="27" t="str">
        <f aca="false">IF(COUNTA($A2181:$U2181)=0,"",IF($A2181="","No name",IF($F2181="","No date",IF($W2181=0,"Date ilegible",IF(NOT(ISNUMBER($N2181)),"Hours no numéricas",IF($AA2181="NO MATCH","Person no identificada","OK"))))))</f>
        <v/>
      </c>
      <c r="AH2181" s="27" t="str">
        <f aca="false">IF($W2181=0,"No date",IF($W2181&lt;Validation!$B$3,"Before period",IF($W2181&gt;Validation!$C$3,"After period","In period")))</f>
        <v>No date</v>
      </c>
      <c r="AI2181" s="26" t="str">
        <f aca="false">IF($Y2181="","",TRIM(RIGHT(SUBSTITUTE($Y2181," ",REPT(" ",50)),50)))</f>
        <v/>
      </c>
      <c r="AJ2181" s="27" t="str">
        <f aca="false">IF($A2181="","",IF(NOT(ISERROR(MATCH($A2181,Validation!$A$193:$A$217,0))),"Manual mapping",IF(COUNTIF(Validation!$U$19:$U$178,$Z2181)&gt;0,"Direct",IF(COUNTIF(Validation!$S$19:$S$178,$AI2181)=1,"By surname","Unresolved"))))</f>
        <v/>
      </c>
      <c r="AK2181" s="28" t="str">
        <f aca="false">IF($L2181="","",IF(MATCH($L2181,$L$2:$L$3000,0)&lt;&gt;ROW()-1,"",COUNT($AK$1:$AK2180)+1))</f>
        <v/>
      </c>
      <c r="AL2181" s="28" t="str">
        <f aca="false">IF($G2181="","",IF(MATCH($G2181,$G$2:$G$3000,0)&lt;&gt;ROW()-1,"",COUNT($AL$1:$AL2180)+1))</f>
        <v/>
      </c>
      <c r="AM2181" s="28" t="str">
        <f aca="false">IF($H2181="","",IF(MATCH($H2181,$H$2:$H$3000,0)&lt;&gt;ROW()-1,"",COUNT($AM$1:$AM2180)+1))</f>
        <v/>
      </c>
      <c r="AN2181" s="28" t="str">
        <f aca="false">IF($I2181="","",IF(MATCH($I2181,$I$2:$I$3000,0)&lt;&gt;ROW()-1,"",COUNT($AN$1:$AN2180)+1))</f>
        <v/>
      </c>
      <c r="AO2181" s="28" t="str">
        <f aca="false">IF($Q2181="","",IF(MATCH($Q2181,$Q$2:$Q$3000,0)&lt;&gt;ROW()-1,"",COUNT($AO$1:$AO2180)+1))</f>
        <v/>
      </c>
    </row>
    <row r="2182" customFormat="false" ht="12.75" hidden="false" customHeight="true" outlineLevel="0" collapsed="false">
      <c r="W2182" s="24" t="n">
        <f aca="false">IF($F2182="",0,IFERROR(IF(ISNUMBER($F2182),INT($F2182),DATE(VALUE(MID(SUBSTITUTE(LEFT($F2182,FIND(" ",$F2182&amp;" ")-1),"/",REPT(" ",20)),41,20)),VALUE(LEFT(SUBSTITUTE(LEFT($F2182,FIND(" ",$F2182&amp;" ")-1),"/",REPT(" ",20)),20)),VALUE(MID(SUBSTITUTE(LEFT($F2182,FIND(" ",$F2182&amp;" ")-1),"/",REPT(" ",20)),21,20)))),0))</f>
        <v>0</v>
      </c>
      <c r="X2182" s="25" t="str">
        <f aca="false">IF(ISNUMBER($N2182),$N2182*Validation!$B$5,"")</f>
        <v/>
      </c>
      <c r="Y2182" s="26" t="str">
        <f aca="false">IF($A2182="","",SUBSTITUTE(SUBSTITUTE(SUBSTITUTE(SUBSTITUTE(SUBSTITUTE(SUBSTITUTE(SUBSTITUTE(UPPER(TRIM($A2182)),"Á","A"),"É","E"),"Í","I"),"Ó","O"),"Ú","U"),"Ñ","N"),"Ü","U"))</f>
        <v/>
      </c>
      <c r="Z2182" s="26" t="str">
        <f aca="false">IF($Y2182="","",LEFT($Y2182,1)&amp;" "&amp;TRIM(RIGHT(SUBSTITUTE($Y2182," ",REPT(" ",50)),50)))</f>
        <v/>
      </c>
      <c r="AA2182" s="27" t="str">
        <f aca="false">IF($AF2182="","",IF(COUNTIF(Validation!$U$19:$U$178,$AF2182)&gt;0,"OK","NO MATCH"))</f>
        <v/>
      </c>
      <c r="AB2182" s="27" t="str">
        <f aca="false">IF($W2182=0,"",IF(AND($W2182&gt;=Validation!$B$3,$W2182&lt;=Validation!$C$3),"Yes","No"))</f>
        <v/>
      </c>
      <c r="AC2182" s="26" t="str">
        <f aca="false">IF($A2182="","",$AF2182&amp;"|"&amp;TEXT($W2182,"yyyy-mm-dd")&amp;"|"&amp;$J2182&amp;"|"&amp;$N2182)</f>
        <v/>
      </c>
      <c r="AD2182" s="27" t="str">
        <f aca="false">IF($AC2182="","",IF(COUNTIF($AC$2:$AC$3000,$AC2182)&gt;1,"REVIEW","OK"))</f>
        <v/>
      </c>
      <c r="AE2182" s="27" t="str">
        <f aca="false">IF(OR($W2182=0,$O2182=""),"",IF(IFERROR(IF(ISNUMBER($O2182),INT($O2182),DATE(VALUE(MID(SUBSTITUTE(LEFT($O2182,FIND(" ",$O2182&amp;" ")-1),"/",REPT(" ",20)),41,20)),VALUE(LEFT(SUBSTITUTE(LEFT($O2182,FIND(" ",$O2182&amp;" ")-1),"/",REPT(" ",20)),20)),VALUE(MID(SUBSTITUTE(LEFT($O2182,FIND(" ",$O2182&amp;" ")-1),"/",REPT(" ",20)),21,20)))),0)&gt;$W2182,"Late","Same day"))</f>
        <v/>
      </c>
      <c r="AF2182" s="26" t="str">
        <f aca="false">IF($A2182="","",IFERROR(INDEX(Validation!$C$193:$C$217,MATCH($A2182,Validation!$A$193:$A$217,0)),IF(COUNTIF(Validation!$U$19:$U$178,$Z2182)&gt;0,$Z2182,IF(COUNTIF(Validation!$S$19:$S$178,$AI2182)=1,INDEX(Validation!$U$19:$U$178,MATCH($AI2182,Validation!$S$19:$S$178,0)),$Z2182))))</f>
        <v/>
      </c>
      <c r="AG2182" s="27" t="str">
        <f aca="false">IF(COUNTA($A2182:$U2182)=0,"",IF($A2182="","No name",IF($F2182="","No date",IF($W2182=0,"Date ilegible",IF(NOT(ISNUMBER($N2182)),"Hours no numéricas",IF($AA2182="NO MATCH","Person no identificada","OK"))))))</f>
        <v/>
      </c>
      <c r="AH2182" s="27" t="str">
        <f aca="false">IF($W2182=0,"No date",IF($W2182&lt;Validation!$B$3,"Before period",IF($W2182&gt;Validation!$C$3,"After period","In period")))</f>
        <v>No date</v>
      </c>
      <c r="AI2182" s="26" t="str">
        <f aca="false">IF($Y2182="","",TRIM(RIGHT(SUBSTITUTE($Y2182," ",REPT(" ",50)),50)))</f>
        <v/>
      </c>
      <c r="AJ2182" s="27" t="str">
        <f aca="false">IF($A2182="","",IF(NOT(ISERROR(MATCH($A2182,Validation!$A$193:$A$217,0))),"Manual mapping",IF(COUNTIF(Validation!$U$19:$U$178,$Z2182)&gt;0,"Direct",IF(COUNTIF(Validation!$S$19:$S$178,$AI2182)=1,"By surname","Unresolved"))))</f>
        <v/>
      </c>
      <c r="AK2182" s="28" t="str">
        <f aca="false">IF($L2182="","",IF(MATCH($L2182,$L$2:$L$3000,0)&lt;&gt;ROW()-1,"",COUNT($AK$1:$AK2181)+1))</f>
        <v/>
      </c>
      <c r="AL2182" s="28" t="str">
        <f aca="false">IF($G2182="","",IF(MATCH($G2182,$G$2:$G$3000,0)&lt;&gt;ROW()-1,"",COUNT($AL$1:$AL2181)+1))</f>
        <v/>
      </c>
      <c r="AM2182" s="28" t="str">
        <f aca="false">IF($H2182="","",IF(MATCH($H2182,$H$2:$H$3000,0)&lt;&gt;ROW()-1,"",COUNT($AM$1:$AM2181)+1))</f>
        <v/>
      </c>
      <c r="AN2182" s="28" t="str">
        <f aca="false">IF($I2182="","",IF(MATCH($I2182,$I$2:$I$3000,0)&lt;&gt;ROW()-1,"",COUNT($AN$1:$AN2181)+1))</f>
        <v/>
      </c>
      <c r="AO2182" s="28" t="str">
        <f aca="false">IF($Q2182="","",IF(MATCH($Q2182,$Q$2:$Q$3000,0)&lt;&gt;ROW()-1,"",COUNT($AO$1:$AO2181)+1))</f>
        <v/>
      </c>
    </row>
    <row r="2183" customFormat="false" ht="12.75" hidden="false" customHeight="true" outlineLevel="0" collapsed="false">
      <c r="W2183" s="24" t="n">
        <f aca="false">IF($F2183="",0,IFERROR(IF(ISNUMBER($F2183),INT($F2183),DATE(VALUE(MID(SUBSTITUTE(LEFT($F2183,FIND(" ",$F2183&amp;" ")-1),"/",REPT(" ",20)),41,20)),VALUE(LEFT(SUBSTITUTE(LEFT($F2183,FIND(" ",$F2183&amp;" ")-1),"/",REPT(" ",20)),20)),VALUE(MID(SUBSTITUTE(LEFT($F2183,FIND(" ",$F2183&amp;" ")-1),"/",REPT(" ",20)),21,20)))),0))</f>
        <v>0</v>
      </c>
      <c r="X2183" s="25" t="str">
        <f aca="false">IF(ISNUMBER($N2183),$N2183*Validation!$B$5,"")</f>
        <v/>
      </c>
      <c r="Y2183" s="26" t="str">
        <f aca="false">IF($A2183="","",SUBSTITUTE(SUBSTITUTE(SUBSTITUTE(SUBSTITUTE(SUBSTITUTE(SUBSTITUTE(SUBSTITUTE(UPPER(TRIM($A2183)),"Á","A"),"É","E"),"Í","I"),"Ó","O"),"Ú","U"),"Ñ","N"),"Ü","U"))</f>
        <v/>
      </c>
      <c r="Z2183" s="26" t="str">
        <f aca="false">IF($Y2183="","",LEFT($Y2183,1)&amp;" "&amp;TRIM(RIGHT(SUBSTITUTE($Y2183," ",REPT(" ",50)),50)))</f>
        <v/>
      </c>
      <c r="AA2183" s="27" t="str">
        <f aca="false">IF($AF2183="","",IF(COUNTIF(Validation!$U$19:$U$178,$AF2183)&gt;0,"OK","NO MATCH"))</f>
        <v/>
      </c>
      <c r="AB2183" s="27" t="str">
        <f aca="false">IF($W2183=0,"",IF(AND($W2183&gt;=Validation!$B$3,$W2183&lt;=Validation!$C$3),"Yes","No"))</f>
        <v/>
      </c>
      <c r="AC2183" s="26" t="str">
        <f aca="false">IF($A2183="","",$AF2183&amp;"|"&amp;TEXT($W2183,"yyyy-mm-dd")&amp;"|"&amp;$J2183&amp;"|"&amp;$N2183)</f>
        <v/>
      </c>
      <c r="AD2183" s="27" t="str">
        <f aca="false">IF($AC2183="","",IF(COUNTIF($AC$2:$AC$3000,$AC2183)&gt;1,"REVIEW","OK"))</f>
        <v/>
      </c>
      <c r="AE2183" s="27" t="str">
        <f aca="false">IF(OR($W2183=0,$O2183=""),"",IF(IFERROR(IF(ISNUMBER($O2183),INT($O2183),DATE(VALUE(MID(SUBSTITUTE(LEFT($O2183,FIND(" ",$O2183&amp;" ")-1),"/",REPT(" ",20)),41,20)),VALUE(LEFT(SUBSTITUTE(LEFT($O2183,FIND(" ",$O2183&amp;" ")-1),"/",REPT(" ",20)),20)),VALUE(MID(SUBSTITUTE(LEFT($O2183,FIND(" ",$O2183&amp;" ")-1),"/",REPT(" ",20)),21,20)))),0)&gt;$W2183,"Late","Same day"))</f>
        <v/>
      </c>
      <c r="AF2183" s="26" t="str">
        <f aca="false">IF($A2183="","",IFERROR(INDEX(Validation!$C$193:$C$217,MATCH($A2183,Validation!$A$193:$A$217,0)),IF(COUNTIF(Validation!$U$19:$U$178,$Z2183)&gt;0,$Z2183,IF(COUNTIF(Validation!$S$19:$S$178,$AI2183)=1,INDEX(Validation!$U$19:$U$178,MATCH($AI2183,Validation!$S$19:$S$178,0)),$Z2183))))</f>
        <v/>
      </c>
      <c r="AG2183" s="27" t="str">
        <f aca="false">IF(COUNTA($A2183:$U2183)=0,"",IF($A2183="","No name",IF($F2183="","No date",IF($W2183=0,"Date ilegible",IF(NOT(ISNUMBER($N2183)),"Hours no numéricas",IF($AA2183="NO MATCH","Person no identificada","OK"))))))</f>
        <v/>
      </c>
      <c r="AH2183" s="27" t="str">
        <f aca="false">IF($W2183=0,"No date",IF($W2183&lt;Validation!$B$3,"Before period",IF($W2183&gt;Validation!$C$3,"After period","In period")))</f>
        <v>No date</v>
      </c>
      <c r="AI2183" s="26" t="str">
        <f aca="false">IF($Y2183="","",TRIM(RIGHT(SUBSTITUTE($Y2183," ",REPT(" ",50)),50)))</f>
        <v/>
      </c>
      <c r="AJ2183" s="27" t="str">
        <f aca="false">IF($A2183="","",IF(NOT(ISERROR(MATCH($A2183,Validation!$A$193:$A$217,0))),"Manual mapping",IF(COUNTIF(Validation!$U$19:$U$178,$Z2183)&gt;0,"Direct",IF(COUNTIF(Validation!$S$19:$S$178,$AI2183)=1,"By surname","Unresolved"))))</f>
        <v/>
      </c>
      <c r="AK2183" s="28" t="str">
        <f aca="false">IF($L2183="","",IF(MATCH($L2183,$L$2:$L$3000,0)&lt;&gt;ROW()-1,"",COUNT($AK$1:$AK2182)+1))</f>
        <v/>
      </c>
      <c r="AL2183" s="28" t="str">
        <f aca="false">IF($G2183="","",IF(MATCH($G2183,$G$2:$G$3000,0)&lt;&gt;ROW()-1,"",COUNT($AL$1:$AL2182)+1))</f>
        <v/>
      </c>
      <c r="AM2183" s="28" t="str">
        <f aca="false">IF($H2183="","",IF(MATCH($H2183,$H$2:$H$3000,0)&lt;&gt;ROW()-1,"",COUNT($AM$1:$AM2182)+1))</f>
        <v/>
      </c>
      <c r="AN2183" s="28" t="str">
        <f aca="false">IF($I2183="","",IF(MATCH($I2183,$I$2:$I$3000,0)&lt;&gt;ROW()-1,"",COUNT($AN$1:$AN2182)+1))</f>
        <v/>
      </c>
      <c r="AO2183" s="28" t="str">
        <f aca="false">IF($Q2183="","",IF(MATCH($Q2183,$Q$2:$Q$3000,0)&lt;&gt;ROW()-1,"",COUNT($AO$1:$AO2182)+1))</f>
        <v/>
      </c>
    </row>
    <row r="2184" customFormat="false" ht="12.75" hidden="false" customHeight="true" outlineLevel="0" collapsed="false">
      <c r="W2184" s="24" t="n">
        <f aca="false">IF($F2184="",0,IFERROR(IF(ISNUMBER($F2184),INT($F2184),DATE(VALUE(MID(SUBSTITUTE(LEFT($F2184,FIND(" ",$F2184&amp;" ")-1),"/",REPT(" ",20)),41,20)),VALUE(LEFT(SUBSTITUTE(LEFT($F2184,FIND(" ",$F2184&amp;" ")-1),"/",REPT(" ",20)),20)),VALUE(MID(SUBSTITUTE(LEFT($F2184,FIND(" ",$F2184&amp;" ")-1),"/",REPT(" ",20)),21,20)))),0))</f>
        <v>0</v>
      </c>
      <c r="X2184" s="25" t="str">
        <f aca="false">IF(ISNUMBER($N2184),$N2184*Validation!$B$5,"")</f>
        <v/>
      </c>
      <c r="Y2184" s="26" t="str">
        <f aca="false">IF($A2184="","",SUBSTITUTE(SUBSTITUTE(SUBSTITUTE(SUBSTITUTE(SUBSTITUTE(SUBSTITUTE(SUBSTITUTE(UPPER(TRIM($A2184)),"Á","A"),"É","E"),"Í","I"),"Ó","O"),"Ú","U"),"Ñ","N"),"Ü","U"))</f>
        <v/>
      </c>
      <c r="Z2184" s="26" t="str">
        <f aca="false">IF($Y2184="","",LEFT($Y2184,1)&amp;" "&amp;TRIM(RIGHT(SUBSTITUTE($Y2184," ",REPT(" ",50)),50)))</f>
        <v/>
      </c>
      <c r="AA2184" s="27" t="str">
        <f aca="false">IF($AF2184="","",IF(COUNTIF(Validation!$U$19:$U$178,$AF2184)&gt;0,"OK","NO MATCH"))</f>
        <v/>
      </c>
      <c r="AB2184" s="27" t="str">
        <f aca="false">IF($W2184=0,"",IF(AND($W2184&gt;=Validation!$B$3,$W2184&lt;=Validation!$C$3),"Yes","No"))</f>
        <v/>
      </c>
      <c r="AC2184" s="26" t="str">
        <f aca="false">IF($A2184="","",$AF2184&amp;"|"&amp;TEXT($W2184,"yyyy-mm-dd")&amp;"|"&amp;$J2184&amp;"|"&amp;$N2184)</f>
        <v/>
      </c>
      <c r="AD2184" s="27" t="str">
        <f aca="false">IF($AC2184="","",IF(COUNTIF($AC$2:$AC$3000,$AC2184)&gt;1,"REVIEW","OK"))</f>
        <v/>
      </c>
      <c r="AE2184" s="27" t="str">
        <f aca="false">IF(OR($W2184=0,$O2184=""),"",IF(IFERROR(IF(ISNUMBER($O2184),INT($O2184),DATE(VALUE(MID(SUBSTITUTE(LEFT($O2184,FIND(" ",$O2184&amp;" ")-1),"/",REPT(" ",20)),41,20)),VALUE(LEFT(SUBSTITUTE(LEFT($O2184,FIND(" ",$O2184&amp;" ")-1),"/",REPT(" ",20)),20)),VALUE(MID(SUBSTITUTE(LEFT($O2184,FIND(" ",$O2184&amp;" ")-1),"/",REPT(" ",20)),21,20)))),0)&gt;$W2184,"Late","Same day"))</f>
        <v/>
      </c>
      <c r="AF2184" s="26" t="str">
        <f aca="false">IF($A2184="","",IFERROR(INDEX(Validation!$C$193:$C$217,MATCH($A2184,Validation!$A$193:$A$217,0)),IF(COUNTIF(Validation!$U$19:$U$178,$Z2184)&gt;0,$Z2184,IF(COUNTIF(Validation!$S$19:$S$178,$AI2184)=1,INDEX(Validation!$U$19:$U$178,MATCH($AI2184,Validation!$S$19:$S$178,0)),$Z2184))))</f>
        <v/>
      </c>
      <c r="AG2184" s="27" t="str">
        <f aca="false">IF(COUNTA($A2184:$U2184)=0,"",IF($A2184="","No name",IF($F2184="","No date",IF($W2184=0,"Date ilegible",IF(NOT(ISNUMBER($N2184)),"Hours no numéricas",IF($AA2184="NO MATCH","Person no identificada","OK"))))))</f>
        <v/>
      </c>
      <c r="AH2184" s="27" t="str">
        <f aca="false">IF($W2184=0,"No date",IF($W2184&lt;Validation!$B$3,"Before period",IF($W2184&gt;Validation!$C$3,"After period","In period")))</f>
        <v>No date</v>
      </c>
      <c r="AI2184" s="26" t="str">
        <f aca="false">IF($Y2184="","",TRIM(RIGHT(SUBSTITUTE($Y2184," ",REPT(" ",50)),50)))</f>
        <v/>
      </c>
      <c r="AJ2184" s="27" t="str">
        <f aca="false">IF($A2184="","",IF(NOT(ISERROR(MATCH($A2184,Validation!$A$193:$A$217,0))),"Manual mapping",IF(COUNTIF(Validation!$U$19:$U$178,$Z2184)&gt;0,"Direct",IF(COUNTIF(Validation!$S$19:$S$178,$AI2184)=1,"By surname","Unresolved"))))</f>
        <v/>
      </c>
      <c r="AK2184" s="28" t="str">
        <f aca="false">IF($L2184="","",IF(MATCH($L2184,$L$2:$L$3000,0)&lt;&gt;ROW()-1,"",COUNT($AK$1:$AK2183)+1))</f>
        <v/>
      </c>
      <c r="AL2184" s="28" t="str">
        <f aca="false">IF($G2184="","",IF(MATCH($G2184,$G$2:$G$3000,0)&lt;&gt;ROW()-1,"",COUNT($AL$1:$AL2183)+1))</f>
        <v/>
      </c>
      <c r="AM2184" s="28" t="str">
        <f aca="false">IF($H2184="","",IF(MATCH($H2184,$H$2:$H$3000,0)&lt;&gt;ROW()-1,"",COUNT($AM$1:$AM2183)+1))</f>
        <v/>
      </c>
      <c r="AN2184" s="28" t="str">
        <f aca="false">IF($I2184="","",IF(MATCH($I2184,$I$2:$I$3000,0)&lt;&gt;ROW()-1,"",COUNT($AN$1:$AN2183)+1))</f>
        <v/>
      </c>
      <c r="AO2184" s="28" t="str">
        <f aca="false">IF($Q2184="","",IF(MATCH($Q2184,$Q$2:$Q$3000,0)&lt;&gt;ROW()-1,"",COUNT($AO$1:$AO2183)+1))</f>
        <v/>
      </c>
    </row>
    <row r="2185" customFormat="false" ht="12.75" hidden="false" customHeight="true" outlineLevel="0" collapsed="false">
      <c r="W2185" s="24" t="n">
        <f aca="false">IF($F2185="",0,IFERROR(IF(ISNUMBER($F2185),INT($F2185),DATE(VALUE(MID(SUBSTITUTE(LEFT($F2185,FIND(" ",$F2185&amp;" ")-1),"/",REPT(" ",20)),41,20)),VALUE(LEFT(SUBSTITUTE(LEFT($F2185,FIND(" ",$F2185&amp;" ")-1),"/",REPT(" ",20)),20)),VALUE(MID(SUBSTITUTE(LEFT($F2185,FIND(" ",$F2185&amp;" ")-1),"/",REPT(" ",20)),21,20)))),0))</f>
        <v>0</v>
      </c>
      <c r="X2185" s="25" t="str">
        <f aca="false">IF(ISNUMBER($N2185),$N2185*Validation!$B$5,"")</f>
        <v/>
      </c>
      <c r="Y2185" s="26" t="str">
        <f aca="false">IF($A2185="","",SUBSTITUTE(SUBSTITUTE(SUBSTITUTE(SUBSTITUTE(SUBSTITUTE(SUBSTITUTE(SUBSTITUTE(UPPER(TRIM($A2185)),"Á","A"),"É","E"),"Í","I"),"Ó","O"),"Ú","U"),"Ñ","N"),"Ü","U"))</f>
        <v/>
      </c>
      <c r="Z2185" s="26" t="str">
        <f aca="false">IF($Y2185="","",LEFT($Y2185,1)&amp;" "&amp;TRIM(RIGHT(SUBSTITUTE($Y2185," ",REPT(" ",50)),50)))</f>
        <v/>
      </c>
      <c r="AA2185" s="27" t="str">
        <f aca="false">IF($AF2185="","",IF(COUNTIF(Validation!$U$19:$U$178,$AF2185)&gt;0,"OK","NO MATCH"))</f>
        <v/>
      </c>
      <c r="AB2185" s="27" t="str">
        <f aca="false">IF($W2185=0,"",IF(AND($W2185&gt;=Validation!$B$3,$W2185&lt;=Validation!$C$3),"Yes","No"))</f>
        <v/>
      </c>
      <c r="AC2185" s="26" t="str">
        <f aca="false">IF($A2185="","",$AF2185&amp;"|"&amp;TEXT($W2185,"yyyy-mm-dd")&amp;"|"&amp;$J2185&amp;"|"&amp;$N2185)</f>
        <v/>
      </c>
      <c r="AD2185" s="27" t="str">
        <f aca="false">IF($AC2185="","",IF(COUNTIF($AC$2:$AC$3000,$AC2185)&gt;1,"REVIEW","OK"))</f>
        <v/>
      </c>
      <c r="AE2185" s="27" t="str">
        <f aca="false">IF(OR($W2185=0,$O2185=""),"",IF(IFERROR(IF(ISNUMBER($O2185),INT($O2185),DATE(VALUE(MID(SUBSTITUTE(LEFT($O2185,FIND(" ",$O2185&amp;" ")-1),"/",REPT(" ",20)),41,20)),VALUE(LEFT(SUBSTITUTE(LEFT($O2185,FIND(" ",$O2185&amp;" ")-1),"/",REPT(" ",20)),20)),VALUE(MID(SUBSTITUTE(LEFT($O2185,FIND(" ",$O2185&amp;" ")-1),"/",REPT(" ",20)),21,20)))),0)&gt;$W2185,"Late","Same day"))</f>
        <v/>
      </c>
      <c r="AF2185" s="26" t="str">
        <f aca="false">IF($A2185="","",IFERROR(INDEX(Validation!$C$193:$C$217,MATCH($A2185,Validation!$A$193:$A$217,0)),IF(COUNTIF(Validation!$U$19:$U$178,$Z2185)&gt;0,$Z2185,IF(COUNTIF(Validation!$S$19:$S$178,$AI2185)=1,INDEX(Validation!$U$19:$U$178,MATCH($AI2185,Validation!$S$19:$S$178,0)),$Z2185))))</f>
        <v/>
      </c>
      <c r="AG2185" s="27" t="str">
        <f aca="false">IF(COUNTA($A2185:$U2185)=0,"",IF($A2185="","No name",IF($F2185="","No date",IF($W2185=0,"Date ilegible",IF(NOT(ISNUMBER($N2185)),"Hours no numéricas",IF($AA2185="NO MATCH","Person no identificada","OK"))))))</f>
        <v/>
      </c>
      <c r="AH2185" s="27" t="str">
        <f aca="false">IF($W2185=0,"No date",IF($W2185&lt;Validation!$B$3,"Before period",IF($W2185&gt;Validation!$C$3,"After period","In period")))</f>
        <v>No date</v>
      </c>
      <c r="AI2185" s="26" t="str">
        <f aca="false">IF($Y2185="","",TRIM(RIGHT(SUBSTITUTE($Y2185," ",REPT(" ",50)),50)))</f>
        <v/>
      </c>
      <c r="AJ2185" s="27" t="str">
        <f aca="false">IF($A2185="","",IF(NOT(ISERROR(MATCH($A2185,Validation!$A$193:$A$217,0))),"Manual mapping",IF(COUNTIF(Validation!$U$19:$U$178,$Z2185)&gt;0,"Direct",IF(COUNTIF(Validation!$S$19:$S$178,$AI2185)=1,"By surname","Unresolved"))))</f>
        <v/>
      </c>
      <c r="AK2185" s="28" t="str">
        <f aca="false">IF($L2185="","",IF(MATCH($L2185,$L$2:$L$3000,0)&lt;&gt;ROW()-1,"",COUNT($AK$1:$AK2184)+1))</f>
        <v/>
      </c>
      <c r="AL2185" s="28" t="str">
        <f aca="false">IF($G2185="","",IF(MATCH($G2185,$G$2:$G$3000,0)&lt;&gt;ROW()-1,"",COUNT($AL$1:$AL2184)+1))</f>
        <v/>
      </c>
      <c r="AM2185" s="28" t="str">
        <f aca="false">IF($H2185="","",IF(MATCH($H2185,$H$2:$H$3000,0)&lt;&gt;ROW()-1,"",COUNT($AM$1:$AM2184)+1))</f>
        <v/>
      </c>
      <c r="AN2185" s="28" t="str">
        <f aca="false">IF($I2185="","",IF(MATCH($I2185,$I$2:$I$3000,0)&lt;&gt;ROW()-1,"",COUNT($AN$1:$AN2184)+1))</f>
        <v/>
      </c>
      <c r="AO2185" s="28" t="str">
        <f aca="false">IF($Q2185="","",IF(MATCH($Q2185,$Q$2:$Q$3000,0)&lt;&gt;ROW()-1,"",COUNT($AO$1:$AO2184)+1))</f>
        <v/>
      </c>
    </row>
    <row r="2186" customFormat="false" ht="12.75" hidden="false" customHeight="true" outlineLevel="0" collapsed="false">
      <c r="W2186" s="24" t="n">
        <f aca="false">IF($F2186="",0,IFERROR(IF(ISNUMBER($F2186),INT($F2186),DATE(VALUE(MID(SUBSTITUTE(LEFT($F2186,FIND(" ",$F2186&amp;" ")-1),"/",REPT(" ",20)),41,20)),VALUE(LEFT(SUBSTITUTE(LEFT($F2186,FIND(" ",$F2186&amp;" ")-1),"/",REPT(" ",20)),20)),VALUE(MID(SUBSTITUTE(LEFT($F2186,FIND(" ",$F2186&amp;" ")-1),"/",REPT(" ",20)),21,20)))),0))</f>
        <v>0</v>
      </c>
      <c r="X2186" s="25" t="str">
        <f aca="false">IF(ISNUMBER($N2186),$N2186*Validation!$B$5,"")</f>
        <v/>
      </c>
      <c r="Y2186" s="26" t="str">
        <f aca="false">IF($A2186="","",SUBSTITUTE(SUBSTITUTE(SUBSTITUTE(SUBSTITUTE(SUBSTITUTE(SUBSTITUTE(SUBSTITUTE(UPPER(TRIM($A2186)),"Á","A"),"É","E"),"Í","I"),"Ó","O"),"Ú","U"),"Ñ","N"),"Ü","U"))</f>
        <v/>
      </c>
      <c r="Z2186" s="26" t="str">
        <f aca="false">IF($Y2186="","",LEFT($Y2186,1)&amp;" "&amp;TRIM(RIGHT(SUBSTITUTE($Y2186," ",REPT(" ",50)),50)))</f>
        <v/>
      </c>
      <c r="AA2186" s="27" t="str">
        <f aca="false">IF($AF2186="","",IF(COUNTIF(Validation!$U$19:$U$178,$AF2186)&gt;0,"OK","NO MATCH"))</f>
        <v/>
      </c>
      <c r="AB2186" s="27" t="str">
        <f aca="false">IF($W2186=0,"",IF(AND($W2186&gt;=Validation!$B$3,$W2186&lt;=Validation!$C$3),"Yes","No"))</f>
        <v/>
      </c>
      <c r="AC2186" s="26" t="str">
        <f aca="false">IF($A2186="","",$AF2186&amp;"|"&amp;TEXT($W2186,"yyyy-mm-dd")&amp;"|"&amp;$J2186&amp;"|"&amp;$N2186)</f>
        <v/>
      </c>
      <c r="AD2186" s="27" t="str">
        <f aca="false">IF($AC2186="","",IF(COUNTIF($AC$2:$AC$3000,$AC2186)&gt;1,"REVIEW","OK"))</f>
        <v/>
      </c>
      <c r="AE2186" s="27" t="str">
        <f aca="false">IF(OR($W2186=0,$O2186=""),"",IF(IFERROR(IF(ISNUMBER($O2186),INT($O2186),DATE(VALUE(MID(SUBSTITUTE(LEFT($O2186,FIND(" ",$O2186&amp;" ")-1),"/",REPT(" ",20)),41,20)),VALUE(LEFT(SUBSTITUTE(LEFT($O2186,FIND(" ",$O2186&amp;" ")-1),"/",REPT(" ",20)),20)),VALUE(MID(SUBSTITUTE(LEFT($O2186,FIND(" ",$O2186&amp;" ")-1),"/",REPT(" ",20)),21,20)))),0)&gt;$W2186,"Late","Same day"))</f>
        <v/>
      </c>
      <c r="AF2186" s="26" t="str">
        <f aca="false">IF($A2186="","",IFERROR(INDEX(Validation!$C$193:$C$217,MATCH($A2186,Validation!$A$193:$A$217,0)),IF(COUNTIF(Validation!$U$19:$U$178,$Z2186)&gt;0,$Z2186,IF(COUNTIF(Validation!$S$19:$S$178,$AI2186)=1,INDEX(Validation!$U$19:$U$178,MATCH($AI2186,Validation!$S$19:$S$178,0)),$Z2186))))</f>
        <v/>
      </c>
      <c r="AG2186" s="27" t="str">
        <f aca="false">IF(COUNTA($A2186:$U2186)=0,"",IF($A2186="","No name",IF($F2186="","No date",IF($W2186=0,"Date ilegible",IF(NOT(ISNUMBER($N2186)),"Hours no numéricas",IF($AA2186="NO MATCH","Person no identificada","OK"))))))</f>
        <v/>
      </c>
      <c r="AH2186" s="27" t="str">
        <f aca="false">IF($W2186=0,"No date",IF($W2186&lt;Validation!$B$3,"Before period",IF($W2186&gt;Validation!$C$3,"After period","In period")))</f>
        <v>No date</v>
      </c>
      <c r="AI2186" s="26" t="str">
        <f aca="false">IF($Y2186="","",TRIM(RIGHT(SUBSTITUTE($Y2186," ",REPT(" ",50)),50)))</f>
        <v/>
      </c>
      <c r="AJ2186" s="27" t="str">
        <f aca="false">IF($A2186="","",IF(NOT(ISERROR(MATCH($A2186,Validation!$A$193:$A$217,0))),"Manual mapping",IF(COUNTIF(Validation!$U$19:$U$178,$Z2186)&gt;0,"Direct",IF(COUNTIF(Validation!$S$19:$S$178,$AI2186)=1,"By surname","Unresolved"))))</f>
        <v/>
      </c>
      <c r="AK2186" s="28" t="str">
        <f aca="false">IF($L2186="","",IF(MATCH($L2186,$L$2:$L$3000,0)&lt;&gt;ROW()-1,"",COUNT($AK$1:$AK2185)+1))</f>
        <v/>
      </c>
      <c r="AL2186" s="28" t="str">
        <f aca="false">IF($G2186="","",IF(MATCH($G2186,$G$2:$G$3000,0)&lt;&gt;ROW()-1,"",COUNT($AL$1:$AL2185)+1))</f>
        <v/>
      </c>
      <c r="AM2186" s="28" t="str">
        <f aca="false">IF($H2186="","",IF(MATCH($H2186,$H$2:$H$3000,0)&lt;&gt;ROW()-1,"",COUNT($AM$1:$AM2185)+1))</f>
        <v/>
      </c>
      <c r="AN2186" s="28" t="str">
        <f aca="false">IF($I2186="","",IF(MATCH($I2186,$I$2:$I$3000,0)&lt;&gt;ROW()-1,"",COUNT($AN$1:$AN2185)+1))</f>
        <v/>
      </c>
      <c r="AO2186" s="28" t="str">
        <f aca="false">IF($Q2186="","",IF(MATCH($Q2186,$Q$2:$Q$3000,0)&lt;&gt;ROW()-1,"",COUNT($AO$1:$AO2185)+1))</f>
        <v/>
      </c>
    </row>
    <row r="2187" customFormat="false" ht="12.75" hidden="false" customHeight="true" outlineLevel="0" collapsed="false">
      <c r="W2187" s="24" t="n">
        <f aca="false">IF($F2187="",0,IFERROR(IF(ISNUMBER($F2187),INT($F2187),DATE(VALUE(MID(SUBSTITUTE(LEFT($F2187,FIND(" ",$F2187&amp;" ")-1),"/",REPT(" ",20)),41,20)),VALUE(LEFT(SUBSTITUTE(LEFT($F2187,FIND(" ",$F2187&amp;" ")-1),"/",REPT(" ",20)),20)),VALUE(MID(SUBSTITUTE(LEFT($F2187,FIND(" ",$F2187&amp;" ")-1),"/",REPT(" ",20)),21,20)))),0))</f>
        <v>0</v>
      </c>
      <c r="X2187" s="25" t="str">
        <f aca="false">IF(ISNUMBER($N2187),$N2187*Validation!$B$5,"")</f>
        <v/>
      </c>
      <c r="Y2187" s="26" t="str">
        <f aca="false">IF($A2187="","",SUBSTITUTE(SUBSTITUTE(SUBSTITUTE(SUBSTITUTE(SUBSTITUTE(SUBSTITUTE(SUBSTITUTE(UPPER(TRIM($A2187)),"Á","A"),"É","E"),"Í","I"),"Ó","O"),"Ú","U"),"Ñ","N"),"Ü","U"))</f>
        <v/>
      </c>
      <c r="Z2187" s="26" t="str">
        <f aca="false">IF($Y2187="","",LEFT($Y2187,1)&amp;" "&amp;TRIM(RIGHT(SUBSTITUTE($Y2187," ",REPT(" ",50)),50)))</f>
        <v/>
      </c>
      <c r="AA2187" s="27" t="str">
        <f aca="false">IF($AF2187="","",IF(COUNTIF(Validation!$U$19:$U$178,$AF2187)&gt;0,"OK","NO MATCH"))</f>
        <v/>
      </c>
      <c r="AB2187" s="27" t="str">
        <f aca="false">IF($W2187=0,"",IF(AND($W2187&gt;=Validation!$B$3,$W2187&lt;=Validation!$C$3),"Yes","No"))</f>
        <v/>
      </c>
      <c r="AC2187" s="26" t="str">
        <f aca="false">IF($A2187="","",$AF2187&amp;"|"&amp;TEXT($W2187,"yyyy-mm-dd")&amp;"|"&amp;$J2187&amp;"|"&amp;$N2187)</f>
        <v/>
      </c>
      <c r="AD2187" s="27" t="str">
        <f aca="false">IF($AC2187="","",IF(COUNTIF($AC$2:$AC$3000,$AC2187)&gt;1,"REVIEW","OK"))</f>
        <v/>
      </c>
      <c r="AE2187" s="27" t="str">
        <f aca="false">IF(OR($W2187=0,$O2187=""),"",IF(IFERROR(IF(ISNUMBER($O2187),INT($O2187),DATE(VALUE(MID(SUBSTITUTE(LEFT($O2187,FIND(" ",$O2187&amp;" ")-1),"/",REPT(" ",20)),41,20)),VALUE(LEFT(SUBSTITUTE(LEFT($O2187,FIND(" ",$O2187&amp;" ")-1),"/",REPT(" ",20)),20)),VALUE(MID(SUBSTITUTE(LEFT($O2187,FIND(" ",$O2187&amp;" ")-1),"/",REPT(" ",20)),21,20)))),0)&gt;$W2187,"Late","Same day"))</f>
        <v/>
      </c>
      <c r="AF2187" s="26" t="str">
        <f aca="false">IF($A2187="","",IFERROR(INDEX(Validation!$C$193:$C$217,MATCH($A2187,Validation!$A$193:$A$217,0)),IF(COUNTIF(Validation!$U$19:$U$178,$Z2187)&gt;0,$Z2187,IF(COUNTIF(Validation!$S$19:$S$178,$AI2187)=1,INDEX(Validation!$U$19:$U$178,MATCH($AI2187,Validation!$S$19:$S$178,0)),$Z2187))))</f>
        <v/>
      </c>
      <c r="AG2187" s="27" t="str">
        <f aca="false">IF(COUNTA($A2187:$U2187)=0,"",IF($A2187="","No name",IF($F2187="","No date",IF($W2187=0,"Date ilegible",IF(NOT(ISNUMBER($N2187)),"Hours no numéricas",IF($AA2187="NO MATCH","Person no identificada","OK"))))))</f>
        <v/>
      </c>
      <c r="AH2187" s="27" t="str">
        <f aca="false">IF($W2187=0,"No date",IF($W2187&lt;Validation!$B$3,"Before period",IF($W2187&gt;Validation!$C$3,"After period","In period")))</f>
        <v>No date</v>
      </c>
      <c r="AI2187" s="26" t="str">
        <f aca="false">IF($Y2187="","",TRIM(RIGHT(SUBSTITUTE($Y2187," ",REPT(" ",50)),50)))</f>
        <v/>
      </c>
      <c r="AJ2187" s="27" t="str">
        <f aca="false">IF($A2187="","",IF(NOT(ISERROR(MATCH($A2187,Validation!$A$193:$A$217,0))),"Manual mapping",IF(COUNTIF(Validation!$U$19:$U$178,$Z2187)&gt;0,"Direct",IF(COUNTIF(Validation!$S$19:$S$178,$AI2187)=1,"By surname","Unresolved"))))</f>
        <v/>
      </c>
      <c r="AK2187" s="28" t="str">
        <f aca="false">IF($L2187="","",IF(MATCH($L2187,$L$2:$L$3000,0)&lt;&gt;ROW()-1,"",COUNT($AK$1:$AK2186)+1))</f>
        <v/>
      </c>
      <c r="AL2187" s="28" t="str">
        <f aca="false">IF($G2187="","",IF(MATCH($G2187,$G$2:$G$3000,0)&lt;&gt;ROW()-1,"",COUNT($AL$1:$AL2186)+1))</f>
        <v/>
      </c>
      <c r="AM2187" s="28" t="str">
        <f aca="false">IF($H2187="","",IF(MATCH($H2187,$H$2:$H$3000,0)&lt;&gt;ROW()-1,"",COUNT($AM$1:$AM2186)+1))</f>
        <v/>
      </c>
      <c r="AN2187" s="28" t="str">
        <f aca="false">IF($I2187="","",IF(MATCH($I2187,$I$2:$I$3000,0)&lt;&gt;ROW()-1,"",COUNT($AN$1:$AN2186)+1))</f>
        <v/>
      </c>
      <c r="AO2187" s="28" t="str">
        <f aca="false">IF($Q2187="","",IF(MATCH($Q2187,$Q$2:$Q$3000,0)&lt;&gt;ROW()-1,"",COUNT($AO$1:$AO2186)+1))</f>
        <v/>
      </c>
    </row>
    <row r="2188" customFormat="false" ht="12.75" hidden="false" customHeight="true" outlineLevel="0" collapsed="false">
      <c r="W2188" s="24" t="n">
        <f aca="false">IF($F2188="",0,IFERROR(IF(ISNUMBER($F2188),INT($F2188),DATE(VALUE(MID(SUBSTITUTE(LEFT($F2188,FIND(" ",$F2188&amp;" ")-1),"/",REPT(" ",20)),41,20)),VALUE(LEFT(SUBSTITUTE(LEFT($F2188,FIND(" ",$F2188&amp;" ")-1),"/",REPT(" ",20)),20)),VALUE(MID(SUBSTITUTE(LEFT($F2188,FIND(" ",$F2188&amp;" ")-1),"/",REPT(" ",20)),21,20)))),0))</f>
        <v>0</v>
      </c>
      <c r="X2188" s="25" t="str">
        <f aca="false">IF(ISNUMBER($N2188),$N2188*Validation!$B$5,"")</f>
        <v/>
      </c>
      <c r="Y2188" s="26" t="str">
        <f aca="false">IF($A2188="","",SUBSTITUTE(SUBSTITUTE(SUBSTITUTE(SUBSTITUTE(SUBSTITUTE(SUBSTITUTE(SUBSTITUTE(UPPER(TRIM($A2188)),"Á","A"),"É","E"),"Í","I"),"Ó","O"),"Ú","U"),"Ñ","N"),"Ü","U"))</f>
        <v/>
      </c>
      <c r="Z2188" s="26" t="str">
        <f aca="false">IF($Y2188="","",LEFT($Y2188,1)&amp;" "&amp;TRIM(RIGHT(SUBSTITUTE($Y2188," ",REPT(" ",50)),50)))</f>
        <v/>
      </c>
      <c r="AA2188" s="27" t="str">
        <f aca="false">IF($AF2188="","",IF(COUNTIF(Validation!$U$19:$U$178,$AF2188)&gt;0,"OK","NO MATCH"))</f>
        <v/>
      </c>
      <c r="AB2188" s="27" t="str">
        <f aca="false">IF($W2188=0,"",IF(AND($W2188&gt;=Validation!$B$3,$W2188&lt;=Validation!$C$3),"Yes","No"))</f>
        <v/>
      </c>
      <c r="AC2188" s="26" t="str">
        <f aca="false">IF($A2188="","",$AF2188&amp;"|"&amp;TEXT($W2188,"yyyy-mm-dd")&amp;"|"&amp;$J2188&amp;"|"&amp;$N2188)</f>
        <v/>
      </c>
      <c r="AD2188" s="27" t="str">
        <f aca="false">IF($AC2188="","",IF(COUNTIF($AC$2:$AC$3000,$AC2188)&gt;1,"REVIEW","OK"))</f>
        <v/>
      </c>
      <c r="AE2188" s="27" t="str">
        <f aca="false">IF(OR($W2188=0,$O2188=""),"",IF(IFERROR(IF(ISNUMBER($O2188),INT($O2188),DATE(VALUE(MID(SUBSTITUTE(LEFT($O2188,FIND(" ",$O2188&amp;" ")-1),"/",REPT(" ",20)),41,20)),VALUE(LEFT(SUBSTITUTE(LEFT($O2188,FIND(" ",$O2188&amp;" ")-1),"/",REPT(" ",20)),20)),VALUE(MID(SUBSTITUTE(LEFT($O2188,FIND(" ",$O2188&amp;" ")-1),"/",REPT(" ",20)),21,20)))),0)&gt;$W2188,"Late","Same day"))</f>
        <v/>
      </c>
      <c r="AF2188" s="26" t="str">
        <f aca="false">IF($A2188="","",IFERROR(INDEX(Validation!$C$193:$C$217,MATCH($A2188,Validation!$A$193:$A$217,0)),IF(COUNTIF(Validation!$U$19:$U$178,$Z2188)&gt;0,$Z2188,IF(COUNTIF(Validation!$S$19:$S$178,$AI2188)=1,INDEX(Validation!$U$19:$U$178,MATCH($AI2188,Validation!$S$19:$S$178,0)),$Z2188))))</f>
        <v/>
      </c>
      <c r="AG2188" s="27" t="str">
        <f aca="false">IF(COUNTA($A2188:$U2188)=0,"",IF($A2188="","No name",IF($F2188="","No date",IF($W2188=0,"Date ilegible",IF(NOT(ISNUMBER($N2188)),"Hours no numéricas",IF($AA2188="NO MATCH","Person no identificada","OK"))))))</f>
        <v/>
      </c>
      <c r="AH2188" s="27" t="str">
        <f aca="false">IF($W2188=0,"No date",IF($W2188&lt;Validation!$B$3,"Before period",IF($W2188&gt;Validation!$C$3,"After period","In period")))</f>
        <v>No date</v>
      </c>
      <c r="AI2188" s="26" t="str">
        <f aca="false">IF($Y2188="","",TRIM(RIGHT(SUBSTITUTE($Y2188," ",REPT(" ",50)),50)))</f>
        <v/>
      </c>
      <c r="AJ2188" s="27" t="str">
        <f aca="false">IF($A2188="","",IF(NOT(ISERROR(MATCH($A2188,Validation!$A$193:$A$217,0))),"Manual mapping",IF(COUNTIF(Validation!$U$19:$U$178,$Z2188)&gt;0,"Direct",IF(COUNTIF(Validation!$S$19:$S$178,$AI2188)=1,"By surname","Unresolved"))))</f>
        <v/>
      </c>
      <c r="AK2188" s="28" t="str">
        <f aca="false">IF($L2188="","",IF(MATCH($L2188,$L$2:$L$3000,0)&lt;&gt;ROW()-1,"",COUNT($AK$1:$AK2187)+1))</f>
        <v/>
      </c>
      <c r="AL2188" s="28" t="str">
        <f aca="false">IF($G2188="","",IF(MATCH($G2188,$G$2:$G$3000,0)&lt;&gt;ROW()-1,"",COUNT($AL$1:$AL2187)+1))</f>
        <v/>
      </c>
      <c r="AM2188" s="28" t="str">
        <f aca="false">IF($H2188="","",IF(MATCH($H2188,$H$2:$H$3000,0)&lt;&gt;ROW()-1,"",COUNT($AM$1:$AM2187)+1))</f>
        <v/>
      </c>
      <c r="AN2188" s="28" t="str">
        <f aca="false">IF($I2188="","",IF(MATCH($I2188,$I$2:$I$3000,0)&lt;&gt;ROW()-1,"",COUNT($AN$1:$AN2187)+1))</f>
        <v/>
      </c>
      <c r="AO2188" s="28" t="str">
        <f aca="false">IF($Q2188="","",IF(MATCH($Q2188,$Q$2:$Q$3000,0)&lt;&gt;ROW()-1,"",COUNT($AO$1:$AO2187)+1))</f>
        <v/>
      </c>
    </row>
    <row r="2189" customFormat="false" ht="12.75" hidden="false" customHeight="true" outlineLevel="0" collapsed="false">
      <c r="W2189" s="24" t="n">
        <f aca="false">IF($F2189="",0,IFERROR(IF(ISNUMBER($F2189),INT($F2189),DATE(VALUE(MID(SUBSTITUTE(LEFT($F2189,FIND(" ",$F2189&amp;" ")-1),"/",REPT(" ",20)),41,20)),VALUE(LEFT(SUBSTITUTE(LEFT($F2189,FIND(" ",$F2189&amp;" ")-1),"/",REPT(" ",20)),20)),VALUE(MID(SUBSTITUTE(LEFT($F2189,FIND(" ",$F2189&amp;" ")-1),"/",REPT(" ",20)),21,20)))),0))</f>
        <v>0</v>
      </c>
      <c r="X2189" s="25" t="str">
        <f aca="false">IF(ISNUMBER($N2189),$N2189*Validation!$B$5,"")</f>
        <v/>
      </c>
      <c r="Y2189" s="26" t="str">
        <f aca="false">IF($A2189="","",SUBSTITUTE(SUBSTITUTE(SUBSTITUTE(SUBSTITUTE(SUBSTITUTE(SUBSTITUTE(SUBSTITUTE(UPPER(TRIM($A2189)),"Á","A"),"É","E"),"Í","I"),"Ó","O"),"Ú","U"),"Ñ","N"),"Ü","U"))</f>
        <v/>
      </c>
      <c r="Z2189" s="26" t="str">
        <f aca="false">IF($Y2189="","",LEFT($Y2189,1)&amp;" "&amp;TRIM(RIGHT(SUBSTITUTE($Y2189," ",REPT(" ",50)),50)))</f>
        <v/>
      </c>
      <c r="AA2189" s="27" t="str">
        <f aca="false">IF($AF2189="","",IF(COUNTIF(Validation!$U$19:$U$178,$AF2189)&gt;0,"OK","NO MATCH"))</f>
        <v/>
      </c>
      <c r="AB2189" s="27" t="str">
        <f aca="false">IF($W2189=0,"",IF(AND($W2189&gt;=Validation!$B$3,$W2189&lt;=Validation!$C$3),"Yes","No"))</f>
        <v/>
      </c>
      <c r="AC2189" s="26" t="str">
        <f aca="false">IF($A2189="","",$AF2189&amp;"|"&amp;TEXT($W2189,"yyyy-mm-dd")&amp;"|"&amp;$J2189&amp;"|"&amp;$N2189)</f>
        <v/>
      </c>
      <c r="AD2189" s="27" t="str">
        <f aca="false">IF($AC2189="","",IF(COUNTIF($AC$2:$AC$3000,$AC2189)&gt;1,"REVIEW","OK"))</f>
        <v/>
      </c>
      <c r="AE2189" s="27" t="str">
        <f aca="false">IF(OR($W2189=0,$O2189=""),"",IF(IFERROR(IF(ISNUMBER($O2189),INT($O2189),DATE(VALUE(MID(SUBSTITUTE(LEFT($O2189,FIND(" ",$O2189&amp;" ")-1),"/",REPT(" ",20)),41,20)),VALUE(LEFT(SUBSTITUTE(LEFT($O2189,FIND(" ",$O2189&amp;" ")-1),"/",REPT(" ",20)),20)),VALUE(MID(SUBSTITUTE(LEFT($O2189,FIND(" ",$O2189&amp;" ")-1),"/",REPT(" ",20)),21,20)))),0)&gt;$W2189,"Late","Same day"))</f>
        <v/>
      </c>
      <c r="AF2189" s="26" t="str">
        <f aca="false">IF($A2189="","",IFERROR(INDEX(Validation!$C$193:$C$217,MATCH($A2189,Validation!$A$193:$A$217,0)),IF(COUNTIF(Validation!$U$19:$U$178,$Z2189)&gt;0,$Z2189,IF(COUNTIF(Validation!$S$19:$S$178,$AI2189)=1,INDEX(Validation!$U$19:$U$178,MATCH($AI2189,Validation!$S$19:$S$178,0)),$Z2189))))</f>
        <v/>
      </c>
      <c r="AG2189" s="27" t="str">
        <f aca="false">IF(COUNTA($A2189:$U2189)=0,"",IF($A2189="","No name",IF($F2189="","No date",IF($W2189=0,"Date ilegible",IF(NOT(ISNUMBER($N2189)),"Hours no numéricas",IF($AA2189="NO MATCH","Person no identificada","OK"))))))</f>
        <v/>
      </c>
      <c r="AH2189" s="27" t="str">
        <f aca="false">IF($W2189=0,"No date",IF($W2189&lt;Validation!$B$3,"Before period",IF($W2189&gt;Validation!$C$3,"After period","In period")))</f>
        <v>No date</v>
      </c>
      <c r="AI2189" s="26" t="str">
        <f aca="false">IF($Y2189="","",TRIM(RIGHT(SUBSTITUTE($Y2189," ",REPT(" ",50)),50)))</f>
        <v/>
      </c>
      <c r="AJ2189" s="27" t="str">
        <f aca="false">IF($A2189="","",IF(NOT(ISERROR(MATCH($A2189,Validation!$A$193:$A$217,0))),"Manual mapping",IF(COUNTIF(Validation!$U$19:$U$178,$Z2189)&gt;0,"Direct",IF(COUNTIF(Validation!$S$19:$S$178,$AI2189)=1,"By surname","Unresolved"))))</f>
        <v/>
      </c>
      <c r="AK2189" s="28" t="str">
        <f aca="false">IF($L2189="","",IF(MATCH($L2189,$L$2:$L$3000,0)&lt;&gt;ROW()-1,"",COUNT($AK$1:$AK2188)+1))</f>
        <v/>
      </c>
      <c r="AL2189" s="28" t="str">
        <f aca="false">IF($G2189="","",IF(MATCH($G2189,$G$2:$G$3000,0)&lt;&gt;ROW()-1,"",COUNT($AL$1:$AL2188)+1))</f>
        <v/>
      </c>
      <c r="AM2189" s="28" t="str">
        <f aca="false">IF($H2189="","",IF(MATCH($H2189,$H$2:$H$3000,0)&lt;&gt;ROW()-1,"",COUNT($AM$1:$AM2188)+1))</f>
        <v/>
      </c>
      <c r="AN2189" s="28" t="str">
        <f aca="false">IF($I2189="","",IF(MATCH($I2189,$I$2:$I$3000,0)&lt;&gt;ROW()-1,"",COUNT($AN$1:$AN2188)+1))</f>
        <v/>
      </c>
      <c r="AO2189" s="28" t="str">
        <f aca="false">IF($Q2189="","",IF(MATCH($Q2189,$Q$2:$Q$3000,0)&lt;&gt;ROW()-1,"",COUNT($AO$1:$AO2188)+1))</f>
        <v/>
      </c>
    </row>
    <row r="2190" customFormat="false" ht="12.75" hidden="false" customHeight="true" outlineLevel="0" collapsed="false">
      <c r="W2190" s="24" t="n">
        <f aca="false">IF($F2190="",0,IFERROR(IF(ISNUMBER($F2190),INT($F2190),DATE(VALUE(MID(SUBSTITUTE(LEFT($F2190,FIND(" ",$F2190&amp;" ")-1),"/",REPT(" ",20)),41,20)),VALUE(LEFT(SUBSTITUTE(LEFT($F2190,FIND(" ",$F2190&amp;" ")-1),"/",REPT(" ",20)),20)),VALUE(MID(SUBSTITUTE(LEFT($F2190,FIND(" ",$F2190&amp;" ")-1),"/",REPT(" ",20)),21,20)))),0))</f>
        <v>0</v>
      </c>
      <c r="X2190" s="25" t="str">
        <f aca="false">IF(ISNUMBER($N2190),$N2190*Validation!$B$5,"")</f>
        <v/>
      </c>
      <c r="Y2190" s="26" t="str">
        <f aca="false">IF($A2190="","",SUBSTITUTE(SUBSTITUTE(SUBSTITUTE(SUBSTITUTE(SUBSTITUTE(SUBSTITUTE(SUBSTITUTE(UPPER(TRIM($A2190)),"Á","A"),"É","E"),"Í","I"),"Ó","O"),"Ú","U"),"Ñ","N"),"Ü","U"))</f>
        <v/>
      </c>
      <c r="Z2190" s="26" t="str">
        <f aca="false">IF($Y2190="","",LEFT($Y2190,1)&amp;" "&amp;TRIM(RIGHT(SUBSTITUTE($Y2190," ",REPT(" ",50)),50)))</f>
        <v/>
      </c>
      <c r="AA2190" s="27" t="str">
        <f aca="false">IF($AF2190="","",IF(COUNTIF(Validation!$U$19:$U$178,$AF2190)&gt;0,"OK","NO MATCH"))</f>
        <v/>
      </c>
      <c r="AB2190" s="27" t="str">
        <f aca="false">IF($W2190=0,"",IF(AND($W2190&gt;=Validation!$B$3,$W2190&lt;=Validation!$C$3),"Yes","No"))</f>
        <v/>
      </c>
      <c r="AC2190" s="26" t="str">
        <f aca="false">IF($A2190="","",$AF2190&amp;"|"&amp;TEXT($W2190,"yyyy-mm-dd")&amp;"|"&amp;$J2190&amp;"|"&amp;$N2190)</f>
        <v/>
      </c>
      <c r="AD2190" s="27" t="str">
        <f aca="false">IF($AC2190="","",IF(COUNTIF($AC$2:$AC$3000,$AC2190)&gt;1,"REVIEW","OK"))</f>
        <v/>
      </c>
      <c r="AE2190" s="27" t="str">
        <f aca="false">IF(OR($W2190=0,$O2190=""),"",IF(IFERROR(IF(ISNUMBER($O2190),INT($O2190),DATE(VALUE(MID(SUBSTITUTE(LEFT($O2190,FIND(" ",$O2190&amp;" ")-1),"/",REPT(" ",20)),41,20)),VALUE(LEFT(SUBSTITUTE(LEFT($O2190,FIND(" ",$O2190&amp;" ")-1),"/",REPT(" ",20)),20)),VALUE(MID(SUBSTITUTE(LEFT($O2190,FIND(" ",$O2190&amp;" ")-1),"/",REPT(" ",20)),21,20)))),0)&gt;$W2190,"Late","Same day"))</f>
        <v/>
      </c>
      <c r="AF2190" s="26" t="str">
        <f aca="false">IF($A2190="","",IFERROR(INDEX(Validation!$C$193:$C$217,MATCH($A2190,Validation!$A$193:$A$217,0)),IF(COUNTIF(Validation!$U$19:$U$178,$Z2190)&gt;0,$Z2190,IF(COUNTIF(Validation!$S$19:$S$178,$AI2190)=1,INDEX(Validation!$U$19:$U$178,MATCH($AI2190,Validation!$S$19:$S$178,0)),$Z2190))))</f>
        <v/>
      </c>
      <c r="AG2190" s="27" t="str">
        <f aca="false">IF(COUNTA($A2190:$U2190)=0,"",IF($A2190="","No name",IF($F2190="","No date",IF($W2190=0,"Date ilegible",IF(NOT(ISNUMBER($N2190)),"Hours no numéricas",IF($AA2190="NO MATCH","Person no identificada","OK"))))))</f>
        <v/>
      </c>
      <c r="AH2190" s="27" t="str">
        <f aca="false">IF($W2190=0,"No date",IF($W2190&lt;Validation!$B$3,"Before period",IF($W2190&gt;Validation!$C$3,"After period","In period")))</f>
        <v>No date</v>
      </c>
      <c r="AI2190" s="26" t="str">
        <f aca="false">IF($Y2190="","",TRIM(RIGHT(SUBSTITUTE($Y2190," ",REPT(" ",50)),50)))</f>
        <v/>
      </c>
      <c r="AJ2190" s="27" t="str">
        <f aca="false">IF($A2190="","",IF(NOT(ISERROR(MATCH($A2190,Validation!$A$193:$A$217,0))),"Manual mapping",IF(COUNTIF(Validation!$U$19:$U$178,$Z2190)&gt;0,"Direct",IF(COUNTIF(Validation!$S$19:$S$178,$AI2190)=1,"By surname","Unresolved"))))</f>
        <v/>
      </c>
      <c r="AK2190" s="28" t="str">
        <f aca="false">IF($L2190="","",IF(MATCH($L2190,$L$2:$L$3000,0)&lt;&gt;ROW()-1,"",COUNT($AK$1:$AK2189)+1))</f>
        <v/>
      </c>
      <c r="AL2190" s="28" t="str">
        <f aca="false">IF($G2190="","",IF(MATCH($G2190,$G$2:$G$3000,0)&lt;&gt;ROW()-1,"",COUNT($AL$1:$AL2189)+1))</f>
        <v/>
      </c>
      <c r="AM2190" s="28" t="str">
        <f aca="false">IF($H2190="","",IF(MATCH($H2190,$H$2:$H$3000,0)&lt;&gt;ROW()-1,"",COUNT($AM$1:$AM2189)+1))</f>
        <v/>
      </c>
      <c r="AN2190" s="28" t="str">
        <f aca="false">IF($I2190="","",IF(MATCH($I2190,$I$2:$I$3000,0)&lt;&gt;ROW()-1,"",COUNT($AN$1:$AN2189)+1))</f>
        <v/>
      </c>
      <c r="AO2190" s="28" t="str">
        <f aca="false">IF($Q2190="","",IF(MATCH($Q2190,$Q$2:$Q$3000,0)&lt;&gt;ROW()-1,"",COUNT($AO$1:$AO2189)+1))</f>
        <v/>
      </c>
    </row>
    <row r="2191" customFormat="false" ht="12.75" hidden="false" customHeight="true" outlineLevel="0" collapsed="false">
      <c r="W2191" s="24" t="n">
        <f aca="false">IF($F2191="",0,IFERROR(IF(ISNUMBER($F2191),INT($F2191),DATE(VALUE(MID(SUBSTITUTE(LEFT($F2191,FIND(" ",$F2191&amp;" ")-1),"/",REPT(" ",20)),41,20)),VALUE(LEFT(SUBSTITUTE(LEFT($F2191,FIND(" ",$F2191&amp;" ")-1),"/",REPT(" ",20)),20)),VALUE(MID(SUBSTITUTE(LEFT($F2191,FIND(" ",$F2191&amp;" ")-1),"/",REPT(" ",20)),21,20)))),0))</f>
        <v>0</v>
      </c>
      <c r="X2191" s="25" t="str">
        <f aca="false">IF(ISNUMBER($N2191),$N2191*Validation!$B$5,"")</f>
        <v/>
      </c>
      <c r="Y2191" s="26" t="str">
        <f aca="false">IF($A2191="","",SUBSTITUTE(SUBSTITUTE(SUBSTITUTE(SUBSTITUTE(SUBSTITUTE(SUBSTITUTE(SUBSTITUTE(UPPER(TRIM($A2191)),"Á","A"),"É","E"),"Í","I"),"Ó","O"),"Ú","U"),"Ñ","N"),"Ü","U"))</f>
        <v/>
      </c>
      <c r="Z2191" s="26" t="str">
        <f aca="false">IF($Y2191="","",LEFT($Y2191,1)&amp;" "&amp;TRIM(RIGHT(SUBSTITUTE($Y2191," ",REPT(" ",50)),50)))</f>
        <v/>
      </c>
      <c r="AA2191" s="27" t="str">
        <f aca="false">IF($AF2191="","",IF(COUNTIF(Validation!$U$19:$U$178,$AF2191)&gt;0,"OK","NO MATCH"))</f>
        <v/>
      </c>
      <c r="AB2191" s="27" t="str">
        <f aca="false">IF($W2191=0,"",IF(AND($W2191&gt;=Validation!$B$3,$W2191&lt;=Validation!$C$3),"Yes","No"))</f>
        <v/>
      </c>
      <c r="AC2191" s="26" t="str">
        <f aca="false">IF($A2191="","",$AF2191&amp;"|"&amp;TEXT($W2191,"yyyy-mm-dd")&amp;"|"&amp;$J2191&amp;"|"&amp;$N2191)</f>
        <v/>
      </c>
      <c r="AD2191" s="27" t="str">
        <f aca="false">IF($AC2191="","",IF(COUNTIF($AC$2:$AC$3000,$AC2191)&gt;1,"REVIEW","OK"))</f>
        <v/>
      </c>
      <c r="AE2191" s="27" t="str">
        <f aca="false">IF(OR($W2191=0,$O2191=""),"",IF(IFERROR(IF(ISNUMBER($O2191),INT($O2191),DATE(VALUE(MID(SUBSTITUTE(LEFT($O2191,FIND(" ",$O2191&amp;" ")-1),"/",REPT(" ",20)),41,20)),VALUE(LEFT(SUBSTITUTE(LEFT($O2191,FIND(" ",$O2191&amp;" ")-1),"/",REPT(" ",20)),20)),VALUE(MID(SUBSTITUTE(LEFT($O2191,FIND(" ",$O2191&amp;" ")-1),"/",REPT(" ",20)),21,20)))),0)&gt;$W2191,"Late","Same day"))</f>
        <v/>
      </c>
      <c r="AF2191" s="26" t="str">
        <f aca="false">IF($A2191="","",IFERROR(INDEX(Validation!$C$193:$C$217,MATCH($A2191,Validation!$A$193:$A$217,0)),IF(COUNTIF(Validation!$U$19:$U$178,$Z2191)&gt;0,$Z2191,IF(COUNTIF(Validation!$S$19:$S$178,$AI2191)=1,INDEX(Validation!$U$19:$U$178,MATCH($AI2191,Validation!$S$19:$S$178,0)),$Z2191))))</f>
        <v/>
      </c>
      <c r="AG2191" s="27" t="str">
        <f aca="false">IF(COUNTA($A2191:$U2191)=0,"",IF($A2191="","No name",IF($F2191="","No date",IF($W2191=0,"Date ilegible",IF(NOT(ISNUMBER($N2191)),"Hours no numéricas",IF($AA2191="NO MATCH","Person no identificada","OK"))))))</f>
        <v/>
      </c>
      <c r="AH2191" s="27" t="str">
        <f aca="false">IF($W2191=0,"No date",IF($W2191&lt;Validation!$B$3,"Before period",IF($W2191&gt;Validation!$C$3,"After period","In period")))</f>
        <v>No date</v>
      </c>
      <c r="AI2191" s="26" t="str">
        <f aca="false">IF($Y2191="","",TRIM(RIGHT(SUBSTITUTE($Y2191," ",REPT(" ",50)),50)))</f>
        <v/>
      </c>
      <c r="AJ2191" s="27" t="str">
        <f aca="false">IF($A2191="","",IF(NOT(ISERROR(MATCH($A2191,Validation!$A$193:$A$217,0))),"Manual mapping",IF(COUNTIF(Validation!$U$19:$U$178,$Z2191)&gt;0,"Direct",IF(COUNTIF(Validation!$S$19:$S$178,$AI2191)=1,"By surname","Unresolved"))))</f>
        <v/>
      </c>
      <c r="AK2191" s="28" t="str">
        <f aca="false">IF($L2191="","",IF(MATCH($L2191,$L$2:$L$3000,0)&lt;&gt;ROW()-1,"",COUNT($AK$1:$AK2190)+1))</f>
        <v/>
      </c>
      <c r="AL2191" s="28" t="str">
        <f aca="false">IF($G2191="","",IF(MATCH($G2191,$G$2:$G$3000,0)&lt;&gt;ROW()-1,"",COUNT($AL$1:$AL2190)+1))</f>
        <v/>
      </c>
      <c r="AM2191" s="28" t="str">
        <f aca="false">IF($H2191="","",IF(MATCH($H2191,$H$2:$H$3000,0)&lt;&gt;ROW()-1,"",COUNT($AM$1:$AM2190)+1))</f>
        <v/>
      </c>
      <c r="AN2191" s="28" t="str">
        <f aca="false">IF($I2191="","",IF(MATCH($I2191,$I$2:$I$3000,0)&lt;&gt;ROW()-1,"",COUNT($AN$1:$AN2190)+1))</f>
        <v/>
      </c>
      <c r="AO2191" s="28" t="str">
        <f aca="false">IF($Q2191="","",IF(MATCH($Q2191,$Q$2:$Q$3000,0)&lt;&gt;ROW()-1,"",COUNT($AO$1:$AO2190)+1))</f>
        <v/>
      </c>
    </row>
    <row r="2192" customFormat="false" ht="12.75" hidden="false" customHeight="true" outlineLevel="0" collapsed="false">
      <c r="W2192" s="24" t="n">
        <f aca="false">IF($F2192="",0,IFERROR(IF(ISNUMBER($F2192),INT($F2192),DATE(VALUE(MID(SUBSTITUTE(LEFT($F2192,FIND(" ",$F2192&amp;" ")-1),"/",REPT(" ",20)),41,20)),VALUE(LEFT(SUBSTITUTE(LEFT($F2192,FIND(" ",$F2192&amp;" ")-1),"/",REPT(" ",20)),20)),VALUE(MID(SUBSTITUTE(LEFT($F2192,FIND(" ",$F2192&amp;" ")-1),"/",REPT(" ",20)),21,20)))),0))</f>
        <v>0</v>
      </c>
      <c r="X2192" s="25" t="str">
        <f aca="false">IF(ISNUMBER($N2192),$N2192*Validation!$B$5,"")</f>
        <v/>
      </c>
      <c r="Y2192" s="26" t="str">
        <f aca="false">IF($A2192="","",SUBSTITUTE(SUBSTITUTE(SUBSTITUTE(SUBSTITUTE(SUBSTITUTE(SUBSTITUTE(SUBSTITUTE(UPPER(TRIM($A2192)),"Á","A"),"É","E"),"Í","I"),"Ó","O"),"Ú","U"),"Ñ","N"),"Ü","U"))</f>
        <v/>
      </c>
      <c r="Z2192" s="26" t="str">
        <f aca="false">IF($Y2192="","",LEFT($Y2192,1)&amp;" "&amp;TRIM(RIGHT(SUBSTITUTE($Y2192," ",REPT(" ",50)),50)))</f>
        <v/>
      </c>
      <c r="AA2192" s="27" t="str">
        <f aca="false">IF($AF2192="","",IF(COUNTIF(Validation!$U$19:$U$178,$AF2192)&gt;0,"OK","NO MATCH"))</f>
        <v/>
      </c>
      <c r="AB2192" s="27" t="str">
        <f aca="false">IF($W2192=0,"",IF(AND($W2192&gt;=Validation!$B$3,$W2192&lt;=Validation!$C$3),"Yes","No"))</f>
        <v/>
      </c>
      <c r="AC2192" s="26" t="str">
        <f aca="false">IF($A2192="","",$AF2192&amp;"|"&amp;TEXT($W2192,"yyyy-mm-dd")&amp;"|"&amp;$J2192&amp;"|"&amp;$N2192)</f>
        <v/>
      </c>
      <c r="AD2192" s="27" t="str">
        <f aca="false">IF($AC2192="","",IF(COUNTIF($AC$2:$AC$3000,$AC2192)&gt;1,"REVIEW","OK"))</f>
        <v/>
      </c>
      <c r="AE2192" s="27" t="str">
        <f aca="false">IF(OR($W2192=0,$O2192=""),"",IF(IFERROR(IF(ISNUMBER($O2192),INT($O2192),DATE(VALUE(MID(SUBSTITUTE(LEFT($O2192,FIND(" ",$O2192&amp;" ")-1),"/",REPT(" ",20)),41,20)),VALUE(LEFT(SUBSTITUTE(LEFT($O2192,FIND(" ",$O2192&amp;" ")-1),"/",REPT(" ",20)),20)),VALUE(MID(SUBSTITUTE(LEFT($O2192,FIND(" ",$O2192&amp;" ")-1),"/",REPT(" ",20)),21,20)))),0)&gt;$W2192,"Late","Same day"))</f>
        <v/>
      </c>
      <c r="AF2192" s="26" t="str">
        <f aca="false">IF($A2192="","",IFERROR(INDEX(Validation!$C$193:$C$217,MATCH($A2192,Validation!$A$193:$A$217,0)),IF(COUNTIF(Validation!$U$19:$U$178,$Z2192)&gt;0,$Z2192,IF(COUNTIF(Validation!$S$19:$S$178,$AI2192)=1,INDEX(Validation!$U$19:$U$178,MATCH($AI2192,Validation!$S$19:$S$178,0)),$Z2192))))</f>
        <v/>
      </c>
      <c r="AG2192" s="27" t="str">
        <f aca="false">IF(COUNTA($A2192:$U2192)=0,"",IF($A2192="","No name",IF($F2192="","No date",IF($W2192=0,"Date ilegible",IF(NOT(ISNUMBER($N2192)),"Hours no numéricas",IF($AA2192="NO MATCH","Person no identificada","OK"))))))</f>
        <v/>
      </c>
      <c r="AH2192" s="27" t="str">
        <f aca="false">IF($W2192=0,"No date",IF($W2192&lt;Validation!$B$3,"Before period",IF($W2192&gt;Validation!$C$3,"After period","In period")))</f>
        <v>No date</v>
      </c>
      <c r="AI2192" s="26" t="str">
        <f aca="false">IF($Y2192="","",TRIM(RIGHT(SUBSTITUTE($Y2192," ",REPT(" ",50)),50)))</f>
        <v/>
      </c>
      <c r="AJ2192" s="27" t="str">
        <f aca="false">IF($A2192="","",IF(NOT(ISERROR(MATCH($A2192,Validation!$A$193:$A$217,0))),"Manual mapping",IF(COUNTIF(Validation!$U$19:$U$178,$Z2192)&gt;0,"Direct",IF(COUNTIF(Validation!$S$19:$S$178,$AI2192)=1,"By surname","Unresolved"))))</f>
        <v/>
      </c>
      <c r="AK2192" s="28" t="str">
        <f aca="false">IF($L2192="","",IF(MATCH($L2192,$L$2:$L$3000,0)&lt;&gt;ROW()-1,"",COUNT($AK$1:$AK2191)+1))</f>
        <v/>
      </c>
      <c r="AL2192" s="28" t="str">
        <f aca="false">IF($G2192="","",IF(MATCH($G2192,$G$2:$G$3000,0)&lt;&gt;ROW()-1,"",COUNT($AL$1:$AL2191)+1))</f>
        <v/>
      </c>
      <c r="AM2192" s="28" t="str">
        <f aca="false">IF($H2192="","",IF(MATCH($H2192,$H$2:$H$3000,0)&lt;&gt;ROW()-1,"",COUNT($AM$1:$AM2191)+1))</f>
        <v/>
      </c>
      <c r="AN2192" s="28" t="str">
        <f aca="false">IF($I2192="","",IF(MATCH($I2192,$I$2:$I$3000,0)&lt;&gt;ROW()-1,"",COUNT($AN$1:$AN2191)+1))</f>
        <v/>
      </c>
      <c r="AO2192" s="28" t="str">
        <f aca="false">IF($Q2192="","",IF(MATCH($Q2192,$Q$2:$Q$3000,0)&lt;&gt;ROW()-1,"",COUNT($AO$1:$AO2191)+1))</f>
        <v/>
      </c>
    </row>
    <row r="2193" customFormat="false" ht="12.75" hidden="false" customHeight="true" outlineLevel="0" collapsed="false">
      <c r="W2193" s="24" t="n">
        <f aca="false">IF($F2193="",0,IFERROR(IF(ISNUMBER($F2193),INT($F2193),DATE(VALUE(MID(SUBSTITUTE(LEFT($F2193,FIND(" ",$F2193&amp;" ")-1),"/",REPT(" ",20)),41,20)),VALUE(LEFT(SUBSTITUTE(LEFT($F2193,FIND(" ",$F2193&amp;" ")-1),"/",REPT(" ",20)),20)),VALUE(MID(SUBSTITUTE(LEFT($F2193,FIND(" ",$F2193&amp;" ")-1),"/",REPT(" ",20)),21,20)))),0))</f>
        <v>0</v>
      </c>
      <c r="X2193" s="25" t="str">
        <f aca="false">IF(ISNUMBER($N2193),$N2193*Validation!$B$5,"")</f>
        <v/>
      </c>
      <c r="Y2193" s="26" t="str">
        <f aca="false">IF($A2193="","",SUBSTITUTE(SUBSTITUTE(SUBSTITUTE(SUBSTITUTE(SUBSTITUTE(SUBSTITUTE(SUBSTITUTE(UPPER(TRIM($A2193)),"Á","A"),"É","E"),"Í","I"),"Ó","O"),"Ú","U"),"Ñ","N"),"Ü","U"))</f>
        <v/>
      </c>
      <c r="Z2193" s="26" t="str">
        <f aca="false">IF($Y2193="","",LEFT($Y2193,1)&amp;" "&amp;TRIM(RIGHT(SUBSTITUTE($Y2193," ",REPT(" ",50)),50)))</f>
        <v/>
      </c>
      <c r="AA2193" s="27" t="str">
        <f aca="false">IF($AF2193="","",IF(COUNTIF(Validation!$U$19:$U$178,$AF2193)&gt;0,"OK","NO MATCH"))</f>
        <v/>
      </c>
      <c r="AB2193" s="27" t="str">
        <f aca="false">IF($W2193=0,"",IF(AND($W2193&gt;=Validation!$B$3,$W2193&lt;=Validation!$C$3),"Yes","No"))</f>
        <v/>
      </c>
      <c r="AC2193" s="26" t="str">
        <f aca="false">IF($A2193="","",$AF2193&amp;"|"&amp;TEXT($W2193,"yyyy-mm-dd")&amp;"|"&amp;$J2193&amp;"|"&amp;$N2193)</f>
        <v/>
      </c>
      <c r="AD2193" s="27" t="str">
        <f aca="false">IF($AC2193="","",IF(COUNTIF($AC$2:$AC$3000,$AC2193)&gt;1,"REVIEW","OK"))</f>
        <v/>
      </c>
      <c r="AE2193" s="27" t="str">
        <f aca="false">IF(OR($W2193=0,$O2193=""),"",IF(IFERROR(IF(ISNUMBER($O2193),INT($O2193),DATE(VALUE(MID(SUBSTITUTE(LEFT($O2193,FIND(" ",$O2193&amp;" ")-1),"/",REPT(" ",20)),41,20)),VALUE(LEFT(SUBSTITUTE(LEFT($O2193,FIND(" ",$O2193&amp;" ")-1),"/",REPT(" ",20)),20)),VALUE(MID(SUBSTITUTE(LEFT($O2193,FIND(" ",$O2193&amp;" ")-1),"/",REPT(" ",20)),21,20)))),0)&gt;$W2193,"Late","Same day"))</f>
        <v/>
      </c>
      <c r="AF2193" s="26" t="str">
        <f aca="false">IF($A2193="","",IFERROR(INDEX(Validation!$C$193:$C$217,MATCH($A2193,Validation!$A$193:$A$217,0)),IF(COUNTIF(Validation!$U$19:$U$178,$Z2193)&gt;0,$Z2193,IF(COUNTIF(Validation!$S$19:$S$178,$AI2193)=1,INDEX(Validation!$U$19:$U$178,MATCH($AI2193,Validation!$S$19:$S$178,0)),$Z2193))))</f>
        <v/>
      </c>
      <c r="AG2193" s="27" t="str">
        <f aca="false">IF(COUNTA($A2193:$U2193)=0,"",IF($A2193="","No name",IF($F2193="","No date",IF($W2193=0,"Date ilegible",IF(NOT(ISNUMBER($N2193)),"Hours no numéricas",IF($AA2193="NO MATCH","Person no identificada","OK"))))))</f>
        <v/>
      </c>
      <c r="AH2193" s="27" t="str">
        <f aca="false">IF($W2193=0,"No date",IF($W2193&lt;Validation!$B$3,"Before period",IF($W2193&gt;Validation!$C$3,"After period","In period")))</f>
        <v>No date</v>
      </c>
      <c r="AI2193" s="26" t="str">
        <f aca="false">IF($Y2193="","",TRIM(RIGHT(SUBSTITUTE($Y2193," ",REPT(" ",50)),50)))</f>
        <v/>
      </c>
      <c r="AJ2193" s="27" t="str">
        <f aca="false">IF($A2193="","",IF(NOT(ISERROR(MATCH($A2193,Validation!$A$193:$A$217,0))),"Manual mapping",IF(COUNTIF(Validation!$U$19:$U$178,$Z2193)&gt;0,"Direct",IF(COUNTIF(Validation!$S$19:$S$178,$AI2193)=1,"By surname","Unresolved"))))</f>
        <v/>
      </c>
      <c r="AK2193" s="28" t="str">
        <f aca="false">IF($L2193="","",IF(MATCH($L2193,$L$2:$L$3000,0)&lt;&gt;ROW()-1,"",COUNT($AK$1:$AK2192)+1))</f>
        <v/>
      </c>
      <c r="AL2193" s="28" t="str">
        <f aca="false">IF($G2193="","",IF(MATCH($G2193,$G$2:$G$3000,0)&lt;&gt;ROW()-1,"",COUNT($AL$1:$AL2192)+1))</f>
        <v/>
      </c>
      <c r="AM2193" s="28" t="str">
        <f aca="false">IF($H2193="","",IF(MATCH($H2193,$H$2:$H$3000,0)&lt;&gt;ROW()-1,"",COUNT($AM$1:$AM2192)+1))</f>
        <v/>
      </c>
      <c r="AN2193" s="28" t="str">
        <f aca="false">IF($I2193="","",IF(MATCH($I2193,$I$2:$I$3000,0)&lt;&gt;ROW()-1,"",COUNT($AN$1:$AN2192)+1))</f>
        <v/>
      </c>
      <c r="AO2193" s="28" t="str">
        <f aca="false">IF($Q2193="","",IF(MATCH($Q2193,$Q$2:$Q$3000,0)&lt;&gt;ROW()-1,"",COUNT($AO$1:$AO2192)+1))</f>
        <v/>
      </c>
    </row>
    <row r="2194" customFormat="false" ht="12.75" hidden="false" customHeight="true" outlineLevel="0" collapsed="false">
      <c r="W2194" s="24" t="n">
        <f aca="false">IF($F2194="",0,IFERROR(IF(ISNUMBER($F2194),INT($F2194),DATE(VALUE(MID(SUBSTITUTE(LEFT($F2194,FIND(" ",$F2194&amp;" ")-1),"/",REPT(" ",20)),41,20)),VALUE(LEFT(SUBSTITUTE(LEFT($F2194,FIND(" ",$F2194&amp;" ")-1),"/",REPT(" ",20)),20)),VALUE(MID(SUBSTITUTE(LEFT($F2194,FIND(" ",$F2194&amp;" ")-1),"/",REPT(" ",20)),21,20)))),0))</f>
        <v>0</v>
      </c>
      <c r="X2194" s="25" t="str">
        <f aca="false">IF(ISNUMBER($N2194),$N2194*Validation!$B$5,"")</f>
        <v/>
      </c>
      <c r="Y2194" s="26" t="str">
        <f aca="false">IF($A2194="","",SUBSTITUTE(SUBSTITUTE(SUBSTITUTE(SUBSTITUTE(SUBSTITUTE(SUBSTITUTE(SUBSTITUTE(UPPER(TRIM($A2194)),"Á","A"),"É","E"),"Í","I"),"Ó","O"),"Ú","U"),"Ñ","N"),"Ü","U"))</f>
        <v/>
      </c>
      <c r="Z2194" s="26" t="str">
        <f aca="false">IF($Y2194="","",LEFT($Y2194,1)&amp;" "&amp;TRIM(RIGHT(SUBSTITUTE($Y2194," ",REPT(" ",50)),50)))</f>
        <v/>
      </c>
      <c r="AA2194" s="27" t="str">
        <f aca="false">IF($AF2194="","",IF(COUNTIF(Validation!$U$19:$U$178,$AF2194)&gt;0,"OK","NO MATCH"))</f>
        <v/>
      </c>
      <c r="AB2194" s="27" t="str">
        <f aca="false">IF($W2194=0,"",IF(AND($W2194&gt;=Validation!$B$3,$W2194&lt;=Validation!$C$3),"Yes","No"))</f>
        <v/>
      </c>
      <c r="AC2194" s="26" t="str">
        <f aca="false">IF($A2194="","",$AF2194&amp;"|"&amp;TEXT($W2194,"yyyy-mm-dd")&amp;"|"&amp;$J2194&amp;"|"&amp;$N2194)</f>
        <v/>
      </c>
      <c r="AD2194" s="27" t="str">
        <f aca="false">IF($AC2194="","",IF(COUNTIF($AC$2:$AC$3000,$AC2194)&gt;1,"REVIEW","OK"))</f>
        <v/>
      </c>
      <c r="AE2194" s="27" t="str">
        <f aca="false">IF(OR($W2194=0,$O2194=""),"",IF(IFERROR(IF(ISNUMBER($O2194),INT($O2194),DATE(VALUE(MID(SUBSTITUTE(LEFT($O2194,FIND(" ",$O2194&amp;" ")-1),"/",REPT(" ",20)),41,20)),VALUE(LEFT(SUBSTITUTE(LEFT($O2194,FIND(" ",$O2194&amp;" ")-1),"/",REPT(" ",20)),20)),VALUE(MID(SUBSTITUTE(LEFT($O2194,FIND(" ",$O2194&amp;" ")-1),"/",REPT(" ",20)),21,20)))),0)&gt;$W2194,"Late","Same day"))</f>
        <v/>
      </c>
      <c r="AF2194" s="26" t="str">
        <f aca="false">IF($A2194="","",IFERROR(INDEX(Validation!$C$193:$C$217,MATCH($A2194,Validation!$A$193:$A$217,0)),IF(COUNTIF(Validation!$U$19:$U$178,$Z2194)&gt;0,$Z2194,IF(COUNTIF(Validation!$S$19:$S$178,$AI2194)=1,INDEX(Validation!$U$19:$U$178,MATCH($AI2194,Validation!$S$19:$S$178,0)),$Z2194))))</f>
        <v/>
      </c>
      <c r="AG2194" s="27" t="str">
        <f aca="false">IF(COUNTA($A2194:$U2194)=0,"",IF($A2194="","No name",IF($F2194="","No date",IF($W2194=0,"Date ilegible",IF(NOT(ISNUMBER($N2194)),"Hours no numéricas",IF($AA2194="NO MATCH","Person no identificada","OK"))))))</f>
        <v/>
      </c>
      <c r="AH2194" s="27" t="str">
        <f aca="false">IF($W2194=0,"No date",IF($W2194&lt;Validation!$B$3,"Before period",IF($W2194&gt;Validation!$C$3,"After period","In period")))</f>
        <v>No date</v>
      </c>
      <c r="AI2194" s="26" t="str">
        <f aca="false">IF($Y2194="","",TRIM(RIGHT(SUBSTITUTE($Y2194," ",REPT(" ",50)),50)))</f>
        <v/>
      </c>
      <c r="AJ2194" s="27" t="str">
        <f aca="false">IF($A2194="","",IF(NOT(ISERROR(MATCH($A2194,Validation!$A$193:$A$217,0))),"Manual mapping",IF(COUNTIF(Validation!$U$19:$U$178,$Z2194)&gt;0,"Direct",IF(COUNTIF(Validation!$S$19:$S$178,$AI2194)=1,"By surname","Unresolved"))))</f>
        <v/>
      </c>
      <c r="AK2194" s="28" t="str">
        <f aca="false">IF($L2194="","",IF(MATCH($L2194,$L$2:$L$3000,0)&lt;&gt;ROW()-1,"",COUNT($AK$1:$AK2193)+1))</f>
        <v/>
      </c>
      <c r="AL2194" s="28" t="str">
        <f aca="false">IF($G2194="","",IF(MATCH($G2194,$G$2:$G$3000,0)&lt;&gt;ROW()-1,"",COUNT($AL$1:$AL2193)+1))</f>
        <v/>
      </c>
      <c r="AM2194" s="28" t="str">
        <f aca="false">IF($H2194="","",IF(MATCH($H2194,$H$2:$H$3000,0)&lt;&gt;ROW()-1,"",COUNT($AM$1:$AM2193)+1))</f>
        <v/>
      </c>
      <c r="AN2194" s="28" t="str">
        <f aca="false">IF($I2194="","",IF(MATCH($I2194,$I$2:$I$3000,0)&lt;&gt;ROW()-1,"",COUNT($AN$1:$AN2193)+1))</f>
        <v/>
      </c>
      <c r="AO2194" s="28" t="str">
        <f aca="false">IF($Q2194="","",IF(MATCH($Q2194,$Q$2:$Q$3000,0)&lt;&gt;ROW()-1,"",COUNT($AO$1:$AO2193)+1))</f>
        <v/>
      </c>
    </row>
    <row r="2195" customFormat="false" ht="12.75" hidden="false" customHeight="true" outlineLevel="0" collapsed="false">
      <c r="W2195" s="24" t="n">
        <f aca="false">IF($F2195="",0,IFERROR(IF(ISNUMBER($F2195),INT($F2195),DATE(VALUE(MID(SUBSTITUTE(LEFT($F2195,FIND(" ",$F2195&amp;" ")-1),"/",REPT(" ",20)),41,20)),VALUE(LEFT(SUBSTITUTE(LEFT($F2195,FIND(" ",$F2195&amp;" ")-1),"/",REPT(" ",20)),20)),VALUE(MID(SUBSTITUTE(LEFT($F2195,FIND(" ",$F2195&amp;" ")-1),"/",REPT(" ",20)),21,20)))),0))</f>
        <v>0</v>
      </c>
      <c r="X2195" s="25" t="str">
        <f aca="false">IF(ISNUMBER($N2195),$N2195*Validation!$B$5,"")</f>
        <v/>
      </c>
      <c r="Y2195" s="26" t="str">
        <f aca="false">IF($A2195="","",SUBSTITUTE(SUBSTITUTE(SUBSTITUTE(SUBSTITUTE(SUBSTITUTE(SUBSTITUTE(SUBSTITUTE(UPPER(TRIM($A2195)),"Á","A"),"É","E"),"Í","I"),"Ó","O"),"Ú","U"),"Ñ","N"),"Ü","U"))</f>
        <v/>
      </c>
      <c r="Z2195" s="26" t="str">
        <f aca="false">IF($Y2195="","",LEFT($Y2195,1)&amp;" "&amp;TRIM(RIGHT(SUBSTITUTE($Y2195," ",REPT(" ",50)),50)))</f>
        <v/>
      </c>
      <c r="AA2195" s="27" t="str">
        <f aca="false">IF($AF2195="","",IF(COUNTIF(Validation!$U$19:$U$178,$AF2195)&gt;0,"OK","NO MATCH"))</f>
        <v/>
      </c>
      <c r="AB2195" s="27" t="str">
        <f aca="false">IF($W2195=0,"",IF(AND($W2195&gt;=Validation!$B$3,$W2195&lt;=Validation!$C$3),"Yes","No"))</f>
        <v/>
      </c>
      <c r="AC2195" s="26" t="str">
        <f aca="false">IF($A2195="","",$AF2195&amp;"|"&amp;TEXT($W2195,"yyyy-mm-dd")&amp;"|"&amp;$J2195&amp;"|"&amp;$N2195)</f>
        <v/>
      </c>
      <c r="AD2195" s="27" t="str">
        <f aca="false">IF($AC2195="","",IF(COUNTIF($AC$2:$AC$3000,$AC2195)&gt;1,"REVIEW","OK"))</f>
        <v/>
      </c>
      <c r="AE2195" s="27" t="str">
        <f aca="false">IF(OR($W2195=0,$O2195=""),"",IF(IFERROR(IF(ISNUMBER($O2195),INT($O2195),DATE(VALUE(MID(SUBSTITUTE(LEFT($O2195,FIND(" ",$O2195&amp;" ")-1),"/",REPT(" ",20)),41,20)),VALUE(LEFT(SUBSTITUTE(LEFT($O2195,FIND(" ",$O2195&amp;" ")-1),"/",REPT(" ",20)),20)),VALUE(MID(SUBSTITUTE(LEFT($O2195,FIND(" ",$O2195&amp;" ")-1),"/",REPT(" ",20)),21,20)))),0)&gt;$W2195,"Late","Same day"))</f>
        <v/>
      </c>
      <c r="AF2195" s="26" t="str">
        <f aca="false">IF($A2195="","",IFERROR(INDEX(Validation!$C$193:$C$217,MATCH($A2195,Validation!$A$193:$A$217,0)),IF(COUNTIF(Validation!$U$19:$U$178,$Z2195)&gt;0,$Z2195,IF(COUNTIF(Validation!$S$19:$S$178,$AI2195)=1,INDEX(Validation!$U$19:$U$178,MATCH($AI2195,Validation!$S$19:$S$178,0)),$Z2195))))</f>
        <v/>
      </c>
      <c r="AG2195" s="27" t="str">
        <f aca="false">IF(COUNTA($A2195:$U2195)=0,"",IF($A2195="","No name",IF($F2195="","No date",IF($W2195=0,"Date ilegible",IF(NOT(ISNUMBER($N2195)),"Hours no numéricas",IF($AA2195="NO MATCH","Person no identificada","OK"))))))</f>
        <v/>
      </c>
      <c r="AH2195" s="27" t="str">
        <f aca="false">IF($W2195=0,"No date",IF($W2195&lt;Validation!$B$3,"Before period",IF($W2195&gt;Validation!$C$3,"After period","In period")))</f>
        <v>No date</v>
      </c>
      <c r="AI2195" s="26" t="str">
        <f aca="false">IF($Y2195="","",TRIM(RIGHT(SUBSTITUTE($Y2195," ",REPT(" ",50)),50)))</f>
        <v/>
      </c>
      <c r="AJ2195" s="27" t="str">
        <f aca="false">IF($A2195="","",IF(NOT(ISERROR(MATCH($A2195,Validation!$A$193:$A$217,0))),"Manual mapping",IF(COUNTIF(Validation!$U$19:$U$178,$Z2195)&gt;0,"Direct",IF(COUNTIF(Validation!$S$19:$S$178,$AI2195)=1,"By surname","Unresolved"))))</f>
        <v/>
      </c>
      <c r="AK2195" s="28" t="str">
        <f aca="false">IF($L2195="","",IF(MATCH($L2195,$L$2:$L$3000,0)&lt;&gt;ROW()-1,"",COUNT($AK$1:$AK2194)+1))</f>
        <v/>
      </c>
      <c r="AL2195" s="28" t="str">
        <f aca="false">IF($G2195="","",IF(MATCH($G2195,$G$2:$G$3000,0)&lt;&gt;ROW()-1,"",COUNT($AL$1:$AL2194)+1))</f>
        <v/>
      </c>
      <c r="AM2195" s="28" t="str">
        <f aca="false">IF($H2195="","",IF(MATCH($H2195,$H$2:$H$3000,0)&lt;&gt;ROW()-1,"",COUNT($AM$1:$AM2194)+1))</f>
        <v/>
      </c>
      <c r="AN2195" s="28" t="str">
        <f aca="false">IF($I2195="","",IF(MATCH($I2195,$I$2:$I$3000,0)&lt;&gt;ROW()-1,"",COUNT($AN$1:$AN2194)+1))</f>
        <v/>
      </c>
      <c r="AO2195" s="28" t="str">
        <f aca="false">IF($Q2195="","",IF(MATCH($Q2195,$Q$2:$Q$3000,0)&lt;&gt;ROW()-1,"",COUNT($AO$1:$AO2194)+1))</f>
        <v/>
      </c>
    </row>
    <row r="2196" customFormat="false" ht="12.75" hidden="false" customHeight="true" outlineLevel="0" collapsed="false">
      <c r="W2196" s="24" t="n">
        <f aca="false">IF($F2196="",0,IFERROR(IF(ISNUMBER($F2196),INT($F2196),DATE(VALUE(MID(SUBSTITUTE(LEFT($F2196,FIND(" ",$F2196&amp;" ")-1),"/",REPT(" ",20)),41,20)),VALUE(LEFT(SUBSTITUTE(LEFT($F2196,FIND(" ",$F2196&amp;" ")-1),"/",REPT(" ",20)),20)),VALUE(MID(SUBSTITUTE(LEFT($F2196,FIND(" ",$F2196&amp;" ")-1),"/",REPT(" ",20)),21,20)))),0))</f>
        <v>0</v>
      </c>
      <c r="X2196" s="25" t="str">
        <f aca="false">IF(ISNUMBER($N2196),$N2196*Validation!$B$5,"")</f>
        <v/>
      </c>
      <c r="Y2196" s="26" t="str">
        <f aca="false">IF($A2196="","",SUBSTITUTE(SUBSTITUTE(SUBSTITUTE(SUBSTITUTE(SUBSTITUTE(SUBSTITUTE(SUBSTITUTE(UPPER(TRIM($A2196)),"Á","A"),"É","E"),"Í","I"),"Ó","O"),"Ú","U"),"Ñ","N"),"Ü","U"))</f>
        <v/>
      </c>
      <c r="Z2196" s="26" t="str">
        <f aca="false">IF($Y2196="","",LEFT($Y2196,1)&amp;" "&amp;TRIM(RIGHT(SUBSTITUTE($Y2196," ",REPT(" ",50)),50)))</f>
        <v/>
      </c>
      <c r="AA2196" s="27" t="str">
        <f aca="false">IF($AF2196="","",IF(COUNTIF(Validation!$U$19:$U$178,$AF2196)&gt;0,"OK","NO MATCH"))</f>
        <v/>
      </c>
      <c r="AB2196" s="27" t="str">
        <f aca="false">IF($W2196=0,"",IF(AND($W2196&gt;=Validation!$B$3,$W2196&lt;=Validation!$C$3),"Yes","No"))</f>
        <v/>
      </c>
      <c r="AC2196" s="26" t="str">
        <f aca="false">IF($A2196="","",$AF2196&amp;"|"&amp;TEXT($W2196,"yyyy-mm-dd")&amp;"|"&amp;$J2196&amp;"|"&amp;$N2196)</f>
        <v/>
      </c>
      <c r="AD2196" s="27" t="str">
        <f aca="false">IF($AC2196="","",IF(COUNTIF($AC$2:$AC$3000,$AC2196)&gt;1,"REVIEW","OK"))</f>
        <v/>
      </c>
      <c r="AE2196" s="27" t="str">
        <f aca="false">IF(OR($W2196=0,$O2196=""),"",IF(IFERROR(IF(ISNUMBER($O2196),INT($O2196),DATE(VALUE(MID(SUBSTITUTE(LEFT($O2196,FIND(" ",$O2196&amp;" ")-1),"/",REPT(" ",20)),41,20)),VALUE(LEFT(SUBSTITUTE(LEFT($O2196,FIND(" ",$O2196&amp;" ")-1),"/",REPT(" ",20)),20)),VALUE(MID(SUBSTITUTE(LEFT($O2196,FIND(" ",$O2196&amp;" ")-1),"/",REPT(" ",20)),21,20)))),0)&gt;$W2196,"Late","Same day"))</f>
        <v/>
      </c>
      <c r="AF2196" s="26" t="str">
        <f aca="false">IF($A2196="","",IFERROR(INDEX(Validation!$C$193:$C$217,MATCH($A2196,Validation!$A$193:$A$217,0)),IF(COUNTIF(Validation!$U$19:$U$178,$Z2196)&gt;0,$Z2196,IF(COUNTIF(Validation!$S$19:$S$178,$AI2196)=1,INDEX(Validation!$U$19:$U$178,MATCH($AI2196,Validation!$S$19:$S$178,0)),$Z2196))))</f>
        <v/>
      </c>
      <c r="AG2196" s="27" t="str">
        <f aca="false">IF(COUNTA($A2196:$U2196)=0,"",IF($A2196="","No name",IF($F2196="","No date",IF($W2196=0,"Date ilegible",IF(NOT(ISNUMBER($N2196)),"Hours no numéricas",IF($AA2196="NO MATCH","Person no identificada","OK"))))))</f>
        <v/>
      </c>
      <c r="AH2196" s="27" t="str">
        <f aca="false">IF($W2196=0,"No date",IF($W2196&lt;Validation!$B$3,"Before period",IF($W2196&gt;Validation!$C$3,"After period","In period")))</f>
        <v>No date</v>
      </c>
      <c r="AI2196" s="26" t="str">
        <f aca="false">IF($Y2196="","",TRIM(RIGHT(SUBSTITUTE($Y2196," ",REPT(" ",50)),50)))</f>
        <v/>
      </c>
      <c r="AJ2196" s="27" t="str">
        <f aca="false">IF($A2196="","",IF(NOT(ISERROR(MATCH($A2196,Validation!$A$193:$A$217,0))),"Manual mapping",IF(COUNTIF(Validation!$U$19:$U$178,$Z2196)&gt;0,"Direct",IF(COUNTIF(Validation!$S$19:$S$178,$AI2196)=1,"By surname","Unresolved"))))</f>
        <v/>
      </c>
      <c r="AK2196" s="28" t="str">
        <f aca="false">IF($L2196="","",IF(MATCH($L2196,$L$2:$L$3000,0)&lt;&gt;ROW()-1,"",COUNT($AK$1:$AK2195)+1))</f>
        <v/>
      </c>
      <c r="AL2196" s="28" t="str">
        <f aca="false">IF($G2196="","",IF(MATCH($G2196,$G$2:$G$3000,0)&lt;&gt;ROW()-1,"",COUNT($AL$1:$AL2195)+1))</f>
        <v/>
      </c>
      <c r="AM2196" s="28" t="str">
        <f aca="false">IF($H2196="","",IF(MATCH($H2196,$H$2:$H$3000,0)&lt;&gt;ROW()-1,"",COUNT($AM$1:$AM2195)+1))</f>
        <v/>
      </c>
      <c r="AN2196" s="28" t="str">
        <f aca="false">IF($I2196="","",IF(MATCH($I2196,$I$2:$I$3000,0)&lt;&gt;ROW()-1,"",COUNT($AN$1:$AN2195)+1))</f>
        <v/>
      </c>
      <c r="AO2196" s="28" t="str">
        <f aca="false">IF($Q2196="","",IF(MATCH($Q2196,$Q$2:$Q$3000,0)&lt;&gt;ROW()-1,"",COUNT($AO$1:$AO2195)+1))</f>
        <v/>
      </c>
    </row>
    <row r="2197" customFormat="false" ht="12.75" hidden="false" customHeight="true" outlineLevel="0" collapsed="false">
      <c r="W2197" s="24" t="n">
        <f aca="false">IF($F2197="",0,IFERROR(IF(ISNUMBER($F2197),INT($F2197),DATE(VALUE(MID(SUBSTITUTE(LEFT($F2197,FIND(" ",$F2197&amp;" ")-1),"/",REPT(" ",20)),41,20)),VALUE(LEFT(SUBSTITUTE(LEFT($F2197,FIND(" ",$F2197&amp;" ")-1),"/",REPT(" ",20)),20)),VALUE(MID(SUBSTITUTE(LEFT($F2197,FIND(" ",$F2197&amp;" ")-1),"/",REPT(" ",20)),21,20)))),0))</f>
        <v>0</v>
      </c>
      <c r="X2197" s="25" t="str">
        <f aca="false">IF(ISNUMBER($N2197),$N2197*Validation!$B$5,"")</f>
        <v/>
      </c>
      <c r="Y2197" s="26" t="str">
        <f aca="false">IF($A2197="","",SUBSTITUTE(SUBSTITUTE(SUBSTITUTE(SUBSTITUTE(SUBSTITUTE(SUBSTITUTE(SUBSTITUTE(UPPER(TRIM($A2197)),"Á","A"),"É","E"),"Í","I"),"Ó","O"),"Ú","U"),"Ñ","N"),"Ü","U"))</f>
        <v/>
      </c>
      <c r="Z2197" s="26" t="str">
        <f aca="false">IF($Y2197="","",LEFT($Y2197,1)&amp;" "&amp;TRIM(RIGHT(SUBSTITUTE($Y2197," ",REPT(" ",50)),50)))</f>
        <v/>
      </c>
      <c r="AA2197" s="27" t="str">
        <f aca="false">IF($AF2197="","",IF(COUNTIF(Validation!$U$19:$U$178,$AF2197)&gt;0,"OK","NO MATCH"))</f>
        <v/>
      </c>
      <c r="AB2197" s="27" t="str">
        <f aca="false">IF($W2197=0,"",IF(AND($W2197&gt;=Validation!$B$3,$W2197&lt;=Validation!$C$3),"Yes","No"))</f>
        <v/>
      </c>
      <c r="AC2197" s="26" t="str">
        <f aca="false">IF($A2197="","",$AF2197&amp;"|"&amp;TEXT($W2197,"yyyy-mm-dd")&amp;"|"&amp;$J2197&amp;"|"&amp;$N2197)</f>
        <v/>
      </c>
      <c r="AD2197" s="27" t="str">
        <f aca="false">IF($AC2197="","",IF(COUNTIF($AC$2:$AC$3000,$AC2197)&gt;1,"REVIEW","OK"))</f>
        <v/>
      </c>
      <c r="AE2197" s="27" t="str">
        <f aca="false">IF(OR($W2197=0,$O2197=""),"",IF(IFERROR(IF(ISNUMBER($O2197),INT($O2197),DATE(VALUE(MID(SUBSTITUTE(LEFT($O2197,FIND(" ",$O2197&amp;" ")-1),"/",REPT(" ",20)),41,20)),VALUE(LEFT(SUBSTITUTE(LEFT($O2197,FIND(" ",$O2197&amp;" ")-1),"/",REPT(" ",20)),20)),VALUE(MID(SUBSTITUTE(LEFT($O2197,FIND(" ",$O2197&amp;" ")-1),"/",REPT(" ",20)),21,20)))),0)&gt;$W2197,"Late","Same day"))</f>
        <v/>
      </c>
      <c r="AF2197" s="26" t="str">
        <f aca="false">IF($A2197="","",IFERROR(INDEX(Validation!$C$193:$C$217,MATCH($A2197,Validation!$A$193:$A$217,0)),IF(COUNTIF(Validation!$U$19:$U$178,$Z2197)&gt;0,$Z2197,IF(COUNTIF(Validation!$S$19:$S$178,$AI2197)=1,INDEX(Validation!$U$19:$U$178,MATCH($AI2197,Validation!$S$19:$S$178,0)),$Z2197))))</f>
        <v/>
      </c>
      <c r="AG2197" s="27" t="str">
        <f aca="false">IF(COUNTA($A2197:$U2197)=0,"",IF($A2197="","No name",IF($F2197="","No date",IF($W2197=0,"Date ilegible",IF(NOT(ISNUMBER($N2197)),"Hours no numéricas",IF($AA2197="NO MATCH","Person no identificada","OK"))))))</f>
        <v/>
      </c>
      <c r="AH2197" s="27" t="str">
        <f aca="false">IF($W2197=0,"No date",IF($W2197&lt;Validation!$B$3,"Before period",IF($W2197&gt;Validation!$C$3,"After period","In period")))</f>
        <v>No date</v>
      </c>
      <c r="AI2197" s="26" t="str">
        <f aca="false">IF($Y2197="","",TRIM(RIGHT(SUBSTITUTE($Y2197," ",REPT(" ",50)),50)))</f>
        <v/>
      </c>
      <c r="AJ2197" s="27" t="str">
        <f aca="false">IF($A2197="","",IF(NOT(ISERROR(MATCH($A2197,Validation!$A$193:$A$217,0))),"Manual mapping",IF(COUNTIF(Validation!$U$19:$U$178,$Z2197)&gt;0,"Direct",IF(COUNTIF(Validation!$S$19:$S$178,$AI2197)=1,"By surname","Unresolved"))))</f>
        <v/>
      </c>
      <c r="AK2197" s="28" t="str">
        <f aca="false">IF($L2197="","",IF(MATCH($L2197,$L$2:$L$3000,0)&lt;&gt;ROW()-1,"",COUNT($AK$1:$AK2196)+1))</f>
        <v/>
      </c>
      <c r="AL2197" s="28" t="str">
        <f aca="false">IF($G2197="","",IF(MATCH($G2197,$G$2:$G$3000,0)&lt;&gt;ROW()-1,"",COUNT($AL$1:$AL2196)+1))</f>
        <v/>
      </c>
      <c r="AM2197" s="28" t="str">
        <f aca="false">IF($H2197="","",IF(MATCH($H2197,$H$2:$H$3000,0)&lt;&gt;ROW()-1,"",COUNT($AM$1:$AM2196)+1))</f>
        <v/>
      </c>
      <c r="AN2197" s="28" t="str">
        <f aca="false">IF($I2197="","",IF(MATCH($I2197,$I$2:$I$3000,0)&lt;&gt;ROW()-1,"",COUNT($AN$1:$AN2196)+1))</f>
        <v/>
      </c>
      <c r="AO2197" s="28" t="str">
        <f aca="false">IF($Q2197="","",IF(MATCH($Q2197,$Q$2:$Q$3000,0)&lt;&gt;ROW()-1,"",COUNT($AO$1:$AO2196)+1))</f>
        <v/>
      </c>
    </row>
    <row r="2198" customFormat="false" ht="12.75" hidden="false" customHeight="true" outlineLevel="0" collapsed="false">
      <c r="W2198" s="24" t="n">
        <f aca="false">IF($F2198="",0,IFERROR(IF(ISNUMBER($F2198),INT($F2198),DATE(VALUE(MID(SUBSTITUTE(LEFT($F2198,FIND(" ",$F2198&amp;" ")-1),"/",REPT(" ",20)),41,20)),VALUE(LEFT(SUBSTITUTE(LEFT($F2198,FIND(" ",$F2198&amp;" ")-1),"/",REPT(" ",20)),20)),VALUE(MID(SUBSTITUTE(LEFT($F2198,FIND(" ",$F2198&amp;" ")-1),"/",REPT(" ",20)),21,20)))),0))</f>
        <v>0</v>
      </c>
      <c r="X2198" s="25" t="str">
        <f aca="false">IF(ISNUMBER($N2198),$N2198*Validation!$B$5,"")</f>
        <v/>
      </c>
      <c r="Y2198" s="26" t="str">
        <f aca="false">IF($A2198="","",SUBSTITUTE(SUBSTITUTE(SUBSTITUTE(SUBSTITUTE(SUBSTITUTE(SUBSTITUTE(SUBSTITUTE(UPPER(TRIM($A2198)),"Á","A"),"É","E"),"Í","I"),"Ó","O"),"Ú","U"),"Ñ","N"),"Ü","U"))</f>
        <v/>
      </c>
      <c r="Z2198" s="26" t="str">
        <f aca="false">IF($Y2198="","",LEFT($Y2198,1)&amp;" "&amp;TRIM(RIGHT(SUBSTITUTE($Y2198," ",REPT(" ",50)),50)))</f>
        <v/>
      </c>
      <c r="AA2198" s="27" t="str">
        <f aca="false">IF($AF2198="","",IF(COUNTIF(Validation!$U$19:$U$178,$AF2198)&gt;0,"OK","NO MATCH"))</f>
        <v/>
      </c>
      <c r="AB2198" s="27" t="str">
        <f aca="false">IF($W2198=0,"",IF(AND($W2198&gt;=Validation!$B$3,$W2198&lt;=Validation!$C$3),"Yes","No"))</f>
        <v/>
      </c>
      <c r="AC2198" s="26" t="str">
        <f aca="false">IF($A2198="","",$AF2198&amp;"|"&amp;TEXT($W2198,"yyyy-mm-dd")&amp;"|"&amp;$J2198&amp;"|"&amp;$N2198)</f>
        <v/>
      </c>
      <c r="AD2198" s="27" t="str">
        <f aca="false">IF($AC2198="","",IF(COUNTIF($AC$2:$AC$3000,$AC2198)&gt;1,"REVIEW","OK"))</f>
        <v/>
      </c>
      <c r="AE2198" s="27" t="str">
        <f aca="false">IF(OR($W2198=0,$O2198=""),"",IF(IFERROR(IF(ISNUMBER($O2198),INT($O2198),DATE(VALUE(MID(SUBSTITUTE(LEFT($O2198,FIND(" ",$O2198&amp;" ")-1),"/",REPT(" ",20)),41,20)),VALUE(LEFT(SUBSTITUTE(LEFT($O2198,FIND(" ",$O2198&amp;" ")-1),"/",REPT(" ",20)),20)),VALUE(MID(SUBSTITUTE(LEFT($O2198,FIND(" ",$O2198&amp;" ")-1),"/",REPT(" ",20)),21,20)))),0)&gt;$W2198,"Late","Same day"))</f>
        <v/>
      </c>
      <c r="AF2198" s="26" t="str">
        <f aca="false">IF($A2198="","",IFERROR(INDEX(Validation!$C$193:$C$217,MATCH($A2198,Validation!$A$193:$A$217,0)),IF(COUNTIF(Validation!$U$19:$U$178,$Z2198)&gt;0,$Z2198,IF(COUNTIF(Validation!$S$19:$S$178,$AI2198)=1,INDEX(Validation!$U$19:$U$178,MATCH($AI2198,Validation!$S$19:$S$178,0)),$Z2198))))</f>
        <v/>
      </c>
      <c r="AG2198" s="27" t="str">
        <f aca="false">IF(COUNTA($A2198:$U2198)=0,"",IF($A2198="","No name",IF($F2198="","No date",IF($W2198=0,"Date ilegible",IF(NOT(ISNUMBER($N2198)),"Hours no numéricas",IF($AA2198="NO MATCH","Person no identificada","OK"))))))</f>
        <v/>
      </c>
      <c r="AH2198" s="27" t="str">
        <f aca="false">IF($W2198=0,"No date",IF($W2198&lt;Validation!$B$3,"Before period",IF($W2198&gt;Validation!$C$3,"After period","In period")))</f>
        <v>No date</v>
      </c>
      <c r="AI2198" s="26" t="str">
        <f aca="false">IF($Y2198="","",TRIM(RIGHT(SUBSTITUTE($Y2198," ",REPT(" ",50)),50)))</f>
        <v/>
      </c>
      <c r="AJ2198" s="27" t="str">
        <f aca="false">IF($A2198="","",IF(NOT(ISERROR(MATCH($A2198,Validation!$A$193:$A$217,0))),"Manual mapping",IF(COUNTIF(Validation!$U$19:$U$178,$Z2198)&gt;0,"Direct",IF(COUNTIF(Validation!$S$19:$S$178,$AI2198)=1,"By surname","Unresolved"))))</f>
        <v/>
      </c>
      <c r="AK2198" s="28" t="str">
        <f aca="false">IF($L2198="","",IF(MATCH($L2198,$L$2:$L$3000,0)&lt;&gt;ROW()-1,"",COUNT($AK$1:$AK2197)+1))</f>
        <v/>
      </c>
      <c r="AL2198" s="28" t="str">
        <f aca="false">IF($G2198="","",IF(MATCH($G2198,$G$2:$G$3000,0)&lt;&gt;ROW()-1,"",COUNT($AL$1:$AL2197)+1))</f>
        <v/>
      </c>
      <c r="AM2198" s="28" t="str">
        <f aca="false">IF($H2198="","",IF(MATCH($H2198,$H$2:$H$3000,0)&lt;&gt;ROW()-1,"",COUNT($AM$1:$AM2197)+1))</f>
        <v/>
      </c>
      <c r="AN2198" s="28" t="str">
        <f aca="false">IF($I2198="","",IF(MATCH($I2198,$I$2:$I$3000,0)&lt;&gt;ROW()-1,"",COUNT($AN$1:$AN2197)+1))</f>
        <v/>
      </c>
      <c r="AO2198" s="28" t="str">
        <f aca="false">IF($Q2198="","",IF(MATCH($Q2198,$Q$2:$Q$3000,0)&lt;&gt;ROW()-1,"",COUNT($AO$1:$AO2197)+1))</f>
        <v/>
      </c>
    </row>
    <row r="2199" customFormat="false" ht="12.75" hidden="false" customHeight="true" outlineLevel="0" collapsed="false">
      <c r="W2199" s="24" t="n">
        <f aca="false">IF($F2199="",0,IFERROR(IF(ISNUMBER($F2199),INT($F2199),DATE(VALUE(MID(SUBSTITUTE(LEFT($F2199,FIND(" ",$F2199&amp;" ")-1),"/",REPT(" ",20)),41,20)),VALUE(LEFT(SUBSTITUTE(LEFT($F2199,FIND(" ",$F2199&amp;" ")-1),"/",REPT(" ",20)),20)),VALUE(MID(SUBSTITUTE(LEFT($F2199,FIND(" ",$F2199&amp;" ")-1),"/",REPT(" ",20)),21,20)))),0))</f>
        <v>0</v>
      </c>
      <c r="X2199" s="25" t="str">
        <f aca="false">IF(ISNUMBER($N2199),$N2199*Validation!$B$5,"")</f>
        <v/>
      </c>
      <c r="Y2199" s="26" t="str">
        <f aca="false">IF($A2199="","",SUBSTITUTE(SUBSTITUTE(SUBSTITUTE(SUBSTITUTE(SUBSTITUTE(SUBSTITUTE(SUBSTITUTE(UPPER(TRIM($A2199)),"Á","A"),"É","E"),"Í","I"),"Ó","O"),"Ú","U"),"Ñ","N"),"Ü","U"))</f>
        <v/>
      </c>
      <c r="Z2199" s="26" t="str">
        <f aca="false">IF($Y2199="","",LEFT($Y2199,1)&amp;" "&amp;TRIM(RIGHT(SUBSTITUTE($Y2199," ",REPT(" ",50)),50)))</f>
        <v/>
      </c>
      <c r="AA2199" s="27" t="str">
        <f aca="false">IF($AF2199="","",IF(COUNTIF(Validation!$U$19:$U$178,$AF2199)&gt;0,"OK","NO MATCH"))</f>
        <v/>
      </c>
      <c r="AB2199" s="27" t="str">
        <f aca="false">IF($W2199=0,"",IF(AND($W2199&gt;=Validation!$B$3,$W2199&lt;=Validation!$C$3),"Yes","No"))</f>
        <v/>
      </c>
      <c r="AC2199" s="26" t="str">
        <f aca="false">IF($A2199="","",$AF2199&amp;"|"&amp;TEXT($W2199,"yyyy-mm-dd")&amp;"|"&amp;$J2199&amp;"|"&amp;$N2199)</f>
        <v/>
      </c>
      <c r="AD2199" s="27" t="str">
        <f aca="false">IF($AC2199="","",IF(COUNTIF($AC$2:$AC$3000,$AC2199)&gt;1,"REVIEW","OK"))</f>
        <v/>
      </c>
      <c r="AE2199" s="27" t="str">
        <f aca="false">IF(OR($W2199=0,$O2199=""),"",IF(IFERROR(IF(ISNUMBER($O2199),INT($O2199),DATE(VALUE(MID(SUBSTITUTE(LEFT($O2199,FIND(" ",$O2199&amp;" ")-1),"/",REPT(" ",20)),41,20)),VALUE(LEFT(SUBSTITUTE(LEFT($O2199,FIND(" ",$O2199&amp;" ")-1),"/",REPT(" ",20)),20)),VALUE(MID(SUBSTITUTE(LEFT($O2199,FIND(" ",$O2199&amp;" ")-1),"/",REPT(" ",20)),21,20)))),0)&gt;$W2199,"Late","Same day"))</f>
        <v/>
      </c>
      <c r="AF2199" s="26" t="str">
        <f aca="false">IF($A2199="","",IFERROR(INDEX(Validation!$C$193:$C$217,MATCH($A2199,Validation!$A$193:$A$217,0)),IF(COUNTIF(Validation!$U$19:$U$178,$Z2199)&gt;0,$Z2199,IF(COUNTIF(Validation!$S$19:$S$178,$AI2199)=1,INDEX(Validation!$U$19:$U$178,MATCH($AI2199,Validation!$S$19:$S$178,0)),$Z2199))))</f>
        <v/>
      </c>
      <c r="AG2199" s="27" t="str">
        <f aca="false">IF(COUNTA($A2199:$U2199)=0,"",IF($A2199="","No name",IF($F2199="","No date",IF($W2199=0,"Date ilegible",IF(NOT(ISNUMBER($N2199)),"Hours no numéricas",IF($AA2199="NO MATCH","Person no identificada","OK"))))))</f>
        <v/>
      </c>
      <c r="AH2199" s="27" t="str">
        <f aca="false">IF($W2199=0,"No date",IF($W2199&lt;Validation!$B$3,"Before period",IF($W2199&gt;Validation!$C$3,"After period","In period")))</f>
        <v>No date</v>
      </c>
      <c r="AI2199" s="26" t="str">
        <f aca="false">IF($Y2199="","",TRIM(RIGHT(SUBSTITUTE($Y2199," ",REPT(" ",50)),50)))</f>
        <v/>
      </c>
      <c r="AJ2199" s="27" t="str">
        <f aca="false">IF($A2199="","",IF(NOT(ISERROR(MATCH($A2199,Validation!$A$193:$A$217,0))),"Manual mapping",IF(COUNTIF(Validation!$U$19:$U$178,$Z2199)&gt;0,"Direct",IF(COUNTIF(Validation!$S$19:$S$178,$AI2199)=1,"By surname","Unresolved"))))</f>
        <v/>
      </c>
      <c r="AK2199" s="28" t="str">
        <f aca="false">IF($L2199="","",IF(MATCH($L2199,$L$2:$L$3000,0)&lt;&gt;ROW()-1,"",COUNT($AK$1:$AK2198)+1))</f>
        <v/>
      </c>
      <c r="AL2199" s="28" t="str">
        <f aca="false">IF($G2199="","",IF(MATCH($G2199,$G$2:$G$3000,0)&lt;&gt;ROW()-1,"",COUNT($AL$1:$AL2198)+1))</f>
        <v/>
      </c>
      <c r="AM2199" s="28" t="str">
        <f aca="false">IF($H2199="","",IF(MATCH($H2199,$H$2:$H$3000,0)&lt;&gt;ROW()-1,"",COUNT($AM$1:$AM2198)+1))</f>
        <v/>
      </c>
      <c r="AN2199" s="28" t="str">
        <f aca="false">IF($I2199="","",IF(MATCH($I2199,$I$2:$I$3000,0)&lt;&gt;ROW()-1,"",COUNT($AN$1:$AN2198)+1))</f>
        <v/>
      </c>
      <c r="AO2199" s="28" t="str">
        <f aca="false">IF($Q2199="","",IF(MATCH($Q2199,$Q$2:$Q$3000,0)&lt;&gt;ROW()-1,"",COUNT($AO$1:$AO2198)+1))</f>
        <v/>
      </c>
    </row>
    <row r="2200" customFormat="false" ht="12.75" hidden="false" customHeight="true" outlineLevel="0" collapsed="false">
      <c r="W2200" s="24" t="n">
        <f aca="false">IF($F2200="",0,IFERROR(IF(ISNUMBER($F2200),INT($F2200),DATE(VALUE(MID(SUBSTITUTE(LEFT($F2200,FIND(" ",$F2200&amp;" ")-1),"/",REPT(" ",20)),41,20)),VALUE(LEFT(SUBSTITUTE(LEFT($F2200,FIND(" ",$F2200&amp;" ")-1),"/",REPT(" ",20)),20)),VALUE(MID(SUBSTITUTE(LEFT($F2200,FIND(" ",$F2200&amp;" ")-1),"/",REPT(" ",20)),21,20)))),0))</f>
        <v>0</v>
      </c>
      <c r="X2200" s="25" t="str">
        <f aca="false">IF(ISNUMBER($N2200),$N2200*Validation!$B$5,"")</f>
        <v/>
      </c>
      <c r="Y2200" s="26" t="str">
        <f aca="false">IF($A2200="","",SUBSTITUTE(SUBSTITUTE(SUBSTITUTE(SUBSTITUTE(SUBSTITUTE(SUBSTITUTE(SUBSTITUTE(UPPER(TRIM($A2200)),"Á","A"),"É","E"),"Í","I"),"Ó","O"),"Ú","U"),"Ñ","N"),"Ü","U"))</f>
        <v/>
      </c>
      <c r="Z2200" s="26" t="str">
        <f aca="false">IF($Y2200="","",LEFT($Y2200,1)&amp;" "&amp;TRIM(RIGHT(SUBSTITUTE($Y2200," ",REPT(" ",50)),50)))</f>
        <v/>
      </c>
      <c r="AA2200" s="27" t="str">
        <f aca="false">IF($AF2200="","",IF(COUNTIF(Validation!$U$19:$U$178,$AF2200)&gt;0,"OK","NO MATCH"))</f>
        <v/>
      </c>
      <c r="AB2200" s="27" t="str">
        <f aca="false">IF($W2200=0,"",IF(AND($W2200&gt;=Validation!$B$3,$W2200&lt;=Validation!$C$3),"Yes","No"))</f>
        <v/>
      </c>
      <c r="AC2200" s="26" t="str">
        <f aca="false">IF($A2200="","",$AF2200&amp;"|"&amp;TEXT($W2200,"yyyy-mm-dd")&amp;"|"&amp;$J2200&amp;"|"&amp;$N2200)</f>
        <v/>
      </c>
      <c r="AD2200" s="27" t="str">
        <f aca="false">IF($AC2200="","",IF(COUNTIF($AC$2:$AC$3000,$AC2200)&gt;1,"REVIEW","OK"))</f>
        <v/>
      </c>
      <c r="AE2200" s="27" t="str">
        <f aca="false">IF(OR($W2200=0,$O2200=""),"",IF(IFERROR(IF(ISNUMBER($O2200),INT($O2200),DATE(VALUE(MID(SUBSTITUTE(LEFT($O2200,FIND(" ",$O2200&amp;" ")-1),"/",REPT(" ",20)),41,20)),VALUE(LEFT(SUBSTITUTE(LEFT($O2200,FIND(" ",$O2200&amp;" ")-1),"/",REPT(" ",20)),20)),VALUE(MID(SUBSTITUTE(LEFT($O2200,FIND(" ",$O2200&amp;" ")-1),"/",REPT(" ",20)),21,20)))),0)&gt;$W2200,"Late","Same day"))</f>
        <v/>
      </c>
      <c r="AF2200" s="26" t="str">
        <f aca="false">IF($A2200="","",IFERROR(INDEX(Validation!$C$193:$C$217,MATCH($A2200,Validation!$A$193:$A$217,0)),IF(COUNTIF(Validation!$U$19:$U$178,$Z2200)&gt;0,$Z2200,IF(COUNTIF(Validation!$S$19:$S$178,$AI2200)=1,INDEX(Validation!$U$19:$U$178,MATCH($AI2200,Validation!$S$19:$S$178,0)),$Z2200))))</f>
        <v/>
      </c>
      <c r="AG2200" s="27" t="str">
        <f aca="false">IF(COUNTA($A2200:$U2200)=0,"",IF($A2200="","No name",IF($F2200="","No date",IF($W2200=0,"Date ilegible",IF(NOT(ISNUMBER($N2200)),"Hours no numéricas",IF($AA2200="NO MATCH","Person no identificada","OK"))))))</f>
        <v/>
      </c>
      <c r="AH2200" s="27" t="str">
        <f aca="false">IF($W2200=0,"No date",IF($W2200&lt;Validation!$B$3,"Before period",IF($W2200&gt;Validation!$C$3,"After period","In period")))</f>
        <v>No date</v>
      </c>
      <c r="AI2200" s="26" t="str">
        <f aca="false">IF($Y2200="","",TRIM(RIGHT(SUBSTITUTE($Y2200," ",REPT(" ",50)),50)))</f>
        <v/>
      </c>
      <c r="AJ2200" s="27" t="str">
        <f aca="false">IF($A2200="","",IF(NOT(ISERROR(MATCH($A2200,Validation!$A$193:$A$217,0))),"Manual mapping",IF(COUNTIF(Validation!$U$19:$U$178,$Z2200)&gt;0,"Direct",IF(COUNTIF(Validation!$S$19:$S$178,$AI2200)=1,"By surname","Unresolved"))))</f>
        <v/>
      </c>
      <c r="AK2200" s="28" t="str">
        <f aca="false">IF($L2200="","",IF(MATCH($L2200,$L$2:$L$3000,0)&lt;&gt;ROW()-1,"",COUNT($AK$1:$AK2199)+1))</f>
        <v/>
      </c>
      <c r="AL2200" s="28" t="str">
        <f aca="false">IF($G2200="","",IF(MATCH($G2200,$G$2:$G$3000,0)&lt;&gt;ROW()-1,"",COUNT($AL$1:$AL2199)+1))</f>
        <v/>
      </c>
      <c r="AM2200" s="28" t="str">
        <f aca="false">IF($H2200="","",IF(MATCH($H2200,$H$2:$H$3000,0)&lt;&gt;ROW()-1,"",COUNT($AM$1:$AM2199)+1))</f>
        <v/>
      </c>
      <c r="AN2200" s="28" t="str">
        <f aca="false">IF($I2200="","",IF(MATCH($I2200,$I$2:$I$3000,0)&lt;&gt;ROW()-1,"",COUNT($AN$1:$AN2199)+1))</f>
        <v/>
      </c>
      <c r="AO2200" s="28" t="str">
        <f aca="false">IF($Q2200="","",IF(MATCH($Q2200,$Q$2:$Q$3000,0)&lt;&gt;ROW()-1,"",COUNT($AO$1:$AO2199)+1))</f>
        <v/>
      </c>
    </row>
    <row r="2201" customFormat="false" ht="12.75" hidden="false" customHeight="true" outlineLevel="0" collapsed="false">
      <c r="W2201" s="24" t="n">
        <f aca="false">IF($F2201="",0,IFERROR(IF(ISNUMBER($F2201),INT($F2201),DATE(VALUE(MID(SUBSTITUTE(LEFT($F2201,FIND(" ",$F2201&amp;" ")-1),"/",REPT(" ",20)),41,20)),VALUE(LEFT(SUBSTITUTE(LEFT($F2201,FIND(" ",$F2201&amp;" ")-1),"/",REPT(" ",20)),20)),VALUE(MID(SUBSTITUTE(LEFT($F2201,FIND(" ",$F2201&amp;" ")-1),"/",REPT(" ",20)),21,20)))),0))</f>
        <v>0</v>
      </c>
      <c r="X2201" s="25" t="str">
        <f aca="false">IF(ISNUMBER($N2201),$N2201*Validation!$B$5,"")</f>
        <v/>
      </c>
      <c r="Y2201" s="26" t="str">
        <f aca="false">IF($A2201="","",SUBSTITUTE(SUBSTITUTE(SUBSTITUTE(SUBSTITUTE(SUBSTITUTE(SUBSTITUTE(SUBSTITUTE(UPPER(TRIM($A2201)),"Á","A"),"É","E"),"Í","I"),"Ó","O"),"Ú","U"),"Ñ","N"),"Ü","U"))</f>
        <v/>
      </c>
      <c r="Z2201" s="26" t="str">
        <f aca="false">IF($Y2201="","",LEFT($Y2201,1)&amp;" "&amp;TRIM(RIGHT(SUBSTITUTE($Y2201," ",REPT(" ",50)),50)))</f>
        <v/>
      </c>
      <c r="AA2201" s="27" t="str">
        <f aca="false">IF($AF2201="","",IF(COUNTIF(Validation!$U$19:$U$178,$AF2201)&gt;0,"OK","NO MATCH"))</f>
        <v/>
      </c>
      <c r="AB2201" s="27" t="str">
        <f aca="false">IF($W2201=0,"",IF(AND($W2201&gt;=Validation!$B$3,$W2201&lt;=Validation!$C$3),"Yes","No"))</f>
        <v/>
      </c>
      <c r="AC2201" s="26" t="str">
        <f aca="false">IF($A2201="","",$AF2201&amp;"|"&amp;TEXT($W2201,"yyyy-mm-dd")&amp;"|"&amp;$J2201&amp;"|"&amp;$N2201)</f>
        <v/>
      </c>
      <c r="AD2201" s="27" t="str">
        <f aca="false">IF($AC2201="","",IF(COUNTIF($AC$2:$AC$3000,$AC2201)&gt;1,"REVIEW","OK"))</f>
        <v/>
      </c>
      <c r="AE2201" s="27" t="str">
        <f aca="false">IF(OR($W2201=0,$O2201=""),"",IF(IFERROR(IF(ISNUMBER($O2201),INT($O2201),DATE(VALUE(MID(SUBSTITUTE(LEFT($O2201,FIND(" ",$O2201&amp;" ")-1),"/",REPT(" ",20)),41,20)),VALUE(LEFT(SUBSTITUTE(LEFT($O2201,FIND(" ",$O2201&amp;" ")-1),"/",REPT(" ",20)),20)),VALUE(MID(SUBSTITUTE(LEFT($O2201,FIND(" ",$O2201&amp;" ")-1),"/",REPT(" ",20)),21,20)))),0)&gt;$W2201,"Late","Same day"))</f>
        <v/>
      </c>
      <c r="AF2201" s="26" t="str">
        <f aca="false">IF($A2201="","",IFERROR(INDEX(Validation!$C$193:$C$217,MATCH($A2201,Validation!$A$193:$A$217,0)),IF(COUNTIF(Validation!$U$19:$U$178,$Z2201)&gt;0,$Z2201,IF(COUNTIF(Validation!$S$19:$S$178,$AI2201)=1,INDEX(Validation!$U$19:$U$178,MATCH($AI2201,Validation!$S$19:$S$178,0)),$Z2201))))</f>
        <v/>
      </c>
      <c r="AG2201" s="27" t="str">
        <f aca="false">IF(COUNTA($A2201:$U2201)=0,"",IF($A2201="","No name",IF($F2201="","No date",IF($W2201=0,"Date ilegible",IF(NOT(ISNUMBER($N2201)),"Hours no numéricas",IF($AA2201="NO MATCH","Person no identificada","OK"))))))</f>
        <v/>
      </c>
      <c r="AH2201" s="27" t="str">
        <f aca="false">IF($W2201=0,"No date",IF($W2201&lt;Validation!$B$3,"Before period",IF($W2201&gt;Validation!$C$3,"After period","In period")))</f>
        <v>No date</v>
      </c>
      <c r="AI2201" s="26" t="str">
        <f aca="false">IF($Y2201="","",TRIM(RIGHT(SUBSTITUTE($Y2201," ",REPT(" ",50)),50)))</f>
        <v/>
      </c>
      <c r="AJ2201" s="27" t="str">
        <f aca="false">IF($A2201="","",IF(NOT(ISERROR(MATCH($A2201,Validation!$A$193:$A$217,0))),"Manual mapping",IF(COUNTIF(Validation!$U$19:$U$178,$Z2201)&gt;0,"Direct",IF(COUNTIF(Validation!$S$19:$S$178,$AI2201)=1,"By surname","Unresolved"))))</f>
        <v/>
      </c>
      <c r="AK2201" s="28" t="str">
        <f aca="false">IF($L2201="","",IF(MATCH($L2201,$L$2:$L$3000,0)&lt;&gt;ROW()-1,"",COUNT($AK$1:$AK2200)+1))</f>
        <v/>
      </c>
      <c r="AL2201" s="28" t="str">
        <f aca="false">IF($G2201="","",IF(MATCH($G2201,$G$2:$G$3000,0)&lt;&gt;ROW()-1,"",COUNT($AL$1:$AL2200)+1))</f>
        <v/>
      </c>
      <c r="AM2201" s="28" t="str">
        <f aca="false">IF($H2201="","",IF(MATCH($H2201,$H$2:$H$3000,0)&lt;&gt;ROW()-1,"",COUNT($AM$1:$AM2200)+1))</f>
        <v/>
      </c>
      <c r="AN2201" s="28" t="str">
        <f aca="false">IF($I2201="","",IF(MATCH($I2201,$I$2:$I$3000,0)&lt;&gt;ROW()-1,"",COUNT($AN$1:$AN2200)+1))</f>
        <v/>
      </c>
      <c r="AO2201" s="28" t="str">
        <f aca="false">IF($Q2201="","",IF(MATCH($Q2201,$Q$2:$Q$3000,0)&lt;&gt;ROW()-1,"",COUNT($AO$1:$AO2200)+1))</f>
        <v/>
      </c>
    </row>
    <row r="2202" customFormat="false" ht="12.75" hidden="false" customHeight="true" outlineLevel="0" collapsed="false">
      <c r="W2202" s="24" t="n">
        <f aca="false">IF($F2202="",0,IFERROR(IF(ISNUMBER($F2202),INT($F2202),DATE(VALUE(MID(SUBSTITUTE(LEFT($F2202,FIND(" ",$F2202&amp;" ")-1),"/",REPT(" ",20)),41,20)),VALUE(LEFT(SUBSTITUTE(LEFT($F2202,FIND(" ",$F2202&amp;" ")-1),"/",REPT(" ",20)),20)),VALUE(MID(SUBSTITUTE(LEFT($F2202,FIND(" ",$F2202&amp;" ")-1),"/",REPT(" ",20)),21,20)))),0))</f>
        <v>0</v>
      </c>
      <c r="X2202" s="25" t="str">
        <f aca="false">IF(ISNUMBER($N2202),$N2202*Validation!$B$5,"")</f>
        <v/>
      </c>
      <c r="Y2202" s="26" t="str">
        <f aca="false">IF($A2202="","",SUBSTITUTE(SUBSTITUTE(SUBSTITUTE(SUBSTITUTE(SUBSTITUTE(SUBSTITUTE(SUBSTITUTE(UPPER(TRIM($A2202)),"Á","A"),"É","E"),"Í","I"),"Ó","O"),"Ú","U"),"Ñ","N"),"Ü","U"))</f>
        <v/>
      </c>
      <c r="Z2202" s="26" t="str">
        <f aca="false">IF($Y2202="","",LEFT($Y2202,1)&amp;" "&amp;TRIM(RIGHT(SUBSTITUTE($Y2202," ",REPT(" ",50)),50)))</f>
        <v/>
      </c>
      <c r="AA2202" s="27" t="str">
        <f aca="false">IF($AF2202="","",IF(COUNTIF(Validation!$U$19:$U$178,$AF2202)&gt;0,"OK","NO MATCH"))</f>
        <v/>
      </c>
      <c r="AB2202" s="27" t="str">
        <f aca="false">IF($W2202=0,"",IF(AND($W2202&gt;=Validation!$B$3,$W2202&lt;=Validation!$C$3),"Yes","No"))</f>
        <v/>
      </c>
      <c r="AC2202" s="26" t="str">
        <f aca="false">IF($A2202="","",$AF2202&amp;"|"&amp;TEXT($W2202,"yyyy-mm-dd")&amp;"|"&amp;$J2202&amp;"|"&amp;$N2202)</f>
        <v/>
      </c>
      <c r="AD2202" s="27" t="str">
        <f aca="false">IF($AC2202="","",IF(COUNTIF($AC$2:$AC$3000,$AC2202)&gt;1,"REVIEW","OK"))</f>
        <v/>
      </c>
      <c r="AE2202" s="27" t="str">
        <f aca="false">IF(OR($W2202=0,$O2202=""),"",IF(IFERROR(IF(ISNUMBER($O2202),INT($O2202),DATE(VALUE(MID(SUBSTITUTE(LEFT($O2202,FIND(" ",$O2202&amp;" ")-1),"/",REPT(" ",20)),41,20)),VALUE(LEFT(SUBSTITUTE(LEFT($O2202,FIND(" ",$O2202&amp;" ")-1),"/",REPT(" ",20)),20)),VALUE(MID(SUBSTITUTE(LEFT($O2202,FIND(" ",$O2202&amp;" ")-1),"/",REPT(" ",20)),21,20)))),0)&gt;$W2202,"Late","Same day"))</f>
        <v/>
      </c>
      <c r="AF2202" s="26" t="str">
        <f aca="false">IF($A2202="","",IFERROR(INDEX(Validation!$C$193:$C$217,MATCH($A2202,Validation!$A$193:$A$217,0)),IF(COUNTIF(Validation!$U$19:$U$178,$Z2202)&gt;0,$Z2202,IF(COUNTIF(Validation!$S$19:$S$178,$AI2202)=1,INDEX(Validation!$U$19:$U$178,MATCH($AI2202,Validation!$S$19:$S$178,0)),$Z2202))))</f>
        <v/>
      </c>
      <c r="AG2202" s="27" t="str">
        <f aca="false">IF(COUNTA($A2202:$U2202)=0,"",IF($A2202="","No name",IF($F2202="","No date",IF($W2202=0,"Date ilegible",IF(NOT(ISNUMBER($N2202)),"Hours no numéricas",IF($AA2202="NO MATCH","Person no identificada","OK"))))))</f>
        <v/>
      </c>
      <c r="AH2202" s="27" t="str">
        <f aca="false">IF($W2202=0,"No date",IF($W2202&lt;Validation!$B$3,"Before period",IF($W2202&gt;Validation!$C$3,"After period","In period")))</f>
        <v>No date</v>
      </c>
      <c r="AI2202" s="26" t="str">
        <f aca="false">IF($Y2202="","",TRIM(RIGHT(SUBSTITUTE($Y2202," ",REPT(" ",50)),50)))</f>
        <v/>
      </c>
      <c r="AJ2202" s="27" t="str">
        <f aca="false">IF($A2202="","",IF(NOT(ISERROR(MATCH($A2202,Validation!$A$193:$A$217,0))),"Manual mapping",IF(COUNTIF(Validation!$U$19:$U$178,$Z2202)&gt;0,"Direct",IF(COUNTIF(Validation!$S$19:$S$178,$AI2202)=1,"By surname","Unresolved"))))</f>
        <v/>
      </c>
      <c r="AK2202" s="28" t="str">
        <f aca="false">IF($L2202="","",IF(MATCH($L2202,$L$2:$L$3000,0)&lt;&gt;ROW()-1,"",COUNT($AK$1:$AK2201)+1))</f>
        <v/>
      </c>
      <c r="AL2202" s="28" t="str">
        <f aca="false">IF($G2202="","",IF(MATCH($G2202,$G$2:$G$3000,0)&lt;&gt;ROW()-1,"",COUNT($AL$1:$AL2201)+1))</f>
        <v/>
      </c>
      <c r="AM2202" s="28" t="str">
        <f aca="false">IF($H2202="","",IF(MATCH($H2202,$H$2:$H$3000,0)&lt;&gt;ROW()-1,"",COUNT($AM$1:$AM2201)+1))</f>
        <v/>
      </c>
      <c r="AN2202" s="28" t="str">
        <f aca="false">IF($I2202="","",IF(MATCH($I2202,$I$2:$I$3000,0)&lt;&gt;ROW()-1,"",COUNT($AN$1:$AN2201)+1))</f>
        <v/>
      </c>
      <c r="AO2202" s="28" t="str">
        <f aca="false">IF($Q2202="","",IF(MATCH($Q2202,$Q$2:$Q$3000,0)&lt;&gt;ROW()-1,"",COUNT($AO$1:$AO2201)+1))</f>
        <v/>
      </c>
    </row>
    <row r="2203" customFormat="false" ht="12.75" hidden="false" customHeight="true" outlineLevel="0" collapsed="false">
      <c r="W2203" s="24" t="n">
        <f aca="false">IF($F2203="",0,IFERROR(IF(ISNUMBER($F2203),INT($F2203),DATE(VALUE(MID(SUBSTITUTE(LEFT($F2203,FIND(" ",$F2203&amp;" ")-1),"/",REPT(" ",20)),41,20)),VALUE(LEFT(SUBSTITUTE(LEFT($F2203,FIND(" ",$F2203&amp;" ")-1),"/",REPT(" ",20)),20)),VALUE(MID(SUBSTITUTE(LEFT($F2203,FIND(" ",$F2203&amp;" ")-1),"/",REPT(" ",20)),21,20)))),0))</f>
        <v>0</v>
      </c>
      <c r="X2203" s="25" t="str">
        <f aca="false">IF(ISNUMBER($N2203),$N2203*Validation!$B$5,"")</f>
        <v/>
      </c>
      <c r="Y2203" s="26" t="str">
        <f aca="false">IF($A2203="","",SUBSTITUTE(SUBSTITUTE(SUBSTITUTE(SUBSTITUTE(SUBSTITUTE(SUBSTITUTE(SUBSTITUTE(UPPER(TRIM($A2203)),"Á","A"),"É","E"),"Í","I"),"Ó","O"),"Ú","U"),"Ñ","N"),"Ü","U"))</f>
        <v/>
      </c>
      <c r="Z2203" s="26" t="str">
        <f aca="false">IF($Y2203="","",LEFT($Y2203,1)&amp;" "&amp;TRIM(RIGHT(SUBSTITUTE($Y2203," ",REPT(" ",50)),50)))</f>
        <v/>
      </c>
      <c r="AA2203" s="27" t="str">
        <f aca="false">IF($AF2203="","",IF(COUNTIF(Validation!$U$19:$U$178,$AF2203)&gt;0,"OK","NO MATCH"))</f>
        <v/>
      </c>
      <c r="AB2203" s="27" t="str">
        <f aca="false">IF($W2203=0,"",IF(AND($W2203&gt;=Validation!$B$3,$W2203&lt;=Validation!$C$3),"Yes","No"))</f>
        <v/>
      </c>
      <c r="AC2203" s="26" t="str">
        <f aca="false">IF($A2203="","",$AF2203&amp;"|"&amp;TEXT($W2203,"yyyy-mm-dd")&amp;"|"&amp;$J2203&amp;"|"&amp;$N2203)</f>
        <v/>
      </c>
      <c r="AD2203" s="27" t="str">
        <f aca="false">IF($AC2203="","",IF(COUNTIF($AC$2:$AC$3000,$AC2203)&gt;1,"REVIEW","OK"))</f>
        <v/>
      </c>
      <c r="AE2203" s="27" t="str">
        <f aca="false">IF(OR($W2203=0,$O2203=""),"",IF(IFERROR(IF(ISNUMBER($O2203),INT($O2203),DATE(VALUE(MID(SUBSTITUTE(LEFT($O2203,FIND(" ",$O2203&amp;" ")-1),"/",REPT(" ",20)),41,20)),VALUE(LEFT(SUBSTITUTE(LEFT($O2203,FIND(" ",$O2203&amp;" ")-1),"/",REPT(" ",20)),20)),VALUE(MID(SUBSTITUTE(LEFT($O2203,FIND(" ",$O2203&amp;" ")-1),"/",REPT(" ",20)),21,20)))),0)&gt;$W2203,"Late","Same day"))</f>
        <v/>
      </c>
      <c r="AF2203" s="26" t="str">
        <f aca="false">IF($A2203="","",IFERROR(INDEX(Validation!$C$193:$C$217,MATCH($A2203,Validation!$A$193:$A$217,0)),IF(COUNTIF(Validation!$U$19:$U$178,$Z2203)&gt;0,$Z2203,IF(COUNTIF(Validation!$S$19:$S$178,$AI2203)=1,INDEX(Validation!$U$19:$U$178,MATCH($AI2203,Validation!$S$19:$S$178,0)),$Z2203))))</f>
        <v/>
      </c>
      <c r="AG2203" s="27" t="str">
        <f aca="false">IF(COUNTA($A2203:$U2203)=0,"",IF($A2203="","No name",IF($F2203="","No date",IF($W2203=0,"Date ilegible",IF(NOT(ISNUMBER($N2203)),"Hours no numéricas",IF($AA2203="NO MATCH","Person no identificada","OK"))))))</f>
        <v/>
      </c>
      <c r="AH2203" s="27" t="str">
        <f aca="false">IF($W2203=0,"No date",IF($W2203&lt;Validation!$B$3,"Before period",IF($W2203&gt;Validation!$C$3,"After period","In period")))</f>
        <v>No date</v>
      </c>
      <c r="AI2203" s="26" t="str">
        <f aca="false">IF($Y2203="","",TRIM(RIGHT(SUBSTITUTE($Y2203," ",REPT(" ",50)),50)))</f>
        <v/>
      </c>
      <c r="AJ2203" s="27" t="str">
        <f aca="false">IF($A2203="","",IF(NOT(ISERROR(MATCH($A2203,Validation!$A$193:$A$217,0))),"Manual mapping",IF(COUNTIF(Validation!$U$19:$U$178,$Z2203)&gt;0,"Direct",IF(COUNTIF(Validation!$S$19:$S$178,$AI2203)=1,"By surname","Unresolved"))))</f>
        <v/>
      </c>
      <c r="AK2203" s="28" t="str">
        <f aca="false">IF($L2203="","",IF(MATCH($L2203,$L$2:$L$3000,0)&lt;&gt;ROW()-1,"",COUNT($AK$1:$AK2202)+1))</f>
        <v/>
      </c>
      <c r="AL2203" s="28" t="str">
        <f aca="false">IF($G2203="","",IF(MATCH($G2203,$G$2:$G$3000,0)&lt;&gt;ROW()-1,"",COUNT($AL$1:$AL2202)+1))</f>
        <v/>
      </c>
      <c r="AM2203" s="28" t="str">
        <f aca="false">IF($H2203="","",IF(MATCH($H2203,$H$2:$H$3000,0)&lt;&gt;ROW()-1,"",COUNT($AM$1:$AM2202)+1))</f>
        <v/>
      </c>
      <c r="AN2203" s="28" t="str">
        <f aca="false">IF($I2203="","",IF(MATCH($I2203,$I$2:$I$3000,0)&lt;&gt;ROW()-1,"",COUNT($AN$1:$AN2202)+1))</f>
        <v/>
      </c>
      <c r="AO2203" s="28" t="str">
        <f aca="false">IF($Q2203="","",IF(MATCH($Q2203,$Q$2:$Q$3000,0)&lt;&gt;ROW()-1,"",COUNT($AO$1:$AO2202)+1))</f>
        <v/>
      </c>
    </row>
    <row r="2204" customFormat="false" ht="12.75" hidden="false" customHeight="true" outlineLevel="0" collapsed="false">
      <c r="W2204" s="24" t="n">
        <f aca="false">IF($F2204="",0,IFERROR(IF(ISNUMBER($F2204),INT($F2204),DATE(VALUE(MID(SUBSTITUTE(LEFT($F2204,FIND(" ",$F2204&amp;" ")-1),"/",REPT(" ",20)),41,20)),VALUE(LEFT(SUBSTITUTE(LEFT($F2204,FIND(" ",$F2204&amp;" ")-1),"/",REPT(" ",20)),20)),VALUE(MID(SUBSTITUTE(LEFT($F2204,FIND(" ",$F2204&amp;" ")-1),"/",REPT(" ",20)),21,20)))),0))</f>
        <v>0</v>
      </c>
      <c r="X2204" s="25" t="str">
        <f aca="false">IF(ISNUMBER($N2204),$N2204*Validation!$B$5,"")</f>
        <v/>
      </c>
      <c r="Y2204" s="26" t="str">
        <f aca="false">IF($A2204="","",SUBSTITUTE(SUBSTITUTE(SUBSTITUTE(SUBSTITUTE(SUBSTITUTE(SUBSTITUTE(SUBSTITUTE(UPPER(TRIM($A2204)),"Á","A"),"É","E"),"Í","I"),"Ó","O"),"Ú","U"),"Ñ","N"),"Ü","U"))</f>
        <v/>
      </c>
      <c r="Z2204" s="26" t="str">
        <f aca="false">IF($Y2204="","",LEFT($Y2204,1)&amp;" "&amp;TRIM(RIGHT(SUBSTITUTE($Y2204," ",REPT(" ",50)),50)))</f>
        <v/>
      </c>
      <c r="AA2204" s="27" t="str">
        <f aca="false">IF($AF2204="","",IF(COUNTIF(Validation!$U$19:$U$178,$AF2204)&gt;0,"OK","NO MATCH"))</f>
        <v/>
      </c>
      <c r="AB2204" s="27" t="str">
        <f aca="false">IF($W2204=0,"",IF(AND($W2204&gt;=Validation!$B$3,$W2204&lt;=Validation!$C$3),"Yes","No"))</f>
        <v/>
      </c>
      <c r="AC2204" s="26" t="str">
        <f aca="false">IF($A2204="","",$AF2204&amp;"|"&amp;TEXT($W2204,"yyyy-mm-dd")&amp;"|"&amp;$J2204&amp;"|"&amp;$N2204)</f>
        <v/>
      </c>
      <c r="AD2204" s="27" t="str">
        <f aca="false">IF($AC2204="","",IF(COUNTIF($AC$2:$AC$3000,$AC2204)&gt;1,"REVIEW","OK"))</f>
        <v/>
      </c>
      <c r="AE2204" s="27" t="str">
        <f aca="false">IF(OR($W2204=0,$O2204=""),"",IF(IFERROR(IF(ISNUMBER($O2204),INT($O2204),DATE(VALUE(MID(SUBSTITUTE(LEFT($O2204,FIND(" ",$O2204&amp;" ")-1),"/",REPT(" ",20)),41,20)),VALUE(LEFT(SUBSTITUTE(LEFT($O2204,FIND(" ",$O2204&amp;" ")-1),"/",REPT(" ",20)),20)),VALUE(MID(SUBSTITUTE(LEFT($O2204,FIND(" ",$O2204&amp;" ")-1),"/",REPT(" ",20)),21,20)))),0)&gt;$W2204,"Late","Same day"))</f>
        <v/>
      </c>
      <c r="AF2204" s="26" t="str">
        <f aca="false">IF($A2204="","",IFERROR(INDEX(Validation!$C$193:$C$217,MATCH($A2204,Validation!$A$193:$A$217,0)),IF(COUNTIF(Validation!$U$19:$U$178,$Z2204)&gt;0,$Z2204,IF(COUNTIF(Validation!$S$19:$S$178,$AI2204)=1,INDEX(Validation!$U$19:$U$178,MATCH($AI2204,Validation!$S$19:$S$178,0)),$Z2204))))</f>
        <v/>
      </c>
      <c r="AG2204" s="27" t="str">
        <f aca="false">IF(COUNTA($A2204:$U2204)=0,"",IF($A2204="","No name",IF($F2204="","No date",IF($W2204=0,"Date ilegible",IF(NOT(ISNUMBER($N2204)),"Hours no numéricas",IF($AA2204="NO MATCH","Person no identificada","OK"))))))</f>
        <v/>
      </c>
      <c r="AH2204" s="27" t="str">
        <f aca="false">IF($W2204=0,"No date",IF($W2204&lt;Validation!$B$3,"Before period",IF($W2204&gt;Validation!$C$3,"After period","In period")))</f>
        <v>No date</v>
      </c>
      <c r="AI2204" s="26" t="str">
        <f aca="false">IF($Y2204="","",TRIM(RIGHT(SUBSTITUTE($Y2204," ",REPT(" ",50)),50)))</f>
        <v/>
      </c>
      <c r="AJ2204" s="27" t="str">
        <f aca="false">IF($A2204="","",IF(NOT(ISERROR(MATCH($A2204,Validation!$A$193:$A$217,0))),"Manual mapping",IF(COUNTIF(Validation!$U$19:$U$178,$Z2204)&gt;0,"Direct",IF(COUNTIF(Validation!$S$19:$S$178,$AI2204)=1,"By surname","Unresolved"))))</f>
        <v/>
      </c>
      <c r="AK2204" s="28" t="str">
        <f aca="false">IF($L2204="","",IF(MATCH($L2204,$L$2:$L$3000,0)&lt;&gt;ROW()-1,"",COUNT($AK$1:$AK2203)+1))</f>
        <v/>
      </c>
      <c r="AL2204" s="28" t="str">
        <f aca="false">IF($G2204="","",IF(MATCH($G2204,$G$2:$G$3000,0)&lt;&gt;ROW()-1,"",COUNT($AL$1:$AL2203)+1))</f>
        <v/>
      </c>
      <c r="AM2204" s="28" t="str">
        <f aca="false">IF($H2204="","",IF(MATCH($H2204,$H$2:$H$3000,0)&lt;&gt;ROW()-1,"",COUNT($AM$1:$AM2203)+1))</f>
        <v/>
      </c>
      <c r="AN2204" s="28" t="str">
        <f aca="false">IF($I2204="","",IF(MATCH($I2204,$I$2:$I$3000,0)&lt;&gt;ROW()-1,"",COUNT($AN$1:$AN2203)+1))</f>
        <v/>
      </c>
      <c r="AO2204" s="28" t="str">
        <f aca="false">IF($Q2204="","",IF(MATCH($Q2204,$Q$2:$Q$3000,0)&lt;&gt;ROW()-1,"",COUNT($AO$1:$AO2203)+1))</f>
        <v/>
      </c>
    </row>
    <row r="2205" customFormat="false" ht="12.75" hidden="false" customHeight="true" outlineLevel="0" collapsed="false">
      <c r="W2205" s="24" t="n">
        <f aca="false">IF($F2205="",0,IFERROR(IF(ISNUMBER($F2205),INT($F2205),DATE(VALUE(MID(SUBSTITUTE(LEFT($F2205,FIND(" ",$F2205&amp;" ")-1),"/",REPT(" ",20)),41,20)),VALUE(LEFT(SUBSTITUTE(LEFT($F2205,FIND(" ",$F2205&amp;" ")-1),"/",REPT(" ",20)),20)),VALUE(MID(SUBSTITUTE(LEFT($F2205,FIND(" ",$F2205&amp;" ")-1),"/",REPT(" ",20)),21,20)))),0))</f>
        <v>0</v>
      </c>
      <c r="X2205" s="25" t="str">
        <f aca="false">IF(ISNUMBER($N2205),$N2205*Validation!$B$5,"")</f>
        <v/>
      </c>
      <c r="Y2205" s="26" t="str">
        <f aca="false">IF($A2205="","",SUBSTITUTE(SUBSTITUTE(SUBSTITUTE(SUBSTITUTE(SUBSTITUTE(SUBSTITUTE(SUBSTITUTE(UPPER(TRIM($A2205)),"Á","A"),"É","E"),"Í","I"),"Ó","O"),"Ú","U"),"Ñ","N"),"Ü","U"))</f>
        <v/>
      </c>
      <c r="Z2205" s="26" t="str">
        <f aca="false">IF($Y2205="","",LEFT($Y2205,1)&amp;" "&amp;TRIM(RIGHT(SUBSTITUTE($Y2205," ",REPT(" ",50)),50)))</f>
        <v/>
      </c>
      <c r="AA2205" s="27" t="str">
        <f aca="false">IF($AF2205="","",IF(COUNTIF(Validation!$U$19:$U$178,$AF2205)&gt;0,"OK","NO MATCH"))</f>
        <v/>
      </c>
      <c r="AB2205" s="27" t="str">
        <f aca="false">IF($W2205=0,"",IF(AND($W2205&gt;=Validation!$B$3,$W2205&lt;=Validation!$C$3),"Yes","No"))</f>
        <v/>
      </c>
      <c r="AC2205" s="26" t="str">
        <f aca="false">IF($A2205="","",$AF2205&amp;"|"&amp;TEXT($W2205,"yyyy-mm-dd")&amp;"|"&amp;$J2205&amp;"|"&amp;$N2205)</f>
        <v/>
      </c>
      <c r="AD2205" s="27" t="str">
        <f aca="false">IF($AC2205="","",IF(COUNTIF($AC$2:$AC$3000,$AC2205)&gt;1,"REVIEW","OK"))</f>
        <v/>
      </c>
      <c r="AE2205" s="27" t="str">
        <f aca="false">IF(OR($W2205=0,$O2205=""),"",IF(IFERROR(IF(ISNUMBER($O2205),INT($O2205),DATE(VALUE(MID(SUBSTITUTE(LEFT($O2205,FIND(" ",$O2205&amp;" ")-1),"/",REPT(" ",20)),41,20)),VALUE(LEFT(SUBSTITUTE(LEFT($O2205,FIND(" ",$O2205&amp;" ")-1),"/",REPT(" ",20)),20)),VALUE(MID(SUBSTITUTE(LEFT($O2205,FIND(" ",$O2205&amp;" ")-1),"/",REPT(" ",20)),21,20)))),0)&gt;$W2205,"Late","Same day"))</f>
        <v/>
      </c>
      <c r="AF2205" s="26" t="str">
        <f aca="false">IF($A2205="","",IFERROR(INDEX(Validation!$C$193:$C$217,MATCH($A2205,Validation!$A$193:$A$217,0)),IF(COUNTIF(Validation!$U$19:$U$178,$Z2205)&gt;0,$Z2205,IF(COUNTIF(Validation!$S$19:$S$178,$AI2205)=1,INDEX(Validation!$U$19:$U$178,MATCH($AI2205,Validation!$S$19:$S$178,0)),$Z2205))))</f>
        <v/>
      </c>
      <c r="AG2205" s="27" t="str">
        <f aca="false">IF(COUNTA($A2205:$U2205)=0,"",IF($A2205="","No name",IF($F2205="","No date",IF($W2205=0,"Date ilegible",IF(NOT(ISNUMBER($N2205)),"Hours no numéricas",IF($AA2205="NO MATCH","Person no identificada","OK"))))))</f>
        <v/>
      </c>
      <c r="AH2205" s="27" t="str">
        <f aca="false">IF($W2205=0,"No date",IF($W2205&lt;Validation!$B$3,"Before period",IF($W2205&gt;Validation!$C$3,"After period","In period")))</f>
        <v>No date</v>
      </c>
      <c r="AI2205" s="26" t="str">
        <f aca="false">IF($Y2205="","",TRIM(RIGHT(SUBSTITUTE($Y2205," ",REPT(" ",50)),50)))</f>
        <v/>
      </c>
      <c r="AJ2205" s="27" t="str">
        <f aca="false">IF($A2205="","",IF(NOT(ISERROR(MATCH($A2205,Validation!$A$193:$A$217,0))),"Manual mapping",IF(COUNTIF(Validation!$U$19:$U$178,$Z2205)&gt;0,"Direct",IF(COUNTIF(Validation!$S$19:$S$178,$AI2205)=1,"By surname","Unresolved"))))</f>
        <v/>
      </c>
      <c r="AK2205" s="28" t="str">
        <f aca="false">IF($L2205="","",IF(MATCH($L2205,$L$2:$L$3000,0)&lt;&gt;ROW()-1,"",COUNT($AK$1:$AK2204)+1))</f>
        <v/>
      </c>
      <c r="AL2205" s="28" t="str">
        <f aca="false">IF($G2205="","",IF(MATCH($G2205,$G$2:$G$3000,0)&lt;&gt;ROW()-1,"",COUNT($AL$1:$AL2204)+1))</f>
        <v/>
      </c>
      <c r="AM2205" s="28" t="str">
        <f aca="false">IF($H2205="","",IF(MATCH($H2205,$H$2:$H$3000,0)&lt;&gt;ROW()-1,"",COUNT($AM$1:$AM2204)+1))</f>
        <v/>
      </c>
      <c r="AN2205" s="28" t="str">
        <f aca="false">IF($I2205="","",IF(MATCH($I2205,$I$2:$I$3000,0)&lt;&gt;ROW()-1,"",COUNT($AN$1:$AN2204)+1))</f>
        <v/>
      </c>
      <c r="AO2205" s="28" t="str">
        <f aca="false">IF($Q2205="","",IF(MATCH($Q2205,$Q$2:$Q$3000,0)&lt;&gt;ROW()-1,"",COUNT($AO$1:$AO2204)+1))</f>
        <v/>
      </c>
    </row>
    <row r="2206" customFormat="false" ht="12.75" hidden="false" customHeight="true" outlineLevel="0" collapsed="false">
      <c r="W2206" s="24" t="n">
        <f aca="false">IF($F2206="",0,IFERROR(IF(ISNUMBER($F2206),INT($F2206),DATE(VALUE(MID(SUBSTITUTE(LEFT($F2206,FIND(" ",$F2206&amp;" ")-1),"/",REPT(" ",20)),41,20)),VALUE(LEFT(SUBSTITUTE(LEFT($F2206,FIND(" ",$F2206&amp;" ")-1),"/",REPT(" ",20)),20)),VALUE(MID(SUBSTITUTE(LEFT($F2206,FIND(" ",$F2206&amp;" ")-1),"/",REPT(" ",20)),21,20)))),0))</f>
        <v>0</v>
      </c>
      <c r="X2206" s="25" t="str">
        <f aca="false">IF(ISNUMBER($N2206),$N2206*Validation!$B$5,"")</f>
        <v/>
      </c>
      <c r="Y2206" s="26" t="str">
        <f aca="false">IF($A2206="","",SUBSTITUTE(SUBSTITUTE(SUBSTITUTE(SUBSTITUTE(SUBSTITUTE(SUBSTITUTE(SUBSTITUTE(UPPER(TRIM($A2206)),"Á","A"),"É","E"),"Í","I"),"Ó","O"),"Ú","U"),"Ñ","N"),"Ü","U"))</f>
        <v/>
      </c>
      <c r="Z2206" s="26" t="str">
        <f aca="false">IF($Y2206="","",LEFT($Y2206,1)&amp;" "&amp;TRIM(RIGHT(SUBSTITUTE($Y2206," ",REPT(" ",50)),50)))</f>
        <v/>
      </c>
      <c r="AA2206" s="27" t="str">
        <f aca="false">IF($AF2206="","",IF(COUNTIF(Validation!$U$19:$U$178,$AF2206)&gt;0,"OK","NO MATCH"))</f>
        <v/>
      </c>
      <c r="AB2206" s="27" t="str">
        <f aca="false">IF($W2206=0,"",IF(AND($W2206&gt;=Validation!$B$3,$W2206&lt;=Validation!$C$3),"Yes","No"))</f>
        <v/>
      </c>
      <c r="AC2206" s="26" t="str">
        <f aca="false">IF($A2206="","",$AF2206&amp;"|"&amp;TEXT($W2206,"yyyy-mm-dd")&amp;"|"&amp;$J2206&amp;"|"&amp;$N2206)</f>
        <v/>
      </c>
      <c r="AD2206" s="27" t="str">
        <f aca="false">IF($AC2206="","",IF(COUNTIF($AC$2:$AC$3000,$AC2206)&gt;1,"REVIEW","OK"))</f>
        <v/>
      </c>
      <c r="AE2206" s="27" t="str">
        <f aca="false">IF(OR($W2206=0,$O2206=""),"",IF(IFERROR(IF(ISNUMBER($O2206),INT($O2206),DATE(VALUE(MID(SUBSTITUTE(LEFT($O2206,FIND(" ",$O2206&amp;" ")-1),"/",REPT(" ",20)),41,20)),VALUE(LEFT(SUBSTITUTE(LEFT($O2206,FIND(" ",$O2206&amp;" ")-1),"/",REPT(" ",20)),20)),VALUE(MID(SUBSTITUTE(LEFT($O2206,FIND(" ",$O2206&amp;" ")-1),"/",REPT(" ",20)),21,20)))),0)&gt;$W2206,"Late","Same day"))</f>
        <v/>
      </c>
      <c r="AF2206" s="26" t="str">
        <f aca="false">IF($A2206="","",IFERROR(INDEX(Validation!$C$193:$C$217,MATCH($A2206,Validation!$A$193:$A$217,0)),IF(COUNTIF(Validation!$U$19:$U$178,$Z2206)&gt;0,$Z2206,IF(COUNTIF(Validation!$S$19:$S$178,$AI2206)=1,INDEX(Validation!$U$19:$U$178,MATCH($AI2206,Validation!$S$19:$S$178,0)),$Z2206))))</f>
        <v/>
      </c>
      <c r="AG2206" s="27" t="str">
        <f aca="false">IF(COUNTA($A2206:$U2206)=0,"",IF($A2206="","No name",IF($F2206="","No date",IF($W2206=0,"Date ilegible",IF(NOT(ISNUMBER($N2206)),"Hours no numéricas",IF($AA2206="NO MATCH","Person no identificada","OK"))))))</f>
        <v/>
      </c>
      <c r="AH2206" s="27" t="str">
        <f aca="false">IF($W2206=0,"No date",IF($W2206&lt;Validation!$B$3,"Before period",IF($W2206&gt;Validation!$C$3,"After period","In period")))</f>
        <v>No date</v>
      </c>
      <c r="AI2206" s="26" t="str">
        <f aca="false">IF($Y2206="","",TRIM(RIGHT(SUBSTITUTE($Y2206," ",REPT(" ",50)),50)))</f>
        <v/>
      </c>
      <c r="AJ2206" s="27" t="str">
        <f aca="false">IF($A2206="","",IF(NOT(ISERROR(MATCH($A2206,Validation!$A$193:$A$217,0))),"Manual mapping",IF(COUNTIF(Validation!$U$19:$U$178,$Z2206)&gt;0,"Direct",IF(COUNTIF(Validation!$S$19:$S$178,$AI2206)=1,"By surname","Unresolved"))))</f>
        <v/>
      </c>
      <c r="AK2206" s="28" t="str">
        <f aca="false">IF($L2206="","",IF(MATCH($L2206,$L$2:$L$3000,0)&lt;&gt;ROW()-1,"",COUNT($AK$1:$AK2205)+1))</f>
        <v/>
      </c>
      <c r="AL2206" s="28" t="str">
        <f aca="false">IF($G2206="","",IF(MATCH($G2206,$G$2:$G$3000,0)&lt;&gt;ROW()-1,"",COUNT($AL$1:$AL2205)+1))</f>
        <v/>
      </c>
      <c r="AM2206" s="28" t="str">
        <f aca="false">IF($H2206="","",IF(MATCH($H2206,$H$2:$H$3000,0)&lt;&gt;ROW()-1,"",COUNT($AM$1:$AM2205)+1))</f>
        <v/>
      </c>
      <c r="AN2206" s="28" t="str">
        <f aca="false">IF($I2206="","",IF(MATCH($I2206,$I$2:$I$3000,0)&lt;&gt;ROW()-1,"",COUNT($AN$1:$AN2205)+1))</f>
        <v/>
      </c>
      <c r="AO2206" s="28" t="str">
        <f aca="false">IF($Q2206="","",IF(MATCH($Q2206,$Q$2:$Q$3000,0)&lt;&gt;ROW()-1,"",COUNT($AO$1:$AO2205)+1))</f>
        <v/>
      </c>
    </row>
    <row r="2207" customFormat="false" ht="12.75" hidden="false" customHeight="true" outlineLevel="0" collapsed="false">
      <c r="W2207" s="24" t="n">
        <f aca="false">IF($F2207="",0,IFERROR(IF(ISNUMBER($F2207),INT($F2207),DATE(VALUE(MID(SUBSTITUTE(LEFT($F2207,FIND(" ",$F2207&amp;" ")-1),"/",REPT(" ",20)),41,20)),VALUE(LEFT(SUBSTITUTE(LEFT($F2207,FIND(" ",$F2207&amp;" ")-1),"/",REPT(" ",20)),20)),VALUE(MID(SUBSTITUTE(LEFT($F2207,FIND(" ",$F2207&amp;" ")-1),"/",REPT(" ",20)),21,20)))),0))</f>
        <v>0</v>
      </c>
      <c r="X2207" s="25" t="str">
        <f aca="false">IF(ISNUMBER($N2207),$N2207*Validation!$B$5,"")</f>
        <v/>
      </c>
      <c r="Y2207" s="26" t="str">
        <f aca="false">IF($A2207="","",SUBSTITUTE(SUBSTITUTE(SUBSTITUTE(SUBSTITUTE(SUBSTITUTE(SUBSTITUTE(SUBSTITUTE(UPPER(TRIM($A2207)),"Á","A"),"É","E"),"Í","I"),"Ó","O"),"Ú","U"),"Ñ","N"),"Ü","U"))</f>
        <v/>
      </c>
      <c r="Z2207" s="26" t="str">
        <f aca="false">IF($Y2207="","",LEFT($Y2207,1)&amp;" "&amp;TRIM(RIGHT(SUBSTITUTE($Y2207," ",REPT(" ",50)),50)))</f>
        <v/>
      </c>
      <c r="AA2207" s="27" t="str">
        <f aca="false">IF($AF2207="","",IF(COUNTIF(Validation!$U$19:$U$178,$AF2207)&gt;0,"OK","NO MATCH"))</f>
        <v/>
      </c>
      <c r="AB2207" s="27" t="str">
        <f aca="false">IF($W2207=0,"",IF(AND($W2207&gt;=Validation!$B$3,$W2207&lt;=Validation!$C$3),"Yes","No"))</f>
        <v/>
      </c>
      <c r="AC2207" s="26" t="str">
        <f aca="false">IF($A2207="","",$AF2207&amp;"|"&amp;TEXT($W2207,"yyyy-mm-dd")&amp;"|"&amp;$J2207&amp;"|"&amp;$N2207)</f>
        <v/>
      </c>
      <c r="AD2207" s="27" t="str">
        <f aca="false">IF($AC2207="","",IF(COUNTIF($AC$2:$AC$3000,$AC2207)&gt;1,"REVIEW","OK"))</f>
        <v/>
      </c>
      <c r="AE2207" s="27" t="str">
        <f aca="false">IF(OR($W2207=0,$O2207=""),"",IF(IFERROR(IF(ISNUMBER($O2207),INT($O2207),DATE(VALUE(MID(SUBSTITUTE(LEFT($O2207,FIND(" ",$O2207&amp;" ")-1),"/",REPT(" ",20)),41,20)),VALUE(LEFT(SUBSTITUTE(LEFT($O2207,FIND(" ",$O2207&amp;" ")-1),"/",REPT(" ",20)),20)),VALUE(MID(SUBSTITUTE(LEFT($O2207,FIND(" ",$O2207&amp;" ")-1),"/",REPT(" ",20)),21,20)))),0)&gt;$W2207,"Late","Same day"))</f>
        <v/>
      </c>
      <c r="AF2207" s="26" t="str">
        <f aca="false">IF($A2207="","",IFERROR(INDEX(Validation!$C$193:$C$217,MATCH($A2207,Validation!$A$193:$A$217,0)),IF(COUNTIF(Validation!$U$19:$U$178,$Z2207)&gt;0,$Z2207,IF(COUNTIF(Validation!$S$19:$S$178,$AI2207)=1,INDEX(Validation!$U$19:$U$178,MATCH($AI2207,Validation!$S$19:$S$178,0)),$Z2207))))</f>
        <v/>
      </c>
      <c r="AG2207" s="27" t="str">
        <f aca="false">IF(COUNTA($A2207:$U2207)=0,"",IF($A2207="","No name",IF($F2207="","No date",IF($W2207=0,"Date ilegible",IF(NOT(ISNUMBER($N2207)),"Hours no numéricas",IF($AA2207="NO MATCH","Person no identificada","OK"))))))</f>
        <v/>
      </c>
      <c r="AH2207" s="27" t="str">
        <f aca="false">IF($W2207=0,"No date",IF($W2207&lt;Validation!$B$3,"Before period",IF($W2207&gt;Validation!$C$3,"After period","In period")))</f>
        <v>No date</v>
      </c>
      <c r="AI2207" s="26" t="str">
        <f aca="false">IF($Y2207="","",TRIM(RIGHT(SUBSTITUTE($Y2207," ",REPT(" ",50)),50)))</f>
        <v/>
      </c>
      <c r="AJ2207" s="27" t="str">
        <f aca="false">IF($A2207="","",IF(NOT(ISERROR(MATCH($A2207,Validation!$A$193:$A$217,0))),"Manual mapping",IF(COUNTIF(Validation!$U$19:$U$178,$Z2207)&gt;0,"Direct",IF(COUNTIF(Validation!$S$19:$S$178,$AI2207)=1,"By surname","Unresolved"))))</f>
        <v/>
      </c>
      <c r="AK2207" s="28" t="str">
        <f aca="false">IF($L2207="","",IF(MATCH($L2207,$L$2:$L$3000,0)&lt;&gt;ROW()-1,"",COUNT($AK$1:$AK2206)+1))</f>
        <v/>
      </c>
      <c r="AL2207" s="28" t="str">
        <f aca="false">IF($G2207="","",IF(MATCH($G2207,$G$2:$G$3000,0)&lt;&gt;ROW()-1,"",COUNT($AL$1:$AL2206)+1))</f>
        <v/>
      </c>
      <c r="AM2207" s="28" t="str">
        <f aca="false">IF($H2207="","",IF(MATCH($H2207,$H$2:$H$3000,0)&lt;&gt;ROW()-1,"",COUNT($AM$1:$AM2206)+1))</f>
        <v/>
      </c>
      <c r="AN2207" s="28" t="str">
        <f aca="false">IF($I2207="","",IF(MATCH($I2207,$I$2:$I$3000,0)&lt;&gt;ROW()-1,"",COUNT($AN$1:$AN2206)+1))</f>
        <v/>
      </c>
      <c r="AO2207" s="28" t="str">
        <f aca="false">IF($Q2207="","",IF(MATCH($Q2207,$Q$2:$Q$3000,0)&lt;&gt;ROW()-1,"",COUNT($AO$1:$AO2206)+1))</f>
        <v/>
      </c>
    </row>
    <row r="2208" customFormat="false" ht="12.75" hidden="false" customHeight="true" outlineLevel="0" collapsed="false">
      <c r="W2208" s="24" t="n">
        <f aca="false">IF($F2208="",0,IFERROR(IF(ISNUMBER($F2208),INT($F2208),DATE(VALUE(MID(SUBSTITUTE(LEFT($F2208,FIND(" ",$F2208&amp;" ")-1),"/",REPT(" ",20)),41,20)),VALUE(LEFT(SUBSTITUTE(LEFT($F2208,FIND(" ",$F2208&amp;" ")-1),"/",REPT(" ",20)),20)),VALUE(MID(SUBSTITUTE(LEFT($F2208,FIND(" ",$F2208&amp;" ")-1),"/",REPT(" ",20)),21,20)))),0))</f>
        <v>0</v>
      </c>
      <c r="X2208" s="25" t="str">
        <f aca="false">IF(ISNUMBER($N2208),$N2208*Validation!$B$5,"")</f>
        <v/>
      </c>
      <c r="Y2208" s="26" t="str">
        <f aca="false">IF($A2208="","",SUBSTITUTE(SUBSTITUTE(SUBSTITUTE(SUBSTITUTE(SUBSTITUTE(SUBSTITUTE(SUBSTITUTE(UPPER(TRIM($A2208)),"Á","A"),"É","E"),"Í","I"),"Ó","O"),"Ú","U"),"Ñ","N"),"Ü","U"))</f>
        <v/>
      </c>
      <c r="Z2208" s="26" t="str">
        <f aca="false">IF($Y2208="","",LEFT($Y2208,1)&amp;" "&amp;TRIM(RIGHT(SUBSTITUTE($Y2208," ",REPT(" ",50)),50)))</f>
        <v/>
      </c>
      <c r="AA2208" s="27" t="str">
        <f aca="false">IF($AF2208="","",IF(COUNTIF(Validation!$U$19:$U$178,$AF2208)&gt;0,"OK","NO MATCH"))</f>
        <v/>
      </c>
      <c r="AB2208" s="27" t="str">
        <f aca="false">IF($W2208=0,"",IF(AND($W2208&gt;=Validation!$B$3,$W2208&lt;=Validation!$C$3),"Yes","No"))</f>
        <v/>
      </c>
      <c r="AC2208" s="26" t="str">
        <f aca="false">IF($A2208="","",$AF2208&amp;"|"&amp;TEXT($W2208,"yyyy-mm-dd")&amp;"|"&amp;$J2208&amp;"|"&amp;$N2208)</f>
        <v/>
      </c>
      <c r="AD2208" s="27" t="str">
        <f aca="false">IF($AC2208="","",IF(COUNTIF($AC$2:$AC$3000,$AC2208)&gt;1,"REVIEW","OK"))</f>
        <v/>
      </c>
      <c r="AE2208" s="27" t="str">
        <f aca="false">IF(OR($W2208=0,$O2208=""),"",IF(IFERROR(IF(ISNUMBER($O2208),INT($O2208),DATE(VALUE(MID(SUBSTITUTE(LEFT($O2208,FIND(" ",$O2208&amp;" ")-1),"/",REPT(" ",20)),41,20)),VALUE(LEFT(SUBSTITUTE(LEFT($O2208,FIND(" ",$O2208&amp;" ")-1),"/",REPT(" ",20)),20)),VALUE(MID(SUBSTITUTE(LEFT($O2208,FIND(" ",$O2208&amp;" ")-1),"/",REPT(" ",20)),21,20)))),0)&gt;$W2208,"Late","Same day"))</f>
        <v/>
      </c>
      <c r="AF2208" s="26" t="str">
        <f aca="false">IF($A2208="","",IFERROR(INDEX(Validation!$C$193:$C$217,MATCH($A2208,Validation!$A$193:$A$217,0)),IF(COUNTIF(Validation!$U$19:$U$178,$Z2208)&gt;0,$Z2208,IF(COUNTIF(Validation!$S$19:$S$178,$AI2208)=1,INDEX(Validation!$U$19:$U$178,MATCH($AI2208,Validation!$S$19:$S$178,0)),$Z2208))))</f>
        <v/>
      </c>
      <c r="AG2208" s="27" t="str">
        <f aca="false">IF(COUNTA($A2208:$U2208)=0,"",IF($A2208="","No name",IF($F2208="","No date",IF($W2208=0,"Date ilegible",IF(NOT(ISNUMBER($N2208)),"Hours no numéricas",IF($AA2208="NO MATCH","Person no identificada","OK"))))))</f>
        <v/>
      </c>
      <c r="AH2208" s="27" t="str">
        <f aca="false">IF($W2208=0,"No date",IF($W2208&lt;Validation!$B$3,"Before period",IF($W2208&gt;Validation!$C$3,"After period","In period")))</f>
        <v>No date</v>
      </c>
      <c r="AI2208" s="26" t="str">
        <f aca="false">IF($Y2208="","",TRIM(RIGHT(SUBSTITUTE($Y2208," ",REPT(" ",50)),50)))</f>
        <v/>
      </c>
      <c r="AJ2208" s="27" t="str">
        <f aca="false">IF($A2208="","",IF(NOT(ISERROR(MATCH($A2208,Validation!$A$193:$A$217,0))),"Manual mapping",IF(COUNTIF(Validation!$U$19:$U$178,$Z2208)&gt;0,"Direct",IF(COUNTIF(Validation!$S$19:$S$178,$AI2208)=1,"By surname","Unresolved"))))</f>
        <v/>
      </c>
      <c r="AK2208" s="28" t="str">
        <f aca="false">IF($L2208="","",IF(MATCH($L2208,$L$2:$L$3000,0)&lt;&gt;ROW()-1,"",COUNT($AK$1:$AK2207)+1))</f>
        <v/>
      </c>
      <c r="AL2208" s="28" t="str">
        <f aca="false">IF($G2208="","",IF(MATCH($G2208,$G$2:$G$3000,0)&lt;&gt;ROW()-1,"",COUNT($AL$1:$AL2207)+1))</f>
        <v/>
      </c>
      <c r="AM2208" s="28" t="str">
        <f aca="false">IF($H2208="","",IF(MATCH($H2208,$H$2:$H$3000,0)&lt;&gt;ROW()-1,"",COUNT($AM$1:$AM2207)+1))</f>
        <v/>
      </c>
      <c r="AN2208" s="28" t="str">
        <f aca="false">IF($I2208="","",IF(MATCH($I2208,$I$2:$I$3000,0)&lt;&gt;ROW()-1,"",COUNT($AN$1:$AN2207)+1))</f>
        <v/>
      </c>
      <c r="AO2208" s="28" t="str">
        <f aca="false">IF($Q2208="","",IF(MATCH($Q2208,$Q$2:$Q$3000,0)&lt;&gt;ROW()-1,"",COUNT($AO$1:$AO2207)+1))</f>
        <v/>
      </c>
    </row>
    <row r="2209" customFormat="false" ht="12.75" hidden="false" customHeight="true" outlineLevel="0" collapsed="false">
      <c r="W2209" s="24" t="n">
        <f aca="false">IF($F2209="",0,IFERROR(IF(ISNUMBER($F2209),INT($F2209),DATE(VALUE(MID(SUBSTITUTE(LEFT($F2209,FIND(" ",$F2209&amp;" ")-1),"/",REPT(" ",20)),41,20)),VALUE(LEFT(SUBSTITUTE(LEFT($F2209,FIND(" ",$F2209&amp;" ")-1),"/",REPT(" ",20)),20)),VALUE(MID(SUBSTITUTE(LEFT($F2209,FIND(" ",$F2209&amp;" ")-1),"/",REPT(" ",20)),21,20)))),0))</f>
        <v>0</v>
      </c>
      <c r="X2209" s="25" t="str">
        <f aca="false">IF(ISNUMBER($N2209),$N2209*Validation!$B$5,"")</f>
        <v/>
      </c>
      <c r="Y2209" s="26" t="str">
        <f aca="false">IF($A2209="","",SUBSTITUTE(SUBSTITUTE(SUBSTITUTE(SUBSTITUTE(SUBSTITUTE(SUBSTITUTE(SUBSTITUTE(UPPER(TRIM($A2209)),"Á","A"),"É","E"),"Í","I"),"Ó","O"),"Ú","U"),"Ñ","N"),"Ü","U"))</f>
        <v/>
      </c>
      <c r="Z2209" s="26" t="str">
        <f aca="false">IF($Y2209="","",LEFT($Y2209,1)&amp;" "&amp;TRIM(RIGHT(SUBSTITUTE($Y2209," ",REPT(" ",50)),50)))</f>
        <v/>
      </c>
      <c r="AA2209" s="27" t="str">
        <f aca="false">IF($AF2209="","",IF(COUNTIF(Validation!$U$19:$U$178,$AF2209)&gt;0,"OK","NO MATCH"))</f>
        <v/>
      </c>
      <c r="AB2209" s="27" t="str">
        <f aca="false">IF($W2209=0,"",IF(AND($W2209&gt;=Validation!$B$3,$W2209&lt;=Validation!$C$3),"Yes","No"))</f>
        <v/>
      </c>
      <c r="AC2209" s="26" t="str">
        <f aca="false">IF($A2209="","",$AF2209&amp;"|"&amp;TEXT($W2209,"yyyy-mm-dd")&amp;"|"&amp;$J2209&amp;"|"&amp;$N2209)</f>
        <v/>
      </c>
      <c r="AD2209" s="27" t="str">
        <f aca="false">IF($AC2209="","",IF(COUNTIF($AC$2:$AC$3000,$AC2209)&gt;1,"REVIEW","OK"))</f>
        <v/>
      </c>
      <c r="AE2209" s="27" t="str">
        <f aca="false">IF(OR($W2209=0,$O2209=""),"",IF(IFERROR(IF(ISNUMBER($O2209),INT($O2209),DATE(VALUE(MID(SUBSTITUTE(LEFT($O2209,FIND(" ",$O2209&amp;" ")-1),"/",REPT(" ",20)),41,20)),VALUE(LEFT(SUBSTITUTE(LEFT($O2209,FIND(" ",$O2209&amp;" ")-1),"/",REPT(" ",20)),20)),VALUE(MID(SUBSTITUTE(LEFT($O2209,FIND(" ",$O2209&amp;" ")-1),"/",REPT(" ",20)),21,20)))),0)&gt;$W2209,"Late","Same day"))</f>
        <v/>
      </c>
      <c r="AF2209" s="26" t="str">
        <f aca="false">IF($A2209="","",IFERROR(INDEX(Validation!$C$193:$C$217,MATCH($A2209,Validation!$A$193:$A$217,0)),IF(COUNTIF(Validation!$U$19:$U$178,$Z2209)&gt;0,$Z2209,IF(COUNTIF(Validation!$S$19:$S$178,$AI2209)=1,INDEX(Validation!$U$19:$U$178,MATCH($AI2209,Validation!$S$19:$S$178,0)),$Z2209))))</f>
        <v/>
      </c>
      <c r="AG2209" s="27" t="str">
        <f aca="false">IF(COUNTA($A2209:$U2209)=0,"",IF($A2209="","No name",IF($F2209="","No date",IF($W2209=0,"Date ilegible",IF(NOT(ISNUMBER($N2209)),"Hours no numéricas",IF($AA2209="NO MATCH","Person no identificada","OK"))))))</f>
        <v/>
      </c>
      <c r="AH2209" s="27" t="str">
        <f aca="false">IF($W2209=0,"No date",IF($W2209&lt;Validation!$B$3,"Before period",IF($W2209&gt;Validation!$C$3,"After period","In period")))</f>
        <v>No date</v>
      </c>
      <c r="AI2209" s="26" t="str">
        <f aca="false">IF($Y2209="","",TRIM(RIGHT(SUBSTITUTE($Y2209," ",REPT(" ",50)),50)))</f>
        <v/>
      </c>
      <c r="AJ2209" s="27" t="str">
        <f aca="false">IF($A2209="","",IF(NOT(ISERROR(MATCH($A2209,Validation!$A$193:$A$217,0))),"Manual mapping",IF(COUNTIF(Validation!$U$19:$U$178,$Z2209)&gt;0,"Direct",IF(COUNTIF(Validation!$S$19:$S$178,$AI2209)=1,"By surname","Unresolved"))))</f>
        <v/>
      </c>
      <c r="AK2209" s="28" t="str">
        <f aca="false">IF($L2209="","",IF(MATCH($L2209,$L$2:$L$3000,0)&lt;&gt;ROW()-1,"",COUNT($AK$1:$AK2208)+1))</f>
        <v/>
      </c>
      <c r="AL2209" s="28" t="str">
        <f aca="false">IF($G2209="","",IF(MATCH($G2209,$G$2:$G$3000,0)&lt;&gt;ROW()-1,"",COUNT($AL$1:$AL2208)+1))</f>
        <v/>
      </c>
      <c r="AM2209" s="28" t="str">
        <f aca="false">IF($H2209="","",IF(MATCH($H2209,$H$2:$H$3000,0)&lt;&gt;ROW()-1,"",COUNT($AM$1:$AM2208)+1))</f>
        <v/>
      </c>
      <c r="AN2209" s="28" t="str">
        <f aca="false">IF($I2209="","",IF(MATCH($I2209,$I$2:$I$3000,0)&lt;&gt;ROW()-1,"",COUNT($AN$1:$AN2208)+1))</f>
        <v/>
      </c>
      <c r="AO2209" s="28" t="str">
        <f aca="false">IF($Q2209="","",IF(MATCH($Q2209,$Q$2:$Q$3000,0)&lt;&gt;ROW()-1,"",COUNT($AO$1:$AO2208)+1))</f>
        <v/>
      </c>
    </row>
    <row r="2210" customFormat="false" ht="12.75" hidden="false" customHeight="true" outlineLevel="0" collapsed="false">
      <c r="W2210" s="24" t="n">
        <f aca="false">IF($F2210="",0,IFERROR(IF(ISNUMBER($F2210),INT($F2210),DATE(VALUE(MID(SUBSTITUTE(LEFT($F2210,FIND(" ",$F2210&amp;" ")-1),"/",REPT(" ",20)),41,20)),VALUE(LEFT(SUBSTITUTE(LEFT($F2210,FIND(" ",$F2210&amp;" ")-1),"/",REPT(" ",20)),20)),VALUE(MID(SUBSTITUTE(LEFT($F2210,FIND(" ",$F2210&amp;" ")-1),"/",REPT(" ",20)),21,20)))),0))</f>
        <v>0</v>
      </c>
      <c r="X2210" s="25" t="str">
        <f aca="false">IF(ISNUMBER($N2210),$N2210*Validation!$B$5,"")</f>
        <v/>
      </c>
      <c r="Y2210" s="26" t="str">
        <f aca="false">IF($A2210="","",SUBSTITUTE(SUBSTITUTE(SUBSTITUTE(SUBSTITUTE(SUBSTITUTE(SUBSTITUTE(SUBSTITUTE(UPPER(TRIM($A2210)),"Á","A"),"É","E"),"Í","I"),"Ó","O"),"Ú","U"),"Ñ","N"),"Ü","U"))</f>
        <v/>
      </c>
      <c r="Z2210" s="26" t="str">
        <f aca="false">IF($Y2210="","",LEFT($Y2210,1)&amp;" "&amp;TRIM(RIGHT(SUBSTITUTE($Y2210," ",REPT(" ",50)),50)))</f>
        <v/>
      </c>
      <c r="AA2210" s="27" t="str">
        <f aca="false">IF($AF2210="","",IF(COUNTIF(Validation!$U$19:$U$178,$AF2210)&gt;0,"OK","NO MATCH"))</f>
        <v/>
      </c>
      <c r="AB2210" s="27" t="str">
        <f aca="false">IF($W2210=0,"",IF(AND($W2210&gt;=Validation!$B$3,$W2210&lt;=Validation!$C$3),"Yes","No"))</f>
        <v/>
      </c>
      <c r="AC2210" s="26" t="str">
        <f aca="false">IF($A2210="","",$AF2210&amp;"|"&amp;TEXT($W2210,"yyyy-mm-dd")&amp;"|"&amp;$J2210&amp;"|"&amp;$N2210)</f>
        <v/>
      </c>
      <c r="AD2210" s="27" t="str">
        <f aca="false">IF($AC2210="","",IF(COUNTIF($AC$2:$AC$3000,$AC2210)&gt;1,"REVIEW","OK"))</f>
        <v/>
      </c>
      <c r="AE2210" s="27" t="str">
        <f aca="false">IF(OR($W2210=0,$O2210=""),"",IF(IFERROR(IF(ISNUMBER($O2210),INT($O2210),DATE(VALUE(MID(SUBSTITUTE(LEFT($O2210,FIND(" ",$O2210&amp;" ")-1),"/",REPT(" ",20)),41,20)),VALUE(LEFT(SUBSTITUTE(LEFT($O2210,FIND(" ",$O2210&amp;" ")-1),"/",REPT(" ",20)),20)),VALUE(MID(SUBSTITUTE(LEFT($O2210,FIND(" ",$O2210&amp;" ")-1),"/",REPT(" ",20)),21,20)))),0)&gt;$W2210,"Late","Same day"))</f>
        <v/>
      </c>
      <c r="AF2210" s="26" t="str">
        <f aca="false">IF($A2210="","",IFERROR(INDEX(Validation!$C$193:$C$217,MATCH($A2210,Validation!$A$193:$A$217,0)),IF(COUNTIF(Validation!$U$19:$U$178,$Z2210)&gt;0,$Z2210,IF(COUNTIF(Validation!$S$19:$S$178,$AI2210)=1,INDEX(Validation!$U$19:$U$178,MATCH($AI2210,Validation!$S$19:$S$178,0)),$Z2210))))</f>
        <v/>
      </c>
      <c r="AG2210" s="27" t="str">
        <f aca="false">IF(COUNTA($A2210:$U2210)=0,"",IF($A2210="","No name",IF($F2210="","No date",IF($W2210=0,"Date ilegible",IF(NOT(ISNUMBER($N2210)),"Hours no numéricas",IF($AA2210="NO MATCH","Person no identificada","OK"))))))</f>
        <v/>
      </c>
      <c r="AH2210" s="27" t="str">
        <f aca="false">IF($W2210=0,"No date",IF($W2210&lt;Validation!$B$3,"Before period",IF($W2210&gt;Validation!$C$3,"After period","In period")))</f>
        <v>No date</v>
      </c>
      <c r="AI2210" s="26" t="str">
        <f aca="false">IF($Y2210="","",TRIM(RIGHT(SUBSTITUTE($Y2210," ",REPT(" ",50)),50)))</f>
        <v/>
      </c>
      <c r="AJ2210" s="27" t="str">
        <f aca="false">IF($A2210="","",IF(NOT(ISERROR(MATCH($A2210,Validation!$A$193:$A$217,0))),"Manual mapping",IF(COUNTIF(Validation!$U$19:$U$178,$Z2210)&gt;0,"Direct",IF(COUNTIF(Validation!$S$19:$S$178,$AI2210)=1,"By surname","Unresolved"))))</f>
        <v/>
      </c>
      <c r="AK2210" s="28" t="str">
        <f aca="false">IF($L2210="","",IF(MATCH($L2210,$L$2:$L$3000,0)&lt;&gt;ROW()-1,"",COUNT($AK$1:$AK2209)+1))</f>
        <v/>
      </c>
      <c r="AL2210" s="28" t="str">
        <f aca="false">IF($G2210="","",IF(MATCH($G2210,$G$2:$G$3000,0)&lt;&gt;ROW()-1,"",COUNT($AL$1:$AL2209)+1))</f>
        <v/>
      </c>
      <c r="AM2210" s="28" t="str">
        <f aca="false">IF($H2210="","",IF(MATCH($H2210,$H$2:$H$3000,0)&lt;&gt;ROW()-1,"",COUNT($AM$1:$AM2209)+1))</f>
        <v/>
      </c>
      <c r="AN2210" s="28" t="str">
        <f aca="false">IF($I2210="","",IF(MATCH($I2210,$I$2:$I$3000,0)&lt;&gt;ROW()-1,"",COUNT($AN$1:$AN2209)+1))</f>
        <v/>
      </c>
      <c r="AO2210" s="28" t="str">
        <f aca="false">IF($Q2210="","",IF(MATCH($Q2210,$Q$2:$Q$3000,0)&lt;&gt;ROW()-1,"",COUNT($AO$1:$AO2209)+1))</f>
        <v/>
      </c>
    </row>
    <row r="2211" customFormat="false" ht="12.75" hidden="false" customHeight="true" outlineLevel="0" collapsed="false">
      <c r="W2211" s="24" t="n">
        <f aca="false">IF($F2211="",0,IFERROR(IF(ISNUMBER($F2211),INT($F2211),DATE(VALUE(MID(SUBSTITUTE(LEFT($F2211,FIND(" ",$F2211&amp;" ")-1),"/",REPT(" ",20)),41,20)),VALUE(LEFT(SUBSTITUTE(LEFT($F2211,FIND(" ",$F2211&amp;" ")-1),"/",REPT(" ",20)),20)),VALUE(MID(SUBSTITUTE(LEFT($F2211,FIND(" ",$F2211&amp;" ")-1),"/",REPT(" ",20)),21,20)))),0))</f>
        <v>0</v>
      </c>
      <c r="X2211" s="25" t="str">
        <f aca="false">IF(ISNUMBER($N2211),$N2211*Validation!$B$5,"")</f>
        <v/>
      </c>
      <c r="Y2211" s="26" t="str">
        <f aca="false">IF($A2211="","",SUBSTITUTE(SUBSTITUTE(SUBSTITUTE(SUBSTITUTE(SUBSTITUTE(SUBSTITUTE(SUBSTITUTE(UPPER(TRIM($A2211)),"Á","A"),"É","E"),"Í","I"),"Ó","O"),"Ú","U"),"Ñ","N"),"Ü","U"))</f>
        <v/>
      </c>
      <c r="Z2211" s="26" t="str">
        <f aca="false">IF($Y2211="","",LEFT($Y2211,1)&amp;" "&amp;TRIM(RIGHT(SUBSTITUTE($Y2211," ",REPT(" ",50)),50)))</f>
        <v/>
      </c>
      <c r="AA2211" s="27" t="str">
        <f aca="false">IF($AF2211="","",IF(COUNTIF(Validation!$U$19:$U$178,$AF2211)&gt;0,"OK","NO MATCH"))</f>
        <v/>
      </c>
      <c r="AB2211" s="27" t="str">
        <f aca="false">IF($W2211=0,"",IF(AND($W2211&gt;=Validation!$B$3,$W2211&lt;=Validation!$C$3),"Yes","No"))</f>
        <v/>
      </c>
      <c r="AC2211" s="26" t="str">
        <f aca="false">IF($A2211="","",$AF2211&amp;"|"&amp;TEXT($W2211,"yyyy-mm-dd")&amp;"|"&amp;$J2211&amp;"|"&amp;$N2211)</f>
        <v/>
      </c>
      <c r="AD2211" s="27" t="str">
        <f aca="false">IF($AC2211="","",IF(COUNTIF($AC$2:$AC$3000,$AC2211)&gt;1,"REVIEW","OK"))</f>
        <v/>
      </c>
      <c r="AE2211" s="27" t="str">
        <f aca="false">IF(OR($W2211=0,$O2211=""),"",IF(IFERROR(IF(ISNUMBER($O2211),INT($O2211),DATE(VALUE(MID(SUBSTITUTE(LEFT($O2211,FIND(" ",$O2211&amp;" ")-1),"/",REPT(" ",20)),41,20)),VALUE(LEFT(SUBSTITUTE(LEFT($O2211,FIND(" ",$O2211&amp;" ")-1),"/",REPT(" ",20)),20)),VALUE(MID(SUBSTITUTE(LEFT($O2211,FIND(" ",$O2211&amp;" ")-1),"/",REPT(" ",20)),21,20)))),0)&gt;$W2211,"Late","Same day"))</f>
        <v/>
      </c>
      <c r="AF2211" s="26" t="str">
        <f aca="false">IF($A2211="","",IFERROR(INDEX(Validation!$C$193:$C$217,MATCH($A2211,Validation!$A$193:$A$217,0)),IF(COUNTIF(Validation!$U$19:$U$178,$Z2211)&gt;0,$Z2211,IF(COUNTIF(Validation!$S$19:$S$178,$AI2211)=1,INDEX(Validation!$U$19:$U$178,MATCH($AI2211,Validation!$S$19:$S$178,0)),$Z2211))))</f>
        <v/>
      </c>
      <c r="AG2211" s="27" t="str">
        <f aca="false">IF(COUNTA($A2211:$U2211)=0,"",IF($A2211="","No name",IF($F2211="","No date",IF($W2211=0,"Date ilegible",IF(NOT(ISNUMBER($N2211)),"Hours no numéricas",IF($AA2211="NO MATCH","Person no identificada","OK"))))))</f>
        <v/>
      </c>
      <c r="AH2211" s="27" t="str">
        <f aca="false">IF($W2211=0,"No date",IF($W2211&lt;Validation!$B$3,"Before period",IF($W2211&gt;Validation!$C$3,"After period","In period")))</f>
        <v>No date</v>
      </c>
      <c r="AI2211" s="26" t="str">
        <f aca="false">IF($Y2211="","",TRIM(RIGHT(SUBSTITUTE($Y2211," ",REPT(" ",50)),50)))</f>
        <v/>
      </c>
      <c r="AJ2211" s="27" t="str">
        <f aca="false">IF($A2211="","",IF(NOT(ISERROR(MATCH($A2211,Validation!$A$193:$A$217,0))),"Manual mapping",IF(COUNTIF(Validation!$U$19:$U$178,$Z2211)&gt;0,"Direct",IF(COUNTIF(Validation!$S$19:$S$178,$AI2211)=1,"By surname","Unresolved"))))</f>
        <v/>
      </c>
      <c r="AK2211" s="28" t="str">
        <f aca="false">IF($L2211="","",IF(MATCH($L2211,$L$2:$L$3000,0)&lt;&gt;ROW()-1,"",COUNT($AK$1:$AK2210)+1))</f>
        <v/>
      </c>
      <c r="AL2211" s="28" t="str">
        <f aca="false">IF($G2211="","",IF(MATCH($G2211,$G$2:$G$3000,0)&lt;&gt;ROW()-1,"",COUNT($AL$1:$AL2210)+1))</f>
        <v/>
      </c>
      <c r="AM2211" s="28" t="str">
        <f aca="false">IF($H2211="","",IF(MATCH($H2211,$H$2:$H$3000,0)&lt;&gt;ROW()-1,"",COUNT($AM$1:$AM2210)+1))</f>
        <v/>
      </c>
      <c r="AN2211" s="28" t="str">
        <f aca="false">IF($I2211="","",IF(MATCH($I2211,$I$2:$I$3000,0)&lt;&gt;ROW()-1,"",COUNT($AN$1:$AN2210)+1))</f>
        <v/>
      </c>
      <c r="AO2211" s="28" t="str">
        <f aca="false">IF($Q2211="","",IF(MATCH($Q2211,$Q$2:$Q$3000,0)&lt;&gt;ROW()-1,"",COUNT($AO$1:$AO2210)+1))</f>
        <v/>
      </c>
    </row>
    <row r="2212" customFormat="false" ht="12.75" hidden="false" customHeight="true" outlineLevel="0" collapsed="false">
      <c r="W2212" s="24" t="n">
        <f aca="false">IF($F2212="",0,IFERROR(IF(ISNUMBER($F2212),INT($F2212),DATE(VALUE(MID(SUBSTITUTE(LEFT($F2212,FIND(" ",$F2212&amp;" ")-1),"/",REPT(" ",20)),41,20)),VALUE(LEFT(SUBSTITUTE(LEFT($F2212,FIND(" ",$F2212&amp;" ")-1),"/",REPT(" ",20)),20)),VALUE(MID(SUBSTITUTE(LEFT($F2212,FIND(" ",$F2212&amp;" ")-1),"/",REPT(" ",20)),21,20)))),0))</f>
        <v>0</v>
      </c>
      <c r="X2212" s="25" t="str">
        <f aca="false">IF(ISNUMBER($N2212),$N2212*Validation!$B$5,"")</f>
        <v/>
      </c>
      <c r="Y2212" s="26" t="str">
        <f aca="false">IF($A2212="","",SUBSTITUTE(SUBSTITUTE(SUBSTITUTE(SUBSTITUTE(SUBSTITUTE(SUBSTITUTE(SUBSTITUTE(UPPER(TRIM($A2212)),"Á","A"),"É","E"),"Í","I"),"Ó","O"),"Ú","U"),"Ñ","N"),"Ü","U"))</f>
        <v/>
      </c>
      <c r="Z2212" s="26" t="str">
        <f aca="false">IF($Y2212="","",LEFT($Y2212,1)&amp;" "&amp;TRIM(RIGHT(SUBSTITUTE($Y2212," ",REPT(" ",50)),50)))</f>
        <v/>
      </c>
      <c r="AA2212" s="27" t="str">
        <f aca="false">IF($AF2212="","",IF(COUNTIF(Validation!$U$19:$U$178,$AF2212)&gt;0,"OK","NO MATCH"))</f>
        <v/>
      </c>
      <c r="AB2212" s="27" t="str">
        <f aca="false">IF($W2212=0,"",IF(AND($W2212&gt;=Validation!$B$3,$W2212&lt;=Validation!$C$3),"Yes","No"))</f>
        <v/>
      </c>
      <c r="AC2212" s="26" t="str">
        <f aca="false">IF($A2212="","",$AF2212&amp;"|"&amp;TEXT($W2212,"yyyy-mm-dd")&amp;"|"&amp;$J2212&amp;"|"&amp;$N2212)</f>
        <v/>
      </c>
      <c r="AD2212" s="27" t="str">
        <f aca="false">IF($AC2212="","",IF(COUNTIF($AC$2:$AC$3000,$AC2212)&gt;1,"REVIEW","OK"))</f>
        <v/>
      </c>
      <c r="AE2212" s="27" t="str">
        <f aca="false">IF(OR($W2212=0,$O2212=""),"",IF(IFERROR(IF(ISNUMBER($O2212),INT($O2212),DATE(VALUE(MID(SUBSTITUTE(LEFT($O2212,FIND(" ",$O2212&amp;" ")-1),"/",REPT(" ",20)),41,20)),VALUE(LEFT(SUBSTITUTE(LEFT($O2212,FIND(" ",$O2212&amp;" ")-1),"/",REPT(" ",20)),20)),VALUE(MID(SUBSTITUTE(LEFT($O2212,FIND(" ",$O2212&amp;" ")-1),"/",REPT(" ",20)),21,20)))),0)&gt;$W2212,"Late","Same day"))</f>
        <v/>
      </c>
      <c r="AF2212" s="26" t="str">
        <f aca="false">IF($A2212="","",IFERROR(INDEX(Validation!$C$193:$C$217,MATCH($A2212,Validation!$A$193:$A$217,0)),IF(COUNTIF(Validation!$U$19:$U$178,$Z2212)&gt;0,$Z2212,IF(COUNTIF(Validation!$S$19:$S$178,$AI2212)=1,INDEX(Validation!$U$19:$U$178,MATCH($AI2212,Validation!$S$19:$S$178,0)),$Z2212))))</f>
        <v/>
      </c>
      <c r="AG2212" s="27" t="str">
        <f aca="false">IF(COUNTA($A2212:$U2212)=0,"",IF($A2212="","No name",IF($F2212="","No date",IF($W2212=0,"Date ilegible",IF(NOT(ISNUMBER($N2212)),"Hours no numéricas",IF($AA2212="NO MATCH","Person no identificada","OK"))))))</f>
        <v/>
      </c>
      <c r="AH2212" s="27" t="str">
        <f aca="false">IF($W2212=0,"No date",IF($W2212&lt;Validation!$B$3,"Before period",IF($W2212&gt;Validation!$C$3,"After period","In period")))</f>
        <v>No date</v>
      </c>
      <c r="AI2212" s="26" t="str">
        <f aca="false">IF($Y2212="","",TRIM(RIGHT(SUBSTITUTE($Y2212," ",REPT(" ",50)),50)))</f>
        <v/>
      </c>
      <c r="AJ2212" s="27" t="str">
        <f aca="false">IF($A2212="","",IF(NOT(ISERROR(MATCH($A2212,Validation!$A$193:$A$217,0))),"Manual mapping",IF(COUNTIF(Validation!$U$19:$U$178,$Z2212)&gt;0,"Direct",IF(COUNTIF(Validation!$S$19:$S$178,$AI2212)=1,"By surname","Unresolved"))))</f>
        <v/>
      </c>
      <c r="AK2212" s="28" t="str">
        <f aca="false">IF($L2212="","",IF(MATCH($L2212,$L$2:$L$3000,0)&lt;&gt;ROW()-1,"",COUNT($AK$1:$AK2211)+1))</f>
        <v/>
      </c>
      <c r="AL2212" s="28" t="str">
        <f aca="false">IF($G2212="","",IF(MATCH($G2212,$G$2:$G$3000,0)&lt;&gt;ROW()-1,"",COUNT($AL$1:$AL2211)+1))</f>
        <v/>
      </c>
      <c r="AM2212" s="28" t="str">
        <f aca="false">IF($H2212="","",IF(MATCH($H2212,$H$2:$H$3000,0)&lt;&gt;ROW()-1,"",COUNT($AM$1:$AM2211)+1))</f>
        <v/>
      </c>
      <c r="AN2212" s="28" t="str">
        <f aca="false">IF($I2212="","",IF(MATCH($I2212,$I$2:$I$3000,0)&lt;&gt;ROW()-1,"",COUNT($AN$1:$AN2211)+1))</f>
        <v/>
      </c>
      <c r="AO2212" s="28" t="str">
        <f aca="false">IF($Q2212="","",IF(MATCH($Q2212,$Q$2:$Q$3000,0)&lt;&gt;ROW()-1,"",COUNT($AO$1:$AO2211)+1))</f>
        <v/>
      </c>
    </row>
    <row r="2213" customFormat="false" ht="12.75" hidden="false" customHeight="true" outlineLevel="0" collapsed="false">
      <c r="W2213" s="24" t="n">
        <f aca="false">IF($F2213="",0,IFERROR(IF(ISNUMBER($F2213),INT($F2213),DATE(VALUE(MID(SUBSTITUTE(LEFT($F2213,FIND(" ",$F2213&amp;" ")-1),"/",REPT(" ",20)),41,20)),VALUE(LEFT(SUBSTITUTE(LEFT($F2213,FIND(" ",$F2213&amp;" ")-1),"/",REPT(" ",20)),20)),VALUE(MID(SUBSTITUTE(LEFT($F2213,FIND(" ",$F2213&amp;" ")-1),"/",REPT(" ",20)),21,20)))),0))</f>
        <v>0</v>
      </c>
      <c r="X2213" s="25" t="str">
        <f aca="false">IF(ISNUMBER($N2213),$N2213*Validation!$B$5,"")</f>
        <v/>
      </c>
      <c r="Y2213" s="26" t="str">
        <f aca="false">IF($A2213="","",SUBSTITUTE(SUBSTITUTE(SUBSTITUTE(SUBSTITUTE(SUBSTITUTE(SUBSTITUTE(SUBSTITUTE(UPPER(TRIM($A2213)),"Á","A"),"É","E"),"Í","I"),"Ó","O"),"Ú","U"),"Ñ","N"),"Ü","U"))</f>
        <v/>
      </c>
      <c r="Z2213" s="26" t="str">
        <f aca="false">IF($Y2213="","",LEFT($Y2213,1)&amp;" "&amp;TRIM(RIGHT(SUBSTITUTE($Y2213," ",REPT(" ",50)),50)))</f>
        <v/>
      </c>
      <c r="AA2213" s="27" t="str">
        <f aca="false">IF($AF2213="","",IF(COUNTIF(Validation!$U$19:$U$178,$AF2213)&gt;0,"OK","NO MATCH"))</f>
        <v/>
      </c>
      <c r="AB2213" s="27" t="str">
        <f aca="false">IF($W2213=0,"",IF(AND($W2213&gt;=Validation!$B$3,$W2213&lt;=Validation!$C$3),"Yes","No"))</f>
        <v/>
      </c>
      <c r="AC2213" s="26" t="str">
        <f aca="false">IF($A2213="","",$AF2213&amp;"|"&amp;TEXT($W2213,"yyyy-mm-dd")&amp;"|"&amp;$J2213&amp;"|"&amp;$N2213)</f>
        <v/>
      </c>
      <c r="AD2213" s="27" t="str">
        <f aca="false">IF($AC2213="","",IF(COUNTIF($AC$2:$AC$3000,$AC2213)&gt;1,"REVIEW","OK"))</f>
        <v/>
      </c>
      <c r="AE2213" s="27" t="str">
        <f aca="false">IF(OR($W2213=0,$O2213=""),"",IF(IFERROR(IF(ISNUMBER($O2213),INT($O2213),DATE(VALUE(MID(SUBSTITUTE(LEFT($O2213,FIND(" ",$O2213&amp;" ")-1),"/",REPT(" ",20)),41,20)),VALUE(LEFT(SUBSTITUTE(LEFT($O2213,FIND(" ",$O2213&amp;" ")-1),"/",REPT(" ",20)),20)),VALUE(MID(SUBSTITUTE(LEFT($O2213,FIND(" ",$O2213&amp;" ")-1),"/",REPT(" ",20)),21,20)))),0)&gt;$W2213,"Late","Same day"))</f>
        <v/>
      </c>
      <c r="AF2213" s="26" t="str">
        <f aca="false">IF($A2213="","",IFERROR(INDEX(Validation!$C$193:$C$217,MATCH($A2213,Validation!$A$193:$A$217,0)),IF(COUNTIF(Validation!$U$19:$U$178,$Z2213)&gt;0,$Z2213,IF(COUNTIF(Validation!$S$19:$S$178,$AI2213)=1,INDEX(Validation!$U$19:$U$178,MATCH($AI2213,Validation!$S$19:$S$178,0)),$Z2213))))</f>
        <v/>
      </c>
      <c r="AG2213" s="27" t="str">
        <f aca="false">IF(COUNTA($A2213:$U2213)=0,"",IF($A2213="","No name",IF($F2213="","No date",IF($W2213=0,"Date ilegible",IF(NOT(ISNUMBER($N2213)),"Hours no numéricas",IF($AA2213="NO MATCH","Person no identificada","OK"))))))</f>
        <v/>
      </c>
      <c r="AH2213" s="27" t="str">
        <f aca="false">IF($W2213=0,"No date",IF($W2213&lt;Validation!$B$3,"Before period",IF($W2213&gt;Validation!$C$3,"After period","In period")))</f>
        <v>No date</v>
      </c>
      <c r="AI2213" s="26" t="str">
        <f aca="false">IF($Y2213="","",TRIM(RIGHT(SUBSTITUTE($Y2213," ",REPT(" ",50)),50)))</f>
        <v/>
      </c>
      <c r="AJ2213" s="27" t="str">
        <f aca="false">IF($A2213="","",IF(NOT(ISERROR(MATCH($A2213,Validation!$A$193:$A$217,0))),"Manual mapping",IF(COUNTIF(Validation!$U$19:$U$178,$Z2213)&gt;0,"Direct",IF(COUNTIF(Validation!$S$19:$S$178,$AI2213)=1,"By surname","Unresolved"))))</f>
        <v/>
      </c>
      <c r="AK2213" s="28" t="str">
        <f aca="false">IF($L2213="","",IF(MATCH($L2213,$L$2:$L$3000,0)&lt;&gt;ROW()-1,"",COUNT($AK$1:$AK2212)+1))</f>
        <v/>
      </c>
      <c r="AL2213" s="28" t="str">
        <f aca="false">IF($G2213="","",IF(MATCH($G2213,$G$2:$G$3000,0)&lt;&gt;ROW()-1,"",COUNT($AL$1:$AL2212)+1))</f>
        <v/>
      </c>
      <c r="AM2213" s="28" t="str">
        <f aca="false">IF($H2213="","",IF(MATCH($H2213,$H$2:$H$3000,0)&lt;&gt;ROW()-1,"",COUNT($AM$1:$AM2212)+1))</f>
        <v/>
      </c>
      <c r="AN2213" s="28" t="str">
        <f aca="false">IF($I2213="","",IF(MATCH($I2213,$I$2:$I$3000,0)&lt;&gt;ROW()-1,"",COUNT($AN$1:$AN2212)+1))</f>
        <v/>
      </c>
      <c r="AO2213" s="28" t="str">
        <f aca="false">IF($Q2213="","",IF(MATCH($Q2213,$Q$2:$Q$3000,0)&lt;&gt;ROW()-1,"",COUNT($AO$1:$AO2212)+1))</f>
        <v/>
      </c>
    </row>
    <row r="2214" customFormat="false" ht="12.75" hidden="false" customHeight="true" outlineLevel="0" collapsed="false">
      <c r="W2214" s="24" t="n">
        <f aca="false">IF($F2214="",0,IFERROR(IF(ISNUMBER($F2214),INT($F2214),DATE(VALUE(MID(SUBSTITUTE(LEFT($F2214,FIND(" ",$F2214&amp;" ")-1),"/",REPT(" ",20)),41,20)),VALUE(LEFT(SUBSTITUTE(LEFT($F2214,FIND(" ",$F2214&amp;" ")-1),"/",REPT(" ",20)),20)),VALUE(MID(SUBSTITUTE(LEFT($F2214,FIND(" ",$F2214&amp;" ")-1),"/",REPT(" ",20)),21,20)))),0))</f>
        <v>0</v>
      </c>
      <c r="X2214" s="25" t="str">
        <f aca="false">IF(ISNUMBER($N2214),$N2214*Validation!$B$5,"")</f>
        <v/>
      </c>
      <c r="Y2214" s="26" t="str">
        <f aca="false">IF($A2214="","",SUBSTITUTE(SUBSTITUTE(SUBSTITUTE(SUBSTITUTE(SUBSTITUTE(SUBSTITUTE(SUBSTITUTE(UPPER(TRIM($A2214)),"Á","A"),"É","E"),"Í","I"),"Ó","O"),"Ú","U"),"Ñ","N"),"Ü","U"))</f>
        <v/>
      </c>
      <c r="Z2214" s="26" t="str">
        <f aca="false">IF($Y2214="","",LEFT($Y2214,1)&amp;" "&amp;TRIM(RIGHT(SUBSTITUTE($Y2214," ",REPT(" ",50)),50)))</f>
        <v/>
      </c>
      <c r="AA2214" s="27" t="str">
        <f aca="false">IF($AF2214="","",IF(COUNTIF(Validation!$U$19:$U$178,$AF2214)&gt;0,"OK","NO MATCH"))</f>
        <v/>
      </c>
      <c r="AB2214" s="27" t="str">
        <f aca="false">IF($W2214=0,"",IF(AND($W2214&gt;=Validation!$B$3,$W2214&lt;=Validation!$C$3),"Yes","No"))</f>
        <v/>
      </c>
      <c r="AC2214" s="26" t="str">
        <f aca="false">IF($A2214="","",$AF2214&amp;"|"&amp;TEXT($W2214,"yyyy-mm-dd")&amp;"|"&amp;$J2214&amp;"|"&amp;$N2214)</f>
        <v/>
      </c>
      <c r="AD2214" s="27" t="str">
        <f aca="false">IF($AC2214="","",IF(COUNTIF($AC$2:$AC$3000,$AC2214)&gt;1,"REVIEW","OK"))</f>
        <v/>
      </c>
      <c r="AE2214" s="27" t="str">
        <f aca="false">IF(OR($W2214=0,$O2214=""),"",IF(IFERROR(IF(ISNUMBER($O2214),INT($O2214),DATE(VALUE(MID(SUBSTITUTE(LEFT($O2214,FIND(" ",$O2214&amp;" ")-1),"/",REPT(" ",20)),41,20)),VALUE(LEFT(SUBSTITUTE(LEFT($O2214,FIND(" ",$O2214&amp;" ")-1),"/",REPT(" ",20)),20)),VALUE(MID(SUBSTITUTE(LEFT($O2214,FIND(" ",$O2214&amp;" ")-1),"/",REPT(" ",20)),21,20)))),0)&gt;$W2214,"Late","Same day"))</f>
        <v/>
      </c>
      <c r="AF2214" s="26" t="str">
        <f aca="false">IF($A2214="","",IFERROR(INDEX(Validation!$C$193:$C$217,MATCH($A2214,Validation!$A$193:$A$217,0)),IF(COUNTIF(Validation!$U$19:$U$178,$Z2214)&gt;0,$Z2214,IF(COUNTIF(Validation!$S$19:$S$178,$AI2214)=1,INDEX(Validation!$U$19:$U$178,MATCH($AI2214,Validation!$S$19:$S$178,0)),$Z2214))))</f>
        <v/>
      </c>
      <c r="AG2214" s="27" t="str">
        <f aca="false">IF(COUNTA($A2214:$U2214)=0,"",IF($A2214="","No name",IF($F2214="","No date",IF($W2214=0,"Date ilegible",IF(NOT(ISNUMBER($N2214)),"Hours no numéricas",IF($AA2214="NO MATCH","Person no identificada","OK"))))))</f>
        <v/>
      </c>
      <c r="AH2214" s="27" t="str">
        <f aca="false">IF($W2214=0,"No date",IF($W2214&lt;Validation!$B$3,"Before period",IF($W2214&gt;Validation!$C$3,"After period","In period")))</f>
        <v>No date</v>
      </c>
      <c r="AI2214" s="26" t="str">
        <f aca="false">IF($Y2214="","",TRIM(RIGHT(SUBSTITUTE($Y2214," ",REPT(" ",50)),50)))</f>
        <v/>
      </c>
      <c r="AJ2214" s="27" t="str">
        <f aca="false">IF($A2214="","",IF(NOT(ISERROR(MATCH($A2214,Validation!$A$193:$A$217,0))),"Manual mapping",IF(COUNTIF(Validation!$U$19:$U$178,$Z2214)&gt;0,"Direct",IF(COUNTIF(Validation!$S$19:$S$178,$AI2214)=1,"By surname","Unresolved"))))</f>
        <v/>
      </c>
      <c r="AK2214" s="28" t="str">
        <f aca="false">IF($L2214="","",IF(MATCH($L2214,$L$2:$L$3000,0)&lt;&gt;ROW()-1,"",COUNT($AK$1:$AK2213)+1))</f>
        <v/>
      </c>
      <c r="AL2214" s="28" t="str">
        <f aca="false">IF($G2214="","",IF(MATCH($G2214,$G$2:$G$3000,0)&lt;&gt;ROW()-1,"",COUNT($AL$1:$AL2213)+1))</f>
        <v/>
      </c>
      <c r="AM2214" s="28" t="str">
        <f aca="false">IF($H2214="","",IF(MATCH($H2214,$H$2:$H$3000,0)&lt;&gt;ROW()-1,"",COUNT($AM$1:$AM2213)+1))</f>
        <v/>
      </c>
      <c r="AN2214" s="28" t="str">
        <f aca="false">IF($I2214="","",IF(MATCH($I2214,$I$2:$I$3000,0)&lt;&gt;ROW()-1,"",COUNT($AN$1:$AN2213)+1))</f>
        <v/>
      </c>
      <c r="AO2214" s="28" t="str">
        <f aca="false">IF($Q2214="","",IF(MATCH($Q2214,$Q$2:$Q$3000,0)&lt;&gt;ROW()-1,"",COUNT($AO$1:$AO2213)+1))</f>
        <v/>
      </c>
    </row>
    <row r="2215" customFormat="false" ht="12.75" hidden="false" customHeight="true" outlineLevel="0" collapsed="false">
      <c r="W2215" s="24" t="n">
        <f aca="false">IF($F2215="",0,IFERROR(IF(ISNUMBER($F2215),INT($F2215),DATE(VALUE(MID(SUBSTITUTE(LEFT($F2215,FIND(" ",$F2215&amp;" ")-1),"/",REPT(" ",20)),41,20)),VALUE(LEFT(SUBSTITUTE(LEFT($F2215,FIND(" ",$F2215&amp;" ")-1),"/",REPT(" ",20)),20)),VALUE(MID(SUBSTITUTE(LEFT($F2215,FIND(" ",$F2215&amp;" ")-1),"/",REPT(" ",20)),21,20)))),0))</f>
        <v>0</v>
      </c>
      <c r="X2215" s="25" t="str">
        <f aca="false">IF(ISNUMBER($N2215),$N2215*Validation!$B$5,"")</f>
        <v/>
      </c>
      <c r="Y2215" s="26" t="str">
        <f aca="false">IF($A2215="","",SUBSTITUTE(SUBSTITUTE(SUBSTITUTE(SUBSTITUTE(SUBSTITUTE(SUBSTITUTE(SUBSTITUTE(UPPER(TRIM($A2215)),"Á","A"),"É","E"),"Í","I"),"Ó","O"),"Ú","U"),"Ñ","N"),"Ü","U"))</f>
        <v/>
      </c>
      <c r="Z2215" s="26" t="str">
        <f aca="false">IF($Y2215="","",LEFT($Y2215,1)&amp;" "&amp;TRIM(RIGHT(SUBSTITUTE($Y2215," ",REPT(" ",50)),50)))</f>
        <v/>
      </c>
      <c r="AA2215" s="27" t="str">
        <f aca="false">IF($AF2215="","",IF(COUNTIF(Validation!$U$19:$U$178,$AF2215)&gt;0,"OK","NO MATCH"))</f>
        <v/>
      </c>
      <c r="AB2215" s="27" t="str">
        <f aca="false">IF($W2215=0,"",IF(AND($W2215&gt;=Validation!$B$3,$W2215&lt;=Validation!$C$3),"Yes","No"))</f>
        <v/>
      </c>
      <c r="AC2215" s="26" t="str">
        <f aca="false">IF($A2215="","",$AF2215&amp;"|"&amp;TEXT($W2215,"yyyy-mm-dd")&amp;"|"&amp;$J2215&amp;"|"&amp;$N2215)</f>
        <v/>
      </c>
      <c r="AD2215" s="27" t="str">
        <f aca="false">IF($AC2215="","",IF(COUNTIF($AC$2:$AC$3000,$AC2215)&gt;1,"REVIEW","OK"))</f>
        <v/>
      </c>
      <c r="AE2215" s="27" t="str">
        <f aca="false">IF(OR($W2215=0,$O2215=""),"",IF(IFERROR(IF(ISNUMBER($O2215),INT($O2215),DATE(VALUE(MID(SUBSTITUTE(LEFT($O2215,FIND(" ",$O2215&amp;" ")-1),"/",REPT(" ",20)),41,20)),VALUE(LEFT(SUBSTITUTE(LEFT($O2215,FIND(" ",$O2215&amp;" ")-1),"/",REPT(" ",20)),20)),VALUE(MID(SUBSTITUTE(LEFT($O2215,FIND(" ",$O2215&amp;" ")-1),"/",REPT(" ",20)),21,20)))),0)&gt;$W2215,"Late","Same day"))</f>
        <v/>
      </c>
      <c r="AF2215" s="26" t="str">
        <f aca="false">IF($A2215="","",IFERROR(INDEX(Validation!$C$193:$C$217,MATCH($A2215,Validation!$A$193:$A$217,0)),IF(COUNTIF(Validation!$U$19:$U$178,$Z2215)&gt;0,$Z2215,IF(COUNTIF(Validation!$S$19:$S$178,$AI2215)=1,INDEX(Validation!$U$19:$U$178,MATCH($AI2215,Validation!$S$19:$S$178,0)),$Z2215))))</f>
        <v/>
      </c>
      <c r="AG2215" s="27" t="str">
        <f aca="false">IF(COUNTA($A2215:$U2215)=0,"",IF($A2215="","No name",IF($F2215="","No date",IF($W2215=0,"Date ilegible",IF(NOT(ISNUMBER($N2215)),"Hours no numéricas",IF($AA2215="NO MATCH","Person no identificada","OK"))))))</f>
        <v/>
      </c>
      <c r="AH2215" s="27" t="str">
        <f aca="false">IF($W2215=0,"No date",IF($W2215&lt;Validation!$B$3,"Before period",IF($W2215&gt;Validation!$C$3,"After period","In period")))</f>
        <v>No date</v>
      </c>
      <c r="AI2215" s="26" t="str">
        <f aca="false">IF($Y2215="","",TRIM(RIGHT(SUBSTITUTE($Y2215," ",REPT(" ",50)),50)))</f>
        <v/>
      </c>
      <c r="AJ2215" s="27" t="str">
        <f aca="false">IF($A2215="","",IF(NOT(ISERROR(MATCH($A2215,Validation!$A$193:$A$217,0))),"Manual mapping",IF(COUNTIF(Validation!$U$19:$U$178,$Z2215)&gt;0,"Direct",IF(COUNTIF(Validation!$S$19:$S$178,$AI2215)=1,"By surname","Unresolved"))))</f>
        <v/>
      </c>
      <c r="AK2215" s="28" t="str">
        <f aca="false">IF($L2215="","",IF(MATCH($L2215,$L$2:$L$3000,0)&lt;&gt;ROW()-1,"",COUNT($AK$1:$AK2214)+1))</f>
        <v/>
      </c>
      <c r="AL2215" s="28" t="str">
        <f aca="false">IF($G2215="","",IF(MATCH($G2215,$G$2:$G$3000,0)&lt;&gt;ROW()-1,"",COUNT($AL$1:$AL2214)+1))</f>
        <v/>
      </c>
      <c r="AM2215" s="28" t="str">
        <f aca="false">IF($H2215="","",IF(MATCH($H2215,$H$2:$H$3000,0)&lt;&gt;ROW()-1,"",COUNT($AM$1:$AM2214)+1))</f>
        <v/>
      </c>
      <c r="AN2215" s="28" t="str">
        <f aca="false">IF($I2215="","",IF(MATCH($I2215,$I$2:$I$3000,0)&lt;&gt;ROW()-1,"",COUNT($AN$1:$AN2214)+1))</f>
        <v/>
      </c>
      <c r="AO2215" s="28" t="str">
        <f aca="false">IF($Q2215="","",IF(MATCH($Q2215,$Q$2:$Q$3000,0)&lt;&gt;ROW()-1,"",COUNT($AO$1:$AO2214)+1))</f>
        <v/>
      </c>
    </row>
    <row r="2216" customFormat="false" ht="12.75" hidden="false" customHeight="true" outlineLevel="0" collapsed="false">
      <c r="W2216" s="24" t="n">
        <f aca="false">IF($F2216="",0,IFERROR(IF(ISNUMBER($F2216),INT($F2216),DATE(VALUE(MID(SUBSTITUTE(LEFT($F2216,FIND(" ",$F2216&amp;" ")-1),"/",REPT(" ",20)),41,20)),VALUE(LEFT(SUBSTITUTE(LEFT($F2216,FIND(" ",$F2216&amp;" ")-1),"/",REPT(" ",20)),20)),VALUE(MID(SUBSTITUTE(LEFT($F2216,FIND(" ",$F2216&amp;" ")-1),"/",REPT(" ",20)),21,20)))),0))</f>
        <v>0</v>
      </c>
      <c r="X2216" s="25" t="str">
        <f aca="false">IF(ISNUMBER($N2216),$N2216*Validation!$B$5,"")</f>
        <v/>
      </c>
      <c r="Y2216" s="26" t="str">
        <f aca="false">IF($A2216="","",SUBSTITUTE(SUBSTITUTE(SUBSTITUTE(SUBSTITUTE(SUBSTITUTE(SUBSTITUTE(SUBSTITUTE(UPPER(TRIM($A2216)),"Á","A"),"É","E"),"Í","I"),"Ó","O"),"Ú","U"),"Ñ","N"),"Ü","U"))</f>
        <v/>
      </c>
      <c r="Z2216" s="26" t="str">
        <f aca="false">IF($Y2216="","",LEFT($Y2216,1)&amp;" "&amp;TRIM(RIGHT(SUBSTITUTE($Y2216," ",REPT(" ",50)),50)))</f>
        <v/>
      </c>
      <c r="AA2216" s="27" t="str">
        <f aca="false">IF($AF2216="","",IF(COUNTIF(Validation!$U$19:$U$178,$AF2216)&gt;0,"OK","NO MATCH"))</f>
        <v/>
      </c>
      <c r="AB2216" s="27" t="str">
        <f aca="false">IF($W2216=0,"",IF(AND($W2216&gt;=Validation!$B$3,$W2216&lt;=Validation!$C$3),"Yes","No"))</f>
        <v/>
      </c>
      <c r="AC2216" s="26" t="str">
        <f aca="false">IF($A2216="","",$AF2216&amp;"|"&amp;TEXT($W2216,"yyyy-mm-dd")&amp;"|"&amp;$J2216&amp;"|"&amp;$N2216)</f>
        <v/>
      </c>
      <c r="AD2216" s="27" t="str">
        <f aca="false">IF($AC2216="","",IF(COUNTIF($AC$2:$AC$3000,$AC2216)&gt;1,"REVIEW","OK"))</f>
        <v/>
      </c>
      <c r="AE2216" s="27" t="str">
        <f aca="false">IF(OR($W2216=0,$O2216=""),"",IF(IFERROR(IF(ISNUMBER($O2216),INT($O2216),DATE(VALUE(MID(SUBSTITUTE(LEFT($O2216,FIND(" ",$O2216&amp;" ")-1),"/",REPT(" ",20)),41,20)),VALUE(LEFT(SUBSTITUTE(LEFT($O2216,FIND(" ",$O2216&amp;" ")-1),"/",REPT(" ",20)),20)),VALUE(MID(SUBSTITUTE(LEFT($O2216,FIND(" ",$O2216&amp;" ")-1),"/",REPT(" ",20)),21,20)))),0)&gt;$W2216,"Late","Same day"))</f>
        <v/>
      </c>
      <c r="AF2216" s="26" t="str">
        <f aca="false">IF($A2216="","",IFERROR(INDEX(Validation!$C$193:$C$217,MATCH($A2216,Validation!$A$193:$A$217,0)),IF(COUNTIF(Validation!$U$19:$U$178,$Z2216)&gt;0,$Z2216,IF(COUNTIF(Validation!$S$19:$S$178,$AI2216)=1,INDEX(Validation!$U$19:$U$178,MATCH($AI2216,Validation!$S$19:$S$178,0)),$Z2216))))</f>
        <v/>
      </c>
      <c r="AG2216" s="27" t="str">
        <f aca="false">IF(COUNTA($A2216:$U2216)=0,"",IF($A2216="","No name",IF($F2216="","No date",IF($W2216=0,"Date ilegible",IF(NOT(ISNUMBER($N2216)),"Hours no numéricas",IF($AA2216="NO MATCH","Person no identificada","OK"))))))</f>
        <v/>
      </c>
      <c r="AH2216" s="27" t="str">
        <f aca="false">IF($W2216=0,"No date",IF($W2216&lt;Validation!$B$3,"Before period",IF($W2216&gt;Validation!$C$3,"After period","In period")))</f>
        <v>No date</v>
      </c>
      <c r="AI2216" s="26" t="str">
        <f aca="false">IF($Y2216="","",TRIM(RIGHT(SUBSTITUTE($Y2216," ",REPT(" ",50)),50)))</f>
        <v/>
      </c>
      <c r="AJ2216" s="27" t="str">
        <f aca="false">IF($A2216="","",IF(NOT(ISERROR(MATCH($A2216,Validation!$A$193:$A$217,0))),"Manual mapping",IF(COUNTIF(Validation!$U$19:$U$178,$Z2216)&gt;0,"Direct",IF(COUNTIF(Validation!$S$19:$S$178,$AI2216)=1,"By surname","Unresolved"))))</f>
        <v/>
      </c>
      <c r="AK2216" s="28" t="str">
        <f aca="false">IF($L2216="","",IF(MATCH($L2216,$L$2:$L$3000,0)&lt;&gt;ROW()-1,"",COUNT($AK$1:$AK2215)+1))</f>
        <v/>
      </c>
      <c r="AL2216" s="28" t="str">
        <f aca="false">IF($G2216="","",IF(MATCH($G2216,$G$2:$G$3000,0)&lt;&gt;ROW()-1,"",COUNT($AL$1:$AL2215)+1))</f>
        <v/>
      </c>
      <c r="AM2216" s="28" t="str">
        <f aca="false">IF($H2216="","",IF(MATCH($H2216,$H$2:$H$3000,0)&lt;&gt;ROW()-1,"",COUNT($AM$1:$AM2215)+1))</f>
        <v/>
      </c>
      <c r="AN2216" s="28" t="str">
        <f aca="false">IF($I2216="","",IF(MATCH($I2216,$I$2:$I$3000,0)&lt;&gt;ROW()-1,"",COUNT($AN$1:$AN2215)+1))</f>
        <v/>
      </c>
      <c r="AO2216" s="28" t="str">
        <f aca="false">IF($Q2216="","",IF(MATCH($Q2216,$Q$2:$Q$3000,0)&lt;&gt;ROW()-1,"",COUNT($AO$1:$AO2215)+1))</f>
        <v/>
      </c>
    </row>
    <row r="2217" customFormat="false" ht="12.75" hidden="false" customHeight="true" outlineLevel="0" collapsed="false">
      <c r="W2217" s="24" t="n">
        <f aca="false">IF($F2217="",0,IFERROR(IF(ISNUMBER($F2217),INT($F2217),DATE(VALUE(MID(SUBSTITUTE(LEFT($F2217,FIND(" ",$F2217&amp;" ")-1),"/",REPT(" ",20)),41,20)),VALUE(LEFT(SUBSTITUTE(LEFT($F2217,FIND(" ",$F2217&amp;" ")-1),"/",REPT(" ",20)),20)),VALUE(MID(SUBSTITUTE(LEFT($F2217,FIND(" ",$F2217&amp;" ")-1),"/",REPT(" ",20)),21,20)))),0))</f>
        <v>0</v>
      </c>
      <c r="X2217" s="25" t="str">
        <f aca="false">IF(ISNUMBER($N2217),$N2217*Validation!$B$5,"")</f>
        <v/>
      </c>
      <c r="Y2217" s="26" t="str">
        <f aca="false">IF($A2217="","",SUBSTITUTE(SUBSTITUTE(SUBSTITUTE(SUBSTITUTE(SUBSTITUTE(SUBSTITUTE(SUBSTITUTE(UPPER(TRIM($A2217)),"Á","A"),"É","E"),"Í","I"),"Ó","O"),"Ú","U"),"Ñ","N"),"Ü","U"))</f>
        <v/>
      </c>
      <c r="Z2217" s="26" t="str">
        <f aca="false">IF($Y2217="","",LEFT($Y2217,1)&amp;" "&amp;TRIM(RIGHT(SUBSTITUTE($Y2217," ",REPT(" ",50)),50)))</f>
        <v/>
      </c>
      <c r="AA2217" s="27" t="str">
        <f aca="false">IF($AF2217="","",IF(COUNTIF(Validation!$U$19:$U$178,$AF2217)&gt;0,"OK","NO MATCH"))</f>
        <v/>
      </c>
      <c r="AB2217" s="27" t="str">
        <f aca="false">IF($W2217=0,"",IF(AND($W2217&gt;=Validation!$B$3,$W2217&lt;=Validation!$C$3),"Yes","No"))</f>
        <v/>
      </c>
      <c r="AC2217" s="26" t="str">
        <f aca="false">IF($A2217="","",$AF2217&amp;"|"&amp;TEXT($W2217,"yyyy-mm-dd")&amp;"|"&amp;$J2217&amp;"|"&amp;$N2217)</f>
        <v/>
      </c>
      <c r="AD2217" s="27" t="str">
        <f aca="false">IF($AC2217="","",IF(COUNTIF($AC$2:$AC$3000,$AC2217)&gt;1,"REVIEW","OK"))</f>
        <v/>
      </c>
      <c r="AE2217" s="27" t="str">
        <f aca="false">IF(OR($W2217=0,$O2217=""),"",IF(IFERROR(IF(ISNUMBER($O2217),INT($O2217),DATE(VALUE(MID(SUBSTITUTE(LEFT($O2217,FIND(" ",$O2217&amp;" ")-1),"/",REPT(" ",20)),41,20)),VALUE(LEFT(SUBSTITUTE(LEFT($O2217,FIND(" ",$O2217&amp;" ")-1),"/",REPT(" ",20)),20)),VALUE(MID(SUBSTITUTE(LEFT($O2217,FIND(" ",$O2217&amp;" ")-1),"/",REPT(" ",20)),21,20)))),0)&gt;$W2217,"Late","Same day"))</f>
        <v/>
      </c>
      <c r="AF2217" s="26" t="str">
        <f aca="false">IF($A2217="","",IFERROR(INDEX(Validation!$C$193:$C$217,MATCH($A2217,Validation!$A$193:$A$217,0)),IF(COUNTIF(Validation!$U$19:$U$178,$Z2217)&gt;0,$Z2217,IF(COUNTIF(Validation!$S$19:$S$178,$AI2217)=1,INDEX(Validation!$U$19:$U$178,MATCH($AI2217,Validation!$S$19:$S$178,0)),$Z2217))))</f>
        <v/>
      </c>
      <c r="AG2217" s="27" t="str">
        <f aca="false">IF(COUNTA($A2217:$U2217)=0,"",IF($A2217="","No name",IF($F2217="","No date",IF($W2217=0,"Date ilegible",IF(NOT(ISNUMBER($N2217)),"Hours no numéricas",IF($AA2217="NO MATCH","Person no identificada","OK"))))))</f>
        <v/>
      </c>
      <c r="AH2217" s="27" t="str">
        <f aca="false">IF($W2217=0,"No date",IF($W2217&lt;Validation!$B$3,"Before period",IF($W2217&gt;Validation!$C$3,"After period","In period")))</f>
        <v>No date</v>
      </c>
      <c r="AI2217" s="26" t="str">
        <f aca="false">IF($Y2217="","",TRIM(RIGHT(SUBSTITUTE($Y2217," ",REPT(" ",50)),50)))</f>
        <v/>
      </c>
      <c r="AJ2217" s="27" t="str">
        <f aca="false">IF($A2217="","",IF(NOT(ISERROR(MATCH($A2217,Validation!$A$193:$A$217,0))),"Manual mapping",IF(COUNTIF(Validation!$U$19:$U$178,$Z2217)&gt;0,"Direct",IF(COUNTIF(Validation!$S$19:$S$178,$AI2217)=1,"By surname","Unresolved"))))</f>
        <v/>
      </c>
      <c r="AK2217" s="28" t="str">
        <f aca="false">IF($L2217="","",IF(MATCH($L2217,$L$2:$L$3000,0)&lt;&gt;ROW()-1,"",COUNT($AK$1:$AK2216)+1))</f>
        <v/>
      </c>
      <c r="AL2217" s="28" t="str">
        <f aca="false">IF($G2217="","",IF(MATCH($G2217,$G$2:$G$3000,0)&lt;&gt;ROW()-1,"",COUNT($AL$1:$AL2216)+1))</f>
        <v/>
      </c>
      <c r="AM2217" s="28" t="str">
        <f aca="false">IF($H2217="","",IF(MATCH($H2217,$H$2:$H$3000,0)&lt;&gt;ROW()-1,"",COUNT($AM$1:$AM2216)+1))</f>
        <v/>
      </c>
      <c r="AN2217" s="28" t="str">
        <f aca="false">IF($I2217="","",IF(MATCH($I2217,$I$2:$I$3000,0)&lt;&gt;ROW()-1,"",COUNT($AN$1:$AN2216)+1))</f>
        <v/>
      </c>
      <c r="AO2217" s="28" t="str">
        <f aca="false">IF($Q2217="","",IF(MATCH($Q2217,$Q$2:$Q$3000,0)&lt;&gt;ROW()-1,"",COUNT($AO$1:$AO2216)+1))</f>
        <v/>
      </c>
    </row>
    <row r="2218" customFormat="false" ht="12.75" hidden="false" customHeight="true" outlineLevel="0" collapsed="false">
      <c r="W2218" s="24" t="n">
        <f aca="false">IF($F2218="",0,IFERROR(IF(ISNUMBER($F2218),INT($F2218),DATE(VALUE(MID(SUBSTITUTE(LEFT($F2218,FIND(" ",$F2218&amp;" ")-1),"/",REPT(" ",20)),41,20)),VALUE(LEFT(SUBSTITUTE(LEFT($F2218,FIND(" ",$F2218&amp;" ")-1),"/",REPT(" ",20)),20)),VALUE(MID(SUBSTITUTE(LEFT($F2218,FIND(" ",$F2218&amp;" ")-1),"/",REPT(" ",20)),21,20)))),0))</f>
        <v>0</v>
      </c>
      <c r="X2218" s="25" t="str">
        <f aca="false">IF(ISNUMBER($N2218),$N2218*Validation!$B$5,"")</f>
        <v/>
      </c>
      <c r="Y2218" s="26" t="str">
        <f aca="false">IF($A2218="","",SUBSTITUTE(SUBSTITUTE(SUBSTITUTE(SUBSTITUTE(SUBSTITUTE(SUBSTITUTE(SUBSTITUTE(UPPER(TRIM($A2218)),"Á","A"),"É","E"),"Í","I"),"Ó","O"),"Ú","U"),"Ñ","N"),"Ü","U"))</f>
        <v/>
      </c>
      <c r="Z2218" s="26" t="str">
        <f aca="false">IF($Y2218="","",LEFT($Y2218,1)&amp;" "&amp;TRIM(RIGHT(SUBSTITUTE($Y2218," ",REPT(" ",50)),50)))</f>
        <v/>
      </c>
      <c r="AA2218" s="27" t="str">
        <f aca="false">IF($AF2218="","",IF(COUNTIF(Validation!$U$19:$U$178,$AF2218)&gt;0,"OK","NO MATCH"))</f>
        <v/>
      </c>
      <c r="AB2218" s="27" t="str">
        <f aca="false">IF($W2218=0,"",IF(AND($W2218&gt;=Validation!$B$3,$W2218&lt;=Validation!$C$3),"Yes","No"))</f>
        <v/>
      </c>
      <c r="AC2218" s="26" t="str">
        <f aca="false">IF($A2218="","",$AF2218&amp;"|"&amp;TEXT($W2218,"yyyy-mm-dd")&amp;"|"&amp;$J2218&amp;"|"&amp;$N2218)</f>
        <v/>
      </c>
      <c r="AD2218" s="27" t="str">
        <f aca="false">IF($AC2218="","",IF(COUNTIF($AC$2:$AC$3000,$AC2218)&gt;1,"REVIEW","OK"))</f>
        <v/>
      </c>
      <c r="AE2218" s="27" t="str">
        <f aca="false">IF(OR($W2218=0,$O2218=""),"",IF(IFERROR(IF(ISNUMBER($O2218),INT($O2218),DATE(VALUE(MID(SUBSTITUTE(LEFT($O2218,FIND(" ",$O2218&amp;" ")-1),"/",REPT(" ",20)),41,20)),VALUE(LEFT(SUBSTITUTE(LEFT($O2218,FIND(" ",$O2218&amp;" ")-1),"/",REPT(" ",20)),20)),VALUE(MID(SUBSTITUTE(LEFT($O2218,FIND(" ",$O2218&amp;" ")-1),"/",REPT(" ",20)),21,20)))),0)&gt;$W2218,"Late","Same day"))</f>
        <v/>
      </c>
      <c r="AF2218" s="26" t="str">
        <f aca="false">IF($A2218="","",IFERROR(INDEX(Validation!$C$193:$C$217,MATCH($A2218,Validation!$A$193:$A$217,0)),IF(COUNTIF(Validation!$U$19:$U$178,$Z2218)&gt;0,$Z2218,IF(COUNTIF(Validation!$S$19:$S$178,$AI2218)=1,INDEX(Validation!$U$19:$U$178,MATCH($AI2218,Validation!$S$19:$S$178,0)),$Z2218))))</f>
        <v/>
      </c>
      <c r="AG2218" s="27" t="str">
        <f aca="false">IF(COUNTA($A2218:$U2218)=0,"",IF($A2218="","No name",IF($F2218="","No date",IF($W2218=0,"Date ilegible",IF(NOT(ISNUMBER($N2218)),"Hours no numéricas",IF($AA2218="NO MATCH","Person no identificada","OK"))))))</f>
        <v/>
      </c>
      <c r="AH2218" s="27" t="str">
        <f aca="false">IF($W2218=0,"No date",IF($W2218&lt;Validation!$B$3,"Before period",IF($W2218&gt;Validation!$C$3,"After period","In period")))</f>
        <v>No date</v>
      </c>
      <c r="AI2218" s="26" t="str">
        <f aca="false">IF($Y2218="","",TRIM(RIGHT(SUBSTITUTE($Y2218," ",REPT(" ",50)),50)))</f>
        <v/>
      </c>
      <c r="AJ2218" s="27" t="str">
        <f aca="false">IF($A2218="","",IF(NOT(ISERROR(MATCH($A2218,Validation!$A$193:$A$217,0))),"Manual mapping",IF(COUNTIF(Validation!$U$19:$U$178,$Z2218)&gt;0,"Direct",IF(COUNTIF(Validation!$S$19:$S$178,$AI2218)=1,"By surname","Unresolved"))))</f>
        <v/>
      </c>
      <c r="AK2218" s="28" t="str">
        <f aca="false">IF($L2218="","",IF(MATCH($L2218,$L$2:$L$3000,0)&lt;&gt;ROW()-1,"",COUNT($AK$1:$AK2217)+1))</f>
        <v/>
      </c>
      <c r="AL2218" s="28" t="str">
        <f aca="false">IF($G2218="","",IF(MATCH($G2218,$G$2:$G$3000,0)&lt;&gt;ROW()-1,"",COUNT($AL$1:$AL2217)+1))</f>
        <v/>
      </c>
      <c r="AM2218" s="28" t="str">
        <f aca="false">IF($H2218="","",IF(MATCH($H2218,$H$2:$H$3000,0)&lt;&gt;ROW()-1,"",COUNT($AM$1:$AM2217)+1))</f>
        <v/>
      </c>
      <c r="AN2218" s="28" t="str">
        <f aca="false">IF($I2218="","",IF(MATCH($I2218,$I$2:$I$3000,0)&lt;&gt;ROW()-1,"",COUNT($AN$1:$AN2217)+1))</f>
        <v/>
      </c>
      <c r="AO2218" s="28" t="str">
        <f aca="false">IF($Q2218="","",IF(MATCH($Q2218,$Q$2:$Q$3000,0)&lt;&gt;ROW()-1,"",COUNT($AO$1:$AO2217)+1))</f>
        <v/>
      </c>
    </row>
    <row r="2219" customFormat="false" ht="12.75" hidden="false" customHeight="true" outlineLevel="0" collapsed="false">
      <c r="W2219" s="24" t="n">
        <f aca="false">IF($F2219="",0,IFERROR(IF(ISNUMBER($F2219),INT($F2219),DATE(VALUE(MID(SUBSTITUTE(LEFT($F2219,FIND(" ",$F2219&amp;" ")-1),"/",REPT(" ",20)),41,20)),VALUE(LEFT(SUBSTITUTE(LEFT($F2219,FIND(" ",$F2219&amp;" ")-1),"/",REPT(" ",20)),20)),VALUE(MID(SUBSTITUTE(LEFT($F2219,FIND(" ",$F2219&amp;" ")-1),"/",REPT(" ",20)),21,20)))),0))</f>
        <v>0</v>
      </c>
      <c r="X2219" s="25" t="str">
        <f aca="false">IF(ISNUMBER($N2219),$N2219*Validation!$B$5,"")</f>
        <v/>
      </c>
      <c r="Y2219" s="26" t="str">
        <f aca="false">IF($A2219="","",SUBSTITUTE(SUBSTITUTE(SUBSTITUTE(SUBSTITUTE(SUBSTITUTE(SUBSTITUTE(SUBSTITUTE(UPPER(TRIM($A2219)),"Á","A"),"É","E"),"Í","I"),"Ó","O"),"Ú","U"),"Ñ","N"),"Ü","U"))</f>
        <v/>
      </c>
      <c r="Z2219" s="26" t="str">
        <f aca="false">IF($Y2219="","",LEFT($Y2219,1)&amp;" "&amp;TRIM(RIGHT(SUBSTITUTE($Y2219," ",REPT(" ",50)),50)))</f>
        <v/>
      </c>
      <c r="AA2219" s="27" t="str">
        <f aca="false">IF($AF2219="","",IF(COUNTIF(Validation!$U$19:$U$178,$AF2219)&gt;0,"OK","NO MATCH"))</f>
        <v/>
      </c>
      <c r="AB2219" s="27" t="str">
        <f aca="false">IF($W2219=0,"",IF(AND($W2219&gt;=Validation!$B$3,$W2219&lt;=Validation!$C$3),"Yes","No"))</f>
        <v/>
      </c>
      <c r="AC2219" s="26" t="str">
        <f aca="false">IF($A2219="","",$AF2219&amp;"|"&amp;TEXT($W2219,"yyyy-mm-dd")&amp;"|"&amp;$J2219&amp;"|"&amp;$N2219)</f>
        <v/>
      </c>
      <c r="AD2219" s="27" t="str">
        <f aca="false">IF($AC2219="","",IF(COUNTIF($AC$2:$AC$3000,$AC2219)&gt;1,"REVIEW","OK"))</f>
        <v/>
      </c>
      <c r="AE2219" s="27" t="str">
        <f aca="false">IF(OR($W2219=0,$O2219=""),"",IF(IFERROR(IF(ISNUMBER($O2219),INT($O2219),DATE(VALUE(MID(SUBSTITUTE(LEFT($O2219,FIND(" ",$O2219&amp;" ")-1),"/",REPT(" ",20)),41,20)),VALUE(LEFT(SUBSTITUTE(LEFT($O2219,FIND(" ",$O2219&amp;" ")-1),"/",REPT(" ",20)),20)),VALUE(MID(SUBSTITUTE(LEFT($O2219,FIND(" ",$O2219&amp;" ")-1),"/",REPT(" ",20)),21,20)))),0)&gt;$W2219,"Late","Same day"))</f>
        <v/>
      </c>
      <c r="AF2219" s="26" t="str">
        <f aca="false">IF($A2219="","",IFERROR(INDEX(Validation!$C$193:$C$217,MATCH($A2219,Validation!$A$193:$A$217,0)),IF(COUNTIF(Validation!$U$19:$U$178,$Z2219)&gt;0,$Z2219,IF(COUNTIF(Validation!$S$19:$S$178,$AI2219)=1,INDEX(Validation!$U$19:$U$178,MATCH($AI2219,Validation!$S$19:$S$178,0)),$Z2219))))</f>
        <v/>
      </c>
      <c r="AG2219" s="27" t="str">
        <f aca="false">IF(COUNTA($A2219:$U2219)=0,"",IF($A2219="","No name",IF($F2219="","No date",IF($W2219=0,"Date ilegible",IF(NOT(ISNUMBER($N2219)),"Hours no numéricas",IF($AA2219="NO MATCH","Person no identificada","OK"))))))</f>
        <v/>
      </c>
      <c r="AH2219" s="27" t="str">
        <f aca="false">IF($W2219=0,"No date",IF($W2219&lt;Validation!$B$3,"Before period",IF($W2219&gt;Validation!$C$3,"After period","In period")))</f>
        <v>No date</v>
      </c>
      <c r="AI2219" s="26" t="str">
        <f aca="false">IF($Y2219="","",TRIM(RIGHT(SUBSTITUTE($Y2219," ",REPT(" ",50)),50)))</f>
        <v/>
      </c>
      <c r="AJ2219" s="27" t="str">
        <f aca="false">IF($A2219="","",IF(NOT(ISERROR(MATCH($A2219,Validation!$A$193:$A$217,0))),"Manual mapping",IF(COUNTIF(Validation!$U$19:$U$178,$Z2219)&gt;0,"Direct",IF(COUNTIF(Validation!$S$19:$S$178,$AI2219)=1,"By surname","Unresolved"))))</f>
        <v/>
      </c>
      <c r="AK2219" s="28" t="str">
        <f aca="false">IF($L2219="","",IF(MATCH($L2219,$L$2:$L$3000,0)&lt;&gt;ROW()-1,"",COUNT($AK$1:$AK2218)+1))</f>
        <v/>
      </c>
      <c r="AL2219" s="28" t="str">
        <f aca="false">IF($G2219="","",IF(MATCH($G2219,$G$2:$G$3000,0)&lt;&gt;ROW()-1,"",COUNT($AL$1:$AL2218)+1))</f>
        <v/>
      </c>
      <c r="AM2219" s="28" t="str">
        <f aca="false">IF($H2219="","",IF(MATCH($H2219,$H$2:$H$3000,0)&lt;&gt;ROW()-1,"",COUNT($AM$1:$AM2218)+1))</f>
        <v/>
      </c>
      <c r="AN2219" s="28" t="str">
        <f aca="false">IF($I2219="","",IF(MATCH($I2219,$I$2:$I$3000,0)&lt;&gt;ROW()-1,"",COUNT($AN$1:$AN2218)+1))</f>
        <v/>
      </c>
      <c r="AO2219" s="28" t="str">
        <f aca="false">IF($Q2219="","",IF(MATCH($Q2219,$Q$2:$Q$3000,0)&lt;&gt;ROW()-1,"",COUNT($AO$1:$AO2218)+1))</f>
        <v/>
      </c>
    </row>
    <row r="2220" customFormat="false" ht="12.75" hidden="false" customHeight="true" outlineLevel="0" collapsed="false">
      <c r="W2220" s="24" t="n">
        <f aca="false">IF($F2220="",0,IFERROR(IF(ISNUMBER($F2220),INT($F2220),DATE(VALUE(MID(SUBSTITUTE(LEFT($F2220,FIND(" ",$F2220&amp;" ")-1),"/",REPT(" ",20)),41,20)),VALUE(LEFT(SUBSTITUTE(LEFT($F2220,FIND(" ",$F2220&amp;" ")-1),"/",REPT(" ",20)),20)),VALUE(MID(SUBSTITUTE(LEFT($F2220,FIND(" ",$F2220&amp;" ")-1),"/",REPT(" ",20)),21,20)))),0))</f>
        <v>0</v>
      </c>
      <c r="X2220" s="25" t="str">
        <f aca="false">IF(ISNUMBER($N2220),$N2220*Validation!$B$5,"")</f>
        <v/>
      </c>
      <c r="Y2220" s="26" t="str">
        <f aca="false">IF($A2220="","",SUBSTITUTE(SUBSTITUTE(SUBSTITUTE(SUBSTITUTE(SUBSTITUTE(SUBSTITUTE(SUBSTITUTE(UPPER(TRIM($A2220)),"Á","A"),"É","E"),"Í","I"),"Ó","O"),"Ú","U"),"Ñ","N"),"Ü","U"))</f>
        <v/>
      </c>
      <c r="Z2220" s="26" t="str">
        <f aca="false">IF($Y2220="","",LEFT($Y2220,1)&amp;" "&amp;TRIM(RIGHT(SUBSTITUTE($Y2220," ",REPT(" ",50)),50)))</f>
        <v/>
      </c>
      <c r="AA2220" s="27" t="str">
        <f aca="false">IF($AF2220="","",IF(COUNTIF(Validation!$U$19:$U$178,$AF2220)&gt;0,"OK","NO MATCH"))</f>
        <v/>
      </c>
      <c r="AB2220" s="27" t="str">
        <f aca="false">IF($W2220=0,"",IF(AND($W2220&gt;=Validation!$B$3,$W2220&lt;=Validation!$C$3),"Yes","No"))</f>
        <v/>
      </c>
      <c r="AC2220" s="26" t="str">
        <f aca="false">IF($A2220="","",$AF2220&amp;"|"&amp;TEXT($W2220,"yyyy-mm-dd")&amp;"|"&amp;$J2220&amp;"|"&amp;$N2220)</f>
        <v/>
      </c>
      <c r="AD2220" s="27" t="str">
        <f aca="false">IF($AC2220="","",IF(COUNTIF($AC$2:$AC$3000,$AC2220)&gt;1,"REVIEW","OK"))</f>
        <v/>
      </c>
      <c r="AE2220" s="27" t="str">
        <f aca="false">IF(OR($W2220=0,$O2220=""),"",IF(IFERROR(IF(ISNUMBER($O2220),INT($O2220),DATE(VALUE(MID(SUBSTITUTE(LEFT($O2220,FIND(" ",$O2220&amp;" ")-1),"/",REPT(" ",20)),41,20)),VALUE(LEFT(SUBSTITUTE(LEFT($O2220,FIND(" ",$O2220&amp;" ")-1),"/",REPT(" ",20)),20)),VALUE(MID(SUBSTITUTE(LEFT($O2220,FIND(" ",$O2220&amp;" ")-1),"/",REPT(" ",20)),21,20)))),0)&gt;$W2220,"Late","Same day"))</f>
        <v/>
      </c>
      <c r="AF2220" s="26" t="str">
        <f aca="false">IF($A2220="","",IFERROR(INDEX(Validation!$C$193:$C$217,MATCH($A2220,Validation!$A$193:$A$217,0)),IF(COUNTIF(Validation!$U$19:$U$178,$Z2220)&gt;0,$Z2220,IF(COUNTIF(Validation!$S$19:$S$178,$AI2220)=1,INDEX(Validation!$U$19:$U$178,MATCH($AI2220,Validation!$S$19:$S$178,0)),$Z2220))))</f>
        <v/>
      </c>
      <c r="AG2220" s="27" t="str">
        <f aca="false">IF(COUNTA($A2220:$U2220)=0,"",IF($A2220="","No name",IF($F2220="","No date",IF($W2220=0,"Date ilegible",IF(NOT(ISNUMBER($N2220)),"Hours no numéricas",IF($AA2220="NO MATCH","Person no identificada","OK"))))))</f>
        <v/>
      </c>
      <c r="AH2220" s="27" t="str">
        <f aca="false">IF($W2220=0,"No date",IF($W2220&lt;Validation!$B$3,"Before period",IF($W2220&gt;Validation!$C$3,"After period","In period")))</f>
        <v>No date</v>
      </c>
      <c r="AI2220" s="26" t="str">
        <f aca="false">IF($Y2220="","",TRIM(RIGHT(SUBSTITUTE($Y2220," ",REPT(" ",50)),50)))</f>
        <v/>
      </c>
      <c r="AJ2220" s="27" t="str">
        <f aca="false">IF($A2220="","",IF(NOT(ISERROR(MATCH($A2220,Validation!$A$193:$A$217,0))),"Manual mapping",IF(COUNTIF(Validation!$U$19:$U$178,$Z2220)&gt;0,"Direct",IF(COUNTIF(Validation!$S$19:$S$178,$AI2220)=1,"By surname","Unresolved"))))</f>
        <v/>
      </c>
      <c r="AK2220" s="28" t="str">
        <f aca="false">IF($L2220="","",IF(MATCH($L2220,$L$2:$L$3000,0)&lt;&gt;ROW()-1,"",COUNT($AK$1:$AK2219)+1))</f>
        <v/>
      </c>
      <c r="AL2220" s="28" t="str">
        <f aca="false">IF($G2220="","",IF(MATCH($G2220,$G$2:$G$3000,0)&lt;&gt;ROW()-1,"",COUNT($AL$1:$AL2219)+1))</f>
        <v/>
      </c>
      <c r="AM2220" s="28" t="str">
        <f aca="false">IF($H2220="","",IF(MATCH($H2220,$H$2:$H$3000,0)&lt;&gt;ROW()-1,"",COUNT($AM$1:$AM2219)+1))</f>
        <v/>
      </c>
      <c r="AN2220" s="28" t="str">
        <f aca="false">IF($I2220="","",IF(MATCH($I2220,$I$2:$I$3000,0)&lt;&gt;ROW()-1,"",COUNT($AN$1:$AN2219)+1))</f>
        <v/>
      </c>
      <c r="AO2220" s="28" t="str">
        <f aca="false">IF($Q2220="","",IF(MATCH($Q2220,$Q$2:$Q$3000,0)&lt;&gt;ROW()-1,"",COUNT($AO$1:$AO2219)+1))</f>
        <v/>
      </c>
    </row>
    <row r="2221" customFormat="false" ht="12.75" hidden="false" customHeight="true" outlineLevel="0" collapsed="false">
      <c r="W2221" s="24" t="n">
        <f aca="false">IF($F2221="",0,IFERROR(IF(ISNUMBER($F2221),INT($F2221),DATE(VALUE(MID(SUBSTITUTE(LEFT($F2221,FIND(" ",$F2221&amp;" ")-1),"/",REPT(" ",20)),41,20)),VALUE(LEFT(SUBSTITUTE(LEFT($F2221,FIND(" ",$F2221&amp;" ")-1),"/",REPT(" ",20)),20)),VALUE(MID(SUBSTITUTE(LEFT($F2221,FIND(" ",$F2221&amp;" ")-1),"/",REPT(" ",20)),21,20)))),0))</f>
        <v>0</v>
      </c>
      <c r="X2221" s="25" t="str">
        <f aca="false">IF(ISNUMBER($N2221),$N2221*Validation!$B$5,"")</f>
        <v/>
      </c>
      <c r="Y2221" s="26" t="str">
        <f aca="false">IF($A2221="","",SUBSTITUTE(SUBSTITUTE(SUBSTITUTE(SUBSTITUTE(SUBSTITUTE(SUBSTITUTE(SUBSTITUTE(UPPER(TRIM($A2221)),"Á","A"),"É","E"),"Í","I"),"Ó","O"),"Ú","U"),"Ñ","N"),"Ü","U"))</f>
        <v/>
      </c>
      <c r="Z2221" s="26" t="str">
        <f aca="false">IF($Y2221="","",LEFT($Y2221,1)&amp;" "&amp;TRIM(RIGHT(SUBSTITUTE($Y2221," ",REPT(" ",50)),50)))</f>
        <v/>
      </c>
      <c r="AA2221" s="27" t="str">
        <f aca="false">IF($AF2221="","",IF(COUNTIF(Validation!$U$19:$U$178,$AF2221)&gt;0,"OK","NO MATCH"))</f>
        <v/>
      </c>
      <c r="AB2221" s="27" t="str">
        <f aca="false">IF($W2221=0,"",IF(AND($W2221&gt;=Validation!$B$3,$W2221&lt;=Validation!$C$3),"Yes","No"))</f>
        <v/>
      </c>
      <c r="AC2221" s="26" t="str">
        <f aca="false">IF($A2221="","",$AF2221&amp;"|"&amp;TEXT($W2221,"yyyy-mm-dd")&amp;"|"&amp;$J2221&amp;"|"&amp;$N2221)</f>
        <v/>
      </c>
      <c r="AD2221" s="27" t="str">
        <f aca="false">IF($AC2221="","",IF(COUNTIF($AC$2:$AC$3000,$AC2221)&gt;1,"REVIEW","OK"))</f>
        <v/>
      </c>
      <c r="AE2221" s="27" t="str">
        <f aca="false">IF(OR($W2221=0,$O2221=""),"",IF(IFERROR(IF(ISNUMBER($O2221),INT($O2221),DATE(VALUE(MID(SUBSTITUTE(LEFT($O2221,FIND(" ",$O2221&amp;" ")-1),"/",REPT(" ",20)),41,20)),VALUE(LEFT(SUBSTITUTE(LEFT($O2221,FIND(" ",$O2221&amp;" ")-1),"/",REPT(" ",20)),20)),VALUE(MID(SUBSTITUTE(LEFT($O2221,FIND(" ",$O2221&amp;" ")-1),"/",REPT(" ",20)),21,20)))),0)&gt;$W2221,"Late","Same day"))</f>
        <v/>
      </c>
      <c r="AF2221" s="26" t="str">
        <f aca="false">IF($A2221="","",IFERROR(INDEX(Validation!$C$193:$C$217,MATCH($A2221,Validation!$A$193:$A$217,0)),IF(COUNTIF(Validation!$U$19:$U$178,$Z2221)&gt;0,$Z2221,IF(COUNTIF(Validation!$S$19:$S$178,$AI2221)=1,INDEX(Validation!$U$19:$U$178,MATCH($AI2221,Validation!$S$19:$S$178,0)),$Z2221))))</f>
        <v/>
      </c>
      <c r="AG2221" s="27" t="str">
        <f aca="false">IF(COUNTA($A2221:$U2221)=0,"",IF($A2221="","No name",IF($F2221="","No date",IF($W2221=0,"Date ilegible",IF(NOT(ISNUMBER($N2221)),"Hours no numéricas",IF($AA2221="NO MATCH","Person no identificada","OK"))))))</f>
        <v/>
      </c>
      <c r="AH2221" s="27" t="str">
        <f aca="false">IF($W2221=0,"No date",IF($W2221&lt;Validation!$B$3,"Before period",IF($W2221&gt;Validation!$C$3,"After period","In period")))</f>
        <v>No date</v>
      </c>
      <c r="AI2221" s="26" t="str">
        <f aca="false">IF($Y2221="","",TRIM(RIGHT(SUBSTITUTE($Y2221," ",REPT(" ",50)),50)))</f>
        <v/>
      </c>
      <c r="AJ2221" s="27" t="str">
        <f aca="false">IF($A2221="","",IF(NOT(ISERROR(MATCH($A2221,Validation!$A$193:$A$217,0))),"Manual mapping",IF(COUNTIF(Validation!$U$19:$U$178,$Z2221)&gt;0,"Direct",IF(COUNTIF(Validation!$S$19:$S$178,$AI2221)=1,"By surname","Unresolved"))))</f>
        <v/>
      </c>
      <c r="AK2221" s="28" t="str">
        <f aca="false">IF($L2221="","",IF(MATCH($L2221,$L$2:$L$3000,0)&lt;&gt;ROW()-1,"",COUNT($AK$1:$AK2220)+1))</f>
        <v/>
      </c>
      <c r="AL2221" s="28" t="str">
        <f aca="false">IF($G2221="","",IF(MATCH($G2221,$G$2:$G$3000,0)&lt;&gt;ROW()-1,"",COUNT($AL$1:$AL2220)+1))</f>
        <v/>
      </c>
      <c r="AM2221" s="28" t="str">
        <f aca="false">IF($H2221="","",IF(MATCH($H2221,$H$2:$H$3000,0)&lt;&gt;ROW()-1,"",COUNT($AM$1:$AM2220)+1))</f>
        <v/>
      </c>
      <c r="AN2221" s="28" t="str">
        <f aca="false">IF($I2221="","",IF(MATCH($I2221,$I$2:$I$3000,0)&lt;&gt;ROW()-1,"",COUNT($AN$1:$AN2220)+1))</f>
        <v/>
      </c>
      <c r="AO2221" s="28" t="str">
        <f aca="false">IF($Q2221="","",IF(MATCH($Q2221,$Q$2:$Q$3000,0)&lt;&gt;ROW()-1,"",COUNT($AO$1:$AO2220)+1))</f>
        <v/>
      </c>
    </row>
    <row r="2222" customFormat="false" ht="12.75" hidden="false" customHeight="true" outlineLevel="0" collapsed="false">
      <c r="W2222" s="24" t="n">
        <f aca="false">IF($F2222="",0,IFERROR(IF(ISNUMBER($F2222),INT($F2222),DATE(VALUE(MID(SUBSTITUTE(LEFT($F2222,FIND(" ",$F2222&amp;" ")-1),"/",REPT(" ",20)),41,20)),VALUE(LEFT(SUBSTITUTE(LEFT($F2222,FIND(" ",$F2222&amp;" ")-1),"/",REPT(" ",20)),20)),VALUE(MID(SUBSTITUTE(LEFT($F2222,FIND(" ",$F2222&amp;" ")-1),"/",REPT(" ",20)),21,20)))),0))</f>
        <v>0</v>
      </c>
      <c r="X2222" s="25" t="str">
        <f aca="false">IF(ISNUMBER($N2222),$N2222*Validation!$B$5,"")</f>
        <v/>
      </c>
      <c r="Y2222" s="26" t="str">
        <f aca="false">IF($A2222="","",SUBSTITUTE(SUBSTITUTE(SUBSTITUTE(SUBSTITUTE(SUBSTITUTE(SUBSTITUTE(SUBSTITUTE(UPPER(TRIM($A2222)),"Á","A"),"É","E"),"Í","I"),"Ó","O"),"Ú","U"),"Ñ","N"),"Ü","U"))</f>
        <v/>
      </c>
      <c r="Z2222" s="26" t="str">
        <f aca="false">IF($Y2222="","",LEFT($Y2222,1)&amp;" "&amp;TRIM(RIGHT(SUBSTITUTE($Y2222," ",REPT(" ",50)),50)))</f>
        <v/>
      </c>
      <c r="AA2222" s="27" t="str">
        <f aca="false">IF($AF2222="","",IF(COUNTIF(Validation!$U$19:$U$178,$AF2222)&gt;0,"OK","NO MATCH"))</f>
        <v/>
      </c>
      <c r="AB2222" s="27" t="str">
        <f aca="false">IF($W2222=0,"",IF(AND($W2222&gt;=Validation!$B$3,$W2222&lt;=Validation!$C$3),"Yes","No"))</f>
        <v/>
      </c>
      <c r="AC2222" s="26" t="str">
        <f aca="false">IF($A2222="","",$AF2222&amp;"|"&amp;TEXT($W2222,"yyyy-mm-dd")&amp;"|"&amp;$J2222&amp;"|"&amp;$N2222)</f>
        <v/>
      </c>
      <c r="AD2222" s="27" t="str">
        <f aca="false">IF($AC2222="","",IF(COUNTIF($AC$2:$AC$3000,$AC2222)&gt;1,"REVIEW","OK"))</f>
        <v/>
      </c>
      <c r="AE2222" s="27" t="str">
        <f aca="false">IF(OR($W2222=0,$O2222=""),"",IF(IFERROR(IF(ISNUMBER($O2222),INT($O2222),DATE(VALUE(MID(SUBSTITUTE(LEFT($O2222,FIND(" ",$O2222&amp;" ")-1),"/",REPT(" ",20)),41,20)),VALUE(LEFT(SUBSTITUTE(LEFT($O2222,FIND(" ",$O2222&amp;" ")-1),"/",REPT(" ",20)),20)),VALUE(MID(SUBSTITUTE(LEFT($O2222,FIND(" ",$O2222&amp;" ")-1),"/",REPT(" ",20)),21,20)))),0)&gt;$W2222,"Late","Same day"))</f>
        <v/>
      </c>
      <c r="AF2222" s="26" t="str">
        <f aca="false">IF($A2222="","",IFERROR(INDEX(Validation!$C$193:$C$217,MATCH($A2222,Validation!$A$193:$A$217,0)),IF(COUNTIF(Validation!$U$19:$U$178,$Z2222)&gt;0,$Z2222,IF(COUNTIF(Validation!$S$19:$S$178,$AI2222)=1,INDEX(Validation!$U$19:$U$178,MATCH($AI2222,Validation!$S$19:$S$178,0)),$Z2222))))</f>
        <v/>
      </c>
      <c r="AG2222" s="27" t="str">
        <f aca="false">IF(COUNTA($A2222:$U2222)=0,"",IF($A2222="","No name",IF($F2222="","No date",IF($W2222=0,"Date ilegible",IF(NOT(ISNUMBER($N2222)),"Hours no numéricas",IF($AA2222="NO MATCH","Person no identificada","OK"))))))</f>
        <v/>
      </c>
      <c r="AH2222" s="27" t="str">
        <f aca="false">IF($W2222=0,"No date",IF($W2222&lt;Validation!$B$3,"Before period",IF($W2222&gt;Validation!$C$3,"After period","In period")))</f>
        <v>No date</v>
      </c>
      <c r="AI2222" s="26" t="str">
        <f aca="false">IF($Y2222="","",TRIM(RIGHT(SUBSTITUTE($Y2222," ",REPT(" ",50)),50)))</f>
        <v/>
      </c>
      <c r="AJ2222" s="27" t="str">
        <f aca="false">IF($A2222="","",IF(NOT(ISERROR(MATCH($A2222,Validation!$A$193:$A$217,0))),"Manual mapping",IF(COUNTIF(Validation!$U$19:$U$178,$Z2222)&gt;0,"Direct",IF(COUNTIF(Validation!$S$19:$S$178,$AI2222)=1,"By surname","Unresolved"))))</f>
        <v/>
      </c>
      <c r="AK2222" s="28" t="str">
        <f aca="false">IF($L2222="","",IF(MATCH($L2222,$L$2:$L$3000,0)&lt;&gt;ROW()-1,"",COUNT($AK$1:$AK2221)+1))</f>
        <v/>
      </c>
      <c r="AL2222" s="28" t="str">
        <f aca="false">IF($G2222="","",IF(MATCH($G2222,$G$2:$G$3000,0)&lt;&gt;ROW()-1,"",COUNT($AL$1:$AL2221)+1))</f>
        <v/>
      </c>
      <c r="AM2222" s="28" t="str">
        <f aca="false">IF($H2222="","",IF(MATCH($H2222,$H$2:$H$3000,0)&lt;&gt;ROW()-1,"",COUNT($AM$1:$AM2221)+1))</f>
        <v/>
      </c>
      <c r="AN2222" s="28" t="str">
        <f aca="false">IF($I2222="","",IF(MATCH($I2222,$I$2:$I$3000,0)&lt;&gt;ROW()-1,"",COUNT($AN$1:$AN2221)+1))</f>
        <v/>
      </c>
      <c r="AO2222" s="28" t="str">
        <f aca="false">IF($Q2222="","",IF(MATCH($Q2222,$Q$2:$Q$3000,0)&lt;&gt;ROW()-1,"",COUNT($AO$1:$AO2221)+1))</f>
        <v/>
      </c>
    </row>
    <row r="2223" customFormat="false" ht="12.75" hidden="false" customHeight="true" outlineLevel="0" collapsed="false">
      <c r="W2223" s="24" t="n">
        <f aca="false">IF($F2223="",0,IFERROR(IF(ISNUMBER($F2223),INT($F2223),DATE(VALUE(MID(SUBSTITUTE(LEFT($F2223,FIND(" ",$F2223&amp;" ")-1),"/",REPT(" ",20)),41,20)),VALUE(LEFT(SUBSTITUTE(LEFT($F2223,FIND(" ",$F2223&amp;" ")-1),"/",REPT(" ",20)),20)),VALUE(MID(SUBSTITUTE(LEFT($F2223,FIND(" ",$F2223&amp;" ")-1),"/",REPT(" ",20)),21,20)))),0))</f>
        <v>0</v>
      </c>
      <c r="X2223" s="25" t="str">
        <f aca="false">IF(ISNUMBER($N2223),$N2223*Validation!$B$5,"")</f>
        <v/>
      </c>
      <c r="Y2223" s="26" t="str">
        <f aca="false">IF($A2223="","",SUBSTITUTE(SUBSTITUTE(SUBSTITUTE(SUBSTITUTE(SUBSTITUTE(SUBSTITUTE(SUBSTITUTE(UPPER(TRIM($A2223)),"Á","A"),"É","E"),"Í","I"),"Ó","O"),"Ú","U"),"Ñ","N"),"Ü","U"))</f>
        <v/>
      </c>
      <c r="Z2223" s="26" t="str">
        <f aca="false">IF($Y2223="","",LEFT($Y2223,1)&amp;" "&amp;TRIM(RIGHT(SUBSTITUTE($Y2223," ",REPT(" ",50)),50)))</f>
        <v/>
      </c>
      <c r="AA2223" s="27" t="str">
        <f aca="false">IF($AF2223="","",IF(COUNTIF(Validation!$U$19:$U$178,$AF2223)&gt;0,"OK","NO MATCH"))</f>
        <v/>
      </c>
      <c r="AB2223" s="27" t="str">
        <f aca="false">IF($W2223=0,"",IF(AND($W2223&gt;=Validation!$B$3,$W2223&lt;=Validation!$C$3),"Yes","No"))</f>
        <v/>
      </c>
      <c r="AC2223" s="26" t="str">
        <f aca="false">IF($A2223="","",$AF2223&amp;"|"&amp;TEXT($W2223,"yyyy-mm-dd")&amp;"|"&amp;$J2223&amp;"|"&amp;$N2223)</f>
        <v/>
      </c>
      <c r="AD2223" s="27" t="str">
        <f aca="false">IF($AC2223="","",IF(COUNTIF($AC$2:$AC$3000,$AC2223)&gt;1,"REVIEW","OK"))</f>
        <v/>
      </c>
      <c r="AE2223" s="27" t="str">
        <f aca="false">IF(OR($W2223=0,$O2223=""),"",IF(IFERROR(IF(ISNUMBER($O2223),INT($O2223),DATE(VALUE(MID(SUBSTITUTE(LEFT($O2223,FIND(" ",$O2223&amp;" ")-1),"/",REPT(" ",20)),41,20)),VALUE(LEFT(SUBSTITUTE(LEFT($O2223,FIND(" ",$O2223&amp;" ")-1),"/",REPT(" ",20)),20)),VALUE(MID(SUBSTITUTE(LEFT($O2223,FIND(" ",$O2223&amp;" ")-1),"/",REPT(" ",20)),21,20)))),0)&gt;$W2223,"Late","Same day"))</f>
        <v/>
      </c>
      <c r="AF2223" s="26" t="str">
        <f aca="false">IF($A2223="","",IFERROR(INDEX(Validation!$C$193:$C$217,MATCH($A2223,Validation!$A$193:$A$217,0)),IF(COUNTIF(Validation!$U$19:$U$178,$Z2223)&gt;0,$Z2223,IF(COUNTIF(Validation!$S$19:$S$178,$AI2223)=1,INDEX(Validation!$U$19:$U$178,MATCH($AI2223,Validation!$S$19:$S$178,0)),$Z2223))))</f>
        <v/>
      </c>
      <c r="AG2223" s="27" t="str">
        <f aca="false">IF(COUNTA($A2223:$U2223)=0,"",IF($A2223="","No name",IF($F2223="","No date",IF($W2223=0,"Date ilegible",IF(NOT(ISNUMBER($N2223)),"Hours no numéricas",IF($AA2223="NO MATCH","Person no identificada","OK"))))))</f>
        <v/>
      </c>
      <c r="AH2223" s="27" t="str">
        <f aca="false">IF($W2223=0,"No date",IF($W2223&lt;Validation!$B$3,"Before period",IF($W2223&gt;Validation!$C$3,"After period","In period")))</f>
        <v>No date</v>
      </c>
      <c r="AI2223" s="26" t="str">
        <f aca="false">IF($Y2223="","",TRIM(RIGHT(SUBSTITUTE($Y2223," ",REPT(" ",50)),50)))</f>
        <v/>
      </c>
      <c r="AJ2223" s="27" t="str">
        <f aca="false">IF($A2223="","",IF(NOT(ISERROR(MATCH($A2223,Validation!$A$193:$A$217,0))),"Manual mapping",IF(COUNTIF(Validation!$U$19:$U$178,$Z2223)&gt;0,"Direct",IF(COUNTIF(Validation!$S$19:$S$178,$AI2223)=1,"By surname","Unresolved"))))</f>
        <v/>
      </c>
      <c r="AK2223" s="28" t="str">
        <f aca="false">IF($L2223="","",IF(MATCH($L2223,$L$2:$L$3000,0)&lt;&gt;ROW()-1,"",COUNT($AK$1:$AK2222)+1))</f>
        <v/>
      </c>
      <c r="AL2223" s="28" t="str">
        <f aca="false">IF($G2223="","",IF(MATCH($G2223,$G$2:$G$3000,0)&lt;&gt;ROW()-1,"",COUNT($AL$1:$AL2222)+1))</f>
        <v/>
      </c>
      <c r="AM2223" s="28" t="str">
        <f aca="false">IF($H2223="","",IF(MATCH($H2223,$H$2:$H$3000,0)&lt;&gt;ROW()-1,"",COUNT($AM$1:$AM2222)+1))</f>
        <v/>
      </c>
      <c r="AN2223" s="28" t="str">
        <f aca="false">IF($I2223="","",IF(MATCH($I2223,$I$2:$I$3000,0)&lt;&gt;ROW()-1,"",COUNT($AN$1:$AN2222)+1))</f>
        <v/>
      </c>
      <c r="AO2223" s="28" t="str">
        <f aca="false">IF($Q2223="","",IF(MATCH($Q2223,$Q$2:$Q$3000,0)&lt;&gt;ROW()-1,"",COUNT($AO$1:$AO2222)+1))</f>
        <v/>
      </c>
    </row>
    <row r="2224" customFormat="false" ht="12.75" hidden="false" customHeight="true" outlineLevel="0" collapsed="false">
      <c r="W2224" s="24" t="n">
        <f aca="false">IF($F2224="",0,IFERROR(IF(ISNUMBER($F2224),INT($F2224),DATE(VALUE(MID(SUBSTITUTE(LEFT($F2224,FIND(" ",$F2224&amp;" ")-1),"/",REPT(" ",20)),41,20)),VALUE(LEFT(SUBSTITUTE(LEFT($F2224,FIND(" ",$F2224&amp;" ")-1),"/",REPT(" ",20)),20)),VALUE(MID(SUBSTITUTE(LEFT($F2224,FIND(" ",$F2224&amp;" ")-1),"/",REPT(" ",20)),21,20)))),0))</f>
        <v>0</v>
      </c>
      <c r="X2224" s="25" t="str">
        <f aca="false">IF(ISNUMBER($N2224),$N2224*Validation!$B$5,"")</f>
        <v/>
      </c>
      <c r="Y2224" s="26" t="str">
        <f aca="false">IF($A2224="","",SUBSTITUTE(SUBSTITUTE(SUBSTITUTE(SUBSTITUTE(SUBSTITUTE(SUBSTITUTE(SUBSTITUTE(UPPER(TRIM($A2224)),"Á","A"),"É","E"),"Í","I"),"Ó","O"),"Ú","U"),"Ñ","N"),"Ü","U"))</f>
        <v/>
      </c>
      <c r="Z2224" s="26" t="str">
        <f aca="false">IF($Y2224="","",LEFT($Y2224,1)&amp;" "&amp;TRIM(RIGHT(SUBSTITUTE($Y2224," ",REPT(" ",50)),50)))</f>
        <v/>
      </c>
      <c r="AA2224" s="27" t="str">
        <f aca="false">IF($AF2224="","",IF(COUNTIF(Validation!$U$19:$U$178,$AF2224)&gt;0,"OK","NO MATCH"))</f>
        <v/>
      </c>
      <c r="AB2224" s="27" t="str">
        <f aca="false">IF($W2224=0,"",IF(AND($W2224&gt;=Validation!$B$3,$W2224&lt;=Validation!$C$3),"Yes","No"))</f>
        <v/>
      </c>
      <c r="AC2224" s="26" t="str">
        <f aca="false">IF($A2224="","",$AF2224&amp;"|"&amp;TEXT($W2224,"yyyy-mm-dd")&amp;"|"&amp;$J2224&amp;"|"&amp;$N2224)</f>
        <v/>
      </c>
      <c r="AD2224" s="27" t="str">
        <f aca="false">IF($AC2224="","",IF(COUNTIF($AC$2:$AC$3000,$AC2224)&gt;1,"REVIEW","OK"))</f>
        <v/>
      </c>
      <c r="AE2224" s="27" t="str">
        <f aca="false">IF(OR($W2224=0,$O2224=""),"",IF(IFERROR(IF(ISNUMBER($O2224),INT($O2224),DATE(VALUE(MID(SUBSTITUTE(LEFT($O2224,FIND(" ",$O2224&amp;" ")-1),"/",REPT(" ",20)),41,20)),VALUE(LEFT(SUBSTITUTE(LEFT($O2224,FIND(" ",$O2224&amp;" ")-1),"/",REPT(" ",20)),20)),VALUE(MID(SUBSTITUTE(LEFT($O2224,FIND(" ",$O2224&amp;" ")-1),"/",REPT(" ",20)),21,20)))),0)&gt;$W2224,"Late","Same day"))</f>
        <v/>
      </c>
      <c r="AF2224" s="26" t="str">
        <f aca="false">IF($A2224="","",IFERROR(INDEX(Validation!$C$193:$C$217,MATCH($A2224,Validation!$A$193:$A$217,0)),IF(COUNTIF(Validation!$U$19:$U$178,$Z2224)&gt;0,$Z2224,IF(COUNTIF(Validation!$S$19:$S$178,$AI2224)=1,INDEX(Validation!$U$19:$U$178,MATCH($AI2224,Validation!$S$19:$S$178,0)),$Z2224))))</f>
        <v/>
      </c>
      <c r="AG2224" s="27" t="str">
        <f aca="false">IF(COUNTA($A2224:$U2224)=0,"",IF($A2224="","No name",IF($F2224="","No date",IF($W2224=0,"Date ilegible",IF(NOT(ISNUMBER($N2224)),"Hours no numéricas",IF($AA2224="NO MATCH","Person no identificada","OK"))))))</f>
        <v/>
      </c>
      <c r="AH2224" s="27" t="str">
        <f aca="false">IF($W2224=0,"No date",IF($W2224&lt;Validation!$B$3,"Before period",IF($W2224&gt;Validation!$C$3,"After period","In period")))</f>
        <v>No date</v>
      </c>
      <c r="AI2224" s="26" t="str">
        <f aca="false">IF($Y2224="","",TRIM(RIGHT(SUBSTITUTE($Y2224," ",REPT(" ",50)),50)))</f>
        <v/>
      </c>
      <c r="AJ2224" s="27" t="str">
        <f aca="false">IF($A2224="","",IF(NOT(ISERROR(MATCH($A2224,Validation!$A$193:$A$217,0))),"Manual mapping",IF(COUNTIF(Validation!$U$19:$U$178,$Z2224)&gt;0,"Direct",IF(COUNTIF(Validation!$S$19:$S$178,$AI2224)=1,"By surname","Unresolved"))))</f>
        <v/>
      </c>
      <c r="AK2224" s="28" t="str">
        <f aca="false">IF($L2224="","",IF(MATCH($L2224,$L$2:$L$3000,0)&lt;&gt;ROW()-1,"",COUNT($AK$1:$AK2223)+1))</f>
        <v/>
      </c>
      <c r="AL2224" s="28" t="str">
        <f aca="false">IF($G2224="","",IF(MATCH($G2224,$G$2:$G$3000,0)&lt;&gt;ROW()-1,"",COUNT($AL$1:$AL2223)+1))</f>
        <v/>
      </c>
      <c r="AM2224" s="28" t="str">
        <f aca="false">IF($H2224="","",IF(MATCH($H2224,$H$2:$H$3000,0)&lt;&gt;ROW()-1,"",COUNT($AM$1:$AM2223)+1))</f>
        <v/>
      </c>
      <c r="AN2224" s="28" t="str">
        <f aca="false">IF($I2224="","",IF(MATCH($I2224,$I$2:$I$3000,0)&lt;&gt;ROW()-1,"",COUNT($AN$1:$AN2223)+1))</f>
        <v/>
      </c>
      <c r="AO2224" s="28" t="str">
        <f aca="false">IF($Q2224="","",IF(MATCH($Q2224,$Q$2:$Q$3000,0)&lt;&gt;ROW()-1,"",COUNT($AO$1:$AO2223)+1))</f>
        <v/>
      </c>
    </row>
    <row r="2225" customFormat="false" ht="12.75" hidden="false" customHeight="true" outlineLevel="0" collapsed="false">
      <c r="W2225" s="24" t="n">
        <f aca="false">IF($F2225="",0,IFERROR(IF(ISNUMBER($F2225),INT($F2225),DATE(VALUE(MID(SUBSTITUTE(LEFT($F2225,FIND(" ",$F2225&amp;" ")-1),"/",REPT(" ",20)),41,20)),VALUE(LEFT(SUBSTITUTE(LEFT($F2225,FIND(" ",$F2225&amp;" ")-1),"/",REPT(" ",20)),20)),VALUE(MID(SUBSTITUTE(LEFT($F2225,FIND(" ",$F2225&amp;" ")-1),"/",REPT(" ",20)),21,20)))),0))</f>
        <v>0</v>
      </c>
      <c r="X2225" s="25" t="str">
        <f aca="false">IF(ISNUMBER($N2225),$N2225*Validation!$B$5,"")</f>
        <v/>
      </c>
      <c r="Y2225" s="26" t="str">
        <f aca="false">IF($A2225="","",SUBSTITUTE(SUBSTITUTE(SUBSTITUTE(SUBSTITUTE(SUBSTITUTE(SUBSTITUTE(SUBSTITUTE(UPPER(TRIM($A2225)),"Á","A"),"É","E"),"Í","I"),"Ó","O"),"Ú","U"),"Ñ","N"),"Ü","U"))</f>
        <v/>
      </c>
      <c r="Z2225" s="26" t="str">
        <f aca="false">IF($Y2225="","",LEFT($Y2225,1)&amp;" "&amp;TRIM(RIGHT(SUBSTITUTE($Y2225," ",REPT(" ",50)),50)))</f>
        <v/>
      </c>
      <c r="AA2225" s="27" t="str">
        <f aca="false">IF($AF2225="","",IF(COUNTIF(Validation!$U$19:$U$178,$AF2225)&gt;0,"OK","NO MATCH"))</f>
        <v/>
      </c>
      <c r="AB2225" s="27" t="str">
        <f aca="false">IF($W2225=0,"",IF(AND($W2225&gt;=Validation!$B$3,$W2225&lt;=Validation!$C$3),"Yes","No"))</f>
        <v/>
      </c>
      <c r="AC2225" s="26" t="str">
        <f aca="false">IF($A2225="","",$AF2225&amp;"|"&amp;TEXT($W2225,"yyyy-mm-dd")&amp;"|"&amp;$J2225&amp;"|"&amp;$N2225)</f>
        <v/>
      </c>
      <c r="AD2225" s="27" t="str">
        <f aca="false">IF($AC2225="","",IF(COUNTIF($AC$2:$AC$3000,$AC2225)&gt;1,"REVIEW","OK"))</f>
        <v/>
      </c>
      <c r="AE2225" s="27" t="str">
        <f aca="false">IF(OR($W2225=0,$O2225=""),"",IF(IFERROR(IF(ISNUMBER($O2225),INT($O2225),DATE(VALUE(MID(SUBSTITUTE(LEFT($O2225,FIND(" ",$O2225&amp;" ")-1),"/",REPT(" ",20)),41,20)),VALUE(LEFT(SUBSTITUTE(LEFT($O2225,FIND(" ",$O2225&amp;" ")-1),"/",REPT(" ",20)),20)),VALUE(MID(SUBSTITUTE(LEFT($O2225,FIND(" ",$O2225&amp;" ")-1),"/",REPT(" ",20)),21,20)))),0)&gt;$W2225,"Late","Same day"))</f>
        <v/>
      </c>
      <c r="AF2225" s="26" t="str">
        <f aca="false">IF($A2225="","",IFERROR(INDEX(Validation!$C$193:$C$217,MATCH($A2225,Validation!$A$193:$A$217,0)),IF(COUNTIF(Validation!$U$19:$U$178,$Z2225)&gt;0,$Z2225,IF(COUNTIF(Validation!$S$19:$S$178,$AI2225)=1,INDEX(Validation!$U$19:$U$178,MATCH($AI2225,Validation!$S$19:$S$178,0)),$Z2225))))</f>
        <v/>
      </c>
      <c r="AG2225" s="27" t="str">
        <f aca="false">IF(COUNTA($A2225:$U2225)=0,"",IF($A2225="","No name",IF($F2225="","No date",IF($W2225=0,"Date ilegible",IF(NOT(ISNUMBER($N2225)),"Hours no numéricas",IF($AA2225="NO MATCH","Person no identificada","OK"))))))</f>
        <v/>
      </c>
      <c r="AH2225" s="27" t="str">
        <f aca="false">IF($W2225=0,"No date",IF($W2225&lt;Validation!$B$3,"Before period",IF($W2225&gt;Validation!$C$3,"After period","In period")))</f>
        <v>No date</v>
      </c>
      <c r="AI2225" s="26" t="str">
        <f aca="false">IF($Y2225="","",TRIM(RIGHT(SUBSTITUTE($Y2225," ",REPT(" ",50)),50)))</f>
        <v/>
      </c>
      <c r="AJ2225" s="27" t="str">
        <f aca="false">IF($A2225="","",IF(NOT(ISERROR(MATCH($A2225,Validation!$A$193:$A$217,0))),"Manual mapping",IF(COUNTIF(Validation!$U$19:$U$178,$Z2225)&gt;0,"Direct",IF(COUNTIF(Validation!$S$19:$S$178,$AI2225)=1,"By surname","Unresolved"))))</f>
        <v/>
      </c>
      <c r="AK2225" s="28" t="str">
        <f aca="false">IF($L2225="","",IF(MATCH($L2225,$L$2:$L$3000,0)&lt;&gt;ROW()-1,"",COUNT($AK$1:$AK2224)+1))</f>
        <v/>
      </c>
      <c r="AL2225" s="28" t="str">
        <f aca="false">IF($G2225="","",IF(MATCH($G2225,$G$2:$G$3000,0)&lt;&gt;ROW()-1,"",COUNT($AL$1:$AL2224)+1))</f>
        <v/>
      </c>
      <c r="AM2225" s="28" t="str">
        <f aca="false">IF($H2225="","",IF(MATCH($H2225,$H$2:$H$3000,0)&lt;&gt;ROW()-1,"",COUNT($AM$1:$AM2224)+1))</f>
        <v/>
      </c>
      <c r="AN2225" s="28" t="str">
        <f aca="false">IF($I2225="","",IF(MATCH($I2225,$I$2:$I$3000,0)&lt;&gt;ROW()-1,"",COUNT($AN$1:$AN2224)+1))</f>
        <v/>
      </c>
      <c r="AO2225" s="28" t="str">
        <f aca="false">IF($Q2225="","",IF(MATCH($Q2225,$Q$2:$Q$3000,0)&lt;&gt;ROW()-1,"",COUNT($AO$1:$AO2224)+1))</f>
        <v/>
      </c>
    </row>
    <row r="2226" customFormat="false" ht="12.75" hidden="false" customHeight="true" outlineLevel="0" collapsed="false">
      <c r="W2226" s="24" t="n">
        <f aca="false">IF($F2226="",0,IFERROR(IF(ISNUMBER($F2226),INT($F2226),DATE(VALUE(MID(SUBSTITUTE(LEFT($F2226,FIND(" ",$F2226&amp;" ")-1),"/",REPT(" ",20)),41,20)),VALUE(LEFT(SUBSTITUTE(LEFT($F2226,FIND(" ",$F2226&amp;" ")-1),"/",REPT(" ",20)),20)),VALUE(MID(SUBSTITUTE(LEFT($F2226,FIND(" ",$F2226&amp;" ")-1),"/",REPT(" ",20)),21,20)))),0))</f>
        <v>0</v>
      </c>
      <c r="X2226" s="25" t="str">
        <f aca="false">IF(ISNUMBER($N2226),$N2226*Validation!$B$5,"")</f>
        <v/>
      </c>
      <c r="Y2226" s="26" t="str">
        <f aca="false">IF($A2226="","",SUBSTITUTE(SUBSTITUTE(SUBSTITUTE(SUBSTITUTE(SUBSTITUTE(SUBSTITUTE(SUBSTITUTE(UPPER(TRIM($A2226)),"Á","A"),"É","E"),"Í","I"),"Ó","O"),"Ú","U"),"Ñ","N"),"Ü","U"))</f>
        <v/>
      </c>
      <c r="Z2226" s="26" t="str">
        <f aca="false">IF($Y2226="","",LEFT($Y2226,1)&amp;" "&amp;TRIM(RIGHT(SUBSTITUTE($Y2226," ",REPT(" ",50)),50)))</f>
        <v/>
      </c>
      <c r="AA2226" s="27" t="str">
        <f aca="false">IF($AF2226="","",IF(COUNTIF(Validation!$U$19:$U$178,$AF2226)&gt;0,"OK","NO MATCH"))</f>
        <v/>
      </c>
      <c r="AB2226" s="27" t="str">
        <f aca="false">IF($W2226=0,"",IF(AND($W2226&gt;=Validation!$B$3,$W2226&lt;=Validation!$C$3),"Yes","No"))</f>
        <v/>
      </c>
      <c r="AC2226" s="26" t="str">
        <f aca="false">IF($A2226="","",$AF2226&amp;"|"&amp;TEXT($W2226,"yyyy-mm-dd")&amp;"|"&amp;$J2226&amp;"|"&amp;$N2226)</f>
        <v/>
      </c>
      <c r="AD2226" s="27" t="str">
        <f aca="false">IF($AC2226="","",IF(COUNTIF($AC$2:$AC$3000,$AC2226)&gt;1,"REVIEW","OK"))</f>
        <v/>
      </c>
      <c r="AE2226" s="27" t="str">
        <f aca="false">IF(OR($W2226=0,$O2226=""),"",IF(IFERROR(IF(ISNUMBER($O2226),INT($O2226),DATE(VALUE(MID(SUBSTITUTE(LEFT($O2226,FIND(" ",$O2226&amp;" ")-1),"/",REPT(" ",20)),41,20)),VALUE(LEFT(SUBSTITUTE(LEFT($O2226,FIND(" ",$O2226&amp;" ")-1),"/",REPT(" ",20)),20)),VALUE(MID(SUBSTITUTE(LEFT($O2226,FIND(" ",$O2226&amp;" ")-1),"/",REPT(" ",20)),21,20)))),0)&gt;$W2226,"Late","Same day"))</f>
        <v/>
      </c>
      <c r="AF2226" s="26" t="str">
        <f aca="false">IF($A2226="","",IFERROR(INDEX(Validation!$C$193:$C$217,MATCH($A2226,Validation!$A$193:$A$217,0)),IF(COUNTIF(Validation!$U$19:$U$178,$Z2226)&gt;0,$Z2226,IF(COUNTIF(Validation!$S$19:$S$178,$AI2226)=1,INDEX(Validation!$U$19:$U$178,MATCH($AI2226,Validation!$S$19:$S$178,0)),$Z2226))))</f>
        <v/>
      </c>
      <c r="AG2226" s="27" t="str">
        <f aca="false">IF(COUNTA($A2226:$U2226)=0,"",IF($A2226="","No name",IF($F2226="","No date",IF($W2226=0,"Date ilegible",IF(NOT(ISNUMBER($N2226)),"Hours no numéricas",IF($AA2226="NO MATCH","Person no identificada","OK"))))))</f>
        <v/>
      </c>
      <c r="AH2226" s="27" t="str">
        <f aca="false">IF($W2226=0,"No date",IF($W2226&lt;Validation!$B$3,"Before period",IF($W2226&gt;Validation!$C$3,"After period","In period")))</f>
        <v>No date</v>
      </c>
      <c r="AI2226" s="26" t="str">
        <f aca="false">IF($Y2226="","",TRIM(RIGHT(SUBSTITUTE($Y2226," ",REPT(" ",50)),50)))</f>
        <v/>
      </c>
      <c r="AJ2226" s="27" t="str">
        <f aca="false">IF($A2226="","",IF(NOT(ISERROR(MATCH($A2226,Validation!$A$193:$A$217,0))),"Manual mapping",IF(COUNTIF(Validation!$U$19:$U$178,$Z2226)&gt;0,"Direct",IF(COUNTIF(Validation!$S$19:$S$178,$AI2226)=1,"By surname","Unresolved"))))</f>
        <v/>
      </c>
      <c r="AK2226" s="28" t="str">
        <f aca="false">IF($L2226="","",IF(MATCH($L2226,$L$2:$L$3000,0)&lt;&gt;ROW()-1,"",COUNT($AK$1:$AK2225)+1))</f>
        <v/>
      </c>
      <c r="AL2226" s="28" t="str">
        <f aca="false">IF($G2226="","",IF(MATCH($G2226,$G$2:$G$3000,0)&lt;&gt;ROW()-1,"",COUNT($AL$1:$AL2225)+1))</f>
        <v/>
      </c>
      <c r="AM2226" s="28" t="str">
        <f aca="false">IF($H2226="","",IF(MATCH($H2226,$H$2:$H$3000,0)&lt;&gt;ROW()-1,"",COUNT($AM$1:$AM2225)+1))</f>
        <v/>
      </c>
      <c r="AN2226" s="28" t="str">
        <f aca="false">IF($I2226="","",IF(MATCH($I2226,$I$2:$I$3000,0)&lt;&gt;ROW()-1,"",COUNT($AN$1:$AN2225)+1))</f>
        <v/>
      </c>
      <c r="AO2226" s="28" t="str">
        <f aca="false">IF($Q2226="","",IF(MATCH($Q2226,$Q$2:$Q$3000,0)&lt;&gt;ROW()-1,"",COUNT($AO$1:$AO2225)+1))</f>
        <v/>
      </c>
    </row>
    <row r="2227" customFormat="false" ht="12.75" hidden="false" customHeight="true" outlineLevel="0" collapsed="false">
      <c r="W2227" s="24" t="n">
        <f aca="false">IF($F2227="",0,IFERROR(IF(ISNUMBER($F2227),INT($F2227),DATE(VALUE(MID(SUBSTITUTE(LEFT($F2227,FIND(" ",$F2227&amp;" ")-1),"/",REPT(" ",20)),41,20)),VALUE(LEFT(SUBSTITUTE(LEFT($F2227,FIND(" ",$F2227&amp;" ")-1),"/",REPT(" ",20)),20)),VALUE(MID(SUBSTITUTE(LEFT($F2227,FIND(" ",$F2227&amp;" ")-1),"/",REPT(" ",20)),21,20)))),0))</f>
        <v>0</v>
      </c>
      <c r="X2227" s="25" t="str">
        <f aca="false">IF(ISNUMBER($N2227),$N2227*Validation!$B$5,"")</f>
        <v/>
      </c>
      <c r="Y2227" s="26" t="str">
        <f aca="false">IF($A2227="","",SUBSTITUTE(SUBSTITUTE(SUBSTITUTE(SUBSTITUTE(SUBSTITUTE(SUBSTITUTE(SUBSTITUTE(UPPER(TRIM($A2227)),"Á","A"),"É","E"),"Í","I"),"Ó","O"),"Ú","U"),"Ñ","N"),"Ü","U"))</f>
        <v/>
      </c>
      <c r="Z2227" s="26" t="str">
        <f aca="false">IF($Y2227="","",LEFT($Y2227,1)&amp;" "&amp;TRIM(RIGHT(SUBSTITUTE($Y2227," ",REPT(" ",50)),50)))</f>
        <v/>
      </c>
      <c r="AA2227" s="27" t="str">
        <f aca="false">IF($AF2227="","",IF(COUNTIF(Validation!$U$19:$U$178,$AF2227)&gt;0,"OK","NO MATCH"))</f>
        <v/>
      </c>
      <c r="AB2227" s="27" t="str">
        <f aca="false">IF($W2227=0,"",IF(AND($W2227&gt;=Validation!$B$3,$W2227&lt;=Validation!$C$3),"Yes","No"))</f>
        <v/>
      </c>
      <c r="AC2227" s="26" t="str">
        <f aca="false">IF($A2227="","",$AF2227&amp;"|"&amp;TEXT($W2227,"yyyy-mm-dd")&amp;"|"&amp;$J2227&amp;"|"&amp;$N2227)</f>
        <v/>
      </c>
      <c r="AD2227" s="27" t="str">
        <f aca="false">IF($AC2227="","",IF(COUNTIF($AC$2:$AC$3000,$AC2227)&gt;1,"REVIEW","OK"))</f>
        <v/>
      </c>
      <c r="AE2227" s="27" t="str">
        <f aca="false">IF(OR($W2227=0,$O2227=""),"",IF(IFERROR(IF(ISNUMBER($O2227),INT($O2227),DATE(VALUE(MID(SUBSTITUTE(LEFT($O2227,FIND(" ",$O2227&amp;" ")-1),"/",REPT(" ",20)),41,20)),VALUE(LEFT(SUBSTITUTE(LEFT($O2227,FIND(" ",$O2227&amp;" ")-1),"/",REPT(" ",20)),20)),VALUE(MID(SUBSTITUTE(LEFT($O2227,FIND(" ",$O2227&amp;" ")-1),"/",REPT(" ",20)),21,20)))),0)&gt;$W2227,"Late","Same day"))</f>
        <v/>
      </c>
      <c r="AF2227" s="26" t="str">
        <f aca="false">IF($A2227="","",IFERROR(INDEX(Validation!$C$193:$C$217,MATCH($A2227,Validation!$A$193:$A$217,0)),IF(COUNTIF(Validation!$U$19:$U$178,$Z2227)&gt;0,$Z2227,IF(COUNTIF(Validation!$S$19:$S$178,$AI2227)=1,INDEX(Validation!$U$19:$U$178,MATCH($AI2227,Validation!$S$19:$S$178,0)),$Z2227))))</f>
        <v/>
      </c>
      <c r="AG2227" s="27" t="str">
        <f aca="false">IF(COUNTA($A2227:$U2227)=0,"",IF($A2227="","No name",IF($F2227="","No date",IF($W2227=0,"Date ilegible",IF(NOT(ISNUMBER($N2227)),"Hours no numéricas",IF($AA2227="NO MATCH","Person no identificada","OK"))))))</f>
        <v/>
      </c>
      <c r="AH2227" s="27" t="str">
        <f aca="false">IF($W2227=0,"No date",IF($W2227&lt;Validation!$B$3,"Before period",IF($W2227&gt;Validation!$C$3,"After period","In period")))</f>
        <v>No date</v>
      </c>
      <c r="AI2227" s="26" t="str">
        <f aca="false">IF($Y2227="","",TRIM(RIGHT(SUBSTITUTE($Y2227," ",REPT(" ",50)),50)))</f>
        <v/>
      </c>
      <c r="AJ2227" s="27" t="str">
        <f aca="false">IF($A2227="","",IF(NOT(ISERROR(MATCH($A2227,Validation!$A$193:$A$217,0))),"Manual mapping",IF(COUNTIF(Validation!$U$19:$U$178,$Z2227)&gt;0,"Direct",IF(COUNTIF(Validation!$S$19:$S$178,$AI2227)=1,"By surname","Unresolved"))))</f>
        <v/>
      </c>
      <c r="AK2227" s="28" t="str">
        <f aca="false">IF($L2227="","",IF(MATCH($L2227,$L$2:$L$3000,0)&lt;&gt;ROW()-1,"",COUNT($AK$1:$AK2226)+1))</f>
        <v/>
      </c>
      <c r="AL2227" s="28" t="str">
        <f aca="false">IF($G2227="","",IF(MATCH($G2227,$G$2:$G$3000,0)&lt;&gt;ROW()-1,"",COUNT($AL$1:$AL2226)+1))</f>
        <v/>
      </c>
      <c r="AM2227" s="28" t="str">
        <f aca="false">IF($H2227="","",IF(MATCH($H2227,$H$2:$H$3000,0)&lt;&gt;ROW()-1,"",COUNT($AM$1:$AM2226)+1))</f>
        <v/>
      </c>
      <c r="AN2227" s="28" t="str">
        <f aca="false">IF($I2227="","",IF(MATCH($I2227,$I$2:$I$3000,0)&lt;&gt;ROW()-1,"",COUNT($AN$1:$AN2226)+1))</f>
        <v/>
      </c>
      <c r="AO2227" s="28" t="str">
        <f aca="false">IF($Q2227="","",IF(MATCH($Q2227,$Q$2:$Q$3000,0)&lt;&gt;ROW()-1,"",COUNT($AO$1:$AO2226)+1))</f>
        <v/>
      </c>
    </row>
    <row r="2228" customFormat="false" ht="12.75" hidden="false" customHeight="true" outlineLevel="0" collapsed="false">
      <c r="W2228" s="24" t="n">
        <f aca="false">IF($F2228="",0,IFERROR(IF(ISNUMBER($F2228),INT($F2228),DATE(VALUE(MID(SUBSTITUTE(LEFT($F2228,FIND(" ",$F2228&amp;" ")-1),"/",REPT(" ",20)),41,20)),VALUE(LEFT(SUBSTITUTE(LEFT($F2228,FIND(" ",$F2228&amp;" ")-1),"/",REPT(" ",20)),20)),VALUE(MID(SUBSTITUTE(LEFT($F2228,FIND(" ",$F2228&amp;" ")-1),"/",REPT(" ",20)),21,20)))),0))</f>
        <v>0</v>
      </c>
      <c r="X2228" s="25" t="str">
        <f aca="false">IF(ISNUMBER($N2228),$N2228*Validation!$B$5,"")</f>
        <v/>
      </c>
      <c r="Y2228" s="26" t="str">
        <f aca="false">IF($A2228="","",SUBSTITUTE(SUBSTITUTE(SUBSTITUTE(SUBSTITUTE(SUBSTITUTE(SUBSTITUTE(SUBSTITUTE(UPPER(TRIM($A2228)),"Á","A"),"É","E"),"Í","I"),"Ó","O"),"Ú","U"),"Ñ","N"),"Ü","U"))</f>
        <v/>
      </c>
      <c r="Z2228" s="26" t="str">
        <f aca="false">IF($Y2228="","",LEFT($Y2228,1)&amp;" "&amp;TRIM(RIGHT(SUBSTITUTE($Y2228," ",REPT(" ",50)),50)))</f>
        <v/>
      </c>
      <c r="AA2228" s="27" t="str">
        <f aca="false">IF($AF2228="","",IF(COUNTIF(Validation!$U$19:$U$178,$AF2228)&gt;0,"OK","NO MATCH"))</f>
        <v/>
      </c>
      <c r="AB2228" s="27" t="str">
        <f aca="false">IF($W2228=0,"",IF(AND($W2228&gt;=Validation!$B$3,$W2228&lt;=Validation!$C$3),"Yes","No"))</f>
        <v/>
      </c>
      <c r="AC2228" s="26" t="str">
        <f aca="false">IF($A2228="","",$AF2228&amp;"|"&amp;TEXT($W2228,"yyyy-mm-dd")&amp;"|"&amp;$J2228&amp;"|"&amp;$N2228)</f>
        <v/>
      </c>
      <c r="AD2228" s="27" t="str">
        <f aca="false">IF($AC2228="","",IF(COUNTIF($AC$2:$AC$3000,$AC2228)&gt;1,"REVIEW","OK"))</f>
        <v/>
      </c>
      <c r="AE2228" s="27" t="str">
        <f aca="false">IF(OR($W2228=0,$O2228=""),"",IF(IFERROR(IF(ISNUMBER($O2228),INT($O2228),DATE(VALUE(MID(SUBSTITUTE(LEFT($O2228,FIND(" ",$O2228&amp;" ")-1),"/",REPT(" ",20)),41,20)),VALUE(LEFT(SUBSTITUTE(LEFT($O2228,FIND(" ",$O2228&amp;" ")-1),"/",REPT(" ",20)),20)),VALUE(MID(SUBSTITUTE(LEFT($O2228,FIND(" ",$O2228&amp;" ")-1),"/",REPT(" ",20)),21,20)))),0)&gt;$W2228,"Late","Same day"))</f>
        <v/>
      </c>
      <c r="AF2228" s="26" t="str">
        <f aca="false">IF($A2228="","",IFERROR(INDEX(Validation!$C$193:$C$217,MATCH($A2228,Validation!$A$193:$A$217,0)),IF(COUNTIF(Validation!$U$19:$U$178,$Z2228)&gt;0,$Z2228,IF(COUNTIF(Validation!$S$19:$S$178,$AI2228)=1,INDEX(Validation!$U$19:$U$178,MATCH($AI2228,Validation!$S$19:$S$178,0)),$Z2228))))</f>
        <v/>
      </c>
      <c r="AG2228" s="27" t="str">
        <f aca="false">IF(COUNTA($A2228:$U2228)=0,"",IF($A2228="","No name",IF($F2228="","No date",IF($W2228=0,"Date ilegible",IF(NOT(ISNUMBER($N2228)),"Hours no numéricas",IF($AA2228="NO MATCH","Person no identificada","OK"))))))</f>
        <v/>
      </c>
      <c r="AH2228" s="27" t="str">
        <f aca="false">IF($W2228=0,"No date",IF($W2228&lt;Validation!$B$3,"Before period",IF($W2228&gt;Validation!$C$3,"After period","In period")))</f>
        <v>No date</v>
      </c>
      <c r="AI2228" s="26" t="str">
        <f aca="false">IF($Y2228="","",TRIM(RIGHT(SUBSTITUTE($Y2228," ",REPT(" ",50)),50)))</f>
        <v/>
      </c>
      <c r="AJ2228" s="27" t="str">
        <f aca="false">IF($A2228="","",IF(NOT(ISERROR(MATCH($A2228,Validation!$A$193:$A$217,0))),"Manual mapping",IF(COUNTIF(Validation!$U$19:$U$178,$Z2228)&gt;0,"Direct",IF(COUNTIF(Validation!$S$19:$S$178,$AI2228)=1,"By surname","Unresolved"))))</f>
        <v/>
      </c>
      <c r="AK2228" s="28" t="str">
        <f aca="false">IF($L2228="","",IF(MATCH($L2228,$L$2:$L$3000,0)&lt;&gt;ROW()-1,"",COUNT($AK$1:$AK2227)+1))</f>
        <v/>
      </c>
      <c r="AL2228" s="28" t="str">
        <f aca="false">IF($G2228="","",IF(MATCH($G2228,$G$2:$G$3000,0)&lt;&gt;ROW()-1,"",COUNT($AL$1:$AL2227)+1))</f>
        <v/>
      </c>
      <c r="AM2228" s="28" t="str">
        <f aca="false">IF($H2228="","",IF(MATCH($H2228,$H$2:$H$3000,0)&lt;&gt;ROW()-1,"",COUNT($AM$1:$AM2227)+1))</f>
        <v/>
      </c>
      <c r="AN2228" s="28" t="str">
        <f aca="false">IF($I2228="","",IF(MATCH($I2228,$I$2:$I$3000,0)&lt;&gt;ROW()-1,"",COUNT($AN$1:$AN2227)+1))</f>
        <v/>
      </c>
      <c r="AO2228" s="28" t="str">
        <f aca="false">IF($Q2228="","",IF(MATCH($Q2228,$Q$2:$Q$3000,0)&lt;&gt;ROW()-1,"",COUNT($AO$1:$AO2227)+1))</f>
        <v/>
      </c>
    </row>
    <row r="2229" customFormat="false" ht="12.75" hidden="false" customHeight="true" outlineLevel="0" collapsed="false">
      <c r="W2229" s="24" t="n">
        <f aca="false">IF($F2229="",0,IFERROR(IF(ISNUMBER($F2229),INT($F2229),DATE(VALUE(MID(SUBSTITUTE(LEFT($F2229,FIND(" ",$F2229&amp;" ")-1),"/",REPT(" ",20)),41,20)),VALUE(LEFT(SUBSTITUTE(LEFT($F2229,FIND(" ",$F2229&amp;" ")-1),"/",REPT(" ",20)),20)),VALUE(MID(SUBSTITUTE(LEFT($F2229,FIND(" ",$F2229&amp;" ")-1),"/",REPT(" ",20)),21,20)))),0))</f>
        <v>0</v>
      </c>
      <c r="X2229" s="25" t="str">
        <f aca="false">IF(ISNUMBER($N2229),$N2229*Validation!$B$5,"")</f>
        <v/>
      </c>
      <c r="Y2229" s="26" t="str">
        <f aca="false">IF($A2229="","",SUBSTITUTE(SUBSTITUTE(SUBSTITUTE(SUBSTITUTE(SUBSTITUTE(SUBSTITUTE(SUBSTITUTE(UPPER(TRIM($A2229)),"Á","A"),"É","E"),"Í","I"),"Ó","O"),"Ú","U"),"Ñ","N"),"Ü","U"))</f>
        <v/>
      </c>
      <c r="Z2229" s="26" t="str">
        <f aca="false">IF($Y2229="","",LEFT($Y2229,1)&amp;" "&amp;TRIM(RIGHT(SUBSTITUTE($Y2229," ",REPT(" ",50)),50)))</f>
        <v/>
      </c>
      <c r="AA2229" s="27" t="str">
        <f aca="false">IF($AF2229="","",IF(COUNTIF(Validation!$U$19:$U$178,$AF2229)&gt;0,"OK","NO MATCH"))</f>
        <v/>
      </c>
      <c r="AB2229" s="27" t="str">
        <f aca="false">IF($W2229=0,"",IF(AND($W2229&gt;=Validation!$B$3,$W2229&lt;=Validation!$C$3),"Yes","No"))</f>
        <v/>
      </c>
      <c r="AC2229" s="26" t="str">
        <f aca="false">IF($A2229="","",$AF2229&amp;"|"&amp;TEXT($W2229,"yyyy-mm-dd")&amp;"|"&amp;$J2229&amp;"|"&amp;$N2229)</f>
        <v/>
      </c>
      <c r="AD2229" s="27" t="str">
        <f aca="false">IF($AC2229="","",IF(COUNTIF($AC$2:$AC$3000,$AC2229)&gt;1,"REVIEW","OK"))</f>
        <v/>
      </c>
      <c r="AE2229" s="27" t="str">
        <f aca="false">IF(OR($W2229=0,$O2229=""),"",IF(IFERROR(IF(ISNUMBER($O2229),INT($O2229),DATE(VALUE(MID(SUBSTITUTE(LEFT($O2229,FIND(" ",$O2229&amp;" ")-1),"/",REPT(" ",20)),41,20)),VALUE(LEFT(SUBSTITUTE(LEFT($O2229,FIND(" ",$O2229&amp;" ")-1),"/",REPT(" ",20)),20)),VALUE(MID(SUBSTITUTE(LEFT($O2229,FIND(" ",$O2229&amp;" ")-1),"/",REPT(" ",20)),21,20)))),0)&gt;$W2229,"Late","Same day"))</f>
        <v/>
      </c>
      <c r="AF2229" s="26" t="str">
        <f aca="false">IF($A2229="","",IFERROR(INDEX(Validation!$C$193:$C$217,MATCH($A2229,Validation!$A$193:$A$217,0)),IF(COUNTIF(Validation!$U$19:$U$178,$Z2229)&gt;0,$Z2229,IF(COUNTIF(Validation!$S$19:$S$178,$AI2229)=1,INDEX(Validation!$U$19:$U$178,MATCH($AI2229,Validation!$S$19:$S$178,0)),$Z2229))))</f>
        <v/>
      </c>
      <c r="AG2229" s="27" t="str">
        <f aca="false">IF(COUNTA($A2229:$U2229)=0,"",IF($A2229="","No name",IF($F2229="","No date",IF($W2229=0,"Date ilegible",IF(NOT(ISNUMBER($N2229)),"Hours no numéricas",IF($AA2229="NO MATCH","Person no identificada","OK"))))))</f>
        <v/>
      </c>
      <c r="AH2229" s="27" t="str">
        <f aca="false">IF($W2229=0,"No date",IF($W2229&lt;Validation!$B$3,"Before period",IF($W2229&gt;Validation!$C$3,"After period","In period")))</f>
        <v>No date</v>
      </c>
      <c r="AI2229" s="26" t="str">
        <f aca="false">IF($Y2229="","",TRIM(RIGHT(SUBSTITUTE($Y2229," ",REPT(" ",50)),50)))</f>
        <v/>
      </c>
      <c r="AJ2229" s="27" t="str">
        <f aca="false">IF($A2229="","",IF(NOT(ISERROR(MATCH($A2229,Validation!$A$193:$A$217,0))),"Manual mapping",IF(COUNTIF(Validation!$U$19:$U$178,$Z2229)&gt;0,"Direct",IF(COUNTIF(Validation!$S$19:$S$178,$AI2229)=1,"By surname","Unresolved"))))</f>
        <v/>
      </c>
      <c r="AK2229" s="28" t="str">
        <f aca="false">IF($L2229="","",IF(MATCH($L2229,$L$2:$L$3000,0)&lt;&gt;ROW()-1,"",COUNT($AK$1:$AK2228)+1))</f>
        <v/>
      </c>
      <c r="AL2229" s="28" t="str">
        <f aca="false">IF($G2229="","",IF(MATCH($G2229,$G$2:$G$3000,0)&lt;&gt;ROW()-1,"",COUNT($AL$1:$AL2228)+1))</f>
        <v/>
      </c>
      <c r="AM2229" s="28" t="str">
        <f aca="false">IF($H2229="","",IF(MATCH($H2229,$H$2:$H$3000,0)&lt;&gt;ROW()-1,"",COUNT($AM$1:$AM2228)+1))</f>
        <v/>
      </c>
      <c r="AN2229" s="28" t="str">
        <f aca="false">IF($I2229="","",IF(MATCH($I2229,$I$2:$I$3000,0)&lt;&gt;ROW()-1,"",COUNT($AN$1:$AN2228)+1))</f>
        <v/>
      </c>
      <c r="AO2229" s="28" t="str">
        <f aca="false">IF($Q2229="","",IF(MATCH($Q2229,$Q$2:$Q$3000,0)&lt;&gt;ROW()-1,"",COUNT($AO$1:$AO2228)+1))</f>
        <v/>
      </c>
    </row>
    <row r="2230" customFormat="false" ht="12.75" hidden="false" customHeight="true" outlineLevel="0" collapsed="false">
      <c r="W2230" s="24" t="n">
        <f aca="false">IF($F2230="",0,IFERROR(IF(ISNUMBER($F2230),INT($F2230),DATE(VALUE(MID(SUBSTITUTE(LEFT($F2230,FIND(" ",$F2230&amp;" ")-1),"/",REPT(" ",20)),41,20)),VALUE(LEFT(SUBSTITUTE(LEFT($F2230,FIND(" ",$F2230&amp;" ")-1),"/",REPT(" ",20)),20)),VALUE(MID(SUBSTITUTE(LEFT($F2230,FIND(" ",$F2230&amp;" ")-1),"/",REPT(" ",20)),21,20)))),0))</f>
        <v>0</v>
      </c>
      <c r="X2230" s="25" t="str">
        <f aca="false">IF(ISNUMBER($N2230),$N2230*Validation!$B$5,"")</f>
        <v/>
      </c>
      <c r="Y2230" s="26" t="str">
        <f aca="false">IF($A2230="","",SUBSTITUTE(SUBSTITUTE(SUBSTITUTE(SUBSTITUTE(SUBSTITUTE(SUBSTITUTE(SUBSTITUTE(UPPER(TRIM($A2230)),"Á","A"),"É","E"),"Í","I"),"Ó","O"),"Ú","U"),"Ñ","N"),"Ü","U"))</f>
        <v/>
      </c>
      <c r="Z2230" s="26" t="str">
        <f aca="false">IF($Y2230="","",LEFT($Y2230,1)&amp;" "&amp;TRIM(RIGHT(SUBSTITUTE($Y2230," ",REPT(" ",50)),50)))</f>
        <v/>
      </c>
      <c r="AA2230" s="27" t="str">
        <f aca="false">IF($AF2230="","",IF(COUNTIF(Validation!$U$19:$U$178,$AF2230)&gt;0,"OK","NO MATCH"))</f>
        <v/>
      </c>
      <c r="AB2230" s="27" t="str">
        <f aca="false">IF($W2230=0,"",IF(AND($W2230&gt;=Validation!$B$3,$W2230&lt;=Validation!$C$3),"Yes","No"))</f>
        <v/>
      </c>
      <c r="AC2230" s="26" t="str">
        <f aca="false">IF($A2230="","",$AF2230&amp;"|"&amp;TEXT($W2230,"yyyy-mm-dd")&amp;"|"&amp;$J2230&amp;"|"&amp;$N2230)</f>
        <v/>
      </c>
      <c r="AD2230" s="27" t="str">
        <f aca="false">IF($AC2230="","",IF(COUNTIF($AC$2:$AC$3000,$AC2230)&gt;1,"REVIEW","OK"))</f>
        <v/>
      </c>
      <c r="AE2230" s="27" t="str">
        <f aca="false">IF(OR($W2230=0,$O2230=""),"",IF(IFERROR(IF(ISNUMBER($O2230),INT($O2230),DATE(VALUE(MID(SUBSTITUTE(LEFT($O2230,FIND(" ",$O2230&amp;" ")-1),"/",REPT(" ",20)),41,20)),VALUE(LEFT(SUBSTITUTE(LEFT($O2230,FIND(" ",$O2230&amp;" ")-1),"/",REPT(" ",20)),20)),VALUE(MID(SUBSTITUTE(LEFT($O2230,FIND(" ",$O2230&amp;" ")-1),"/",REPT(" ",20)),21,20)))),0)&gt;$W2230,"Late","Same day"))</f>
        <v/>
      </c>
      <c r="AF2230" s="26" t="str">
        <f aca="false">IF($A2230="","",IFERROR(INDEX(Validation!$C$193:$C$217,MATCH($A2230,Validation!$A$193:$A$217,0)),IF(COUNTIF(Validation!$U$19:$U$178,$Z2230)&gt;0,$Z2230,IF(COUNTIF(Validation!$S$19:$S$178,$AI2230)=1,INDEX(Validation!$U$19:$U$178,MATCH($AI2230,Validation!$S$19:$S$178,0)),$Z2230))))</f>
        <v/>
      </c>
      <c r="AG2230" s="27" t="str">
        <f aca="false">IF(COUNTA($A2230:$U2230)=0,"",IF($A2230="","No name",IF($F2230="","No date",IF($W2230=0,"Date ilegible",IF(NOT(ISNUMBER($N2230)),"Hours no numéricas",IF($AA2230="NO MATCH","Person no identificada","OK"))))))</f>
        <v/>
      </c>
      <c r="AH2230" s="27" t="str">
        <f aca="false">IF($W2230=0,"No date",IF($W2230&lt;Validation!$B$3,"Before period",IF($W2230&gt;Validation!$C$3,"After period","In period")))</f>
        <v>No date</v>
      </c>
      <c r="AI2230" s="26" t="str">
        <f aca="false">IF($Y2230="","",TRIM(RIGHT(SUBSTITUTE($Y2230," ",REPT(" ",50)),50)))</f>
        <v/>
      </c>
      <c r="AJ2230" s="27" t="str">
        <f aca="false">IF($A2230="","",IF(NOT(ISERROR(MATCH($A2230,Validation!$A$193:$A$217,0))),"Manual mapping",IF(COUNTIF(Validation!$U$19:$U$178,$Z2230)&gt;0,"Direct",IF(COUNTIF(Validation!$S$19:$S$178,$AI2230)=1,"By surname","Unresolved"))))</f>
        <v/>
      </c>
      <c r="AK2230" s="28" t="str">
        <f aca="false">IF($L2230="","",IF(MATCH($L2230,$L$2:$L$3000,0)&lt;&gt;ROW()-1,"",COUNT($AK$1:$AK2229)+1))</f>
        <v/>
      </c>
      <c r="AL2230" s="28" t="str">
        <f aca="false">IF($G2230="","",IF(MATCH($G2230,$G$2:$G$3000,0)&lt;&gt;ROW()-1,"",COUNT($AL$1:$AL2229)+1))</f>
        <v/>
      </c>
      <c r="AM2230" s="28" t="str">
        <f aca="false">IF($H2230="","",IF(MATCH($H2230,$H$2:$H$3000,0)&lt;&gt;ROW()-1,"",COUNT($AM$1:$AM2229)+1))</f>
        <v/>
      </c>
      <c r="AN2230" s="28" t="str">
        <f aca="false">IF($I2230="","",IF(MATCH($I2230,$I$2:$I$3000,0)&lt;&gt;ROW()-1,"",COUNT($AN$1:$AN2229)+1))</f>
        <v/>
      </c>
      <c r="AO2230" s="28" t="str">
        <f aca="false">IF($Q2230="","",IF(MATCH($Q2230,$Q$2:$Q$3000,0)&lt;&gt;ROW()-1,"",COUNT($AO$1:$AO2229)+1))</f>
        <v/>
      </c>
    </row>
    <row r="2231" customFormat="false" ht="12.75" hidden="false" customHeight="true" outlineLevel="0" collapsed="false">
      <c r="W2231" s="24" t="n">
        <f aca="false">IF($F2231="",0,IFERROR(IF(ISNUMBER($F2231),INT($F2231),DATE(VALUE(MID(SUBSTITUTE(LEFT($F2231,FIND(" ",$F2231&amp;" ")-1),"/",REPT(" ",20)),41,20)),VALUE(LEFT(SUBSTITUTE(LEFT($F2231,FIND(" ",$F2231&amp;" ")-1),"/",REPT(" ",20)),20)),VALUE(MID(SUBSTITUTE(LEFT($F2231,FIND(" ",$F2231&amp;" ")-1),"/",REPT(" ",20)),21,20)))),0))</f>
        <v>0</v>
      </c>
      <c r="X2231" s="25" t="str">
        <f aca="false">IF(ISNUMBER($N2231),$N2231*Validation!$B$5,"")</f>
        <v/>
      </c>
      <c r="Y2231" s="26" t="str">
        <f aca="false">IF($A2231="","",SUBSTITUTE(SUBSTITUTE(SUBSTITUTE(SUBSTITUTE(SUBSTITUTE(SUBSTITUTE(SUBSTITUTE(UPPER(TRIM($A2231)),"Á","A"),"É","E"),"Í","I"),"Ó","O"),"Ú","U"),"Ñ","N"),"Ü","U"))</f>
        <v/>
      </c>
      <c r="Z2231" s="26" t="str">
        <f aca="false">IF($Y2231="","",LEFT($Y2231,1)&amp;" "&amp;TRIM(RIGHT(SUBSTITUTE($Y2231," ",REPT(" ",50)),50)))</f>
        <v/>
      </c>
      <c r="AA2231" s="27" t="str">
        <f aca="false">IF($AF2231="","",IF(COUNTIF(Validation!$U$19:$U$178,$AF2231)&gt;0,"OK","NO MATCH"))</f>
        <v/>
      </c>
      <c r="AB2231" s="27" t="str">
        <f aca="false">IF($W2231=0,"",IF(AND($W2231&gt;=Validation!$B$3,$W2231&lt;=Validation!$C$3),"Yes","No"))</f>
        <v/>
      </c>
      <c r="AC2231" s="26" t="str">
        <f aca="false">IF($A2231="","",$AF2231&amp;"|"&amp;TEXT($W2231,"yyyy-mm-dd")&amp;"|"&amp;$J2231&amp;"|"&amp;$N2231)</f>
        <v/>
      </c>
      <c r="AD2231" s="27" t="str">
        <f aca="false">IF($AC2231="","",IF(COUNTIF($AC$2:$AC$3000,$AC2231)&gt;1,"REVIEW","OK"))</f>
        <v/>
      </c>
      <c r="AE2231" s="27" t="str">
        <f aca="false">IF(OR($W2231=0,$O2231=""),"",IF(IFERROR(IF(ISNUMBER($O2231),INT($O2231),DATE(VALUE(MID(SUBSTITUTE(LEFT($O2231,FIND(" ",$O2231&amp;" ")-1),"/",REPT(" ",20)),41,20)),VALUE(LEFT(SUBSTITUTE(LEFT($O2231,FIND(" ",$O2231&amp;" ")-1),"/",REPT(" ",20)),20)),VALUE(MID(SUBSTITUTE(LEFT($O2231,FIND(" ",$O2231&amp;" ")-1),"/",REPT(" ",20)),21,20)))),0)&gt;$W2231,"Late","Same day"))</f>
        <v/>
      </c>
      <c r="AF2231" s="26" t="str">
        <f aca="false">IF($A2231="","",IFERROR(INDEX(Validation!$C$193:$C$217,MATCH($A2231,Validation!$A$193:$A$217,0)),IF(COUNTIF(Validation!$U$19:$U$178,$Z2231)&gt;0,$Z2231,IF(COUNTIF(Validation!$S$19:$S$178,$AI2231)=1,INDEX(Validation!$U$19:$U$178,MATCH($AI2231,Validation!$S$19:$S$178,0)),$Z2231))))</f>
        <v/>
      </c>
      <c r="AG2231" s="27" t="str">
        <f aca="false">IF(COUNTA($A2231:$U2231)=0,"",IF($A2231="","No name",IF($F2231="","No date",IF($W2231=0,"Date ilegible",IF(NOT(ISNUMBER($N2231)),"Hours no numéricas",IF($AA2231="NO MATCH","Person no identificada","OK"))))))</f>
        <v/>
      </c>
      <c r="AH2231" s="27" t="str">
        <f aca="false">IF($W2231=0,"No date",IF($W2231&lt;Validation!$B$3,"Before period",IF($W2231&gt;Validation!$C$3,"After period","In period")))</f>
        <v>No date</v>
      </c>
      <c r="AI2231" s="26" t="str">
        <f aca="false">IF($Y2231="","",TRIM(RIGHT(SUBSTITUTE($Y2231," ",REPT(" ",50)),50)))</f>
        <v/>
      </c>
      <c r="AJ2231" s="27" t="str">
        <f aca="false">IF($A2231="","",IF(NOT(ISERROR(MATCH($A2231,Validation!$A$193:$A$217,0))),"Manual mapping",IF(COUNTIF(Validation!$U$19:$U$178,$Z2231)&gt;0,"Direct",IF(COUNTIF(Validation!$S$19:$S$178,$AI2231)=1,"By surname","Unresolved"))))</f>
        <v/>
      </c>
      <c r="AK2231" s="28" t="str">
        <f aca="false">IF($L2231="","",IF(MATCH($L2231,$L$2:$L$3000,0)&lt;&gt;ROW()-1,"",COUNT($AK$1:$AK2230)+1))</f>
        <v/>
      </c>
      <c r="AL2231" s="28" t="str">
        <f aca="false">IF($G2231="","",IF(MATCH($G2231,$G$2:$G$3000,0)&lt;&gt;ROW()-1,"",COUNT($AL$1:$AL2230)+1))</f>
        <v/>
      </c>
      <c r="AM2231" s="28" t="str">
        <f aca="false">IF($H2231="","",IF(MATCH($H2231,$H$2:$H$3000,0)&lt;&gt;ROW()-1,"",COUNT($AM$1:$AM2230)+1))</f>
        <v/>
      </c>
      <c r="AN2231" s="28" t="str">
        <f aca="false">IF($I2231="","",IF(MATCH($I2231,$I$2:$I$3000,0)&lt;&gt;ROW()-1,"",COUNT($AN$1:$AN2230)+1))</f>
        <v/>
      </c>
      <c r="AO2231" s="28" t="str">
        <f aca="false">IF($Q2231="","",IF(MATCH($Q2231,$Q$2:$Q$3000,0)&lt;&gt;ROW()-1,"",COUNT($AO$1:$AO2230)+1))</f>
        <v/>
      </c>
    </row>
    <row r="2232" customFormat="false" ht="12.75" hidden="false" customHeight="true" outlineLevel="0" collapsed="false">
      <c r="W2232" s="24" t="n">
        <f aca="false">IF($F2232="",0,IFERROR(IF(ISNUMBER($F2232),INT($F2232),DATE(VALUE(MID(SUBSTITUTE(LEFT($F2232,FIND(" ",$F2232&amp;" ")-1),"/",REPT(" ",20)),41,20)),VALUE(LEFT(SUBSTITUTE(LEFT($F2232,FIND(" ",$F2232&amp;" ")-1),"/",REPT(" ",20)),20)),VALUE(MID(SUBSTITUTE(LEFT($F2232,FIND(" ",$F2232&amp;" ")-1),"/",REPT(" ",20)),21,20)))),0))</f>
        <v>0</v>
      </c>
      <c r="X2232" s="25" t="str">
        <f aca="false">IF(ISNUMBER($N2232),$N2232*Validation!$B$5,"")</f>
        <v/>
      </c>
      <c r="Y2232" s="26" t="str">
        <f aca="false">IF($A2232="","",SUBSTITUTE(SUBSTITUTE(SUBSTITUTE(SUBSTITUTE(SUBSTITUTE(SUBSTITUTE(SUBSTITUTE(UPPER(TRIM($A2232)),"Á","A"),"É","E"),"Í","I"),"Ó","O"),"Ú","U"),"Ñ","N"),"Ü","U"))</f>
        <v/>
      </c>
      <c r="Z2232" s="26" t="str">
        <f aca="false">IF($Y2232="","",LEFT($Y2232,1)&amp;" "&amp;TRIM(RIGHT(SUBSTITUTE($Y2232," ",REPT(" ",50)),50)))</f>
        <v/>
      </c>
      <c r="AA2232" s="27" t="str">
        <f aca="false">IF($AF2232="","",IF(COUNTIF(Validation!$U$19:$U$178,$AF2232)&gt;0,"OK","NO MATCH"))</f>
        <v/>
      </c>
      <c r="AB2232" s="27" t="str">
        <f aca="false">IF($W2232=0,"",IF(AND($W2232&gt;=Validation!$B$3,$W2232&lt;=Validation!$C$3),"Yes","No"))</f>
        <v/>
      </c>
      <c r="AC2232" s="26" t="str">
        <f aca="false">IF($A2232="","",$AF2232&amp;"|"&amp;TEXT($W2232,"yyyy-mm-dd")&amp;"|"&amp;$J2232&amp;"|"&amp;$N2232)</f>
        <v/>
      </c>
      <c r="AD2232" s="27" t="str">
        <f aca="false">IF($AC2232="","",IF(COUNTIF($AC$2:$AC$3000,$AC2232)&gt;1,"REVIEW","OK"))</f>
        <v/>
      </c>
      <c r="AE2232" s="27" t="str">
        <f aca="false">IF(OR($W2232=0,$O2232=""),"",IF(IFERROR(IF(ISNUMBER($O2232),INT($O2232),DATE(VALUE(MID(SUBSTITUTE(LEFT($O2232,FIND(" ",$O2232&amp;" ")-1),"/",REPT(" ",20)),41,20)),VALUE(LEFT(SUBSTITUTE(LEFT($O2232,FIND(" ",$O2232&amp;" ")-1),"/",REPT(" ",20)),20)),VALUE(MID(SUBSTITUTE(LEFT($O2232,FIND(" ",$O2232&amp;" ")-1),"/",REPT(" ",20)),21,20)))),0)&gt;$W2232,"Late","Same day"))</f>
        <v/>
      </c>
      <c r="AF2232" s="26" t="str">
        <f aca="false">IF($A2232="","",IFERROR(INDEX(Validation!$C$193:$C$217,MATCH($A2232,Validation!$A$193:$A$217,0)),IF(COUNTIF(Validation!$U$19:$U$178,$Z2232)&gt;0,$Z2232,IF(COUNTIF(Validation!$S$19:$S$178,$AI2232)=1,INDEX(Validation!$U$19:$U$178,MATCH($AI2232,Validation!$S$19:$S$178,0)),$Z2232))))</f>
        <v/>
      </c>
      <c r="AG2232" s="27" t="str">
        <f aca="false">IF(COUNTA($A2232:$U2232)=0,"",IF($A2232="","No name",IF($F2232="","No date",IF($W2232=0,"Date ilegible",IF(NOT(ISNUMBER($N2232)),"Hours no numéricas",IF($AA2232="NO MATCH","Person no identificada","OK"))))))</f>
        <v/>
      </c>
      <c r="AH2232" s="27" t="str">
        <f aca="false">IF($W2232=0,"No date",IF($W2232&lt;Validation!$B$3,"Before period",IF($W2232&gt;Validation!$C$3,"After period","In period")))</f>
        <v>No date</v>
      </c>
      <c r="AI2232" s="26" t="str">
        <f aca="false">IF($Y2232="","",TRIM(RIGHT(SUBSTITUTE($Y2232," ",REPT(" ",50)),50)))</f>
        <v/>
      </c>
      <c r="AJ2232" s="27" t="str">
        <f aca="false">IF($A2232="","",IF(NOT(ISERROR(MATCH($A2232,Validation!$A$193:$A$217,0))),"Manual mapping",IF(COUNTIF(Validation!$U$19:$U$178,$Z2232)&gt;0,"Direct",IF(COUNTIF(Validation!$S$19:$S$178,$AI2232)=1,"By surname","Unresolved"))))</f>
        <v/>
      </c>
      <c r="AK2232" s="28" t="str">
        <f aca="false">IF($L2232="","",IF(MATCH($L2232,$L$2:$L$3000,0)&lt;&gt;ROW()-1,"",COUNT($AK$1:$AK2231)+1))</f>
        <v/>
      </c>
      <c r="AL2232" s="28" t="str">
        <f aca="false">IF($G2232="","",IF(MATCH($G2232,$G$2:$G$3000,0)&lt;&gt;ROW()-1,"",COUNT($AL$1:$AL2231)+1))</f>
        <v/>
      </c>
      <c r="AM2232" s="28" t="str">
        <f aca="false">IF($H2232="","",IF(MATCH($H2232,$H$2:$H$3000,0)&lt;&gt;ROW()-1,"",COUNT($AM$1:$AM2231)+1))</f>
        <v/>
      </c>
      <c r="AN2232" s="28" t="str">
        <f aca="false">IF($I2232="","",IF(MATCH($I2232,$I$2:$I$3000,0)&lt;&gt;ROW()-1,"",COUNT($AN$1:$AN2231)+1))</f>
        <v/>
      </c>
      <c r="AO2232" s="28" t="str">
        <f aca="false">IF($Q2232="","",IF(MATCH($Q2232,$Q$2:$Q$3000,0)&lt;&gt;ROW()-1,"",COUNT($AO$1:$AO2231)+1))</f>
        <v/>
      </c>
    </row>
    <row r="2233" customFormat="false" ht="12.75" hidden="false" customHeight="true" outlineLevel="0" collapsed="false">
      <c r="W2233" s="24" t="n">
        <f aca="false">IF($F2233="",0,IFERROR(IF(ISNUMBER($F2233),INT($F2233),DATE(VALUE(MID(SUBSTITUTE(LEFT($F2233,FIND(" ",$F2233&amp;" ")-1),"/",REPT(" ",20)),41,20)),VALUE(LEFT(SUBSTITUTE(LEFT($F2233,FIND(" ",$F2233&amp;" ")-1),"/",REPT(" ",20)),20)),VALUE(MID(SUBSTITUTE(LEFT($F2233,FIND(" ",$F2233&amp;" ")-1),"/",REPT(" ",20)),21,20)))),0))</f>
        <v>0</v>
      </c>
      <c r="X2233" s="25" t="str">
        <f aca="false">IF(ISNUMBER($N2233),$N2233*Validation!$B$5,"")</f>
        <v/>
      </c>
      <c r="Y2233" s="26" t="str">
        <f aca="false">IF($A2233="","",SUBSTITUTE(SUBSTITUTE(SUBSTITUTE(SUBSTITUTE(SUBSTITUTE(SUBSTITUTE(SUBSTITUTE(UPPER(TRIM($A2233)),"Á","A"),"É","E"),"Í","I"),"Ó","O"),"Ú","U"),"Ñ","N"),"Ü","U"))</f>
        <v/>
      </c>
      <c r="Z2233" s="26" t="str">
        <f aca="false">IF($Y2233="","",LEFT($Y2233,1)&amp;" "&amp;TRIM(RIGHT(SUBSTITUTE($Y2233," ",REPT(" ",50)),50)))</f>
        <v/>
      </c>
      <c r="AA2233" s="27" t="str">
        <f aca="false">IF($AF2233="","",IF(COUNTIF(Validation!$U$19:$U$178,$AF2233)&gt;0,"OK","NO MATCH"))</f>
        <v/>
      </c>
      <c r="AB2233" s="27" t="str">
        <f aca="false">IF($W2233=0,"",IF(AND($W2233&gt;=Validation!$B$3,$W2233&lt;=Validation!$C$3),"Yes","No"))</f>
        <v/>
      </c>
      <c r="AC2233" s="26" t="str">
        <f aca="false">IF($A2233="","",$AF2233&amp;"|"&amp;TEXT($W2233,"yyyy-mm-dd")&amp;"|"&amp;$J2233&amp;"|"&amp;$N2233)</f>
        <v/>
      </c>
      <c r="AD2233" s="27" t="str">
        <f aca="false">IF($AC2233="","",IF(COUNTIF($AC$2:$AC$3000,$AC2233)&gt;1,"REVIEW","OK"))</f>
        <v/>
      </c>
      <c r="AE2233" s="27" t="str">
        <f aca="false">IF(OR($W2233=0,$O2233=""),"",IF(IFERROR(IF(ISNUMBER($O2233),INT($O2233),DATE(VALUE(MID(SUBSTITUTE(LEFT($O2233,FIND(" ",$O2233&amp;" ")-1),"/",REPT(" ",20)),41,20)),VALUE(LEFT(SUBSTITUTE(LEFT($O2233,FIND(" ",$O2233&amp;" ")-1),"/",REPT(" ",20)),20)),VALUE(MID(SUBSTITUTE(LEFT($O2233,FIND(" ",$O2233&amp;" ")-1),"/",REPT(" ",20)),21,20)))),0)&gt;$W2233,"Late","Same day"))</f>
        <v/>
      </c>
      <c r="AF2233" s="26" t="str">
        <f aca="false">IF($A2233="","",IFERROR(INDEX(Validation!$C$193:$C$217,MATCH($A2233,Validation!$A$193:$A$217,0)),IF(COUNTIF(Validation!$U$19:$U$178,$Z2233)&gt;0,$Z2233,IF(COUNTIF(Validation!$S$19:$S$178,$AI2233)=1,INDEX(Validation!$U$19:$U$178,MATCH($AI2233,Validation!$S$19:$S$178,0)),$Z2233))))</f>
        <v/>
      </c>
      <c r="AG2233" s="27" t="str">
        <f aca="false">IF(COUNTA($A2233:$U2233)=0,"",IF($A2233="","No name",IF($F2233="","No date",IF($W2233=0,"Date ilegible",IF(NOT(ISNUMBER($N2233)),"Hours no numéricas",IF($AA2233="NO MATCH","Person no identificada","OK"))))))</f>
        <v/>
      </c>
      <c r="AH2233" s="27" t="str">
        <f aca="false">IF($W2233=0,"No date",IF($W2233&lt;Validation!$B$3,"Before period",IF($W2233&gt;Validation!$C$3,"After period","In period")))</f>
        <v>No date</v>
      </c>
      <c r="AI2233" s="26" t="str">
        <f aca="false">IF($Y2233="","",TRIM(RIGHT(SUBSTITUTE($Y2233," ",REPT(" ",50)),50)))</f>
        <v/>
      </c>
      <c r="AJ2233" s="27" t="str">
        <f aca="false">IF($A2233="","",IF(NOT(ISERROR(MATCH($A2233,Validation!$A$193:$A$217,0))),"Manual mapping",IF(COUNTIF(Validation!$U$19:$U$178,$Z2233)&gt;0,"Direct",IF(COUNTIF(Validation!$S$19:$S$178,$AI2233)=1,"By surname","Unresolved"))))</f>
        <v/>
      </c>
      <c r="AK2233" s="28" t="str">
        <f aca="false">IF($L2233="","",IF(MATCH($L2233,$L$2:$L$3000,0)&lt;&gt;ROW()-1,"",COUNT($AK$1:$AK2232)+1))</f>
        <v/>
      </c>
      <c r="AL2233" s="28" t="str">
        <f aca="false">IF($G2233="","",IF(MATCH($G2233,$G$2:$G$3000,0)&lt;&gt;ROW()-1,"",COUNT($AL$1:$AL2232)+1))</f>
        <v/>
      </c>
      <c r="AM2233" s="28" t="str">
        <f aca="false">IF($H2233="","",IF(MATCH($H2233,$H$2:$H$3000,0)&lt;&gt;ROW()-1,"",COUNT($AM$1:$AM2232)+1))</f>
        <v/>
      </c>
      <c r="AN2233" s="28" t="str">
        <f aca="false">IF($I2233="","",IF(MATCH($I2233,$I$2:$I$3000,0)&lt;&gt;ROW()-1,"",COUNT($AN$1:$AN2232)+1))</f>
        <v/>
      </c>
      <c r="AO2233" s="28" t="str">
        <f aca="false">IF($Q2233="","",IF(MATCH($Q2233,$Q$2:$Q$3000,0)&lt;&gt;ROW()-1,"",COUNT($AO$1:$AO2232)+1))</f>
        <v/>
      </c>
    </row>
    <row r="2234" customFormat="false" ht="12.75" hidden="false" customHeight="true" outlineLevel="0" collapsed="false">
      <c r="W2234" s="24" t="n">
        <f aca="false">IF($F2234="",0,IFERROR(IF(ISNUMBER($F2234),INT($F2234),DATE(VALUE(MID(SUBSTITUTE(LEFT($F2234,FIND(" ",$F2234&amp;" ")-1),"/",REPT(" ",20)),41,20)),VALUE(LEFT(SUBSTITUTE(LEFT($F2234,FIND(" ",$F2234&amp;" ")-1),"/",REPT(" ",20)),20)),VALUE(MID(SUBSTITUTE(LEFT($F2234,FIND(" ",$F2234&amp;" ")-1),"/",REPT(" ",20)),21,20)))),0))</f>
        <v>0</v>
      </c>
      <c r="X2234" s="25" t="str">
        <f aca="false">IF(ISNUMBER($N2234),$N2234*Validation!$B$5,"")</f>
        <v/>
      </c>
      <c r="Y2234" s="26" t="str">
        <f aca="false">IF($A2234="","",SUBSTITUTE(SUBSTITUTE(SUBSTITUTE(SUBSTITUTE(SUBSTITUTE(SUBSTITUTE(SUBSTITUTE(UPPER(TRIM($A2234)),"Á","A"),"É","E"),"Í","I"),"Ó","O"),"Ú","U"),"Ñ","N"),"Ü","U"))</f>
        <v/>
      </c>
      <c r="Z2234" s="26" t="str">
        <f aca="false">IF($Y2234="","",LEFT($Y2234,1)&amp;" "&amp;TRIM(RIGHT(SUBSTITUTE($Y2234," ",REPT(" ",50)),50)))</f>
        <v/>
      </c>
      <c r="AA2234" s="27" t="str">
        <f aca="false">IF($AF2234="","",IF(COUNTIF(Validation!$U$19:$U$178,$AF2234)&gt;0,"OK","NO MATCH"))</f>
        <v/>
      </c>
      <c r="AB2234" s="27" t="str">
        <f aca="false">IF($W2234=0,"",IF(AND($W2234&gt;=Validation!$B$3,$W2234&lt;=Validation!$C$3),"Yes","No"))</f>
        <v/>
      </c>
      <c r="AC2234" s="26" t="str">
        <f aca="false">IF($A2234="","",$AF2234&amp;"|"&amp;TEXT($W2234,"yyyy-mm-dd")&amp;"|"&amp;$J2234&amp;"|"&amp;$N2234)</f>
        <v/>
      </c>
      <c r="AD2234" s="27" t="str">
        <f aca="false">IF($AC2234="","",IF(COUNTIF($AC$2:$AC$3000,$AC2234)&gt;1,"REVIEW","OK"))</f>
        <v/>
      </c>
      <c r="AE2234" s="27" t="str">
        <f aca="false">IF(OR($W2234=0,$O2234=""),"",IF(IFERROR(IF(ISNUMBER($O2234),INT($O2234),DATE(VALUE(MID(SUBSTITUTE(LEFT($O2234,FIND(" ",$O2234&amp;" ")-1),"/",REPT(" ",20)),41,20)),VALUE(LEFT(SUBSTITUTE(LEFT($O2234,FIND(" ",$O2234&amp;" ")-1),"/",REPT(" ",20)),20)),VALUE(MID(SUBSTITUTE(LEFT($O2234,FIND(" ",$O2234&amp;" ")-1),"/",REPT(" ",20)),21,20)))),0)&gt;$W2234,"Late","Same day"))</f>
        <v/>
      </c>
      <c r="AF2234" s="26" t="str">
        <f aca="false">IF($A2234="","",IFERROR(INDEX(Validation!$C$193:$C$217,MATCH($A2234,Validation!$A$193:$A$217,0)),IF(COUNTIF(Validation!$U$19:$U$178,$Z2234)&gt;0,$Z2234,IF(COUNTIF(Validation!$S$19:$S$178,$AI2234)=1,INDEX(Validation!$U$19:$U$178,MATCH($AI2234,Validation!$S$19:$S$178,0)),$Z2234))))</f>
        <v/>
      </c>
      <c r="AG2234" s="27" t="str">
        <f aca="false">IF(COUNTA($A2234:$U2234)=0,"",IF($A2234="","No name",IF($F2234="","No date",IF($W2234=0,"Date ilegible",IF(NOT(ISNUMBER($N2234)),"Hours no numéricas",IF($AA2234="NO MATCH","Person no identificada","OK"))))))</f>
        <v/>
      </c>
      <c r="AH2234" s="27" t="str">
        <f aca="false">IF($W2234=0,"No date",IF($W2234&lt;Validation!$B$3,"Before period",IF($W2234&gt;Validation!$C$3,"After period","In period")))</f>
        <v>No date</v>
      </c>
      <c r="AI2234" s="26" t="str">
        <f aca="false">IF($Y2234="","",TRIM(RIGHT(SUBSTITUTE($Y2234," ",REPT(" ",50)),50)))</f>
        <v/>
      </c>
      <c r="AJ2234" s="27" t="str">
        <f aca="false">IF($A2234="","",IF(NOT(ISERROR(MATCH($A2234,Validation!$A$193:$A$217,0))),"Manual mapping",IF(COUNTIF(Validation!$U$19:$U$178,$Z2234)&gt;0,"Direct",IF(COUNTIF(Validation!$S$19:$S$178,$AI2234)=1,"By surname","Unresolved"))))</f>
        <v/>
      </c>
      <c r="AK2234" s="28" t="str">
        <f aca="false">IF($L2234="","",IF(MATCH($L2234,$L$2:$L$3000,0)&lt;&gt;ROW()-1,"",COUNT($AK$1:$AK2233)+1))</f>
        <v/>
      </c>
      <c r="AL2234" s="28" t="str">
        <f aca="false">IF($G2234="","",IF(MATCH($G2234,$G$2:$G$3000,0)&lt;&gt;ROW()-1,"",COUNT($AL$1:$AL2233)+1))</f>
        <v/>
      </c>
      <c r="AM2234" s="28" t="str">
        <f aca="false">IF($H2234="","",IF(MATCH($H2234,$H$2:$H$3000,0)&lt;&gt;ROW()-1,"",COUNT($AM$1:$AM2233)+1))</f>
        <v/>
      </c>
      <c r="AN2234" s="28" t="str">
        <f aca="false">IF($I2234="","",IF(MATCH($I2234,$I$2:$I$3000,0)&lt;&gt;ROW()-1,"",COUNT($AN$1:$AN2233)+1))</f>
        <v/>
      </c>
      <c r="AO2234" s="28" t="str">
        <f aca="false">IF($Q2234="","",IF(MATCH($Q2234,$Q$2:$Q$3000,0)&lt;&gt;ROW()-1,"",COUNT($AO$1:$AO2233)+1))</f>
        <v/>
      </c>
    </row>
    <row r="2235" customFormat="false" ht="12.75" hidden="false" customHeight="true" outlineLevel="0" collapsed="false">
      <c r="W2235" s="24" t="n">
        <f aca="false">IF($F2235="",0,IFERROR(IF(ISNUMBER($F2235),INT($F2235),DATE(VALUE(MID(SUBSTITUTE(LEFT($F2235,FIND(" ",$F2235&amp;" ")-1),"/",REPT(" ",20)),41,20)),VALUE(LEFT(SUBSTITUTE(LEFT($F2235,FIND(" ",$F2235&amp;" ")-1),"/",REPT(" ",20)),20)),VALUE(MID(SUBSTITUTE(LEFT($F2235,FIND(" ",$F2235&amp;" ")-1),"/",REPT(" ",20)),21,20)))),0))</f>
        <v>0</v>
      </c>
      <c r="X2235" s="25" t="str">
        <f aca="false">IF(ISNUMBER($N2235),$N2235*Validation!$B$5,"")</f>
        <v/>
      </c>
      <c r="Y2235" s="26" t="str">
        <f aca="false">IF($A2235="","",SUBSTITUTE(SUBSTITUTE(SUBSTITUTE(SUBSTITUTE(SUBSTITUTE(SUBSTITUTE(SUBSTITUTE(UPPER(TRIM($A2235)),"Á","A"),"É","E"),"Í","I"),"Ó","O"),"Ú","U"),"Ñ","N"),"Ü","U"))</f>
        <v/>
      </c>
      <c r="Z2235" s="26" t="str">
        <f aca="false">IF($Y2235="","",LEFT($Y2235,1)&amp;" "&amp;TRIM(RIGHT(SUBSTITUTE($Y2235," ",REPT(" ",50)),50)))</f>
        <v/>
      </c>
      <c r="AA2235" s="27" t="str">
        <f aca="false">IF($AF2235="","",IF(COUNTIF(Validation!$U$19:$U$178,$AF2235)&gt;0,"OK","NO MATCH"))</f>
        <v/>
      </c>
      <c r="AB2235" s="27" t="str">
        <f aca="false">IF($W2235=0,"",IF(AND($W2235&gt;=Validation!$B$3,$W2235&lt;=Validation!$C$3),"Yes","No"))</f>
        <v/>
      </c>
      <c r="AC2235" s="26" t="str">
        <f aca="false">IF($A2235="","",$AF2235&amp;"|"&amp;TEXT($W2235,"yyyy-mm-dd")&amp;"|"&amp;$J2235&amp;"|"&amp;$N2235)</f>
        <v/>
      </c>
      <c r="AD2235" s="27" t="str">
        <f aca="false">IF($AC2235="","",IF(COUNTIF($AC$2:$AC$3000,$AC2235)&gt;1,"REVIEW","OK"))</f>
        <v/>
      </c>
      <c r="AE2235" s="27" t="str">
        <f aca="false">IF(OR($W2235=0,$O2235=""),"",IF(IFERROR(IF(ISNUMBER($O2235),INT($O2235),DATE(VALUE(MID(SUBSTITUTE(LEFT($O2235,FIND(" ",$O2235&amp;" ")-1),"/",REPT(" ",20)),41,20)),VALUE(LEFT(SUBSTITUTE(LEFT($O2235,FIND(" ",$O2235&amp;" ")-1),"/",REPT(" ",20)),20)),VALUE(MID(SUBSTITUTE(LEFT($O2235,FIND(" ",$O2235&amp;" ")-1),"/",REPT(" ",20)),21,20)))),0)&gt;$W2235,"Late","Same day"))</f>
        <v/>
      </c>
      <c r="AF2235" s="26" t="str">
        <f aca="false">IF($A2235="","",IFERROR(INDEX(Validation!$C$193:$C$217,MATCH($A2235,Validation!$A$193:$A$217,0)),IF(COUNTIF(Validation!$U$19:$U$178,$Z2235)&gt;0,$Z2235,IF(COUNTIF(Validation!$S$19:$S$178,$AI2235)=1,INDEX(Validation!$U$19:$U$178,MATCH($AI2235,Validation!$S$19:$S$178,0)),$Z2235))))</f>
        <v/>
      </c>
      <c r="AG2235" s="27" t="str">
        <f aca="false">IF(COUNTA($A2235:$U2235)=0,"",IF($A2235="","No name",IF($F2235="","No date",IF($W2235=0,"Date ilegible",IF(NOT(ISNUMBER($N2235)),"Hours no numéricas",IF($AA2235="NO MATCH","Person no identificada","OK"))))))</f>
        <v/>
      </c>
      <c r="AH2235" s="27" t="str">
        <f aca="false">IF($W2235=0,"No date",IF($W2235&lt;Validation!$B$3,"Before period",IF($W2235&gt;Validation!$C$3,"After period","In period")))</f>
        <v>No date</v>
      </c>
      <c r="AI2235" s="26" t="str">
        <f aca="false">IF($Y2235="","",TRIM(RIGHT(SUBSTITUTE($Y2235," ",REPT(" ",50)),50)))</f>
        <v/>
      </c>
      <c r="AJ2235" s="27" t="str">
        <f aca="false">IF($A2235="","",IF(NOT(ISERROR(MATCH($A2235,Validation!$A$193:$A$217,0))),"Manual mapping",IF(COUNTIF(Validation!$U$19:$U$178,$Z2235)&gt;0,"Direct",IF(COUNTIF(Validation!$S$19:$S$178,$AI2235)=1,"By surname","Unresolved"))))</f>
        <v/>
      </c>
      <c r="AK2235" s="28" t="str">
        <f aca="false">IF($L2235="","",IF(MATCH($L2235,$L$2:$L$3000,0)&lt;&gt;ROW()-1,"",COUNT($AK$1:$AK2234)+1))</f>
        <v/>
      </c>
      <c r="AL2235" s="28" t="str">
        <f aca="false">IF($G2235="","",IF(MATCH($G2235,$G$2:$G$3000,0)&lt;&gt;ROW()-1,"",COUNT($AL$1:$AL2234)+1))</f>
        <v/>
      </c>
      <c r="AM2235" s="28" t="str">
        <f aca="false">IF($H2235="","",IF(MATCH($H2235,$H$2:$H$3000,0)&lt;&gt;ROW()-1,"",COUNT($AM$1:$AM2234)+1))</f>
        <v/>
      </c>
      <c r="AN2235" s="28" t="str">
        <f aca="false">IF($I2235="","",IF(MATCH($I2235,$I$2:$I$3000,0)&lt;&gt;ROW()-1,"",COUNT($AN$1:$AN2234)+1))</f>
        <v/>
      </c>
      <c r="AO2235" s="28" t="str">
        <f aca="false">IF($Q2235="","",IF(MATCH($Q2235,$Q$2:$Q$3000,0)&lt;&gt;ROW()-1,"",COUNT($AO$1:$AO2234)+1))</f>
        <v/>
      </c>
    </row>
    <row r="2236" customFormat="false" ht="12.75" hidden="false" customHeight="true" outlineLevel="0" collapsed="false">
      <c r="W2236" s="24" t="n">
        <f aca="false">IF($F2236="",0,IFERROR(IF(ISNUMBER($F2236),INT($F2236),DATE(VALUE(MID(SUBSTITUTE(LEFT($F2236,FIND(" ",$F2236&amp;" ")-1),"/",REPT(" ",20)),41,20)),VALUE(LEFT(SUBSTITUTE(LEFT($F2236,FIND(" ",$F2236&amp;" ")-1),"/",REPT(" ",20)),20)),VALUE(MID(SUBSTITUTE(LEFT($F2236,FIND(" ",$F2236&amp;" ")-1),"/",REPT(" ",20)),21,20)))),0))</f>
        <v>0</v>
      </c>
      <c r="X2236" s="25" t="str">
        <f aca="false">IF(ISNUMBER($N2236),$N2236*Validation!$B$5,"")</f>
        <v/>
      </c>
      <c r="Y2236" s="26" t="str">
        <f aca="false">IF($A2236="","",SUBSTITUTE(SUBSTITUTE(SUBSTITUTE(SUBSTITUTE(SUBSTITUTE(SUBSTITUTE(SUBSTITUTE(UPPER(TRIM($A2236)),"Á","A"),"É","E"),"Í","I"),"Ó","O"),"Ú","U"),"Ñ","N"),"Ü","U"))</f>
        <v/>
      </c>
      <c r="Z2236" s="26" t="str">
        <f aca="false">IF($Y2236="","",LEFT($Y2236,1)&amp;" "&amp;TRIM(RIGHT(SUBSTITUTE($Y2236," ",REPT(" ",50)),50)))</f>
        <v/>
      </c>
      <c r="AA2236" s="27" t="str">
        <f aca="false">IF($AF2236="","",IF(COUNTIF(Validation!$U$19:$U$178,$AF2236)&gt;0,"OK","NO MATCH"))</f>
        <v/>
      </c>
      <c r="AB2236" s="27" t="str">
        <f aca="false">IF($W2236=0,"",IF(AND($W2236&gt;=Validation!$B$3,$W2236&lt;=Validation!$C$3),"Yes","No"))</f>
        <v/>
      </c>
      <c r="AC2236" s="26" t="str">
        <f aca="false">IF($A2236="","",$AF2236&amp;"|"&amp;TEXT($W2236,"yyyy-mm-dd")&amp;"|"&amp;$J2236&amp;"|"&amp;$N2236)</f>
        <v/>
      </c>
      <c r="AD2236" s="27" t="str">
        <f aca="false">IF($AC2236="","",IF(COUNTIF($AC$2:$AC$3000,$AC2236)&gt;1,"REVIEW","OK"))</f>
        <v/>
      </c>
      <c r="AE2236" s="27" t="str">
        <f aca="false">IF(OR($W2236=0,$O2236=""),"",IF(IFERROR(IF(ISNUMBER($O2236),INT($O2236),DATE(VALUE(MID(SUBSTITUTE(LEFT($O2236,FIND(" ",$O2236&amp;" ")-1),"/",REPT(" ",20)),41,20)),VALUE(LEFT(SUBSTITUTE(LEFT($O2236,FIND(" ",$O2236&amp;" ")-1),"/",REPT(" ",20)),20)),VALUE(MID(SUBSTITUTE(LEFT($O2236,FIND(" ",$O2236&amp;" ")-1),"/",REPT(" ",20)),21,20)))),0)&gt;$W2236,"Late","Same day"))</f>
        <v/>
      </c>
      <c r="AF2236" s="26" t="str">
        <f aca="false">IF($A2236="","",IFERROR(INDEX(Validation!$C$193:$C$217,MATCH($A2236,Validation!$A$193:$A$217,0)),IF(COUNTIF(Validation!$U$19:$U$178,$Z2236)&gt;0,$Z2236,IF(COUNTIF(Validation!$S$19:$S$178,$AI2236)=1,INDEX(Validation!$U$19:$U$178,MATCH($AI2236,Validation!$S$19:$S$178,0)),$Z2236))))</f>
        <v/>
      </c>
      <c r="AG2236" s="27" t="str">
        <f aca="false">IF(COUNTA($A2236:$U2236)=0,"",IF($A2236="","No name",IF($F2236="","No date",IF($W2236=0,"Date ilegible",IF(NOT(ISNUMBER($N2236)),"Hours no numéricas",IF($AA2236="NO MATCH","Person no identificada","OK"))))))</f>
        <v/>
      </c>
      <c r="AH2236" s="27" t="str">
        <f aca="false">IF($W2236=0,"No date",IF($W2236&lt;Validation!$B$3,"Before period",IF($W2236&gt;Validation!$C$3,"After period","In period")))</f>
        <v>No date</v>
      </c>
      <c r="AI2236" s="26" t="str">
        <f aca="false">IF($Y2236="","",TRIM(RIGHT(SUBSTITUTE($Y2236," ",REPT(" ",50)),50)))</f>
        <v/>
      </c>
      <c r="AJ2236" s="27" t="str">
        <f aca="false">IF($A2236="","",IF(NOT(ISERROR(MATCH($A2236,Validation!$A$193:$A$217,0))),"Manual mapping",IF(COUNTIF(Validation!$U$19:$U$178,$Z2236)&gt;0,"Direct",IF(COUNTIF(Validation!$S$19:$S$178,$AI2236)=1,"By surname","Unresolved"))))</f>
        <v/>
      </c>
      <c r="AK2236" s="28" t="str">
        <f aca="false">IF($L2236="","",IF(MATCH($L2236,$L$2:$L$3000,0)&lt;&gt;ROW()-1,"",COUNT($AK$1:$AK2235)+1))</f>
        <v/>
      </c>
      <c r="AL2236" s="28" t="str">
        <f aca="false">IF($G2236="","",IF(MATCH($G2236,$G$2:$G$3000,0)&lt;&gt;ROW()-1,"",COUNT($AL$1:$AL2235)+1))</f>
        <v/>
      </c>
      <c r="AM2236" s="28" t="str">
        <f aca="false">IF($H2236="","",IF(MATCH($H2236,$H$2:$H$3000,0)&lt;&gt;ROW()-1,"",COUNT($AM$1:$AM2235)+1))</f>
        <v/>
      </c>
      <c r="AN2236" s="28" t="str">
        <f aca="false">IF($I2236="","",IF(MATCH($I2236,$I$2:$I$3000,0)&lt;&gt;ROW()-1,"",COUNT($AN$1:$AN2235)+1))</f>
        <v/>
      </c>
      <c r="AO2236" s="28" t="str">
        <f aca="false">IF($Q2236="","",IF(MATCH($Q2236,$Q$2:$Q$3000,0)&lt;&gt;ROW()-1,"",COUNT($AO$1:$AO2235)+1))</f>
        <v/>
      </c>
    </row>
    <row r="2237" customFormat="false" ht="12.75" hidden="false" customHeight="true" outlineLevel="0" collapsed="false">
      <c r="W2237" s="24" t="n">
        <f aca="false">IF($F2237="",0,IFERROR(IF(ISNUMBER($F2237),INT($F2237),DATE(VALUE(MID(SUBSTITUTE(LEFT($F2237,FIND(" ",$F2237&amp;" ")-1),"/",REPT(" ",20)),41,20)),VALUE(LEFT(SUBSTITUTE(LEFT($F2237,FIND(" ",$F2237&amp;" ")-1),"/",REPT(" ",20)),20)),VALUE(MID(SUBSTITUTE(LEFT($F2237,FIND(" ",$F2237&amp;" ")-1),"/",REPT(" ",20)),21,20)))),0))</f>
        <v>0</v>
      </c>
      <c r="X2237" s="25" t="str">
        <f aca="false">IF(ISNUMBER($N2237),$N2237*Validation!$B$5,"")</f>
        <v/>
      </c>
      <c r="Y2237" s="26" t="str">
        <f aca="false">IF($A2237="","",SUBSTITUTE(SUBSTITUTE(SUBSTITUTE(SUBSTITUTE(SUBSTITUTE(SUBSTITUTE(SUBSTITUTE(UPPER(TRIM($A2237)),"Á","A"),"É","E"),"Í","I"),"Ó","O"),"Ú","U"),"Ñ","N"),"Ü","U"))</f>
        <v/>
      </c>
      <c r="Z2237" s="26" t="str">
        <f aca="false">IF($Y2237="","",LEFT($Y2237,1)&amp;" "&amp;TRIM(RIGHT(SUBSTITUTE($Y2237," ",REPT(" ",50)),50)))</f>
        <v/>
      </c>
      <c r="AA2237" s="27" t="str">
        <f aca="false">IF($AF2237="","",IF(COUNTIF(Validation!$U$19:$U$178,$AF2237)&gt;0,"OK","NO MATCH"))</f>
        <v/>
      </c>
      <c r="AB2237" s="27" t="str">
        <f aca="false">IF($W2237=0,"",IF(AND($W2237&gt;=Validation!$B$3,$W2237&lt;=Validation!$C$3),"Yes","No"))</f>
        <v/>
      </c>
      <c r="AC2237" s="26" t="str">
        <f aca="false">IF($A2237="","",$AF2237&amp;"|"&amp;TEXT($W2237,"yyyy-mm-dd")&amp;"|"&amp;$J2237&amp;"|"&amp;$N2237)</f>
        <v/>
      </c>
      <c r="AD2237" s="27" t="str">
        <f aca="false">IF($AC2237="","",IF(COUNTIF($AC$2:$AC$3000,$AC2237)&gt;1,"REVIEW","OK"))</f>
        <v/>
      </c>
      <c r="AE2237" s="27" t="str">
        <f aca="false">IF(OR($W2237=0,$O2237=""),"",IF(IFERROR(IF(ISNUMBER($O2237),INT($O2237),DATE(VALUE(MID(SUBSTITUTE(LEFT($O2237,FIND(" ",$O2237&amp;" ")-1),"/",REPT(" ",20)),41,20)),VALUE(LEFT(SUBSTITUTE(LEFT($O2237,FIND(" ",$O2237&amp;" ")-1),"/",REPT(" ",20)),20)),VALUE(MID(SUBSTITUTE(LEFT($O2237,FIND(" ",$O2237&amp;" ")-1),"/",REPT(" ",20)),21,20)))),0)&gt;$W2237,"Late","Same day"))</f>
        <v/>
      </c>
      <c r="AF2237" s="26" t="str">
        <f aca="false">IF($A2237="","",IFERROR(INDEX(Validation!$C$193:$C$217,MATCH($A2237,Validation!$A$193:$A$217,0)),IF(COUNTIF(Validation!$U$19:$U$178,$Z2237)&gt;0,$Z2237,IF(COUNTIF(Validation!$S$19:$S$178,$AI2237)=1,INDEX(Validation!$U$19:$U$178,MATCH($AI2237,Validation!$S$19:$S$178,0)),$Z2237))))</f>
        <v/>
      </c>
      <c r="AG2237" s="27" t="str">
        <f aca="false">IF(COUNTA($A2237:$U2237)=0,"",IF($A2237="","No name",IF($F2237="","No date",IF($W2237=0,"Date ilegible",IF(NOT(ISNUMBER($N2237)),"Hours no numéricas",IF($AA2237="NO MATCH","Person no identificada","OK"))))))</f>
        <v/>
      </c>
      <c r="AH2237" s="27" t="str">
        <f aca="false">IF($W2237=0,"No date",IF($W2237&lt;Validation!$B$3,"Before period",IF($W2237&gt;Validation!$C$3,"After period","In period")))</f>
        <v>No date</v>
      </c>
      <c r="AI2237" s="26" t="str">
        <f aca="false">IF($Y2237="","",TRIM(RIGHT(SUBSTITUTE($Y2237," ",REPT(" ",50)),50)))</f>
        <v/>
      </c>
      <c r="AJ2237" s="27" t="str">
        <f aca="false">IF($A2237="","",IF(NOT(ISERROR(MATCH($A2237,Validation!$A$193:$A$217,0))),"Manual mapping",IF(COUNTIF(Validation!$U$19:$U$178,$Z2237)&gt;0,"Direct",IF(COUNTIF(Validation!$S$19:$S$178,$AI2237)=1,"By surname","Unresolved"))))</f>
        <v/>
      </c>
      <c r="AK2237" s="28" t="str">
        <f aca="false">IF($L2237="","",IF(MATCH($L2237,$L$2:$L$3000,0)&lt;&gt;ROW()-1,"",COUNT($AK$1:$AK2236)+1))</f>
        <v/>
      </c>
      <c r="AL2237" s="28" t="str">
        <f aca="false">IF($G2237="","",IF(MATCH($G2237,$G$2:$G$3000,0)&lt;&gt;ROW()-1,"",COUNT($AL$1:$AL2236)+1))</f>
        <v/>
      </c>
      <c r="AM2237" s="28" t="str">
        <f aca="false">IF($H2237="","",IF(MATCH($H2237,$H$2:$H$3000,0)&lt;&gt;ROW()-1,"",COUNT($AM$1:$AM2236)+1))</f>
        <v/>
      </c>
      <c r="AN2237" s="28" t="str">
        <f aca="false">IF($I2237="","",IF(MATCH($I2237,$I$2:$I$3000,0)&lt;&gt;ROW()-1,"",COUNT($AN$1:$AN2236)+1))</f>
        <v/>
      </c>
      <c r="AO2237" s="28" t="str">
        <f aca="false">IF($Q2237="","",IF(MATCH($Q2237,$Q$2:$Q$3000,0)&lt;&gt;ROW()-1,"",COUNT($AO$1:$AO2236)+1))</f>
        <v/>
      </c>
    </row>
    <row r="2238" customFormat="false" ht="12.75" hidden="false" customHeight="true" outlineLevel="0" collapsed="false">
      <c r="W2238" s="24" t="n">
        <f aca="false">IF($F2238="",0,IFERROR(IF(ISNUMBER($F2238),INT($F2238),DATE(VALUE(MID(SUBSTITUTE(LEFT($F2238,FIND(" ",$F2238&amp;" ")-1),"/",REPT(" ",20)),41,20)),VALUE(LEFT(SUBSTITUTE(LEFT($F2238,FIND(" ",$F2238&amp;" ")-1),"/",REPT(" ",20)),20)),VALUE(MID(SUBSTITUTE(LEFT($F2238,FIND(" ",$F2238&amp;" ")-1),"/",REPT(" ",20)),21,20)))),0))</f>
        <v>0</v>
      </c>
      <c r="X2238" s="25" t="str">
        <f aca="false">IF(ISNUMBER($N2238),$N2238*Validation!$B$5,"")</f>
        <v/>
      </c>
      <c r="Y2238" s="26" t="str">
        <f aca="false">IF($A2238="","",SUBSTITUTE(SUBSTITUTE(SUBSTITUTE(SUBSTITUTE(SUBSTITUTE(SUBSTITUTE(SUBSTITUTE(UPPER(TRIM($A2238)),"Á","A"),"É","E"),"Í","I"),"Ó","O"),"Ú","U"),"Ñ","N"),"Ü","U"))</f>
        <v/>
      </c>
      <c r="Z2238" s="26" t="str">
        <f aca="false">IF($Y2238="","",LEFT($Y2238,1)&amp;" "&amp;TRIM(RIGHT(SUBSTITUTE($Y2238," ",REPT(" ",50)),50)))</f>
        <v/>
      </c>
      <c r="AA2238" s="27" t="str">
        <f aca="false">IF($AF2238="","",IF(COUNTIF(Validation!$U$19:$U$178,$AF2238)&gt;0,"OK","NO MATCH"))</f>
        <v/>
      </c>
      <c r="AB2238" s="27" t="str">
        <f aca="false">IF($W2238=0,"",IF(AND($W2238&gt;=Validation!$B$3,$W2238&lt;=Validation!$C$3),"Yes","No"))</f>
        <v/>
      </c>
      <c r="AC2238" s="26" t="str">
        <f aca="false">IF($A2238="","",$AF2238&amp;"|"&amp;TEXT($W2238,"yyyy-mm-dd")&amp;"|"&amp;$J2238&amp;"|"&amp;$N2238)</f>
        <v/>
      </c>
      <c r="AD2238" s="27" t="str">
        <f aca="false">IF($AC2238="","",IF(COUNTIF($AC$2:$AC$3000,$AC2238)&gt;1,"REVIEW","OK"))</f>
        <v/>
      </c>
      <c r="AE2238" s="27" t="str">
        <f aca="false">IF(OR($W2238=0,$O2238=""),"",IF(IFERROR(IF(ISNUMBER($O2238),INT($O2238),DATE(VALUE(MID(SUBSTITUTE(LEFT($O2238,FIND(" ",$O2238&amp;" ")-1),"/",REPT(" ",20)),41,20)),VALUE(LEFT(SUBSTITUTE(LEFT($O2238,FIND(" ",$O2238&amp;" ")-1),"/",REPT(" ",20)),20)),VALUE(MID(SUBSTITUTE(LEFT($O2238,FIND(" ",$O2238&amp;" ")-1),"/",REPT(" ",20)),21,20)))),0)&gt;$W2238,"Late","Same day"))</f>
        <v/>
      </c>
      <c r="AF2238" s="26" t="str">
        <f aca="false">IF($A2238="","",IFERROR(INDEX(Validation!$C$193:$C$217,MATCH($A2238,Validation!$A$193:$A$217,0)),IF(COUNTIF(Validation!$U$19:$U$178,$Z2238)&gt;0,$Z2238,IF(COUNTIF(Validation!$S$19:$S$178,$AI2238)=1,INDEX(Validation!$U$19:$U$178,MATCH($AI2238,Validation!$S$19:$S$178,0)),$Z2238))))</f>
        <v/>
      </c>
      <c r="AG2238" s="27" t="str">
        <f aca="false">IF(COUNTA($A2238:$U2238)=0,"",IF($A2238="","No name",IF($F2238="","No date",IF($W2238=0,"Date ilegible",IF(NOT(ISNUMBER($N2238)),"Hours no numéricas",IF($AA2238="NO MATCH","Person no identificada","OK"))))))</f>
        <v/>
      </c>
      <c r="AH2238" s="27" t="str">
        <f aca="false">IF($W2238=0,"No date",IF($W2238&lt;Validation!$B$3,"Before period",IF($W2238&gt;Validation!$C$3,"After period","In period")))</f>
        <v>No date</v>
      </c>
      <c r="AI2238" s="26" t="str">
        <f aca="false">IF($Y2238="","",TRIM(RIGHT(SUBSTITUTE($Y2238," ",REPT(" ",50)),50)))</f>
        <v/>
      </c>
      <c r="AJ2238" s="27" t="str">
        <f aca="false">IF($A2238="","",IF(NOT(ISERROR(MATCH($A2238,Validation!$A$193:$A$217,0))),"Manual mapping",IF(COUNTIF(Validation!$U$19:$U$178,$Z2238)&gt;0,"Direct",IF(COUNTIF(Validation!$S$19:$S$178,$AI2238)=1,"By surname","Unresolved"))))</f>
        <v/>
      </c>
      <c r="AK2238" s="28" t="str">
        <f aca="false">IF($L2238="","",IF(MATCH($L2238,$L$2:$L$3000,0)&lt;&gt;ROW()-1,"",COUNT($AK$1:$AK2237)+1))</f>
        <v/>
      </c>
      <c r="AL2238" s="28" t="str">
        <f aca="false">IF($G2238="","",IF(MATCH($G2238,$G$2:$G$3000,0)&lt;&gt;ROW()-1,"",COUNT($AL$1:$AL2237)+1))</f>
        <v/>
      </c>
      <c r="AM2238" s="28" t="str">
        <f aca="false">IF($H2238="","",IF(MATCH($H2238,$H$2:$H$3000,0)&lt;&gt;ROW()-1,"",COUNT($AM$1:$AM2237)+1))</f>
        <v/>
      </c>
      <c r="AN2238" s="28" t="str">
        <f aca="false">IF($I2238="","",IF(MATCH($I2238,$I$2:$I$3000,0)&lt;&gt;ROW()-1,"",COUNT($AN$1:$AN2237)+1))</f>
        <v/>
      </c>
      <c r="AO2238" s="28" t="str">
        <f aca="false">IF($Q2238="","",IF(MATCH($Q2238,$Q$2:$Q$3000,0)&lt;&gt;ROW()-1,"",COUNT($AO$1:$AO2237)+1))</f>
        <v/>
      </c>
    </row>
    <row r="2239" customFormat="false" ht="12.75" hidden="false" customHeight="true" outlineLevel="0" collapsed="false">
      <c r="W2239" s="24" t="n">
        <f aca="false">IF($F2239="",0,IFERROR(IF(ISNUMBER($F2239),INT($F2239),DATE(VALUE(MID(SUBSTITUTE(LEFT($F2239,FIND(" ",$F2239&amp;" ")-1),"/",REPT(" ",20)),41,20)),VALUE(LEFT(SUBSTITUTE(LEFT($F2239,FIND(" ",$F2239&amp;" ")-1),"/",REPT(" ",20)),20)),VALUE(MID(SUBSTITUTE(LEFT($F2239,FIND(" ",$F2239&amp;" ")-1),"/",REPT(" ",20)),21,20)))),0))</f>
        <v>0</v>
      </c>
      <c r="X2239" s="25" t="str">
        <f aca="false">IF(ISNUMBER($N2239),$N2239*Validation!$B$5,"")</f>
        <v/>
      </c>
      <c r="Y2239" s="26" t="str">
        <f aca="false">IF($A2239="","",SUBSTITUTE(SUBSTITUTE(SUBSTITUTE(SUBSTITUTE(SUBSTITUTE(SUBSTITUTE(SUBSTITUTE(UPPER(TRIM($A2239)),"Á","A"),"É","E"),"Í","I"),"Ó","O"),"Ú","U"),"Ñ","N"),"Ü","U"))</f>
        <v/>
      </c>
      <c r="Z2239" s="26" t="str">
        <f aca="false">IF($Y2239="","",LEFT($Y2239,1)&amp;" "&amp;TRIM(RIGHT(SUBSTITUTE($Y2239," ",REPT(" ",50)),50)))</f>
        <v/>
      </c>
      <c r="AA2239" s="27" t="str">
        <f aca="false">IF($AF2239="","",IF(COUNTIF(Validation!$U$19:$U$178,$AF2239)&gt;0,"OK","NO MATCH"))</f>
        <v/>
      </c>
      <c r="AB2239" s="27" t="str">
        <f aca="false">IF($W2239=0,"",IF(AND($W2239&gt;=Validation!$B$3,$W2239&lt;=Validation!$C$3),"Yes","No"))</f>
        <v/>
      </c>
      <c r="AC2239" s="26" t="str">
        <f aca="false">IF($A2239="","",$AF2239&amp;"|"&amp;TEXT($W2239,"yyyy-mm-dd")&amp;"|"&amp;$J2239&amp;"|"&amp;$N2239)</f>
        <v/>
      </c>
      <c r="AD2239" s="27" t="str">
        <f aca="false">IF($AC2239="","",IF(COUNTIF($AC$2:$AC$3000,$AC2239)&gt;1,"REVIEW","OK"))</f>
        <v/>
      </c>
      <c r="AE2239" s="27" t="str">
        <f aca="false">IF(OR($W2239=0,$O2239=""),"",IF(IFERROR(IF(ISNUMBER($O2239),INT($O2239),DATE(VALUE(MID(SUBSTITUTE(LEFT($O2239,FIND(" ",$O2239&amp;" ")-1),"/",REPT(" ",20)),41,20)),VALUE(LEFT(SUBSTITUTE(LEFT($O2239,FIND(" ",$O2239&amp;" ")-1),"/",REPT(" ",20)),20)),VALUE(MID(SUBSTITUTE(LEFT($O2239,FIND(" ",$O2239&amp;" ")-1),"/",REPT(" ",20)),21,20)))),0)&gt;$W2239,"Late","Same day"))</f>
        <v/>
      </c>
      <c r="AF2239" s="26" t="str">
        <f aca="false">IF($A2239="","",IFERROR(INDEX(Validation!$C$193:$C$217,MATCH($A2239,Validation!$A$193:$A$217,0)),IF(COUNTIF(Validation!$U$19:$U$178,$Z2239)&gt;0,$Z2239,IF(COUNTIF(Validation!$S$19:$S$178,$AI2239)=1,INDEX(Validation!$U$19:$U$178,MATCH($AI2239,Validation!$S$19:$S$178,0)),$Z2239))))</f>
        <v/>
      </c>
      <c r="AG2239" s="27" t="str">
        <f aca="false">IF(COUNTA($A2239:$U2239)=0,"",IF($A2239="","No name",IF($F2239="","No date",IF($W2239=0,"Date ilegible",IF(NOT(ISNUMBER($N2239)),"Hours no numéricas",IF($AA2239="NO MATCH","Person no identificada","OK"))))))</f>
        <v/>
      </c>
      <c r="AH2239" s="27" t="str">
        <f aca="false">IF($W2239=0,"No date",IF($W2239&lt;Validation!$B$3,"Before period",IF($W2239&gt;Validation!$C$3,"After period","In period")))</f>
        <v>No date</v>
      </c>
      <c r="AI2239" s="26" t="str">
        <f aca="false">IF($Y2239="","",TRIM(RIGHT(SUBSTITUTE($Y2239," ",REPT(" ",50)),50)))</f>
        <v/>
      </c>
      <c r="AJ2239" s="27" t="str">
        <f aca="false">IF($A2239="","",IF(NOT(ISERROR(MATCH($A2239,Validation!$A$193:$A$217,0))),"Manual mapping",IF(COUNTIF(Validation!$U$19:$U$178,$Z2239)&gt;0,"Direct",IF(COUNTIF(Validation!$S$19:$S$178,$AI2239)=1,"By surname","Unresolved"))))</f>
        <v/>
      </c>
      <c r="AK2239" s="28" t="str">
        <f aca="false">IF($L2239="","",IF(MATCH($L2239,$L$2:$L$3000,0)&lt;&gt;ROW()-1,"",COUNT($AK$1:$AK2238)+1))</f>
        <v/>
      </c>
      <c r="AL2239" s="28" t="str">
        <f aca="false">IF($G2239="","",IF(MATCH($G2239,$G$2:$G$3000,0)&lt;&gt;ROW()-1,"",COUNT($AL$1:$AL2238)+1))</f>
        <v/>
      </c>
      <c r="AM2239" s="28" t="str">
        <f aca="false">IF($H2239="","",IF(MATCH($H2239,$H$2:$H$3000,0)&lt;&gt;ROW()-1,"",COUNT($AM$1:$AM2238)+1))</f>
        <v/>
      </c>
      <c r="AN2239" s="28" t="str">
        <f aca="false">IF($I2239="","",IF(MATCH($I2239,$I$2:$I$3000,0)&lt;&gt;ROW()-1,"",COUNT($AN$1:$AN2238)+1))</f>
        <v/>
      </c>
      <c r="AO2239" s="28" t="str">
        <f aca="false">IF($Q2239="","",IF(MATCH($Q2239,$Q$2:$Q$3000,0)&lt;&gt;ROW()-1,"",COUNT($AO$1:$AO2238)+1))</f>
        <v/>
      </c>
    </row>
    <row r="2240" customFormat="false" ht="12.75" hidden="false" customHeight="true" outlineLevel="0" collapsed="false">
      <c r="W2240" s="24" t="n">
        <f aca="false">IF($F2240="",0,IFERROR(IF(ISNUMBER($F2240),INT($F2240),DATE(VALUE(MID(SUBSTITUTE(LEFT($F2240,FIND(" ",$F2240&amp;" ")-1),"/",REPT(" ",20)),41,20)),VALUE(LEFT(SUBSTITUTE(LEFT($F2240,FIND(" ",$F2240&amp;" ")-1),"/",REPT(" ",20)),20)),VALUE(MID(SUBSTITUTE(LEFT($F2240,FIND(" ",$F2240&amp;" ")-1),"/",REPT(" ",20)),21,20)))),0))</f>
        <v>0</v>
      </c>
      <c r="X2240" s="25" t="str">
        <f aca="false">IF(ISNUMBER($N2240),$N2240*Validation!$B$5,"")</f>
        <v/>
      </c>
      <c r="Y2240" s="26" t="str">
        <f aca="false">IF($A2240="","",SUBSTITUTE(SUBSTITUTE(SUBSTITUTE(SUBSTITUTE(SUBSTITUTE(SUBSTITUTE(SUBSTITUTE(UPPER(TRIM($A2240)),"Á","A"),"É","E"),"Í","I"),"Ó","O"),"Ú","U"),"Ñ","N"),"Ü","U"))</f>
        <v/>
      </c>
      <c r="Z2240" s="26" t="str">
        <f aca="false">IF($Y2240="","",LEFT($Y2240,1)&amp;" "&amp;TRIM(RIGHT(SUBSTITUTE($Y2240," ",REPT(" ",50)),50)))</f>
        <v/>
      </c>
      <c r="AA2240" s="27" t="str">
        <f aca="false">IF($AF2240="","",IF(COUNTIF(Validation!$U$19:$U$178,$AF2240)&gt;0,"OK","NO MATCH"))</f>
        <v/>
      </c>
      <c r="AB2240" s="27" t="str">
        <f aca="false">IF($W2240=0,"",IF(AND($W2240&gt;=Validation!$B$3,$W2240&lt;=Validation!$C$3),"Yes","No"))</f>
        <v/>
      </c>
      <c r="AC2240" s="26" t="str">
        <f aca="false">IF($A2240="","",$AF2240&amp;"|"&amp;TEXT($W2240,"yyyy-mm-dd")&amp;"|"&amp;$J2240&amp;"|"&amp;$N2240)</f>
        <v/>
      </c>
      <c r="AD2240" s="27" t="str">
        <f aca="false">IF($AC2240="","",IF(COUNTIF($AC$2:$AC$3000,$AC2240)&gt;1,"REVIEW","OK"))</f>
        <v/>
      </c>
      <c r="AE2240" s="27" t="str">
        <f aca="false">IF(OR($W2240=0,$O2240=""),"",IF(IFERROR(IF(ISNUMBER($O2240),INT($O2240),DATE(VALUE(MID(SUBSTITUTE(LEFT($O2240,FIND(" ",$O2240&amp;" ")-1),"/",REPT(" ",20)),41,20)),VALUE(LEFT(SUBSTITUTE(LEFT($O2240,FIND(" ",$O2240&amp;" ")-1),"/",REPT(" ",20)),20)),VALUE(MID(SUBSTITUTE(LEFT($O2240,FIND(" ",$O2240&amp;" ")-1),"/",REPT(" ",20)),21,20)))),0)&gt;$W2240,"Late","Same day"))</f>
        <v/>
      </c>
      <c r="AF2240" s="26" t="str">
        <f aca="false">IF($A2240="","",IFERROR(INDEX(Validation!$C$193:$C$217,MATCH($A2240,Validation!$A$193:$A$217,0)),IF(COUNTIF(Validation!$U$19:$U$178,$Z2240)&gt;0,$Z2240,IF(COUNTIF(Validation!$S$19:$S$178,$AI2240)=1,INDEX(Validation!$U$19:$U$178,MATCH($AI2240,Validation!$S$19:$S$178,0)),$Z2240))))</f>
        <v/>
      </c>
      <c r="AG2240" s="27" t="str">
        <f aca="false">IF(COUNTA($A2240:$U2240)=0,"",IF($A2240="","No name",IF($F2240="","No date",IF($W2240=0,"Date ilegible",IF(NOT(ISNUMBER($N2240)),"Hours no numéricas",IF($AA2240="NO MATCH","Person no identificada","OK"))))))</f>
        <v/>
      </c>
      <c r="AH2240" s="27" t="str">
        <f aca="false">IF($W2240=0,"No date",IF($W2240&lt;Validation!$B$3,"Before period",IF($W2240&gt;Validation!$C$3,"After period","In period")))</f>
        <v>No date</v>
      </c>
      <c r="AI2240" s="26" t="str">
        <f aca="false">IF($Y2240="","",TRIM(RIGHT(SUBSTITUTE($Y2240," ",REPT(" ",50)),50)))</f>
        <v/>
      </c>
      <c r="AJ2240" s="27" t="str">
        <f aca="false">IF($A2240="","",IF(NOT(ISERROR(MATCH($A2240,Validation!$A$193:$A$217,0))),"Manual mapping",IF(COUNTIF(Validation!$U$19:$U$178,$Z2240)&gt;0,"Direct",IF(COUNTIF(Validation!$S$19:$S$178,$AI2240)=1,"By surname","Unresolved"))))</f>
        <v/>
      </c>
      <c r="AK2240" s="28" t="str">
        <f aca="false">IF($L2240="","",IF(MATCH($L2240,$L$2:$L$3000,0)&lt;&gt;ROW()-1,"",COUNT($AK$1:$AK2239)+1))</f>
        <v/>
      </c>
      <c r="AL2240" s="28" t="str">
        <f aca="false">IF($G2240="","",IF(MATCH($G2240,$G$2:$G$3000,0)&lt;&gt;ROW()-1,"",COUNT($AL$1:$AL2239)+1))</f>
        <v/>
      </c>
      <c r="AM2240" s="28" t="str">
        <f aca="false">IF($H2240="","",IF(MATCH($H2240,$H$2:$H$3000,0)&lt;&gt;ROW()-1,"",COUNT($AM$1:$AM2239)+1))</f>
        <v/>
      </c>
      <c r="AN2240" s="28" t="str">
        <f aca="false">IF($I2240="","",IF(MATCH($I2240,$I$2:$I$3000,0)&lt;&gt;ROW()-1,"",COUNT($AN$1:$AN2239)+1))</f>
        <v/>
      </c>
      <c r="AO2240" s="28" t="str">
        <f aca="false">IF($Q2240="","",IF(MATCH($Q2240,$Q$2:$Q$3000,0)&lt;&gt;ROW()-1,"",COUNT($AO$1:$AO2239)+1))</f>
        <v/>
      </c>
    </row>
    <row r="2241" customFormat="false" ht="12.75" hidden="false" customHeight="true" outlineLevel="0" collapsed="false">
      <c r="W2241" s="24" t="n">
        <f aca="false">IF($F2241="",0,IFERROR(IF(ISNUMBER($F2241),INT($F2241),DATE(VALUE(MID(SUBSTITUTE(LEFT($F2241,FIND(" ",$F2241&amp;" ")-1),"/",REPT(" ",20)),41,20)),VALUE(LEFT(SUBSTITUTE(LEFT($F2241,FIND(" ",$F2241&amp;" ")-1),"/",REPT(" ",20)),20)),VALUE(MID(SUBSTITUTE(LEFT($F2241,FIND(" ",$F2241&amp;" ")-1),"/",REPT(" ",20)),21,20)))),0))</f>
        <v>0</v>
      </c>
      <c r="X2241" s="25" t="str">
        <f aca="false">IF(ISNUMBER($N2241),$N2241*Validation!$B$5,"")</f>
        <v/>
      </c>
      <c r="Y2241" s="26" t="str">
        <f aca="false">IF($A2241="","",SUBSTITUTE(SUBSTITUTE(SUBSTITUTE(SUBSTITUTE(SUBSTITUTE(SUBSTITUTE(SUBSTITUTE(UPPER(TRIM($A2241)),"Á","A"),"É","E"),"Í","I"),"Ó","O"),"Ú","U"),"Ñ","N"),"Ü","U"))</f>
        <v/>
      </c>
      <c r="Z2241" s="26" t="str">
        <f aca="false">IF($Y2241="","",LEFT($Y2241,1)&amp;" "&amp;TRIM(RIGHT(SUBSTITUTE($Y2241," ",REPT(" ",50)),50)))</f>
        <v/>
      </c>
      <c r="AA2241" s="27" t="str">
        <f aca="false">IF($AF2241="","",IF(COUNTIF(Validation!$U$19:$U$178,$AF2241)&gt;0,"OK","NO MATCH"))</f>
        <v/>
      </c>
      <c r="AB2241" s="27" t="str">
        <f aca="false">IF($W2241=0,"",IF(AND($W2241&gt;=Validation!$B$3,$W2241&lt;=Validation!$C$3),"Yes","No"))</f>
        <v/>
      </c>
      <c r="AC2241" s="26" t="str">
        <f aca="false">IF($A2241="","",$AF2241&amp;"|"&amp;TEXT($W2241,"yyyy-mm-dd")&amp;"|"&amp;$J2241&amp;"|"&amp;$N2241)</f>
        <v/>
      </c>
      <c r="AD2241" s="27" t="str">
        <f aca="false">IF($AC2241="","",IF(COUNTIF($AC$2:$AC$3000,$AC2241)&gt;1,"REVIEW","OK"))</f>
        <v/>
      </c>
      <c r="AE2241" s="27" t="str">
        <f aca="false">IF(OR($W2241=0,$O2241=""),"",IF(IFERROR(IF(ISNUMBER($O2241),INT($O2241),DATE(VALUE(MID(SUBSTITUTE(LEFT($O2241,FIND(" ",$O2241&amp;" ")-1),"/",REPT(" ",20)),41,20)),VALUE(LEFT(SUBSTITUTE(LEFT($O2241,FIND(" ",$O2241&amp;" ")-1),"/",REPT(" ",20)),20)),VALUE(MID(SUBSTITUTE(LEFT($O2241,FIND(" ",$O2241&amp;" ")-1),"/",REPT(" ",20)),21,20)))),0)&gt;$W2241,"Late","Same day"))</f>
        <v/>
      </c>
      <c r="AF2241" s="26" t="str">
        <f aca="false">IF($A2241="","",IFERROR(INDEX(Validation!$C$193:$C$217,MATCH($A2241,Validation!$A$193:$A$217,0)),IF(COUNTIF(Validation!$U$19:$U$178,$Z2241)&gt;0,$Z2241,IF(COUNTIF(Validation!$S$19:$S$178,$AI2241)=1,INDEX(Validation!$U$19:$U$178,MATCH($AI2241,Validation!$S$19:$S$178,0)),$Z2241))))</f>
        <v/>
      </c>
      <c r="AG2241" s="27" t="str">
        <f aca="false">IF(COUNTA($A2241:$U2241)=0,"",IF($A2241="","No name",IF($F2241="","No date",IF($W2241=0,"Date ilegible",IF(NOT(ISNUMBER($N2241)),"Hours no numéricas",IF($AA2241="NO MATCH","Person no identificada","OK"))))))</f>
        <v/>
      </c>
      <c r="AH2241" s="27" t="str">
        <f aca="false">IF($W2241=0,"No date",IF($W2241&lt;Validation!$B$3,"Before period",IF($W2241&gt;Validation!$C$3,"After period","In period")))</f>
        <v>No date</v>
      </c>
      <c r="AI2241" s="26" t="str">
        <f aca="false">IF($Y2241="","",TRIM(RIGHT(SUBSTITUTE($Y2241," ",REPT(" ",50)),50)))</f>
        <v/>
      </c>
      <c r="AJ2241" s="27" t="str">
        <f aca="false">IF($A2241="","",IF(NOT(ISERROR(MATCH($A2241,Validation!$A$193:$A$217,0))),"Manual mapping",IF(COUNTIF(Validation!$U$19:$U$178,$Z2241)&gt;0,"Direct",IF(COUNTIF(Validation!$S$19:$S$178,$AI2241)=1,"By surname","Unresolved"))))</f>
        <v/>
      </c>
      <c r="AK2241" s="28" t="str">
        <f aca="false">IF($L2241="","",IF(MATCH($L2241,$L$2:$L$3000,0)&lt;&gt;ROW()-1,"",COUNT($AK$1:$AK2240)+1))</f>
        <v/>
      </c>
      <c r="AL2241" s="28" t="str">
        <f aca="false">IF($G2241="","",IF(MATCH($G2241,$G$2:$G$3000,0)&lt;&gt;ROW()-1,"",COUNT($AL$1:$AL2240)+1))</f>
        <v/>
      </c>
      <c r="AM2241" s="28" t="str">
        <f aca="false">IF($H2241="","",IF(MATCH($H2241,$H$2:$H$3000,0)&lt;&gt;ROW()-1,"",COUNT($AM$1:$AM2240)+1))</f>
        <v/>
      </c>
      <c r="AN2241" s="28" t="str">
        <f aca="false">IF($I2241="","",IF(MATCH($I2241,$I$2:$I$3000,0)&lt;&gt;ROW()-1,"",COUNT($AN$1:$AN2240)+1))</f>
        <v/>
      </c>
      <c r="AO2241" s="28" t="str">
        <f aca="false">IF($Q2241="","",IF(MATCH($Q2241,$Q$2:$Q$3000,0)&lt;&gt;ROW()-1,"",COUNT($AO$1:$AO2240)+1))</f>
        <v/>
      </c>
    </row>
    <row r="2242" customFormat="false" ht="12.75" hidden="false" customHeight="true" outlineLevel="0" collapsed="false">
      <c r="W2242" s="24" t="n">
        <f aca="false">IF($F2242="",0,IFERROR(IF(ISNUMBER($F2242),INT($F2242),DATE(VALUE(MID(SUBSTITUTE(LEFT($F2242,FIND(" ",$F2242&amp;" ")-1),"/",REPT(" ",20)),41,20)),VALUE(LEFT(SUBSTITUTE(LEFT($F2242,FIND(" ",$F2242&amp;" ")-1),"/",REPT(" ",20)),20)),VALUE(MID(SUBSTITUTE(LEFT($F2242,FIND(" ",$F2242&amp;" ")-1),"/",REPT(" ",20)),21,20)))),0))</f>
        <v>0</v>
      </c>
      <c r="X2242" s="25" t="str">
        <f aca="false">IF(ISNUMBER($N2242),$N2242*Validation!$B$5,"")</f>
        <v/>
      </c>
      <c r="Y2242" s="26" t="str">
        <f aca="false">IF($A2242="","",SUBSTITUTE(SUBSTITUTE(SUBSTITUTE(SUBSTITUTE(SUBSTITUTE(SUBSTITUTE(SUBSTITUTE(UPPER(TRIM($A2242)),"Á","A"),"É","E"),"Í","I"),"Ó","O"),"Ú","U"),"Ñ","N"),"Ü","U"))</f>
        <v/>
      </c>
      <c r="Z2242" s="26" t="str">
        <f aca="false">IF($Y2242="","",LEFT($Y2242,1)&amp;" "&amp;TRIM(RIGHT(SUBSTITUTE($Y2242," ",REPT(" ",50)),50)))</f>
        <v/>
      </c>
      <c r="AA2242" s="27" t="str">
        <f aca="false">IF($AF2242="","",IF(COUNTIF(Validation!$U$19:$U$178,$AF2242)&gt;0,"OK","NO MATCH"))</f>
        <v/>
      </c>
      <c r="AB2242" s="27" t="str">
        <f aca="false">IF($W2242=0,"",IF(AND($W2242&gt;=Validation!$B$3,$W2242&lt;=Validation!$C$3),"Yes","No"))</f>
        <v/>
      </c>
      <c r="AC2242" s="26" t="str">
        <f aca="false">IF($A2242="","",$AF2242&amp;"|"&amp;TEXT($W2242,"yyyy-mm-dd")&amp;"|"&amp;$J2242&amp;"|"&amp;$N2242)</f>
        <v/>
      </c>
      <c r="AD2242" s="27" t="str">
        <f aca="false">IF($AC2242="","",IF(COUNTIF($AC$2:$AC$3000,$AC2242)&gt;1,"REVIEW","OK"))</f>
        <v/>
      </c>
      <c r="AE2242" s="27" t="str">
        <f aca="false">IF(OR($W2242=0,$O2242=""),"",IF(IFERROR(IF(ISNUMBER($O2242),INT($O2242),DATE(VALUE(MID(SUBSTITUTE(LEFT($O2242,FIND(" ",$O2242&amp;" ")-1),"/",REPT(" ",20)),41,20)),VALUE(LEFT(SUBSTITUTE(LEFT($O2242,FIND(" ",$O2242&amp;" ")-1),"/",REPT(" ",20)),20)),VALUE(MID(SUBSTITUTE(LEFT($O2242,FIND(" ",$O2242&amp;" ")-1),"/",REPT(" ",20)),21,20)))),0)&gt;$W2242,"Late","Same day"))</f>
        <v/>
      </c>
      <c r="AF2242" s="26" t="str">
        <f aca="false">IF($A2242="","",IFERROR(INDEX(Validation!$C$193:$C$217,MATCH($A2242,Validation!$A$193:$A$217,0)),IF(COUNTIF(Validation!$U$19:$U$178,$Z2242)&gt;0,$Z2242,IF(COUNTIF(Validation!$S$19:$S$178,$AI2242)=1,INDEX(Validation!$U$19:$U$178,MATCH($AI2242,Validation!$S$19:$S$178,0)),$Z2242))))</f>
        <v/>
      </c>
      <c r="AG2242" s="27" t="str">
        <f aca="false">IF(COUNTA($A2242:$U2242)=0,"",IF($A2242="","No name",IF($F2242="","No date",IF($W2242=0,"Date ilegible",IF(NOT(ISNUMBER($N2242)),"Hours no numéricas",IF($AA2242="NO MATCH","Person no identificada","OK"))))))</f>
        <v/>
      </c>
      <c r="AH2242" s="27" t="str">
        <f aca="false">IF($W2242=0,"No date",IF($W2242&lt;Validation!$B$3,"Before period",IF($W2242&gt;Validation!$C$3,"After period","In period")))</f>
        <v>No date</v>
      </c>
      <c r="AI2242" s="26" t="str">
        <f aca="false">IF($Y2242="","",TRIM(RIGHT(SUBSTITUTE($Y2242," ",REPT(" ",50)),50)))</f>
        <v/>
      </c>
      <c r="AJ2242" s="27" t="str">
        <f aca="false">IF($A2242="","",IF(NOT(ISERROR(MATCH($A2242,Validation!$A$193:$A$217,0))),"Manual mapping",IF(COUNTIF(Validation!$U$19:$U$178,$Z2242)&gt;0,"Direct",IF(COUNTIF(Validation!$S$19:$S$178,$AI2242)=1,"By surname","Unresolved"))))</f>
        <v/>
      </c>
      <c r="AK2242" s="28" t="str">
        <f aca="false">IF($L2242="","",IF(MATCH($L2242,$L$2:$L$3000,0)&lt;&gt;ROW()-1,"",COUNT($AK$1:$AK2241)+1))</f>
        <v/>
      </c>
      <c r="AL2242" s="28" t="str">
        <f aca="false">IF($G2242="","",IF(MATCH($G2242,$G$2:$G$3000,0)&lt;&gt;ROW()-1,"",COUNT($AL$1:$AL2241)+1))</f>
        <v/>
      </c>
      <c r="AM2242" s="28" t="str">
        <f aca="false">IF($H2242="","",IF(MATCH($H2242,$H$2:$H$3000,0)&lt;&gt;ROW()-1,"",COUNT($AM$1:$AM2241)+1))</f>
        <v/>
      </c>
      <c r="AN2242" s="28" t="str">
        <f aca="false">IF($I2242="","",IF(MATCH($I2242,$I$2:$I$3000,0)&lt;&gt;ROW()-1,"",COUNT($AN$1:$AN2241)+1))</f>
        <v/>
      </c>
      <c r="AO2242" s="28" t="str">
        <f aca="false">IF($Q2242="","",IF(MATCH($Q2242,$Q$2:$Q$3000,0)&lt;&gt;ROW()-1,"",COUNT($AO$1:$AO2241)+1))</f>
        <v/>
      </c>
    </row>
    <row r="2243" customFormat="false" ht="12.75" hidden="false" customHeight="true" outlineLevel="0" collapsed="false">
      <c r="W2243" s="24" t="n">
        <f aca="false">IF($F2243="",0,IFERROR(IF(ISNUMBER($F2243),INT($F2243),DATE(VALUE(MID(SUBSTITUTE(LEFT($F2243,FIND(" ",$F2243&amp;" ")-1),"/",REPT(" ",20)),41,20)),VALUE(LEFT(SUBSTITUTE(LEFT($F2243,FIND(" ",$F2243&amp;" ")-1),"/",REPT(" ",20)),20)),VALUE(MID(SUBSTITUTE(LEFT($F2243,FIND(" ",$F2243&amp;" ")-1),"/",REPT(" ",20)),21,20)))),0))</f>
        <v>0</v>
      </c>
      <c r="X2243" s="25" t="str">
        <f aca="false">IF(ISNUMBER($N2243),$N2243*Validation!$B$5,"")</f>
        <v/>
      </c>
      <c r="Y2243" s="26" t="str">
        <f aca="false">IF($A2243="","",SUBSTITUTE(SUBSTITUTE(SUBSTITUTE(SUBSTITUTE(SUBSTITUTE(SUBSTITUTE(SUBSTITUTE(UPPER(TRIM($A2243)),"Á","A"),"É","E"),"Í","I"),"Ó","O"),"Ú","U"),"Ñ","N"),"Ü","U"))</f>
        <v/>
      </c>
      <c r="Z2243" s="26" t="str">
        <f aca="false">IF($Y2243="","",LEFT($Y2243,1)&amp;" "&amp;TRIM(RIGHT(SUBSTITUTE($Y2243," ",REPT(" ",50)),50)))</f>
        <v/>
      </c>
      <c r="AA2243" s="27" t="str">
        <f aca="false">IF($AF2243="","",IF(COUNTIF(Validation!$U$19:$U$178,$AF2243)&gt;0,"OK","NO MATCH"))</f>
        <v/>
      </c>
      <c r="AB2243" s="27" t="str">
        <f aca="false">IF($W2243=0,"",IF(AND($W2243&gt;=Validation!$B$3,$W2243&lt;=Validation!$C$3),"Yes","No"))</f>
        <v/>
      </c>
      <c r="AC2243" s="26" t="str">
        <f aca="false">IF($A2243="","",$AF2243&amp;"|"&amp;TEXT($W2243,"yyyy-mm-dd")&amp;"|"&amp;$J2243&amp;"|"&amp;$N2243)</f>
        <v/>
      </c>
      <c r="AD2243" s="27" t="str">
        <f aca="false">IF($AC2243="","",IF(COUNTIF($AC$2:$AC$3000,$AC2243)&gt;1,"REVIEW","OK"))</f>
        <v/>
      </c>
      <c r="AE2243" s="27" t="str">
        <f aca="false">IF(OR($W2243=0,$O2243=""),"",IF(IFERROR(IF(ISNUMBER($O2243),INT($O2243),DATE(VALUE(MID(SUBSTITUTE(LEFT($O2243,FIND(" ",$O2243&amp;" ")-1),"/",REPT(" ",20)),41,20)),VALUE(LEFT(SUBSTITUTE(LEFT($O2243,FIND(" ",$O2243&amp;" ")-1),"/",REPT(" ",20)),20)),VALUE(MID(SUBSTITUTE(LEFT($O2243,FIND(" ",$O2243&amp;" ")-1),"/",REPT(" ",20)),21,20)))),0)&gt;$W2243,"Late","Same day"))</f>
        <v/>
      </c>
      <c r="AF2243" s="26" t="str">
        <f aca="false">IF($A2243="","",IFERROR(INDEX(Validation!$C$193:$C$217,MATCH($A2243,Validation!$A$193:$A$217,0)),IF(COUNTIF(Validation!$U$19:$U$178,$Z2243)&gt;0,$Z2243,IF(COUNTIF(Validation!$S$19:$S$178,$AI2243)=1,INDEX(Validation!$U$19:$U$178,MATCH($AI2243,Validation!$S$19:$S$178,0)),$Z2243))))</f>
        <v/>
      </c>
      <c r="AG2243" s="27" t="str">
        <f aca="false">IF(COUNTA($A2243:$U2243)=0,"",IF($A2243="","No name",IF($F2243="","No date",IF($W2243=0,"Date ilegible",IF(NOT(ISNUMBER($N2243)),"Hours no numéricas",IF($AA2243="NO MATCH","Person no identificada","OK"))))))</f>
        <v/>
      </c>
      <c r="AH2243" s="27" t="str">
        <f aca="false">IF($W2243=0,"No date",IF($W2243&lt;Validation!$B$3,"Before period",IF($W2243&gt;Validation!$C$3,"After period","In period")))</f>
        <v>No date</v>
      </c>
      <c r="AI2243" s="26" t="str">
        <f aca="false">IF($Y2243="","",TRIM(RIGHT(SUBSTITUTE($Y2243," ",REPT(" ",50)),50)))</f>
        <v/>
      </c>
      <c r="AJ2243" s="27" t="str">
        <f aca="false">IF($A2243="","",IF(NOT(ISERROR(MATCH($A2243,Validation!$A$193:$A$217,0))),"Manual mapping",IF(COUNTIF(Validation!$U$19:$U$178,$Z2243)&gt;0,"Direct",IF(COUNTIF(Validation!$S$19:$S$178,$AI2243)=1,"By surname","Unresolved"))))</f>
        <v/>
      </c>
      <c r="AK2243" s="28" t="str">
        <f aca="false">IF($L2243="","",IF(MATCH($L2243,$L$2:$L$3000,0)&lt;&gt;ROW()-1,"",COUNT($AK$1:$AK2242)+1))</f>
        <v/>
      </c>
      <c r="AL2243" s="28" t="str">
        <f aca="false">IF($G2243="","",IF(MATCH($G2243,$G$2:$G$3000,0)&lt;&gt;ROW()-1,"",COUNT($AL$1:$AL2242)+1))</f>
        <v/>
      </c>
      <c r="AM2243" s="28" t="str">
        <f aca="false">IF($H2243="","",IF(MATCH($H2243,$H$2:$H$3000,0)&lt;&gt;ROW()-1,"",COUNT($AM$1:$AM2242)+1))</f>
        <v/>
      </c>
      <c r="AN2243" s="28" t="str">
        <f aca="false">IF($I2243="","",IF(MATCH($I2243,$I$2:$I$3000,0)&lt;&gt;ROW()-1,"",COUNT($AN$1:$AN2242)+1))</f>
        <v/>
      </c>
      <c r="AO2243" s="28" t="str">
        <f aca="false">IF($Q2243="","",IF(MATCH($Q2243,$Q$2:$Q$3000,0)&lt;&gt;ROW()-1,"",COUNT($AO$1:$AO2242)+1))</f>
        <v/>
      </c>
    </row>
    <row r="2244" customFormat="false" ht="12.75" hidden="false" customHeight="true" outlineLevel="0" collapsed="false">
      <c r="W2244" s="24" t="n">
        <f aca="false">IF($F2244="",0,IFERROR(IF(ISNUMBER($F2244),INT($F2244),DATE(VALUE(MID(SUBSTITUTE(LEFT($F2244,FIND(" ",$F2244&amp;" ")-1),"/",REPT(" ",20)),41,20)),VALUE(LEFT(SUBSTITUTE(LEFT($F2244,FIND(" ",$F2244&amp;" ")-1),"/",REPT(" ",20)),20)),VALUE(MID(SUBSTITUTE(LEFT($F2244,FIND(" ",$F2244&amp;" ")-1),"/",REPT(" ",20)),21,20)))),0))</f>
        <v>0</v>
      </c>
      <c r="X2244" s="25" t="str">
        <f aca="false">IF(ISNUMBER($N2244),$N2244*Validation!$B$5,"")</f>
        <v/>
      </c>
      <c r="Y2244" s="26" t="str">
        <f aca="false">IF($A2244="","",SUBSTITUTE(SUBSTITUTE(SUBSTITUTE(SUBSTITUTE(SUBSTITUTE(SUBSTITUTE(SUBSTITUTE(UPPER(TRIM($A2244)),"Á","A"),"É","E"),"Í","I"),"Ó","O"),"Ú","U"),"Ñ","N"),"Ü","U"))</f>
        <v/>
      </c>
      <c r="Z2244" s="26" t="str">
        <f aca="false">IF($Y2244="","",LEFT($Y2244,1)&amp;" "&amp;TRIM(RIGHT(SUBSTITUTE($Y2244," ",REPT(" ",50)),50)))</f>
        <v/>
      </c>
      <c r="AA2244" s="27" t="str">
        <f aca="false">IF($AF2244="","",IF(COUNTIF(Validation!$U$19:$U$178,$AF2244)&gt;0,"OK","NO MATCH"))</f>
        <v/>
      </c>
      <c r="AB2244" s="27" t="str">
        <f aca="false">IF($W2244=0,"",IF(AND($W2244&gt;=Validation!$B$3,$W2244&lt;=Validation!$C$3),"Yes","No"))</f>
        <v/>
      </c>
      <c r="AC2244" s="26" t="str">
        <f aca="false">IF($A2244="","",$AF2244&amp;"|"&amp;TEXT($W2244,"yyyy-mm-dd")&amp;"|"&amp;$J2244&amp;"|"&amp;$N2244)</f>
        <v/>
      </c>
      <c r="AD2244" s="27" t="str">
        <f aca="false">IF($AC2244="","",IF(COUNTIF($AC$2:$AC$3000,$AC2244)&gt;1,"REVIEW","OK"))</f>
        <v/>
      </c>
      <c r="AE2244" s="27" t="str">
        <f aca="false">IF(OR($W2244=0,$O2244=""),"",IF(IFERROR(IF(ISNUMBER($O2244),INT($O2244),DATE(VALUE(MID(SUBSTITUTE(LEFT($O2244,FIND(" ",$O2244&amp;" ")-1),"/",REPT(" ",20)),41,20)),VALUE(LEFT(SUBSTITUTE(LEFT($O2244,FIND(" ",$O2244&amp;" ")-1),"/",REPT(" ",20)),20)),VALUE(MID(SUBSTITUTE(LEFT($O2244,FIND(" ",$O2244&amp;" ")-1),"/",REPT(" ",20)),21,20)))),0)&gt;$W2244,"Late","Same day"))</f>
        <v/>
      </c>
      <c r="AF2244" s="26" t="str">
        <f aca="false">IF($A2244="","",IFERROR(INDEX(Validation!$C$193:$C$217,MATCH($A2244,Validation!$A$193:$A$217,0)),IF(COUNTIF(Validation!$U$19:$U$178,$Z2244)&gt;0,$Z2244,IF(COUNTIF(Validation!$S$19:$S$178,$AI2244)=1,INDEX(Validation!$U$19:$U$178,MATCH($AI2244,Validation!$S$19:$S$178,0)),$Z2244))))</f>
        <v/>
      </c>
      <c r="AG2244" s="27" t="str">
        <f aca="false">IF(COUNTA($A2244:$U2244)=0,"",IF($A2244="","No name",IF($F2244="","No date",IF($W2244=0,"Date ilegible",IF(NOT(ISNUMBER($N2244)),"Hours no numéricas",IF($AA2244="NO MATCH","Person no identificada","OK"))))))</f>
        <v/>
      </c>
      <c r="AH2244" s="27" t="str">
        <f aca="false">IF($W2244=0,"No date",IF($W2244&lt;Validation!$B$3,"Before period",IF($W2244&gt;Validation!$C$3,"After period","In period")))</f>
        <v>No date</v>
      </c>
      <c r="AI2244" s="26" t="str">
        <f aca="false">IF($Y2244="","",TRIM(RIGHT(SUBSTITUTE($Y2244," ",REPT(" ",50)),50)))</f>
        <v/>
      </c>
      <c r="AJ2244" s="27" t="str">
        <f aca="false">IF($A2244="","",IF(NOT(ISERROR(MATCH($A2244,Validation!$A$193:$A$217,0))),"Manual mapping",IF(COUNTIF(Validation!$U$19:$U$178,$Z2244)&gt;0,"Direct",IF(COUNTIF(Validation!$S$19:$S$178,$AI2244)=1,"By surname","Unresolved"))))</f>
        <v/>
      </c>
      <c r="AK2244" s="28" t="str">
        <f aca="false">IF($L2244="","",IF(MATCH($L2244,$L$2:$L$3000,0)&lt;&gt;ROW()-1,"",COUNT($AK$1:$AK2243)+1))</f>
        <v/>
      </c>
      <c r="AL2244" s="28" t="str">
        <f aca="false">IF($G2244="","",IF(MATCH($G2244,$G$2:$G$3000,0)&lt;&gt;ROW()-1,"",COUNT($AL$1:$AL2243)+1))</f>
        <v/>
      </c>
      <c r="AM2244" s="28" t="str">
        <f aca="false">IF($H2244="","",IF(MATCH($H2244,$H$2:$H$3000,0)&lt;&gt;ROW()-1,"",COUNT($AM$1:$AM2243)+1))</f>
        <v/>
      </c>
      <c r="AN2244" s="28" t="str">
        <f aca="false">IF($I2244="","",IF(MATCH($I2244,$I$2:$I$3000,0)&lt;&gt;ROW()-1,"",COUNT($AN$1:$AN2243)+1))</f>
        <v/>
      </c>
      <c r="AO2244" s="28" t="str">
        <f aca="false">IF($Q2244="","",IF(MATCH($Q2244,$Q$2:$Q$3000,0)&lt;&gt;ROW()-1,"",COUNT($AO$1:$AO2243)+1))</f>
        <v/>
      </c>
    </row>
    <row r="2245" customFormat="false" ht="12.75" hidden="false" customHeight="true" outlineLevel="0" collapsed="false">
      <c r="W2245" s="24" t="n">
        <f aca="false">IF($F2245="",0,IFERROR(IF(ISNUMBER($F2245),INT($F2245),DATE(VALUE(MID(SUBSTITUTE(LEFT($F2245,FIND(" ",$F2245&amp;" ")-1),"/",REPT(" ",20)),41,20)),VALUE(LEFT(SUBSTITUTE(LEFT($F2245,FIND(" ",$F2245&amp;" ")-1),"/",REPT(" ",20)),20)),VALUE(MID(SUBSTITUTE(LEFT($F2245,FIND(" ",$F2245&amp;" ")-1),"/",REPT(" ",20)),21,20)))),0))</f>
        <v>0</v>
      </c>
      <c r="X2245" s="25" t="str">
        <f aca="false">IF(ISNUMBER($N2245),$N2245*Validation!$B$5,"")</f>
        <v/>
      </c>
      <c r="Y2245" s="26" t="str">
        <f aca="false">IF($A2245="","",SUBSTITUTE(SUBSTITUTE(SUBSTITUTE(SUBSTITUTE(SUBSTITUTE(SUBSTITUTE(SUBSTITUTE(UPPER(TRIM($A2245)),"Á","A"),"É","E"),"Í","I"),"Ó","O"),"Ú","U"),"Ñ","N"),"Ü","U"))</f>
        <v/>
      </c>
      <c r="Z2245" s="26" t="str">
        <f aca="false">IF($Y2245="","",LEFT($Y2245,1)&amp;" "&amp;TRIM(RIGHT(SUBSTITUTE($Y2245," ",REPT(" ",50)),50)))</f>
        <v/>
      </c>
      <c r="AA2245" s="27" t="str">
        <f aca="false">IF($AF2245="","",IF(COUNTIF(Validation!$U$19:$U$178,$AF2245)&gt;0,"OK","NO MATCH"))</f>
        <v/>
      </c>
      <c r="AB2245" s="27" t="str">
        <f aca="false">IF($W2245=0,"",IF(AND($W2245&gt;=Validation!$B$3,$W2245&lt;=Validation!$C$3),"Yes","No"))</f>
        <v/>
      </c>
      <c r="AC2245" s="26" t="str">
        <f aca="false">IF($A2245="","",$AF2245&amp;"|"&amp;TEXT($W2245,"yyyy-mm-dd")&amp;"|"&amp;$J2245&amp;"|"&amp;$N2245)</f>
        <v/>
      </c>
      <c r="AD2245" s="27" t="str">
        <f aca="false">IF($AC2245="","",IF(COUNTIF($AC$2:$AC$3000,$AC2245)&gt;1,"REVIEW","OK"))</f>
        <v/>
      </c>
      <c r="AE2245" s="27" t="str">
        <f aca="false">IF(OR($W2245=0,$O2245=""),"",IF(IFERROR(IF(ISNUMBER($O2245),INT($O2245),DATE(VALUE(MID(SUBSTITUTE(LEFT($O2245,FIND(" ",$O2245&amp;" ")-1),"/",REPT(" ",20)),41,20)),VALUE(LEFT(SUBSTITUTE(LEFT($O2245,FIND(" ",$O2245&amp;" ")-1),"/",REPT(" ",20)),20)),VALUE(MID(SUBSTITUTE(LEFT($O2245,FIND(" ",$O2245&amp;" ")-1),"/",REPT(" ",20)),21,20)))),0)&gt;$W2245,"Late","Same day"))</f>
        <v/>
      </c>
      <c r="AF2245" s="26" t="str">
        <f aca="false">IF($A2245="","",IFERROR(INDEX(Validation!$C$193:$C$217,MATCH($A2245,Validation!$A$193:$A$217,0)),IF(COUNTIF(Validation!$U$19:$U$178,$Z2245)&gt;0,$Z2245,IF(COUNTIF(Validation!$S$19:$S$178,$AI2245)=1,INDEX(Validation!$U$19:$U$178,MATCH($AI2245,Validation!$S$19:$S$178,0)),$Z2245))))</f>
        <v/>
      </c>
      <c r="AG2245" s="27" t="str">
        <f aca="false">IF(COUNTA($A2245:$U2245)=0,"",IF($A2245="","No name",IF($F2245="","No date",IF($W2245=0,"Date ilegible",IF(NOT(ISNUMBER($N2245)),"Hours no numéricas",IF($AA2245="NO MATCH","Person no identificada","OK"))))))</f>
        <v/>
      </c>
      <c r="AH2245" s="27" t="str">
        <f aca="false">IF($W2245=0,"No date",IF($W2245&lt;Validation!$B$3,"Before period",IF($W2245&gt;Validation!$C$3,"After period","In period")))</f>
        <v>No date</v>
      </c>
      <c r="AI2245" s="26" t="str">
        <f aca="false">IF($Y2245="","",TRIM(RIGHT(SUBSTITUTE($Y2245," ",REPT(" ",50)),50)))</f>
        <v/>
      </c>
      <c r="AJ2245" s="27" t="str">
        <f aca="false">IF($A2245="","",IF(NOT(ISERROR(MATCH($A2245,Validation!$A$193:$A$217,0))),"Manual mapping",IF(COUNTIF(Validation!$U$19:$U$178,$Z2245)&gt;0,"Direct",IF(COUNTIF(Validation!$S$19:$S$178,$AI2245)=1,"By surname","Unresolved"))))</f>
        <v/>
      </c>
      <c r="AK2245" s="28" t="str">
        <f aca="false">IF($L2245="","",IF(MATCH($L2245,$L$2:$L$3000,0)&lt;&gt;ROW()-1,"",COUNT($AK$1:$AK2244)+1))</f>
        <v/>
      </c>
      <c r="AL2245" s="28" t="str">
        <f aca="false">IF($G2245="","",IF(MATCH($G2245,$G$2:$G$3000,0)&lt;&gt;ROW()-1,"",COUNT($AL$1:$AL2244)+1))</f>
        <v/>
      </c>
      <c r="AM2245" s="28" t="str">
        <f aca="false">IF($H2245="","",IF(MATCH($H2245,$H$2:$H$3000,0)&lt;&gt;ROW()-1,"",COUNT($AM$1:$AM2244)+1))</f>
        <v/>
      </c>
      <c r="AN2245" s="28" t="str">
        <f aca="false">IF($I2245="","",IF(MATCH($I2245,$I$2:$I$3000,0)&lt;&gt;ROW()-1,"",COUNT($AN$1:$AN2244)+1))</f>
        <v/>
      </c>
      <c r="AO2245" s="28" t="str">
        <f aca="false">IF($Q2245="","",IF(MATCH($Q2245,$Q$2:$Q$3000,0)&lt;&gt;ROW()-1,"",COUNT($AO$1:$AO2244)+1))</f>
        <v/>
      </c>
    </row>
    <row r="2246" customFormat="false" ht="12.75" hidden="false" customHeight="true" outlineLevel="0" collapsed="false">
      <c r="W2246" s="24" t="n">
        <f aca="false">IF($F2246="",0,IFERROR(IF(ISNUMBER($F2246),INT($F2246),DATE(VALUE(MID(SUBSTITUTE(LEFT($F2246,FIND(" ",$F2246&amp;" ")-1),"/",REPT(" ",20)),41,20)),VALUE(LEFT(SUBSTITUTE(LEFT($F2246,FIND(" ",$F2246&amp;" ")-1),"/",REPT(" ",20)),20)),VALUE(MID(SUBSTITUTE(LEFT($F2246,FIND(" ",$F2246&amp;" ")-1),"/",REPT(" ",20)),21,20)))),0))</f>
        <v>0</v>
      </c>
      <c r="X2246" s="25" t="str">
        <f aca="false">IF(ISNUMBER($N2246),$N2246*Validation!$B$5,"")</f>
        <v/>
      </c>
      <c r="Y2246" s="26" t="str">
        <f aca="false">IF($A2246="","",SUBSTITUTE(SUBSTITUTE(SUBSTITUTE(SUBSTITUTE(SUBSTITUTE(SUBSTITUTE(SUBSTITUTE(UPPER(TRIM($A2246)),"Á","A"),"É","E"),"Í","I"),"Ó","O"),"Ú","U"),"Ñ","N"),"Ü","U"))</f>
        <v/>
      </c>
      <c r="Z2246" s="26" t="str">
        <f aca="false">IF($Y2246="","",LEFT($Y2246,1)&amp;" "&amp;TRIM(RIGHT(SUBSTITUTE($Y2246," ",REPT(" ",50)),50)))</f>
        <v/>
      </c>
      <c r="AA2246" s="27" t="str">
        <f aca="false">IF($AF2246="","",IF(COUNTIF(Validation!$U$19:$U$178,$AF2246)&gt;0,"OK","NO MATCH"))</f>
        <v/>
      </c>
      <c r="AB2246" s="27" t="str">
        <f aca="false">IF($W2246=0,"",IF(AND($W2246&gt;=Validation!$B$3,$W2246&lt;=Validation!$C$3),"Yes","No"))</f>
        <v/>
      </c>
      <c r="AC2246" s="26" t="str">
        <f aca="false">IF($A2246="","",$AF2246&amp;"|"&amp;TEXT($W2246,"yyyy-mm-dd")&amp;"|"&amp;$J2246&amp;"|"&amp;$N2246)</f>
        <v/>
      </c>
      <c r="AD2246" s="27" t="str">
        <f aca="false">IF($AC2246="","",IF(COUNTIF($AC$2:$AC$3000,$AC2246)&gt;1,"REVIEW","OK"))</f>
        <v/>
      </c>
      <c r="AE2246" s="27" t="str">
        <f aca="false">IF(OR($W2246=0,$O2246=""),"",IF(IFERROR(IF(ISNUMBER($O2246),INT($O2246),DATE(VALUE(MID(SUBSTITUTE(LEFT($O2246,FIND(" ",$O2246&amp;" ")-1),"/",REPT(" ",20)),41,20)),VALUE(LEFT(SUBSTITUTE(LEFT($O2246,FIND(" ",$O2246&amp;" ")-1),"/",REPT(" ",20)),20)),VALUE(MID(SUBSTITUTE(LEFT($O2246,FIND(" ",$O2246&amp;" ")-1),"/",REPT(" ",20)),21,20)))),0)&gt;$W2246,"Late","Same day"))</f>
        <v/>
      </c>
      <c r="AF2246" s="26" t="str">
        <f aca="false">IF($A2246="","",IFERROR(INDEX(Validation!$C$193:$C$217,MATCH($A2246,Validation!$A$193:$A$217,0)),IF(COUNTIF(Validation!$U$19:$U$178,$Z2246)&gt;0,$Z2246,IF(COUNTIF(Validation!$S$19:$S$178,$AI2246)=1,INDEX(Validation!$U$19:$U$178,MATCH($AI2246,Validation!$S$19:$S$178,0)),$Z2246))))</f>
        <v/>
      </c>
      <c r="AG2246" s="27" t="str">
        <f aca="false">IF(COUNTA($A2246:$U2246)=0,"",IF($A2246="","No name",IF($F2246="","No date",IF($W2246=0,"Date ilegible",IF(NOT(ISNUMBER($N2246)),"Hours no numéricas",IF($AA2246="NO MATCH","Person no identificada","OK"))))))</f>
        <v/>
      </c>
      <c r="AH2246" s="27" t="str">
        <f aca="false">IF($W2246=0,"No date",IF($W2246&lt;Validation!$B$3,"Before period",IF($W2246&gt;Validation!$C$3,"After period","In period")))</f>
        <v>No date</v>
      </c>
      <c r="AI2246" s="26" t="str">
        <f aca="false">IF($Y2246="","",TRIM(RIGHT(SUBSTITUTE($Y2246," ",REPT(" ",50)),50)))</f>
        <v/>
      </c>
      <c r="AJ2246" s="27" t="str">
        <f aca="false">IF($A2246="","",IF(NOT(ISERROR(MATCH($A2246,Validation!$A$193:$A$217,0))),"Manual mapping",IF(COUNTIF(Validation!$U$19:$U$178,$Z2246)&gt;0,"Direct",IF(COUNTIF(Validation!$S$19:$S$178,$AI2246)=1,"By surname","Unresolved"))))</f>
        <v/>
      </c>
      <c r="AK2246" s="28" t="str">
        <f aca="false">IF($L2246="","",IF(MATCH($L2246,$L$2:$L$3000,0)&lt;&gt;ROW()-1,"",COUNT($AK$1:$AK2245)+1))</f>
        <v/>
      </c>
      <c r="AL2246" s="28" t="str">
        <f aca="false">IF($G2246="","",IF(MATCH($G2246,$G$2:$G$3000,0)&lt;&gt;ROW()-1,"",COUNT($AL$1:$AL2245)+1))</f>
        <v/>
      </c>
      <c r="AM2246" s="28" t="str">
        <f aca="false">IF($H2246="","",IF(MATCH($H2246,$H$2:$H$3000,0)&lt;&gt;ROW()-1,"",COUNT($AM$1:$AM2245)+1))</f>
        <v/>
      </c>
      <c r="AN2246" s="28" t="str">
        <f aca="false">IF($I2246="","",IF(MATCH($I2246,$I$2:$I$3000,0)&lt;&gt;ROW()-1,"",COUNT($AN$1:$AN2245)+1))</f>
        <v/>
      </c>
      <c r="AO2246" s="28" t="str">
        <f aca="false">IF($Q2246="","",IF(MATCH($Q2246,$Q$2:$Q$3000,0)&lt;&gt;ROW()-1,"",COUNT($AO$1:$AO2245)+1))</f>
        <v/>
      </c>
    </row>
    <row r="2247" customFormat="false" ht="12.75" hidden="false" customHeight="true" outlineLevel="0" collapsed="false">
      <c r="W2247" s="24" t="n">
        <f aca="false">IF($F2247="",0,IFERROR(IF(ISNUMBER($F2247),INT($F2247),DATE(VALUE(MID(SUBSTITUTE(LEFT($F2247,FIND(" ",$F2247&amp;" ")-1),"/",REPT(" ",20)),41,20)),VALUE(LEFT(SUBSTITUTE(LEFT($F2247,FIND(" ",$F2247&amp;" ")-1),"/",REPT(" ",20)),20)),VALUE(MID(SUBSTITUTE(LEFT($F2247,FIND(" ",$F2247&amp;" ")-1),"/",REPT(" ",20)),21,20)))),0))</f>
        <v>0</v>
      </c>
      <c r="X2247" s="25" t="str">
        <f aca="false">IF(ISNUMBER($N2247),$N2247*Validation!$B$5,"")</f>
        <v/>
      </c>
      <c r="Y2247" s="26" t="str">
        <f aca="false">IF($A2247="","",SUBSTITUTE(SUBSTITUTE(SUBSTITUTE(SUBSTITUTE(SUBSTITUTE(SUBSTITUTE(SUBSTITUTE(UPPER(TRIM($A2247)),"Á","A"),"É","E"),"Í","I"),"Ó","O"),"Ú","U"),"Ñ","N"),"Ü","U"))</f>
        <v/>
      </c>
      <c r="Z2247" s="26" t="str">
        <f aca="false">IF($Y2247="","",LEFT($Y2247,1)&amp;" "&amp;TRIM(RIGHT(SUBSTITUTE($Y2247," ",REPT(" ",50)),50)))</f>
        <v/>
      </c>
      <c r="AA2247" s="27" t="str">
        <f aca="false">IF($AF2247="","",IF(COUNTIF(Validation!$U$19:$U$178,$AF2247)&gt;0,"OK","NO MATCH"))</f>
        <v/>
      </c>
      <c r="AB2247" s="27" t="str">
        <f aca="false">IF($W2247=0,"",IF(AND($W2247&gt;=Validation!$B$3,$W2247&lt;=Validation!$C$3),"Yes","No"))</f>
        <v/>
      </c>
      <c r="AC2247" s="26" t="str">
        <f aca="false">IF($A2247="","",$AF2247&amp;"|"&amp;TEXT($W2247,"yyyy-mm-dd")&amp;"|"&amp;$J2247&amp;"|"&amp;$N2247)</f>
        <v/>
      </c>
      <c r="AD2247" s="27" t="str">
        <f aca="false">IF($AC2247="","",IF(COUNTIF($AC$2:$AC$3000,$AC2247)&gt;1,"REVIEW","OK"))</f>
        <v/>
      </c>
      <c r="AE2247" s="27" t="str">
        <f aca="false">IF(OR($W2247=0,$O2247=""),"",IF(IFERROR(IF(ISNUMBER($O2247),INT($O2247),DATE(VALUE(MID(SUBSTITUTE(LEFT($O2247,FIND(" ",$O2247&amp;" ")-1),"/",REPT(" ",20)),41,20)),VALUE(LEFT(SUBSTITUTE(LEFT($O2247,FIND(" ",$O2247&amp;" ")-1),"/",REPT(" ",20)),20)),VALUE(MID(SUBSTITUTE(LEFT($O2247,FIND(" ",$O2247&amp;" ")-1),"/",REPT(" ",20)),21,20)))),0)&gt;$W2247,"Late","Same day"))</f>
        <v/>
      </c>
      <c r="AF2247" s="26" t="str">
        <f aca="false">IF($A2247="","",IFERROR(INDEX(Validation!$C$193:$C$217,MATCH($A2247,Validation!$A$193:$A$217,0)),IF(COUNTIF(Validation!$U$19:$U$178,$Z2247)&gt;0,$Z2247,IF(COUNTIF(Validation!$S$19:$S$178,$AI2247)=1,INDEX(Validation!$U$19:$U$178,MATCH($AI2247,Validation!$S$19:$S$178,0)),$Z2247))))</f>
        <v/>
      </c>
      <c r="AG2247" s="27" t="str">
        <f aca="false">IF(COUNTA($A2247:$U2247)=0,"",IF($A2247="","No name",IF($F2247="","No date",IF($W2247=0,"Date ilegible",IF(NOT(ISNUMBER($N2247)),"Hours no numéricas",IF($AA2247="NO MATCH","Person no identificada","OK"))))))</f>
        <v/>
      </c>
      <c r="AH2247" s="27" t="str">
        <f aca="false">IF($W2247=0,"No date",IF($W2247&lt;Validation!$B$3,"Before period",IF($W2247&gt;Validation!$C$3,"After period","In period")))</f>
        <v>No date</v>
      </c>
      <c r="AI2247" s="26" t="str">
        <f aca="false">IF($Y2247="","",TRIM(RIGHT(SUBSTITUTE($Y2247," ",REPT(" ",50)),50)))</f>
        <v/>
      </c>
      <c r="AJ2247" s="27" t="str">
        <f aca="false">IF($A2247="","",IF(NOT(ISERROR(MATCH($A2247,Validation!$A$193:$A$217,0))),"Manual mapping",IF(COUNTIF(Validation!$U$19:$U$178,$Z2247)&gt;0,"Direct",IF(COUNTIF(Validation!$S$19:$S$178,$AI2247)=1,"By surname","Unresolved"))))</f>
        <v/>
      </c>
      <c r="AK2247" s="28" t="str">
        <f aca="false">IF($L2247="","",IF(MATCH($L2247,$L$2:$L$3000,0)&lt;&gt;ROW()-1,"",COUNT($AK$1:$AK2246)+1))</f>
        <v/>
      </c>
      <c r="AL2247" s="28" t="str">
        <f aca="false">IF($G2247="","",IF(MATCH($G2247,$G$2:$G$3000,0)&lt;&gt;ROW()-1,"",COUNT($AL$1:$AL2246)+1))</f>
        <v/>
      </c>
      <c r="AM2247" s="28" t="str">
        <f aca="false">IF($H2247="","",IF(MATCH($H2247,$H$2:$H$3000,0)&lt;&gt;ROW()-1,"",COUNT($AM$1:$AM2246)+1))</f>
        <v/>
      </c>
      <c r="AN2247" s="28" t="str">
        <f aca="false">IF($I2247="","",IF(MATCH($I2247,$I$2:$I$3000,0)&lt;&gt;ROW()-1,"",COUNT($AN$1:$AN2246)+1))</f>
        <v/>
      </c>
      <c r="AO2247" s="28" t="str">
        <f aca="false">IF($Q2247="","",IF(MATCH($Q2247,$Q$2:$Q$3000,0)&lt;&gt;ROW()-1,"",COUNT($AO$1:$AO2246)+1))</f>
        <v/>
      </c>
    </row>
    <row r="2248" customFormat="false" ht="12.75" hidden="false" customHeight="true" outlineLevel="0" collapsed="false">
      <c r="W2248" s="24" t="n">
        <f aca="false">IF($F2248="",0,IFERROR(IF(ISNUMBER($F2248),INT($F2248),DATE(VALUE(MID(SUBSTITUTE(LEFT($F2248,FIND(" ",$F2248&amp;" ")-1),"/",REPT(" ",20)),41,20)),VALUE(LEFT(SUBSTITUTE(LEFT($F2248,FIND(" ",$F2248&amp;" ")-1),"/",REPT(" ",20)),20)),VALUE(MID(SUBSTITUTE(LEFT($F2248,FIND(" ",$F2248&amp;" ")-1),"/",REPT(" ",20)),21,20)))),0))</f>
        <v>0</v>
      </c>
      <c r="X2248" s="25" t="str">
        <f aca="false">IF(ISNUMBER($N2248),$N2248*Validation!$B$5,"")</f>
        <v/>
      </c>
      <c r="Y2248" s="26" t="str">
        <f aca="false">IF($A2248="","",SUBSTITUTE(SUBSTITUTE(SUBSTITUTE(SUBSTITUTE(SUBSTITUTE(SUBSTITUTE(SUBSTITUTE(UPPER(TRIM($A2248)),"Á","A"),"É","E"),"Í","I"),"Ó","O"),"Ú","U"),"Ñ","N"),"Ü","U"))</f>
        <v/>
      </c>
      <c r="Z2248" s="26" t="str">
        <f aca="false">IF($Y2248="","",LEFT($Y2248,1)&amp;" "&amp;TRIM(RIGHT(SUBSTITUTE($Y2248," ",REPT(" ",50)),50)))</f>
        <v/>
      </c>
      <c r="AA2248" s="27" t="str">
        <f aca="false">IF($AF2248="","",IF(COUNTIF(Validation!$U$19:$U$178,$AF2248)&gt;0,"OK","NO MATCH"))</f>
        <v/>
      </c>
      <c r="AB2248" s="27" t="str">
        <f aca="false">IF($W2248=0,"",IF(AND($W2248&gt;=Validation!$B$3,$W2248&lt;=Validation!$C$3),"Yes","No"))</f>
        <v/>
      </c>
      <c r="AC2248" s="26" t="str">
        <f aca="false">IF($A2248="","",$AF2248&amp;"|"&amp;TEXT($W2248,"yyyy-mm-dd")&amp;"|"&amp;$J2248&amp;"|"&amp;$N2248)</f>
        <v/>
      </c>
      <c r="AD2248" s="27" t="str">
        <f aca="false">IF($AC2248="","",IF(COUNTIF($AC$2:$AC$3000,$AC2248)&gt;1,"REVIEW","OK"))</f>
        <v/>
      </c>
      <c r="AE2248" s="27" t="str">
        <f aca="false">IF(OR($W2248=0,$O2248=""),"",IF(IFERROR(IF(ISNUMBER($O2248),INT($O2248),DATE(VALUE(MID(SUBSTITUTE(LEFT($O2248,FIND(" ",$O2248&amp;" ")-1),"/",REPT(" ",20)),41,20)),VALUE(LEFT(SUBSTITUTE(LEFT($O2248,FIND(" ",$O2248&amp;" ")-1),"/",REPT(" ",20)),20)),VALUE(MID(SUBSTITUTE(LEFT($O2248,FIND(" ",$O2248&amp;" ")-1),"/",REPT(" ",20)),21,20)))),0)&gt;$W2248,"Late","Same day"))</f>
        <v/>
      </c>
      <c r="AF2248" s="26" t="str">
        <f aca="false">IF($A2248="","",IFERROR(INDEX(Validation!$C$193:$C$217,MATCH($A2248,Validation!$A$193:$A$217,0)),IF(COUNTIF(Validation!$U$19:$U$178,$Z2248)&gt;0,$Z2248,IF(COUNTIF(Validation!$S$19:$S$178,$AI2248)=1,INDEX(Validation!$U$19:$U$178,MATCH($AI2248,Validation!$S$19:$S$178,0)),$Z2248))))</f>
        <v/>
      </c>
      <c r="AG2248" s="27" t="str">
        <f aca="false">IF(COUNTA($A2248:$U2248)=0,"",IF($A2248="","No name",IF($F2248="","No date",IF($W2248=0,"Date ilegible",IF(NOT(ISNUMBER($N2248)),"Hours no numéricas",IF($AA2248="NO MATCH","Person no identificada","OK"))))))</f>
        <v/>
      </c>
      <c r="AH2248" s="27" t="str">
        <f aca="false">IF($W2248=0,"No date",IF($W2248&lt;Validation!$B$3,"Before period",IF($W2248&gt;Validation!$C$3,"After period","In period")))</f>
        <v>No date</v>
      </c>
      <c r="AI2248" s="26" t="str">
        <f aca="false">IF($Y2248="","",TRIM(RIGHT(SUBSTITUTE($Y2248," ",REPT(" ",50)),50)))</f>
        <v/>
      </c>
      <c r="AJ2248" s="27" t="str">
        <f aca="false">IF($A2248="","",IF(NOT(ISERROR(MATCH($A2248,Validation!$A$193:$A$217,0))),"Manual mapping",IF(COUNTIF(Validation!$U$19:$U$178,$Z2248)&gt;0,"Direct",IF(COUNTIF(Validation!$S$19:$S$178,$AI2248)=1,"By surname","Unresolved"))))</f>
        <v/>
      </c>
      <c r="AK2248" s="28" t="str">
        <f aca="false">IF($L2248="","",IF(MATCH($L2248,$L$2:$L$3000,0)&lt;&gt;ROW()-1,"",COUNT($AK$1:$AK2247)+1))</f>
        <v/>
      </c>
      <c r="AL2248" s="28" t="str">
        <f aca="false">IF($G2248="","",IF(MATCH($G2248,$G$2:$G$3000,0)&lt;&gt;ROW()-1,"",COUNT($AL$1:$AL2247)+1))</f>
        <v/>
      </c>
      <c r="AM2248" s="28" t="str">
        <f aca="false">IF($H2248="","",IF(MATCH($H2248,$H$2:$H$3000,0)&lt;&gt;ROW()-1,"",COUNT($AM$1:$AM2247)+1))</f>
        <v/>
      </c>
      <c r="AN2248" s="28" t="str">
        <f aca="false">IF($I2248="","",IF(MATCH($I2248,$I$2:$I$3000,0)&lt;&gt;ROW()-1,"",COUNT($AN$1:$AN2247)+1))</f>
        <v/>
      </c>
      <c r="AO2248" s="28" t="str">
        <f aca="false">IF($Q2248="","",IF(MATCH($Q2248,$Q$2:$Q$3000,0)&lt;&gt;ROW()-1,"",COUNT($AO$1:$AO2247)+1))</f>
        <v/>
      </c>
    </row>
    <row r="2249" customFormat="false" ht="12.75" hidden="false" customHeight="true" outlineLevel="0" collapsed="false">
      <c r="W2249" s="24" t="n">
        <f aca="false">IF($F2249="",0,IFERROR(IF(ISNUMBER($F2249),INT($F2249),DATE(VALUE(MID(SUBSTITUTE(LEFT($F2249,FIND(" ",$F2249&amp;" ")-1),"/",REPT(" ",20)),41,20)),VALUE(LEFT(SUBSTITUTE(LEFT($F2249,FIND(" ",$F2249&amp;" ")-1),"/",REPT(" ",20)),20)),VALUE(MID(SUBSTITUTE(LEFT($F2249,FIND(" ",$F2249&amp;" ")-1),"/",REPT(" ",20)),21,20)))),0))</f>
        <v>0</v>
      </c>
      <c r="X2249" s="25" t="str">
        <f aca="false">IF(ISNUMBER($N2249),$N2249*Validation!$B$5,"")</f>
        <v/>
      </c>
      <c r="Y2249" s="26" t="str">
        <f aca="false">IF($A2249="","",SUBSTITUTE(SUBSTITUTE(SUBSTITUTE(SUBSTITUTE(SUBSTITUTE(SUBSTITUTE(SUBSTITUTE(UPPER(TRIM($A2249)),"Á","A"),"É","E"),"Í","I"),"Ó","O"),"Ú","U"),"Ñ","N"),"Ü","U"))</f>
        <v/>
      </c>
      <c r="Z2249" s="26" t="str">
        <f aca="false">IF($Y2249="","",LEFT($Y2249,1)&amp;" "&amp;TRIM(RIGHT(SUBSTITUTE($Y2249," ",REPT(" ",50)),50)))</f>
        <v/>
      </c>
      <c r="AA2249" s="27" t="str">
        <f aca="false">IF($AF2249="","",IF(COUNTIF(Validation!$U$19:$U$178,$AF2249)&gt;0,"OK","NO MATCH"))</f>
        <v/>
      </c>
      <c r="AB2249" s="27" t="str">
        <f aca="false">IF($W2249=0,"",IF(AND($W2249&gt;=Validation!$B$3,$W2249&lt;=Validation!$C$3),"Yes","No"))</f>
        <v/>
      </c>
      <c r="AC2249" s="26" t="str">
        <f aca="false">IF($A2249="","",$AF2249&amp;"|"&amp;TEXT($W2249,"yyyy-mm-dd")&amp;"|"&amp;$J2249&amp;"|"&amp;$N2249)</f>
        <v/>
      </c>
      <c r="AD2249" s="27" t="str">
        <f aca="false">IF($AC2249="","",IF(COUNTIF($AC$2:$AC$3000,$AC2249)&gt;1,"REVIEW","OK"))</f>
        <v/>
      </c>
      <c r="AE2249" s="27" t="str">
        <f aca="false">IF(OR($W2249=0,$O2249=""),"",IF(IFERROR(IF(ISNUMBER($O2249),INT($O2249),DATE(VALUE(MID(SUBSTITUTE(LEFT($O2249,FIND(" ",$O2249&amp;" ")-1),"/",REPT(" ",20)),41,20)),VALUE(LEFT(SUBSTITUTE(LEFT($O2249,FIND(" ",$O2249&amp;" ")-1),"/",REPT(" ",20)),20)),VALUE(MID(SUBSTITUTE(LEFT($O2249,FIND(" ",$O2249&amp;" ")-1),"/",REPT(" ",20)),21,20)))),0)&gt;$W2249,"Late","Same day"))</f>
        <v/>
      </c>
      <c r="AF2249" s="26" t="str">
        <f aca="false">IF($A2249="","",IFERROR(INDEX(Validation!$C$193:$C$217,MATCH($A2249,Validation!$A$193:$A$217,0)),IF(COUNTIF(Validation!$U$19:$U$178,$Z2249)&gt;0,$Z2249,IF(COUNTIF(Validation!$S$19:$S$178,$AI2249)=1,INDEX(Validation!$U$19:$U$178,MATCH($AI2249,Validation!$S$19:$S$178,0)),$Z2249))))</f>
        <v/>
      </c>
      <c r="AG2249" s="27" t="str">
        <f aca="false">IF(COUNTA($A2249:$U2249)=0,"",IF($A2249="","No name",IF($F2249="","No date",IF($W2249=0,"Date ilegible",IF(NOT(ISNUMBER($N2249)),"Hours no numéricas",IF($AA2249="NO MATCH","Person no identificada","OK"))))))</f>
        <v/>
      </c>
      <c r="AH2249" s="27" t="str">
        <f aca="false">IF($W2249=0,"No date",IF($W2249&lt;Validation!$B$3,"Before period",IF($W2249&gt;Validation!$C$3,"After period","In period")))</f>
        <v>No date</v>
      </c>
      <c r="AI2249" s="26" t="str">
        <f aca="false">IF($Y2249="","",TRIM(RIGHT(SUBSTITUTE($Y2249," ",REPT(" ",50)),50)))</f>
        <v/>
      </c>
      <c r="AJ2249" s="27" t="str">
        <f aca="false">IF($A2249="","",IF(NOT(ISERROR(MATCH($A2249,Validation!$A$193:$A$217,0))),"Manual mapping",IF(COUNTIF(Validation!$U$19:$U$178,$Z2249)&gt;0,"Direct",IF(COUNTIF(Validation!$S$19:$S$178,$AI2249)=1,"By surname","Unresolved"))))</f>
        <v/>
      </c>
      <c r="AK2249" s="28" t="str">
        <f aca="false">IF($L2249="","",IF(MATCH($L2249,$L$2:$L$3000,0)&lt;&gt;ROW()-1,"",COUNT($AK$1:$AK2248)+1))</f>
        <v/>
      </c>
      <c r="AL2249" s="28" t="str">
        <f aca="false">IF($G2249="","",IF(MATCH($G2249,$G$2:$G$3000,0)&lt;&gt;ROW()-1,"",COUNT($AL$1:$AL2248)+1))</f>
        <v/>
      </c>
      <c r="AM2249" s="28" t="str">
        <f aca="false">IF($H2249="","",IF(MATCH($H2249,$H$2:$H$3000,0)&lt;&gt;ROW()-1,"",COUNT($AM$1:$AM2248)+1))</f>
        <v/>
      </c>
      <c r="AN2249" s="28" t="str">
        <f aca="false">IF($I2249="","",IF(MATCH($I2249,$I$2:$I$3000,0)&lt;&gt;ROW()-1,"",COUNT($AN$1:$AN2248)+1))</f>
        <v/>
      </c>
      <c r="AO2249" s="28" t="str">
        <f aca="false">IF($Q2249="","",IF(MATCH($Q2249,$Q$2:$Q$3000,0)&lt;&gt;ROW()-1,"",COUNT($AO$1:$AO2248)+1))</f>
        <v/>
      </c>
    </row>
    <row r="2250" customFormat="false" ht="12.75" hidden="false" customHeight="true" outlineLevel="0" collapsed="false">
      <c r="W2250" s="24" t="n">
        <f aca="false">IF($F2250="",0,IFERROR(IF(ISNUMBER($F2250),INT($F2250),DATE(VALUE(MID(SUBSTITUTE(LEFT($F2250,FIND(" ",$F2250&amp;" ")-1),"/",REPT(" ",20)),41,20)),VALUE(LEFT(SUBSTITUTE(LEFT($F2250,FIND(" ",$F2250&amp;" ")-1),"/",REPT(" ",20)),20)),VALUE(MID(SUBSTITUTE(LEFT($F2250,FIND(" ",$F2250&amp;" ")-1),"/",REPT(" ",20)),21,20)))),0))</f>
        <v>0</v>
      </c>
      <c r="X2250" s="25" t="str">
        <f aca="false">IF(ISNUMBER($N2250),$N2250*Validation!$B$5,"")</f>
        <v/>
      </c>
      <c r="Y2250" s="26" t="str">
        <f aca="false">IF($A2250="","",SUBSTITUTE(SUBSTITUTE(SUBSTITUTE(SUBSTITUTE(SUBSTITUTE(SUBSTITUTE(SUBSTITUTE(UPPER(TRIM($A2250)),"Á","A"),"É","E"),"Í","I"),"Ó","O"),"Ú","U"),"Ñ","N"),"Ü","U"))</f>
        <v/>
      </c>
      <c r="Z2250" s="26" t="str">
        <f aca="false">IF($Y2250="","",LEFT($Y2250,1)&amp;" "&amp;TRIM(RIGHT(SUBSTITUTE($Y2250," ",REPT(" ",50)),50)))</f>
        <v/>
      </c>
      <c r="AA2250" s="27" t="str">
        <f aca="false">IF($AF2250="","",IF(COUNTIF(Validation!$U$19:$U$178,$AF2250)&gt;0,"OK","NO MATCH"))</f>
        <v/>
      </c>
      <c r="AB2250" s="27" t="str">
        <f aca="false">IF($W2250=0,"",IF(AND($W2250&gt;=Validation!$B$3,$W2250&lt;=Validation!$C$3),"Yes","No"))</f>
        <v/>
      </c>
      <c r="AC2250" s="26" t="str">
        <f aca="false">IF($A2250="","",$AF2250&amp;"|"&amp;TEXT($W2250,"yyyy-mm-dd")&amp;"|"&amp;$J2250&amp;"|"&amp;$N2250)</f>
        <v/>
      </c>
      <c r="AD2250" s="27" t="str">
        <f aca="false">IF($AC2250="","",IF(COUNTIF($AC$2:$AC$3000,$AC2250)&gt;1,"REVIEW","OK"))</f>
        <v/>
      </c>
      <c r="AE2250" s="27" t="str">
        <f aca="false">IF(OR($W2250=0,$O2250=""),"",IF(IFERROR(IF(ISNUMBER($O2250),INT($O2250),DATE(VALUE(MID(SUBSTITUTE(LEFT($O2250,FIND(" ",$O2250&amp;" ")-1),"/",REPT(" ",20)),41,20)),VALUE(LEFT(SUBSTITUTE(LEFT($O2250,FIND(" ",$O2250&amp;" ")-1),"/",REPT(" ",20)),20)),VALUE(MID(SUBSTITUTE(LEFT($O2250,FIND(" ",$O2250&amp;" ")-1),"/",REPT(" ",20)),21,20)))),0)&gt;$W2250,"Late","Same day"))</f>
        <v/>
      </c>
      <c r="AF2250" s="26" t="str">
        <f aca="false">IF($A2250="","",IFERROR(INDEX(Validation!$C$193:$C$217,MATCH($A2250,Validation!$A$193:$A$217,0)),IF(COUNTIF(Validation!$U$19:$U$178,$Z2250)&gt;0,$Z2250,IF(COUNTIF(Validation!$S$19:$S$178,$AI2250)=1,INDEX(Validation!$U$19:$U$178,MATCH($AI2250,Validation!$S$19:$S$178,0)),$Z2250))))</f>
        <v/>
      </c>
      <c r="AG2250" s="27" t="str">
        <f aca="false">IF(COUNTA($A2250:$U2250)=0,"",IF($A2250="","No name",IF($F2250="","No date",IF($W2250=0,"Date ilegible",IF(NOT(ISNUMBER($N2250)),"Hours no numéricas",IF($AA2250="NO MATCH","Person no identificada","OK"))))))</f>
        <v/>
      </c>
      <c r="AH2250" s="27" t="str">
        <f aca="false">IF($W2250=0,"No date",IF($W2250&lt;Validation!$B$3,"Before period",IF($W2250&gt;Validation!$C$3,"After period","In period")))</f>
        <v>No date</v>
      </c>
      <c r="AI2250" s="26" t="str">
        <f aca="false">IF($Y2250="","",TRIM(RIGHT(SUBSTITUTE($Y2250," ",REPT(" ",50)),50)))</f>
        <v/>
      </c>
      <c r="AJ2250" s="27" t="str">
        <f aca="false">IF($A2250="","",IF(NOT(ISERROR(MATCH($A2250,Validation!$A$193:$A$217,0))),"Manual mapping",IF(COUNTIF(Validation!$U$19:$U$178,$Z2250)&gt;0,"Direct",IF(COUNTIF(Validation!$S$19:$S$178,$AI2250)=1,"By surname","Unresolved"))))</f>
        <v/>
      </c>
      <c r="AK2250" s="28" t="str">
        <f aca="false">IF($L2250="","",IF(MATCH($L2250,$L$2:$L$3000,0)&lt;&gt;ROW()-1,"",COUNT($AK$1:$AK2249)+1))</f>
        <v/>
      </c>
      <c r="AL2250" s="28" t="str">
        <f aca="false">IF($G2250="","",IF(MATCH($G2250,$G$2:$G$3000,0)&lt;&gt;ROW()-1,"",COUNT($AL$1:$AL2249)+1))</f>
        <v/>
      </c>
      <c r="AM2250" s="28" t="str">
        <f aca="false">IF($H2250="","",IF(MATCH($H2250,$H$2:$H$3000,0)&lt;&gt;ROW()-1,"",COUNT($AM$1:$AM2249)+1))</f>
        <v/>
      </c>
      <c r="AN2250" s="28" t="str">
        <f aca="false">IF($I2250="","",IF(MATCH($I2250,$I$2:$I$3000,0)&lt;&gt;ROW()-1,"",COUNT($AN$1:$AN2249)+1))</f>
        <v/>
      </c>
      <c r="AO2250" s="28" t="str">
        <f aca="false">IF($Q2250="","",IF(MATCH($Q2250,$Q$2:$Q$3000,0)&lt;&gt;ROW()-1,"",COUNT($AO$1:$AO2249)+1))</f>
        <v/>
      </c>
    </row>
    <row r="2251" customFormat="false" ht="12.75" hidden="false" customHeight="true" outlineLevel="0" collapsed="false">
      <c r="W2251" s="24" t="n">
        <f aca="false">IF($F2251="",0,IFERROR(IF(ISNUMBER($F2251),INT($F2251),DATE(VALUE(MID(SUBSTITUTE(LEFT($F2251,FIND(" ",$F2251&amp;" ")-1),"/",REPT(" ",20)),41,20)),VALUE(LEFT(SUBSTITUTE(LEFT($F2251,FIND(" ",$F2251&amp;" ")-1),"/",REPT(" ",20)),20)),VALUE(MID(SUBSTITUTE(LEFT($F2251,FIND(" ",$F2251&amp;" ")-1),"/",REPT(" ",20)),21,20)))),0))</f>
        <v>0</v>
      </c>
      <c r="X2251" s="25" t="str">
        <f aca="false">IF(ISNUMBER($N2251),$N2251*Validation!$B$5,"")</f>
        <v/>
      </c>
      <c r="Y2251" s="26" t="str">
        <f aca="false">IF($A2251="","",SUBSTITUTE(SUBSTITUTE(SUBSTITUTE(SUBSTITUTE(SUBSTITUTE(SUBSTITUTE(SUBSTITUTE(UPPER(TRIM($A2251)),"Á","A"),"É","E"),"Í","I"),"Ó","O"),"Ú","U"),"Ñ","N"),"Ü","U"))</f>
        <v/>
      </c>
      <c r="Z2251" s="26" t="str">
        <f aca="false">IF($Y2251="","",LEFT($Y2251,1)&amp;" "&amp;TRIM(RIGHT(SUBSTITUTE($Y2251," ",REPT(" ",50)),50)))</f>
        <v/>
      </c>
      <c r="AA2251" s="27" t="str">
        <f aca="false">IF($AF2251="","",IF(COUNTIF(Validation!$U$19:$U$178,$AF2251)&gt;0,"OK","NO MATCH"))</f>
        <v/>
      </c>
      <c r="AB2251" s="27" t="str">
        <f aca="false">IF($W2251=0,"",IF(AND($W2251&gt;=Validation!$B$3,$W2251&lt;=Validation!$C$3),"Yes","No"))</f>
        <v/>
      </c>
      <c r="AC2251" s="26" t="str">
        <f aca="false">IF($A2251="","",$AF2251&amp;"|"&amp;TEXT($W2251,"yyyy-mm-dd")&amp;"|"&amp;$J2251&amp;"|"&amp;$N2251)</f>
        <v/>
      </c>
      <c r="AD2251" s="27" t="str">
        <f aca="false">IF($AC2251="","",IF(COUNTIF($AC$2:$AC$3000,$AC2251)&gt;1,"REVIEW","OK"))</f>
        <v/>
      </c>
      <c r="AE2251" s="27" t="str">
        <f aca="false">IF(OR($W2251=0,$O2251=""),"",IF(IFERROR(IF(ISNUMBER($O2251),INT($O2251),DATE(VALUE(MID(SUBSTITUTE(LEFT($O2251,FIND(" ",$O2251&amp;" ")-1),"/",REPT(" ",20)),41,20)),VALUE(LEFT(SUBSTITUTE(LEFT($O2251,FIND(" ",$O2251&amp;" ")-1),"/",REPT(" ",20)),20)),VALUE(MID(SUBSTITUTE(LEFT($O2251,FIND(" ",$O2251&amp;" ")-1),"/",REPT(" ",20)),21,20)))),0)&gt;$W2251,"Late","Same day"))</f>
        <v/>
      </c>
      <c r="AF2251" s="26" t="str">
        <f aca="false">IF($A2251="","",IFERROR(INDEX(Validation!$C$193:$C$217,MATCH($A2251,Validation!$A$193:$A$217,0)),IF(COUNTIF(Validation!$U$19:$U$178,$Z2251)&gt;0,$Z2251,IF(COUNTIF(Validation!$S$19:$S$178,$AI2251)=1,INDEX(Validation!$U$19:$U$178,MATCH($AI2251,Validation!$S$19:$S$178,0)),$Z2251))))</f>
        <v/>
      </c>
      <c r="AG2251" s="27" t="str">
        <f aca="false">IF(COUNTA($A2251:$U2251)=0,"",IF($A2251="","No name",IF($F2251="","No date",IF($W2251=0,"Date ilegible",IF(NOT(ISNUMBER($N2251)),"Hours no numéricas",IF($AA2251="NO MATCH","Person no identificada","OK"))))))</f>
        <v/>
      </c>
      <c r="AH2251" s="27" t="str">
        <f aca="false">IF($W2251=0,"No date",IF($W2251&lt;Validation!$B$3,"Before period",IF($W2251&gt;Validation!$C$3,"After period","In period")))</f>
        <v>No date</v>
      </c>
      <c r="AI2251" s="26" t="str">
        <f aca="false">IF($Y2251="","",TRIM(RIGHT(SUBSTITUTE($Y2251," ",REPT(" ",50)),50)))</f>
        <v/>
      </c>
      <c r="AJ2251" s="27" t="str">
        <f aca="false">IF($A2251="","",IF(NOT(ISERROR(MATCH($A2251,Validation!$A$193:$A$217,0))),"Manual mapping",IF(COUNTIF(Validation!$U$19:$U$178,$Z2251)&gt;0,"Direct",IF(COUNTIF(Validation!$S$19:$S$178,$AI2251)=1,"By surname","Unresolved"))))</f>
        <v/>
      </c>
      <c r="AK2251" s="28" t="str">
        <f aca="false">IF($L2251="","",IF(MATCH($L2251,$L$2:$L$3000,0)&lt;&gt;ROW()-1,"",COUNT($AK$1:$AK2250)+1))</f>
        <v/>
      </c>
      <c r="AL2251" s="28" t="str">
        <f aca="false">IF($G2251="","",IF(MATCH($G2251,$G$2:$G$3000,0)&lt;&gt;ROW()-1,"",COUNT($AL$1:$AL2250)+1))</f>
        <v/>
      </c>
      <c r="AM2251" s="28" t="str">
        <f aca="false">IF($H2251="","",IF(MATCH($H2251,$H$2:$H$3000,0)&lt;&gt;ROW()-1,"",COUNT($AM$1:$AM2250)+1))</f>
        <v/>
      </c>
      <c r="AN2251" s="28" t="str">
        <f aca="false">IF($I2251="","",IF(MATCH($I2251,$I$2:$I$3000,0)&lt;&gt;ROW()-1,"",COUNT($AN$1:$AN2250)+1))</f>
        <v/>
      </c>
      <c r="AO2251" s="28" t="str">
        <f aca="false">IF($Q2251="","",IF(MATCH($Q2251,$Q$2:$Q$3000,0)&lt;&gt;ROW()-1,"",COUNT($AO$1:$AO2250)+1))</f>
        <v/>
      </c>
    </row>
    <row r="2252" customFormat="false" ht="12.75" hidden="false" customHeight="true" outlineLevel="0" collapsed="false">
      <c r="W2252" s="24" t="n">
        <f aca="false">IF($F2252="",0,IFERROR(IF(ISNUMBER($F2252),INT($F2252),DATE(VALUE(MID(SUBSTITUTE(LEFT($F2252,FIND(" ",$F2252&amp;" ")-1),"/",REPT(" ",20)),41,20)),VALUE(LEFT(SUBSTITUTE(LEFT($F2252,FIND(" ",$F2252&amp;" ")-1),"/",REPT(" ",20)),20)),VALUE(MID(SUBSTITUTE(LEFT($F2252,FIND(" ",$F2252&amp;" ")-1),"/",REPT(" ",20)),21,20)))),0))</f>
        <v>0</v>
      </c>
      <c r="X2252" s="25" t="str">
        <f aca="false">IF(ISNUMBER($N2252),$N2252*Validation!$B$5,"")</f>
        <v/>
      </c>
      <c r="Y2252" s="26" t="str">
        <f aca="false">IF($A2252="","",SUBSTITUTE(SUBSTITUTE(SUBSTITUTE(SUBSTITUTE(SUBSTITUTE(SUBSTITUTE(SUBSTITUTE(UPPER(TRIM($A2252)),"Á","A"),"É","E"),"Í","I"),"Ó","O"),"Ú","U"),"Ñ","N"),"Ü","U"))</f>
        <v/>
      </c>
      <c r="Z2252" s="26" t="str">
        <f aca="false">IF($Y2252="","",LEFT($Y2252,1)&amp;" "&amp;TRIM(RIGHT(SUBSTITUTE($Y2252," ",REPT(" ",50)),50)))</f>
        <v/>
      </c>
      <c r="AA2252" s="27" t="str">
        <f aca="false">IF($AF2252="","",IF(COUNTIF(Validation!$U$19:$U$178,$AF2252)&gt;0,"OK","NO MATCH"))</f>
        <v/>
      </c>
      <c r="AB2252" s="27" t="str">
        <f aca="false">IF($W2252=0,"",IF(AND($W2252&gt;=Validation!$B$3,$W2252&lt;=Validation!$C$3),"Yes","No"))</f>
        <v/>
      </c>
      <c r="AC2252" s="26" t="str">
        <f aca="false">IF($A2252="","",$AF2252&amp;"|"&amp;TEXT($W2252,"yyyy-mm-dd")&amp;"|"&amp;$J2252&amp;"|"&amp;$N2252)</f>
        <v/>
      </c>
      <c r="AD2252" s="27" t="str">
        <f aca="false">IF($AC2252="","",IF(COUNTIF($AC$2:$AC$3000,$AC2252)&gt;1,"REVIEW","OK"))</f>
        <v/>
      </c>
      <c r="AE2252" s="27" t="str">
        <f aca="false">IF(OR($W2252=0,$O2252=""),"",IF(IFERROR(IF(ISNUMBER($O2252),INT($O2252),DATE(VALUE(MID(SUBSTITUTE(LEFT($O2252,FIND(" ",$O2252&amp;" ")-1),"/",REPT(" ",20)),41,20)),VALUE(LEFT(SUBSTITUTE(LEFT($O2252,FIND(" ",$O2252&amp;" ")-1),"/",REPT(" ",20)),20)),VALUE(MID(SUBSTITUTE(LEFT($O2252,FIND(" ",$O2252&amp;" ")-1),"/",REPT(" ",20)),21,20)))),0)&gt;$W2252,"Late","Same day"))</f>
        <v/>
      </c>
      <c r="AF2252" s="26" t="str">
        <f aca="false">IF($A2252="","",IFERROR(INDEX(Validation!$C$193:$C$217,MATCH($A2252,Validation!$A$193:$A$217,0)),IF(COUNTIF(Validation!$U$19:$U$178,$Z2252)&gt;0,$Z2252,IF(COUNTIF(Validation!$S$19:$S$178,$AI2252)=1,INDEX(Validation!$U$19:$U$178,MATCH($AI2252,Validation!$S$19:$S$178,0)),$Z2252))))</f>
        <v/>
      </c>
      <c r="AG2252" s="27" t="str">
        <f aca="false">IF(COUNTA($A2252:$U2252)=0,"",IF($A2252="","No name",IF($F2252="","No date",IF($W2252=0,"Date ilegible",IF(NOT(ISNUMBER($N2252)),"Hours no numéricas",IF($AA2252="NO MATCH","Person no identificada","OK"))))))</f>
        <v/>
      </c>
      <c r="AH2252" s="27" t="str">
        <f aca="false">IF($W2252=0,"No date",IF($W2252&lt;Validation!$B$3,"Before period",IF($W2252&gt;Validation!$C$3,"After period","In period")))</f>
        <v>No date</v>
      </c>
      <c r="AI2252" s="26" t="str">
        <f aca="false">IF($Y2252="","",TRIM(RIGHT(SUBSTITUTE($Y2252," ",REPT(" ",50)),50)))</f>
        <v/>
      </c>
      <c r="AJ2252" s="27" t="str">
        <f aca="false">IF($A2252="","",IF(NOT(ISERROR(MATCH($A2252,Validation!$A$193:$A$217,0))),"Manual mapping",IF(COUNTIF(Validation!$U$19:$U$178,$Z2252)&gt;0,"Direct",IF(COUNTIF(Validation!$S$19:$S$178,$AI2252)=1,"By surname","Unresolved"))))</f>
        <v/>
      </c>
      <c r="AK2252" s="28" t="str">
        <f aca="false">IF($L2252="","",IF(MATCH($L2252,$L$2:$L$3000,0)&lt;&gt;ROW()-1,"",COUNT($AK$1:$AK2251)+1))</f>
        <v/>
      </c>
      <c r="AL2252" s="28" t="str">
        <f aca="false">IF($G2252="","",IF(MATCH($G2252,$G$2:$G$3000,0)&lt;&gt;ROW()-1,"",COUNT($AL$1:$AL2251)+1))</f>
        <v/>
      </c>
      <c r="AM2252" s="28" t="str">
        <f aca="false">IF($H2252="","",IF(MATCH($H2252,$H$2:$H$3000,0)&lt;&gt;ROW()-1,"",COUNT($AM$1:$AM2251)+1))</f>
        <v/>
      </c>
      <c r="AN2252" s="28" t="str">
        <f aca="false">IF($I2252="","",IF(MATCH($I2252,$I$2:$I$3000,0)&lt;&gt;ROW()-1,"",COUNT($AN$1:$AN2251)+1))</f>
        <v/>
      </c>
      <c r="AO2252" s="28" t="str">
        <f aca="false">IF($Q2252="","",IF(MATCH($Q2252,$Q$2:$Q$3000,0)&lt;&gt;ROW()-1,"",COUNT($AO$1:$AO2251)+1))</f>
        <v/>
      </c>
    </row>
    <row r="2253" customFormat="false" ht="12.75" hidden="false" customHeight="true" outlineLevel="0" collapsed="false">
      <c r="W2253" s="24" t="n">
        <f aca="false">IF($F2253="",0,IFERROR(IF(ISNUMBER($F2253),INT($F2253),DATE(VALUE(MID(SUBSTITUTE(LEFT($F2253,FIND(" ",$F2253&amp;" ")-1),"/",REPT(" ",20)),41,20)),VALUE(LEFT(SUBSTITUTE(LEFT($F2253,FIND(" ",$F2253&amp;" ")-1),"/",REPT(" ",20)),20)),VALUE(MID(SUBSTITUTE(LEFT($F2253,FIND(" ",$F2253&amp;" ")-1),"/",REPT(" ",20)),21,20)))),0))</f>
        <v>0</v>
      </c>
      <c r="X2253" s="25" t="str">
        <f aca="false">IF(ISNUMBER($N2253),$N2253*Validation!$B$5,"")</f>
        <v/>
      </c>
      <c r="Y2253" s="26" t="str">
        <f aca="false">IF($A2253="","",SUBSTITUTE(SUBSTITUTE(SUBSTITUTE(SUBSTITUTE(SUBSTITUTE(SUBSTITUTE(SUBSTITUTE(UPPER(TRIM($A2253)),"Á","A"),"É","E"),"Í","I"),"Ó","O"),"Ú","U"),"Ñ","N"),"Ü","U"))</f>
        <v/>
      </c>
      <c r="Z2253" s="26" t="str">
        <f aca="false">IF($Y2253="","",LEFT($Y2253,1)&amp;" "&amp;TRIM(RIGHT(SUBSTITUTE($Y2253," ",REPT(" ",50)),50)))</f>
        <v/>
      </c>
      <c r="AA2253" s="27" t="str">
        <f aca="false">IF($AF2253="","",IF(COUNTIF(Validation!$U$19:$U$178,$AF2253)&gt;0,"OK","NO MATCH"))</f>
        <v/>
      </c>
      <c r="AB2253" s="27" t="str">
        <f aca="false">IF($W2253=0,"",IF(AND($W2253&gt;=Validation!$B$3,$W2253&lt;=Validation!$C$3),"Yes","No"))</f>
        <v/>
      </c>
      <c r="AC2253" s="26" t="str">
        <f aca="false">IF($A2253="","",$AF2253&amp;"|"&amp;TEXT($W2253,"yyyy-mm-dd")&amp;"|"&amp;$J2253&amp;"|"&amp;$N2253)</f>
        <v/>
      </c>
      <c r="AD2253" s="27" t="str">
        <f aca="false">IF($AC2253="","",IF(COUNTIF($AC$2:$AC$3000,$AC2253)&gt;1,"REVIEW","OK"))</f>
        <v/>
      </c>
      <c r="AE2253" s="27" t="str">
        <f aca="false">IF(OR($W2253=0,$O2253=""),"",IF(IFERROR(IF(ISNUMBER($O2253),INT($O2253),DATE(VALUE(MID(SUBSTITUTE(LEFT($O2253,FIND(" ",$O2253&amp;" ")-1),"/",REPT(" ",20)),41,20)),VALUE(LEFT(SUBSTITUTE(LEFT($O2253,FIND(" ",$O2253&amp;" ")-1),"/",REPT(" ",20)),20)),VALUE(MID(SUBSTITUTE(LEFT($O2253,FIND(" ",$O2253&amp;" ")-1),"/",REPT(" ",20)),21,20)))),0)&gt;$W2253,"Late","Same day"))</f>
        <v/>
      </c>
      <c r="AF2253" s="26" t="str">
        <f aca="false">IF($A2253="","",IFERROR(INDEX(Validation!$C$193:$C$217,MATCH($A2253,Validation!$A$193:$A$217,0)),IF(COUNTIF(Validation!$U$19:$U$178,$Z2253)&gt;0,$Z2253,IF(COUNTIF(Validation!$S$19:$S$178,$AI2253)=1,INDEX(Validation!$U$19:$U$178,MATCH($AI2253,Validation!$S$19:$S$178,0)),$Z2253))))</f>
        <v/>
      </c>
      <c r="AG2253" s="27" t="str">
        <f aca="false">IF(COUNTA($A2253:$U2253)=0,"",IF($A2253="","No name",IF($F2253="","No date",IF($W2253=0,"Date ilegible",IF(NOT(ISNUMBER($N2253)),"Hours no numéricas",IF($AA2253="NO MATCH","Person no identificada","OK"))))))</f>
        <v/>
      </c>
      <c r="AH2253" s="27" t="str">
        <f aca="false">IF($W2253=0,"No date",IF($W2253&lt;Validation!$B$3,"Before period",IF($W2253&gt;Validation!$C$3,"After period","In period")))</f>
        <v>No date</v>
      </c>
      <c r="AI2253" s="26" t="str">
        <f aca="false">IF($Y2253="","",TRIM(RIGHT(SUBSTITUTE($Y2253," ",REPT(" ",50)),50)))</f>
        <v/>
      </c>
      <c r="AJ2253" s="27" t="str">
        <f aca="false">IF($A2253="","",IF(NOT(ISERROR(MATCH($A2253,Validation!$A$193:$A$217,0))),"Manual mapping",IF(COUNTIF(Validation!$U$19:$U$178,$Z2253)&gt;0,"Direct",IF(COUNTIF(Validation!$S$19:$S$178,$AI2253)=1,"By surname","Unresolved"))))</f>
        <v/>
      </c>
      <c r="AK2253" s="28" t="str">
        <f aca="false">IF($L2253="","",IF(MATCH($L2253,$L$2:$L$3000,0)&lt;&gt;ROW()-1,"",COUNT($AK$1:$AK2252)+1))</f>
        <v/>
      </c>
      <c r="AL2253" s="28" t="str">
        <f aca="false">IF($G2253="","",IF(MATCH($G2253,$G$2:$G$3000,0)&lt;&gt;ROW()-1,"",COUNT($AL$1:$AL2252)+1))</f>
        <v/>
      </c>
      <c r="AM2253" s="28" t="str">
        <f aca="false">IF($H2253="","",IF(MATCH($H2253,$H$2:$H$3000,0)&lt;&gt;ROW()-1,"",COUNT($AM$1:$AM2252)+1))</f>
        <v/>
      </c>
      <c r="AN2253" s="28" t="str">
        <f aca="false">IF($I2253="","",IF(MATCH($I2253,$I$2:$I$3000,0)&lt;&gt;ROW()-1,"",COUNT($AN$1:$AN2252)+1))</f>
        <v/>
      </c>
      <c r="AO2253" s="28" t="str">
        <f aca="false">IF($Q2253="","",IF(MATCH($Q2253,$Q$2:$Q$3000,0)&lt;&gt;ROW()-1,"",COUNT($AO$1:$AO2252)+1))</f>
        <v/>
      </c>
    </row>
    <row r="2254" customFormat="false" ht="12.75" hidden="false" customHeight="true" outlineLevel="0" collapsed="false">
      <c r="W2254" s="24" t="n">
        <f aca="false">IF($F2254="",0,IFERROR(IF(ISNUMBER($F2254),INT($F2254),DATE(VALUE(MID(SUBSTITUTE(LEFT($F2254,FIND(" ",$F2254&amp;" ")-1),"/",REPT(" ",20)),41,20)),VALUE(LEFT(SUBSTITUTE(LEFT($F2254,FIND(" ",$F2254&amp;" ")-1),"/",REPT(" ",20)),20)),VALUE(MID(SUBSTITUTE(LEFT($F2254,FIND(" ",$F2254&amp;" ")-1),"/",REPT(" ",20)),21,20)))),0))</f>
        <v>0</v>
      </c>
      <c r="X2254" s="25" t="str">
        <f aca="false">IF(ISNUMBER($N2254),$N2254*Validation!$B$5,"")</f>
        <v/>
      </c>
      <c r="Y2254" s="26" t="str">
        <f aca="false">IF($A2254="","",SUBSTITUTE(SUBSTITUTE(SUBSTITUTE(SUBSTITUTE(SUBSTITUTE(SUBSTITUTE(SUBSTITUTE(UPPER(TRIM($A2254)),"Á","A"),"É","E"),"Í","I"),"Ó","O"),"Ú","U"),"Ñ","N"),"Ü","U"))</f>
        <v/>
      </c>
      <c r="Z2254" s="26" t="str">
        <f aca="false">IF($Y2254="","",LEFT($Y2254,1)&amp;" "&amp;TRIM(RIGHT(SUBSTITUTE($Y2254," ",REPT(" ",50)),50)))</f>
        <v/>
      </c>
      <c r="AA2254" s="27" t="str">
        <f aca="false">IF($AF2254="","",IF(COUNTIF(Validation!$U$19:$U$178,$AF2254)&gt;0,"OK","NO MATCH"))</f>
        <v/>
      </c>
      <c r="AB2254" s="27" t="str">
        <f aca="false">IF($W2254=0,"",IF(AND($W2254&gt;=Validation!$B$3,$W2254&lt;=Validation!$C$3),"Yes","No"))</f>
        <v/>
      </c>
      <c r="AC2254" s="26" t="str">
        <f aca="false">IF($A2254="","",$AF2254&amp;"|"&amp;TEXT($W2254,"yyyy-mm-dd")&amp;"|"&amp;$J2254&amp;"|"&amp;$N2254)</f>
        <v/>
      </c>
      <c r="AD2254" s="27" t="str">
        <f aca="false">IF($AC2254="","",IF(COUNTIF($AC$2:$AC$3000,$AC2254)&gt;1,"REVIEW","OK"))</f>
        <v/>
      </c>
      <c r="AE2254" s="27" t="str">
        <f aca="false">IF(OR($W2254=0,$O2254=""),"",IF(IFERROR(IF(ISNUMBER($O2254),INT($O2254),DATE(VALUE(MID(SUBSTITUTE(LEFT($O2254,FIND(" ",$O2254&amp;" ")-1),"/",REPT(" ",20)),41,20)),VALUE(LEFT(SUBSTITUTE(LEFT($O2254,FIND(" ",$O2254&amp;" ")-1),"/",REPT(" ",20)),20)),VALUE(MID(SUBSTITUTE(LEFT($O2254,FIND(" ",$O2254&amp;" ")-1),"/",REPT(" ",20)),21,20)))),0)&gt;$W2254,"Late","Same day"))</f>
        <v/>
      </c>
      <c r="AF2254" s="26" t="str">
        <f aca="false">IF($A2254="","",IFERROR(INDEX(Validation!$C$193:$C$217,MATCH($A2254,Validation!$A$193:$A$217,0)),IF(COUNTIF(Validation!$U$19:$U$178,$Z2254)&gt;0,$Z2254,IF(COUNTIF(Validation!$S$19:$S$178,$AI2254)=1,INDEX(Validation!$U$19:$U$178,MATCH($AI2254,Validation!$S$19:$S$178,0)),$Z2254))))</f>
        <v/>
      </c>
      <c r="AG2254" s="27" t="str">
        <f aca="false">IF(COUNTA($A2254:$U2254)=0,"",IF($A2254="","No name",IF($F2254="","No date",IF($W2254=0,"Date ilegible",IF(NOT(ISNUMBER($N2254)),"Hours no numéricas",IF($AA2254="NO MATCH","Person no identificada","OK"))))))</f>
        <v/>
      </c>
      <c r="AH2254" s="27" t="str">
        <f aca="false">IF($W2254=0,"No date",IF($W2254&lt;Validation!$B$3,"Before period",IF($W2254&gt;Validation!$C$3,"After period","In period")))</f>
        <v>No date</v>
      </c>
      <c r="AI2254" s="26" t="str">
        <f aca="false">IF($Y2254="","",TRIM(RIGHT(SUBSTITUTE($Y2254," ",REPT(" ",50)),50)))</f>
        <v/>
      </c>
      <c r="AJ2254" s="27" t="str">
        <f aca="false">IF($A2254="","",IF(NOT(ISERROR(MATCH($A2254,Validation!$A$193:$A$217,0))),"Manual mapping",IF(COUNTIF(Validation!$U$19:$U$178,$Z2254)&gt;0,"Direct",IF(COUNTIF(Validation!$S$19:$S$178,$AI2254)=1,"By surname","Unresolved"))))</f>
        <v/>
      </c>
      <c r="AK2254" s="28" t="str">
        <f aca="false">IF($L2254="","",IF(MATCH($L2254,$L$2:$L$3000,0)&lt;&gt;ROW()-1,"",COUNT($AK$1:$AK2253)+1))</f>
        <v/>
      </c>
      <c r="AL2254" s="28" t="str">
        <f aca="false">IF($G2254="","",IF(MATCH($G2254,$G$2:$G$3000,0)&lt;&gt;ROW()-1,"",COUNT($AL$1:$AL2253)+1))</f>
        <v/>
      </c>
      <c r="AM2254" s="28" t="str">
        <f aca="false">IF($H2254="","",IF(MATCH($H2254,$H$2:$H$3000,0)&lt;&gt;ROW()-1,"",COUNT($AM$1:$AM2253)+1))</f>
        <v/>
      </c>
      <c r="AN2254" s="28" t="str">
        <f aca="false">IF($I2254="","",IF(MATCH($I2254,$I$2:$I$3000,0)&lt;&gt;ROW()-1,"",COUNT($AN$1:$AN2253)+1))</f>
        <v/>
      </c>
      <c r="AO2254" s="28" t="str">
        <f aca="false">IF($Q2254="","",IF(MATCH($Q2254,$Q$2:$Q$3000,0)&lt;&gt;ROW()-1,"",COUNT($AO$1:$AO2253)+1))</f>
        <v/>
      </c>
    </row>
    <row r="2255" customFormat="false" ht="12.75" hidden="false" customHeight="true" outlineLevel="0" collapsed="false">
      <c r="W2255" s="24" t="n">
        <f aca="false">IF($F2255="",0,IFERROR(IF(ISNUMBER($F2255),INT($F2255),DATE(VALUE(MID(SUBSTITUTE(LEFT($F2255,FIND(" ",$F2255&amp;" ")-1),"/",REPT(" ",20)),41,20)),VALUE(LEFT(SUBSTITUTE(LEFT($F2255,FIND(" ",$F2255&amp;" ")-1),"/",REPT(" ",20)),20)),VALUE(MID(SUBSTITUTE(LEFT($F2255,FIND(" ",$F2255&amp;" ")-1),"/",REPT(" ",20)),21,20)))),0))</f>
        <v>0</v>
      </c>
      <c r="X2255" s="25" t="str">
        <f aca="false">IF(ISNUMBER($N2255),$N2255*Validation!$B$5,"")</f>
        <v/>
      </c>
      <c r="Y2255" s="26" t="str">
        <f aca="false">IF($A2255="","",SUBSTITUTE(SUBSTITUTE(SUBSTITUTE(SUBSTITUTE(SUBSTITUTE(SUBSTITUTE(SUBSTITUTE(UPPER(TRIM($A2255)),"Á","A"),"É","E"),"Í","I"),"Ó","O"),"Ú","U"),"Ñ","N"),"Ü","U"))</f>
        <v/>
      </c>
      <c r="Z2255" s="26" t="str">
        <f aca="false">IF($Y2255="","",LEFT($Y2255,1)&amp;" "&amp;TRIM(RIGHT(SUBSTITUTE($Y2255," ",REPT(" ",50)),50)))</f>
        <v/>
      </c>
      <c r="AA2255" s="27" t="str">
        <f aca="false">IF($AF2255="","",IF(COUNTIF(Validation!$U$19:$U$178,$AF2255)&gt;0,"OK","NO MATCH"))</f>
        <v/>
      </c>
      <c r="AB2255" s="27" t="str">
        <f aca="false">IF($W2255=0,"",IF(AND($W2255&gt;=Validation!$B$3,$W2255&lt;=Validation!$C$3),"Yes","No"))</f>
        <v/>
      </c>
      <c r="AC2255" s="26" t="str">
        <f aca="false">IF($A2255="","",$AF2255&amp;"|"&amp;TEXT($W2255,"yyyy-mm-dd")&amp;"|"&amp;$J2255&amp;"|"&amp;$N2255)</f>
        <v/>
      </c>
      <c r="AD2255" s="27" t="str">
        <f aca="false">IF($AC2255="","",IF(COUNTIF($AC$2:$AC$3000,$AC2255)&gt;1,"REVIEW","OK"))</f>
        <v/>
      </c>
      <c r="AE2255" s="27" t="str">
        <f aca="false">IF(OR($W2255=0,$O2255=""),"",IF(IFERROR(IF(ISNUMBER($O2255),INT($O2255),DATE(VALUE(MID(SUBSTITUTE(LEFT($O2255,FIND(" ",$O2255&amp;" ")-1),"/",REPT(" ",20)),41,20)),VALUE(LEFT(SUBSTITUTE(LEFT($O2255,FIND(" ",$O2255&amp;" ")-1),"/",REPT(" ",20)),20)),VALUE(MID(SUBSTITUTE(LEFT($O2255,FIND(" ",$O2255&amp;" ")-1),"/",REPT(" ",20)),21,20)))),0)&gt;$W2255,"Late","Same day"))</f>
        <v/>
      </c>
      <c r="AF2255" s="26" t="str">
        <f aca="false">IF($A2255="","",IFERROR(INDEX(Validation!$C$193:$C$217,MATCH($A2255,Validation!$A$193:$A$217,0)),IF(COUNTIF(Validation!$U$19:$U$178,$Z2255)&gt;0,$Z2255,IF(COUNTIF(Validation!$S$19:$S$178,$AI2255)=1,INDEX(Validation!$U$19:$U$178,MATCH($AI2255,Validation!$S$19:$S$178,0)),$Z2255))))</f>
        <v/>
      </c>
      <c r="AG2255" s="27" t="str">
        <f aca="false">IF(COUNTA($A2255:$U2255)=0,"",IF($A2255="","No name",IF($F2255="","No date",IF($W2255=0,"Date ilegible",IF(NOT(ISNUMBER($N2255)),"Hours no numéricas",IF($AA2255="NO MATCH","Person no identificada","OK"))))))</f>
        <v/>
      </c>
      <c r="AH2255" s="27" t="str">
        <f aca="false">IF($W2255=0,"No date",IF($W2255&lt;Validation!$B$3,"Before period",IF($W2255&gt;Validation!$C$3,"After period","In period")))</f>
        <v>No date</v>
      </c>
      <c r="AI2255" s="26" t="str">
        <f aca="false">IF($Y2255="","",TRIM(RIGHT(SUBSTITUTE($Y2255," ",REPT(" ",50)),50)))</f>
        <v/>
      </c>
      <c r="AJ2255" s="27" t="str">
        <f aca="false">IF($A2255="","",IF(NOT(ISERROR(MATCH($A2255,Validation!$A$193:$A$217,0))),"Manual mapping",IF(COUNTIF(Validation!$U$19:$U$178,$Z2255)&gt;0,"Direct",IF(COUNTIF(Validation!$S$19:$S$178,$AI2255)=1,"By surname","Unresolved"))))</f>
        <v/>
      </c>
      <c r="AK2255" s="28" t="str">
        <f aca="false">IF($L2255="","",IF(MATCH($L2255,$L$2:$L$3000,0)&lt;&gt;ROW()-1,"",COUNT($AK$1:$AK2254)+1))</f>
        <v/>
      </c>
      <c r="AL2255" s="28" t="str">
        <f aca="false">IF($G2255="","",IF(MATCH($G2255,$G$2:$G$3000,0)&lt;&gt;ROW()-1,"",COUNT($AL$1:$AL2254)+1))</f>
        <v/>
      </c>
      <c r="AM2255" s="28" t="str">
        <f aca="false">IF($H2255="","",IF(MATCH($H2255,$H$2:$H$3000,0)&lt;&gt;ROW()-1,"",COUNT($AM$1:$AM2254)+1))</f>
        <v/>
      </c>
      <c r="AN2255" s="28" t="str">
        <f aca="false">IF($I2255="","",IF(MATCH($I2255,$I$2:$I$3000,0)&lt;&gt;ROW()-1,"",COUNT($AN$1:$AN2254)+1))</f>
        <v/>
      </c>
      <c r="AO2255" s="28" t="str">
        <f aca="false">IF($Q2255="","",IF(MATCH($Q2255,$Q$2:$Q$3000,0)&lt;&gt;ROW()-1,"",COUNT($AO$1:$AO2254)+1))</f>
        <v/>
      </c>
    </row>
    <row r="2256" customFormat="false" ht="12.75" hidden="false" customHeight="true" outlineLevel="0" collapsed="false">
      <c r="W2256" s="24" t="n">
        <f aca="false">IF($F2256="",0,IFERROR(IF(ISNUMBER($F2256),INT($F2256),DATE(VALUE(MID(SUBSTITUTE(LEFT($F2256,FIND(" ",$F2256&amp;" ")-1),"/",REPT(" ",20)),41,20)),VALUE(LEFT(SUBSTITUTE(LEFT($F2256,FIND(" ",$F2256&amp;" ")-1),"/",REPT(" ",20)),20)),VALUE(MID(SUBSTITUTE(LEFT($F2256,FIND(" ",$F2256&amp;" ")-1),"/",REPT(" ",20)),21,20)))),0))</f>
        <v>0</v>
      </c>
      <c r="X2256" s="25" t="str">
        <f aca="false">IF(ISNUMBER($N2256),$N2256*Validation!$B$5,"")</f>
        <v/>
      </c>
      <c r="Y2256" s="26" t="str">
        <f aca="false">IF($A2256="","",SUBSTITUTE(SUBSTITUTE(SUBSTITUTE(SUBSTITUTE(SUBSTITUTE(SUBSTITUTE(SUBSTITUTE(UPPER(TRIM($A2256)),"Á","A"),"É","E"),"Í","I"),"Ó","O"),"Ú","U"),"Ñ","N"),"Ü","U"))</f>
        <v/>
      </c>
      <c r="Z2256" s="26" t="str">
        <f aca="false">IF($Y2256="","",LEFT($Y2256,1)&amp;" "&amp;TRIM(RIGHT(SUBSTITUTE($Y2256," ",REPT(" ",50)),50)))</f>
        <v/>
      </c>
      <c r="AA2256" s="27" t="str">
        <f aca="false">IF($AF2256="","",IF(COUNTIF(Validation!$U$19:$U$178,$AF2256)&gt;0,"OK","NO MATCH"))</f>
        <v/>
      </c>
      <c r="AB2256" s="27" t="str">
        <f aca="false">IF($W2256=0,"",IF(AND($W2256&gt;=Validation!$B$3,$W2256&lt;=Validation!$C$3),"Yes","No"))</f>
        <v/>
      </c>
      <c r="AC2256" s="26" t="str">
        <f aca="false">IF($A2256="","",$AF2256&amp;"|"&amp;TEXT($W2256,"yyyy-mm-dd")&amp;"|"&amp;$J2256&amp;"|"&amp;$N2256)</f>
        <v/>
      </c>
      <c r="AD2256" s="27" t="str">
        <f aca="false">IF($AC2256="","",IF(COUNTIF($AC$2:$AC$3000,$AC2256)&gt;1,"REVIEW","OK"))</f>
        <v/>
      </c>
      <c r="AE2256" s="27" t="str">
        <f aca="false">IF(OR($W2256=0,$O2256=""),"",IF(IFERROR(IF(ISNUMBER($O2256),INT($O2256),DATE(VALUE(MID(SUBSTITUTE(LEFT($O2256,FIND(" ",$O2256&amp;" ")-1),"/",REPT(" ",20)),41,20)),VALUE(LEFT(SUBSTITUTE(LEFT($O2256,FIND(" ",$O2256&amp;" ")-1),"/",REPT(" ",20)),20)),VALUE(MID(SUBSTITUTE(LEFT($O2256,FIND(" ",$O2256&amp;" ")-1),"/",REPT(" ",20)),21,20)))),0)&gt;$W2256,"Late","Same day"))</f>
        <v/>
      </c>
      <c r="AF2256" s="26" t="str">
        <f aca="false">IF($A2256="","",IFERROR(INDEX(Validation!$C$193:$C$217,MATCH($A2256,Validation!$A$193:$A$217,0)),IF(COUNTIF(Validation!$U$19:$U$178,$Z2256)&gt;0,$Z2256,IF(COUNTIF(Validation!$S$19:$S$178,$AI2256)=1,INDEX(Validation!$U$19:$U$178,MATCH($AI2256,Validation!$S$19:$S$178,0)),$Z2256))))</f>
        <v/>
      </c>
      <c r="AG2256" s="27" t="str">
        <f aca="false">IF(COUNTA($A2256:$U2256)=0,"",IF($A2256="","No name",IF($F2256="","No date",IF($W2256=0,"Date ilegible",IF(NOT(ISNUMBER($N2256)),"Hours no numéricas",IF($AA2256="NO MATCH","Person no identificada","OK"))))))</f>
        <v/>
      </c>
      <c r="AH2256" s="27" t="str">
        <f aca="false">IF($W2256=0,"No date",IF($W2256&lt;Validation!$B$3,"Before period",IF($W2256&gt;Validation!$C$3,"After period","In period")))</f>
        <v>No date</v>
      </c>
      <c r="AI2256" s="26" t="str">
        <f aca="false">IF($Y2256="","",TRIM(RIGHT(SUBSTITUTE($Y2256," ",REPT(" ",50)),50)))</f>
        <v/>
      </c>
      <c r="AJ2256" s="27" t="str">
        <f aca="false">IF($A2256="","",IF(NOT(ISERROR(MATCH($A2256,Validation!$A$193:$A$217,0))),"Manual mapping",IF(COUNTIF(Validation!$U$19:$U$178,$Z2256)&gt;0,"Direct",IF(COUNTIF(Validation!$S$19:$S$178,$AI2256)=1,"By surname","Unresolved"))))</f>
        <v/>
      </c>
      <c r="AK2256" s="28" t="str">
        <f aca="false">IF($L2256="","",IF(MATCH($L2256,$L$2:$L$3000,0)&lt;&gt;ROW()-1,"",COUNT($AK$1:$AK2255)+1))</f>
        <v/>
      </c>
      <c r="AL2256" s="28" t="str">
        <f aca="false">IF($G2256="","",IF(MATCH($G2256,$G$2:$G$3000,0)&lt;&gt;ROW()-1,"",COUNT($AL$1:$AL2255)+1))</f>
        <v/>
      </c>
      <c r="AM2256" s="28" t="str">
        <f aca="false">IF($H2256="","",IF(MATCH($H2256,$H$2:$H$3000,0)&lt;&gt;ROW()-1,"",COUNT($AM$1:$AM2255)+1))</f>
        <v/>
      </c>
      <c r="AN2256" s="28" t="str">
        <f aca="false">IF($I2256="","",IF(MATCH($I2256,$I$2:$I$3000,0)&lt;&gt;ROW()-1,"",COUNT($AN$1:$AN2255)+1))</f>
        <v/>
      </c>
      <c r="AO2256" s="28" t="str">
        <f aca="false">IF($Q2256="","",IF(MATCH($Q2256,$Q$2:$Q$3000,0)&lt;&gt;ROW()-1,"",COUNT($AO$1:$AO2255)+1))</f>
        <v/>
      </c>
    </row>
    <row r="2257" customFormat="false" ht="12.75" hidden="false" customHeight="true" outlineLevel="0" collapsed="false">
      <c r="W2257" s="24" t="n">
        <f aca="false">IF($F2257="",0,IFERROR(IF(ISNUMBER($F2257),INT($F2257),DATE(VALUE(MID(SUBSTITUTE(LEFT($F2257,FIND(" ",$F2257&amp;" ")-1),"/",REPT(" ",20)),41,20)),VALUE(LEFT(SUBSTITUTE(LEFT($F2257,FIND(" ",$F2257&amp;" ")-1),"/",REPT(" ",20)),20)),VALUE(MID(SUBSTITUTE(LEFT($F2257,FIND(" ",$F2257&amp;" ")-1),"/",REPT(" ",20)),21,20)))),0))</f>
        <v>0</v>
      </c>
      <c r="X2257" s="25" t="str">
        <f aca="false">IF(ISNUMBER($N2257),$N2257*Validation!$B$5,"")</f>
        <v/>
      </c>
      <c r="Y2257" s="26" t="str">
        <f aca="false">IF($A2257="","",SUBSTITUTE(SUBSTITUTE(SUBSTITUTE(SUBSTITUTE(SUBSTITUTE(SUBSTITUTE(SUBSTITUTE(UPPER(TRIM($A2257)),"Á","A"),"É","E"),"Í","I"),"Ó","O"),"Ú","U"),"Ñ","N"),"Ü","U"))</f>
        <v/>
      </c>
      <c r="Z2257" s="26" t="str">
        <f aca="false">IF($Y2257="","",LEFT($Y2257,1)&amp;" "&amp;TRIM(RIGHT(SUBSTITUTE($Y2257," ",REPT(" ",50)),50)))</f>
        <v/>
      </c>
      <c r="AA2257" s="27" t="str">
        <f aca="false">IF($AF2257="","",IF(COUNTIF(Validation!$U$19:$U$178,$AF2257)&gt;0,"OK","NO MATCH"))</f>
        <v/>
      </c>
      <c r="AB2257" s="27" t="str">
        <f aca="false">IF($W2257=0,"",IF(AND($W2257&gt;=Validation!$B$3,$W2257&lt;=Validation!$C$3),"Yes","No"))</f>
        <v/>
      </c>
      <c r="AC2257" s="26" t="str">
        <f aca="false">IF($A2257="","",$AF2257&amp;"|"&amp;TEXT($W2257,"yyyy-mm-dd")&amp;"|"&amp;$J2257&amp;"|"&amp;$N2257)</f>
        <v/>
      </c>
      <c r="AD2257" s="27" t="str">
        <f aca="false">IF($AC2257="","",IF(COUNTIF($AC$2:$AC$3000,$AC2257)&gt;1,"REVIEW","OK"))</f>
        <v/>
      </c>
      <c r="AE2257" s="27" t="str">
        <f aca="false">IF(OR($W2257=0,$O2257=""),"",IF(IFERROR(IF(ISNUMBER($O2257),INT($O2257),DATE(VALUE(MID(SUBSTITUTE(LEFT($O2257,FIND(" ",$O2257&amp;" ")-1),"/",REPT(" ",20)),41,20)),VALUE(LEFT(SUBSTITUTE(LEFT($O2257,FIND(" ",$O2257&amp;" ")-1),"/",REPT(" ",20)),20)),VALUE(MID(SUBSTITUTE(LEFT($O2257,FIND(" ",$O2257&amp;" ")-1),"/",REPT(" ",20)),21,20)))),0)&gt;$W2257,"Late","Same day"))</f>
        <v/>
      </c>
      <c r="AF2257" s="26" t="str">
        <f aca="false">IF($A2257="","",IFERROR(INDEX(Validation!$C$193:$C$217,MATCH($A2257,Validation!$A$193:$A$217,0)),IF(COUNTIF(Validation!$U$19:$U$178,$Z2257)&gt;0,$Z2257,IF(COUNTIF(Validation!$S$19:$S$178,$AI2257)=1,INDEX(Validation!$U$19:$U$178,MATCH($AI2257,Validation!$S$19:$S$178,0)),$Z2257))))</f>
        <v/>
      </c>
      <c r="AG2257" s="27" t="str">
        <f aca="false">IF(COUNTA($A2257:$U2257)=0,"",IF($A2257="","No name",IF($F2257="","No date",IF($W2257=0,"Date ilegible",IF(NOT(ISNUMBER($N2257)),"Hours no numéricas",IF($AA2257="NO MATCH","Person no identificada","OK"))))))</f>
        <v/>
      </c>
      <c r="AH2257" s="27" t="str">
        <f aca="false">IF($W2257=0,"No date",IF($W2257&lt;Validation!$B$3,"Before period",IF($W2257&gt;Validation!$C$3,"After period","In period")))</f>
        <v>No date</v>
      </c>
      <c r="AI2257" s="26" t="str">
        <f aca="false">IF($Y2257="","",TRIM(RIGHT(SUBSTITUTE($Y2257," ",REPT(" ",50)),50)))</f>
        <v/>
      </c>
      <c r="AJ2257" s="27" t="str">
        <f aca="false">IF($A2257="","",IF(NOT(ISERROR(MATCH($A2257,Validation!$A$193:$A$217,0))),"Manual mapping",IF(COUNTIF(Validation!$U$19:$U$178,$Z2257)&gt;0,"Direct",IF(COUNTIF(Validation!$S$19:$S$178,$AI2257)=1,"By surname","Unresolved"))))</f>
        <v/>
      </c>
      <c r="AK2257" s="28" t="str">
        <f aca="false">IF($L2257="","",IF(MATCH($L2257,$L$2:$L$3000,0)&lt;&gt;ROW()-1,"",COUNT($AK$1:$AK2256)+1))</f>
        <v/>
      </c>
      <c r="AL2257" s="28" t="str">
        <f aca="false">IF($G2257="","",IF(MATCH($G2257,$G$2:$G$3000,0)&lt;&gt;ROW()-1,"",COUNT($AL$1:$AL2256)+1))</f>
        <v/>
      </c>
      <c r="AM2257" s="28" t="str">
        <f aca="false">IF($H2257="","",IF(MATCH($H2257,$H$2:$H$3000,0)&lt;&gt;ROW()-1,"",COUNT($AM$1:$AM2256)+1))</f>
        <v/>
      </c>
      <c r="AN2257" s="28" t="str">
        <f aca="false">IF($I2257="","",IF(MATCH($I2257,$I$2:$I$3000,0)&lt;&gt;ROW()-1,"",COUNT($AN$1:$AN2256)+1))</f>
        <v/>
      </c>
      <c r="AO2257" s="28" t="str">
        <f aca="false">IF($Q2257="","",IF(MATCH($Q2257,$Q$2:$Q$3000,0)&lt;&gt;ROW()-1,"",COUNT($AO$1:$AO2256)+1))</f>
        <v/>
      </c>
    </row>
    <row r="2258" customFormat="false" ht="12.75" hidden="false" customHeight="true" outlineLevel="0" collapsed="false">
      <c r="W2258" s="24" t="n">
        <f aca="false">IF($F2258="",0,IFERROR(IF(ISNUMBER($F2258),INT($F2258),DATE(VALUE(MID(SUBSTITUTE(LEFT($F2258,FIND(" ",$F2258&amp;" ")-1),"/",REPT(" ",20)),41,20)),VALUE(LEFT(SUBSTITUTE(LEFT($F2258,FIND(" ",$F2258&amp;" ")-1),"/",REPT(" ",20)),20)),VALUE(MID(SUBSTITUTE(LEFT($F2258,FIND(" ",$F2258&amp;" ")-1),"/",REPT(" ",20)),21,20)))),0))</f>
        <v>0</v>
      </c>
      <c r="X2258" s="25" t="str">
        <f aca="false">IF(ISNUMBER($N2258),$N2258*Validation!$B$5,"")</f>
        <v/>
      </c>
      <c r="Y2258" s="26" t="str">
        <f aca="false">IF($A2258="","",SUBSTITUTE(SUBSTITUTE(SUBSTITUTE(SUBSTITUTE(SUBSTITUTE(SUBSTITUTE(SUBSTITUTE(UPPER(TRIM($A2258)),"Á","A"),"É","E"),"Í","I"),"Ó","O"),"Ú","U"),"Ñ","N"),"Ü","U"))</f>
        <v/>
      </c>
      <c r="Z2258" s="26" t="str">
        <f aca="false">IF($Y2258="","",LEFT($Y2258,1)&amp;" "&amp;TRIM(RIGHT(SUBSTITUTE($Y2258," ",REPT(" ",50)),50)))</f>
        <v/>
      </c>
      <c r="AA2258" s="27" t="str">
        <f aca="false">IF($AF2258="","",IF(COUNTIF(Validation!$U$19:$U$178,$AF2258)&gt;0,"OK","NO MATCH"))</f>
        <v/>
      </c>
      <c r="AB2258" s="27" t="str">
        <f aca="false">IF($W2258=0,"",IF(AND($W2258&gt;=Validation!$B$3,$W2258&lt;=Validation!$C$3),"Yes","No"))</f>
        <v/>
      </c>
      <c r="AC2258" s="26" t="str">
        <f aca="false">IF($A2258="","",$AF2258&amp;"|"&amp;TEXT($W2258,"yyyy-mm-dd")&amp;"|"&amp;$J2258&amp;"|"&amp;$N2258)</f>
        <v/>
      </c>
      <c r="AD2258" s="27" t="str">
        <f aca="false">IF($AC2258="","",IF(COUNTIF($AC$2:$AC$3000,$AC2258)&gt;1,"REVIEW","OK"))</f>
        <v/>
      </c>
      <c r="AE2258" s="27" t="str">
        <f aca="false">IF(OR($W2258=0,$O2258=""),"",IF(IFERROR(IF(ISNUMBER($O2258),INT($O2258),DATE(VALUE(MID(SUBSTITUTE(LEFT($O2258,FIND(" ",$O2258&amp;" ")-1),"/",REPT(" ",20)),41,20)),VALUE(LEFT(SUBSTITUTE(LEFT($O2258,FIND(" ",$O2258&amp;" ")-1),"/",REPT(" ",20)),20)),VALUE(MID(SUBSTITUTE(LEFT($O2258,FIND(" ",$O2258&amp;" ")-1),"/",REPT(" ",20)),21,20)))),0)&gt;$W2258,"Late","Same day"))</f>
        <v/>
      </c>
      <c r="AF2258" s="26" t="str">
        <f aca="false">IF($A2258="","",IFERROR(INDEX(Validation!$C$193:$C$217,MATCH($A2258,Validation!$A$193:$A$217,0)),IF(COUNTIF(Validation!$U$19:$U$178,$Z2258)&gt;0,$Z2258,IF(COUNTIF(Validation!$S$19:$S$178,$AI2258)=1,INDEX(Validation!$U$19:$U$178,MATCH($AI2258,Validation!$S$19:$S$178,0)),$Z2258))))</f>
        <v/>
      </c>
      <c r="AG2258" s="27" t="str">
        <f aca="false">IF(COUNTA($A2258:$U2258)=0,"",IF($A2258="","No name",IF($F2258="","No date",IF($W2258=0,"Date ilegible",IF(NOT(ISNUMBER($N2258)),"Hours no numéricas",IF($AA2258="NO MATCH","Person no identificada","OK"))))))</f>
        <v/>
      </c>
      <c r="AH2258" s="27" t="str">
        <f aca="false">IF($W2258=0,"No date",IF($W2258&lt;Validation!$B$3,"Before period",IF($W2258&gt;Validation!$C$3,"After period","In period")))</f>
        <v>No date</v>
      </c>
      <c r="AI2258" s="26" t="str">
        <f aca="false">IF($Y2258="","",TRIM(RIGHT(SUBSTITUTE($Y2258," ",REPT(" ",50)),50)))</f>
        <v/>
      </c>
      <c r="AJ2258" s="27" t="str">
        <f aca="false">IF($A2258="","",IF(NOT(ISERROR(MATCH($A2258,Validation!$A$193:$A$217,0))),"Manual mapping",IF(COUNTIF(Validation!$U$19:$U$178,$Z2258)&gt;0,"Direct",IF(COUNTIF(Validation!$S$19:$S$178,$AI2258)=1,"By surname","Unresolved"))))</f>
        <v/>
      </c>
      <c r="AK2258" s="28" t="str">
        <f aca="false">IF($L2258="","",IF(MATCH($L2258,$L$2:$L$3000,0)&lt;&gt;ROW()-1,"",COUNT($AK$1:$AK2257)+1))</f>
        <v/>
      </c>
      <c r="AL2258" s="28" t="str">
        <f aca="false">IF($G2258="","",IF(MATCH($G2258,$G$2:$G$3000,0)&lt;&gt;ROW()-1,"",COUNT($AL$1:$AL2257)+1))</f>
        <v/>
      </c>
      <c r="AM2258" s="28" t="str">
        <f aca="false">IF($H2258="","",IF(MATCH($H2258,$H$2:$H$3000,0)&lt;&gt;ROW()-1,"",COUNT($AM$1:$AM2257)+1))</f>
        <v/>
      </c>
      <c r="AN2258" s="28" t="str">
        <f aca="false">IF($I2258="","",IF(MATCH($I2258,$I$2:$I$3000,0)&lt;&gt;ROW()-1,"",COUNT($AN$1:$AN2257)+1))</f>
        <v/>
      </c>
      <c r="AO2258" s="28" t="str">
        <f aca="false">IF($Q2258="","",IF(MATCH($Q2258,$Q$2:$Q$3000,0)&lt;&gt;ROW()-1,"",COUNT($AO$1:$AO2257)+1))</f>
        <v/>
      </c>
    </row>
    <row r="2259" customFormat="false" ht="12.75" hidden="false" customHeight="true" outlineLevel="0" collapsed="false">
      <c r="W2259" s="24" t="n">
        <f aca="false">IF($F2259="",0,IFERROR(IF(ISNUMBER($F2259),INT($F2259),DATE(VALUE(MID(SUBSTITUTE(LEFT($F2259,FIND(" ",$F2259&amp;" ")-1),"/",REPT(" ",20)),41,20)),VALUE(LEFT(SUBSTITUTE(LEFT($F2259,FIND(" ",$F2259&amp;" ")-1),"/",REPT(" ",20)),20)),VALUE(MID(SUBSTITUTE(LEFT($F2259,FIND(" ",$F2259&amp;" ")-1),"/",REPT(" ",20)),21,20)))),0))</f>
        <v>0</v>
      </c>
      <c r="X2259" s="25" t="str">
        <f aca="false">IF(ISNUMBER($N2259),$N2259*Validation!$B$5,"")</f>
        <v/>
      </c>
      <c r="Y2259" s="26" t="str">
        <f aca="false">IF($A2259="","",SUBSTITUTE(SUBSTITUTE(SUBSTITUTE(SUBSTITUTE(SUBSTITUTE(SUBSTITUTE(SUBSTITUTE(UPPER(TRIM($A2259)),"Á","A"),"É","E"),"Í","I"),"Ó","O"),"Ú","U"),"Ñ","N"),"Ü","U"))</f>
        <v/>
      </c>
      <c r="Z2259" s="26" t="str">
        <f aca="false">IF($Y2259="","",LEFT($Y2259,1)&amp;" "&amp;TRIM(RIGHT(SUBSTITUTE($Y2259," ",REPT(" ",50)),50)))</f>
        <v/>
      </c>
      <c r="AA2259" s="27" t="str">
        <f aca="false">IF($AF2259="","",IF(COUNTIF(Validation!$U$19:$U$178,$AF2259)&gt;0,"OK","NO MATCH"))</f>
        <v/>
      </c>
      <c r="AB2259" s="27" t="str">
        <f aca="false">IF($W2259=0,"",IF(AND($W2259&gt;=Validation!$B$3,$W2259&lt;=Validation!$C$3),"Yes","No"))</f>
        <v/>
      </c>
      <c r="AC2259" s="26" t="str">
        <f aca="false">IF($A2259="","",$AF2259&amp;"|"&amp;TEXT($W2259,"yyyy-mm-dd")&amp;"|"&amp;$J2259&amp;"|"&amp;$N2259)</f>
        <v/>
      </c>
      <c r="AD2259" s="27" t="str">
        <f aca="false">IF($AC2259="","",IF(COUNTIF($AC$2:$AC$3000,$AC2259)&gt;1,"REVIEW","OK"))</f>
        <v/>
      </c>
      <c r="AE2259" s="27" t="str">
        <f aca="false">IF(OR($W2259=0,$O2259=""),"",IF(IFERROR(IF(ISNUMBER($O2259),INT($O2259),DATE(VALUE(MID(SUBSTITUTE(LEFT($O2259,FIND(" ",$O2259&amp;" ")-1),"/",REPT(" ",20)),41,20)),VALUE(LEFT(SUBSTITUTE(LEFT($O2259,FIND(" ",$O2259&amp;" ")-1),"/",REPT(" ",20)),20)),VALUE(MID(SUBSTITUTE(LEFT($O2259,FIND(" ",$O2259&amp;" ")-1),"/",REPT(" ",20)),21,20)))),0)&gt;$W2259,"Late","Same day"))</f>
        <v/>
      </c>
      <c r="AF2259" s="26" t="str">
        <f aca="false">IF($A2259="","",IFERROR(INDEX(Validation!$C$193:$C$217,MATCH($A2259,Validation!$A$193:$A$217,0)),IF(COUNTIF(Validation!$U$19:$U$178,$Z2259)&gt;0,$Z2259,IF(COUNTIF(Validation!$S$19:$S$178,$AI2259)=1,INDEX(Validation!$U$19:$U$178,MATCH($AI2259,Validation!$S$19:$S$178,0)),$Z2259))))</f>
        <v/>
      </c>
      <c r="AG2259" s="27" t="str">
        <f aca="false">IF(COUNTA($A2259:$U2259)=0,"",IF($A2259="","No name",IF($F2259="","No date",IF($W2259=0,"Date ilegible",IF(NOT(ISNUMBER($N2259)),"Hours no numéricas",IF($AA2259="NO MATCH","Person no identificada","OK"))))))</f>
        <v/>
      </c>
      <c r="AH2259" s="27" t="str">
        <f aca="false">IF($W2259=0,"No date",IF($W2259&lt;Validation!$B$3,"Before period",IF($W2259&gt;Validation!$C$3,"After period","In period")))</f>
        <v>No date</v>
      </c>
      <c r="AI2259" s="26" t="str">
        <f aca="false">IF($Y2259="","",TRIM(RIGHT(SUBSTITUTE($Y2259," ",REPT(" ",50)),50)))</f>
        <v/>
      </c>
      <c r="AJ2259" s="27" t="str">
        <f aca="false">IF($A2259="","",IF(NOT(ISERROR(MATCH($A2259,Validation!$A$193:$A$217,0))),"Manual mapping",IF(COUNTIF(Validation!$U$19:$U$178,$Z2259)&gt;0,"Direct",IF(COUNTIF(Validation!$S$19:$S$178,$AI2259)=1,"By surname","Unresolved"))))</f>
        <v/>
      </c>
      <c r="AK2259" s="28" t="str">
        <f aca="false">IF($L2259="","",IF(MATCH($L2259,$L$2:$L$3000,0)&lt;&gt;ROW()-1,"",COUNT($AK$1:$AK2258)+1))</f>
        <v/>
      </c>
      <c r="AL2259" s="28" t="str">
        <f aca="false">IF($G2259="","",IF(MATCH($G2259,$G$2:$G$3000,0)&lt;&gt;ROW()-1,"",COUNT($AL$1:$AL2258)+1))</f>
        <v/>
      </c>
      <c r="AM2259" s="28" t="str">
        <f aca="false">IF($H2259="","",IF(MATCH($H2259,$H$2:$H$3000,0)&lt;&gt;ROW()-1,"",COUNT($AM$1:$AM2258)+1))</f>
        <v/>
      </c>
      <c r="AN2259" s="28" t="str">
        <f aca="false">IF($I2259="","",IF(MATCH($I2259,$I$2:$I$3000,0)&lt;&gt;ROW()-1,"",COUNT($AN$1:$AN2258)+1))</f>
        <v/>
      </c>
      <c r="AO2259" s="28" t="str">
        <f aca="false">IF($Q2259="","",IF(MATCH($Q2259,$Q$2:$Q$3000,0)&lt;&gt;ROW()-1,"",COUNT($AO$1:$AO2258)+1))</f>
        <v/>
      </c>
    </row>
    <row r="2260" customFormat="false" ht="12.75" hidden="false" customHeight="true" outlineLevel="0" collapsed="false">
      <c r="W2260" s="24" t="n">
        <f aca="false">IF($F2260="",0,IFERROR(IF(ISNUMBER($F2260),INT($F2260),DATE(VALUE(MID(SUBSTITUTE(LEFT($F2260,FIND(" ",$F2260&amp;" ")-1),"/",REPT(" ",20)),41,20)),VALUE(LEFT(SUBSTITUTE(LEFT($F2260,FIND(" ",$F2260&amp;" ")-1),"/",REPT(" ",20)),20)),VALUE(MID(SUBSTITUTE(LEFT($F2260,FIND(" ",$F2260&amp;" ")-1),"/",REPT(" ",20)),21,20)))),0))</f>
        <v>0</v>
      </c>
      <c r="X2260" s="25" t="str">
        <f aca="false">IF(ISNUMBER($N2260),$N2260*Validation!$B$5,"")</f>
        <v/>
      </c>
      <c r="Y2260" s="26" t="str">
        <f aca="false">IF($A2260="","",SUBSTITUTE(SUBSTITUTE(SUBSTITUTE(SUBSTITUTE(SUBSTITUTE(SUBSTITUTE(SUBSTITUTE(UPPER(TRIM($A2260)),"Á","A"),"É","E"),"Í","I"),"Ó","O"),"Ú","U"),"Ñ","N"),"Ü","U"))</f>
        <v/>
      </c>
      <c r="Z2260" s="26" t="str">
        <f aca="false">IF($Y2260="","",LEFT($Y2260,1)&amp;" "&amp;TRIM(RIGHT(SUBSTITUTE($Y2260," ",REPT(" ",50)),50)))</f>
        <v/>
      </c>
      <c r="AA2260" s="27" t="str">
        <f aca="false">IF($AF2260="","",IF(COUNTIF(Validation!$U$19:$U$178,$AF2260)&gt;0,"OK","NO MATCH"))</f>
        <v/>
      </c>
      <c r="AB2260" s="27" t="str">
        <f aca="false">IF($W2260=0,"",IF(AND($W2260&gt;=Validation!$B$3,$W2260&lt;=Validation!$C$3),"Yes","No"))</f>
        <v/>
      </c>
      <c r="AC2260" s="26" t="str">
        <f aca="false">IF($A2260="","",$AF2260&amp;"|"&amp;TEXT($W2260,"yyyy-mm-dd")&amp;"|"&amp;$J2260&amp;"|"&amp;$N2260)</f>
        <v/>
      </c>
      <c r="AD2260" s="27" t="str">
        <f aca="false">IF($AC2260="","",IF(COUNTIF($AC$2:$AC$3000,$AC2260)&gt;1,"REVIEW","OK"))</f>
        <v/>
      </c>
      <c r="AE2260" s="27" t="str">
        <f aca="false">IF(OR($W2260=0,$O2260=""),"",IF(IFERROR(IF(ISNUMBER($O2260),INT($O2260),DATE(VALUE(MID(SUBSTITUTE(LEFT($O2260,FIND(" ",$O2260&amp;" ")-1),"/",REPT(" ",20)),41,20)),VALUE(LEFT(SUBSTITUTE(LEFT($O2260,FIND(" ",$O2260&amp;" ")-1),"/",REPT(" ",20)),20)),VALUE(MID(SUBSTITUTE(LEFT($O2260,FIND(" ",$O2260&amp;" ")-1),"/",REPT(" ",20)),21,20)))),0)&gt;$W2260,"Late","Same day"))</f>
        <v/>
      </c>
      <c r="AF2260" s="26" t="str">
        <f aca="false">IF($A2260="","",IFERROR(INDEX(Validation!$C$193:$C$217,MATCH($A2260,Validation!$A$193:$A$217,0)),IF(COUNTIF(Validation!$U$19:$U$178,$Z2260)&gt;0,$Z2260,IF(COUNTIF(Validation!$S$19:$S$178,$AI2260)=1,INDEX(Validation!$U$19:$U$178,MATCH($AI2260,Validation!$S$19:$S$178,0)),$Z2260))))</f>
        <v/>
      </c>
      <c r="AG2260" s="27" t="str">
        <f aca="false">IF(COUNTA($A2260:$U2260)=0,"",IF($A2260="","No name",IF($F2260="","No date",IF($W2260=0,"Date ilegible",IF(NOT(ISNUMBER($N2260)),"Hours no numéricas",IF($AA2260="NO MATCH","Person no identificada","OK"))))))</f>
        <v/>
      </c>
      <c r="AH2260" s="27" t="str">
        <f aca="false">IF($W2260=0,"No date",IF($W2260&lt;Validation!$B$3,"Before period",IF($W2260&gt;Validation!$C$3,"After period","In period")))</f>
        <v>No date</v>
      </c>
      <c r="AI2260" s="26" t="str">
        <f aca="false">IF($Y2260="","",TRIM(RIGHT(SUBSTITUTE($Y2260," ",REPT(" ",50)),50)))</f>
        <v/>
      </c>
      <c r="AJ2260" s="27" t="str">
        <f aca="false">IF($A2260="","",IF(NOT(ISERROR(MATCH($A2260,Validation!$A$193:$A$217,0))),"Manual mapping",IF(COUNTIF(Validation!$U$19:$U$178,$Z2260)&gt;0,"Direct",IF(COUNTIF(Validation!$S$19:$S$178,$AI2260)=1,"By surname","Unresolved"))))</f>
        <v/>
      </c>
      <c r="AK2260" s="28" t="str">
        <f aca="false">IF($L2260="","",IF(MATCH($L2260,$L$2:$L$3000,0)&lt;&gt;ROW()-1,"",COUNT($AK$1:$AK2259)+1))</f>
        <v/>
      </c>
      <c r="AL2260" s="28" t="str">
        <f aca="false">IF($G2260="","",IF(MATCH($G2260,$G$2:$G$3000,0)&lt;&gt;ROW()-1,"",COUNT($AL$1:$AL2259)+1))</f>
        <v/>
      </c>
      <c r="AM2260" s="28" t="str">
        <f aca="false">IF($H2260="","",IF(MATCH($H2260,$H$2:$H$3000,0)&lt;&gt;ROW()-1,"",COUNT($AM$1:$AM2259)+1))</f>
        <v/>
      </c>
      <c r="AN2260" s="28" t="str">
        <f aca="false">IF($I2260="","",IF(MATCH($I2260,$I$2:$I$3000,0)&lt;&gt;ROW()-1,"",COUNT($AN$1:$AN2259)+1))</f>
        <v/>
      </c>
      <c r="AO2260" s="28" t="str">
        <f aca="false">IF($Q2260="","",IF(MATCH($Q2260,$Q$2:$Q$3000,0)&lt;&gt;ROW()-1,"",COUNT($AO$1:$AO2259)+1))</f>
        <v/>
      </c>
    </row>
    <row r="2261" customFormat="false" ht="12.75" hidden="false" customHeight="true" outlineLevel="0" collapsed="false">
      <c r="W2261" s="24" t="n">
        <f aca="false">IF($F2261="",0,IFERROR(IF(ISNUMBER($F2261),INT($F2261),DATE(VALUE(MID(SUBSTITUTE(LEFT($F2261,FIND(" ",$F2261&amp;" ")-1),"/",REPT(" ",20)),41,20)),VALUE(LEFT(SUBSTITUTE(LEFT($F2261,FIND(" ",$F2261&amp;" ")-1),"/",REPT(" ",20)),20)),VALUE(MID(SUBSTITUTE(LEFT($F2261,FIND(" ",$F2261&amp;" ")-1),"/",REPT(" ",20)),21,20)))),0))</f>
        <v>0</v>
      </c>
      <c r="X2261" s="25" t="str">
        <f aca="false">IF(ISNUMBER($N2261),$N2261*Validation!$B$5,"")</f>
        <v/>
      </c>
      <c r="Y2261" s="26" t="str">
        <f aca="false">IF($A2261="","",SUBSTITUTE(SUBSTITUTE(SUBSTITUTE(SUBSTITUTE(SUBSTITUTE(SUBSTITUTE(SUBSTITUTE(UPPER(TRIM($A2261)),"Á","A"),"É","E"),"Í","I"),"Ó","O"),"Ú","U"),"Ñ","N"),"Ü","U"))</f>
        <v/>
      </c>
      <c r="Z2261" s="26" t="str">
        <f aca="false">IF($Y2261="","",LEFT($Y2261,1)&amp;" "&amp;TRIM(RIGHT(SUBSTITUTE($Y2261," ",REPT(" ",50)),50)))</f>
        <v/>
      </c>
      <c r="AA2261" s="27" t="str">
        <f aca="false">IF($AF2261="","",IF(COUNTIF(Validation!$U$19:$U$178,$AF2261)&gt;0,"OK","NO MATCH"))</f>
        <v/>
      </c>
      <c r="AB2261" s="27" t="str">
        <f aca="false">IF($W2261=0,"",IF(AND($W2261&gt;=Validation!$B$3,$W2261&lt;=Validation!$C$3),"Yes","No"))</f>
        <v/>
      </c>
      <c r="AC2261" s="26" t="str">
        <f aca="false">IF($A2261="","",$AF2261&amp;"|"&amp;TEXT($W2261,"yyyy-mm-dd")&amp;"|"&amp;$J2261&amp;"|"&amp;$N2261)</f>
        <v/>
      </c>
      <c r="AD2261" s="27" t="str">
        <f aca="false">IF($AC2261="","",IF(COUNTIF($AC$2:$AC$3000,$AC2261)&gt;1,"REVIEW","OK"))</f>
        <v/>
      </c>
      <c r="AE2261" s="27" t="str">
        <f aca="false">IF(OR($W2261=0,$O2261=""),"",IF(IFERROR(IF(ISNUMBER($O2261),INT($O2261),DATE(VALUE(MID(SUBSTITUTE(LEFT($O2261,FIND(" ",$O2261&amp;" ")-1),"/",REPT(" ",20)),41,20)),VALUE(LEFT(SUBSTITUTE(LEFT($O2261,FIND(" ",$O2261&amp;" ")-1),"/",REPT(" ",20)),20)),VALUE(MID(SUBSTITUTE(LEFT($O2261,FIND(" ",$O2261&amp;" ")-1),"/",REPT(" ",20)),21,20)))),0)&gt;$W2261,"Late","Same day"))</f>
        <v/>
      </c>
      <c r="AF2261" s="26" t="str">
        <f aca="false">IF($A2261="","",IFERROR(INDEX(Validation!$C$193:$C$217,MATCH($A2261,Validation!$A$193:$A$217,0)),IF(COUNTIF(Validation!$U$19:$U$178,$Z2261)&gt;0,$Z2261,IF(COUNTIF(Validation!$S$19:$S$178,$AI2261)=1,INDEX(Validation!$U$19:$U$178,MATCH($AI2261,Validation!$S$19:$S$178,0)),$Z2261))))</f>
        <v/>
      </c>
      <c r="AG2261" s="27" t="str">
        <f aca="false">IF(COUNTA($A2261:$U2261)=0,"",IF($A2261="","No name",IF($F2261="","No date",IF($W2261=0,"Date ilegible",IF(NOT(ISNUMBER($N2261)),"Hours no numéricas",IF($AA2261="NO MATCH","Person no identificada","OK"))))))</f>
        <v/>
      </c>
      <c r="AH2261" s="27" t="str">
        <f aca="false">IF($W2261=0,"No date",IF($W2261&lt;Validation!$B$3,"Before period",IF($W2261&gt;Validation!$C$3,"After period","In period")))</f>
        <v>No date</v>
      </c>
      <c r="AI2261" s="26" t="str">
        <f aca="false">IF($Y2261="","",TRIM(RIGHT(SUBSTITUTE($Y2261," ",REPT(" ",50)),50)))</f>
        <v/>
      </c>
      <c r="AJ2261" s="27" t="str">
        <f aca="false">IF($A2261="","",IF(NOT(ISERROR(MATCH($A2261,Validation!$A$193:$A$217,0))),"Manual mapping",IF(COUNTIF(Validation!$U$19:$U$178,$Z2261)&gt;0,"Direct",IF(COUNTIF(Validation!$S$19:$S$178,$AI2261)=1,"By surname","Unresolved"))))</f>
        <v/>
      </c>
      <c r="AK2261" s="28" t="str">
        <f aca="false">IF($L2261="","",IF(MATCH($L2261,$L$2:$L$3000,0)&lt;&gt;ROW()-1,"",COUNT($AK$1:$AK2260)+1))</f>
        <v/>
      </c>
      <c r="AL2261" s="28" t="str">
        <f aca="false">IF($G2261="","",IF(MATCH($G2261,$G$2:$G$3000,0)&lt;&gt;ROW()-1,"",COUNT($AL$1:$AL2260)+1))</f>
        <v/>
      </c>
      <c r="AM2261" s="28" t="str">
        <f aca="false">IF($H2261="","",IF(MATCH($H2261,$H$2:$H$3000,0)&lt;&gt;ROW()-1,"",COUNT($AM$1:$AM2260)+1))</f>
        <v/>
      </c>
      <c r="AN2261" s="28" t="str">
        <f aca="false">IF($I2261="","",IF(MATCH($I2261,$I$2:$I$3000,0)&lt;&gt;ROW()-1,"",COUNT($AN$1:$AN2260)+1))</f>
        <v/>
      </c>
      <c r="AO2261" s="28" t="str">
        <f aca="false">IF($Q2261="","",IF(MATCH($Q2261,$Q$2:$Q$3000,0)&lt;&gt;ROW()-1,"",COUNT($AO$1:$AO2260)+1))</f>
        <v/>
      </c>
    </row>
    <row r="2262" customFormat="false" ht="12.75" hidden="false" customHeight="true" outlineLevel="0" collapsed="false">
      <c r="W2262" s="24" t="n">
        <f aca="false">IF($F2262="",0,IFERROR(IF(ISNUMBER($F2262),INT($F2262),DATE(VALUE(MID(SUBSTITUTE(LEFT($F2262,FIND(" ",$F2262&amp;" ")-1),"/",REPT(" ",20)),41,20)),VALUE(LEFT(SUBSTITUTE(LEFT($F2262,FIND(" ",$F2262&amp;" ")-1),"/",REPT(" ",20)),20)),VALUE(MID(SUBSTITUTE(LEFT($F2262,FIND(" ",$F2262&amp;" ")-1),"/",REPT(" ",20)),21,20)))),0))</f>
        <v>0</v>
      </c>
      <c r="X2262" s="25" t="str">
        <f aca="false">IF(ISNUMBER($N2262),$N2262*Validation!$B$5,"")</f>
        <v/>
      </c>
      <c r="Y2262" s="26" t="str">
        <f aca="false">IF($A2262="","",SUBSTITUTE(SUBSTITUTE(SUBSTITUTE(SUBSTITUTE(SUBSTITUTE(SUBSTITUTE(SUBSTITUTE(UPPER(TRIM($A2262)),"Á","A"),"É","E"),"Í","I"),"Ó","O"),"Ú","U"),"Ñ","N"),"Ü","U"))</f>
        <v/>
      </c>
      <c r="Z2262" s="26" t="str">
        <f aca="false">IF($Y2262="","",LEFT($Y2262,1)&amp;" "&amp;TRIM(RIGHT(SUBSTITUTE($Y2262," ",REPT(" ",50)),50)))</f>
        <v/>
      </c>
      <c r="AA2262" s="27" t="str">
        <f aca="false">IF($AF2262="","",IF(COUNTIF(Validation!$U$19:$U$178,$AF2262)&gt;0,"OK","NO MATCH"))</f>
        <v/>
      </c>
      <c r="AB2262" s="27" t="str">
        <f aca="false">IF($W2262=0,"",IF(AND($W2262&gt;=Validation!$B$3,$W2262&lt;=Validation!$C$3),"Yes","No"))</f>
        <v/>
      </c>
      <c r="AC2262" s="26" t="str">
        <f aca="false">IF($A2262="","",$AF2262&amp;"|"&amp;TEXT($W2262,"yyyy-mm-dd")&amp;"|"&amp;$J2262&amp;"|"&amp;$N2262)</f>
        <v/>
      </c>
      <c r="AD2262" s="27" t="str">
        <f aca="false">IF($AC2262="","",IF(COUNTIF($AC$2:$AC$3000,$AC2262)&gt;1,"REVIEW","OK"))</f>
        <v/>
      </c>
      <c r="AE2262" s="27" t="str">
        <f aca="false">IF(OR($W2262=0,$O2262=""),"",IF(IFERROR(IF(ISNUMBER($O2262),INT($O2262),DATE(VALUE(MID(SUBSTITUTE(LEFT($O2262,FIND(" ",$O2262&amp;" ")-1),"/",REPT(" ",20)),41,20)),VALUE(LEFT(SUBSTITUTE(LEFT($O2262,FIND(" ",$O2262&amp;" ")-1),"/",REPT(" ",20)),20)),VALUE(MID(SUBSTITUTE(LEFT($O2262,FIND(" ",$O2262&amp;" ")-1),"/",REPT(" ",20)),21,20)))),0)&gt;$W2262,"Late","Same day"))</f>
        <v/>
      </c>
      <c r="AF2262" s="26" t="str">
        <f aca="false">IF($A2262="","",IFERROR(INDEX(Validation!$C$193:$C$217,MATCH($A2262,Validation!$A$193:$A$217,0)),IF(COUNTIF(Validation!$U$19:$U$178,$Z2262)&gt;0,$Z2262,IF(COUNTIF(Validation!$S$19:$S$178,$AI2262)=1,INDEX(Validation!$U$19:$U$178,MATCH($AI2262,Validation!$S$19:$S$178,0)),$Z2262))))</f>
        <v/>
      </c>
      <c r="AG2262" s="27" t="str">
        <f aca="false">IF(COUNTA($A2262:$U2262)=0,"",IF($A2262="","No name",IF($F2262="","No date",IF($W2262=0,"Date ilegible",IF(NOT(ISNUMBER($N2262)),"Hours no numéricas",IF($AA2262="NO MATCH","Person no identificada","OK"))))))</f>
        <v/>
      </c>
      <c r="AH2262" s="27" t="str">
        <f aca="false">IF($W2262=0,"No date",IF($W2262&lt;Validation!$B$3,"Before period",IF($W2262&gt;Validation!$C$3,"After period","In period")))</f>
        <v>No date</v>
      </c>
      <c r="AI2262" s="26" t="str">
        <f aca="false">IF($Y2262="","",TRIM(RIGHT(SUBSTITUTE($Y2262," ",REPT(" ",50)),50)))</f>
        <v/>
      </c>
      <c r="AJ2262" s="27" t="str">
        <f aca="false">IF($A2262="","",IF(NOT(ISERROR(MATCH($A2262,Validation!$A$193:$A$217,0))),"Manual mapping",IF(COUNTIF(Validation!$U$19:$U$178,$Z2262)&gt;0,"Direct",IF(COUNTIF(Validation!$S$19:$S$178,$AI2262)=1,"By surname","Unresolved"))))</f>
        <v/>
      </c>
      <c r="AK2262" s="28" t="str">
        <f aca="false">IF($L2262="","",IF(MATCH($L2262,$L$2:$L$3000,0)&lt;&gt;ROW()-1,"",COUNT($AK$1:$AK2261)+1))</f>
        <v/>
      </c>
      <c r="AL2262" s="28" t="str">
        <f aca="false">IF($G2262="","",IF(MATCH($G2262,$G$2:$G$3000,0)&lt;&gt;ROW()-1,"",COUNT($AL$1:$AL2261)+1))</f>
        <v/>
      </c>
      <c r="AM2262" s="28" t="str">
        <f aca="false">IF($H2262="","",IF(MATCH($H2262,$H$2:$H$3000,0)&lt;&gt;ROW()-1,"",COUNT($AM$1:$AM2261)+1))</f>
        <v/>
      </c>
      <c r="AN2262" s="28" t="str">
        <f aca="false">IF($I2262="","",IF(MATCH($I2262,$I$2:$I$3000,0)&lt;&gt;ROW()-1,"",COUNT($AN$1:$AN2261)+1))</f>
        <v/>
      </c>
      <c r="AO2262" s="28" t="str">
        <f aca="false">IF($Q2262="","",IF(MATCH($Q2262,$Q$2:$Q$3000,0)&lt;&gt;ROW()-1,"",COUNT($AO$1:$AO2261)+1))</f>
        <v/>
      </c>
    </row>
    <row r="2263" customFormat="false" ht="12.75" hidden="false" customHeight="true" outlineLevel="0" collapsed="false">
      <c r="W2263" s="24" t="n">
        <f aca="false">IF($F2263="",0,IFERROR(IF(ISNUMBER($F2263),INT($F2263),DATE(VALUE(MID(SUBSTITUTE(LEFT($F2263,FIND(" ",$F2263&amp;" ")-1),"/",REPT(" ",20)),41,20)),VALUE(LEFT(SUBSTITUTE(LEFT($F2263,FIND(" ",$F2263&amp;" ")-1),"/",REPT(" ",20)),20)),VALUE(MID(SUBSTITUTE(LEFT($F2263,FIND(" ",$F2263&amp;" ")-1),"/",REPT(" ",20)),21,20)))),0))</f>
        <v>0</v>
      </c>
      <c r="X2263" s="25" t="str">
        <f aca="false">IF(ISNUMBER($N2263),$N2263*Validation!$B$5,"")</f>
        <v/>
      </c>
      <c r="Y2263" s="26" t="str">
        <f aca="false">IF($A2263="","",SUBSTITUTE(SUBSTITUTE(SUBSTITUTE(SUBSTITUTE(SUBSTITUTE(SUBSTITUTE(SUBSTITUTE(UPPER(TRIM($A2263)),"Á","A"),"É","E"),"Í","I"),"Ó","O"),"Ú","U"),"Ñ","N"),"Ü","U"))</f>
        <v/>
      </c>
      <c r="Z2263" s="26" t="str">
        <f aca="false">IF($Y2263="","",LEFT($Y2263,1)&amp;" "&amp;TRIM(RIGHT(SUBSTITUTE($Y2263," ",REPT(" ",50)),50)))</f>
        <v/>
      </c>
      <c r="AA2263" s="27" t="str">
        <f aca="false">IF($AF2263="","",IF(COUNTIF(Validation!$U$19:$U$178,$AF2263)&gt;0,"OK","NO MATCH"))</f>
        <v/>
      </c>
      <c r="AB2263" s="27" t="str">
        <f aca="false">IF($W2263=0,"",IF(AND($W2263&gt;=Validation!$B$3,$W2263&lt;=Validation!$C$3),"Yes","No"))</f>
        <v/>
      </c>
      <c r="AC2263" s="26" t="str">
        <f aca="false">IF($A2263="","",$AF2263&amp;"|"&amp;TEXT($W2263,"yyyy-mm-dd")&amp;"|"&amp;$J2263&amp;"|"&amp;$N2263)</f>
        <v/>
      </c>
      <c r="AD2263" s="27" t="str">
        <f aca="false">IF($AC2263="","",IF(COUNTIF($AC$2:$AC$3000,$AC2263)&gt;1,"REVIEW","OK"))</f>
        <v/>
      </c>
      <c r="AE2263" s="27" t="str">
        <f aca="false">IF(OR($W2263=0,$O2263=""),"",IF(IFERROR(IF(ISNUMBER($O2263),INT($O2263),DATE(VALUE(MID(SUBSTITUTE(LEFT($O2263,FIND(" ",$O2263&amp;" ")-1),"/",REPT(" ",20)),41,20)),VALUE(LEFT(SUBSTITUTE(LEFT($O2263,FIND(" ",$O2263&amp;" ")-1),"/",REPT(" ",20)),20)),VALUE(MID(SUBSTITUTE(LEFT($O2263,FIND(" ",$O2263&amp;" ")-1),"/",REPT(" ",20)),21,20)))),0)&gt;$W2263,"Late","Same day"))</f>
        <v/>
      </c>
      <c r="AF2263" s="26" t="str">
        <f aca="false">IF($A2263="","",IFERROR(INDEX(Validation!$C$193:$C$217,MATCH($A2263,Validation!$A$193:$A$217,0)),IF(COUNTIF(Validation!$U$19:$U$178,$Z2263)&gt;0,$Z2263,IF(COUNTIF(Validation!$S$19:$S$178,$AI2263)=1,INDEX(Validation!$U$19:$U$178,MATCH($AI2263,Validation!$S$19:$S$178,0)),$Z2263))))</f>
        <v/>
      </c>
      <c r="AG2263" s="27" t="str">
        <f aca="false">IF(COUNTA($A2263:$U2263)=0,"",IF($A2263="","No name",IF($F2263="","No date",IF($W2263=0,"Date ilegible",IF(NOT(ISNUMBER($N2263)),"Hours no numéricas",IF($AA2263="NO MATCH","Person no identificada","OK"))))))</f>
        <v/>
      </c>
      <c r="AH2263" s="27" t="str">
        <f aca="false">IF($W2263=0,"No date",IF($W2263&lt;Validation!$B$3,"Before period",IF($W2263&gt;Validation!$C$3,"After period","In period")))</f>
        <v>No date</v>
      </c>
      <c r="AI2263" s="26" t="str">
        <f aca="false">IF($Y2263="","",TRIM(RIGHT(SUBSTITUTE($Y2263," ",REPT(" ",50)),50)))</f>
        <v/>
      </c>
      <c r="AJ2263" s="27" t="str">
        <f aca="false">IF($A2263="","",IF(NOT(ISERROR(MATCH($A2263,Validation!$A$193:$A$217,0))),"Manual mapping",IF(COUNTIF(Validation!$U$19:$U$178,$Z2263)&gt;0,"Direct",IF(COUNTIF(Validation!$S$19:$S$178,$AI2263)=1,"By surname","Unresolved"))))</f>
        <v/>
      </c>
      <c r="AK2263" s="28" t="str">
        <f aca="false">IF($L2263="","",IF(MATCH($L2263,$L$2:$L$3000,0)&lt;&gt;ROW()-1,"",COUNT($AK$1:$AK2262)+1))</f>
        <v/>
      </c>
      <c r="AL2263" s="28" t="str">
        <f aca="false">IF($G2263="","",IF(MATCH($G2263,$G$2:$G$3000,0)&lt;&gt;ROW()-1,"",COUNT($AL$1:$AL2262)+1))</f>
        <v/>
      </c>
      <c r="AM2263" s="28" t="str">
        <f aca="false">IF($H2263="","",IF(MATCH($H2263,$H$2:$H$3000,0)&lt;&gt;ROW()-1,"",COUNT($AM$1:$AM2262)+1))</f>
        <v/>
      </c>
      <c r="AN2263" s="28" t="str">
        <f aca="false">IF($I2263="","",IF(MATCH($I2263,$I$2:$I$3000,0)&lt;&gt;ROW()-1,"",COUNT($AN$1:$AN2262)+1))</f>
        <v/>
      </c>
      <c r="AO2263" s="28" t="str">
        <f aca="false">IF($Q2263="","",IF(MATCH($Q2263,$Q$2:$Q$3000,0)&lt;&gt;ROW()-1,"",COUNT($AO$1:$AO2262)+1))</f>
        <v/>
      </c>
    </row>
    <row r="2264" customFormat="false" ht="12.75" hidden="false" customHeight="true" outlineLevel="0" collapsed="false">
      <c r="W2264" s="24" t="n">
        <f aca="false">IF($F2264="",0,IFERROR(IF(ISNUMBER($F2264),INT($F2264),DATE(VALUE(MID(SUBSTITUTE(LEFT($F2264,FIND(" ",$F2264&amp;" ")-1),"/",REPT(" ",20)),41,20)),VALUE(LEFT(SUBSTITUTE(LEFT($F2264,FIND(" ",$F2264&amp;" ")-1),"/",REPT(" ",20)),20)),VALUE(MID(SUBSTITUTE(LEFT($F2264,FIND(" ",$F2264&amp;" ")-1),"/",REPT(" ",20)),21,20)))),0))</f>
        <v>0</v>
      </c>
      <c r="X2264" s="25" t="str">
        <f aca="false">IF(ISNUMBER($N2264),$N2264*Validation!$B$5,"")</f>
        <v/>
      </c>
      <c r="Y2264" s="26" t="str">
        <f aca="false">IF($A2264="","",SUBSTITUTE(SUBSTITUTE(SUBSTITUTE(SUBSTITUTE(SUBSTITUTE(SUBSTITUTE(SUBSTITUTE(UPPER(TRIM($A2264)),"Á","A"),"É","E"),"Í","I"),"Ó","O"),"Ú","U"),"Ñ","N"),"Ü","U"))</f>
        <v/>
      </c>
      <c r="Z2264" s="26" t="str">
        <f aca="false">IF($Y2264="","",LEFT($Y2264,1)&amp;" "&amp;TRIM(RIGHT(SUBSTITUTE($Y2264," ",REPT(" ",50)),50)))</f>
        <v/>
      </c>
      <c r="AA2264" s="27" t="str">
        <f aca="false">IF($AF2264="","",IF(COUNTIF(Validation!$U$19:$U$178,$AF2264)&gt;0,"OK","NO MATCH"))</f>
        <v/>
      </c>
      <c r="AB2264" s="27" t="str">
        <f aca="false">IF($W2264=0,"",IF(AND($W2264&gt;=Validation!$B$3,$W2264&lt;=Validation!$C$3),"Yes","No"))</f>
        <v/>
      </c>
      <c r="AC2264" s="26" t="str">
        <f aca="false">IF($A2264="","",$AF2264&amp;"|"&amp;TEXT($W2264,"yyyy-mm-dd")&amp;"|"&amp;$J2264&amp;"|"&amp;$N2264)</f>
        <v/>
      </c>
      <c r="AD2264" s="27" t="str">
        <f aca="false">IF($AC2264="","",IF(COUNTIF($AC$2:$AC$3000,$AC2264)&gt;1,"REVIEW","OK"))</f>
        <v/>
      </c>
      <c r="AE2264" s="27" t="str">
        <f aca="false">IF(OR($W2264=0,$O2264=""),"",IF(IFERROR(IF(ISNUMBER($O2264),INT($O2264),DATE(VALUE(MID(SUBSTITUTE(LEFT($O2264,FIND(" ",$O2264&amp;" ")-1),"/",REPT(" ",20)),41,20)),VALUE(LEFT(SUBSTITUTE(LEFT($O2264,FIND(" ",$O2264&amp;" ")-1),"/",REPT(" ",20)),20)),VALUE(MID(SUBSTITUTE(LEFT($O2264,FIND(" ",$O2264&amp;" ")-1),"/",REPT(" ",20)),21,20)))),0)&gt;$W2264,"Late","Same day"))</f>
        <v/>
      </c>
      <c r="AF2264" s="26" t="str">
        <f aca="false">IF($A2264="","",IFERROR(INDEX(Validation!$C$193:$C$217,MATCH($A2264,Validation!$A$193:$A$217,0)),IF(COUNTIF(Validation!$U$19:$U$178,$Z2264)&gt;0,$Z2264,IF(COUNTIF(Validation!$S$19:$S$178,$AI2264)=1,INDEX(Validation!$U$19:$U$178,MATCH($AI2264,Validation!$S$19:$S$178,0)),$Z2264))))</f>
        <v/>
      </c>
      <c r="AG2264" s="27" t="str">
        <f aca="false">IF(COUNTA($A2264:$U2264)=0,"",IF($A2264="","No name",IF($F2264="","No date",IF($W2264=0,"Date ilegible",IF(NOT(ISNUMBER($N2264)),"Hours no numéricas",IF($AA2264="NO MATCH","Person no identificada","OK"))))))</f>
        <v/>
      </c>
      <c r="AH2264" s="27" t="str">
        <f aca="false">IF($W2264=0,"No date",IF($W2264&lt;Validation!$B$3,"Before period",IF($W2264&gt;Validation!$C$3,"After period","In period")))</f>
        <v>No date</v>
      </c>
      <c r="AI2264" s="26" t="str">
        <f aca="false">IF($Y2264="","",TRIM(RIGHT(SUBSTITUTE($Y2264," ",REPT(" ",50)),50)))</f>
        <v/>
      </c>
      <c r="AJ2264" s="27" t="str">
        <f aca="false">IF($A2264="","",IF(NOT(ISERROR(MATCH($A2264,Validation!$A$193:$A$217,0))),"Manual mapping",IF(COUNTIF(Validation!$U$19:$U$178,$Z2264)&gt;0,"Direct",IF(COUNTIF(Validation!$S$19:$S$178,$AI2264)=1,"By surname","Unresolved"))))</f>
        <v/>
      </c>
      <c r="AK2264" s="28" t="str">
        <f aca="false">IF($L2264="","",IF(MATCH($L2264,$L$2:$L$3000,0)&lt;&gt;ROW()-1,"",COUNT($AK$1:$AK2263)+1))</f>
        <v/>
      </c>
      <c r="AL2264" s="28" t="str">
        <f aca="false">IF($G2264="","",IF(MATCH($G2264,$G$2:$G$3000,0)&lt;&gt;ROW()-1,"",COUNT($AL$1:$AL2263)+1))</f>
        <v/>
      </c>
      <c r="AM2264" s="28" t="str">
        <f aca="false">IF($H2264="","",IF(MATCH($H2264,$H$2:$H$3000,0)&lt;&gt;ROW()-1,"",COUNT($AM$1:$AM2263)+1))</f>
        <v/>
      </c>
      <c r="AN2264" s="28" t="str">
        <f aca="false">IF($I2264="","",IF(MATCH($I2264,$I$2:$I$3000,0)&lt;&gt;ROW()-1,"",COUNT($AN$1:$AN2263)+1))</f>
        <v/>
      </c>
      <c r="AO2264" s="28" t="str">
        <f aca="false">IF($Q2264="","",IF(MATCH($Q2264,$Q$2:$Q$3000,0)&lt;&gt;ROW()-1,"",COUNT($AO$1:$AO2263)+1))</f>
        <v/>
      </c>
    </row>
    <row r="2265" customFormat="false" ht="12.75" hidden="false" customHeight="true" outlineLevel="0" collapsed="false">
      <c r="W2265" s="24" t="n">
        <f aca="false">IF($F2265="",0,IFERROR(IF(ISNUMBER($F2265),INT($F2265),DATE(VALUE(MID(SUBSTITUTE(LEFT($F2265,FIND(" ",$F2265&amp;" ")-1),"/",REPT(" ",20)),41,20)),VALUE(LEFT(SUBSTITUTE(LEFT($F2265,FIND(" ",$F2265&amp;" ")-1),"/",REPT(" ",20)),20)),VALUE(MID(SUBSTITUTE(LEFT($F2265,FIND(" ",$F2265&amp;" ")-1),"/",REPT(" ",20)),21,20)))),0))</f>
        <v>0</v>
      </c>
      <c r="X2265" s="25" t="str">
        <f aca="false">IF(ISNUMBER($N2265),$N2265*Validation!$B$5,"")</f>
        <v/>
      </c>
      <c r="Y2265" s="26" t="str">
        <f aca="false">IF($A2265="","",SUBSTITUTE(SUBSTITUTE(SUBSTITUTE(SUBSTITUTE(SUBSTITUTE(SUBSTITUTE(SUBSTITUTE(UPPER(TRIM($A2265)),"Á","A"),"É","E"),"Í","I"),"Ó","O"),"Ú","U"),"Ñ","N"),"Ü","U"))</f>
        <v/>
      </c>
      <c r="Z2265" s="26" t="str">
        <f aca="false">IF($Y2265="","",LEFT($Y2265,1)&amp;" "&amp;TRIM(RIGHT(SUBSTITUTE($Y2265," ",REPT(" ",50)),50)))</f>
        <v/>
      </c>
      <c r="AA2265" s="27" t="str">
        <f aca="false">IF($AF2265="","",IF(COUNTIF(Validation!$U$19:$U$178,$AF2265)&gt;0,"OK","NO MATCH"))</f>
        <v/>
      </c>
      <c r="AB2265" s="27" t="str">
        <f aca="false">IF($W2265=0,"",IF(AND($W2265&gt;=Validation!$B$3,$W2265&lt;=Validation!$C$3),"Yes","No"))</f>
        <v/>
      </c>
      <c r="AC2265" s="26" t="str">
        <f aca="false">IF($A2265="","",$AF2265&amp;"|"&amp;TEXT($W2265,"yyyy-mm-dd")&amp;"|"&amp;$J2265&amp;"|"&amp;$N2265)</f>
        <v/>
      </c>
      <c r="AD2265" s="27" t="str">
        <f aca="false">IF($AC2265="","",IF(COUNTIF($AC$2:$AC$3000,$AC2265)&gt;1,"REVIEW","OK"))</f>
        <v/>
      </c>
      <c r="AE2265" s="27" t="str">
        <f aca="false">IF(OR($W2265=0,$O2265=""),"",IF(IFERROR(IF(ISNUMBER($O2265),INT($O2265),DATE(VALUE(MID(SUBSTITUTE(LEFT($O2265,FIND(" ",$O2265&amp;" ")-1),"/",REPT(" ",20)),41,20)),VALUE(LEFT(SUBSTITUTE(LEFT($O2265,FIND(" ",$O2265&amp;" ")-1),"/",REPT(" ",20)),20)),VALUE(MID(SUBSTITUTE(LEFT($O2265,FIND(" ",$O2265&amp;" ")-1),"/",REPT(" ",20)),21,20)))),0)&gt;$W2265,"Late","Same day"))</f>
        <v/>
      </c>
      <c r="AF2265" s="26" t="str">
        <f aca="false">IF($A2265="","",IFERROR(INDEX(Validation!$C$193:$C$217,MATCH($A2265,Validation!$A$193:$A$217,0)),IF(COUNTIF(Validation!$U$19:$U$178,$Z2265)&gt;0,$Z2265,IF(COUNTIF(Validation!$S$19:$S$178,$AI2265)=1,INDEX(Validation!$U$19:$U$178,MATCH($AI2265,Validation!$S$19:$S$178,0)),$Z2265))))</f>
        <v/>
      </c>
      <c r="AG2265" s="27" t="str">
        <f aca="false">IF(COUNTA($A2265:$U2265)=0,"",IF($A2265="","No name",IF($F2265="","No date",IF($W2265=0,"Date ilegible",IF(NOT(ISNUMBER($N2265)),"Hours no numéricas",IF($AA2265="NO MATCH","Person no identificada","OK"))))))</f>
        <v/>
      </c>
      <c r="AH2265" s="27" t="str">
        <f aca="false">IF($W2265=0,"No date",IF($W2265&lt;Validation!$B$3,"Before period",IF($W2265&gt;Validation!$C$3,"After period","In period")))</f>
        <v>No date</v>
      </c>
      <c r="AI2265" s="26" t="str">
        <f aca="false">IF($Y2265="","",TRIM(RIGHT(SUBSTITUTE($Y2265," ",REPT(" ",50)),50)))</f>
        <v/>
      </c>
      <c r="AJ2265" s="27" t="str">
        <f aca="false">IF($A2265="","",IF(NOT(ISERROR(MATCH($A2265,Validation!$A$193:$A$217,0))),"Manual mapping",IF(COUNTIF(Validation!$U$19:$U$178,$Z2265)&gt;0,"Direct",IF(COUNTIF(Validation!$S$19:$S$178,$AI2265)=1,"By surname","Unresolved"))))</f>
        <v/>
      </c>
      <c r="AK2265" s="28" t="str">
        <f aca="false">IF($L2265="","",IF(MATCH($L2265,$L$2:$L$3000,0)&lt;&gt;ROW()-1,"",COUNT($AK$1:$AK2264)+1))</f>
        <v/>
      </c>
      <c r="AL2265" s="28" t="str">
        <f aca="false">IF($G2265="","",IF(MATCH($G2265,$G$2:$G$3000,0)&lt;&gt;ROW()-1,"",COUNT($AL$1:$AL2264)+1))</f>
        <v/>
      </c>
      <c r="AM2265" s="28" t="str">
        <f aca="false">IF($H2265="","",IF(MATCH($H2265,$H$2:$H$3000,0)&lt;&gt;ROW()-1,"",COUNT($AM$1:$AM2264)+1))</f>
        <v/>
      </c>
      <c r="AN2265" s="28" t="str">
        <f aca="false">IF($I2265="","",IF(MATCH($I2265,$I$2:$I$3000,0)&lt;&gt;ROW()-1,"",COUNT($AN$1:$AN2264)+1))</f>
        <v/>
      </c>
      <c r="AO2265" s="28" t="str">
        <f aca="false">IF($Q2265="","",IF(MATCH($Q2265,$Q$2:$Q$3000,0)&lt;&gt;ROW()-1,"",COUNT($AO$1:$AO2264)+1))</f>
        <v/>
      </c>
    </row>
    <row r="2266" customFormat="false" ht="12.75" hidden="false" customHeight="true" outlineLevel="0" collapsed="false">
      <c r="W2266" s="24" t="n">
        <f aca="false">IF($F2266="",0,IFERROR(IF(ISNUMBER($F2266),INT($F2266),DATE(VALUE(MID(SUBSTITUTE(LEFT($F2266,FIND(" ",$F2266&amp;" ")-1),"/",REPT(" ",20)),41,20)),VALUE(LEFT(SUBSTITUTE(LEFT($F2266,FIND(" ",$F2266&amp;" ")-1),"/",REPT(" ",20)),20)),VALUE(MID(SUBSTITUTE(LEFT($F2266,FIND(" ",$F2266&amp;" ")-1),"/",REPT(" ",20)),21,20)))),0))</f>
        <v>0</v>
      </c>
      <c r="X2266" s="25" t="str">
        <f aca="false">IF(ISNUMBER($N2266),$N2266*Validation!$B$5,"")</f>
        <v/>
      </c>
      <c r="Y2266" s="26" t="str">
        <f aca="false">IF($A2266="","",SUBSTITUTE(SUBSTITUTE(SUBSTITUTE(SUBSTITUTE(SUBSTITUTE(SUBSTITUTE(SUBSTITUTE(UPPER(TRIM($A2266)),"Á","A"),"É","E"),"Í","I"),"Ó","O"),"Ú","U"),"Ñ","N"),"Ü","U"))</f>
        <v/>
      </c>
      <c r="Z2266" s="26" t="str">
        <f aca="false">IF($Y2266="","",LEFT($Y2266,1)&amp;" "&amp;TRIM(RIGHT(SUBSTITUTE($Y2266," ",REPT(" ",50)),50)))</f>
        <v/>
      </c>
      <c r="AA2266" s="27" t="str">
        <f aca="false">IF($AF2266="","",IF(COUNTIF(Validation!$U$19:$U$178,$AF2266)&gt;0,"OK","NO MATCH"))</f>
        <v/>
      </c>
      <c r="AB2266" s="27" t="str">
        <f aca="false">IF($W2266=0,"",IF(AND($W2266&gt;=Validation!$B$3,$W2266&lt;=Validation!$C$3),"Yes","No"))</f>
        <v/>
      </c>
      <c r="AC2266" s="26" t="str">
        <f aca="false">IF($A2266="","",$AF2266&amp;"|"&amp;TEXT($W2266,"yyyy-mm-dd")&amp;"|"&amp;$J2266&amp;"|"&amp;$N2266)</f>
        <v/>
      </c>
      <c r="AD2266" s="27" t="str">
        <f aca="false">IF($AC2266="","",IF(COUNTIF($AC$2:$AC$3000,$AC2266)&gt;1,"REVIEW","OK"))</f>
        <v/>
      </c>
      <c r="AE2266" s="27" t="str">
        <f aca="false">IF(OR($W2266=0,$O2266=""),"",IF(IFERROR(IF(ISNUMBER($O2266),INT($O2266),DATE(VALUE(MID(SUBSTITUTE(LEFT($O2266,FIND(" ",$O2266&amp;" ")-1),"/",REPT(" ",20)),41,20)),VALUE(LEFT(SUBSTITUTE(LEFT($O2266,FIND(" ",$O2266&amp;" ")-1),"/",REPT(" ",20)),20)),VALUE(MID(SUBSTITUTE(LEFT($O2266,FIND(" ",$O2266&amp;" ")-1),"/",REPT(" ",20)),21,20)))),0)&gt;$W2266,"Late","Same day"))</f>
        <v/>
      </c>
      <c r="AF2266" s="26" t="str">
        <f aca="false">IF($A2266="","",IFERROR(INDEX(Validation!$C$193:$C$217,MATCH($A2266,Validation!$A$193:$A$217,0)),IF(COUNTIF(Validation!$U$19:$U$178,$Z2266)&gt;0,$Z2266,IF(COUNTIF(Validation!$S$19:$S$178,$AI2266)=1,INDEX(Validation!$U$19:$U$178,MATCH($AI2266,Validation!$S$19:$S$178,0)),$Z2266))))</f>
        <v/>
      </c>
      <c r="AG2266" s="27" t="str">
        <f aca="false">IF(COUNTA($A2266:$U2266)=0,"",IF($A2266="","No name",IF($F2266="","No date",IF($W2266=0,"Date ilegible",IF(NOT(ISNUMBER($N2266)),"Hours no numéricas",IF($AA2266="NO MATCH","Person no identificada","OK"))))))</f>
        <v/>
      </c>
      <c r="AH2266" s="27" t="str">
        <f aca="false">IF($W2266=0,"No date",IF($W2266&lt;Validation!$B$3,"Before period",IF($W2266&gt;Validation!$C$3,"After period","In period")))</f>
        <v>No date</v>
      </c>
      <c r="AI2266" s="26" t="str">
        <f aca="false">IF($Y2266="","",TRIM(RIGHT(SUBSTITUTE($Y2266," ",REPT(" ",50)),50)))</f>
        <v/>
      </c>
      <c r="AJ2266" s="27" t="str">
        <f aca="false">IF($A2266="","",IF(NOT(ISERROR(MATCH($A2266,Validation!$A$193:$A$217,0))),"Manual mapping",IF(COUNTIF(Validation!$U$19:$U$178,$Z2266)&gt;0,"Direct",IF(COUNTIF(Validation!$S$19:$S$178,$AI2266)=1,"By surname","Unresolved"))))</f>
        <v/>
      </c>
      <c r="AK2266" s="28" t="str">
        <f aca="false">IF($L2266="","",IF(MATCH($L2266,$L$2:$L$3000,0)&lt;&gt;ROW()-1,"",COUNT($AK$1:$AK2265)+1))</f>
        <v/>
      </c>
      <c r="AL2266" s="28" t="str">
        <f aca="false">IF($G2266="","",IF(MATCH($G2266,$G$2:$G$3000,0)&lt;&gt;ROW()-1,"",COUNT($AL$1:$AL2265)+1))</f>
        <v/>
      </c>
      <c r="AM2266" s="28" t="str">
        <f aca="false">IF($H2266="","",IF(MATCH($H2266,$H$2:$H$3000,0)&lt;&gt;ROW()-1,"",COUNT($AM$1:$AM2265)+1))</f>
        <v/>
      </c>
      <c r="AN2266" s="28" t="str">
        <f aca="false">IF($I2266="","",IF(MATCH($I2266,$I$2:$I$3000,0)&lt;&gt;ROW()-1,"",COUNT($AN$1:$AN2265)+1))</f>
        <v/>
      </c>
      <c r="AO2266" s="28" t="str">
        <f aca="false">IF($Q2266="","",IF(MATCH($Q2266,$Q$2:$Q$3000,0)&lt;&gt;ROW()-1,"",COUNT($AO$1:$AO2265)+1))</f>
        <v/>
      </c>
    </row>
    <row r="2267" customFormat="false" ht="12.75" hidden="false" customHeight="true" outlineLevel="0" collapsed="false">
      <c r="W2267" s="24" t="n">
        <f aca="false">IF($F2267="",0,IFERROR(IF(ISNUMBER($F2267),INT($F2267),DATE(VALUE(MID(SUBSTITUTE(LEFT($F2267,FIND(" ",$F2267&amp;" ")-1),"/",REPT(" ",20)),41,20)),VALUE(LEFT(SUBSTITUTE(LEFT($F2267,FIND(" ",$F2267&amp;" ")-1),"/",REPT(" ",20)),20)),VALUE(MID(SUBSTITUTE(LEFT($F2267,FIND(" ",$F2267&amp;" ")-1),"/",REPT(" ",20)),21,20)))),0))</f>
        <v>0</v>
      </c>
      <c r="X2267" s="25" t="str">
        <f aca="false">IF(ISNUMBER($N2267),$N2267*Validation!$B$5,"")</f>
        <v/>
      </c>
      <c r="Y2267" s="26" t="str">
        <f aca="false">IF($A2267="","",SUBSTITUTE(SUBSTITUTE(SUBSTITUTE(SUBSTITUTE(SUBSTITUTE(SUBSTITUTE(SUBSTITUTE(UPPER(TRIM($A2267)),"Á","A"),"É","E"),"Í","I"),"Ó","O"),"Ú","U"),"Ñ","N"),"Ü","U"))</f>
        <v/>
      </c>
      <c r="Z2267" s="26" t="str">
        <f aca="false">IF($Y2267="","",LEFT($Y2267,1)&amp;" "&amp;TRIM(RIGHT(SUBSTITUTE($Y2267," ",REPT(" ",50)),50)))</f>
        <v/>
      </c>
      <c r="AA2267" s="27" t="str">
        <f aca="false">IF($AF2267="","",IF(COUNTIF(Validation!$U$19:$U$178,$AF2267)&gt;0,"OK","NO MATCH"))</f>
        <v/>
      </c>
      <c r="AB2267" s="27" t="str">
        <f aca="false">IF($W2267=0,"",IF(AND($W2267&gt;=Validation!$B$3,$W2267&lt;=Validation!$C$3),"Yes","No"))</f>
        <v/>
      </c>
      <c r="AC2267" s="26" t="str">
        <f aca="false">IF($A2267="","",$AF2267&amp;"|"&amp;TEXT($W2267,"yyyy-mm-dd")&amp;"|"&amp;$J2267&amp;"|"&amp;$N2267)</f>
        <v/>
      </c>
      <c r="AD2267" s="27" t="str">
        <f aca="false">IF($AC2267="","",IF(COUNTIF($AC$2:$AC$3000,$AC2267)&gt;1,"REVIEW","OK"))</f>
        <v/>
      </c>
      <c r="AE2267" s="27" t="str">
        <f aca="false">IF(OR($W2267=0,$O2267=""),"",IF(IFERROR(IF(ISNUMBER($O2267),INT($O2267),DATE(VALUE(MID(SUBSTITUTE(LEFT($O2267,FIND(" ",$O2267&amp;" ")-1),"/",REPT(" ",20)),41,20)),VALUE(LEFT(SUBSTITUTE(LEFT($O2267,FIND(" ",$O2267&amp;" ")-1),"/",REPT(" ",20)),20)),VALUE(MID(SUBSTITUTE(LEFT($O2267,FIND(" ",$O2267&amp;" ")-1),"/",REPT(" ",20)),21,20)))),0)&gt;$W2267,"Late","Same day"))</f>
        <v/>
      </c>
      <c r="AF2267" s="26" t="str">
        <f aca="false">IF($A2267="","",IFERROR(INDEX(Validation!$C$193:$C$217,MATCH($A2267,Validation!$A$193:$A$217,0)),IF(COUNTIF(Validation!$U$19:$U$178,$Z2267)&gt;0,$Z2267,IF(COUNTIF(Validation!$S$19:$S$178,$AI2267)=1,INDEX(Validation!$U$19:$U$178,MATCH($AI2267,Validation!$S$19:$S$178,0)),$Z2267))))</f>
        <v/>
      </c>
      <c r="AG2267" s="27" t="str">
        <f aca="false">IF(COUNTA($A2267:$U2267)=0,"",IF($A2267="","No name",IF($F2267="","No date",IF($W2267=0,"Date ilegible",IF(NOT(ISNUMBER($N2267)),"Hours no numéricas",IF($AA2267="NO MATCH","Person no identificada","OK"))))))</f>
        <v/>
      </c>
      <c r="AH2267" s="27" t="str">
        <f aca="false">IF($W2267=0,"No date",IF($W2267&lt;Validation!$B$3,"Before period",IF($W2267&gt;Validation!$C$3,"After period","In period")))</f>
        <v>No date</v>
      </c>
      <c r="AI2267" s="26" t="str">
        <f aca="false">IF($Y2267="","",TRIM(RIGHT(SUBSTITUTE($Y2267," ",REPT(" ",50)),50)))</f>
        <v/>
      </c>
      <c r="AJ2267" s="27" t="str">
        <f aca="false">IF($A2267="","",IF(NOT(ISERROR(MATCH($A2267,Validation!$A$193:$A$217,0))),"Manual mapping",IF(COUNTIF(Validation!$U$19:$U$178,$Z2267)&gt;0,"Direct",IF(COUNTIF(Validation!$S$19:$S$178,$AI2267)=1,"By surname","Unresolved"))))</f>
        <v/>
      </c>
      <c r="AK2267" s="28" t="str">
        <f aca="false">IF($L2267="","",IF(MATCH($L2267,$L$2:$L$3000,0)&lt;&gt;ROW()-1,"",COUNT($AK$1:$AK2266)+1))</f>
        <v/>
      </c>
      <c r="AL2267" s="28" t="str">
        <f aca="false">IF($G2267="","",IF(MATCH($G2267,$G$2:$G$3000,0)&lt;&gt;ROW()-1,"",COUNT($AL$1:$AL2266)+1))</f>
        <v/>
      </c>
      <c r="AM2267" s="28" t="str">
        <f aca="false">IF($H2267="","",IF(MATCH($H2267,$H$2:$H$3000,0)&lt;&gt;ROW()-1,"",COUNT($AM$1:$AM2266)+1))</f>
        <v/>
      </c>
      <c r="AN2267" s="28" t="str">
        <f aca="false">IF($I2267="","",IF(MATCH($I2267,$I$2:$I$3000,0)&lt;&gt;ROW()-1,"",COUNT($AN$1:$AN2266)+1))</f>
        <v/>
      </c>
      <c r="AO2267" s="28" t="str">
        <f aca="false">IF($Q2267="","",IF(MATCH($Q2267,$Q$2:$Q$3000,0)&lt;&gt;ROW()-1,"",COUNT($AO$1:$AO2266)+1))</f>
        <v/>
      </c>
    </row>
    <row r="2268" customFormat="false" ht="12.75" hidden="false" customHeight="true" outlineLevel="0" collapsed="false">
      <c r="W2268" s="24" t="n">
        <f aca="false">IF($F2268="",0,IFERROR(IF(ISNUMBER($F2268),INT($F2268),DATE(VALUE(MID(SUBSTITUTE(LEFT($F2268,FIND(" ",$F2268&amp;" ")-1),"/",REPT(" ",20)),41,20)),VALUE(LEFT(SUBSTITUTE(LEFT($F2268,FIND(" ",$F2268&amp;" ")-1),"/",REPT(" ",20)),20)),VALUE(MID(SUBSTITUTE(LEFT($F2268,FIND(" ",$F2268&amp;" ")-1),"/",REPT(" ",20)),21,20)))),0))</f>
        <v>0</v>
      </c>
      <c r="X2268" s="25" t="str">
        <f aca="false">IF(ISNUMBER($N2268),$N2268*Validation!$B$5,"")</f>
        <v/>
      </c>
      <c r="Y2268" s="26" t="str">
        <f aca="false">IF($A2268="","",SUBSTITUTE(SUBSTITUTE(SUBSTITUTE(SUBSTITUTE(SUBSTITUTE(SUBSTITUTE(SUBSTITUTE(UPPER(TRIM($A2268)),"Á","A"),"É","E"),"Í","I"),"Ó","O"),"Ú","U"),"Ñ","N"),"Ü","U"))</f>
        <v/>
      </c>
      <c r="Z2268" s="26" t="str">
        <f aca="false">IF($Y2268="","",LEFT($Y2268,1)&amp;" "&amp;TRIM(RIGHT(SUBSTITUTE($Y2268," ",REPT(" ",50)),50)))</f>
        <v/>
      </c>
      <c r="AA2268" s="27" t="str">
        <f aca="false">IF($AF2268="","",IF(COUNTIF(Validation!$U$19:$U$178,$AF2268)&gt;0,"OK","NO MATCH"))</f>
        <v/>
      </c>
      <c r="AB2268" s="27" t="str">
        <f aca="false">IF($W2268=0,"",IF(AND($W2268&gt;=Validation!$B$3,$W2268&lt;=Validation!$C$3),"Yes","No"))</f>
        <v/>
      </c>
      <c r="AC2268" s="26" t="str">
        <f aca="false">IF($A2268="","",$AF2268&amp;"|"&amp;TEXT($W2268,"yyyy-mm-dd")&amp;"|"&amp;$J2268&amp;"|"&amp;$N2268)</f>
        <v/>
      </c>
      <c r="AD2268" s="27" t="str">
        <f aca="false">IF($AC2268="","",IF(COUNTIF($AC$2:$AC$3000,$AC2268)&gt;1,"REVIEW","OK"))</f>
        <v/>
      </c>
      <c r="AE2268" s="27" t="str">
        <f aca="false">IF(OR($W2268=0,$O2268=""),"",IF(IFERROR(IF(ISNUMBER($O2268),INT($O2268),DATE(VALUE(MID(SUBSTITUTE(LEFT($O2268,FIND(" ",$O2268&amp;" ")-1),"/",REPT(" ",20)),41,20)),VALUE(LEFT(SUBSTITUTE(LEFT($O2268,FIND(" ",$O2268&amp;" ")-1),"/",REPT(" ",20)),20)),VALUE(MID(SUBSTITUTE(LEFT($O2268,FIND(" ",$O2268&amp;" ")-1),"/",REPT(" ",20)),21,20)))),0)&gt;$W2268,"Late","Same day"))</f>
        <v/>
      </c>
      <c r="AF2268" s="26" t="str">
        <f aca="false">IF($A2268="","",IFERROR(INDEX(Validation!$C$193:$C$217,MATCH($A2268,Validation!$A$193:$A$217,0)),IF(COUNTIF(Validation!$U$19:$U$178,$Z2268)&gt;0,$Z2268,IF(COUNTIF(Validation!$S$19:$S$178,$AI2268)=1,INDEX(Validation!$U$19:$U$178,MATCH($AI2268,Validation!$S$19:$S$178,0)),$Z2268))))</f>
        <v/>
      </c>
      <c r="AG2268" s="27" t="str">
        <f aca="false">IF(COUNTA($A2268:$U2268)=0,"",IF($A2268="","No name",IF($F2268="","No date",IF($W2268=0,"Date ilegible",IF(NOT(ISNUMBER($N2268)),"Hours no numéricas",IF($AA2268="NO MATCH","Person no identificada","OK"))))))</f>
        <v/>
      </c>
      <c r="AH2268" s="27" t="str">
        <f aca="false">IF($W2268=0,"No date",IF($W2268&lt;Validation!$B$3,"Before period",IF($W2268&gt;Validation!$C$3,"After period","In period")))</f>
        <v>No date</v>
      </c>
      <c r="AI2268" s="26" t="str">
        <f aca="false">IF($Y2268="","",TRIM(RIGHT(SUBSTITUTE($Y2268," ",REPT(" ",50)),50)))</f>
        <v/>
      </c>
      <c r="AJ2268" s="27" t="str">
        <f aca="false">IF($A2268="","",IF(NOT(ISERROR(MATCH($A2268,Validation!$A$193:$A$217,0))),"Manual mapping",IF(COUNTIF(Validation!$U$19:$U$178,$Z2268)&gt;0,"Direct",IF(COUNTIF(Validation!$S$19:$S$178,$AI2268)=1,"By surname","Unresolved"))))</f>
        <v/>
      </c>
      <c r="AK2268" s="28" t="str">
        <f aca="false">IF($L2268="","",IF(MATCH($L2268,$L$2:$L$3000,0)&lt;&gt;ROW()-1,"",COUNT($AK$1:$AK2267)+1))</f>
        <v/>
      </c>
      <c r="AL2268" s="28" t="str">
        <f aca="false">IF($G2268="","",IF(MATCH($G2268,$G$2:$G$3000,0)&lt;&gt;ROW()-1,"",COUNT($AL$1:$AL2267)+1))</f>
        <v/>
      </c>
      <c r="AM2268" s="28" t="str">
        <f aca="false">IF($H2268="","",IF(MATCH($H2268,$H$2:$H$3000,0)&lt;&gt;ROW()-1,"",COUNT($AM$1:$AM2267)+1))</f>
        <v/>
      </c>
      <c r="AN2268" s="28" t="str">
        <f aca="false">IF($I2268="","",IF(MATCH($I2268,$I$2:$I$3000,0)&lt;&gt;ROW()-1,"",COUNT($AN$1:$AN2267)+1))</f>
        <v/>
      </c>
      <c r="AO2268" s="28" t="str">
        <f aca="false">IF($Q2268="","",IF(MATCH($Q2268,$Q$2:$Q$3000,0)&lt;&gt;ROW()-1,"",COUNT($AO$1:$AO2267)+1))</f>
        <v/>
      </c>
    </row>
    <row r="2269" customFormat="false" ht="12.75" hidden="false" customHeight="true" outlineLevel="0" collapsed="false">
      <c r="W2269" s="24" t="n">
        <f aca="false">IF($F2269="",0,IFERROR(IF(ISNUMBER($F2269),INT($F2269),DATE(VALUE(MID(SUBSTITUTE(LEFT($F2269,FIND(" ",$F2269&amp;" ")-1),"/",REPT(" ",20)),41,20)),VALUE(LEFT(SUBSTITUTE(LEFT($F2269,FIND(" ",$F2269&amp;" ")-1),"/",REPT(" ",20)),20)),VALUE(MID(SUBSTITUTE(LEFT($F2269,FIND(" ",$F2269&amp;" ")-1),"/",REPT(" ",20)),21,20)))),0))</f>
        <v>0</v>
      </c>
      <c r="X2269" s="25" t="str">
        <f aca="false">IF(ISNUMBER($N2269),$N2269*Validation!$B$5,"")</f>
        <v/>
      </c>
      <c r="Y2269" s="26" t="str">
        <f aca="false">IF($A2269="","",SUBSTITUTE(SUBSTITUTE(SUBSTITUTE(SUBSTITUTE(SUBSTITUTE(SUBSTITUTE(SUBSTITUTE(UPPER(TRIM($A2269)),"Á","A"),"É","E"),"Í","I"),"Ó","O"),"Ú","U"),"Ñ","N"),"Ü","U"))</f>
        <v/>
      </c>
      <c r="Z2269" s="26" t="str">
        <f aca="false">IF($Y2269="","",LEFT($Y2269,1)&amp;" "&amp;TRIM(RIGHT(SUBSTITUTE($Y2269," ",REPT(" ",50)),50)))</f>
        <v/>
      </c>
      <c r="AA2269" s="27" t="str">
        <f aca="false">IF($AF2269="","",IF(COUNTIF(Validation!$U$19:$U$178,$AF2269)&gt;0,"OK","NO MATCH"))</f>
        <v/>
      </c>
      <c r="AB2269" s="27" t="str">
        <f aca="false">IF($W2269=0,"",IF(AND($W2269&gt;=Validation!$B$3,$W2269&lt;=Validation!$C$3),"Yes","No"))</f>
        <v/>
      </c>
      <c r="AC2269" s="26" t="str">
        <f aca="false">IF($A2269="","",$AF2269&amp;"|"&amp;TEXT($W2269,"yyyy-mm-dd")&amp;"|"&amp;$J2269&amp;"|"&amp;$N2269)</f>
        <v/>
      </c>
      <c r="AD2269" s="27" t="str">
        <f aca="false">IF($AC2269="","",IF(COUNTIF($AC$2:$AC$3000,$AC2269)&gt;1,"REVIEW","OK"))</f>
        <v/>
      </c>
      <c r="AE2269" s="27" t="str">
        <f aca="false">IF(OR($W2269=0,$O2269=""),"",IF(IFERROR(IF(ISNUMBER($O2269),INT($O2269),DATE(VALUE(MID(SUBSTITUTE(LEFT($O2269,FIND(" ",$O2269&amp;" ")-1),"/",REPT(" ",20)),41,20)),VALUE(LEFT(SUBSTITUTE(LEFT($O2269,FIND(" ",$O2269&amp;" ")-1),"/",REPT(" ",20)),20)),VALUE(MID(SUBSTITUTE(LEFT($O2269,FIND(" ",$O2269&amp;" ")-1),"/",REPT(" ",20)),21,20)))),0)&gt;$W2269,"Late","Same day"))</f>
        <v/>
      </c>
      <c r="AF2269" s="26" t="str">
        <f aca="false">IF($A2269="","",IFERROR(INDEX(Validation!$C$193:$C$217,MATCH($A2269,Validation!$A$193:$A$217,0)),IF(COUNTIF(Validation!$U$19:$U$178,$Z2269)&gt;0,$Z2269,IF(COUNTIF(Validation!$S$19:$S$178,$AI2269)=1,INDEX(Validation!$U$19:$U$178,MATCH($AI2269,Validation!$S$19:$S$178,0)),$Z2269))))</f>
        <v/>
      </c>
      <c r="AG2269" s="27" t="str">
        <f aca="false">IF(COUNTA($A2269:$U2269)=0,"",IF($A2269="","No name",IF($F2269="","No date",IF($W2269=0,"Date ilegible",IF(NOT(ISNUMBER($N2269)),"Hours no numéricas",IF($AA2269="NO MATCH","Person no identificada","OK"))))))</f>
        <v/>
      </c>
      <c r="AH2269" s="27" t="str">
        <f aca="false">IF($W2269=0,"No date",IF($W2269&lt;Validation!$B$3,"Before period",IF($W2269&gt;Validation!$C$3,"After period","In period")))</f>
        <v>No date</v>
      </c>
      <c r="AI2269" s="26" t="str">
        <f aca="false">IF($Y2269="","",TRIM(RIGHT(SUBSTITUTE($Y2269," ",REPT(" ",50)),50)))</f>
        <v/>
      </c>
      <c r="AJ2269" s="27" t="str">
        <f aca="false">IF($A2269="","",IF(NOT(ISERROR(MATCH($A2269,Validation!$A$193:$A$217,0))),"Manual mapping",IF(COUNTIF(Validation!$U$19:$U$178,$Z2269)&gt;0,"Direct",IF(COUNTIF(Validation!$S$19:$S$178,$AI2269)=1,"By surname","Unresolved"))))</f>
        <v/>
      </c>
      <c r="AK2269" s="28" t="str">
        <f aca="false">IF($L2269="","",IF(MATCH($L2269,$L$2:$L$3000,0)&lt;&gt;ROW()-1,"",COUNT($AK$1:$AK2268)+1))</f>
        <v/>
      </c>
      <c r="AL2269" s="28" t="str">
        <f aca="false">IF($G2269="","",IF(MATCH($G2269,$G$2:$G$3000,0)&lt;&gt;ROW()-1,"",COUNT($AL$1:$AL2268)+1))</f>
        <v/>
      </c>
      <c r="AM2269" s="28" t="str">
        <f aca="false">IF($H2269="","",IF(MATCH($H2269,$H$2:$H$3000,0)&lt;&gt;ROW()-1,"",COUNT($AM$1:$AM2268)+1))</f>
        <v/>
      </c>
      <c r="AN2269" s="28" t="str">
        <f aca="false">IF($I2269="","",IF(MATCH($I2269,$I$2:$I$3000,0)&lt;&gt;ROW()-1,"",COUNT($AN$1:$AN2268)+1))</f>
        <v/>
      </c>
      <c r="AO2269" s="28" t="str">
        <f aca="false">IF($Q2269="","",IF(MATCH($Q2269,$Q$2:$Q$3000,0)&lt;&gt;ROW()-1,"",COUNT($AO$1:$AO2268)+1))</f>
        <v/>
      </c>
    </row>
    <row r="2270" customFormat="false" ht="12.75" hidden="false" customHeight="true" outlineLevel="0" collapsed="false">
      <c r="W2270" s="24" t="n">
        <f aca="false">IF($F2270="",0,IFERROR(IF(ISNUMBER($F2270),INT($F2270),DATE(VALUE(MID(SUBSTITUTE(LEFT($F2270,FIND(" ",$F2270&amp;" ")-1),"/",REPT(" ",20)),41,20)),VALUE(LEFT(SUBSTITUTE(LEFT($F2270,FIND(" ",$F2270&amp;" ")-1),"/",REPT(" ",20)),20)),VALUE(MID(SUBSTITUTE(LEFT($F2270,FIND(" ",$F2270&amp;" ")-1),"/",REPT(" ",20)),21,20)))),0))</f>
        <v>0</v>
      </c>
      <c r="X2270" s="25" t="str">
        <f aca="false">IF(ISNUMBER($N2270),$N2270*Validation!$B$5,"")</f>
        <v/>
      </c>
      <c r="Y2270" s="26" t="str">
        <f aca="false">IF($A2270="","",SUBSTITUTE(SUBSTITUTE(SUBSTITUTE(SUBSTITUTE(SUBSTITUTE(SUBSTITUTE(SUBSTITUTE(UPPER(TRIM($A2270)),"Á","A"),"É","E"),"Í","I"),"Ó","O"),"Ú","U"),"Ñ","N"),"Ü","U"))</f>
        <v/>
      </c>
      <c r="Z2270" s="26" t="str">
        <f aca="false">IF($Y2270="","",LEFT($Y2270,1)&amp;" "&amp;TRIM(RIGHT(SUBSTITUTE($Y2270," ",REPT(" ",50)),50)))</f>
        <v/>
      </c>
      <c r="AA2270" s="27" t="str">
        <f aca="false">IF($AF2270="","",IF(COUNTIF(Validation!$U$19:$U$178,$AF2270)&gt;0,"OK","NO MATCH"))</f>
        <v/>
      </c>
      <c r="AB2270" s="27" t="str">
        <f aca="false">IF($W2270=0,"",IF(AND($W2270&gt;=Validation!$B$3,$W2270&lt;=Validation!$C$3),"Yes","No"))</f>
        <v/>
      </c>
      <c r="AC2270" s="26" t="str">
        <f aca="false">IF($A2270="","",$AF2270&amp;"|"&amp;TEXT($W2270,"yyyy-mm-dd")&amp;"|"&amp;$J2270&amp;"|"&amp;$N2270)</f>
        <v/>
      </c>
      <c r="AD2270" s="27" t="str">
        <f aca="false">IF($AC2270="","",IF(COUNTIF($AC$2:$AC$3000,$AC2270)&gt;1,"REVIEW","OK"))</f>
        <v/>
      </c>
      <c r="AE2270" s="27" t="str">
        <f aca="false">IF(OR($W2270=0,$O2270=""),"",IF(IFERROR(IF(ISNUMBER($O2270),INT($O2270),DATE(VALUE(MID(SUBSTITUTE(LEFT($O2270,FIND(" ",$O2270&amp;" ")-1),"/",REPT(" ",20)),41,20)),VALUE(LEFT(SUBSTITUTE(LEFT($O2270,FIND(" ",$O2270&amp;" ")-1),"/",REPT(" ",20)),20)),VALUE(MID(SUBSTITUTE(LEFT($O2270,FIND(" ",$O2270&amp;" ")-1),"/",REPT(" ",20)),21,20)))),0)&gt;$W2270,"Late","Same day"))</f>
        <v/>
      </c>
      <c r="AF2270" s="26" t="str">
        <f aca="false">IF($A2270="","",IFERROR(INDEX(Validation!$C$193:$C$217,MATCH($A2270,Validation!$A$193:$A$217,0)),IF(COUNTIF(Validation!$U$19:$U$178,$Z2270)&gt;0,$Z2270,IF(COUNTIF(Validation!$S$19:$S$178,$AI2270)=1,INDEX(Validation!$U$19:$U$178,MATCH($AI2270,Validation!$S$19:$S$178,0)),$Z2270))))</f>
        <v/>
      </c>
      <c r="AG2270" s="27" t="str">
        <f aca="false">IF(COUNTA($A2270:$U2270)=0,"",IF($A2270="","No name",IF($F2270="","No date",IF($W2270=0,"Date ilegible",IF(NOT(ISNUMBER($N2270)),"Hours no numéricas",IF($AA2270="NO MATCH","Person no identificada","OK"))))))</f>
        <v/>
      </c>
      <c r="AH2270" s="27" t="str">
        <f aca="false">IF($W2270=0,"No date",IF($W2270&lt;Validation!$B$3,"Before period",IF($W2270&gt;Validation!$C$3,"After period","In period")))</f>
        <v>No date</v>
      </c>
      <c r="AI2270" s="26" t="str">
        <f aca="false">IF($Y2270="","",TRIM(RIGHT(SUBSTITUTE($Y2270," ",REPT(" ",50)),50)))</f>
        <v/>
      </c>
      <c r="AJ2270" s="27" t="str">
        <f aca="false">IF($A2270="","",IF(NOT(ISERROR(MATCH($A2270,Validation!$A$193:$A$217,0))),"Manual mapping",IF(COUNTIF(Validation!$U$19:$U$178,$Z2270)&gt;0,"Direct",IF(COUNTIF(Validation!$S$19:$S$178,$AI2270)=1,"By surname","Unresolved"))))</f>
        <v/>
      </c>
      <c r="AK2270" s="28" t="str">
        <f aca="false">IF($L2270="","",IF(MATCH($L2270,$L$2:$L$3000,0)&lt;&gt;ROW()-1,"",COUNT($AK$1:$AK2269)+1))</f>
        <v/>
      </c>
      <c r="AL2270" s="28" t="str">
        <f aca="false">IF($G2270="","",IF(MATCH($G2270,$G$2:$G$3000,0)&lt;&gt;ROW()-1,"",COUNT($AL$1:$AL2269)+1))</f>
        <v/>
      </c>
      <c r="AM2270" s="28" t="str">
        <f aca="false">IF($H2270="","",IF(MATCH($H2270,$H$2:$H$3000,0)&lt;&gt;ROW()-1,"",COUNT($AM$1:$AM2269)+1))</f>
        <v/>
      </c>
      <c r="AN2270" s="28" t="str">
        <f aca="false">IF($I2270="","",IF(MATCH($I2270,$I$2:$I$3000,0)&lt;&gt;ROW()-1,"",COUNT($AN$1:$AN2269)+1))</f>
        <v/>
      </c>
      <c r="AO2270" s="28" t="str">
        <f aca="false">IF($Q2270="","",IF(MATCH($Q2270,$Q$2:$Q$3000,0)&lt;&gt;ROW()-1,"",COUNT($AO$1:$AO2269)+1))</f>
        <v/>
      </c>
    </row>
    <row r="2271" customFormat="false" ht="12.75" hidden="false" customHeight="true" outlineLevel="0" collapsed="false">
      <c r="W2271" s="24" t="n">
        <f aca="false">IF($F2271="",0,IFERROR(IF(ISNUMBER($F2271),INT($F2271),DATE(VALUE(MID(SUBSTITUTE(LEFT($F2271,FIND(" ",$F2271&amp;" ")-1),"/",REPT(" ",20)),41,20)),VALUE(LEFT(SUBSTITUTE(LEFT($F2271,FIND(" ",$F2271&amp;" ")-1),"/",REPT(" ",20)),20)),VALUE(MID(SUBSTITUTE(LEFT($F2271,FIND(" ",$F2271&amp;" ")-1),"/",REPT(" ",20)),21,20)))),0))</f>
        <v>0</v>
      </c>
      <c r="X2271" s="25" t="str">
        <f aca="false">IF(ISNUMBER($N2271),$N2271*Validation!$B$5,"")</f>
        <v/>
      </c>
      <c r="Y2271" s="26" t="str">
        <f aca="false">IF($A2271="","",SUBSTITUTE(SUBSTITUTE(SUBSTITUTE(SUBSTITUTE(SUBSTITUTE(SUBSTITUTE(SUBSTITUTE(UPPER(TRIM($A2271)),"Á","A"),"É","E"),"Í","I"),"Ó","O"),"Ú","U"),"Ñ","N"),"Ü","U"))</f>
        <v/>
      </c>
      <c r="Z2271" s="26" t="str">
        <f aca="false">IF($Y2271="","",LEFT($Y2271,1)&amp;" "&amp;TRIM(RIGHT(SUBSTITUTE($Y2271," ",REPT(" ",50)),50)))</f>
        <v/>
      </c>
      <c r="AA2271" s="27" t="str">
        <f aca="false">IF($AF2271="","",IF(COUNTIF(Validation!$U$19:$U$178,$AF2271)&gt;0,"OK","NO MATCH"))</f>
        <v/>
      </c>
      <c r="AB2271" s="27" t="str">
        <f aca="false">IF($W2271=0,"",IF(AND($W2271&gt;=Validation!$B$3,$W2271&lt;=Validation!$C$3),"Yes","No"))</f>
        <v/>
      </c>
      <c r="AC2271" s="26" t="str">
        <f aca="false">IF($A2271="","",$AF2271&amp;"|"&amp;TEXT($W2271,"yyyy-mm-dd")&amp;"|"&amp;$J2271&amp;"|"&amp;$N2271)</f>
        <v/>
      </c>
      <c r="AD2271" s="27" t="str">
        <f aca="false">IF($AC2271="","",IF(COUNTIF($AC$2:$AC$3000,$AC2271)&gt;1,"REVIEW","OK"))</f>
        <v/>
      </c>
      <c r="AE2271" s="27" t="str">
        <f aca="false">IF(OR($W2271=0,$O2271=""),"",IF(IFERROR(IF(ISNUMBER($O2271),INT($O2271),DATE(VALUE(MID(SUBSTITUTE(LEFT($O2271,FIND(" ",$O2271&amp;" ")-1),"/",REPT(" ",20)),41,20)),VALUE(LEFT(SUBSTITUTE(LEFT($O2271,FIND(" ",$O2271&amp;" ")-1),"/",REPT(" ",20)),20)),VALUE(MID(SUBSTITUTE(LEFT($O2271,FIND(" ",$O2271&amp;" ")-1),"/",REPT(" ",20)),21,20)))),0)&gt;$W2271,"Late","Same day"))</f>
        <v/>
      </c>
      <c r="AF2271" s="26" t="str">
        <f aca="false">IF($A2271="","",IFERROR(INDEX(Validation!$C$193:$C$217,MATCH($A2271,Validation!$A$193:$A$217,0)),IF(COUNTIF(Validation!$U$19:$U$178,$Z2271)&gt;0,$Z2271,IF(COUNTIF(Validation!$S$19:$S$178,$AI2271)=1,INDEX(Validation!$U$19:$U$178,MATCH($AI2271,Validation!$S$19:$S$178,0)),$Z2271))))</f>
        <v/>
      </c>
      <c r="AG2271" s="27" t="str">
        <f aca="false">IF(COUNTA($A2271:$U2271)=0,"",IF($A2271="","No name",IF($F2271="","No date",IF($W2271=0,"Date ilegible",IF(NOT(ISNUMBER($N2271)),"Hours no numéricas",IF($AA2271="NO MATCH","Person no identificada","OK"))))))</f>
        <v/>
      </c>
      <c r="AH2271" s="27" t="str">
        <f aca="false">IF($W2271=0,"No date",IF($W2271&lt;Validation!$B$3,"Before period",IF($W2271&gt;Validation!$C$3,"After period","In period")))</f>
        <v>No date</v>
      </c>
      <c r="AI2271" s="26" t="str">
        <f aca="false">IF($Y2271="","",TRIM(RIGHT(SUBSTITUTE($Y2271," ",REPT(" ",50)),50)))</f>
        <v/>
      </c>
      <c r="AJ2271" s="27" t="str">
        <f aca="false">IF($A2271="","",IF(NOT(ISERROR(MATCH($A2271,Validation!$A$193:$A$217,0))),"Manual mapping",IF(COUNTIF(Validation!$U$19:$U$178,$Z2271)&gt;0,"Direct",IF(COUNTIF(Validation!$S$19:$S$178,$AI2271)=1,"By surname","Unresolved"))))</f>
        <v/>
      </c>
      <c r="AK2271" s="28" t="str">
        <f aca="false">IF($L2271="","",IF(MATCH($L2271,$L$2:$L$3000,0)&lt;&gt;ROW()-1,"",COUNT($AK$1:$AK2270)+1))</f>
        <v/>
      </c>
      <c r="AL2271" s="28" t="str">
        <f aca="false">IF($G2271="","",IF(MATCH($G2271,$G$2:$G$3000,0)&lt;&gt;ROW()-1,"",COUNT($AL$1:$AL2270)+1))</f>
        <v/>
      </c>
      <c r="AM2271" s="28" t="str">
        <f aca="false">IF($H2271="","",IF(MATCH($H2271,$H$2:$H$3000,0)&lt;&gt;ROW()-1,"",COUNT($AM$1:$AM2270)+1))</f>
        <v/>
      </c>
      <c r="AN2271" s="28" t="str">
        <f aca="false">IF($I2271="","",IF(MATCH($I2271,$I$2:$I$3000,0)&lt;&gt;ROW()-1,"",COUNT($AN$1:$AN2270)+1))</f>
        <v/>
      </c>
      <c r="AO2271" s="28" t="str">
        <f aca="false">IF($Q2271="","",IF(MATCH($Q2271,$Q$2:$Q$3000,0)&lt;&gt;ROW()-1,"",COUNT($AO$1:$AO2270)+1))</f>
        <v/>
      </c>
    </row>
    <row r="2272" customFormat="false" ht="12.75" hidden="false" customHeight="true" outlineLevel="0" collapsed="false">
      <c r="W2272" s="24" t="n">
        <f aca="false">IF($F2272="",0,IFERROR(IF(ISNUMBER($F2272),INT($F2272),DATE(VALUE(MID(SUBSTITUTE(LEFT($F2272,FIND(" ",$F2272&amp;" ")-1),"/",REPT(" ",20)),41,20)),VALUE(LEFT(SUBSTITUTE(LEFT($F2272,FIND(" ",$F2272&amp;" ")-1),"/",REPT(" ",20)),20)),VALUE(MID(SUBSTITUTE(LEFT($F2272,FIND(" ",$F2272&amp;" ")-1),"/",REPT(" ",20)),21,20)))),0))</f>
        <v>0</v>
      </c>
      <c r="X2272" s="25" t="str">
        <f aca="false">IF(ISNUMBER($N2272),$N2272*Validation!$B$5,"")</f>
        <v/>
      </c>
      <c r="Y2272" s="26" t="str">
        <f aca="false">IF($A2272="","",SUBSTITUTE(SUBSTITUTE(SUBSTITUTE(SUBSTITUTE(SUBSTITUTE(SUBSTITUTE(SUBSTITUTE(UPPER(TRIM($A2272)),"Á","A"),"É","E"),"Í","I"),"Ó","O"),"Ú","U"),"Ñ","N"),"Ü","U"))</f>
        <v/>
      </c>
      <c r="Z2272" s="26" t="str">
        <f aca="false">IF($Y2272="","",LEFT($Y2272,1)&amp;" "&amp;TRIM(RIGHT(SUBSTITUTE($Y2272," ",REPT(" ",50)),50)))</f>
        <v/>
      </c>
      <c r="AA2272" s="27" t="str">
        <f aca="false">IF($AF2272="","",IF(COUNTIF(Validation!$U$19:$U$178,$AF2272)&gt;0,"OK","NO MATCH"))</f>
        <v/>
      </c>
      <c r="AB2272" s="27" t="str">
        <f aca="false">IF($W2272=0,"",IF(AND($W2272&gt;=Validation!$B$3,$W2272&lt;=Validation!$C$3),"Yes","No"))</f>
        <v/>
      </c>
      <c r="AC2272" s="26" t="str">
        <f aca="false">IF($A2272="","",$AF2272&amp;"|"&amp;TEXT($W2272,"yyyy-mm-dd")&amp;"|"&amp;$J2272&amp;"|"&amp;$N2272)</f>
        <v/>
      </c>
      <c r="AD2272" s="27" t="str">
        <f aca="false">IF($AC2272="","",IF(COUNTIF($AC$2:$AC$3000,$AC2272)&gt;1,"REVIEW","OK"))</f>
        <v/>
      </c>
      <c r="AE2272" s="27" t="str">
        <f aca="false">IF(OR($W2272=0,$O2272=""),"",IF(IFERROR(IF(ISNUMBER($O2272),INT($O2272),DATE(VALUE(MID(SUBSTITUTE(LEFT($O2272,FIND(" ",$O2272&amp;" ")-1),"/",REPT(" ",20)),41,20)),VALUE(LEFT(SUBSTITUTE(LEFT($O2272,FIND(" ",$O2272&amp;" ")-1),"/",REPT(" ",20)),20)),VALUE(MID(SUBSTITUTE(LEFT($O2272,FIND(" ",$O2272&amp;" ")-1),"/",REPT(" ",20)),21,20)))),0)&gt;$W2272,"Late","Same day"))</f>
        <v/>
      </c>
      <c r="AF2272" s="26" t="str">
        <f aca="false">IF($A2272="","",IFERROR(INDEX(Validation!$C$193:$C$217,MATCH($A2272,Validation!$A$193:$A$217,0)),IF(COUNTIF(Validation!$U$19:$U$178,$Z2272)&gt;0,$Z2272,IF(COUNTIF(Validation!$S$19:$S$178,$AI2272)=1,INDEX(Validation!$U$19:$U$178,MATCH($AI2272,Validation!$S$19:$S$178,0)),$Z2272))))</f>
        <v/>
      </c>
      <c r="AG2272" s="27" t="str">
        <f aca="false">IF(COUNTA($A2272:$U2272)=0,"",IF($A2272="","No name",IF($F2272="","No date",IF($W2272=0,"Date ilegible",IF(NOT(ISNUMBER($N2272)),"Hours no numéricas",IF($AA2272="NO MATCH","Person no identificada","OK"))))))</f>
        <v/>
      </c>
      <c r="AH2272" s="27" t="str">
        <f aca="false">IF($W2272=0,"No date",IF($W2272&lt;Validation!$B$3,"Before period",IF($W2272&gt;Validation!$C$3,"After period","In period")))</f>
        <v>No date</v>
      </c>
      <c r="AI2272" s="26" t="str">
        <f aca="false">IF($Y2272="","",TRIM(RIGHT(SUBSTITUTE($Y2272," ",REPT(" ",50)),50)))</f>
        <v/>
      </c>
      <c r="AJ2272" s="27" t="str">
        <f aca="false">IF($A2272="","",IF(NOT(ISERROR(MATCH($A2272,Validation!$A$193:$A$217,0))),"Manual mapping",IF(COUNTIF(Validation!$U$19:$U$178,$Z2272)&gt;0,"Direct",IF(COUNTIF(Validation!$S$19:$S$178,$AI2272)=1,"By surname","Unresolved"))))</f>
        <v/>
      </c>
      <c r="AK2272" s="28" t="str">
        <f aca="false">IF($L2272="","",IF(MATCH($L2272,$L$2:$L$3000,0)&lt;&gt;ROW()-1,"",COUNT($AK$1:$AK2271)+1))</f>
        <v/>
      </c>
      <c r="AL2272" s="28" t="str">
        <f aca="false">IF($G2272="","",IF(MATCH($G2272,$G$2:$G$3000,0)&lt;&gt;ROW()-1,"",COUNT($AL$1:$AL2271)+1))</f>
        <v/>
      </c>
      <c r="AM2272" s="28" t="str">
        <f aca="false">IF($H2272="","",IF(MATCH($H2272,$H$2:$H$3000,0)&lt;&gt;ROW()-1,"",COUNT($AM$1:$AM2271)+1))</f>
        <v/>
      </c>
      <c r="AN2272" s="28" t="str">
        <f aca="false">IF($I2272="","",IF(MATCH($I2272,$I$2:$I$3000,0)&lt;&gt;ROW()-1,"",COUNT($AN$1:$AN2271)+1))</f>
        <v/>
      </c>
      <c r="AO2272" s="28" t="str">
        <f aca="false">IF($Q2272="","",IF(MATCH($Q2272,$Q$2:$Q$3000,0)&lt;&gt;ROW()-1,"",COUNT($AO$1:$AO2271)+1))</f>
        <v/>
      </c>
    </row>
    <row r="2273" customFormat="false" ht="12.75" hidden="false" customHeight="true" outlineLevel="0" collapsed="false">
      <c r="W2273" s="24" t="n">
        <f aca="false">IF($F2273="",0,IFERROR(IF(ISNUMBER($F2273),INT($F2273),DATE(VALUE(MID(SUBSTITUTE(LEFT($F2273,FIND(" ",$F2273&amp;" ")-1),"/",REPT(" ",20)),41,20)),VALUE(LEFT(SUBSTITUTE(LEFT($F2273,FIND(" ",$F2273&amp;" ")-1),"/",REPT(" ",20)),20)),VALUE(MID(SUBSTITUTE(LEFT($F2273,FIND(" ",$F2273&amp;" ")-1),"/",REPT(" ",20)),21,20)))),0))</f>
        <v>0</v>
      </c>
      <c r="X2273" s="25" t="str">
        <f aca="false">IF(ISNUMBER($N2273),$N2273*Validation!$B$5,"")</f>
        <v/>
      </c>
      <c r="Y2273" s="26" t="str">
        <f aca="false">IF($A2273="","",SUBSTITUTE(SUBSTITUTE(SUBSTITUTE(SUBSTITUTE(SUBSTITUTE(SUBSTITUTE(SUBSTITUTE(UPPER(TRIM($A2273)),"Á","A"),"É","E"),"Í","I"),"Ó","O"),"Ú","U"),"Ñ","N"),"Ü","U"))</f>
        <v/>
      </c>
      <c r="Z2273" s="26" t="str">
        <f aca="false">IF($Y2273="","",LEFT($Y2273,1)&amp;" "&amp;TRIM(RIGHT(SUBSTITUTE($Y2273," ",REPT(" ",50)),50)))</f>
        <v/>
      </c>
      <c r="AA2273" s="27" t="str">
        <f aca="false">IF($AF2273="","",IF(COUNTIF(Validation!$U$19:$U$178,$AF2273)&gt;0,"OK","NO MATCH"))</f>
        <v/>
      </c>
      <c r="AB2273" s="27" t="str">
        <f aca="false">IF($W2273=0,"",IF(AND($W2273&gt;=Validation!$B$3,$W2273&lt;=Validation!$C$3),"Yes","No"))</f>
        <v/>
      </c>
      <c r="AC2273" s="26" t="str">
        <f aca="false">IF($A2273="","",$AF2273&amp;"|"&amp;TEXT($W2273,"yyyy-mm-dd")&amp;"|"&amp;$J2273&amp;"|"&amp;$N2273)</f>
        <v/>
      </c>
      <c r="AD2273" s="27" t="str">
        <f aca="false">IF($AC2273="","",IF(COUNTIF($AC$2:$AC$3000,$AC2273)&gt;1,"REVIEW","OK"))</f>
        <v/>
      </c>
      <c r="AE2273" s="27" t="str">
        <f aca="false">IF(OR($W2273=0,$O2273=""),"",IF(IFERROR(IF(ISNUMBER($O2273),INT($O2273),DATE(VALUE(MID(SUBSTITUTE(LEFT($O2273,FIND(" ",$O2273&amp;" ")-1),"/",REPT(" ",20)),41,20)),VALUE(LEFT(SUBSTITUTE(LEFT($O2273,FIND(" ",$O2273&amp;" ")-1),"/",REPT(" ",20)),20)),VALUE(MID(SUBSTITUTE(LEFT($O2273,FIND(" ",$O2273&amp;" ")-1),"/",REPT(" ",20)),21,20)))),0)&gt;$W2273,"Late","Same day"))</f>
        <v/>
      </c>
      <c r="AF2273" s="26" t="str">
        <f aca="false">IF($A2273="","",IFERROR(INDEX(Validation!$C$193:$C$217,MATCH($A2273,Validation!$A$193:$A$217,0)),IF(COUNTIF(Validation!$U$19:$U$178,$Z2273)&gt;0,$Z2273,IF(COUNTIF(Validation!$S$19:$S$178,$AI2273)=1,INDEX(Validation!$U$19:$U$178,MATCH($AI2273,Validation!$S$19:$S$178,0)),$Z2273))))</f>
        <v/>
      </c>
      <c r="AG2273" s="27" t="str">
        <f aca="false">IF(COUNTA($A2273:$U2273)=0,"",IF($A2273="","No name",IF($F2273="","No date",IF($W2273=0,"Date ilegible",IF(NOT(ISNUMBER($N2273)),"Hours no numéricas",IF($AA2273="NO MATCH","Person no identificada","OK"))))))</f>
        <v/>
      </c>
      <c r="AH2273" s="27" t="str">
        <f aca="false">IF($W2273=0,"No date",IF($W2273&lt;Validation!$B$3,"Before period",IF($W2273&gt;Validation!$C$3,"After period","In period")))</f>
        <v>No date</v>
      </c>
      <c r="AI2273" s="26" t="str">
        <f aca="false">IF($Y2273="","",TRIM(RIGHT(SUBSTITUTE($Y2273," ",REPT(" ",50)),50)))</f>
        <v/>
      </c>
      <c r="AJ2273" s="27" t="str">
        <f aca="false">IF($A2273="","",IF(NOT(ISERROR(MATCH($A2273,Validation!$A$193:$A$217,0))),"Manual mapping",IF(COUNTIF(Validation!$U$19:$U$178,$Z2273)&gt;0,"Direct",IF(COUNTIF(Validation!$S$19:$S$178,$AI2273)=1,"By surname","Unresolved"))))</f>
        <v/>
      </c>
      <c r="AK2273" s="28" t="str">
        <f aca="false">IF($L2273="","",IF(MATCH($L2273,$L$2:$L$3000,0)&lt;&gt;ROW()-1,"",COUNT($AK$1:$AK2272)+1))</f>
        <v/>
      </c>
      <c r="AL2273" s="28" t="str">
        <f aca="false">IF($G2273="","",IF(MATCH($G2273,$G$2:$G$3000,0)&lt;&gt;ROW()-1,"",COUNT($AL$1:$AL2272)+1))</f>
        <v/>
      </c>
      <c r="AM2273" s="28" t="str">
        <f aca="false">IF($H2273="","",IF(MATCH($H2273,$H$2:$H$3000,0)&lt;&gt;ROW()-1,"",COUNT($AM$1:$AM2272)+1))</f>
        <v/>
      </c>
      <c r="AN2273" s="28" t="str">
        <f aca="false">IF($I2273="","",IF(MATCH($I2273,$I$2:$I$3000,0)&lt;&gt;ROW()-1,"",COUNT($AN$1:$AN2272)+1))</f>
        <v/>
      </c>
      <c r="AO2273" s="28" t="str">
        <f aca="false">IF($Q2273="","",IF(MATCH($Q2273,$Q$2:$Q$3000,0)&lt;&gt;ROW()-1,"",COUNT($AO$1:$AO2272)+1))</f>
        <v/>
      </c>
    </row>
    <row r="2274" customFormat="false" ht="12.75" hidden="false" customHeight="true" outlineLevel="0" collapsed="false">
      <c r="W2274" s="24" t="n">
        <f aca="false">IF($F2274="",0,IFERROR(IF(ISNUMBER($F2274),INT($F2274),DATE(VALUE(MID(SUBSTITUTE(LEFT($F2274,FIND(" ",$F2274&amp;" ")-1),"/",REPT(" ",20)),41,20)),VALUE(LEFT(SUBSTITUTE(LEFT($F2274,FIND(" ",$F2274&amp;" ")-1),"/",REPT(" ",20)),20)),VALUE(MID(SUBSTITUTE(LEFT($F2274,FIND(" ",$F2274&amp;" ")-1),"/",REPT(" ",20)),21,20)))),0))</f>
        <v>0</v>
      </c>
      <c r="X2274" s="25" t="str">
        <f aca="false">IF(ISNUMBER($N2274),$N2274*Validation!$B$5,"")</f>
        <v/>
      </c>
      <c r="Y2274" s="26" t="str">
        <f aca="false">IF($A2274="","",SUBSTITUTE(SUBSTITUTE(SUBSTITUTE(SUBSTITUTE(SUBSTITUTE(SUBSTITUTE(SUBSTITUTE(UPPER(TRIM($A2274)),"Á","A"),"É","E"),"Í","I"),"Ó","O"),"Ú","U"),"Ñ","N"),"Ü","U"))</f>
        <v/>
      </c>
      <c r="Z2274" s="26" t="str">
        <f aca="false">IF($Y2274="","",LEFT($Y2274,1)&amp;" "&amp;TRIM(RIGHT(SUBSTITUTE($Y2274," ",REPT(" ",50)),50)))</f>
        <v/>
      </c>
      <c r="AA2274" s="27" t="str">
        <f aca="false">IF($AF2274="","",IF(COUNTIF(Validation!$U$19:$U$178,$AF2274)&gt;0,"OK","NO MATCH"))</f>
        <v/>
      </c>
      <c r="AB2274" s="27" t="str">
        <f aca="false">IF($W2274=0,"",IF(AND($W2274&gt;=Validation!$B$3,$W2274&lt;=Validation!$C$3),"Yes","No"))</f>
        <v/>
      </c>
      <c r="AC2274" s="26" t="str">
        <f aca="false">IF($A2274="","",$AF2274&amp;"|"&amp;TEXT($W2274,"yyyy-mm-dd")&amp;"|"&amp;$J2274&amp;"|"&amp;$N2274)</f>
        <v/>
      </c>
      <c r="AD2274" s="27" t="str">
        <f aca="false">IF($AC2274="","",IF(COUNTIF($AC$2:$AC$3000,$AC2274)&gt;1,"REVIEW","OK"))</f>
        <v/>
      </c>
      <c r="AE2274" s="27" t="str">
        <f aca="false">IF(OR($W2274=0,$O2274=""),"",IF(IFERROR(IF(ISNUMBER($O2274),INT($O2274),DATE(VALUE(MID(SUBSTITUTE(LEFT($O2274,FIND(" ",$O2274&amp;" ")-1),"/",REPT(" ",20)),41,20)),VALUE(LEFT(SUBSTITUTE(LEFT($O2274,FIND(" ",$O2274&amp;" ")-1),"/",REPT(" ",20)),20)),VALUE(MID(SUBSTITUTE(LEFT($O2274,FIND(" ",$O2274&amp;" ")-1),"/",REPT(" ",20)),21,20)))),0)&gt;$W2274,"Late","Same day"))</f>
        <v/>
      </c>
      <c r="AF2274" s="26" t="str">
        <f aca="false">IF($A2274="","",IFERROR(INDEX(Validation!$C$193:$C$217,MATCH($A2274,Validation!$A$193:$A$217,0)),IF(COUNTIF(Validation!$U$19:$U$178,$Z2274)&gt;0,$Z2274,IF(COUNTIF(Validation!$S$19:$S$178,$AI2274)=1,INDEX(Validation!$U$19:$U$178,MATCH($AI2274,Validation!$S$19:$S$178,0)),$Z2274))))</f>
        <v/>
      </c>
      <c r="AG2274" s="27" t="str">
        <f aca="false">IF(COUNTA($A2274:$U2274)=0,"",IF($A2274="","No name",IF($F2274="","No date",IF($W2274=0,"Date ilegible",IF(NOT(ISNUMBER($N2274)),"Hours no numéricas",IF($AA2274="NO MATCH","Person no identificada","OK"))))))</f>
        <v/>
      </c>
      <c r="AH2274" s="27" t="str">
        <f aca="false">IF($W2274=0,"No date",IF($W2274&lt;Validation!$B$3,"Before period",IF($W2274&gt;Validation!$C$3,"After period","In period")))</f>
        <v>No date</v>
      </c>
      <c r="AI2274" s="26" t="str">
        <f aca="false">IF($Y2274="","",TRIM(RIGHT(SUBSTITUTE($Y2274," ",REPT(" ",50)),50)))</f>
        <v/>
      </c>
      <c r="AJ2274" s="27" t="str">
        <f aca="false">IF($A2274="","",IF(NOT(ISERROR(MATCH($A2274,Validation!$A$193:$A$217,0))),"Manual mapping",IF(COUNTIF(Validation!$U$19:$U$178,$Z2274)&gt;0,"Direct",IF(COUNTIF(Validation!$S$19:$S$178,$AI2274)=1,"By surname","Unresolved"))))</f>
        <v/>
      </c>
      <c r="AK2274" s="28" t="str">
        <f aca="false">IF($L2274="","",IF(MATCH($L2274,$L$2:$L$3000,0)&lt;&gt;ROW()-1,"",COUNT($AK$1:$AK2273)+1))</f>
        <v/>
      </c>
      <c r="AL2274" s="28" t="str">
        <f aca="false">IF($G2274="","",IF(MATCH($G2274,$G$2:$G$3000,0)&lt;&gt;ROW()-1,"",COUNT($AL$1:$AL2273)+1))</f>
        <v/>
      </c>
      <c r="AM2274" s="28" t="str">
        <f aca="false">IF($H2274="","",IF(MATCH($H2274,$H$2:$H$3000,0)&lt;&gt;ROW()-1,"",COUNT($AM$1:$AM2273)+1))</f>
        <v/>
      </c>
      <c r="AN2274" s="28" t="str">
        <f aca="false">IF($I2274="","",IF(MATCH($I2274,$I$2:$I$3000,0)&lt;&gt;ROW()-1,"",COUNT($AN$1:$AN2273)+1))</f>
        <v/>
      </c>
      <c r="AO2274" s="28" t="str">
        <f aca="false">IF($Q2274="","",IF(MATCH($Q2274,$Q$2:$Q$3000,0)&lt;&gt;ROW()-1,"",COUNT($AO$1:$AO2273)+1))</f>
        <v/>
      </c>
    </row>
    <row r="2275" customFormat="false" ht="12.75" hidden="false" customHeight="true" outlineLevel="0" collapsed="false">
      <c r="W2275" s="24" t="n">
        <f aca="false">IF($F2275="",0,IFERROR(IF(ISNUMBER($F2275),INT($F2275),DATE(VALUE(MID(SUBSTITUTE(LEFT($F2275,FIND(" ",$F2275&amp;" ")-1),"/",REPT(" ",20)),41,20)),VALUE(LEFT(SUBSTITUTE(LEFT($F2275,FIND(" ",$F2275&amp;" ")-1),"/",REPT(" ",20)),20)),VALUE(MID(SUBSTITUTE(LEFT($F2275,FIND(" ",$F2275&amp;" ")-1),"/",REPT(" ",20)),21,20)))),0))</f>
        <v>0</v>
      </c>
      <c r="X2275" s="25" t="str">
        <f aca="false">IF(ISNUMBER($N2275),$N2275*Validation!$B$5,"")</f>
        <v/>
      </c>
      <c r="Y2275" s="26" t="str">
        <f aca="false">IF($A2275="","",SUBSTITUTE(SUBSTITUTE(SUBSTITUTE(SUBSTITUTE(SUBSTITUTE(SUBSTITUTE(SUBSTITUTE(UPPER(TRIM($A2275)),"Á","A"),"É","E"),"Í","I"),"Ó","O"),"Ú","U"),"Ñ","N"),"Ü","U"))</f>
        <v/>
      </c>
      <c r="Z2275" s="26" t="str">
        <f aca="false">IF($Y2275="","",LEFT($Y2275,1)&amp;" "&amp;TRIM(RIGHT(SUBSTITUTE($Y2275," ",REPT(" ",50)),50)))</f>
        <v/>
      </c>
      <c r="AA2275" s="27" t="str">
        <f aca="false">IF($AF2275="","",IF(COUNTIF(Validation!$U$19:$U$178,$AF2275)&gt;0,"OK","NO MATCH"))</f>
        <v/>
      </c>
      <c r="AB2275" s="27" t="str">
        <f aca="false">IF($W2275=0,"",IF(AND($W2275&gt;=Validation!$B$3,$W2275&lt;=Validation!$C$3),"Yes","No"))</f>
        <v/>
      </c>
      <c r="AC2275" s="26" t="str">
        <f aca="false">IF($A2275="","",$AF2275&amp;"|"&amp;TEXT($W2275,"yyyy-mm-dd")&amp;"|"&amp;$J2275&amp;"|"&amp;$N2275)</f>
        <v/>
      </c>
      <c r="AD2275" s="27" t="str">
        <f aca="false">IF($AC2275="","",IF(COUNTIF($AC$2:$AC$3000,$AC2275)&gt;1,"REVIEW","OK"))</f>
        <v/>
      </c>
      <c r="AE2275" s="27" t="str">
        <f aca="false">IF(OR($W2275=0,$O2275=""),"",IF(IFERROR(IF(ISNUMBER($O2275),INT($O2275),DATE(VALUE(MID(SUBSTITUTE(LEFT($O2275,FIND(" ",$O2275&amp;" ")-1),"/",REPT(" ",20)),41,20)),VALUE(LEFT(SUBSTITUTE(LEFT($O2275,FIND(" ",$O2275&amp;" ")-1),"/",REPT(" ",20)),20)),VALUE(MID(SUBSTITUTE(LEFT($O2275,FIND(" ",$O2275&amp;" ")-1),"/",REPT(" ",20)),21,20)))),0)&gt;$W2275,"Late","Same day"))</f>
        <v/>
      </c>
      <c r="AF2275" s="26" t="str">
        <f aca="false">IF($A2275="","",IFERROR(INDEX(Validation!$C$193:$C$217,MATCH($A2275,Validation!$A$193:$A$217,0)),IF(COUNTIF(Validation!$U$19:$U$178,$Z2275)&gt;0,$Z2275,IF(COUNTIF(Validation!$S$19:$S$178,$AI2275)=1,INDEX(Validation!$U$19:$U$178,MATCH($AI2275,Validation!$S$19:$S$178,0)),$Z2275))))</f>
        <v/>
      </c>
      <c r="AG2275" s="27" t="str">
        <f aca="false">IF(COUNTA($A2275:$U2275)=0,"",IF($A2275="","No name",IF($F2275="","No date",IF($W2275=0,"Date ilegible",IF(NOT(ISNUMBER($N2275)),"Hours no numéricas",IF($AA2275="NO MATCH","Person no identificada","OK"))))))</f>
        <v/>
      </c>
      <c r="AH2275" s="27" t="str">
        <f aca="false">IF($W2275=0,"No date",IF($W2275&lt;Validation!$B$3,"Before period",IF($W2275&gt;Validation!$C$3,"After period","In period")))</f>
        <v>No date</v>
      </c>
      <c r="AI2275" s="26" t="str">
        <f aca="false">IF($Y2275="","",TRIM(RIGHT(SUBSTITUTE($Y2275," ",REPT(" ",50)),50)))</f>
        <v/>
      </c>
      <c r="AJ2275" s="27" t="str">
        <f aca="false">IF($A2275="","",IF(NOT(ISERROR(MATCH($A2275,Validation!$A$193:$A$217,0))),"Manual mapping",IF(COUNTIF(Validation!$U$19:$U$178,$Z2275)&gt;0,"Direct",IF(COUNTIF(Validation!$S$19:$S$178,$AI2275)=1,"By surname","Unresolved"))))</f>
        <v/>
      </c>
      <c r="AK2275" s="28" t="str">
        <f aca="false">IF($L2275="","",IF(MATCH($L2275,$L$2:$L$3000,0)&lt;&gt;ROW()-1,"",COUNT($AK$1:$AK2274)+1))</f>
        <v/>
      </c>
      <c r="AL2275" s="28" t="str">
        <f aca="false">IF($G2275="","",IF(MATCH($G2275,$G$2:$G$3000,0)&lt;&gt;ROW()-1,"",COUNT($AL$1:$AL2274)+1))</f>
        <v/>
      </c>
      <c r="AM2275" s="28" t="str">
        <f aca="false">IF($H2275="","",IF(MATCH($H2275,$H$2:$H$3000,0)&lt;&gt;ROW()-1,"",COUNT($AM$1:$AM2274)+1))</f>
        <v/>
      </c>
      <c r="AN2275" s="28" t="str">
        <f aca="false">IF($I2275="","",IF(MATCH($I2275,$I$2:$I$3000,0)&lt;&gt;ROW()-1,"",COUNT($AN$1:$AN2274)+1))</f>
        <v/>
      </c>
      <c r="AO2275" s="28" t="str">
        <f aca="false">IF($Q2275="","",IF(MATCH($Q2275,$Q$2:$Q$3000,0)&lt;&gt;ROW()-1,"",COUNT($AO$1:$AO2274)+1))</f>
        <v/>
      </c>
    </row>
    <row r="2276" customFormat="false" ht="12.75" hidden="false" customHeight="true" outlineLevel="0" collapsed="false">
      <c r="W2276" s="24" t="n">
        <f aca="false">IF($F2276="",0,IFERROR(IF(ISNUMBER($F2276),INT($F2276),DATE(VALUE(MID(SUBSTITUTE(LEFT($F2276,FIND(" ",$F2276&amp;" ")-1),"/",REPT(" ",20)),41,20)),VALUE(LEFT(SUBSTITUTE(LEFT($F2276,FIND(" ",$F2276&amp;" ")-1),"/",REPT(" ",20)),20)),VALUE(MID(SUBSTITUTE(LEFT($F2276,FIND(" ",$F2276&amp;" ")-1),"/",REPT(" ",20)),21,20)))),0))</f>
        <v>0</v>
      </c>
      <c r="X2276" s="25" t="str">
        <f aca="false">IF(ISNUMBER($N2276),$N2276*Validation!$B$5,"")</f>
        <v/>
      </c>
      <c r="Y2276" s="26" t="str">
        <f aca="false">IF($A2276="","",SUBSTITUTE(SUBSTITUTE(SUBSTITUTE(SUBSTITUTE(SUBSTITUTE(SUBSTITUTE(SUBSTITUTE(UPPER(TRIM($A2276)),"Á","A"),"É","E"),"Í","I"),"Ó","O"),"Ú","U"),"Ñ","N"),"Ü","U"))</f>
        <v/>
      </c>
      <c r="Z2276" s="26" t="str">
        <f aca="false">IF($Y2276="","",LEFT($Y2276,1)&amp;" "&amp;TRIM(RIGHT(SUBSTITUTE($Y2276," ",REPT(" ",50)),50)))</f>
        <v/>
      </c>
      <c r="AA2276" s="27" t="str">
        <f aca="false">IF($AF2276="","",IF(COUNTIF(Validation!$U$19:$U$178,$AF2276)&gt;0,"OK","NO MATCH"))</f>
        <v/>
      </c>
      <c r="AB2276" s="27" t="str">
        <f aca="false">IF($W2276=0,"",IF(AND($W2276&gt;=Validation!$B$3,$W2276&lt;=Validation!$C$3),"Yes","No"))</f>
        <v/>
      </c>
      <c r="AC2276" s="26" t="str">
        <f aca="false">IF($A2276="","",$AF2276&amp;"|"&amp;TEXT($W2276,"yyyy-mm-dd")&amp;"|"&amp;$J2276&amp;"|"&amp;$N2276)</f>
        <v/>
      </c>
      <c r="AD2276" s="27" t="str">
        <f aca="false">IF($AC2276="","",IF(COUNTIF($AC$2:$AC$3000,$AC2276)&gt;1,"REVIEW","OK"))</f>
        <v/>
      </c>
      <c r="AE2276" s="27" t="str">
        <f aca="false">IF(OR($W2276=0,$O2276=""),"",IF(IFERROR(IF(ISNUMBER($O2276),INT($O2276),DATE(VALUE(MID(SUBSTITUTE(LEFT($O2276,FIND(" ",$O2276&amp;" ")-1),"/",REPT(" ",20)),41,20)),VALUE(LEFT(SUBSTITUTE(LEFT($O2276,FIND(" ",$O2276&amp;" ")-1),"/",REPT(" ",20)),20)),VALUE(MID(SUBSTITUTE(LEFT($O2276,FIND(" ",$O2276&amp;" ")-1),"/",REPT(" ",20)),21,20)))),0)&gt;$W2276,"Late","Same day"))</f>
        <v/>
      </c>
      <c r="AF2276" s="26" t="str">
        <f aca="false">IF($A2276="","",IFERROR(INDEX(Validation!$C$193:$C$217,MATCH($A2276,Validation!$A$193:$A$217,0)),IF(COUNTIF(Validation!$U$19:$U$178,$Z2276)&gt;0,$Z2276,IF(COUNTIF(Validation!$S$19:$S$178,$AI2276)=1,INDEX(Validation!$U$19:$U$178,MATCH($AI2276,Validation!$S$19:$S$178,0)),$Z2276))))</f>
        <v/>
      </c>
      <c r="AG2276" s="27" t="str">
        <f aca="false">IF(COUNTA($A2276:$U2276)=0,"",IF($A2276="","No name",IF($F2276="","No date",IF($W2276=0,"Date ilegible",IF(NOT(ISNUMBER($N2276)),"Hours no numéricas",IF($AA2276="NO MATCH","Person no identificada","OK"))))))</f>
        <v/>
      </c>
      <c r="AH2276" s="27" t="str">
        <f aca="false">IF($W2276=0,"No date",IF($W2276&lt;Validation!$B$3,"Before period",IF($W2276&gt;Validation!$C$3,"After period","In period")))</f>
        <v>No date</v>
      </c>
      <c r="AI2276" s="26" t="str">
        <f aca="false">IF($Y2276="","",TRIM(RIGHT(SUBSTITUTE($Y2276," ",REPT(" ",50)),50)))</f>
        <v/>
      </c>
      <c r="AJ2276" s="27" t="str">
        <f aca="false">IF($A2276="","",IF(NOT(ISERROR(MATCH($A2276,Validation!$A$193:$A$217,0))),"Manual mapping",IF(COUNTIF(Validation!$U$19:$U$178,$Z2276)&gt;0,"Direct",IF(COUNTIF(Validation!$S$19:$S$178,$AI2276)=1,"By surname","Unresolved"))))</f>
        <v/>
      </c>
      <c r="AK2276" s="28" t="str">
        <f aca="false">IF($L2276="","",IF(MATCH($L2276,$L$2:$L$3000,0)&lt;&gt;ROW()-1,"",COUNT($AK$1:$AK2275)+1))</f>
        <v/>
      </c>
      <c r="AL2276" s="28" t="str">
        <f aca="false">IF($G2276="","",IF(MATCH($G2276,$G$2:$G$3000,0)&lt;&gt;ROW()-1,"",COUNT($AL$1:$AL2275)+1))</f>
        <v/>
      </c>
      <c r="AM2276" s="28" t="str">
        <f aca="false">IF($H2276="","",IF(MATCH($H2276,$H$2:$H$3000,0)&lt;&gt;ROW()-1,"",COUNT($AM$1:$AM2275)+1))</f>
        <v/>
      </c>
      <c r="AN2276" s="28" t="str">
        <f aca="false">IF($I2276="","",IF(MATCH($I2276,$I$2:$I$3000,0)&lt;&gt;ROW()-1,"",COUNT($AN$1:$AN2275)+1))</f>
        <v/>
      </c>
      <c r="AO2276" s="28" t="str">
        <f aca="false">IF($Q2276="","",IF(MATCH($Q2276,$Q$2:$Q$3000,0)&lt;&gt;ROW()-1,"",COUNT($AO$1:$AO2275)+1))</f>
        <v/>
      </c>
    </row>
    <row r="2277" customFormat="false" ht="12.75" hidden="false" customHeight="true" outlineLevel="0" collapsed="false">
      <c r="W2277" s="24" t="n">
        <f aca="false">IF($F2277="",0,IFERROR(IF(ISNUMBER($F2277),INT($F2277),DATE(VALUE(MID(SUBSTITUTE(LEFT($F2277,FIND(" ",$F2277&amp;" ")-1),"/",REPT(" ",20)),41,20)),VALUE(LEFT(SUBSTITUTE(LEFT($F2277,FIND(" ",$F2277&amp;" ")-1),"/",REPT(" ",20)),20)),VALUE(MID(SUBSTITUTE(LEFT($F2277,FIND(" ",$F2277&amp;" ")-1),"/",REPT(" ",20)),21,20)))),0))</f>
        <v>0</v>
      </c>
      <c r="X2277" s="25" t="str">
        <f aca="false">IF(ISNUMBER($N2277),$N2277*Validation!$B$5,"")</f>
        <v/>
      </c>
      <c r="Y2277" s="26" t="str">
        <f aca="false">IF($A2277="","",SUBSTITUTE(SUBSTITUTE(SUBSTITUTE(SUBSTITUTE(SUBSTITUTE(SUBSTITUTE(SUBSTITUTE(UPPER(TRIM($A2277)),"Á","A"),"É","E"),"Í","I"),"Ó","O"),"Ú","U"),"Ñ","N"),"Ü","U"))</f>
        <v/>
      </c>
      <c r="Z2277" s="26" t="str">
        <f aca="false">IF($Y2277="","",LEFT($Y2277,1)&amp;" "&amp;TRIM(RIGHT(SUBSTITUTE($Y2277," ",REPT(" ",50)),50)))</f>
        <v/>
      </c>
      <c r="AA2277" s="27" t="str">
        <f aca="false">IF($AF2277="","",IF(COUNTIF(Validation!$U$19:$U$178,$AF2277)&gt;0,"OK","NO MATCH"))</f>
        <v/>
      </c>
      <c r="AB2277" s="27" t="str">
        <f aca="false">IF($W2277=0,"",IF(AND($W2277&gt;=Validation!$B$3,$W2277&lt;=Validation!$C$3),"Yes","No"))</f>
        <v/>
      </c>
      <c r="AC2277" s="26" t="str">
        <f aca="false">IF($A2277="","",$AF2277&amp;"|"&amp;TEXT($W2277,"yyyy-mm-dd")&amp;"|"&amp;$J2277&amp;"|"&amp;$N2277)</f>
        <v/>
      </c>
      <c r="AD2277" s="27" t="str">
        <f aca="false">IF($AC2277="","",IF(COUNTIF($AC$2:$AC$3000,$AC2277)&gt;1,"REVIEW","OK"))</f>
        <v/>
      </c>
      <c r="AE2277" s="27" t="str">
        <f aca="false">IF(OR($W2277=0,$O2277=""),"",IF(IFERROR(IF(ISNUMBER($O2277),INT($O2277),DATE(VALUE(MID(SUBSTITUTE(LEFT($O2277,FIND(" ",$O2277&amp;" ")-1),"/",REPT(" ",20)),41,20)),VALUE(LEFT(SUBSTITUTE(LEFT($O2277,FIND(" ",$O2277&amp;" ")-1),"/",REPT(" ",20)),20)),VALUE(MID(SUBSTITUTE(LEFT($O2277,FIND(" ",$O2277&amp;" ")-1),"/",REPT(" ",20)),21,20)))),0)&gt;$W2277,"Late","Same day"))</f>
        <v/>
      </c>
      <c r="AF2277" s="26" t="str">
        <f aca="false">IF($A2277="","",IFERROR(INDEX(Validation!$C$193:$C$217,MATCH($A2277,Validation!$A$193:$A$217,0)),IF(COUNTIF(Validation!$U$19:$U$178,$Z2277)&gt;0,$Z2277,IF(COUNTIF(Validation!$S$19:$S$178,$AI2277)=1,INDEX(Validation!$U$19:$U$178,MATCH($AI2277,Validation!$S$19:$S$178,0)),$Z2277))))</f>
        <v/>
      </c>
      <c r="AG2277" s="27" t="str">
        <f aca="false">IF(COUNTA($A2277:$U2277)=0,"",IF($A2277="","No name",IF($F2277="","No date",IF($W2277=0,"Date ilegible",IF(NOT(ISNUMBER($N2277)),"Hours no numéricas",IF($AA2277="NO MATCH","Person no identificada","OK"))))))</f>
        <v/>
      </c>
      <c r="AH2277" s="27" t="str">
        <f aca="false">IF($W2277=0,"No date",IF($W2277&lt;Validation!$B$3,"Before period",IF($W2277&gt;Validation!$C$3,"After period","In period")))</f>
        <v>No date</v>
      </c>
      <c r="AI2277" s="26" t="str">
        <f aca="false">IF($Y2277="","",TRIM(RIGHT(SUBSTITUTE($Y2277," ",REPT(" ",50)),50)))</f>
        <v/>
      </c>
      <c r="AJ2277" s="27" t="str">
        <f aca="false">IF($A2277="","",IF(NOT(ISERROR(MATCH($A2277,Validation!$A$193:$A$217,0))),"Manual mapping",IF(COUNTIF(Validation!$U$19:$U$178,$Z2277)&gt;0,"Direct",IF(COUNTIF(Validation!$S$19:$S$178,$AI2277)=1,"By surname","Unresolved"))))</f>
        <v/>
      </c>
      <c r="AK2277" s="28" t="str">
        <f aca="false">IF($L2277="","",IF(MATCH($L2277,$L$2:$L$3000,0)&lt;&gt;ROW()-1,"",COUNT($AK$1:$AK2276)+1))</f>
        <v/>
      </c>
      <c r="AL2277" s="28" t="str">
        <f aca="false">IF($G2277="","",IF(MATCH($G2277,$G$2:$G$3000,0)&lt;&gt;ROW()-1,"",COUNT($AL$1:$AL2276)+1))</f>
        <v/>
      </c>
      <c r="AM2277" s="28" t="str">
        <f aca="false">IF($H2277="","",IF(MATCH($H2277,$H$2:$H$3000,0)&lt;&gt;ROW()-1,"",COUNT($AM$1:$AM2276)+1))</f>
        <v/>
      </c>
      <c r="AN2277" s="28" t="str">
        <f aca="false">IF($I2277="","",IF(MATCH($I2277,$I$2:$I$3000,0)&lt;&gt;ROW()-1,"",COUNT($AN$1:$AN2276)+1))</f>
        <v/>
      </c>
      <c r="AO2277" s="28" t="str">
        <f aca="false">IF($Q2277="","",IF(MATCH($Q2277,$Q$2:$Q$3000,0)&lt;&gt;ROW()-1,"",COUNT($AO$1:$AO2276)+1))</f>
        <v/>
      </c>
    </row>
    <row r="2278" customFormat="false" ht="12.75" hidden="false" customHeight="true" outlineLevel="0" collapsed="false">
      <c r="W2278" s="24" t="n">
        <f aca="false">IF($F2278="",0,IFERROR(IF(ISNUMBER($F2278),INT($F2278),DATE(VALUE(MID(SUBSTITUTE(LEFT($F2278,FIND(" ",$F2278&amp;" ")-1),"/",REPT(" ",20)),41,20)),VALUE(LEFT(SUBSTITUTE(LEFT($F2278,FIND(" ",$F2278&amp;" ")-1),"/",REPT(" ",20)),20)),VALUE(MID(SUBSTITUTE(LEFT($F2278,FIND(" ",$F2278&amp;" ")-1),"/",REPT(" ",20)),21,20)))),0))</f>
        <v>0</v>
      </c>
      <c r="X2278" s="25" t="str">
        <f aca="false">IF(ISNUMBER($N2278),$N2278*Validation!$B$5,"")</f>
        <v/>
      </c>
      <c r="Y2278" s="26" t="str">
        <f aca="false">IF($A2278="","",SUBSTITUTE(SUBSTITUTE(SUBSTITUTE(SUBSTITUTE(SUBSTITUTE(SUBSTITUTE(SUBSTITUTE(UPPER(TRIM($A2278)),"Á","A"),"É","E"),"Í","I"),"Ó","O"),"Ú","U"),"Ñ","N"),"Ü","U"))</f>
        <v/>
      </c>
      <c r="Z2278" s="26" t="str">
        <f aca="false">IF($Y2278="","",LEFT($Y2278,1)&amp;" "&amp;TRIM(RIGHT(SUBSTITUTE($Y2278," ",REPT(" ",50)),50)))</f>
        <v/>
      </c>
      <c r="AA2278" s="27" t="str">
        <f aca="false">IF($AF2278="","",IF(COUNTIF(Validation!$U$19:$U$178,$AF2278)&gt;0,"OK","NO MATCH"))</f>
        <v/>
      </c>
      <c r="AB2278" s="27" t="str">
        <f aca="false">IF($W2278=0,"",IF(AND($W2278&gt;=Validation!$B$3,$W2278&lt;=Validation!$C$3),"Yes","No"))</f>
        <v/>
      </c>
      <c r="AC2278" s="26" t="str">
        <f aca="false">IF($A2278="","",$AF2278&amp;"|"&amp;TEXT($W2278,"yyyy-mm-dd")&amp;"|"&amp;$J2278&amp;"|"&amp;$N2278)</f>
        <v/>
      </c>
      <c r="AD2278" s="27" t="str">
        <f aca="false">IF($AC2278="","",IF(COUNTIF($AC$2:$AC$3000,$AC2278)&gt;1,"REVIEW","OK"))</f>
        <v/>
      </c>
      <c r="AE2278" s="27" t="str">
        <f aca="false">IF(OR($W2278=0,$O2278=""),"",IF(IFERROR(IF(ISNUMBER($O2278),INT($O2278),DATE(VALUE(MID(SUBSTITUTE(LEFT($O2278,FIND(" ",$O2278&amp;" ")-1),"/",REPT(" ",20)),41,20)),VALUE(LEFT(SUBSTITUTE(LEFT($O2278,FIND(" ",$O2278&amp;" ")-1),"/",REPT(" ",20)),20)),VALUE(MID(SUBSTITUTE(LEFT($O2278,FIND(" ",$O2278&amp;" ")-1),"/",REPT(" ",20)),21,20)))),0)&gt;$W2278,"Late","Same day"))</f>
        <v/>
      </c>
      <c r="AF2278" s="26" t="str">
        <f aca="false">IF($A2278="","",IFERROR(INDEX(Validation!$C$193:$C$217,MATCH($A2278,Validation!$A$193:$A$217,0)),IF(COUNTIF(Validation!$U$19:$U$178,$Z2278)&gt;0,$Z2278,IF(COUNTIF(Validation!$S$19:$S$178,$AI2278)=1,INDEX(Validation!$U$19:$U$178,MATCH($AI2278,Validation!$S$19:$S$178,0)),$Z2278))))</f>
        <v/>
      </c>
      <c r="AG2278" s="27" t="str">
        <f aca="false">IF(COUNTA($A2278:$U2278)=0,"",IF($A2278="","No name",IF($F2278="","No date",IF($W2278=0,"Date ilegible",IF(NOT(ISNUMBER($N2278)),"Hours no numéricas",IF($AA2278="NO MATCH","Person no identificada","OK"))))))</f>
        <v/>
      </c>
      <c r="AH2278" s="27" t="str">
        <f aca="false">IF($W2278=0,"No date",IF($W2278&lt;Validation!$B$3,"Before period",IF($W2278&gt;Validation!$C$3,"After period","In period")))</f>
        <v>No date</v>
      </c>
      <c r="AI2278" s="26" t="str">
        <f aca="false">IF($Y2278="","",TRIM(RIGHT(SUBSTITUTE($Y2278," ",REPT(" ",50)),50)))</f>
        <v/>
      </c>
      <c r="AJ2278" s="27" t="str">
        <f aca="false">IF($A2278="","",IF(NOT(ISERROR(MATCH($A2278,Validation!$A$193:$A$217,0))),"Manual mapping",IF(COUNTIF(Validation!$U$19:$U$178,$Z2278)&gt;0,"Direct",IF(COUNTIF(Validation!$S$19:$S$178,$AI2278)=1,"By surname","Unresolved"))))</f>
        <v/>
      </c>
      <c r="AK2278" s="28" t="str">
        <f aca="false">IF($L2278="","",IF(MATCH($L2278,$L$2:$L$3000,0)&lt;&gt;ROW()-1,"",COUNT($AK$1:$AK2277)+1))</f>
        <v/>
      </c>
      <c r="AL2278" s="28" t="str">
        <f aca="false">IF($G2278="","",IF(MATCH($G2278,$G$2:$G$3000,0)&lt;&gt;ROW()-1,"",COUNT($AL$1:$AL2277)+1))</f>
        <v/>
      </c>
      <c r="AM2278" s="28" t="str">
        <f aca="false">IF($H2278="","",IF(MATCH($H2278,$H$2:$H$3000,0)&lt;&gt;ROW()-1,"",COUNT($AM$1:$AM2277)+1))</f>
        <v/>
      </c>
      <c r="AN2278" s="28" t="str">
        <f aca="false">IF($I2278="","",IF(MATCH($I2278,$I$2:$I$3000,0)&lt;&gt;ROW()-1,"",COUNT($AN$1:$AN2277)+1))</f>
        <v/>
      </c>
      <c r="AO2278" s="28" t="str">
        <f aca="false">IF($Q2278="","",IF(MATCH($Q2278,$Q$2:$Q$3000,0)&lt;&gt;ROW()-1,"",COUNT($AO$1:$AO2277)+1))</f>
        <v/>
      </c>
    </row>
    <row r="2279" customFormat="false" ht="12.75" hidden="false" customHeight="true" outlineLevel="0" collapsed="false">
      <c r="W2279" s="24" t="n">
        <f aca="false">IF($F2279="",0,IFERROR(IF(ISNUMBER($F2279),INT($F2279),DATE(VALUE(MID(SUBSTITUTE(LEFT($F2279,FIND(" ",$F2279&amp;" ")-1),"/",REPT(" ",20)),41,20)),VALUE(LEFT(SUBSTITUTE(LEFT($F2279,FIND(" ",$F2279&amp;" ")-1),"/",REPT(" ",20)),20)),VALUE(MID(SUBSTITUTE(LEFT($F2279,FIND(" ",$F2279&amp;" ")-1),"/",REPT(" ",20)),21,20)))),0))</f>
        <v>0</v>
      </c>
      <c r="X2279" s="25" t="str">
        <f aca="false">IF(ISNUMBER($N2279),$N2279*Validation!$B$5,"")</f>
        <v/>
      </c>
      <c r="Y2279" s="26" t="str">
        <f aca="false">IF($A2279="","",SUBSTITUTE(SUBSTITUTE(SUBSTITUTE(SUBSTITUTE(SUBSTITUTE(SUBSTITUTE(SUBSTITUTE(UPPER(TRIM($A2279)),"Á","A"),"É","E"),"Í","I"),"Ó","O"),"Ú","U"),"Ñ","N"),"Ü","U"))</f>
        <v/>
      </c>
      <c r="Z2279" s="26" t="str">
        <f aca="false">IF($Y2279="","",LEFT($Y2279,1)&amp;" "&amp;TRIM(RIGHT(SUBSTITUTE($Y2279," ",REPT(" ",50)),50)))</f>
        <v/>
      </c>
      <c r="AA2279" s="27" t="str">
        <f aca="false">IF($AF2279="","",IF(COUNTIF(Validation!$U$19:$U$178,$AF2279)&gt;0,"OK","NO MATCH"))</f>
        <v/>
      </c>
      <c r="AB2279" s="27" t="str">
        <f aca="false">IF($W2279=0,"",IF(AND($W2279&gt;=Validation!$B$3,$W2279&lt;=Validation!$C$3),"Yes","No"))</f>
        <v/>
      </c>
      <c r="AC2279" s="26" t="str">
        <f aca="false">IF($A2279="","",$AF2279&amp;"|"&amp;TEXT($W2279,"yyyy-mm-dd")&amp;"|"&amp;$J2279&amp;"|"&amp;$N2279)</f>
        <v/>
      </c>
      <c r="AD2279" s="27" t="str">
        <f aca="false">IF($AC2279="","",IF(COUNTIF($AC$2:$AC$3000,$AC2279)&gt;1,"REVIEW","OK"))</f>
        <v/>
      </c>
      <c r="AE2279" s="27" t="str">
        <f aca="false">IF(OR($W2279=0,$O2279=""),"",IF(IFERROR(IF(ISNUMBER($O2279),INT($O2279),DATE(VALUE(MID(SUBSTITUTE(LEFT($O2279,FIND(" ",$O2279&amp;" ")-1),"/",REPT(" ",20)),41,20)),VALUE(LEFT(SUBSTITUTE(LEFT($O2279,FIND(" ",$O2279&amp;" ")-1),"/",REPT(" ",20)),20)),VALUE(MID(SUBSTITUTE(LEFT($O2279,FIND(" ",$O2279&amp;" ")-1),"/",REPT(" ",20)),21,20)))),0)&gt;$W2279,"Late","Same day"))</f>
        <v/>
      </c>
      <c r="AF2279" s="26" t="str">
        <f aca="false">IF($A2279="","",IFERROR(INDEX(Validation!$C$193:$C$217,MATCH($A2279,Validation!$A$193:$A$217,0)),IF(COUNTIF(Validation!$U$19:$U$178,$Z2279)&gt;0,$Z2279,IF(COUNTIF(Validation!$S$19:$S$178,$AI2279)=1,INDEX(Validation!$U$19:$U$178,MATCH($AI2279,Validation!$S$19:$S$178,0)),$Z2279))))</f>
        <v/>
      </c>
      <c r="AG2279" s="27" t="str">
        <f aca="false">IF(COUNTA($A2279:$U2279)=0,"",IF($A2279="","No name",IF($F2279="","No date",IF($W2279=0,"Date ilegible",IF(NOT(ISNUMBER($N2279)),"Hours no numéricas",IF($AA2279="NO MATCH","Person no identificada","OK"))))))</f>
        <v/>
      </c>
      <c r="AH2279" s="27" t="str">
        <f aca="false">IF($W2279=0,"No date",IF($W2279&lt;Validation!$B$3,"Before period",IF($W2279&gt;Validation!$C$3,"After period","In period")))</f>
        <v>No date</v>
      </c>
      <c r="AI2279" s="26" t="str">
        <f aca="false">IF($Y2279="","",TRIM(RIGHT(SUBSTITUTE($Y2279," ",REPT(" ",50)),50)))</f>
        <v/>
      </c>
      <c r="AJ2279" s="27" t="str">
        <f aca="false">IF($A2279="","",IF(NOT(ISERROR(MATCH($A2279,Validation!$A$193:$A$217,0))),"Manual mapping",IF(COUNTIF(Validation!$U$19:$U$178,$Z2279)&gt;0,"Direct",IF(COUNTIF(Validation!$S$19:$S$178,$AI2279)=1,"By surname","Unresolved"))))</f>
        <v/>
      </c>
      <c r="AK2279" s="28" t="str">
        <f aca="false">IF($L2279="","",IF(MATCH($L2279,$L$2:$L$3000,0)&lt;&gt;ROW()-1,"",COUNT($AK$1:$AK2278)+1))</f>
        <v/>
      </c>
      <c r="AL2279" s="28" t="str">
        <f aca="false">IF($G2279="","",IF(MATCH($G2279,$G$2:$G$3000,0)&lt;&gt;ROW()-1,"",COUNT($AL$1:$AL2278)+1))</f>
        <v/>
      </c>
      <c r="AM2279" s="28" t="str">
        <f aca="false">IF($H2279="","",IF(MATCH($H2279,$H$2:$H$3000,0)&lt;&gt;ROW()-1,"",COUNT($AM$1:$AM2278)+1))</f>
        <v/>
      </c>
      <c r="AN2279" s="28" t="str">
        <f aca="false">IF($I2279="","",IF(MATCH($I2279,$I$2:$I$3000,0)&lt;&gt;ROW()-1,"",COUNT($AN$1:$AN2278)+1))</f>
        <v/>
      </c>
      <c r="AO2279" s="28" t="str">
        <f aca="false">IF($Q2279="","",IF(MATCH($Q2279,$Q$2:$Q$3000,0)&lt;&gt;ROW()-1,"",COUNT($AO$1:$AO2278)+1))</f>
        <v/>
      </c>
    </row>
    <row r="2280" customFormat="false" ht="12.75" hidden="false" customHeight="true" outlineLevel="0" collapsed="false">
      <c r="W2280" s="24" t="n">
        <f aca="false">IF($F2280="",0,IFERROR(IF(ISNUMBER($F2280),INT($F2280),DATE(VALUE(MID(SUBSTITUTE(LEFT($F2280,FIND(" ",$F2280&amp;" ")-1),"/",REPT(" ",20)),41,20)),VALUE(LEFT(SUBSTITUTE(LEFT($F2280,FIND(" ",$F2280&amp;" ")-1),"/",REPT(" ",20)),20)),VALUE(MID(SUBSTITUTE(LEFT($F2280,FIND(" ",$F2280&amp;" ")-1),"/",REPT(" ",20)),21,20)))),0))</f>
        <v>0</v>
      </c>
      <c r="X2280" s="25" t="str">
        <f aca="false">IF(ISNUMBER($N2280),$N2280*Validation!$B$5,"")</f>
        <v/>
      </c>
      <c r="Y2280" s="26" t="str">
        <f aca="false">IF($A2280="","",SUBSTITUTE(SUBSTITUTE(SUBSTITUTE(SUBSTITUTE(SUBSTITUTE(SUBSTITUTE(SUBSTITUTE(UPPER(TRIM($A2280)),"Á","A"),"É","E"),"Í","I"),"Ó","O"),"Ú","U"),"Ñ","N"),"Ü","U"))</f>
        <v/>
      </c>
      <c r="Z2280" s="26" t="str">
        <f aca="false">IF($Y2280="","",LEFT($Y2280,1)&amp;" "&amp;TRIM(RIGHT(SUBSTITUTE($Y2280," ",REPT(" ",50)),50)))</f>
        <v/>
      </c>
      <c r="AA2280" s="27" t="str">
        <f aca="false">IF($AF2280="","",IF(COUNTIF(Validation!$U$19:$U$178,$AF2280)&gt;0,"OK","NO MATCH"))</f>
        <v/>
      </c>
      <c r="AB2280" s="27" t="str">
        <f aca="false">IF($W2280=0,"",IF(AND($W2280&gt;=Validation!$B$3,$W2280&lt;=Validation!$C$3),"Yes","No"))</f>
        <v/>
      </c>
      <c r="AC2280" s="26" t="str">
        <f aca="false">IF($A2280="","",$AF2280&amp;"|"&amp;TEXT($W2280,"yyyy-mm-dd")&amp;"|"&amp;$J2280&amp;"|"&amp;$N2280)</f>
        <v/>
      </c>
      <c r="AD2280" s="27" t="str">
        <f aca="false">IF($AC2280="","",IF(COUNTIF($AC$2:$AC$3000,$AC2280)&gt;1,"REVIEW","OK"))</f>
        <v/>
      </c>
      <c r="AE2280" s="27" t="str">
        <f aca="false">IF(OR($W2280=0,$O2280=""),"",IF(IFERROR(IF(ISNUMBER($O2280),INT($O2280),DATE(VALUE(MID(SUBSTITUTE(LEFT($O2280,FIND(" ",$O2280&amp;" ")-1),"/",REPT(" ",20)),41,20)),VALUE(LEFT(SUBSTITUTE(LEFT($O2280,FIND(" ",$O2280&amp;" ")-1),"/",REPT(" ",20)),20)),VALUE(MID(SUBSTITUTE(LEFT($O2280,FIND(" ",$O2280&amp;" ")-1),"/",REPT(" ",20)),21,20)))),0)&gt;$W2280,"Late","Same day"))</f>
        <v/>
      </c>
      <c r="AF2280" s="26" t="str">
        <f aca="false">IF($A2280="","",IFERROR(INDEX(Validation!$C$193:$C$217,MATCH($A2280,Validation!$A$193:$A$217,0)),IF(COUNTIF(Validation!$U$19:$U$178,$Z2280)&gt;0,$Z2280,IF(COUNTIF(Validation!$S$19:$S$178,$AI2280)=1,INDEX(Validation!$U$19:$U$178,MATCH($AI2280,Validation!$S$19:$S$178,0)),$Z2280))))</f>
        <v/>
      </c>
      <c r="AG2280" s="27" t="str">
        <f aca="false">IF(COUNTA($A2280:$U2280)=0,"",IF($A2280="","No name",IF($F2280="","No date",IF($W2280=0,"Date ilegible",IF(NOT(ISNUMBER($N2280)),"Hours no numéricas",IF($AA2280="NO MATCH","Person no identificada","OK"))))))</f>
        <v/>
      </c>
      <c r="AH2280" s="27" t="str">
        <f aca="false">IF($W2280=0,"No date",IF($W2280&lt;Validation!$B$3,"Before period",IF($W2280&gt;Validation!$C$3,"After period","In period")))</f>
        <v>No date</v>
      </c>
      <c r="AI2280" s="26" t="str">
        <f aca="false">IF($Y2280="","",TRIM(RIGHT(SUBSTITUTE($Y2280," ",REPT(" ",50)),50)))</f>
        <v/>
      </c>
      <c r="AJ2280" s="27" t="str">
        <f aca="false">IF($A2280="","",IF(NOT(ISERROR(MATCH($A2280,Validation!$A$193:$A$217,0))),"Manual mapping",IF(COUNTIF(Validation!$U$19:$U$178,$Z2280)&gt;0,"Direct",IF(COUNTIF(Validation!$S$19:$S$178,$AI2280)=1,"By surname","Unresolved"))))</f>
        <v/>
      </c>
      <c r="AK2280" s="28" t="str">
        <f aca="false">IF($L2280="","",IF(MATCH($L2280,$L$2:$L$3000,0)&lt;&gt;ROW()-1,"",COUNT($AK$1:$AK2279)+1))</f>
        <v/>
      </c>
      <c r="AL2280" s="28" t="str">
        <f aca="false">IF($G2280="","",IF(MATCH($G2280,$G$2:$G$3000,0)&lt;&gt;ROW()-1,"",COUNT($AL$1:$AL2279)+1))</f>
        <v/>
      </c>
      <c r="AM2280" s="28" t="str">
        <f aca="false">IF($H2280="","",IF(MATCH($H2280,$H$2:$H$3000,0)&lt;&gt;ROW()-1,"",COUNT($AM$1:$AM2279)+1))</f>
        <v/>
      </c>
      <c r="AN2280" s="28" t="str">
        <f aca="false">IF($I2280="","",IF(MATCH($I2280,$I$2:$I$3000,0)&lt;&gt;ROW()-1,"",COUNT($AN$1:$AN2279)+1))</f>
        <v/>
      </c>
      <c r="AO2280" s="28" t="str">
        <f aca="false">IF($Q2280="","",IF(MATCH($Q2280,$Q$2:$Q$3000,0)&lt;&gt;ROW()-1,"",COUNT($AO$1:$AO2279)+1))</f>
        <v/>
      </c>
    </row>
    <row r="2281" customFormat="false" ht="12.75" hidden="false" customHeight="true" outlineLevel="0" collapsed="false">
      <c r="W2281" s="24" t="n">
        <f aca="false">IF($F2281="",0,IFERROR(IF(ISNUMBER($F2281),INT($F2281),DATE(VALUE(MID(SUBSTITUTE(LEFT($F2281,FIND(" ",$F2281&amp;" ")-1),"/",REPT(" ",20)),41,20)),VALUE(LEFT(SUBSTITUTE(LEFT($F2281,FIND(" ",$F2281&amp;" ")-1),"/",REPT(" ",20)),20)),VALUE(MID(SUBSTITUTE(LEFT($F2281,FIND(" ",$F2281&amp;" ")-1),"/",REPT(" ",20)),21,20)))),0))</f>
        <v>0</v>
      </c>
      <c r="X2281" s="25" t="str">
        <f aca="false">IF(ISNUMBER($N2281),$N2281*Validation!$B$5,"")</f>
        <v/>
      </c>
      <c r="Y2281" s="26" t="str">
        <f aca="false">IF($A2281="","",SUBSTITUTE(SUBSTITUTE(SUBSTITUTE(SUBSTITUTE(SUBSTITUTE(SUBSTITUTE(SUBSTITUTE(UPPER(TRIM($A2281)),"Á","A"),"É","E"),"Í","I"),"Ó","O"),"Ú","U"),"Ñ","N"),"Ü","U"))</f>
        <v/>
      </c>
      <c r="Z2281" s="26" t="str">
        <f aca="false">IF($Y2281="","",LEFT($Y2281,1)&amp;" "&amp;TRIM(RIGHT(SUBSTITUTE($Y2281," ",REPT(" ",50)),50)))</f>
        <v/>
      </c>
      <c r="AA2281" s="27" t="str">
        <f aca="false">IF($AF2281="","",IF(COUNTIF(Validation!$U$19:$U$178,$AF2281)&gt;0,"OK","NO MATCH"))</f>
        <v/>
      </c>
      <c r="AB2281" s="27" t="str">
        <f aca="false">IF($W2281=0,"",IF(AND($W2281&gt;=Validation!$B$3,$W2281&lt;=Validation!$C$3),"Yes","No"))</f>
        <v/>
      </c>
      <c r="AC2281" s="26" t="str">
        <f aca="false">IF($A2281="","",$AF2281&amp;"|"&amp;TEXT($W2281,"yyyy-mm-dd")&amp;"|"&amp;$J2281&amp;"|"&amp;$N2281)</f>
        <v/>
      </c>
      <c r="AD2281" s="27" t="str">
        <f aca="false">IF($AC2281="","",IF(COUNTIF($AC$2:$AC$3000,$AC2281)&gt;1,"REVIEW","OK"))</f>
        <v/>
      </c>
      <c r="AE2281" s="27" t="str">
        <f aca="false">IF(OR($W2281=0,$O2281=""),"",IF(IFERROR(IF(ISNUMBER($O2281),INT($O2281),DATE(VALUE(MID(SUBSTITUTE(LEFT($O2281,FIND(" ",$O2281&amp;" ")-1),"/",REPT(" ",20)),41,20)),VALUE(LEFT(SUBSTITUTE(LEFT($O2281,FIND(" ",$O2281&amp;" ")-1),"/",REPT(" ",20)),20)),VALUE(MID(SUBSTITUTE(LEFT($O2281,FIND(" ",$O2281&amp;" ")-1),"/",REPT(" ",20)),21,20)))),0)&gt;$W2281,"Late","Same day"))</f>
        <v/>
      </c>
      <c r="AF2281" s="26" t="str">
        <f aca="false">IF($A2281="","",IFERROR(INDEX(Validation!$C$193:$C$217,MATCH($A2281,Validation!$A$193:$A$217,0)),IF(COUNTIF(Validation!$U$19:$U$178,$Z2281)&gt;0,$Z2281,IF(COUNTIF(Validation!$S$19:$S$178,$AI2281)=1,INDEX(Validation!$U$19:$U$178,MATCH($AI2281,Validation!$S$19:$S$178,0)),$Z2281))))</f>
        <v/>
      </c>
      <c r="AG2281" s="27" t="str">
        <f aca="false">IF(COUNTA($A2281:$U2281)=0,"",IF($A2281="","No name",IF($F2281="","No date",IF($W2281=0,"Date ilegible",IF(NOT(ISNUMBER($N2281)),"Hours no numéricas",IF($AA2281="NO MATCH","Person no identificada","OK"))))))</f>
        <v/>
      </c>
      <c r="AH2281" s="27" t="str">
        <f aca="false">IF($W2281=0,"No date",IF($W2281&lt;Validation!$B$3,"Before period",IF($W2281&gt;Validation!$C$3,"After period","In period")))</f>
        <v>No date</v>
      </c>
      <c r="AI2281" s="26" t="str">
        <f aca="false">IF($Y2281="","",TRIM(RIGHT(SUBSTITUTE($Y2281," ",REPT(" ",50)),50)))</f>
        <v/>
      </c>
      <c r="AJ2281" s="27" t="str">
        <f aca="false">IF($A2281="","",IF(NOT(ISERROR(MATCH($A2281,Validation!$A$193:$A$217,0))),"Manual mapping",IF(COUNTIF(Validation!$U$19:$U$178,$Z2281)&gt;0,"Direct",IF(COUNTIF(Validation!$S$19:$S$178,$AI2281)=1,"By surname","Unresolved"))))</f>
        <v/>
      </c>
      <c r="AK2281" s="28" t="str">
        <f aca="false">IF($L2281="","",IF(MATCH($L2281,$L$2:$L$3000,0)&lt;&gt;ROW()-1,"",COUNT($AK$1:$AK2280)+1))</f>
        <v/>
      </c>
      <c r="AL2281" s="28" t="str">
        <f aca="false">IF($G2281="","",IF(MATCH($G2281,$G$2:$G$3000,0)&lt;&gt;ROW()-1,"",COUNT($AL$1:$AL2280)+1))</f>
        <v/>
      </c>
      <c r="AM2281" s="28" t="str">
        <f aca="false">IF($H2281="","",IF(MATCH($H2281,$H$2:$H$3000,0)&lt;&gt;ROW()-1,"",COUNT($AM$1:$AM2280)+1))</f>
        <v/>
      </c>
      <c r="AN2281" s="28" t="str">
        <f aca="false">IF($I2281="","",IF(MATCH($I2281,$I$2:$I$3000,0)&lt;&gt;ROW()-1,"",COUNT($AN$1:$AN2280)+1))</f>
        <v/>
      </c>
      <c r="AO2281" s="28" t="str">
        <f aca="false">IF($Q2281="","",IF(MATCH($Q2281,$Q$2:$Q$3000,0)&lt;&gt;ROW()-1,"",COUNT($AO$1:$AO2280)+1))</f>
        <v/>
      </c>
    </row>
    <row r="2282" customFormat="false" ht="12.75" hidden="false" customHeight="true" outlineLevel="0" collapsed="false">
      <c r="W2282" s="24" t="n">
        <f aca="false">IF($F2282="",0,IFERROR(IF(ISNUMBER($F2282),INT($F2282),DATE(VALUE(MID(SUBSTITUTE(LEFT($F2282,FIND(" ",$F2282&amp;" ")-1),"/",REPT(" ",20)),41,20)),VALUE(LEFT(SUBSTITUTE(LEFT($F2282,FIND(" ",$F2282&amp;" ")-1),"/",REPT(" ",20)),20)),VALUE(MID(SUBSTITUTE(LEFT($F2282,FIND(" ",$F2282&amp;" ")-1),"/",REPT(" ",20)),21,20)))),0))</f>
        <v>0</v>
      </c>
      <c r="X2282" s="25" t="str">
        <f aca="false">IF(ISNUMBER($N2282),$N2282*Validation!$B$5,"")</f>
        <v/>
      </c>
      <c r="Y2282" s="26" t="str">
        <f aca="false">IF($A2282="","",SUBSTITUTE(SUBSTITUTE(SUBSTITUTE(SUBSTITUTE(SUBSTITUTE(SUBSTITUTE(SUBSTITUTE(UPPER(TRIM($A2282)),"Á","A"),"É","E"),"Í","I"),"Ó","O"),"Ú","U"),"Ñ","N"),"Ü","U"))</f>
        <v/>
      </c>
      <c r="Z2282" s="26" t="str">
        <f aca="false">IF($Y2282="","",LEFT($Y2282,1)&amp;" "&amp;TRIM(RIGHT(SUBSTITUTE($Y2282," ",REPT(" ",50)),50)))</f>
        <v/>
      </c>
      <c r="AA2282" s="27" t="str">
        <f aca="false">IF($AF2282="","",IF(COUNTIF(Validation!$U$19:$U$178,$AF2282)&gt;0,"OK","NO MATCH"))</f>
        <v/>
      </c>
      <c r="AB2282" s="27" t="str">
        <f aca="false">IF($W2282=0,"",IF(AND($W2282&gt;=Validation!$B$3,$W2282&lt;=Validation!$C$3),"Yes","No"))</f>
        <v/>
      </c>
      <c r="AC2282" s="26" t="str">
        <f aca="false">IF($A2282="","",$AF2282&amp;"|"&amp;TEXT($W2282,"yyyy-mm-dd")&amp;"|"&amp;$J2282&amp;"|"&amp;$N2282)</f>
        <v/>
      </c>
      <c r="AD2282" s="27" t="str">
        <f aca="false">IF($AC2282="","",IF(COUNTIF($AC$2:$AC$3000,$AC2282)&gt;1,"REVIEW","OK"))</f>
        <v/>
      </c>
      <c r="AE2282" s="27" t="str">
        <f aca="false">IF(OR($W2282=0,$O2282=""),"",IF(IFERROR(IF(ISNUMBER($O2282),INT($O2282),DATE(VALUE(MID(SUBSTITUTE(LEFT($O2282,FIND(" ",$O2282&amp;" ")-1),"/",REPT(" ",20)),41,20)),VALUE(LEFT(SUBSTITUTE(LEFT($O2282,FIND(" ",$O2282&amp;" ")-1),"/",REPT(" ",20)),20)),VALUE(MID(SUBSTITUTE(LEFT($O2282,FIND(" ",$O2282&amp;" ")-1),"/",REPT(" ",20)),21,20)))),0)&gt;$W2282,"Late","Same day"))</f>
        <v/>
      </c>
      <c r="AF2282" s="26" t="str">
        <f aca="false">IF($A2282="","",IFERROR(INDEX(Validation!$C$193:$C$217,MATCH($A2282,Validation!$A$193:$A$217,0)),IF(COUNTIF(Validation!$U$19:$U$178,$Z2282)&gt;0,$Z2282,IF(COUNTIF(Validation!$S$19:$S$178,$AI2282)=1,INDEX(Validation!$U$19:$U$178,MATCH($AI2282,Validation!$S$19:$S$178,0)),$Z2282))))</f>
        <v/>
      </c>
      <c r="AG2282" s="27" t="str">
        <f aca="false">IF(COUNTA($A2282:$U2282)=0,"",IF($A2282="","No name",IF($F2282="","No date",IF($W2282=0,"Date ilegible",IF(NOT(ISNUMBER($N2282)),"Hours no numéricas",IF($AA2282="NO MATCH","Person no identificada","OK"))))))</f>
        <v/>
      </c>
      <c r="AH2282" s="27" t="str">
        <f aca="false">IF($W2282=0,"No date",IF($W2282&lt;Validation!$B$3,"Before period",IF($W2282&gt;Validation!$C$3,"After period","In period")))</f>
        <v>No date</v>
      </c>
      <c r="AI2282" s="26" t="str">
        <f aca="false">IF($Y2282="","",TRIM(RIGHT(SUBSTITUTE($Y2282," ",REPT(" ",50)),50)))</f>
        <v/>
      </c>
      <c r="AJ2282" s="27" t="str">
        <f aca="false">IF($A2282="","",IF(NOT(ISERROR(MATCH($A2282,Validation!$A$193:$A$217,0))),"Manual mapping",IF(COUNTIF(Validation!$U$19:$U$178,$Z2282)&gt;0,"Direct",IF(COUNTIF(Validation!$S$19:$S$178,$AI2282)=1,"By surname","Unresolved"))))</f>
        <v/>
      </c>
      <c r="AK2282" s="28" t="str">
        <f aca="false">IF($L2282="","",IF(MATCH($L2282,$L$2:$L$3000,0)&lt;&gt;ROW()-1,"",COUNT($AK$1:$AK2281)+1))</f>
        <v/>
      </c>
      <c r="AL2282" s="28" t="str">
        <f aca="false">IF($G2282="","",IF(MATCH($G2282,$G$2:$G$3000,0)&lt;&gt;ROW()-1,"",COUNT($AL$1:$AL2281)+1))</f>
        <v/>
      </c>
      <c r="AM2282" s="28" t="str">
        <f aca="false">IF($H2282="","",IF(MATCH($H2282,$H$2:$H$3000,0)&lt;&gt;ROW()-1,"",COUNT($AM$1:$AM2281)+1))</f>
        <v/>
      </c>
      <c r="AN2282" s="28" t="str">
        <f aca="false">IF($I2282="","",IF(MATCH($I2282,$I$2:$I$3000,0)&lt;&gt;ROW()-1,"",COUNT($AN$1:$AN2281)+1))</f>
        <v/>
      </c>
      <c r="AO2282" s="28" t="str">
        <f aca="false">IF($Q2282="","",IF(MATCH($Q2282,$Q$2:$Q$3000,0)&lt;&gt;ROW()-1,"",COUNT($AO$1:$AO2281)+1))</f>
        <v/>
      </c>
    </row>
    <row r="2283" customFormat="false" ht="12.75" hidden="false" customHeight="true" outlineLevel="0" collapsed="false">
      <c r="W2283" s="24" t="n">
        <f aca="false">IF($F2283="",0,IFERROR(IF(ISNUMBER($F2283),INT($F2283),DATE(VALUE(MID(SUBSTITUTE(LEFT($F2283,FIND(" ",$F2283&amp;" ")-1),"/",REPT(" ",20)),41,20)),VALUE(LEFT(SUBSTITUTE(LEFT($F2283,FIND(" ",$F2283&amp;" ")-1),"/",REPT(" ",20)),20)),VALUE(MID(SUBSTITUTE(LEFT($F2283,FIND(" ",$F2283&amp;" ")-1),"/",REPT(" ",20)),21,20)))),0))</f>
        <v>0</v>
      </c>
      <c r="X2283" s="25" t="str">
        <f aca="false">IF(ISNUMBER($N2283),$N2283*Validation!$B$5,"")</f>
        <v/>
      </c>
      <c r="Y2283" s="26" t="str">
        <f aca="false">IF($A2283="","",SUBSTITUTE(SUBSTITUTE(SUBSTITUTE(SUBSTITUTE(SUBSTITUTE(SUBSTITUTE(SUBSTITUTE(UPPER(TRIM($A2283)),"Á","A"),"É","E"),"Í","I"),"Ó","O"),"Ú","U"),"Ñ","N"),"Ü","U"))</f>
        <v/>
      </c>
      <c r="Z2283" s="26" t="str">
        <f aca="false">IF($Y2283="","",LEFT($Y2283,1)&amp;" "&amp;TRIM(RIGHT(SUBSTITUTE($Y2283," ",REPT(" ",50)),50)))</f>
        <v/>
      </c>
      <c r="AA2283" s="27" t="str">
        <f aca="false">IF($AF2283="","",IF(COUNTIF(Validation!$U$19:$U$178,$AF2283)&gt;0,"OK","NO MATCH"))</f>
        <v/>
      </c>
      <c r="AB2283" s="27" t="str">
        <f aca="false">IF($W2283=0,"",IF(AND($W2283&gt;=Validation!$B$3,$W2283&lt;=Validation!$C$3),"Yes","No"))</f>
        <v/>
      </c>
      <c r="AC2283" s="26" t="str">
        <f aca="false">IF($A2283="","",$AF2283&amp;"|"&amp;TEXT($W2283,"yyyy-mm-dd")&amp;"|"&amp;$J2283&amp;"|"&amp;$N2283)</f>
        <v/>
      </c>
      <c r="AD2283" s="27" t="str">
        <f aca="false">IF($AC2283="","",IF(COUNTIF($AC$2:$AC$3000,$AC2283)&gt;1,"REVIEW","OK"))</f>
        <v/>
      </c>
      <c r="AE2283" s="27" t="str">
        <f aca="false">IF(OR($W2283=0,$O2283=""),"",IF(IFERROR(IF(ISNUMBER($O2283),INT($O2283),DATE(VALUE(MID(SUBSTITUTE(LEFT($O2283,FIND(" ",$O2283&amp;" ")-1),"/",REPT(" ",20)),41,20)),VALUE(LEFT(SUBSTITUTE(LEFT($O2283,FIND(" ",$O2283&amp;" ")-1),"/",REPT(" ",20)),20)),VALUE(MID(SUBSTITUTE(LEFT($O2283,FIND(" ",$O2283&amp;" ")-1),"/",REPT(" ",20)),21,20)))),0)&gt;$W2283,"Late","Same day"))</f>
        <v/>
      </c>
      <c r="AF2283" s="26" t="str">
        <f aca="false">IF($A2283="","",IFERROR(INDEX(Validation!$C$193:$C$217,MATCH($A2283,Validation!$A$193:$A$217,0)),IF(COUNTIF(Validation!$U$19:$U$178,$Z2283)&gt;0,$Z2283,IF(COUNTIF(Validation!$S$19:$S$178,$AI2283)=1,INDEX(Validation!$U$19:$U$178,MATCH($AI2283,Validation!$S$19:$S$178,0)),$Z2283))))</f>
        <v/>
      </c>
      <c r="AG2283" s="27" t="str">
        <f aca="false">IF(COUNTA($A2283:$U2283)=0,"",IF($A2283="","No name",IF($F2283="","No date",IF($W2283=0,"Date ilegible",IF(NOT(ISNUMBER($N2283)),"Hours no numéricas",IF($AA2283="NO MATCH","Person no identificada","OK"))))))</f>
        <v/>
      </c>
      <c r="AH2283" s="27" t="str">
        <f aca="false">IF($W2283=0,"No date",IF($W2283&lt;Validation!$B$3,"Before period",IF($W2283&gt;Validation!$C$3,"After period","In period")))</f>
        <v>No date</v>
      </c>
      <c r="AI2283" s="26" t="str">
        <f aca="false">IF($Y2283="","",TRIM(RIGHT(SUBSTITUTE($Y2283," ",REPT(" ",50)),50)))</f>
        <v/>
      </c>
      <c r="AJ2283" s="27" t="str">
        <f aca="false">IF($A2283="","",IF(NOT(ISERROR(MATCH($A2283,Validation!$A$193:$A$217,0))),"Manual mapping",IF(COUNTIF(Validation!$U$19:$U$178,$Z2283)&gt;0,"Direct",IF(COUNTIF(Validation!$S$19:$S$178,$AI2283)=1,"By surname","Unresolved"))))</f>
        <v/>
      </c>
      <c r="AK2283" s="28" t="str">
        <f aca="false">IF($L2283="","",IF(MATCH($L2283,$L$2:$L$3000,0)&lt;&gt;ROW()-1,"",COUNT($AK$1:$AK2282)+1))</f>
        <v/>
      </c>
      <c r="AL2283" s="28" t="str">
        <f aca="false">IF($G2283="","",IF(MATCH($G2283,$G$2:$G$3000,0)&lt;&gt;ROW()-1,"",COUNT($AL$1:$AL2282)+1))</f>
        <v/>
      </c>
      <c r="AM2283" s="28" t="str">
        <f aca="false">IF($H2283="","",IF(MATCH($H2283,$H$2:$H$3000,0)&lt;&gt;ROW()-1,"",COUNT($AM$1:$AM2282)+1))</f>
        <v/>
      </c>
      <c r="AN2283" s="28" t="str">
        <f aca="false">IF($I2283="","",IF(MATCH($I2283,$I$2:$I$3000,0)&lt;&gt;ROW()-1,"",COUNT($AN$1:$AN2282)+1))</f>
        <v/>
      </c>
      <c r="AO2283" s="28" t="str">
        <f aca="false">IF($Q2283="","",IF(MATCH($Q2283,$Q$2:$Q$3000,0)&lt;&gt;ROW()-1,"",COUNT($AO$1:$AO2282)+1))</f>
        <v/>
      </c>
    </row>
    <row r="2284" customFormat="false" ht="12.75" hidden="false" customHeight="true" outlineLevel="0" collapsed="false">
      <c r="W2284" s="24" t="n">
        <f aca="false">IF($F2284="",0,IFERROR(IF(ISNUMBER($F2284),INT($F2284),DATE(VALUE(MID(SUBSTITUTE(LEFT($F2284,FIND(" ",$F2284&amp;" ")-1),"/",REPT(" ",20)),41,20)),VALUE(LEFT(SUBSTITUTE(LEFT($F2284,FIND(" ",$F2284&amp;" ")-1),"/",REPT(" ",20)),20)),VALUE(MID(SUBSTITUTE(LEFT($F2284,FIND(" ",$F2284&amp;" ")-1),"/",REPT(" ",20)),21,20)))),0))</f>
        <v>0</v>
      </c>
      <c r="X2284" s="25" t="str">
        <f aca="false">IF(ISNUMBER($N2284),$N2284*Validation!$B$5,"")</f>
        <v/>
      </c>
      <c r="Y2284" s="26" t="str">
        <f aca="false">IF($A2284="","",SUBSTITUTE(SUBSTITUTE(SUBSTITUTE(SUBSTITUTE(SUBSTITUTE(SUBSTITUTE(SUBSTITUTE(UPPER(TRIM($A2284)),"Á","A"),"É","E"),"Í","I"),"Ó","O"),"Ú","U"),"Ñ","N"),"Ü","U"))</f>
        <v/>
      </c>
      <c r="Z2284" s="26" t="str">
        <f aca="false">IF($Y2284="","",LEFT($Y2284,1)&amp;" "&amp;TRIM(RIGHT(SUBSTITUTE($Y2284," ",REPT(" ",50)),50)))</f>
        <v/>
      </c>
      <c r="AA2284" s="27" t="str">
        <f aca="false">IF($AF2284="","",IF(COUNTIF(Validation!$U$19:$U$178,$AF2284)&gt;0,"OK","NO MATCH"))</f>
        <v/>
      </c>
      <c r="AB2284" s="27" t="str">
        <f aca="false">IF($W2284=0,"",IF(AND($W2284&gt;=Validation!$B$3,$W2284&lt;=Validation!$C$3),"Yes","No"))</f>
        <v/>
      </c>
      <c r="AC2284" s="26" t="str">
        <f aca="false">IF($A2284="","",$AF2284&amp;"|"&amp;TEXT($W2284,"yyyy-mm-dd")&amp;"|"&amp;$J2284&amp;"|"&amp;$N2284)</f>
        <v/>
      </c>
      <c r="AD2284" s="27" t="str">
        <f aca="false">IF($AC2284="","",IF(COUNTIF($AC$2:$AC$3000,$AC2284)&gt;1,"REVIEW","OK"))</f>
        <v/>
      </c>
      <c r="AE2284" s="27" t="str">
        <f aca="false">IF(OR($W2284=0,$O2284=""),"",IF(IFERROR(IF(ISNUMBER($O2284),INT($O2284),DATE(VALUE(MID(SUBSTITUTE(LEFT($O2284,FIND(" ",$O2284&amp;" ")-1),"/",REPT(" ",20)),41,20)),VALUE(LEFT(SUBSTITUTE(LEFT($O2284,FIND(" ",$O2284&amp;" ")-1),"/",REPT(" ",20)),20)),VALUE(MID(SUBSTITUTE(LEFT($O2284,FIND(" ",$O2284&amp;" ")-1),"/",REPT(" ",20)),21,20)))),0)&gt;$W2284,"Late","Same day"))</f>
        <v/>
      </c>
      <c r="AF2284" s="26" t="str">
        <f aca="false">IF($A2284="","",IFERROR(INDEX(Validation!$C$193:$C$217,MATCH($A2284,Validation!$A$193:$A$217,0)),IF(COUNTIF(Validation!$U$19:$U$178,$Z2284)&gt;0,$Z2284,IF(COUNTIF(Validation!$S$19:$S$178,$AI2284)=1,INDEX(Validation!$U$19:$U$178,MATCH($AI2284,Validation!$S$19:$S$178,0)),$Z2284))))</f>
        <v/>
      </c>
      <c r="AG2284" s="27" t="str">
        <f aca="false">IF(COUNTA($A2284:$U2284)=0,"",IF($A2284="","No name",IF($F2284="","No date",IF($W2284=0,"Date ilegible",IF(NOT(ISNUMBER($N2284)),"Hours no numéricas",IF($AA2284="NO MATCH","Person no identificada","OK"))))))</f>
        <v/>
      </c>
      <c r="AH2284" s="27" t="str">
        <f aca="false">IF($W2284=0,"No date",IF($W2284&lt;Validation!$B$3,"Before period",IF($W2284&gt;Validation!$C$3,"After period","In period")))</f>
        <v>No date</v>
      </c>
      <c r="AI2284" s="26" t="str">
        <f aca="false">IF($Y2284="","",TRIM(RIGHT(SUBSTITUTE($Y2284," ",REPT(" ",50)),50)))</f>
        <v/>
      </c>
      <c r="AJ2284" s="27" t="str">
        <f aca="false">IF($A2284="","",IF(NOT(ISERROR(MATCH($A2284,Validation!$A$193:$A$217,0))),"Manual mapping",IF(COUNTIF(Validation!$U$19:$U$178,$Z2284)&gt;0,"Direct",IF(COUNTIF(Validation!$S$19:$S$178,$AI2284)=1,"By surname","Unresolved"))))</f>
        <v/>
      </c>
      <c r="AK2284" s="28" t="str">
        <f aca="false">IF($L2284="","",IF(MATCH($L2284,$L$2:$L$3000,0)&lt;&gt;ROW()-1,"",COUNT($AK$1:$AK2283)+1))</f>
        <v/>
      </c>
      <c r="AL2284" s="28" t="str">
        <f aca="false">IF($G2284="","",IF(MATCH($G2284,$G$2:$G$3000,0)&lt;&gt;ROW()-1,"",COUNT($AL$1:$AL2283)+1))</f>
        <v/>
      </c>
      <c r="AM2284" s="28" t="str">
        <f aca="false">IF($H2284="","",IF(MATCH($H2284,$H$2:$H$3000,0)&lt;&gt;ROW()-1,"",COUNT($AM$1:$AM2283)+1))</f>
        <v/>
      </c>
      <c r="AN2284" s="28" t="str">
        <f aca="false">IF($I2284="","",IF(MATCH($I2284,$I$2:$I$3000,0)&lt;&gt;ROW()-1,"",COUNT($AN$1:$AN2283)+1))</f>
        <v/>
      </c>
      <c r="AO2284" s="28" t="str">
        <f aca="false">IF($Q2284="","",IF(MATCH($Q2284,$Q$2:$Q$3000,0)&lt;&gt;ROW()-1,"",COUNT($AO$1:$AO2283)+1))</f>
        <v/>
      </c>
    </row>
    <row r="2285" customFormat="false" ht="12.75" hidden="false" customHeight="true" outlineLevel="0" collapsed="false">
      <c r="W2285" s="24" t="n">
        <f aca="false">IF($F2285="",0,IFERROR(IF(ISNUMBER($F2285),INT($F2285),DATE(VALUE(MID(SUBSTITUTE(LEFT($F2285,FIND(" ",$F2285&amp;" ")-1),"/",REPT(" ",20)),41,20)),VALUE(LEFT(SUBSTITUTE(LEFT($F2285,FIND(" ",$F2285&amp;" ")-1),"/",REPT(" ",20)),20)),VALUE(MID(SUBSTITUTE(LEFT($F2285,FIND(" ",$F2285&amp;" ")-1),"/",REPT(" ",20)),21,20)))),0))</f>
        <v>0</v>
      </c>
      <c r="X2285" s="25" t="str">
        <f aca="false">IF(ISNUMBER($N2285),$N2285*Validation!$B$5,"")</f>
        <v/>
      </c>
      <c r="Y2285" s="26" t="str">
        <f aca="false">IF($A2285="","",SUBSTITUTE(SUBSTITUTE(SUBSTITUTE(SUBSTITUTE(SUBSTITUTE(SUBSTITUTE(SUBSTITUTE(UPPER(TRIM($A2285)),"Á","A"),"É","E"),"Í","I"),"Ó","O"),"Ú","U"),"Ñ","N"),"Ü","U"))</f>
        <v/>
      </c>
      <c r="Z2285" s="26" t="str">
        <f aca="false">IF($Y2285="","",LEFT($Y2285,1)&amp;" "&amp;TRIM(RIGHT(SUBSTITUTE($Y2285," ",REPT(" ",50)),50)))</f>
        <v/>
      </c>
      <c r="AA2285" s="27" t="str">
        <f aca="false">IF($AF2285="","",IF(COUNTIF(Validation!$U$19:$U$178,$AF2285)&gt;0,"OK","NO MATCH"))</f>
        <v/>
      </c>
      <c r="AB2285" s="27" t="str">
        <f aca="false">IF($W2285=0,"",IF(AND($W2285&gt;=Validation!$B$3,$W2285&lt;=Validation!$C$3),"Yes","No"))</f>
        <v/>
      </c>
      <c r="AC2285" s="26" t="str">
        <f aca="false">IF($A2285="","",$AF2285&amp;"|"&amp;TEXT($W2285,"yyyy-mm-dd")&amp;"|"&amp;$J2285&amp;"|"&amp;$N2285)</f>
        <v/>
      </c>
      <c r="AD2285" s="27" t="str">
        <f aca="false">IF($AC2285="","",IF(COUNTIF($AC$2:$AC$3000,$AC2285)&gt;1,"REVIEW","OK"))</f>
        <v/>
      </c>
      <c r="AE2285" s="27" t="str">
        <f aca="false">IF(OR($W2285=0,$O2285=""),"",IF(IFERROR(IF(ISNUMBER($O2285),INT($O2285),DATE(VALUE(MID(SUBSTITUTE(LEFT($O2285,FIND(" ",$O2285&amp;" ")-1),"/",REPT(" ",20)),41,20)),VALUE(LEFT(SUBSTITUTE(LEFT($O2285,FIND(" ",$O2285&amp;" ")-1),"/",REPT(" ",20)),20)),VALUE(MID(SUBSTITUTE(LEFT($O2285,FIND(" ",$O2285&amp;" ")-1),"/",REPT(" ",20)),21,20)))),0)&gt;$W2285,"Late","Same day"))</f>
        <v/>
      </c>
      <c r="AF2285" s="26" t="str">
        <f aca="false">IF($A2285="","",IFERROR(INDEX(Validation!$C$193:$C$217,MATCH($A2285,Validation!$A$193:$A$217,0)),IF(COUNTIF(Validation!$U$19:$U$178,$Z2285)&gt;0,$Z2285,IF(COUNTIF(Validation!$S$19:$S$178,$AI2285)=1,INDEX(Validation!$U$19:$U$178,MATCH($AI2285,Validation!$S$19:$S$178,0)),$Z2285))))</f>
        <v/>
      </c>
      <c r="AG2285" s="27" t="str">
        <f aca="false">IF(COUNTA($A2285:$U2285)=0,"",IF($A2285="","No name",IF($F2285="","No date",IF($W2285=0,"Date ilegible",IF(NOT(ISNUMBER($N2285)),"Hours no numéricas",IF($AA2285="NO MATCH","Person no identificada","OK"))))))</f>
        <v/>
      </c>
      <c r="AH2285" s="27" t="str">
        <f aca="false">IF($W2285=0,"No date",IF($W2285&lt;Validation!$B$3,"Before period",IF($W2285&gt;Validation!$C$3,"After period","In period")))</f>
        <v>No date</v>
      </c>
      <c r="AI2285" s="26" t="str">
        <f aca="false">IF($Y2285="","",TRIM(RIGHT(SUBSTITUTE($Y2285," ",REPT(" ",50)),50)))</f>
        <v/>
      </c>
      <c r="AJ2285" s="27" t="str">
        <f aca="false">IF($A2285="","",IF(NOT(ISERROR(MATCH($A2285,Validation!$A$193:$A$217,0))),"Manual mapping",IF(COUNTIF(Validation!$U$19:$U$178,$Z2285)&gt;0,"Direct",IF(COUNTIF(Validation!$S$19:$S$178,$AI2285)=1,"By surname","Unresolved"))))</f>
        <v/>
      </c>
      <c r="AK2285" s="28" t="str">
        <f aca="false">IF($L2285="","",IF(MATCH($L2285,$L$2:$L$3000,0)&lt;&gt;ROW()-1,"",COUNT($AK$1:$AK2284)+1))</f>
        <v/>
      </c>
      <c r="AL2285" s="28" t="str">
        <f aca="false">IF($G2285="","",IF(MATCH($G2285,$G$2:$G$3000,0)&lt;&gt;ROW()-1,"",COUNT($AL$1:$AL2284)+1))</f>
        <v/>
      </c>
      <c r="AM2285" s="28" t="str">
        <f aca="false">IF($H2285="","",IF(MATCH($H2285,$H$2:$H$3000,0)&lt;&gt;ROW()-1,"",COUNT($AM$1:$AM2284)+1))</f>
        <v/>
      </c>
      <c r="AN2285" s="28" t="str">
        <f aca="false">IF($I2285="","",IF(MATCH($I2285,$I$2:$I$3000,0)&lt;&gt;ROW()-1,"",COUNT($AN$1:$AN2284)+1))</f>
        <v/>
      </c>
      <c r="AO2285" s="28" t="str">
        <f aca="false">IF($Q2285="","",IF(MATCH($Q2285,$Q$2:$Q$3000,0)&lt;&gt;ROW()-1,"",COUNT($AO$1:$AO2284)+1))</f>
        <v/>
      </c>
    </row>
    <row r="2286" customFormat="false" ht="12.75" hidden="false" customHeight="true" outlineLevel="0" collapsed="false">
      <c r="W2286" s="24" t="n">
        <f aca="false">IF($F2286="",0,IFERROR(IF(ISNUMBER($F2286),INT($F2286),DATE(VALUE(MID(SUBSTITUTE(LEFT($F2286,FIND(" ",$F2286&amp;" ")-1),"/",REPT(" ",20)),41,20)),VALUE(LEFT(SUBSTITUTE(LEFT($F2286,FIND(" ",$F2286&amp;" ")-1),"/",REPT(" ",20)),20)),VALUE(MID(SUBSTITUTE(LEFT($F2286,FIND(" ",$F2286&amp;" ")-1),"/",REPT(" ",20)),21,20)))),0))</f>
        <v>0</v>
      </c>
      <c r="X2286" s="25" t="str">
        <f aca="false">IF(ISNUMBER($N2286),$N2286*Validation!$B$5,"")</f>
        <v/>
      </c>
      <c r="Y2286" s="26" t="str">
        <f aca="false">IF($A2286="","",SUBSTITUTE(SUBSTITUTE(SUBSTITUTE(SUBSTITUTE(SUBSTITUTE(SUBSTITUTE(SUBSTITUTE(UPPER(TRIM($A2286)),"Á","A"),"É","E"),"Í","I"),"Ó","O"),"Ú","U"),"Ñ","N"),"Ü","U"))</f>
        <v/>
      </c>
      <c r="Z2286" s="26" t="str">
        <f aca="false">IF($Y2286="","",LEFT($Y2286,1)&amp;" "&amp;TRIM(RIGHT(SUBSTITUTE($Y2286," ",REPT(" ",50)),50)))</f>
        <v/>
      </c>
      <c r="AA2286" s="27" t="str">
        <f aca="false">IF($AF2286="","",IF(COUNTIF(Validation!$U$19:$U$178,$AF2286)&gt;0,"OK","NO MATCH"))</f>
        <v/>
      </c>
      <c r="AB2286" s="27" t="str">
        <f aca="false">IF($W2286=0,"",IF(AND($W2286&gt;=Validation!$B$3,$W2286&lt;=Validation!$C$3),"Yes","No"))</f>
        <v/>
      </c>
      <c r="AC2286" s="26" t="str">
        <f aca="false">IF($A2286="","",$AF2286&amp;"|"&amp;TEXT($W2286,"yyyy-mm-dd")&amp;"|"&amp;$J2286&amp;"|"&amp;$N2286)</f>
        <v/>
      </c>
      <c r="AD2286" s="27" t="str">
        <f aca="false">IF($AC2286="","",IF(COUNTIF($AC$2:$AC$3000,$AC2286)&gt;1,"REVIEW","OK"))</f>
        <v/>
      </c>
      <c r="AE2286" s="27" t="str">
        <f aca="false">IF(OR($W2286=0,$O2286=""),"",IF(IFERROR(IF(ISNUMBER($O2286),INT($O2286),DATE(VALUE(MID(SUBSTITUTE(LEFT($O2286,FIND(" ",$O2286&amp;" ")-1),"/",REPT(" ",20)),41,20)),VALUE(LEFT(SUBSTITUTE(LEFT($O2286,FIND(" ",$O2286&amp;" ")-1),"/",REPT(" ",20)),20)),VALUE(MID(SUBSTITUTE(LEFT($O2286,FIND(" ",$O2286&amp;" ")-1),"/",REPT(" ",20)),21,20)))),0)&gt;$W2286,"Late","Same day"))</f>
        <v/>
      </c>
      <c r="AF2286" s="26" t="str">
        <f aca="false">IF($A2286="","",IFERROR(INDEX(Validation!$C$193:$C$217,MATCH($A2286,Validation!$A$193:$A$217,0)),IF(COUNTIF(Validation!$U$19:$U$178,$Z2286)&gt;0,$Z2286,IF(COUNTIF(Validation!$S$19:$S$178,$AI2286)=1,INDEX(Validation!$U$19:$U$178,MATCH($AI2286,Validation!$S$19:$S$178,0)),$Z2286))))</f>
        <v/>
      </c>
      <c r="AG2286" s="27" t="str">
        <f aca="false">IF(COUNTA($A2286:$U2286)=0,"",IF($A2286="","No name",IF($F2286="","No date",IF($W2286=0,"Date ilegible",IF(NOT(ISNUMBER($N2286)),"Hours no numéricas",IF($AA2286="NO MATCH","Person no identificada","OK"))))))</f>
        <v/>
      </c>
      <c r="AH2286" s="27" t="str">
        <f aca="false">IF($W2286=0,"No date",IF($W2286&lt;Validation!$B$3,"Before period",IF($W2286&gt;Validation!$C$3,"After period","In period")))</f>
        <v>No date</v>
      </c>
      <c r="AI2286" s="26" t="str">
        <f aca="false">IF($Y2286="","",TRIM(RIGHT(SUBSTITUTE($Y2286," ",REPT(" ",50)),50)))</f>
        <v/>
      </c>
      <c r="AJ2286" s="27" t="str">
        <f aca="false">IF($A2286="","",IF(NOT(ISERROR(MATCH($A2286,Validation!$A$193:$A$217,0))),"Manual mapping",IF(COUNTIF(Validation!$U$19:$U$178,$Z2286)&gt;0,"Direct",IF(COUNTIF(Validation!$S$19:$S$178,$AI2286)=1,"By surname","Unresolved"))))</f>
        <v/>
      </c>
      <c r="AK2286" s="28" t="str">
        <f aca="false">IF($L2286="","",IF(MATCH($L2286,$L$2:$L$3000,0)&lt;&gt;ROW()-1,"",COUNT($AK$1:$AK2285)+1))</f>
        <v/>
      </c>
      <c r="AL2286" s="28" t="str">
        <f aca="false">IF($G2286="","",IF(MATCH($G2286,$G$2:$G$3000,0)&lt;&gt;ROW()-1,"",COUNT($AL$1:$AL2285)+1))</f>
        <v/>
      </c>
      <c r="AM2286" s="28" t="str">
        <f aca="false">IF($H2286="","",IF(MATCH($H2286,$H$2:$H$3000,0)&lt;&gt;ROW()-1,"",COUNT($AM$1:$AM2285)+1))</f>
        <v/>
      </c>
      <c r="AN2286" s="28" t="str">
        <f aca="false">IF($I2286="","",IF(MATCH($I2286,$I$2:$I$3000,0)&lt;&gt;ROW()-1,"",COUNT($AN$1:$AN2285)+1))</f>
        <v/>
      </c>
      <c r="AO2286" s="28" t="str">
        <f aca="false">IF($Q2286="","",IF(MATCH($Q2286,$Q$2:$Q$3000,0)&lt;&gt;ROW()-1,"",COUNT($AO$1:$AO2285)+1))</f>
        <v/>
      </c>
    </row>
    <row r="2287" customFormat="false" ht="12.75" hidden="false" customHeight="true" outlineLevel="0" collapsed="false">
      <c r="W2287" s="24" t="n">
        <f aca="false">IF($F2287="",0,IFERROR(IF(ISNUMBER($F2287),INT($F2287),DATE(VALUE(MID(SUBSTITUTE(LEFT($F2287,FIND(" ",$F2287&amp;" ")-1),"/",REPT(" ",20)),41,20)),VALUE(LEFT(SUBSTITUTE(LEFT($F2287,FIND(" ",$F2287&amp;" ")-1),"/",REPT(" ",20)),20)),VALUE(MID(SUBSTITUTE(LEFT($F2287,FIND(" ",$F2287&amp;" ")-1),"/",REPT(" ",20)),21,20)))),0))</f>
        <v>0</v>
      </c>
      <c r="X2287" s="25" t="str">
        <f aca="false">IF(ISNUMBER($N2287),$N2287*Validation!$B$5,"")</f>
        <v/>
      </c>
      <c r="Y2287" s="26" t="str">
        <f aca="false">IF($A2287="","",SUBSTITUTE(SUBSTITUTE(SUBSTITUTE(SUBSTITUTE(SUBSTITUTE(SUBSTITUTE(SUBSTITUTE(UPPER(TRIM($A2287)),"Á","A"),"É","E"),"Í","I"),"Ó","O"),"Ú","U"),"Ñ","N"),"Ü","U"))</f>
        <v/>
      </c>
      <c r="Z2287" s="26" t="str">
        <f aca="false">IF($Y2287="","",LEFT($Y2287,1)&amp;" "&amp;TRIM(RIGHT(SUBSTITUTE($Y2287," ",REPT(" ",50)),50)))</f>
        <v/>
      </c>
      <c r="AA2287" s="27" t="str">
        <f aca="false">IF($AF2287="","",IF(COUNTIF(Validation!$U$19:$U$178,$AF2287)&gt;0,"OK","NO MATCH"))</f>
        <v/>
      </c>
      <c r="AB2287" s="27" t="str">
        <f aca="false">IF($W2287=0,"",IF(AND($W2287&gt;=Validation!$B$3,$W2287&lt;=Validation!$C$3),"Yes","No"))</f>
        <v/>
      </c>
      <c r="AC2287" s="26" t="str">
        <f aca="false">IF($A2287="","",$AF2287&amp;"|"&amp;TEXT($W2287,"yyyy-mm-dd")&amp;"|"&amp;$J2287&amp;"|"&amp;$N2287)</f>
        <v/>
      </c>
      <c r="AD2287" s="27" t="str">
        <f aca="false">IF($AC2287="","",IF(COUNTIF($AC$2:$AC$3000,$AC2287)&gt;1,"REVIEW","OK"))</f>
        <v/>
      </c>
      <c r="AE2287" s="27" t="str">
        <f aca="false">IF(OR($W2287=0,$O2287=""),"",IF(IFERROR(IF(ISNUMBER($O2287),INT($O2287),DATE(VALUE(MID(SUBSTITUTE(LEFT($O2287,FIND(" ",$O2287&amp;" ")-1),"/",REPT(" ",20)),41,20)),VALUE(LEFT(SUBSTITUTE(LEFT($O2287,FIND(" ",$O2287&amp;" ")-1),"/",REPT(" ",20)),20)),VALUE(MID(SUBSTITUTE(LEFT($O2287,FIND(" ",$O2287&amp;" ")-1),"/",REPT(" ",20)),21,20)))),0)&gt;$W2287,"Late","Same day"))</f>
        <v/>
      </c>
      <c r="AF2287" s="26" t="str">
        <f aca="false">IF($A2287="","",IFERROR(INDEX(Validation!$C$193:$C$217,MATCH($A2287,Validation!$A$193:$A$217,0)),IF(COUNTIF(Validation!$U$19:$U$178,$Z2287)&gt;0,$Z2287,IF(COUNTIF(Validation!$S$19:$S$178,$AI2287)=1,INDEX(Validation!$U$19:$U$178,MATCH($AI2287,Validation!$S$19:$S$178,0)),$Z2287))))</f>
        <v/>
      </c>
      <c r="AG2287" s="27" t="str">
        <f aca="false">IF(COUNTA($A2287:$U2287)=0,"",IF($A2287="","No name",IF($F2287="","No date",IF($W2287=0,"Date ilegible",IF(NOT(ISNUMBER($N2287)),"Hours no numéricas",IF($AA2287="NO MATCH","Person no identificada","OK"))))))</f>
        <v/>
      </c>
      <c r="AH2287" s="27" t="str">
        <f aca="false">IF($W2287=0,"No date",IF($W2287&lt;Validation!$B$3,"Before period",IF($W2287&gt;Validation!$C$3,"After period","In period")))</f>
        <v>No date</v>
      </c>
      <c r="AI2287" s="26" t="str">
        <f aca="false">IF($Y2287="","",TRIM(RIGHT(SUBSTITUTE($Y2287," ",REPT(" ",50)),50)))</f>
        <v/>
      </c>
      <c r="AJ2287" s="27" t="str">
        <f aca="false">IF($A2287="","",IF(NOT(ISERROR(MATCH($A2287,Validation!$A$193:$A$217,0))),"Manual mapping",IF(COUNTIF(Validation!$U$19:$U$178,$Z2287)&gt;0,"Direct",IF(COUNTIF(Validation!$S$19:$S$178,$AI2287)=1,"By surname","Unresolved"))))</f>
        <v/>
      </c>
      <c r="AK2287" s="28" t="str">
        <f aca="false">IF($L2287="","",IF(MATCH($L2287,$L$2:$L$3000,0)&lt;&gt;ROW()-1,"",COUNT($AK$1:$AK2286)+1))</f>
        <v/>
      </c>
      <c r="AL2287" s="28" t="str">
        <f aca="false">IF($G2287="","",IF(MATCH($G2287,$G$2:$G$3000,0)&lt;&gt;ROW()-1,"",COUNT($AL$1:$AL2286)+1))</f>
        <v/>
      </c>
      <c r="AM2287" s="28" t="str">
        <f aca="false">IF($H2287="","",IF(MATCH($H2287,$H$2:$H$3000,0)&lt;&gt;ROW()-1,"",COUNT($AM$1:$AM2286)+1))</f>
        <v/>
      </c>
      <c r="AN2287" s="28" t="str">
        <f aca="false">IF($I2287="","",IF(MATCH($I2287,$I$2:$I$3000,0)&lt;&gt;ROW()-1,"",COUNT($AN$1:$AN2286)+1))</f>
        <v/>
      </c>
      <c r="AO2287" s="28" t="str">
        <f aca="false">IF($Q2287="","",IF(MATCH($Q2287,$Q$2:$Q$3000,0)&lt;&gt;ROW()-1,"",COUNT($AO$1:$AO2286)+1))</f>
        <v/>
      </c>
    </row>
    <row r="2288" customFormat="false" ht="12.75" hidden="false" customHeight="true" outlineLevel="0" collapsed="false">
      <c r="W2288" s="24" t="n">
        <f aca="false">IF($F2288="",0,IFERROR(IF(ISNUMBER($F2288),INT($F2288),DATE(VALUE(MID(SUBSTITUTE(LEFT($F2288,FIND(" ",$F2288&amp;" ")-1),"/",REPT(" ",20)),41,20)),VALUE(LEFT(SUBSTITUTE(LEFT($F2288,FIND(" ",$F2288&amp;" ")-1),"/",REPT(" ",20)),20)),VALUE(MID(SUBSTITUTE(LEFT($F2288,FIND(" ",$F2288&amp;" ")-1),"/",REPT(" ",20)),21,20)))),0))</f>
        <v>0</v>
      </c>
      <c r="X2288" s="25" t="str">
        <f aca="false">IF(ISNUMBER($N2288),$N2288*Validation!$B$5,"")</f>
        <v/>
      </c>
      <c r="Y2288" s="26" t="str">
        <f aca="false">IF($A2288="","",SUBSTITUTE(SUBSTITUTE(SUBSTITUTE(SUBSTITUTE(SUBSTITUTE(SUBSTITUTE(SUBSTITUTE(UPPER(TRIM($A2288)),"Á","A"),"É","E"),"Í","I"),"Ó","O"),"Ú","U"),"Ñ","N"),"Ü","U"))</f>
        <v/>
      </c>
      <c r="Z2288" s="26" t="str">
        <f aca="false">IF($Y2288="","",LEFT($Y2288,1)&amp;" "&amp;TRIM(RIGHT(SUBSTITUTE($Y2288," ",REPT(" ",50)),50)))</f>
        <v/>
      </c>
      <c r="AA2288" s="27" t="str">
        <f aca="false">IF($AF2288="","",IF(COUNTIF(Validation!$U$19:$U$178,$AF2288)&gt;0,"OK","NO MATCH"))</f>
        <v/>
      </c>
      <c r="AB2288" s="27" t="str">
        <f aca="false">IF($W2288=0,"",IF(AND($W2288&gt;=Validation!$B$3,$W2288&lt;=Validation!$C$3),"Yes","No"))</f>
        <v/>
      </c>
      <c r="AC2288" s="26" t="str">
        <f aca="false">IF($A2288="","",$AF2288&amp;"|"&amp;TEXT($W2288,"yyyy-mm-dd")&amp;"|"&amp;$J2288&amp;"|"&amp;$N2288)</f>
        <v/>
      </c>
      <c r="AD2288" s="27" t="str">
        <f aca="false">IF($AC2288="","",IF(COUNTIF($AC$2:$AC$3000,$AC2288)&gt;1,"REVIEW","OK"))</f>
        <v/>
      </c>
      <c r="AE2288" s="27" t="str">
        <f aca="false">IF(OR($W2288=0,$O2288=""),"",IF(IFERROR(IF(ISNUMBER($O2288),INT($O2288),DATE(VALUE(MID(SUBSTITUTE(LEFT($O2288,FIND(" ",$O2288&amp;" ")-1),"/",REPT(" ",20)),41,20)),VALUE(LEFT(SUBSTITUTE(LEFT($O2288,FIND(" ",$O2288&amp;" ")-1),"/",REPT(" ",20)),20)),VALUE(MID(SUBSTITUTE(LEFT($O2288,FIND(" ",$O2288&amp;" ")-1),"/",REPT(" ",20)),21,20)))),0)&gt;$W2288,"Late","Same day"))</f>
        <v/>
      </c>
      <c r="AF2288" s="26" t="str">
        <f aca="false">IF($A2288="","",IFERROR(INDEX(Validation!$C$193:$C$217,MATCH($A2288,Validation!$A$193:$A$217,0)),IF(COUNTIF(Validation!$U$19:$U$178,$Z2288)&gt;0,$Z2288,IF(COUNTIF(Validation!$S$19:$S$178,$AI2288)=1,INDEX(Validation!$U$19:$U$178,MATCH($AI2288,Validation!$S$19:$S$178,0)),$Z2288))))</f>
        <v/>
      </c>
      <c r="AG2288" s="27" t="str">
        <f aca="false">IF(COUNTA($A2288:$U2288)=0,"",IF($A2288="","No name",IF($F2288="","No date",IF($W2288=0,"Date ilegible",IF(NOT(ISNUMBER($N2288)),"Hours no numéricas",IF($AA2288="NO MATCH","Person no identificada","OK"))))))</f>
        <v/>
      </c>
      <c r="AH2288" s="27" t="str">
        <f aca="false">IF($W2288=0,"No date",IF($W2288&lt;Validation!$B$3,"Before period",IF($W2288&gt;Validation!$C$3,"After period","In period")))</f>
        <v>No date</v>
      </c>
      <c r="AI2288" s="26" t="str">
        <f aca="false">IF($Y2288="","",TRIM(RIGHT(SUBSTITUTE($Y2288," ",REPT(" ",50)),50)))</f>
        <v/>
      </c>
      <c r="AJ2288" s="27" t="str">
        <f aca="false">IF($A2288="","",IF(NOT(ISERROR(MATCH($A2288,Validation!$A$193:$A$217,0))),"Manual mapping",IF(COUNTIF(Validation!$U$19:$U$178,$Z2288)&gt;0,"Direct",IF(COUNTIF(Validation!$S$19:$S$178,$AI2288)=1,"By surname","Unresolved"))))</f>
        <v/>
      </c>
      <c r="AK2288" s="28" t="str">
        <f aca="false">IF($L2288="","",IF(MATCH($L2288,$L$2:$L$3000,0)&lt;&gt;ROW()-1,"",COUNT($AK$1:$AK2287)+1))</f>
        <v/>
      </c>
      <c r="AL2288" s="28" t="str">
        <f aca="false">IF($G2288="","",IF(MATCH($G2288,$G$2:$G$3000,0)&lt;&gt;ROW()-1,"",COUNT($AL$1:$AL2287)+1))</f>
        <v/>
      </c>
      <c r="AM2288" s="28" t="str">
        <f aca="false">IF($H2288="","",IF(MATCH($H2288,$H$2:$H$3000,0)&lt;&gt;ROW()-1,"",COUNT($AM$1:$AM2287)+1))</f>
        <v/>
      </c>
      <c r="AN2288" s="28" t="str">
        <f aca="false">IF($I2288="","",IF(MATCH($I2288,$I$2:$I$3000,0)&lt;&gt;ROW()-1,"",COUNT($AN$1:$AN2287)+1))</f>
        <v/>
      </c>
      <c r="AO2288" s="28" t="str">
        <f aca="false">IF($Q2288="","",IF(MATCH($Q2288,$Q$2:$Q$3000,0)&lt;&gt;ROW()-1,"",COUNT($AO$1:$AO2287)+1))</f>
        <v/>
      </c>
    </row>
    <row r="2289" customFormat="false" ht="12.75" hidden="false" customHeight="true" outlineLevel="0" collapsed="false">
      <c r="W2289" s="24" t="n">
        <f aca="false">IF($F2289="",0,IFERROR(IF(ISNUMBER($F2289),INT($F2289),DATE(VALUE(MID(SUBSTITUTE(LEFT($F2289,FIND(" ",$F2289&amp;" ")-1),"/",REPT(" ",20)),41,20)),VALUE(LEFT(SUBSTITUTE(LEFT($F2289,FIND(" ",$F2289&amp;" ")-1),"/",REPT(" ",20)),20)),VALUE(MID(SUBSTITUTE(LEFT($F2289,FIND(" ",$F2289&amp;" ")-1),"/",REPT(" ",20)),21,20)))),0))</f>
        <v>0</v>
      </c>
      <c r="X2289" s="25" t="str">
        <f aca="false">IF(ISNUMBER($N2289),$N2289*Validation!$B$5,"")</f>
        <v/>
      </c>
      <c r="Y2289" s="26" t="str">
        <f aca="false">IF($A2289="","",SUBSTITUTE(SUBSTITUTE(SUBSTITUTE(SUBSTITUTE(SUBSTITUTE(SUBSTITUTE(SUBSTITUTE(UPPER(TRIM($A2289)),"Á","A"),"É","E"),"Í","I"),"Ó","O"),"Ú","U"),"Ñ","N"),"Ü","U"))</f>
        <v/>
      </c>
      <c r="Z2289" s="26" t="str">
        <f aca="false">IF($Y2289="","",LEFT($Y2289,1)&amp;" "&amp;TRIM(RIGHT(SUBSTITUTE($Y2289," ",REPT(" ",50)),50)))</f>
        <v/>
      </c>
      <c r="AA2289" s="27" t="str">
        <f aca="false">IF($AF2289="","",IF(COUNTIF(Validation!$U$19:$U$178,$AF2289)&gt;0,"OK","NO MATCH"))</f>
        <v/>
      </c>
      <c r="AB2289" s="27" t="str">
        <f aca="false">IF($W2289=0,"",IF(AND($W2289&gt;=Validation!$B$3,$W2289&lt;=Validation!$C$3),"Yes","No"))</f>
        <v/>
      </c>
      <c r="AC2289" s="26" t="str">
        <f aca="false">IF($A2289="","",$AF2289&amp;"|"&amp;TEXT($W2289,"yyyy-mm-dd")&amp;"|"&amp;$J2289&amp;"|"&amp;$N2289)</f>
        <v/>
      </c>
      <c r="AD2289" s="27" t="str">
        <f aca="false">IF($AC2289="","",IF(COUNTIF($AC$2:$AC$3000,$AC2289)&gt;1,"REVIEW","OK"))</f>
        <v/>
      </c>
      <c r="AE2289" s="27" t="str">
        <f aca="false">IF(OR($W2289=0,$O2289=""),"",IF(IFERROR(IF(ISNUMBER($O2289),INT($O2289),DATE(VALUE(MID(SUBSTITUTE(LEFT($O2289,FIND(" ",$O2289&amp;" ")-1),"/",REPT(" ",20)),41,20)),VALUE(LEFT(SUBSTITUTE(LEFT($O2289,FIND(" ",$O2289&amp;" ")-1),"/",REPT(" ",20)),20)),VALUE(MID(SUBSTITUTE(LEFT($O2289,FIND(" ",$O2289&amp;" ")-1),"/",REPT(" ",20)),21,20)))),0)&gt;$W2289,"Late","Same day"))</f>
        <v/>
      </c>
      <c r="AF2289" s="26" t="str">
        <f aca="false">IF($A2289="","",IFERROR(INDEX(Validation!$C$193:$C$217,MATCH($A2289,Validation!$A$193:$A$217,0)),IF(COUNTIF(Validation!$U$19:$U$178,$Z2289)&gt;0,$Z2289,IF(COUNTIF(Validation!$S$19:$S$178,$AI2289)=1,INDEX(Validation!$U$19:$U$178,MATCH($AI2289,Validation!$S$19:$S$178,0)),$Z2289))))</f>
        <v/>
      </c>
      <c r="AG2289" s="27" t="str">
        <f aca="false">IF(COUNTA($A2289:$U2289)=0,"",IF($A2289="","No name",IF($F2289="","No date",IF($W2289=0,"Date ilegible",IF(NOT(ISNUMBER($N2289)),"Hours no numéricas",IF($AA2289="NO MATCH","Person no identificada","OK"))))))</f>
        <v/>
      </c>
      <c r="AH2289" s="27" t="str">
        <f aca="false">IF($W2289=0,"No date",IF($W2289&lt;Validation!$B$3,"Before period",IF($W2289&gt;Validation!$C$3,"After period","In period")))</f>
        <v>No date</v>
      </c>
      <c r="AI2289" s="26" t="str">
        <f aca="false">IF($Y2289="","",TRIM(RIGHT(SUBSTITUTE($Y2289," ",REPT(" ",50)),50)))</f>
        <v/>
      </c>
      <c r="AJ2289" s="27" t="str">
        <f aca="false">IF($A2289="","",IF(NOT(ISERROR(MATCH($A2289,Validation!$A$193:$A$217,0))),"Manual mapping",IF(COUNTIF(Validation!$U$19:$U$178,$Z2289)&gt;0,"Direct",IF(COUNTIF(Validation!$S$19:$S$178,$AI2289)=1,"By surname","Unresolved"))))</f>
        <v/>
      </c>
      <c r="AK2289" s="28" t="str">
        <f aca="false">IF($L2289="","",IF(MATCH($L2289,$L$2:$L$3000,0)&lt;&gt;ROW()-1,"",COUNT($AK$1:$AK2288)+1))</f>
        <v/>
      </c>
      <c r="AL2289" s="28" t="str">
        <f aca="false">IF($G2289="","",IF(MATCH($G2289,$G$2:$G$3000,0)&lt;&gt;ROW()-1,"",COUNT($AL$1:$AL2288)+1))</f>
        <v/>
      </c>
      <c r="AM2289" s="28" t="str">
        <f aca="false">IF($H2289="","",IF(MATCH($H2289,$H$2:$H$3000,0)&lt;&gt;ROW()-1,"",COUNT($AM$1:$AM2288)+1))</f>
        <v/>
      </c>
      <c r="AN2289" s="28" t="str">
        <f aca="false">IF($I2289="","",IF(MATCH($I2289,$I$2:$I$3000,0)&lt;&gt;ROW()-1,"",COUNT($AN$1:$AN2288)+1))</f>
        <v/>
      </c>
      <c r="AO2289" s="28" t="str">
        <f aca="false">IF($Q2289="","",IF(MATCH($Q2289,$Q$2:$Q$3000,0)&lt;&gt;ROW()-1,"",COUNT($AO$1:$AO2288)+1))</f>
        <v/>
      </c>
    </row>
    <row r="2290" customFormat="false" ht="12.75" hidden="false" customHeight="true" outlineLevel="0" collapsed="false">
      <c r="W2290" s="24" t="n">
        <f aca="false">IF($F2290="",0,IFERROR(IF(ISNUMBER($F2290),INT($F2290),DATE(VALUE(MID(SUBSTITUTE(LEFT($F2290,FIND(" ",$F2290&amp;" ")-1),"/",REPT(" ",20)),41,20)),VALUE(LEFT(SUBSTITUTE(LEFT($F2290,FIND(" ",$F2290&amp;" ")-1),"/",REPT(" ",20)),20)),VALUE(MID(SUBSTITUTE(LEFT($F2290,FIND(" ",$F2290&amp;" ")-1),"/",REPT(" ",20)),21,20)))),0))</f>
        <v>0</v>
      </c>
      <c r="X2290" s="25" t="str">
        <f aca="false">IF(ISNUMBER($N2290),$N2290*Validation!$B$5,"")</f>
        <v/>
      </c>
      <c r="Y2290" s="26" t="str">
        <f aca="false">IF($A2290="","",SUBSTITUTE(SUBSTITUTE(SUBSTITUTE(SUBSTITUTE(SUBSTITUTE(SUBSTITUTE(SUBSTITUTE(UPPER(TRIM($A2290)),"Á","A"),"É","E"),"Í","I"),"Ó","O"),"Ú","U"),"Ñ","N"),"Ü","U"))</f>
        <v/>
      </c>
      <c r="Z2290" s="26" t="str">
        <f aca="false">IF($Y2290="","",LEFT($Y2290,1)&amp;" "&amp;TRIM(RIGHT(SUBSTITUTE($Y2290," ",REPT(" ",50)),50)))</f>
        <v/>
      </c>
      <c r="AA2290" s="27" t="str">
        <f aca="false">IF($AF2290="","",IF(COUNTIF(Validation!$U$19:$U$178,$AF2290)&gt;0,"OK","NO MATCH"))</f>
        <v/>
      </c>
      <c r="AB2290" s="27" t="str">
        <f aca="false">IF($W2290=0,"",IF(AND($W2290&gt;=Validation!$B$3,$W2290&lt;=Validation!$C$3),"Yes","No"))</f>
        <v/>
      </c>
      <c r="AC2290" s="26" t="str">
        <f aca="false">IF($A2290="","",$AF2290&amp;"|"&amp;TEXT($W2290,"yyyy-mm-dd")&amp;"|"&amp;$J2290&amp;"|"&amp;$N2290)</f>
        <v/>
      </c>
      <c r="AD2290" s="27" t="str">
        <f aca="false">IF($AC2290="","",IF(COUNTIF($AC$2:$AC$3000,$AC2290)&gt;1,"REVIEW","OK"))</f>
        <v/>
      </c>
      <c r="AE2290" s="27" t="str">
        <f aca="false">IF(OR($W2290=0,$O2290=""),"",IF(IFERROR(IF(ISNUMBER($O2290),INT($O2290),DATE(VALUE(MID(SUBSTITUTE(LEFT($O2290,FIND(" ",$O2290&amp;" ")-1),"/",REPT(" ",20)),41,20)),VALUE(LEFT(SUBSTITUTE(LEFT($O2290,FIND(" ",$O2290&amp;" ")-1),"/",REPT(" ",20)),20)),VALUE(MID(SUBSTITUTE(LEFT($O2290,FIND(" ",$O2290&amp;" ")-1),"/",REPT(" ",20)),21,20)))),0)&gt;$W2290,"Late","Same day"))</f>
        <v/>
      </c>
      <c r="AF2290" s="26" t="str">
        <f aca="false">IF($A2290="","",IFERROR(INDEX(Validation!$C$193:$C$217,MATCH($A2290,Validation!$A$193:$A$217,0)),IF(COUNTIF(Validation!$U$19:$U$178,$Z2290)&gt;0,$Z2290,IF(COUNTIF(Validation!$S$19:$S$178,$AI2290)=1,INDEX(Validation!$U$19:$U$178,MATCH($AI2290,Validation!$S$19:$S$178,0)),$Z2290))))</f>
        <v/>
      </c>
      <c r="AG2290" s="27" t="str">
        <f aca="false">IF(COUNTA($A2290:$U2290)=0,"",IF($A2290="","No name",IF($F2290="","No date",IF($W2290=0,"Date ilegible",IF(NOT(ISNUMBER($N2290)),"Hours no numéricas",IF($AA2290="NO MATCH","Person no identificada","OK"))))))</f>
        <v/>
      </c>
      <c r="AH2290" s="27" t="str">
        <f aca="false">IF($W2290=0,"No date",IF($W2290&lt;Validation!$B$3,"Before period",IF($W2290&gt;Validation!$C$3,"After period","In period")))</f>
        <v>No date</v>
      </c>
      <c r="AI2290" s="26" t="str">
        <f aca="false">IF($Y2290="","",TRIM(RIGHT(SUBSTITUTE($Y2290," ",REPT(" ",50)),50)))</f>
        <v/>
      </c>
      <c r="AJ2290" s="27" t="str">
        <f aca="false">IF($A2290="","",IF(NOT(ISERROR(MATCH($A2290,Validation!$A$193:$A$217,0))),"Manual mapping",IF(COUNTIF(Validation!$U$19:$U$178,$Z2290)&gt;0,"Direct",IF(COUNTIF(Validation!$S$19:$S$178,$AI2290)=1,"By surname","Unresolved"))))</f>
        <v/>
      </c>
      <c r="AK2290" s="28" t="str">
        <f aca="false">IF($L2290="","",IF(MATCH($L2290,$L$2:$L$3000,0)&lt;&gt;ROW()-1,"",COUNT($AK$1:$AK2289)+1))</f>
        <v/>
      </c>
      <c r="AL2290" s="28" t="str">
        <f aca="false">IF($G2290="","",IF(MATCH($G2290,$G$2:$G$3000,0)&lt;&gt;ROW()-1,"",COUNT($AL$1:$AL2289)+1))</f>
        <v/>
      </c>
      <c r="AM2290" s="28" t="str">
        <f aca="false">IF($H2290="","",IF(MATCH($H2290,$H$2:$H$3000,0)&lt;&gt;ROW()-1,"",COUNT($AM$1:$AM2289)+1))</f>
        <v/>
      </c>
      <c r="AN2290" s="28" t="str">
        <f aca="false">IF($I2290="","",IF(MATCH($I2290,$I$2:$I$3000,0)&lt;&gt;ROW()-1,"",COUNT($AN$1:$AN2289)+1))</f>
        <v/>
      </c>
      <c r="AO2290" s="28" t="str">
        <f aca="false">IF($Q2290="","",IF(MATCH($Q2290,$Q$2:$Q$3000,0)&lt;&gt;ROW()-1,"",COUNT($AO$1:$AO2289)+1))</f>
        <v/>
      </c>
    </row>
    <row r="2291" customFormat="false" ht="12.75" hidden="false" customHeight="true" outlineLevel="0" collapsed="false">
      <c r="W2291" s="24" t="n">
        <f aca="false">IF($F2291="",0,IFERROR(IF(ISNUMBER($F2291),INT($F2291),DATE(VALUE(MID(SUBSTITUTE(LEFT($F2291,FIND(" ",$F2291&amp;" ")-1),"/",REPT(" ",20)),41,20)),VALUE(LEFT(SUBSTITUTE(LEFT($F2291,FIND(" ",$F2291&amp;" ")-1),"/",REPT(" ",20)),20)),VALUE(MID(SUBSTITUTE(LEFT($F2291,FIND(" ",$F2291&amp;" ")-1),"/",REPT(" ",20)),21,20)))),0))</f>
        <v>0</v>
      </c>
      <c r="X2291" s="25" t="str">
        <f aca="false">IF(ISNUMBER($N2291),$N2291*Validation!$B$5,"")</f>
        <v/>
      </c>
      <c r="Y2291" s="26" t="str">
        <f aca="false">IF($A2291="","",SUBSTITUTE(SUBSTITUTE(SUBSTITUTE(SUBSTITUTE(SUBSTITUTE(SUBSTITUTE(SUBSTITUTE(UPPER(TRIM($A2291)),"Á","A"),"É","E"),"Í","I"),"Ó","O"),"Ú","U"),"Ñ","N"),"Ü","U"))</f>
        <v/>
      </c>
      <c r="Z2291" s="26" t="str">
        <f aca="false">IF($Y2291="","",LEFT($Y2291,1)&amp;" "&amp;TRIM(RIGHT(SUBSTITUTE($Y2291," ",REPT(" ",50)),50)))</f>
        <v/>
      </c>
      <c r="AA2291" s="27" t="str">
        <f aca="false">IF($AF2291="","",IF(COUNTIF(Validation!$U$19:$U$178,$AF2291)&gt;0,"OK","NO MATCH"))</f>
        <v/>
      </c>
      <c r="AB2291" s="27" t="str">
        <f aca="false">IF($W2291=0,"",IF(AND($W2291&gt;=Validation!$B$3,$W2291&lt;=Validation!$C$3),"Yes","No"))</f>
        <v/>
      </c>
      <c r="AC2291" s="26" t="str">
        <f aca="false">IF($A2291="","",$AF2291&amp;"|"&amp;TEXT($W2291,"yyyy-mm-dd")&amp;"|"&amp;$J2291&amp;"|"&amp;$N2291)</f>
        <v/>
      </c>
      <c r="AD2291" s="27" t="str">
        <f aca="false">IF($AC2291="","",IF(COUNTIF($AC$2:$AC$3000,$AC2291)&gt;1,"REVIEW","OK"))</f>
        <v/>
      </c>
      <c r="AE2291" s="27" t="str">
        <f aca="false">IF(OR($W2291=0,$O2291=""),"",IF(IFERROR(IF(ISNUMBER($O2291),INT($O2291),DATE(VALUE(MID(SUBSTITUTE(LEFT($O2291,FIND(" ",$O2291&amp;" ")-1),"/",REPT(" ",20)),41,20)),VALUE(LEFT(SUBSTITUTE(LEFT($O2291,FIND(" ",$O2291&amp;" ")-1),"/",REPT(" ",20)),20)),VALUE(MID(SUBSTITUTE(LEFT($O2291,FIND(" ",$O2291&amp;" ")-1),"/",REPT(" ",20)),21,20)))),0)&gt;$W2291,"Late","Same day"))</f>
        <v/>
      </c>
      <c r="AF2291" s="26" t="str">
        <f aca="false">IF($A2291="","",IFERROR(INDEX(Validation!$C$193:$C$217,MATCH($A2291,Validation!$A$193:$A$217,0)),IF(COUNTIF(Validation!$U$19:$U$178,$Z2291)&gt;0,$Z2291,IF(COUNTIF(Validation!$S$19:$S$178,$AI2291)=1,INDEX(Validation!$U$19:$U$178,MATCH($AI2291,Validation!$S$19:$S$178,0)),$Z2291))))</f>
        <v/>
      </c>
      <c r="AG2291" s="27" t="str">
        <f aca="false">IF(COUNTA($A2291:$U2291)=0,"",IF($A2291="","No name",IF($F2291="","No date",IF($W2291=0,"Date ilegible",IF(NOT(ISNUMBER($N2291)),"Hours no numéricas",IF($AA2291="NO MATCH","Person no identificada","OK"))))))</f>
        <v/>
      </c>
      <c r="AH2291" s="27" t="str">
        <f aca="false">IF($W2291=0,"No date",IF($W2291&lt;Validation!$B$3,"Before period",IF($W2291&gt;Validation!$C$3,"After period","In period")))</f>
        <v>No date</v>
      </c>
      <c r="AI2291" s="26" t="str">
        <f aca="false">IF($Y2291="","",TRIM(RIGHT(SUBSTITUTE($Y2291," ",REPT(" ",50)),50)))</f>
        <v/>
      </c>
      <c r="AJ2291" s="27" t="str">
        <f aca="false">IF($A2291="","",IF(NOT(ISERROR(MATCH($A2291,Validation!$A$193:$A$217,0))),"Manual mapping",IF(COUNTIF(Validation!$U$19:$U$178,$Z2291)&gt;0,"Direct",IF(COUNTIF(Validation!$S$19:$S$178,$AI2291)=1,"By surname","Unresolved"))))</f>
        <v/>
      </c>
      <c r="AK2291" s="28" t="str">
        <f aca="false">IF($L2291="","",IF(MATCH($L2291,$L$2:$L$3000,0)&lt;&gt;ROW()-1,"",COUNT($AK$1:$AK2290)+1))</f>
        <v/>
      </c>
      <c r="AL2291" s="28" t="str">
        <f aca="false">IF($G2291="","",IF(MATCH($G2291,$G$2:$G$3000,0)&lt;&gt;ROW()-1,"",COUNT($AL$1:$AL2290)+1))</f>
        <v/>
      </c>
      <c r="AM2291" s="28" t="str">
        <f aca="false">IF($H2291="","",IF(MATCH($H2291,$H$2:$H$3000,0)&lt;&gt;ROW()-1,"",COUNT($AM$1:$AM2290)+1))</f>
        <v/>
      </c>
      <c r="AN2291" s="28" t="str">
        <f aca="false">IF($I2291="","",IF(MATCH($I2291,$I$2:$I$3000,0)&lt;&gt;ROW()-1,"",COUNT($AN$1:$AN2290)+1))</f>
        <v/>
      </c>
      <c r="AO2291" s="28" t="str">
        <f aca="false">IF($Q2291="","",IF(MATCH($Q2291,$Q$2:$Q$3000,0)&lt;&gt;ROW()-1,"",COUNT($AO$1:$AO2290)+1))</f>
        <v/>
      </c>
    </row>
    <row r="2292" customFormat="false" ht="12.75" hidden="false" customHeight="true" outlineLevel="0" collapsed="false">
      <c r="W2292" s="24" t="n">
        <f aca="false">IF($F2292="",0,IFERROR(IF(ISNUMBER($F2292),INT($F2292),DATE(VALUE(MID(SUBSTITUTE(LEFT($F2292,FIND(" ",$F2292&amp;" ")-1),"/",REPT(" ",20)),41,20)),VALUE(LEFT(SUBSTITUTE(LEFT($F2292,FIND(" ",$F2292&amp;" ")-1),"/",REPT(" ",20)),20)),VALUE(MID(SUBSTITUTE(LEFT($F2292,FIND(" ",$F2292&amp;" ")-1),"/",REPT(" ",20)),21,20)))),0))</f>
        <v>0</v>
      </c>
      <c r="X2292" s="25" t="str">
        <f aca="false">IF(ISNUMBER($N2292),$N2292*Validation!$B$5,"")</f>
        <v/>
      </c>
      <c r="Y2292" s="26" t="str">
        <f aca="false">IF($A2292="","",SUBSTITUTE(SUBSTITUTE(SUBSTITUTE(SUBSTITUTE(SUBSTITUTE(SUBSTITUTE(SUBSTITUTE(UPPER(TRIM($A2292)),"Á","A"),"É","E"),"Í","I"),"Ó","O"),"Ú","U"),"Ñ","N"),"Ü","U"))</f>
        <v/>
      </c>
      <c r="Z2292" s="26" t="str">
        <f aca="false">IF($Y2292="","",LEFT($Y2292,1)&amp;" "&amp;TRIM(RIGHT(SUBSTITUTE($Y2292," ",REPT(" ",50)),50)))</f>
        <v/>
      </c>
      <c r="AA2292" s="27" t="str">
        <f aca="false">IF($AF2292="","",IF(COUNTIF(Validation!$U$19:$U$178,$AF2292)&gt;0,"OK","NO MATCH"))</f>
        <v/>
      </c>
      <c r="AB2292" s="27" t="str">
        <f aca="false">IF($W2292=0,"",IF(AND($W2292&gt;=Validation!$B$3,$W2292&lt;=Validation!$C$3),"Yes","No"))</f>
        <v/>
      </c>
      <c r="AC2292" s="26" t="str">
        <f aca="false">IF($A2292="","",$AF2292&amp;"|"&amp;TEXT($W2292,"yyyy-mm-dd")&amp;"|"&amp;$J2292&amp;"|"&amp;$N2292)</f>
        <v/>
      </c>
      <c r="AD2292" s="27" t="str">
        <f aca="false">IF($AC2292="","",IF(COUNTIF($AC$2:$AC$3000,$AC2292)&gt;1,"REVIEW","OK"))</f>
        <v/>
      </c>
      <c r="AE2292" s="27" t="str">
        <f aca="false">IF(OR($W2292=0,$O2292=""),"",IF(IFERROR(IF(ISNUMBER($O2292),INT($O2292),DATE(VALUE(MID(SUBSTITUTE(LEFT($O2292,FIND(" ",$O2292&amp;" ")-1),"/",REPT(" ",20)),41,20)),VALUE(LEFT(SUBSTITUTE(LEFT($O2292,FIND(" ",$O2292&amp;" ")-1),"/",REPT(" ",20)),20)),VALUE(MID(SUBSTITUTE(LEFT($O2292,FIND(" ",$O2292&amp;" ")-1),"/",REPT(" ",20)),21,20)))),0)&gt;$W2292,"Late","Same day"))</f>
        <v/>
      </c>
      <c r="AF2292" s="26" t="str">
        <f aca="false">IF($A2292="","",IFERROR(INDEX(Validation!$C$193:$C$217,MATCH($A2292,Validation!$A$193:$A$217,0)),IF(COUNTIF(Validation!$U$19:$U$178,$Z2292)&gt;0,$Z2292,IF(COUNTIF(Validation!$S$19:$S$178,$AI2292)=1,INDEX(Validation!$U$19:$U$178,MATCH($AI2292,Validation!$S$19:$S$178,0)),$Z2292))))</f>
        <v/>
      </c>
      <c r="AG2292" s="27" t="str">
        <f aca="false">IF(COUNTA($A2292:$U2292)=0,"",IF($A2292="","No name",IF($F2292="","No date",IF($W2292=0,"Date ilegible",IF(NOT(ISNUMBER($N2292)),"Hours no numéricas",IF($AA2292="NO MATCH","Person no identificada","OK"))))))</f>
        <v/>
      </c>
      <c r="AH2292" s="27" t="str">
        <f aca="false">IF($W2292=0,"No date",IF($W2292&lt;Validation!$B$3,"Before period",IF($W2292&gt;Validation!$C$3,"After period","In period")))</f>
        <v>No date</v>
      </c>
      <c r="AI2292" s="26" t="str">
        <f aca="false">IF($Y2292="","",TRIM(RIGHT(SUBSTITUTE($Y2292," ",REPT(" ",50)),50)))</f>
        <v/>
      </c>
      <c r="AJ2292" s="27" t="str">
        <f aca="false">IF($A2292="","",IF(NOT(ISERROR(MATCH($A2292,Validation!$A$193:$A$217,0))),"Manual mapping",IF(COUNTIF(Validation!$U$19:$U$178,$Z2292)&gt;0,"Direct",IF(COUNTIF(Validation!$S$19:$S$178,$AI2292)=1,"By surname","Unresolved"))))</f>
        <v/>
      </c>
      <c r="AK2292" s="28" t="str">
        <f aca="false">IF($L2292="","",IF(MATCH($L2292,$L$2:$L$3000,0)&lt;&gt;ROW()-1,"",COUNT($AK$1:$AK2291)+1))</f>
        <v/>
      </c>
      <c r="AL2292" s="28" t="str">
        <f aca="false">IF($G2292="","",IF(MATCH($G2292,$G$2:$G$3000,0)&lt;&gt;ROW()-1,"",COUNT($AL$1:$AL2291)+1))</f>
        <v/>
      </c>
      <c r="AM2292" s="28" t="str">
        <f aca="false">IF($H2292="","",IF(MATCH($H2292,$H$2:$H$3000,0)&lt;&gt;ROW()-1,"",COUNT($AM$1:$AM2291)+1))</f>
        <v/>
      </c>
      <c r="AN2292" s="28" t="str">
        <f aca="false">IF($I2292="","",IF(MATCH($I2292,$I$2:$I$3000,0)&lt;&gt;ROW()-1,"",COUNT($AN$1:$AN2291)+1))</f>
        <v/>
      </c>
      <c r="AO2292" s="28" t="str">
        <f aca="false">IF($Q2292="","",IF(MATCH($Q2292,$Q$2:$Q$3000,0)&lt;&gt;ROW()-1,"",COUNT($AO$1:$AO2291)+1))</f>
        <v/>
      </c>
    </row>
    <row r="2293" customFormat="false" ht="12.75" hidden="false" customHeight="true" outlineLevel="0" collapsed="false">
      <c r="W2293" s="24" t="n">
        <f aca="false">IF($F2293="",0,IFERROR(IF(ISNUMBER($F2293),INT($F2293),DATE(VALUE(MID(SUBSTITUTE(LEFT($F2293,FIND(" ",$F2293&amp;" ")-1),"/",REPT(" ",20)),41,20)),VALUE(LEFT(SUBSTITUTE(LEFT($F2293,FIND(" ",$F2293&amp;" ")-1),"/",REPT(" ",20)),20)),VALUE(MID(SUBSTITUTE(LEFT($F2293,FIND(" ",$F2293&amp;" ")-1),"/",REPT(" ",20)),21,20)))),0))</f>
        <v>0</v>
      </c>
      <c r="X2293" s="25" t="str">
        <f aca="false">IF(ISNUMBER($N2293),$N2293*Validation!$B$5,"")</f>
        <v/>
      </c>
      <c r="Y2293" s="26" t="str">
        <f aca="false">IF($A2293="","",SUBSTITUTE(SUBSTITUTE(SUBSTITUTE(SUBSTITUTE(SUBSTITUTE(SUBSTITUTE(SUBSTITUTE(UPPER(TRIM($A2293)),"Á","A"),"É","E"),"Í","I"),"Ó","O"),"Ú","U"),"Ñ","N"),"Ü","U"))</f>
        <v/>
      </c>
      <c r="Z2293" s="26" t="str">
        <f aca="false">IF($Y2293="","",LEFT($Y2293,1)&amp;" "&amp;TRIM(RIGHT(SUBSTITUTE($Y2293," ",REPT(" ",50)),50)))</f>
        <v/>
      </c>
      <c r="AA2293" s="27" t="str">
        <f aca="false">IF($AF2293="","",IF(COUNTIF(Validation!$U$19:$U$178,$AF2293)&gt;0,"OK","NO MATCH"))</f>
        <v/>
      </c>
      <c r="AB2293" s="27" t="str">
        <f aca="false">IF($W2293=0,"",IF(AND($W2293&gt;=Validation!$B$3,$W2293&lt;=Validation!$C$3),"Yes","No"))</f>
        <v/>
      </c>
      <c r="AC2293" s="26" t="str">
        <f aca="false">IF($A2293="","",$AF2293&amp;"|"&amp;TEXT($W2293,"yyyy-mm-dd")&amp;"|"&amp;$J2293&amp;"|"&amp;$N2293)</f>
        <v/>
      </c>
      <c r="AD2293" s="27" t="str">
        <f aca="false">IF($AC2293="","",IF(COUNTIF($AC$2:$AC$3000,$AC2293)&gt;1,"REVIEW","OK"))</f>
        <v/>
      </c>
      <c r="AE2293" s="27" t="str">
        <f aca="false">IF(OR($W2293=0,$O2293=""),"",IF(IFERROR(IF(ISNUMBER($O2293),INT($O2293),DATE(VALUE(MID(SUBSTITUTE(LEFT($O2293,FIND(" ",$O2293&amp;" ")-1),"/",REPT(" ",20)),41,20)),VALUE(LEFT(SUBSTITUTE(LEFT($O2293,FIND(" ",$O2293&amp;" ")-1),"/",REPT(" ",20)),20)),VALUE(MID(SUBSTITUTE(LEFT($O2293,FIND(" ",$O2293&amp;" ")-1),"/",REPT(" ",20)),21,20)))),0)&gt;$W2293,"Late","Same day"))</f>
        <v/>
      </c>
      <c r="AF2293" s="26" t="str">
        <f aca="false">IF($A2293="","",IFERROR(INDEX(Validation!$C$193:$C$217,MATCH($A2293,Validation!$A$193:$A$217,0)),IF(COUNTIF(Validation!$U$19:$U$178,$Z2293)&gt;0,$Z2293,IF(COUNTIF(Validation!$S$19:$S$178,$AI2293)=1,INDEX(Validation!$U$19:$U$178,MATCH($AI2293,Validation!$S$19:$S$178,0)),$Z2293))))</f>
        <v/>
      </c>
      <c r="AG2293" s="27" t="str">
        <f aca="false">IF(COUNTA($A2293:$U2293)=0,"",IF($A2293="","No name",IF($F2293="","No date",IF($W2293=0,"Date ilegible",IF(NOT(ISNUMBER($N2293)),"Hours no numéricas",IF($AA2293="NO MATCH","Person no identificada","OK"))))))</f>
        <v/>
      </c>
      <c r="AH2293" s="27" t="str">
        <f aca="false">IF($W2293=0,"No date",IF($W2293&lt;Validation!$B$3,"Before period",IF($W2293&gt;Validation!$C$3,"After period","In period")))</f>
        <v>No date</v>
      </c>
      <c r="AI2293" s="26" t="str">
        <f aca="false">IF($Y2293="","",TRIM(RIGHT(SUBSTITUTE($Y2293," ",REPT(" ",50)),50)))</f>
        <v/>
      </c>
      <c r="AJ2293" s="27" t="str">
        <f aca="false">IF($A2293="","",IF(NOT(ISERROR(MATCH($A2293,Validation!$A$193:$A$217,0))),"Manual mapping",IF(COUNTIF(Validation!$U$19:$U$178,$Z2293)&gt;0,"Direct",IF(COUNTIF(Validation!$S$19:$S$178,$AI2293)=1,"By surname","Unresolved"))))</f>
        <v/>
      </c>
      <c r="AK2293" s="28" t="str">
        <f aca="false">IF($L2293="","",IF(MATCH($L2293,$L$2:$L$3000,0)&lt;&gt;ROW()-1,"",COUNT($AK$1:$AK2292)+1))</f>
        <v/>
      </c>
      <c r="AL2293" s="28" t="str">
        <f aca="false">IF($G2293="","",IF(MATCH($G2293,$G$2:$G$3000,0)&lt;&gt;ROW()-1,"",COUNT($AL$1:$AL2292)+1))</f>
        <v/>
      </c>
      <c r="AM2293" s="28" t="str">
        <f aca="false">IF($H2293="","",IF(MATCH($H2293,$H$2:$H$3000,0)&lt;&gt;ROW()-1,"",COUNT($AM$1:$AM2292)+1))</f>
        <v/>
      </c>
      <c r="AN2293" s="28" t="str">
        <f aca="false">IF($I2293="","",IF(MATCH($I2293,$I$2:$I$3000,0)&lt;&gt;ROW()-1,"",COUNT($AN$1:$AN2292)+1))</f>
        <v/>
      </c>
      <c r="AO2293" s="28" t="str">
        <f aca="false">IF($Q2293="","",IF(MATCH($Q2293,$Q$2:$Q$3000,0)&lt;&gt;ROW()-1,"",COUNT($AO$1:$AO2292)+1))</f>
        <v/>
      </c>
    </row>
    <row r="2294" customFormat="false" ht="12.75" hidden="false" customHeight="true" outlineLevel="0" collapsed="false">
      <c r="W2294" s="24" t="n">
        <f aca="false">IF($F2294="",0,IFERROR(IF(ISNUMBER($F2294),INT($F2294),DATE(VALUE(MID(SUBSTITUTE(LEFT($F2294,FIND(" ",$F2294&amp;" ")-1),"/",REPT(" ",20)),41,20)),VALUE(LEFT(SUBSTITUTE(LEFT($F2294,FIND(" ",$F2294&amp;" ")-1),"/",REPT(" ",20)),20)),VALUE(MID(SUBSTITUTE(LEFT($F2294,FIND(" ",$F2294&amp;" ")-1),"/",REPT(" ",20)),21,20)))),0))</f>
        <v>0</v>
      </c>
      <c r="X2294" s="25" t="str">
        <f aca="false">IF(ISNUMBER($N2294),$N2294*Validation!$B$5,"")</f>
        <v/>
      </c>
      <c r="Y2294" s="26" t="str">
        <f aca="false">IF($A2294="","",SUBSTITUTE(SUBSTITUTE(SUBSTITUTE(SUBSTITUTE(SUBSTITUTE(SUBSTITUTE(SUBSTITUTE(UPPER(TRIM($A2294)),"Á","A"),"É","E"),"Í","I"),"Ó","O"),"Ú","U"),"Ñ","N"),"Ü","U"))</f>
        <v/>
      </c>
      <c r="Z2294" s="26" t="str">
        <f aca="false">IF($Y2294="","",LEFT($Y2294,1)&amp;" "&amp;TRIM(RIGHT(SUBSTITUTE($Y2294," ",REPT(" ",50)),50)))</f>
        <v/>
      </c>
      <c r="AA2294" s="27" t="str">
        <f aca="false">IF($AF2294="","",IF(COUNTIF(Validation!$U$19:$U$178,$AF2294)&gt;0,"OK","NO MATCH"))</f>
        <v/>
      </c>
      <c r="AB2294" s="27" t="str">
        <f aca="false">IF($W2294=0,"",IF(AND($W2294&gt;=Validation!$B$3,$W2294&lt;=Validation!$C$3),"Yes","No"))</f>
        <v/>
      </c>
      <c r="AC2294" s="26" t="str">
        <f aca="false">IF($A2294="","",$AF2294&amp;"|"&amp;TEXT($W2294,"yyyy-mm-dd")&amp;"|"&amp;$J2294&amp;"|"&amp;$N2294)</f>
        <v/>
      </c>
      <c r="AD2294" s="27" t="str">
        <f aca="false">IF($AC2294="","",IF(COUNTIF($AC$2:$AC$3000,$AC2294)&gt;1,"REVIEW","OK"))</f>
        <v/>
      </c>
      <c r="AE2294" s="27" t="str">
        <f aca="false">IF(OR($W2294=0,$O2294=""),"",IF(IFERROR(IF(ISNUMBER($O2294),INT($O2294),DATE(VALUE(MID(SUBSTITUTE(LEFT($O2294,FIND(" ",$O2294&amp;" ")-1),"/",REPT(" ",20)),41,20)),VALUE(LEFT(SUBSTITUTE(LEFT($O2294,FIND(" ",$O2294&amp;" ")-1),"/",REPT(" ",20)),20)),VALUE(MID(SUBSTITUTE(LEFT($O2294,FIND(" ",$O2294&amp;" ")-1),"/",REPT(" ",20)),21,20)))),0)&gt;$W2294,"Late","Same day"))</f>
        <v/>
      </c>
      <c r="AF2294" s="26" t="str">
        <f aca="false">IF($A2294="","",IFERROR(INDEX(Validation!$C$193:$C$217,MATCH($A2294,Validation!$A$193:$A$217,0)),IF(COUNTIF(Validation!$U$19:$U$178,$Z2294)&gt;0,$Z2294,IF(COUNTIF(Validation!$S$19:$S$178,$AI2294)=1,INDEX(Validation!$U$19:$U$178,MATCH($AI2294,Validation!$S$19:$S$178,0)),$Z2294))))</f>
        <v/>
      </c>
      <c r="AG2294" s="27" t="str">
        <f aca="false">IF(COUNTA($A2294:$U2294)=0,"",IF($A2294="","No name",IF($F2294="","No date",IF($W2294=0,"Date ilegible",IF(NOT(ISNUMBER($N2294)),"Hours no numéricas",IF($AA2294="NO MATCH","Person no identificada","OK"))))))</f>
        <v/>
      </c>
      <c r="AH2294" s="27" t="str">
        <f aca="false">IF($W2294=0,"No date",IF($W2294&lt;Validation!$B$3,"Before period",IF($W2294&gt;Validation!$C$3,"After period","In period")))</f>
        <v>No date</v>
      </c>
      <c r="AI2294" s="26" t="str">
        <f aca="false">IF($Y2294="","",TRIM(RIGHT(SUBSTITUTE($Y2294," ",REPT(" ",50)),50)))</f>
        <v/>
      </c>
      <c r="AJ2294" s="27" t="str">
        <f aca="false">IF($A2294="","",IF(NOT(ISERROR(MATCH($A2294,Validation!$A$193:$A$217,0))),"Manual mapping",IF(COUNTIF(Validation!$U$19:$U$178,$Z2294)&gt;0,"Direct",IF(COUNTIF(Validation!$S$19:$S$178,$AI2294)=1,"By surname","Unresolved"))))</f>
        <v/>
      </c>
      <c r="AK2294" s="28" t="str">
        <f aca="false">IF($L2294="","",IF(MATCH($L2294,$L$2:$L$3000,0)&lt;&gt;ROW()-1,"",COUNT($AK$1:$AK2293)+1))</f>
        <v/>
      </c>
      <c r="AL2294" s="28" t="str">
        <f aca="false">IF($G2294="","",IF(MATCH($G2294,$G$2:$G$3000,0)&lt;&gt;ROW()-1,"",COUNT($AL$1:$AL2293)+1))</f>
        <v/>
      </c>
      <c r="AM2294" s="28" t="str">
        <f aca="false">IF($H2294="","",IF(MATCH($H2294,$H$2:$H$3000,0)&lt;&gt;ROW()-1,"",COUNT($AM$1:$AM2293)+1))</f>
        <v/>
      </c>
      <c r="AN2294" s="28" t="str">
        <f aca="false">IF($I2294="","",IF(MATCH($I2294,$I$2:$I$3000,0)&lt;&gt;ROW()-1,"",COUNT($AN$1:$AN2293)+1))</f>
        <v/>
      </c>
      <c r="AO2294" s="28" t="str">
        <f aca="false">IF($Q2294="","",IF(MATCH($Q2294,$Q$2:$Q$3000,0)&lt;&gt;ROW()-1,"",COUNT($AO$1:$AO2293)+1))</f>
        <v/>
      </c>
    </row>
    <row r="2295" customFormat="false" ht="12.75" hidden="false" customHeight="true" outlineLevel="0" collapsed="false">
      <c r="W2295" s="24" t="n">
        <f aca="false">IF($F2295="",0,IFERROR(IF(ISNUMBER($F2295),INT($F2295),DATE(VALUE(MID(SUBSTITUTE(LEFT($F2295,FIND(" ",$F2295&amp;" ")-1),"/",REPT(" ",20)),41,20)),VALUE(LEFT(SUBSTITUTE(LEFT($F2295,FIND(" ",$F2295&amp;" ")-1),"/",REPT(" ",20)),20)),VALUE(MID(SUBSTITUTE(LEFT($F2295,FIND(" ",$F2295&amp;" ")-1),"/",REPT(" ",20)),21,20)))),0))</f>
        <v>0</v>
      </c>
      <c r="X2295" s="25" t="str">
        <f aca="false">IF(ISNUMBER($N2295),$N2295*Validation!$B$5,"")</f>
        <v/>
      </c>
      <c r="Y2295" s="26" t="str">
        <f aca="false">IF($A2295="","",SUBSTITUTE(SUBSTITUTE(SUBSTITUTE(SUBSTITUTE(SUBSTITUTE(SUBSTITUTE(SUBSTITUTE(UPPER(TRIM($A2295)),"Á","A"),"É","E"),"Í","I"),"Ó","O"),"Ú","U"),"Ñ","N"),"Ü","U"))</f>
        <v/>
      </c>
      <c r="Z2295" s="26" t="str">
        <f aca="false">IF($Y2295="","",LEFT($Y2295,1)&amp;" "&amp;TRIM(RIGHT(SUBSTITUTE($Y2295," ",REPT(" ",50)),50)))</f>
        <v/>
      </c>
      <c r="AA2295" s="27" t="str">
        <f aca="false">IF($AF2295="","",IF(COUNTIF(Validation!$U$19:$U$178,$AF2295)&gt;0,"OK","NO MATCH"))</f>
        <v/>
      </c>
      <c r="AB2295" s="27" t="str">
        <f aca="false">IF($W2295=0,"",IF(AND($W2295&gt;=Validation!$B$3,$W2295&lt;=Validation!$C$3),"Yes","No"))</f>
        <v/>
      </c>
      <c r="AC2295" s="26" t="str">
        <f aca="false">IF($A2295="","",$AF2295&amp;"|"&amp;TEXT($W2295,"yyyy-mm-dd")&amp;"|"&amp;$J2295&amp;"|"&amp;$N2295)</f>
        <v/>
      </c>
      <c r="AD2295" s="27" t="str">
        <f aca="false">IF($AC2295="","",IF(COUNTIF($AC$2:$AC$3000,$AC2295)&gt;1,"REVIEW","OK"))</f>
        <v/>
      </c>
      <c r="AE2295" s="27" t="str">
        <f aca="false">IF(OR($W2295=0,$O2295=""),"",IF(IFERROR(IF(ISNUMBER($O2295),INT($O2295),DATE(VALUE(MID(SUBSTITUTE(LEFT($O2295,FIND(" ",$O2295&amp;" ")-1),"/",REPT(" ",20)),41,20)),VALUE(LEFT(SUBSTITUTE(LEFT($O2295,FIND(" ",$O2295&amp;" ")-1),"/",REPT(" ",20)),20)),VALUE(MID(SUBSTITUTE(LEFT($O2295,FIND(" ",$O2295&amp;" ")-1),"/",REPT(" ",20)),21,20)))),0)&gt;$W2295,"Late","Same day"))</f>
        <v/>
      </c>
      <c r="AF2295" s="26" t="str">
        <f aca="false">IF($A2295="","",IFERROR(INDEX(Validation!$C$193:$C$217,MATCH($A2295,Validation!$A$193:$A$217,0)),IF(COUNTIF(Validation!$U$19:$U$178,$Z2295)&gt;0,$Z2295,IF(COUNTIF(Validation!$S$19:$S$178,$AI2295)=1,INDEX(Validation!$U$19:$U$178,MATCH($AI2295,Validation!$S$19:$S$178,0)),$Z2295))))</f>
        <v/>
      </c>
      <c r="AG2295" s="27" t="str">
        <f aca="false">IF(COUNTA($A2295:$U2295)=0,"",IF($A2295="","No name",IF($F2295="","No date",IF($W2295=0,"Date ilegible",IF(NOT(ISNUMBER($N2295)),"Hours no numéricas",IF($AA2295="NO MATCH","Person no identificada","OK"))))))</f>
        <v/>
      </c>
      <c r="AH2295" s="27" t="str">
        <f aca="false">IF($W2295=0,"No date",IF($W2295&lt;Validation!$B$3,"Before period",IF($W2295&gt;Validation!$C$3,"After period","In period")))</f>
        <v>No date</v>
      </c>
      <c r="AI2295" s="26" t="str">
        <f aca="false">IF($Y2295="","",TRIM(RIGHT(SUBSTITUTE($Y2295," ",REPT(" ",50)),50)))</f>
        <v/>
      </c>
      <c r="AJ2295" s="27" t="str">
        <f aca="false">IF($A2295="","",IF(NOT(ISERROR(MATCH($A2295,Validation!$A$193:$A$217,0))),"Manual mapping",IF(COUNTIF(Validation!$U$19:$U$178,$Z2295)&gt;0,"Direct",IF(COUNTIF(Validation!$S$19:$S$178,$AI2295)=1,"By surname","Unresolved"))))</f>
        <v/>
      </c>
      <c r="AK2295" s="28" t="str">
        <f aca="false">IF($L2295="","",IF(MATCH($L2295,$L$2:$L$3000,0)&lt;&gt;ROW()-1,"",COUNT($AK$1:$AK2294)+1))</f>
        <v/>
      </c>
      <c r="AL2295" s="28" t="str">
        <f aca="false">IF($G2295="","",IF(MATCH($G2295,$G$2:$G$3000,0)&lt;&gt;ROW()-1,"",COUNT($AL$1:$AL2294)+1))</f>
        <v/>
      </c>
      <c r="AM2295" s="28" t="str">
        <f aca="false">IF($H2295="","",IF(MATCH($H2295,$H$2:$H$3000,0)&lt;&gt;ROW()-1,"",COUNT($AM$1:$AM2294)+1))</f>
        <v/>
      </c>
      <c r="AN2295" s="28" t="str">
        <f aca="false">IF($I2295="","",IF(MATCH($I2295,$I$2:$I$3000,0)&lt;&gt;ROW()-1,"",COUNT($AN$1:$AN2294)+1))</f>
        <v/>
      </c>
      <c r="AO2295" s="28" t="str">
        <f aca="false">IF($Q2295="","",IF(MATCH($Q2295,$Q$2:$Q$3000,0)&lt;&gt;ROW()-1,"",COUNT($AO$1:$AO2294)+1))</f>
        <v/>
      </c>
    </row>
    <row r="2296" customFormat="false" ht="12.75" hidden="false" customHeight="true" outlineLevel="0" collapsed="false">
      <c r="W2296" s="24" t="n">
        <f aca="false">IF($F2296="",0,IFERROR(IF(ISNUMBER($F2296),INT($F2296),DATE(VALUE(MID(SUBSTITUTE(LEFT($F2296,FIND(" ",$F2296&amp;" ")-1),"/",REPT(" ",20)),41,20)),VALUE(LEFT(SUBSTITUTE(LEFT($F2296,FIND(" ",$F2296&amp;" ")-1),"/",REPT(" ",20)),20)),VALUE(MID(SUBSTITUTE(LEFT($F2296,FIND(" ",$F2296&amp;" ")-1),"/",REPT(" ",20)),21,20)))),0))</f>
        <v>0</v>
      </c>
      <c r="X2296" s="25" t="str">
        <f aca="false">IF(ISNUMBER($N2296),$N2296*Validation!$B$5,"")</f>
        <v/>
      </c>
      <c r="Y2296" s="26" t="str">
        <f aca="false">IF($A2296="","",SUBSTITUTE(SUBSTITUTE(SUBSTITUTE(SUBSTITUTE(SUBSTITUTE(SUBSTITUTE(SUBSTITUTE(UPPER(TRIM($A2296)),"Á","A"),"É","E"),"Í","I"),"Ó","O"),"Ú","U"),"Ñ","N"),"Ü","U"))</f>
        <v/>
      </c>
      <c r="Z2296" s="26" t="str">
        <f aca="false">IF($Y2296="","",LEFT($Y2296,1)&amp;" "&amp;TRIM(RIGHT(SUBSTITUTE($Y2296," ",REPT(" ",50)),50)))</f>
        <v/>
      </c>
      <c r="AA2296" s="27" t="str">
        <f aca="false">IF($AF2296="","",IF(COUNTIF(Validation!$U$19:$U$178,$AF2296)&gt;0,"OK","NO MATCH"))</f>
        <v/>
      </c>
      <c r="AB2296" s="27" t="str">
        <f aca="false">IF($W2296=0,"",IF(AND($W2296&gt;=Validation!$B$3,$W2296&lt;=Validation!$C$3),"Yes","No"))</f>
        <v/>
      </c>
      <c r="AC2296" s="26" t="str">
        <f aca="false">IF($A2296="","",$AF2296&amp;"|"&amp;TEXT($W2296,"yyyy-mm-dd")&amp;"|"&amp;$J2296&amp;"|"&amp;$N2296)</f>
        <v/>
      </c>
      <c r="AD2296" s="27" t="str">
        <f aca="false">IF($AC2296="","",IF(COUNTIF($AC$2:$AC$3000,$AC2296)&gt;1,"REVIEW","OK"))</f>
        <v/>
      </c>
      <c r="AE2296" s="27" t="str">
        <f aca="false">IF(OR($W2296=0,$O2296=""),"",IF(IFERROR(IF(ISNUMBER($O2296),INT($O2296),DATE(VALUE(MID(SUBSTITUTE(LEFT($O2296,FIND(" ",$O2296&amp;" ")-1),"/",REPT(" ",20)),41,20)),VALUE(LEFT(SUBSTITUTE(LEFT($O2296,FIND(" ",$O2296&amp;" ")-1),"/",REPT(" ",20)),20)),VALUE(MID(SUBSTITUTE(LEFT($O2296,FIND(" ",$O2296&amp;" ")-1),"/",REPT(" ",20)),21,20)))),0)&gt;$W2296,"Late","Same day"))</f>
        <v/>
      </c>
      <c r="AF2296" s="26" t="str">
        <f aca="false">IF($A2296="","",IFERROR(INDEX(Validation!$C$193:$C$217,MATCH($A2296,Validation!$A$193:$A$217,0)),IF(COUNTIF(Validation!$U$19:$U$178,$Z2296)&gt;0,$Z2296,IF(COUNTIF(Validation!$S$19:$S$178,$AI2296)=1,INDEX(Validation!$U$19:$U$178,MATCH($AI2296,Validation!$S$19:$S$178,0)),$Z2296))))</f>
        <v/>
      </c>
      <c r="AG2296" s="27" t="str">
        <f aca="false">IF(COUNTA($A2296:$U2296)=0,"",IF($A2296="","No name",IF($F2296="","No date",IF($W2296=0,"Date ilegible",IF(NOT(ISNUMBER($N2296)),"Hours no numéricas",IF($AA2296="NO MATCH","Person no identificada","OK"))))))</f>
        <v/>
      </c>
      <c r="AH2296" s="27" t="str">
        <f aca="false">IF($W2296=0,"No date",IF($W2296&lt;Validation!$B$3,"Before period",IF($W2296&gt;Validation!$C$3,"After period","In period")))</f>
        <v>No date</v>
      </c>
      <c r="AI2296" s="26" t="str">
        <f aca="false">IF($Y2296="","",TRIM(RIGHT(SUBSTITUTE($Y2296," ",REPT(" ",50)),50)))</f>
        <v/>
      </c>
      <c r="AJ2296" s="27" t="str">
        <f aca="false">IF($A2296="","",IF(NOT(ISERROR(MATCH($A2296,Validation!$A$193:$A$217,0))),"Manual mapping",IF(COUNTIF(Validation!$U$19:$U$178,$Z2296)&gt;0,"Direct",IF(COUNTIF(Validation!$S$19:$S$178,$AI2296)=1,"By surname","Unresolved"))))</f>
        <v/>
      </c>
      <c r="AK2296" s="28" t="str">
        <f aca="false">IF($L2296="","",IF(MATCH($L2296,$L$2:$L$3000,0)&lt;&gt;ROW()-1,"",COUNT($AK$1:$AK2295)+1))</f>
        <v/>
      </c>
      <c r="AL2296" s="28" t="str">
        <f aca="false">IF($G2296="","",IF(MATCH($G2296,$G$2:$G$3000,0)&lt;&gt;ROW()-1,"",COUNT($AL$1:$AL2295)+1))</f>
        <v/>
      </c>
      <c r="AM2296" s="28" t="str">
        <f aca="false">IF($H2296="","",IF(MATCH($H2296,$H$2:$H$3000,0)&lt;&gt;ROW()-1,"",COUNT($AM$1:$AM2295)+1))</f>
        <v/>
      </c>
      <c r="AN2296" s="28" t="str">
        <f aca="false">IF($I2296="","",IF(MATCH($I2296,$I$2:$I$3000,0)&lt;&gt;ROW()-1,"",COUNT($AN$1:$AN2295)+1))</f>
        <v/>
      </c>
      <c r="AO2296" s="28" t="str">
        <f aca="false">IF($Q2296="","",IF(MATCH($Q2296,$Q$2:$Q$3000,0)&lt;&gt;ROW()-1,"",COUNT($AO$1:$AO2295)+1))</f>
        <v/>
      </c>
    </row>
    <row r="2297" customFormat="false" ht="12.75" hidden="false" customHeight="true" outlineLevel="0" collapsed="false">
      <c r="W2297" s="24" t="n">
        <f aca="false">IF($F2297="",0,IFERROR(IF(ISNUMBER($F2297),INT($F2297),DATE(VALUE(MID(SUBSTITUTE(LEFT($F2297,FIND(" ",$F2297&amp;" ")-1),"/",REPT(" ",20)),41,20)),VALUE(LEFT(SUBSTITUTE(LEFT($F2297,FIND(" ",$F2297&amp;" ")-1),"/",REPT(" ",20)),20)),VALUE(MID(SUBSTITUTE(LEFT($F2297,FIND(" ",$F2297&amp;" ")-1),"/",REPT(" ",20)),21,20)))),0))</f>
        <v>0</v>
      </c>
      <c r="X2297" s="25" t="str">
        <f aca="false">IF(ISNUMBER($N2297),$N2297*Validation!$B$5,"")</f>
        <v/>
      </c>
      <c r="Y2297" s="26" t="str">
        <f aca="false">IF($A2297="","",SUBSTITUTE(SUBSTITUTE(SUBSTITUTE(SUBSTITUTE(SUBSTITUTE(SUBSTITUTE(SUBSTITUTE(UPPER(TRIM($A2297)),"Á","A"),"É","E"),"Í","I"),"Ó","O"),"Ú","U"),"Ñ","N"),"Ü","U"))</f>
        <v/>
      </c>
      <c r="Z2297" s="26" t="str">
        <f aca="false">IF($Y2297="","",LEFT($Y2297,1)&amp;" "&amp;TRIM(RIGHT(SUBSTITUTE($Y2297," ",REPT(" ",50)),50)))</f>
        <v/>
      </c>
      <c r="AA2297" s="27" t="str">
        <f aca="false">IF($AF2297="","",IF(COUNTIF(Validation!$U$19:$U$178,$AF2297)&gt;0,"OK","NO MATCH"))</f>
        <v/>
      </c>
      <c r="AB2297" s="27" t="str">
        <f aca="false">IF($W2297=0,"",IF(AND($W2297&gt;=Validation!$B$3,$W2297&lt;=Validation!$C$3),"Yes","No"))</f>
        <v/>
      </c>
      <c r="AC2297" s="26" t="str">
        <f aca="false">IF($A2297="","",$AF2297&amp;"|"&amp;TEXT($W2297,"yyyy-mm-dd")&amp;"|"&amp;$J2297&amp;"|"&amp;$N2297)</f>
        <v/>
      </c>
      <c r="AD2297" s="27" t="str">
        <f aca="false">IF($AC2297="","",IF(COUNTIF($AC$2:$AC$3000,$AC2297)&gt;1,"REVIEW","OK"))</f>
        <v/>
      </c>
      <c r="AE2297" s="27" t="str">
        <f aca="false">IF(OR($W2297=0,$O2297=""),"",IF(IFERROR(IF(ISNUMBER($O2297),INT($O2297),DATE(VALUE(MID(SUBSTITUTE(LEFT($O2297,FIND(" ",$O2297&amp;" ")-1),"/",REPT(" ",20)),41,20)),VALUE(LEFT(SUBSTITUTE(LEFT($O2297,FIND(" ",$O2297&amp;" ")-1),"/",REPT(" ",20)),20)),VALUE(MID(SUBSTITUTE(LEFT($O2297,FIND(" ",$O2297&amp;" ")-1),"/",REPT(" ",20)),21,20)))),0)&gt;$W2297,"Late","Same day"))</f>
        <v/>
      </c>
      <c r="AF2297" s="26" t="str">
        <f aca="false">IF($A2297="","",IFERROR(INDEX(Validation!$C$193:$C$217,MATCH($A2297,Validation!$A$193:$A$217,0)),IF(COUNTIF(Validation!$U$19:$U$178,$Z2297)&gt;0,$Z2297,IF(COUNTIF(Validation!$S$19:$S$178,$AI2297)=1,INDEX(Validation!$U$19:$U$178,MATCH($AI2297,Validation!$S$19:$S$178,0)),$Z2297))))</f>
        <v/>
      </c>
      <c r="AG2297" s="27" t="str">
        <f aca="false">IF(COUNTA($A2297:$U2297)=0,"",IF($A2297="","No name",IF($F2297="","No date",IF($W2297=0,"Date ilegible",IF(NOT(ISNUMBER($N2297)),"Hours no numéricas",IF($AA2297="NO MATCH","Person no identificada","OK"))))))</f>
        <v/>
      </c>
      <c r="AH2297" s="27" t="str">
        <f aca="false">IF($W2297=0,"No date",IF($W2297&lt;Validation!$B$3,"Before period",IF($W2297&gt;Validation!$C$3,"After period","In period")))</f>
        <v>No date</v>
      </c>
      <c r="AI2297" s="26" t="str">
        <f aca="false">IF($Y2297="","",TRIM(RIGHT(SUBSTITUTE($Y2297," ",REPT(" ",50)),50)))</f>
        <v/>
      </c>
      <c r="AJ2297" s="27" t="str">
        <f aca="false">IF($A2297="","",IF(NOT(ISERROR(MATCH($A2297,Validation!$A$193:$A$217,0))),"Manual mapping",IF(COUNTIF(Validation!$U$19:$U$178,$Z2297)&gt;0,"Direct",IF(COUNTIF(Validation!$S$19:$S$178,$AI2297)=1,"By surname","Unresolved"))))</f>
        <v/>
      </c>
      <c r="AK2297" s="28" t="str">
        <f aca="false">IF($L2297="","",IF(MATCH($L2297,$L$2:$L$3000,0)&lt;&gt;ROW()-1,"",COUNT($AK$1:$AK2296)+1))</f>
        <v/>
      </c>
      <c r="AL2297" s="28" t="str">
        <f aca="false">IF($G2297="","",IF(MATCH($G2297,$G$2:$G$3000,0)&lt;&gt;ROW()-1,"",COUNT($AL$1:$AL2296)+1))</f>
        <v/>
      </c>
      <c r="AM2297" s="28" t="str">
        <f aca="false">IF($H2297="","",IF(MATCH($H2297,$H$2:$H$3000,0)&lt;&gt;ROW()-1,"",COUNT($AM$1:$AM2296)+1))</f>
        <v/>
      </c>
      <c r="AN2297" s="28" t="str">
        <f aca="false">IF($I2297="","",IF(MATCH($I2297,$I$2:$I$3000,0)&lt;&gt;ROW()-1,"",COUNT($AN$1:$AN2296)+1))</f>
        <v/>
      </c>
      <c r="AO2297" s="28" t="str">
        <f aca="false">IF($Q2297="","",IF(MATCH($Q2297,$Q$2:$Q$3000,0)&lt;&gt;ROW()-1,"",COUNT($AO$1:$AO2296)+1))</f>
        <v/>
      </c>
    </row>
    <row r="2298" customFormat="false" ht="12.75" hidden="false" customHeight="true" outlineLevel="0" collapsed="false">
      <c r="W2298" s="24" t="n">
        <f aca="false">IF($F2298="",0,IFERROR(IF(ISNUMBER($F2298),INT($F2298),DATE(VALUE(MID(SUBSTITUTE(LEFT($F2298,FIND(" ",$F2298&amp;" ")-1),"/",REPT(" ",20)),41,20)),VALUE(LEFT(SUBSTITUTE(LEFT($F2298,FIND(" ",$F2298&amp;" ")-1),"/",REPT(" ",20)),20)),VALUE(MID(SUBSTITUTE(LEFT($F2298,FIND(" ",$F2298&amp;" ")-1),"/",REPT(" ",20)),21,20)))),0))</f>
        <v>0</v>
      </c>
      <c r="X2298" s="25" t="str">
        <f aca="false">IF(ISNUMBER($N2298),$N2298*Validation!$B$5,"")</f>
        <v/>
      </c>
      <c r="Y2298" s="26" t="str">
        <f aca="false">IF($A2298="","",SUBSTITUTE(SUBSTITUTE(SUBSTITUTE(SUBSTITUTE(SUBSTITUTE(SUBSTITUTE(SUBSTITUTE(UPPER(TRIM($A2298)),"Á","A"),"É","E"),"Í","I"),"Ó","O"),"Ú","U"),"Ñ","N"),"Ü","U"))</f>
        <v/>
      </c>
      <c r="Z2298" s="26" t="str">
        <f aca="false">IF($Y2298="","",LEFT($Y2298,1)&amp;" "&amp;TRIM(RIGHT(SUBSTITUTE($Y2298," ",REPT(" ",50)),50)))</f>
        <v/>
      </c>
      <c r="AA2298" s="27" t="str">
        <f aca="false">IF($AF2298="","",IF(COUNTIF(Validation!$U$19:$U$178,$AF2298)&gt;0,"OK","NO MATCH"))</f>
        <v/>
      </c>
      <c r="AB2298" s="27" t="str">
        <f aca="false">IF($W2298=0,"",IF(AND($W2298&gt;=Validation!$B$3,$W2298&lt;=Validation!$C$3),"Yes","No"))</f>
        <v/>
      </c>
      <c r="AC2298" s="26" t="str">
        <f aca="false">IF($A2298="","",$AF2298&amp;"|"&amp;TEXT($W2298,"yyyy-mm-dd")&amp;"|"&amp;$J2298&amp;"|"&amp;$N2298)</f>
        <v/>
      </c>
      <c r="AD2298" s="27" t="str">
        <f aca="false">IF($AC2298="","",IF(COUNTIF($AC$2:$AC$3000,$AC2298)&gt;1,"REVIEW","OK"))</f>
        <v/>
      </c>
      <c r="AE2298" s="27" t="str">
        <f aca="false">IF(OR($W2298=0,$O2298=""),"",IF(IFERROR(IF(ISNUMBER($O2298),INT($O2298),DATE(VALUE(MID(SUBSTITUTE(LEFT($O2298,FIND(" ",$O2298&amp;" ")-1),"/",REPT(" ",20)),41,20)),VALUE(LEFT(SUBSTITUTE(LEFT($O2298,FIND(" ",$O2298&amp;" ")-1),"/",REPT(" ",20)),20)),VALUE(MID(SUBSTITUTE(LEFT($O2298,FIND(" ",$O2298&amp;" ")-1),"/",REPT(" ",20)),21,20)))),0)&gt;$W2298,"Late","Same day"))</f>
        <v/>
      </c>
      <c r="AF2298" s="26" t="str">
        <f aca="false">IF($A2298="","",IFERROR(INDEX(Validation!$C$193:$C$217,MATCH($A2298,Validation!$A$193:$A$217,0)),IF(COUNTIF(Validation!$U$19:$U$178,$Z2298)&gt;0,$Z2298,IF(COUNTIF(Validation!$S$19:$S$178,$AI2298)=1,INDEX(Validation!$U$19:$U$178,MATCH($AI2298,Validation!$S$19:$S$178,0)),$Z2298))))</f>
        <v/>
      </c>
      <c r="AG2298" s="27" t="str">
        <f aca="false">IF(COUNTA($A2298:$U2298)=0,"",IF($A2298="","No name",IF($F2298="","No date",IF($W2298=0,"Date ilegible",IF(NOT(ISNUMBER($N2298)),"Hours no numéricas",IF($AA2298="NO MATCH","Person no identificada","OK"))))))</f>
        <v/>
      </c>
      <c r="AH2298" s="27" t="str">
        <f aca="false">IF($W2298=0,"No date",IF($W2298&lt;Validation!$B$3,"Before period",IF($W2298&gt;Validation!$C$3,"After period","In period")))</f>
        <v>No date</v>
      </c>
      <c r="AI2298" s="26" t="str">
        <f aca="false">IF($Y2298="","",TRIM(RIGHT(SUBSTITUTE($Y2298," ",REPT(" ",50)),50)))</f>
        <v/>
      </c>
      <c r="AJ2298" s="27" t="str">
        <f aca="false">IF($A2298="","",IF(NOT(ISERROR(MATCH($A2298,Validation!$A$193:$A$217,0))),"Manual mapping",IF(COUNTIF(Validation!$U$19:$U$178,$Z2298)&gt;0,"Direct",IF(COUNTIF(Validation!$S$19:$S$178,$AI2298)=1,"By surname","Unresolved"))))</f>
        <v/>
      </c>
      <c r="AK2298" s="28" t="str">
        <f aca="false">IF($L2298="","",IF(MATCH($L2298,$L$2:$L$3000,0)&lt;&gt;ROW()-1,"",COUNT($AK$1:$AK2297)+1))</f>
        <v/>
      </c>
      <c r="AL2298" s="28" t="str">
        <f aca="false">IF($G2298="","",IF(MATCH($G2298,$G$2:$G$3000,0)&lt;&gt;ROW()-1,"",COUNT($AL$1:$AL2297)+1))</f>
        <v/>
      </c>
      <c r="AM2298" s="28" t="str">
        <f aca="false">IF($H2298="","",IF(MATCH($H2298,$H$2:$H$3000,0)&lt;&gt;ROW()-1,"",COUNT($AM$1:$AM2297)+1))</f>
        <v/>
      </c>
      <c r="AN2298" s="28" t="str">
        <f aca="false">IF($I2298="","",IF(MATCH($I2298,$I$2:$I$3000,0)&lt;&gt;ROW()-1,"",COUNT($AN$1:$AN2297)+1))</f>
        <v/>
      </c>
      <c r="AO2298" s="28" t="str">
        <f aca="false">IF($Q2298="","",IF(MATCH($Q2298,$Q$2:$Q$3000,0)&lt;&gt;ROW()-1,"",COUNT($AO$1:$AO2297)+1))</f>
        <v/>
      </c>
    </row>
    <row r="2299" customFormat="false" ht="12.75" hidden="false" customHeight="true" outlineLevel="0" collapsed="false">
      <c r="W2299" s="24" t="n">
        <f aca="false">IF($F2299="",0,IFERROR(IF(ISNUMBER($F2299),INT($F2299),DATE(VALUE(MID(SUBSTITUTE(LEFT($F2299,FIND(" ",$F2299&amp;" ")-1),"/",REPT(" ",20)),41,20)),VALUE(LEFT(SUBSTITUTE(LEFT($F2299,FIND(" ",$F2299&amp;" ")-1),"/",REPT(" ",20)),20)),VALUE(MID(SUBSTITUTE(LEFT($F2299,FIND(" ",$F2299&amp;" ")-1),"/",REPT(" ",20)),21,20)))),0))</f>
        <v>0</v>
      </c>
      <c r="X2299" s="25" t="str">
        <f aca="false">IF(ISNUMBER($N2299),$N2299*Validation!$B$5,"")</f>
        <v/>
      </c>
      <c r="Y2299" s="26" t="str">
        <f aca="false">IF($A2299="","",SUBSTITUTE(SUBSTITUTE(SUBSTITUTE(SUBSTITUTE(SUBSTITUTE(SUBSTITUTE(SUBSTITUTE(UPPER(TRIM($A2299)),"Á","A"),"É","E"),"Í","I"),"Ó","O"),"Ú","U"),"Ñ","N"),"Ü","U"))</f>
        <v/>
      </c>
      <c r="Z2299" s="26" t="str">
        <f aca="false">IF($Y2299="","",LEFT($Y2299,1)&amp;" "&amp;TRIM(RIGHT(SUBSTITUTE($Y2299," ",REPT(" ",50)),50)))</f>
        <v/>
      </c>
      <c r="AA2299" s="27" t="str">
        <f aca="false">IF($AF2299="","",IF(COUNTIF(Validation!$U$19:$U$178,$AF2299)&gt;0,"OK","NO MATCH"))</f>
        <v/>
      </c>
      <c r="AB2299" s="27" t="str">
        <f aca="false">IF($W2299=0,"",IF(AND($W2299&gt;=Validation!$B$3,$W2299&lt;=Validation!$C$3),"Yes","No"))</f>
        <v/>
      </c>
      <c r="AC2299" s="26" t="str">
        <f aca="false">IF($A2299="","",$AF2299&amp;"|"&amp;TEXT($W2299,"yyyy-mm-dd")&amp;"|"&amp;$J2299&amp;"|"&amp;$N2299)</f>
        <v/>
      </c>
      <c r="AD2299" s="27" t="str">
        <f aca="false">IF($AC2299="","",IF(COUNTIF($AC$2:$AC$3000,$AC2299)&gt;1,"REVIEW","OK"))</f>
        <v/>
      </c>
      <c r="AE2299" s="27" t="str">
        <f aca="false">IF(OR($W2299=0,$O2299=""),"",IF(IFERROR(IF(ISNUMBER($O2299),INT($O2299),DATE(VALUE(MID(SUBSTITUTE(LEFT($O2299,FIND(" ",$O2299&amp;" ")-1),"/",REPT(" ",20)),41,20)),VALUE(LEFT(SUBSTITUTE(LEFT($O2299,FIND(" ",$O2299&amp;" ")-1),"/",REPT(" ",20)),20)),VALUE(MID(SUBSTITUTE(LEFT($O2299,FIND(" ",$O2299&amp;" ")-1),"/",REPT(" ",20)),21,20)))),0)&gt;$W2299,"Late","Same day"))</f>
        <v/>
      </c>
      <c r="AF2299" s="26" t="str">
        <f aca="false">IF($A2299="","",IFERROR(INDEX(Validation!$C$193:$C$217,MATCH($A2299,Validation!$A$193:$A$217,0)),IF(COUNTIF(Validation!$U$19:$U$178,$Z2299)&gt;0,$Z2299,IF(COUNTIF(Validation!$S$19:$S$178,$AI2299)=1,INDEX(Validation!$U$19:$U$178,MATCH($AI2299,Validation!$S$19:$S$178,0)),$Z2299))))</f>
        <v/>
      </c>
      <c r="AG2299" s="27" t="str">
        <f aca="false">IF(COUNTA($A2299:$U2299)=0,"",IF($A2299="","No name",IF($F2299="","No date",IF($W2299=0,"Date ilegible",IF(NOT(ISNUMBER($N2299)),"Hours no numéricas",IF($AA2299="NO MATCH","Person no identificada","OK"))))))</f>
        <v/>
      </c>
      <c r="AH2299" s="27" t="str">
        <f aca="false">IF($W2299=0,"No date",IF($W2299&lt;Validation!$B$3,"Before period",IF($W2299&gt;Validation!$C$3,"After period","In period")))</f>
        <v>No date</v>
      </c>
      <c r="AI2299" s="26" t="str">
        <f aca="false">IF($Y2299="","",TRIM(RIGHT(SUBSTITUTE($Y2299," ",REPT(" ",50)),50)))</f>
        <v/>
      </c>
      <c r="AJ2299" s="27" t="str">
        <f aca="false">IF($A2299="","",IF(NOT(ISERROR(MATCH($A2299,Validation!$A$193:$A$217,0))),"Manual mapping",IF(COUNTIF(Validation!$U$19:$U$178,$Z2299)&gt;0,"Direct",IF(COUNTIF(Validation!$S$19:$S$178,$AI2299)=1,"By surname","Unresolved"))))</f>
        <v/>
      </c>
      <c r="AK2299" s="28" t="str">
        <f aca="false">IF($L2299="","",IF(MATCH($L2299,$L$2:$L$3000,0)&lt;&gt;ROW()-1,"",COUNT($AK$1:$AK2298)+1))</f>
        <v/>
      </c>
      <c r="AL2299" s="28" t="str">
        <f aca="false">IF($G2299="","",IF(MATCH($G2299,$G$2:$G$3000,0)&lt;&gt;ROW()-1,"",COUNT($AL$1:$AL2298)+1))</f>
        <v/>
      </c>
      <c r="AM2299" s="28" t="str">
        <f aca="false">IF($H2299="","",IF(MATCH($H2299,$H$2:$H$3000,0)&lt;&gt;ROW()-1,"",COUNT($AM$1:$AM2298)+1))</f>
        <v/>
      </c>
      <c r="AN2299" s="28" t="str">
        <f aca="false">IF($I2299="","",IF(MATCH($I2299,$I$2:$I$3000,0)&lt;&gt;ROW()-1,"",COUNT($AN$1:$AN2298)+1))</f>
        <v/>
      </c>
      <c r="AO2299" s="28" t="str">
        <f aca="false">IF($Q2299="","",IF(MATCH($Q2299,$Q$2:$Q$3000,0)&lt;&gt;ROW()-1,"",COUNT($AO$1:$AO2298)+1))</f>
        <v/>
      </c>
    </row>
    <row r="2300" customFormat="false" ht="12.75" hidden="false" customHeight="true" outlineLevel="0" collapsed="false">
      <c r="W2300" s="24" t="n">
        <f aca="false">IF($F2300="",0,IFERROR(IF(ISNUMBER($F2300),INT($F2300),DATE(VALUE(MID(SUBSTITUTE(LEFT($F2300,FIND(" ",$F2300&amp;" ")-1),"/",REPT(" ",20)),41,20)),VALUE(LEFT(SUBSTITUTE(LEFT($F2300,FIND(" ",$F2300&amp;" ")-1),"/",REPT(" ",20)),20)),VALUE(MID(SUBSTITUTE(LEFT($F2300,FIND(" ",$F2300&amp;" ")-1),"/",REPT(" ",20)),21,20)))),0))</f>
        <v>0</v>
      </c>
      <c r="X2300" s="25" t="str">
        <f aca="false">IF(ISNUMBER($N2300),$N2300*Validation!$B$5,"")</f>
        <v/>
      </c>
      <c r="Y2300" s="26" t="str">
        <f aca="false">IF($A2300="","",SUBSTITUTE(SUBSTITUTE(SUBSTITUTE(SUBSTITUTE(SUBSTITUTE(SUBSTITUTE(SUBSTITUTE(UPPER(TRIM($A2300)),"Á","A"),"É","E"),"Í","I"),"Ó","O"),"Ú","U"),"Ñ","N"),"Ü","U"))</f>
        <v/>
      </c>
      <c r="Z2300" s="26" t="str">
        <f aca="false">IF($Y2300="","",LEFT($Y2300,1)&amp;" "&amp;TRIM(RIGHT(SUBSTITUTE($Y2300," ",REPT(" ",50)),50)))</f>
        <v/>
      </c>
      <c r="AA2300" s="27" t="str">
        <f aca="false">IF($AF2300="","",IF(COUNTIF(Validation!$U$19:$U$178,$AF2300)&gt;0,"OK","NO MATCH"))</f>
        <v/>
      </c>
      <c r="AB2300" s="27" t="str">
        <f aca="false">IF($W2300=0,"",IF(AND($W2300&gt;=Validation!$B$3,$W2300&lt;=Validation!$C$3),"Yes","No"))</f>
        <v/>
      </c>
      <c r="AC2300" s="26" t="str">
        <f aca="false">IF($A2300="","",$AF2300&amp;"|"&amp;TEXT($W2300,"yyyy-mm-dd")&amp;"|"&amp;$J2300&amp;"|"&amp;$N2300)</f>
        <v/>
      </c>
      <c r="AD2300" s="27" t="str">
        <f aca="false">IF($AC2300="","",IF(COUNTIF($AC$2:$AC$3000,$AC2300)&gt;1,"REVIEW","OK"))</f>
        <v/>
      </c>
      <c r="AE2300" s="27" t="str">
        <f aca="false">IF(OR($W2300=0,$O2300=""),"",IF(IFERROR(IF(ISNUMBER($O2300),INT($O2300),DATE(VALUE(MID(SUBSTITUTE(LEFT($O2300,FIND(" ",$O2300&amp;" ")-1),"/",REPT(" ",20)),41,20)),VALUE(LEFT(SUBSTITUTE(LEFT($O2300,FIND(" ",$O2300&amp;" ")-1),"/",REPT(" ",20)),20)),VALUE(MID(SUBSTITUTE(LEFT($O2300,FIND(" ",$O2300&amp;" ")-1),"/",REPT(" ",20)),21,20)))),0)&gt;$W2300,"Late","Same day"))</f>
        <v/>
      </c>
      <c r="AF2300" s="26" t="str">
        <f aca="false">IF($A2300="","",IFERROR(INDEX(Validation!$C$193:$C$217,MATCH($A2300,Validation!$A$193:$A$217,0)),IF(COUNTIF(Validation!$U$19:$U$178,$Z2300)&gt;0,$Z2300,IF(COUNTIF(Validation!$S$19:$S$178,$AI2300)=1,INDEX(Validation!$U$19:$U$178,MATCH($AI2300,Validation!$S$19:$S$178,0)),$Z2300))))</f>
        <v/>
      </c>
      <c r="AG2300" s="27" t="str">
        <f aca="false">IF(COUNTA($A2300:$U2300)=0,"",IF($A2300="","No name",IF($F2300="","No date",IF($W2300=0,"Date ilegible",IF(NOT(ISNUMBER($N2300)),"Hours no numéricas",IF($AA2300="NO MATCH","Person no identificada","OK"))))))</f>
        <v/>
      </c>
      <c r="AH2300" s="27" t="str">
        <f aca="false">IF($W2300=0,"No date",IF($W2300&lt;Validation!$B$3,"Before period",IF($W2300&gt;Validation!$C$3,"After period","In period")))</f>
        <v>No date</v>
      </c>
      <c r="AI2300" s="26" t="str">
        <f aca="false">IF($Y2300="","",TRIM(RIGHT(SUBSTITUTE($Y2300," ",REPT(" ",50)),50)))</f>
        <v/>
      </c>
      <c r="AJ2300" s="27" t="str">
        <f aca="false">IF($A2300="","",IF(NOT(ISERROR(MATCH($A2300,Validation!$A$193:$A$217,0))),"Manual mapping",IF(COUNTIF(Validation!$U$19:$U$178,$Z2300)&gt;0,"Direct",IF(COUNTIF(Validation!$S$19:$S$178,$AI2300)=1,"By surname","Unresolved"))))</f>
        <v/>
      </c>
      <c r="AK2300" s="28" t="str">
        <f aca="false">IF($L2300="","",IF(MATCH($L2300,$L$2:$L$3000,0)&lt;&gt;ROW()-1,"",COUNT($AK$1:$AK2299)+1))</f>
        <v/>
      </c>
      <c r="AL2300" s="28" t="str">
        <f aca="false">IF($G2300="","",IF(MATCH($G2300,$G$2:$G$3000,0)&lt;&gt;ROW()-1,"",COUNT($AL$1:$AL2299)+1))</f>
        <v/>
      </c>
      <c r="AM2300" s="28" t="str">
        <f aca="false">IF($H2300="","",IF(MATCH($H2300,$H$2:$H$3000,0)&lt;&gt;ROW()-1,"",COUNT($AM$1:$AM2299)+1))</f>
        <v/>
      </c>
      <c r="AN2300" s="28" t="str">
        <f aca="false">IF($I2300="","",IF(MATCH($I2300,$I$2:$I$3000,0)&lt;&gt;ROW()-1,"",COUNT($AN$1:$AN2299)+1))</f>
        <v/>
      </c>
      <c r="AO2300" s="28" t="str">
        <f aca="false">IF($Q2300="","",IF(MATCH($Q2300,$Q$2:$Q$3000,0)&lt;&gt;ROW()-1,"",COUNT($AO$1:$AO2299)+1))</f>
        <v/>
      </c>
    </row>
    <row r="2301" customFormat="false" ht="12.75" hidden="false" customHeight="true" outlineLevel="0" collapsed="false">
      <c r="W2301" s="24" t="n">
        <f aca="false">IF($F2301="",0,IFERROR(IF(ISNUMBER($F2301),INT($F2301),DATE(VALUE(MID(SUBSTITUTE(LEFT($F2301,FIND(" ",$F2301&amp;" ")-1),"/",REPT(" ",20)),41,20)),VALUE(LEFT(SUBSTITUTE(LEFT($F2301,FIND(" ",$F2301&amp;" ")-1),"/",REPT(" ",20)),20)),VALUE(MID(SUBSTITUTE(LEFT($F2301,FIND(" ",$F2301&amp;" ")-1),"/",REPT(" ",20)),21,20)))),0))</f>
        <v>0</v>
      </c>
      <c r="X2301" s="25" t="str">
        <f aca="false">IF(ISNUMBER($N2301),$N2301*Validation!$B$5,"")</f>
        <v/>
      </c>
      <c r="Y2301" s="26" t="str">
        <f aca="false">IF($A2301="","",SUBSTITUTE(SUBSTITUTE(SUBSTITUTE(SUBSTITUTE(SUBSTITUTE(SUBSTITUTE(SUBSTITUTE(UPPER(TRIM($A2301)),"Á","A"),"É","E"),"Í","I"),"Ó","O"),"Ú","U"),"Ñ","N"),"Ü","U"))</f>
        <v/>
      </c>
      <c r="Z2301" s="26" t="str">
        <f aca="false">IF($Y2301="","",LEFT($Y2301,1)&amp;" "&amp;TRIM(RIGHT(SUBSTITUTE($Y2301," ",REPT(" ",50)),50)))</f>
        <v/>
      </c>
      <c r="AA2301" s="27" t="str">
        <f aca="false">IF($AF2301="","",IF(COUNTIF(Validation!$U$19:$U$178,$AF2301)&gt;0,"OK","NO MATCH"))</f>
        <v/>
      </c>
      <c r="AB2301" s="27" t="str">
        <f aca="false">IF($W2301=0,"",IF(AND($W2301&gt;=Validation!$B$3,$W2301&lt;=Validation!$C$3),"Yes","No"))</f>
        <v/>
      </c>
      <c r="AC2301" s="26" t="str">
        <f aca="false">IF($A2301="","",$AF2301&amp;"|"&amp;TEXT($W2301,"yyyy-mm-dd")&amp;"|"&amp;$J2301&amp;"|"&amp;$N2301)</f>
        <v/>
      </c>
      <c r="AD2301" s="27" t="str">
        <f aca="false">IF($AC2301="","",IF(COUNTIF($AC$2:$AC$3000,$AC2301)&gt;1,"REVIEW","OK"))</f>
        <v/>
      </c>
      <c r="AE2301" s="27" t="str">
        <f aca="false">IF(OR($W2301=0,$O2301=""),"",IF(IFERROR(IF(ISNUMBER($O2301),INT($O2301),DATE(VALUE(MID(SUBSTITUTE(LEFT($O2301,FIND(" ",$O2301&amp;" ")-1),"/",REPT(" ",20)),41,20)),VALUE(LEFT(SUBSTITUTE(LEFT($O2301,FIND(" ",$O2301&amp;" ")-1),"/",REPT(" ",20)),20)),VALUE(MID(SUBSTITUTE(LEFT($O2301,FIND(" ",$O2301&amp;" ")-1),"/",REPT(" ",20)),21,20)))),0)&gt;$W2301,"Late","Same day"))</f>
        <v/>
      </c>
      <c r="AF2301" s="26" t="str">
        <f aca="false">IF($A2301="","",IFERROR(INDEX(Validation!$C$193:$C$217,MATCH($A2301,Validation!$A$193:$A$217,0)),IF(COUNTIF(Validation!$U$19:$U$178,$Z2301)&gt;0,$Z2301,IF(COUNTIF(Validation!$S$19:$S$178,$AI2301)=1,INDEX(Validation!$U$19:$U$178,MATCH($AI2301,Validation!$S$19:$S$178,0)),$Z2301))))</f>
        <v/>
      </c>
      <c r="AG2301" s="27" t="str">
        <f aca="false">IF(COUNTA($A2301:$U2301)=0,"",IF($A2301="","No name",IF($F2301="","No date",IF($W2301=0,"Date ilegible",IF(NOT(ISNUMBER($N2301)),"Hours no numéricas",IF($AA2301="NO MATCH","Person no identificada","OK"))))))</f>
        <v/>
      </c>
      <c r="AH2301" s="27" t="str">
        <f aca="false">IF($W2301=0,"No date",IF($W2301&lt;Validation!$B$3,"Before period",IF($W2301&gt;Validation!$C$3,"After period","In period")))</f>
        <v>No date</v>
      </c>
      <c r="AI2301" s="26" t="str">
        <f aca="false">IF($Y2301="","",TRIM(RIGHT(SUBSTITUTE($Y2301," ",REPT(" ",50)),50)))</f>
        <v/>
      </c>
      <c r="AJ2301" s="27" t="str">
        <f aca="false">IF($A2301="","",IF(NOT(ISERROR(MATCH($A2301,Validation!$A$193:$A$217,0))),"Manual mapping",IF(COUNTIF(Validation!$U$19:$U$178,$Z2301)&gt;0,"Direct",IF(COUNTIF(Validation!$S$19:$S$178,$AI2301)=1,"By surname","Unresolved"))))</f>
        <v/>
      </c>
      <c r="AK2301" s="28" t="str">
        <f aca="false">IF($L2301="","",IF(MATCH($L2301,$L$2:$L$3000,0)&lt;&gt;ROW()-1,"",COUNT($AK$1:$AK2300)+1))</f>
        <v/>
      </c>
      <c r="AL2301" s="28" t="str">
        <f aca="false">IF($G2301="","",IF(MATCH($G2301,$G$2:$G$3000,0)&lt;&gt;ROW()-1,"",COUNT($AL$1:$AL2300)+1))</f>
        <v/>
      </c>
      <c r="AM2301" s="28" t="str">
        <f aca="false">IF($H2301="","",IF(MATCH($H2301,$H$2:$H$3000,0)&lt;&gt;ROW()-1,"",COUNT($AM$1:$AM2300)+1))</f>
        <v/>
      </c>
      <c r="AN2301" s="28" t="str">
        <f aca="false">IF($I2301="","",IF(MATCH($I2301,$I$2:$I$3000,0)&lt;&gt;ROW()-1,"",COUNT($AN$1:$AN2300)+1))</f>
        <v/>
      </c>
      <c r="AO2301" s="28" t="str">
        <f aca="false">IF($Q2301="","",IF(MATCH($Q2301,$Q$2:$Q$3000,0)&lt;&gt;ROW()-1,"",COUNT($AO$1:$AO2300)+1))</f>
        <v/>
      </c>
    </row>
    <row r="2302" customFormat="false" ht="12.75" hidden="false" customHeight="true" outlineLevel="0" collapsed="false">
      <c r="W2302" s="24" t="n">
        <f aca="false">IF($F2302="",0,IFERROR(IF(ISNUMBER($F2302),INT($F2302),DATE(VALUE(MID(SUBSTITUTE(LEFT($F2302,FIND(" ",$F2302&amp;" ")-1),"/",REPT(" ",20)),41,20)),VALUE(LEFT(SUBSTITUTE(LEFT($F2302,FIND(" ",$F2302&amp;" ")-1),"/",REPT(" ",20)),20)),VALUE(MID(SUBSTITUTE(LEFT($F2302,FIND(" ",$F2302&amp;" ")-1),"/",REPT(" ",20)),21,20)))),0))</f>
        <v>0</v>
      </c>
      <c r="X2302" s="25" t="str">
        <f aca="false">IF(ISNUMBER($N2302),$N2302*Validation!$B$5,"")</f>
        <v/>
      </c>
      <c r="Y2302" s="26" t="str">
        <f aca="false">IF($A2302="","",SUBSTITUTE(SUBSTITUTE(SUBSTITUTE(SUBSTITUTE(SUBSTITUTE(SUBSTITUTE(SUBSTITUTE(UPPER(TRIM($A2302)),"Á","A"),"É","E"),"Í","I"),"Ó","O"),"Ú","U"),"Ñ","N"),"Ü","U"))</f>
        <v/>
      </c>
      <c r="Z2302" s="26" t="str">
        <f aca="false">IF($Y2302="","",LEFT($Y2302,1)&amp;" "&amp;TRIM(RIGHT(SUBSTITUTE($Y2302," ",REPT(" ",50)),50)))</f>
        <v/>
      </c>
      <c r="AA2302" s="27" t="str">
        <f aca="false">IF($AF2302="","",IF(COUNTIF(Validation!$U$19:$U$178,$AF2302)&gt;0,"OK","NO MATCH"))</f>
        <v/>
      </c>
      <c r="AB2302" s="27" t="str">
        <f aca="false">IF($W2302=0,"",IF(AND($W2302&gt;=Validation!$B$3,$W2302&lt;=Validation!$C$3),"Yes","No"))</f>
        <v/>
      </c>
      <c r="AC2302" s="26" t="str">
        <f aca="false">IF($A2302="","",$AF2302&amp;"|"&amp;TEXT($W2302,"yyyy-mm-dd")&amp;"|"&amp;$J2302&amp;"|"&amp;$N2302)</f>
        <v/>
      </c>
      <c r="AD2302" s="27" t="str">
        <f aca="false">IF($AC2302="","",IF(COUNTIF($AC$2:$AC$3000,$AC2302)&gt;1,"REVIEW","OK"))</f>
        <v/>
      </c>
      <c r="AE2302" s="27" t="str">
        <f aca="false">IF(OR($W2302=0,$O2302=""),"",IF(IFERROR(IF(ISNUMBER($O2302),INT($O2302),DATE(VALUE(MID(SUBSTITUTE(LEFT($O2302,FIND(" ",$O2302&amp;" ")-1),"/",REPT(" ",20)),41,20)),VALUE(LEFT(SUBSTITUTE(LEFT($O2302,FIND(" ",$O2302&amp;" ")-1),"/",REPT(" ",20)),20)),VALUE(MID(SUBSTITUTE(LEFT($O2302,FIND(" ",$O2302&amp;" ")-1),"/",REPT(" ",20)),21,20)))),0)&gt;$W2302,"Late","Same day"))</f>
        <v/>
      </c>
      <c r="AF2302" s="26" t="str">
        <f aca="false">IF($A2302="","",IFERROR(INDEX(Validation!$C$193:$C$217,MATCH($A2302,Validation!$A$193:$A$217,0)),IF(COUNTIF(Validation!$U$19:$U$178,$Z2302)&gt;0,$Z2302,IF(COUNTIF(Validation!$S$19:$S$178,$AI2302)=1,INDEX(Validation!$U$19:$U$178,MATCH($AI2302,Validation!$S$19:$S$178,0)),$Z2302))))</f>
        <v/>
      </c>
      <c r="AG2302" s="27" t="str">
        <f aca="false">IF(COUNTA($A2302:$U2302)=0,"",IF($A2302="","No name",IF($F2302="","No date",IF($W2302=0,"Date ilegible",IF(NOT(ISNUMBER($N2302)),"Hours no numéricas",IF($AA2302="NO MATCH","Person no identificada","OK"))))))</f>
        <v/>
      </c>
      <c r="AH2302" s="27" t="str">
        <f aca="false">IF($W2302=0,"No date",IF($W2302&lt;Validation!$B$3,"Before period",IF($W2302&gt;Validation!$C$3,"After period","In period")))</f>
        <v>No date</v>
      </c>
      <c r="AI2302" s="26" t="str">
        <f aca="false">IF($Y2302="","",TRIM(RIGHT(SUBSTITUTE($Y2302," ",REPT(" ",50)),50)))</f>
        <v/>
      </c>
      <c r="AJ2302" s="27" t="str">
        <f aca="false">IF($A2302="","",IF(NOT(ISERROR(MATCH($A2302,Validation!$A$193:$A$217,0))),"Manual mapping",IF(COUNTIF(Validation!$U$19:$U$178,$Z2302)&gt;0,"Direct",IF(COUNTIF(Validation!$S$19:$S$178,$AI2302)=1,"By surname","Unresolved"))))</f>
        <v/>
      </c>
      <c r="AK2302" s="28" t="str">
        <f aca="false">IF($L2302="","",IF(MATCH($L2302,$L$2:$L$3000,0)&lt;&gt;ROW()-1,"",COUNT($AK$1:$AK2301)+1))</f>
        <v/>
      </c>
      <c r="AL2302" s="28" t="str">
        <f aca="false">IF($G2302="","",IF(MATCH($G2302,$G$2:$G$3000,0)&lt;&gt;ROW()-1,"",COUNT($AL$1:$AL2301)+1))</f>
        <v/>
      </c>
      <c r="AM2302" s="28" t="str">
        <f aca="false">IF($H2302="","",IF(MATCH($H2302,$H$2:$H$3000,0)&lt;&gt;ROW()-1,"",COUNT($AM$1:$AM2301)+1))</f>
        <v/>
      </c>
      <c r="AN2302" s="28" t="str">
        <f aca="false">IF($I2302="","",IF(MATCH($I2302,$I$2:$I$3000,0)&lt;&gt;ROW()-1,"",COUNT($AN$1:$AN2301)+1))</f>
        <v/>
      </c>
      <c r="AO2302" s="28" t="str">
        <f aca="false">IF($Q2302="","",IF(MATCH($Q2302,$Q$2:$Q$3000,0)&lt;&gt;ROW()-1,"",COUNT($AO$1:$AO2301)+1))</f>
        <v/>
      </c>
    </row>
    <row r="2303" customFormat="false" ht="12.75" hidden="false" customHeight="true" outlineLevel="0" collapsed="false">
      <c r="W2303" s="24" t="n">
        <f aca="false">IF($F2303="",0,IFERROR(IF(ISNUMBER($F2303),INT($F2303),DATE(VALUE(MID(SUBSTITUTE(LEFT($F2303,FIND(" ",$F2303&amp;" ")-1),"/",REPT(" ",20)),41,20)),VALUE(LEFT(SUBSTITUTE(LEFT($F2303,FIND(" ",$F2303&amp;" ")-1),"/",REPT(" ",20)),20)),VALUE(MID(SUBSTITUTE(LEFT($F2303,FIND(" ",$F2303&amp;" ")-1),"/",REPT(" ",20)),21,20)))),0))</f>
        <v>0</v>
      </c>
      <c r="X2303" s="25" t="str">
        <f aca="false">IF(ISNUMBER($N2303),$N2303*Validation!$B$5,"")</f>
        <v/>
      </c>
      <c r="Y2303" s="26" t="str">
        <f aca="false">IF($A2303="","",SUBSTITUTE(SUBSTITUTE(SUBSTITUTE(SUBSTITUTE(SUBSTITUTE(SUBSTITUTE(SUBSTITUTE(UPPER(TRIM($A2303)),"Á","A"),"É","E"),"Í","I"),"Ó","O"),"Ú","U"),"Ñ","N"),"Ü","U"))</f>
        <v/>
      </c>
      <c r="Z2303" s="26" t="str">
        <f aca="false">IF($Y2303="","",LEFT($Y2303,1)&amp;" "&amp;TRIM(RIGHT(SUBSTITUTE($Y2303," ",REPT(" ",50)),50)))</f>
        <v/>
      </c>
      <c r="AA2303" s="27" t="str">
        <f aca="false">IF($AF2303="","",IF(COUNTIF(Validation!$U$19:$U$178,$AF2303)&gt;0,"OK","NO MATCH"))</f>
        <v/>
      </c>
      <c r="AB2303" s="27" t="str">
        <f aca="false">IF($W2303=0,"",IF(AND($W2303&gt;=Validation!$B$3,$W2303&lt;=Validation!$C$3),"Yes","No"))</f>
        <v/>
      </c>
      <c r="AC2303" s="26" t="str">
        <f aca="false">IF($A2303="","",$AF2303&amp;"|"&amp;TEXT($W2303,"yyyy-mm-dd")&amp;"|"&amp;$J2303&amp;"|"&amp;$N2303)</f>
        <v/>
      </c>
      <c r="AD2303" s="27" t="str">
        <f aca="false">IF($AC2303="","",IF(COUNTIF($AC$2:$AC$3000,$AC2303)&gt;1,"REVIEW","OK"))</f>
        <v/>
      </c>
      <c r="AE2303" s="27" t="str">
        <f aca="false">IF(OR($W2303=0,$O2303=""),"",IF(IFERROR(IF(ISNUMBER($O2303),INT($O2303),DATE(VALUE(MID(SUBSTITUTE(LEFT($O2303,FIND(" ",$O2303&amp;" ")-1),"/",REPT(" ",20)),41,20)),VALUE(LEFT(SUBSTITUTE(LEFT($O2303,FIND(" ",$O2303&amp;" ")-1),"/",REPT(" ",20)),20)),VALUE(MID(SUBSTITUTE(LEFT($O2303,FIND(" ",$O2303&amp;" ")-1),"/",REPT(" ",20)),21,20)))),0)&gt;$W2303,"Late","Same day"))</f>
        <v/>
      </c>
      <c r="AF2303" s="26" t="str">
        <f aca="false">IF($A2303="","",IFERROR(INDEX(Validation!$C$193:$C$217,MATCH($A2303,Validation!$A$193:$A$217,0)),IF(COUNTIF(Validation!$U$19:$U$178,$Z2303)&gt;0,$Z2303,IF(COUNTIF(Validation!$S$19:$S$178,$AI2303)=1,INDEX(Validation!$U$19:$U$178,MATCH($AI2303,Validation!$S$19:$S$178,0)),$Z2303))))</f>
        <v/>
      </c>
      <c r="AG2303" s="27" t="str">
        <f aca="false">IF(COUNTA($A2303:$U2303)=0,"",IF($A2303="","No name",IF($F2303="","No date",IF($W2303=0,"Date ilegible",IF(NOT(ISNUMBER($N2303)),"Hours no numéricas",IF($AA2303="NO MATCH","Person no identificada","OK"))))))</f>
        <v/>
      </c>
      <c r="AH2303" s="27" t="str">
        <f aca="false">IF($W2303=0,"No date",IF($W2303&lt;Validation!$B$3,"Before period",IF($W2303&gt;Validation!$C$3,"After period","In period")))</f>
        <v>No date</v>
      </c>
      <c r="AI2303" s="26" t="str">
        <f aca="false">IF($Y2303="","",TRIM(RIGHT(SUBSTITUTE($Y2303," ",REPT(" ",50)),50)))</f>
        <v/>
      </c>
      <c r="AJ2303" s="27" t="str">
        <f aca="false">IF($A2303="","",IF(NOT(ISERROR(MATCH($A2303,Validation!$A$193:$A$217,0))),"Manual mapping",IF(COUNTIF(Validation!$U$19:$U$178,$Z2303)&gt;0,"Direct",IF(COUNTIF(Validation!$S$19:$S$178,$AI2303)=1,"By surname","Unresolved"))))</f>
        <v/>
      </c>
      <c r="AK2303" s="28" t="str">
        <f aca="false">IF($L2303="","",IF(MATCH($L2303,$L$2:$L$3000,0)&lt;&gt;ROW()-1,"",COUNT($AK$1:$AK2302)+1))</f>
        <v/>
      </c>
      <c r="AL2303" s="28" t="str">
        <f aca="false">IF($G2303="","",IF(MATCH($G2303,$G$2:$G$3000,0)&lt;&gt;ROW()-1,"",COUNT($AL$1:$AL2302)+1))</f>
        <v/>
      </c>
      <c r="AM2303" s="28" t="str">
        <f aca="false">IF($H2303="","",IF(MATCH($H2303,$H$2:$H$3000,0)&lt;&gt;ROW()-1,"",COUNT($AM$1:$AM2302)+1))</f>
        <v/>
      </c>
      <c r="AN2303" s="28" t="str">
        <f aca="false">IF($I2303="","",IF(MATCH($I2303,$I$2:$I$3000,0)&lt;&gt;ROW()-1,"",COUNT($AN$1:$AN2302)+1))</f>
        <v/>
      </c>
      <c r="AO2303" s="28" t="str">
        <f aca="false">IF($Q2303="","",IF(MATCH($Q2303,$Q$2:$Q$3000,0)&lt;&gt;ROW()-1,"",COUNT($AO$1:$AO2302)+1))</f>
        <v/>
      </c>
    </row>
    <row r="2304" customFormat="false" ht="12.75" hidden="false" customHeight="true" outlineLevel="0" collapsed="false">
      <c r="W2304" s="24" t="n">
        <f aca="false">IF($F2304="",0,IFERROR(IF(ISNUMBER($F2304),INT($F2304),DATE(VALUE(MID(SUBSTITUTE(LEFT($F2304,FIND(" ",$F2304&amp;" ")-1),"/",REPT(" ",20)),41,20)),VALUE(LEFT(SUBSTITUTE(LEFT($F2304,FIND(" ",$F2304&amp;" ")-1),"/",REPT(" ",20)),20)),VALUE(MID(SUBSTITUTE(LEFT($F2304,FIND(" ",$F2304&amp;" ")-1),"/",REPT(" ",20)),21,20)))),0))</f>
        <v>0</v>
      </c>
      <c r="X2304" s="25" t="str">
        <f aca="false">IF(ISNUMBER($N2304),$N2304*Validation!$B$5,"")</f>
        <v/>
      </c>
      <c r="Y2304" s="26" t="str">
        <f aca="false">IF($A2304="","",SUBSTITUTE(SUBSTITUTE(SUBSTITUTE(SUBSTITUTE(SUBSTITUTE(SUBSTITUTE(SUBSTITUTE(UPPER(TRIM($A2304)),"Á","A"),"É","E"),"Í","I"),"Ó","O"),"Ú","U"),"Ñ","N"),"Ü","U"))</f>
        <v/>
      </c>
      <c r="Z2304" s="26" t="str">
        <f aca="false">IF($Y2304="","",LEFT($Y2304,1)&amp;" "&amp;TRIM(RIGHT(SUBSTITUTE($Y2304," ",REPT(" ",50)),50)))</f>
        <v/>
      </c>
      <c r="AA2304" s="27" t="str">
        <f aca="false">IF($AF2304="","",IF(COUNTIF(Validation!$U$19:$U$178,$AF2304)&gt;0,"OK","NO MATCH"))</f>
        <v/>
      </c>
      <c r="AB2304" s="27" t="str">
        <f aca="false">IF($W2304=0,"",IF(AND($W2304&gt;=Validation!$B$3,$W2304&lt;=Validation!$C$3),"Yes","No"))</f>
        <v/>
      </c>
      <c r="AC2304" s="26" t="str">
        <f aca="false">IF($A2304="","",$AF2304&amp;"|"&amp;TEXT($W2304,"yyyy-mm-dd")&amp;"|"&amp;$J2304&amp;"|"&amp;$N2304)</f>
        <v/>
      </c>
      <c r="AD2304" s="27" t="str">
        <f aca="false">IF($AC2304="","",IF(COUNTIF($AC$2:$AC$3000,$AC2304)&gt;1,"REVIEW","OK"))</f>
        <v/>
      </c>
      <c r="AE2304" s="27" t="str">
        <f aca="false">IF(OR($W2304=0,$O2304=""),"",IF(IFERROR(IF(ISNUMBER($O2304),INT($O2304),DATE(VALUE(MID(SUBSTITUTE(LEFT($O2304,FIND(" ",$O2304&amp;" ")-1),"/",REPT(" ",20)),41,20)),VALUE(LEFT(SUBSTITUTE(LEFT($O2304,FIND(" ",$O2304&amp;" ")-1),"/",REPT(" ",20)),20)),VALUE(MID(SUBSTITUTE(LEFT($O2304,FIND(" ",$O2304&amp;" ")-1),"/",REPT(" ",20)),21,20)))),0)&gt;$W2304,"Late","Same day"))</f>
        <v/>
      </c>
      <c r="AF2304" s="26" t="str">
        <f aca="false">IF($A2304="","",IFERROR(INDEX(Validation!$C$193:$C$217,MATCH($A2304,Validation!$A$193:$A$217,0)),IF(COUNTIF(Validation!$U$19:$U$178,$Z2304)&gt;0,$Z2304,IF(COUNTIF(Validation!$S$19:$S$178,$AI2304)=1,INDEX(Validation!$U$19:$U$178,MATCH($AI2304,Validation!$S$19:$S$178,0)),$Z2304))))</f>
        <v/>
      </c>
      <c r="AG2304" s="27" t="str">
        <f aca="false">IF(COUNTA($A2304:$U2304)=0,"",IF($A2304="","No name",IF($F2304="","No date",IF($W2304=0,"Date ilegible",IF(NOT(ISNUMBER($N2304)),"Hours no numéricas",IF($AA2304="NO MATCH","Person no identificada","OK"))))))</f>
        <v/>
      </c>
      <c r="AH2304" s="27" t="str">
        <f aca="false">IF($W2304=0,"No date",IF($W2304&lt;Validation!$B$3,"Before period",IF($W2304&gt;Validation!$C$3,"After period","In period")))</f>
        <v>No date</v>
      </c>
      <c r="AI2304" s="26" t="str">
        <f aca="false">IF($Y2304="","",TRIM(RIGHT(SUBSTITUTE($Y2304," ",REPT(" ",50)),50)))</f>
        <v/>
      </c>
      <c r="AJ2304" s="27" t="str">
        <f aca="false">IF($A2304="","",IF(NOT(ISERROR(MATCH($A2304,Validation!$A$193:$A$217,0))),"Manual mapping",IF(COUNTIF(Validation!$U$19:$U$178,$Z2304)&gt;0,"Direct",IF(COUNTIF(Validation!$S$19:$S$178,$AI2304)=1,"By surname","Unresolved"))))</f>
        <v/>
      </c>
      <c r="AK2304" s="28" t="str">
        <f aca="false">IF($L2304="","",IF(MATCH($L2304,$L$2:$L$3000,0)&lt;&gt;ROW()-1,"",COUNT($AK$1:$AK2303)+1))</f>
        <v/>
      </c>
      <c r="AL2304" s="28" t="str">
        <f aca="false">IF($G2304="","",IF(MATCH($G2304,$G$2:$G$3000,0)&lt;&gt;ROW()-1,"",COUNT($AL$1:$AL2303)+1))</f>
        <v/>
      </c>
      <c r="AM2304" s="28" t="str">
        <f aca="false">IF($H2304="","",IF(MATCH($H2304,$H$2:$H$3000,0)&lt;&gt;ROW()-1,"",COUNT($AM$1:$AM2303)+1))</f>
        <v/>
      </c>
      <c r="AN2304" s="28" t="str">
        <f aca="false">IF($I2304="","",IF(MATCH($I2304,$I$2:$I$3000,0)&lt;&gt;ROW()-1,"",COUNT($AN$1:$AN2303)+1))</f>
        <v/>
      </c>
      <c r="AO2304" s="28" t="str">
        <f aca="false">IF($Q2304="","",IF(MATCH($Q2304,$Q$2:$Q$3000,0)&lt;&gt;ROW()-1,"",COUNT($AO$1:$AO2303)+1))</f>
        <v/>
      </c>
    </row>
    <row r="2305" customFormat="false" ht="12.75" hidden="false" customHeight="true" outlineLevel="0" collapsed="false">
      <c r="W2305" s="24" t="n">
        <f aca="false">IF($F2305="",0,IFERROR(IF(ISNUMBER($F2305),INT($F2305),DATE(VALUE(MID(SUBSTITUTE(LEFT($F2305,FIND(" ",$F2305&amp;" ")-1),"/",REPT(" ",20)),41,20)),VALUE(LEFT(SUBSTITUTE(LEFT($F2305,FIND(" ",$F2305&amp;" ")-1),"/",REPT(" ",20)),20)),VALUE(MID(SUBSTITUTE(LEFT($F2305,FIND(" ",$F2305&amp;" ")-1),"/",REPT(" ",20)),21,20)))),0))</f>
        <v>0</v>
      </c>
      <c r="X2305" s="25" t="str">
        <f aca="false">IF(ISNUMBER($N2305),$N2305*Validation!$B$5,"")</f>
        <v/>
      </c>
      <c r="Y2305" s="26" t="str">
        <f aca="false">IF($A2305="","",SUBSTITUTE(SUBSTITUTE(SUBSTITUTE(SUBSTITUTE(SUBSTITUTE(SUBSTITUTE(SUBSTITUTE(UPPER(TRIM($A2305)),"Á","A"),"É","E"),"Í","I"),"Ó","O"),"Ú","U"),"Ñ","N"),"Ü","U"))</f>
        <v/>
      </c>
      <c r="Z2305" s="26" t="str">
        <f aca="false">IF($Y2305="","",LEFT($Y2305,1)&amp;" "&amp;TRIM(RIGHT(SUBSTITUTE($Y2305," ",REPT(" ",50)),50)))</f>
        <v/>
      </c>
      <c r="AA2305" s="27" t="str">
        <f aca="false">IF($AF2305="","",IF(COUNTIF(Validation!$U$19:$U$178,$AF2305)&gt;0,"OK","NO MATCH"))</f>
        <v/>
      </c>
      <c r="AB2305" s="27" t="str">
        <f aca="false">IF($W2305=0,"",IF(AND($W2305&gt;=Validation!$B$3,$W2305&lt;=Validation!$C$3),"Yes","No"))</f>
        <v/>
      </c>
      <c r="AC2305" s="26" t="str">
        <f aca="false">IF($A2305="","",$AF2305&amp;"|"&amp;TEXT($W2305,"yyyy-mm-dd")&amp;"|"&amp;$J2305&amp;"|"&amp;$N2305)</f>
        <v/>
      </c>
      <c r="AD2305" s="27" t="str">
        <f aca="false">IF($AC2305="","",IF(COUNTIF($AC$2:$AC$3000,$AC2305)&gt;1,"REVIEW","OK"))</f>
        <v/>
      </c>
      <c r="AE2305" s="27" t="str">
        <f aca="false">IF(OR($W2305=0,$O2305=""),"",IF(IFERROR(IF(ISNUMBER($O2305),INT($O2305),DATE(VALUE(MID(SUBSTITUTE(LEFT($O2305,FIND(" ",$O2305&amp;" ")-1),"/",REPT(" ",20)),41,20)),VALUE(LEFT(SUBSTITUTE(LEFT($O2305,FIND(" ",$O2305&amp;" ")-1),"/",REPT(" ",20)),20)),VALUE(MID(SUBSTITUTE(LEFT($O2305,FIND(" ",$O2305&amp;" ")-1),"/",REPT(" ",20)),21,20)))),0)&gt;$W2305,"Late","Same day"))</f>
        <v/>
      </c>
      <c r="AF2305" s="26" t="str">
        <f aca="false">IF($A2305="","",IFERROR(INDEX(Validation!$C$193:$C$217,MATCH($A2305,Validation!$A$193:$A$217,0)),IF(COUNTIF(Validation!$U$19:$U$178,$Z2305)&gt;0,$Z2305,IF(COUNTIF(Validation!$S$19:$S$178,$AI2305)=1,INDEX(Validation!$U$19:$U$178,MATCH($AI2305,Validation!$S$19:$S$178,0)),$Z2305))))</f>
        <v/>
      </c>
      <c r="AG2305" s="27" t="str">
        <f aca="false">IF(COUNTA($A2305:$U2305)=0,"",IF($A2305="","No name",IF($F2305="","No date",IF($W2305=0,"Date ilegible",IF(NOT(ISNUMBER($N2305)),"Hours no numéricas",IF($AA2305="NO MATCH","Person no identificada","OK"))))))</f>
        <v/>
      </c>
      <c r="AH2305" s="27" t="str">
        <f aca="false">IF($W2305=0,"No date",IF($W2305&lt;Validation!$B$3,"Before period",IF($W2305&gt;Validation!$C$3,"After period","In period")))</f>
        <v>No date</v>
      </c>
      <c r="AI2305" s="26" t="str">
        <f aca="false">IF($Y2305="","",TRIM(RIGHT(SUBSTITUTE($Y2305," ",REPT(" ",50)),50)))</f>
        <v/>
      </c>
      <c r="AJ2305" s="27" t="str">
        <f aca="false">IF($A2305="","",IF(NOT(ISERROR(MATCH($A2305,Validation!$A$193:$A$217,0))),"Manual mapping",IF(COUNTIF(Validation!$U$19:$U$178,$Z2305)&gt;0,"Direct",IF(COUNTIF(Validation!$S$19:$S$178,$AI2305)=1,"By surname","Unresolved"))))</f>
        <v/>
      </c>
      <c r="AK2305" s="28" t="str">
        <f aca="false">IF($L2305="","",IF(MATCH($L2305,$L$2:$L$3000,0)&lt;&gt;ROW()-1,"",COUNT($AK$1:$AK2304)+1))</f>
        <v/>
      </c>
      <c r="AL2305" s="28" t="str">
        <f aca="false">IF($G2305="","",IF(MATCH($G2305,$G$2:$G$3000,0)&lt;&gt;ROW()-1,"",COUNT($AL$1:$AL2304)+1))</f>
        <v/>
      </c>
      <c r="AM2305" s="28" t="str">
        <f aca="false">IF($H2305="","",IF(MATCH($H2305,$H$2:$H$3000,0)&lt;&gt;ROW()-1,"",COUNT($AM$1:$AM2304)+1))</f>
        <v/>
      </c>
      <c r="AN2305" s="28" t="str">
        <f aca="false">IF($I2305="","",IF(MATCH($I2305,$I$2:$I$3000,0)&lt;&gt;ROW()-1,"",COUNT($AN$1:$AN2304)+1))</f>
        <v/>
      </c>
      <c r="AO2305" s="28" t="str">
        <f aca="false">IF($Q2305="","",IF(MATCH($Q2305,$Q$2:$Q$3000,0)&lt;&gt;ROW()-1,"",COUNT($AO$1:$AO2304)+1))</f>
        <v/>
      </c>
    </row>
    <row r="2306" customFormat="false" ht="12.75" hidden="false" customHeight="true" outlineLevel="0" collapsed="false">
      <c r="W2306" s="24" t="n">
        <f aca="false">IF($F2306="",0,IFERROR(IF(ISNUMBER($F2306),INT($F2306),DATE(VALUE(MID(SUBSTITUTE(LEFT($F2306,FIND(" ",$F2306&amp;" ")-1),"/",REPT(" ",20)),41,20)),VALUE(LEFT(SUBSTITUTE(LEFT($F2306,FIND(" ",$F2306&amp;" ")-1),"/",REPT(" ",20)),20)),VALUE(MID(SUBSTITUTE(LEFT($F2306,FIND(" ",$F2306&amp;" ")-1),"/",REPT(" ",20)),21,20)))),0))</f>
        <v>0</v>
      </c>
      <c r="X2306" s="25" t="str">
        <f aca="false">IF(ISNUMBER($N2306),$N2306*Validation!$B$5,"")</f>
        <v/>
      </c>
      <c r="Y2306" s="26" t="str">
        <f aca="false">IF($A2306="","",SUBSTITUTE(SUBSTITUTE(SUBSTITUTE(SUBSTITUTE(SUBSTITUTE(SUBSTITUTE(SUBSTITUTE(UPPER(TRIM($A2306)),"Á","A"),"É","E"),"Í","I"),"Ó","O"),"Ú","U"),"Ñ","N"),"Ü","U"))</f>
        <v/>
      </c>
      <c r="Z2306" s="26" t="str">
        <f aca="false">IF($Y2306="","",LEFT($Y2306,1)&amp;" "&amp;TRIM(RIGHT(SUBSTITUTE($Y2306," ",REPT(" ",50)),50)))</f>
        <v/>
      </c>
      <c r="AA2306" s="27" t="str">
        <f aca="false">IF($AF2306="","",IF(COUNTIF(Validation!$U$19:$U$178,$AF2306)&gt;0,"OK","NO MATCH"))</f>
        <v/>
      </c>
      <c r="AB2306" s="27" t="str">
        <f aca="false">IF($W2306=0,"",IF(AND($W2306&gt;=Validation!$B$3,$W2306&lt;=Validation!$C$3),"Yes","No"))</f>
        <v/>
      </c>
      <c r="AC2306" s="26" t="str">
        <f aca="false">IF($A2306="","",$AF2306&amp;"|"&amp;TEXT($W2306,"yyyy-mm-dd")&amp;"|"&amp;$J2306&amp;"|"&amp;$N2306)</f>
        <v/>
      </c>
      <c r="AD2306" s="27" t="str">
        <f aca="false">IF($AC2306="","",IF(COUNTIF($AC$2:$AC$3000,$AC2306)&gt;1,"REVIEW","OK"))</f>
        <v/>
      </c>
      <c r="AE2306" s="27" t="str">
        <f aca="false">IF(OR($W2306=0,$O2306=""),"",IF(IFERROR(IF(ISNUMBER($O2306),INT($O2306),DATE(VALUE(MID(SUBSTITUTE(LEFT($O2306,FIND(" ",$O2306&amp;" ")-1),"/",REPT(" ",20)),41,20)),VALUE(LEFT(SUBSTITUTE(LEFT($O2306,FIND(" ",$O2306&amp;" ")-1),"/",REPT(" ",20)),20)),VALUE(MID(SUBSTITUTE(LEFT($O2306,FIND(" ",$O2306&amp;" ")-1),"/",REPT(" ",20)),21,20)))),0)&gt;$W2306,"Late","Same day"))</f>
        <v/>
      </c>
      <c r="AF2306" s="26" t="str">
        <f aca="false">IF($A2306="","",IFERROR(INDEX(Validation!$C$193:$C$217,MATCH($A2306,Validation!$A$193:$A$217,0)),IF(COUNTIF(Validation!$U$19:$U$178,$Z2306)&gt;0,$Z2306,IF(COUNTIF(Validation!$S$19:$S$178,$AI2306)=1,INDEX(Validation!$U$19:$U$178,MATCH($AI2306,Validation!$S$19:$S$178,0)),$Z2306))))</f>
        <v/>
      </c>
      <c r="AG2306" s="27" t="str">
        <f aca="false">IF(COUNTA($A2306:$U2306)=0,"",IF($A2306="","No name",IF($F2306="","No date",IF($W2306=0,"Date ilegible",IF(NOT(ISNUMBER($N2306)),"Hours no numéricas",IF($AA2306="NO MATCH","Person no identificada","OK"))))))</f>
        <v/>
      </c>
      <c r="AH2306" s="27" t="str">
        <f aca="false">IF($W2306=0,"No date",IF($W2306&lt;Validation!$B$3,"Before period",IF($W2306&gt;Validation!$C$3,"After period","In period")))</f>
        <v>No date</v>
      </c>
      <c r="AI2306" s="26" t="str">
        <f aca="false">IF($Y2306="","",TRIM(RIGHT(SUBSTITUTE($Y2306," ",REPT(" ",50)),50)))</f>
        <v/>
      </c>
      <c r="AJ2306" s="27" t="str">
        <f aca="false">IF($A2306="","",IF(NOT(ISERROR(MATCH($A2306,Validation!$A$193:$A$217,0))),"Manual mapping",IF(COUNTIF(Validation!$U$19:$U$178,$Z2306)&gt;0,"Direct",IF(COUNTIF(Validation!$S$19:$S$178,$AI2306)=1,"By surname","Unresolved"))))</f>
        <v/>
      </c>
      <c r="AK2306" s="28" t="str">
        <f aca="false">IF($L2306="","",IF(MATCH($L2306,$L$2:$L$3000,0)&lt;&gt;ROW()-1,"",COUNT($AK$1:$AK2305)+1))</f>
        <v/>
      </c>
      <c r="AL2306" s="28" t="str">
        <f aca="false">IF($G2306="","",IF(MATCH($G2306,$G$2:$G$3000,0)&lt;&gt;ROW()-1,"",COUNT($AL$1:$AL2305)+1))</f>
        <v/>
      </c>
      <c r="AM2306" s="28" t="str">
        <f aca="false">IF($H2306="","",IF(MATCH($H2306,$H$2:$H$3000,0)&lt;&gt;ROW()-1,"",COUNT($AM$1:$AM2305)+1))</f>
        <v/>
      </c>
      <c r="AN2306" s="28" t="str">
        <f aca="false">IF($I2306="","",IF(MATCH($I2306,$I$2:$I$3000,0)&lt;&gt;ROW()-1,"",COUNT($AN$1:$AN2305)+1))</f>
        <v/>
      </c>
      <c r="AO2306" s="28" t="str">
        <f aca="false">IF($Q2306="","",IF(MATCH($Q2306,$Q$2:$Q$3000,0)&lt;&gt;ROW()-1,"",COUNT($AO$1:$AO2305)+1))</f>
        <v/>
      </c>
    </row>
    <row r="2307" customFormat="false" ht="12.75" hidden="false" customHeight="true" outlineLevel="0" collapsed="false">
      <c r="W2307" s="24" t="n">
        <f aca="false">IF($F2307="",0,IFERROR(IF(ISNUMBER($F2307),INT($F2307),DATE(VALUE(MID(SUBSTITUTE(LEFT($F2307,FIND(" ",$F2307&amp;" ")-1),"/",REPT(" ",20)),41,20)),VALUE(LEFT(SUBSTITUTE(LEFT($F2307,FIND(" ",$F2307&amp;" ")-1),"/",REPT(" ",20)),20)),VALUE(MID(SUBSTITUTE(LEFT($F2307,FIND(" ",$F2307&amp;" ")-1),"/",REPT(" ",20)),21,20)))),0))</f>
        <v>0</v>
      </c>
      <c r="X2307" s="25" t="str">
        <f aca="false">IF(ISNUMBER($N2307),$N2307*Validation!$B$5,"")</f>
        <v/>
      </c>
      <c r="Y2307" s="26" t="str">
        <f aca="false">IF($A2307="","",SUBSTITUTE(SUBSTITUTE(SUBSTITUTE(SUBSTITUTE(SUBSTITUTE(SUBSTITUTE(SUBSTITUTE(UPPER(TRIM($A2307)),"Á","A"),"É","E"),"Í","I"),"Ó","O"),"Ú","U"),"Ñ","N"),"Ü","U"))</f>
        <v/>
      </c>
      <c r="Z2307" s="26" t="str">
        <f aca="false">IF($Y2307="","",LEFT($Y2307,1)&amp;" "&amp;TRIM(RIGHT(SUBSTITUTE($Y2307," ",REPT(" ",50)),50)))</f>
        <v/>
      </c>
      <c r="AA2307" s="27" t="str">
        <f aca="false">IF($AF2307="","",IF(COUNTIF(Validation!$U$19:$U$178,$AF2307)&gt;0,"OK","NO MATCH"))</f>
        <v/>
      </c>
      <c r="AB2307" s="27" t="str">
        <f aca="false">IF($W2307=0,"",IF(AND($W2307&gt;=Validation!$B$3,$W2307&lt;=Validation!$C$3),"Yes","No"))</f>
        <v/>
      </c>
      <c r="AC2307" s="26" t="str">
        <f aca="false">IF($A2307="","",$AF2307&amp;"|"&amp;TEXT($W2307,"yyyy-mm-dd")&amp;"|"&amp;$J2307&amp;"|"&amp;$N2307)</f>
        <v/>
      </c>
      <c r="AD2307" s="27" t="str">
        <f aca="false">IF($AC2307="","",IF(COUNTIF($AC$2:$AC$3000,$AC2307)&gt;1,"REVIEW","OK"))</f>
        <v/>
      </c>
      <c r="AE2307" s="27" t="str">
        <f aca="false">IF(OR($W2307=0,$O2307=""),"",IF(IFERROR(IF(ISNUMBER($O2307),INT($O2307),DATE(VALUE(MID(SUBSTITUTE(LEFT($O2307,FIND(" ",$O2307&amp;" ")-1),"/",REPT(" ",20)),41,20)),VALUE(LEFT(SUBSTITUTE(LEFT($O2307,FIND(" ",$O2307&amp;" ")-1),"/",REPT(" ",20)),20)),VALUE(MID(SUBSTITUTE(LEFT($O2307,FIND(" ",$O2307&amp;" ")-1),"/",REPT(" ",20)),21,20)))),0)&gt;$W2307,"Late","Same day"))</f>
        <v/>
      </c>
      <c r="AF2307" s="26" t="str">
        <f aca="false">IF($A2307="","",IFERROR(INDEX(Validation!$C$193:$C$217,MATCH($A2307,Validation!$A$193:$A$217,0)),IF(COUNTIF(Validation!$U$19:$U$178,$Z2307)&gt;0,$Z2307,IF(COUNTIF(Validation!$S$19:$S$178,$AI2307)=1,INDEX(Validation!$U$19:$U$178,MATCH($AI2307,Validation!$S$19:$S$178,0)),$Z2307))))</f>
        <v/>
      </c>
      <c r="AG2307" s="27" t="str">
        <f aca="false">IF(COUNTA($A2307:$U2307)=0,"",IF($A2307="","No name",IF($F2307="","No date",IF($W2307=0,"Date ilegible",IF(NOT(ISNUMBER($N2307)),"Hours no numéricas",IF($AA2307="NO MATCH","Person no identificada","OK"))))))</f>
        <v/>
      </c>
      <c r="AH2307" s="27" t="str">
        <f aca="false">IF($W2307=0,"No date",IF($W2307&lt;Validation!$B$3,"Before period",IF($W2307&gt;Validation!$C$3,"After period","In period")))</f>
        <v>No date</v>
      </c>
      <c r="AI2307" s="26" t="str">
        <f aca="false">IF($Y2307="","",TRIM(RIGHT(SUBSTITUTE($Y2307," ",REPT(" ",50)),50)))</f>
        <v/>
      </c>
      <c r="AJ2307" s="27" t="str">
        <f aca="false">IF($A2307="","",IF(NOT(ISERROR(MATCH($A2307,Validation!$A$193:$A$217,0))),"Manual mapping",IF(COUNTIF(Validation!$U$19:$U$178,$Z2307)&gt;0,"Direct",IF(COUNTIF(Validation!$S$19:$S$178,$AI2307)=1,"By surname","Unresolved"))))</f>
        <v/>
      </c>
      <c r="AK2307" s="28" t="str">
        <f aca="false">IF($L2307="","",IF(MATCH($L2307,$L$2:$L$3000,0)&lt;&gt;ROW()-1,"",COUNT($AK$1:$AK2306)+1))</f>
        <v/>
      </c>
      <c r="AL2307" s="28" t="str">
        <f aca="false">IF($G2307="","",IF(MATCH($G2307,$G$2:$G$3000,0)&lt;&gt;ROW()-1,"",COUNT($AL$1:$AL2306)+1))</f>
        <v/>
      </c>
      <c r="AM2307" s="28" t="str">
        <f aca="false">IF($H2307="","",IF(MATCH($H2307,$H$2:$H$3000,0)&lt;&gt;ROW()-1,"",COUNT($AM$1:$AM2306)+1))</f>
        <v/>
      </c>
      <c r="AN2307" s="28" t="str">
        <f aca="false">IF($I2307="","",IF(MATCH($I2307,$I$2:$I$3000,0)&lt;&gt;ROW()-1,"",COUNT($AN$1:$AN2306)+1))</f>
        <v/>
      </c>
      <c r="AO2307" s="28" t="str">
        <f aca="false">IF($Q2307="","",IF(MATCH($Q2307,$Q$2:$Q$3000,0)&lt;&gt;ROW()-1,"",COUNT($AO$1:$AO2306)+1))</f>
        <v/>
      </c>
    </row>
    <row r="2308" customFormat="false" ht="12.75" hidden="false" customHeight="true" outlineLevel="0" collapsed="false">
      <c r="W2308" s="24" t="n">
        <f aca="false">IF($F2308="",0,IFERROR(IF(ISNUMBER($F2308),INT($F2308),DATE(VALUE(MID(SUBSTITUTE(LEFT($F2308,FIND(" ",$F2308&amp;" ")-1),"/",REPT(" ",20)),41,20)),VALUE(LEFT(SUBSTITUTE(LEFT($F2308,FIND(" ",$F2308&amp;" ")-1),"/",REPT(" ",20)),20)),VALUE(MID(SUBSTITUTE(LEFT($F2308,FIND(" ",$F2308&amp;" ")-1),"/",REPT(" ",20)),21,20)))),0))</f>
        <v>0</v>
      </c>
      <c r="X2308" s="25" t="str">
        <f aca="false">IF(ISNUMBER($N2308),$N2308*Validation!$B$5,"")</f>
        <v/>
      </c>
      <c r="Y2308" s="26" t="str">
        <f aca="false">IF($A2308="","",SUBSTITUTE(SUBSTITUTE(SUBSTITUTE(SUBSTITUTE(SUBSTITUTE(SUBSTITUTE(SUBSTITUTE(UPPER(TRIM($A2308)),"Á","A"),"É","E"),"Í","I"),"Ó","O"),"Ú","U"),"Ñ","N"),"Ü","U"))</f>
        <v/>
      </c>
      <c r="Z2308" s="26" t="str">
        <f aca="false">IF($Y2308="","",LEFT($Y2308,1)&amp;" "&amp;TRIM(RIGHT(SUBSTITUTE($Y2308," ",REPT(" ",50)),50)))</f>
        <v/>
      </c>
      <c r="AA2308" s="27" t="str">
        <f aca="false">IF($AF2308="","",IF(COUNTIF(Validation!$U$19:$U$178,$AF2308)&gt;0,"OK","NO MATCH"))</f>
        <v/>
      </c>
      <c r="AB2308" s="27" t="str">
        <f aca="false">IF($W2308=0,"",IF(AND($W2308&gt;=Validation!$B$3,$W2308&lt;=Validation!$C$3),"Yes","No"))</f>
        <v/>
      </c>
      <c r="AC2308" s="26" t="str">
        <f aca="false">IF($A2308="","",$AF2308&amp;"|"&amp;TEXT($W2308,"yyyy-mm-dd")&amp;"|"&amp;$J2308&amp;"|"&amp;$N2308)</f>
        <v/>
      </c>
      <c r="AD2308" s="27" t="str">
        <f aca="false">IF($AC2308="","",IF(COUNTIF($AC$2:$AC$3000,$AC2308)&gt;1,"REVIEW","OK"))</f>
        <v/>
      </c>
      <c r="AE2308" s="27" t="str">
        <f aca="false">IF(OR($W2308=0,$O2308=""),"",IF(IFERROR(IF(ISNUMBER($O2308),INT($O2308),DATE(VALUE(MID(SUBSTITUTE(LEFT($O2308,FIND(" ",$O2308&amp;" ")-1),"/",REPT(" ",20)),41,20)),VALUE(LEFT(SUBSTITUTE(LEFT($O2308,FIND(" ",$O2308&amp;" ")-1),"/",REPT(" ",20)),20)),VALUE(MID(SUBSTITUTE(LEFT($O2308,FIND(" ",$O2308&amp;" ")-1),"/",REPT(" ",20)),21,20)))),0)&gt;$W2308,"Late","Same day"))</f>
        <v/>
      </c>
      <c r="AF2308" s="26" t="str">
        <f aca="false">IF($A2308="","",IFERROR(INDEX(Validation!$C$193:$C$217,MATCH($A2308,Validation!$A$193:$A$217,0)),IF(COUNTIF(Validation!$U$19:$U$178,$Z2308)&gt;0,$Z2308,IF(COUNTIF(Validation!$S$19:$S$178,$AI2308)=1,INDEX(Validation!$U$19:$U$178,MATCH($AI2308,Validation!$S$19:$S$178,0)),$Z2308))))</f>
        <v/>
      </c>
      <c r="AG2308" s="27" t="str">
        <f aca="false">IF(COUNTA($A2308:$U2308)=0,"",IF($A2308="","No name",IF($F2308="","No date",IF($W2308=0,"Date ilegible",IF(NOT(ISNUMBER($N2308)),"Hours no numéricas",IF($AA2308="NO MATCH","Person no identificada","OK"))))))</f>
        <v/>
      </c>
      <c r="AH2308" s="27" t="str">
        <f aca="false">IF($W2308=0,"No date",IF($W2308&lt;Validation!$B$3,"Before period",IF($W2308&gt;Validation!$C$3,"After period","In period")))</f>
        <v>No date</v>
      </c>
      <c r="AI2308" s="26" t="str">
        <f aca="false">IF($Y2308="","",TRIM(RIGHT(SUBSTITUTE($Y2308," ",REPT(" ",50)),50)))</f>
        <v/>
      </c>
      <c r="AJ2308" s="27" t="str">
        <f aca="false">IF($A2308="","",IF(NOT(ISERROR(MATCH($A2308,Validation!$A$193:$A$217,0))),"Manual mapping",IF(COUNTIF(Validation!$U$19:$U$178,$Z2308)&gt;0,"Direct",IF(COUNTIF(Validation!$S$19:$S$178,$AI2308)=1,"By surname","Unresolved"))))</f>
        <v/>
      </c>
      <c r="AK2308" s="28" t="str">
        <f aca="false">IF($L2308="","",IF(MATCH($L2308,$L$2:$L$3000,0)&lt;&gt;ROW()-1,"",COUNT($AK$1:$AK2307)+1))</f>
        <v/>
      </c>
      <c r="AL2308" s="28" t="str">
        <f aca="false">IF($G2308="","",IF(MATCH($G2308,$G$2:$G$3000,0)&lt;&gt;ROW()-1,"",COUNT($AL$1:$AL2307)+1))</f>
        <v/>
      </c>
      <c r="AM2308" s="28" t="str">
        <f aca="false">IF($H2308="","",IF(MATCH($H2308,$H$2:$H$3000,0)&lt;&gt;ROW()-1,"",COUNT($AM$1:$AM2307)+1))</f>
        <v/>
      </c>
      <c r="AN2308" s="28" t="str">
        <f aca="false">IF($I2308="","",IF(MATCH($I2308,$I$2:$I$3000,0)&lt;&gt;ROW()-1,"",COUNT($AN$1:$AN2307)+1))</f>
        <v/>
      </c>
      <c r="AO2308" s="28" t="str">
        <f aca="false">IF($Q2308="","",IF(MATCH($Q2308,$Q$2:$Q$3000,0)&lt;&gt;ROW()-1,"",COUNT($AO$1:$AO2307)+1))</f>
        <v/>
      </c>
    </row>
    <row r="2309" customFormat="false" ht="12.75" hidden="false" customHeight="true" outlineLevel="0" collapsed="false">
      <c r="W2309" s="24" t="n">
        <f aca="false">IF($F2309="",0,IFERROR(IF(ISNUMBER($F2309),INT($F2309),DATE(VALUE(MID(SUBSTITUTE(LEFT($F2309,FIND(" ",$F2309&amp;" ")-1),"/",REPT(" ",20)),41,20)),VALUE(LEFT(SUBSTITUTE(LEFT($F2309,FIND(" ",$F2309&amp;" ")-1),"/",REPT(" ",20)),20)),VALUE(MID(SUBSTITUTE(LEFT($F2309,FIND(" ",$F2309&amp;" ")-1),"/",REPT(" ",20)),21,20)))),0))</f>
        <v>0</v>
      </c>
      <c r="X2309" s="25" t="str">
        <f aca="false">IF(ISNUMBER($N2309),$N2309*Validation!$B$5,"")</f>
        <v/>
      </c>
      <c r="Y2309" s="26" t="str">
        <f aca="false">IF($A2309="","",SUBSTITUTE(SUBSTITUTE(SUBSTITUTE(SUBSTITUTE(SUBSTITUTE(SUBSTITUTE(SUBSTITUTE(UPPER(TRIM($A2309)),"Á","A"),"É","E"),"Í","I"),"Ó","O"),"Ú","U"),"Ñ","N"),"Ü","U"))</f>
        <v/>
      </c>
      <c r="Z2309" s="26" t="str">
        <f aca="false">IF($Y2309="","",LEFT($Y2309,1)&amp;" "&amp;TRIM(RIGHT(SUBSTITUTE($Y2309," ",REPT(" ",50)),50)))</f>
        <v/>
      </c>
      <c r="AA2309" s="27" t="str">
        <f aca="false">IF($AF2309="","",IF(COUNTIF(Validation!$U$19:$U$178,$AF2309)&gt;0,"OK","NO MATCH"))</f>
        <v/>
      </c>
      <c r="AB2309" s="27" t="str">
        <f aca="false">IF($W2309=0,"",IF(AND($W2309&gt;=Validation!$B$3,$W2309&lt;=Validation!$C$3),"Yes","No"))</f>
        <v/>
      </c>
      <c r="AC2309" s="26" t="str">
        <f aca="false">IF($A2309="","",$AF2309&amp;"|"&amp;TEXT($W2309,"yyyy-mm-dd")&amp;"|"&amp;$J2309&amp;"|"&amp;$N2309)</f>
        <v/>
      </c>
      <c r="AD2309" s="27" t="str">
        <f aca="false">IF($AC2309="","",IF(COUNTIF($AC$2:$AC$3000,$AC2309)&gt;1,"REVIEW","OK"))</f>
        <v/>
      </c>
      <c r="AE2309" s="27" t="str">
        <f aca="false">IF(OR($W2309=0,$O2309=""),"",IF(IFERROR(IF(ISNUMBER($O2309),INT($O2309),DATE(VALUE(MID(SUBSTITUTE(LEFT($O2309,FIND(" ",$O2309&amp;" ")-1),"/",REPT(" ",20)),41,20)),VALUE(LEFT(SUBSTITUTE(LEFT($O2309,FIND(" ",$O2309&amp;" ")-1),"/",REPT(" ",20)),20)),VALUE(MID(SUBSTITUTE(LEFT($O2309,FIND(" ",$O2309&amp;" ")-1),"/",REPT(" ",20)),21,20)))),0)&gt;$W2309,"Late","Same day"))</f>
        <v/>
      </c>
      <c r="AF2309" s="26" t="str">
        <f aca="false">IF($A2309="","",IFERROR(INDEX(Validation!$C$193:$C$217,MATCH($A2309,Validation!$A$193:$A$217,0)),IF(COUNTIF(Validation!$U$19:$U$178,$Z2309)&gt;0,$Z2309,IF(COUNTIF(Validation!$S$19:$S$178,$AI2309)=1,INDEX(Validation!$U$19:$U$178,MATCH($AI2309,Validation!$S$19:$S$178,0)),$Z2309))))</f>
        <v/>
      </c>
      <c r="AG2309" s="27" t="str">
        <f aca="false">IF(COUNTA($A2309:$U2309)=0,"",IF($A2309="","No name",IF($F2309="","No date",IF($W2309=0,"Date ilegible",IF(NOT(ISNUMBER($N2309)),"Hours no numéricas",IF($AA2309="NO MATCH","Person no identificada","OK"))))))</f>
        <v/>
      </c>
      <c r="AH2309" s="27" t="str">
        <f aca="false">IF($W2309=0,"No date",IF($W2309&lt;Validation!$B$3,"Before period",IF($W2309&gt;Validation!$C$3,"After period","In period")))</f>
        <v>No date</v>
      </c>
      <c r="AI2309" s="26" t="str">
        <f aca="false">IF($Y2309="","",TRIM(RIGHT(SUBSTITUTE($Y2309," ",REPT(" ",50)),50)))</f>
        <v/>
      </c>
      <c r="AJ2309" s="27" t="str">
        <f aca="false">IF($A2309="","",IF(NOT(ISERROR(MATCH($A2309,Validation!$A$193:$A$217,0))),"Manual mapping",IF(COUNTIF(Validation!$U$19:$U$178,$Z2309)&gt;0,"Direct",IF(COUNTIF(Validation!$S$19:$S$178,$AI2309)=1,"By surname","Unresolved"))))</f>
        <v/>
      </c>
      <c r="AK2309" s="28" t="str">
        <f aca="false">IF($L2309="","",IF(MATCH($L2309,$L$2:$L$3000,0)&lt;&gt;ROW()-1,"",COUNT($AK$1:$AK2308)+1))</f>
        <v/>
      </c>
      <c r="AL2309" s="28" t="str">
        <f aca="false">IF($G2309="","",IF(MATCH($G2309,$G$2:$G$3000,0)&lt;&gt;ROW()-1,"",COUNT($AL$1:$AL2308)+1))</f>
        <v/>
      </c>
      <c r="AM2309" s="28" t="str">
        <f aca="false">IF($H2309="","",IF(MATCH($H2309,$H$2:$H$3000,0)&lt;&gt;ROW()-1,"",COUNT($AM$1:$AM2308)+1))</f>
        <v/>
      </c>
      <c r="AN2309" s="28" t="str">
        <f aca="false">IF($I2309="","",IF(MATCH($I2309,$I$2:$I$3000,0)&lt;&gt;ROW()-1,"",COUNT($AN$1:$AN2308)+1))</f>
        <v/>
      </c>
      <c r="AO2309" s="28" t="str">
        <f aca="false">IF($Q2309="","",IF(MATCH($Q2309,$Q$2:$Q$3000,0)&lt;&gt;ROW()-1,"",COUNT($AO$1:$AO2308)+1))</f>
        <v/>
      </c>
    </row>
    <row r="2310" customFormat="false" ht="12.75" hidden="false" customHeight="true" outlineLevel="0" collapsed="false">
      <c r="W2310" s="24" t="n">
        <f aca="false">IF($F2310="",0,IFERROR(IF(ISNUMBER($F2310),INT($F2310),DATE(VALUE(MID(SUBSTITUTE(LEFT($F2310,FIND(" ",$F2310&amp;" ")-1),"/",REPT(" ",20)),41,20)),VALUE(LEFT(SUBSTITUTE(LEFT($F2310,FIND(" ",$F2310&amp;" ")-1),"/",REPT(" ",20)),20)),VALUE(MID(SUBSTITUTE(LEFT($F2310,FIND(" ",$F2310&amp;" ")-1),"/",REPT(" ",20)),21,20)))),0))</f>
        <v>0</v>
      </c>
      <c r="X2310" s="25" t="str">
        <f aca="false">IF(ISNUMBER($N2310),$N2310*Validation!$B$5,"")</f>
        <v/>
      </c>
      <c r="Y2310" s="26" t="str">
        <f aca="false">IF($A2310="","",SUBSTITUTE(SUBSTITUTE(SUBSTITUTE(SUBSTITUTE(SUBSTITUTE(SUBSTITUTE(SUBSTITUTE(UPPER(TRIM($A2310)),"Á","A"),"É","E"),"Í","I"),"Ó","O"),"Ú","U"),"Ñ","N"),"Ü","U"))</f>
        <v/>
      </c>
      <c r="Z2310" s="26" t="str">
        <f aca="false">IF($Y2310="","",LEFT($Y2310,1)&amp;" "&amp;TRIM(RIGHT(SUBSTITUTE($Y2310," ",REPT(" ",50)),50)))</f>
        <v/>
      </c>
      <c r="AA2310" s="27" t="str">
        <f aca="false">IF($AF2310="","",IF(COUNTIF(Validation!$U$19:$U$178,$AF2310)&gt;0,"OK","NO MATCH"))</f>
        <v/>
      </c>
      <c r="AB2310" s="27" t="str">
        <f aca="false">IF($W2310=0,"",IF(AND($W2310&gt;=Validation!$B$3,$W2310&lt;=Validation!$C$3),"Yes","No"))</f>
        <v/>
      </c>
      <c r="AC2310" s="26" t="str">
        <f aca="false">IF($A2310="","",$AF2310&amp;"|"&amp;TEXT($W2310,"yyyy-mm-dd")&amp;"|"&amp;$J2310&amp;"|"&amp;$N2310)</f>
        <v/>
      </c>
      <c r="AD2310" s="27" t="str">
        <f aca="false">IF($AC2310="","",IF(COUNTIF($AC$2:$AC$3000,$AC2310)&gt;1,"REVIEW","OK"))</f>
        <v/>
      </c>
      <c r="AE2310" s="27" t="str">
        <f aca="false">IF(OR($W2310=0,$O2310=""),"",IF(IFERROR(IF(ISNUMBER($O2310),INT($O2310),DATE(VALUE(MID(SUBSTITUTE(LEFT($O2310,FIND(" ",$O2310&amp;" ")-1),"/",REPT(" ",20)),41,20)),VALUE(LEFT(SUBSTITUTE(LEFT($O2310,FIND(" ",$O2310&amp;" ")-1),"/",REPT(" ",20)),20)),VALUE(MID(SUBSTITUTE(LEFT($O2310,FIND(" ",$O2310&amp;" ")-1),"/",REPT(" ",20)),21,20)))),0)&gt;$W2310,"Late","Same day"))</f>
        <v/>
      </c>
      <c r="AF2310" s="26" t="str">
        <f aca="false">IF($A2310="","",IFERROR(INDEX(Validation!$C$193:$C$217,MATCH($A2310,Validation!$A$193:$A$217,0)),IF(COUNTIF(Validation!$U$19:$U$178,$Z2310)&gt;0,$Z2310,IF(COUNTIF(Validation!$S$19:$S$178,$AI2310)=1,INDEX(Validation!$U$19:$U$178,MATCH($AI2310,Validation!$S$19:$S$178,0)),$Z2310))))</f>
        <v/>
      </c>
      <c r="AG2310" s="27" t="str">
        <f aca="false">IF(COUNTA($A2310:$U2310)=0,"",IF($A2310="","No name",IF($F2310="","No date",IF($W2310=0,"Date ilegible",IF(NOT(ISNUMBER($N2310)),"Hours no numéricas",IF($AA2310="NO MATCH","Person no identificada","OK"))))))</f>
        <v/>
      </c>
      <c r="AH2310" s="27" t="str">
        <f aca="false">IF($W2310=0,"No date",IF($W2310&lt;Validation!$B$3,"Before period",IF($W2310&gt;Validation!$C$3,"After period","In period")))</f>
        <v>No date</v>
      </c>
      <c r="AI2310" s="26" t="str">
        <f aca="false">IF($Y2310="","",TRIM(RIGHT(SUBSTITUTE($Y2310," ",REPT(" ",50)),50)))</f>
        <v/>
      </c>
      <c r="AJ2310" s="27" t="str">
        <f aca="false">IF($A2310="","",IF(NOT(ISERROR(MATCH($A2310,Validation!$A$193:$A$217,0))),"Manual mapping",IF(COUNTIF(Validation!$U$19:$U$178,$Z2310)&gt;0,"Direct",IF(COUNTIF(Validation!$S$19:$S$178,$AI2310)=1,"By surname","Unresolved"))))</f>
        <v/>
      </c>
      <c r="AK2310" s="28" t="str">
        <f aca="false">IF($L2310="","",IF(MATCH($L2310,$L$2:$L$3000,0)&lt;&gt;ROW()-1,"",COUNT($AK$1:$AK2309)+1))</f>
        <v/>
      </c>
      <c r="AL2310" s="28" t="str">
        <f aca="false">IF($G2310="","",IF(MATCH($G2310,$G$2:$G$3000,0)&lt;&gt;ROW()-1,"",COUNT($AL$1:$AL2309)+1))</f>
        <v/>
      </c>
      <c r="AM2310" s="28" t="str">
        <f aca="false">IF($H2310="","",IF(MATCH($H2310,$H$2:$H$3000,0)&lt;&gt;ROW()-1,"",COUNT($AM$1:$AM2309)+1))</f>
        <v/>
      </c>
      <c r="AN2310" s="28" t="str">
        <f aca="false">IF($I2310="","",IF(MATCH($I2310,$I$2:$I$3000,0)&lt;&gt;ROW()-1,"",COUNT($AN$1:$AN2309)+1))</f>
        <v/>
      </c>
      <c r="AO2310" s="28" t="str">
        <f aca="false">IF($Q2310="","",IF(MATCH($Q2310,$Q$2:$Q$3000,0)&lt;&gt;ROW()-1,"",COUNT($AO$1:$AO2309)+1))</f>
        <v/>
      </c>
    </row>
    <row r="2311" customFormat="false" ht="12.75" hidden="false" customHeight="true" outlineLevel="0" collapsed="false">
      <c r="W2311" s="24" t="n">
        <f aca="false">IF($F2311="",0,IFERROR(IF(ISNUMBER($F2311),INT($F2311),DATE(VALUE(MID(SUBSTITUTE(LEFT($F2311,FIND(" ",$F2311&amp;" ")-1),"/",REPT(" ",20)),41,20)),VALUE(LEFT(SUBSTITUTE(LEFT($F2311,FIND(" ",$F2311&amp;" ")-1),"/",REPT(" ",20)),20)),VALUE(MID(SUBSTITUTE(LEFT($F2311,FIND(" ",$F2311&amp;" ")-1),"/",REPT(" ",20)),21,20)))),0))</f>
        <v>0</v>
      </c>
      <c r="X2311" s="25" t="str">
        <f aca="false">IF(ISNUMBER($N2311),$N2311*Validation!$B$5,"")</f>
        <v/>
      </c>
      <c r="Y2311" s="26" t="str">
        <f aca="false">IF($A2311="","",SUBSTITUTE(SUBSTITUTE(SUBSTITUTE(SUBSTITUTE(SUBSTITUTE(SUBSTITUTE(SUBSTITUTE(UPPER(TRIM($A2311)),"Á","A"),"É","E"),"Í","I"),"Ó","O"),"Ú","U"),"Ñ","N"),"Ü","U"))</f>
        <v/>
      </c>
      <c r="Z2311" s="26" t="str">
        <f aca="false">IF($Y2311="","",LEFT($Y2311,1)&amp;" "&amp;TRIM(RIGHT(SUBSTITUTE($Y2311," ",REPT(" ",50)),50)))</f>
        <v/>
      </c>
      <c r="AA2311" s="27" t="str">
        <f aca="false">IF($AF2311="","",IF(COUNTIF(Validation!$U$19:$U$178,$AF2311)&gt;0,"OK","NO MATCH"))</f>
        <v/>
      </c>
      <c r="AB2311" s="27" t="str">
        <f aca="false">IF($W2311=0,"",IF(AND($W2311&gt;=Validation!$B$3,$W2311&lt;=Validation!$C$3),"Yes","No"))</f>
        <v/>
      </c>
      <c r="AC2311" s="26" t="str">
        <f aca="false">IF($A2311="","",$AF2311&amp;"|"&amp;TEXT($W2311,"yyyy-mm-dd")&amp;"|"&amp;$J2311&amp;"|"&amp;$N2311)</f>
        <v/>
      </c>
      <c r="AD2311" s="27" t="str">
        <f aca="false">IF($AC2311="","",IF(COUNTIF($AC$2:$AC$3000,$AC2311)&gt;1,"REVIEW","OK"))</f>
        <v/>
      </c>
      <c r="AE2311" s="27" t="str">
        <f aca="false">IF(OR($W2311=0,$O2311=""),"",IF(IFERROR(IF(ISNUMBER($O2311),INT($O2311),DATE(VALUE(MID(SUBSTITUTE(LEFT($O2311,FIND(" ",$O2311&amp;" ")-1),"/",REPT(" ",20)),41,20)),VALUE(LEFT(SUBSTITUTE(LEFT($O2311,FIND(" ",$O2311&amp;" ")-1),"/",REPT(" ",20)),20)),VALUE(MID(SUBSTITUTE(LEFT($O2311,FIND(" ",$O2311&amp;" ")-1),"/",REPT(" ",20)),21,20)))),0)&gt;$W2311,"Late","Same day"))</f>
        <v/>
      </c>
      <c r="AF2311" s="26" t="str">
        <f aca="false">IF($A2311="","",IFERROR(INDEX(Validation!$C$193:$C$217,MATCH($A2311,Validation!$A$193:$A$217,0)),IF(COUNTIF(Validation!$U$19:$U$178,$Z2311)&gt;0,$Z2311,IF(COUNTIF(Validation!$S$19:$S$178,$AI2311)=1,INDEX(Validation!$U$19:$U$178,MATCH($AI2311,Validation!$S$19:$S$178,0)),$Z2311))))</f>
        <v/>
      </c>
      <c r="AG2311" s="27" t="str">
        <f aca="false">IF(COUNTA($A2311:$U2311)=0,"",IF($A2311="","No name",IF($F2311="","No date",IF($W2311=0,"Date ilegible",IF(NOT(ISNUMBER($N2311)),"Hours no numéricas",IF($AA2311="NO MATCH","Person no identificada","OK"))))))</f>
        <v/>
      </c>
      <c r="AH2311" s="27" t="str">
        <f aca="false">IF($W2311=0,"No date",IF($W2311&lt;Validation!$B$3,"Before period",IF($W2311&gt;Validation!$C$3,"After period","In period")))</f>
        <v>No date</v>
      </c>
      <c r="AI2311" s="26" t="str">
        <f aca="false">IF($Y2311="","",TRIM(RIGHT(SUBSTITUTE($Y2311," ",REPT(" ",50)),50)))</f>
        <v/>
      </c>
      <c r="AJ2311" s="27" t="str">
        <f aca="false">IF($A2311="","",IF(NOT(ISERROR(MATCH($A2311,Validation!$A$193:$A$217,0))),"Manual mapping",IF(COUNTIF(Validation!$U$19:$U$178,$Z2311)&gt;0,"Direct",IF(COUNTIF(Validation!$S$19:$S$178,$AI2311)=1,"By surname","Unresolved"))))</f>
        <v/>
      </c>
      <c r="AK2311" s="28" t="str">
        <f aca="false">IF($L2311="","",IF(MATCH($L2311,$L$2:$L$3000,0)&lt;&gt;ROW()-1,"",COUNT($AK$1:$AK2310)+1))</f>
        <v/>
      </c>
      <c r="AL2311" s="28" t="str">
        <f aca="false">IF($G2311="","",IF(MATCH($G2311,$G$2:$G$3000,0)&lt;&gt;ROW()-1,"",COUNT($AL$1:$AL2310)+1))</f>
        <v/>
      </c>
      <c r="AM2311" s="28" t="str">
        <f aca="false">IF($H2311="","",IF(MATCH($H2311,$H$2:$H$3000,0)&lt;&gt;ROW()-1,"",COUNT($AM$1:$AM2310)+1))</f>
        <v/>
      </c>
      <c r="AN2311" s="28" t="str">
        <f aca="false">IF($I2311="","",IF(MATCH($I2311,$I$2:$I$3000,0)&lt;&gt;ROW()-1,"",COUNT($AN$1:$AN2310)+1))</f>
        <v/>
      </c>
      <c r="AO2311" s="28" t="str">
        <f aca="false">IF($Q2311="","",IF(MATCH($Q2311,$Q$2:$Q$3000,0)&lt;&gt;ROW()-1,"",COUNT($AO$1:$AO2310)+1))</f>
        <v/>
      </c>
    </row>
    <row r="2312" customFormat="false" ht="12.75" hidden="false" customHeight="true" outlineLevel="0" collapsed="false">
      <c r="W2312" s="24" t="n">
        <f aca="false">IF($F2312="",0,IFERROR(IF(ISNUMBER($F2312),INT($F2312),DATE(VALUE(MID(SUBSTITUTE(LEFT($F2312,FIND(" ",$F2312&amp;" ")-1),"/",REPT(" ",20)),41,20)),VALUE(LEFT(SUBSTITUTE(LEFT($F2312,FIND(" ",$F2312&amp;" ")-1),"/",REPT(" ",20)),20)),VALUE(MID(SUBSTITUTE(LEFT($F2312,FIND(" ",$F2312&amp;" ")-1),"/",REPT(" ",20)),21,20)))),0))</f>
        <v>0</v>
      </c>
      <c r="X2312" s="25" t="str">
        <f aca="false">IF(ISNUMBER($N2312),$N2312*Validation!$B$5,"")</f>
        <v/>
      </c>
      <c r="Y2312" s="26" t="str">
        <f aca="false">IF($A2312="","",SUBSTITUTE(SUBSTITUTE(SUBSTITUTE(SUBSTITUTE(SUBSTITUTE(SUBSTITUTE(SUBSTITUTE(UPPER(TRIM($A2312)),"Á","A"),"É","E"),"Í","I"),"Ó","O"),"Ú","U"),"Ñ","N"),"Ü","U"))</f>
        <v/>
      </c>
      <c r="Z2312" s="26" t="str">
        <f aca="false">IF($Y2312="","",LEFT($Y2312,1)&amp;" "&amp;TRIM(RIGHT(SUBSTITUTE($Y2312," ",REPT(" ",50)),50)))</f>
        <v/>
      </c>
      <c r="AA2312" s="27" t="str">
        <f aca="false">IF($AF2312="","",IF(COUNTIF(Validation!$U$19:$U$178,$AF2312)&gt;0,"OK","NO MATCH"))</f>
        <v/>
      </c>
      <c r="AB2312" s="27" t="str">
        <f aca="false">IF($W2312=0,"",IF(AND($W2312&gt;=Validation!$B$3,$W2312&lt;=Validation!$C$3),"Yes","No"))</f>
        <v/>
      </c>
      <c r="AC2312" s="26" t="str">
        <f aca="false">IF($A2312="","",$AF2312&amp;"|"&amp;TEXT($W2312,"yyyy-mm-dd")&amp;"|"&amp;$J2312&amp;"|"&amp;$N2312)</f>
        <v/>
      </c>
      <c r="AD2312" s="27" t="str">
        <f aca="false">IF($AC2312="","",IF(COUNTIF($AC$2:$AC$3000,$AC2312)&gt;1,"REVIEW","OK"))</f>
        <v/>
      </c>
      <c r="AE2312" s="27" t="str">
        <f aca="false">IF(OR($W2312=0,$O2312=""),"",IF(IFERROR(IF(ISNUMBER($O2312),INT($O2312),DATE(VALUE(MID(SUBSTITUTE(LEFT($O2312,FIND(" ",$O2312&amp;" ")-1),"/",REPT(" ",20)),41,20)),VALUE(LEFT(SUBSTITUTE(LEFT($O2312,FIND(" ",$O2312&amp;" ")-1),"/",REPT(" ",20)),20)),VALUE(MID(SUBSTITUTE(LEFT($O2312,FIND(" ",$O2312&amp;" ")-1),"/",REPT(" ",20)),21,20)))),0)&gt;$W2312,"Late","Same day"))</f>
        <v/>
      </c>
      <c r="AF2312" s="26" t="str">
        <f aca="false">IF($A2312="","",IFERROR(INDEX(Validation!$C$193:$C$217,MATCH($A2312,Validation!$A$193:$A$217,0)),IF(COUNTIF(Validation!$U$19:$U$178,$Z2312)&gt;0,$Z2312,IF(COUNTIF(Validation!$S$19:$S$178,$AI2312)=1,INDEX(Validation!$U$19:$U$178,MATCH($AI2312,Validation!$S$19:$S$178,0)),$Z2312))))</f>
        <v/>
      </c>
      <c r="AG2312" s="27" t="str">
        <f aca="false">IF(COUNTA($A2312:$U2312)=0,"",IF($A2312="","No name",IF($F2312="","No date",IF($W2312=0,"Date ilegible",IF(NOT(ISNUMBER($N2312)),"Hours no numéricas",IF($AA2312="NO MATCH","Person no identificada","OK"))))))</f>
        <v/>
      </c>
      <c r="AH2312" s="27" t="str">
        <f aca="false">IF($W2312=0,"No date",IF($W2312&lt;Validation!$B$3,"Before period",IF($W2312&gt;Validation!$C$3,"After period","In period")))</f>
        <v>No date</v>
      </c>
      <c r="AI2312" s="26" t="str">
        <f aca="false">IF($Y2312="","",TRIM(RIGHT(SUBSTITUTE($Y2312," ",REPT(" ",50)),50)))</f>
        <v/>
      </c>
      <c r="AJ2312" s="27" t="str">
        <f aca="false">IF($A2312="","",IF(NOT(ISERROR(MATCH($A2312,Validation!$A$193:$A$217,0))),"Manual mapping",IF(COUNTIF(Validation!$U$19:$U$178,$Z2312)&gt;0,"Direct",IF(COUNTIF(Validation!$S$19:$S$178,$AI2312)=1,"By surname","Unresolved"))))</f>
        <v/>
      </c>
      <c r="AK2312" s="28" t="str">
        <f aca="false">IF($L2312="","",IF(MATCH($L2312,$L$2:$L$3000,0)&lt;&gt;ROW()-1,"",COUNT($AK$1:$AK2311)+1))</f>
        <v/>
      </c>
      <c r="AL2312" s="28" t="str">
        <f aca="false">IF($G2312="","",IF(MATCH($G2312,$G$2:$G$3000,0)&lt;&gt;ROW()-1,"",COUNT($AL$1:$AL2311)+1))</f>
        <v/>
      </c>
      <c r="AM2312" s="28" t="str">
        <f aca="false">IF($H2312="","",IF(MATCH($H2312,$H$2:$H$3000,0)&lt;&gt;ROW()-1,"",COUNT($AM$1:$AM2311)+1))</f>
        <v/>
      </c>
      <c r="AN2312" s="28" t="str">
        <f aca="false">IF($I2312="","",IF(MATCH($I2312,$I$2:$I$3000,0)&lt;&gt;ROW()-1,"",COUNT($AN$1:$AN2311)+1))</f>
        <v/>
      </c>
      <c r="AO2312" s="28" t="str">
        <f aca="false">IF($Q2312="","",IF(MATCH($Q2312,$Q$2:$Q$3000,0)&lt;&gt;ROW()-1,"",COUNT($AO$1:$AO2311)+1))</f>
        <v/>
      </c>
    </row>
    <row r="2313" customFormat="false" ht="12.75" hidden="false" customHeight="true" outlineLevel="0" collapsed="false">
      <c r="W2313" s="24" t="n">
        <f aca="false">IF($F2313="",0,IFERROR(IF(ISNUMBER($F2313),INT($F2313),DATE(VALUE(MID(SUBSTITUTE(LEFT($F2313,FIND(" ",$F2313&amp;" ")-1),"/",REPT(" ",20)),41,20)),VALUE(LEFT(SUBSTITUTE(LEFT($F2313,FIND(" ",$F2313&amp;" ")-1),"/",REPT(" ",20)),20)),VALUE(MID(SUBSTITUTE(LEFT($F2313,FIND(" ",$F2313&amp;" ")-1),"/",REPT(" ",20)),21,20)))),0))</f>
        <v>0</v>
      </c>
      <c r="X2313" s="25" t="str">
        <f aca="false">IF(ISNUMBER($N2313),$N2313*Validation!$B$5,"")</f>
        <v/>
      </c>
      <c r="Y2313" s="26" t="str">
        <f aca="false">IF($A2313="","",SUBSTITUTE(SUBSTITUTE(SUBSTITUTE(SUBSTITUTE(SUBSTITUTE(SUBSTITUTE(SUBSTITUTE(UPPER(TRIM($A2313)),"Á","A"),"É","E"),"Í","I"),"Ó","O"),"Ú","U"),"Ñ","N"),"Ü","U"))</f>
        <v/>
      </c>
      <c r="Z2313" s="26" t="str">
        <f aca="false">IF($Y2313="","",LEFT($Y2313,1)&amp;" "&amp;TRIM(RIGHT(SUBSTITUTE($Y2313," ",REPT(" ",50)),50)))</f>
        <v/>
      </c>
      <c r="AA2313" s="27" t="str">
        <f aca="false">IF($AF2313="","",IF(COUNTIF(Validation!$U$19:$U$178,$AF2313)&gt;0,"OK","NO MATCH"))</f>
        <v/>
      </c>
      <c r="AB2313" s="27" t="str">
        <f aca="false">IF($W2313=0,"",IF(AND($W2313&gt;=Validation!$B$3,$W2313&lt;=Validation!$C$3),"Yes","No"))</f>
        <v/>
      </c>
      <c r="AC2313" s="26" t="str">
        <f aca="false">IF($A2313="","",$AF2313&amp;"|"&amp;TEXT($W2313,"yyyy-mm-dd")&amp;"|"&amp;$J2313&amp;"|"&amp;$N2313)</f>
        <v/>
      </c>
      <c r="AD2313" s="27" t="str">
        <f aca="false">IF($AC2313="","",IF(COUNTIF($AC$2:$AC$3000,$AC2313)&gt;1,"REVIEW","OK"))</f>
        <v/>
      </c>
      <c r="AE2313" s="27" t="str">
        <f aca="false">IF(OR($W2313=0,$O2313=""),"",IF(IFERROR(IF(ISNUMBER($O2313),INT($O2313),DATE(VALUE(MID(SUBSTITUTE(LEFT($O2313,FIND(" ",$O2313&amp;" ")-1),"/",REPT(" ",20)),41,20)),VALUE(LEFT(SUBSTITUTE(LEFT($O2313,FIND(" ",$O2313&amp;" ")-1),"/",REPT(" ",20)),20)),VALUE(MID(SUBSTITUTE(LEFT($O2313,FIND(" ",$O2313&amp;" ")-1),"/",REPT(" ",20)),21,20)))),0)&gt;$W2313,"Late","Same day"))</f>
        <v/>
      </c>
      <c r="AF2313" s="26" t="str">
        <f aca="false">IF($A2313="","",IFERROR(INDEX(Validation!$C$193:$C$217,MATCH($A2313,Validation!$A$193:$A$217,0)),IF(COUNTIF(Validation!$U$19:$U$178,$Z2313)&gt;0,$Z2313,IF(COUNTIF(Validation!$S$19:$S$178,$AI2313)=1,INDEX(Validation!$U$19:$U$178,MATCH($AI2313,Validation!$S$19:$S$178,0)),$Z2313))))</f>
        <v/>
      </c>
      <c r="AG2313" s="27" t="str">
        <f aca="false">IF(COUNTA($A2313:$U2313)=0,"",IF($A2313="","No name",IF($F2313="","No date",IF($W2313=0,"Date ilegible",IF(NOT(ISNUMBER($N2313)),"Hours no numéricas",IF($AA2313="NO MATCH","Person no identificada","OK"))))))</f>
        <v/>
      </c>
      <c r="AH2313" s="27" t="str">
        <f aca="false">IF($W2313=0,"No date",IF($W2313&lt;Validation!$B$3,"Before period",IF($W2313&gt;Validation!$C$3,"After period","In period")))</f>
        <v>No date</v>
      </c>
      <c r="AI2313" s="26" t="str">
        <f aca="false">IF($Y2313="","",TRIM(RIGHT(SUBSTITUTE($Y2313," ",REPT(" ",50)),50)))</f>
        <v/>
      </c>
      <c r="AJ2313" s="27" t="str">
        <f aca="false">IF($A2313="","",IF(NOT(ISERROR(MATCH($A2313,Validation!$A$193:$A$217,0))),"Manual mapping",IF(COUNTIF(Validation!$U$19:$U$178,$Z2313)&gt;0,"Direct",IF(COUNTIF(Validation!$S$19:$S$178,$AI2313)=1,"By surname","Unresolved"))))</f>
        <v/>
      </c>
      <c r="AK2313" s="28" t="str">
        <f aca="false">IF($L2313="","",IF(MATCH($L2313,$L$2:$L$3000,0)&lt;&gt;ROW()-1,"",COUNT($AK$1:$AK2312)+1))</f>
        <v/>
      </c>
      <c r="AL2313" s="28" t="str">
        <f aca="false">IF($G2313="","",IF(MATCH($G2313,$G$2:$G$3000,0)&lt;&gt;ROW()-1,"",COUNT($AL$1:$AL2312)+1))</f>
        <v/>
      </c>
      <c r="AM2313" s="28" t="str">
        <f aca="false">IF($H2313="","",IF(MATCH($H2313,$H$2:$H$3000,0)&lt;&gt;ROW()-1,"",COUNT($AM$1:$AM2312)+1))</f>
        <v/>
      </c>
      <c r="AN2313" s="28" t="str">
        <f aca="false">IF($I2313="","",IF(MATCH($I2313,$I$2:$I$3000,0)&lt;&gt;ROW()-1,"",COUNT($AN$1:$AN2312)+1))</f>
        <v/>
      </c>
      <c r="AO2313" s="28" t="str">
        <f aca="false">IF($Q2313="","",IF(MATCH($Q2313,$Q$2:$Q$3000,0)&lt;&gt;ROW()-1,"",COUNT($AO$1:$AO2312)+1))</f>
        <v/>
      </c>
    </row>
    <row r="2314" customFormat="false" ht="12.75" hidden="false" customHeight="true" outlineLevel="0" collapsed="false">
      <c r="W2314" s="24" t="n">
        <f aca="false">IF($F2314="",0,IFERROR(IF(ISNUMBER($F2314),INT($F2314),DATE(VALUE(MID(SUBSTITUTE(LEFT($F2314,FIND(" ",$F2314&amp;" ")-1),"/",REPT(" ",20)),41,20)),VALUE(LEFT(SUBSTITUTE(LEFT($F2314,FIND(" ",$F2314&amp;" ")-1),"/",REPT(" ",20)),20)),VALUE(MID(SUBSTITUTE(LEFT($F2314,FIND(" ",$F2314&amp;" ")-1),"/",REPT(" ",20)),21,20)))),0))</f>
        <v>0</v>
      </c>
      <c r="X2314" s="25" t="str">
        <f aca="false">IF(ISNUMBER($N2314),$N2314*Validation!$B$5,"")</f>
        <v/>
      </c>
      <c r="Y2314" s="26" t="str">
        <f aca="false">IF($A2314="","",SUBSTITUTE(SUBSTITUTE(SUBSTITUTE(SUBSTITUTE(SUBSTITUTE(SUBSTITUTE(SUBSTITUTE(UPPER(TRIM($A2314)),"Á","A"),"É","E"),"Í","I"),"Ó","O"),"Ú","U"),"Ñ","N"),"Ü","U"))</f>
        <v/>
      </c>
      <c r="Z2314" s="26" t="str">
        <f aca="false">IF($Y2314="","",LEFT($Y2314,1)&amp;" "&amp;TRIM(RIGHT(SUBSTITUTE($Y2314," ",REPT(" ",50)),50)))</f>
        <v/>
      </c>
      <c r="AA2314" s="27" t="str">
        <f aca="false">IF($AF2314="","",IF(COUNTIF(Validation!$U$19:$U$178,$AF2314)&gt;0,"OK","NO MATCH"))</f>
        <v/>
      </c>
      <c r="AB2314" s="27" t="str">
        <f aca="false">IF($W2314=0,"",IF(AND($W2314&gt;=Validation!$B$3,$W2314&lt;=Validation!$C$3),"Yes","No"))</f>
        <v/>
      </c>
      <c r="AC2314" s="26" t="str">
        <f aca="false">IF($A2314="","",$AF2314&amp;"|"&amp;TEXT($W2314,"yyyy-mm-dd")&amp;"|"&amp;$J2314&amp;"|"&amp;$N2314)</f>
        <v/>
      </c>
      <c r="AD2314" s="27" t="str">
        <f aca="false">IF($AC2314="","",IF(COUNTIF($AC$2:$AC$3000,$AC2314)&gt;1,"REVIEW","OK"))</f>
        <v/>
      </c>
      <c r="AE2314" s="27" t="str">
        <f aca="false">IF(OR($W2314=0,$O2314=""),"",IF(IFERROR(IF(ISNUMBER($O2314),INT($O2314),DATE(VALUE(MID(SUBSTITUTE(LEFT($O2314,FIND(" ",$O2314&amp;" ")-1),"/",REPT(" ",20)),41,20)),VALUE(LEFT(SUBSTITUTE(LEFT($O2314,FIND(" ",$O2314&amp;" ")-1),"/",REPT(" ",20)),20)),VALUE(MID(SUBSTITUTE(LEFT($O2314,FIND(" ",$O2314&amp;" ")-1),"/",REPT(" ",20)),21,20)))),0)&gt;$W2314,"Late","Same day"))</f>
        <v/>
      </c>
      <c r="AF2314" s="26" t="str">
        <f aca="false">IF($A2314="","",IFERROR(INDEX(Validation!$C$193:$C$217,MATCH($A2314,Validation!$A$193:$A$217,0)),IF(COUNTIF(Validation!$U$19:$U$178,$Z2314)&gt;0,$Z2314,IF(COUNTIF(Validation!$S$19:$S$178,$AI2314)=1,INDEX(Validation!$U$19:$U$178,MATCH($AI2314,Validation!$S$19:$S$178,0)),$Z2314))))</f>
        <v/>
      </c>
      <c r="AG2314" s="27" t="str">
        <f aca="false">IF(COUNTA($A2314:$U2314)=0,"",IF($A2314="","No name",IF($F2314="","No date",IF($W2314=0,"Date ilegible",IF(NOT(ISNUMBER($N2314)),"Hours no numéricas",IF($AA2314="NO MATCH","Person no identificada","OK"))))))</f>
        <v/>
      </c>
      <c r="AH2314" s="27" t="str">
        <f aca="false">IF($W2314=0,"No date",IF($W2314&lt;Validation!$B$3,"Before period",IF($W2314&gt;Validation!$C$3,"After period","In period")))</f>
        <v>No date</v>
      </c>
      <c r="AI2314" s="26" t="str">
        <f aca="false">IF($Y2314="","",TRIM(RIGHT(SUBSTITUTE($Y2314," ",REPT(" ",50)),50)))</f>
        <v/>
      </c>
      <c r="AJ2314" s="27" t="str">
        <f aca="false">IF($A2314="","",IF(NOT(ISERROR(MATCH($A2314,Validation!$A$193:$A$217,0))),"Manual mapping",IF(COUNTIF(Validation!$U$19:$U$178,$Z2314)&gt;0,"Direct",IF(COUNTIF(Validation!$S$19:$S$178,$AI2314)=1,"By surname","Unresolved"))))</f>
        <v/>
      </c>
      <c r="AK2314" s="28" t="str">
        <f aca="false">IF($L2314="","",IF(MATCH($L2314,$L$2:$L$3000,0)&lt;&gt;ROW()-1,"",COUNT($AK$1:$AK2313)+1))</f>
        <v/>
      </c>
      <c r="AL2314" s="28" t="str">
        <f aca="false">IF($G2314="","",IF(MATCH($G2314,$G$2:$G$3000,0)&lt;&gt;ROW()-1,"",COUNT($AL$1:$AL2313)+1))</f>
        <v/>
      </c>
      <c r="AM2314" s="28" t="str">
        <f aca="false">IF($H2314="","",IF(MATCH($H2314,$H$2:$H$3000,0)&lt;&gt;ROW()-1,"",COUNT($AM$1:$AM2313)+1))</f>
        <v/>
      </c>
      <c r="AN2314" s="28" t="str">
        <f aca="false">IF($I2314="","",IF(MATCH($I2314,$I$2:$I$3000,0)&lt;&gt;ROW()-1,"",COUNT($AN$1:$AN2313)+1))</f>
        <v/>
      </c>
      <c r="AO2314" s="28" t="str">
        <f aca="false">IF($Q2314="","",IF(MATCH($Q2314,$Q$2:$Q$3000,0)&lt;&gt;ROW()-1,"",COUNT($AO$1:$AO2313)+1))</f>
        <v/>
      </c>
    </row>
    <row r="2315" customFormat="false" ht="12.75" hidden="false" customHeight="true" outlineLevel="0" collapsed="false">
      <c r="W2315" s="24" t="n">
        <f aca="false">IF($F2315="",0,IFERROR(IF(ISNUMBER($F2315),INT($F2315),DATE(VALUE(MID(SUBSTITUTE(LEFT($F2315,FIND(" ",$F2315&amp;" ")-1),"/",REPT(" ",20)),41,20)),VALUE(LEFT(SUBSTITUTE(LEFT($F2315,FIND(" ",$F2315&amp;" ")-1),"/",REPT(" ",20)),20)),VALUE(MID(SUBSTITUTE(LEFT($F2315,FIND(" ",$F2315&amp;" ")-1),"/",REPT(" ",20)),21,20)))),0))</f>
        <v>0</v>
      </c>
      <c r="X2315" s="25" t="str">
        <f aca="false">IF(ISNUMBER($N2315),$N2315*Validation!$B$5,"")</f>
        <v/>
      </c>
      <c r="Y2315" s="26" t="str">
        <f aca="false">IF($A2315="","",SUBSTITUTE(SUBSTITUTE(SUBSTITUTE(SUBSTITUTE(SUBSTITUTE(SUBSTITUTE(SUBSTITUTE(UPPER(TRIM($A2315)),"Á","A"),"É","E"),"Í","I"),"Ó","O"),"Ú","U"),"Ñ","N"),"Ü","U"))</f>
        <v/>
      </c>
      <c r="Z2315" s="26" t="str">
        <f aca="false">IF($Y2315="","",LEFT($Y2315,1)&amp;" "&amp;TRIM(RIGHT(SUBSTITUTE($Y2315," ",REPT(" ",50)),50)))</f>
        <v/>
      </c>
      <c r="AA2315" s="27" t="str">
        <f aca="false">IF($AF2315="","",IF(COUNTIF(Validation!$U$19:$U$178,$AF2315)&gt;0,"OK","NO MATCH"))</f>
        <v/>
      </c>
      <c r="AB2315" s="27" t="str">
        <f aca="false">IF($W2315=0,"",IF(AND($W2315&gt;=Validation!$B$3,$W2315&lt;=Validation!$C$3),"Yes","No"))</f>
        <v/>
      </c>
      <c r="AC2315" s="26" t="str">
        <f aca="false">IF($A2315="","",$AF2315&amp;"|"&amp;TEXT($W2315,"yyyy-mm-dd")&amp;"|"&amp;$J2315&amp;"|"&amp;$N2315)</f>
        <v/>
      </c>
      <c r="AD2315" s="27" t="str">
        <f aca="false">IF($AC2315="","",IF(COUNTIF($AC$2:$AC$3000,$AC2315)&gt;1,"REVIEW","OK"))</f>
        <v/>
      </c>
      <c r="AE2315" s="27" t="str">
        <f aca="false">IF(OR($W2315=0,$O2315=""),"",IF(IFERROR(IF(ISNUMBER($O2315),INT($O2315),DATE(VALUE(MID(SUBSTITUTE(LEFT($O2315,FIND(" ",$O2315&amp;" ")-1),"/",REPT(" ",20)),41,20)),VALUE(LEFT(SUBSTITUTE(LEFT($O2315,FIND(" ",$O2315&amp;" ")-1),"/",REPT(" ",20)),20)),VALUE(MID(SUBSTITUTE(LEFT($O2315,FIND(" ",$O2315&amp;" ")-1),"/",REPT(" ",20)),21,20)))),0)&gt;$W2315,"Late","Same day"))</f>
        <v/>
      </c>
      <c r="AF2315" s="26" t="str">
        <f aca="false">IF($A2315="","",IFERROR(INDEX(Validation!$C$193:$C$217,MATCH($A2315,Validation!$A$193:$A$217,0)),IF(COUNTIF(Validation!$U$19:$U$178,$Z2315)&gt;0,$Z2315,IF(COUNTIF(Validation!$S$19:$S$178,$AI2315)=1,INDEX(Validation!$U$19:$U$178,MATCH($AI2315,Validation!$S$19:$S$178,0)),$Z2315))))</f>
        <v/>
      </c>
      <c r="AG2315" s="27" t="str">
        <f aca="false">IF(COUNTA($A2315:$U2315)=0,"",IF($A2315="","No name",IF($F2315="","No date",IF($W2315=0,"Date ilegible",IF(NOT(ISNUMBER($N2315)),"Hours no numéricas",IF($AA2315="NO MATCH","Person no identificada","OK"))))))</f>
        <v/>
      </c>
      <c r="AH2315" s="27" t="str">
        <f aca="false">IF($W2315=0,"No date",IF($W2315&lt;Validation!$B$3,"Before period",IF($W2315&gt;Validation!$C$3,"After period","In period")))</f>
        <v>No date</v>
      </c>
      <c r="AI2315" s="26" t="str">
        <f aca="false">IF($Y2315="","",TRIM(RIGHT(SUBSTITUTE($Y2315," ",REPT(" ",50)),50)))</f>
        <v/>
      </c>
      <c r="AJ2315" s="27" t="str">
        <f aca="false">IF($A2315="","",IF(NOT(ISERROR(MATCH($A2315,Validation!$A$193:$A$217,0))),"Manual mapping",IF(COUNTIF(Validation!$U$19:$U$178,$Z2315)&gt;0,"Direct",IF(COUNTIF(Validation!$S$19:$S$178,$AI2315)=1,"By surname","Unresolved"))))</f>
        <v/>
      </c>
      <c r="AK2315" s="28" t="str">
        <f aca="false">IF($L2315="","",IF(MATCH($L2315,$L$2:$L$3000,0)&lt;&gt;ROW()-1,"",COUNT($AK$1:$AK2314)+1))</f>
        <v/>
      </c>
      <c r="AL2315" s="28" t="str">
        <f aca="false">IF($G2315="","",IF(MATCH($G2315,$G$2:$G$3000,0)&lt;&gt;ROW()-1,"",COUNT($AL$1:$AL2314)+1))</f>
        <v/>
      </c>
      <c r="AM2315" s="28" t="str">
        <f aca="false">IF($H2315="","",IF(MATCH($H2315,$H$2:$H$3000,0)&lt;&gt;ROW()-1,"",COUNT($AM$1:$AM2314)+1))</f>
        <v/>
      </c>
      <c r="AN2315" s="28" t="str">
        <f aca="false">IF($I2315="","",IF(MATCH($I2315,$I$2:$I$3000,0)&lt;&gt;ROW()-1,"",COUNT($AN$1:$AN2314)+1))</f>
        <v/>
      </c>
      <c r="AO2315" s="28" t="str">
        <f aca="false">IF($Q2315="","",IF(MATCH($Q2315,$Q$2:$Q$3000,0)&lt;&gt;ROW()-1,"",COUNT($AO$1:$AO2314)+1))</f>
        <v/>
      </c>
    </row>
    <row r="2316" customFormat="false" ht="12.75" hidden="false" customHeight="true" outlineLevel="0" collapsed="false">
      <c r="W2316" s="24" t="n">
        <f aca="false">IF($F2316="",0,IFERROR(IF(ISNUMBER($F2316),INT($F2316),DATE(VALUE(MID(SUBSTITUTE(LEFT($F2316,FIND(" ",$F2316&amp;" ")-1),"/",REPT(" ",20)),41,20)),VALUE(LEFT(SUBSTITUTE(LEFT($F2316,FIND(" ",$F2316&amp;" ")-1),"/",REPT(" ",20)),20)),VALUE(MID(SUBSTITUTE(LEFT($F2316,FIND(" ",$F2316&amp;" ")-1),"/",REPT(" ",20)),21,20)))),0))</f>
        <v>0</v>
      </c>
      <c r="X2316" s="25" t="str">
        <f aca="false">IF(ISNUMBER($N2316),$N2316*Validation!$B$5,"")</f>
        <v/>
      </c>
      <c r="Y2316" s="26" t="str">
        <f aca="false">IF($A2316="","",SUBSTITUTE(SUBSTITUTE(SUBSTITUTE(SUBSTITUTE(SUBSTITUTE(SUBSTITUTE(SUBSTITUTE(UPPER(TRIM($A2316)),"Á","A"),"É","E"),"Í","I"),"Ó","O"),"Ú","U"),"Ñ","N"),"Ü","U"))</f>
        <v/>
      </c>
      <c r="Z2316" s="26" t="str">
        <f aca="false">IF($Y2316="","",LEFT($Y2316,1)&amp;" "&amp;TRIM(RIGHT(SUBSTITUTE($Y2316," ",REPT(" ",50)),50)))</f>
        <v/>
      </c>
      <c r="AA2316" s="27" t="str">
        <f aca="false">IF($AF2316="","",IF(COUNTIF(Validation!$U$19:$U$178,$AF2316)&gt;0,"OK","NO MATCH"))</f>
        <v/>
      </c>
      <c r="AB2316" s="27" t="str">
        <f aca="false">IF($W2316=0,"",IF(AND($W2316&gt;=Validation!$B$3,$W2316&lt;=Validation!$C$3),"Yes","No"))</f>
        <v/>
      </c>
      <c r="AC2316" s="26" t="str">
        <f aca="false">IF($A2316="","",$AF2316&amp;"|"&amp;TEXT($W2316,"yyyy-mm-dd")&amp;"|"&amp;$J2316&amp;"|"&amp;$N2316)</f>
        <v/>
      </c>
      <c r="AD2316" s="27" t="str">
        <f aca="false">IF($AC2316="","",IF(COUNTIF($AC$2:$AC$3000,$AC2316)&gt;1,"REVIEW","OK"))</f>
        <v/>
      </c>
      <c r="AE2316" s="27" t="str">
        <f aca="false">IF(OR($W2316=0,$O2316=""),"",IF(IFERROR(IF(ISNUMBER($O2316),INT($O2316),DATE(VALUE(MID(SUBSTITUTE(LEFT($O2316,FIND(" ",$O2316&amp;" ")-1),"/",REPT(" ",20)),41,20)),VALUE(LEFT(SUBSTITUTE(LEFT($O2316,FIND(" ",$O2316&amp;" ")-1),"/",REPT(" ",20)),20)),VALUE(MID(SUBSTITUTE(LEFT($O2316,FIND(" ",$O2316&amp;" ")-1),"/",REPT(" ",20)),21,20)))),0)&gt;$W2316,"Late","Same day"))</f>
        <v/>
      </c>
      <c r="AF2316" s="26" t="str">
        <f aca="false">IF($A2316="","",IFERROR(INDEX(Validation!$C$193:$C$217,MATCH($A2316,Validation!$A$193:$A$217,0)),IF(COUNTIF(Validation!$U$19:$U$178,$Z2316)&gt;0,$Z2316,IF(COUNTIF(Validation!$S$19:$S$178,$AI2316)=1,INDEX(Validation!$U$19:$U$178,MATCH($AI2316,Validation!$S$19:$S$178,0)),$Z2316))))</f>
        <v/>
      </c>
      <c r="AG2316" s="27" t="str">
        <f aca="false">IF(COUNTA($A2316:$U2316)=0,"",IF($A2316="","No name",IF($F2316="","No date",IF($W2316=0,"Date ilegible",IF(NOT(ISNUMBER($N2316)),"Hours no numéricas",IF($AA2316="NO MATCH","Person no identificada","OK"))))))</f>
        <v/>
      </c>
      <c r="AH2316" s="27" t="str">
        <f aca="false">IF($W2316=0,"No date",IF($W2316&lt;Validation!$B$3,"Before period",IF($W2316&gt;Validation!$C$3,"After period","In period")))</f>
        <v>No date</v>
      </c>
      <c r="AI2316" s="26" t="str">
        <f aca="false">IF($Y2316="","",TRIM(RIGHT(SUBSTITUTE($Y2316," ",REPT(" ",50)),50)))</f>
        <v/>
      </c>
      <c r="AJ2316" s="27" t="str">
        <f aca="false">IF($A2316="","",IF(NOT(ISERROR(MATCH($A2316,Validation!$A$193:$A$217,0))),"Manual mapping",IF(COUNTIF(Validation!$U$19:$U$178,$Z2316)&gt;0,"Direct",IF(COUNTIF(Validation!$S$19:$S$178,$AI2316)=1,"By surname","Unresolved"))))</f>
        <v/>
      </c>
      <c r="AK2316" s="28" t="str">
        <f aca="false">IF($L2316="","",IF(MATCH($L2316,$L$2:$L$3000,0)&lt;&gt;ROW()-1,"",COUNT($AK$1:$AK2315)+1))</f>
        <v/>
      </c>
      <c r="AL2316" s="28" t="str">
        <f aca="false">IF($G2316="","",IF(MATCH($G2316,$G$2:$G$3000,0)&lt;&gt;ROW()-1,"",COUNT($AL$1:$AL2315)+1))</f>
        <v/>
      </c>
      <c r="AM2316" s="28" t="str">
        <f aca="false">IF($H2316="","",IF(MATCH($H2316,$H$2:$H$3000,0)&lt;&gt;ROW()-1,"",COUNT($AM$1:$AM2315)+1))</f>
        <v/>
      </c>
      <c r="AN2316" s="28" t="str">
        <f aca="false">IF($I2316="","",IF(MATCH($I2316,$I$2:$I$3000,0)&lt;&gt;ROW()-1,"",COUNT($AN$1:$AN2315)+1))</f>
        <v/>
      </c>
      <c r="AO2316" s="28" t="str">
        <f aca="false">IF($Q2316="","",IF(MATCH($Q2316,$Q$2:$Q$3000,0)&lt;&gt;ROW()-1,"",COUNT($AO$1:$AO2315)+1))</f>
        <v/>
      </c>
    </row>
    <row r="2317" customFormat="false" ht="12.75" hidden="false" customHeight="true" outlineLevel="0" collapsed="false">
      <c r="W2317" s="24" t="n">
        <f aca="false">IF($F2317="",0,IFERROR(IF(ISNUMBER($F2317),INT($F2317),DATE(VALUE(MID(SUBSTITUTE(LEFT($F2317,FIND(" ",$F2317&amp;" ")-1),"/",REPT(" ",20)),41,20)),VALUE(LEFT(SUBSTITUTE(LEFT($F2317,FIND(" ",$F2317&amp;" ")-1),"/",REPT(" ",20)),20)),VALUE(MID(SUBSTITUTE(LEFT($F2317,FIND(" ",$F2317&amp;" ")-1),"/",REPT(" ",20)),21,20)))),0))</f>
        <v>0</v>
      </c>
      <c r="X2317" s="25" t="str">
        <f aca="false">IF(ISNUMBER($N2317),$N2317*Validation!$B$5,"")</f>
        <v/>
      </c>
      <c r="Y2317" s="26" t="str">
        <f aca="false">IF($A2317="","",SUBSTITUTE(SUBSTITUTE(SUBSTITUTE(SUBSTITUTE(SUBSTITUTE(SUBSTITUTE(SUBSTITUTE(UPPER(TRIM($A2317)),"Á","A"),"É","E"),"Í","I"),"Ó","O"),"Ú","U"),"Ñ","N"),"Ü","U"))</f>
        <v/>
      </c>
      <c r="Z2317" s="26" t="str">
        <f aca="false">IF($Y2317="","",LEFT($Y2317,1)&amp;" "&amp;TRIM(RIGHT(SUBSTITUTE($Y2317," ",REPT(" ",50)),50)))</f>
        <v/>
      </c>
      <c r="AA2317" s="27" t="str">
        <f aca="false">IF($AF2317="","",IF(COUNTIF(Validation!$U$19:$U$178,$AF2317)&gt;0,"OK","NO MATCH"))</f>
        <v/>
      </c>
      <c r="AB2317" s="27" t="str">
        <f aca="false">IF($W2317=0,"",IF(AND($W2317&gt;=Validation!$B$3,$W2317&lt;=Validation!$C$3),"Yes","No"))</f>
        <v/>
      </c>
      <c r="AC2317" s="26" t="str">
        <f aca="false">IF($A2317="","",$AF2317&amp;"|"&amp;TEXT($W2317,"yyyy-mm-dd")&amp;"|"&amp;$J2317&amp;"|"&amp;$N2317)</f>
        <v/>
      </c>
      <c r="AD2317" s="27" t="str">
        <f aca="false">IF($AC2317="","",IF(COUNTIF($AC$2:$AC$3000,$AC2317)&gt;1,"REVIEW","OK"))</f>
        <v/>
      </c>
      <c r="AE2317" s="27" t="str">
        <f aca="false">IF(OR($W2317=0,$O2317=""),"",IF(IFERROR(IF(ISNUMBER($O2317),INT($O2317),DATE(VALUE(MID(SUBSTITUTE(LEFT($O2317,FIND(" ",$O2317&amp;" ")-1),"/",REPT(" ",20)),41,20)),VALUE(LEFT(SUBSTITUTE(LEFT($O2317,FIND(" ",$O2317&amp;" ")-1),"/",REPT(" ",20)),20)),VALUE(MID(SUBSTITUTE(LEFT($O2317,FIND(" ",$O2317&amp;" ")-1),"/",REPT(" ",20)),21,20)))),0)&gt;$W2317,"Late","Same day"))</f>
        <v/>
      </c>
      <c r="AF2317" s="26" t="str">
        <f aca="false">IF($A2317="","",IFERROR(INDEX(Validation!$C$193:$C$217,MATCH($A2317,Validation!$A$193:$A$217,0)),IF(COUNTIF(Validation!$U$19:$U$178,$Z2317)&gt;0,$Z2317,IF(COUNTIF(Validation!$S$19:$S$178,$AI2317)=1,INDEX(Validation!$U$19:$U$178,MATCH($AI2317,Validation!$S$19:$S$178,0)),$Z2317))))</f>
        <v/>
      </c>
      <c r="AG2317" s="27" t="str">
        <f aca="false">IF(COUNTA($A2317:$U2317)=0,"",IF($A2317="","No name",IF($F2317="","No date",IF($W2317=0,"Date ilegible",IF(NOT(ISNUMBER($N2317)),"Hours no numéricas",IF($AA2317="NO MATCH","Person no identificada","OK"))))))</f>
        <v/>
      </c>
      <c r="AH2317" s="27" t="str">
        <f aca="false">IF($W2317=0,"No date",IF($W2317&lt;Validation!$B$3,"Before period",IF($W2317&gt;Validation!$C$3,"After period","In period")))</f>
        <v>No date</v>
      </c>
      <c r="AI2317" s="26" t="str">
        <f aca="false">IF($Y2317="","",TRIM(RIGHT(SUBSTITUTE($Y2317," ",REPT(" ",50)),50)))</f>
        <v/>
      </c>
      <c r="AJ2317" s="27" t="str">
        <f aca="false">IF($A2317="","",IF(NOT(ISERROR(MATCH($A2317,Validation!$A$193:$A$217,0))),"Manual mapping",IF(COUNTIF(Validation!$U$19:$U$178,$Z2317)&gt;0,"Direct",IF(COUNTIF(Validation!$S$19:$S$178,$AI2317)=1,"By surname","Unresolved"))))</f>
        <v/>
      </c>
      <c r="AK2317" s="28" t="str">
        <f aca="false">IF($L2317="","",IF(MATCH($L2317,$L$2:$L$3000,0)&lt;&gt;ROW()-1,"",COUNT($AK$1:$AK2316)+1))</f>
        <v/>
      </c>
      <c r="AL2317" s="28" t="str">
        <f aca="false">IF($G2317="","",IF(MATCH($G2317,$G$2:$G$3000,0)&lt;&gt;ROW()-1,"",COUNT($AL$1:$AL2316)+1))</f>
        <v/>
      </c>
      <c r="AM2317" s="28" t="str">
        <f aca="false">IF($H2317="","",IF(MATCH($H2317,$H$2:$H$3000,0)&lt;&gt;ROW()-1,"",COUNT($AM$1:$AM2316)+1))</f>
        <v/>
      </c>
      <c r="AN2317" s="28" t="str">
        <f aca="false">IF($I2317="","",IF(MATCH($I2317,$I$2:$I$3000,0)&lt;&gt;ROW()-1,"",COUNT($AN$1:$AN2316)+1))</f>
        <v/>
      </c>
      <c r="AO2317" s="28" t="str">
        <f aca="false">IF($Q2317="","",IF(MATCH($Q2317,$Q$2:$Q$3000,0)&lt;&gt;ROW()-1,"",COUNT($AO$1:$AO2316)+1))</f>
        <v/>
      </c>
    </row>
    <row r="2318" customFormat="false" ht="12.75" hidden="false" customHeight="true" outlineLevel="0" collapsed="false">
      <c r="W2318" s="24" t="n">
        <f aca="false">IF($F2318="",0,IFERROR(IF(ISNUMBER($F2318),INT($F2318),DATE(VALUE(MID(SUBSTITUTE(LEFT($F2318,FIND(" ",$F2318&amp;" ")-1),"/",REPT(" ",20)),41,20)),VALUE(LEFT(SUBSTITUTE(LEFT($F2318,FIND(" ",$F2318&amp;" ")-1),"/",REPT(" ",20)),20)),VALUE(MID(SUBSTITUTE(LEFT($F2318,FIND(" ",$F2318&amp;" ")-1),"/",REPT(" ",20)),21,20)))),0))</f>
        <v>0</v>
      </c>
      <c r="X2318" s="25" t="str">
        <f aca="false">IF(ISNUMBER($N2318),$N2318*Validation!$B$5,"")</f>
        <v/>
      </c>
      <c r="Y2318" s="26" t="str">
        <f aca="false">IF($A2318="","",SUBSTITUTE(SUBSTITUTE(SUBSTITUTE(SUBSTITUTE(SUBSTITUTE(SUBSTITUTE(SUBSTITUTE(UPPER(TRIM($A2318)),"Á","A"),"É","E"),"Í","I"),"Ó","O"),"Ú","U"),"Ñ","N"),"Ü","U"))</f>
        <v/>
      </c>
      <c r="Z2318" s="26" t="str">
        <f aca="false">IF($Y2318="","",LEFT($Y2318,1)&amp;" "&amp;TRIM(RIGHT(SUBSTITUTE($Y2318," ",REPT(" ",50)),50)))</f>
        <v/>
      </c>
      <c r="AA2318" s="27" t="str">
        <f aca="false">IF($AF2318="","",IF(COUNTIF(Validation!$U$19:$U$178,$AF2318)&gt;0,"OK","NO MATCH"))</f>
        <v/>
      </c>
      <c r="AB2318" s="27" t="str">
        <f aca="false">IF($W2318=0,"",IF(AND($W2318&gt;=Validation!$B$3,$W2318&lt;=Validation!$C$3),"Yes","No"))</f>
        <v/>
      </c>
      <c r="AC2318" s="26" t="str">
        <f aca="false">IF($A2318="","",$AF2318&amp;"|"&amp;TEXT($W2318,"yyyy-mm-dd")&amp;"|"&amp;$J2318&amp;"|"&amp;$N2318)</f>
        <v/>
      </c>
      <c r="AD2318" s="27" t="str">
        <f aca="false">IF($AC2318="","",IF(COUNTIF($AC$2:$AC$3000,$AC2318)&gt;1,"REVIEW","OK"))</f>
        <v/>
      </c>
      <c r="AE2318" s="27" t="str">
        <f aca="false">IF(OR($W2318=0,$O2318=""),"",IF(IFERROR(IF(ISNUMBER($O2318),INT($O2318),DATE(VALUE(MID(SUBSTITUTE(LEFT($O2318,FIND(" ",$O2318&amp;" ")-1),"/",REPT(" ",20)),41,20)),VALUE(LEFT(SUBSTITUTE(LEFT($O2318,FIND(" ",$O2318&amp;" ")-1),"/",REPT(" ",20)),20)),VALUE(MID(SUBSTITUTE(LEFT($O2318,FIND(" ",$O2318&amp;" ")-1),"/",REPT(" ",20)),21,20)))),0)&gt;$W2318,"Late","Same day"))</f>
        <v/>
      </c>
      <c r="AF2318" s="26" t="str">
        <f aca="false">IF($A2318="","",IFERROR(INDEX(Validation!$C$193:$C$217,MATCH($A2318,Validation!$A$193:$A$217,0)),IF(COUNTIF(Validation!$U$19:$U$178,$Z2318)&gt;0,$Z2318,IF(COUNTIF(Validation!$S$19:$S$178,$AI2318)=1,INDEX(Validation!$U$19:$U$178,MATCH($AI2318,Validation!$S$19:$S$178,0)),$Z2318))))</f>
        <v/>
      </c>
      <c r="AG2318" s="27" t="str">
        <f aca="false">IF(COUNTA($A2318:$U2318)=0,"",IF($A2318="","No name",IF($F2318="","No date",IF($W2318=0,"Date ilegible",IF(NOT(ISNUMBER($N2318)),"Hours no numéricas",IF($AA2318="NO MATCH","Person no identificada","OK"))))))</f>
        <v/>
      </c>
      <c r="AH2318" s="27" t="str">
        <f aca="false">IF($W2318=0,"No date",IF($W2318&lt;Validation!$B$3,"Before period",IF($W2318&gt;Validation!$C$3,"After period","In period")))</f>
        <v>No date</v>
      </c>
      <c r="AI2318" s="26" t="str">
        <f aca="false">IF($Y2318="","",TRIM(RIGHT(SUBSTITUTE($Y2318," ",REPT(" ",50)),50)))</f>
        <v/>
      </c>
      <c r="AJ2318" s="27" t="str">
        <f aca="false">IF($A2318="","",IF(NOT(ISERROR(MATCH($A2318,Validation!$A$193:$A$217,0))),"Manual mapping",IF(COUNTIF(Validation!$U$19:$U$178,$Z2318)&gt;0,"Direct",IF(COUNTIF(Validation!$S$19:$S$178,$AI2318)=1,"By surname","Unresolved"))))</f>
        <v/>
      </c>
      <c r="AK2318" s="28" t="str">
        <f aca="false">IF($L2318="","",IF(MATCH($L2318,$L$2:$L$3000,0)&lt;&gt;ROW()-1,"",COUNT($AK$1:$AK2317)+1))</f>
        <v/>
      </c>
      <c r="AL2318" s="28" t="str">
        <f aca="false">IF($G2318="","",IF(MATCH($G2318,$G$2:$G$3000,0)&lt;&gt;ROW()-1,"",COUNT($AL$1:$AL2317)+1))</f>
        <v/>
      </c>
      <c r="AM2318" s="28" t="str">
        <f aca="false">IF($H2318="","",IF(MATCH($H2318,$H$2:$H$3000,0)&lt;&gt;ROW()-1,"",COUNT($AM$1:$AM2317)+1))</f>
        <v/>
      </c>
      <c r="AN2318" s="28" t="str">
        <f aca="false">IF($I2318="","",IF(MATCH($I2318,$I$2:$I$3000,0)&lt;&gt;ROW()-1,"",COUNT($AN$1:$AN2317)+1))</f>
        <v/>
      </c>
      <c r="AO2318" s="28" t="str">
        <f aca="false">IF($Q2318="","",IF(MATCH($Q2318,$Q$2:$Q$3000,0)&lt;&gt;ROW()-1,"",COUNT($AO$1:$AO2317)+1))</f>
        <v/>
      </c>
    </row>
    <row r="2319" customFormat="false" ht="12.75" hidden="false" customHeight="true" outlineLevel="0" collapsed="false">
      <c r="W2319" s="24" t="n">
        <f aca="false">IF($F2319="",0,IFERROR(IF(ISNUMBER($F2319),INT($F2319),DATE(VALUE(MID(SUBSTITUTE(LEFT($F2319,FIND(" ",$F2319&amp;" ")-1),"/",REPT(" ",20)),41,20)),VALUE(LEFT(SUBSTITUTE(LEFT($F2319,FIND(" ",$F2319&amp;" ")-1),"/",REPT(" ",20)),20)),VALUE(MID(SUBSTITUTE(LEFT($F2319,FIND(" ",$F2319&amp;" ")-1),"/",REPT(" ",20)),21,20)))),0))</f>
        <v>0</v>
      </c>
      <c r="X2319" s="25" t="str">
        <f aca="false">IF(ISNUMBER($N2319),$N2319*Validation!$B$5,"")</f>
        <v/>
      </c>
      <c r="Y2319" s="26" t="str">
        <f aca="false">IF($A2319="","",SUBSTITUTE(SUBSTITUTE(SUBSTITUTE(SUBSTITUTE(SUBSTITUTE(SUBSTITUTE(SUBSTITUTE(UPPER(TRIM($A2319)),"Á","A"),"É","E"),"Í","I"),"Ó","O"),"Ú","U"),"Ñ","N"),"Ü","U"))</f>
        <v/>
      </c>
      <c r="Z2319" s="26" t="str">
        <f aca="false">IF($Y2319="","",LEFT($Y2319,1)&amp;" "&amp;TRIM(RIGHT(SUBSTITUTE($Y2319," ",REPT(" ",50)),50)))</f>
        <v/>
      </c>
      <c r="AA2319" s="27" t="str">
        <f aca="false">IF($AF2319="","",IF(COUNTIF(Validation!$U$19:$U$178,$AF2319)&gt;0,"OK","NO MATCH"))</f>
        <v/>
      </c>
      <c r="AB2319" s="27" t="str">
        <f aca="false">IF($W2319=0,"",IF(AND($W2319&gt;=Validation!$B$3,$W2319&lt;=Validation!$C$3),"Yes","No"))</f>
        <v/>
      </c>
      <c r="AC2319" s="26" t="str">
        <f aca="false">IF($A2319="","",$AF2319&amp;"|"&amp;TEXT($W2319,"yyyy-mm-dd")&amp;"|"&amp;$J2319&amp;"|"&amp;$N2319)</f>
        <v/>
      </c>
      <c r="AD2319" s="27" t="str">
        <f aca="false">IF($AC2319="","",IF(COUNTIF($AC$2:$AC$3000,$AC2319)&gt;1,"REVIEW","OK"))</f>
        <v/>
      </c>
      <c r="AE2319" s="27" t="str">
        <f aca="false">IF(OR($W2319=0,$O2319=""),"",IF(IFERROR(IF(ISNUMBER($O2319),INT($O2319),DATE(VALUE(MID(SUBSTITUTE(LEFT($O2319,FIND(" ",$O2319&amp;" ")-1),"/",REPT(" ",20)),41,20)),VALUE(LEFT(SUBSTITUTE(LEFT($O2319,FIND(" ",$O2319&amp;" ")-1),"/",REPT(" ",20)),20)),VALUE(MID(SUBSTITUTE(LEFT($O2319,FIND(" ",$O2319&amp;" ")-1),"/",REPT(" ",20)),21,20)))),0)&gt;$W2319,"Late","Same day"))</f>
        <v/>
      </c>
      <c r="AF2319" s="26" t="str">
        <f aca="false">IF($A2319="","",IFERROR(INDEX(Validation!$C$193:$C$217,MATCH($A2319,Validation!$A$193:$A$217,0)),IF(COUNTIF(Validation!$U$19:$U$178,$Z2319)&gt;0,$Z2319,IF(COUNTIF(Validation!$S$19:$S$178,$AI2319)=1,INDEX(Validation!$U$19:$U$178,MATCH($AI2319,Validation!$S$19:$S$178,0)),$Z2319))))</f>
        <v/>
      </c>
      <c r="AG2319" s="27" t="str">
        <f aca="false">IF(COUNTA($A2319:$U2319)=0,"",IF($A2319="","No name",IF($F2319="","No date",IF($W2319=0,"Date ilegible",IF(NOT(ISNUMBER($N2319)),"Hours no numéricas",IF($AA2319="NO MATCH","Person no identificada","OK"))))))</f>
        <v/>
      </c>
      <c r="AH2319" s="27" t="str">
        <f aca="false">IF($W2319=0,"No date",IF($W2319&lt;Validation!$B$3,"Before period",IF($W2319&gt;Validation!$C$3,"After period","In period")))</f>
        <v>No date</v>
      </c>
      <c r="AI2319" s="26" t="str">
        <f aca="false">IF($Y2319="","",TRIM(RIGHT(SUBSTITUTE($Y2319," ",REPT(" ",50)),50)))</f>
        <v/>
      </c>
      <c r="AJ2319" s="27" t="str">
        <f aca="false">IF($A2319="","",IF(NOT(ISERROR(MATCH($A2319,Validation!$A$193:$A$217,0))),"Manual mapping",IF(COUNTIF(Validation!$U$19:$U$178,$Z2319)&gt;0,"Direct",IF(COUNTIF(Validation!$S$19:$S$178,$AI2319)=1,"By surname","Unresolved"))))</f>
        <v/>
      </c>
      <c r="AK2319" s="28" t="str">
        <f aca="false">IF($L2319="","",IF(MATCH($L2319,$L$2:$L$3000,0)&lt;&gt;ROW()-1,"",COUNT($AK$1:$AK2318)+1))</f>
        <v/>
      </c>
      <c r="AL2319" s="28" t="str">
        <f aca="false">IF($G2319="","",IF(MATCH($G2319,$G$2:$G$3000,0)&lt;&gt;ROW()-1,"",COUNT($AL$1:$AL2318)+1))</f>
        <v/>
      </c>
      <c r="AM2319" s="28" t="str">
        <f aca="false">IF($H2319="","",IF(MATCH($H2319,$H$2:$H$3000,0)&lt;&gt;ROW()-1,"",COUNT($AM$1:$AM2318)+1))</f>
        <v/>
      </c>
      <c r="AN2319" s="28" t="str">
        <f aca="false">IF($I2319="","",IF(MATCH($I2319,$I$2:$I$3000,0)&lt;&gt;ROW()-1,"",COUNT($AN$1:$AN2318)+1))</f>
        <v/>
      </c>
      <c r="AO2319" s="28" t="str">
        <f aca="false">IF($Q2319="","",IF(MATCH($Q2319,$Q$2:$Q$3000,0)&lt;&gt;ROW()-1,"",COUNT($AO$1:$AO2318)+1))</f>
        <v/>
      </c>
    </row>
    <row r="2320" customFormat="false" ht="12.75" hidden="false" customHeight="true" outlineLevel="0" collapsed="false">
      <c r="W2320" s="24" t="n">
        <f aca="false">IF($F2320="",0,IFERROR(IF(ISNUMBER($F2320),INT($F2320),DATE(VALUE(MID(SUBSTITUTE(LEFT($F2320,FIND(" ",$F2320&amp;" ")-1),"/",REPT(" ",20)),41,20)),VALUE(LEFT(SUBSTITUTE(LEFT($F2320,FIND(" ",$F2320&amp;" ")-1),"/",REPT(" ",20)),20)),VALUE(MID(SUBSTITUTE(LEFT($F2320,FIND(" ",$F2320&amp;" ")-1),"/",REPT(" ",20)),21,20)))),0))</f>
        <v>0</v>
      </c>
      <c r="X2320" s="25" t="str">
        <f aca="false">IF(ISNUMBER($N2320),$N2320*Validation!$B$5,"")</f>
        <v/>
      </c>
      <c r="Y2320" s="26" t="str">
        <f aca="false">IF($A2320="","",SUBSTITUTE(SUBSTITUTE(SUBSTITUTE(SUBSTITUTE(SUBSTITUTE(SUBSTITUTE(SUBSTITUTE(UPPER(TRIM($A2320)),"Á","A"),"É","E"),"Í","I"),"Ó","O"),"Ú","U"),"Ñ","N"),"Ü","U"))</f>
        <v/>
      </c>
      <c r="Z2320" s="26" t="str">
        <f aca="false">IF($Y2320="","",LEFT($Y2320,1)&amp;" "&amp;TRIM(RIGHT(SUBSTITUTE($Y2320," ",REPT(" ",50)),50)))</f>
        <v/>
      </c>
      <c r="AA2320" s="27" t="str">
        <f aca="false">IF($AF2320="","",IF(COUNTIF(Validation!$U$19:$U$178,$AF2320)&gt;0,"OK","NO MATCH"))</f>
        <v/>
      </c>
      <c r="AB2320" s="27" t="str">
        <f aca="false">IF($W2320=0,"",IF(AND($W2320&gt;=Validation!$B$3,$W2320&lt;=Validation!$C$3),"Yes","No"))</f>
        <v/>
      </c>
      <c r="AC2320" s="26" t="str">
        <f aca="false">IF($A2320="","",$AF2320&amp;"|"&amp;TEXT($W2320,"yyyy-mm-dd")&amp;"|"&amp;$J2320&amp;"|"&amp;$N2320)</f>
        <v/>
      </c>
      <c r="AD2320" s="27" t="str">
        <f aca="false">IF($AC2320="","",IF(COUNTIF($AC$2:$AC$3000,$AC2320)&gt;1,"REVIEW","OK"))</f>
        <v/>
      </c>
      <c r="AE2320" s="27" t="str">
        <f aca="false">IF(OR($W2320=0,$O2320=""),"",IF(IFERROR(IF(ISNUMBER($O2320),INT($O2320),DATE(VALUE(MID(SUBSTITUTE(LEFT($O2320,FIND(" ",$O2320&amp;" ")-1),"/",REPT(" ",20)),41,20)),VALUE(LEFT(SUBSTITUTE(LEFT($O2320,FIND(" ",$O2320&amp;" ")-1),"/",REPT(" ",20)),20)),VALUE(MID(SUBSTITUTE(LEFT($O2320,FIND(" ",$O2320&amp;" ")-1),"/",REPT(" ",20)),21,20)))),0)&gt;$W2320,"Late","Same day"))</f>
        <v/>
      </c>
      <c r="AF2320" s="26" t="str">
        <f aca="false">IF($A2320="","",IFERROR(INDEX(Validation!$C$193:$C$217,MATCH($A2320,Validation!$A$193:$A$217,0)),IF(COUNTIF(Validation!$U$19:$U$178,$Z2320)&gt;0,$Z2320,IF(COUNTIF(Validation!$S$19:$S$178,$AI2320)=1,INDEX(Validation!$U$19:$U$178,MATCH($AI2320,Validation!$S$19:$S$178,0)),$Z2320))))</f>
        <v/>
      </c>
      <c r="AG2320" s="27" t="str">
        <f aca="false">IF(COUNTA($A2320:$U2320)=0,"",IF($A2320="","No name",IF($F2320="","No date",IF($W2320=0,"Date ilegible",IF(NOT(ISNUMBER($N2320)),"Hours no numéricas",IF($AA2320="NO MATCH","Person no identificada","OK"))))))</f>
        <v/>
      </c>
      <c r="AH2320" s="27" t="str">
        <f aca="false">IF($W2320=0,"No date",IF($W2320&lt;Validation!$B$3,"Before period",IF($W2320&gt;Validation!$C$3,"After period","In period")))</f>
        <v>No date</v>
      </c>
      <c r="AI2320" s="26" t="str">
        <f aca="false">IF($Y2320="","",TRIM(RIGHT(SUBSTITUTE($Y2320," ",REPT(" ",50)),50)))</f>
        <v/>
      </c>
      <c r="AJ2320" s="27" t="str">
        <f aca="false">IF($A2320="","",IF(NOT(ISERROR(MATCH($A2320,Validation!$A$193:$A$217,0))),"Manual mapping",IF(COUNTIF(Validation!$U$19:$U$178,$Z2320)&gt;0,"Direct",IF(COUNTIF(Validation!$S$19:$S$178,$AI2320)=1,"By surname","Unresolved"))))</f>
        <v/>
      </c>
      <c r="AK2320" s="28" t="str">
        <f aca="false">IF($L2320="","",IF(MATCH($L2320,$L$2:$L$3000,0)&lt;&gt;ROW()-1,"",COUNT($AK$1:$AK2319)+1))</f>
        <v/>
      </c>
      <c r="AL2320" s="28" t="str">
        <f aca="false">IF($G2320="","",IF(MATCH($G2320,$G$2:$G$3000,0)&lt;&gt;ROW()-1,"",COUNT($AL$1:$AL2319)+1))</f>
        <v/>
      </c>
      <c r="AM2320" s="28" t="str">
        <f aca="false">IF($H2320="","",IF(MATCH($H2320,$H$2:$H$3000,0)&lt;&gt;ROW()-1,"",COUNT($AM$1:$AM2319)+1))</f>
        <v/>
      </c>
      <c r="AN2320" s="28" t="str">
        <f aca="false">IF($I2320="","",IF(MATCH($I2320,$I$2:$I$3000,0)&lt;&gt;ROW()-1,"",COUNT($AN$1:$AN2319)+1))</f>
        <v/>
      </c>
      <c r="AO2320" s="28" t="str">
        <f aca="false">IF($Q2320="","",IF(MATCH($Q2320,$Q$2:$Q$3000,0)&lt;&gt;ROW()-1,"",COUNT($AO$1:$AO2319)+1))</f>
        <v/>
      </c>
    </row>
    <row r="2321" customFormat="false" ht="12.75" hidden="false" customHeight="true" outlineLevel="0" collapsed="false">
      <c r="W2321" s="24" t="n">
        <f aca="false">IF($F2321="",0,IFERROR(IF(ISNUMBER($F2321),INT($F2321),DATE(VALUE(MID(SUBSTITUTE(LEFT($F2321,FIND(" ",$F2321&amp;" ")-1),"/",REPT(" ",20)),41,20)),VALUE(LEFT(SUBSTITUTE(LEFT($F2321,FIND(" ",$F2321&amp;" ")-1),"/",REPT(" ",20)),20)),VALUE(MID(SUBSTITUTE(LEFT($F2321,FIND(" ",$F2321&amp;" ")-1),"/",REPT(" ",20)),21,20)))),0))</f>
        <v>0</v>
      </c>
      <c r="X2321" s="25" t="str">
        <f aca="false">IF(ISNUMBER($N2321),$N2321*Validation!$B$5,"")</f>
        <v/>
      </c>
      <c r="Y2321" s="26" t="str">
        <f aca="false">IF($A2321="","",SUBSTITUTE(SUBSTITUTE(SUBSTITUTE(SUBSTITUTE(SUBSTITUTE(SUBSTITUTE(SUBSTITUTE(UPPER(TRIM($A2321)),"Á","A"),"É","E"),"Í","I"),"Ó","O"),"Ú","U"),"Ñ","N"),"Ü","U"))</f>
        <v/>
      </c>
      <c r="Z2321" s="26" t="str">
        <f aca="false">IF($Y2321="","",LEFT($Y2321,1)&amp;" "&amp;TRIM(RIGHT(SUBSTITUTE($Y2321," ",REPT(" ",50)),50)))</f>
        <v/>
      </c>
      <c r="AA2321" s="27" t="str">
        <f aca="false">IF($AF2321="","",IF(COUNTIF(Validation!$U$19:$U$178,$AF2321)&gt;0,"OK","NO MATCH"))</f>
        <v/>
      </c>
      <c r="AB2321" s="27" t="str">
        <f aca="false">IF($W2321=0,"",IF(AND($W2321&gt;=Validation!$B$3,$W2321&lt;=Validation!$C$3),"Yes","No"))</f>
        <v/>
      </c>
      <c r="AC2321" s="26" t="str">
        <f aca="false">IF($A2321="","",$AF2321&amp;"|"&amp;TEXT($W2321,"yyyy-mm-dd")&amp;"|"&amp;$J2321&amp;"|"&amp;$N2321)</f>
        <v/>
      </c>
      <c r="AD2321" s="27" t="str">
        <f aca="false">IF($AC2321="","",IF(COUNTIF($AC$2:$AC$3000,$AC2321)&gt;1,"REVIEW","OK"))</f>
        <v/>
      </c>
      <c r="AE2321" s="27" t="str">
        <f aca="false">IF(OR($W2321=0,$O2321=""),"",IF(IFERROR(IF(ISNUMBER($O2321),INT($O2321),DATE(VALUE(MID(SUBSTITUTE(LEFT($O2321,FIND(" ",$O2321&amp;" ")-1),"/",REPT(" ",20)),41,20)),VALUE(LEFT(SUBSTITUTE(LEFT($O2321,FIND(" ",$O2321&amp;" ")-1),"/",REPT(" ",20)),20)),VALUE(MID(SUBSTITUTE(LEFT($O2321,FIND(" ",$O2321&amp;" ")-1),"/",REPT(" ",20)),21,20)))),0)&gt;$W2321,"Late","Same day"))</f>
        <v/>
      </c>
      <c r="AF2321" s="26" t="str">
        <f aca="false">IF($A2321="","",IFERROR(INDEX(Validation!$C$193:$C$217,MATCH($A2321,Validation!$A$193:$A$217,0)),IF(COUNTIF(Validation!$U$19:$U$178,$Z2321)&gt;0,$Z2321,IF(COUNTIF(Validation!$S$19:$S$178,$AI2321)=1,INDEX(Validation!$U$19:$U$178,MATCH($AI2321,Validation!$S$19:$S$178,0)),$Z2321))))</f>
        <v/>
      </c>
      <c r="AG2321" s="27" t="str">
        <f aca="false">IF(COUNTA($A2321:$U2321)=0,"",IF($A2321="","No name",IF($F2321="","No date",IF($W2321=0,"Date ilegible",IF(NOT(ISNUMBER($N2321)),"Hours no numéricas",IF($AA2321="NO MATCH","Person no identificada","OK"))))))</f>
        <v/>
      </c>
      <c r="AH2321" s="27" t="str">
        <f aca="false">IF($W2321=0,"No date",IF($W2321&lt;Validation!$B$3,"Before period",IF($W2321&gt;Validation!$C$3,"After period","In period")))</f>
        <v>No date</v>
      </c>
      <c r="AI2321" s="26" t="str">
        <f aca="false">IF($Y2321="","",TRIM(RIGHT(SUBSTITUTE($Y2321," ",REPT(" ",50)),50)))</f>
        <v/>
      </c>
      <c r="AJ2321" s="27" t="str">
        <f aca="false">IF($A2321="","",IF(NOT(ISERROR(MATCH($A2321,Validation!$A$193:$A$217,0))),"Manual mapping",IF(COUNTIF(Validation!$U$19:$U$178,$Z2321)&gt;0,"Direct",IF(COUNTIF(Validation!$S$19:$S$178,$AI2321)=1,"By surname","Unresolved"))))</f>
        <v/>
      </c>
      <c r="AK2321" s="28" t="str">
        <f aca="false">IF($L2321="","",IF(MATCH($L2321,$L$2:$L$3000,0)&lt;&gt;ROW()-1,"",COUNT($AK$1:$AK2320)+1))</f>
        <v/>
      </c>
      <c r="AL2321" s="28" t="str">
        <f aca="false">IF($G2321="","",IF(MATCH($G2321,$G$2:$G$3000,0)&lt;&gt;ROW()-1,"",COUNT($AL$1:$AL2320)+1))</f>
        <v/>
      </c>
      <c r="AM2321" s="28" t="str">
        <f aca="false">IF($H2321="","",IF(MATCH($H2321,$H$2:$H$3000,0)&lt;&gt;ROW()-1,"",COUNT($AM$1:$AM2320)+1))</f>
        <v/>
      </c>
      <c r="AN2321" s="28" t="str">
        <f aca="false">IF($I2321="","",IF(MATCH($I2321,$I$2:$I$3000,0)&lt;&gt;ROW()-1,"",COUNT($AN$1:$AN2320)+1))</f>
        <v/>
      </c>
      <c r="AO2321" s="28" t="str">
        <f aca="false">IF($Q2321="","",IF(MATCH($Q2321,$Q$2:$Q$3000,0)&lt;&gt;ROW()-1,"",COUNT($AO$1:$AO2320)+1))</f>
        <v/>
      </c>
    </row>
    <row r="2322" customFormat="false" ht="12.75" hidden="false" customHeight="true" outlineLevel="0" collapsed="false">
      <c r="W2322" s="24" t="n">
        <f aca="false">IF($F2322="",0,IFERROR(IF(ISNUMBER($F2322),INT($F2322),DATE(VALUE(MID(SUBSTITUTE(LEFT($F2322,FIND(" ",$F2322&amp;" ")-1),"/",REPT(" ",20)),41,20)),VALUE(LEFT(SUBSTITUTE(LEFT($F2322,FIND(" ",$F2322&amp;" ")-1),"/",REPT(" ",20)),20)),VALUE(MID(SUBSTITUTE(LEFT($F2322,FIND(" ",$F2322&amp;" ")-1),"/",REPT(" ",20)),21,20)))),0))</f>
        <v>0</v>
      </c>
      <c r="X2322" s="25" t="str">
        <f aca="false">IF(ISNUMBER($N2322),$N2322*Validation!$B$5,"")</f>
        <v/>
      </c>
      <c r="Y2322" s="26" t="str">
        <f aca="false">IF($A2322="","",SUBSTITUTE(SUBSTITUTE(SUBSTITUTE(SUBSTITUTE(SUBSTITUTE(SUBSTITUTE(SUBSTITUTE(UPPER(TRIM($A2322)),"Á","A"),"É","E"),"Í","I"),"Ó","O"),"Ú","U"),"Ñ","N"),"Ü","U"))</f>
        <v/>
      </c>
      <c r="Z2322" s="26" t="str">
        <f aca="false">IF($Y2322="","",LEFT($Y2322,1)&amp;" "&amp;TRIM(RIGHT(SUBSTITUTE($Y2322," ",REPT(" ",50)),50)))</f>
        <v/>
      </c>
      <c r="AA2322" s="27" t="str">
        <f aca="false">IF($AF2322="","",IF(COUNTIF(Validation!$U$19:$U$178,$AF2322)&gt;0,"OK","NO MATCH"))</f>
        <v/>
      </c>
      <c r="AB2322" s="27" t="str">
        <f aca="false">IF($W2322=0,"",IF(AND($W2322&gt;=Validation!$B$3,$W2322&lt;=Validation!$C$3),"Yes","No"))</f>
        <v/>
      </c>
      <c r="AC2322" s="26" t="str">
        <f aca="false">IF($A2322="","",$AF2322&amp;"|"&amp;TEXT($W2322,"yyyy-mm-dd")&amp;"|"&amp;$J2322&amp;"|"&amp;$N2322)</f>
        <v/>
      </c>
      <c r="AD2322" s="27" t="str">
        <f aca="false">IF($AC2322="","",IF(COUNTIF($AC$2:$AC$3000,$AC2322)&gt;1,"REVIEW","OK"))</f>
        <v/>
      </c>
      <c r="AE2322" s="27" t="str">
        <f aca="false">IF(OR($W2322=0,$O2322=""),"",IF(IFERROR(IF(ISNUMBER($O2322),INT($O2322),DATE(VALUE(MID(SUBSTITUTE(LEFT($O2322,FIND(" ",$O2322&amp;" ")-1),"/",REPT(" ",20)),41,20)),VALUE(LEFT(SUBSTITUTE(LEFT($O2322,FIND(" ",$O2322&amp;" ")-1),"/",REPT(" ",20)),20)),VALUE(MID(SUBSTITUTE(LEFT($O2322,FIND(" ",$O2322&amp;" ")-1),"/",REPT(" ",20)),21,20)))),0)&gt;$W2322,"Late","Same day"))</f>
        <v/>
      </c>
      <c r="AF2322" s="26" t="str">
        <f aca="false">IF($A2322="","",IFERROR(INDEX(Validation!$C$193:$C$217,MATCH($A2322,Validation!$A$193:$A$217,0)),IF(COUNTIF(Validation!$U$19:$U$178,$Z2322)&gt;0,$Z2322,IF(COUNTIF(Validation!$S$19:$S$178,$AI2322)=1,INDEX(Validation!$U$19:$U$178,MATCH($AI2322,Validation!$S$19:$S$178,0)),$Z2322))))</f>
        <v/>
      </c>
      <c r="AG2322" s="27" t="str">
        <f aca="false">IF(COUNTA($A2322:$U2322)=0,"",IF($A2322="","No name",IF($F2322="","No date",IF($W2322=0,"Date ilegible",IF(NOT(ISNUMBER($N2322)),"Hours no numéricas",IF($AA2322="NO MATCH","Person no identificada","OK"))))))</f>
        <v/>
      </c>
      <c r="AH2322" s="27" t="str">
        <f aca="false">IF($W2322=0,"No date",IF($W2322&lt;Validation!$B$3,"Before period",IF($W2322&gt;Validation!$C$3,"After period","In period")))</f>
        <v>No date</v>
      </c>
      <c r="AI2322" s="26" t="str">
        <f aca="false">IF($Y2322="","",TRIM(RIGHT(SUBSTITUTE($Y2322," ",REPT(" ",50)),50)))</f>
        <v/>
      </c>
      <c r="AJ2322" s="27" t="str">
        <f aca="false">IF($A2322="","",IF(NOT(ISERROR(MATCH($A2322,Validation!$A$193:$A$217,0))),"Manual mapping",IF(COUNTIF(Validation!$U$19:$U$178,$Z2322)&gt;0,"Direct",IF(COUNTIF(Validation!$S$19:$S$178,$AI2322)=1,"By surname","Unresolved"))))</f>
        <v/>
      </c>
      <c r="AK2322" s="28" t="str">
        <f aca="false">IF($L2322="","",IF(MATCH($L2322,$L$2:$L$3000,0)&lt;&gt;ROW()-1,"",COUNT($AK$1:$AK2321)+1))</f>
        <v/>
      </c>
      <c r="AL2322" s="28" t="str">
        <f aca="false">IF($G2322="","",IF(MATCH($G2322,$G$2:$G$3000,0)&lt;&gt;ROW()-1,"",COUNT($AL$1:$AL2321)+1))</f>
        <v/>
      </c>
      <c r="AM2322" s="28" t="str">
        <f aca="false">IF($H2322="","",IF(MATCH($H2322,$H$2:$H$3000,0)&lt;&gt;ROW()-1,"",COUNT($AM$1:$AM2321)+1))</f>
        <v/>
      </c>
      <c r="AN2322" s="28" t="str">
        <f aca="false">IF($I2322="","",IF(MATCH($I2322,$I$2:$I$3000,0)&lt;&gt;ROW()-1,"",COUNT($AN$1:$AN2321)+1))</f>
        <v/>
      </c>
      <c r="AO2322" s="28" t="str">
        <f aca="false">IF($Q2322="","",IF(MATCH($Q2322,$Q$2:$Q$3000,0)&lt;&gt;ROW()-1,"",COUNT($AO$1:$AO2321)+1))</f>
        <v/>
      </c>
    </row>
    <row r="2323" customFormat="false" ht="12.75" hidden="false" customHeight="true" outlineLevel="0" collapsed="false">
      <c r="W2323" s="24" t="n">
        <f aca="false">IF($F2323="",0,IFERROR(IF(ISNUMBER($F2323),INT($F2323),DATE(VALUE(MID(SUBSTITUTE(LEFT($F2323,FIND(" ",$F2323&amp;" ")-1),"/",REPT(" ",20)),41,20)),VALUE(LEFT(SUBSTITUTE(LEFT($F2323,FIND(" ",$F2323&amp;" ")-1),"/",REPT(" ",20)),20)),VALUE(MID(SUBSTITUTE(LEFT($F2323,FIND(" ",$F2323&amp;" ")-1),"/",REPT(" ",20)),21,20)))),0))</f>
        <v>0</v>
      </c>
      <c r="X2323" s="25" t="str">
        <f aca="false">IF(ISNUMBER($N2323),$N2323*Validation!$B$5,"")</f>
        <v/>
      </c>
      <c r="Y2323" s="26" t="str">
        <f aca="false">IF($A2323="","",SUBSTITUTE(SUBSTITUTE(SUBSTITUTE(SUBSTITUTE(SUBSTITUTE(SUBSTITUTE(SUBSTITUTE(UPPER(TRIM($A2323)),"Á","A"),"É","E"),"Í","I"),"Ó","O"),"Ú","U"),"Ñ","N"),"Ü","U"))</f>
        <v/>
      </c>
      <c r="Z2323" s="26" t="str">
        <f aca="false">IF($Y2323="","",LEFT($Y2323,1)&amp;" "&amp;TRIM(RIGHT(SUBSTITUTE($Y2323," ",REPT(" ",50)),50)))</f>
        <v/>
      </c>
      <c r="AA2323" s="27" t="str">
        <f aca="false">IF($AF2323="","",IF(COUNTIF(Validation!$U$19:$U$178,$AF2323)&gt;0,"OK","NO MATCH"))</f>
        <v/>
      </c>
      <c r="AB2323" s="27" t="str">
        <f aca="false">IF($W2323=0,"",IF(AND($W2323&gt;=Validation!$B$3,$W2323&lt;=Validation!$C$3),"Yes","No"))</f>
        <v/>
      </c>
      <c r="AC2323" s="26" t="str">
        <f aca="false">IF($A2323="","",$AF2323&amp;"|"&amp;TEXT($W2323,"yyyy-mm-dd")&amp;"|"&amp;$J2323&amp;"|"&amp;$N2323)</f>
        <v/>
      </c>
      <c r="AD2323" s="27" t="str">
        <f aca="false">IF($AC2323="","",IF(COUNTIF($AC$2:$AC$3000,$AC2323)&gt;1,"REVIEW","OK"))</f>
        <v/>
      </c>
      <c r="AE2323" s="27" t="str">
        <f aca="false">IF(OR($W2323=0,$O2323=""),"",IF(IFERROR(IF(ISNUMBER($O2323),INT($O2323),DATE(VALUE(MID(SUBSTITUTE(LEFT($O2323,FIND(" ",$O2323&amp;" ")-1),"/",REPT(" ",20)),41,20)),VALUE(LEFT(SUBSTITUTE(LEFT($O2323,FIND(" ",$O2323&amp;" ")-1),"/",REPT(" ",20)),20)),VALUE(MID(SUBSTITUTE(LEFT($O2323,FIND(" ",$O2323&amp;" ")-1),"/",REPT(" ",20)),21,20)))),0)&gt;$W2323,"Late","Same day"))</f>
        <v/>
      </c>
      <c r="AF2323" s="26" t="str">
        <f aca="false">IF($A2323="","",IFERROR(INDEX(Validation!$C$193:$C$217,MATCH($A2323,Validation!$A$193:$A$217,0)),IF(COUNTIF(Validation!$U$19:$U$178,$Z2323)&gt;0,$Z2323,IF(COUNTIF(Validation!$S$19:$S$178,$AI2323)=1,INDEX(Validation!$U$19:$U$178,MATCH($AI2323,Validation!$S$19:$S$178,0)),$Z2323))))</f>
        <v/>
      </c>
      <c r="AG2323" s="27" t="str">
        <f aca="false">IF(COUNTA($A2323:$U2323)=0,"",IF($A2323="","No name",IF($F2323="","No date",IF($W2323=0,"Date ilegible",IF(NOT(ISNUMBER($N2323)),"Hours no numéricas",IF($AA2323="NO MATCH","Person no identificada","OK"))))))</f>
        <v/>
      </c>
      <c r="AH2323" s="27" t="str">
        <f aca="false">IF($W2323=0,"No date",IF($W2323&lt;Validation!$B$3,"Before period",IF($W2323&gt;Validation!$C$3,"After period","In period")))</f>
        <v>No date</v>
      </c>
      <c r="AI2323" s="26" t="str">
        <f aca="false">IF($Y2323="","",TRIM(RIGHT(SUBSTITUTE($Y2323," ",REPT(" ",50)),50)))</f>
        <v/>
      </c>
      <c r="AJ2323" s="27" t="str">
        <f aca="false">IF($A2323="","",IF(NOT(ISERROR(MATCH($A2323,Validation!$A$193:$A$217,0))),"Manual mapping",IF(COUNTIF(Validation!$U$19:$U$178,$Z2323)&gt;0,"Direct",IF(COUNTIF(Validation!$S$19:$S$178,$AI2323)=1,"By surname","Unresolved"))))</f>
        <v/>
      </c>
      <c r="AK2323" s="28" t="str">
        <f aca="false">IF($L2323="","",IF(MATCH($L2323,$L$2:$L$3000,0)&lt;&gt;ROW()-1,"",COUNT($AK$1:$AK2322)+1))</f>
        <v/>
      </c>
      <c r="AL2323" s="28" t="str">
        <f aca="false">IF($G2323="","",IF(MATCH($G2323,$G$2:$G$3000,0)&lt;&gt;ROW()-1,"",COUNT($AL$1:$AL2322)+1))</f>
        <v/>
      </c>
      <c r="AM2323" s="28" t="str">
        <f aca="false">IF($H2323="","",IF(MATCH($H2323,$H$2:$H$3000,0)&lt;&gt;ROW()-1,"",COUNT($AM$1:$AM2322)+1))</f>
        <v/>
      </c>
      <c r="AN2323" s="28" t="str">
        <f aca="false">IF($I2323="","",IF(MATCH($I2323,$I$2:$I$3000,0)&lt;&gt;ROW()-1,"",COUNT($AN$1:$AN2322)+1))</f>
        <v/>
      </c>
      <c r="AO2323" s="28" t="str">
        <f aca="false">IF($Q2323="","",IF(MATCH($Q2323,$Q$2:$Q$3000,0)&lt;&gt;ROW()-1,"",COUNT($AO$1:$AO2322)+1))</f>
        <v/>
      </c>
    </row>
    <row r="2324" customFormat="false" ht="12.75" hidden="false" customHeight="true" outlineLevel="0" collapsed="false">
      <c r="W2324" s="24" t="n">
        <f aca="false">IF($F2324="",0,IFERROR(IF(ISNUMBER($F2324),INT($F2324),DATE(VALUE(MID(SUBSTITUTE(LEFT($F2324,FIND(" ",$F2324&amp;" ")-1),"/",REPT(" ",20)),41,20)),VALUE(LEFT(SUBSTITUTE(LEFT($F2324,FIND(" ",$F2324&amp;" ")-1),"/",REPT(" ",20)),20)),VALUE(MID(SUBSTITUTE(LEFT($F2324,FIND(" ",$F2324&amp;" ")-1),"/",REPT(" ",20)),21,20)))),0))</f>
        <v>0</v>
      </c>
      <c r="X2324" s="25" t="str">
        <f aca="false">IF(ISNUMBER($N2324),$N2324*Validation!$B$5,"")</f>
        <v/>
      </c>
      <c r="Y2324" s="26" t="str">
        <f aca="false">IF($A2324="","",SUBSTITUTE(SUBSTITUTE(SUBSTITUTE(SUBSTITUTE(SUBSTITUTE(SUBSTITUTE(SUBSTITUTE(UPPER(TRIM($A2324)),"Á","A"),"É","E"),"Í","I"),"Ó","O"),"Ú","U"),"Ñ","N"),"Ü","U"))</f>
        <v/>
      </c>
      <c r="Z2324" s="26" t="str">
        <f aca="false">IF($Y2324="","",LEFT($Y2324,1)&amp;" "&amp;TRIM(RIGHT(SUBSTITUTE($Y2324," ",REPT(" ",50)),50)))</f>
        <v/>
      </c>
      <c r="AA2324" s="27" t="str">
        <f aca="false">IF($AF2324="","",IF(COUNTIF(Validation!$U$19:$U$178,$AF2324)&gt;0,"OK","NO MATCH"))</f>
        <v/>
      </c>
      <c r="AB2324" s="27" t="str">
        <f aca="false">IF($W2324=0,"",IF(AND($W2324&gt;=Validation!$B$3,$W2324&lt;=Validation!$C$3),"Yes","No"))</f>
        <v/>
      </c>
      <c r="AC2324" s="26" t="str">
        <f aca="false">IF($A2324="","",$AF2324&amp;"|"&amp;TEXT($W2324,"yyyy-mm-dd")&amp;"|"&amp;$J2324&amp;"|"&amp;$N2324)</f>
        <v/>
      </c>
      <c r="AD2324" s="27" t="str">
        <f aca="false">IF($AC2324="","",IF(COUNTIF($AC$2:$AC$3000,$AC2324)&gt;1,"REVIEW","OK"))</f>
        <v/>
      </c>
      <c r="AE2324" s="27" t="str">
        <f aca="false">IF(OR($W2324=0,$O2324=""),"",IF(IFERROR(IF(ISNUMBER($O2324),INT($O2324),DATE(VALUE(MID(SUBSTITUTE(LEFT($O2324,FIND(" ",$O2324&amp;" ")-1),"/",REPT(" ",20)),41,20)),VALUE(LEFT(SUBSTITUTE(LEFT($O2324,FIND(" ",$O2324&amp;" ")-1),"/",REPT(" ",20)),20)),VALUE(MID(SUBSTITUTE(LEFT($O2324,FIND(" ",$O2324&amp;" ")-1),"/",REPT(" ",20)),21,20)))),0)&gt;$W2324,"Late","Same day"))</f>
        <v/>
      </c>
      <c r="AF2324" s="26" t="str">
        <f aca="false">IF($A2324="","",IFERROR(INDEX(Validation!$C$193:$C$217,MATCH($A2324,Validation!$A$193:$A$217,0)),IF(COUNTIF(Validation!$U$19:$U$178,$Z2324)&gt;0,$Z2324,IF(COUNTIF(Validation!$S$19:$S$178,$AI2324)=1,INDEX(Validation!$U$19:$U$178,MATCH($AI2324,Validation!$S$19:$S$178,0)),$Z2324))))</f>
        <v/>
      </c>
      <c r="AG2324" s="27" t="str">
        <f aca="false">IF(COUNTA($A2324:$U2324)=0,"",IF($A2324="","No name",IF($F2324="","No date",IF($W2324=0,"Date ilegible",IF(NOT(ISNUMBER($N2324)),"Hours no numéricas",IF($AA2324="NO MATCH","Person no identificada","OK"))))))</f>
        <v/>
      </c>
      <c r="AH2324" s="27" t="str">
        <f aca="false">IF($W2324=0,"No date",IF($W2324&lt;Validation!$B$3,"Before period",IF($W2324&gt;Validation!$C$3,"After period","In period")))</f>
        <v>No date</v>
      </c>
      <c r="AI2324" s="26" t="str">
        <f aca="false">IF($Y2324="","",TRIM(RIGHT(SUBSTITUTE($Y2324," ",REPT(" ",50)),50)))</f>
        <v/>
      </c>
      <c r="AJ2324" s="27" t="str">
        <f aca="false">IF($A2324="","",IF(NOT(ISERROR(MATCH($A2324,Validation!$A$193:$A$217,0))),"Manual mapping",IF(COUNTIF(Validation!$U$19:$U$178,$Z2324)&gt;0,"Direct",IF(COUNTIF(Validation!$S$19:$S$178,$AI2324)=1,"By surname","Unresolved"))))</f>
        <v/>
      </c>
      <c r="AK2324" s="28" t="str">
        <f aca="false">IF($L2324="","",IF(MATCH($L2324,$L$2:$L$3000,0)&lt;&gt;ROW()-1,"",COUNT($AK$1:$AK2323)+1))</f>
        <v/>
      </c>
      <c r="AL2324" s="28" t="str">
        <f aca="false">IF($G2324="","",IF(MATCH($G2324,$G$2:$G$3000,0)&lt;&gt;ROW()-1,"",COUNT($AL$1:$AL2323)+1))</f>
        <v/>
      </c>
      <c r="AM2324" s="28" t="str">
        <f aca="false">IF($H2324="","",IF(MATCH($H2324,$H$2:$H$3000,0)&lt;&gt;ROW()-1,"",COUNT($AM$1:$AM2323)+1))</f>
        <v/>
      </c>
      <c r="AN2324" s="28" t="str">
        <f aca="false">IF($I2324="","",IF(MATCH($I2324,$I$2:$I$3000,0)&lt;&gt;ROW()-1,"",COUNT($AN$1:$AN2323)+1))</f>
        <v/>
      </c>
      <c r="AO2324" s="28" t="str">
        <f aca="false">IF($Q2324="","",IF(MATCH($Q2324,$Q$2:$Q$3000,0)&lt;&gt;ROW()-1,"",COUNT($AO$1:$AO2323)+1))</f>
        <v/>
      </c>
    </row>
    <row r="2325" customFormat="false" ht="12.75" hidden="false" customHeight="true" outlineLevel="0" collapsed="false">
      <c r="W2325" s="24" t="n">
        <f aca="false">IF($F2325="",0,IFERROR(IF(ISNUMBER($F2325),INT($F2325),DATE(VALUE(MID(SUBSTITUTE(LEFT($F2325,FIND(" ",$F2325&amp;" ")-1),"/",REPT(" ",20)),41,20)),VALUE(LEFT(SUBSTITUTE(LEFT($F2325,FIND(" ",$F2325&amp;" ")-1),"/",REPT(" ",20)),20)),VALUE(MID(SUBSTITUTE(LEFT($F2325,FIND(" ",$F2325&amp;" ")-1),"/",REPT(" ",20)),21,20)))),0))</f>
        <v>0</v>
      </c>
      <c r="X2325" s="25" t="str">
        <f aca="false">IF(ISNUMBER($N2325),$N2325*Validation!$B$5,"")</f>
        <v/>
      </c>
      <c r="Y2325" s="26" t="str">
        <f aca="false">IF($A2325="","",SUBSTITUTE(SUBSTITUTE(SUBSTITUTE(SUBSTITUTE(SUBSTITUTE(SUBSTITUTE(SUBSTITUTE(UPPER(TRIM($A2325)),"Á","A"),"É","E"),"Í","I"),"Ó","O"),"Ú","U"),"Ñ","N"),"Ü","U"))</f>
        <v/>
      </c>
      <c r="Z2325" s="26" t="str">
        <f aca="false">IF($Y2325="","",LEFT($Y2325,1)&amp;" "&amp;TRIM(RIGHT(SUBSTITUTE($Y2325," ",REPT(" ",50)),50)))</f>
        <v/>
      </c>
      <c r="AA2325" s="27" t="str">
        <f aca="false">IF($AF2325="","",IF(COUNTIF(Validation!$U$19:$U$178,$AF2325)&gt;0,"OK","NO MATCH"))</f>
        <v/>
      </c>
      <c r="AB2325" s="27" t="str">
        <f aca="false">IF($W2325=0,"",IF(AND($W2325&gt;=Validation!$B$3,$W2325&lt;=Validation!$C$3),"Yes","No"))</f>
        <v/>
      </c>
      <c r="AC2325" s="26" t="str">
        <f aca="false">IF($A2325="","",$AF2325&amp;"|"&amp;TEXT($W2325,"yyyy-mm-dd")&amp;"|"&amp;$J2325&amp;"|"&amp;$N2325)</f>
        <v/>
      </c>
      <c r="AD2325" s="27" t="str">
        <f aca="false">IF($AC2325="","",IF(COUNTIF($AC$2:$AC$3000,$AC2325)&gt;1,"REVIEW","OK"))</f>
        <v/>
      </c>
      <c r="AE2325" s="27" t="str">
        <f aca="false">IF(OR($W2325=0,$O2325=""),"",IF(IFERROR(IF(ISNUMBER($O2325),INT($O2325),DATE(VALUE(MID(SUBSTITUTE(LEFT($O2325,FIND(" ",$O2325&amp;" ")-1),"/",REPT(" ",20)),41,20)),VALUE(LEFT(SUBSTITUTE(LEFT($O2325,FIND(" ",$O2325&amp;" ")-1),"/",REPT(" ",20)),20)),VALUE(MID(SUBSTITUTE(LEFT($O2325,FIND(" ",$O2325&amp;" ")-1),"/",REPT(" ",20)),21,20)))),0)&gt;$W2325,"Late","Same day"))</f>
        <v/>
      </c>
      <c r="AF2325" s="26" t="str">
        <f aca="false">IF($A2325="","",IFERROR(INDEX(Validation!$C$193:$C$217,MATCH($A2325,Validation!$A$193:$A$217,0)),IF(COUNTIF(Validation!$U$19:$U$178,$Z2325)&gt;0,$Z2325,IF(COUNTIF(Validation!$S$19:$S$178,$AI2325)=1,INDEX(Validation!$U$19:$U$178,MATCH($AI2325,Validation!$S$19:$S$178,0)),$Z2325))))</f>
        <v/>
      </c>
      <c r="AG2325" s="27" t="str">
        <f aca="false">IF(COUNTA($A2325:$U2325)=0,"",IF($A2325="","No name",IF($F2325="","No date",IF($W2325=0,"Date ilegible",IF(NOT(ISNUMBER($N2325)),"Hours no numéricas",IF($AA2325="NO MATCH","Person no identificada","OK"))))))</f>
        <v/>
      </c>
      <c r="AH2325" s="27" t="str">
        <f aca="false">IF($W2325=0,"No date",IF($W2325&lt;Validation!$B$3,"Before period",IF($W2325&gt;Validation!$C$3,"After period","In period")))</f>
        <v>No date</v>
      </c>
      <c r="AI2325" s="26" t="str">
        <f aca="false">IF($Y2325="","",TRIM(RIGHT(SUBSTITUTE($Y2325," ",REPT(" ",50)),50)))</f>
        <v/>
      </c>
      <c r="AJ2325" s="27" t="str">
        <f aca="false">IF($A2325="","",IF(NOT(ISERROR(MATCH($A2325,Validation!$A$193:$A$217,0))),"Manual mapping",IF(COUNTIF(Validation!$U$19:$U$178,$Z2325)&gt;0,"Direct",IF(COUNTIF(Validation!$S$19:$S$178,$AI2325)=1,"By surname","Unresolved"))))</f>
        <v/>
      </c>
      <c r="AK2325" s="28" t="str">
        <f aca="false">IF($L2325="","",IF(MATCH($L2325,$L$2:$L$3000,0)&lt;&gt;ROW()-1,"",COUNT($AK$1:$AK2324)+1))</f>
        <v/>
      </c>
      <c r="AL2325" s="28" t="str">
        <f aca="false">IF($G2325="","",IF(MATCH($G2325,$G$2:$G$3000,0)&lt;&gt;ROW()-1,"",COUNT($AL$1:$AL2324)+1))</f>
        <v/>
      </c>
      <c r="AM2325" s="28" t="str">
        <f aca="false">IF($H2325="","",IF(MATCH($H2325,$H$2:$H$3000,0)&lt;&gt;ROW()-1,"",COUNT($AM$1:$AM2324)+1))</f>
        <v/>
      </c>
      <c r="AN2325" s="28" t="str">
        <f aca="false">IF($I2325="","",IF(MATCH($I2325,$I$2:$I$3000,0)&lt;&gt;ROW()-1,"",COUNT($AN$1:$AN2324)+1))</f>
        <v/>
      </c>
      <c r="AO2325" s="28" t="str">
        <f aca="false">IF($Q2325="","",IF(MATCH($Q2325,$Q$2:$Q$3000,0)&lt;&gt;ROW()-1,"",COUNT($AO$1:$AO2324)+1))</f>
        <v/>
      </c>
    </row>
    <row r="2326" customFormat="false" ht="12.75" hidden="false" customHeight="true" outlineLevel="0" collapsed="false">
      <c r="W2326" s="24" t="n">
        <f aca="false">IF($F2326="",0,IFERROR(IF(ISNUMBER($F2326),INT($F2326),DATE(VALUE(MID(SUBSTITUTE(LEFT($F2326,FIND(" ",$F2326&amp;" ")-1),"/",REPT(" ",20)),41,20)),VALUE(LEFT(SUBSTITUTE(LEFT($F2326,FIND(" ",$F2326&amp;" ")-1),"/",REPT(" ",20)),20)),VALUE(MID(SUBSTITUTE(LEFT($F2326,FIND(" ",$F2326&amp;" ")-1),"/",REPT(" ",20)),21,20)))),0))</f>
        <v>0</v>
      </c>
      <c r="X2326" s="25" t="str">
        <f aca="false">IF(ISNUMBER($N2326),$N2326*Validation!$B$5,"")</f>
        <v/>
      </c>
      <c r="Y2326" s="26" t="str">
        <f aca="false">IF($A2326="","",SUBSTITUTE(SUBSTITUTE(SUBSTITUTE(SUBSTITUTE(SUBSTITUTE(SUBSTITUTE(SUBSTITUTE(UPPER(TRIM($A2326)),"Á","A"),"É","E"),"Í","I"),"Ó","O"),"Ú","U"),"Ñ","N"),"Ü","U"))</f>
        <v/>
      </c>
      <c r="Z2326" s="26" t="str">
        <f aca="false">IF($Y2326="","",LEFT($Y2326,1)&amp;" "&amp;TRIM(RIGHT(SUBSTITUTE($Y2326," ",REPT(" ",50)),50)))</f>
        <v/>
      </c>
      <c r="AA2326" s="27" t="str">
        <f aca="false">IF($AF2326="","",IF(COUNTIF(Validation!$U$19:$U$178,$AF2326)&gt;0,"OK","NO MATCH"))</f>
        <v/>
      </c>
      <c r="AB2326" s="27" t="str">
        <f aca="false">IF($W2326=0,"",IF(AND($W2326&gt;=Validation!$B$3,$W2326&lt;=Validation!$C$3),"Yes","No"))</f>
        <v/>
      </c>
      <c r="AC2326" s="26" t="str">
        <f aca="false">IF($A2326="","",$AF2326&amp;"|"&amp;TEXT($W2326,"yyyy-mm-dd")&amp;"|"&amp;$J2326&amp;"|"&amp;$N2326)</f>
        <v/>
      </c>
      <c r="AD2326" s="27" t="str">
        <f aca="false">IF($AC2326="","",IF(COUNTIF($AC$2:$AC$3000,$AC2326)&gt;1,"REVIEW","OK"))</f>
        <v/>
      </c>
      <c r="AE2326" s="27" t="str">
        <f aca="false">IF(OR($W2326=0,$O2326=""),"",IF(IFERROR(IF(ISNUMBER($O2326),INT($O2326),DATE(VALUE(MID(SUBSTITUTE(LEFT($O2326,FIND(" ",$O2326&amp;" ")-1),"/",REPT(" ",20)),41,20)),VALUE(LEFT(SUBSTITUTE(LEFT($O2326,FIND(" ",$O2326&amp;" ")-1),"/",REPT(" ",20)),20)),VALUE(MID(SUBSTITUTE(LEFT($O2326,FIND(" ",$O2326&amp;" ")-1),"/",REPT(" ",20)),21,20)))),0)&gt;$W2326,"Late","Same day"))</f>
        <v/>
      </c>
      <c r="AF2326" s="26" t="str">
        <f aca="false">IF($A2326="","",IFERROR(INDEX(Validation!$C$193:$C$217,MATCH($A2326,Validation!$A$193:$A$217,0)),IF(COUNTIF(Validation!$U$19:$U$178,$Z2326)&gt;0,$Z2326,IF(COUNTIF(Validation!$S$19:$S$178,$AI2326)=1,INDEX(Validation!$U$19:$U$178,MATCH($AI2326,Validation!$S$19:$S$178,0)),$Z2326))))</f>
        <v/>
      </c>
      <c r="AG2326" s="27" t="str">
        <f aca="false">IF(COUNTA($A2326:$U2326)=0,"",IF($A2326="","No name",IF($F2326="","No date",IF($W2326=0,"Date ilegible",IF(NOT(ISNUMBER($N2326)),"Hours no numéricas",IF($AA2326="NO MATCH","Person no identificada","OK"))))))</f>
        <v/>
      </c>
      <c r="AH2326" s="27" t="str">
        <f aca="false">IF($W2326=0,"No date",IF($W2326&lt;Validation!$B$3,"Before period",IF($W2326&gt;Validation!$C$3,"After period","In period")))</f>
        <v>No date</v>
      </c>
      <c r="AI2326" s="26" t="str">
        <f aca="false">IF($Y2326="","",TRIM(RIGHT(SUBSTITUTE($Y2326," ",REPT(" ",50)),50)))</f>
        <v/>
      </c>
      <c r="AJ2326" s="27" t="str">
        <f aca="false">IF($A2326="","",IF(NOT(ISERROR(MATCH($A2326,Validation!$A$193:$A$217,0))),"Manual mapping",IF(COUNTIF(Validation!$U$19:$U$178,$Z2326)&gt;0,"Direct",IF(COUNTIF(Validation!$S$19:$S$178,$AI2326)=1,"By surname","Unresolved"))))</f>
        <v/>
      </c>
      <c r="AK2326" s="28" t="str">
        <f aca="false">IF($L2326="","",IF(MATCH($L2326,$L$2:$L$3000,0)&lt;&gt;ROW()-1,"",COUNT($AK$1:$AK2325)+1))</f>
        <v/>
      </c>
      <c r="AL2326" s="28" t="str">
        <f aca="false">IF($G2326="","",IF(MATCH($G2326,$G$2:$G$3000,0)&lt;&gt;ROW()-1,"",COUNT($AL$1:$AL2325)+1))</f>
        <v/>
      </c>
      <c r="AM2326" s="28" t="str">
        <f aca="false">IF($H2326="","",IF(MATCH($H2326,$H$2:$H$3000,0)&lt;&gt;ROW()-1,"",COUNT($AM$1:$AM2325)+1))</f>
        <v/>
      </c>
      <c r="AN2326" s="28" t="str">
        <f aca="false">IF($I2326="","",IF(MATCH($I2326,$I$2:$I$3000,0)&lt;&gt;ROW()-1,"",COUNT($AN$1:$AN2325)+1))</f>
        <v/>
      </c>
      <c r="AO2326" s="28" t="str">
        <f aca="false">IF($Q2326="","",IF(MATCH($Q2326,$Q$2:$Q$3000,0)&lt;&gt;ROW()-1,"",COUNT($AO$1:$AO2325)+1))</f>
        <v/>
      </c>
    </row>
    <row r="2327" customFormat="false" ht="12.75" hidden="false" customHeight="true" outlineLevel="0" collapsed="false">
      <c r="W2327" s="24" t="n">
        <f aca="false">IF($F2327="",0,IFERROR(IF(ISNUMBER($F2327),INT($F2327),DATE(VALUE(MID(SUBSTITUTE(LEFT($F2327,FIND(" ",$F2327&amp;" ")-1),"/",REPT(" ",20)),41,20)),VALUE(LEFT(SUBSTITUTE(LEFT($F2327,FIND(" ",$F2327&amp;" ")-1),"/",REPT(" ",20)),20)),VALUE(MID(SUBSTITUTE(LEFT($F2327,FIND(" ",$F2327&amp;" ")-1),"/",REPT(" ",20)),21,20)))),0))</f>
        <v>0</v>
      </c>
      <c r="X2327" s="25" t="str">
        <f aca="false">IF(ISNUMBER($N2327),$N2327*Validation!$B$5,"")</f>
        <v/>
      </c>
      <c r="Y2327" s="26" t="str">
        <f aca="false">IF($A2327="","",SUBSTITUTE(SUBSTITUTE(SUBSTITUTE(SUBSTITUTE(SUBSTITUTE(SUBSTITUTE(SUBSTITUTE(UPPER(TRIM($A2327)),"Á","A"),"É","E"),"Í","I"),"Ó","O"),"Ú","U"),"Ñ","N"),"Ü","U"))</f>
        <v/>
      </c>
      <c r="Z2327" s="26" t="str">
        <f aca="false">IF($Y2327="","",LEFT($Y2327,1)&amp;" "&amp;TRIM(RIGHT(SUBSTITUTE($Y2327," ",REPT(" ",50)),50)))</f>
        <v/>
      </c>
      <c r="AA2327" s="27" t="str">
        <f aca="false">IF($AF2327="","",IF(COUNTIF(Validation!$U$19:$U$178,$AF2327)&gt;0,"OK","NO MATCH"))</f>
        <v/>
      </c>
      <c r="AB2327" s="27" t="str">
        <f aca="false">IF($W2327=0,"",IF(AND($W2327&gt;=Validation!$B$3,$W2327&lt;=Validation!$C$3),"Yes","No"))</f>
        <v/>
      </c>
      <c r="AC2327" s="26" t="str">
        <f aca="false">IF($A2327="","",$AF2327&amp;"|"&amp;TEXT($W2327,"yyyy-mm-dd")&amp;"|"&amp;$J2327&amp;"|"&amp;$N2327)</f>
        <v/>
      </c>
      <c r="AD2327" s="27" t="str">
        <f aca="false">IF($AC2327="","",IF(COUNTIF($AC$2:$AC$3000,$AC2327)&gt;1,"REVIEW","OK"))</f>
        <v/>
      </c>
      <c r="AE2327" s="27" t="str">
        <f aca="false">IF(OR($W2327=0,$O2327=""),"",IF(IFERROR(IF(ISNUMBER($O2327),INT($O2327),DATE(VALUE(MID(SUBSTITUTE(LEFT($O2327,FIND(" ",$O2327&amp;" ")-1),"/",REPT(" ",20)),41,20)),VALUE(LEFT(SUBSTITUTE(LEFT($O2327,FIND(" ",$O2327&amp;" ")-1),"/",REPT(" ",20)),20)),VALUE(MID(SUBSTITUTE(LEFT($O2327,FIND(" ",$O2327&amp;" ")-1),"/",REPT(" ",20)),21,20)))),0)&gt;$W2327,"Late","Same day"))</f>
        <v/>
      </c>
      <c r="AF2327" s="26" t="str">
        <f aca="false">IF($A2327="","",IFERROR(INDEX(Validation!$C$193:$C$217,MATCH($A2327,Validation!$A$193:$A$217,0)),IF(COUNTIF(Validation!$U$19:$U$178,$Z2327)&gt;0,$Z2327,IF(COUNTIF(Validation!$S$19:$S$178,$AI2327)=1,INDEX(Validation!$U$19:$U$178,MATCH($AI2327,Validation!$S$19:$S$178,0)),$Z2327))))</f>
        <v/>
      </c>
      <c r="AG2327" s="27" t="str">
        <f aca="false">IF(COUNTA($A2327:$U2327)=0,"",IF($A2327="","No name",IF($F2327="","No date",IF($W2327=0,"Date ilegible",IF(NOT(ISNUMBER($N2327)),"Hours no numéricas",IF($AA2327="NO MATCH","Person no identificada","OK"))))))</f>
        <v/>
      </c>
      <c r="AH2327" s="27" t="str">
        <f aca="false">IF($W2327=0,"No date",IF($W2327&lt;Validation!$B$3,"Before period",IF($W2327&gt;Validation!$C$3,"After period","In period")))</f>
        <v>No date</v>
      </c>
      <c r="AI2327" s="26" t="str">
        <f aca="false">IF($Y2327="","",TRIM(RIGHT(SUBSTITUTE($Y2327," ",REPT(" ",50)),50)))</f>
        <v/>
      </c>
      <c r="AJ2327" s="27" t="str">
        <f aca="false">IF($A2327="","",IF(NOT(ISERROR(MATCH($A2327,Validation!$A$193:$A$217,0))),"Manual mapping",IF(COUNTIF(Validation!$U$19:$U$178,$Z2327)&gt;0,"Direct",IF(COUNTIF(Validation!$S$19:$S$178,$AI2327)=1,"By surname","Unresolved"))))</f>
        <v/>
      </c>
      <c r="AK2327" s="28" t="str">
        <f aca="false">IF($L2327="","",IF(MATCH($L2327,$L$2:$L$3000,0)&lt;&gt;ROW()-1,"",COUNT($AK$1:$AK2326)+1))</f>
        <v/>
      </c>
      <c r="AL2327" s="28" t="str">
        <f aca="false">IF($G2327="","",IF(MATCH($G2327,$G$2:$G$3000,0)&lt;&gt;ROW()-1,"",COUNT($AL$1:$AL2326)+1))</f>
        <v/>
      </c>
      <c r="AM2327" s="28" t="str">
        <f aca="false">IF($H2327="","",IF(MATCH($H2327,$H$2:$H$3000,0)&lt;&gt;ROW()-1,"",COUNT($AM$1:$AM2326)+1))</f>
        <v/>
      </c>
      <c r="AN2327" s="28" t="str">
        <f aca="false">IF($I2327="","",IF(MATCH($I2327,$I$2:$I$3000,0)&lt;&gt;ROW()-1,"",COUNT($AN$1:$AN2326)+1))</f>
        <v/>
      </c>
      <c r="AO2327" s="28" t="str">
        <f aca="false">IF($Q2327="","",IF(MATCH($Q2327,$Q$2:$Q$3000,0)&lt;&gt;ROW()-1,"",COUNT($AO$1:$AO2326)+1))</f>
        <v/>
      </c>
    </row>
    <row r="2328" customFormat="false" ht="12.75" hidden="false" customHeight="true" outlineLevel="0" collapsed="false">
      <c r="W2328" s="24" t="n">
        <f aca="false">IF($F2328="",0,IFERROR(IF(ISNUMBER($F2328),INT($F2328),DATE(VALUE(MID(SUBSTITUTE(LEFT($F2328,FIND(" ",$F2328&amp;" ")-1),"/",REPT(" ",20)),41,20)),VALUE(LEFT(SUBSTITUTE(LEFT($F2328,FIND(" ",$F2328&amp;" ")-1),"/",REPT(" ",20)),20)),VALUE(MID(SUBSTITUTE(LEFT($F2328,FIND(" ",$F2328&amp;" ")-1),"/",REPT(" ",20)),21,20)))),0))</f>
        <v>0</v>
      </c>
      <c r="X2328" s="25" t="str">
        <f aca="false">IF(ISNUMBER($N2328),$N2328*Validation!$B$5,"")</f>
        <v/>
      </c>
      <c r="Y2328" s="26" t="str">
        <f aca="false">IF($A2328="","",SUBSTITUTE(SUBSTITUTE(SUBSTITUTE(SUBSTITUTE(SUBSTITUTE(SUBSTITUTE(SUBSTITUTE(UPPER(TRIM($A2328)),"Á","A"),"É","E"),"Í","I"),"Ó","O"),"Ú","U"),"Ñ","N"),"Ü","U"))</f>
        <v/>
      </c>
      <c r="Z2328" s="26" t="str">
        <f aca="false">IF($Y2328="","",LEFT($Y2328,1)&amp;" "&amp;TRIM(RIGHT(SUBSTITUTE($Y2328," ",REPT(" ",50)),50)))</f>
        <v/>
      </c>
      <c r="AA2328" s="27" t="str">
        <f aca="false">IF($AF2328="","",IF(COUNTIF(Validation!$U$19:$U$178,$AF2328)&gt;0,"OK","NO MATCH"))</f>
        <v/>
      </c>
      <c r="AB2328" s="27" t="str">
        <f aca="false">IF($W2328=0,"",IF(AND($W2328&gt;=Validation!$B$3,$W2328&lt;=Validation!$C$3),"Yes","No"))</f>
        <v/>
      </c>
      <c r="AC2328" s="26" t="str">
        <f aca="false">IF($A2328="","",$AF2328&amp;"|"&amp;TEXT($W2328,"yyyy-mm-dd")&amp;"|"&amp;$J2328&amp;"|"&amp;$N2328)</f>
        <v/>
      </c>
      <c r="AD2328" s="27" t="str">
        <f aca="false">IF($AC2328="","",IF(COUNTIF($AC$2:$AC$3000,$AC2328)&gt;1,"REVIEW","OK"))</f>
        <v/>
      </c>
      <c r="AE2328" s="27" t="str">
        <f aca="false">IF(OR($W2328=0,$O2328=""),"",IF(IFERROR(IF(ISNUMBER($O2328),INT($O2328),DATE(VALUE(MID(SUBSTITUTE(LEFT($O2328,FIND(" ",$O2328&amp;" ")-1),"/",REPT(" ",20)),41,20)),VALUE(LEFT(SUBSTITUTE(LEFT($O2328,FIND(" ",$O2328&amp;" ")-1),"/",REPT(" ",20)),20)),VALUE(MID(SUBSTITUTE(LEFT($O2328,FIND(" ",$O2328&amp;" ")-1),"/",REPT(" ",20)),21,20)))),0)&gt;$W2328,"Late","Same day"))</f>
        <v/>
      </c>
      <c r="AF2328" s="26" t="str">
        <f aca="false">IF($A2328="","",IFERROR(INDEX(Validation!$C$193:$C$217,MATCH($A2328,Validation!$A$193:$A$217,0)),IF(COUNTIF(Validation!$U$19:$U$178,$Z2328)&gt;0,$Z2328,IF(COUNTIF(Validation!$S$19:$S$178,$AI2328)=1,INDEX(Validation!$U$19:$U$178,MATCH($AI2328,Validation!$S$19:$S$178,0)),$Z2328))))</f>
        <v/>
      </c>
      <c r="AG2328" s="27" t="str">
        <f aca="false">IF(COUNTA($A2328:$U2328)=0,"",IF($A2328="","No name",IF($F2328="","No date",IF($W2328=0,"Date ilegible",IF(NOT(ISNUMBER($N2328)),"Hours no numéricas",IF($AA2328="NO MATCH","Person no identificada","OK"))))))</f>
        <v/>
      </c>
      <c r="AH2328" s="27" t="str">
        <f aca="false">IF($W2328=0,"No date",IF($W2328&lt;Validation!$B$3,"Before period",IF($W2328&gt;Validation!$C$3,"After period","In period")))</f>
        <v>No date</v>
      </c>
      <c r="AI2328" s="26" t="str">
        <f aca="false">IF($Y2328="","",TRIM(RIGHT(SUBSTITUTE($Y2328," ",REPT(" ",50)),50)))</f>
        <v/>
      </c>
      <c r="AJ2328" s="27" t="str">
        <f aca="false">IF($A2328="","",IF(NOT(ISERROR(MATCH($A2328,Validation!$A$193:$A$217,0))),"Manual mapping",IF(COUNTIF(Validation!$U$19:$U$178,$Z2328)&gt;0,"Direct",IF(COUNTIF(Validation!$S$19:$S$178,$AI2328)=1,"By surname","Unresolved"))))</f>
        <v/>
      </c>
      <c r="AK2328" s="28" t="str">
        <f aca="false">IF($L2328="","",IF(MATCH($L2328,$L$2:$L$3000,0)&lt;&gt;ROW()-1,"",COUNT($AK$1:$AK2327)+1))</f>
        <v/>
      </c>
      <c r="AL2328" s="28" t="str">
        <f aca="false">IF($G2328="","",IF(MATCH($G2328,$G$2:$G$3000,0)&lt;&gt;ROW()-1,"",COUNT($AL$1:$AL2327)+1))</f>
        <v/>
      </c>
      <c r="AM2328" s="28" t="str">
        <f aca="false">IF($H2328="","",IF(MATCH($H2328,$H$2:$H$3000,0)&lt;&gt;ROW()-1,"",COUNT($AM$1:$AM2327)+1))</f>
        <v/>
      </c>
      <c r="AN2328" s="28" t="str">
        <f aca="false">IF($I2328="","",IF(MATCH($I2328,$I$2:$I$3000,0)&lt;&gt;ROW()-1,"",COUNT($AN$1:$AN2327)+1))</f>
        <v/>
      </c>
      <c r="AO2328" s="28" t="str">
        <f aca="false">IF($Q2328="","",IF(MATCH($Q2328,$Q$2:$Q$3000,0)&lt;&gt;ROW()-1,"",COUNT($AO$1:$AO2327)+1))</f>
        <v/>
      </c>
    </row>
    <row r="2329" customFormat="false" ht="12.75" hidden="false" customHeight="true" outlineLevel="0" collapsed="false">
      <c r="W2329" s="24" t="n">
        <f aca="false">IF($F2329="",0,IFERROR(IF(ISNUMBER($F2329),INT($F2329),DATE(VALUE(MID(SUBSTITUTE(LEFT($F2329,FIND(" ",$F2329&amp;" ")-1),"/",REPT(" ",20)),41,20)),VALUE(LEFT(SUBSTITUTE(LEFT($F2329,FIND(" ",$F2329&amp;" ")-1),"/",REPT(" ",20)),20)),VALUE(MID(SUBSTITUTE(LEFT($F2329,FIND(" ",$F2329&amp;" ")-1),"/",REPT(" ",20)),21,20)))),0))</f>
        <v>0</v>
      </c>
      <c r="X2329" s="25" t="str">
        <f aca="false">IF(ISNUMBER($N2329),$N2329*Validation!$B$5,"")</f>
        <v/>
      </c>
      <c r="Y2329" s="26" t="str">
        <f aca="false">IF($A2329="","",SUBSTITUTE(SUBSTITUTE(SUBSTITUTE(SUBSTITUTE(SUBSTITUTE(SUBSTITUTE(SUBSTITUTE(UPPER(TRIM($A2329)),"Á","A"),"É","E"),"Í","I"),"Ó","O"),"Ú","U"),"Ñ","N"),"Ü","U"))</f>
        <v/>
      </c>
      <c r="Z2329" s="26" t="str">
        <f aca="false">IF($Y2329="","",LEFT($Y2329,1)&amp;" "&amp;TRIM(RIGHT(SUBSTITUTE($Y2329," ",REPT(" ",50)),50)))</f>
        <v/>
      </c>
      <c r="AA2329" s="27" t="str">
        <f aca="false">IF($AF2329="","",IF(COUNTIF(Validation!$U$19:$U$178,$AF2329)&gt;0,"OK","NO MATCH"))</f>
        <v/>
      </c>
      <c r="AB2329" s="27" t="str">
        <f aca="false">IF($W2329=0,"",IF(AND($W2329&gt;=Validation!$B$3,$W2329&lt;=Validation!$C$3),"Yes","No"))</f>
        <v/>
      </c>
      <c r="AC2329" s="26" t="str">
        <f aca="false">IF($A2329="","",$AF2329&amp;"|"&amp;TEXT($W2329,"yyyy-mm-dd")&amp;"|"&amp;$J2329&amp;"|"&amp;$N2329)</f>
        <v/>
      </c>
      <c r="AD2329" s="27" t="str">
        <f aca="false">IF($AC2329="","",IF(COUNTIF($AC$2:$AC$3000,$AC2329)&gt;1,"REVIEW","OK"))</f>
        <v/>
      </c>
      <c r="AE2329" s="27" t="str">
        <f aca="false">IF(OR($W2329=0,$O2329=""),"",IF(IFERROR(IF(ISNUMBER($O2329),INT($O2329),DATE(VALUE(MID(SUBSTITUTE(LEFT($O2329,FIND(" ",$O2329&amp;" ")-1),"/",REPT(" ",20)),41,20)),VALUE(LEFT(SUBSTITUTE(LEFT($O2329,FIND(" ",$O2329&amp;" ")-1),"/",REPT(" ",20)),20)),VALUE(MID(SUBSTITUTE(LEFT($O2329,FIND(" ",$O2329&amp;" ")-1),"/",REPT(" ",20)),21,20)))),0)&gt;$W2329,"Late","Same day"))</f>
        <v/>
      </c>
      <c r="AF2329" s="26" t="str">
        <f aca="false">IF($A2329="","",IFERROR(INDEX(Validation!$C$193:$C$217,MATCH($A2329,Validation!$A$193:$A$217,0)),IF(COUNTIF(Validation!$U$19:$U$178,$Z2329)&gt;0,$Z2329,IF(COUNTIF(Validation!$S$19:$S$178,$AI2329)=1,INDEX(Validation!$U$19:$U$178,MATCH($AI2329,Validation!$S$19:$S$178,0)),$Z2329))))</f>
        <v/>
      </c>
      <c r="AG2329" s="27" t="str">
        <f aca="false">IF(COUNTA($A2329:$U2329)=0,"",IF($A2329="","No name",IF($F2329="","No date",IF($W2329=0,"Date ilegible",IF(NOT(ISNUMBER($N2329)),"Hours no numéricas",IF($AA2329="NO MATCH","Person no identificada","OK"))))))</f>
        <v/>
      </c>
      <c r="AH2329" s="27" t="str">
        <f aca="false">IF($W2329=0,"No date",IF($W2329&lt;Validation!$B$3,"Before period",IF($W2329&gt;Validation!$C$3,"After period","In period")))</f>
        <v>No date</v>
      </c>
      <c r="AI2329" s="26" t="str">
        <f aca="false">IF($Y2329="","",TRIM(RIGHT(SUBSTITUTE($Y2329," ",REPT(" ",50)),50)))</f>
        <v/>
      </c>
      <c r="AJ2329" s="27" t="str">
        <f aca="false">IF($A2329="","",IF(NOT(ISERROR(MATCH($A2329,Validation!$A$193:$A$217,0))),"Manual mapping",IF(COUNTIF(Validation!$U$19:$U$178,$Z2329)&gt;0,"Direct",IF(COUNTIF(Validation!$S$19:$S$178,$AI2329)=1,"By surname","Unresolved"))))</f>
        <v/>
      </c>
      <c r="AK2329" s="28" t="str">
        <f aca="false">IF($L2329="","",IF(MATCH($L2329,$L$2:$L$3000,0)&lt;&gt;ROW()-1,"",COUNT($AK$1:$AK2328)+1))</f>
        <v/>
      </c>
      <c r="AL2329" s="28" t="str">
        <f aca="false">IF($G2329="","",IF(MATCH($G2329,$G$2:$G$3000,0)&lt;&gt;ROW()-1,"",COUNT($AL$1:$AL2328)+1))</f>
        <v/>
      </c>
      <c r="AM2329" s="28" t="str">
        <f aca="false">IF($H2329="","",IF(MATCH($H2329,$H$2:$H$3000,0)&lt;&gt;ROW()-1,"",COUNT($AM$1:$AM2328)+1))</f>
        <v/>
      </c>
      <c r="AN2329" s="28" t="str">
        <f aca="false">IF($I2329="","",IF(MATCH($I2329,$I$2:$I$3000,0)&lt;&gt;ROW()-1,"",COUNT($AN$1:$AN2328)+1))</f>
        <v/>
      </c>
      <c r="AO2329" s="28" t="str">
        <f aca="false">IF($Q2329="","",IF(MATCH($Q2329,$Q$2:$Q$3000,0)&lt;&gt;ROW()-1,"",COUNT($AO$1:$AO2328)+1))</f>
        <v/>
      </c>
    </row>
    <row r="2330" customFormat="false" ht="12.75" hidden="false" customHeight="true" outlineLevel="0" collapsed="false">
      <c r="W2330" s="24" t="n">
        <f aca="false">IF($F2330="",0,IFERROR(IF(ISNUMBER($F2330),INT($F2330),DATE(VALUE(MID(SUBSTITUTE(LEFT($F2330,FIND(" ",$F2330&amp;" ")-1),"/",REPT(" ",20)),41,20)),VALUE(LEFT(SUBSTITUTE(LEFT($F2330,FIND(" ",$F2330&amp;" ")-1),"/",REPT(" ",20)),20)),VALUE(MID(SUBSTITUTE(LEFT($F2330,FIND(" ",$F2330&amp;" ")-1),"/",REPT(" ",20)),21,20)))),0))</f>
        <v>0</v>
      </c>
      <c r="X2330" s="25" t="str">
        <f aca="false">IF(ISNUMBER($N2330),$N2330*Validation!$B$5,"")</f>
        <v/>
      </c>
      <c r="Y2330" s="26" t="str">
        <f aca="false">IF($A2330="","",SUBSTITUTE(SUBSTITUTE(SUBSTITUTE(SUBSTITUTE(SUBSTITUTE(SUBSTITUTE(SUBSTITUTE(UPPER(TRIM($A2330)),"Á","A"),"É","E"),"Í","I"),"Ó","O"),"Ú","U"),"Ñ","N"),"Ü","U"))</f>
        <v/>
      </c>
      <c r="Z2330" s="26" t="str">
        <f aca="false">IF($Y2330="","",LEFT($Y2330,1)&amp;" "&amp;TRIM(RIGHT(SUBSTITUTE($Y2330," ",REPT(" ",50)),50)))</f>
        <v/>
      </c>
      <c r="AA2330" s="27" t="str">
        <f aca="false">IF($AF2330="","",IF(COUNTIF(Validation!$U$19:$U$178,$AF2330)&gt;0,"OK","NO MATCH"))</f>
        <v/>
      </c>
      <c r="AB2330" s="27" t="str">
        <f aca="false">IF($W2330=0,"",IF(AND($W2330&gt;=Validation!$B$3,$W2330&lt;=Validation!$C$3),"Yes","No"))</f>
        <v/>
      </c>
      <c r="AC2330" s="26" t="str">
        <f aca="false">IF($A2330="","",$AF2330&amp;"|"&amp;TEXT($W2330,"yyyy-mm-dd")&amp;"|"&amp;$J2330&amp;"|"&amp;$N2330)</f>
        <v/>
      </c>
      <c r="AD2330" s="27" t="str">
        <f aca="false">IF($AC2330="","",IF(COUNTIF($AC$2:$AC$3000,$AC2330)&gt;1,"REVIEW","OK"))</f>
        <v/>
      </c>
      <c r="AE2330" s="27" t="str">
        <f aca="false">IF(OR($W2330=0,$O2330=""),"",IF(IFERROR(IF(ISNUMBER($O2330),INT($O2330),DATE(VALUE(MID(SUBSTITUTE(LEFT($O2330,FIND(" ",$O2330&amp;" ")-1),"/",REPT(" ",20)),41,20)),VALUE(LEFT(SUBSTITUTE(LEFT($O2330,FIND(" ",$O2330&amp;" ")-1),"/",REPT(" ",20)),20)),VALUE(MID(SUBSTITUTE(LEFT($O2330,FIND(" ",$O2330&amp;" ")-1),"/",REPT(" ",20)),21,20)))),0)&gt;$W2330,"Late","Same day"))</f>
        <v/>
      </c>
      <c r="AF2330" s="26" t="str">
        <f aca="false">IF($A2330="","",IFERROR(INDEX(Validation!$C$193:$C$217,MATCH($A2330,Validation!$A$193:$A$217,0)),IF(COUNTIF(Validation!$U$19:$U$178,$Z2330)&gt;0,$Z2330,IF(COUNTIF(Validation!$S$19:$S$178,$AI2330)=1,INDEX(Validation!$U$19:$U$178,MATCH($AI2330,Validation!$S$19:$S$178,0)),$Z2330))))</f>
        <v/>
      </c>
      <c r="AG2330" s="27" t="str">
        <f aca="false">IF(COUNTA($A2330:$U2330)=0,"",IF($A2330="","No name",IF($F2330="","No date",IF($W2330=0,"Date ilegible",IF(NOT(ISNUMBER($N2330)),"Hours no numéricas",IF($AA2330="NO MATCH","Person no identificada","OK"))))))</f>
        <v/>
      </c>
      <c r="AH2330" s="27" t="str">
        <f aca="false">IF($W2330=0,"No date",IF($W2330&lt;Validation!$B$3,"Before period",IF($W2330&gt;Validation!$C$3,"After period","In period")))</f>
        <v>No date</v>
      </c>
      <c r="AI2330" s="26" t="str">
        <f aca="false">IF($Y2330="","",TRIM(RIGHT(SUBSTITUTE($Y2330," ",REPT(" ",50)),50)))</f>
        <v/>
      </c>
      <c r="AJ2330" s="27" t="str">
        <f aca="false">IF($A2330="","",IF(NOT(ISERROR(MATCH($A2330,Validation!$A$193:$A$217,0))),"Manual mapping",IF(COUNTIF(Validation!$U$19:$U$178,$Z2330)&gt;0,"Direct",IF(COUNTIF(Validation!$S$19:$S$178,$AI2330)=1,"By surname","Unresolved"))))</f>
        <v/>
      </c>
      <c r="AK2330" s="28" t="str">
        <f aca="false">IF($L2330="","",IF(MATCH($L2330,$L$2:$L$3000,0)&lt;&gt;ROW()-1,"",COUNT($AK$1:$AK2329)+1))</f>
        <v/>
      </c>
      <c r="AL2330" s="28" t="str">
        <f aca="false">IF($G2330="","",IF(MATCH($G2330,$G$2:$G$3000,0)&lt;&gt;ROW()-1,"",COUNT($AL$1:$AL2329)+1))</f>
        <v/>
      </c>
      <c r="AM2330" s="28" t="str">
        <f aca="false">IF($H2330="","",IF(MATCH($H2330,$H$2:$H$3000,0)&lt;&gt;ROW()-1,"",COUNT($AM$1:$AM2329)+1))</f>
        <v/>
      </c>
      <c r="AN2330" s="28" t="str">
        <f aca="false">IF($I2330="","",IF(MATCH($I2330,$I$2:$I$3000,0)&lt;&gt;ROW()-1,"",COUNT($AN$1:$AN2329)+1))</f>
        <v/>
      </c>
      <c r="AO2330" s="28" t="str">
        <f aca="false">IF($Q2330="","",IF(MATCH($Q2330,$Q$2:$Q$3000,0)&lt;&gt;ROW()-1,"",COUNT($AO$1:$AO2329)+1))</f>
        <v/>
      </c>
    </row>
    <row r="2331" customFormat="false" ht="12.75" hidden="false" customHeight="true" outlineLevel="0" collapsed="false">
      <c r="W2331" s="24" t="n">
        <f aca="false">IF($F2331="",0,IFERROR(IF(ISNUMBER($F2331),INT($F2331),DATE(VALUE(MID(SUBSTITUTE(LEFT($F2331,FIND(" ",$F2331&amp;" ")-1),"/",REPT(" ",20)),41,20)),VALUE(LEFT(SUBSTITUTE(LEFT($F2331,FIND(" ",$F2331&amp;" ")-1),"/",REPT(" ",20)),20)),VALUE(MID(SUBSTITUTE(LEFT($F2331,FIND(" ",$F2331&amp;" ")-1),"/",REPT(" ",20)),21,20)))),0))</f>
        <v>0</v>
      </c>
      <c r="X2331" s="25" t="str">
        <f aca="false">IF(ISNUMBER($N2331),$N2331*Validation!$B$5,"")</f>
        <v/>
      </c>
      <c r="Y2331" s="26" t="str">
        <f aca="false">IF($A2331="","",SUBSTITUTE(SUBSTITUTE(SUBSTITUTE(SUBSTITUTE(SUBSTITUTE(SUBSTITUTE(SUBSTITUTE(UPPER(TRIM($A2331)),"Á","A"),"É","E"),"Í","I"),"Ó","O"),"Ú","U"),"Ñ","N"),"Ü","U"))</f>
        <v/>
      </c>
      <c r="Z2331" s="26" t="str">
        <f aca="false">IF($Y2331="","",LEFT($Y2331,1)&amp;" "&amp;TRIM(RIGHT(SUBSTITUTE($Y2331," ",REPT(" ",50)),50)))</f>
        <v/>
      </c>
      <c r="AA2331" s="27" t="str">
        <f aca="false">IF($AF2331="","",IF(COUNTIF(Validation!$U$19:$U$178,$AF2331)&gt;0,"OK","NO MATCH"))</f>
        <v/>
      </c>
      <c r="AB2331" s="27" t="str">
        <f aca="false">IF($W2331=0,"",IF(AND($W2331&gt;=Validation!$B$3,$W2331&lt;=Validation!$C$3),"Yes","No"))</f>
        <v/>
      </c>
      <c r="AC2331" s="26" t="str">
        <f aca="false">IF($A2331="","",$AF2331&amp;"|"&amp;TEXT($W2331,"yyyy-mm-dd")&amp;"|"&amp;$J2331&amp;"|"&amp;$N2331)</f>
        <v/>
      </c>
      <c r="AD2331" s="27" t="str">
        <f aca="false">IF($AC2331="","",IF(COUNTIF($AC$2:$AC$3000,$AC2331)&gt;1,"REVIEW","OK"))</f>
        <v/>
      </c>
      <c r="AE2331" s="27" t="str">
        <f aca="false">IF(OR($W2331=0,$O2331=""),"",IF(IFERROR(IF(ISNUMBER($O2331),INT($O2331),DATE(VALUE(MID(SUBSTITUTE(LEFT($O2331,FIND(" ",$O2331&amp;" ")-1),"/",REPT(" ",20)),41,20)),VALUE(LEFT(SUBSTITUTE(LEFT($O2331,FIND(" ",$O2331&amp;" ")-1),"/",REPT(" ",20)),20)),VALUE(MID(SUBSTITUTE(LEFT($O2331,FIND(" ",$O2331&amp;" ")-1),"/",REPT(" ",20)),21,20)))),0)&gt;$W2331,"Late","Same day"))</f>
        <v/>
      </c>
      <c r="AF2331" s="26" t="str">
        <f aca="false">IF($A2331="","",IFERROR(INDEX(Validation!$C$193:$C$217,MATCH($A2331,Validation!$A$193:$A$217,0)),IF(COUNTIF(Validation!$U$19:$U$178,$Z2331)&gt;0,$Z2331,IF(COUNTIF(Validation!$S$19:$S$178,$AI2331)=1,INDEX(Validation!$U$19:$U$178,MATCH($AI2331,Validation!$S$19:$S$178,0)),$Z2331))))</f>
        <v/>
      </c>
      <c r="AG2331" s="27" t="str">
        <f aca="false">IF(COUNTA($A2331:$U2331)=0,"",IF($A2331="","No name",IF($F2331="","No date",IF($W2331=0,"Date ilegible",IF(NOT(ISNUMBER($N2331)),"Hours no numéricas",IF($AA2331="NO MATCH","Person no identificada","OK"))))))</f>
        <v/>
      </c>
      <c r="AH2331" s="27" t="str">
        <f aca="false">IF($W2331=0,"No date",IF($W2331&lt;Validation!$B$3,"Before period",IF($W2331&gt;Validation!$C$3,"After period","In period")))</f>
        <v>No date</v>
      </c>
      <c r="AI2331" s="26" t="str">
        <f aca="false">IF($Y2331="","",TRIM(RIGHT(SUBSTITUTE($Y2331," ",REPT(" ",50)),50)))</f>
        <v/>
      </c>
      <c r="AJ2331" s="27" t="str">
        <f aca="false">IF($A2331="","",IF(NOT(ISERROR(MATCH($A2331,Validation!$A$193:$A$217,0))),"Manual mapping",IF(COUNTIF(Validation!$U$19:$U$178,$Z2331)&gt;0,"Direct",IF(COUNTIF(Validation!$S$19:$S$178,$AI2331)=1,"By surname","Unresolved"))))</f>
        <v/>
      </c>
      <c r="AK2331" s="28" t="str">
        <f aca="false">IF($L2331="","",IF(MATCH($L2331,$L$2:$L$3000,0)&lt;&gt;ROW()-1,"",COUNT($AK$1:$AK2330)+1))</f>
        <v/>
      </c>
      <c r="AL2331" s="28" t="str">
        <f aca="false">IF($G2331="","",IF(MATCH($G2331,$G$2:$G$3000,0)&lt;&gt;ROW()-1,"",COUNT($AL$1:$AL2330)+1))</f>
        <v/>
      </c>
      <c r="AM2331" s="28" t="str">
        <f aca="false">IF($H2331="","",IF(MATCH($H2331,$H$2:$H$3000,0)&lt;&gt;ROW()-1,"",COUNT($AM$1:$AM2330)+1))</f>
        <v/>
      </c>
      <c r="AN2331" s="28" t="str">
        <f aca="false">IF($I2331="","",IF(MATCH($I2331,$I$2:$I$3000,0)&lt;&gt;ROW()-1,"",COUNT($AN$1:$AN2330)+1))</f>
        <v/>
      </c>
      <c r="AO2331" s="28" t="str">
        <f aca="false">IF($Q2331="","",IF(MATCH($Q2331,$Q$2:$Q$3000,0)&lt;&gt;ROW()-1,"",COUNT($AO$1:$AO2330)+1))</f>
        <v/>
      </c>
    </row>
    <row r="2332" customFormat="false" ht="12.75" hidden="false" customHeight="true" outlineLevel="0" collapsed="false">
      <c r="W2332" s="24" t="n">
        <f aca="false">IF($F2332="",0,IFERROR(IF(ISNUMBER($F2332),INT($F2332),DATE(VALUE(MID(SUBSTITUTE(LEFT($F2332,FIND(" ",$F2332&amp;" ")-1),"/",REPT(" ",20)),41,20)),VALUE(LEFT(SUBSTITUTE(LEFT($F2332,FIND(" ",$F2332&amp;" ")-1),"/",REPT(" ",20)),20)),VALUE(MID(SUBSTITUTE(LEFT($F2332,FIND(" ",$F2332&amp;" ")-1),"/",REPT(" ",20)),21,20)))),0))</f>
        <v>0</v>
      </c>
      <c r="X2332" s="25" t="str">
        <f aca="false">IF(ISNUMBER($N2332),$N2332*Validation!$B$5,"")</f>
        <v/>
      </c>
      <c r="Y2332" s="26" t="str">
        <f aca="false">IF($A2332="","",SUBSTITUTE(SUBSTITUTE(SUBSTITUTE(SUBSTITUTE(SUBSTITUTE(SUBSTITUTE(SUBSTITUTE(UPPER(TRIM($A2332)),"Á","A"),"É","E"),"Í","I"),"Ó","O"),"Ú","U"),"Ñ","N"),"Ü","U"))</f>
        <v/>
      </c>
      <c r="Z2332" s="26" t="str">
        <f aca="false">IF($Y2332="","",LEFT($Y2332,1)&amp;" "&amp;TRIM(RIGHT(SUBSTITUTE($Y2332," ",REPT(" ",50)),50)))</f>
        <v/>
      </c>
      <c r="AA2332" s="27" t="str">
        <f aca="false">IF($AF2332="","",IF(COUNTIF(Validation!$U$19:$U$178,$AF2332)&gt;0,"OK","NO MATCH"))</f>
        <v/>
      </c>
      <c r="AB2332" s="27" t="str">
        <f aca="false">IF($W2332=0,"",IF(AND($W2332&gt;=Validation!$B$3,$W2332&lt;=Validation!$C$3),"Yes","No"))</f>
        <v/>
      </c>
      <c r="AC2332" s="26" t="str">
        <f aca="false">IF($A2332="","",$AF2332&amp;"|"&amp;TEXT($W2332,"yyyy-mm-dd")&amp;"|"&amp;$J2332&amp;"|"&amp;$N2332)</f>
        <v/>
      </c>
      <c r="AD2332" s="27" t="str">
        <f aca="false">IF($AC2332="","",IF(COUNTIF($AC$2:$AC$3000,$AC2332)&gt;1,"REVIEW","OK"))</f>
        <v/>
      </c>
      <c r="AE2332" s="27" t="str">
        <f aca="false">IF(OR($W2332=0,$O2332=""),"",IF(IFERROR(IF(ISNUMBER($O2332),INT($O2332),DATE(VALUE(MID(SUBSTITUTE(LEFT($O2332,FIND(" ",$O2332&amp;" ")-1),"/",REPT(" ",20)),41,20)),VALUE(LEFT(SUBSTITUTE(LEFT($O2332,FIND(" ",$O2332&amp;" ")-1),"/",REPT(" ",20)),20)),VALUE(MID(SUBSTITUTE(LEFT($O2332,FIND(" ",$O2332&amp;" ")-1),"/",REPT(" ",20)),21,20)))),0)&gt;$W2332,"Late","Same day"))</f>
        <v/>
      </c>
      <c r="AF2332" s="26" t="str">
        <f aca="false">IF($A2332="","",IFERROR(INDEX(Validation!$C$193:$C$217,MATCH($A2332,Validation!$A$193:$A$217,0)),IF(COUNTIF(Validation!$U$19:$U$178,$Z2332)&gt;0,$Z2332,IF(COUNTIF(Validation!$S$19:$S$178,$AI2332)=1,INDEX(Validation!$U$19:$U$178,MATCH($AI2332,Validation!$S$19:$S$178,0)),$Z2332))))</f>
        <v/>
      </c>
      <c r="AG2332" s="27" t="str">
        <f aca="false">IF(COUNTA($A2332:$U2332)=0,"",IF($A2332="","No name",IF($F2332="","No date",IF($W2332=0,"Date ilegible",IF(NOT(ISNUMBER($N2332)),"Hours no numéricas",IF($AA2332="NO MATCH","Person no identificada","OK"))))))</f>
        <v/>
      </c>
      <c r="AH2332" s="27" t="str">
        <f aca="false">IF($W2332=0,"No date",IF($W2332&lt;Validation!$B$3,"Before period",IF($W2332&gt;Validation!$C$3,"After period","In period")))</f>
        <v>No date</v>
      </c>
      <c r="AI2332" s="26" t="str">
        <f aca="false">IF($Y2332="","",TRIM(RIGHT(SUBSTITUTE($Y2332," ",REPT(" ",50)),50)))</f>
        <v/>
      </c>
      <c r="AJ2332" s="27" t="str">
        <f aca="false">IF($A2332="","",IF(NOT(ISERROR(MATCH($A2332,Validation!$A$193:$A$217,0))),"Manual mapping",IF(COUNTIF(Validation!$U$19:$U$178,$Z2332)&gt;0,"Direct",IF(COUNTIF(Validation!$S$19:$S$178,$AI2332)=1,"By surname","Unresolved"))))</f>
        <v/>
      </c>
      <c r="AK2332" s="28" t="str">
        <f aca="false">IF($L2332="","",IF(MATCH($L2332,$L$2:$L$3000,0)&lt;&gt;ROW()-1,"",COUNT($AK$1:$AK2331)+1))</f>
        <v/>
      </c>
      <c r="AL2332" s="28" t="str">
        <f aca="false">IF($G2332="","",IF(MATCH($G2332,$G$2:$G$3000,0)&lt;&gt;ROW()-1,"",COUNT($AL$1:$AL2331)+1))</f>
        <v/>
      </c>
      <c r="AM2332" s="28" t="str">
        <f aca="false">IF($H2332="","",IF(MATCH($H2332,$H$2:$H$3000,0)&lt;&gt;ROW()-1,"",COUNT($AM$1:$AM2331)+1))</f>
        <v/>
      </c>
      <c r="AN2332" s="28" t="str">
        <f aca="false">IF($I2332="","",IF(MATCH($I2332,$I$2:$I$3000,0)&lt;&gt;ROW()-1,"",COUNT($AN$1:$AN2331)+1))</f>
        <v/>
      </c>
      <c r="AO2332" s="28" t="str">
        <f aca="false">IF($Q2332="","",IF(MATCH($Q2332,$Q$2:$Q$3000,0)&lt;&gt;ROW()-1,"",COUNT($AO$1:$AO2331)+1))</f>
        <v/>
      </c>
    </row>
    <row r="2333" customFormat="false" ht="12.75" hidden="false" customHeight="true" outlineLevel="0" collapsed="false">
      <c r="W2333" s="24" t="n">
        <f aca="false">IF($F2333="",0,IFERROR(IF(ISNUMBER($F2333),INT($F2333),DATE(VALUE(MID(SUBSTITUTE(LEFT($F2333,FIND(" ",$F2333&amp;" ")-1),"/",REPT(" ",20)),41,20)),VALUE(LEFT(SUBSTITUTE(LEFT($F2333,FIND(" ",$F2333&amp;" ")-1),"/",REPT(" ",20)),20)),VALUE(MID(SUBSTITUTE(LEFT($F2333,FIND(" ",$F2333&amp;" ")-1),"/",REPT(" ",20)),21,20)))),0))</f>
        <v>0</v>
      </c>
      <c r="X2333" s="25" t="str">
        <f aca="false">IF(ISNUMBER($N2333),$N2333*Validation!$B$5,"")</f>
        <v/>
      </c>
      <c r="Y2333" s="26" t="str">
        <f aca="false">IF($A2333="","",SUBSTITUTE(SUBSTITUTE(SUBSTITUTE(SUBSTITUTE(SUBSTITUTE(SUBSTITUTE(SUBSTITUTE(UPPER(TRIM($A2333)),"Á","A"),"É","E"),"Í","I"),"Ó","O"),"Ú","U"),"Ñ","N"),"Ü","U"))</f>
        <v/>
      </c>
      <c r="Z2333" s="26" t="str">
        <f aca="false">IF($Y2333="","",LEFT($Y2333,1)&amp;" "&amp;TRIM(RIGHT(SUBSTITUTE($Y2333," ",REPT(" ",50)),50)))</f>
        <v/>
      </c>
      <c r="AA2333" s="27" t="str">
        <f aca="false">IF($AF2333="","",IF(COUNTIF(Validation!$U$19:$U$178,$AF2333)&gt;0,"OK","NO MATCH"))</f>
        <v/>
      </c>
      <c r="AB2333" s="27" t="str">
        <f aca="false">IF($W2333=0,"",IF(AND($W2333&gt;=Validation!$B$3,$W2333&lt;=Validation!$C$3),"Yes","No"))</f>
        <v/>
      </c>
      <c r="AC2333" s="26" t="str">
        <f aca="false">IF($A2333="","",$AF2333&amp;"|"&amp;TEXT($W2333,"yyyy-mm-dd")&amp;"|"&amp;$J2333&amp;"|"&amp;$N2333)</f>
        <v/>
      </c>
      <c r="AD2333" s="27" t="str">
        <f aca="false">IF($AC2333="","",IF(COUNTIF($AC$2:$AC$3000,$AC2333)&gt;1,"REVIEW","OK"))</f>
        <v/>
      </c>
      <c r="AE2333" s="27" t="str">
        <f aca="false">IF(OR($W2333=0,$O2333=""),"",IF(IFERROR(IF(ISNUMBER($O2333),INT($O2333),DATE(VALUE(MID(SUBSTITUTE(LEFT($O2333,FIND(" ",$O2333&amp;" ")-1),"/",REPT(" ",20)),41,20)),VALUE(LEFT(SUBSTITUTE(LEFT($O2333,FIND(" ",$O2333&amp;" ")-1),"/",REPT(" ",20)),20)),VALUE(MID(SUBSTITUTE(LEFT($O2333,FIND(" ",$O2333&amp;" ")-1),"/",REPT(" ",20)),21,20)))),0)&gt;$W2333,"Late","Same day"))</f>
        <v/>
      </c>
      <c r="AF2333" s="26" t="str">
        <f aca="false">IF($A2333="","",IFERROR(INDEX(Validation!$C$193:$C$217,MATCH($A2333,Validation!$A$193:$A$217,0)),IF(COUNTIF(Validation!$U$19:$U$178,$Z2333)&gt;0,$Z2333,IF(COUNTIF(Validation!$S$19:$S$178,$AI2333)=1,INDEX(Validation!$U$19:$U$178,MATCH($AI2333,Validation!$S$19:$S$178,0)),$Z2333))))</f>
        <v/>
      </c>
      <c r="AG2333" s="27" t="str">
        <f aca="false">IF(COUNTA($A2333:$U2333)=0,"",IF($A2333="","No name",IF($F2333="","No date",IF($W2333=0,"Date ilegible",IF(NOT(ISNUMBER($N2333)),"Hours no numéricas",IF($AA2333="NO MATCH","Person no identificada","OK"))))))</f>
        <v/>
      </c>
      <c r="AH2333" s="27" t="str">
        <f aca="false">IF($W2333=0,"No date",IF($W2333&lt;Validation!$B$3,"Before period",IF($W2333&gt;Validation!$C$3,"After period","In period")))</f>
        <v>No date</v>
      </c>
      <c r="AI2333" s="26" t="str">
        <f aca="false">IF($Y2333="","",TRIM(RIGHT(SUBSTITUTE($Y2333," ",REPT(" ",50)),50)))</f>
        <v/>
      </c>
      <c r="AJ2333" s="27" t="str">
        <f aca="false">IF($A2333="","",IF(NOT(ISERROR(MATCH($A2333,Validation!$A$193:$A$217,0))),"Manual mapping",IF(COUNTIF(Validation!$U$19:$U$178,$Z2333)&gt;0,"Direct",IF(COUNTIF(Validation!$S$19:$S$178,$AI2333)=1,"By surname","Unresolved"))))</f>
        <v/>
      </c>
      <c r="AK2333" s="28" t="str">
        <f aca="false">IF($L2333="","",IF(MATCH($L2333,$L$2:$L$3000,0)&lt;&gt;ROW()-1,"",COUNT($AK$1:$AK2332)+1))</f>
        <v/>
      </c>
      <c r="AL2333" s="28" t="str">
        <f aca="false">IF($G2333="","",IF(MATCH($G2333,$G$2:$G$3000,0)&lt;&gt;ROW()-1,"",COUNT($AL$1:$AL2332)+1))</f>
        <v/>
      </c>
      <c r="AM2333" s="28" t="str">
        <f aca="false">IF($H2333="","",IF(MATCH($H2333,$H$2:$H$3000,0)&lt;&gt;ROW()-1,"",COUNT($AM$1:$AM2332)+1))</f>
        <v/>
      </c>
      <c r="AN2333" s="28" t="str">
        <f aca="false">IF($I2333="","",IF(MATCH($I2333,$I$2:$I$3000,0)&lt;&gt;ROW()-1,"",COUNT($AN$1:$AN2332)+1))</f>
        <v/>
      </c>
      <c r="AO2333" s="28" t="str">
        <f aca="false">IF($Q2333="","",IF(MATCH($Q2333,$Q$2:$Q$3000,0)&lt;&gt;ROW()-1,"",COUNT($AO$1:$AO2332)+1))</f>
        <v/>
      </c>
    </row>
    <row r="2334" customFormat="false" ht="12.75" hidden="false" customHeight="true" outlineLevel="0" collapsed="false">
      <c r="W2334" s="24" t="n">
        <f aca="false">IF($F2334="",0,IFERROR(IF(ISNUMBER($F2334),INT($F2334),DATE(VALUE(MID(SUBSTITUTE(LEFT($F2334,FIND(" ",$F2334&amp;" ")-1),"/",REPT(" ",20)),41,20)),VALUE(LEFT(SUBSTITUTE(LEFT($F2334,FIND(" ",$F2334&amp;" ")-1),"/",REPT(" ",20)),20)),VALUE(MID(SUBSTITUTE(LEFT($F2334,FIND(" ",$F2334&amp;" ")-1),"/",REPT(" ",20)),21,20)))),0))</f>
        <v>0</v>
      </c>
      <c r="X2334" s="25" t="str">
        <f aca="false">IF(ISNUMBER($N2334),$N2334*Validation!$B$5,"")</f>
        <v/>
      </c>
      <c r="Y2334" s="26" t="str">
        <f aca="false">IF($A2334="","",SUBSTITUTE(SUBSTITUTE(SUBSTITUTE(SUBSTITUTE(SUBSTITUTE(SUBSTITUTE(SUBSTITUTE(UPPER(TRIM($A2334)),"Á","A"),"É","E"),"Í","I"),"Ó","O"),"Ú","U"),"Ñ","N"),"Ü","U"))</f>
        <v/>
      </c>
      <c r="Z2334" s="26" t="str">
        <f aca="false">IF($Y2334="","",LEFT($Y2334,1)&amp;" "&amp;TRIM(RIGHT(SUBSTITUTE($Y2334," ",REPT(" ",50)),50)))</f>
        <v/>
      </c>
      <c r="AA2334" s="27" t="str">
        <f aca="false">IF($AF2334="","",IF(COUNTIF(Validation!$U$19:$U$178,$AF2334)&gt;0,"OK","NO MATCH"))</f>
        <v/>
      </c>
      <c r="AB2334" s="27" t="str">
        <f aca="false">IF($W2334=0,"",IF(AND($W2334&gt;=Validation!$B$3,$W2334&lt;=Validation!$C$3),"Yes","No"))</f>
        <v/>
      </c>
      <c r="AC2334" s="26" t="str">
        <f aca="false">IF($A2334="","",$AF2334&amp;"|"&amp;TEXT($W2334,"yyyy-mm-dd")&amp;"|"&amp;$J2334&amp;"|"&amp;$N2334)</f>
        <v/>
      </c>
      <c r="AD2334" s="27" t="str">
        <f aca="false">IF($AC2334="","",IF(COUNTIF($AC$2:$AC$3000,$AC2334)&gt;1,"REVIEW","OK"))</f>
        <v/>
      </c>
      <c r="AE2334" s="27" t="str">
        <f aca="false">IF(OR($W2334=0,$O2334=""),"",IF(IFERROR(IF(ISNUMBER($O2334),INT($O2334),DATE(VALUE(MID(SUBSTITUTE(LEFT($O2334,FIND(" ",$O2334&amp;" ")-1),"/",REPT(" ",20)),41,20)),VALUE(LEFT(SUBSTITUTE(LEFT($O2334,FIND(" ",$O2334&amp;" ")-1),"/",REPT(" ",20)),20)),VALUE(MID(SUBSTITUTE(LEFT($O2334,FIND(" ",$O2334&amp;" ")-1),"/",REPT(" ",20)),21,20)))),0)&gt;$W2334,"Late","Same day"))</f>
        <v/>
      </c>
      <c r="AF2334" s="26" t="str">
        <f aca="false">IF($A2334="","",IFERROR(INDEX(Validation!$C$193:$C$217,MATCH($A2334,Validation!$A$193:$A$217,0)),IF(COUNTIF(Validation!$U$19:$U$178,$Z2334)&gt;0,$Z2334,IF(COUNTIF(Validation!$S$19:$S$178,$AI2334)=1,INDEX(Validation!$U$19:$U$178,MATCH($AI2334,Validation!$S$19:$S$178,0)),$Z2334))))</f>
        <v/>
      </c>
      <c r="AG2334" s="27" t="str">
        <f aca="false">IF(COUNTA($A2334:$U2334)=0,"",IF($A2334="","No name",IF($F2334="","No date",IF($W2334=0,"Date ilegible",IF(NOT(ISNUMBER($N2334)),"Hours no numéricas",IF($AA2334="NO MATCH","Person no identificada","OK"))))))</f>
        <v/>
      </c>
      <c r="AH2334" s="27" t="str">
        <f aca="false">IF($W2334=0,"No date",IF($W2334&lt;Validation!$B$3,"Before period",IF($W2334&gt;Validation!$C$3,"After period","In period")))</f>
        <v>No date</v>
      </c>
      <c r="AI2334" s="26" t="str">
        <f aca="false">IF($Y2334="","",TRIM(RIGHT(SUBSTITUTE($Y2334," ",REPT(" ",50)),50)))</f>
        <v/>
      </c>
      <c r="AJ2334" s="27" t="str">
        <f aca="false">IF($A2334="","",IF(NOT(ISERROR(MATCH($A2334,Validation!$A$193:$A$217,0))),"Manual mapping",IF(COUNTIF(Validation!$U$19:$U$178,$Z2334)&gt;0,"Direct",IF(COUNTIF(Validation!$S$19:$S$178,$AI2334)=1,"By surname","Unresolved"))))</f>
        <v/>
      </c>
      <c r="AK2334" s="28" t="str">
        <f aca="false">IF($L2334="","",IF(MATCH($L2334,$L$2:$L$3000,0)&lt;&gt;ROW()-1,"",COUNT($AK$1:$AK2333)+1))</f>
        <v/>
      </c>
      <c r="AL2334" s="28" t="str">
        <f aca="false">IF($G2334="","",IF(MATCH($G2334,$G$2:$G$3000,0)&lt;&gt;ROW()-1,"",COUNT($AL$1:$AL2333)+1))</f>
        <v/>
      </c>
      <c r="AM2334" s="28" t="str">
        <f aca="false">IF($H2334="","",IF(MATCH($H2334,$H$2:$H$3000,0)&lt;&gt;ROW()-1,"",COUNT($AM$1:$AM2333)+1))</f>
        <v/>
      </c>
      <c r="AN2334" s="28" t="str">
        <f aca="false">IF($I2334="","",IF(MATCH($I2334,$I$2:$I$3000,0)&lt;&gt;ROW()-1,"",COUNT($AN$1:$AN2333)+1))</f>
        <v/>
      </c>
      <c r="AO2334" s="28" t="str">
        <f aca="false">IF($Q2334="","",IF(MATCH($Q2334,$Q$2:$Q$3000,0)&lt;&gt;ROW()-1,"",COUNT($AO$1:$AO2333)+1))</f>
        <v/>
      </c>
    </row>
    <row r="2335" customFormat="false" ht="12.75" hidden="false" customHeight="true" outlineLevel="0" collapsed="false">
      <c r="W2335" s="24" t="n">
        <f aca="false">IF($F2335="",0,IFERROR(IF(ISNUMBER($F2335),INT($F2335),DATE(VALUE(MID(SUBSTITUTE(LEFT($F2335,FIND(" ",$F2335&amp;" ")-1),"/",REPT(" ",20)),41,20)),VALUE(LEFT(SUBSTITUTE(LEFT($F2335,FIND(" ",$F2335&amp;" ")-1),"/",REPT(" ",20)),20)),VALUE(MID(SUBSTITUTE(LEFT($F2335,FIND(" ",$F2335&amp;" ")-1),"/",REPT(" ",20)),21,20)))),0))</f>
        <v>0</v>
      </c>
      <c r="X2335" s="25" t="str">
        <f aca="false">IF(ISNUMBER($N2335),$N2335*Validation!$B$5,"")</f>
        <v/>
      </c>
      <c r="Y2335" s="26" t="str">
        <f aca="false">IF($A2335="","",SUBSTITUTE(SUBSTITUTE(SUBSTITUTE(SUBSTITUTE(SUBSTITUTE(SUBSTITUTE(SUBSTITUTE(UPPER(TRIM($A2335)),"Á","A"),"É","E"),"Í","I"),"Ó","O"),"Ú","U"),"Ñ","N"),"Ü","U"))</f>
        <v/>
      </c>
      <c r="Z2335" s="26" t="str">
        <f aca="false">IF($Y2335="","",LEFT($Y2335,1)&amp;" "&amp;TRIM(RIGHT(SUBSTITUTE($Y2335," ",REPT(" ",50)),50)))</f>
        <v/>
      </c>
      <c r="AA2335" s="27" t="str">
        <f aca="false">IF($AF2335="","",IF(COUNTIF(Validation!$U$19:$U$178,$AF2335)&gt;0,"OK","NO MATCH"))</f>
        <v/>
      </c>
      <c r="AB2335" s="27" t="str">
        <f aca="false">IF($W2335=0,"",IF(AND($W2335&gt;=Validation!$B$3,$W2335&lt;=Validation!$C$3),"Yes","No"))</f>
        <v/>
      </c>
      <c r="AC2335" s="26" t="str">
        <f aca="false">IF($A2335="","",$AF2335&amp;"|"&amp;TEXT($W2335,"yyyy-mm-dd")&amp;"|"&amp;$J2335&amp;"|"&amp;$N2335)</f>
        <v/>
      </c>
      <c r="AD2335" s="27" t="str">
        <f aca="false">IF($AC2335="","",IF(COUNTIF($AC$2:$AC$3000,$AC2335)&gt;1,"REVIEW","OK"))</f>
        <v/>
      </c>
      <c r="AE2335" s="27" t="str">
        <f aca="false">IF(OR($W2335=0,$O2335=""),"",IF(IFERROR(IF(ISNUMBER($O2335),INT($O2335),DATE(VALUE(MID(SUBSTITUTE(LEFT($O2335,FIND(" ",$O2335&amp;" ")-1),"/",REPT(" ",20)),41,20)),VALUE(LEFT(SUBSTITUTE(LEFT($O2335,FIND(" ",$O2335&amp;" ")-1),"/",REPT(" ",20)),20)),VALUE(MID(SUBSTITUTE(LEFT($O2335,FIND(" ",$O2335&amp;" ")-1),"/",REPT(" ",20)),21,20)))),0)&gt;$W2335,"Late","Same day"))</f>
        <v/>
      </c>
      <c r="AF2335" s="26" t="str">
        <f aca="false">IF($A2335="","",IFERROR(INDEX(Validation!$C$193:$C$217,MATCH($A2335,Validation!$A$193:$A$217,0)),IF(COUNTIF(Validation!$U$19:$U$178,$Z2335)&gt;0,$Z2335,IF(COUNTIF(Validation!$S$19:$S$178,$AI2335)=1,INDEX(Validation!$U$19:$U$178,MATCH($AI2335,Validation!$S$19:$S$178,0)),$Z2335))))</f>
        <v/>
      </c>
      <c r="AG2335" s="27" t="str">
        <f aca="false">IF(COUNTA($A2335:$U2335)=0,"",IF($A2335="","No name",IF($F2335="","No date",IF($W2335=0,"Date ilegible",IF(NOT(ISNUMBER($N2335)),"Hours no numéricas",IF($AA2335="NO MATCH","Person no identificada","OK"))))))</f>
        <v/>
      </c>
      <c r="AH2335" s="27" t="str">
        <f aca="false">IF($W2335=0,"No date",IF($W2335&lt;Validation!$B$3,"Before period",IF($W2335&gt;Validation!$C$3,"After period","In period")))</f>
        <v>No date</v>
      </c>
      <c r="AI2335" s="26" t="str">
        <f aca="false">IF($Y2335="","",TRIM(RIGHT(SUBSTITUTE($Y2335," ",REPT(" ",50)),50)))</f>
        <v/>
      </c>
      <c r="AJ2335" s="27" t="str">
        <f aca="false">IF($A2335="","",IF(NOT(ISERROR(MATCH($A2335,Validation!$A$193:$A$217,0))),"Manual mapping",IF(COUNTIF(Validation!$U$19:$U$178,$Z2335)&gt;0,"Direct",IF(COUNTIF(Validation!$S$19:$S$178,$AI2335)=1,"By surname","Unresolved"))))</f>
        <v/>
      </c>
      <c r="AK2335" s="28" t="str">
        <f aca="false">IF($L2335="","",IF(MATCH($L2335,$L$2:$L$3000,0)&lt;&gt;ROW()-1,"",COUNT($AK$1:$AK2334)+1))</f>
        <v/>
      </c>
      <c r="AL2335" s="28" t="str">
        <f aca="false">IF($G2335="","",IF(MATCH($G2335,$G$2:$G$3000,0)&lt;&gt;ROW()-1,"",COUNT($AL$1:$AL2334)+1))</f>
        <v/>
      </c>
      <c r="AM2335" s="28" t="str">
        <f aca="false">IF($H2335="","",IF(MATCH($H2335,$H$2:$H$3000,0)&lt;&gt;ROW()-1,"",COUNT($AM$1:$AM2334)+1))</f>
        <v/>
      </c>
      <c r="AN2335" s="28" t="str">
        <f aca="false">IF($I2335="","",IF(MATCH($I2335,$I$2:$I$3000,0)&lt;&gt;ROW()-1,"",COUNT($AN$1:$AN2334)+1))</f>
        <v/>
      </c>
      <c r="AO2335" s="28" t="str">
        <f aca="false">IF($Q2335="","",IF(MATCH($Q2335,$Q$2:$Q$3000,0)&lt;&gt;ROW()-1,"",COUNT($AO$1:$AO2334)+1))</f>
        <v/>
      </c>
    </row>
    <row r="2336" customFormat="false" ht="12.75" hidden="false" customHeight="true" outlineLevel="0" collapsed="false">
      <c r="W2336" s="24" t="n">
        <f aca="false">IF($F2336="",0,IFERROR(IF(ISNUMBER($F2336),INT($F2336),DATE(VALUE(MID(SUBSTITUTE(LEFT($F2336,FIND(" ",$F2336&amp;" ")-1),"/",REPT(" ",20)),41,20)),VALUE(LEFT(SUBSTITUTE(LEFT($F2336,FIND(" ",$F2336&amp;" ")-1),"/",REPT(" ",20)),20)),VALUE(MID(SUBSTITUTE(LEFT($F2336,FIND(" ",$F2336&amp;" ")-1),"/",REPT(" ",20)),21,20)))),0))</f>
        <v>0</v>
      </c>
      <c r="X2336" s="25" t="str">
        <f aca="false">IF(ISNUMBER($N2336),$N2336*Validation!$B$5,"")</f>
        <v/>
      </c>
      <c r="Y2336" s="26" t="str">
        <f aca="false">IF($A2336="","",SUBSTITUTE(SUBSTITUTE(SUBSTITUTE(SUBSTITUTE(SUBSTITUTE(SUBSTITUTE(SUBSTITUTE(UPPER(TRIM($A2336)),"Á","A"),"É","E"),"Í","I"),"Ó","O"),"Ú","U"),"Ñ","N"),"Ü","U"))</f>
        <v/>
      </c>
      <c r="Z2336" s="26" t="str">
        <f aca="false">IF($Y2336="","",LEFT($Y2336,1)&amp;" "&amp;TRIM(RIGHT(SUBSTITUTE($Y2336," ",REPT(" ",50)),50)))</f>
        <v/>
      </c>
      <c r="AA2336" s="27" t="str">
        <f aca="false">IF($AF2336="","",IF(COUNTIF(Validation!$U$19:$U$178,$AF2336)&gt;0,"OK","NO MATCH"))</f>
        <v/>
      </c>
      <c r="AB2336" s="27" t="str">
        <f aca="false">IF($W2336=0,"",IF(AND($W2336&gt;=Validation!$B$3,$W2336&lt;=Validation!$C$3),"Yes","No"))</f>
        <v/>
      </c>
      <c r="AC2336" s="26" t="str">
        <f aca="false">IF($A2336="","",$AF2336&amp;"|"&amp;TEXT($W2336,"yyyy-mm-dd")&amp;"|"&amp;$J2336&amp;"|"&amp;$N2336)</f>
        <v/>
      </c>
      <c r="AD2336" s="27" t="str">
        <f aca="false">IF($AC2336="","",IF(COUNTIF($AC$2:$AC$3000,$AC2336)&gt;1,"REVIEW","OK"))</f>
        <v/>
      </c>
      <c r="AE2336" s="27" t="str">
        <f aca="false">IF(OR($W2336=0,$O2336=""),"",IF(IFERROR(IF(ISNUMBER($O2336),INT($O2336),DATE(VALUE(MID(SUBSTITUTE(LEFT($O2336,FIND(" ",$O2336&amp;" ")-1),"/",REPT(" ",20)),41,20)),VALUE(LEFT(SUBSTITUTE(LEFT($O2336,FIND(" ",$O2336&amp;" ")-1),"/",REPT(" ",20)),20)),VALUE(MID(SUBSTITUTE(LEFT($O2336,FIND(" ",$O2336&amp;" ")-1),"/",REPT(" ",20)),21,20)))),0)&gt;$W2336,"Late","Same day"))</f>
        <v/>
      </c>
      <c r="AF2336" s="26" t="str">
        <f aca="false">IF($A2336="","",IFERROR(INDEX(Validation!$C$193:$C$217,MATCH($A2336,Validation!$A$193:$A$217,0)),IF(COUNTIF(Validation!$U$19:$U$178,$Z2336)&gt;0,$Z2336,IF(COUNTIF(Validation!$S$19:$S$178,$AI2336)=1,INDEX(Validation!$U$19:$U$178,MATCH($AI2336,Validation!$S$19:$S$178,0)),$Z2336))))</f>
        <v/>
      </c>
      <c r="AG2336" s="27" t="str">
        <f aca="false">IF(COUNTA($A2336:$U2336)=0,"",IF($A2336="","No name",IF($F2336="","No date",IF($W2336=0,"Date ilegible",IF(NOT(ISNUMBER($N2336)),"Hours no numéricas",IF($AA2336="NO MATCH","Person no identificada","OK"))))))</f>
        <v/>
      </c>
      <c r="AH2336" s="27" t="str">
        <f aca="false">IF($W2336=0,"No date",IF($W2336&lt;Validation!$B$3,"Before period",IF($W2336&gt;Validation!$C$3,"After period","In period")))</f>
        <v>No date</v>
      </c>
      <c r="AI2336" s="26" t="str">
        <f aca="false">IF($Y2336="","",TRIM(RIGHT(SUBSTITUTE($Y2336," ",REPT(" ",50)),50)))</f>
        <v/>
      </c>
      <c r="AJ2336" s="27" t="str">
        <f aca="false">IF($A2336="","",IF(NOT(ISERROR(MATCH($A2336,Validation!$A$193:$A$217,0))),"Manual mapping",IF(COUNTIF(Validation!$U$19:$U$178,$Z2336)&gt;0,"Direct",IF(COUNTIF(Validation!$S$19:$S$178,$AI2336)=1,"By surname","Unresolved"))))</f>
        <v/>
      </c>
      <c r="AK2336" s="28" t="str">
        <f aca="false">IF($L2336="","",IF(MATCH($L2336,$L$2:$L$3000,0)&lt;&gt;ROW()-1,"",COUNT($AK$1:$AK2335)+1))</f>
        <v/>
      </c>
      <c r="AL2336" s="28" t="str">
        <f aca="false">IF($G2336="","",IF(MATCH($G2336,$G$2:$G$3000,0)&lt;&gt;ROW()-1,"",COUNT($AL$1:$AL2335)+1))</f>
        <v/>
      </c>
      <c r="AM2336" s="28" t="str">
        <f aca="false">IF($H2336="","",IF(MATCH($H2336,$H$2:$H$3000,0)&lt;&gt;ROW()-1,"",COUNT($AM$1:$AM2335)+1))</f>
        <v/>
      </c>
      <c r="AN2336" s="28" t="str">
        <f aca="false">IF($I2336="","",IF(MATCH($I2336,$I$2:$I$3000,0)&lt;&gt;ROW()-1,"",COUNT($AN$1:$AN2335)+1))</f>
        <v/>
      </c>
      <c r="AO2336" s="28" t="str">
        <f aca="false">IF($Q2336="","",IF(MATCH($Q2336,$Q$2:$Q$3000,0)&lt;&gt;ROW()-1,"",COUNT($AO$1:$AO2335)+1))</f>
        <v/>
      </c>
    </row>
    <row r="2337" customFormat="false" ht="12.75" hidden="false" customHeight="true" outlineLevel="0" collapsed="false">
      <c r="W2337" s="24" t="n">
        <f aca="false">IF($F2337="",0,IFERROR(IF(ISNUMBER($F2337),INT($F2337),DATE(VALUE(MID(SUBSTITUTE(LEFT($F2337,FIND(" ",$F2337&amp;" ")-1),"/",REPT(" ",20)),41,20)),VALUE(LEFT(SUBSTITUTE(LEFT($F2337,FIND(" ",$F2337&amp;" ")-1),"/",REPT(" ",20)),20)),VALUE(MID(SUBSTITUTE(LEFT($F2337,FIND(" ",$F2337&amp;" ")-1),"/",REPT(" ",20)),21,20)))),0))</f>
        <v>0</v>
      </c>
      <c r="X2337" s="25" t="str">
        <f aca="false">IF(ISNUMBER($N2337),$N2337*Validation!$B$5,"")</f>
        <v/>
      </c>
      <c r="Y2337" s="26" t="str">
        <f aca="false">IF($A2337="","",SUBSTITUTE(SUBSTITUTE(SUBSTITUTE(SUBSTITUTE(SUBSTITUTE(SUBSTITUTE(SUBSTITUTE(UPPER(TRIM($A2337)),"Á","A"),"É","E"),"Í","I"),"Ó","O"),"Ú","U"),"Ñ","N"),"Ü","U"))</f>
        <v/>
      </c>
      <c r="Z2337" s="26" t="str">
        <f aca="false">IF($Y2337="","",LEFT($Y2337,1)&amp;" "&amp;TRIM(RIGHT(SUBSTITUTE($Y2337," ",REPT(" ",50)),50)))</f>
        <v/>
      </c>
      <c r="AA2337" s="27" t="str">
        <f aca="false">IF($AF2337="","",IF(COUNTIF(Validation!$U$19:$U$178,$AF2337)&gt;0,"OK","NO MATCH"))</f>
        <v/>
      </c>
      <c r="AB2337" s="27" t="str">
        <f aca="false">IF($W2337=0,"",IF(AND($W2337&gt;=Validation!$B$3,$W2337&lt;=Validation!$C$3),"Yes","No"))</f>
        <v/>
      </c>
      <c r="AC2337" s="26" t="str">
        <f aca="false">IF($A2337="","",$AF2337&amp;"|"&amp;TEXT($W2337,"yyyy-mm-dd")&amp;"|"&amp;$J2337&amp;"|"&amp;$N2337)</f>
        <v/>
      </c>
      <c r="AD2337" s="27" t="str">
        <f aca="false">IF($AC2337="","",IF(COUNTIF($AC$2:$AC$3000,$AC2337)&gt;1,"REVIEW","OK"))</f>
        <v/>
      </c>
      <c r="AE2337" s="27" t="str">
        <f aca="false">IF(OR($W2337=0,$O2337=""),"",IF(IFERROR(IF(ISNUMBER($O2337),INT($O2337),DATE(VALUE(MID(SUBSTITUTE(LEFT($O2337,FIND(" ",$O2337&amp;" ")-1),"/",REPT(" ",20)),41,20)),VALUE(LEFT(SUBSTITUTE(LEFT($O2337,FIND(" ",$O2337&amp;" ")-1),"/",REPT(" ",20)),20)),VALUE(MID(SUBSTITUTE(LEFT($O2337,FIND(" ",$O2337&amp;" ")-1),"/",REPT(" ",20)),21,20)))),0)&gt;$W2337,"Late","Same day"))</f>
        <v/>
      </c>
      <c r="AF2337" s="26" t="str">
        <f aca="false">IF($A2337="","",IFERROR(INDEX(Validation!$C$193:$C$217,MATCH($A2337,Validation!$A$193:$A$217,0)),IF(COUNTIF(Validation!$U$19:$U$178,$Z2337)&gt;0,$Z2337,IF(COUNTIF(Validation!$S$19:$S$178,$AI2337)=1,INDEX(Validation!$U$19:$U$178,MATCH($AI2337,Validation!$S$19:$S$178,0)),$Z2337))))</f>
        <v/>
      </c>
      <c r="AG2337" s="27" t="str">
        <f aca="false">IF(COUNTA($A2337:$U2337)=0,"",IF($A2337="","No name",IF($F2337="","No date",IF($W2337=0,"Date ilegible",IF(NOT(ISNUMBER($N2337)),"Hours no numéricas",IF($AA2337="NO MATCH","Person no identificada","OK"))))))</f>
        <v/>
      </c>
      <c r="AH2337" s="27" t="str">
        <f aca="false">IF($W2337=0,"No date",IF($W2337&lt;Validation!$B$3,"Before period",IF($W2337&gt;Validation!$C$3,"After period","In period")))</f>
        <v>No date</v>
      </c>
      <c r="AI2337" s="26" t="str">
        <f aca="false">IF($Y2337="","",TRIM(RIGHT(SUBSTITUTE($Y2337," ",REPT(" ",50)),50)))</f>
        <v/>
      </c>
      <c r="AJ2337" s="27" t="str">
        <f aca="false">IF($A2337="","",IF(NOT(ISERROR(MATCH($A2337,Validation!$A$193:$A$217,0))),"Manual mapping",IF(COUNTIF(Validation!$U$19:$U$178,$Z2337)&gt;0,"Direct",IF(COUNTIF(Validation!$S$19:$S$178,$AI2337)=1,"By surname","Unresolved"))))</f>
        <v/>
      </c>
      <c r="AK2337" s="28" t="str">
        <f aca="false">IF($L2337="","",IF(MATCH($L2337,$L$2:$L$3000,0)&lt;&gt;ROW()-1,"",COUNT($AK$1:$AK2336)+1))</f>
        <v/>
      </c>
      <c r="AL2337" s="28" t="str">
        <f aca="false">IF($G2337="","",IF(MATCH($G2337,$G$2:$G$3000,0)&lt;&gt;ROW()-1,"",COUNT($AL$1:$AL2336)+1))</f>
        <v/>
      </c>
      <c r="AM2337" s="28" t="str">
        <f aca="false">IF($H2337="","",IF(MATCH($H2337,$H$2:$H$3000,0)&lt;&gt;ROW()-1,"",COUNT($AM$1:$AM2336)+1))</f>
        <v/>
      </c>
      <c r="AN2337" s="28" t="str">
        <f aca="false">IF($I2337="","",IF(MATCH($I2337,$I$2:$I$3000,0)&lt;&gt;ROW()-1,"",COUNT($AN$1:$AN2336)+1))</f>
        <v/>
      </c>
      <c r="AO2337" s="28" t="str">
        <f aca="false">IF($Q2337="","",IF(MATCH($Q2337,$Q$2:$Q$3000,0)&lt;&gt;ROW()-1,"",COUNT($AO$1:$AO2336)+1))</f>
        <v/>
      </c>
    </row>
    <row r="2338" customFormat="false" ht="12.75" hidden="false" customHeight="true" outlineLevel="0" collapsed="false">
      <c r="W2338" s="24" t="n">
        <f aca="false">IF($F2338="",0,IFERROR(IF(ISNUMBER($F2338),INT($F2338),DATE(VALUE(MID(SUBSTITUTE(LEFT($F2338,FIND(" ",$F2338&amp;" ")-1),"/",REPT(" ",20)),41,20)),VALUE(LEFT(SUBSTITUTE(LEFT($F2338,FIND(" ",$F2338&amp;" ")-1),"/",REPT(" ",20)),20)),VALUE(MID(SUBSTITUTE(LEFT($F2338,FIND(" ",$F2338&amp;" ")-1),"/",REPT(" ",20)),21,20)))),0))</f>
        <v>0</v>
      </c>
      <c r="X2338" s="25" t="str">
        <f aca="false">IF(ISNUMBER($N2338),$N2338*Validation!$B$5,"")</f>
        <v/>
      </c>
      <c r="Y2338" s="26" t="str">
        <f aca="false">IF($A2338="","",SUBSTITUTE(SUBSTITUTE(SUBSTITUTE(SUBSTITUTE(SUBSTITUTE(SUBSTITUTE(SUBSTITUTE(UPPER(TRIM($A2338)),"Á","A"),"É","E"),"Í","I"),"Ó","O"),"Ú","U"),"Ñ","N"),"Ü","U"))</f>
        <v/>
      </c>
      <c r="Z2338" s="26" t="str">
        <f aca="false">IF($Y2338="","",LEFT($Y2338,1)&amp;" "&amp;TRIM(RIGHT(SUBSTITUTE($Y2338," ",REPT(" ",50)),50)))</f>
        <v/>
      </c>
      <c r="AA2338" s="27" t="str">
        <f aca="false">IF($AF2338="","",IF(COUNTIF(Validation!$U$19:$U$178,$AF2338)&gt;0,"OK","NO MATCH"))</f>
        <v/>
      </c>
      <c r="AB2338" s="27" t="str">
        <f aca="false">IF($W2338=0,"",IF(AND($W2338&gt;=Validation!$B$3,$W2338&lt;=Validation!$C$3),"Yes","No"))</f>
        <v/>
      </c>
      <c r="AC2338" s="26" t="str">
        <f aca="false">IF($A2338="","",$AF2338&amp;"|"&amp;TEXT($W2338,"yyyy-mm-dd")&amp;"|"&amp;$J2338&amp;"|"&amp;$N2338)</f>
        <v/>
      </c>
      <c r="AD2338" s="27" t="str">
        <f aca="false">IF($AC2338="","",IF(COUNTIF($AC$2:$AC$3000,$AC2338)&gt;1,"REVIEW","OK"))</f>
        <v/>
      </c>
      <c r="AE2338" s="27" t="str">
        <f aca="false">IF(OR($W2338=0,$O2338=""),"",IF(IFERROR(IF(ISNUMBER($O2338),INT($O2338),DATE(VALUE(MID(SUBSTITUTE(LEFT($O2338,FIND(" ",$O2338&amp;" ")-1),"/",REPT(" ",20)),41,20)),VALUE(LEFT(SUBSTITUTE(LEFT($O2338,FIND(" ",$O2338&amp;" ")-1),"/",REPT(" ",20)),20)),VALUE(MID(SUBSTITUTE(LEFT($O2338,FIND(" ",$O2338&amp;" ")-1),"/",REPT(" ",20)),21,20)))),0)&gt;$W2338,"Late","Same day"))</f>
        <v/>
      </c>
      <c r="AF2338" s="26" t="str">
        <f aca="false">IF($A2338="","",IFERROR(INDEX(Validation!$C$193:$C$217,MATCH($A2338,Validation!$A$193:$A$217,0)),IF(COUNTIF(Validation!$U$19:$U$178,$Z2338)&gt;0,$Z2338,IF(COUNTIF(Validation!$S$19:$S$178,$AI2338)=1,INDEX(Validation!$U$19:$U$178,MATCH($AI2338,Validation!$S$19:$S$178,0)),$Z2338))))</f>
        <v/>
      </c>
      <c r="AG2338" s="27" t="str">
        <f aca="false">IF(COUNTA($A2338:$U2338)=0,"",IF($A2338="","No name",IF($F2338="","No date",IF($W2338=0,"Date ilegible",IF(NOT(ISNUMBER($N2338)),"Hours no numéricas",IF($AA2338="NO MATCH","Person no identificada","OK"))))))</f>
        <v/>
      </c>
      <c r="AH2338" s="27" t="str">
        <f aca="false">IF($W2338=0,"No date",IF($W2338&lt;Validation!$B$3,"Before period",IF($W2338&gt;Validation!$C$3,"After period","In period")))</f>
        <v>No date</v>
      </c>
      <c r="AI2338" s="26" t="str">
        <f aca="false">IF($Y2338="","",TRIM(RIGHT(SUBSTITUTE($Y2338," ",REPT(" ",50)),50)))</f>
        <v/>
      </c>
      <c r="AJ2338" s="27" t="str">
        <f aca="false">IF($A2338="","",IF(NOT(ISERROR(MATCH($A2338,Validation!$A$193:$A$217,0))),"Manual mapping",IF(COUNTIF(Validation!$U$19:$U$178,$Z2338)&gt;0,"Direct",IF(COUNTIF(Validation!$S$19:$S$178,$AI2338)=1,"By surname","Unresolved"))))</f>
        <v/>
      </c>
      <c r="AK2338" s="28" t="str">
        <f aca="false">IF($L2338="","",IF(MATCH($L2338,$L$2:$L$3000,0)&lt;&gt;ROW()-1,"",COUNT($AK$1:$AK2337)+1))</f>
        <v/>
      </c>
      <c r="AL2338" s="28" t="str">
        <f aca="false">IF($G2338="","",IF(MATCH($G2338,$G$2:$G$3000,0)&lt;&gt;ROW()-1,"",COUNT($AL$1:$AL2337)+1))</f>
        <v/>
      </c>
      <c r="AM2338" s="28" t="str">
        <f aca="false">IF($H2338="","",IF(MATCH($H2338,$H$2:$H$3000,0)&lt;&gt;ROW()-1,"",COUNT($AM$1:$AM2337)+1))</f>
        <v/>
      </c>
      <c r="AN2338" s="28" t="str">
        <f aca="false">IF($I2338="","",IF(MATCH($I2338,$I$2:$I$3000,0)&lt;&gt;ROW()-1,"",COUNT($AN$1:$AN2337)+1))</f>
        <v/>
      </c>
      <c r="AO2338" s="28" t="str">
        <f aca="false">IF($Q2338="","",IF(MATCH($Q2338,$Q$2:$Q$3000,0)&lt;&gt;ROW()-1,"",COUNT($AO$1:$AO2337)+1))</f>
        <v/>
      </c>
    </row>
    <row r="2339" customFormat="false" ht="12.75" hidden="false" customHeight="true" outlineLevel="0" collapsed="false">
      <c r="W2339" s="24" t="n">
        <f aca="false">IF($F2339="",0,IFERROR(IF(ISNUMBER($F2339),INT($F2339),DATE(VALUE(MID(SUBSTITUTE(LEFT($F2339,FIND(" ",$F2339&amp;" ")-1),"/",REPT(" ",20)),41,20)),VALUE(LEFT(SUBSTITUTE(LEFT($F2339,FIND(" ",$F2339&amp;" ")-1),"/",REPT(" ",20)),20)),VALUE(MID(SUBSTITUTE(LEFT($F2339,FIND(" ",$F2339&amp;" ")-1),"/",REPT(" ",20)),21,20)))),0))</f>
        <v>0</v>
      </c>
      <c r="X2339" s="25" t="str">
        <f aca="false">IF(ISNUMBER($N2339),$N2339*Validation!$B$5,"")</f>
        <v/>
      </c>
      <c r="Y2339" s="26" t="str">
        <f aca="false">IF($A2339="","",SUBSTITUTE(SUBSTITUTE(SUBSTITUTE(SUBSTITUTE(SUBSTITUTE(SUBSTITUTE(SUBSTITUTE(UPPER(TRIM($A2339)),"Á","A"),"É","E"),"Í","I"),"Ó","O"),"Ú","U"),"Ñ","N"),"Ü","U"))</f>
        <v/>
      </c>
      <c r="Z2339" s="26" t="str">
        <f aca="false">IF($Y2339="","",LEFT($Y2339,1)&amp;" "&amp;TRIM(RIGHT(SUBSTITUTE($Y2339," ",REPT(" ",50)),50)))</f>
        <v/>
      </c>
      <c r="AA2339" s="27" t="str">
        <f aca="false">IF($AF2339="","",IF(COUNTIF(Validation!$U$19:$U$178,$AF2339)&gt;0,"OK","NO MATCH"))</f>
        <v/>
      </c>
      <c r="AB2339" s="27" t="str">
        <f aca="false">IF($W2339=0,"",IF(AND($W2339&gt;=Validation!$B$3,$W2339&lt;=Validation!$C$3),"Yes","No"))</f>
        <v/>
      </c>
      <c r="AC2339" s="26" t="str">
        <f aca="false">IF($A2339="","",$AF2339&amp;"|"&amp;TEXT($W2339,"yyyy-mm-dd")&amp;"|"&amp;$J2339&amp;"|"&amp;$N2339)</f>
        <v/>
      </c>
      <c r="AD2339" s="27" t="str">
        <f aca="false">IF($AC2339="","",IF(COUNTIF($AC$2:$AC$3000,$AC2339)&gt;1,"REVIEW","OK"))</f>
        <v/>
      </c>
      <c r="AE2339" s="27" t="str">
        <f aca="false">IF(OR($W2339=0,$O2339=""),"",IF(IFERROR(IF(ISNUMBER($O2339),INT($O2339),DATE(VALUE(MID(SUBSTITUTE(LEFT($O2339,FIND(" ",$O2339&amp;" ")-1),"/",REPT(" ",20)),41,20)),VALUE(LEFT(SUBSTITUTE(LEFT($O2339,FIND(" ",$O2339&amp;" ")-1),"/",REPT(" ",20)),20)),VALUE(MID(SUBSTITUTE(LEFT($O2339,FIND(" ",$O2339&amp;" ")-1),"/",REPT(" ",20)),21,20)))),0)&gt;$W2339,"Late","Same day"))</f>
        <v/>
      </c>
      <c r="AF2339" s="26" t="str">
        <f aca="false">IF($A2339="","",IFERROR(INDEX(Validation!$C$193:$C$217,MATCH($A2339,Validation!$A$193:$A$217,0)),IF(COUNTIF(Validation!$U$19:$U$178,$Z2339)&gt;0,$Z2339,IF(COUNTIF(Validation!$S$19:$S$178,$AI2339)=1,INDEX(Validation!$U$19:$U$178,MATCH($AI2339,Validation!$S$19:$S$178,0)),$Z2339))))</f>
        <v/>
      </c>
      <c r="AG2339" s="27" t="str">
        <f aca="false">IF(COUNTA($A2339:$U2339)=0,"",IF($A2339="","No name",IF($F2339="","No date",IF($W2339=0,"Date ilegible",IF(NOT(ISNUMBER($N2339)),"Hours no numéricas",IF($AA2339="NO MATCH","Person no identificada","OK"))))))</f>
        <v/>
      </c>
      <c r="AH2339" s="27" t="str">
        <f aca="false">IF($W2339=0,"No date",IF($W2339&lt;Validation!$B$3,"Before period",IF($W2339&gt;Validation!$C$3,"After period","In period")))</f>
        <v>No date</v>
      </c>
      <c r="AI2339" s="26" t="str">
        <f aca="false">IF($Y2339="","",TRIM(RIGHT(SUBSTITUTE($Y2339," ",REPT(" ",50)),50)))</f>
        <v/>
      </c>
      <c r="AJ2339" s="27" t="str">
        <f aca="false">IF($A2339="","",IF(NOT(ISERROR(MATCH($A2339,Validation!$A$193:$A$217,0))),"Manual mapping",IF(COUNTIF(Validation!$U$19:$U$178,$Z2339)&gt;0,"Direct",IF(COUNTIF(Validation!$S$19:$S$178,$AI2339)=1,"By surname","Unresolved"))))</f>
        <v/>
      </c>
      <c r="AK2339" s="28" t="str">
        <f aca="false">IF($L2339="","",IF(MATCH($L2339,$L$2:$L$3000,0)&lt;&gt;ROW()-1,"",COUNT($AK$1:$AK2338)+1))</f>
        <v/>
      </c>
      <c r="AL2339" s="28" t="str">
        <f aca="false">IF($G2339="","",IF(MATCH($G2339,$G$2:$G$3000,0)&lt;&gt;ROW()-1,"",COUNT($AL$1:$AL2338)+1))</f>
        <v/>
      </c>
      <c r="AM2339" s="28" t="str">
        <f aca="false">IF($H2339="","",IF(MATCH($H2339,$H$2:$H$3000,0)&lt;&gt;ROW()-1,"",COUNT($AM$1:$AM2338)+1))</f>
        <v/>
      </c>
      <c r="AN2339" s="28" t="str">
        <f aca="false">IF($I2339="","",IF(MATCH($I2339,$I$2:$I$3000,0)&lt;&gt;ROW()-1,"",COUNT($AN$1:$AN2338)+1))</f>
        <v/>
      </c>
      <c r="AO2339" s="28" t="str">
        <f aca="false">IF($Q2339="","",IF(MATCH($Q2339,$Q$2:$Q$3000,0)&lt;&gt;ROW()-1,"",COUNT($AO$1:$AO2338)+1))</f>
        <v/>
      </c>
    </row>
    <row r="2340" customFormat="false" ht="12.75" hidden="false" customHeight="true" outlineLevel="0" collapsed="false">
      <c r="W2340" s="24" t="n">
        <f aca="false">IF($F2340="",0,IFERROR(IF(ISNUMBER($F2340),INT($F2340),DATE(VALUE(MID(SUBSTITUTE(LEFT($F2340,FIND(" ",$F2340&amp;" ")-1),"/",REPT(" ",20)),41,20)),VALUE(LEFT(SUBSTITUTE(LEFT($F2340,FIND(" ",$F2340&amp;" ")-1),"/",REPT(" ",20)),20)),VALUE(MID(SUBSTITUTE(LEFT($F2340,FIND(" ",$F2340&amp;" ")-1),"/",REPT(" ",20)),21,20)))),0))</f>
        <v>0</v>
      </c>
      <c r="X2340" s="25" t="str">
        <f aca="false">IF(ISNUMBER($N2340),$N2340*Validation!$B$5,"")</f>
        <v/>
      </c>
      <c r="Y2340" s="26" t="str">
        <f aca="false">IF($A2340="","",SUBSTITUTE(SUBSTITUTE(SUBSTITUTE(SUBSTITUTE(SUBSTITUTE(SUBSTITUTE(SUBSTITUTE(UPPER(TRIM($A2340)),"Á","A"),"É","E"),"Í","I"),"Ó","O"),"Ú","U"),"Ñ","N"),"Ü","U"))</f>
        <v/>
      </c>
      <c r="Z2340" s="26" t="str">
        <f aca="false">IF($Y2340="","",LEFT($Y2340,1)&amp;" "&amp;TRIM(RIGHT(SUBSTITUTE($Y2340," ",REPT(" ",50)),50)))</f>
        <v/>
      </c>
      <c r="AA2340" s="27" t="str">
        <f aca="false">IF($AF2340="","",IF(COUNTIF(Validation!$U$19:$U$178,$AF2340)&gt;0,"OK","NO MATCH"))</f>
        <v/>
      </c>
      <c r="AB2340" s="27" t="str">
        <f aca="false">IF($W2340=0,"",IF(AND($W2340&gt;=Validation!$B$3,$W2340&lt;=Validation!$C$3),"Yes","No"))</f>
        <v/>
      </c>
      <c r="AC2340" s="26" t="str">
        <f aca="false">IF($A2340="","",$AF2340&amp;"|"&amp;TEXT($W2340,"yyyy-mm-dd")&amp;"|"&amp;$J2340&amp;"|"&amp;$N2340)</f>
        <v/>
      </c>
      <c r="AD2340" s="27" t="str">
        <f aca="false">IF($AC2340="","",IF(COUNTIF($AC$2:$AC$3000,$AC2340)&gt;1,"REVIEW","OK"))</f>
        <v/>
      </c>
      <c r="AE2340" s="27" t="str">
        <f aca="false">IF(OR($W2340=0,$O2340=""),"",IF(IFERROR(IF(ISNUMBER($O2340),INT($O2340),DATE(VALUE(MID(SUBSTITUTE(LEFT($O2340,FIND(" ",$O2340&amp;" ")-1),"/",REPT(" ",20)),41,20)),VALUE(LEFT(SUBSTITUTE(LEFT($O2340,FIND(" ",$O2340&amp;" ")-1),"/",REPT(" ",20)),20)),VALUE(MID(SUBSTITUTE(LEFT($O2340,FIND(" ",$O2340&amp;" ")-1),"/",REPT(" ",20)),21,20)))),0)&gt;$W2340,"Late","Same day"))</f>
        <v/>
      </c>
      <c r="AF2340" s="26" t="str">
        <f aca="false">IF($A2340="","",IFERROR(INDEX(Validation!$C$193:$C$217,MATCH($A2340,Validation!$A$193:$A$217,0)),IF(COUNTIF(Validation!$U$19:$U$178,$Z2340)&gt;0,$Z2340,IF(COUNTIF(Validation!$S$19:$S$178,$AI2340)=1,INDEX(Validation!$U$19:$U$178,MATCH($AI2340,Validation!$S$19:$S$178,0)),$Z2340))))</f>
        <v/>
      </c>
      <c r="AG2340" s="27" t="str">
        <f aca="false">IF(COUNTA($A2340:$U2340)=0,"",IF($A2340="","No name",IF($F2340="","No date",IF($W2340=0,"Date ilegible",IF(NOT(ISNUMBER($N2340)),"Hours no numéricas",IF($AA2340="NO MATCH","Person no identificada","OK"))))))</f>
        <v/>
      </c>
      <c r="AH2340" s="27" t="str">
        <f aca="false">IF($W2340=0,"No date",IF($W2340&lt;Validation!$B$3,"Before period",IF($W2340&gt;Validation!$C$3,"After period","In period")))</f>
        <v>No date</v>
      </c>
      <c r="AI2340" s="26" t="str">
        <f aca="false">IF($Y2340="","",TRIM(RIGHT(SUBSTITUTE($Y2340," ",REPT(" ",50)),50)))</f>
        <v/>
      </c>
      <c r="AJ2340" s="27" t="str">
        <f aca="false">IF($A2340="","",IF(NOT(ISERROR(MATCH($A2340,Validation!$A$193:$A$217,0))),"Manual mapping",IF(COUNTIF(Validation!$U$19:$U$178,$Z2340)&gt;0,"Direct",IF(COUNTIF(Validation!$S$19:$S$178,$AI2340)=1,"By surname","Unresolved"))))</f>
        <v/>
      </c>
      <c r="AK2340" s="28" t="str">
        <f aca="false">IF($L2340="","",IF(MATCH($L2340,$L$2:$L$3000,0)&lt;&gt;ROW()-1,"",COUNT($AK$1:$AK2339)+1))</f>
        <v/>
      </c>
      <c r="AL2340" s="28" t="str">
        <f aca="false">IF($G2340="","",IF(MATCH($G2340,$G$2:$G$3000,0)&lt;&gt;ROW()-1,"",COUNT($AL$1:$AL2339)+1))</f>
        <v/>
      </c>
      <c r="AM2340" s="28" t="str">
        <f aca="false">IF($H2340="","",IF(MATCH($H2340,$H$2:$H$3000,0)&lt;&gt;ROW()-1,"",COUNT($AM$1:$AM2339)+1))</f>
        <v/>
      </c>
      <c r="AN2340" s="28" t="str">
        <f aca="false">IF($I2340="","",IF(MATCH($I2340,$I$2:$I$3000,0)&lt;&gt;ROW()-1,"",COUNT($AN$1:$AN2339)+1))</f>
        <v/>
      </c>
      <c r="AO2340" s="28" t="str">
        <f aca="false">IF($Q2340="","",IF(MATCH($Q2340,$Q$2:$Q$3000,0)&lt;&gt;ROW()-1,"",COUNT($AO$1:$AO2339)+1))</f>
        <v/>
      </c>
    </row>
    <row r="2341" customFormat="false" ht="12.75" hidden="false" customHeight="true" outlineLevel="0" collapsed="false">
      <c r="W2341" s="24" t="n">
        <f aca="false">IF($F2341="",0,IFERROR(IF(ISNUMBER($F2341),INT($F2341),DATE(VALUE(MID(SUBSTITUTE(LEFT($F2341,FIND(" ",$F2341&amp;" ")-1),"/",REPT(" ",20)),41,20)),VALUE(LEFT(SUBSTITUTE(LEFT($F2341,FIND(" ",$F2341&amp;" ")-1),"/",REPT(" ",20)),20)),VALUE(MID(SUBSTITUTE(LEFT($F2341,FIND(" ",$F2341&amp;" ")-1),"/",REPT(" ",20)),21,20)))),0))</f>
        <v>0</v>
      </c>
      <c r="X2341" s="25" t="str">
        <f aca="false">IF(ISNUMBER($N2341),$N2341*Validation!$B$5,"")</f>
        <v/>
      </c>
      <c r="Y2341" s="26" t="str">
        <f aca="false">IF($A2341="","",SUBSTITUTE(SUBSTITUTE(SUBSTITUTE(SUBSTITUTE(SUBSTITUTE(SUBSTITUTE(SUBSTITUTE(UPPER(TRIM($A2341)),"Á","A"),"É","E"),"Í","I"),"Ó","O"),"Ú","U"),"Ñ","N"),"Ü","U"))</f>
        <v/>
      </c>
      <c r="Z2341" s="26" t="str">
        <f aca="false">IF($Y2341="","",LEFT($Y2341,1)&amp;" "&amp;TRIM(RIGHT(SUBSTITUTE($Y2341," ",REPT(" ",50)),50)))</f>
        <v/>
      </c>
      <c r="AA2341" s="27" t="str">
        <f aca="false">IF($AF2341="","",IF(COUNTIF(Validation!$U$19:$U$178,$AF2341)&gt;0,"OK","NO MATCH"))</f>
        <v/>
      </c>
      <c r="AB2341" s="27" t="str">
        <f aca="false">IF($W2341=0,"",IF(AND($W2341&gt;=Validation!$B$3,$W2341&lt;=Validation!$C$3),"Yes","No"))</f>
        <v/>
      </c>
      <c r="AC2341" s="26" t="str">
        <f aca="false">IF($A2341="","",$AF2341&amp;"|"&amp;TEXT($W2341,"yyyy-mm-dd")&amp;"|"&amp;$J2341&amp;"|"&amp;$N2341)</f>
        <v/>
      </c>
      <c r="AD2341" s="27" t="str">
        <f aca="false">IF($AC2341="","",IF(COUNTIF($AC$2:$AC$3000,$AC2341)&gt;1,"REVIEW","OK"))</f>
        <v/>
      </c>
      <c r="AE2341" s="27" t="str">
        <f aca="false">IF(OR($W2341=0,$O2341=""),"",IF(IFERROR(IF(ISNUMBER($O2341),INT($O2341),DATE(VALUE(MID(SUBSTITUTE(LEFT($O2341,FIND(" ",$O2341&amp;" ")-1),"/",REPT(" ",20)),41,20)),VALUE(LEFT(SUBSTITUTE(LEFT($O2341,FIND(" ",$O2341&amp;" ")-1),"/",REPT(" ",20)),20)),VALUE(MID(SUBSTITUTE(LEFT($O2341,FIND(" ",$O2341&amp;" ")-1),"/",REPT(" ",20)),21,20)))),0)&gt;$W2341,"Late","Same day"))</f>
        <v/>
      </c>
      <c r="AF2341" s="26" t="str">
        <f aca="false">IF($A2341="","",IFERROR(INDEX(Validation!$C$193:$C$217,MATCH($A2341,Validation!$A$193:$A$217,0)),IF(COUNTIF(Validation!$U$19:$U$178,$Z2341)&gt;0,$Z2341,IF(COUNTIF(Validation!$S$19:$S$178,$AI2341)=1,INDEX(Validation!$U$19:$U$178,MATCH($AI2341,Validation!$S$19:$S$178,0)),$Z2341))))</f>
        <v/>
      </c>
      <c r="AG2341" s="27" t="str">
        <f aca="false">IF(COUNTA($A2341:$U2341)=0,"",IF($A2341="","No name",IF($F2341="","No date",IF($W2341=0,"Date ilegible",IF(NOT(ISNUMBER($N2341)),"Hours no numéricas",IF($AA2341="NO MATCH","Person no identificada","OK"))))))</f>
        <v/>
      </c>
      <c r="AH2341" s="27" t="str">
        <f aca="false">IF($W2341=0,"No date",IF($W2341&lt;Validation!$B$3,"Before period",IF($W2341&gt;Validation!$C$3,"After period","In period")))</f>
        <v>No date</v>
      </c>
      <c r="AI2341" s="26" t="str">
        <f aca="false">IF($Y2341="","",TRIM(RIGHT(SUBSTITUTE($Y2341," ",REPT(" ",50)),50)))</f>
        <v/>
      </c>
      <c r="AJ2341" s="27" t="str">
        <f aca="false">IF($A2341="","",IF(NOT(ISERROR(MATCH($A2341,Validation!$A$193:$A$217,0))),"Manual mapping",IF(COUNTIF(Validation!$U$19:$U$178,$Z2341)&gt;0,"Direct",IF(COUNTIF(Validation!$S$19:$S$178,$AI2341)=1,"By surname","Unresolved"))))</f>
        <v/>
      </c>
      <c r="AK2341" s="28" t="str">
        <f aca="false">IF($L2341="","",IF(MATCH($L2341,$L$2:$L$3000,0)&lt;&gt;ROW()-1,"",COUNT($AK$1:$AK2340)+1))</f>
        <v/>
      </c>
      <c r="AL2341" s="28" t="str">
        <f aca="false">IF($G2341="","",IF(MATCH($G2341,$G$2:$G$3000,0)&lt;&gt;ROW()-1,"",COUNT($AL$1:$AL2340)+1))</f>
        <v/>
      </c>
      <c r="AM2341" s="28" t="str">
        <f aca="false">IF($H2341="","",IF(MATCH($H2341,$H$2:$H$3000,0)&lt;&gt;ROW()-1,"",COUNT($AM$1:$AM2340)+1))</f>
        <v/>
      </c>
      <c r="AN2341" s="28" t="str">
        <f aca="false">IF($I2341="","",IF(MATCH($I2341,$I$2:$I$3000,0)&lt;&gt;ROW()-1,"",COUNT($AN$1:$AN2340)+1))</f>
        <v/>
      </c>
      <c r="AO2341" s="28" t="str">
        <f aca="false">IF($Q2341="","",IF(MATCH($Q2341,$Q$2:$Q$3000,0)&lt;&gt;ROW()-1,"",COUNT($AO$1:$AO2340)+1))</f>
        <v/>
      </c>
    </row>
    <row r="2342" customFormat="false" ht="12.75" hidden="false" customHeight="true" outlineLevel="0" collapsed="false">
      <c r="W2342" s="24" t="n">
        <f aca="false">IF($F2342="",0,IFERROR(IF(ISNUMBER($F2342),INT($F2342),DATE(VALUE(MID(SUBSTITUTE(LEFT($F2342,FIND(" ",$F2342&amp;" ")-1),"/",REPT(" ",20)),41,20)),VALUE(LEFT(SUBSTITUTE(LEFT($F2342,FIND(" ",$F2342&amp;" ")-1),"/",REPT(" ",20)),20)),VALUE(MID(SUBSTITUTE(LEFT($F2342,FIND(" ",$F2342&amp;" ")-1),"/",REPT(" ",20)),21,20)))),0))</f>
        <v>0</v>
      </c>
      <c r="X2342" s="25" t="str">
        <f aca="false">IF(ISNUMBER($N2342),$N2342*Validation!$B$5,"")</f>
        <v/>
      </c>
      <c r="Y2342" s="26" t="str">
        <f aca="false">IF($A2342="","",SUBSTITUTE(SUBSTITUTE(SUBSTITUTE(SUBSTITUTE(SUBSTITUTE(SUBSTITUTE(SUBSTITUTE(UPPER(TRIM($A2342)),"Á","A"),"É","E"),"Í","I"),"Ó","O"),"Ú","U"),"Ñ","N"),"Ü","U"))</f>
        <v/>
      </c>
      <c r="Z2342" s="26" t="str">
        <f aca="false">IF($Y2342="","",LEFT($Y2342,1)&amp;" "&amp;TRIM(RIGHT(SUBSTITUTE($Y2342," ",REPT(" ",50)),50)))</f>
        <v/>
      </c>
      <c r="AA2342" s="27" t="str">
        <f aca="false">IF($AF2342="","",IF(COUNTIF(Validation!$U$19:$U$178,$AF2342)&gt;0,"OK","NO MATCH"))</f>
        <v/>
      </c>
      <c r="AB2342" s="27" t="str">
        <f aca="false">IF($W2342=0,"",IF(AND($W2342&gt;=Validation!$B$3,$W2342&lt;=Validation!$C$3),"Yes","No"))</f>
        <v/>
      </c>
      <c r="AC2342" s="26" t="str">
        <f aca="false">IF($A2342="","",$AF2342&amp;"|"&amp;TEXT($W2342,"yyyy-mm-dd")&amp;"|"&amp;$J2342&amp;"|"&amp;$N2342)</f>
        <v/>
      </c>
      <c r="AD2342" s="27" t="str">
        <f aca="false">IF($AC2342="","",IF(COUNTIF($AC$2:$AC$3000,$AC2342)&gt;1,"REVIEW","OK"))</f>
        <v/>
      </c>
      <c r="AE2342" s="27" t="str">
        <f aca="false">IF(OR($W2342=0,$O2342=""),"",IF(IFERROR(IF(ISNUMBER($O2342),INT($O2342),DATE(VALUE(MID(SUBSTITUTE(LEFT($O2342,FIND(" ",$O2342&amp;" ")-1),"/",REPT(" ",20)),41,20)),VALUE(LEFT(SUBSTITUTE(LEFT($O2342,FIND(" ",$O2342&amp;" ")-1),"/",REPT(" ",20)),20)),VALUE(MID(SUBSTITUTE(LEFT($O2342,FIND(" ",$O2342&amp;" ")-1),"/",REPT(" ",20)),21,20)))),0)&gt;$W2342,"Late","Same day"))</f>
        <v/>
      </c>
      <c r="AF2342" s="26" t="str">
        <f aca="false">IF($A2342="","",IFERROR(INDEX(Validation!$C$193:$C$217,MATCH($A2342,Validation!$A$193:$A$217,0)),IF(COUNTIF(Validation!$U$19:$U$178,$Z2342)&gt;0,$Z2342,IF(COUNTIF(Validation!$S$19:$S$178,$AI2342)=1,INDEX(Validation!$U$19:$U$178,MATCH($AI2342,Validation!$S$19:$S$178,0)),$Z2342))))</f>
        <v/>
      </c>
      <c r="AG2342" s="27" t="str">
        <f aca="false">IF(COUNTA($A2342:$U2342)=0,"",IF($A2342="","No name",IF($F2342="","No date",IF($W2342=0,"Date ilegible",IF(NOT(ISNUMBER($N2342)),"Hours no numéricas",IF($AA2342="NO MATCH","Person no identificada","OK"))))))</f>
        <v/>
      </c>
      <c r="AH2342" s="27" t="str">
        <f aca="false">IF($W2342=0,"No date",IF($W2342&lt;Validation!$B$3,"Before period",IF($W2342&gt;Validation!$C$3,"After period","In period")))</f>
        <v>No date</v>
      </c>
      <c r="AI2342" s="26" t="str">
        <f aca="false">IF($Y2342="","",TRIM(RIGHT(SUBSTITUTE($Y2342," ",REPT(" ",50)),50)))</f>
        <v/>
      </c>
      <c r="AJ2342" s="27" t="str">
        <f aca="false">IF($A2342="","",IF(NOT(ISERROR(MATCH($A2342,Validation!$A$193:$A$217,0))),"Manual mapping",IF(COUNTIF(Validation!$U$19:$U$178,$Z2342)&gt;0,"Direct",IF(COUNTIF(Validation!$S$19:$S$178,$AI2342)=1,"By surname","Unresolved"))))</f>
        <v/>
      </c>
      <c r="AK2342" s="28" t="str">
        <f aca="false">IF($L2342="","",IF(MATCH($L2342,$L$2:$L$3000,0)&lt;&gt;ROW()-1,"",COUNT($AK$1:$AK2341)+1))</f>
        <v/>
      </c>
      <c r="AL2342" s="28" t="str">
        <f aca="false">IF($G2342="","",IF(MATCH($G2342,$G$2:$G$3000,0)&lt;&gt;ROW()-1,"",COUNT($AL$1:$AL2341)+1))</f>
        <v/>
      </c>
      <c r="AM2342" s="28" t="str">
        <f aca="false">IF($H2342="","",IF(MATCH($H2342,$H$2:$H$3000,0)&lt;&gt;ROW()-1,"",COUNT($AM$1:$AM2341)+1))</f>
        <v/>
      </c>
      <c r="AN2342" s="28" t="str">
        <f aca="false">IF($I2342="","",IF(MATCH($I2342,$I$2:$I$3000,0)&lt;&gt;ROW()-1,"",COUNT($AN$1:$AN2341)+1))</f>
        <v/>
      </c>
      <c r="AO2342" s="28" t="str">
        <f aca="false">IF($Q2342="","",IF(MATCH($Q2342,$Q$2:$Q$3000,0)&lt;&gt;ROW()-1,"",COUNT($AO$1:$AO2341)+1))</f>
        <v/>
      </c>
    </row>
    <row r="2343" customFormat="false" ht="12.75" hidden="false" customHeight="true" outlineLevel="0" collapsed="false">
      <c r="W2343" s="24" t="n">
        <f aca="false">IF($F2343="",0,IFERROR(IF(ISNUMBER($F2343),INT($F2343),DATE(VALUE(MID(SUBSTITUTE(LEFT($F2343,FIND(" ",$F2343&amp;" ")-1),"/",REPT(" ",20)),41,20)),VALUE(LEFT(SUBSTITUTE(LEFT($F2343,FIND(" ",$F2343&amp;" ")-1),"/",REPT(" ",20)),20)),VALUE(MID(SUBSTITUTE(LEFT($F2343,FIND(" ",$F2343&amp;" ")-1),"/",REPT(" ",20)),21,20)))),0))</f>
        <v>0</v>
      </c>
      <c r="X2343" s="25" t="str">
        <f aca="false">IF(ISNUMBER($N2343),$N2343*Validation!$B$5,"")</f>
        <v/>
      </c>
      <c r="Y2343" s="26" t="str">
        <f aca="false">IF($A2343="","",SUBSTITUTE(SUBSTITUTE(SUBSTITUTE(SUBSTITUTE(SUBSTITUTE(SUBSTITUTE(SUBSTITUTE(UPPER(TRIM($A2343)),"Á","A"),"É","E"),"Í","I"),"Ó","O"),"Ú","U"),"Ñ","N"),"Ü","U"))</f>
        <v/>
      </c>
      <c r="Z2343" s="26" t="str">
        <f aca="false">IF($Y2343="","",LEFT($Y2343,1)&amp;" "&amp;TRIM(RIGHT(SUBSTITUTE($Y2343," ",REPT(" ",50)),50)))</f>
        <v/>
      </c>
      <c r="AA2343" s="27" t="str">
        <f aca="false">IF($AF2343="","",IF(COUNTIF(Validation!$U$19:$U$178,$AF2343)&gt;0,"OK","NO MATCH"))</f>
        <v/>
      </c>
      <c r="AB2343" s="27" t="str">
        <f aca="false">IF($W2343=0,"",IF(AND($W2343&gt;=Validation!$B$3,$W2343&lt;=Validation!$C$3),"Yes","No"))</f>
        <v/>
      </c>
      <c r="AC2343" s="26" t="str">
        <f aca="false">IF($A2343="","",$AF2343&amp;"|"&amp;TEXT($W2343,"yyyy-mm-dd")&amp;"|"&amp;$J2343&amp;"|"&amp;$N2343)</f>
        <v/>
      </c>
      <c r="AD2343" s="27" t="str">
        <f aca="false">IF($AC2343="","",IF(COUNTIF($AC$2:$AC$3000,$AC2343)&gt;1,"REVIEW","OK"))</f>
        <v/>
      </c>
      <c r="AE2343" s="27" t="str">
        <f aca="false">IF(OR($W2343=0,$O2343=""),"",IF(IFERROR(IF(ISNUMBER($O2343),INT($O2343),DATE(VALUE(MID(SUBSTITUTE(LEFT($O2343,FIND(" ",$O2343&amp;" ")-1),"/",REPT(" ",20)),41,20)),VALUE(LEFT(SUBSTITUTE(LEFT($O2343,FIND(" ",$O2343&amp;" ")-1),"/",REPT(" ",20)),20)),VALUE(MID(SUBSTITUTE(LEFT($O2343,FIND(" ",$O2343&amp;" ")-1),"/",REPT(" ",20)),21,20)))),0)&gt;$W2343,"Late","Same day"))</f>
        <v/>
      </c>
      <c r="AF2343" s="26" t="str">
        <f aca="false">IF($A2343="","",IFERROR(INDEX(Validation!$C$193:$C$217,MATCH($A2343,Validation!$A$193:$A$217,0)),IF(COUNTIF(Validation!$U$19:$U$178,$Z2343)&gt;0,$Z2343,IF(COUNTIF(Validation!$S$19:$S$178,$AI2343)=1,INDEX(Validation!$U$19:$U$178,MATCH($AI2343,Validation!$S$19:$S$178,0)),$Z2343))))</f>
        <v/>
      </c>
      <c r="AG2343" s="27" t="str">
        <f aca="false">IF(COUNTA($A2343:$U2343)=0,"",IF($A2343="","No name",IF($F2343="","No date",IF($W2343=0,"Date ilegible",IF(NOT(ISNUMBER($N2343)),"Hours no numéricas",IF($AA2343="NO MATCH","Person no identificada","OK"))))))</f>
        <v/>
      </c>
      <c r="AH2343" s="27" t="str">
        <f aca="false">IF($W2343=0,"No date",IF($W2343&lt;Validation!$B$3,"Before period",IF($W2343&gt;Validation!$C$3,"After period","In period")))</f>
        <v>No date</v>
      </c>
      <c r="AI2343" s="26" t="str">
        <f aca="false">IF($Y2343="","",TRIM(RIGHT(SUBSTITUTE($Y2343," ",REPT(" ",50)),50)))</f>
        <v/>
      </c>
      <c r="AJ2343" s="27" t="str">
        <f aca="false">IF($A2343="","",IF(NOT(ISERROR(MATCH($A2343,Validation!$A$193:$A$217,0))),"Manual mapping",IF(COUNTIF(Validation!$U$19:$U$178,$Z2343)&gt;0,"Direct",IF(COUNTIF(Validation!$S$19:$S$178,$AI2343)=1,"By surname","Unresolved"))))</f>
        <v/>
      </c>
      <c r="AK2343" s="28" t="str">
        <f aca="false">IF($L2343="","",IF(MATCH($L2343,$L$2:$L$3000,0)&lt;&gt;ROW()-1,"",COUNT($AK$1:$AK2342)+1))</f>
        <v/>
      </c>
      <c r="AL2343" s="28" t="str">
        <f aca="false">IF($G2343="","",IF(MATCH($G2343,$G$2:$G$3000,0)&lt;&gt;ROW()-1,"",COUNT($AL$1:$AL2342)+1))</f>
        <v/>
      </c>
      <c r="AM2343" s="28" t="str">
        <f aca="false">IF($H2343="","",IF(MATCH($H2343,$H$2:$H$3000,0)&lt;&gt;ROW()-1,"",COUNT($AM$1:$AM2342)+1))</f>
        <v/>
      </c>
      <c r="AN2343" s="28" t="str">
        <f aca="false">IF($I2343="","",IF(MATCH($I2343,$I$2:$I$3000,0)&lt;&gt;ROW()-1,"",COUNT($AN$1:$AN2342)+1))</f>
        <v/>
      </c>
      <c r="AO2343" s="28" t="str">
        <f aca="false">IF($Q2343="","",IF(MATCH($Q2343,$Q$2:$Q$3000,0)&lt;&gt;ROW()-1,"",COUNT($AO$1:$AO2342)+1))</f>
        <v/>
      </c>
    </row>
    <row r="2344" customFormat="false" ht="12.75" hidden="false" customHeight="true" outlineLevel="0" collapsed="false">
      <c r="W2344" s="24" t="n">
        <f aca="false">IF($F2344="",0,IFERROR(IF(ISNUMBER($F2344),INT($F2344),DATE(VALUE(MID(SUBSTITUTE(LEFT($F2344,FIND(" ",$F2344&amp;" ")-1),"/",REPT(" ",20)),41,20)),VALUE(LEFT(SUBSTITUTE(LEFT($F2344,FIND(" ",$F2344&amp;" ")-1),"/",REPT(" ",20)),20)),VALUE(MID(SUBSTITUTE(LEFT($F2344,FIND(" ",$F2344&amp;" ")-1),"/",REPT(" ",20)),21,20)))),0))</f>
        <v>0</v>
      </c>
      <c r="X2344" s="25" t="str">
        <f aca="false">IF(ISNUMBER($N2344),$N2344*Validation!$B$5,"")</f>
        <v/>
      </c>
      <c r="Y2344" s="26" t="str">
        <f aca="false">IF($A2344="","",SUBSTITUTE(SUBSTITUTE(SUBSTITUTE(SUBSTITUTE(SUBSTITUTE(SUBSTITUTE(SUBSTITUTE(UPPER(TRIM($A2344)),"Á","A"),"É","E"),"Í","I"),"Ó","O"),"Ú","U"),"Ñ","N"),"Ü","U"))</f>
        <v/>
      </c>
      <c r="Z2344" s="26" t="str">
        <f aca="false">IF($Y2344="","",LEFT($Y2344,1)&amp;" "&amp;TRIM(RIGHT(SUBSTITUTE($Y2344," ",REPT(" ",50)),50)))</f>
        <v/>
      </c>
      <c r="AA2344" s="27" t="str">
        <f aca="false">IF($AF2344="","",IF(COUNTIF(Validation!$U$19:$U$178,$AF2344)&gt;0,"OK","NO MATCH"))</f>
        <v/>
      </c>
      <c r="AB2344" s="27" t="str">
        <f aca="false">IF($W2344=0,"",IF(AND($W2344&gt;=Validation!$B$3,$W2344&lt;=Validation!$C$3),"Yes","No"))</f>
        <v/>
      </c>
      <c r="AC2344" s="26" t="str">
        <f aca="false">IF($A2344="","",$AF2344&amp;"|"&amp;TEXT($W2344,"yyyy-mm-dd")&amp;"|"&amp;$J2344&amp;"|"&amp;$N2344)</f>
        <v/>
      </c>
      <c r="AD2344" s="27" t="str">
        <f aca="false">IF($AC2344="","",IF(COUNTIF($AC$2:$AC$3000,$AC2344)&gt;1,"REVIEW","OK"))</f>
        <v/>
      </c>
      <c r="AE2344" s="27" t="str">
        <f aca="false">IF(OR($W2344=0,$O2344=""),"",IF(IFERROR(IF(ISNUMBER($O2344),INT($O2344),DATE(VALUE(MID(SUBSTITUTE(LEFT($O2344,FIND(" ",$O2344&amp;" ")-1),"/",REPT(" ",20)),41,20)),VALUE(LEFT(SUBSTITUTE(LEFT($O2344,FIND(" ",$O2344&amp;" ")-1),"/",REPT(" ",20)),20)),VALUE(MID(SUBSTITUTE(LEFT($O2344,FIND(" ",$O2344&amp;" ")-1),"/",REPT(" ",20)),21,20)))),0)&gt;$W2344,"Late","Same day"))</f>
        <v/>
      </c>
      <c r="AF2344" s="26" t="str">
        <f aca="false">IF($A2344="","",IFERROR(INDEX(Validation!$C$193:$C$217,MATCH($A2344,Validation!$A$193:$A$217,0)),IF(COUNTIF(Validation!$U$19:$U$178,$Z2344)&gt;0,$Z2344,IF(COUNTIF(Validation!$S$19:$S$178,$AI2344)=1,INDEX(Validation!$U$19:$U$178,MATCH($AI2344,Validation!$S$19:$S$178,0)),$Z2344))))</f>
        <v/>
      </c>
      <c r="AG2344" s="27" t="str">
        <f aca="false">IF(COUNTA($A2344:$U2344)=0,"",IF($A2344="","No name",IF($F2344="","No date",IF($W2344=0,"Date ilegible",IF(NOT(ISNUMBER($N2344)),"Hours no numéricas",IF($AA2344="NO MATCH","Person no identificada","OK"))))))</f>
        <v/>
      </c>
      <c r="AH2344" s="27" t="str">
        <f aca="false">IF($W2344=0,"No date",IF($W2344&lt;Validation!$B$3,"Before period",IF($W2344&gt;Validation!$C$3,"After period","In period")))</f>
        <v>No date</v>
      </c>
      <c r="AI2344" s="26" t="str">
        <f aca="false">IF($Y2344="","",TRIM(RIGHT(SUBSTITUTE($Y2344," ",REPT(" ",50)),50)))</f>
        <v/>
      </c>
      <c r="AJ2344" s="27" t="str">
        <f aca="false">IF($A2344="","",IF(NOT(ISERROR(MATCH($A2344,Validation!$A$193:$A$217,0))),"Manual mapping",IF(COUNTIF(Validation!$U$19:$U$178,$Z2344)&gt;0,"Direct",IF(COUNTIF(Validation!$S$19:$S$178,$AI2344)=1,"By surname","Unresolved"))))</f>
        <v/>
      </c>
      <c r="AK2344" s="28" t="str">
        <f aca="false">IF($L2344="","",IF(MATCH($L2344,$L$2:$L$3000,0)&lt;&gt;ROW()-1,"",COUNT($AK$1:$AK2343)+1))</f>
        <v/>
      </c>
      <c r="AL2344" s="28" t="str">
        <f aca="false">IF($G2344="","",IF(MATCH($G2344,$G$2:$G$3000,0)&lt;&gt;ROW()-1,"",COUNT($AL$1:$AL2343)+1))</f>
        <v/>
      </c>
      <c r="AM2344" s="28" t="str">
        <f aca="false">IF($H2344="","",IF(MATCH($H2344,$H$2:$H$3000,0)&lt;&gt;ROW()-1,"",COUNT($AM$1:$AM2343)+1))</f>
        <v/>
      </c>
      <c r="AN2344" s="28" t="str">
        <f aca="false">IF($I2344="","",IF(MATCH($I2344,$I$2:$I$3000,0)&lt;&gt;ROW()-1,"",COUNT($AN$1:$AN2343)+1))</f>
        <v/>
      </c>
      <c r="AO2344" s="28" t="str">
        <f aca="false">IF($Q2344="","",IF(MATCH($Q2344,$Q$2:$Q$3000,0)&lt;&gt;ROW()-1,"",COUNT($AO$1:$AO2343)+1))</f>
        <v/>
      </c>
    </row>
    <row r="2345" customFormat="false" ht="12.75" hidden="false" customHeight="true" outlineLevel="0" collapsed="false">
      <c r="W2345" s="24" t="n">
        <f aca="false">IF($F2345="",0,IFERROR(IF(ISNUMBER($F2345),INT($F2345),DATE(VALUE(MID(SUBSTITUTE(LEFT($F2345,FIND(" ",$F2345&amp;" ")-1),"/",REPT(" ",20)),41,20)),VALUE(LEFT(SUBSTITUTE(LEFT($F2345,FIND(" ",$F2345&amp;" ")-1),"/",REPT(" ",20)),20)),VALUE(MID(SUBSTITUTE(LEFT($F2345,FIND(" ",$F2345&amp;" ")-1),"/",REPT(" ",20)),21,20)))),0))</f>
        <v>0</v>
      </c>
      <c r="X2345" s="25" t="str">
        <f aca="false">IF(ISNUMBER($N2345),$N2345*Validation!$B$5,"")</f>
        <v/>
      </c>
      <c r="Y2345" s="26" t="str">
        <f aca="false">IF($A2345="","",SUBSTITUTE(SUBSTITUTE(SUBSTITUTE(SUBSTITUTE(SUBSTITUTE(SUBSTITUTE(SUBSTITUTE(UPPER(TRIM($A2345)),"Á","A"),"É","E"),"Í","I"),"Ó","O"),"Ú","U"),"Ñ","N"),"Ü","U"))</f>
        <v/>
      </c>
      <c r="Z2345" s="26" t="str">
        <f aca="false">IF($Y2345="","",LEFT($Y2345,1)&amp;" "&amp;TRIM(RIGHT(SUBSTITUTE($Y2345," ",REPT(" ",50)),50)))</f>
        <v/>
      </c>
      <c r="AA2345" s="27" t="str">
        <f aca="false">IF($AF2345="","",IF(COUNTIF(Validation!$U$19:$U$178,$AF2345)&gt;0,"OK","NO MATCH"))</f>
        <v/>
      </c>
      <c r="AB2345" s="27" t="str">
        <f aca="false">IF($W2345=0,"",IF(AND($W2345&gt;=Validation!$B$3,$W2345&lt;=Validation!$C$3),"Yes","No"))</f>
        <v/>
      </c>
      <c r="AC2345" s="26" t="str">
        <f aca="false">IF($A2345="","",$AF2345&amp;"|"&amp;TEXT($W2345,"yyyy-mm-dd")&amp;"|"&amp;$J2345&amp;"|"&amp;$N2345)</f>
        <v/>
      </c>
      <c r="AD2345" s="27" t="str">
        <f aca="false">IF($AC2345="","",IF(COUNTIF($AC$2:$AC$3000,$AC2345)&gt;1,"REVIEW","OK"))</f>
        <v/>
      </c>
      <c r="AE2345" s="27" t="str">
        <f aca="false">IF(OR($W2345=0,$O2345=""),"",IF(IFERROR(IF(ISNUMBER($O2345),INT($O2345),DATE(VALUE(MID(SUBSTITUTE(LEFT($O2345,FIND(" ",$O2345&amp;" ")-1),"/",REPT(" ",20)),41,20)),VALUE(LEFT(SUBSTITUTE(LEFT($O2345,FIND(" ",$O2345&amp;" ")-1),"/",REPT(" ",20)),20)),VALUE(MID(SUBSTITUTE(LEFT($O2345,FIND(" ",$O2345&amp;" ")-1),"/",REPT(" ",20)),21,20)))),0)&gt;$W2345,"Late","Same day"))</f>
        <v/>
      </c>
      <c r="AF2345" s="26" t="str">
        <f aca="false">IF($A2345="","",IFERROR(INDEX(Validation!$C$193:$C$217,MATCH($A2345,Validation!$A$193:$A$217,0)),IF(COUNTIF(Validation!$U$19:$U$178,$Z2345)&gt;0,$Z2345,IF(COUNTIF(Validation!$S$19:$S$178,$AI2345)=1,INDEX(Validation!$U$19:$U$178,MATCH($AI2345,Validation!$S$19:$S$178,0)),$Z2345))))</f>
        <v/>
      </c>
      <c r="AG2345" s="27" t="str">
        <f aca="false">IF(COUNTA($A2345:$U2345)=0,"",IF($A2345="","No name",IF($F2345="","No date",IF($W2345=0,"Date ilegible",IF(NOT(ISNUMBER($N2345)),"Hours no numéricas",IF($AA2345="NO MATCH","Person no identificada","OK"))))))</f>
        <v/>
      </c>
      <c r="AH2345" s="27" t="str">
        <f aca="false">IF($W2345=0,"No date",IF($W2345&lt;Validation!$B$3,"Before period",IF($W2345&gt;Validation!$C$3,"After period","In period")))</f>
        <v>No date</v>
      </c>
      <c r="AI2345" s="26" t="str">
        <f aca="false">IF($Y2345="","",TRIM(RIGHT(SUBSTITUTE($Y2345," ",REPT(" ",50)),50)))</f>
        <v/>
      </c>
      <c r="AJ2345" s="27" t="str">
        <f aca="false">IF($A2345="","",IF(NOT(ISERROR(MATCH($A2345,Validation!$A$193:$A$217,0))),"Manual mapping",IF(COUNTIF(Validation!$U$19:$U$178,$Z2345)&gt;0,"Direct",IF(COUNTIF(Validation!$S$19:$S$178,$AI2345)=1,"By surname","Unresolved"))))</f>
        <v/>
      </c>
      <c r="AK2345" s="28" t="str">
        <f aca="false">IF($L2345="","",IF(MATCH($L2345,$L$2:$L$3000,0)&lt;&gt;ROW()-1,"",COUNT($AK$1:$AK2344)+1))</f>
        <v/>
      </c>
      <c r="AL2345" s="28" t="str">
        <f aca="false">IF($G2345="","",IF(MATCH($G2345,$G$2:$G$3000,0)&lt;&gt;ROW()-1,"",COUNT($AL$1:$AL2344)+1))</f>
        <v/>
      </c>
      <c r="AM2345" s="28" t="str">
        <f aca="false">IF($H2345="","",IF(MATCH($H2345,$H$2:$H$3000,0)&lt;&gt;ROW()-1,"",COUNT($AM$1:$AM2344)+1))</f>
        <v/>
      </c>
      <c r="AN2345" s="28" t="str">
        <f aca="false">IF($I2345="","",IF(MATCH($I2345,$I$2:$I$3000,0)&lt;&gt;ROW()-1,"",COUNT($AN$1:$AN2344)+1))</f>
        <v/>
      </c>
      <c r="AO2345" s="28" t="str">
        <f aca="false">IF($Q2345="","",IF(MATCH($Q2345,$Q$2:$Q$3000,0)&lt;&gt;ROW()-1,"",COUNT($AO$1:$AO2344)+1))</f>
        <v/>
      </c>
    </row>
    <row r="2346" customFormat="false" ht="12.75" hidden="false" customHeight="true" outlineLevel="0" collapsed="false">
      <c r="W2346" s="24" t="n">
        <f aca="false">IF($F2346="",0,IFERROR(IF(ISNUMBER($F2346),INT($F2346),DATE(VALUE(MID(SUBSTITUTE(LEFT($F2346,FIND(" ",$F2346&amp;" ")-1),"/",REPT(" ",20)),41,20)),VALUE(LEFT(SUBSTITUTE(LEFT($F2346,FIND(" ",$F2346&amp;" ")-1),"/",REPT(" ",20)),20)),VALUE(MID(SUBSTITUTE(LEFT($F2346,FIND(" ",$F2346&amp;" ")-1),"/",REPT(" ",20)),21,20)))),0))</f>
        <v>0</v>
      </c>
      <c r="X2346" s="25" t="str">
        <f aca="false">IF(ISNUMBER($N2346),$N2346*Validation!$B$5,"")</f>
        <v/>
      </c>
      <c r="Y2346" s="26" t="str">
        <f aca="false">IF($A2346="","",SUBSTITUTE(SUBSTITUTE(SUBSTITUTE(SUBSTITUTE(SUBSTITUTE(SUBSTITUTE(SUBSTITUTE(UPPER(TRIM($A2346)),"Á","A"),"É","E"),"Í","I"),"Ó","O"),"Ú","U"),"Ñ","N"),"Ü","U"))</f>
        <v/>
      </c>
      <c r="Z2346" s="26" t="str">
        <f aca="false">IF($Y2346="","",LEFT($Y2346,1)&amp;" "&amp;TRIM(RIGHT(SUBSTITUTE($Y2346," ",REPT(" ",50)),50)))</f>
        <v/>
      </c>
      <c r="AA2346" s="27" t="str">
        <f aca="false">IF($AF2346="","",IF(COUNTIF(Validation!$U$19:$U$178,$AF2346)&gt;0,"OK","NO MATCH"))</f>
        <v/>
      </c>
      <c r="AB2346" s="27" t="str">
        <f aca="false">IF($W2346=0,"",IF(AND($W2346&gt;=Validation!$B$3,$W2346&lt;=Validation!$C$3),"Yes","No"))</f>
        <v/>
      </c>
      <c r="AC2346" s="26" t="str">
        <f aca="false">IF($A2346="","",$AF2346&amp;"|"&amp;TEXT($W2346,"yyyy-mm-dd")&amp;"|"&amp;$J2346&amp;"|"&amp;$N2346)</f>
        <v/>
      </c>
      <c r="AD2346" s="27" t="str">
        <f aca="false">IF($AC2346="","",IF(COUNTIF($AC$2:$AC$3000,$AC2346)&gt;1,"REVIEW","OK"))</f>
        <v/>
      </c>
      <c r="AE2346" s="27" t="str">
        <f aca="false">IF(OR($W2346=0,$O2346=""),"",IF(IFERROR(IF(ISNUMBER($O2346),INT($O2346),DATE(VALUE(MID(SUBSTITUTE(LEFT($O2346,FIND(" ",$O2346&amp;" ")-1),"/",REPT(" ",20)),41,20)),VALUE(LEFT(SUBSTITUTE(LEFT($O2346,FIND(" ",$O2346&amp;" ")-1),"/",REPT(" ",20)),20)),VALUE(MID(SUBSTITUTE(LEFT($O2346,FIND(" ",$O2346&amp;" ")-1),"/",REPT(" ",20)),21,20)))),0)&gt;$W2346,"Late","Same day"))</f>
        <v/>
      </c>
      <c r="AF2346" s="26" t="str">
        <f aca="false">IF($A2346="","",IFERROR(INDEX(Validation!$C$193:$C$217,MATCH($A2346,Validation!$A$193:$A$217,0)),IF(COUNTIF(Validation!$U$19:$U$178,$Z2346)&gt;0,$Z2346,IF(COUNTIF(Validation!$S$19:$S$178,$AI2346)=1,INDEX(Validation!$U$19:$U$178,MATCH($AI2346,Validation!$S$19:$S$178,0)),$Z2346))))</f>
        <v/>
      </c>
      <c r="AG2346" s="27" t="str">
        <f aca="false">IF(COUNTA($A2346:$U2346)=0,"",IF($A2346="","No name",IF($F2346="","No date",IF($W2346=0,"Date ilegible",IF(NOT(ISNUMBER($N2346)),"Hours no numéricas",IF($AA2346="NO MATCH","Person no identificada","OK"))))))</f>
        <v/>
      </c>
      <c r="AH2346" s="27" t="str">
        <f aca="false">IF($W2346=0,"No date",IF($W2346&lt;Validation!$B$3,"Before period",IF($W2346&gt;Validation!$C$3,"After period","In period")))</f>
        <v>No date</v>
      </c>
      <c r="AI2346" s="26" t="str">
        <f aca="false">IF($Y2346="","",TRIM(RIGHT(SUBSTITUTE($Y2346," ",REPT(" ",50)),50)))</f>
        <v/>
      </c>
      <c r="AJ2346" s="27" t="str">
        <f aca="false">IF($A2346="","",IF(NOT(ISERROR(MATCH($A2346,Validation!$A$193:$A$217,0))),"Manual mapping",IF(COUNTIF(Validation!$U$19:$U$178,$Z2346)&gt;0,"Direct",IF(COUNTIF(Validation!$S$19:$S$178,$AI2346)=1,"By surname","Unresolved"))))</f>
        <v/>
      </c>
      <c r="AK2346" s="28" t="str">
        <f aca="false">IF($L2346="","",IF(MATCH($L2346,$L$2:$L$3000,0)&lt;&gt;ROW()-1,"",COUNT($AK$1:$AK2345)+1))</f>
        <v/>
      </c>
      <c r="AL2346" s="28" t="str">
        <f aca="false">IF($G2346="","",IF(MATCH($G2346,$G$2:$G$3000,0)&lt;&gt;ROW()-1,"",COUNT($AL$1:$AL2345)+1))</f>
        <v/>
      </c>
      <c r="AM2346" s="28" t="str">
        <f aca="false">IF($H2346="","",IF(MATCH($H2346,$H$2:$H$3000,0)&lt;&gt;ROW()-1,"",COUNT($AM$1:$AM2345)+1))</f>
        <v/>
      </c>
      <c r="AN2346" s="28" t="str">
        <f aca="false">IF($I2346="","",IF(MATCH($I2346,$I$2:$I$3000,0)&lt;&gt;ROW()-1,"",COUNT($AN$1:$AN2345)+1))</f>
        <v/>
      </c>
      <c r="AO2346" s="28" t="str">
        <f aca="false">IF($Q2346="","",IF(MATCH($Q2346,$Q$2:$Q$3000,0)&lt;&gt;ROW()-1,"",COUNT($AO$1:$AO2345)+1))</f>
        <v/>
      </c>
    </row>
    <row r="2347" customFormat="false" ht="12.75" hidden="false" customHeight="true" outlineLevel="0" collapsed="false">
      <c r="W2347" s="24" t="n">
        <f aca="false">IF($F2347="",0,IFERROR(IF(ISNUMBER($F2347),INT($F2347),DATE(VALUE(MID(SUBSTITUTE(LEFT($F2347,FIND(" ",$F2347&amp;" ")-1),"/",REPT(" ",20)),41,20)),VALUE(LEFT(SUBSTITUTE(LEFT($F2347,FIND(" ",$F2347&amp;" ")-1),"/",REPT(" ",20)),20)),VALUE(MID(SUBSTITUTE(LEFT($F2347,FIND(" ",$F2347&amp;" ")-1),"/",REPT(" ",20)),21,20)))),0))</f>
        <v>0</v>
      </c>
      <c r="X2347" s="25" t="str">
        <f aca="false">IF(ISNUMBER($N2347),$N2347*Validation!$B$5,"")</f>
        <v/>
      </c>
      <c r="Y2347" s="26" t="str">
        <f aca="false">IF($A2347="","",SUBSTITUTE(SUBSTITUTE(SUBSTITUTE(SUBSTITUTE(SUBSTITUTE(SUBSTITUTE(SUBSTITUTE(UPPER(TRIM($A2347)),"Á","A"),"É","E"),"Í","I"),"Ó","O"),"Ú","U"),"Ñ","N"),"Ü","U"))</f>
        <v/>
      </c>
      <c r="Z2347" s="26" t="str">
        <f aca="false">IF($Y2347="","",LEFT($Y2347,1)&amp;" "&amp;TRIM(RIGHT(SUBSTITUTE($Y2347," ",REPT(" ",50)),50)))</f>
        <v/>
      </c>
      <c r="AA2347" s="27" t="str">
        <f aca="false">IF($AF2347="","",IF(COUNTIF(Validation!$U$19:$U$178,$AF2347)&gt;0,"OK","NO MATCH"))</f>
        <v/>
      </c>
      <c r="AB2347" s="27" t="str">
        <f aca="false">IF($W2347=0,"",IF(AND($W2347&gt;=Validation!$B$3,$W2347&lt;=Validation!$C$3),"Yes","No"))</f>
        <v/>
      </c>
      <c r="AC2347" s="26" t="str">
        <f aca="false">IF($A2347="","",$AF2347&amp;"|"&amp;TEXT($W2347,"yyyy-mm-dd")&amp;"|"&amp;$J2347&amp;"|"&amp;$N2347)</f>
        <v/>
      </c>
      <c r="AD2347" s="27" t="str">
        <f aca="false">IF($AC2347="","",IF(COUNTIF($AC$2:$AC$3000,$AC2347)&gt;1,"REVIEW","OK"))</f>
        <v/>
      </c>
      <c r="AE2347" s="27" t="str">
        <f aca="false">IF(OR($W2347=0,$O2347=""),"",IF(IFERROR(IF(ISNUMBER($O2347),INT($O2347),DATE(VALUE(MID(SUBSTITUTE(LEFT($O2347,FIND(" ",$O2347&amp;" ")-1),"/",REPT(" ",20)),41,20)),VALUE(LEFT(SUBSTITUTE(LEFT($O2347,FIND(" ",$O2347&amp;" ")-1),"/",REPT(" ",20)),20)),VALUE(MID(SUBSTITUTE(LEFT($O2347,FIND(" ",$O2347&amp;" ")-1),"/",REPT(" ",20)),21,20)))),0)&gt;$W2347,"Late","Same day"))</f>
        <v/>
      </c>
      <c r="AF2347" s="26" t="str">
        <f aca="false">IF($A2347="","",IFERROR(INDEX(Validation!$C$193:$C$217,MATCH($A2347,Validation!$A$193:$A$217,0)),IF(COUNTIF(Validation!$U$19:$U$178,$Z2347)&gt;0,$Z2347,IF(COUNTIF(Validation!$S$19:$S$178,$AI2347)=1,INDEX(Validation!$U$19:$U$178,MATCH($AI2347,Validation!$S$19:$S$178,0)),$Z2347))))</f>
        <v/>
      </c>
      <c r="AG2347" s="27" t="str">
        <f aca="false">IF(COUNTA($A2347:$U2347)=0,"",IF($A2347="","No name",IF($F2347="","No date",IF($W2347=0,"Date ilegible",IF(NOT(ISNUMBER($N2347)),"Hours no numéricas",IF($AA2347="NO MATCH","Person no identificada","OK"))))))</f>
        <v/>
      </c>
      <c r="AH2347" s="27" t="str">
        <f aca="false">IF($W2347=0,"No date",IF($W2347&lt;Validation!$B$3,"Before period",IF($W2347&gt;Validation!$C$3,"After period","In period")))</f>
        <v>No date</v>
      </c>
      <c r="AI2347" s="26" t="str">
        <f aca="false">IF($Y2347="","",TRIM(RIGHT(SUBSTITUTE($Y2347," ",REPT(" ",50)),50)))</f>
        <v/>
      </c>
      <c r="AJ2347" s="27" t="str">
        <f aca="false">IF($A2347="","",IF(NOT(ISERROR(MATCH($A2347,Validation!$A$193:$A$217,0))),"Manual mapping",IF(COUNTIF(Validation!$U$19:$U$178,$Z2347)&gt;0,"Direct",IF(COUNTIF(Validation!$S$19:$S$178,$AI2347)=1,"By surname","Unresolved"))))</f>
        <v/>
      </c>
      <c r="AK2347" s="28" t="str">
        <f aca="false">IF($L2347="","",IF(MATCH($L2347,$L$2:$L$3000,0)&lt;&gt;ROW()-1,"",COUNT($AK$1:$AK2346)+1))</f>
        <v/>
      </c>
      <c r="AL2347" s="28" t="str">
        <f aca="false">IF($G2347="","",IF(MATCH($G2347,$G$2:$G$3000,0)&lt;&gt;ROW()-1,"",COUNT($AL$1:$AL2346)+1))</f>
        <v/>
      </c>
      <c r="AM2347" s="28" t="str">
        <f aca="false">IF($H2347="","",IF(MATCH($H2347,$H$2:$H$3000,0)&lt;&gt;ROW()-1,"",COUNT($AM$1:$AM2346)+1))</f>
        <v/>
      </c>
      <c r="AN2347" s="28" t="str">
        <f aca="false">IF($I2347="","",IF(MATCH($I2347,$I$2:$I$3000,0)&lt;&gt;ROW()-1,"",COUNT($AN$1:$AN2346)+1))</f>
        <v/>
      </c>
      <c r="AO2347" s="28" t="str">
        <f aca="false">IF($Q2347="","",IF(MATCH($Q2347,$Q$2:$Q$3000,0)&lt;&gt;ROW()-1,"",COUNT($AO$1:$AO2346)+1))</f>
        <v/>
      </c>
    </row>
    <row r="2348" customFormat="false" ht="12.75" hidden="false" customHeight="true" outlineLevel="0" collapsed="false">
      <c r="W2348" s="24" t="n">
        <f aca="false">IF($F2348="",0,IFERROR(IF(ISNUMBER($F2348),INT($F2348),DATE(VALUE(MID(SUBSTITUTE(LEFT($F2348,FIND(" ",$F2348&amp;" ")-1),"/",REPT(" ",20)),41,20)),VALUE(LEFT(SUBSTITUTE(LEFT($F2348,FIND(" ",$F2348&amp;" ")-1),"/",REPT(" ",20)),20)),VALUE(MID(SUBSTITUTE(LEFT($F2348,FIND(" ",$F2348&amp;" ")-1),"/",REPT(" ",20)),21,20)))),0))</f>
        <v>0</v>
      </c>
      <c r="X2348" s="25" t="str">
        <f aca="false">IF(ISNUMBER($N2348),$N2348*Validation!$B$5,"")</f>
        <v/>
      </c>
      <c r="Y2348" s="26" t="str">
        <f aca="false">IF($A2348="","",SUBSTITUTE(SUBSTITUTE(SUBSTITUTE(SUBSTITUTE(SUBSTITUTE(SUBSTITUTE(SUBSTITUTE(UPPER(TRIM($A2348)),"Á","A"),"É","E"),"Í","I"),"Ó","O"),"Ú","U"),"Ñ","N"),"Ü","U"))</f>
        <v/>
      </c>
      <c r="Z2348" s="26" t="str">
        <f aca="false">IF($Y2348="","",LEFT($Y2348,1)&amp;" "&amp;TRIM(RIGHT(SUBSTITUTE($Y2348," ",REPT(" ",50)),50)))</f>
        <v/>
      </c>
      <c r="AA2348" s="27" t="str">
        <f aca="false">IF($AF2348="","",IF(COUNTIF(Validation!$U$19:$U$178,$AF2348)&gt;0,"OK","NO MATCH"))</f>
        <v/>
      </c>
      <c r="AB2348" s="27" t="str">
        <f aca="false">IF($W2348=0,"",IF(AND($W2348&gt;=Validation!$B$3,$W2348&lt;=Validation!$C$3),"Yes","No"))</f>
        <v/>
      </c>
      <c r="AC2348" s="26" t="str">
        <f aca="false">IF($A2348="","",$AF2348&amp;"|"&amp;TEXT($W2348,"yyyy-mm-dd")&amp;"|"&amp;$J2348&amp;"|"&amp;$N2348)</f>
        <v/>
      </c>
      <c r="AD2348" s="27" t="str">
        <f aca="false">IF($AC2348="","",IF(COUNTIF($AC$2:$AC$3000,$AC2348)&gt;1,"REVIEW","OK"))</f>
        <v/>
      </c>
      <c r="AE2348" s="27" t="str">
        <f aca="false">IF(OR($W2348=0,$O2348=""),"",IF(IFERROR(IF(ISNUMBER($O2348),INT($O2348),DATE(VALUE(MID(SUBSTITUTE(LEFT($O2348,FIND(" ",$O2348&amp;" ")-1),"/",REPT(" ",20)),41,20)),VALUE(LEFT(SUBSTITUTE(LEFT($O2348,FIND(" ",$O2348&amp;" ")-1),"/",REPT(" ",20)),20)),VALUE(MID(SUBSTITUTE(LEFT($O2348,FIND(" ",$O2348&amp;" ")-1),"/",REPT(" ",20)),21,20)))),0)&gt;$W2348,"Late","Same day"))</f>
        <v/>
      </c>
      <c r="AF2348" s="26" t="str">
        <f aca="false">IF($A2348="","",IFERROR(INDEX(Validation!$C$193:$C$217,MATCH($A2348,Validation!$A$193:$A$217,0)),IF(COUNTIF(Validation!$U$19:$U$178,$Z2348)&gt;0,$Z2348,IF(COUNTIF(Validation!$S$19:$S$178,$AI2348)=1,INDEX(Validation!$U$19:$U$178,MATCH($AI2348,Validation!$S$19:$S$178,0)),$Z2348))))</f>
        <v/>
      </c>
      <c r="AG2348" s="27" t="str">
        <f aca="false">IF(COUNTA($A2348:$U2348)=0,"",IF($A2348="","No name",IF($F2348="","No date",IF($W2348=0,"Date ilegible",IF(NOT(ISNUMBER($N2348)),"Hours no numéricas",IF($AA2348="NO MATCH","Person no identificada","OK"))))))</f>
        <v/>
      </c>
      <c r="AH2348" s="27" t="str">
        <f aca="false">IF($W2348=0,"No date",IF($W2348&lt;Validation!$B$3,"Before period",IF($W2348&gt;Validation!$C$3,"After period","In period")))</f>
        <v>No date</v>
      </c>
      <c r="AI2348" s="26" t="str">
        <f aca="false">IF($Y2348="","",TRIM(RIGHT(SUBSTITUTE($Y2348," ",REPT(" ",50)),50)))</f>
        <v/>
      </c>
      <c r="AJ2348" s="27" t="str">
        <f aca="false">IF($A2348="","",IF(NOT(ISERROR(MATCH($A2348,Validation!$A$193:$A$217,0))),"Manual mapping",IF(COUNTIF(Validation!$U$19:$U$178,$Z2348)&gt;0,"Direct",IF(COUNTIF(Validation!$S$19:$S$178,$AI2348)=1,"By surname","Unresolved"))))</f>
        <v/>
      </c>
      <c r="AK2348" s="28" t="str">
        <f aca="false">IF($L2348="","",IF(MATCH($L2348,$L$2:$L$3000,0)&lt;&gt;ROW()-1,"",COUNT($AK$1:$AK2347)+1))</f>
        <v/>
      </c>
      <c r="AL2348" s="28" t="str">
        <f aca="false">IF($G2348="","",IF(MATCH($G2348,$G$2:$G$3000,0)&lt;&gt;ROW()-1,"",COUNT($AL$1:$AL2347)+1))</f>
        <v/>
      </c>
      <c r="AM2348" s="28" t="str">
        <f aca="false">IF($H2348="","",IF(MATCH($H2348,$H$2:$H$3000,0)&lt;&gt;ROW()-1,"",COUNT($AM$1:$AM2347)+1))</f>
        <v/>
      </c>
      <c r="AN2348" s="28" t="str">
        <f aca="false">IF($I2348="","",IF(MATCH($I2348,$I$2:$I$3000,0)&lt;&gt;ROW()-1,"",COUNT($AN$1:$AN2347)+1))</f>
        <v/>
      </c>
      <c r="AO2348" s="28" t="str">
        <f aca="false">IF($Q2348="","",IF(MATCH($Q2348,$Q$2:$Q$3000,0)&lt;&gt;ROW()-1,"",COUNT($AO$1:$AO2347)+1))</f>
        <v/>
      </c>
    </row>
    <row r="2349" customFormat="false" ht="12.75" hidden="false" customHeight="true" outlineLevel="0" collapsed="false">
      <c r="W2349" s="24" t="n">
        <f aca="false">IF($F2349="",0,IFERROR(IF(ISNUMBER($F2349),INT($F2349),DATE(VALUE(MID(SUBSTITUTE(LEFT($F2349,FIND(" ",$F2349&amp;" ")-1),"/",REPT(" ",20)),41,20)),VALUE(LEFT(SUBSTITUTE(LEFT($F2349,FIND(" ",$F2349&amp;" ")-1),"/",REPT(" ",20)),20)),VALUE(MID(SUBSTITUTE(LEFT($F2349,FIND(" ",$F2349&amp;" ")-1),"/",REPT(" ",20)),21,20)))),0))</f>
        <v>0</v>
      </c>
      <c r="X2349" s="25" t="str">
        <f aca="false">IF(ISNUMBER($N2349),$N2349*Validation!$B$5,"")</f>
        <v/>
      </c>
      <c r="Y2349" s="26" t="str">
        <f aca="false">IF($A2349="","",SUBSTITUTE(SUBSTITUTE(SUBSTITUTE(SUBSTITUTE(SUBSTITUTE(SUBSTITUTE(SUBSTITUTE(UPPER(TRIM($A2349)),"Á","A"),"É","E"),"Í","I"),"Ó","O"),"Ú","U"),"Ñ","N"),"Ü","U"))</f>
        <v/>
      </c>
      <c r="Z2349" s="26" t="str">
        <f aca="false">IF($Y2349="","",LEFT($Y2349,1)&amp;" "&amp;TRIM(RIGHT(SUBSTITUTE($Y2349," ",REPT(" ",50)),50)))</f>
        <v/>
      </c>
      <c r="AA2349" s="27" t="str">
        <f aca="false">IF($AF2349="","",IF(COUNTIF(Validation!$U$19:$U$178,$AF2349)&gt;0,"OK","NO MATCH"))</f>
        <v/>
      </c>
      <c r="AB2349" s="27" t="str">
        <f aca="false">IF($W2349=0,"",IF(AND($W2349&gt;=Validation!$B$3,$W2349&lt;=Validation!$C$3),"Yes","No"))</f>
        <v/>
      </c>
      <c r="AC2349" s="26" t="str">
        <f aca="false">IF($A2349="","",$AF2349&amp;"|"&amp;TEXT($W2349,"yyyy-mm-dd")&amp;"|"&amp;$J2349&amp;"|"&amp;$N2349)</f>
        <v/>
      </c>
      <c r="AD2349" s="27" t="str">
        <f aca="false">IF($AC2349="","",IF(COUNTIF($AC$2:$AC$3000,$AC2349)&gt;1,"REVIEW","OK"))</f>
        <v/>
      </c>
      <c r="AE2349" s="27" t="str">
        <f aca="false">IF(OR($W2349=0,$O2349=""),"",IF(IFERROR(IF(ISNUMBER($O2349),INT($O2349),DATE(VALUE(MID(SUBSTITUTE(LEFT($O2349,FIND(" ",$O2349&amp;" ")-1),"/",REPT(" ",20)),41,20)),VALUE(LEFT(SUBSTITUTE(LEFT($O2349,FIND(" ",$O2349&amp;" ")-1),"/",REPT(" ",20)),20)),VALUE(MID(SUBSTITUTE(LEFT($O2349,FIND(" ",$O2349&amp;" ")-1),"/",REPT(" ",20)),21,20)))),0)&gt;$W2349,"Late","Same day"))</f>
        <v/>
      </c>
      <c r="AF2349" s="26" t="str">
        <f aca="false">IF($A2349="","",IFERROR(INDEX(Validation!$C$193:$C$217,MATCH($A2349,Validation!$A$193:$A$217,0)),IF(COUNTIF(Validation!$U$19:$U$178,$Z2349)&gt;0,$Z2349,IF(COUNTIF(Validation!$S$19:$S$178,$AI2349)=1,INDEX(Validation!$U$19:$U$178,MATCH($AI2349,Validation!$S$19:$S$178,0)),$Z2349))))</f>
        <v/>
      </c>
      <c r="AG2349" s="27" t="str">
        <f aca="false">IF(COUNTA($A2349:$U2349)=0,"",IF($A2349="","No name",IF($F2349="","No date",IF($W2349=0,"Date ilegible",IF(NOT(ISNUMBER($N2349)),"Hours no numéricas",IF($AA2349="NO MATCH","Person no identificada","OK"))))))</f>
        <v/>
      </c>
      <c r="AH2349" s="27" t="str">
        <f aca="false">IF($W2349=0,"No date",IF($W2349&lt;Validation!$B$3,"Before period",IF($W2349&gt;Validation!$C$3,"After period","In period")))</f>
        <v>No date</v>
      </c>
      <c r="AI2349" s="26" t="str">
        <f aca="false">IF($Y2349="","",TRIM(RIGHT(SUBSTITUTE($Y2349," ",REPT(" ",50)),50)))</f>
        <v/>
      </c>
      <c r="AJ2349" s="27" t="str">
        <f aca="false">IF($A2349="","",IF(NOT(ISERROR(MATCH($A2349,Validation!$A$193:$A$217,0))),"Manual mapping",IF(COUNTIF(Validation!$U$19:$U$178,$Z2349)&gt;0,"Direct",IF(COUNTIF(Validation!$S$19:$S$178,$AI2349)=1,"By surname","Unresolved"))))</f>
        <v/>
      </c>
      <c r="AK2349" s="28" t="str">
        <f aca="false">IF($L2349="","",IF(MATCH($L2349,$L$2:$L$3000,0)&lt;&gt;ROW()-1,"",COUNT($AK$1:$AK2348)+1))</f>
        <v/>
      </c>
      <c r="AL2349" s="28" t="str">
        <f aca="false">IF($G2349="","",IF(MATCH($G2349,$G$2:$G$3000,0)&lt;&gt;ROW()-1,"",COUNT($AL$1:$AL2348)+1))</f>
        <v/>
      </c>
      <c r="AM2349" s="28" t="str">
        <f aca="false">IF($H2349="","",IF(MATCH($H2349,$H$2:$H$3000,0)&lt;&gt;ROW()-1,"",COUNT($AM$1:$AM2348)+1))</f>
        <v/>
      </c>
      <c r="AN2349" s="28" t="str">
        <f aca="false">IF($I2349="","",IF(MATCH($I2349,$I$2:$I$3000,0)&lt;&gt;ROW()-1,"",COUNT($AN$1:$AN2348)+1))</f>
        <v/>
      </c>
      <c r="AO2349" s="28" t="str">
        <f aca="false">IF($Q2349="","",IF(MATCH($Q2349,$Q$2:$Q$3000,0)&lt;&gt;ROW()-1,"",COUNT($AO$1:$AO2348)+1))</f>
        <v/>
      </c>
    </row>
    <row r="2350" customFormat="false" ht="12.75" hidden="false" customHeight="true" outlineLevel="0" collapsed="false">
      <c r="W2350" s="24" t="n">
        <f aca="false">IF($F2350="",0,IFERROR(IF(ISNUMBER($F2350),INT($F2350),DATE(VALUE(MID(SUBSTITUTE(LEFT($F2350,FIND(" ",$F2350&amp;" ")-1),"/",REPT(" ",20)),41,20)),VALUE(LEFT(SUBSTITUTE(LEFT($F2350,FIND(" ",$F2350&amp;" ")-1),"/",REPT(" ",20)),20)),VALUE(MID(SUBSTITUTE(LEFT($F2350,FIND(" ",$F2350&amp;" ")-1),"/",REPT(" ",20)),21,20)))),0))</f>
        <v>0</v>
      </c>
      <c r="X2350" s="25" t="str">
        <f aca="false">IF(ISNUMBER($N2350),$N2350*Validation!$B$5,"")</f>
        <v/>
      </c>
      <c r="Y2350" s="26" t="str">
        <f aca="false">IF($A2350="","",SUBSTITUTE(SUBSTITUTE(SUBSTITUTE(SUBSTITUTE(SUBSTITUTE(SUBSTITUTE(SUBSTITUTE(UPPER(TRIM($A2350)),"Á","A"),"É","E"),"Í","I"),"Ó","O"),"Ú","U"),"Ñ","N"),"Ü","U"))</f>
        <v/>
      </c>
      <c r="Z2350" s="26" t="str">
        <f aca="false">IF($Y2350="","",LEFT($Y2350,1)&amp;" "&amp;TRIM(RIGHT(SUBSTITUTE($Y2350," ",REPT(" ",50)),50)))</f>
        <v/>
      </c>
      <c r="AA2350" s="27" t="str">
        <f aca="false">IF($AF2350="","",IF(COUNTIF(Validation!$U$19:$U$178,$AF2350)&gt;0,"OK","NO MATCH"))</f>
        <v/>
      </c>
      <c r="AB2350" s="27" t="str">
        <f aca="false">IF($W2350=0,"",IF(AND($W2350&gt;=Validation!$B$3,$W2350&lt;=Validation!$C$3),"Yes","No"))</f>
        <v/>
      </c>
      <c r="AC2350" s="26" t="str">
        <f aca="false">IF($A2350="","",$AF2350&amp;"|"&amp;TEXT($W2350,"yyyy-mm-dd")&amp;"|"&amp;$J2350&amp;"|"&amp;$N2350)</f>
        <v/>
      </c>
      <c r="AD2350" s="27" t="str">
        <f aca="false">IF($AC2350="","",IF(COUNTIF($AC$2:$AC$3000,$AC2350)&gt;1,"REVIEW","OK"))</f>
        <v/>
      </c>
      <c r="AE2350" s="27" t="str">
        <f aca="false">IF(OR($W2350=0,$O2350=""),"",IF(IFERROR(IF(ISNUMBER($O2350),INT($O2350),DATE(VALUE(MID(SUBSTITUTE(LEFT($O2350,FIND(" ",$O2350&amp;" ")-1),"/",REPT(" ",20)),41,20)),VALUE(LEFT(SUBSTITUTE(LEFT($O2350,FIND(" ",$O2350&amp;" ")-1),"/",REPT(" ",20)),20)),VALUE(MID(SUBSTITUTE(LEFT($O2350,FIND(" ",$O2350&amp;" ")-1),"/",REPT(" ",20)),21,20)))),0)&gt;$W2350,"Late","Same day"))</f>
        <v/>
      </c>
      <c r="AF2350" s="26" t="str">
        <f aca="false">IF($A2350="","",IFERROR(INDEX(Validation!$C$193:$C$217,MATCH($A2350,Validation!$A$193:$A$217,0)),IF(COUNTIF(Validation!$U$19:$U$178,$Z2350)&gt;0,$Z2350,IF(COUNTIF(Validation!$S$19:$S$178,$AI2350)=1,INDEX(Validation!$U$19:$U$178,MATCH($AI2350,Validation!$S$19:$S$178,0)),$Z2350))))</f>
        <v/>
      </c>
      <c r="AG2350" s="27" t="str">
        <f aca="false">IF(COUNTA($A2350:$U2350)=0,"",IF($A2350="","No name",IF($F2350="","No date",IF($W2350=0,"Date ilegible",IF(NOT(ISNUMBER($N2350)),"Hours no numéricas",IF($AA2350="NO MATCH","Person no identificada","OK"))))))</f>
        <v/>
      </c>
      <c r="AH2350" s="27" t="str">
        <f aca="false">IF($W2350=0,"No date",IF($W2350&lt;Validation!$B$3,"Before period",IF($W2350&gt;Validation!$C$3,"After period","In period")))</f>
        <v>No date</v>
      </c>
      <c r="AI2350" s="26" t="str">
        <f aca="false">IF($Y2350="","",TRIM(RIGHT(SUBSTITUTE($Y2350," ",REPT(" ",50)),50)))</f>
        <v/>
      </c>
      <c r="AJ2350" s="27" t="str">
        <f aca="false">IF($A2350="","",IF(NOT(ISERROR(MATCH($A2350,Validation!$A$193:$A$217,0))),"Manual mapping",IF(COUNTIF(Validation!$U$19:$U$178,$Z2350)&gt;0,"Direct",IF(COUNTIF(Validation!$S$19:$S$178,$AI2350)=1,"By surname","Unresolved"))))</f>
        <v/>
      </c>
      <c r="AK2350" s="28" t="str">
        <f aca="false">IF($L2350="","",IF(MATCH($L2350,$L$2:$L$3000,0)&lt;&gt;ROW()-1,"",COUNT($AK$1:$AK2349)+1))</f>
        <v/>
      </c>
      <c r="AL2350" s="28" t="str">
        <f aca="false">IF($G2350="","",IF(MATCH($G2350,$G$2:$G$3000,0)&lt;&gt;ROW()-1,"",COUNT($AL$1:$AL2349)+1))</f>
        <v/>
      </c>
      <c r="AM2350" s="28" t="str">
        <f aca="false">IF($H2350="","",IF(MATCH($H2350,$H$2:$H$3000,0)&lt;&gt;ROW()-1,"",COUNT($AM$1:$AM2349)+1))</f>
        <v/>
      </c>
      <c r="AN2350" s="28" t="str">
        <f aca="false">IF($I2350="","",IF(MATCH($I2350,$I$2:$I$3000,0)&lt;&gt;ROW()-1,"",COUNT($AN$1:$AN2349)+1))</f>
        <v/>
      </c>
      <c r="AO2350" s="28" t="str">
        <f aca="false">IF($Q2350="","",IF(MATCH($Q2350,$Q$2:$Q$3000,0)&lt;&gt;ROW()-1,"",COUNT($AO$1:$AO2349)+1))</f>
        <v/>
      </c>
    </row>
    <row r="2351" customFormat="false" ht="12.75" hidden="false" customHeight="true" outlineLevel="0" collapsed="false">
      <c r="W2351" s="24" t="n">
        <f aca="false">IF($F2351="",0,IFERROR(IF(ISNUMBER($F2351),INT($F2351),DATE(VALUE(MID(SUBSTITUTE(LEFT($F2351,FIND(" ",$F2351&amp;" ")-1),"/",REPT(" ",20)),41,20)),VALUE(LEFT(SUBSTITUTE(LEFT($F2351,FIND(" ",$F2351&amp;" ")-1),"/",REPT(" ",20)),20)),VALUE(MID(SUBSTITUTE(LEFT($F2351,FIND(" ",$F2351&amp;" ")-1),"/",REPT(" ",20)),21,20)))),0))</f>
        <v>0</v>
      </c>
      <c r="X2351" s="25" t="str">
        <f aca="false">IF(ISNUMBER($N2351),$N2351*Validation!$B$5,"")</f>
        <v/>
      </c>
      <c r="Y2351" s="26" t="str">
        <f aca="false">IF($A2351="","",SUBSTITUTE(SUBSTITUTE(SUBSTITUTE(SUBSTITUTE(SUBSTITUTE(SUBSTITUTE(SUBSTITUTE(UPPER(TRIM($A2351)),"Á","A"),"É","E"),"Í","I"),"Ó","O"),"Ú","U"),"Ñ","N"),"Ü","U"))</f>
        <v/>
      </c>
      <c r="Z2351" s="26" t="str">
        <f aca="false">IF($Y2351="","",LEFT($Y2351,1)&amp;" "&amp;TRIM(RIGHT(SUBSTITUTE($Y2351," ",REPT(" ",50)),50)))</f>
        <v/>
      </c>
      <c r="AA2351" s="27" t="str">
        <f aca="false">IF($AF2351="","",IF(COUNTIF(Validation!$U$19:$U$178,$AF2351)&gt;0,"OK","NO MATCH"))</f>
        <v/>
      </c>
      <c r="AB2351" s="27" t="str">
        <f aca="false">IF($W2351=0,"",IF(AND($W2351&gt;=Validation!$B$3,$W2351&lt;=Validation!$C$3),"Yes","No"))</f>
        <v/>
      </c>
      <c r="AC2351" s="26" t="str">
        <f aca="false">IF($A2351="","",$AF2351&amp;"|"&amp;TEXT($W2351,"yyyy-mm-dd")&amp;"|"&amp;$J2351&amp;"|"&amp;$N2351)</f>
        <v/>
      </c>
      <c r="AD2351" s="27" t="str">
        <f aca="false">IF($AC2351="","",IF(COUNTIF($AC$2:$AC$3000,$AC2351)&gt;1,"REVIEW","OK"))</f>
        <v/>
      </c>
      <c r="AE2351" s="27" t="str">
        <f aca="false">IF(OR($W2351=0,$O2351=""),"",IF(IFERROR(IF(ISNUMBER($O2351),INT($O2351),DATE(VALUE(MID(SUBSTITUTE(LEFT($O2351,FIND(" ",$O2351&amp;" ")-1),"/",REPT(" ",20)),41,20)),VALUE(LEFT(SUBSTITUTE(LEFT($O2351,FIND(" ",$O2351&amp;" ")-1),"/",REPT(" ",20)),20)),VALUE(MID(SUBSTITUTE(LEFT($O2351,FIND(" ",$O2351&amp;" ")-1),"/",REPT(" ",20)),21,20)))),0)&gt;$W2351,"Late","Same day"))</f>
        <v/>
      </c>
      <c r="AF2351" s="26" t="str">
        <f aca="false">IF($A2351="","",IFERROR(INDEX(Validation!$C$193:$C$217,MATCH($A2351,Validation!$A$193:$A$217,0)),IF(COUNTIF(Validation!$U$19:$U$178,$Z2351)&gt;0,$Z2351,IF(COUNTIF(Validation!$S$19:$S$178,$AI2351)=1,INDEX(Validation!$U$19:$U$178,MATCH($AI2351,Validation!$S$19:$S$178,0)),$Z2351))))</f>
        <v/>
      </c>
      <c r="AG2351" s="27" t="str">
        <f aca="false">IF(COUNTA($A2351:$U2351)=0,"",IF($A2351="","No name",IF($F2351="","No date",IF($W2351=0,"Date ilegible",IF(NOT(ISNUMBER($N2351)),"Hours no numéricas",IF($AA2351="NO MATCH","Person no identificada","OK"))))))</f>
        <v/>
      </c>
      <c r="AH2351" s="27" t="str">
        <f aca="false">IF($W2351=0,"No date",IF($W2351&lt;Validation!$B$3,"Before period",IF($W2351&gt;Validation!$C$3,"After period","In period")))</f>
        <v>No date</v>
      </c>
      <c r="AI2351" s="26" t="str">
        <f aca="false">IF($Y2351="","",TRIM(RIGHT(SUBSTITUTE($Y2351," ",REPT(" ",50)),50)))</f>
        <v/>
      </c>
      <c r="AJ2351" s="27" t="str">
        <f aca="false">IF($A2351="","",IF(NOT(ISERROR(MATCH($A2351,Validation!$A$193:$A$217,0))),"Manual mapping",IF(COUNTIF(Validation!$U$19:$U$178,$Z2351)&gt;0,"Direct",IF(COUNTIF(Validation!$S$19:$S$178,$AI2351)=1,"By surname","Unresolved"))))</f>
        <v/>
      </c>
      <c r="AK2351" s="28" t="str">
        <f aca="false">IF($L2351="","",IF(MATCH($L2351,$L$2:$L$3000,0)&lt;&gt;ROW()-1,"",COUNT($AK$1:$AK2350)+1))</f>
        <v/>
      </c>
      <c r="AL2351" s="28" t="str">
        <f aca="false">IF($G2351="","",IF(MATCH($G2351,$G$2:$G$3000,0)&lt;&gt;ROW()-1,"",COUNT($AL$1:$AL2350)+1))</f>
        <v/>
      </c>
      <c r="AM2351" s="28" t="str">
        <f aca="false">IF($H2351="","",IF(MATCH($H2351,$H$2:$H$3000,0)&lt;&gt;ROW()-1,"",COUNT($AM$1:$AM2350)+1))</f>
        <v/>
      </c>
      <c r="AN2351" s="28" t="str">
        <f aca="false">IF($I2351="","",IF(MATCH($I2351,$I$2:$I$3000,0)&lt;&gt;ROW()-1,"",COUNT($AN$1:$AN2350)+1))</f>
        <v/>
      </c>
      <c r="AO2351" s="28" t="str">
        <f aca="false">IF($Q2351="","",IF(MATCH($Q2351,$Q$2:$Q$3000,0)&lt;&gt;ROW()-1,"",COUNT($AO$1:$AO2350)+1))</f>
        <v/>
      </c>
    </row>
    <row r="2352" customFormat="false" ht="12.75" hidden="false" customHeight="true" outlineLevel="0" collapsed="false">
      <c r="W2352" s="24" t="n">
        <f aca="false">IF($F2352="",0,IFERROR(IF(ISNUMBER($F2352),INT($F2352),DATE(VALUE(MID(SUBSTITUTE(LEFT($F2352,FIND(" ",$F2352&amp;" ")-1),"/",REPT(" ",20)),41,20)),VALUE(LEFT(SUBSTITUTE(LEFT($F2352,FIND(" ",$F2352&amp;" ")-1),"/",REPT(" ",20)),20)),VALUE(MID(SUBSTITUTE(LEFT($F2352,FIND(" ",$F2352&amp;" ")-1),"/",REPT(" ",20)),21,20)))),0))</f>
        <v>0</v>
      </c>
      <c r="X2352" s="25" t="str">
        <f aca="false">IF(ISNUMBER($N2352),$N2352*Validation!$B$5,"")</f>
        <v/>
      </c>
      <c r="Y2352" s="26" t="str">
        <f aca="false">IF($A2352="","",SUBSTITUTE(SUBSTITUTE(SUBSTITUTE(SUBSTITUTE(SUBSTITUTE(SUBSTITUTE(SUBSTITUTE(UPPER(TRIM($A2352)),"Á","A"),"É","E"),"Í","I"),"Ó","O"),"Ú","U"),"Ñ","N"),"Ü","U"))</f>
        <v/>
      </c>
      <c r="Z2352" s="26" t="str">
        <f aca="false">IF($Y2352="","",LEFT($Y2352,1)&amp;" "&amp;TRIM(RIGHT(SUBSTITUTE($Y2352," ",REPT(" ",50)),50)))</f>
        <v/>
      </c>
      <c r="AA2352" s="27" t="str">
        <f aca="false">IF($AF2352="","",IF(COUNTIF(Validation!$U$19:$U$178,$AF2352)&gt;0,"OK","NO MATCH"))</f>
        <v/>
      </c>
      <c r="AB2352" s="27" t="str">
        <f aca="false">IF($W2352=0,"",IF(AND($W2352&gt;=Validation!$B$3,$W2352&lt;=Validation!$C$3),"Yes","No"))</f>
        <v/>
      </c>
      <c r="AC2352" s="26" t="str">
        <f aca="false">IF($A2352="","",$AF2352&amp;"|"&amp;TEXT($W2352,"yyyy-mm-dd")&amp;"|"&amp;$J2352&amp;"|"&amp;$N2352)</f>
        <v/>
      </c>
      <c r="AD2352" s="27" t="str">
        <f aca="false">IF($AC2352="","",IF(COUNTIF($AC$2:$AC$3000,$AC2352)&gt;1,"REVIEW","OK"))</f>
        <v/>
      </c>
      <c r="AE2352" s="27" t="str">
        <f aca="false">IF(OR($W2352=0,$O2352=""),"",IF(IFERROR(IF(ISNUMBER($O2352),INT($O2352),DATE(VALUE(MID(SUBSTITUTE(LEFT($O2352,FIND(" ",$O2352&amp;" ")-1),"/",REPT(" ",20)),41,20)),VALUE(LEFT(SUBSTITUTE(LEFT($O2352,FIND(" ",$O2352&amp;" ")-1),"/",REPT(" ",20)),20)),VALUE(MID(SUBSTITUTE(LEFT($O2352,FIND(" ",$O2352&amp;" ")-1),"/",REPT(" ",20)),21,20)))),0)&gt;$W2352,"Late","Same day"))</f>
        <v/>
      </c>
      <c r="AF2352" s="26" t="str">
        <f aca="false">IF($A2352="","",IFERROR(INDEX(Validation!$C$193:$C$217,MATCH($A2352,Validation!$A$193:$A$217,0)),IF(COUNTIF(Validation!$U$19:$U$178,$Z2352)&gt;0,$Z2352,IF(COUNTIF(Validation!$S$19:$S$178,$AI2352)=1,INDEX(Validation!$U$19:$U$178,MATCH($AI2352,Validation!$S$19:$S$178,0)),$Z2352))))</f>
        <v/>
      </c>
      <c r="AG2352" s="27" t="str">
        <f aca="false">IF(COUNTA($A2352:$U2352)=0,"",IF($A2352="","No name",IF($F2352="","No date",IF($W2352=0,"Date ilegible",IF(NOT(ISNUMBER($N2352)),"Hours no numéricas",IF($AA2352="NO MATCH","Person no identificada","OK"))))))</f>
        <v/>
      </c>
      <c r="AH2352" s="27" t="str">
        <f aca="false">IF($W2352=0,"No date",IF($W2352&lt;Validation!$B$3,"Before period",IF($W2352&gt;Validation!$C$3,"After period","In period")))</f>
        <v>No date</v>
      </c>
      <c r="AI2352" s="26" t="str">
        <f aca="false">IF($Y2352="","",TRIM(RIGHT(SUBSTITUTE($Y2352," ",REPT(" ",50)),50)))</f>
        <v/>
      </c>
      <c r="AJ2352" s="27" t="str">
        <f aca="false">IF($A2352="","",IF(NOT(ISERROR(MATCH($A2352,Validation!$A$193:$A$217,0))),"Manual mapping",IF(COUNTIF(Validation!$U$19:$U$178,$Z2352)&gt;0,"Direct",IF(COUNTIF(Validation!$S$19:$S$178,$AI2352)=1,"By surname","Unresolved"))))</f>
        <v/>
      </c>
      <c r="AK2352" s="28" t="str">
        <f aca="false">IF($L2352="","",IF(MATCH($L2352,$L$2:$L$3000,0)&lt;&gt;ROW()-1,"",COUNT($AK$1:$AK2351)+1))</f>
        <v/>
      </c>
      <c r="AL2352" s="28" t="str">
        <f aca="false">IF($G2352="","",IF(MATCH($G2352,$G$2:$G$3000,0)&lt;&gt;ROW()-1,"",COUNT($AL$1:$AL2351)+1))</f>
        <v/>
      </c>
      <c r="AM2352" s="28" t="str">
        <f aca="false">IF($H2352="","",IF(MATCH($H2352,$H$2:$H$3000,0)&lt;&gt;ROW()-1,"",COUNT($AM$1:$AM2351)+1))</f>
        <v/>
      </c>
      <c r="AN2352" s="28" t="str">
        <f aca="false">IF($I2352="","",IF(MATCH($I2352,$I$2:$I$3000,0)&lt;&gt;ROW()-1,"",COUNT($AN$1:$AN2351)+1))</f>
        <v/>
      </c>
      <c r="AO2352" s="28" t="str">
        <f aca="false">IF($Q2352="","",IF(MATCH($Q2352,$Q$2:$Q$3000,0)&lt;&gt;ROW()-1,"",COUNT($AO$1:$AO2351)+1))</f>
        <v/>
      </c>
    </row>
    <row r="2353" customFormat="false" ht="12.75" hidden="false" customHeight="true" outlineLevel="0" collapsed="false">
      <c r="W2353" s="24" t="n">
        <f aca="false">IF($F2353="",0,IFERROR(IF(ISNUMBER($F2353),INT($F2353),DATE(VALUE(MID(SUBSTITUTE(LEFT($F2353,FIND(" ",$F2353&amp;" ")-1),"/",REPT(" ",20)),41,20)),VALUE(LEFT(SUBSTITUTE(LEFT($F2353,FIND(" ",$F2353&amp;" ")-1),"/",REPT(" ",20)),20)),VALUE(MID(SUBSTITUTE(LEFT($F2353,FIND(" ",$F2353&amp;" ")-1),"/",REPT(" ",20)),21,20)))),0))</f>
        <v>0</v>
      </c>
      <c r="X2353" s="25" t="str">
        <f aca="false">IF(ISNUMBER($N2353),$N2353*Validation!$B$5,"")</f>
        <v/>
      </c>
      <c r="Y2353" s="26" t="str">
        <f aca="false">IF($A2353="","",SUBSTITUTE(SUBSTITUTE(SUBSTITUTE(SUBSTITUTE(SUBSTITUTE(SUBSTITUTE(SUBSTITUTE(UPPER(TRIM($A2353)),"Á","A"),"É","E"),"Í","I"),"Ó","O"),"Ú","U"),"Ñ","N"),"Ü","U"))</f>
        <v/>
      </c>
      <c r="Z2353" s="26" t="str">
        <f aca="false">IF($Y2353="","",LEFT($Y2353,1)&amp;" "&amp;TRIM(RIGHT(SUBSTITUTE($Y2353," ",REPT(" ",50)),50)))</f>
        <v/>
      </c>
      <c r="AA2353" s="27" t="str">
        <f aca="false">IF($AF2353="","",IF(COUNTIF(Validation!$U$19:$U$178,$AF2353)&gt;0,"OK","NO MATCH"))</f>
        <v/>
      </c>
      <c r="AB2353" s="27" t="str">
        <f aca="false">IF($W2353=0,"",IF(AND($W2353&gt;=Validation!$B$3,$W2353&lt;=Validation!$C$3),"Yes","No"))</f>
        <v/>
      </c>
      <c r="AC2353" s="26" t="str">
        <f aca="false">IF($A2353="","",$AF2353&amp;"|"&amp;TEXT($W2353,"yyyy-mm-dd")&amp;"|"&amp;$J2353&amp;"|"&amp;$N2353)</f>
        <v/>
      </c>
      <c r="AD2353" s="27" t="str">
        <f aca="false">IF($AC2353="","",IF(COUNTIF($AC$2:$AC$3000,$AC2353)&gt;1,"REVIEW","OK"))</f>
        <v/>
      </c>
      <c r="AE2353" s="27" t="str">
        <f aca="false">IF(OR($W2353=0,$O2353=""),"",IF(IFERROR(IF(ISNUMBER($O2353),INT($O2353),DATE(VALUE(MID(SUBSTITUTE(LEFT($O2353,FIND(" ",$O2353&amp;" ")-1),"/",REPT(" ",20)),41,20)),VALUE(LEFT(SUBSTITUTE(LEFT($O2353,FIND(" ",$O2353&amp;" ")-1),"/",REPT(" ",20)),20)),VALUE(MID(SUBSTITUTE(LEFT($O2353,FIND(" ",$O2353&amp;" ")-1),"/",REPT(" ",20)),21,20)))),0)&gt;$W2353,"Late","Same day"))</f>
        <v/>
      </c>
      <c r="AF2353" s="26" t="str">
        <f aca="false">IF($A2353="","",IFERROR(INDEX(Validation!$C$193:$C$217,MATCH($A2353,Validation!$A$193:$A$217,0)),IF(COUNTIF(Validation!$U$19:$U$178,$Z2353)&gt;0,$Z2353,IF(COUNTIF(Validation!$S$19:$S$178,$AI2353)=1,INDEX(Validation!$U$19:$U$178,MATCH($AI2353,Validation!$S$19:$S$178,0)),$Z2353))))</f>
        <v/>
      </c>
      <c r="AG2353" s="27" t="str">
        <f aca="false">IF(COUNTA($A2353:$U2353)=0,"",IF($A2353="","No name",IF($F2353="","No date",IF($W2353=0,"Date ilegible",IF(NOT(ISNUMBER($N2353)),"Hours no numéricas",IF($AA2353="NO MATCH","Person no identificada","OK"))))))</f>
        <v/>
      </c>
      <c r="AH2353" s="27" t="str">
        <f aca="false">IF($W2353=0,"No date",IF($W2353&lt;Validation!$B$3,"Before period",IF($W2353&gt;Validation!$C$3,"After period","In period")))</f>
        <v>No date</v>
      </c>
      <c r="AI2353" s="26" t="str">
        <f aca="false">IF($Y2353="","",TRIM(RIGHT(SUBSTITUTE($Y2353," ",REPT(" ",50)),50)))</f>
        <v/>
      </c>
      <c r="AJ2353" s="27" t="str">
        <f aca="false">IF($A2353="","",IF(NOT(ISERROR(MATCH($A2353,Validation!$A$193:$A$217,0))),"Manual mapping",IF(COUNTIF(Validation!$U$19:$U$178,$Z2353)&gt;0,"Direct",IF(COUNTIF(Validation!$S$19:$S$178,$AI2353)=1,"By surname","Unresolved"))))</f>
        <v/>
      </c>
      <c r="AK2353" s="28" t="str">
        <f aca="false">IF($L2353="","",IF(MATCH($L2353,$L$2:$L$3000,0)&lt;&gt;ROW()-1,"",COUNT($AK$1:$AK2352)+1))</f>
        <v/>
      </c>
      <c r="AL2353" s="28" t="str">
        <f aca="false">IF($G2353="","",IF(MATCH($G2353,$G$2:$G$3000,0)&lt;&gt;ROW()-1,"",COUNT($AL$1:$AL2352)+1))</f>
        <v/>
      </c>
      <c r="AM2353" s="28" t="str">
        <f aca="false">IF($H2353="","",IF(MATCH($H2353,$H$2:$H$3000,0)&lt;&gt;ROW()-1,"",COUNT($AM$1:$AM2352)+1))</f>
        <v/>
      </c>
      <c r="AN2353" s="28" t="str">
        <f aca="false">IF($I2353="","",IF(MATCH($I2353,$I$2:$I$3000,0)&lt;&gt;ROW()-1,"",COUNT($AN$1:$AN2352)+1))</f>
        <v/>
      </c>
      <c r="AO2353" s="28" t="str">
        <f aca="false">IF($Q2353="","",IF(MATCH($Q2353,$Q$2:$Q$3000,0)&lt;&gt;ROW()-1,"",COUNT($AO$1:$AO2352)+1))</f>
        <v/>
      </c>
    </row>
    <row r="2354" customFormat="false" ht="12.75" hidden="false" customHeight="true" outlineLevel="0" collapsed="false">
      <c r="W2354" s="24" t="n">
        <f aca="false">IF($F2354="",0,IFERROR(IF(ISNUMBER($F2354),INT($F2354),DATE(VALUE(MID(SUBSTITUTE(LEFT($F2354,FIND(" ",$F2354&amp;" ")-1),"/",REPT(" ",20)),41,20)),VALUE(LEFT(SUBSTITUTE(LEFT($F2354,FIND(" ",$F2354&amp;" ")-1),"/",REPT(" ",20)),20)),VALUE(MID(SUBSTITUTE(LEFT($F2354,FIND(" ",$F2354&amp;" ")-1),"/",REPT(" ",20)),21,20)))),0))</f>
        <v>0</v>
      </c>
      <c r="X2354" s="25" t="str">
        <f aca="false">IF(ISNUMBER($N2354),$N2354*Validation!$B$5,"")</f>
        <v/>
      </c>
      <c r="Y2354" s="26" t="str">
        <f aca="false">IF($A2354="","",SUBSTITUTE(SUBSTITUTE(SUBSTITUTE(SUBSTITUTE(SUBSTITUTE(SUBSTITUTE(SUBSTITUTE(UPPER(TRIM($A2354)),"Á","A"),"É","E"),"Í","I"),"Ó","O"),"Ú","U"),"Ñ","N"),"Ü","U"))</f>
        <v/>
      </c>
      <c r="Z2354" s="26" t="str">
        <f aca="false">IF($Y2354="","",LEFT($Y2354,1)&amp;" "&amp;TRIM(RIGHT(SUBSTITUTE($Y2354," ",REPT(" ",50)),50)))</f>
        <v/>
      </c>
      <c r="AA2354" s="27" t="str">
        <f aca="false">IF($AF2354="","",IF(COUNTIF(Validation!$U$19:$U$178,$AF2354)&gt;0,"OK","NO MATCH"))</f>
        <v/>
      </c>
      <c r="AB2354" s="27" t="str">
        <f aca="false">IF($W2354=0,"",IF(AND($W2354&gt;=Validation!$B$3,$W2354&lt;=Validation!$C$3),"Yes","No"))</f>
        <v/>
      </c>
      <c r="AC2354" s="26" t="str">
        <f aca="false">IF($A2354="","",$AF2354&amp;"|"&amp;TEXT($W2354,"yyyy-mm-dd")&amp;"|"&amp;$J2354&amp;"|"&amp;$N2354)</f>
        <v/>
      </c>
      <c r="AD2354" s="27" t="str">
        <f aca="false">IF($AC2354="","",IF(COUNTIF($AC$2:$AC$3000,$AC2354)&gt;1,"REVIEW","OK"))</f>
        <v/>
      </c>
      <c r="AE2354" s="27" t="str">
        <f aca="false">IF(OR($W2354=0,$O2354=""),"",IF(IFERROR(IF(ISNUMBER($O2354),INT($O2354),DATE(VALUE(MID(SUBSTITUTE(LEFT($O2354,FIND(" ",$O2354&amp;" ")-1),"/",REPT(" ",20)),41,20)),VALUE(LEFT(SUBSTITUTE(LEFT($O2354,FIND(" ",$O2354&amp;" ")-1),"/",REPT(" ",20)),20)),VALUE(MID(SUBSTITUTE(LEFT($O2354,FIND(" ",$O2354&amp;" ")-1),"/",REPT(" ",20)),21,20)))),0)&gt;$W2354,"Late","Same day"))</f>
        <v/>
      </c>
      <c r="AF2354" s="26" t="str">
        <f aca="false">IF($A2354="","",IFERROR(INDEX(Validation!$C$193:$C$217,MATCH($A2354,Validation!$A$193:$A$217,0)),IF(COUNTIF(Validation!$U$19:$U$178,$Z2354)&gt;0,$Z2354,IF(COUNTIF(Validation!$S$19:$S$178,$AI2354)=1,INDEX(Validation!$U$19:$U$178,MATCH($AI2354,Validation!$S$19:$S$178,0)),$Z2354))))</f>
        <v/>
      </c>
      <c r="AG2354" s="27" t="str">
        <f aca="false">IF(COUNTA($A2354:$U2354)=0,"",IF($A2354="","No name",IF($F2354="","No date",IF($W2354=0,"Date ilegible",IF(NOT(ISNUMBER($N2354)),"Hours no numéricas",IF($AA2354="NO MATCH","Person no identificada","OK"))))))</f>
        <v/>
      </c>
      <c r="AH2354" s="27" t="str">
        <f aca="false">IF($W2354=0,"No date",IF($W2354&lt;Validation!$B$3,"Before period",IF($W2354&gt;Validation!$C$3,"After period","In period")))</f>
        <v>No date</v>
      </c>
      <c r="AI2354" s="26" t="str">
        <f aca="false">IF($Y2354="","",TRIM(RIGHT(SUBSTITUTE($Y2354," ",REPT(" ",50)),50)))</f>
        <v/>
      </c>
      <c r="AJ2354" s="27" t="str">
        <f aca="false">IF($A2354="","",IF(NOT(ISERROR(MATCH($A2354,Validation!$A$193:$A$217,0))),"Manual mapping",IF(COUNTIF(Validation!$U$19:$U$178,$Z2354)&gt;0,"Direct",IF(COUNTIF(Validation!$S$19:$S$178,$AI2354)=1,"By surname","Unresolved"))))</f>
        <v/>
      </c>
      <c r="AK2354" s="28" t="str">
        <f aca="false">IF($L2354="","",IF(MATCH($L2354,$L$2:$L$3000,0)&lt;&gt;ROW()-1,"",COUNT($AK$1:$AK2353)+1))</f>
        <v/>
      </c>
      <c r="AL2354" s="28" t="str">
        <f aca="false">IF($G2354="","",IF(MATCH($G2354,$G$2:$G$3000,0)&lt;&gt;ROW()-1,"",COUNT($AL$1:$AL2353)+1))</f>
        <v/>
      </c>
      <c r="AM2354" s="28" t="str">
        <f aca="false">IF($H2354="","",IF(MATCH($H2354,$H$2:$H$3000,0)&lt;&gt;ROW()-1,"",COUNT($AM$1:$AM2353)+1))</f>
        <v/>
      </c>
      <c r="AN2354" s="28" t="str">
        <f aca="false">IF($I2354="","",IF(MATCH($I2354,$I$2:$I$3000,0)&lt;&gt;ROW()-1,"",COUNT($AN$1:$AN2353)+1))</f>
        <v/>
      </c>
      <c r="AO2354" s="28" t="str">
        <f aca="false">IF($Q2354="","",IF(MATCH($Q2354,$Q$2:$Q$3000,0)&lt;&gt;ROW()-1,"",COUNT($AO$1:$AO2353)+1))</f>
        <v/>
      </c>
    </row>
    <row r="2355" customFormat="false" ht="12.75" hidden="false" customHeight="true" outlineLevel="0" collapsed="false">
      <c r="W2355" s="24" t="n">
        <f aca="false">IF($F2355="",0,IFERROR(IF(ISNUMBER($F2355),INT($F2355),DATE(VALUE(MID(SUBSTITUTE(LEFT($F2355,FIND(" ",$F2355&amp;" ")-1),"/",REPT(" ",20)),41,20)),VALUE(LEFT(SUBSTITUTE(LEFT($F2355,FIND(" ",$F2355&amp;" ")-1),"/",REPT(" ",20)),20)),VALUE(MID(SUBSTITUTE(LEFT($F2355,FIND(" ",$F2355&amp;" ")-1),"/",REPT(" ",20)),21,20)))),0))</f>
        <v>0</v>
      </c>
      <c r="X2355" s="25" t="str">
        <f aca="false">IF(ISNUMBER($N2355),$N2355*Validation!$B$5,"")</f>
        <v/>
      </c>
      <c r="Y2355" s="26" t="str">
        <f aca="false">IF($A2355="","",SUBSTITUTE(SUBSTITUTE(SUBSTITUTE(SUBSTITUTE(SUBSTITUTE(SUBSTITUTE(SUBSTITUTE(UPPER(TRIM($A2355)),"Á","A"),"É","E"),"Í","I"),"Ó","O"),"Ú","U"),"Ñ","N"),"Ü","U"))</f>
        <v/>
      </c>
      <c r="Z2355" s="26" t="str">
        <f aca="false">IF($Y2355="","",LEFT($Y2355,1)&amp;" "&amp;TRIM(RIGHT(SUBSTITUTE($Y2355," ",REPT(" ",50)),50)))</f>
        <v/>
      </c>
      <c r="AA2355" s="27" t="str">
        <f aca="false">IF($AF2355="","",IF(COUNTIF(Validation!$U$19:$U$178,$AF2355)&gt;0,"OK","NO MATCH"))</f>
        <v/>
      </c>
      <c r="AB2355" s="27" t="str">
        <f aca="false">IF($W2355=0,"",IF(AND($W2355&gt;=Validation!$B$3,$W2355&lt;=Validation!$C$3),"Yes","No"))</f>
        <v/>
      </c>
      <c r="AC2355" s="26" t="str">
        <f aca="false">IF($A2355="","",$AF2355&amp;"|"&amp;TEXT($W2355,"yyyy-mm-dd")&amp;"|"&amp;$J2355&amp;"|"&amp;$N2355)</f>
        <v/>
      </c>
      <c r="AD2355" s="27" t="str">
        <f aca="false">IF($AC2355="","",IF(COUNTIF($AC$2:$AC$3000,$AC2355)&gt;1,"REVIEW","OK"))</f>
        <v/>
      </c>
      <c r="AE2355" s="27" t="str">
        <f aca="false">IF(OR($W2355=0,$O2355=""),"",IF(IFERROR(IF(ISNUMBER($O2355),INT($O2355),DATE(VALUE(MID(SUBSTITUTE(LEFT($O2355,FIND(" ",$O2355&amp;" ")-1),"/",REPT(" ",20)),41,20)),VALUE(LEFT(SUBSTITUTE(LEFT($O2355,FIND(" ",$O2355&amp;" ")-1),"/",REPT(" ",20)),20)),VALUE(MID(SUBSTITUTE(LEFT($O2355,FIND(" ",$O2355&amp;" ")-1),"/",REPT(" ",20)),21,20)))),0)&gt;$W2355,"Late","Same day"))</f>
        <v/>
      </c>
      <c r="AF2355" s="26" t="str">
        <f aca="false">IF($A2355="","",IFERROR(INDEX(Validation!$C$193:$C$217,MATCH($A2355,Validation!$A$193:$A$217,0)),IF(COUNTIF(Validation!$U$19:$U$178,$Z2355)&gt;0,$Z2355,IF(COUNTIF(Validation!$S$19:$S$178,$AI2355)=1,INDEX(Validation!$U$19:$U$178,MATCH($AI2355,Validation!$S$19:$S$178,0)),$Z2355))))</f>
        <v/>
      </c>
      <c r="AG2355" s="27" t="str">
        <f aca="false">IF(COUNTA($A2355:$U2355)=0,"",IF($A2355="","No name",IF($F2355="","No date",IF($W2355=0,"Date ilegible",IF(NOT(ISNUMBER($N2355)),"Hours no numéricas",IF($AA2355="NO MATCH","Person no identificada","OK"))))))</f>
        <v/>
      </c>
      <c r="AH2355" s="27" t="str">
        <f aca="false">IF($W2355=0,"No date",IF($W2355&lt;Validation!$B$3,"Before period",IF($W2355&gt;Validation!$C$3,"After period","In period")))</f>
        <v>No date</v>
      </c>
      <c r="AI2355" s="26" t="str">
        <f aca="false">IF($Y2355="","",TRIM(RIGHT(SUBSTITUTE($Y2355," ",REPT(" ",50)),50)))</f>
        <v/>
      </c>
      <c r="AJ2355" s="27" t="str">
        <f aca="false">IF($A2355="","",IF(NOT(ISERROR(MATCH($A2355,Validation!$A$193:$A$217,0))),"Manual mapping",IF(COUNTIF(Validation!$U$19:$U$178,$Z2355)&gt;0,"Direct",IF(COUNTIF(Validation!$S$19:$S$178,$AI2355)=1,"By surname","Unresolved"))))</f>
        <v/>
      </c>
      <c r="AK2355" s="28" t="str">
        <f aca="false">IF($L2355="","",IF(MATCH($L2355,$L$2:$L$3000,0)&lt;&gt;ROW()-1,"",COUNT($AK$1:$AK2354)+1))</f>
        <v/>
      </c>
      <c r="AL2355" s="28" t="str">
        <f aca="false">IF($G2355="","",IF(MATCH($G2355,$G$2:$G$3000,0)&lt;&gt;ROW()-1,"",COUNT($AL$1:$AL2354)+1))</f>
        <v/>
      </c>
      <c r="AM2355" s="28" t="str">
        <f aca="false">IF($H2355="","",IF(MATCH($H2355,$H$2:$H$3000,0)&lt;&gt;ROW()-1,"",COUNT($AM$1:$AM2354)+1))</f>
        <v/>
      </c>
      <c r="AN2355" s="28" t="str">
        <f aca="false">IF($I2355="","",IF(MATCH($I2355,$I$2:$I$3000,0)&lt;&gt;ROW()-1,"",COUNT($AN$1:$AN2354)+1))</f>
        <v/>
      </c>
      <c r="AO2355" s="28" t="str">
        <f aca="false">IF($Q2355="","",IF(MATCH($Q2355,$Q$2:$Q$3000,0)&lt;&gt;ROW()-1,"",COUNT($AO$1:$AO2354)+1))</f>
        <v/>
      </c>
    </row>
    <row r="2356" customFormat="false" ht="12.75" hidden="false" customHeight="true" outlineLevel="0" collapsed="false">
      <c r="W2356" s="24" t="n">
        <f aca="false">IF($F2356="",0,IFERROR(IF(ISNUMBER($F2356),INT($F2356),DATE(VALUE(MID(SUBSTITUTE(LEFT($F2356,FIND(" ",$F2356&amp;" ")-1),"/",REPT(" ",20)),41,20)),VALUE(LEFT(SUBSTITUTE(LEFT($F2356,FIND(" ",$F2356&amp;" ")-1),"/",REPT(" ",20)),20)),VALUE(MID(SUBSTITUTE(LEFT($F2356,FIND(" ",$F2356&amp;" ")-1),"/",REPT(" ",20)),21,20)))),0))</f>
        <v>0</v>
      </c>
      <c r="X2356" s="25" t="str">
        <f aca="false">IF(ISNUMBER($N2356),$N2356*Validation!$B$5,"")</f>
        <v/>
      </c>
      <c r="Y2356" s="26" t="str">
        <f aca="false">IF($A2356="","",SUBSTITUTE(SUBSTITUTE(SUBSTITUTE(SUBSTITUTE(SUBSTITUTE(SUBSTITUTE(SUBSTITUTE(UPPER(TRIM($A2356)),"Á","A"),"É","E"),"Í","I"),"Ó","O"),"Ú","U"),"Ñ","N"),"Ü","U"))</f>
        <v/>
      </c>
      <c r="Z2356" s="26" t="str">
        <f aca="false">IF($Y2356="","",LEFT($Y2356,1)&amp;" "&amp;TRIM(RIGHT(SUBSTITUTE($Y2356," ",REPT(" ",50)),50)))</f>
        <v/>
      </c>
      <c r="AA2356" s="27" t="str">
        <f aca="false">IF($AF2356="","",IF(COUNTIF(Validation!$U$19:$U$178,$AF2356)&gt;0,"OK","NO MATCH"))</f>
        <v/>
      </c>
      <c r="AB2356" s="27" t="str">
        <f aca="false">IF($W2356=0,"",IF(AND($W2356&gt;=Validation!$B$3,$W2356&lt;=Validation!$C$3),"Yes","No"))</f>
        <v/>
      </c>
      <c r="AC2356" s="26" t="str">
        <f aca="false">IF($A2356="","",$AF2356&amp;"|"&amp;TEXT($W2356,"yyyy-mm-dd")&amp;"|"&amp;$J2356&amp;"|"&amp;$N2356)</f>
        <v/>
      </c>
      <c r="AD2356" s="27" t="str">
        <f aca="false">IF($AC2356="","",IF(COUNTIF($AC$2:$AC$3000,$AC2356)&gt;1,"REVIEW","OK"))</f>
        <v/>
      </c>
      <c r="AE2356" s="27" t="str">
        <f aca="false">IF(OR($W2356=0,$O2356=""),"",IF(IFERROR(IF(ISNUMBER($O2356),INT($O2356),DATE(VALUE(MID(SUBSTITUTE(LEFT($O2356,FIND(" ",$O2356&amp;" ")-1),"/",REPT(" ",20)),41,20)),VALUE(LEFT(SUBSTITUTE(LEFT($O2356,FIND(" ",$O2356&amp;" ")-1),"/",REPT(" ",20)),20)),VALUE(MID(SUBSTITUTE(LEFT($O2356,FIND(" ",$O2356&amp;" ")-1),"/",REPT(" ",20)),21,20)))),0)&gt;$W2356,"Late","Same day"))</f>
        <v/>
      </c>
      <c r="AF2356" s="26" t="str">
        <f aca="false">IF($A2356="","",IFERROR(INDEX(Validation!$C$193:$C$217,MATCH($A2356,Validation!$A$193:$A$217,0)),IF(COUNTIF(Validation!$U$19:$U$178,$Z2356)&gt;0,$Z2356,IF(COUNTIF(Validation!$S$19:$S$178,$AI2356)=1,INDEX(Validation!$U$19:$U$178,MATCH($AI2356,Validation!$S$19:$S$178,0)),$Z2356))))</f>
        <v/>
      </c>
      <c r="AG2356" s="27" t="str">
        <f aca="false">IF(COUNTA($A2356:$U2356)=0,"",IF($A2356="","No name",IF($F2356="","No date",IF($W2356=0,"Date ilegible",IF(NOT(ISNUMBER($N2356)),"Hours no numéricas",IF($AA2356="NO MATCH","Person no identificada","OK"))))))</f>
        <v/>
      </c>
      <c r="AH2356" s="27" t="str">
        <f aca="false">IF($W2356=0,"No date",IF($W2356&lt;Validation!$B$3,"Before period",IF($W2356&gt;Validation!$C$3,"After period","In period")))</f>
        <v>No date</v>
      </c>
      <c r="AI2356" s="26" t="str">
        <f aca="false">IF($Y2356="","",TRIM(RIGHT(SUBSTITUTE($Y2356," ",REPT(" ",50)),50)))</f>
        <v/>
      </c>
      <c r="AJ2356" s="27" t="str">
        <f aca="false">IF($A2356="","",IF(NOT(ISERROR(MATCH($A2356,Validation!$A$193:$A$217,0))),"Manual mapping",IF(COUNTIF(Validation!$U$19:$U$178,$Z2356)&gt;0,"Direct",IF(COUNTIF(Validation!$S$19:$S$178,$AI2356)=1,"By surname","Unresolved"))))</f>
        <v/>
      </c>
      <c r="AK2356" s="28" t="str">
        <f aca="false">IF($L2356="","",IF(MATCH($L2356,$L$2:$L$3000,0)&lt;&gt;ROW()-1,"",COUNT($AK$1:$AK2355)+1))</f>
        <v/>
      </c>
      <c r="AL2356" s="28" t="str">
        <f aca="false">IF($G2356="","",IF(MATCH($G2356,$G$2:$G$3000,0)&lt;&gt;ROW()-1,"",COUNT($AL$1:$AL2355)+1))</f>
        <v/>
      </c>
      <c r="AM2356" s="28" t="str">
        <f aca="false">IF($H2356="","",IF(MATCH($H2356,$H$2:$H$3000,0)&lt;&gt;ROW()-1,"",COUNT($AM$1:$AM2355)+1))</f>
        <v/>
      </c>
      <c r="AN2356" s="28" t="str">
        <f aca="false">IF($I2356="","",IF(MATCH($I2356,$I$2:$I$3000,0)&lt;&gt;ROW()-1,"",COUNT($AN$1:$AN2355)+1))</f>
        <v/>
      </c>
      <c r="AO2356" s="28" t="str">
        <f aca="false">IF($Q2356="","",IF(MATCH($Q2356,$Q$2:$Q$3000,0)&lt;&gt;ROW()-1,"",COUNT($AO$1:$AO2355)+1))</f>
        <v/>
      </c>
    </row>
    <row r="2357" customFormat="false" ht="12.75" hidden="false" customHeight="true" outlineLevel="0" collapsed="false">
      <c r="W2357" s="24" t="n">
        <f aca="false">IF($F2357="",0,IFERROR(IF(ISNUMBER($F2357),INT($F2357),DATE(VALUE(MID(SUBSTITUTE(LEFT($F2357,FIND(" ",$F2357&amp;" ")-1),"/",REPT(" ",20)),41,20)),VALUE(LEFT(SUBSTITUTE(LEFT($F2357,FIND(" ",$F2357&amp;" ")-1),"/",REPT(" ",20)),20)),VALUE(MID(SUBSTITUTE(LEFT($F2357,FIND(" ",$F2357&amp;" ")-1),"/",REPT(" ",20)),21,20)))),0))</f>
        <v>0</v>
      </c>
      <c r="X2357" s="25" t="str">
        <f aca="false">IF(ISNUMBER($N2357),$N2357*Validation!$B$5,"")</f>
        <v/>
      </c>
      <c r="Y2357" s="26" t="str">
        <f aca="false">IF($A2357="","",SUBSTITUTE(SUBSTITUTE(SUBSTITUTE(SUBSTITUTE(SUBSTITUTE(SUBSTITUTE(SUBSTITUTE(UPPER(TRIM($A2357)),"Á","A"),"É","E"),"Í","I"),"Ó","O"),"Ú","U"),"Ñ","N"),"Ü","U"))</f>
        <v/>
      </c>
      <c r="Z2357" s="26" t="str">
        <f aca="false">IF($Y2357="","",LEFT($Y2357,1)&amp;" "&amp;TRIM(RIGHT(SUBSTITUTE($Y2357," ",REPT(" ",50)),50)))</f>
        <v/>
      </c>
      <c r="AA2357" s="27" t="str">
        <f aca="false">IF($AF2357="","",IF(COUNTIF(Validation!$U$19:$U$178,$AF2357)&gt;0,"OK","NO MATCH"))</f>
        <v/>
      </c>
      <c r="AB2357" s="27" t="str">
        <f aca="false">IF($W2357=0,"",IF(AND($W2357&gt;=Validation!$B$3,$W2357&lt;=Validation!$C$3),"Yes","No"))</f>
        <v/>
      </c>
      <c r="AC2357" s="26" t="str">
        <f aca="false">IF($A2357="","",$AF2357&amp;"|"&amp;TEXT($W2357,"yyyy-mm-dd")&amp;"|"&amp;$J2357&amp;"|"&amp;$N2357)</f>
        <v/>
      </c>
      <c r="AD2357" s="27" t="str">
        <f aca="false">IF($AC2357="","",IF(COUNTIF($AC$2:$AC$3000,$AC2357)&gt;1,"REVIEW","OK"))</f>
        <v/>
      </c>
      <c r="AE2357" s="27" t="str">
        <f aca="false">IF(OR($W2357=0,$O2357=""),"",IF(IFERROR(IF(ISNUMBER($O2357),INT($O2357),DATE(VALUE(MID(SUBSTITUTE(LEFT($O2357,FIND(" ",$O2357&amp;" ")-1),"/",REPT(" ",20)),41,20)),VALUE(LEFT(SUBSTITUTE(LEFT($O2357,FIND(" ",$O2357&amp;" ")-1),"/",REPT(" ",20)),20)),VALUE(MID(SUBSTITUTE(LEFT($O2357,FIND(" ",$O2357&amp;" ")-1),"/",REPT(" ",20)),21,20)))),0)&gt;$W2357,"Late","Same day"))</f>
        <v/>
      </c>
      <c r="AF2357" s="26" t="str">
        <f aca="false">IF($A2357="","",IFERROR(INDEX(Validation!$C$193:$C$217,MATCH($A2357,Validation!$A$193:$A$217,0)),IF(COUNTIF(Validation!$U$19:$U$178,$Z2357)&gt;0,$Z2357,IF(COUNTIF(Validation!$S$19:$S$178,$AI2357)=1,INDEX(Validation!$U$19:$U$178,MATCH($AI2357,Validation!$S$19:$S$178,0)),$Z2357))))</f>
        <v/>
      </c>
      <c r="AG2357" s="27" t="str">
        <f aca="false">IF(COUNTA($A2357:$U2357)=0,"",IF($A2357="","No name",IF($F2357="","No date",IF($W2357=0,"Date ilegible",IF(NOT(ISNUMBER($N2357)),"Hours no numéricas",IF($AA2357="NO MATCH","Person no identificada","OK"))))))</f>
        <v/>
      </c>
      <c r="AH2357" s="27" t="str">
        <f aca="false">IF($W2357=0,"No date",IF($W2357&lt;Validation!$B$3,"Before period",IF($W2357&gt;Validation!$C$3,"After period","In period")))</f>
        <v>No date</v>
      </c>
      <c r="AI2357" s="26" t="str">
        <f aca="false">IF($Y2357="","",TRIM(RIGHT(SUBSTITUTE($Y2357," ",REPT(" ",50)),50)))</f>
        <v/>
      </c>
      <c r="AJ2357" s="27" t="str">
        <f aca="false">IF($A2357="","",IF(NOT(ISERROR(MATCH($A2357,Validation!$A$193:$A$217,0))),"Manual mapping",IF(COUNTIF(Validation!$U$19:$U$178,$Z2357)&gt;0,"Direct",IF(COUNTIF(Validation!$S$19:$S$178,$AI2357)=1,"By surname","Unresolved"))))</f>
        <v/>
      </c>
      <c r="AK2357" s="28" t="str">
        <f aca="false">IF($L2357="","",IF(MATCH($L2357,$L$2:$L$3000,0)&lt;&gt;ROW()-1,"",COUNT($AK$1:$AK2356)+1))</f>
        <v/>
      </c>
      <c r="AL2357" s="28" t="str">
        <f aca="false">IF($G2357="","",IF(MATCH($G2357,$G$2:$G$3000,0)&lt;&gt;ROW()-1,"",COUNT($AL$1:$AL2356)+1))</f>
        <v/>
      </c>
      <c r="AM2357" s="28" t="str">
        <f aca="false">IF($H2357="","",IF(MATCH($H2357,$H$2:$H$3000,0)&lt;&gt;ROW()-1,"",COUNT($AM$1:$AM2356)+1))</f>
        <v/>
      </c>
      <c r="AN2357" s="28" t="str">
        <f aca="false">IF($I2357="","",IF(MATCH($I2357,$I$2:$I$3000,0)&lt;&gt;ROW()-1,"",COUNT($AN$1:$AN2356)+1))</f>
        <v/>
      </c>
      <c r="AO2357" s="28" t="str">
        <f aca="false">IF($Q2357="","",IF(MATCH($Q2357,$Q$2:$Q$3000,0)&lt;&gt;ROW()-1,"",COUNT($AO$1:$AO2356)+1))</f>
        <v/>
      </c>
    </row>
    <row r="2358" customFormat="false" ht="12.75" hidden="false" customHeight="true" outlineLevel="0" collapsed="false">
      <c r="W2358" s="24" t="n">
        <f aca="false">IF($F2358="",0,IFERROR(IF(ISNUMBER($F2358),INT($F2358),DATE(VALUE(MID(SUBSTITUTE(LEFT($F2358,FIND(" ",$F2358&amp;" ")-1),"/",REPT(" ",20)),41,20)),VALUE(LEFT(SUBSTITUTE(LEFT($F2358,FIND(" ",$F2358&amp;" ")-1),"/",REPT(" ",20)),20)),VALUE(MID(SUBSTITUTE(LEFT($F2358,FIND(" ",$F2358&amp;" ")-1),"/",REPT(" ",20)),21,20)))),0))</f>
        <v>0</v>
      </c>
      <c r="X2358" s="25" t="str">
        <f aca="false">IF(ISNUMBER($N2358),$N2358*Validation!$B$5,"")</f>
        <v/>
      </c>
      <c r="Y2358" s="26" t="str">
        <f aca="false">IF($A2358="","",SUBSTITUTE(SUBSTITUTE(SUBSTITUTE(SUBSTITUTE(SUBSTITUTE(SUBSTITUTE(SUBSTITUTE(UPPER(TRIM($A2358)),"Á","A"),"É","E"),"Í","I"),"Ó","O"),"Ú","U"),"Ñ","N"),"Ü","U"))</f>
        <v/>
      </c>
      <c r="Z2358" s="26" t="str">
        <f aca="false">IF($Y2358="","",LEFT($Y2358,1)&amp;" "&amp;TRIM(RIGHT(SUBSTITUTE($Y2358," ",REPT(" ",50)),50)))</f>
        <v/>
      </c>
      <c r="AA2358" s="27" t="str">
        <f aca="false">IF($AF2358="","",IF(COUNTIF(Validation!$U$19:$U$178,$AF2358)&gt;0,"OK","NO MATCH"))</f>
        <v/>
      </c>
      <c r="AB2358" s="27" t="str">
        <f aca="false">IF($W2358=0,"",IF(AND($W2358&gt;=Validation!$B$3,$W2358&lt;=Validation!$C$3),"Yes","No"))</f>
        <v/>
      </c>
      <c r="AC2358" s="26" t="str">
        <f aca="false">IF($A2358="","",$AF2358&amp;"|"&amp;TEXT($W2358,"yyyy-mm-dd")&amp;"|"&amp;$J2358&amp;"|"&amp;$N2358)</f>
        <v/>
      </c>
      <c r="AD2358" s="27" t="str">
        <f aca="false">IF($AC2358="","",IF(COUNTIF($AC$2:$AC$3000,$AC2358)&gt;1,"REVIEW","OK"))</f>
        <v/>
      </c>
      <c r="AE2358" s="27" t="str">
        <f aca="false">IF(OR($W2358=0,$O2358=""),"",IF(IFERROR(IF(ISNUMBER($O2358),INT($O2358),DATE(VALUE(MID(SUBSTITUTE(LEFT($O2358,FIND(" ",$O2358&amp;" ")-1),"/",REPT(" ",20)),41,20)),VALUE(LEFT(SUBSTITUTE(LEFT($O2358,FIND(" ",$O2358&amp;" ")-1),"/",REPT(" ",20)),20)),VALUE(MID(SUBSTITUTE(LEFT($O2358,FIND(" ",$O2358&amp;" ")-1),"/",REPT(" ",20)),21,20)))),0)&gt;$W2358,"Late","Same day"))</f>
        <v/>
      </c>
      <c r="AF2358" s="26" t="str">
        <f aca="false">IF($A2358="","",IFERROR(INDEX(Validation!$C$193:$C$217,MATCH($A2358,Validation!$A$193:$A$217,0)),IF(COUNTIF(Validation!$U$19:$U$178,$Z2358)&gt;0,$Z2358,IF(COUNTIF(Validation!$S$19:$S$178,$AI2358)=1,INDEX(Validation!$U$19:$U$178,MATCH($AI2358,Validation!$S$19:$S$178,0)),$Z2358))))</f>
        <v/>
      </c>
      <c r="AG2358" s="27" t="str">
        <f aca="false">IF(COUNTA($A2358:$U2358)=0,"",IF($A2358="","No name",IF($F2358="","No date",IF($W2358=0,"Date ilegible",IF(NOT(ISNUMBER($N2358)),"Hours no numéricas",IF($AA2358="NO MATCH","Person no identificada","OK"))))))</f>
        <v/>
      </c>
      <c r="AH2358" s="27" t="str">
        <f aca="false">IF($W2358=0,"No date",IF($W2358&lt;Validation!$B$3,"Before period",IF($W2358&gt;Validation!$C$3,"After period","In period")))</f>
        <v>No date</v>
      </c>
      <c r="AI2358" s="26" t="str">
        <f aca="false">IF($Y2358="","",TRIM(RIGHT(SUBSTITUTE($Y2358," ",REPT(" ",50)),50)))</f>
        <v/>
      </c>
      <c r="AJ2358" s="27" t="str">
        <f aca="false">IF($A2358="","",IF(NOT(ISERROR(MATCH($A2358,Validation!$A$193:$A$217,0))),"Manual mapping",IF(COUNTIF(Validation!$U$19:$U$178,$Z2358)&gt;0,"Direct",IF(COUNTIF(Validation!$S$19:$S$178,$AI2358)=1,"By surname","Unresolved"))))</f>
        <v/>
      </c>
      <c r="AK2358" s="28" t="str">
        <f aca="false">IF($L2358="","",IF(MATCH($L2358,$L$2:$L$3000,0)&lt;&gt;ROW()-1,"",COUNT($AK$1:$AK2357)+1))</f>
        <v/>
      </c>
      <c r="AL2358" s="28" t="str">
        <f aca="false">IF($G2358="","",IF(MATCH($G2358,$G$2:$G$3000,0)&lt;&gt;ROW()-1,"",COUNT($AL$1:$AL2357)+1))</f>
        <v/>
      </c>
      <c r="AM2358" s="28" t="str">
        <f aca="false">IF($H2358="","",IF(MATCH($H2358,$H$2:$H$3000,0)&lt;&gt;ROW()-1,"",COUNT($AM$1:$AM2357)+1))</f>
        <v/>
      </c>
      <c r="AN2358" s="28" t="str">
        <f aca="false">IF($I2358="","",IF(MATCH($I2358,$I$2:$I$3000,0)&lt;&gt;ROW()-1,"",COUNT($AN$1:$AN2357)+1))</f>
        <v/>
      </c>
      <c r="AO2358" s="28" t="str">
        <f aca="false">IF($Q2358="","",IF(MATCH($Q2358,$Q$2:$Q$3000,0)&lt;&gt;ROW()-1,"",COUNT($AO$1:$AO2357)+1))</f>
        <v/>
      </c>
    </row>
    <row r="2359" customFormat="false" ht="12.75" hidden="false" customHeight="true" outlineLevel="0" collapsed="false">
      <c r="W2359" s="24" t="n">
        <f aca="false">IF($F2359="",0,IFERROR(IF(ISNUMBER($F2359),INT($F2359),DATE(VALUE(MID(SUBSTITUTE(LEFT($F2359,FIND(" ",$F2359&amp;" ")-1),"/",REPT(" ",20)),41,20)),VALUE(LEFT(SUBSTITUTE(LEFT($F2359,FIND(" ",$F2359&amp;" ")-1),"/",REPT(" ",20)),20)),VALUE(MID(SUBSTITUTE(LEFT($F2359,FIND(" ",$F2359&amp;" ")-1),"/",REPT(" ",20)),21,20)))),0))</f>
        <v>0</v>
      </c>
      <c r="X2359" s="25" t="str">
        <f aca="false">IF(ISNUMBER($N2359),$N2359*Validation!$B$5,"")</f>
        <v/>
      </c>
      <c r="Y2359" s="26" t="str">
        <f aca="false">IF($A2359="","",SUBSTITUTE(SUBSTITUTE(SUBSTITUTE(SUBSTITUTE(SUBSTITUTE(SUBSTITUTE(SUBSTITUTE(UPPER(TRIM($A2359)),"Á","A"),"É","E"),"Í","I"),"Ó","O"),"Ú","U"),"Ñ","N"),"Ü","U"))</f>
        <v/>
      </c>
      <c r="Z2359" s="26" t="str">
        <f aca="false">IF($Y2359="","",LEFT($Y2359,1)&amp;" "&amp;TRIM(RIGHT(SUBSTITUTE($Y2359," ",REPT(" ",50)),50)))</f>
        <v/>
      </c>
      <c r="AA2359" s="27" t="str">
        <f aca="false">IF($AF2359="","",IF(COUNTIF(Validation!$U$19:$U$178,$AF2359)&gt;0,"OK","NO MATCH"))</f>
        <v/>
      </c>
      <c r="AB2359" s="27" t="str">
        <f aca="false">IF($W2359=0,"",IF(AND($W2359&gt;=Validation!$B$3,$W2359&lt;=Validation!$C$3),"Yes","No"))</f>
        <v/>
      </c>
      <c r="AC2359" s="26" t="str">
        <f aca="false">IF($A2359="","",$AF2359&amp;"|"&amp;TEXT($W2359,"yyyy-mm-dd")&amp;"|"&amp;$J2359&amp;"|"&amp;$N2359)</f>
        <v/>
      </c>
      <c r="AD2359" s="27" t="str">
        <f aca="false">IF($AC2359="","",IF(COUNTIF($AC$2:$AC$3000,$AC2359)&gt;1,"REVIEW","OK"))</f>
        <v/>
      </c>
      <c r="AE2359" s="27" t="str">
        <f aca="false">IF(OR($W2359=0,$O2359=""),"",IF(IFERROR(IF(ISNUMBER($O2359),INT($O2359),DATE(VALUE(MID(SUBSTITUTE(LEFT($O2359,FIND(" ",$O2359&amp;" ")-1),"/",REPT(" ",20)),41,20)),VALUE(LEFT(SUBSTITUTE(LEFT($O2359,FIND(" ",$O2359&amp;" ")-1),"/",REPT(" ",20)),20)),VALUE(MID(SUBSTITUTE(LEFT($O2359,FIND(" ",$O2359&amp;" ")-1),"/",REPT(" ",20)),21,20)))),0)&gt;$W2359,"Late","Same day"))</f>
        <v/>
      </c>
      <c r="AF2359" s="26" t="str">
        <f aca="false">IF($A2359="","",IFERROR(INDEX(Validation!$C$193:$C$217,MATCH($A2359,Validation!$A$193:$A$217,0)),IF(COUNTIF(Validation!$U$19:$U$178,$Z2359)&gt;0,$Z2359,IF(COUNTIF(Validation!$S$19:$S$178,$AI2359)=1,INDEX(Validation!$U$19:$U$178,MATCH($AI2359,Validation!$S$19:$S$178,0)),$Z2359))))</f>
        <v/>
      </c>
      <c r="AG2359" s="27" t="str">
        <f aca="false">IF(COUNTA($A2359:$U2359)=0,"",IF($A2359="","No name",IF($F2359="","No date",IF($W2359=0,"Date ilegible",IF(NOT(ISNUMBER($N2359)),"Hours no numéricas",IF($AA2359="NO MATCH","Person no identificada","OK"))))))</f>
        <v/>
      </c>
      <c r="AH2359" s="27" t="str">
        <f aca="false">IF($W2359=0,"No date",IF($W2359&lt;Validation!$B$3,"Before period",IF($W2359&gt;Validation!$C$3,"After period","In period")))</f>
        <v>No date</v>
      </c>
      <c r="AI2359" s="26" t="str">
        <f aca="false">IF($Y2359="","",TRIM(RIGHT(SUBSTITUTE($Y2359," ",REPT(" ",50)),50)))</f>
        <v/>
      </c>
      <c r="AJ2359" s="27" t="str">
        <f aca="false">IF($A2359="","",IF(NOT(ISERROR(MATCH($A2359,Validation!$A$193:$A$217,0))),"Manual mapping",IF(COUNTIF(Validation!$U$19:$U$178,$Z2359)&gt;0,"Direct",IF(COUNTIF(Validation!$S$19:$S$178,$AI2359)=1,"By surname","Unresolved"))))</f>
        <v/>
      </c>
      <c r="AK2359" s="28" t="str">
        <f aca="false">IF($L2359="","",IF(MATCH($L2359,$L$2:$L$3000,0)&lt;&gt;ROW()-1,"",COUNT($AK$1:$AK2358)+1))</f>
        <v/>
      </c>
      <c r="AL2359" s="28" t="str">
        <f aca="false">IF($G2359="","",IF(MATCH($G2359,$G$2:$G$3000,0)&lt;&gt;ROW()-1,"",COUNT($AL$1:$AL2358)+1))</f>
        <v/>
      </c>
      <c r="AM2359" s="28" t="str">
        <f aca="false">IF($H2359="","",IF(MATCH($H2359,$H$2:$H$3000,0)&lt;&gt;ROW()-1,"",COUNT($AM$1:$AM2358)+1))</f>
        <v/>
      </c>
      <c r="AN2359" s="28" t="str">
        <f aca="false">IF($I2359="","",IF(MATCH($I2359,$I$2:$I$3000,0)&lt;&gt;ROW()-1,"",COUNT($AN$1:$AN2358)+1))</f>
        <v/>
      </c>
      <c r="AO2359" s="28" t="str">
        <f aca="false">IF($Q2359="","",IF(MATCH($Q2359,$Q$2:$Q$3000,0)&lt;&gt;ROW()-1,"",COUNT($AO$1:$AO2358)+1))</f>
        <v/>
      </c>
    </row>
    <row r="2360" customFormat="false" ht="12.75" hidden="false" customHeight="true" outlineLevel="0" collapsed="false">
      <c r="W2360" s="24" t="n">
        <f aca="false">IF($F2360="",0,IFERROR(IF(ISNUMBER($F2360),INT($F2360),DATE(VALUE(MID(SUBSTITUTE(LEFT($F2360,FIND(" ",$F2360&amp;" ")-1),"/",REPT(" ",20)),41,20)),VALUE(LEFT(SUBSTITUTE(LEFT($F2360,FIND(" ",$F2360&amp;" ")-1),"/",REPT(" ",20)),20)),VALUE(MID(SUBSTITUTE(LEFT($F2360,FIND(" ",$F2360&amp;" ")-1),"/",REPT(" ",20)),21,20)))),0))</f>
        <v>0</v>
      </c>
      <c r="X2360" s="25" t="str">
        <f aca="false">IF(ISNUMBER($N2360),$N2360*Validation!$B$5,"")</f>
        <v/>
      </c>
      <c r="Y2360" s="26" t="str">
        <f aca="false">IF($A2360="","",SUBSTITUTE(SUBSTITUTE(SUBSTITUTE(SUBSTITUTE(SUBSTITUTE(SUBSTITUTE(SUBSTITUTE(UPPER(TRIM($A2360)),"Á","A"),"É","E"),"Í","I"),"Ó","O"),"Ú","U"),"Ñ","N"),"Ü","U"))</f>
        <v/>
      </c>
      <c r="Z2360" s="26" t="str">
        <f aca="false">IF($Y2360="","",LEFT($Y2360,1)&amp;" "&amp;TRIM(RIGHT(SUBSTITUTE($Y2360," ",REPT(" ",50)),50)))</f>
        <v/>
      </c>
      <c r="AA2360" s="27" t="str">
        <f aca="false">IF($AF2360="","",IF(COUNTIF(Validation!$U$19:$U$178,$AF2360)&gt;0,"OK","NO MATCH"))</f>
        <v/>
      </c>
      <c r="AB2360" s="27" t="str">
        <f aca="false">IF($W2360=0,"",IF(AND($W2360&gt;=Validation!$B$3,$W2360&lt;=Validation!$C$3),"Yes","No"))</f>
        <v/>
      </c>
      <c r="AC2360" s="26" t="str">
        <f aca="false">IF($A2360="","",$AF2360&amp;"|"&amp;TEXT($W2360,"yyyy-mm-dd")&amp;"|"&amp;$J2360&amp;"|"&amp;$N2360)</f>
        <v/>
      </c>
      <c r="AD2360" s="27" t="str">
        <f aca="false">IF($AC2360="","",IF(COUNTIF($AC$2:$AC$3000,$AC2360)&gt;1,"REVIEW","OK"))</f>
        <v/>
      </c>
      <c r="AE2360" s="27" t="str">
        <f aca="false">IF(OR($W2360=0,$O2360=""),"",IF(IFERROR(IF(ISNUMBER($O2360),INT($O2360),DATE(VALUE(MID(SUBSTITUTE(LEFT($O2360,FIND(" ",$O2360&amp;" ")-1),"/",REPT(" ",20)),41,20)),VALUE(LEFT(SUBSTITUTE(LEFT($O2360,FIND(" ",$O2360&amp;" ")-1),"/",REPT(" ",20)),20)),VALUE(MID(SUBSTITUTE(LEFT($O2360,FIND(" ",$O2360&amp;" ")-1),"/",REPT(" ",20)),21,20)))),0)&gt;$W2360,"Late","Same day"))</f>
        <v/>
      </c>
      <c r="AF2360" s="26" t="str">
        <f aca="false">IF($A2360="","",IFERROR(INDEX(Validation!$C$193:$C$217,MATCH($A2360,Validation!$A$193:$A$217,0)),IF(COUNTIF(Validation!$U$19:$U$178,$Z2360)&gt;0,$Z2360,IF(COUNTIF(Validation!$S$19:$S$178,$AI2360)=1,INDEX(Validation!$U$19:$U$178,MATCH($AI2360,Validation!$S$19:$S$178,0)),$Z2360))))</f>
        <v/>
      </c>
      <c r="AG2360" s="27" t="str">
        <f aca="false">IF(COUNTA($A2360:$U2360)=0,"",IF($A2360="","No name",IF($F2360="","No date",IF($W2360=0,"Date ilegible",IF(NOT(ISNUMBER($N2360)),"Hours no numéricas",IF($AA2360="NO MATCH","Person no identificada","OK"))))))</f>
        <v/>
      </c>
      <c r="AH2360" s="27" t="str">
        <f aca="false">IF($W2360=0,"No date",IF($W2360&lt;Validation!$B$3,"Before period",IF($W2360&gt;Validation!$C$3,"After period","In period")))</f>
        <v>No date</v>
      </c>
      <c r="AI2360" s="26" t="str">
        <f aca="false">IF($Y2360="","",TRIM(RIGHT(SUBSTITUTE($Y2360," ",REPT(" ",50)),50)))</f>
        <v/>
      </c>
      <c r="AJ2360" s="27" t="str">
        <f aca="false">IF($A2360="","",IF(NOT(ISERROR(MATCH($A2360,Validation!$A$193:$A$217,0))),"Manual mapping",IF(COUNTIF(Validation!$U$19:$U$178,$Z2360)&gt;0,"Direct",IF(COUNTIF(Validation!$S$19:$S$178,$AI2360)=1,"By surname","Unresolved"))))</f>
        <v/>
      </c>
      <c r="AK2360" s="28" t="str">
        <f aca="false">IF($L2360="","",IF(MATCH($L2360,$L$2:$L$3000,0)&lt;&gt;ROW()-1,"",COUNT($AK$1:$AK2359)+1))</f>
        <v/>
      </c>
      <c r="AL2360" s="28" t="str">
        <f aca="false">IF($G2360="","",IF(MATCH($G2360,$G$2:$G$3000,0)&lt;&gt;ROW()-1,"",COUNT($AL$1:$AL2359)+1))</f>
        <v/>
      </c>
      <c r="AM2360" s="28" t="str">
        <f aca="false">IF($H2360="","",IF(MATCH($H2360,$H$2:$H$3000,0)&lt;&gt;ROW()-1,"",COUNT($AM$1:$AM2359)+1))</f>
        <v/>
      </c>
      <c r="AN2360" s="28" t="str">
        <f aca="false">IF($I2360="","",IF(MATCH($I2360,$I$2:$I$3000,0)&lt;&gt;ROW()-1,"",COUNT($AN$1:$AN2359)+1))</f>
        <v/>
      </c>
      <c r="AO2360" s="28" t="str">
        <f aca="false">IF($Q2360="","",IF(MATCH($Q2360,$Q$2:$Q$3000,0)&lt;&gt;ROW()-1,"",COUNT($AO$1:$AO2359)+1))</f>
        <v/>
      </c>
    </row>
    <row r="2361" customFormat="false" ht="12.75" hidden="false" customHeight="true" outlineLevel="0" collapsed="false">
      <c r="W2361" s="24" t="n">
        <f aca="false">IF($F2361="",0,IFERROR(IF(ISNUMBER($F2361),INT($F2361),DATE(VALUE(MID(SUBSTITUTE(LEFT($F2361,FIND(" ",$F2361&amp;" ")-1),"/",REPT(" ",20)),41,20)),VALUE(LEFT(SUBSTITUTE(LEFT($F2361,FIND(" ",$F2361&amp;" ")-1),"/",REPT(" ",20)),20)),VALUE(MID(SUBSTITUTE(LEFT($F2361,FIND(" ",$F2361&amp;" ")-1),"/",REPT(" ",20)),21,20)))),0))</f>
        <v>0</v>
      </c>
      <c r="X2361" s="25" t="str">
        <f aca="false">IF(ISNUMBER($N2361),$N2361*Validation!$B$5,"")</f>
        <v/>
      </c>
      <c r="Y2361" s="26" t="str">
        <f aca="false">IF($A2361="","",SUBSTITUTE(SUBSTITUTE(SUBSTITUTE(SUBSTITUTE(SUBSTITUTE(SUBSTITUTE(SUBSTITUTE(UPPER(TRIM($A2361)),"Á","A"),"É","E"),"Í","I"),"Ó","O"),"Ú","U"),"Ñ","N"),"Ü","U"))</f>
        <v/>
      </c>
      <c r="Z2361" s="26" t="str">
        <f aca="false">IF($Y2361="","",LEFT($Y2361,1)&amp;" "&amp;TRIM(RIGHT(SUBSTITUTE($Y2361," ",REPT(" ",50)),50)))</f>
        <v/>
      </c>
      <c r="AA2361" s="27" t="str">
        <f aca="false">IF($AF2361="","",IF(COUNTIF(Validation!$U$19:$U$178,$AF2361)&gt;0,"OK","NO MATCH"))</f>
        <v/>
      </c>
      <c r="AB2361" s="27" t="str">
        <f aca="false">IF($W2361=0,"",IF(AND($W2361&gt;=Validation!$B$3,$W2361&lt;=Validation!$C$3),"Yes","No"))</f>
        <v/>
      </c>
      <c r="AC2361" s="26" t="str">
        <f aca="false">IF($A2361="","",$AF2361&amp;"|"&amp;TEXT($W2361,"yyyy-mm-dd")&amp;"|"&amp;$J2361&amp;"|"&amp;$N2361)</f>
        <v/>
      </c>
      <c r="AD2361" s="27" t="str">
        <f aca="false">IF($AC2361="","",IF(COUNTIF($AC$2:$AC$3000,$AC2361)&gt;1,"REVIEW","OK"))</f>
        <v/>
      </c>
      <c r="AE2361" s="27" t="str">
        <f aca="false">IF(OR($W2361=0,$O2361=""),"",IF(IFERROR(IF(ISNUMBER($O2361),INT($O2361),DATE(VALUE(MID(SUBSTITUTE(LEFT($O2361,FIND(" ",$O2361&amp;" ")-1),"/",REPT(" ",20)),41,20)),VALUE(LEFT(SUBSTITUTE(LEFT($O2361,FIND(" ",$O2361&amp;" ")-1),"/",REPT(" ",20)),20)),VALUE(MID(SUBSTITUTE(LEFT($O2361,FIND(" ",$O2361&amp;" ")-1),"/",REPT(" ",20)),21,20)))),0)&gt;$W2361,"Late","Same day"))</f>
        <v/>
      </c>
      <c r="AF2361" s="26" t="str">
        <f aca="false">IF($A2361="","",IFERROR(INDEX(Validation!$C$193:$C$217,MATCH($A2361,Validation!$A$193:$A$217,0)),IF(COUNTIF(Validation!$U$19:$U$178,$Z2361)&gt;0,$Z2361,IF(COUNTIF(Validation!$S$19:$S$178,$AI2361)=1,INDEX(Validation!$U$19:$U$178,MATCH($AI2361,Validation!$S$19:$S$178,0)),$Z2361))))</f>
        <v/>
      </c>
      <c r="AG2361" s="27" t="str">
        <f aca="false">IF(COUNTA($A2361:$U2361)=0,"",IF($A2361="","No name",IF($F2361="","No date",IF($W2361=0,"Date ilegible",IF(NOT(ISNUMBER($N2361)),"Hours no numéricas",IF($AA2361="NO MATCH","Person no identificada","OK"))))))</f>
        <v/>
      </c>
      <c r="AH2361" s="27" t="str">
        <f aca="false">IF($W2361=0,"No date",IF($W2361&lt;Validation!$B$3,"Before period",IF($W2361&gt;Validation!$C$3,"After period","In period")))</f>
        <v>No date</v>
      </c>
      <c r="AI2361" s="26" t="str">
        <f aca="false">IF($Y2361="","",TRIM(RIGHT(SUBSTITUTE($Y2361," ",REPT(" ",50)),50)))</f>
        <v/>
      </c>
      <c r="AJ2361" s="27" t="str">
        <f aca="false">IF($A2361="","",IF(NOT(ISERROR(MATCH($A2361,Validation!$A$193:$A$217,0))),"Manual mapping",IF(COUNTIF(Validation!$U$19:$U$178,$Z2361)&gt;0,"Direct",IF(COUNTIF(Validation!$S$19:$S$178,$AI2361)=1,"By surname","Unresolved"))))</f>
        <v/>
      </c>
      <c r="AK2361" s="28" t="str">
        <f aca="false">IF($L2361="","",IF(MATCH($L2361,$L$2:$L$3000,0)&lt;&gt;ROW()-1,"",COUNT($AK$1:$AK2360)+1))</f>
        <v/>
      </c>
      <c r="AL2361" s="28" t="str">
        <f aca="false">IF($G2361="","",IF(MATCH($G2361,$G$2:$G$3000,0)&lt;&gt;ROW()-1,"",COUNT($AL$1:$AL2360)+1))</f>
        <v/>
      </c>
      <c r="AM2361" s="28" t="str">
        <f aca="false">IF($H2361="","",IF(MATCH($H2361,$H$2:$H$3000,0)&lt;&gt;ROW()-1,"",COUNT($AM$1:$AM2360)+1))</f>
        <v/>
      </c>
      <c r="AN2361" s="28" t="str">
        <f aca="false">IF($I2361="","",IF(MATCH($I2361,$I$2:$I$3000,0)&lt;&gt;ROW()-1,"",COUNT($AN$1:$AN2360)+1))</f>
        <v/>
      </c>
      <c r="AO2361" s="28" t="str">
        <f aca="false">IF($Q2361="","",IF(MATCH($Q2361,$Q$2:$Q$3000,0)&lt;&gt;ROW()-1,"",COUNT($AO$1:$AO2360)+1))</f>
        <v/>
      </c>
    </row>
    <row r="2362" customFormat="false" ht="12.75" hidden="false" customHeight="true" outlineLevel="0" collapsed="false">
      <c r="W2362" s="24" t="n">
        <f aca="false">IF($F2362="",0,IFERROR(IF(ISNUMBER($F2362),INT($F2362),DATE(VALUE(MID(SUBSTITUTE(LEFT($F2362,FIND(" ",$F2362&amp;" ")-1),"/",REPT(" ",20)),41,20)),VALUE(LEFT(SUBSTITUTE(LEFT($F2362,FIND(" ",$F2362&amp;" ")-1),"/",REPT(" ",20)),20)),VALUE(MID(SUBSTITUTE(LEFT($F2362,FIND(" ",$F2362&amp;" ")-1),"/",REPT(" ",20)),21,20)))),0))</f>
        <v>0</v>
      </c>
      <c r="X2362" s="25" t="str">
        <f aca="false">IF(ISNUMBER($N2362),$N2362*Validation!$B$5,"")</f>
        <v/>
      </c>
      <c r="Y2362" s="26" t="str">
        <f aca="false">IF($A2362="","",SUBSTITUTE(SUBSTITUTE(SUBSTITUTE(SUBSTITUTE(SUBSTITUTE(SUBSTITUTE(SUBSTITUTE(UPPER(TRIM($A2362)),"Á","A"),"É","E"),"Í","I"),"Ó","O"),"Ú","U"),"Ñ","N"),"Ü","U"))</f>
        <v/>
      </c>
      <c r="Z2362" s="26" t="str">
        <f aca="false">IF($Y2362="","",LEFT($Y2362,1)&amp;" "&amp;TRIM(RIGHT(SUBSTITUTE($Y2362," ",REPT(" ",50)),50)))</f>
        <v/>
      </c>
      <c r="AA2362" s="27" t="str">
        <f aca="false">IF($AF2362="","",IF(COUNTIF(Validation!$U$19:$U$178,$AF2362)&gt;0,"OK","NO MATCH"))</f>
        <v/>
      </c>
      <c r="AB2362" s="27" t="str">
        <f aca="false">IF($W2362=0,"",IF(AND($W2362&gt;=Validation!$B$3,$W2362&lt;=Validation!$C$3),"Yes","No"))</f>
        <v/>
      </c>
      <c r="AC2362" s="26" t="str">
        <f aca="false">IF($A2362="","",$AF2362&amp;"|"&amp;TEXT($W2362,"yyyy-mm-dd")&amp;"|"&amp;$J2362&amp;"|"&amp;$N2362)</f>
        <v/>
      </c>
      <c r="AD2362" s="27" t="str">
        <f aca="false">IF($AC2362="","",IF(COUNTIF($AC$2:$AC$3000,$AC2362)&gt;1,"REVIEW","OK"))</f>
        <v/>
      </c>
      <c r="AE2362" s="27" t="str">
        <f aca="false">IF(OR($W2362=0,$O2362=""),"",IF(IFERROR(IF(ISNUMBER($O2362),INT($O2362),DATE(VALUE(MID(SUBSTITUTE(LEFT($O2362,FIND(" ",$O2362&amp;" ")-1),"/",REPT(" ",20)),41,20)),VALUE(LEFT(SUBSTITUTE(LEFT($O2362,FIND(" ",$O2362&amp;" ")-1),"/",REPT(" ",20)),20)),VALUE(MID(SUBSTITUTE(LEFT($O2362,FIND(" ",$O2362&amp;" ")-1),"/",REPT(" ",20)),21,20)))),0)&gt;$W2362,"Late","Same day"))</f>
        <v/>
      </c>
      <c r="AF2362" s="26" t="str">
        <f aca="false">IF($A2362="","",IFERROR(INDEX(Validation!$C$193:$C$217,MATCH($A2362,Validation!$A$193:$A$217,0)),IF(COUNTIF(Validation!$U$19:$U$178,$Z2362)&gt;0,$Z2362,IF(COUNTIF(Validation!$S$19:$S$178,$AI2362)=1,INDEX(Validation!$U$19:$U$178,MATCH($AI2362,Validation!$S$19:$S$178,0)),$Z2362))))</f>
        <v/>
      </c>
      <c r="AG2362" s="27" t="str">
        <f aca="false">IF(COUNTA($A2362:$U2362)=0,"",IF($A2362="","No name",IF($F2362="","No date",IF($W2362=0,"Date ilegible",IF(NOT(ISNUMBER($N2362)),"Hours no numéricas",IF($AA2362="NO MATCH","Person no identificada","OK"))))))</f>
        <v/>
      </c>
      <c r="AH2362" s="27" t="str">
        <f aca="false">IF($W2362=0,"No date",IF($W2362&lt;Validation!$B$3,"Before period",IF($W2362&gt;Validation!$C$3,"After period","In period")))</f>
        <v>No date</v>
      </c>
      <c r="AI2362" s="26" t="str">
        <f aca="false">IF($Y2362="","",TRIM(RIGHT(SUBSTITUTE($Y2362," ",REPT(" ",50)),50)))</f>
        <v/>
      </c>
      <c r="AJ2362" s="27" t="str">
        <f aca="false">IF($A2362="","",IF(NOT(ISERROR(MATCH($A2362,Validation!$A$193:$A$217,0))),"Manual mapping",IF(COUNTIF(Validation!$U$19:$U$178,$Z2362)&gt;0,"Direct",IF(COUNTIF(Validation!$S$19:$S$178,$AI2362)=1,"By surname","Unresolved"))))</f>
        <v/>
      </c>
      <c r="AK2362" s="28" t="str">
        <f aca="false">IF($L2362="","",IF(MATCH($L2362,$L$2:$L$3000,0)&lt;&gt;ROW()-1,"",COUNT($AK$1:$AK2361)+1))</f>
        <v/>
      </c>
      <c r="AL2362" s="28" t="str">
        <f aca="false">IF($G2362="","",IF(MATCH($G2362,$G$2:$G$3000,0)&lt;&gt;ROW()-1,"",COUNT($AL$1:$AL2361)+1))</f>
        <v/>
      </c>
      <c r="AM2362" s="28" t="str">
        <f aca="false">IF($H2362="","",IF(MATCH($H2362,$H$2:$H$3000,0)&lt;&gt;ROW()-1,"",COUNT($AM$1:$AM2361)+1))</f>
        <v/>
      </c>
      <c r="AN2362" s="28" t="str">
        <f aca="false">IF($I2362="","",IF(MATCH($I2362,$I$2:$I$3000,0)&lt;&gt;ROW()-1,"",COUNT($AN$1:$AN2361)+1))</f>
        <v/>
      </c>
      <c r="AO2362" s="28" t="str">
        <f aca="false">IF($Q2362="","",IF(MATCH($Q2362,$Q$2:$Q$3000,0)&lt;&gt;ROW()-1,"",COUNT($AO$1:$AO2361)+1))</f>
        <v/>
      </c>
    </row>
    <row r="2363" customFormat="false" ht="12.75" hidden="false" customHeight="true" outlineLevel="0" collapsed="false">
      <c r="W2363" s="24" t="n">
        <f aca="false">IF($F2363="",0,IFERROR(IF(ISNUMBER($F2363),INT($F2363),DATE(VALUE(MID(SUBSTITUTE(LEFT($F2363,FIND(" ",$F2363&amp;" ")-1),"/",REPT(" ",20)),41,20)),VALUE(LEFT(SUBSTITUTE(LEFT($F2363,FIND(" ",$F2363&amp;" ")-1),"/",REPT(" ",20)),20)),VALUE(MID(SUBSTITUTE(LEFT($F2363,FIND(" ",$F2363&amp;" ")-1),"/",REPT(" ",20)),21,20)))),0))</f>
        <v>0</v>
      </c>
      <c r="X2363" s="25" t="str">
        <f aca="false">IF(ISNUMBER($N2363),$N2363*Validation!$B$5,"")</f>
        <v/>
      </c>
      <c r="Y2363" s="26" t="str">
        <f aca="false">IF($A2363="","",SUBSTITUTE(SUBSTITUTE(SUBSTITUTE(SUBSTITUTE(SUBSTITUTE(SUBSTITUTE(SUBSTITUTE(UPPER(TRIM($A2363)),"Á","A"),"É","E"),"Í","I"),"Ó","O"),"Ú","U"),"Ñ","N"),"Ü","U"))</f>
        <v/>
      </c>
      <c r="Z2363" s="26" t="str">
        <f aca="false">IF($Y2363="","",LEFT($Y2363,1)&amp;" "&amp;TRIM(RIGHT(SUBSTITUTE($Y2363," ",REPT(" ",50)),50)))</f>
        <v/>
      </c>
      <c r="AA2363" s="27" t="str">
        <f aca="false">IF($AF2363="","",IF(COUNTIF(Validation!$U$19:$U$178,$AF2363)&gt;0,"OK","NO MATCH"))</f>
        <v/>
      </c>
      <c r="AB2363" s="27" t="str">
        <f aca="false">IF($W2363=0,"",IF(AND($W2363&gt;=Validation!$B$3,$W2363&lt;=Validation!$C$3),"Yes","No"))</f>
        <v/>
      </c>
      <c r="AC2363" s="26" t="str">
        <f aca="false">IF($A2363="","",$AF2363&amp;"|"&amp;TEXT($W2363,"yyyy-mm-dd")&amp;"|"&amp;$J2363&amp;"|"&amp;$N2363)</f>
        <v/>
      </c>
      <c r="AD2363" s="27" t="str">
        <f aca="false">IF($AC2363="","",IF(COUNTIF($AC$2:$AC$3000,$AC2363)&gt;1,"REVIEW","OK"))</f>
        <v/>
      </c>
      <c r="AE2363" s="27" t="str">
        <f aca="false">IF(OR($W2363=0,$O2363=""),"",IF(IFERROR(IF(ISNUMBER($O2363),INT($O2363),DATE(VALUE(MID(SUBSTITUTE(LEFT($O2363,FIND(" ",$O2363&amp;" ")-1),"/",REPT(" ",20)),41,20)),VALUE(LEFT(SUBSTITUTE(LEFT($O2363,FIND(" ",$O2363&amp;" ")-1),"/",REPT(" ",20)),20)),VALUE(MID(SUBSTITUTE(LEFT($O2363,FIND(" ",$O2363&amp;" ")-1),"/",REPT(" ",20)),21,20)))),0)&gt;$W2363,"Late","Same day"))</f>
        <v/>
      </c>
      <c r="AF2363" s="26" t="str">
        <f aca="false">IF($A2363="","",IFERROR(INDEX(Validation!$C$193:$C$217,MATCH($A2363,Validation!$A$193:$A$217,0)),IF(COUNTIF(Validation!$U$19:$U$178,$Z2363)&gt;0,$Z2363,IF(COUNTIF(Validation!$S$19:$S$178,$AI2363)=1,INDEX(Validation!$U$19:$U$178,MATCH($AI2363,Validation!$S$19:$S$178,0)),$Z2363))))</f>
        <v/>
      </c>
      <c r="AG2363" s="27" t="str">
        <f aca="false">IF(COUNTA($A2363:$U2363)=0,"",IF($A2363="","No name",IF($F2363="","No date",IF($W2363=0,"Date ilegible",IF(NOT(ISNUMBER($N2363)),"Hours no numéricas",IF($AA2363="NO MATCH","Person no identificada","OK"))))))</f>
        <v/>
      </c>
      <c r="AH2363" s="27" t="str">
        <f aca="false">IF($W2363=0,"No date",IF($W2363&lt;Validation!$B$3,"Before period",IF($W2363&gt;Validation!$C$3,"After period","In period")))</f>
        <v>No date</v>
      </c>
      <c r="AI2363" s="26" t="str">
        <f aca="false">IF($Y2363="","",TRIM(RIGHT(SUBSTITUTE($Y2363," ",REPT(" ",50)),50)))</f>
        <v/>
      </c>
      <c r="AJ2363" s="27" t="str">
        <f aca="false">IF($A2363="","",IF(NOT(ISERROR(MATCH($A2363,Validation!$A$193:$A$217,0))),"Manual mapping",IF(COUNTIF(Validation!$U$19:$U$178,$Z2363)&gt;0,"Direct",IF(COUNTIF(Validation!$S$19:$S$178,$AI2363)=1,"By surname","Unresolved"))))</f>
        <v/>
      </c>
      <c r="AK2363" s="28" t="str">
        <f aca="false">IF($L2363="","",IF(MATCH($L2363,$L$2:$L$3000,0)&lt;&gt;ROW()-1,"",COUNT($AK$1:$AK2362)+1))</f>
        <v/>
      </c>
      <c r="AL2363" s="28" t="str">
        <f aca="false">IF($G2363="","",IF(MATCH($G2363,$G$2:$G$3000,0)&lt;&gt;ROW()-1,"",COUNT($AL$1:$AL2362)+1))</f>
        <v/>
      </c>
      <c r="AM2363" s="28" t="str">
        <f aca="false">IF($H2363="","",IF(MATCH($H2363,$H$2:$H$3000,0)&lt;&gt;ROW()-1,"",COUNT($AM$1:$AM2362)+1))</f>
        <v/>
      </c>
      <c r="AN2363" s="28" t="str">
        <f aca="false">IF($I2363="","",IF(MATCH($I2363,$I$2:$I$3000,0)&lt;&gt;ROW()-1,"",COUNT($AN$1:$AN2362)+1))</f>
        <v/>
      </c>
      <c r="AO2363" s="28" t="str">
        <f aca="false">IF($Q2363="","",IF(MATCH($Q2363,$Q$2:$Q$3000,0)&lt;&gt;ROW()-1,"",COUNT($AO$1:$AO2362)+1))</f>
        <v/>
      </c>
    </row>
    <row r="2364" customFormat="false" ht="12.75" hidden="false" customHeight="true" outlineLevel="0" collapsed="false">
      <c r="W2364" s="24" t="n">
        <f aca="false">IF($F2364="",0,IFERROR(IF(ISNUMBER($F2364),INT($F2364),DATE(VALUE(MID(SUBSTITUTE(LEFT($F2364,FIND(" ",$F2364&amp;" ")-1),"/",REPT(" ",20)),41,20)),VALUE(LEFT(SUBSTITUTE(LEFT($F2364,FIND(" ",$F2364&amp;" ")-1),"/",REPT(" ",20)),20)),VALUE(MID(SUBSTITUTE(LEFT($F2364,FIND(" ",$F2364&amp;" ")-1),"/",REPT(" ",20)),21,20)))),0))</f>
        <v>0</v>
      </c>
      <c r="X2364" s="25" t="str">
        <f aca="false">IF(ISNUMBER($N2364),$N2364*Validation!$B$5,"")</f>
        <v/>
      </c>
      <c r="Y2364" s="26" t="str">
        <f aca="false">IF($A2364="","",SUBSTITUTE(SUBSTITUTE(SUBSTITUTE(SUBSTITUTE(SUBSTITUTE(SUBSTITUTE(SUBSTITUTE(UPPER(TRIM($A2364)),"Á","A"),"É","E"),"Í","I"),"Ó","O"),"Ú","U"),"Ñ","N"),"Ü","U"))</f>
        <v/>
      </c>
      <c r="Z2364" s="26" t="str">
        <f aca="false">IF($Y2364="","",LEFT($Y2364,1)&amp;" "&amp;TRIM(RIGHT(SUBSTITUTE($Y2364," ",REPT(" ",50)),50)))</f>
        <v/>
      </c>
      <c r="AA2364" s="27" t="str">
        <f aca="false">IF($AF2364="","",IF(COUNTIF(Validation!$U$19:$U$178,$AF2364)&gt;0,"OK","NO MATCH"))</f>
        <v/>
      </c>
      <c r="AB2364" s="27" t="str">
        <f aca="false">IF($W2364=0,"",IF(AND($W2364&gt;=Validation!$B$3,$W2364&lt;=Validation!$C$3),"Yes","No"))</f>
        <v/>
      </c>
      <c r="AC2364" s="26" t="str">
        <f aca="false">IF($A2364="","",$AF2364&amp;"|"&amp;TEXT($W2364,"yyyy-mm-dd")&amp;"|"&amp;$J2364&amp;"|"&amp;$N2364)</f>
        <v/>
      </c>
      <c r="AD2364" s="27" t="str">
        <f aca="false">IF($AC2364="","",IF(COUNTIF($AC$2:$AC$3000,$AC2364)&gt;1,"REVIEW","OK"))</f>
        <v/>
      </c>
      <c r="AE2364" s="27" t="str">
        <f aca="false">IF(OR($W2364=0,$O2364=""),"",IF(IFERROR(IF(ISNUMBER($O2364),INT($O2364),DATE(VALUE(MID(SUBSTITUTE(LEFT($O2364,FIND(" ",$O2364&amp;" ")-1),"/",REPT(" ",20)),41,20)),VALUE(LEFT(SUBSTITUTE(LEFT($O2364,FIND(" ",$O2364&amp;" ")-1),"/",REPT(" ",20)),20)),VALUE(MID(SUBSTITUTE(LEFT($O2364,FIND(" ",$O2364&amp;" ")-1),"/",REPT(" ",20)),21,20)))),0)&gt;$W2364,"Late","Same day"))</f>
        <v/>
      </c>
      <c r="AF2364" s="26" t="str">
        <f aca="false">IF($A2364="","",IFERROR(INDEX(Validation!$C$193:$C$217,MATCH($A2364,Validation!$A$193:$A$217,0)),IF(COUNTIF(Validation!$U$19:$U$178,$Z2364)&gt;0,$Z2364,IF(COUNTIF(Validation!$S$19:$S$178,$AI2364)=1,INDEX(Validation!$U$19:$U$178,MATCH($AI2364,Validation!$S$19:$S$178,0)),$Z2364))))</f>
        <v/>
      </c>
      <c r="AG2364" s="27" t="str">
        <f aca="false">IF(COUNTA($A2364:$U2364)=0,"",IF($A2364="","No name",IF($F2364="","No date",IF($W2364=0,"Date ilegible",IF(NOT(ISNUMBER($N2364)),"Hours no numéricas",IF($AA2364="NO MATCH","Person no identificada","OK"))))))</f>
        <v/>
      </c>
      <c r="AH2364" s="27" t="str">
        <f aca="false">IF($W2364=0,"No date",IF($W2364&lt;Validation!$B$3,"Before period",IF($W2364&gt;Validation!$C$3,"After period","In period")))</f>
        <v>No date</v>
      </c>
      <c r="AI2364" s="26" t="str">
        <f aca="false">IF($Y2364="","",TRIM(RIGHT(SUBSTITUTE($Y2364," ",REPT(" ",50)),50)))</f>
        <v/>
      </c>
      <c r="AJ2364" s="27" t="str">
        <f aca="false">IF($A2364="","",IF(NOT(ISERROR(MATCH($A2364,Validation!$A$193:$A$217,0))),"Manual mapping",IF(COUNTIF(Validation!$U$19:$U$178,$Z2364)&gt;0,"Direct",IF(COUNTIF(Validation!$S$19:$S$178,$AI2364)=1,"By surname","Unresolved"))))</f>
        <v/>
      </c>
      <c r="AK2364" s="28" t="str">
        <f aca="false">IF($L2364="","",IF(MATCH($L2364,$L$2:$L$3000,0)&lt;&gt;ROW()-1,"",COUNT($AK$1:$AK2363)+1))</f>
        <v/>
      </c>
      <c r="AL2364" s="28" t="str">
        <f aca="false">IF($G2364="","",IF(MATCH($G2364,$G$2:$G$3000,0)&lt;&gt;ROW()-1,"",COUNT($AL$1:$AL2363)+1))</f>
        <v/>
      </c>
      <c r="AM2364" s="28" t="str">
        <f aca="false">IF($H2364="","",IF(MATCH($H2364,$H$2:$H$3000,0)&lt;&gt;ROW()-1,"",COUNT($AM$1:$AM2363)+1))</f>
        <v/>
      </c>
      <c r="AN2364" s="28" t="str">
        <f aca="false">IF($I2364="","",IF(MATCH($I2364,$I$2:$I$3000,0)&lt;&gt;ROW()-1,"",COUNT($AN$1:$AN2363)+1))</f>
        <v/>
      </c>
      <c r="AO2364" s="28" t="str">
        <f aca="false">IF($Q2364="","",IF(MATCH($Q2364,$Q$2:$Q$3000,0)&lt;&gt;ROW()-1,"",COUNT($AO$1:$AO2363)+1))</f>
        <v/>
      </c>
    </row>
    <row r="2365" customFormat="false" ht="12.75" hidden="false" customHeight="true" outlineLevel="0" collapsed="false">
      <c r="W2365" s="24" t="n">
        <f aca="false">IF($F2365="",0,IFERROR(IF(ISNUMBER($F2365),INT($F2365),DATE(VALUE(MID(SUBSTITUTE(LEFT($F2365,FIND(" ",$F2365&amp;" ")-1),"/",REPT(" ",20)),41,20)),VALUE(LEFT(SUBSTITUTE(LEFT($F2365,FIND(" ",$F2365&amp;" ")-1),"/",REPT(" ",20)),20)),VALUE(MID(SUBSTITUTE(LEFT($F2365,FIND(" ",$F2365&amp;" ")-1),"/",REPT(" ",20)),21,20)))),0))</f>
        <v>0</v>
      </c>
      <c r="X2365" s="25" t="str">
        <f aca="false">IF(ISNUMBER($N2365),$N2365*Validation!$B$5,"")</f>
        <v/>
      </c>
      <c r="Y2365" s="26" t="str">
        <f aca="false">IF($A2365="","",SUBSTITUTE(SUBSTITUTE(SUBSTITUTE(SUBSTITUTE(SUBSTITUTE(SUBSTITUTE(SUBSTITUTE(UPPER(TRIM($A2365)),"Á","A"),"É","E"),"Í","I"),"Ó","O"),"Ú","U"),"Ñ","N"),"Ü","U"))</f>
        <v/>
      </c>
      <c r="Z2365" s="26" t="str">
        <f aca="false">IF($Y2365="","",LEFT($Y2365,1)&amp;" "&amp;TRIM(RIGHT(SUBSTITUTE($Y2365," ",REPT(" ",50)),50)))</f>
        <v/>
      </c>
      <c r="AA2365" s="27" t="str">
        <f aca="false">IF($AF2365="","",IF(COUNTIF(Validation!$U$19:$U$178,$AF2365)&gt;0,"OK","NO MATCH"))</f>
        <v/>
      </c>
      <c r="AB2365" s="27" t="str">
        <f aca="false">IF($W2365=0,"",IF(AND($W2365&gt;=Validation!$B$3,$W2365&lt;=Validation!$C$3),"Yes","No"))</f>
        <v/>
      </c>
      <c r="AC2365" s="26" t="str">
        <f aca="false">IF($A2365="","",$AF2365&amp;"|"&amp;TEXT($W2365,"yyyy-mm-dd")&amp;"|"&amp;$J2365&amp;"|"&amp;$N2365)</f>
        <v/>
      </c>
      <c r="AD2365" s="27" t="str">
        <f aca="false">IF($AC2365="","",IF(COUNTIF($AC$2:$AC$3000,$AC2365)&gt;1,"REVIEW","OK"))</f>
        <v/>
      </c>
      <c r="AE2365" s="27" t="str">
        <f aca="false">IF(OR($W2365=0,$O2365=""),"",IF(IFERROR(IF(ISNUMBER($O2365),INT($O2365),DATE(VALUE(MID(SUBSTITUTE(LEFT($O2365,FIND(" ",$O2365&amp;" ")-1),"/",REPT(" ",20)),41,20)),VALUE(LEFT(SUBSTITUTE(LEFT($O2365,FIND(" ",$O2365&amp;" ")-1),"/",REPT(" ",20)),20)),VALUE(MID(SUBSTITUTE(LEFT($O2365,FIND(" ",$O2365&amp;" ")-1),"/",REPT(" ",20)),21,20)))),0)&gt;$W2365,"Late","Same day"))</f>
        <v/>
      </c>
      <c r="AF2365" s="26" t="str">
        <f aca="false">IF($A2365="","",IFERROR(INDEX(Validation!$C$193:$C$217,MATCH($A2365,Validation!$A$193:$A$217,0)),IF(COUNTIF(Validation!$U$19:$U$178,$Z2365)&gt;0,$Z2365,IF(COUNTIF(Validation!$S$19:$S$178,$AI2365)=1,INDEX(Validation!$U$19:$U$178,MATCH($AI2365,Validation!$S$19:$S$178,0)),$Z2365))))</f>
        <v/>
      </c>
      <c r="AG2365" s="27" t="str">
        <f aca="false">IF(COUNTA($A2365:$U2365)=0,"",IF($A2365="","No name",IF($F2365="","No date",IF($W2365=0,"Date ilegible",IF(NOT(ISNUMBER($N2365)),"Hours no numéricas",IF($AA2365="NO MATCH","Person no identificada","OK"))))))</f>
        <v/>
      </c>
      <c r="AH2365" s="27" t="str">
        <f aca="false">IF($W2365=0,"No date",IF($W2365&lt;Validation!$B$3,"Before period",IF($W2365&gt;Validation!$C$3,"After period","In period")))</f>
        <v>No date</v>
      </c>
      <c r="AI2365" s="26" t="str">
        <f aca="false">IF($Y2365="","",TRIM(RIGHT(SUBSTITUTE($Y2365," ",REPT(" ",50)),50)))</f>
        <v/>
      </c>
      <c r="AJ2365" s="27" t="str">
        <f aca="false">IF($A2365="","",IF(NOT(ISERROR(MATCH($A2365,Validation!$A$193:$A$217,0))),"Manual mapping",IF(COUNTIF(Validation!$U$19:$U$178,$Z2365)&gt;0,"Direct",IF(COUNTIF(Validation!$S$19:$S$178,$AI2365)=1,"By surname","Unresolved"))))</f>
        <v/>
      </c>
      <c r="AK2365" s="28" t="str">
        <f aca="false">IF($L2365="","",IF(MATCH($L2365,$L$2:$L$3000,0)&lt;&gt;ROW()-1,"",COUNT($AK$1:$AK2364)+1))</f>
        <v/>
      </c>
      <c r="AL2365" s="28" t="str">
        <f aca="false">IF($G2365="","",IF(MATCH($G2365,$G$2:$G$3000,0)&lt;&gt;ROW()-1,"",COUNT($AL$1:$AL2364)+1))</f>
        <v/>
      </c>
      <c r="AM2365" s="28" t="str">
        <f aca="false">IF($H2365="","",IF(MATCH($H2365,$H$2:$H$3000,0)&lt;&gt;ROW()-1,"",COUNT($AM$1:$AM2364)+1))</f>
        <v/>
      </c>
      <c r="AN2365" s="28" t="str">
        <f aca="false">IF($I2365="","",IF(MATCH($I2365,$I$2:$I$3000,0)&lt;&gt;ROW()-1,"",COUNT($AN$1:$AN2364)+1))</f>
        <v/>
      </c>
      <c r="AO2365" s="28" t="str">
        <f aca="false">IF($Q2365="","",IF(MATCH($Q2365,$Q$2:$Q$3000,0)&lt;&gt;ROW()-1,"",COUNT($AO$1:$AO2364)+1))</f>
        <v/>
      </c>
    </row>
    <row r="2366" customFormat="false" ht="12.75" hidden="false" customHeight="true" outlineLevel="0" collapsed="false">
      <c r="W2366" s="24" t="n">
        <f aca="false">IF($F2366="",0,IFERROR(IF(ISNUMBER($F2366),INT($F2366),DATE(VALUE(MID(SUBSTITUTE(LEFT($F2366,FIND(" ",$F2366&amp;" ")-1),"/",REPT(" ",20)),41,20)),VALUE(LEFT(SUBSTITUTE(LEFT($F2366,FIND(" ",$F2366&amp;" ")-1),"/",REPT(" ",20)),20)),VALUE(MID(SUBSTITUTE(LEFT($F2366,FIND(" ",$F2366&amp;" ")-1),"/",REPT(" ",20)),21,20)))),0))</f>
        <v>0</v>
      </c>
      <c r="X2366" s="25" t="str">
        <f aca="false">IF(ISNUMBER($N2366),$N2366*Validation!$B$5,"")</f>
        <v/>
      </c>
      <c r="Y2366" s="26" t="str">
        <f aca="false">IF($A2366="","",SUBSTITUTE(SUBSTITUTE(SUBSTITUTE(SUBSTITUTE(SUBSTITUTE(SUBSTITUTE(SUBSTITUTE(UPPER(TRIM($A2366)),"Á","A"),"É","E"),"Í","I"),"Ó","O"),"Ú","U"),"Ñ","N"),"Ü","U"))</f>
        <v/>
      </c>
      <c r="Z2366" s="26" t="str">
        <f aca="false">IF($Y2366="","",LEFT($Y2366,1)&amp;" "&amp;TRIM(RIGHT(SUBSTITUTE($Y2366," ",REPT(" ",50)),50)))</f>
        <v/>
      </c>
      <c r="AA2366" s="27" t="str">
        <f aca="false">IF($AF2366="","",IF(COUNTIF(Validation!$U$19:$U$178,$AF2366)&gt;0,"OK","NO MATCH"))</f>
        <v/>
      </c>
      <c r="AB2366" s="27" t="str">
        <f aca="false">IF($W2366=0,"",IF(AND($W2366&gt;=Validation!$B$3,$W2366&lt;=Validation!$C$3),"Yes","No"))</f>
        <v/>
      </c>
      <c r="AC2366" s="26" t="str">
        <f aca="false">IF($A2366="","",$AF2366&amp;"|"&amp;TEXT($W2366,"yyyy-mm-dd")&amp;"|"&amp;$J2366&amp;"|"&amp;$N2366)</f>
        <v/>
      </c>
      <c r="AD2366" s="27" t="str">
        <f aca="false">IF($AC2366="","",IF(COUNTIF($AC$2:$AC$3000,$AC2366)&gt;1,"REVIEW","OK"))</f>
        <v/>
      </c>
      <c r="AE2366" s="27" t="str">
        <f aca="false">IF(OR($W2366=0,$O2366=""),"",IF(IFERROR(IF(ISNUMBER($O2366),INT($O2366),DATE(VALUE(MID(SUBSTITUTE(LEFT($O2366,FIND(" ",$O2366&amp;" ")-1),"/",REPT(" ",20)),41,20)),VALUE(LEFT(SUBSTITUTE(LEFT($O2366,FIND(" ",$O2366&amp;" ")-1),"/",REPT(" ",20)),20)),VALUE(MID(SUBSTITUTE(LEFT($O2366,FIND(" ",$O2366&amp;" ")-1),"/",REPT(" ",20)),21,20)))),0)&gt;$W2366,"Late","Same day"))</f>
        <v/>
      </c>
      <c r="AF2366" s="26" t="str">
        <f aca="false">IF($A2366="","",IFERROR(INDEX(Validation!$C$193:$C$217,MATCH($A2366,Validation!$A$193:$A$217,0)),IF(COUNTIF(Validation!$U$19:$U$178,$Z2366)&gt;0,$Z2366,IF(COUNTIF(Validation!$S$19:$S$178,$AI2366)=1,INDEX(Validation!$U$19:$U$178,MATCH($AI2366,Validation!$S$19:$S$178,0)),$Z2366))))</f>
        <v/>
      </c>
      <c r="AG2366" s="27" t="str">
        <f aca="false">IF(COUNTA($A2366:$U2366)=0,"",IF($A2366="","No name",IF($F2366="","No date",IF($W2366=0,"Date ilegible",IF(NOT(ISNUMBER($N2366)),"Hours no numéricas",IF($AA2366="NO MATCH","Person no identificada","OK"))))))</f>
        <v/>
      </c>
      <c r="AH2366" s="27" t="str">
        <f aca="false">IF($W2366=0,"No date",IF($W2366&lt;Validation!$B$3,"Before period",IF($W2366&gt;Validation!$C$3,"After period","In period")))</f>
        <v>No date</v>
      </c>
      <c r="AI2366" s="26" t="str">
        <f aca="false">IF($Y2366="","",TRIM(RIGHT(SUBSTITUTE($Y2366," ",REPT(" ",50)),50)))</f>
        <v/>
      </c>
      <c r="AJ2366" s="27" t="str">
        <f aca="false">IF($A2366="","",IF(NOT(ISERROR(MATCH($A2366,Validation!$A$193:$A$217,0))),"Manual mapping",IF(COUNTIF(Validation!$U$19:$U$178,$Z2366)&gt;0,"Direct",IF(COUNTIF(Validation!$S$19:$S$178,$AI2366)=1,"By surname","Unresolved"))))</f>
        <v/>
      </c>
      <c r="AK2366" s="28" t="str">
        <f aca="false">IF($L2366="","",IF(MATCH($L2366,$L$2:$L$3000,0)&lt;&gt;ROW()-1,"",COUNT($AK$1:$AK2365)+1))</f>
        <v/>
      </c>
      <c r="AL2366" s="28" t="str">
        <f aca="false">IF($G2366="","",IF(MATCH($G2366,$G$2:$G$3000,0)&lt;&gt;ROW()-1,"",COUNT($AL$1:$AL2365)+1))</f>
        <v/>
      </c>
      <c r="AM2366" s="28" t="str">
        <f aca="false">IF($H2366="","",IF(MATCH($H2366,$H$2:$H$3000,0)&lt;&gt;ROW()-1,"",COUNT($AM$1:$AM2365)+1))</f>
        <v/>
      </c>
      <c r="AN2366" s="28" t="str">
        <f aca="false">IF($I2366="","",IF(MATCH($I2366,$I$2:$I$3000,0)&lt;&gt;ROW()-1,"",COUNT($AN$1:$AN2365)+1))</f>
        <v/>
      </c>
      <c r="AO2366" s="28" t="str">
        <f aca="false">IF($Q2366="","",IF(MATCH($Q2366,$Q$2:$Q$3000,0)&lt;&gt;ROW()-1,"",COUNT($AO$1:$AO2365)+1))</f>
        <v/>
      </c>
    </row>
    <row r="2367" customFormat="false" ht="12.75" hidden="false" customHeight="true" outlineLevel="0" collapsed="false">
      <c r="W2367" s="24" t="n">
        <f aca="false">IF($F2367="",0,IFERROR(IF(ISNUMBER($F2367),INT($F2367),DATE(VALUE(MID(SUBSTITUTE(LEFT($F2367,FIND(" ",$F2367&amp;" ")-1),"/",REPT(" ",20)),41,20)),VALUE(LEFT(SUBSTITUTE(LEFT($F2367,FIND(" ",$F2367&amp;" ")-1),"/",REPT(" ",20)),20)),VALUE(MID(SUBSTITUTE(LEFT($F2367,FIND(" ",$F2367&amp;" ")-1),"/",REPT(" ",20)),21,20)))),0))</f>
        <v>0</v>
      </c>
      <c r="X2367" s="25" t="str">
        <f aca="false">IF(ISNUMBER($N2367),$N2367*Validation!$B$5,"")</f>
        <v/>
      </c>
      <c r="Y2367" s="26" t="str">
        <f aca="false">IF($A2367="","",SUBSTITUTE(SUBSTITUTE(SUBSTITUTE(SUBSTITUTE(SUBSTITUTE(SUBSTITUTE(SUBSTITUTE(UPPER(TRIM($A2367)),"Á","A"),"É","E"),"Í","I"),"Ó","O"),"Ú","U"),"Ñ","N"),"Ü","U"))</f>
        <v/>
      </c>
      <c r="Z2367" s="26" t="str">
        <f aca="false">IF($Y2367="","",LEFT($Y2367,1)&amp;" "&amp;TRIM(RIGHT(SUBSTITUTE($Y2367," ",REPT(" ",50)),50)))</f>
        <v/>
      </c>
      <c r="AA2367" s="27" t="str">
        <f aca="false">IF($AF2367="","",IF(COUNTIF(Validation!$U$19:$U$178,$AF2367)&gt;0,"OK","NO MATCH"))</f>
        <v/>
      </c>
      <c r="AB2367" s="27" t="str">
        <f aca="false">IF($W2367=0,"",IF(AND($W2367&gt;=Validation!$B$3,$W2367&lt;=Validation!$C$3),"Yes","No"))</f>
        <v/>
      </c>
      <c r="AC2367" s="26" t="str">
        <f aca="false">IF($A2367="","",$AF2367&amp;"|"&amp;TEXT($W2367,"yyyy-mm-dd")&amp;"|"&amp;$J2367&amp;"|"&amp;$N2367)</f>
        <v/>
      </c>
      <c r="AD2367" s="27" t="str">
        <f aca="false">IF($AC2367="","",IF(COUNTIF($AC$2:$AC$3000,$AC2367)&gt;1,"REVIEW","OK"))</f>
        <v/>
      </c>
      <c r="AE2367" s="27" t="str">
        <f aca="false">IF(OR($W2367=0,$O2367=""),"",IF(IFERROR(IF(ISNUMBER($O2367),INT($O2367),DATE(VALUE(MID(SUBSTITUTE(LEFT($O2367,FIND(" ",$O2367&amp;" ")-1),"/",REPT(" ",20)),41,20)),VALUE(LEFT(SUBSTITUTE(LEFT($O2367,FIND(" ",$O2367&amp;" ")-1),"/",REPT(" ",20)),20)),VALUE(MID(SUBSTITUTE(LEFT($O2367,FIND(" ",$O2367&amp;" ")-1),"/",REPT(" ",20)),21,20)))),0)&gt;$W2367,"Late","Same day"))</f>
        <v/>
      </c>
      <c r="AF2367" s="26" t="str">
        <f aca="false">IF($A2367="","",IFERROR(INDEX(Validation!$C$193:$C$217,MATCH($A2367,Validation!$A$193:$A$217,0)),IF(COUNTIF(Validation!$U$19:$U$178,$Z2367)&gt;0,$Z2367,IF(COUNTIF(Validation!$S$19:$S$178,$AI2367)=1,INDEX(Validation!$U$19:$U$178,MATCH($AI2367,Validation!$S$19:$S$178,0)),$Z2367))))</f>
        <v/>
      </c>
      <c r="AG2367" s="27" t="str">
        <f aca="false">IF(COUNTA($A2367:$U2367)=0,"",IF($A2367="","No name",IF($F2367="","No date",IF($W2367=0,"Date ilegible",IF(NOT(ISNUMBER($N2367)),"Hours no numéricas",IF($AA2367="NO MATCH","Person no identificada","OK"))))))</f>
        <v/>
      </c>
      <c r="AH2367" s="27" t="str">
        <f aca="false">IF($W2367=0,"No date",IF($W2367&lt;Validation!$B$3,"Before period",IF($W2367&gt;Validation!$C$3,"After period","In period")))</f>
        <v>No date</v>
      </c>
      <c r="AI2367" s="26" t="str">
        <f aca="false">IF($Y2367="","",TRIM(RIGHT(SUBSTITUTE($Y2367," ",REPT(" ",50)),50)))</f>
        <v/>
      </c>
      <c r="AJ2367" s="27" t="str">
        <f aca="false">IF($A2367="","",IF(NOT(ISERROR(MATCH($A2367,Validation!$A$193:$A$217,0))),"Manual mapping",IF(COUNTIF(Validation!$U$19:$U$178,$Z2367)&gt;0,"Direct",IF(COUNTIF(Validation!$S$19:$S$178,$AI2367)=1,"By surname","Unresolved"))))</f>
        <v/>
      </c>
      <c r="AK2367" s="28" t="str">
        <f aca="false">IF($L2367="","",IF(MATCH($L2367,$L$2:$L$3000,0)&lt;&gt;ROW()-1,"",COUNT($AK$1:$AK2366)+1))</f>
        <v/>
      </c>
      <c r="AL2367" s="28" t="str">
        <f aca="false">IF($G2367="","",IF(MATCH($G2367,$G$2:$G$3000,0)&lt;&gt;ROW()-1,"",COUNT($AL$1:$AL2366)+1))</f>
        <v/>
      </c>
      <c r="AM2367" s="28" t="str">
        <f aca="false">IF($H2367="","",IF(MATCH($H2367,$H$2:$H$3000,0)&lt;&gt;ROW()-1,"",COUNT($AM$1:$AM2366)+1))</f>
        <v/>
      </c>
      <c r="AN2367" s="28" t="str">
        <f aca="false">IF($I2367="","",IF(MATCH($I2367,$I$2:$I$3000,0)&lt;&gt;ROW()-1,"",COUNT($AN$1:$AN2366)+1))</f>
        <v/>
      </c>
      <c r="AO2367" s="28" t="str">
        <f aca="false">IF($Q2367="","",IF(MATCH($Q2367,$Q$2:$Q$3000,0)&lt;&gt;ROW()-1,"",COUNT($AO$1:$AO2366)+1))</f>
        <v/>
      </c>
    </row>
    <row r="2368" customFormat="false" ht="12.75" hidden="false" customHeight="true" outlineLevel="0" collapsed="false">
      <c r="W2368" s="24" t="n">
        <f aca="false">IF($F2368="",0,IFERROR(IF(ISNUMBER($F2368),INT($F2368),DATE(VALUE(MID(SUBSTITUTE(LEFT($F2368,FIND(" ",$F2368&amp;" ")-1),"/",REPT(" ",20)),41,20)),VALUE(LEFT(SUBSTITUTE(LEFT($F2368,FIND(" ",$F2368&amp;" ")-1),"/",REPT(" ",20)),20)),VALUE(MID(SUBSTITUTE(LEFT($F2368,FIND(" ",$F2368&amp;" ")-1),"/",REPT(" ",20)),21,20)))),0))</f>
        <v>0</v>
      </c>
      <c r="X2368" s="25" t="str">
        <f aca="false">IF(ISNUMBER($N2368),$N2368*Validation!$B$5,"")</f>
        <v/>
      </c>
      <c r="Y2368" s="26" t="str">
        <f aca="false">IF($A2368="","",SUBSTITUTE(SUBSTITUTE(SUBSTITUTE(SUBSTITUTE(SUBSTITUTE(SUBSTITUTE(SUBSTITUTE(UPPER(TRIM($A2368)),"Á","A"),"É","E"),"Í","I"),"Ó","O"),"Ú","U"),"Ñ","N"),"Ü","U"))</f>
        <v/>
      </c>
      <c r="Z2368" s="26" t="str">
        <f aca="false">IF($Y2368="","",LEFT($Y2368,1)&amp;" "&amp;TRIM(RIGHT(SUBSTITUTE($Y2368," ",REPT(" ",50)),50)))</f>
        <v/>
      </c>
      <c r="AA2368" s="27" t="str">
        <f aca="false">IF($AF2368="","",IF(COUNTIF(Validation!$U$19:$U$178,$AF2368)&gt;0,"OK","NO MATCH"))</f>
        <v/>
      </c>
      <c r="AB2368" s="27" t="str">
        <f aca="false">IF($W2368=0,"",IF(AND($W2368&gt;=Validation!$B$3,$W2368&lt;=Validation!$C$3),"Yes","No"))</f>
        <v/>
      </c>
      <c r="AC2368" s="26" t="str">
        <f aca="false">IF($A2368="","",$AF2368&amp;"|"&amp;TEXT($W2368,"yyyy-mm-dd")&amp;"|"&amp;$J2368&amp;"|"&amp;$N2368)</f>
        <v/>
      </c>
      <c r="AD2368" s="27" t="str">
        <f aca="false">IF($AC2368="","",IF(COUNTIF($AC$2:$AC$3000,$AC2368)&gt;1,"REVIEW","OK"))</f>
        <v/>
      </c>
      <c r="AE2368" s="27" t="str">
        <f aca="false">IF(OR($W2368=0,$O2368=""),"",IF(IFERROR(IF(ISNUMBER($O2368),INT($O2368),DATE(VALUE(MID(SUBSTITUTE(LEFT($O2368,FIND(" ",$O2368&amp;" ")-1),"/",REPT(" ",20)),41,20)),VALUE(LEFT(SUBSTITUTE(LEFT($O2368,FIND(" ",$O2368&amp;" ")-1),"/",REPT(" ",20)),20)),VALUE(MID(SUBSTITUTE(LEFT($O2368,FIND(" ",$O2368&amp;" ")-1),"/",REPT(" ",20)),21,20)))),0)&gt;$W2368,"Late","Same day"))</f>
        <v/>
      </c>
      <c r="AF2368" s="26" t="str">
        <f aca="false">IF($A2368="","",IFERROR(INDEX(Validation!$C$193:$C$217,MATCH($A2368,Validation!$A$193:$A$217,0)),IF(COUNTIF(Validation!$U$19:$U$178,$Z2368)&gt;0,$Z2368,IF(COUNTIF(Validation!$S$19:$S$178,$AI2368)=1,INDEX(Validation!$U$19:$U$178,MATCH($AI2368,Validation!$S$19:$S$178,0)),$Z2368))))</f>
        <v/>
      </c>
      <c r="AG2368" s="27" t="str">
        <f aca="false">IF(COUNTA($A2368:$U2368)=0,"",IF($A2368="","No name",IF($F2368="","No date",IF($W2368=0,"Date ilegible",IF(NOT(ISNUMBER($N2368)),"Hours no numéricas",IF($AA2368="NO MATCH","Person no identificada","OK"))))))</f>
        <v/>
      </c>
      <c r="AH2368" s="27" t="str">
        <f aca="false">IF($W2368=0,"No date",IF($W2368&lt;Validation!$B$3,"Before period",IF($W2368&gt;Validation!$C$3,"After period","In period")))</f>
        <v>No date</v>
      </c>
      <c r="AI2368" s="26" t="str">
        <f aca="false">IF($Y2368="","",TRIM(RIGHT(SUBSTITUTE($Y2368," ",REPT(" ",50)),50)))</f>
        <v/>
      </c>
      <c r="AJ2368" s="27" t="str">
        <f aca="false">IF($A2368="","",IF(NOT(ISERROR(MATCH($A2368,Validation!$A$193:$A$217,0))),"Manual mapping",IF(COUNTIF(Validation!$U$19:$U$178,$Z2368)&gt;0,"Direct",IF(COUNTIF(Validation!$S$19:$S$178,$AI2368)=1,"By surname","Unresolved"))))</f>
        <v/>
      </c>
      <c r="AK2368" s="28" t="str">
        <f aca="false">IF($L2368="","",IF(MATCH($L2368,$L$2:$L$3000,0)&lt;&gt;ROW()-1,"",COUNT($AK$1:$AK2367)+1))</f>
        <v/>
      </c>
      <c r="AL2368" s="28" t="str">
        <f aca="false">IF($G2368="","",IF(MATCH($G2368,$G$2:$G$3000,0)&lt;&gt;ROW()-1,"",COUNT($AL$1:$AL2367)+1))</f>
        <v/>
      </c>
      <c r="AM2368" s="28" t="str">
        <f aca="false">IF($H2368="","",IF(MATCH($H2368,$H$2:$H$3000,0)&lt;&gt;ROW()-1,"",COUNT($AM$1:$AM2367)+1))</f>
        <v/>
      </c>
      <c r="AN2368" s="28" t="str">
        <f aca="false">IF($I2368="","",IF(MATCH($I2368,$I$2:$I$3000,0)&lt;&gt;ROW()-1,"",COUNT($AN$1:$AN2367)+1))</f>
        <v/>
      </c>
      <c r="AO2368" s="28" t="str">
        <f aca="false">IF($Q2368="","",IF(MATCH($Q2368,$Q$2:$Q$3000,0)&lt;&gt;ROW()-1,"",COUNT($AO$1:$AO2367)+1))</f>
        <v/>
      </c>
    </row>
    <row r="2369" customFormat="false" ht="12.75" hidden="false" customHeight="true" outlineLevel="0" collapsed="false">
      <c r="W2369" s="24" t="n">
        <f aca="false">IF($F2369="",0,IFERROR(IF(ISNUMBER($F2369),INT($F2369),DATE(VALUE(MID(SUBSTITUTE(LEFT($F2369,FIND(" ",$F2369&amp;" ")-1),"/",REPT(" ",20)),41,20)),VALUE(LEFT(SUBSTITUTE(LEFT($F2369,FIND(" ",$F2369&amp;" ")-1),"/",REPT(" ",20)),20)),VALUE(MID(SUBSTITUTE(LEFT($F2369,FIND(" ",$F2369&amp;" ")-1),"/",REPT(" ",20)),21,20)))),0))</f>
        <v>0</v>
      </c>
      <c r="X2369" s="25" t="str">
        <f aca="false">IF(ISNUMBER($N2369),$N2369*Validation!$B$5,"")</f>
        <v/>
      </c>
      <c r="Y2369" s="26" t="str">
        <f aca="false">IF($A2369="","",SUBSTITUTE(SUBSTITUTE(SUBSTITUTE(SUBSTITUTE(SUBSTITUTE(SUBSTITUTE(SUBSTITUTE(UPPER(TRIM($A2369)),"Á","A"),"É","E"),"Í","I"),"Ó","O"),"Ú","U"),"Ñ","N"),"Ü","U"))</f>
        <v/>
      </c>
      <c r="Z2369" s="26" t="str">
        <f aca="false">IF($Y2369="","",LEFT($Y2369,1)&amp;" "&amp;TRIM(RIGHT(SUBSTITUTE($Y2369," ",REPT(" ",50)),50)))</f>
        <v/>
      </c>
      <c r="AA2369" s="27" t="str">
        <f aca="false">IF($AF2369="","",IF(COUNTIF(Validation!$U$19:$U$178,$AF2369)&gt;0,"OK","NO MATCH"))</f>
        <v/>
      </c>
      <c r="AB2369" s="27" t="str">
        <f aca="false">IF($W2369=0,"",IF(AND($W2369&gt;=Validation!$B$3,$W2369&lt;=Validation!$C$3),"Yes","No"))</f>
        <v/>
      </c>
      <c r="AC2369" s="26" t="str">
        <f aca="false">IF($A2369="","",$AF2369&amp;"|"&amp;TEXT($W2369,"yyyy-mm-dd")&amp;"|"&amp;$J2369&amp;"|"&amp;$N2369)</f>
        <v/>
      </c>
      <c r="AD2369" s="27" t="str">
        <f aca="false">IF($AC2369="","",IF(COUNTIF($AC$2:$AC$3000,$AC2369)&gt;1,"REVIEW","OK"))</f>
        <v/>
      </c>
      <c r="AE2369" s="27" t="str">
        <f aca="false">IF(OR($W2369=0,$O2369=""),"",IF(IFERROR(IF(ISNUMBER($O2369),INT($O2369),DATE(VALUE(MID(SUBSTITUTE(LEFT($O2369,FIND(" ",$O2369&amp;" ")-1),"/",REPT(" ",20)),41,20)),VALUE(LEFT(SUBSTITUTE(LEFT($O2369,FIND(" ",$O2369&amp;" ")-1),"/",REPT(" ",20)),20)),VALUE(MID(SUBSTITUTE(LEFT($O2369,FIND(" ",$O2369&amp;" ")-1),"/",REPT(" ",20)),21,20)))),0)&gt;$W2369,"Late","Same day"))</f>
        <v/>
      </c>
      <c r="AF2369" s="26" t="str">
        <f aca="false">IF($A2369="","",IFERROR(INDEX(Validation!$C$193:$C$217,MATCH($A2369,Validation!$A$193:$A$217,0)),IF(COUNTIF(Validation!$U$19:$U$178,$Z2369)&gt;0,$Z2369,IF(COUNTIF(Validation!$S$19:$S$178,$AI2369)=1,INDEX(Validation!$U$19:$U$178,MATCH($AI2369,Validation!$S$19:$S$178,0)),$Z2369))))</f>
        <v/>
      </c>
      <c r="AG2369" s="27" t="str">
        <f aca="false">IF(COUNTA($A2369:$U2369)=0,"",IF($A2369="","No name",IF($F2369="","No date",IF($W2369=0,"Date ilegible",IF(NOT(ISNUMBER($N2369)),"Hours no numéricas",IF($AA2369="NO MATCH","Person no identificada","OK"))))))</f>
        <v/>
      </c>
      <c r="AH2369" s="27" t="str">
        <f aca="false">IF($W2369=0,"No date",IF($W2369&lt;Validation!$B$3,"Before period",IF($W2369&gt;Validation!$C$3,"After period","In period")))</f>
        <v>No date</v>
      </c>
      <c r="AI2369" s="26" t="str">
        <f aca="false">IF($Y2369="","",TRIM(RIGHT(SUBSTITUTE($Y2369," ",REPT(" ",50)),50)))</f>
        <v/>
      </c>
      <c r="AJ2369" s="27" t="str">
        <f aca="false">IF($A2369="","",IF(NOT(ISERROR(MATCH($A2369,Validation!$A$193:$A$217,0))),"Manual mapping",IF(COUNTIF(Validation!$U$19:$U$178,$Z2369)&gt;0,"Direct",IF(COUNTIF(Validation!$S$19:$S$178,$AI2369)=1,"By surname","Unresolved"))))</f>
        <v/>
      </c>
      <c r="AK2369" s="28" t="str">
        <f aca="false">IF($L2369="","",IF(MATCH($L2369,$L$2:$L$3000,0)&lt;&gt;ROW()-1,"",COUNT($AK$1:$AK2368)+1))</f>
        <v/>
      </c>
      <c r="AL2369" s="28" t="str">
        <f aca="false">IF($G2369="","",IF(MATCH($G2369,$G$2:$G$3000,0)&lt;&gt;ROW()-1,"",COUNT($AL$1:$AL2368)+1))</f>
        <v/>
      </c>
      <c r="AM2369" s="28" t="str">
        <f aca="false">IF($H2369="","",IF(MATCH($H2369,$H$2:$H$3000,0)&lt;&gt;ROW()-1,"",COUNT($AM$1:$AM2368)+1))</f>
        <v/>
      </c>
      <c r="AN2369" s="28" t="str">
        <f aca="false">IF($I2369="","",IF(MATCH($I2369,$I$2:$I$3000,0)&lt;&gt;ROW()-1,"",COUNT($AN$1:$AN2368)+1))</f>
        <v/>
      </c>
      <c r="AO2369" s="28" t="str">
        <f aca="false">IF($Q2369="","",IF(MATCH($Q2369,$Q$2:$Q$3000,0)&lt;&gt;ROW()-1,"",COUNT($AO$1:$AO2368)+1))</f>
        <v/>
      </c>
    </row>
    <row r="2370" customFormat="false" ht="12.75" hidden="false" customHeight="true" outlineLevel="0" collapsed="false">
      <c r="W2370" s="24" t="n">
        <f aca="false">IF($F2370="",0,IFERROR(IF(ISNUMBER($F2370),INT($F2370),DATE(VALUE(MID(SUBSTITUTE(LEFT($F2370,FIND(" ",$F2370&amp;" ")-1),"/",REPT(" ",20)),41,20)),VALUE(LEFT(SUBSTITUTE(LEFT($F2370,FIND(" ",$F2370&amp;" ")-1),"/",REPT(" ",20)),20)),VALUE(MID(SUBSTITUTE(LEFT($F2370,FIND(" ",$F2370&amp;" ")-1),"/",REPT(" ",20)),21,20)))),0))</f>
        <v>0</v>
      </c>
      <c r="X2370" s="25" t="str">
        <f aca="false">IF(ISNUMBER($N2370),$N2370*Validation!$B$5,"")</f>
        <v/>
      </c>
      <c r="Y2370" s="26" t="str">
        <f aca="false">IF($A2370="","",SUBSTITUTE(SUBSTITUTE(SUBSTITUTE(SUBSTITUTE(SUBSTITUTE(SUBSTITUTE(SUBSTITUTE(UPPER(TRIM($A2370)),"Á","A"),"É","E"),"Í","I"),"Ó","O"),"Ú","U"),"Ñ","N"),"Ü","U"))</f>
        <v/>
      </c>
      <c r="Z2370" s="26" t="str">
        <f aca="false">IF($Y2370="","",LEFT($Y2370,1)&amp;" "&amp;TRIM(RIGHT(SUBSTITUTE($Y2370," ",REPT(" ",50)),50)))</f>
        <v/>
      </c>
      <c r="AA2370" s="27" t="str">
        <f aca="false">IF($AF2370="","",IF(COUNTIF(Validation!$U$19:$U$178,$AF2370)&gt;0,"OK","NO MATCH"))</f>
        <v/>
      </c>
      <c r="AB2370" s="27" t="str">
        <f aca="false">IF($W2370=0,"",IF(AND($W2370&gt;=Validation!$B$3,$W2370&lt;=Validation!$C$3),"Yes","No"))</f>
        <v/>
      </c>
      <c r="AC2370" s="26" t="str">
        <f aca="false">IF($A2370="","",$AF2370&amp;"|"&amp;TEXT($W2370,"yyyy-mm-dd")&amp;"|"&amp;$J2370&amp;"|"&amp;$N2370)</f>
        <v/>
      </c>
      <c r="AD2370" s="27" t="str">
        <f aca="false">IF($AC2370="","",IF(COUNTIF($AC$2:$AC$3000,$AC2370)&gt;1,"REVIEW","OK"))</f>
        <v/>
      </c>
      <c r="AE2370" s="27" t="str">
        <f aca="false">IF(OR($W2370=0,$O2370=""),"",IF(IFERROR(IF(ISNUMBER($O2370),INT($O2370),DATE(VALUE(MID(SUBSTITUTE(LEFT($O2370,FIND(" ",$O2370&amp;" ")-1),"/",REPT(" ",20)),41,20)),VALUE(LEFT(SUBSTITUTE(LEFT($O2370,FIND(" ",$O2370&amp;" ")-1),"/",REPT(" ",20)),20)),VALUE(MID(SUBSTITUTE(LEFT($O2370,FIND(" ",$O2370&amp;" ")-1),"/",REPT(" ",20)),21,20)))),0)&gt;$W2370,"Late","Same day"))</f>
        <v/>
      </c>
      <c r="AF2370" s="26" t="str">
        <f aca="false">IF($A2370="","",IFERROR(INDEX(Validation!$C$193:$C$217,MATCH($A2370,Validation!$A$193:$A$217,0)),IF(COUNTIF(Validation!$U$19:$U$178,$Z2370)&gt;0,$Z2370,IF(COUNTIF(Validation!$S$19:$S$178,$AI2370)=1,INDEX(Validation!$U$19:$U$178,MATCH($AI2370,Validation!$S$19:$S$178,0)),$Z2370))))</f>
        <v/>
      </c>
      <c r="AG2370" s="27" t="str">
        <f aca="false">IF(COUNTA($A2370:$U2370)=0,"",IF($A2370="","No name",IF($F2370="","No date",IF($W2370=0,"Date ilegible",IF(NOT(ISNUMBER($N2370)),"Hours no numéricas",IF($AA2370="NO MATCH","Person no identificada","OK"))))))</f>
        <v/>
      </c>
      <c r="AH2370" s="27" t="str">
        <f aca="false">IF($W2370=0,"No date",IF($W2370&lt;Validation!$B$3,"Before period",IF($W2370&gt;Validation!$C$3,"After period","In period")))</f>
        <v>No date</v>
      </c>
      <c r="AI2370" s="26" t="str">
        <f aca="false">IF($Y2370="","",TRIM(RIGHT(SUBSTITUTE($Y2370," ",REPT(" ",50)),50)))</f>
        <v/>
      </c>
      <c r="AJ2370" s="27" t="str">
        <f aca="false">IF($A2370="","",IF(NOT(ISERROR(MATCH($A2370,Validation!$A$193:$A$217,0))),"Manual mapping",IF(COUNTIF(Validation!$U$19:$U$178,$Z2370)&gt;0,"Direct",IF(COUNTIF(Validation!$S$19:$S$178,$AI2370)=1,"By surname","Unresolved"))))</f>
        <v/>
      </c>
      <c r="AK2370" s="28" t="str">
        <f aca="false">IF($L2370="","",IF(MATCH($L2370,$L$2:$L$3000,0)&lt;&gt;ROW()-1,"",COUNT($AK$1:$AK2369)+1))</f>
        <v/>
      </c>
      <c r="AL2370" s="28" t="str">
        <f aca="false">IF($G2370="","",IF(MATCH($G2370,$G$2:$G$3000,0)&lt;&gt;ROW()-1,"",COUNT($AL$1:$AL2369)+1))</f>
        <v/>
      </c>
      <c r="AM2370" s="28" t="str">
        <f aca="false">IF($H2370="","",IF(MATCH($H2370,$H$2:$H$3000,0)&lt;&gt;ROW()-1,"",COUNT($AM$1:$AM2369)+1))</f>
        <v/>
      </c>
      <c r="AN2370" s="28" t="str">
        <f aca="false">IF($I2370="","",IF(MATCH($I2370,$I$2:$I$3000,0)&lt;&gt;ROW()-1,"",COUNT($AN$1:$AN2369)+1))</f>
        <v/>
      </c>
      <c r="AO2370" s="28" t="str">
        <f aca="false">IF($Q2370="","",IF(MATCH($Q2370,$Q$2:$Q$3000,0)&lt;&gt;ROW()-1,"",COUNT($AO$1:$AO2369)+1))</f>
        <v/>
      </c>
    </row>
    <row r="2371" customFormat="false" ht="12.75" hidden="false" customHeight="true" outlineLevel="0" collapsed="false">
      <c r="W2371" s="24" t="n">
        <f aca="false">IF($F2371="",0,IFERROR(IF(ISNUMBER($F2371),INT($F2371),DATE(VALUE(MID(SUBSTITUTE(LEFT($F2371,FIND(" ",$F2371&amp;" ")-1),"/",REPT(" ",20)),41,20)),VALUE(LEFT(SUBSTITUTE(LEFT($F2371,FIND(" ",$F2371&amp;" ")-1),"/",REPT(" ",20)),20)),VALUE(MID(SUBSTITUTE(LEFT($F2371,FIND(" ",$F2371&amp;" ")-1),"/",REPT(" ",20)),21,20)))),0))</f>
        <v>0</v>
      </c>
      <c r="X2371" s="25" t="str">
        <f aca="false">IF(ISNUMBER($N2371),$N2371*Validation!$B$5,"")</f>
        <v/>
      </c>
      <c r="Y2371" s="26" t="str">
        <f aca="false">IF($A2371="","",SUBSTITUTE(SUBSTITUTE(SUBSTITUTE(SUBSTITUTE(SUBSTITUTE(SUBSTITUTE(SUBSTITUTE(UPPER(TRIM($A2371)),"Á","A"),"É","E"),"Í","I"),"Ó","O"),"Ú","U"),"Ñ","N"),"Ü","U"))</f>
        <v/>
      </c>
      <c r="Z2371" s="26" t="str">
        <f aca="false">IF($Y2371="","",LEFT($Y2371,1)&amp;" "&amp;TRIM(RIGHT(SUBSTITUTE($Y2371," ",REPT(" ",50)),50)))</f>
        <v/>
      </c>
      <c r="AA2371" s="27" t="str">
        <f aca="false">IF($AF2371="","",IF(COUNTIF(Validation!$U$19:$U$178,$AF2371)&gt;0,"OK","NO MATCH"))</f>
        <v/>
      </c>
      <c r="AB2371" s="27" t="str">
        <f aca="false">IF($W2371=0,"",IF(AND($W2371&gt;=Validation!$B$3,$W2371&lt;=Validation!$C$3),"Yes","No"))</f>
        <v/>
      </c>
      <c r="AC2371" s="26" t="str">
        <f aca="false">IF($A2371="","",$AF2371&amp;"|"&amp;TEXT($W2371,"yyyy-mm-dd")&amp;"|"&amp;$J2371&amp;"|"&amp;$N2371)</f>
        <v/>
      </c>
      <c r="AD2371" s="27" t="str">
        <f aca="false">IF($AC2371="","",IF(COUNTIF($AC$2:$AC$3000,$AC2371)&gt;1,"REVIEW","OK"))</f>
        <v/>
      </c>
      <c r="AE2371" s="27" t="str">
        <f aca="false">IF(OR($W2371=0,$O2371=""),"",IF(IFERROR(IF(ISNUMBER($O2371),INT($O2371),DATE(VALUE(MID(SUBSTITUTE(LEFT($O2371,FIND(" ",$O2371&amp;" ")-1),"/",REPT(" ",20)),41,20)),VALUE(LEFT(SUBSTITUTE(LEFT($O2371,FIND(" ",$O2371&amp;" ")-1),"/",REPT(" ",20)),20)),VALUE(MID(SUBSTITUTE(LEFT($O2371,FIND(" ",$O2371&amp;" ")-1),"/",REPT(" ",20)),21,20)))),0)&gt;$W2371,"Late","Same day"))</f>
        <v/>
      </c>
      <c r="AF2371" s="26" t="str">
        <f aca="false">IF($A2371="","",IFERROR(INDEX(Validation!$C$193:$C$217,MATCH($A2371,Validation!$A$193:$A$217,0)),IF(COUNTIF(Validation!$U$19:$U$178,$Z2371)&gt;0,$Z2371,IF(COUNTIF(Validation!$S$19:$S$178,$AI2371)=1,INDEX(Validation!$U$19:$U$178,MATCH($AI2371,Validation!$S$19:$S$178,0)),$Z2371))))</f>
        <v/>
      </c>
      <c r="AG2371" s="27" t="str">
        <f aca="false">IF(COUNTA($A2371:$U2371)=0,"",IF($A2371="","No name",IF($F2371="","No date",IF($W2371=0,"Date ilegible",IF(NOT(ISNUMBER($N2371)),"Hours no numéricas",IF($AA2371="NO MATCH","Person no identificada","OK"))))))</f>
        <v/>
      </c>
      <c r="AH2371" s="27" t="str">
        <f aca="false">IF($W2371=0,"No date",IF($W2371&lt;Validation!$B$3,"Before period",IF($W2371&gt;Validation!$C$3,"After period","In period")))</f>
        <v>No date</v>
      </c>
      <c r="AI2371" s="26" t="str">
        <f aca="false">IF($Y2371="","",TRIM(RIGHT(SUBSTITUTE($Y2371," ",REPT(" ",50)),50)))</f>
        <v/>
      </c>
      <c r="AJ2371" s="27" t="str">
        <f aca="false">IF($A2371="","",IF(NOT(ISERROR(MATCH($A2371,Validation!$A$193:$A$217,0))),"Manual mapping",IF(COUNTIF(Validation!$U$19:$U$178,$Z2371)&gt;0,"Direct",IF(COUNTIF(Validation!$S$19:$S$178,$AI2371)=1,"By surname","Unresolved"))))</f>
        <v/>
      </c>
      <c r="AK2371" s="28" t="str">
        <f aca="false">IF($L2371="","",IF(MATCH($L2371,$L$2:$L$3000,0)&lt;&gt;ROW()-1,"",COUNT($AK$1:$AK2370)+1))</f>
        <v/>
      </c>
      <c r="AL2371" s="28" t="str">
        <f aca="false">IF($G2371="","",IF(MATCH($G2371,$G$2:$G$3000,0)&lt;&gt;ROW()-1,"",COUNT($AL$1:$AL2370)+1))</f>
        <v/>
      </c>
      <c r="AM2371" s="28" t="str">
        <f aca="false">IF($H2371="","",IF(MATCH($H2371,$H$2:$H$3000,0)&lt;&gt;ROW()-1,"",COUNT($AM$1:$AM2370)+1))</f>
        <v/>
      </c>
      <c r="AN2371" s="28" t="str">
        <f aca="false">IF($I2371="","",IF(MATCH($I2371,$I$2:$I$3000,0)&lt;&gt;ROW()-1,"",COUNT($AN$1:$AN2370)+1))</f>
        <v/>
      </c>
      <c r="AO2371" s="28" t="str">
        <f aca="false">IF($Q2371="","",IF(MATCH($Q2371,$Q$2:$Q$3000,0)&lt;&gt;ROW()-1,"",COUNT($AO$1:$AO2370)+1))</f>
        <v/>
      </c>
    </row>
    <row r="2372" customFormat="false" ht="12.75" hidden="false" customHeight="true" outlineLevel="0" collapsed="false">
      <c r="W2372" s="24" t="n">
        <f aca="false">IF($F2372="",0,IFERROR(IF(ISNUMBER($F2372),INT($F2372),DATE(VALUE(MID(SUBSTITUTE(LEFT($F2372,FIND(" ",$F2372&amp;" ")-1),"/",REPT(" ",20)),41,20)),VALUE(LEFT(SUBSTITUTE(LEFT($F2372,FIND(" ",$F2372&amp;" ")-1),"/",REPT(" ",20)),20)),VALUE(MID(SUBSTITUTE(LEFT($F2372,FIND(" ",$F2372&amp;" ")-1),"/",REPT(" ",20)),21,20)))),0))</f>
        <v>0</v>
      </c>
      <c r="X2372" s="25" t="str">
        <f aca="false">IF(ISNUMBER($N2372),$N2372*Validation!$B$5,"")</f>
        <v/>
      </c>
      <c r="Y2372" s="26" t="str">
        <f aca="false">IF($A2372="","",SUBSTITUTE(SUBSTITUTE(SUBSTITUTE(SUBSTITUTE(SUBSTITUTE(SUBSTITUTE(SUBSTITUTE(UPPER(TRIM($A2372)),"Á","A"),"É","E"),"Í","I"),"Ó","O"),"Ú","U"),"Ñ","N"),"Ü","U"))</f>
        <v/>
      </c>
      <c r="Z2372" s="26" t="str">
        <f aca="false">IF($Y2372="","",LEFT($Y2372,1)&amp;" "&amp;TRIM(RIGHT(SUBSTITUTE($Y2372," ",REPT(" ",50)),50)))</f>
        <v/>
      </c>
      <c r="AA2372" s="27" t="str">
        <f aca="false">IF($AF2372="","",IF(COUNTIF(Validation!$U$19:$U$178,$AF2372)&gt;0,"OK","NO MATCH"))</f>
        <v/>
      </c>
      <c r="AB2372" s="27" t="str">
        <f aca="false">IF($W2372=0,"",IF(AND($W2372&gt;=Validation!$B$3,$W2372&lt;=Validation!$C$3),"Yes","No"))</f>
        <v/>
      </c>
      <c r="AC2372" s="26" t="str">
        <f aca="false">IF($A2372="","",$AF2372&amp;"|"&amp;TEXT($W2372,"yyyy-mm-dd")&amp;"|"&amp;$J2372&amp;"|"&amp;$N2372)</f>
        <v/>
      </c>
      <c r="AD2372" s="27" t="str">
        <f aca="false">IF($AC2372="","",IF(COUNTIF($AC$2:$AC$3000,$AC2372)&gt;1,"REVIEW","OK"))</f>
        <v/>
      </c>
      <c r="AE2372" s="27" t="str">
        <f aca="false">IF(OR($W2372=0,$O2372=""),"",IF(IFERROR(IF(ISNUMBER($O2372),INT($O2372),DATE(VALUE(MID(SUBSTITUTE(LEFT($O2372,FIND(" ",$O2372&amp;" ")-1),"/",REPT(" ",20)),41,20)),VALUE(LEFT(SUBSTITUTE(LEFT($O2372,FIND(" ",$O2372&amp;" ")-1),"/",REPT(" ",20)),20)),VALUE(MID(SUBSTITUTE(LEFT($O2372,FIND(" ",$O2372&amp;" ")-1),"/",REPT(" ",20)),21,20)))),0)&gt;$W2372,"Late","Same day"))</f>
        <v/>
      </c>
      <c r="AF2372" s="26" t="str">
        <f aca="false">IF($A2372="","",IFERROR(INDEX(Validation!$C$193:$C$217,MATCH($A2372,Validation!$A$193:$A$217,0)),IF(COUNTIF(Validation!$U$19:$U$178,$Z2372)&gt;0,$Z2372,IF(COUNTIF(Validation!$S$19:$S$178,$AI2372)=1,INDEX(Validation!$U$19:$U$178,MATCH($AI2372,Validation!$S$19:$S$178,0)),$Z2372))))</f>
        <v/>
      </c>
      <c r="AG2372" s="27" t="str">
        <f aca="false">IF(COUNTA($A2372:$U2372)=0,"",IF($A2372="","No name",IF($F2372="","No date",IF($W2372=0,"Date ilegible",IF(NOT(ISNUMBER($N2372)),"Hours no numéricas",IF($AA2372="NO MATCH","Person no identificada","OK"))))))</f>
        <v/>
      </c>
      <c r="AH2372" s="27" t="str">
        <f aca="false">IF($W2372=0,"No date",IF($W2372&lt;Validation!$B$3,"Before period",IF($W2372&gt;Validation!$C$3,"After period","In period")))</f>
        <v>No date</v>
      </c>
      <c r="AI2372" s="26" t="str">
        <f aca="false">IF($Y2372="","",TRIM(RIGHT(SUBSTITUTE($Y2372," ",REPT(" ",50)),50)))</f>
        <v/>
      </c>
      <c r="AJ2372" s="27" t="str">
        <f aca="false">IF($A2372="","",IF(NOT(ISERROR(MATCH($A2372,Validation!$A$193:$A$217,0))),"Manual mapping",IF(COUNTIF(Validation!$U$19:$U$178,$Z2372)&gt;0,"Direct",IF(COUNTIF(Validation!$S$19:$S$178,$AI2372)=1,"By surname","Unresolved"))))</f>
        <v/>
      </c>
      <c r="AK2372" s="28" t="str">
        <f aca="false">IF($L2372="","",IF(MATCH($L2372,$L$2:$L$3000,0)&lt;&gt;ROW()-1,"",COUNT($AK$1:$AK2371)+1))</f>
        <v/>
      </c>
      <c r="AL2372" s="28" t="str">
        <f aca="false">IF($G2372="","",IF(MATCH($G2372,$G$2:$G$3000,0)&lt;&gt;ROW()-1,"",COUNT($AL$1:$AL2371)+1))</f>
        <v/>
      </c>
      <c r="AM2372" s="28" t="str">
        <f aca="false">IF($H2372="","",IF(MATCH($H2372,$H$2:$H$3000,0)&lt;&gt;ROW()-1,"",COUNT($AM$1:$AM2371)+1))</f>
        <v/>
      </c>
      <c r="AN2372" s="28" t="str">
        <f aca="false">IF($I2372="","",IF(MATCH($I2372,$I$2:$I$3000,0)&lt;&gt;ROW()-1,"",COUNT($AN$1:$AN2371)+1))</f>
        <v/>
      </c>
      <c r="AO2372" s="28" t="str">
        <f aca="false">IF($Q2372="","",IF(MATCH($Q2372,$Q$2:$Q$3000,0)&lt;&gt;ROW()-1,"",COUNT($AO$1:$AO2371)+1))</f>
        <v/>
      </c>
    </row>
    <row r="2373" customFormat="false" ht="12.75" hidden="false" customHeight="true" outlineLevel="0" collapsed="false">
      <c r="W2373" s="24" t="n">
        <f aca="false">IF($F2373="",0,IFERROR(IF(ISNUMBER($F2373),INT($F2373),DATE(VALUE(MID(SUBSTITUTE(LEFT($F2373,FIND(" ",$F2373&amp;" ")-1),"/",REPT(" ",20)),41,20)),VALUE(LEFT(SUBSTITUTE(LEFT($F2373,FIND(" ",$F2373&amp;" ")-1),"/",REPT(" ",20)),20)),VALUE(MID(SUBSTITUTE(LEFT($F2373,FIND(" ",$F2373&amp;" ")-1),"/",REPT(" ",20)),21,20)))),0))</f>
        <v>0</v>
      </c>
      <c r="X2373" s="25" t="str">
        <f aca="false">IF(ISNUMBER($N2373),$N2373*Validation!$B$5,"")</f>
        <v/>
      </c>
      <c r="Y2373" s="26" t="str">
        <f aca="false">IF($A2373="","",SUBSTITUTE(SUBSTITUTE(SUBSTITUTE(SUBSTITUTE(SUBSTITUTE(SUBSTITUTE(SUBSTITUTE(UPPER(TRIM($A2373)),"Á","A"),"É","E"),"Í","I"),"Ó","O"),"Ú","U"),"Ñ","N"),"Ü","U"))</f>
        <v/>
      </c>
      <c r="Z2373" s="26" t="str">
        <f aca="false">IF($Y2373="","",LEFT($Y2373,1)&amp;" "&amp;TRIM(RIGHT(SUBSTITUTE($Y2373," ",REPT(" ",50)),50)))</f>
        <v/>
      </c>
      <c r="AA2373" s="27" t="str">
        <f aca="false">IF($AF2373="","",IF(COUNTIF(Validation!$U$19:$U$178,$AF2373)&gt;0,"OK","NO MATCH"))</f>
        <v/>
      </c>
      <c r="AB2373" s="27" t="str">
        <f aca="false">IF($W2373=0,"",IF(AND($W2373&gt;=Validation!$B$3,$W2373&lt;=Validation!$C$3),"Yes","No"))</f>
        <v/>
      </c>
      <c r="AC2373" s="26" t="str">
        <f aca="false">IF($A2373="","",$AF2373&amp;"|"&amp;TEXT($W2373,"yyyy-mm-dd")&amp;"|"&amp;$J2373&amp;"|"&amp;$N2373)</f>
        <v/>
      </c>
      <c r="AD2373" s="27" t="str">
        <f aca="false">IF($AC2373="","",IF(COUNTIF($AC$2:$AC$3000,$AC2373)&gt;1,"REVIEW","OK"))</f>
        <v/>
      </c>
      <c r="AE2373" s="27" t="str">
        <f aca="false">IF(OR($W2373=0,$O2373=""),"",IF(IFERROR(IF(ISNUMBER($O2373),INT($O2373),DATE(VALUE(MID(SUBSTITUTE(LEFT($O2373,FIND(" ",$O2373&amp;" ")-1),"/",REPT(" ",20)),41,20)),VALUE(LEFT(SUBSTITUTE(LEFT($O2373,FIND(" ",$O2373&amp;" ")-1),"/",REPT(" ",20)),20)),VALUE(MID(SUBSTITUTE(LEFT($O2373,FIND(" ",$O2373&amp;" ")-1),"/",REPT(" ",20)),21,20)))),0)&gt;$W2373,"Late","Same day"))</f>
        <v/>
      </c>
      <c r="AF2373" s="26" t="str">
        <f aca="false">IF($A2373="","",IFERROR(INDEX(Validation!$C$193:$C$217,MATCH($A2373,Validation!$A$193:$A$217,0)),IF(COUNTIF(Validation!$U$19:$U$178,$Z2373)&gt;0,$Z2373,IF(COUNTIF(Validation!$S$19:$S$178,$AI2373)=1,INDEX(Validation!$U$19:$U$178,MATCH($AI2373,Validation!$S$19:$S$178,0)),$Z2373))))</f>
        <v/>
      </c>
      <c r="AG2373" s="27" t="str">
        <f aca="false">IF(COUNTA($A2373:$U2373)=0,"",IF($A2373="","No name",IF($F2373="","No date",IF($W2373=0,"Date ilegible",IF(NOT(ISNUMBER($N2373)),"Hours no numéricas",IF($AA2373="NO MATCH","Person no identificada","OK"))))))</f>
        <v/>
      </c>
      <c r="AH2373" s="27" t="str">
        <f aca="false">IF($W2373=0,"No date",IF($W2373&lt;Validation!$B$3,"Before period",IF($W2373&gt;Validation!$C$3,"After period","In period")))</f>
        <v>No date</v>
      </c>
      <c r="AI2373" s="26" t="str">
        <f aca="false">IF($Y2373="","",TRIM(RIGHT(SUBSTITUTE($Y2373," ",REPT(" ",50)),50)))</f>
        <v/>
      </c>
      <c r="AJ2373" s="27" t="str">
        <f aca="false">IF($A2373="","",IF(NOT(ISERROR(MATCH($A2373,Validation!$A$193:$A$217,0))),"Manual mapping",IF(COUNTIF(Validation!$U$19:$U$178,$Z2373)&gt;0,"Direct",IF(COUNTIF(Validation!$S$19:$S$178,$AI2373)=1,"By surname","Unresolved"))))</f>
        <v/>
      </c>
      <c r="AK2373" s="28" t="str">
        <f aca="false">IF($L2373="","",IF(MATCH($L2373,$L$2:$L$3000,0)&lt;&gt;ROW()-1,"",COUNT($AK$1:$AK2372)+1))</f>
        <v/>
      </c>
      <c r="AL2373" s="28" t="str">
        <f aca="false">IF($G2373="","",IF(MATCH($G2373,$G$2:$G$3000,0)&lt;&gt;ROW()-1,"",COUNT($AL$1:$AL2372)+1))</f>
        <v/>
      </c>
      <c r="AM2373" s="28" t="str">
        <f aca="false">IF($H2373="","",IF(MATCH($H2373,$H$2:$H$3000,0)&lt;&gt;ROW()-1,"",COUNT($AM$1:$AM2372)+1))</f>
        <v/>
      </c>
      <c r="AN2373" s="28" t="str">
        <f aca="false">IF($I2373="","",IF(MATCH($I2373,$I$2:$I$3000,0)&lt;&gt;ROW()-1,"",COUNT($AN$1:$AN2372)+1))</f>
        <v/>
      </c>
      <c r="AO2373" s="28" t="str">
        <f aca="false">IF($Q2373="","",IF(MATCH($Q2373,$Q$2:$Q$3000,0)&lt;&gt;ROW()-1,"",COUNT($AO$1:$AO2372)+1))</f>
        <v/>
      </c>
    </row>
    <row r="2374" customFormat="false" ht="12.75" hidden="false" customHeight="true" outlineLevel="0" collapsed="false">
      <c r="W2374" s="24" t="n">
        <f aca="false">IF($F2374="",0,IFERROR(IF(ISNUMBER($F2374),INT($F2374),DATE(VALUE(MID(SUBSTITUTE(LEFT($F2374,FIND(" ",$F2374&amp;" ")-1),"/",REPT(" ",20)),41,20)),VALUE(LEFT(SUBSTITUTE(LEFT($F2374,FIND(" ",$F2374&amp;" ")-1),"/",REPT(" ",20)),20)),VALUE(MID(SUBSTITUTE(LEFT($F2374,FIND(" ",$F2374&amp;" ")-1),"/",REPT(" ",20)),21,20)))),0))</f>
        <v>0</v>
      </c>
      <c r="X2374" s="25" t="str">
        <f aca="false">IF(ISNUMBER($N2374),$N2374*Validation!$B$5,"")</f>
        <v/>
      </c>
      <c r="Y2374" s="26" t="str">
        <f aca="false">IF($A2374="","",SUBSTITUTE(SUBSTITUTE(SUBSTITUTE(SUBSTITUTE(SUBSTITUTE(SUBSTITUTE(SUBSTITUTE(UPPER(TRIM($A2374)),"Á","A"),"É","E"),"Í","I"),"Ó","O"),"Ú","U"),"Ñ","N"),"Ü","U"))</f>
        <v/>
      </c>
      <c r="Z2374" s="26" t="str">
        <f aca="false">IF($Y2374="","",LEFT($Y2374,1)&amp;" "&amp;TRIM(RIGHT(SUBSTITUTE($Y2374," ",REPT(" ",50)),50)))</f>
        <v/>
      </c>
      <c r="AA2374" s="27" t="str">
        <f aca="false">IF($AF2374="","",IF(COUNTIF(Validation!$U$19:$U$178,$AF2374)&gt;0,"OK","NO MATCH"))</f>
        <v/>
      </c>
      <c r="AB2374" s="27" t="str">
        <f aca="false">IF($W2374=0,"",IF(AND($W2374&gt;=Validation!$B$3,$W2374&lt;=Validation!$C$3),"Yes","No"))</f>
        <v/>
      </c>
      <c r="AC2374" s="26" t="str">
        <f aca="false">IF($A2374="","",$AF2374&amp;"|"&amp;TEXT($W2374,"yyyy-mm-dd")&amp;"|"&amp;$J2374&amp;"|"&amp;$N2374)</f>
        <v/>
      </c>
      <c r="AD2374" s="27" t="str">
        <f aca="false">IF($AC2374="","",IF(COUNTIF($AC$2:$AC$3000,$AC2374)&gt;1,"REVIEW","OK"))</f>
        <v/>
      </c>
      <c r="AE2374" s="27" t="str">
        <f aca="false">IF(OR($W2374=0,$O2374=""),"",IF(IFERROR(IF(ISNUMBER($O2374),INT($O2374),DATE(VALUE(MID(SUBSTITUTE(LEFT($O2374,FIND(" ",$O2374&amp;" ")-1),"/",REPT(" ",20)),41,20)),VALUE(LEFT(SUBSTITUTE(LEFT($O2374,FIND(" ",$O2374&amp;" ")-1),"/",REPT(" ",20)),20)),VALUE(MID(SUBSTITUTE(LEFT($O2374,FIND(" ",$O2374&amp;" ")-1),"/",REPT(" ",20)),21,20)))),0)&gt;$W2374,"Late","Same day"))</f>
        <v/>
      </c>
      <c r="AF2374" s="26" t="str">
        <f aca="false">IF($A2374="","",IFERROR(INDEX(Validation!$C$193:$C$217,MATCH($A2374,Validation!$A$193:$A$217,0)),IF(COUNTIF(Validation!$U$19:$U$178,$Z2374)&gt;0,$Z2374,IF(COUNTIF(Validation!$S$19:$S$178,$AI2374)=1,INDEX(Validation!$U$19:$U$178,MATCH($AI2374,Validation!$S$19:$S$178,0)),$Z2374))))</f>
        <v/>
      </c>
      <c r="AG2374" s="27" t="str">
        <f aca="false">IF(COUNTA($A2374:$U2374)=0,"",IF($A2374="","No name",IF($F2374="","No date",IF($W2374=0,"Date ilegible",IF(NOT(ISNUMBER($N2374)),"Hours no numéricas",IF($AA2374="NO MATCH","Person no identificada","OK"))))))</f>
        <v/>
      </c>
      <c r="AH2374" s="27" t="str">
        <f aca="false">IF($W2374=0,"No date",IF($W2374&lt;Validation!$B$3,"Before period",IF($W2374&gt;Validation!$C$3,"After period","In period")))</f>
        <v>No date</v>
      </c>
      <c r="AI2374" s="26" t="str">
        <f aca="false">IF($Y2374="","",TRIM(RIGHT(SUBSTITUTE($Y2374," ",REPT(" ",50)),50)))</f>
        <v/>
      </c>
      <c r="AJ2374" s="27" t="str">
        <f aca="false">IF($A2374="","",IF(NOT(ISERROR(MATCH($A2374,Validation!$A$193:$A$217,0))),"Manual mapping",IF(COUNTIF(Validation!$U$19:$U$178,$Z2374)&gt;0,"Direct",IF(COUNTIF(Validation!$S$19:$S$178,$AI2374)=1,"By surname","Unresolved"))))</f>
        <v/>
      </c>
      <c r="AK2374" s="28" t="str">
        <f aca="false">IF($L2374="","",IF(MATCH($L2374,$L$2:$L$3000,0)&lt;&gt;ROW()-1,"",COUNT($AK$1:$AK2373)+1))</f>
        <v/>
      </c>
      <c r="AL2374" s="28" t="str">
        <f aca="false">IF($G2374="","",IF(MATCH($G2374,$G$2:$G$3000,0)&lt;&gt;ROW()-1,"",COUNT($AL$1:$AL2373)+1))</f>
        <v/>
      </c>
      <c r="AM2374" s="28" t="str">
        <f aca="false">IF($H2374="","",IF(MATCH($H2374,$H$2:$H$3000,0)&lt;&gt;ROW()-1,"",COUNT($AM$1:$AM2373)+1))</f>
        <v/>
      </c>
      <c r="AN2374" s="28" t="str">
        <f aca="false">IF($I2374="","",IF(MATCH($I2374,$I$2:$I$3000,0)&lt;&gt;ROW()-1,"",COUNT($AN$1:$AN2373)+1))</f>
        <v/>
      </c>
      <c r="AO2374" s="28" t="str">
        <f aca="false">IF($Q2374="","",IF(MATCH($Q2374,$Q$2:$Q$3000,0)&lt;&gt;ROW()-1,"",COUNT($AO$1:$AO2373)+1))</f>
        <v/>
      </c>
    </row>
    <row r="2375" customFormat="false" ht="12.75" hidden="false" customHeight="true" outlineLevel="0" collapsed="false">
      <c r="W2375" s="24" t="n">
        <f aca="false">IF($F2375="",0,IFERROR(IF(ISNUMBER($F2375),INT($F2375),DATE(VALUE(MID(SUBSTITUTE(LEFT($F2375,FIND(" ",$F2375&amp;" ")-1),"/",REPT(" ",20)),41,20)),VALUE(LEFT(SUBSTITUTE(LEFT($F2375,FIND(" ",$F2375&amp;" ")-1),"/",REPT(" ",20)),20)),VALUE(MID(SUBSTITUTE(LEFT($F2375,FIND(" ",$F2375&amp;" ")-1),"/",REPT(" ",20)),21,20)))),0))</f>
        <v>0</v>
      </c>
      <c r="X2375" s="25" t="str">
        <f aca="false">IF(ISNUMBER($N2375),$N2375*Validation!$B$5,"")</f>
        <v/>
      </c>
      <c r="Y2375" s="26" t="str">
        <f aca="false">IF($A2375="","",SUBSTITUTE(SUBSTITUTE(SUBSTITUTE(SUBSTITUTE(SUBSTITUTE(SUBSTITUTE(SUBSTITUTE(UPPER(TRIM($A2375)),"Á","A"),"É","E"),"Í","I"),"Ó","O"),"Ú","U"),"Ñ","N"),"Ü","U"))</f>
        <v/>
      </c>
      <c r="Z2375" s="26" t="str">
        <f aca="false">IF($Y2375="","",LEFT($Y2375,1)&amp;" "&amp;TRIM(RIGHT(SUBSTITUTE($Y2375," ",REPT(" ",50)),50)))</f>
        <v/>
      </c>
      <c r="AA2375" s="27" t="str">
        <f aca="false">IF($AF2375="","",IF(COUNTIF(Validation!$U$19:$U$178,$AF2375)&gt;0,"OK","NO MATCH"))</f>
        <v/>
      </c>
      <c r="AB2375" s="27" t="str">
        <f aca="false">IF($W2375=0,"",IF(AND($W2375&gt;=Validation!$B$3,$W2375&lt;=Validation!$C$3),"Yes","No"))</f>
        <v/>
      </c>
      <c r="AC2375" s="26" t="str">
        <f aca="false">IF($A2375="","",$AF2375&amp;"|"&amp;TEXT($W2375,"yyyy-mm-dd")&amp;"|"&amp;$J2375&amp;"|"&amp;$N2375)</f>
        <v/>
      </c>
      <c r="AD2375" s="27" t="str">
        <f aca="false">IF($AC2375="","",IF(COUNTIF($AC$2:$AC$3000,$AC2375)&gt;1,"REVIEW","OK"))</f>
        <v/>
      </c>
      <c r="AE2375" s="27" t="str">
        <f aca="false">IF(OR($W2375=0,$O2375=""),"",IF(IFERROR(IF(ISNUMBER($O2375),INT($O2375),DATE(VALUE(MID(SUBSTITUTE(LEFT($O2375,FIND(" ",$O2375&amp;" ")-1),"/",REPT(" ",20)),41,20)),VALUE(LEFT(SUBSTITUTE(LEFT($O2375,FIND(" ",$O2375&amp;" ")-1),"/",REPT(" ",20)),20)),VALUE(MID(SUBSTITUTE(LEFT($O2375,FIND(" ",$O2375&amp;" ")-1),"/",REPT(" ",20)),21,20)))),0)&gt;$W2375,"Late","Same day"))</f>
        <v/>
      </c>
      <c r="AF2375" s="26" t="str">
        <f aca="false">IF($A2375="","",IFERROR(INDEX(Validation!$C$193:$C$217,MATCH($A2375,Validation!$A$193:$A$217,0)),IF(COUNTIF(Validation!$U$19:$U$178,$Z2375)&gt;0,$Z2375,IF(COUNTIF(Validation!$S$19:$S$178,$AI2375)=1,INDEX(Validation!$U$19:$U$178,MATCH($AI2375,Validation!$S$19:$S$178,0)),$Z2375))))</f>
        <v/>
      </c>
      <c r="AG2375" s="27" t="str">
        <f aca="false">IF(COUNTA($A2375:$U2375)=0,"",IF($A2375="","No name",IF($F2375="","No date",IF($W2375=0,"Date ilegible",IF(NOT(ISNUMBER($N2375)),"Hours no numéricas",IF($AA2375="NO MATCH","Person no identificada","OK"))))))</f>
        <v/>
      </c>
      <c r="AH2375" s="27" t="str">
        <f aca="false">IF($W2375=0,"No date",IF($W2375&lt;Validation!$B$3,"Before period",IF($W2375&gt;Validation!$C$3,"After period","In period")))</f>
        <v>No date</v>
      </c>
      <c r="AI2375" s="26" t="str">
        <f aca="false">IF($Y2375="","",TRIM(RIGHT(SUBSTITUTE($Y2375," ",REPT(" ",50)),50)))</f>
        <v/>
      </c>
      <c r="AJ2375" s="27" t="str">
        <f aca="false">IF($A2375="","",IF(NOT(ISERROR(MATCH($A2375,Validation!$A$193:$A$217,0))),"Manual mapping",IF(COUNTIF(Validation!$U$19:$U$178,$Z2375)&gt;0,"Direct",IF(COUNTIF(Validation!$S$19:$S$178,$AI2375)=1,"By surname","Unresolved"))))</f>
        <v/>
      </c>
      <c r="AK2375" s="28" t="str">
        <f aca="false">IF($L2375="","",IF(MATCH($L2375,$L$2:$L$3000,0)&lt;&gt;ROW()-1,"",COUNT($AK$1:$AK2374)+1))</f>
        <v/>
      </c>
      <c r="AL2375" s="28" t="str">
        <f aca="false">IF($G2375="","",IF(MATCH($G2375,$G$2:$G$3000,0)&lt;&gt;ROW()-1,"",COUNT($AL$1:$AL2374)+1))</f>
        <v/>
      </c>
      <c r="AM2375" s="28" t="str">
        <f aca="false">IF($H2375="","",IF(MATCH($H2375,$H$2:$H$3000,0)&lt;&gt;ROW()-1,"",COUNT($AM$1:$AM2374)+1))</f>
        <v/>
      </c>
      <c r="AN2375" s="28" t="str">
        <f aca="false">IF($I2375="","",IF(MATCH($I2375,$I$2:$I$3000,0)&lt;&gt;ROW()-1,"",COUNT($AN$1:$AN2374)+1))</f>
        <v/>
      </c>
      <c r="AO2375" s="28" t="str">
        <f aca="false">IF($Q2375="","",IF(MATCH($Q2375,$Q$2:$Q$3000,0)&lt;&gt;ROW()-1,"",COUNT($AO$1:$AO2374)+1))</f>
        <v/>
      </c>
    </row>
    <row r="2376" customFormat="false" ht="12.75" hidden="false" customHeight="true" outlineLevel="0" collapsed="false">
      <c r="W2376" s="24" t="n">
        <f aca="false">IF($F2376="",0,IFERROR(IF(ISNUMBER($F2376),INT($F2376),DATE(VALUE(MID(SUBSTITUTE(LEFT($F2376,FIND(" ",$F2376&amp;" ")-1),"/",REPT(" ",20)),41,20)),VALUE(LEFT(SUBSTITUTE(LEFT($F2376,FIND(" ",$F2376&amp;" ")-1),"/",REPT(" ",20)),20)),VALUE(MID(SUBSTITUTE(LEFT($F2376,FIND(" ",$F2376&amp;" ")-1),"/",REPT(" ",20)),21,20)))),0))</f>
        <v>0</v>
      </c>
      <c r="X2376" s="25" t="str">
        <f aca="false">IF(ISNUMBER($N2376),$N2376*Validation!$B$5,"")</f>
        <v/>
      </c>
      <c r="Y2376" s="26" t="str">
        <f aca="false">IF($A2376="","",SUBSTITUTE(SUBSTITUTE(SUBSTITUTE(SUBSTITUTE(SUBSTITUTE(SUBSTITUTE(SUBSTITUTE(UPPER(TRIM($A2376)),"Á","A"),"É","E"),"Í","I"),"Ó","O"),"Ú","U"),"Ñ","N"),"Ü","U"))</f>
        <v/>
      </c>
      <c r="Z2376" s="26" t="str">
        <f aca="false">IF($Y2376="","",LEFT($Y2376,1)&amp;" "&amp;TRIM(RIGHT(SUBSTITUTE($Y2376," ",REPT(" ",50)),50)))</f>
        <v/>
      </c>
      <c r="AA2376" s="27" t="str">
        <f aca="false">IF($AF2376="","",IF(COUNTIF(Validation!$U$19:$U$178,$AF2376)&gt;0,"OK","NO MATCH"))</f>
        <v/>
      </c>
      <c r="AB2376" s="27" t="str">
        <f aca="false">IF($W2376=0,"",IF(AND($W2376&gt;=Validation!$B$3,$W2376&lt;=Validation!$C$3),"Yes","No"))</f>
        <v/>
      </c>
      <c r="AC2376" s="26" t="str">
        <f aca="false">IF($A2376="","",$AF2376&amp;"|"&amp;TEXT($W2376,"yyyy-mm-dd")&amp;"|"&amp;$J2376&amp;"|"&amp;$N2376)</f>
        <v/>
      </c>
      <c r="AD2376" s="27" t="str">
        <f aca="false">IF($AC2376="","",IF(COUNTIF($AC$2:$AC$3000,$AC2376)&gt;1,"REVIEW","OK"))</f>
        <v/>
      </c>
      <c r="AE2376" s="27" t="str">
        <f aca="false">IF(OR($W2376=0,$O2376=""),"",IF(IFERROR(IF(ISNUMBER($O2376),INT($O2376),DATE(VALUE(MID(SUBSTITUTE(LEFT($O2376,FIND(" ",$O2376&amp;" ")-1),"/",REPT(" ",20)),41,20)),VALUE(LEFT(SUBSTITUTE(LEFT($O2376,FIND(" ",$O2376&amp;" ")-1),"/",REPT(" ",20)),20)),VALUE(MID(SUBSTITUTE(LEFT($O2376,FIND(" ",$O2376&amp;" ")-1),"/",REPT(" ",20)),21,20)))),0)&gt;$W2376,"Late","Same day"))</f>
        <v/>
      </c>
      <c r="AF2376" s="26" t="str">
        <f aca="false">IF($A2376="","",IFERROR(INDEX(Validation!$C$193:$C$217,MATCH($A2376,Validation!$A$193:$A$217,0)),IF(COUNTIF(Validation!$U$19:$U$178,$Z2376)&gt;0,$Z2376,IF(COUNTIF(Validation!$S$19:$S$178,$AI2376)=1,INDEX(Validation!$U$19:$U$178,MATCH($AI2376,Validation!$S$19:$S$178,0)),$Z2376))))</f>
        <v/>
      </c>
      <c r="AG2376" s="27" t="str">
        <f aca="false">IF(COUNTA($A2376:$U2376)=0,"",IF($A2376="","No name",IF($F2376="","No date",IF($W2376=0,"Date ilegible",IF(NOT(ISNUMBER($N2376)),"Hours no numéricas",IF($AA2376="NO MATCH","Person no identificada","OK"))))))</f>
        <v/>
      </c>
      <c r="AH2376" s="27" t="str">
        <f aca="false">IF($W2376=0,"No date",IF($W2376&lt;Validation!$B$3,"Before period",IF($W2376&gt;Validation!$C$3,"After period","In period")))</f>
        <v>No date</v>
      </c>
      <c r="AI2376" s="26" t="str">
        <f aca="false">IF($Y2376="","",TRIM(RIGHT(SUBSTITUTE($Y2376," ",REPT(" ",50)),50)))</f>
        <v/>
      </c>
      <c r="AJ2376" s="27" t="str">
        <f aca="false">IF($A2376="","",IF(NOT(ISERROR(MATCH($A2376,Validation!$A$193:$A$217,0))),"Manual mapping",IF(COUNTIF(Validation!$U$19:$U$178,$Z2376)&gt;0,"Direct",IF(COUNTIF(Validation!$S$19:$S$178,$AI2376)=1,"By surname","Unresolved"))))</f>
        <v/>
      </c>
      <c r="AK2376" s="28" t="str">
        <f aca="false">IF($L2376="","",IF(MATCH($L2376,$L$2:$L$3000,0)&lt;&gt;ROW()-1,"",COUNT($AK$1:$AK2375)+1))</f>
        <v/>
      </c>
      <c r="AL2376" s="28" t="str">
        <f aca="false">IF($G2376="","",IF(MATCH($G2376,$G$2:$G$3000,0)&lt;&gt;ROW()-1,"",COUNT($AL$1:$AL2375)+1))</f>
        <v/>
      </c>
      <c r="AM2376" s="28" t="str">
        <f aca="false">IF($H2376="","",IF(MATCH($H2376,$H$2:$H$3000,0)&lt;&gt;ROW()-1,"",COUNT($AM$1:$AM2375)+1))</f>
        <v/>
      </c>
      <c r="AN2376" s="28" t="str">
        <f aca="false">IF($I2376="","",IF(MATCH($I2376,$I$2:$I$3000,0)&lt;&gt;ROW()-1,"",COUNT($AN$1:$AN2375)+1))</f>
        <v/>
      </c>
      <c r="AO2376" s="28" t="str">
        <f aca="false">IF($Q2376="","",IF(MATCH($Q2376,$Q$2:$Q$3000,0)&lt;&gt;ROW()-1,"",COUNT($AO$1:$AO2375)+1))</f>
        <v/>
      </c>
    </row>
    <row r="2377" customFormat="false" ht="12.75" hidden="false" customHeight="true" outlineLevel="0" collapsed="false">
      <c r="W2377" s="24" t="n">
        <f aca="false">IF($F2377="",0,IFERROR(IF(ISNUMBER($F2377),INT($F2377),DATE(VALUE(MID(SUBSTITUTE(LEFT($F2377,FIND(" ",$F2377&amp;" ")-1),"/",REPT(" ",20)),41,20)),VALUE(LEFT(SUBSTITUTE(LEFT($F2377,FIND(" ",$F2377&amp;" ")-1),"/",REPT(" ",20)),20)),VALUE(MID(SUBSTITUTE(LEFT($F2377,FIND(" ",$F2377&amp;" ")-1),"/",REPT(" ",20)),21,20)))),0))</f>
        <v>0</v>
      </c>
      <c r="X2377" s="25" t="str">
        <f aca="false">IF(ISNUMBER($N2377),$N2377*Validation!$B$5,"")</f>
        <v/>
      </c>
      <c r="Y2377" s="26" t="str">
        <f aca="false">IF($A2377="","",SUBSTITUTE(SUBSTITUTE(SUBSTITUTE(SUBSTITUTE(SUBSTITUTE(SUBSTITUTE(SUBSTITUTE(UPPER(TRIM($A2377)),"Á","A"),"É","E"),"Í","I"),"Ó","O"),"Ú","U"),"Ñ","N"),"Ü","U"))</f>
        <v/>
      </c>
      <c r="Z2377" s="26" t="str">
        <f aca="false">IF($Y2377="","",LEFT($Y2377,1)&amp;" "&amp;TRIM(RIGHT(SUBSTITUTE($Y2377," ",REPT(" ",50)),50)))</f>
        <v/>
      </c>
      <c r="AA2377" s="27" t="str">
        <f aca="false">IF($AF2377="","",IF(COUNTIF(Validation!$U$19:$U$178,$AF2377)&gt;0,"OK","NO MATCH"))</f>
        <v/>
      </c>
      <c r="AB2377" s="27" t="str">
        <f aca="false">IF($W2377=0,"",IF(AND($W2377&gt;=Validation!$B$3,$W2377&lt;=Validation!$C$3),"Yes","No"))</f>
        <v/>
      </c>
      <c r="AC2377" s="26" t="str">
        <f aca="false">IF($A2377="","",$AF2377&amp;"|"&amp;TEXT($W2377,"yyyy-mm-dd")&amp;"|"&amp;$J2377&amp;"|"&amp;$N2377)</f>
        <v/>
      </c>
      <c r="AD2377" s="27" t="str">
        <f aca="false">IF($AC2377="","",IF(COUNTIF($AC$2:$AC$3000,$AC2377)&gt;1,"REVIEW","OK"))</f>
        <v/>
      </c>
      <c r="AE2377" s="27" t="str">
        <f aca="false">IF(OR($W2377=0,$O2377=""),"",IF(IFERROR(IF(ISNUMBER($O2377),INT($O2377),DATE(VALUE(MID(SUBSTITUTE(LEFT($O2377,FIND(" ",$O2377&amp;" ")-1),"/",REPT(" ",20)),41,20)),VALUE(LEFT(SUBSTITUTE(LEFT($O2377,FIND(" ",$O2377&amp;" ")-1),"/",REPT(" ",20)),20)),VALUE(MID(SUBSTITUTE(LEFT($O2377,FIND(" ",$O2377&amp;" ")-1),"/",REPT(" ",20)),21,20)))),0)&gt;$W2377,"Late","Same day"))</f>
        <v/>
      </c>
      <c r="AF2377" s="26" t="str">
        <f aca="false">IF($A2377="","",IFERROR(INDEX(Validation!$C$193:$C$217,MATCH($A2377,Validation!$A$193:$A$217,0)),IF(COUNTIF(Validation!$U$19:$U$178,$Z2377)&gt;0,$Z2377,IF(COUNTIF(Validation!$S$19:$S$178,$AI2377)=1,INDEX(Validation!$U$19:$U$178,MATCH($AI2377,Validation!$S$19:$S$178,0)),$Z2377))))</f>
        <v/>
      </c>
      <c r="AG2377" s="27" t="str">
        <f aca="false">IF(COUNTA($A2377:$U2377)=0,"",IF($A2377="","No name",IF($F2377="","No date",IF($W2377=0,"Date ilegible",IF(NOT(ISNUMBER($N2377)),"Hours no numéricas",IF($AA2377="NO MATCH","Person no identificada","OK"))))))</f>
        <v/>
      </c>
      <c r="AH2377" s="27" t="str">
        <f aca="false">IF($W2377=0,"No date",IF($W2377&lt;Validation!$B$3,"Before period",IF($W2377&gt;Validation!$C$3,"After period","In period")))</f>
        <v>No date</v>
      </c>
      <c r="AI2377" s="26" t="str">
        <f aca="false">IF($Y2377="","",TRIM(RIGHT(SUBSTITUTE($Y2377," ",REPT(" ",50)),50)))</f>
        <v/>
      </c>
      <c r="AJ2377" s="27" t="str">
        <f aca="false">IF($A2377="","",IF(NOT(ISERROR(MATCH($A2377,Validation!$A$193:$A$217,0))),"Manual mapping",IF(COUNTIF(Validation!$U$19:$U$178,$Z2377)&gt;0,"Direct",IF(COUNTIF(Validation!$S$19:$S$178,$AI2377)=1,"By surname","Unresolved"))))</f>
        <v/>
      </c>
      <c r="AK2377" s="28" t="str">
        <f aca="false">IF($L2377="","",IF(MATCH($L2377,$L$2:$L$3000,0)&lt;&gt;ROW()-1,"",COUNT($AK$1:$AK2376)+1))</f>
        <v/>
      </c>
      <c r="AL2377" s="28" t="str">
        <f aca="false">IF($G2377="","",IF(MATCH($G2377,$G$2:$G$3000,0)&lt;&gt;ROW()-1,"",COUNT($AL$1:$AL2376)+1))</f>
        <v/>
      </c>
      <c r="AM2377" s="28" t="str">
        <f aca="false">IF($H2377="","",IF(MATCH($H2377,$H$2:$H$3000,0)&lt;&gt;ROW()-1,"",COUNT($AM$1:$AM2376)+1))</f>
        <v/>
      </c>
      <c r="AN2377" s="28" t="str">
        <f aca="false">IF($I2377="","",IF(MATCH($I2377,$I$2:$I$3000,0)&lt;&gt;ROW()-1,"",COUNT($AN$1:$AN2376)+1))</f>
        <v/>
      </c>
      <c r="AO2377" s="28" t="str">
        <f aca="false">IF($Q2377="","",IF(MATCH($Q2377,$Q$2:$Q$3000,0)&lt;&gt;ROW()-1,"",COUNT($AO$1:$AO2376)+1))</f>
        <v/>
      </c>
    </row>
    <row r="2378" customFormat="false" ht="12.75" hidden="false" customHeight="true" outlineLevel="0" collapsed="false">
      <c r="W2378" s="24" t="n">
        <f aca="false">IF($F2378="",0,IFERROR(IF(ISNUMBER($F2378),INT($F2378),DATE(VALUE(MID(SUBSTITUTE(LEFT($F2378,FIND(" ",$F2378&amp;" ")-1),"/",REPT(" ",20)),41,20)),VALUE(LEFT(SUBSTITUTE(LEFT($F2378,FIND(" ",$F2378&amp;" ")-1),"/",REPT(" ",20)),20)),VALUE(MID(SUBSTITUTE(LEFT($F2378,FIND(" ",$F2378&amp;" ")-1),"/",REPT(" ",20)),21,20)))),0))</f>
        <v>0</v>
      </c>
      <c r="X2378" s="25" t="str">
        <f aca="false">IF(ISNUMBER($N2378),$N2378*Validation!$B$5,"")</f>
        <v/>
      </c>
      <c r="Y2378" s="26" t="str">
        <f aca="false">IF($A2378="","",SUBSTITUTE(SUBSTITUTE(SUBSTITUTE(SUBSTITUTE(SUBSTITUTE(SUBSTITUTE(SUBSTITUTE(UPPER(TRIM($A2378)),"Á","A"),"É","E"),"Í","I"),"Ó","O"),"Ú","U"),"Ñ","N"),"Ü","U"))</f>
        <v/>
      </c>
      <c r="Z2378" s="26" t="str">
        <f aca="false">IF($Y2378="","",LEFT($Y2378,1)&amp;" "&amp;TRIM(RIGHT(SUBSTITUTE($Y2378," ",REPT(" ",50)),50)))</f>
        <v/>
      </c>
      <c r="AA2378" s="27" t="str">
        <f aca="false">IF($AF2378="","",IF(COUNTIF(Validation!$U$19:$U$178,$AF2378)&gt;0,"OK","NO MATCH"))</f>
        <v/>
      </c>
      <c r="AB2378" s="27" t="str">
        <f aca="false">IF($W2378=0,"",IF(AND($W2378&gt;=Validation!$B$3,$W2378&lt;=Validation!$C$3),"Yes","No"))</f>
        <v/>
      </c>
      <c r="AC2378" s="26" t="str">
        <f aca="false">IF($A2378="","",$AF2378&amp;"|"&amp;TEXT($W2378,"yyyy-mm-dd")&amp;"|"&amp;$J2378&amp;"|"&amp;$N2378)</f>
        <v/>
      </c>
      <c r="AD2378" s="27" t="str">
        <f aca="false">IF($AC2378="","",IF(COUNTIF($AC$2:$AC$3000,$AC2378)&gt;1,"REVIEW","OK"))</f>
        <v/>
      </c>
      <c r="AE2378" s="27" t="str">
        <f aca="false">IF(OR($W2378=0,$O2378=""),"",IF(IFERROR(IF(ISNUMBER($O2378),INT($O2378),DATE(VALUE(MID(SUBSTITUTE(LEFT($O2378,FIND(" ",$O2378&amp;" ")-1),"/",REPT(" ",20)),41,20)),VALUE(LEFT(SUBSTITUTE(LEFT($O2378,FIND(" ",$O2378&amp;" ")-1),"/",REPT(" ",20)),20)),VALUE(MID(SUBSTITUTE(LEFT($O2378,FIND(" ",$O2378&amp;" ")-1),"/",REPT(" ",20)),21,20)))),0)&gt;$W2378,"Late","Same day"))</f>
        <v/>
      </c>
      <c r="AF2378" s="26" t="str">
        <f aca="false">IF($A2378="","",IFERROR(INDEX(Validation!$C$193:$C$217,MATCH($A2378,Validation!$A$193:$A$217,0)),IF(COUNTIF(Validation!$U$19:$U$178,$Z2378)&gt;0,$Z2378,IF(COUNTIF(Validation!$S$19:$S$178,$AI2378)=1,INDEX(Validation!$U$19:$U$178,MATCH($AI2378,Validation!$S$19:$S$178,0)),$Z2378))))</f>
        <v/>
      </c>
      <c r="AG2378" s="27" t="str">
        <f aca="false">IF(COUNTA($A2378:$U2378)=0,"",IF($A2378="","No name",IF($F2378="","No date",IF($W2378=0,"Date ilegible",IF(NOT(ISNUMBER($N2378)),"Hours no numéricas",IF($AA2378="NO MATCH","Person no identificada","OK"))))))</f>
        <v/>
      </c>
      <c r="AH2378" s="27" t="str">
        <f aca="false">IF($W2378=0,"No date",IF($W2378&lt;Validation!$B$3,"Before period",IF($W2378&gt;Validation!$C$3,"After period","In period")))</f>
        <v>No date</v>
      </c>
      <c r="AI2378" s="26" t="str">
        <f aca="false">IF($Y2378="","",TRIM(RIGHT(SUBSTITUTE($Y2378," ",REPT(" ",50)),50)))</f>
        <v/>
      </c>
      <c r="AJ2378" s="27" t="str">
        <f aca="false">IF($A2378="","",IF(NOT(ISERROR(MATCH($A2378,Validation!$A$193:$A$217,0))),"Manual mapping",IF(COUNTIF(Validation!$U$19:$U$178,$Z2378)&gt;0,"Direct",IF(COUNTIF(Validation!$S$19:$S$178,$AI2378)=1,"By surname","Unresolved"))))</f>
        <v/>
      </c>
      <c r="AK2378" s="28" t="str">
        <f aca="false">IF($L2378="","",IF(MATCH($L2378,$L$2:$L$3000,0)&lt;&gt;ROW()-1,"",COUNT($AK$1:$AK2377)+1))</f>
        <v/>
      </c>
      <c r="AL2378" s="28" t="str">
        <f aca="false">IF($G2378="","",IF(MATCH($G2378,$G$2:$G$3000,0)&lt;&gt;ROW()-1,"",COUNT($AL$1:$AL2377)+1))</f>
        <v/>
      </c>
      <c r="AM2378" s="28" t="str">
        <f aca="false">IF($H2378="","",IF(MATCH($H2378,$H$2:$H$3000,0)&lt;&gt;ROW()-1,"",COUNT($AM$1:$AM2377)+1))</f>
        <v/>
      </c>
      <c r="AN2378" s="28" t="str">
        <f aca="false">IF($I2378="","",IF(MATCH($I2378,$I$2:$I$3000,0)&lt;&gt;ROW()-1,"",COUNT($AN$1:$AN2377)+1))</f>
        <v/>
      </c>
      <c r="AO2378" s="28" t="str">
        <f aca="false">IF($Q2378="","",IF(MATCH($Q2378,$Q$2:$Q$3000,0)&lt;&gt;ROW()-1,"",COUNT($AO$1:$AO2377)+1))</f>
        <v/>
      </c>
    </row>
    <row r="2379" customFormat="false" ht="12.75" hidden="false" customHeight="true" outlineLevel="0" collapsed="false">
      <c r="W2379" s="24" t="n">
        <f aca="false">IF($F2379="",0,IFERROR(IF(ISNUMBER($F2379),INT($F2379),DATE(VALUE(MID(SUBSTITUTE(LEFT($F2379,FIND(" ",$F2379&amp;" ")-1),"/",REPT(" ",20)),41,20)),VALUE(LEFT(SUBSTITUTE(LEFT($F2379,FIND(" ",$F2379&amp;" ")-1),"/",REPT(" ",20)),20)),VALUE(MID(SUBSTITUTE(LEFT($F2379,FIND(" ",$F2379&amp;" ")-1),"/",REPT(" ",20)),21,20)))),0))</f>
        <v>0</v>
      </c>
      <c r="X2379" s="25" t="str">
        <f aca="false">IF(ISNUMBER($N2379),$N2379*Validation!$B$5,"")</f>
        <v/>
      </c>
      <c r="Y2379" s="26" t="str">
        <f aca="false">IF($A2379="","",SUBSTITUTE(SUBSTITUTE(SUBSTITUTE(SUBSTITUTE(SUBSTITUTE(SUBSTITUTE(SUBSTITUTE(UPPER(TRIM($A2379)),"Á","A"),"É","E"),"Í","I"),"Ó","O"),"Ú","U"),"Ñ","N"),"Ü","U"))</f>
        <v/>
      </c>
      <c r="Z2379" s="26" t="str">
        <f aca="false">IF($Y2379="","",LEFT($Y2379,1)&amp;" "&amp;TRIM(RIGHT(SUBSTITUTE($Y2379," ",REPT(" ",50)),50)))</f>
        <v/>
      </c>
      <c r="AA2379" s="27" t="str">
        <f aca="false">IF($AF2379="","",IF(COUNTIF(Validation!$U$19:$U$178,$AF2379)&gt;0,"OK","NO MATCH"))</f>
        <v/>
      </c>
      <c r="AB2379" s="27" t="str">
        <f aca="false">IF($W2379=0,"",IF(AND($W2379&gt;=Validation!$B$3,$W2379&lt;=Validation!$C$3),"Yes","No"))</f>
        <v/>
      </c>
      <c r="AC2379" s="26" t="str">
        <f aca="false">IF($A2379="","",$AF2379&amp;"|"&amp;TEXT($W2379,"yyyy-mm-dd")&amp;"|"&amp;$J2379&amp;"|"&amp;$N2379)</f>
        <v/>
      </c>
      <c r="AD2379" s="27" t="str">
        <f aca="false">IF($AC2379="","",IF(COUNTIF($AC$2:$AC$3000,$AC2379)&gt;1,"REVIEW","OK"))</f>
        <v/>
      </c>
      <c r="AE2379" s="27" t="str">
        <f aca="false">IF(OR($W2379=0,$O2379=""),"",IF(IFERROR(IF(ISNUMBER($O2379),INT($O2379),DATE(VALUE(MID(SUBSTITUTE(LEFT($O2379,FIND(" ",$O2379&amp;" ")-1),"/",REPT(" ",20)),41,20)),VALUE(LEFT(SUBSTITUTE(LEFT($O2379,FIND(" ",$O2379&amp;" ")-1),"/",REPT(" ",20)),20)),VALUE(MID(SUBSTITUTE(LEFT($O2379,FIND(" ",$O2379&amp;" ")-1),"/",REPT(" ",20)),21,20)))),0)&gt;$W2379,"Late","Same day"))</f>
        <v/>
      </c>
      <c r="AF2379" s="26" t="str">
        <f aca="false">IF($A2379="","",IFERROR(INDEX(Validation!$C$193:$C$217,MATCH($A2379,Validation!$A$193:$A$217,0)),IF(COUNTIF(Validation!$U$19:$U$178,$Z2379)&gt;0,$Z2379,IF(COUNTIF(Validation!$S$19:$S$178,$AI2379)=1,INDEX(Validation!$U$19:$U$178,MATCH($AI2379,Validation!$S$19:$S$178,0)),$Z2379))))</f>
        <v/>
      </c>
      <c r="AG2379" s="27" t="str">
        <f aca="false">IF(COUNTA($A2379:$U2379)=0,"",IF($A2379="","No name",IF($F2379="","No date",IF($W2379=0,"Date ilegible",IF(NOT(ISNUMBER($N2379)),"Hours no numéricas",IF($AA2379="NO MATCH","Person no identificada","OK"))))))</f>
        <v/>
      </c>
      <c r="AH2379" s="27" t="str">
        <f aca="false">IF($W2379=0,"No date",IF($W2379&lt;Validation!$B$3,"Before period",IF($W2379&gt;Validation!$C$3,"After period","In period")))</f>
        <v>No date</v>
      </c>
      <c r="AI2379" s="26" t="str">
        <f aca="false">IF($Y2379="","",TRIM(RIGHT(SUBSTITUTE($Y2379," ",REPT(" ",50)),50)))</f>
        <v/>
      </c>
      <c r="AJ2379" s="27" t="str">
        <f aca="false">IF($A2379="","",IF(NOT(ISERROR(MATCH($A2379,Validation!$A$193:$A$217,0))),"Manual mapping",IF(COUNTIF(Validation!$U$19:$U$178,$Z2379)&gt;0,"Direct",IF(COUNTIF(Validation!$S$19:$S$178,$AI2379)=1,"By surname","Unresolved"))))</f>
        <v/>
      </c>
      <c r="AK2379" s="28" t="str">
        <f aca="false">IF($L2379="","",IF(MATCH($L2379,$L$2:$L$3000,0)&lt;&gt;ROW()-1,"",COUNT($AK$1:$AK2378)+1))</f>
        <v/>
      </c>
      <c r="AL2379" s="28" t="str">
        <f aca="false">IF($G2379="","",IF(MATCH($G2379,$G$2:$G$3000,0)&lt;&gt;ROW()-1,"",COUNT($AL$1:$AL2378)+1))</f>
        <v/>
      </c>
      <c r="AM2379" s="28" t="str">
        <f aca="false">IF($H2379="","",IF(MATCH($H2379,$H$2:$H$3000,0)&lt;&gt;ROW()-1,"",COUNT($AM$1:$AM2378)+1))</f>
        <v/>
      </c>
      <c r="AN2379" s="28" t="str">
        <f aca="false">IF($I2379="","",IF(MATCH($I2379,$I$2:$I$3000,0)&lt;&gt;ROW()-1,"",COUNT($AN$1:$AN2378)+1))</f>
        <v/>
      </c>
      <c r="AO2379" s="28" t="str">
        <f aca="false">IF($Q2379="","",IF(MATCH($Q2379,$Q$2:$Q$3000,0)&lt;&gt;ROW()-1,"",COUNT($AO$1:$AO2378)+1))</f>
        <v/>
      </c>
    </row>
    <row r="2380" customFormat="false" ht="12.75" hidden="false" customHeight="true" outlineLevel="0" collapsed="false">
      <c r="W2380" s="24" t="n">
        <f aca="false">IF($F2380="",0,IFERROR(IF(ISNUMBER($F2380),INT($F2380),DATE(VALUE(MID(SUBSTITUTE(LEFT($F2380,FIND(" ",$F2380&amp;" ")-1),"/",REPT(" ",20)),41,20)),VALUE(LEFT(SUBSTITUTE(LEFT($F2380,FIND(" ",$F2380&amp;" ")-1),"/",REPT(" ",20)),20)),VALUE(MID(SUBSTITUTE(LEFT($F2380,FIND(" ",$F2380&amp;" ")-1),"/",REPT(" ",20)),21,20)))),0))</f>
        <v>0</v>
      </c>
      <c r="X2380" s="25" t="str">
        <f aca="false">IF(ISNUMBER($N2380),$N2380*Validation!$B$5,"")</f>
        <v/>
      </c>
      <c r="Y2380" s="26" t="str">
        <f aca="false">IF($A2380="","",SUBSTITUTE(SUBSTITUTE(SUBSTITUTE(SUBSTITUTE(SUBSTITUTE(SUBSTITUTE(SUBSTITUTE(UPPER(TRIM($A2380)),"Á","A"),"É","E"),"Í","I"),"Ó","O"),"Ú","U"),"Ñ","N"),"Ü","U"))</f>
        <v/>
      </c>
      <c r="Z2380" s="26" t="str">
        <f aca="false">IF($Y2380="","",LEFT($Y2380,1)&amp;" "&amp;TRIM(RIGHT(SUBSTITUTE($Y2380," ",REPT(" ",50)),50)))</f>
        <v/>
      </c>
      <c r="AA2380" s="27" t="str">
        <f aca="false">IF($AF2380="","",IF(COUNTIF(Validation!$U$19:$U$178,$AF2380)&gt;0,"OK","NO MATCH"))</f>
        <v/>
      </c>
      <c r="AB2380" s="27" t="str">
        <f aca="false">IF($W2380=0,"",IF(AND($W2380&gt;=Validation!$B$3,$W2380&lt;=Validation!$C$3),"Yes","No"))</f>
        <v/>
      </c>
      <c r="AC2380" s="26" t="str">
        <f aca="false">IF($A2380="","",$AF2380&amp;"|"&amp;TEXT($W2380,"yyyy-mm-dd")&amp;"|"&amp;$J2380&amp;"|"&amp;$N2380)</f>
        <v/>
      </c>
      <c r="AD2380" s="27" t="str">
        <f aca="false">IF($AC2380="","",IF(COUNTIF($AC$2:$AC$3000,$AC2380)&gt;1,"REVIEW","OK"))</f>
        <v/>
      </c>
      <c r="AE2380" s="27" t="str">
        <f aca="false">IF(OR($W2380=0,$O2380=""),"",IF(IFERROR(IF(ISNUMBER($O2380),INT($O2380),DATE(VALUE(MID(SUBSTITUTE(LEFT($O2380,FIND(" ",$O2380&amp;" ")-1),"/",REPT(" ",20)),41,20)),VALUE(LEFT(SUBSTITUTE(LEFT($O2380,FIND(" ",$O2380&amp;" ")-1),"/",REPT(" ",20)),20)),VALUE(MID(SUBSTITUTE(LEFT($O2380,FIND(" ",$O2380&amp;" ")-1),"/",REPT(" ",20)),21,20)))),0)&gt;$W2380,"Late","Same day"))</f>
        <v/>
      </c>
      <c r="AF2380" s="26" t="str">
        <f aca="false">IF($A2380="","",IFERROR(INDEX(Validation!$C$193:$C$217,MATCH($A2380,Validation!$A$193:$A$217,0)),IF(COUNTIF(Validation!$U$19:$U$178,$Z2380)&gt;0,$Z2380,IF(COUNTIF(Validation!$S$19:$S$178,$AI2380)=1,INDEX(Validation!$U$19:$U$178,MATCH($AI2380,Validation!$S$19:$S$178,0)),$Z2380))))</f>
        <v/>
      </c>
      <c r="AG2380" s="27" t="str">
        <f aca="false">IF(COUNTA($A2380:$U2380)=0,"",IF($A2380="","No name",IF($F2380="","No date",IF($W2380=0,"Date ilegible",IF(NOT(ISNUMBER($N2380)),"Hours no numéricas",IF($AA2380="NO MATCH","Person no identificada","OK"))))))</f>
        <v/>
      </c>
      <c r="AH2380" s="27" t="str">
        <f aca="false">IF($W2380=0,"No date",IF($W2380&lt;Validation!$B$3,"Before period",IF($W2380&gt;Validation!$C$3,"After period","In period")))</f>
        <v>No date</v>
      </c>
      <c r="AI2380" s="26" t="str">
        <f aca="false">IF($Y2380="","",TRIM(RIGHT(SUBSTITUTE($Y2380," ",REPT(" ",50)),50)))</f>
        <v/>
      </c>
      <c r="AJ2380" s="27" t="str">
        <f aca="false">IF($A2380="","",IF(NOT(ISERROR(MATCH($A2380,Validation!$A$193:$A$217,0))),"Manual mapping",IF(COUNTIF(Validation!$U$19:$U$178,$Z2380)&gt;0,"Direct",IF(COUNTIF(Validation!$S$19:$S$178,$AI2380)=1,"By surname","Unresolved"))))</f>
        <v/>
      </c>
      <c r="AK2380" s="28" t="str">
        <f aca="false">IF($L2380="","",IF(MATCH($L2380,$L$2:$L$3000,0)&lt;&gt;ROW()-1,"",COUNT($AK$1:$AK2379)+1))</f>
        <v/>
      </c>
      <c r="AL2380" s="28" t="str">
        <f aca="false">IF($G2380="","",IF(MATCH($G2380,$G$2:$G$3000,0)&lt;&gt;ROW()-1,"",COUNT($AL$1:$AL2379)+1))</f>
        <v/>
      </c>
      <c r="AM2380" s="28" t="str">
        <f aca="false">IF($H2380="","",IF(MATCH($H2380,$H$2:$H$3000,0)&lt;&gt;ROW()-1,"",COUNT($AM$1:$AM2379)+1))</f>
        <v/>
      </c>
      <c r="AN2380" s="28" t="str">
        <f aca="false">IF($I2380="","",IF(MATCH($I2380,$I$2:$I$3000,0)&lt;&gt;ROW()-1,"",COUNT($AN$1:$AN2379)+1))</f>
        <v/>
      </c>
      <c r="AO2380" s="28" t="str">
        <f aca="false">IF($Q2380="","",IF(MATCH($Q2380,$Q$2:$Q$3000,0)&lt;&gt;ROW()-1,"",COUNT($AO$1:$AO2379)+1))</f>
        <v/>
      </c>
    </row>
    <row r="2381" customFormat="false" ht="12.75" hidden="false" customHeight="true" outlineLevel="0" collapsed="false">
      <c r="W2381" s="24" t="n">
        <f aca="false">IF($F2381="",0,IFERROR(IF(ISNUMBER($F2381),INT($F2381),DATE(VALUE(MID(SUBSTITUTE(LEFT($F2381,FIND(" ",$F2381&amp;" ")-1),"/",REPT(" ",20)),41,20)),VALUE(LEFT(SUBSTITUTE(LEFT($F2381,FIND(" ",$F2381&amp;" ")-1),"/",REPT(" ",20)),20)),VALUE(MID(SUBSTITUTE(LEFT($F2381,FIND(" ",$F2381&amp;" ")-1),"/",REPT(" ",20)),21,20)))),0))</f>
        <v>0</v>
      </c>
      <c r="X2381" s="25" t="str">
        <f aca="false">IF(ISNUMBER($N2381),$N2381*Validation!$B$5,"")</f>
        <v/>
      </c>
      <c r="Y2381" s="26" t="str">
        <f aca="false">IF($A2381="","",SUBSTITUTE(SUBSTITUTE(SUBSTITUTE(SUBSTITUTE(SUBSTITUTE(SUBSTITUTE(SUBSTITUTE(UPPER(TRIM($A2381)),"Á","A"),"É","E"),"Í","I"),"Ó","O"),"Ú","U"),"Ñ","N"),"Ü","U"))</f>
        <v/>
      </c>
      <c r="Z2381" s="26" t="str">
        <f aca="false">IF($Y2381="","",LEFT($Y2381,1)&amp;" "&amp;TRIM(RIGHT(SUBSTITUTE($Y2381," ",REPT(" ",50)),50)))</f>
        <v/>
      </c>
      <c r="AA2381" s="27" t="str">
        <f aca="false">IF($AF2381="","",IF(COUNTIF(Validation!$U$19:$U$178,$AF2381)&gt;0,"OK","NO MATCH"))</f>
        <v/>
      </c>
      <c r="AB2381" s="27" t="str">
        <f aca="false">IF($W2381=0,"",IF(AND($W2381&gt;=Validation!$B$3,$W2381&lt;=Validation!$C$3),"Yes","No"))</f>
        <v/>
      </c>
      <c r="AC2381" s="26" t="str">
        <f aca="false">IF($A2381="","",$AF2381&amp;"|"&amp;TEXT($W2381,"yyyy-mm-dd")&amp;"|"&amp;$J2381&amp;"|"&amp;$N2381)</f>
        <v/>
      </c>
      <c r="AD2381" s="27" t="str">
        <f aca="false">IF($AC2381="","",IF(COUNTIF($AC$2:$AC$3000,$AC2381)&gt;1,"REVIEW","OK"))</f>
        <v/>
      </c>
      <c r="AE2381" s="27" t="str">
        <f aca="false">IF(OR($W2381=0,$O2381=""),"",IF(IFERROR(IF(ISNUMBER($O2381),INT($O2381),DATE(VALUE(MID(SUBSTITUTE(LEFT($O2381,FIND(" ",$O2381&amp;" ")-1),"/",REPT(" ",20)),41,20)),VALUE(LEFT(SUBSTITUTE(LEFT($O2381,FIND(" ",$O2381&amp;" ")-1),"/",REPT(" ",20)),20)),VALUE(MID(SUBSTITUTE(LEFT($O2381,FIND(" ",$O2381&amp;" ")-1),"/",REPT(" ",20)),21,20)))),0)&gt;$W2381,"Late","Same day"))</f>
        <v/>
      </c>
      <c r="AF2381" s="26" t="str">
        <f aca="false">IF($A2381="","",IFERROR(INDEX(Validation!$C$193:$C$217,MATCH($A2381,Validation!$A$193:$A$217,0)),IF(COUNTIF(Validation!$U$19:$U$178,$Z2381)&gt;0,$Z2381,IF(COUNTIF(Validation!$S$19:$S$178,$AI2381)=1,INDEX(Validation!$U$19:$U$178,MATCH($AI2381,Validation!$S$19:$S$178,0)),$Z2381))))</f>
        <v/>
      </c>
      <c r="AG2381" s="27" t="str">
        <f aca="false">IF(COUNTA($A2381:$U2381)=0,"",IF($A2381="","No name",IF($F2381="","No date",IF($W2381=0,"Date ilegible",IF(NOT(ISNUMBER($N2381)),"Hours no numéricas",IF($AA2381="NO MATCH","Person no identificada","OK"))))))</f>
        <v/>
      </c>
      <c r="AH2381" s="27" t="str">
        <f aca="false">IF($W2381=0,"No date",IF($W2381&lt;Validation!$B$3,"Before period",IF($W2381&gt;Validation!$C$3,"After period","In period")))</f>
        <v>No date</v>
      </c>
      <c r="AI2381" s="26" t="str">
        <f aca="false">IF($Y2381="","",TRIM(RIGHT(SUBSTITUTE($Y2381," ",REPT(" ",50)),50)))</f>
        <v/>
      </c>
      <c r="AJ2381" s="27" t="str">
        <f aca="false">IF($A2381="","",IF(NOT(ISERROR(MATCH($A2381,Validation!$A$193:$A$217,0))),"Manual mapping",IF(COUNTIF(Validation!$U$19:$U$178,$Z2381)&gt;0,"Direct",IF(COUNTIF(Validation!$S$19:$S$178,$AI2381)=1,"By surname","Unresolved"))))</f>
        <v/>
      </c>
      <c r="AK2381" s="28" t="str">
        <f aca="false">IF($L2381="","",IF(MATCH($L2381,$L$2:$L$3000,0)&lt;&gt;ROW()-1,"",COUNT($AK$1:$AK2380)+1))</f>
        <v/>
      </c>
      <c r="AL2381" s="28" t="str">
        <f aca="false">IF($G2381="","",IF(MATCH($G2381,$G$2:$G$3000,0)&lt;&gt;ROW()-1,"",COUNT($AL$1:$AL2380)+1))</f>
        <v/>
      </c>
      <c r="AM2381" s="28" t="str">
        <f aca="false">IF($H2381="","",IF(MATCH($H2381,$H$2:$H$3000,0)&lt;&gt;ROW()-1,"",COUNT($AM$1:$AM2380)+1))</f>
        <v/>
      </c>
      <c r="AN2381" s="28" t="str">
        <f aca="false">IF($I2381="","",IF(MATCH($I2381,$I$2:$I$3000,0)&lt;&gt;ROW()-1,"",COUNT($AN$1:$AN2380)+1))</f>
        <v/>
      </c>
      <c r="AO2381" s="28" t="str">
        <f aca="false">IF($Q2381="","",IF(MATCH($Q2381,$Q$2:$Q$3000,0)&lt;&gt;ROW()-1,"",COUNT($AO$1:$AO2380)+1))</f>
        <v/>
      </c>
    </row>
    <row r="2382" customFormat="false" ht="12.75" hidden="false" customHeight="true" outlineLevel="0" collapsed="false">
      <c r="W2382" s="24" t="n">
        <f aca="false">IF($F2382="",0,IFERROR(IF(ISNUMBER($F2382),INT($F2382),DATE(VALUE(MID(SUBSTITUTE(LEFT($F2382,FIND(" ",$F2382&amp;" ")-1),"/",REPT(" ",20)),41,20)),VALUE(LEFT(SUBSTITUTE(LEFT($F2382,FIND(" ",$F2382&amp;" ")-1),"/",REPT(" ",20)),20)),VALUE(MID(SUBSTITUTE(LEFT($F2382,FIND(" ",$F2382&amp;" ")-1),"/",REPT(" ",20)),21,20)))),0))</f>
        <v>0</v>
      </c>
      <c r="X2382" s="25" t="str">
        <f aca="false">IF(ISNUMBER($N2382),$N2382*Validation!$B$5,"")</f>
        <v/>
      </c>
      <c r="Y2382" s="26" t="str">
        <f aca="false">IF($A2382="","",SUBSTITUTE(SUBSTITUTE(SUBSTITUTE(SUBSTITUTE(SUBSTITUTE(SUBSTITUTE(SUBSTITUTE(UPPER(TRIM($A2382)),"Á","A"),"É","E"),"Í","I"),"Ó","O"),"Ú","U"),"Ñ","N"),"Ü","U"))</f>
        <v/>
      </c>
      <c r="Z2382" s="26" t="str">
        <f aca="false">IF($Y2382="","",LEFT($Y2382,1)&amp;" "&amp;TRIM(RIGHT(SUBSTITUTE($Y2382," ",REPT(" ",50)),50)))</f>
        <v/>
      </c>
      <c r="AA2382" s="27" t="str">
        <f aca="false">IF($AF2382="","",IF(COUNTIF(Validation!$U$19:$U$178,$AF2382)&gt;0,"OK","NO MATCH"))</f>
        <v/>
      </c>
      <c r="AB2382" s="27" t="str">
        <f aca="false">IF($W2382=0,"",IF(AND($W2382&gt;=Validation!$B$3,$W2382&lt;=Validation!$C$3),"Yes","No"))</f>
        <v/>
      </c>
      <c r="AC2382" s="26" t="str">
        <f aca="false">IF($A2382="","",$AF2382&amp;"|"&amp;TEXT($W2382,"yyyy-mm-dd")&amp;"|"&amp;$J2382&amp;"|"&amp;$N2382)</f>
        <v/>
      </c>
      <c r="AD2382" s="27" t="str">
        <f aca="false">IF($AC2382="","",IF(COUNTIF($AC$2:$AC$3000,$AC2382)&gt;1,"REVIEW","OK"))</f>
        <v/>
      </c>
      <c r="AE2382" s="27" t="str">
        <f aca="false">IF(OR($W2382=0,$O2382=""),"",IF(IFERROR(IF(ISNUMBER($O2382),INT($O2382),DATE(VALUE(MID(SUBSTITUTE(LEFT($O2382,FIND(" ",$O2382&amp;" ")-1),"/",REPT(" ",20)),41,20)),VALUE(LEFT(SUBSTITUTE(LEFT($O2382,FIND(" ",$O2382&amp;" ")-1),"/",REPT(" ",20)),20)),VALUE(MID(SUBSTITUTE(LEFT($O2382,FIND(" ",$O2382&amp;" ")-1),"/",REPT(" ",20)),21,20)))),0)&gt;$W2382,"Late","Same day"))</f>
        <v/>
      </c>
      <c r="AF2382" s="26" t="str">
        <f aca="false">IF($A2382="","",IFERROR(INDEX(Validation!$C$193:$C$217,MATCH($A2382,Validation!$A$193:$A$217,0)),IF(COUNTIF(Validation!$U$19:$U$178,$Z2382)&gt;0,$Z2382,IF(COUNTIF(Validation!$S$19:$S$178,$AI2382)=1,INDEX(Validation!$U$19:$U$178,MATCH($AI2382,Validation!$S$19:$S$178,0)),$Z2382))))</f>
        <v/>
      </c>
      <c r="AG2382" s="27" t="str">
        <f aca="false">IF(COUNTA($A2382:$U2382)=0,"",IF($A2382="","No name",IF($F2382="","No date",IF($W2382=0,"Date ilegible",IF(NOT(ISNUMBER($N2382)),"Hours no numéricas",IF($AA2382="NO MATCH","Person no identificada","OK"))))))</f>
        <v/>
      </c>
      <c r="AH2382" s="27" t="str">
        <f aca="false">IF($W2382=0,"No date",IF($W2382&lt;Validation!$B$3,"Before period",IF($W2382&gt;Validation!$C$3,"After period","In period")))</f>
        <v>No date</v>
      </c>
      <c r="AI2382" s="26" t="str">
        <f aca="false">IF($Y2382="","",TRIM(RIGHT(SUBSTITUTE($Y2382," ",REPT(" ",50)),50)))</f>
        <v/>
      </c>
      <c r="AJ2382" s="27" t="str">
        <f aca="false">IF($A2382="","",IF(NOT(ISERROR(MATCH($A2382,Validation!$A$193:$A$217,0))),"Manual mapping",IF(COUNTIF(Validation!$U$19:$U$178,$Z2382)&gt;0,"Direct",IF(COUNTIF(Validation!$S$19:$S$178,$AI2382)=1,"By surname","Unresolved"))))</f>
        <v/>
      </c>
      <c r="AK2382" s="28" t="str">
        <f aca="false">IF($L2382="","",IF(MATCH($L2382,$L$2:$L$3000,0)&lt;&gt;ROW()-1,"",COUNT($AK$1:$AK2381)+1))</f>
        <v/>
      </c>
      <c r="AL2382" s="28" t="str">
        <f aca="false">IF($G2382="","",IF(MATCH($G2382,$G$2:$G$3000,0)&lt;&gt;ROW()-1,"",COUNT($AL$1:$AL2381)+1))</f>
        <v/>
      </c>
      <c r="AM2382" s="28" t="str">
        <f aca="false">IF($H2382="","",IF(MATCH($H2382,$H$2:$H$3000,0)&lt;&gt;ROW()-1,"",COUNT($AM$1:$AM2381)+1))</f>
        <v/>
      </c>
      <c r="AN2382" s="28" t="str">
        <f aca="false">IF($I2382="","",IF(MATCH($I2382,$I$2:$I$3000,0)&lt;&gt;ROW()-1,"",COUNT($AN$1:$AN2381)+1))</f>
        <v/>
      </c>
      <c r="AO2382" s="28" t="str">
        <f aca="false">IF($Q2382="","",IF(MATCH($Q2382,$Q$2:$Q$3000,0)&lt;&gt;ROW()-1,"",COUNT($AO$1:$AO2381)+1))</f>
        <v/>
      </c>
    </row>
    <row r="2383" customFormat="false" ht="12.75" hidden="false" customHeight="true" outlineLevel="0" collapsed="false">
      <c r="W2383" s="24" t="n">
        <f aca="false">IF($F2383="",0,IFERROR(IF(ISNUMBER($F2383),INT($F2383),DATE(VALUE(MID(SUBSTITUTE(LEFT($F2383,FIND(" ",$F2383&amp;" ")-1),"/",REPT(" ",20)),41,20)),VALUE(LEFT(SUBSTITUTE(LEFT($F2383,FIND(" ",$F2383&amp;" ")-1),"/",REPT(" ",20)),20)),VALUE(MID(SUBSTITUTE(LEFT($F2383,FIND(" ",$F2383&amp;" ")-1),"/",REPT(" ",20)),21,20)))),0))</f>
        <v>0</v>
      </c>
      <c r="X2383" s="25" t="str">
        <f aca="false">IF(ISNUMBER($N2383),$N2383*Validation!$B$5,"")</f>
        <v/>
      </c>
      <c r="Y2383" s="26" t="str">
        <f aca="false">IF($A2383="","",SUBSTITUTE(SUBSTITUTE(SUBSTITUTE(SUBSTITUTE(SUBSTITUTE(SUBSTITUTE(SUBSTITUTE(UPPER(TRIM($A2383)),"Á","A"),"É","E"),"Í","I"),"Ó","O"),"Ú","U"),"Ñ","N"),"Ü","U"))</f>
        <v/>
      </c>
      <c r="Z2383" s="26" t="str">
        <f aca="false">IF($Y2383="","",LEFT($Y2383,1)&amp;" "&amp;TRIM(RIGHT(SUBSTITUTE($Y2383," ",REPT(" ",50)),50)))</f>
        <v/>
      </c>
      <c r="AA2383" s="27" t="str">
        <f aca="false">IF($AF2383="","",IF(COUNTIF(Validation!$U$19:$U$178,$AF2383)&gt;0,"OK","NO MATCH"))</f>
        <v/>
      </c>
      <c r="AB2383" s="27" t="str">
        <f aca="false">IF($W2383=0,"",IF(AND($W2383&gt;=Validation!$B$3,$W2383&lt;=Validation!$C$3),"Yes","No"))</f>
        <v/>
      </c>
      <c r="AC2383" s="26" t="str">
        <f aca="false">IF($A2383="","",$AF2383&amp;"|"&amp;TEXT($W2383,"yyyy-mm-dd")&amp;"|"&amp;$J2383&amp;"|"&amp;$N2383)</f>
        <v/>
      </c>
      <c r="AD2383" s="27" t="str">
        <f aca="false">IF($AC2383="","",IF(COUNTIF($AC$2:$AC$3000,$AC2383)&gt;1,"REVIEW","OK"))</f>
        <v/>
      </c>
      <c r="AE2383" s="27" t="str">
        <f aca="false">IF(OR($W2383=0,$O2383=""),"",IF(IFERROR(IF(ISNUMBER($O2383),INT($O2383),DATE(VALUE(MID(SUBSTITUTE(LEFT($O2383,FIND(" ",$O2383&amp;" ")-1),"/",REPT(" ",20)),41,20)),VALUE(LEFT(SUBSTITUTE(LEFT($O2383,FIND(" ",$O2383&amp;" ")-1),"/",REPT(" ",20)),20)),VALUE(MID(SUBSTITUTE(LEFT($O2383,FIND(" ",$O2383&amp;" ")-1),"/",REPT(" ",20)),21,20)))),0)&gt;$W2383,"Late","Same day"))</f>
        <v/>
      </c>
      <c r="AF2383" s="26" t="str">
        <f aca="false">IF($A2383="","",IFERROR(INDEX(Validation!$C$193:$C$217,MATCH($A2383,Validation!$A$193:$A$217,0)),IF(COUNTIF(Validation!$U$19:$U$178,$Z2383)&gt;0,$Z2383,IF(COUNTIF(Validation!$S$19:$S$178,$AI2383)=1,INDEX(Validation!$U$19:$U$178,MATCH($AI2383,Validation!$S$19:$S$178,0)),$Z2383))))</f>
        <v/>
      </c>
      <c r="AG2383" s="27" t="str">
        <f aca="false">IF(COUNTA($A2383:$U2383)=0,"",IF($A2383="","No name",IF($F2383="","No date",IF($W2383=0,"Date ilegible",IF(NOT(ISNUMBER($N2383)),"Hours no numéricas",IF($AA2383="NO MATCH","Person no identificada","OK"))))))</f>
        <v/>
      </c>
      <c r="AH2383" s="27" t="str">
        <f aca="false">IF($W2383=0,"No date",IF($W2383&lt;Validation!$B$3,"Before period",IF($W2383&gt;Validation!$C$3,"After period","In period")))</f>
        <v>No date</v>
      </c>
      <c r="AI2383" s="26" t="str">
        <f aca="false">IF($Y2383="","",TRIM(RIGHT(SUBSTITUTE($Y2383," ",REPT(" ",50)),50)))</f>
        <v/>
      </c>
      <c r="AJ2383" s="27" t="str">
        <f aca="false">IF($A2383="","",IF(NOT(ISERROR(MATCH($A2383,Validation!$A$193:$A$217,0))),"Manual mapping",IF(COUNTIF(Validation!$U$19:$U$178,$Z2383)&gt;0,"Direct",IF(COUNTIF(Validation!$S$19:$S$178,$AI2383)=1,"By surname","Unresolved"))))</f>
        <v/>
      </c>
      <c r="AK2383" s="28" t="str">
        <f aca="false">IF($L2383="","",IF(MATCH($L2383,$L$2:$L$3000,0)&lt;&gt;ROW()-1,"",COUNT($AK$1:$AK2382)+1))</f>
        <v/>
      </c>
      <c r="AL2383" s="28" t="str">
        <f aca="false">IF($G2383="","",IF(MATCH($G2383,$G$2:$G$3000,0)&lt;&gt;ROW()-1,"",COUNT($AL$1:$AL2382)+1))</f>
        <v/>
      </c>
      <c r="AM2383" s="28" t="str">
        <f aca="false">IF($H2383="","",IF(MATCH($H2383,$H$2:$H$3000,0)&lt;&gt;ROW()-1,"",COUNT($AM$1:$AM2382)+1))</f>
        <v/>
      </c>
      <c r="AN2383" s="28" t="str">
        <f aca="false">IF($I2383="","",IF(MATCH($I2383,$I$2:$I$3000,0)&lt;&gt;ROW()-1,"",COUNT($AN$1:$AN2382)+1))</f>
        <v/>
      </c>
      <c r="AO2383" s="28" t="str">
        <f aca="false">IF($Q2383="","",IF(MATCH($Q2383,$Q$2:$Q$3000,0)&lt;&gt;ROW()-1,"",COUNT($AO$1:$AO2382)+1))</f>
        <v/>
      </c>
    </row>
    <row r="2384" customFormat="false" ht="12.75" hidden="false" customHeight="true" outlineLevel="0" collapsed="false">
      <c r="W2384" s="24" t="n">
        <f aca="false">IF($F2384="",0,IFERROR(IF(ISNUMBER($F2384),INT($F2384),DATE(VALUE(MID(SUBSTITUTE(LEFT($F2384,FIND(" ",$F2384&amp;" ")-1),"/",REPT(" ",20)),41,20)),VALUE(LEFT(SUBSTITUTE(LEFT($F2384,FIND(" ",$F2384&amp;" ")-1),"/",REPT(" ",20)),20)),VALUE(MID(SUBSTITUTE(LEFT($F2384,FIND(" ",$F2384&amp;" ")-1),"/",REPT(" ",20)),21,20)))),0))</f>
        <v>0</v>
      </c>
      <c r="X2384" s="25" t="str">
        <f aca="false">IF(ISNUMBER($N2384),$N2384*Validation!$B$5,"")</f>
        <v/>
      </c>
      <c r="Y2384" s="26" t="str">
        <f aca="false">IF($A2384="","",SUBSTITUTE(SUBSTITUTE(SUBSTITUTE(SUBSTITUTE(SUBSTITUTE(SUBSTITUTE(SUBSTITUTE(UPPER(TRIM($A2384)),"Á","A"),"É","E"),"Í","I"),"Ó","O"),"Ú","U"),"Ñ","N"),"Ü","U"))</f>
        <v/>
      </c>
      <c r="Z2384" s="26" t="str">
        <f aca="false">IF($Y2384="","",LEFT($Y2384,1)&amp;" "&amp;TRIM(RIGHT(SUBSTITUTE($Y2384," ",REPT(" ",50)),50)))</f>
        <v/>
      </c>
      <c r="AA2384" s="27" t="str">
        <f aca="false">IF($AF2384="","",IF(COUNTIF(Validation!$U$19:$U$178,$AF2384)&gt;0,"OK","NO MATCH"))</f>
        <v/>
      </c>
      <c r="AB2384" s="27" t="str">
        <f aca="false">IF($W2384=0,"",IF(AND($W2384&gt;=Validation!$B$3,$W2384&lt;=Validation!$C$3),"Yes","No"))</f>
        <v/>
      </c>
      <c r="AC2384" s="26" t="str">
        <f aca="false">IF($A2384="","",$AF2384&amp;"|"&amp;TEXT($W2384,"yyyy-mm-dd")&amp;"|"&amp;$J2384&amp;"|"&amp;$N2384)</f>
        <v/>
      </c>
      <c r="AD2384" s="27" t="str">
        <f aca="false">IF($AC2384="","",IF(COUNTIF($AC$2:$AC$3000,$AC2384)&gt;1,"REVIEW","OK"))</f>
        <v/>
      </c>
      <c r="AE2384" s="27" t="str">
        <f aca="false">IF(OR($W2384=0,$O2384=""),"",IF(IFERROR(IF(ISNUMBER($O2384),INT($O2384),DATE(VALUE(MID(SUBSTITUTE(LEFT($O2384,FIND(" ",$O2384&amp;" ")-1),"/",REPT(" ",20)),41,20)),VALUE(LEFT(SUBSTITUTE(LEFT($O2384,FIND(" ",$O2384&amp;" ")-1),"/",REPT(" ",20)),20)),VALUE(MID(SUBSTITUTE(LEFT($O2384,FIND(" ",$O2384&amp;" ")-1),"/",REPT(" ",20)),21,20)))),0)&gt;$W2384,"Late","Same day"))</f>
        <v/>
      </c>
      <c r="AF2384" s="26" t="str">
        <f aca="false">IF($A2384="","",IFERROR(INDEX(Validation!$C$193:$C$217,MATCH($A2384,Validation!$A$193:$A$217,0)),IF(COUNTIF(Validation!$U$19:$U$178,$Z2384)&gt;0,$Z2384,IF(COUNTIF(Validation!$S$19:$S$178,$AI2384)=1,INDEX(Validation!$U$19:$U$178,MATCH($AI2384,Validation!$S$19:$S$178,0)),$Z2384))))</f>
        <v/>
      </c>
      <c r="AG2384" s="27" t="str">
        <f aca="false">IF(COUNTA($A2384:$U2384)=0,"",IF($A2384="","No name",IF($F2384="","No date",IF($W2384=0,"Date ilegible",IF(NOT(ISNUMBER($N2384)),"Hours no numéricas",IF($AA2384="NO MATCH","Person no identificada","OK"))))))</f>
        <v/>
      </c>
      <c r="AH2384" s="27" t="str">
        <f aca="false">IF($W2384=0,"No date",IF($W2384&lt;Validation!$B$3,"Before period",IF($W2384&gt;Validation!$C$3,"After period","In period")))</f>
        <v>No date</v>
      </c>
      <c r="AI2384" s="26" t="str">
        <f aca="false">IF($Y2384="","",TRIM(RIGHT(SUBSTITUTE($Y2384," ",REPT(" ",50)),50)))</f>
        <v/>
      </c>
      <c r="AJ2384" s="27" t="str">
        <f aca="false">IF($A2384="","",IF(NOT(ISERROR(MATCH($A2384,Validation!$A$193:$A$217,0))),"Manual mapping",IF(COUNTIF(Validation!$U$19:$U$178,$Z2384)&gt;0,"Direct",IF(COUNTIF(Validation!$S$19:$S$178,$AI2384)=1,"By surname","Unresolved"))))</f>
        <v/>
      </c>
      <c r="AK2384" s="28" t="str">
        <f aca="false">IF($L2384="","",IF(MATCH($L2384,$L$2:$L$3000,0)&lt;&gt;ROW()-1,"",COUNT($AK$1:$AK2383)+1))</f>
        <v/>
      </c>
      <c r="AL2384" s="28" t="str">
        <f aca="false">IF($G2384="","",IF(MATCH($G2384,$G$2:$G$3000,0)&lt;&gt;ROW()-1,"",COUNT($AL$1:$AL2383)+1))</f>
        <v/>
      </c>
      <c r="AM2384" s="28" t="str">
        <f aca="false">IF($H2384="","",IF(MATCH($H2384,$H$2:$H$3000,0)&lt;&gt;ROW()-1,"",COUNT($AM$1:$AM2383)+1))</f>
        <v/>
      </c>
      <c r="AN2384" s="28" t="str">
        <f aca="false">IF($I2384="","",IF(MATCH($I2384,$I$2:$I$3000,0)&lt;&gt;ROW()-1,"",COUNT($AN$1:$AN2383)+1))</f>
        <v/>
      </c>
      <c r="AO2384" s="28" t="str">
        <f aca="false">IF($Q2384="","",IF(MATCH($Q2384,$Q$2:$Q$3000,0)&lt;&gt;ROW()-1,"",COUNT($AO$1:$AO2383)+1))</f>
        <v/>
      </c>
    </row>
    <row r="2385" customFormat="false" ht="12.75" hidden="false" customHeight="true" outlineLevel="0" collapsed="false">
      <c r="W2385" s="24" t="n">
        <f aca="false">IF($F2385="",0,IFERROR(IF(ISNUMBER($F2385),INT($F2385),DATE(VALUE(MID(SUBSTITUTE(LEFT($F2385,FIND(" ",$F2385&amp;" ")-1),"/",REPT(" ",20)),41,20)),VALUE(LEFT(SUBSTITUTE(LEFT($F2385,FIND(" ",$F2385&amp;" ")-1),"/",REPT(" ",20)),20)),VALUE(MID(SUBSTITUTE(LEFT($F2385,FIND(" ",$F2385&amp;" ")-1),"/",REPT(" ",20)),21,20)))),0))</f>
        <v>0</v>
      </c>
      <c r="X2385" s="25" t="str">
        <f aca="false">IF(ISNUMBER($N2385),$N2385*Validation!$B$5,"")</f>
        <v/>
      </c>
      <c r="Y2385" s="26" t="str">
        <f aca="false">IF($A2385="","",SUBSTITUTE(SUBSTITUTE(SUBSTITUTE(SUBSTITUTE(SUBSTITUTE(SUBSTITUTE(SUBSTITUTE(UPPER(TRIM($A2385)),"Á","A"),"É","E"),"Í","I"),"Ó","O"),"Ú","U"),"Ñ","N"),"Ü","U"))</f>
        <v/>
      </c>
      <c r="Z2385" s="26" t="str">
        <f aca="false">IF($Y2385="","",LEFT($Y2385,1)&amp;" "&amp;TRIM(RIGHT(SUBSTITUTE($Y2385," ",REPT(" ",50)),50)))</f>
        <v/>
      </c>
      <c r="AA2385" s="27" t="str">
        <f aca="false">IF($AF2385="","",IF(COUNTIF(Validation!$U$19:$U$178,$AF2385)&gt;0,"OK","NO MATCH"))</f>
        <v/>
      </c>
      <c r="AB2385" s="27" t="str">
        <f aca="false">IF($W2385=0,"",IF(AND($W2385&gt;=Validation!$B$3,$W2385&lt;=Validation!$C$3),"Yes","No"))</f>
        <v/>
      </c>
      <c r="AC2385" s="26" t="str">
        <f aca="false">IF($A2385="","",$AF2385&amp;"|"&amp;TEXT($W2385,"yyyy-mm-dd")&amp;"|"&amp;$J2385&amp;"|"&amp;$N2385)</f>
        <v/>
      </c>
      <c r="AD2385" s="27" t="str">
        <f aca="false">IF($AC2385="","",IF(COUNTIF($AC$2:$AC$3000,$AC2385)&gt;1,"REVIEW","OK"))</f>
        <v/>
      </c>
      <c r="AE2385" s="27" t="str">
        <f aca="false">IF(OR($W2385=0,$O2385=""),"",IF(IFERROR(IF(ISNUMBER($O2385),INT($O2385),DATE(VALUE(MID(SUBSTITUTE(LEFT($O2385,FIND(" ",$O2385&amp;" ")-1),"/",REPT(" ",20)),41,20)),VALUE(LEFT(SUBSTITUTE(LEFT($O2385,FIND(" ",$O2385&amp;" ")-1),"/",REPT(" ",20)),20)),VALUE(MID(SUBSTITUTE(LEFT($O2385,FIND(" ",$O2385&amp;" ")-1),"/",REPT(" ",20)),21,20)))),0)&gt;$W2385,"Late","Same day"))</f>
        <v/>
      </c>
      <c r="AF2385" s="26" t="str">
        <f aca="false">IF($A2385="","",IFERROR(INDEX(Validation!$C$193:$C$217,MATCH($A2385,Validation!$A$193:$A$217,0)),IF(COUNTIF(Validation!$U$19:$U$178,$Z2385)&gt;0,$Z2385,IF(COUNTIF(Validation!$S$19:$S$178,$AI2385)=1,INDEX(Validation!$U$19:$U$178,MATCH($AI2385,Validation!$S$19:$S$178,0)),$Z2385))))</f>
        <v/>
      </c>
      <c r="AG2385" s="27" t="str">
        <f aca="false">IF(COUNTA($A2385:$U2385)=0,"",IF($A2385="","No name",IF($F2385="","No date",IF($W2385=0,"Date ilegible",IF(NOT(ISNUMBER($N2385)),"Hours no numéricas",IF($AA2385="NO MATCH","Person no identificada","OK"))))))</f>
        <v/>
      </c>
      <c r="AH2385" s="27" t="str">
        <f aca="false">IF($W2385=0,"No date",IF($W2385&lt;Validation!$B$3,"Before period",IF($W2385&gt;Validation!$C$3,"After period","In period")))</f>
        <v>No date</v>
      </c>
      <c r="AI2385" s="26" t="str">
        <f aca="false">IF($Y2385="","",TRIM(RIGHT(SUBSTITUTE($Y2385," ",REPT(" ",50)),50)))</f>
        <v/>
      </c>
      <c r="AJ2385" s="27" t="str">
        <f aca="false">IF($A2385="","",IF(NOT(ISERROR(MATCH($A2385,Validation!$A$193:$A$217,0))),"Manual mapping",IF(COUNTIF(Validation!$U$19:$U$178,$Z2385)&gt;0,"Direct",IF(COUNTIF(Validation!$S$19:$S$178,$AI2385)=1,"By surname","Unresolved"))))</f>
        <v/>
      </c>
      <c r="AK2385" s="28" t="str">
        <f aca="false">IF($L2385="","",IF(MATCH($L2385,$L$2:$L$3000,0)&lt;&gt;ROW()-1,"",COUNT($AK$1:$AK2384)+1))</f>
        <v/>
      </c>
      <c r="AL2385" s="28" t="str">
        <f aca="false">IF($G2385="","",IF(MATCH($G2385,$G$2:$G$3000,0)&lt;&gt;ROW()-1,"",COUNT($AL$1:$AL2384)+1))</f>
        <v/>
      </c>
      <c r="AM2385" s="28" t="str">
        <f aca="false">IF($H2385="","",IF(MATCH($H2385,$H$2:$H$3000,0)&lt;&gt;ROW()-1,"",COUNT($AM$1:$AM2384)+1))</f>
        <v/>
      </c>
      <c r="AN2385" s="28" t="str">
        <f aca="false">IF($I2385="","",IF(MATCH($I2385,$I$2:$I$3000,0)&lt;&gt;ROW()-1,"",COUNT($AN$1:$AN2384)+1))</f>
        <v/>
      </c>
      <c r="AO2385" s="28" t="str">
        <f aca="false">IF($Q2385="","",IF(MATCH($Q2385,$Q$2:$Q$3000,0)&lt;&gt;ROW()-1,"",COUNT($AO$1:$AO2384)+1))</f>
        <v/>
      </c>
    </row>
    <row r="2386" customFormat="false" ht="12.75" hidden="false" customHeight="true" outlineLevel="0" collapsed="false">
      <c r="W2386" s="24" t="n">
        <f aca="false">IF($F2386="",0,IFERROR(IF(ISNUMBER($F2386),INT($F2386),DATE(VALUE(MID(SUBSTITUTE(LEFT($F2386,FIND(" ",$F2386&amp;" ")-1),"/",REPT(" ",20)),41,20)),VALUE(LEFT(SUBSTITUTE(LEFT($F2386,FIND(" ",$F2386&amp;" ")-1),"/",REPT(" ",20)),20)),VALUE(MID(SUBSTITUTE(LEFT($F2386,FIND(" ",$F2386&amp;" ")-1),"/",REPT(" ",20)),21,20)))),0))</f>
        <v>0</v>
      </c>
      <c r="X2386" s="25" t="str">
        <f aca="false">IF(ISNUMBER($N2386),$N2386*Validation!$B$5,"")</f>
        <v/>
      </c>
      <c r="Y2386" s="26" t="str">
        <f aca="false">IF($A2386="","",SUBSTITUTE(SUBSTITUTE(SUBSTITUTE(SUBSTITUTE(SUBSTITUTE(SUBSTITUTE(SUBSTITUTE(UPPER(TRIM($A2386)),"Á","A"),"É","E"),"Í","I"),"Ó","O"),"Ú","U"),"Ñ","N"),"Ü","U"))</f>
        <v/>
      </c>
      <c r="Z2386" s="26" t="str">
        <f aca="false">IF($Y2386="","",LEFT($Y2386,1)&amp;" "&amp;TRIM(RIGHT(SUBSTITUTE($Y2386," ",REPT(" ",50)),50)))</f>
        <v/>
      </c>
      <c r="AA2386" s="27" t="str">
        <f aca="false">IF($AF2386="","",IF(COUNTIF(Validation!$U$19:$U$178,$AF2386)&gt;0,"OK","NO MATCH"))</f>
        <v/>
      </c>
      <c r="AB2386" s="27" t="str">
        <f aca="false">IF($W2386=0,"",IF(AND($W2386&gt;=Validation!$B$3,$W2386&lt;=Validation!$C$3),"Yes","No"))</f>
        <v/>
      </c>
      <c r="AC2386" s="26" t="str">
        <f aca="false">IF($A2386="","",$AF2386&amp;"|"&amp;TEXT($W2386,"yyyy-mm-dd")&amp;"|"&amp;$J2386&amp;"|"&amp;$N2386)</f>
        <v/>
      </c>
      <c r="AD2386" s="27" t="str">
        <f aca="false">IF($AC2386="","",IF(COUNTIF($AC$2:$AC$3000,$AC2386)&gt;1,"REVIEW","OK"))</f>
        <v/>
      </c>
      <c r="AE2386" s="27" t="str">
        <f aca="false">IF(OR($W2386=0,$O2386=""),"",IF(IFERROR(IF(ISNUMBER($O2386),INT($O2386),DATE(VALUE(MID(SUBSTITUTE(LEFT($O2386,FIND(" ",$O2386&amp;" ")-1),"/",REPT(" ",20)),41,20)),VALUE(LEFT(SUBSTITUTE(LEFT($O2386,FIND(" ",$O2386&amp;" ")-1),"/",REPT(" ",20)),20)),VALUE(MID(SUBSTITUTE(LEFT($O2386,FIND(" ",$O2386&amp;" ")-1),"/",REPT(" ",20)),21,20)))),0)&gt;$W2386,"Late","Same day"))</f>
        <v/>
      </c>
      <c r="AF2386" s="26" t="str">
        <f aca="false">IF($A2386="","",IFERROR(INDEX(Validation!$C$193:$C$217,MATCH($A2386,Validation!$A$193:$A$217,0)),IF(COUNTIF(Validation!$U$19:$U$178,$Z2386)&gt;0,$Z2386,IF(COUNTIF(Validation!$S$19:$S$178,$AI2386)=1,INDEX(Validation!$U$19:$U$178,MATCH($AI2386,Validation!$S$19:$S$178,0)),$Z2386))))</f>
        <v/>
      </c>
      <c r="AG2386" s="27" t="str">
        <f aca="false">IF(COUNTA($A2386:$U2386)=0,"",IF($A2386="","No name",IF($F2386="","No date",IF($W2386=0,"Date ilegible",IF(NOT(ISNUMBER($N2386)),"Hours no numéricas",IF($AA2386="NO MATCH","Person no identificada","OK"))))))</f>
        <v/>
      </c>
      <c r="AH2386" s="27" t="str">
        <f aca="false">IF($W2386=0,"No date",IF($W2386&lt;Validation!$B$3,"Before period",IF($W2386&gt;Validation!$C$3,"After period","In period")))</f>
        <v>No date</v>
      </c>
      <c r="AI2386" s="26" t="str">
        <f aca="false">IF($Y2386="","",TRIM(RIGHT(SUBSTITUTE($Y2386," ",REPT(" ",50)),50)))</f>
        <v/>
      </c>
      <c r="AJ2386" s="27" t="str">
        <f aca="false">IF($A2386="","",IF(NOT(ISERROR(MATCH($A2386,Validation!$A$193:$A$217,0))),"Manual mapping",IF(COUNTIF(Validation!$U$19:$U$178,$Z2386)&gt;0,"Direct",IF(COUNTIF(Validation!$S$19:$S$178,$AI2386)=1,"By surname","Unresolved"))))</f>
        <v/>
      </c>
      <c r="AK2386" s="28" t="str">
        <f aca="false">IF($L2386="","",IF(MATCH($L2386,$L$2:$L$3000,0)&lt;&gt;ROW()-1,"",COUNT($AK$1:$AK2385)+1))</f>
        <v/>
      </c>
      <c r="AL2386" s="28" t="str">
        <f aca="false">IF($G2386="","",IF(MATCH($G2386,$G$2:$G$3000,0)&lt;&gt;ROW()-1,"",COUNT($AL$1:$AL2385)+1))</f>
        <v/>
      </c>
      <c r="AM2386" s="28" t="str">
        <f aca="false">IF($H2386="","",IF(MATCH($H2386,$H$2:$H$3000,0)&lt;&gt;ROW()-1,"",COUNT($AM$1:$AM2385)+1))</f>
        <v/>
      </c>
      <c r="AN2386" s="28" t="str">
        <f aca="false">IF($I2386="","",IF(MATCH($I2386,$I$2:$I$3000,0)&lt;&gt;ROW()-1,"",COUNT($AN$1:$AN2385)+1))</f>
        <v/>
      </c>
      <c r="AO2386" s="28" t="str">
        <f aca="false">IF($Q2386="","",IF(MATCH($Q2386,$Q$2:$Q$3000,0)&lt;&gt;ROW()-1,"",COUNT($AO$1:$AO2385)+1))</f>
        <v/>
      </c>
    </row>
    <row r="2387" customFormat="false" ht="12.75" hidden="false" customHeight="true" outlineLevel="0" collapsed="false">
      <c r="W2387" s="24" t="n">
        <f aca="false">IF($F2387="",0,IFERROR(IF(ISNUMBER($F2387),INT($F2387),DATE(VALUE(MID(SUBSTITUTE(LEFT($F2387,FIND(" ",$F2387&amp;" ")-1),"/",REPT(" ",20)),41,20)),VALUE(LEFT(SUBSTITUTE(LEFT($F2387,FIND(" ",$F2387&amp;" ")-1),"/",REPT(" ",20)),20)),VALUE(MID(SUBSTITUTE(LEFT($F2387,FIND(" ",$F2387&amp;" ")-1),"/",REPT(" ",20)),21,20)))),0))</f>
        <v>0</v>
      </c>
      <c r="X2387" s="25" t="str">
        <f aca="false">IF(ISNUMBER($N2387),$N2387*Validation!$B$5,"")</f>
        <v/>
      </c>
      <c r="Y2387" s="26" t="str">
        <f aca="false">IF($A2387="","",SUBSTITUTE(SUBSTITUTE(SUBSTITUTE(SUBSTITUTE(SUBSTITUTE(SUBSTITUTE(SUBSTITUTE(UPPER(TRIM($A2387)),"Á","A"),"É","E"),"Í","I"),"Ó","O"),"Ú","U"),"Ñ","N"),"Ü","U"))</f>
        <v/>
      </c>
      <c r="Z2387" s="26" t="str">
        <f aca="false">IF($Y2387="","",LEFT($Y2387,1)&amp;" "&amp;TRIM(RIGHT(SUBSTITUTE($Y2387," ",REPT(" ",50)),50)))</f>
        <v/>
      </c>
      <c r="AA2387" s="27" t="str">
        <f aca="false">IF($AF2387="","",IF(COUNTIF(Validation!$U$19:$U$178,$AF2387)&gt;0,"OK","NO MATCH"))</f>
        <v/>
      </c>
      <c r="AB2387" s="27" t="str">
        <f aca="false">IF($W2387=0,"",IF(AND($W2387&gt;=Validation!$B$3,$W2387&lt;=Validation!$C$3),"Yes","No"))</f>
        <v/>
      </c>
      <c r="AC2387" s="26" t="str">
        <f aca="false">IF($A2387="","",$AF2387&amp;"|"&amp;TEXT($W2387,"yyyy-mm-dd")&amp;"|"&amp;$J2387&amp;"|"&amp;$N2387)</f>
        <v/>
      </c>
      <c r="AD2387" s="27" t="str">
        <f aca="false">IF($AC2387="","",IF(COUNTIF($AC$2:$AC$3000,$AC2387)&gt;1,"REVIEW","OK"))</f>
        <v/>
      </c>
      <c r="AE2387" s="27" t="str">
        <f aca="false">IF(OR($W2387=0,$O2387=""),"",IF(IFERROR(IF(ISNUMBER($O2387),INT($O2387),DATE(VALUE(MID(SUBSTITUTE(LEFT($O2387,FIND(" ",$O2387&amp;" ")-1),"/",REPT(" ",20)),41,20)),VALUE(LEFT(SUBSTITUTE(LEFT($O2387,FIND(" ",$O2387&amp;" ")-1),"/",REPT(" ",20)),20)),VALUE(MID(SUBSTITUTE(LEFT($O2387,FIND(" ",$O2387&amp;" ")-1),"/",REPT(" ",20)),21,20)))),0)&gt;$W2387,"Late","Same day"))</f>
        <v/>
      </c>
      <c r="AF2387" s="26" t="str">
        <f aca="false">IF($A2387="","",IFERROR(INDEX(Validation!$C$193:$C$217,MATCH($A2387,Validation!$A$193:$A$217,0)),IF(COUNTIF(Validation!$U$19:$U$178,$Z2387)&gt;0,$Z2387,IF(COUNTIF(Validation!$S$19:$S$178,$AI2387)=1,INDEX(Validation!$U$19:$U$178,MATCH($AI2387,Validation!$S$19:$S$178,0)),$Z2387))))</f>
        <v/>
      </c>
      <c r="AG2387" s="27" t="str">
        <f aca="false">IF(COUNTA($A2387:$U2387)=0,"",IF($A2387="","No name",IF($F2387="","No date",IF($W2387=0,"Date ilegible",IF(NOT(ISNUMBER($N2387)),"Hours no numéricas",IF($AA2387="NO MATCH","Person no identificada","OK"))))))</f>
        <v/>
      </c>
      <c r="AH2387" s="27" t="str">
        <f aca="false">IF($W2387=0,"No date",IF($W2387&lt;Validation!$B$3,"Before period",IF($W2387&gt;Validation!$C$3,"After period","In period")))</f>
        <v>No date</v>
      </c>
      <c r="AI2387" s="26" t="str">
        <f aca="false">IF($Y2387="","",TRIM(RIGHT(SUBSTITUTE($Y2387," ",REPT(" ",50)),50)))</f>
        <v/>
      </c>
      <c r="AJ2387" s="27" t="str">
        <f aca="false">IF($A2387="","",IF(NOT(ISERROR(MATCH($A2387,Validation!$A$193:$A$217,0))),"Manual mapping",IF(COUNTIF(Validation!$U$19:$U$178,$Z2387)&gt;0,"Direct",IF(COUNTIF(Validation!$S$19:$S$178,$AI2387)=1,"By surname","Unresolved"))))</f>
        <v/>
      </c>
      <c r="AK2387" s="28" t="str">
        <f aca="false">IF($L2387="","",IF(MATCH($L2387,$L$2:$L$3000,0)&lt;&gt;ROW()-1,"",COUNT($AK$1:$AK2386)+1))</f>
        <v/>
      </c>
      <c r="AL2387" s="28" t="str">
        <f aca="false">IF($G2387="","",IF(MATCH($G2387,$G$2:$G$3000,0)&lt;&gt;ROW()-1,"",COUNT($AL$1:$AL2386)+1))</f>
        <v/>
      </c>
      <c r="AM2387" s="28" t="str">
        <f aca="false">IF($H2387="","",IF(MATCH($H2387,$H$2:$H$3000,0)&lt;&gt;ROW()-1,"",COUNT($AM$1:$AM2386)+1))</f>
        <v/>
      </c>
      <c r="AN2387" s="28" t="str">
        <f aca="false">IF($I2387="","",IF(MATCH($I2387,$I$2:$I$3000,0)&lt;&gt;ROW()-1,"",COUNT($AN$1:$AN2386)+1))</f>
        <v/>
      </c>
      <c r="AO2387" s="28" t="str">
        <f aca="false">IF($Q2387="","",IF(MATCH($Q2387,$Q$2:$Q$3000,0)&lt;&gt;ROW()-1,"",COUNT($AO$1:$AO2386)+1))</f>
        <v/>
      </c>
    </row>
    <row r="2388" customFormat="false" ht="12.75" hidden="false" customHeight="true" outlineLevel="0" collapsed="false">
      <c r="W2388" s="24" t="n">
        <f aca="false">IF($F2388="",0,IFERROR(IF(ISNUMBER($F2388),INT($F2388),DATE(VALUE(MID(SUBSTITUTE(LEFT($F2388,FIND(" ",$F2388&amp;" ")-1),"/",REPT(" ",20)),41,20)),VALUE(LEFT(SUBSTITUTE(LEFT($F2388,FIND(" ",$F2388&amp;" ")-1),"/",REPT(" ",20)),20)),VALUE(MID(SUBSTITUTE(LEFT($F2388,FIND(" ",$F2388&amp;" ")-1),"/",REPT(" ",20)),21,20)))),0))</f>
        <v>0</v>
      </c>
      <c r="X2388" s="25" t="str">
        <f aca="false">IF(ISNUMBER($N2388),$N2388*Validation!$B$5,"")</f>
        <v/>
      </c>
      <c r="Y2388" s="26" t="str">
        <f aca="false">IF($A2388="","",SUBSTITUTE(SUBSTITUTE(SUBSTITUTE(SUBSTITUTE(SUBSTITUTE(SUBSTITUTE(SUBSTITUTE(UPPER(TRIM($A2388)),"Á","A"),"É","E"),"Í","I"),"Ó","O"),"Ú","U"),"Ñ","N"),"Ü","U"))</f>
        <v/>
      </c>
      <c r="Z2388" s="26" t="str">
        <f aca="false">IF($Y2388="","",LEFT($Y2388,1)&amp;" "&amp;TRIM(RIGHT(SUBSTITUTE($Y2388," ",REPT(" ",50)),50)))</f>
        <v/>
      </c>
      <c r="AA2388" s="27" t="str">
        <f aca="false">IF($AF2388="","",IF(COUNTIF(Validation!$U$19:$U$178,$AF2388)&gt;0,"OK","NO MATCH"))</f>
        <v/>
      </c>
      <c r="AB2388" s="27" t="str">
        <f aca="false">IF($W2388=0,"",IF(AND($W2388&gt;=Validation!$B$3,$W2388&lt;=Validation!$C$3),"Yes","No"))</f>
        <v/>
      </c>
      <c r="AC2388" s="26" t="str">
        <f aca="false">IF($A2388="","",$AF2388&amp;"|"&amp;TEXT($W2388,"yyyy-mm-dd")&amp;"|"&amp;$J2388&amp;"|"&amp;$N2388)</f>
        <v/>
      </c>
      <c r="AD2388" s="27" t="str">
        <f aca="false">IF($AC2388="","",IF(COUNTIF($AC$2:$AC$3000,$AC2388)&gt;1,"REVIEW","OK"))</f>
        <v/>
      </c>
      <c r="AE2388" s="27" t="str">
        <f aca="false">IF(OR($W2388=0,$O2388=""),"",IF(IFERROR(IF(ISNUMBER($O2388),INT($O2388),DATE(VALUE(MID(SUBSTITUTE(LEFT($O2388,FIND(" ",$O2388&amp;" ")-1),"/",REPT(" ",20)),41,20)),VALUE(LEFT(SUBSTITUTE(LEFT($O2388,FIND(" ",$O2388&amp;" ")-1),"/",REPT(" ",20)),20)),VALUE(MID(SUBSTITUTE(LEFT($O2388,FIND(" ",$O2388&amp;" ")-1),"/",REPT(" ",20)),21,20)))),0)&gt;$W2388,"Late","Same day"))</f>
        <v/>
      </c>
      <c r="AF2388" s="26" t="str">
        <f aca="false">IF($A2388="","",IFERROR(INDEX(Validation!$C$193:$C$217,MATCH($A2388,Validation!$A$193:$A$217,0)),IF(COUNTIF(Validation!$U$19:$U$178,$Z2388)&gt;0,$Z2388,IF(COUNTIF(Validation!$S$19:$S$178,$AI2388)=1,INDEX(Validation!$U$19:$U$178,MATCH($AI2388,Validation!$S$19:$S$178,0)),$Z2388))))</f>
        <v/>
      </c>
      <c r="AG2388" s="27" t="str">
        <f aca="false">IF(COUNTA($A2388:$U2388)=0,"",IF($A2388="","No name",IF($F2388="","No date",IF($W2388=0,"Date ilegible",IF(NOT(ISNUMBER($N2388)),"Hours no numéricas",IF($AA2388="NO MATCH","Person no identificada","OK"))))))</f>
        <v/>
      </c>
      <c r="AH2388" s="27" t="str">
        <f aca="false">IF($W2388=0,"No date",IF($W2388&lt;Validation!$B$3,"Before period",IF($W2388&gt;Validation!$C$3,"After period","In period")))</f>
        <v>No date</v>
      </c>
      <c r="AI2388" s="26" t="str">
        <f aca="false">IF($Y2388="","",TRIM(RIGHT(SUBSTITUTE($Y2388," ",REPT(" ",50)),50)))</f>
        <v/>
      </c>
      <c r="AJ2388" s="27" t="str">
        <f aca="false">IF($A2388="","",IF(NOT(ISERROR(MATCH($A2388,Validation!$A$193:$A$217,0))),"Manual mapping",IF(COUNTIF(Validation!$U$19:$U$178,$Z2388)&gt;0,"Direct",IF(COUNTIF(Validation!$S$19:$S$178,$AI2388)=1,"By surname","Unresolved"))))</f>
        <v/>
      </c>
      <c r="AK2388" s="28" t="str">
        <f aca="false">IF($L2388="","",IF(MATCH($L2388,$L$2:$L$3000,0)&lt;&gt;ROW()-1,"",COUNT($AK$1:$AK2387)+1))</f>
        <v/>
      </c>
      <c r="AL2388" s="28" t="str">
        <f aca="false">IF($G2388="","",IF(MATCH($G2388,$G$2:$G$3000,0)&lt;&gt;ROW()-1,"",COUNT($AL$1:$AL2387)+1))</f>
        <v/>
      </c>
      <c r="AM2388" s="28" t="str">
        <f aca="false">IF($H2388="","",IF(MATCH($H2388,$H$2:$H$3000,0)&lt;&gt;ROW()-1,"",COUNT($AM$1:$AM2387)+1))</f>
        <v/>
      </c>
      <c r="AN2388" s="28" t="str">
        <f aca="false">IF($I2388="","",IF(MATCH($I2388,$I$2:$I$3000,0)&lt;&gt;ROW()-1,"",COUNT($AN$1:$AN2387)+1))</f>
        <v/>
      </c>
      <c r="AO2388" s="28" t="str">
        <f aca="false">IF($Q2388="","",IF(MATCH($Q2388,$Q$2:$Q$3000,0)&lt;&gt;ROW()-1,"",COUNT($AO$1:$AO2387)+1))</f>
        <v/>
      </c>
    </row>
    <row r="2389" customFormat="false" ht="12.75" hidden="false" customHeight="true" outlineLevel="0" collapsed="false">
      <c r="W2389" s="24" t="n">
        <f aca="false">IF($F2389="",0,IFERROR(IF(ISNUMBER($F2389),INT($F2389),DATE(VALUE(MID(SUBSTITUTE(LEFT($F2389,FIND(" ",$F2389&amp;" ")-1),"/",REPT(" ",20)),41,20)),VALUE(LEFT(SUBSTITUTE(LEFT($F2389,FIND(" ",$F2389&amp;" ")-1),"/",REPT(" ",20)),20)),VALUE(MID(SUBSTITUTE(LEFT($F2389,FIND(" ",$F2389&amp;" ")-1),"/",REPT(" ",20)),21,20)))),0))</f>
        <v>0</v>
      </c>
      <c r="X2389" s="25" t="str">
        <f aca="false">IF(ISNUMBER($N2389),$N2389*Validation!$B$5,"")</f>
        <v/>
      </c>
      <c r="Y2389" s="26" t="str">
        <f aca="false">IF($A2389="","",SUBSTITUTE(SUBSTITUTE(SUBSTITUTE(SUBSTITUTE(SUBSTITUTE(SUBSTITUTE(SUBSTITUTE(UPPER(TRIM($A2389)),"Á","A"),"É","E"),"Í","I"),"Ó","O"),"Ú","U"),"Ñ","N"),"Ü","U"))</f>
        <v/>
      </c>
      <c r="Z2389" s="26" t="str">
        <f aca="false">IF($Y2389="","",LEFT($Y2389,1)&amp;" "&amp;TRIM(RIGHT(SUBSTITUTE($Y2389," ",REPT(" ",50)),50)))</f>
        <v/>
      </c>
      <c r="AA2389" s="27" t="str">
        <f aca="false">IF($AF2389="","",IF(COUNTIF(Validation!$U$19:$U$178,$AF2389)&gt;0,"OK","NO MATCH"))</f>
        <v/>
      </c>
      <c r="AB2389" s="27" t="str">
        <f aca="false">IF($W2389=0,"",IF(AND($W2389&gt;=Validation!$B$3,$W2389&lt;=Validation!$C$3),"Yes","No"))</f>
        <v/>
      </c>
      <c r="AC2389" s="26" t="str">
        <f aca="false">IF($A2389="","",$AF2389&amp;"|"&amp;TEXT($W2389,"yyyy-mm-dd")&amp;"|"&amp;$J2389&amp;"|"&amp;$N2389)</f>
        <v/>
      </c>
      <c r="AD2389" s="27" t="str">
        <f aca="false">IF($AC2389="","",IF(COUNTIF($AC$2:$AC$3000,$AC2389)&gt;1,"REVIEW","OK"))</f>
        <v/>
      </c>
      <c r="AE2389" s="27" t="str">
        <f aca="false">IF(OR($W2389=0,$O2389=""),"",IF(IFERROR(IF(ISNUMBER($O2389),INT($O2389),DATE(VALUE(MID(SUBSTITUTE(LEFT($O2389,FIND(" ",$O2389&amp;" ")-1),"/",REPT(" ",20)),41,20)),VALUE(LEFT(SUBSTITUTE(LEFT($O2389,FIND(" ",$O2389&amp;" ")-1),"/",REPT(" ",20)),20)),VALUE(MID(SUBSTITUTE(LEFT($O2389,FIND(" ",$O2389&amp;" ")-1),"/",REPT(" ",20)),21,20)))),0)&gt;$W2389,"Late","Same day"))</f>
        <v/>
      </c>
      <c r="AF2389" s="26" t="str">
        <f aca="false">IF($A2389="","",IFERROR(INDEX(Validation!$C$193:$C$217,MATCH($A2389,Validation!$A$193:$A$217,0)),IF(COUNTIF(Validation!$U$19:$U$178,$Z2389)&gt;0,$Z2389,IF(COUNTIF(Validation!$S$19:$S$178,$AI2389)=1,INDEX(Validation!$U$19:$U$178,MATCH($AI2389,Validation!$S$19:$S$178,0)),$Z2389))))</f>
        <v/>
      </c>
      <c r="AG2389" s="27" t="str">
        <f aca="false">IF(COUNTA($A2389:$U2389)=0,"",IF($A2389="","No name",IF($F2389="","No date",IF($W2389=0,"Date ilegible",IF(NOT(ISNUMBER($N2389)),"Hours no numéricas",IF($AA2389="NO MATCH","Person no identificada","OK"))))))</f>
        <v/>
      </c>
      <c r="AH2389" s="27" t="str">
        <f aca="false">IF($W2389=0,"No date",IF($W2389&lt;Validation!$B$3,"Before period",IF($W2389&gt;Validation!$C$3,"After period","In period")))</f>
        <v>No date</v>
      </c>
      <c r="AI2389" s="26" t="str">
        <f aca="false">IF($Y2389="","",TRIM(RIGHT(SUBSTITUTE($Y2389," ",REPT(" ",50)),50)))</f>
        <v/>
      </c>
      <c r="AJ2389" s="27" t="str">
        <f aca="false">IF($A2389="","",IF(NOT(ISERROR(MATCH($A2389,Validation!$A$193:$A$217,0))),"Manual mapping",IF(COUNTIF(Validation!$U$19:$U$178,$Z2389)&gt;0,"Direct",IF(COUNTIF(Validation!$S$19:$S$178,$AI2389)=1,"By surname","Unresolved"))))</f>
        <v/>
      </c>
      <c r="AK2389" s="28" t="str">
        <f aca="false">IF($L2389="","",IF(MATCH($L2389,$L$2:$L$3000,0)&lt;&gt;ROW()-1,"",COUNT($AK$1:$AK2388)+1))</f>
        <v/>
      </c>
      <c r="AL2389" s="28" t="str">
        <f aca="false">IF($G2389="","",IF(MATCH($G2389,$G$2:$G$3000,0)&lt;&gt;ROW()-1,"",COUNT($AL$1:$AL2388)+1))</f>
        <v/>
      </c>
      <c r="AM2389" s="28" t="str">
        <f aca="false">IF($H2389="","",IF(MATCH($H2389,$H$2:$H$3000,0)&lt;&gt;ROW()-1,"",COUNT($AM$1:$AM2388)+1))</f>
        <v/>
      </c>
      <c r="AN2389" s="28" t="str">
        <f aca="false">IF($I2389="","",IF(MATCH($I2389,$I$2:$I$3000,0)&lt;&gt;ROW()-1,"",COUNT($AN$1:$AN2388)+1))</f>
        <v/>
      </c>
      <c r="AO2389" s="28" t="str">
        <f aca="false">IF($Q2389="","",IF(MATCH($Q2389,$Q$2:$Q$3000,0)&lt;&gt;ROW()-1,"",COUNT($AO$1:$AO2388)+1))</f>
        <v/>
      </c>
    </row>
    <row r="2390" customFormat="false" ht="12.75" hidden="false" customHeight="true" outlineLevel="0" collapsed="false">
      <c r="W2390" s="24" t="n">
        <f aca="false">IF($F2390="",0,IFERROR(IF(ISNUMBER($F2390),INT($F2390),DATE(VALUE(MID(SUBSTITUTE(LEFT($F2390,FIND(" ",$F2390&amp;" ")-1),"/",REPT(" ",20)),41,20)),VALUE(LEFT(SUBSTITUTE(LEFT($F2390,FIND(" ",$F2390&amp;" ")-1),"/",REPT(" ",20)),20)),VALUE(MID(SUBSTITUTE(LEFT($F2390,FIND(" ",$F2390&amp;" ")-1),"/",REPT(" ",20)),21,20)))),0))</f>
        <v>0</v>
      </c>
      <c r="X2390" s="25" t="str">
        <f aca="false">IF(ISNUMBER($N2390),$N2390*Validation!$B$5,"")</f>
        <v/>
      </c>
      <c r="Y2390" s="26" t="str">
        <f aca="false">IF($A2390="","",SUBSTITUTE(SUBSTITUTE(SUBSTITUTE(SUBSTITUTE(SUBSTITUTE(SUBSTITUTE(SUBSTITUTE(UPPER(TRIM($A2390)),"Á","A"),"É","E"),"Í","I"),"Ó","O"),"Ú","U"),"Ñ","N"),"Ü","U"))</f>
        <v/>
      </c>
      <c r="Z2390" s="26" t="str">
        <f aca="false">IF($Y2390="","",LEFT($Y2390,1)&amp;" "&amp;TRIM(RIGHT(SUBSTITUTE($Y2390," ",REPT(" ",50)),50)))</f>
        <v/>
      </c>
      <c r="AA2390" s="27" t="str">
        <f aca="false">IF($AF2390="","",IF(COUNTIF(Validation!$U$19:$U$178,$AF2390)&gt;0,"OK","NO MATCH"))</f>
        <v/>
      </c>
      <c r="AB2390" s="27" t="str">
        <f aca="false">IF($W2390=0,"",IF(AND($W2390&gt;=Validation!$B$3,$W2390&lt;=Validation!$C$3),"Yes","No"))</f>
        <v/>
      </c>
      <c r="AC2390" s="26" t="str">
        <f aca="false">IF($A2390="","",$AF2390&amp;"|"&amp;TEXT($W2390,"yyyy-mm-dd")&amp;"|"&amp;$J2390&amp;"|"&amp;$N2390)</f>
        <v/>
      </c>
      <c r="AD2390" s="27" t="str">
        <f aca="false">IF($AC2390="","",IF(COUNTIF($AC$2:$AC$3000,$AC2390)&gt;1,"REVIEW","OK"))</f>
        <v/>
      </c>
      <c r="AE2390" s="27" t="str">
        <f aca="false">IF(OR($W2390=0,$O2390=""),"",IF(IFERROR(IF(ISNUMBER($O2390),INT($O2390),DATE(VALUE(MID(SUBSTITUTE(LEFT($O2390,FIND(" ",$O2390&amp;" ")-1),"/",REPT(" ",20)),41,20)),VALUE(LEFT(SUBSTITUTE(LEFT($O2390,FIND(" ",$O2390&amp;" ")-1),"/",REPT(" ",20)),20)),VALUE(MID(SUBSTITUTE(LEFT($O2390,FIND(" ",$O2390&amp;" ")-1),"/",REPT(" ",20)),21,20)))),0)&gt;$W2390,"Late","Same day"))</f>
        <v/>
      </c>
      <c r="AF2390" s="26" t="str">
        <f aca="false">IF($A2390="","",IFERROR(INDEX(Validation!$C$193:$C$217,MATCH($A2390,Validation!$A$193:$A$217,0)),IF(COUNTIF(Validation!$U$19:$U$178,$Z2390)&gt;0,$Z2390,IF(COUNTIF(Validation!$S$19:$S$178,$AI2390)=1,INDEX(Validation!$U$19:$U$178,MATCH($AI2390,Validation!$S$19:$S$178,0)),$Z2390))))</f>
        <v/>
      </c>
      <c r="AG2390" s="27" t="str">
        <f aca="false">IF(COUNTA($A2390:$U2390)=0,"",IF($A2390="","No name",IF($F2390="","No date",IF($W2390=0,"Date ilegible",IF(NOT(ISNUMBER($N2390)),"Hours no numéricas",IF($AA2390="NO MATCH","Person no identificada","OK"))))))</f>
        <v/>
      </c>
      <c r="AH2390" s="27" t="str">
        <f aca="false">IF($W2390=0,"No date",IF($W2390&lt;Validation!$B$3,"Before period",IF($W2390&gt;Validation!$C$3,"After period","In period")))</f>
        <v>No date</v>
      </c>
      <c r="AI2390" s="26" t="str">
        <f aca="false">IF($Y2390="","",TRIM(RIGHT(SUBSTITUTE($Y2390," ",REPT(" ",50)),50)))</f>
        <v/>
      </c>
      <c r="AJ2390" s="27" t="str">
        <f aca="false">IF($A2390="","",IF(NOT(ISERROR(MATCH($A2390,Validation!$A$193:$A$217,0))),"Manual mapping",IF(COUNTIF(Validation!$U$19:$U$178,$Z2390)&gt;0,"Direct",IF(COUNTIF(Validation!$S$19:$S$178,$AI2390)=1,"By surname","Unresolved"))))</f>
        <v/>
      </c>
      <c r="AK2390" s="28" t="str">
        <f aca="false">IF($L2390="","",IF(MATCH($L2390,$L$2:$L$3000,0)&lt;&gt;ROW()-1,"",COUNT($AK$1:$AK2389)+1))</f>
        <v/>
      </c>
      <c r="AL2390" s="28" t="str">
        <f aca="false">IF($G2390="","",IF(MATCH($G2390,$G$2:$G$3000,0)&lt;&gt;ROW()-1,"",COUNT($AL$1:$AL2389)+1))</f>
        <v/>
      </c>
      <c r="AM2390" s="28" t="str">
        <f aca="false">IF($H2390="","",IF(MATCH($H2390,$H$2:$H$3000,0)&lt;&gt;ROW()-1,"",COUNT($AM$1:$AM2389)+1))</f>
        <v/>
      </c>
      <c r="AN2390" s="28" t="str">
        <f aca="false">IF($I2390="","",IF(MATCH($I2390,$I$2:$I$3000,0)&lt;&gt;ROW()-1,"",COUNT($AN$1:$AN2389)+1))</f>
        <v/>
      </c>
      <c r="AO2390" s="28" t="str">
        <f aca="false">IF($Q2390="","",IF(MATCH($Q2390,$Q$2:$Q$3000,0)&lt;&gt;ROW()-1,"",COUNT($AO$1:$AO2389)+1))</f>
        <v/>
      </c>
    </row>
    <row r="2391" customFormat="false" ht="12.75" hidden="false" customHeight="true" outlineLevel="0" collapsed="false">
      <c r="W2391" s="24" t="n">
        <f aca="false">IF($F2391="",0,IFERROR(IF(ISNUMBER($F2391),INT($F2391),DATE(VALUE(MID(SUBSTITUTE(LEFT($F2391,FIND(" ",$F2391&amp;" ")-1),"/",REPT(" ",20)),41,20)),VALUE(LEFT(SUBSTITUTE(LEFT($F2391,FIND(" ",$F2391&amp;" ")-1),"/",REPT(" ",20)),20)),VALUE(MID(SUBSTITUTE(LEFT($F2391,FIND(" ",$F2391&amp;" ")-1),"/",REPT(" ",20)),21,20)))),0))</f>
        <v>0</v>
      </c>
      <c r="X2391" s="25" t="str">
        <f aca="false">IF(ISNUMBER($N2391),$N2391*Validation!$B$5,"")</f>
        <v/>
      </c>
      <c r="Y2391" s="26" t="str">
        <f aca="false">IF($A2391="","",SUBSTITUTE(SUBSTITUTE(SUBSTITUTE(SUBSTITUTE(SUBSTITUTE(SUBSTITUTE(SUBSTITUTE(UPPER(TRIM($A2391)),"Á","A"),"É","E"),"Í","I"),"Ó","O"),"Ú","U"),"Ñ","N"),"Ü","U"))</f>
        <v/>
      </c>
      <c r="Z2391" s="26" t="str">
        <f aca="false">IF($Y2391="","",LEFT($Y2391,1)&amp;" "&amp;TRIM(RIGHT(SUBSTITUTE($Y2391," ",REPT(" ",50)),50)))</f>
        <v/>
      </c>
      <c r="AA2391" s="27" t="str">
        <f aca="false">IF($AF2391="","",IF(COUNTIF(Validation!$U$19:$U$178,$AF2391)&gt;0,"OK","NO MATCH"))</f>
        <v/>
      </c>
      <c r="AB2391" s="27" t="str">
        <f aca="false">IF($W2391=0,"",IF(AND($W2391&gt;=Validation!$B$3,$W2391&lt;=Validation!$C$3),"Yes","No"))</f>
        <v/>
      </c>
      <c r="AC2391" s="26" t="str">
        <f aca="false">IF($A2391="","",$AF2391&amp;"|"&amp;TEXT($W2391,"yyyy-mm-dd")&amp;"|"&amp;$J2391&amp;"|"&amp;$N2391)</f>
        <v/>
      </c>
      <c r="AD2391" s="27" t="str">
        <f aca="false">IF($AC2391="","",IF(COUNTIF($AC$2:$AC$3000,$AC2391)&gt;1,"REVIEW","OK"))</f>
        <v/>
      </c>
      <c r="AE2391" s="27" t="str">
        <f aca="false">IF(OR($W2391=0,$O2391=""),"",IF(IFERROR(IF(ISNUMBER($O2391),INT($O2391),DATE(VALUE(MID(SUBSTITUTE(LEFT($O2391,FIND(" ",$O2391&amp;" ")-1),"/",REPT(" ",20)),41,20)),VALUE(LEFT(SUBSTITUTE(LEFT($O2391,FIND(" ",$O2391&amp;" ")-1),"/",REPT(" ",20)),20)),VALUE(MID(SUBSTITUTE(LEFT($O2391,FIND(" ",$O2391&amp;" ")-1),"/",REPT(" ",20)),21,20)))),0)&gt;$W2391,"Late","Same day"))</f>
        <v/>
      </c>
      <c r="AF2391" s="26" t="str">
        <f aca="false">IF($A2391="","",IFERROR(INDEX(Validation!$C$193:$C$217,MATCH($A2391,Validation!$A$193:$A$217,0)),IF(COUNTIF(Validation!$U$19:$U$178,$Z2391)&gt;0,$Z2391,IF(COUNTIF(Validation!$S$19:$S$178,$AI2391)=1,INDEX(Validation!$U$19:$U$178,MATCH($AI2391,Validation!$S$19:$S$178,0)),$Z2391))))</f>
        <v/>
      </c>
      <c r="AG2391" s="27" t="str">
        <f aca="false">IF(COUNTA($A2391:$U2391)=0,"",IF($A2391="","No name",IF($F2391="","No date",IF($W2391=0,"Date ilegible",IF(NOT(ISNUMBER($N2391)),"Hours no numéricas",IF($AA2391="NO MATCH","Person no identificada","OK"))))))</f>
        <v/>
      </c>
      <c r="AH2391" s="27" t="str">
        <f aca="false">IF($W2391=0,"No date",IF($W2391&lt;Validation!$B$3,"Before period",IF($W2391&gt;Validation!$C$3,"After period","In period")))</f>
        <v>No date</v>
      </c>
      <c r="AI2391" s="26" t="str">
        <f aca="false">IF($Y2391="","",TRIM(RIGHT(SUBSTITUTE($Y2391," ",REPT(" ",50)),50)))</f>
        <v/>
      </c>
      <c r="AJ2391" s="27" t="str">
        <f aca="false">IF($A2391="","",IF(NOT(ISERROR(MATCH($A2391,Validation!$A$193:$A$217,0))),"Manual mapping",IF(COUNTIF(Validation!$U$19:$U$178,$Z2391)&gt;0,"Direct",IF(COUNTIF(Validation!$S$19:$S$178,$AI2391)=1,"By surname","Unresolved"))))</f>
        <v/>
      </c>
      <c r="AK2391" s="28" t="str">
        <f aca="false">IF($L2391="","",IF(MATCH($L2391,$L$2:$L$3000,0)&lt;&gt;ROW()-1,"",COUNT($AK$1:$AK2390)+1))</f>
        <v/>
      </c>
      <c r="AL2391" s="28" t="str">
        <f aca="false">IF($G2391="","",IF(MATCH($G2391,$G$2:$G$3000,0)&lt;&gt;ROW()-1,"",COUNT($AL$1:$AL2390)+1))</f>
        <v/>
      </c>
      <c r="AM2391" s="28" t="str">
        <f aca="false">IF($H2391="","",IF(MATCH($H2391,$H$2:$H$3000,0)&lt;&gt;ROW()-1,"",COUNT($AM$1:$AM2390)+1))</f>
        <v/>
      </c>
      <c r="AN2391" s="28" t="str">
        <f aca="false">IF($I2391="","",IF(MATCH($I2391,$I$2:$I$3000,0)&lt;&gt;ROW()-1,"",COUNT($AN$1:$AN2390)+1))</f>
        <v/>
      </c>
      <c r="AO2391" s="28" t="str">
        <f aca="false">IF($Q2391="","",IF(MATCH($Q2391,$Q$2:$Q$3000,0)&lt;&gt;ROW()-1,"",COUNT($AO$1:$AO2390)+1))</f>
        <v/>
      </c>
    </row>
    <row r="2392" customFormat="false" ht="12.75" hidden="false" customHeight="true" outlineLevel="0" collapsed="false">
      <c r="W2392" s="24" t="n">
        <f aca="false">IF($F2392="",0,IFERROR(IF(ISNUMBER($F2392),INT($F2392),DATE(VALUE(MID(SUBSTITUTE(LEFT($F2392,FIND(" ",$F2392&amp;" ")-1),"/",REPT(" ",20)),41,20)),VALUE(LEFT(SUBSTITUTE(LEFT($F2392,FIND(" ",$F2392&amp;" ")-1),"/",REPT(" ",20)),20)),VALUE(MID(SUBSTITUTE(LEFT($F2392,FIND(" ",$F2392&amp;" ")-1),"/",REPT(" ",20)),21,20)))),0))</f>
        <v>0</v>
      </c>
      <c r="X2392" s="25" t="str">
        <f aca="false">IF(ISNUMBER($N2392),$N2392*Validation!$B$5,"")</f>
        <v/>
      </c>
      <c r="Y2392" s="26" t="str">
        <f aca="false">IF($A2392="","",SUBSTITUTE(SUBSTITUTE(SUBSTITUTE(SUBSTITUTE(SUBSTITUTE(SUBSTITUTE(SUBSTITUTE(UPPER(TRIM($A2392)),"Á","A"),"É","E"),"Í","I"),"Ó","O"),"Ú","U"),"Ñ","N"),"Ü","U"))</f>
        <v/>
      </c>
      <c r="Z2392" s="26" t="str">
        <f aca="false">IF($Y2392="","",LEFT($Y2392,1)&amp;" "&amp;TRIM(RIGHT(SUBSTITUTE($Y2392," ",REPT(" ",50)),50)))</f>
        <v/>
      </c>
      <c r="AA2392" s="27" t="str">
        <f aca="false">IF($AF2392="","",IF(COUNTIF(Validation!$U$19:$U$178,$AF2392)&gt;0,"OK","NO MATCH"))</f>
        <v/>
      </c>
      <c r="AB2392" s="27" t="str">
        <f aca="false">IF($W2392=0,"",IF(AND($W2392&gt;=Validation!$B$3,$W2392&lt;=Validation!$C$3),"Yes","No"))</f>
        <v/>
      </c>
      <c r="AC2392" s="26" t="str">
        <f aca="false">IF($A2392="","",$AF2392&amp;"|"&amp;TEXT($W2392,"yyyy-mm-dd")&amp;"|"&amp;$J2392&amp;"|"&amp;$N2392)</f>
        <v/>
      </c>
      <c r="AD2392" s="27" t="str">
        <f aca="false">IF($AC2392="","",IF(COUNTIF($AC$2:$AC$3000,$AC2392)&gt;1,"REVIEW","OK"))</f>
        <v/>
      </c>
      <c r="AE2392" s="27" t="str">
        <f aca="false">IF(OR($W2392=0,$O2392=""),"",IF(IFERROR(IF(ISNUMBER($O2392),INT($O2392),DATE(VALUE(MID(SUBSTITUTE(LEFT($O2392,FIND(" ",$O2392&amp;" ")-1),"/",REPT(" ",20)),41,20)),VALUE(LEFT(SUBSTITUTE(LEFT($O2392,FIND(" ",$O2392&amp;" ")-1),"/",REPT(" ",20)),20)),VALUE(MID(SUBSTITUTE(LEFT($O2392,FIND(" ",$O2392&amp;" ")-1),"/",REPT(" ",20)),21,20)))),0)&gt;$W2392,"Late","Same day"))</f>
        <v/>
      </c>
      <c r="AF2392" s="26" t="str">
        <f aca="false">IF($A2392="","",IFERROR(INDEX(Validation!$C$193:$C$217,MATCH($A2392,Validation!$A$193:$A$217,0)),IF(COUNTIF(Validation!$U$19:$U$178,$Z2392)&gt;0,$Z2392,IF(COUNTIF(Validation!$S$19:$S$178,$AI2392)=1,INDEX(Validation!$U$19:$U$178,MATCH($AI2392,Validation!$S$19:$S$178,0)),$Z2392))))</f>
        <v/>
      </c>
      <c r="AG2392" s="27" t="str">
        <f aca="false">IF(COUNTA($A2392:$U2392)=0,"",IF($A2392="","No name",IF($F2392="","No date",IF($W2392=0,"Date ilegible",IF(NOT(ISNUMBER($N2392)),"Hours no numéricas",IF($AA2392="NO MATCH","Person no identificada","OK"))))))</f>
        <v/>
      </c>
      <c r="AH2392" s="27" t="str">
        <f aca="false">IF($W2392=0,"No date",IF($W2392&lt;Validation!$B$3,"Before period",IF($W2392&gt;Validation!$C$3,"After period","In period")))</f>
        <v>No date</v>
      </c>
      <c r="AI2392" s="26" t="str">
        <f aca="false">IF($Y2392="","",TRIM(RIGHT(SUBSTITUTE($Y2392," ",REPT(" ",50)),50)))</f>
        <v/>
      </c>
      <c r="AJ2392" s="27" t="str">
        <f aca="false">IF($A2392="","",IF(NOT(ISERROR(MATCH($A2392,Validation!$A$193:$A$217,0))),"Manual mapping",IF(COUNTIF(Validation!$U$19:$U$178,$Z2392)&gt;0,"Direct",IF(COUNTIF(Validation!$S$19:$S$178,$AI2392)=1,"By surname","Unresolved"))))</f>
        <v/>
      </c>
      <c r="AK2392" s="28" t="str">
        <f aca="false">IF($L2392="","",IF(MATCH($L2392,$L$2:$L$3000,0)&lt;&gt;ROW()-1,"",COUNT($AK$1:$AK2391)+1))</f>
        <v/>
      </c>
      <c r="AL2392" s="28" t="str">
        <f aca="false">IF($G2392="","",IF(MATCH($G2392,$G$2:$G$3000,0)&lt;&gt;ROW()-1,"",COUNT($AL$1:$AL2391)+1))</f>
        <v/>
      </c>
      <c r="AM2392" s="28" t="str">
        <f aca="false">IF($H2392="","",IF(MATCH($H2392,$H$2:$H$3000,0)&lt;&gt;ROW()-1,"",COUNT($AM$1:$AM2391)+1))</f>
        <v/>
      </c>
      <c r="AN2392" s="28" t="str">
        <f aca="false">IF($I2392="","",IF(MATCH($I2392,$I$2:$I$3000,0)&lt;&gt;ROW()-1,"",COUNT($AN$1:$AN2391)+1))</f>
        <v/>
      </c>
      <c r="AO2392" s="28" t="str">
        <f aca="false">IF($Q2392="","",IF(MATCH($Q2392,$Q$2:$Q$3000,0)&lt;&gt;ROW()-1,"",COUNT($AO$1:$AO2391)+1))</f>
        <v/>
      </c>
    </row>
    <row r="2393" customFormat="false" ht="12.75" hidden="false" customHeight="true" outlineLevel="0" collapsed="false">
      <c r="W2393" s="24" t="n">
        <f aca="false">IF($F2393="",0,IFERROR(IF(ISNUMBER($F2393),INT($F2393),DATE(VALUE(MID(SUBSTITUTE(LEFT($F2393,FIND(" ",$F2393&amp;" ")-1),"/",REPT(" ",20)),41,20)),VALUE(LEFT(SUBSTITUTE(LEFT($F2393,FIND(" ",$F2393&amp;" ")-1),"/",REPT(" ",20)),20)),VALUE(MID(SUBSTITUTE(LEFT($F2393,FIND(" ",$F2393&amp;" ")-1),"/",REPT(" ",20)),21,20)))),0))</f>
        <v>0</v>
      </c>
      <c r="X2393" s="25" t="str">
        <f aca="false">IF(ISNUMBER($N2393),$N2393*Validation!$B$5,"")</f>
        <v/>
      </c>
      <c r="Y2393" s="26" t="str">
        <f aca="false">IF($A2393="","",SUBSTITUTE(SUBSTITUTE(SUBSTITUTE(SUBSTITUTE(SUBSTITUTE(SUBSTITUTE(SUBSTITUTE(UPPER(TRIM($A2393)),"Á","A"),"É","E"),"Í","I"),"Ó","O"),"Ú","U"),"Ñ","N"),"Ü","U"))</f>
        <v/>
      </c>
      <c r="Z2393" s="26" t="str">
        <f aca="false">IF($Y2393="","",LEFT($Y2393,1)&amp;" "&amp;TRIM(RIGHT(SUBSTITUTE($Y2393," ",REPT(" ",50)),50)))</f>
        <v/>
      </c>
      <c r="AA2393" s="27" t="str">
        <f aca="false">IF($AF2393="","",IF(COUNTIF(Validation!$U$19:$U$178,$AF2393)&gt;0,"OK","NO MATCH"))</f>
        <v/>
      </c>
      <c r="AB2393" s="27" t="str">
        <f aca="false">IF($W2393=0,"",IF(AND($W2393&gt;=Validation!$B$3,$W2393&lt;=Validation!$C$3),"Yes","No"))</f>
        <v/>
      </c>
      <c r="AC2393" s="26" t="str">
        <f aca="false">IF($A2393="","",$AF2393&amp;"|"&amp;TEXT($W2393,"yyyy-mm-dd")&amp;"|"&amp;$J2393&amp;"|"&amp;$N2393)</f>
        <v/>
      </c>
      <c r="AD2393" s="27" t="str">
        <f aca="false">IF($AC2393="","",IF(COUNTIF($AC$2:$AC$3000,$AC2393)&gt;1,"REVIEW","OK"))</f>
        <v/>
      </c>
      <c r="AE2393" s="27" t="str">
        <f aca="false">IF(OR($W2393=0,$O2393=""),"",IF(IFERROR(IF(ISNUMBER($O2393),INT($O2393),DATE(VALUE(MID(SUBSTITUTE(LEFT($O2393,FIND(" ",$O2393&amp;" ")-1),"/",REPT(" ",20)),41,20)),VALUE(LEFT(SUBSTITUTE(LEFT($O2393,FIND(" ",$O2393&amp;" ")-1),"/",REPT(" ",20)),20)),VALUE(MID(SUBSTITUTE(LEFT($O2393,FIND(" ",$O2393&amp;" ")-1),"/",REPT(" ",20)),21,20)))),0)&gt;$W2393,"Late","Same day"))</f>
        <v/>
      </c>
      <c r="AF2393" s="26" t="str">
        <f aca="false">IF($A2393="","",IFERROR(INDEX(Validation!$C$193:$C$217,MATCH($A2393,Validation!$A$193:$A$217,0)),IF(COUNTIF(Validation!$U$19:$U$178,$Z2393)&gt;0,$Z2393,IF(COUNTIF(Validation!$S$19:$S$178,$AI2393)=1,INDEX(Validation!$U$19:$U$178,MATCH($AI2393,Validation!$S$19:$S$178,0)),$Z2393))))</f>
        <v/>
      </c>
      <c r="AG2393" s="27" t="str">
        <f aca="false">IF(COUNTA($A2393:$U2393)=0,"",IF($A2393="","No name",IF($F2393="","No date",IF($W2393=0,"Date ilegible",IF(NOT(ISNUMBER($N2393)),"Hours no numéricas",IF($AA2393="NO MATCH","Person no identificada","OK"))))))</f>
        <v/>
      </c>
      <c r="AH2393" s="27" t="str">
        <f aca="false">IF($W2393=0,"No date",IF($W2393&lt;Validation!$B$3,"Before period",IF($W2393&gt;Validation!$C$3,"After period","In period")))</f>
        <v>No date</v>
      </c>
      <c r="AI2393" s="26" t="str">
        <f aca="false">IF($Y2393="","",TRIM(RIGHT(SUBSTITUTE($Y2393," ",REPT(" ",50)),50)))</f>
        <v/>
      </c>
      <c r="AJ2393" s="27" t="str">
        <f aca="false">IF($A2393="","",IF(NOT(ISERROR(MATCH($A2393,Validation!$A$193:$A$217,0))),"Manual mapping",IF(COUNTIF(Validation!$U$19:$U$178,$Z2393)&gt;0,"Direct",IF(COUNTIF(Validation!$S$19:$S$178,$AI2393)=1,"By surname","Unresolved"))))</f>
        <v/>
      </c>
      <c r="AK2393" s="28" t="str">
        <f aca="false">IF($L2393="","",IF(MATCH($L2393,$L$2:$L$3000,0)&lt;&gt;ROW()-1,"",COUNT($AK$1:$AK2392)+1))</f>
        <v/>
      </c>
      <c r="AL2393" s="28" t="str">
        <f aca="false">IF($G2393="","",IF(MATCH($G2393,$G$2:$G$3000,0)&lt;&gt;ROW()-1,"",COUNT($AL$1:$AL2392)+1))</f>
        <v/>
      </c>
      <c r="AM2393" s="28" t="str">
        <f aca="false">IF($H2393="","",IF(MATCH($H2393,$H$2:$H$3000,0)&lt;&gt;ROW()-1,"",COUNT($AM$1:$AM2392)+1))</f>
        <v/>
      </c>
      <c r="AN2393" s="28" t="str">
        <f aca="false">IF($I2393="","",IF(MATCH($I2393,$I$2:$I$3000,0)&lt;&gt;ROW()-1,"",COUNT($AN$1:$AN2392)+1))</f>
        <v/>
      </c>
      <c r="AO2393" s="28" t="str">
        <f aca="false">IF($Q2393="","",IF(MATCH($Q2393,$Q$2:$Q$3000,0)&lt;&gt;ROW()-1,"",COUNT($AO$1:$AO2392)+1))</f>
        <v/>
      </c>
    </row>
    <row r="2394" customFormat="false" ht="12.75" hidden="false" customHeight="true" outlineLevel="0" collapsed="false">
      <c r="W2394" s="24" t="n">
        <f aca="false">IF($F2394="",0,IFERROR(IF(ISNUMBER($F2394),INT($F2394),DATE(VALUE(MID(SUBSTITUTE(LEFT($F2394,FIND(" ",$F2394&amp;" ")-1),"/",REPT(" ",20)),41,20)),VALUE(LEFT(SUBSTITUTE(LEFT($F2394,FIND(" ",$F2394&amp;" ")-1),"/",REPT(" ",20)),20)),VALUE(MID(SUBSTITUTE(LEFT($F2394,FIND(" ",$F2394&amp;" ")-1),"/",REPT(" ",20)),21,20)))),0))</f>
        <v>0</v>
      </c>
      <c r="X2394" s="25" t="str">
        <f aca="false">IF(ISNUMBER($N2394),$N2394*Validation!$B$5,"")</f>
        <v/>
      </c>
      <c r="Y2394" s="26" t="str">
        <f aca="false">IF($A2394="","",SUBSTITUTE(SUBSTITUTE(SUBSTITUTE(SUBSTITUTE(SUBSTITUTE(SUBSTITUTE(SUBSTITUTE(UPPER(TRIM($A2394)),"Á","A"),"É","E"),"Í","I"),"Ó","O"),"Ú","U"),"Ñ","N"),"Ü","U"))</f>
        <v/>
      </c>
      <c r="Z2394" s="26" t="str">
        <f aca="false">IF($Y2394="","",LEFT($Y2394,1)&amp;" "&amp;TRIM(RIGHT(SUBSTITUTE($Y2394," ",REPT(" ",50)),50)))</f>
        <v/>
      </c>
      <c r="AA2394" s="27" t="str">
        <f aca="false">IF($AF2394="","",IF(COUNTIF(Validation!$U$19:$U$178,$AF2394)&gt;0,"OK","NO MATCH"))</f>
        <v/>
      </c>
      <c r="AB2394" s="27" t="str">
        <f aca="false">IF($W2394=0,"",IF(AND($W2394&gt;=Validation!$B$3,$W2394&lt;=Validation!$C$3),"Yes","No"))</f>
        <v/>
      </c>
      <c r="AC2394" s="26" t="str">
        <f aca="false">IF($A2394="","",$AF2394&amp;"|"&amp;TEXT($W2394,"yyyy-mm-dd")&amp;"|"&amp;$J2394&amp;"|"&amp;$N2394)</f>
        <v/>
      </c>
      <c r="AD2394" s="27" t="str">
        <f aca="false">IF($AC2394="","",IF(COUNTIF($AC$2:$AC$3000,$AC2394)&gt;1,"REVIEW","OK"))</f>
        <v/>
      </c>
      <c r="AE2394" s="27" t="str">
        <f aca="false">IF(OR($W2394=0,$O2394=""),"",IF(IFERROR(IF(ISNUMBER($O2394),INT($O2394),DATE(VALUE(MID(SUBSTITUTE(LEFT($O2394,FIND(" ",$O2394&amp;" ")-1),"/",REPT(" ",20)),41,20)),VALUE(LEFT(SUBSTITUTE(LEFT($O2394,FIND(" ",$O2394&amp;" ")-1),"/",REPT(" ",20)),20)),VALUE(MID(SUBSTITUTE(LEFT($O2394,FIND(" ",$O2394&amp;" ")-1),"/",REPT(" ",20)),21,20)))),0)&gt;$W2394,"Late","Same day"))</f>
        <v/>
      </c>
      <c r="AF2394" s="26" t="str">
        <f aca="false">IF($A2394="","",IFERROR(INDEX(Validation!$C$193:$C$217,MATCH($A2394,Validation!$A$193:$A$217,0)),IF(COUNTIF(Validation!$U$19:$U$178,$Z2394)&gt;0,$Z2394,IF(COUNTIF(Validation!$S$19:$S$178,$AI2394)=1,INDEX(Validation!$U$19:$U$178,MATCH($AI2394,Validation!$S$19:$S$178,0)),$Z2394))))</f>
        <v/>
      </c>
      <c r="AG2394" s="27" t="str">
        <f aca="false">IF(COUNTA($A2394:$U2394)=0,"",IF($A2394="","No name",IF($F2394="","No date",IF($W2394=0,"Date ilegible",IF(NOT(ISNUMBER($N2394)),"Hours no numéricas",IF($AA2394="NO MATCH","Person no identificada","OK"))))))</f>
        <v/>
      </c>
      <c r="AH2394" s="27" t="str">
        <f aca="false">IF($W2394=0,"No date",IF($W2394&lt;Validation!$B$3,"Before period",IF($W2394&gt;Validation!$C$3,"After period","In period")))</f>
        <v>No date</v>
      </c>
      <c r="AI2394" s="26" t="str">
        <f aca="false">IF($Y2394="","",TRIM(RIGHT(SUBSTITUTE($Y2394," ",REPT(" ",50)),50)))</f>
        <v/>
      </c>
      <c r="AJ2394" s="27" t="str">
        <f aca="false">IF($A2394="","",IF(NOT(ISERROR(MATCH($A2394,Validation!$A$193:$A$217,0))),"Manual mapping",IF(COUNTIF(Validation!$U$19:$U$178,$Z2394)&gt;0,"Direct",IF(COUNTIF(Validation!$S$19:$S$178,$AI2394)=1,"By surname","Unresolved"))))</f>
        <v/>
      </c>
      <c r="AK2394" s="28" t="str">
        <f aca="false">IF($L2394="","",IF(MATCH($L2394,$L$2:$L$3000,0)&lt;&gt;ROW()-1,"",COUNT($AK$1:$AK2393)+1))</f>
        <v/>
      </c>
      <c r="AL2394" s="28" t="str">
        <f aca="false">IF($G2394="","",IF(MATCH($G2394,$G$2:$G$3000,0)&lt;&gt;ROW()-1,"",COUNT($AL$1:$AL2393)+1))</f>
        <v/>
      </c>
      <c r="AM2394" s="28" t="str">
        <f aca="false">IF($H2394="","",IF(MATCH($H2394,$H$2:$H$3000,0)&lt;&gt;ROW()-1,"",COUNT($AM$1:$AM2393)+1))</f>
        <v/>
      </c>
      <c r="AN2394" s="28" t="str">
        <f aca="false">IF($I2394="","",IF(MATCH($I2394,$I$2:$I$3000,0)&lt;&gt;ROW()-1,"",COUNT($AN$1:$AN2393)+1))</f>
        <v/>
      </c>
      <c r="AO2394" s="28" t="str">
        <f aca="false">IF($Q2394="","",IF(MATCH($Q2394,$Q$2:$Q$3000,0)&lt;&gt;ROW()-1,"",COUNT($AO$1:$AO2393)+1))</f>
        <v/>
      </c>
    </row>
    <row r="2395" customFormat="false" ht="12.75" hidden="false" customHeight="true" outlineLevel="0" collapsed="false">
      <c r="W2395" s="24" t="n">
        <f aca="false">IF($F2395="",0,IFERROR(IF(ISNUMBER($F2395),INT($F2395),DATE(VALUE(MID(SUBSTITUTE(LEFT($F2395,FIND(" ",$F2395&amp;" ")-1),"/",REPT(" ",20)),41,20)),VALUE(LEFT(SUBSTITUTE(LEFT($F2395,FIND(" ",$F2395&amp;" ")-1),"/",REPT(" ",20)),20)),VALUE(MID(SUBSTITUTE(LEFT($F2395,FIND(" ",$F2395&amp;" ")-1),"/",REPT(" ",20)),21,20)))),0))</f>
        <v>0</v>
      </c>
      <c r="X2395" s="25" t="str">
        <f aca="false">IF(ISNUMBER($N2395),$N2395*Validation!$B$5,"")</f>
        <v/>
      </c>
      <c r="Y2395" s="26" t="str">
        <f aca="false">IF($A2395="","",SUBSTITUTE(SUBSTITUTE(SUBSTITUTE(SUBSTITUTE(SUBSTITUTE(SUBSTITUTE(SUBSTITUTE(UPPER(TRIM($A2395)),"Á","A"),"É","E"),"Í","I"),"Ó","O"),"Ú","U"),"Ñ","N"),"Ü","U"))</f>
        <v/>
      </c>
      <c r="Z2395" s="26" t="str">
        <f aca="false">IF($Y2395="","",LEFT($Y2395,1)&amp;" "&amp;TRIM(RIGHT(SUBSTITUTE($Y2395," ",REPT(" ",50)),50)))</f>
        <v/>
      </c>
      <c r="AA2395" s="27" t="str">
        <f aca="false">IF($AF2395="","",IF(COUNTIF(Validation!$U$19:$U$178,$AF2395)&gt;0,"OK","NO MATCH"))</f>
        <v/>
      </c>
      <c r="AB2395" s="27" t="str">
        <f aca="false">IF($W2395=0,"",IF(AND($W2395&gt;=Validation!$B$3,$W2395&lt;=Validation!$C$3),"Yes","No"))</f>
        <v/>
      </c>
      <c r="AC2395" s="26" t="str">
        <f aca="false">IF($A2395="","",$AF2395&amp;"|"&amp;TEXT($W2395,"yyyy-mm-dd")&amp;"|"&amp;$J2395&amp;"|"&amp;$N2395)</f>
        <v/>
      </c>
      <c r="AD2395" s="27" t="str">
        <f aca="false">IF($AC2395="","",IF(COUNTIF($AC$2:$AC$3000,$AC2395)&gt;1,"REVIEW","OK"))</f>
        <v/>
      </c>
      <c r="AE2395" s="27" t="str">
        <f aca="false">IF(OR($W2395=0,$O2395=""),"",IF(IFERROR(IF(ISNUMBER($O2395),INT($O2395),DATE(VALUE(MID(SUBSTITUTE(LEFT($O2395,FIND(" ",$O2395&amp;" ")-1),"/",REPT(" ",20)),41,20)),VALUE(LEFT(SUBSTITUTE(LEFT($O2395,FIND(" ",$O2395&amp;" ")-1),"/",REPT(" ",20)),20)),VALUE(MID(SUBSTITUTE(LEFT($O2395,FIND(" ",$O2395&amp;" ")-1),"/",REPT(" ",20)),21,20)))),0)&gt;$W2395,"Late","Same day"))</f>
        <v/>
      </c>
      <c r="AF2395" s="26" t="str">
        <f aca="false">IF($A2395="","",IFERROR(INDEX(Validation!$C$193:$C$217,MATCH($A2395,Validation!$A$193:$A$217,0)),IF(COUNTIF(Validation!$U$19:$U$178,$Z2395)&gt;0,$Z2395,IF(COUNTIF(Validation!$S$19:$S$178,$AI2395)=1,INDEX(Validation!$U$19:$U$178,MATCH($AI2395,Validation!$S$19:$S$178,0)),$Z2395))))</f>
        <v/>
      </c>
      <c r="AG2395" s="27" t="str">
        <f aca="false">IF(COUNTA($A2395:$U2395)=0,"",IF($A2395="","No name",IF($F2395="","No date",IF($W2395=0,"Date ilegible",IF(NOT(ISNUMBER($N2395)),"Hours no numéricas",IF($AA2395="NO MATCH","Person no identificada","OK"))))))</f>
        <v/>
      </c>
      <c r="AH2395" s="27" t="str">
        <f aca="false">IF($W2395=0,"No date",IF($W2395&lt;Validation!$B$3,"Before period",IF($W2395&gt;Validation!$C$3,"After period","In period")))</f>
        <v>No date</v>
      </c>
      <c r="AI2395" s="26" t="str">
        <f aca="false">IF($Y2395="","",TRIM(RIGHT(SUBSTITUTE($Y2395," ",REPT(" ",50)),50)))</f>
        <v/>
      </c>
      <c r="AJ2395" s="27" t="str">
        <f aca="false">IF($A2395="","",IF(NOT(ISERROR(MATCH($A2395,Validation!$A$193:$A$217,0))),"Manual mapping",IF(COUNTIF(Validation!$U$19:$U$178,$Z2395)&gt;0,"Direct",IF(COUNTIF(Validation!$S$19:$S$178,$AI2395)=1,"By surname","Unresolved"))))</f>
        <v/>
      </c>
      <c r="AK2395" s="28" t="str">
        <f aca="false">IF($L2395="","",IF(MATCH($L2395,$L$2:$L$3000,0)&lt;&gt;ROW()-1,"",COUNT($AK$1:$AK2394)+1))</f>
        <v/>
      </c>
      <c r="AL2395" s="28" t="str">
        <f aca="false">IF($G2395="","",IF(MATCH($G2395,$G$2:$G$3000,0)&lt;&gt;ROW()-1,"",COUNT($AL$1:$AL2394)+1))</f>
        <v/>
      </c>
      <c r="AM2395" s="28" t="str">
        <f aca="false">IF($H2395="","",IF(MATCH($H2395,$H$2:$H$3000,0)&lt;&gt;ROW()-1,"",COUNT($AM$1:$AM2394)+1))</f>
        <v/>
      </c>
      <c r="AN2395" s="28" t="str">
        <f aca="false">IF($I2395="","",IF(MATCH($I2395,$I$2:$I$3000,0)&lt;&gt;ROW()-1,"",COUNT($AN$1:$AN2394)+1))</f>
        <v/>
      </c>
      <c r="AO2395" s="28" t="str">
        <f aca="false">IF($Q2395="","",IF(MATCH($Q2395,$Q$2:$Q$3000,0)&lt;&gt;ROW()-1,"",COUNT($AO$1:$AO2394)+1))</f>
        <v/>
      </c>
    </row>
    <row r="2396" customFormat="false" ht="12.75" hidden="false" customHeight="true" outlineLevel="0" collapsed="false">
      <c r="W2396" s="24" t="n">
        <f aca="false">IF($F2396="",0,IFERROR(IF(ISNUMBER($F2396),INT($F2396),DATE(VALUE(MID(SUBSTITUTE(LEFT($F2396,FIND(" ",$F2396&amp;" ")-1),"/",REPT(" ",20)),41,20)),VALUE(LEFT(SUBSTITUTE(LEFT($F2396,FIND(" ",$F2396&amp;" ")-1),"/",REPT(" ",20)),20)),VALUE(MID(SUBSTITUTE(LEFT($F2396,FIND(" ",$F2396&amp;" ")-1),"/",REPT(" ",20)),21,20)))),0))</f>
        <v>0</v>
      </c>
      <c r="X2396" s="25" t="str">
        <f aca="false">IF(ISNUMBER($N2396),$N2396*Validation!$B$5,"")</f>
        <v/>
      </c>
      <c r="Y2396" s="26" t="str">
        <f aca="false">IF($A2396="","",SUBSTITUTE(SUBSTITUTE(SUBSTITUTE(SUBSTITUTE(SUBSTITUTE(SUBSTITUTE(SUBSTITUTE(UPPER(TRIM($A2396)),"Á","A"),"É","E"),"Í","I"),"Ó","O"),"Ú","U"),"Ñ","N"),"Ü","U"))</f>
        <v/>
      </c>
      <c r="Z2396" s="26" t="str">
        <f aca="false">IF($Y2396="","",LEFT($Y2396,1)&amp;" "&amp;TRIM(RIGHT(SUBSTITUTE($Y2396," ",REPT(" ",50)),50)))</f>
        <v/>
      </c>
      <c r="AA2396" s="27" t="str">
        <f aca="false">IF($AF2396="","",IF(COUNTIF(Validation!$U$19:$U$178,$AF2396)&gt;0,"OK","NO MATCH"))</f>
        <v/>
      </c>
      <c r="AB2396" s="27" t="str">
        <f aca="false">IF($W2396=0,"",IF(AND($W2396&gt;=Validation!$B$3,$W2396&lt;=Validation!$C$3),"Yes","No"))</f>
        <v/>
      </c>
      <c r="AC2396" s="26" t="str">
        <f aca="false">IF($A2396="","",$AF2396&amp;"|"&amp;TEXT($W2396,"yyyy-mm-dd")&amp;"|"&amp;$J2396&amp;"|"&amp;$N2396)</f>
        <v/>
      </c>
      <c r="AD2396" s="27" t="str">
        <f aca="false">IF($AC2396="","",IF(COUNTIF($AC$2:$AC$3000,$AC2396)&gt;1,"REVIEW","OK"))</f>
        <v/>
      </c>
      <c r="AE2396" s="27" t="str">
        <f aca="false">IF(OR($W2396=0,$O2396=""),"",IF(IFERROR(IF(ISNUMBER($O2396),INT($O2396),DATE(VALUE(MID(SUBSTITUTE(LEFT($O2396,FIND(" ",$O2396&amp;" ")-1),"/",REPT(" ",20)),41,20)),VALUE(LEFT(SUBSTITUTE(LEFT($O2396,FIND(" ",$O2396&amp;" ")-1),"/",REPT(" ",20)),20)),VALUE(MID(SUBSTITUTE(LEFT($O2396,FIND(" ",$O2396&amp;" ")-1),"/",REPT(" ",20)),21,20)))),0)&gt;$W2396,"Late","Same day"))</f>
        <v/>
      </c>
      <c r="AF2396" s="26" t="str">
        <f aca="false">IF($A2396="","",IFERROR(INDEX(Validation!$C$193:$C$217,MATCH($A2396,Validation!$A$193:$A$217,0)),IF(COUNTIF(Validation!$U$19:$U$178,$Z2396)&gt;0,$Z2396,IF(COUNTIF(Validation!$S$19:$S$178,$AI2396)=1,INDEX(Validation!$U$19:$U$178,MATCH($AI2396,Validation!$S$19:$S$178,0)),$Z2396))))</f>
        <v/>
      </c>
      <c r="AG2396" s="27" t="str">
        <f aca="false">IF(COUNTA($A2396:$U2396)=0,"",IF($A2396="","No name",IF($F2396="","No date",IF($W2396=0,"Date ilegible",IF(NOT(ISNUMBER($N2396)),"Hours no numéricas",IF($AA2396="NO MATCH","Person no identificada","OK"))))))</f>
        <v/>
      </c>
      <c r="AH2396" s="27" t="str">
        <f aca="false">IF($W2396=0,"No date",IF($W2396&lt;Validation!$B$3,"Before period",IF($W2396&gt;Validation!$C$3,"After period","In period")))</f>
        <v>No date</v>
      </c>
      <c r="AI2396" s="26" t="str">
        <f aca="false">IF($Y2396="","",TRIM(RIGHT(SUBSTITUTE($Y2396," ",REPT(" ",50)),50)))</f>
        <v/>
      </c>
      <c r="AJ2396" s="27" t="str">
        <f aca="false">IF($A2396="","",IF(NOT(ISERROR(MATCH($A2396,Validation!$A$193:$A$217,0))),"Manual mapping",IF(COUNTIF(Validation!$U$19:$U$178,$Z2396)&gt;0,"Direct",IF(COUNTIF(Validation!$S$19:$S$178,$AI2396)=1,"By surname","Unresolved"))))</f>
        <v/>
      </c>
      <c r="AK2396" s="28" t="str">
        <f aca="false">IF($L2396="","",IF(MATCH($L2396,$L$2:$L$3000,0)&lt;&gt;ROW()-1,"",COUNT($AK$1:$AK2395)+1))</f>
        <v/>
      </c>
      <c r="AL2396" s="28" t="str">
        <f aca="false">IF($G2396="","",IF(MATCH($G2396,$G$2:$G$3000,0)&lt;&gt;ROW()-1,"",COUNT($AL$1:$AL2395)+1))</f>
        <v/>
      </c>
      <c r="AM2396" s="28" t="str">
        <f aca="false">IF($H2396="","",IF(MATCH($H2396,$H$2:$H$3000,0)&lt;&gt;ROW()-1,"",COUNT($AM$1:$AM2395)+1))</f>
        <v/>
      </c>
      <c r="AN2396" s="28" t="str">
        <f aca="false">IF($I2396="","",IF(MATCH($I2396,$I$2:$I$3000,0)&lt;&gt;ROW()-1,"",COUNT($AN$1:$AN2395)+1))</f>
        <v/>
      </c>
      <c r="AO2396" s="28" t="str">
        <f aca="false">IF($Q2396="","",IF(MATCH($Q2396,$Q$2:$Q$3000,0)&lt;&gt;ROW()-1,"",COUNT($AO$1:$AO2395)+1))</f>
        <v/>
      </c>
    </row>
    <row r="2397" customFormat="false" ht="12.75" hidden="false" customHeight="true" outlineLevel="0" collapsed="false">
      <c r="W2397" s="24" t="n">
        <f aca="false">IF($F2397="",0,IFERROR(IF(ISNUMBER($F2397),INT($F2397),DATE(VALUE(MID(SUBSTITUTE(LEFT($F2397,FIND(" ",$F2397&amp;" ")-1),"/",REPT(" ",20)),41,20)),VALUE(LEFT(SUBSTITUTE(LEFT($F2397,FIND(" ",$F2397&amp;" ")-1),"/",REPT(" ",20)),20)),VALUE(MID(SUBSTITUTE(LEFT($F2397,FIND(" ",$F2397&amp;" ")-1),"/",REPT(" ",20)),21,20)))),0))</f>
        <v>0</v>
      </c>
      <c r="X2397" s="25" t="str">
        <f aca="false">IF(ISNUMBER($N2397),$N2397*Validation!$B$5,"")</f>
        <v/>
      </c>
      <c r="Y2397" s="26" t="str">
        <f aca="false">IF($A2397="","",SUBSTITUTE(SUBSTITUTE(SUBSTITUTE(SUBSTITUTE(SUBSTITUTE(SUBSTITUTE(SUBSTITUTE(UPPER(TRIM($A2397)),"Á","A"),"É","E"),"Í","I"),"Ó","O"),"Ú","U"),"Ñ","N"),"Ü","U"))</f>
        <v/>
      </c>
      <c r="Z2397" s="26" t="str">
        <f aca="false">IF($Y2397="","",LEFT($Y2397,1)&amp;" "&amp;TRIM(RIGHT(SUBSTITUTE($Y2397," ",REPT(" ",50)),50)))</f>
        <v/>
      </c>
      <c r="AA2397" s="27" t="str">
        <f aca="false">IF($AF2397="","",IF(COUNTIF(Validation!$U$19:$U$178,$AF2397)&gt;0,"OK","NO MATCH"))</f>
        <v/>
      </c>
      <c r="AB2397" s="27" t="str">
        <f aca="false">IF($W2397=0,"",IF(AND($W2397&gt;=Validation!$B$3,$W2397&lt;=Validation!$C$3),"Yes","No"))</f>
        <v/>
      </c>
      <c r="AC2397" s="26" t="str">
        <f aca="false">IF($A2397="","",$AF2397&amp;"|"&amp;TEXT($W2397,"yyyy-mm-dd")&amp;"|"&amp;$J2397&amp;"|"&amp;$N2397)</f>
        <v/>
      </c>
      <c r="AD2397" s="27" t="str">
        <f aca="false">IF($AC2397="","",IF(COUNTIF($AC$2:$AC$3000,$AC2397)&gt;1,"REVIEW","OK"))</f>
        <v/>
      </c>
      <c r="AE2397" s="27" t="str">
        <f aca="false">IF(OR($W2397=0,$O2397=""),"",IF(IFERROR(IF(ISNUMBER($O2397),INT($O2397),DATE(VALUE(MID(SUBSTITUTE(LEFT($O2397,FIND(" ",$O2397&amp;" ")-1),"/",REPT(" ",20)),41,20)),VALUE(LEFT(SUBSTITUTE(LEFT($O2397,FIND(" ",$O2397&amp;" ")-1),"/",REPT(" ",20)),20)),VALUE(MID(SUBSTITUTE(LEFT($O2397,FIND(" ",$O2397&amp;" ")-1),"/",REPT(" ",20)),21,20)))),0)&gt;$W2397,"Late","Same day"))</f>
        <v/>
      </c>
      <c r="AF2397" s="26" t="str">
        <f aca="false">IF($A2397="","",IFERROR(INDEX(Validation!$C$193:$C$217,MATCH($A2397,Validation!$A$193:$A$217,0)),IF(COUNTIF(Validation!$U$19:$U$178,$Z2397)&gt;0,$Z2397,IF(COUNTIF(Validation!$S$19:$S$178,$AI2397)=1,INDEX(Validation!$U$19:$U$178,MATCH($AI2397,Validation!$S$19:$S$178,0)),$Z2397))))</f>
        <v/>
      </c>
      <c r="AG2397" s="27" t="str">
        <f aca="false">IF(COUNTA($A2397:$U2397)=0,"",IF($A2397="","No name",IF($F2397="","No date",IF($W2397=0,"Date ilegible",IF(NOT(ISNUMBER($N2397)),"Hours no numéricas",IF($AA2397="NO MATCH","Person no identificada","OK"))))))</f>
        <v/>
      </c>
      <c r="AH2397" s="27" t="str">
        <f aca="false">IF($W2397=0,"No date",IF($W2397&lt;Validation!$B$3,"Before period",IF($W2397&gt;Validation!$C$3,"After period","In period")))</f>
        <v>No date</v>
      </c>
      <c r="AI2397" s="26" t="str">
        <f aca="false">IF($Y2397="","",TRIM(RIGHT(SUBSTITUTE($Y2397," ",REPT(" ",50)),50)))</f>
        <v/>
      </c>
      <c r="AJ2397" s="27" t="str">
        <f aca="false">IF($A2397="","",IF(NOT(ISERROR(MATCH($A2397,Validation!$A$193:$A$217,0))),"Manual mapping",IF(COUNTIF(Validation!$U$19:$U$178,$Z2397)&gt;0,"Direct",IF(COUNTIF(Validation!$S$19:$S$178,$AI2397)=1,"By surname","Unresolved"))))</f>
        <v/>
      </c>
      <c r="AK2397" s="28" t="str">
        <f aca="false">IF($L2397="","",IF(MATCH($L2397,$L$2:$L$3000,0)&lt;&gt;ROW()-1,"",COUNT($AK$1:$AK2396)+1))</f>
        <v/>
      </c>
      <c r="AL2397" s="28" t="str">
        <f aca="false">IF($G2397="","",IF(MATCH($G2397,$G$2:$G$3000,0)&lt;&gt;ROW()-1,"",COUNT($AL$1:$AL2396)+1))</f>
        <v/>
      </c>
      <c r="AM2397" s="28" t="str">
        <f aca="false">IF($H2397="","",IF(MATCH($H2397,$H$2:$H$3000,0)&lt;&gt;ROW()-1,"",COUNT($AM$1:$AM2396)+1))</f>
        <v/>
      </c>
      <c r="AN2397" s="28" t="str">
        <f aca="false">IF($I2397="","",IF(MATCH($I2397,$I$2:$I$3000,0)&lt;&gt;ROW()-1,"",COUNT($AN$1:$AN2396)+1))</f>
        <v/>
      </c>
      <c r="AO2397" s="28" t="str">
        <f aca="false">IF($Q2397="","",IF(MATCH($Q2397,$Q$2:$Q$3000,0)&lt;&gt;ROW()-1,"",COUNT($AO$1:$AO2396)+1))</f>
        <v/>
      </c>
    </row>
    <row r="2398" customFormat="false" ht="12.75" hidden="false" customHeight="true" outlineLevel="0" collapsed="false">
      <c r="W2398" s="24" t="n">
        <f aca="false">IF($F2398="",0,IFERROR(IF(ISNUMBER($F2398),INT($F2398),DATE(VALUE(MID(SUBSTITUTE(LEFT($F2398,FIND(" ",$F2398&amp;" ")-1),"/",REPT(" ",20)),41,20)),VALUE(LEFT(SUBSTITUTE(LEFT($F2398,FIND(" ",$F2398&amp;" ")-1),"/",REPT(" ",20)),20)),VALUE(MID(SUBSTITUTE(LEFT($F2398,FIND(" ",$F2398&amp;" ")-1),"/",REPT(" ",20)),21,20)))),0))</f>
        <v>0</v>
      </c>
      <c r="X2398" s="25" t="str">
        <f aca="false">IF(ISNUMBER($N2398),$N2398*Validation!$B$5,"")</f>
        <v/>
      </c>
      <c r="Y2398" s="26" t="str">
        <f aca="false">IF($A2398="","",SUBSTITUTE(SUBSTITUTE(SUBSTITUTE(SUBSTITUTE(SUBSTITUTE(SUBSTITUTE(SUBSTITUTE(UPPER(TRIM($A2398)),"Á","A"),"É","E"),"Í","I"),"Ó","O"),"Ú","U"),"Ñ","N"),"Ü","U"))</f>
        <v/>
      </c>
      <c r="Z2398" s="26" t="str">
        <f aca="false">IF($Y2398="","",LEFT($Y2398,1)&amp;" "&amp;TRIM(RIGHT(SUBSTITUTE($Y2398," ",REPT(" ",50)),50)))</f>
        <v/>
      </c>
      <c r="AA2398" s="27" t="str">
        <f aca="false">IF($AF2398="","",IF(COUNTIF(Validation!$U$19:$U$178,$AF2398)&gt;0,"OK","NO MATCH"))</f>
        <v/>
      </c>
      <c r="AB2398" s="27" t="str">
        <f aca="false">IF($W2398=0,"",IF(AND($W2398&gt;=Validation!$B$3,$W2398&lt;=Validation!$C$3),"Yes","No"))</f>
        <v/>
      </c>
      <c r="AC2398" s="26" t="str">
        <f aca="false">IF($A2398="","",$AF2398&amp;"|"&amp;TEXT($W2398,"yyyy-mm-dd")&amp;"|"&amp;$J2398&amp;"|"&amp;$N2398)</f>
        <v/>
      </c>
      <c r="AD2398" s="27" t="str">
        <f aca="false">IF($AC2398="","",IF(COUNTIF($AC$2:$AC$3000,$AC2398)&gt;1,"REVIEW","OK"))</f>
        <v/>
      </c>
      <c r="AE2398" s="27" t="str">
        <f aca="false">IF(OR($W2398=0,$O2398=""),"",IF(IFERROR(IF(ISNUMBER($O2398),INT($O2398),DATE(VALUE(MID(SUBSTITUTE(LEFT($O2398,FIND(" ",$O2398&amp;" ")-1),"/",REPT(" ",20)),41,20)),VALUE(LEFT(SUBSTITUTE(LEFT($O2398,FIND(" ",$O2398&amp;" ")-1),"/",REPT(" ",20)),20)),VALUE(MID(SUBSTITUTE(LEFT($O2398,FIND(" ",$O2398&amp;" ")-1),"/",REPT(" ",20)),21,20)))),0)&gt;$W2398,"Late","Same day"))</f>
        <v/>
      </c>
      <c r="AF2398" s="26" t="str">
        <f aca="false">IF($A2398="","",IFERROR(INDEX(Validation!$C$193:$C$217,MATCH($A2398,Validation!$A$193:$A$217,0)),IF(COUNTIF(Validation!$U$19:$U$178,$Z2398)&gt;0,$Z2398,IF(COUNTIF(Validation!$S$19:$S$178,$AI2398)=1,INDEX(Validation!$U$19:$U$178,MATCH($AI2398,Validation!$S$19:$S$178,0)),$Z2398))))</f>
        <v/>
      </c>
      <c r="AG2398" s="27" t="str">
        <f aca="false">IF(COUNTA($A2398:$U2398)=0,"",IF($A2398="","No name",IF($F2398="","No date",IF($W2398=0,"Date ilegible",IF(NOT(ISNUMBER($N2398)),"Hours no numéricas",IF($AA2398="NO MATCH","Person no identificada","OK"))))))</f>
        <v/>
      </c>
      <c r="AH2398" s="27" t="str">
        <f aca="false">IF($W2398=0,"No date",IF($W2398&lt;Validation!$B$3,"Before period",IF($W2398&gt;Validation!$C$3,"After period","In period")))</f>
        <v>No date</v>
      </c>
      <c r="AI2398" s="26" t="str">
        <f aca="false">IF($Y2398="","",TRIM(RIGHT(SUBSTITUTE($Y2398," ",REPT(" ",50)),50)))</f>
        <v/>
      </c>
      <c r="AJ2398" s="27" t="str">
        <f aca="false">IF($A2398="","",IF(NOT(ISERROR(MATCH($A2398,Validation!$A$193:$A$217,0))),"Manual mapping",IF(COUNTIF(Validation!$U$19:$U$178,$Z2398)&gt;0,"Direct",IF(COUNTIF(Validation!$S$19:$S$178,$AI2398)=1,"By surname","Unresolved"))))</f>
        <v/>
      </c>
      <c r="AK2398" s="28" t="str">
        <f aca="false">IF($L2398="","",IF(MATCH($L2398,$L$2:$L$3000,0)&lt;&gt;ROW()-1,"",COUNT($AK$1:$AK2397)+1))</f>
        <v/>
      </c>
      <c r="AL2398" s="28" t="str">
        <f aca="false">IF($G2398="","",IF(MATCH($G2398,$G$2:$G$3000,0)&lt;&gt;ROW()-1,"",COUNT($AL$1:$AL2397)+1))</f>
        <v/>
      </c>
      <c r="AM2398" s="28" t="str">
        <f aca="false">IF($H2398="","",IF(MATCH($H2398,$H$2:$H$3000,0)&lt;&gt;ROW()-1,"",COUNT($AM$1:$AM2397)+1))</f>
        <v/>
      </c>
      <c r="AN2398" s="28" t="str">
        <f aca="false">IF($I2398="","",IF(MATCH($I2398,$I$2:$I$3000,0)&lt;&gt;ROW()-1,"",COUNT($AN$1:$AN2397)+1))</f>
        <v/>
      </c>
      <c r="AO2398" s="28" t="str">
        <f aca="false">IF($Q2398="","",IF(MATCH($Q2398,$Q$2:$Q$3000,0)&lt;&gt;ROW()-1,"",COUNT($AO$1:$AO2397)+1))</f>
        <v/>
      </c>
    </row>
    <row r="2399" customFormat="false" ht="12.75" hidden="false" customHeight="true" outlineLevel="0" collapsed="false">
      <c r="W2399" s="24" t="n">
        <f aca="false">IF($F2399="",0,IFERROR(IF(ISNUMBER($F2399),INT($F2399),DATE(VALUE(MID(SUBSTITUTE(LEFT($F2399,FIND(" ",$F2399&amp;" ")-1),"/",REPT(" ",20)),41,20)),VALUE(LEFT(SUBSTITUTE(LEFT($F2399,FIND(" ",$F2399&amp;" ")-1),"/",REPT(" ",20)),20)),VALUE(MID(SUBSTITUTE(LEFT($F2399,FIND(" ",$F2399&amp;" ")-1),"/",REPT(" ",20)),21,20)))),0))</f>
        <v>0</v>
      </c>
      <c r="X2399" s="25" t="str">
        <f aca="false">IF(ISNUMBER($N2399),$N2399*Validation!$B$5,"")</f>
        <v/>
      </c>
      <c r="Y2399" s="26" t="str">
        <f aca="false">IF($A2399="","",SUBSTITUTE(SUBSTITUTE(SUBSTITUTE(SUBSTITUTE(SUBSTITUTE(SUBSTITUTE(SUBSTITUTE(UPPER(TRIM($A2399)),"Á","A"),"É","E"),"Í","I"),"Ó","O"),"Ú","U"),"Ñ","N"),"Ü","U"))</f>
        <v/>
      </c>
      <c r="Z2399" s="26" t="str">
        <f aca="false">IF($Y2399="","",LEFT($Y2399,1)&amp;" "&amp;TRIM(RIGHT(SUBSTITUTE($Y2399," ",REPT(" ",50)),50)))</f>
        <v/>
      </c>
      <c r="AA2399" s="27" t="str">
        <f aca="false">IF($AF2399="","",IF(COUNTIF(Validation!$U$19:$U$178,$AF2399)&gt;0,"OK","NO MATCH"))</f>
        <v/>
      </c>
      <c r="AB2399" s="27" t="str">
        <f aca="false">IF($W2399=0,"",IF(AND($W2399&gt;=Validation!$B$3,$W2399&lt;=Validation!$C$3),"Yes","No"))</f>
        <v/>
      </c>
      <c r="AC2399" s="26" t="str">
        <f aca="false">IF($A2399="","",$AF2399&amp;"|"&amp;TEXT($W2399,"yyyy-mm-dd")&amp;"|"&amp;$J2399&amp;"|"&amp;$N2399)</f>
        <v/>
      </c>
      <c r="AD2399" s="27" t="str">
        <f aca="false">IF($AC2399="","",IF(COUNTIF($AC$2:$AC$3000,$AC2399)&gt;1,"REVIEW","OK"))</f>
        <v/>
      </c>
      <c r="AE2399" s="27" t="str">
        <f aca="false">IF(OR($W2399=0,$O2399=""),"",IF(IFERROR(IF(ISNUMBER($O2399),INT($O2399),DATE(VALUE(MID(SUBSTITUTE(LEFT($O2399,FIND(" ",$O2399&amp;" ")-1),"/",REPT(" ",20)),41,20)),VALUE(LEFT(SUBSTITUTE(LEFT($O2399,FIND(" ",$O2399&amp;" ")-1),"/",REPT(" ",20)),20)),VALUE(MID(SUBSTITUTE(LEFT($O2399,FIND(" ",$O2399&amp;" ")-1),"/",REPT(" ",20)),21,20)))),0)&gt;$W2399,"Late","Same day"))</f>
        <v/>
      </c>
      <c r="AF2399" s="26" t="str">
        <f aca="false">IF($A2399="","",IFERROR(INDEX(Validation!$C$193:$C$217,MATCH($A2399,Validation!$A$193:$A$217,0)),IF(COUNTIF(Validation!$U$19:$U$178,$Z2399)&gt;0,$Z2399,IF(COUNTIF(Validation!$S$19:$S$178,$AI2399)=1,INDEX(Validation!$U$19:$U$178,MATCH($AI2399,Validation!$S$19:$S$178,0)),$Z2399))))</f>
        <v/>
      </c>
      <c r="AG2399" s="27" t="str">
        <f aca="false">IF(COUNTA($A2399:$U2399)=0,"",IF($A2399="","No name",IF($F2399="","No date",IF($W2399=0,"Date ilegible",IF(NOT(ISNUMBER($N2399)),"Hours no numéricas",IF($AA2399="NO MATCH","Person no identificada","OK"))))))</f>
        <v/>
      </c>
      <c r="AH2399" s="27" t="str">
        <f aca="false">IF($W2399=0,"No date",IF($W2399&lt;Validation!$B$3,"Before period",IF($W2399&gt;Validation!$C$3,"After period","In period")))</f>
        <v>No date</v>
      </c>
      <c r="AI2399" s="26" t="str">
        <f aca="false">IF($Y2399="","",TRIM(RIGHT(SUBSTITUTE($Y2399," ",REPT(" ",50)),50)))</f>
        <v/>
      </c>
      <c r="AJ2399" s="27" t="str">
        <f aca="false">IF($A2399="","",IF(NOT(ISERROR(MATCH($A2399,Validation!$A$193:$A$217,0))),"Manual mapping",IF(COUNTIF(Validation!$U$19:$U$178,$Z2399)&gt;0,"Direct",IF(COUNTIF(Validation!$S$19:$S$178,$AI2399)=1,"By surname","Unresolved"))))</f>
        <v/>
      </c>
      <c r="AK2399" s="28" t="str">
        <f aca="false">IF($L2399="","",IF(MATCH($L2399,$L$2:$L$3000,0)&lt;&gt;ROW()-1,"",COUNT($AK$1:$AK2398)+1))</f>
        <v/>
      </c>
      <c r="AL2399" s="28" t="str">
        <f aca="false">IF($G2399="","",IF(MATCH($G2399,$G$2:$G$3000,0)&lt;&gt;ROW()-1,"",COUNT($AL$1:$AL2398)+1))</f>
        <v/>
      </c>
      <c r="AM2399" s="28" t="str">
        <f aca="false">IF($H2399="","",IF(MATCH($H2399,$H$2:$H$3000,0)&lt;&gt;ROW()-1,"",COUNT($AM$1:$AM2398)+1))</f>
        <v/>
      </c>
      <c r="AN2399" s="28" t="str">
        <f aca="false">IF($I2399="","",IF(MATCH($I2399,$I$2:$I$3000,0)&lt;&gt;ROW()-1,"",COUNT($AN$1:$AN2398)+1))</f>
        <v/>
      </c>
      <c r="AO2399" s="28" t="str">
        <f aca="false">IF($Q2399="","",IF(MATCH($Q2399,$Q$2:$Q$3000,0)&lt;&gt;ROW()-1,"",COUNT($AO$1:$AO2398)+1))</f>
        <v/>
      </c>
    </row>
    <row r="2400" customFormat="false" ht="12.75" hidden="false" customHeight="true" outlineLevel="0" collapsed="false">
      <c r="W2400" s="24" t="n">
        <f aca="false">IF($F2400="",0,IFERROR(IF(ISNUMBER($F2400),INT($F2400),DATE(VALUE(MID(SUBSTITUTE(LEFT($F2400,FIND(" ",$F2400&amp;" ")-1),"/",REPT(" ",20)),41,20)),VALUE(LEFT(SUBSTITUTE(LEFT($F2400,FIND(" ",$F2400&amp;" ")-1),"/",REPT(" ",20)),20)),VALUE(MID(SUBSTITUTE(LEFT($F2400,FIND(" ",$F2400&amp;" ")-1),"/",REPT(" ",20)),21,20)))),0))</f>
        <v>0</v>
      </c>
      <c r="X2400" s="25" t="str">
        <f aca="false">IF(ISNUMBER($N2400),$N2400*Validation!$B$5,"")</f>
        <v/>
      </c>
      <c r="Y2400" s="26" t="str">
        <f aca="false">IF($A2400="","",SUBSTITUTE(SUBSTITUTE(SUBSTITUTE(SUBSTITUTE(SUBSTITUTE(SUBSTITUTE(SUBSTITUTE(UPPER(TRIM($A2400)),"Á","A"),"É","E"),"Í","I"),"Ó","O"),"Ú","U"),"Ñ","N"),"Ü","U"))</f>
        <v/>
      </c>
      <c r="Z2400" s="26" t="str">
        <f aca="false">IF($Y2400="","",LEFT($Y2400,1)&amp;" "&amp;TRIM(RIGHT(SUBSTITUTE($Y2400," ",REPT(" ",50)),50)))</f>
        <v/>
      </c>
      <c r="AA2400" s="27" t="str">
        <f aca="false">IF($AF2400="","",IF(COUNTIF(Validation!$U$19:$U$178,$AF2400)&gt;0,"OK","NO MATCH"))</f>
        <v/>
      </c>
      <c r="AB2400" s="27" t="str">
        <f aca="false">IF($W2400=0,"",IF(AND($W2400&gt;=Validation!$B$3,$W2400&lt;=Validation!$C$3),"Yes","No"))</f>
        <v/>
      </c>
      <c r="AC2400" s="26" t="str">
        <f aca="false">IF($A2400="","",$AF2400&amp;"|"&amp;TEXT($W2400,"yyyy-mm-dd")&amp;"|"&amp;$J2400&amp;"|"&amp;$N2400)</f>
        <v/>
      </c>
      <c r="AD2400" s="27" t="str">
        <f aca="false">IF($AC2400="","",IF(COUNTIF($AC$2:$AC$3000,$AC2400)&gt;1,"REVIEW","OK"))</f>
        <v/>
      </c>
      <c r="AE2400" s="27" t="str">
        <f aca="false">IF(OR($W2400=0,$O2400=""),"",IF(IFERROR(IF(ISNUMBER($O2400),INT($O2400),DATE(VALUE(MID(SUBSTITUTE(LEFT($O2400,FIND(" ",$O2400&amp;" ")-1),"/",REPT(" ",20)),41,20)),VALUE(LEFT(SUBSTITUTE(LEFT($O2400,FIND(" ",$O2400&amp;" ")-1),"/",REPT(" ",20)),20)),VALUE(MID(SUBSTITUTE(LEFT($O2400,FIND(" ",$O2400&amp;" ")-1),"/",REPT(" ",20)),21,20)))),0)&gt;$W2400,"Late","Same day"))</f>
        <v/>
      </c>
      <c r="AF2400" s="26" t="str">
        <f aca="false">IF($A2400="","",IFERROR(INDEX(Validation!$C$193:$C$217,MATCH($A2400,Validation!$A$193:$A$217,0)),IF(COUNTIF(Validation!$U$19:$U$178,$Z2400)&gt;0,$Z2400,IF(COUNTIF(Validation!$S$19:$S$178,$AI2400)=1,INDEX(Validation!$U$19:$U$178,MATCH($AI2400,Validation!$S$19:$S$178,0)),$Z2400))))</f>
        <v/>
      </c>
      <c r="AG2400" s="27" t="str">
        <f aca="false">IF(COUNTA($A2400:$U2400)=0,"",IF($A2400="","No name",IF($F2400="","No date",IF($W2400=0,"Date ilegible",IF(NOT(ISNUMBER($N2400)),"Hours no numéricas",IF($AA2400="NO MATCH","Person no identificada","OK"))))))</f>
        <v/>
      </c>
      <c r="AH2400" s="27" t="str">
        <f aca="false">IF($W2400=0,"No date",IF($W2400&lt;Validation!$B$3,"Before period",IF($W2400&gt;Validation!$C$3,"After period","In period")))</f>
        <v>No date</v>
      </c>
      <c r="AI2400" s="26" t="str">
        <f aca="false">IF($Y2400="","",TRIM(RIGHT(SUBSTITUTE($Y2400," ",REPT(" ",50)),50)))</f>
        <v/>
      </c>
      <c r="AJ2400" s="27" t="str">
        <f aca="false">IF($A2400="","",IF(NOT(ISERROR(MATCH($A2400,Validation!$A$193:$A$217,0))),"Manual mapping",IF(COUNTIF(Validation!$U$19:$U$178,$Z2400)&gt;0,"Direct",IF(COUNTIF(Validation!$S$19:$S$178,$AI2400)=1,"By surname","Unresolved"))))</f>
        <v/>
      </c>
      <c r="AK2400" s="28" t="str">
        <f aca="false">IF($L2400="","",IF(MATCH($L2400,$L$2:$L$3000,0)&lt;&gt;ROW()-1,"",COUNT($AK$1:$AK2399)+1))</f>
        <v/>
      </c>
      <c r="AL2400" s="28" t="str">
        <f aca="false">IF($G2400="","",IF(MATCH($G2400,$G$2:$G$3000,0)&lt;&gt;ROW()-1,"",COUNT($AL$1:$AL2399)+1))</f>
        <v/>
      </c>
      <c r="AM2400" s="28" t="str">
        <f aca="false">IF($H2400="","",IF(MATCH($H2400,$H$2:$H$3000,0)&lt;&gt;ROW()-1,"",COUNT($AM$1:$AM2399)+1))</f>
        <v/>
      </c>
      <c r="AN2400" s="28" t="str">
        <f aca="false">IF($I2400="","",IF(MATCH($I2400,$I$2:$I$3000,0)&lt;&gt;ROW()-1,"",COUNT($AN$1:$AN2399)+1))</f>
        <v/>
      </c>
      <c r="AO2400" s="28" t="str">
        <f aca="false">IF($Q2400="","",IF(MATCH($Q2400,$Q$2:$Q$3000,0)&lt;&gt;ROW()-1,"",COUNT($AO$1:$AO2399)+1))</f>
        <v/>
      </c>
    </row>
    <row r="2401" customFormat="false" ht="12.75" hidden="false" customHeight="true" outlineLevel="0" collapsed="false">
      <c r="W2401" s="24" t="n">
        <f aca="false">IF($F2401="",0,IFERROR(IF(ISNUMBER($F2401),INT($F2401),DATE(VALUE(MID(SUBSTITUTE(LEFT($F2401,FIND(" ",$F2401&amp;" ")-1),"/",REPT(" ",20)),41,20)),VALUE(LEFT(SUBSTITUTE(LEFT($F2401,FIND(" ",$F2401&amp;" ")-1),"/",REPT(" ",20)),20)),VALUE(MID(SUBSTITUTE(LEFT($F2401,FIND(" ",$F2401&amp;" ")-1),"/",REPT(" ",20)),21,20)))),0))</f>
        <v>0</v>
      </c>
      <c r="X2401" s="25" t="str">
        <f aca="false">IF(ISNUMBER($N2401),$N2401*Validation!$B$5,"")</f>
        <v/>
      </c>
      <c r="Y2401" s="26" t="str">
        <f aca="false">IF($A2401="","",SUBSTITUTE(SUBSTITUTE(SUBSTITUTE(SUBSTITUTE(SUBSTITUTE(SUBSTITUTE(SUBSTITUTE(UPPER(TRIM($A2401)),"Á","A"),"É","E"),"Í","I"),"Ó","O"),"Ú","U"),"Ñ","N"),"Ü","U"))</f>
        <v/>
      </c>
      <c r="Z2401" s="26" t="str">
        <f aca="false">IF($Y2401="","",LEFT($Y2401,1)&amp;" "&amp;TRIM(RIGHT(SUBSTITUTE($Y2401," ",REPT(" ",50)),50)))</f>
        <v/>
      </c>
      <c r="AA2401" s="27" t="str">
        <f aca="false">IF($AF2401="","",IF(COUNTIF(Validation!$U$19:$U$178,$AF2401)&gt;0,"OK","NO MATCH"))</f>
        <v/>
      </c>
      <c r="AB2401" s="27" t="str">
        <f aca="false">IF($W2401=0,"",IF(AND($W2401&gt;=Validation!$B$3,$W2401&lt;=Validation!$C$3),"Yes","No"))</f>
        <v/>
      </c>
      <c r="AC2401" s="26" t="str">
        <f aca="false">IF($A2401="","",$AF2401&amp;"|"&amp;TEXT($W2401,"yyyy-mm-dd")&amp;"|"&amp;$J2401&amp;"|"&amp;$N2401)</f>
        <v/>
      </c>
      <c r="AD2401" s="27" t="str">
        <f aca="false">IF($AC2401="","",IF(COUNTIF($AC$2:$AC$3000,$AC2401)&gt;1,"REVIEW","OK"))</f>
        <v/>
      </c>
      <c r="AE2401" s="27" t="str">
        <f aca="false">IF(OR($W2401=0,$O2401=""),"",IF(IFERROR(IF(ISNUMBER($O2401),INT($O2401),DATE(VALUE(MID(SUBSTITUTE(LEFT($O2401,FIND(" ",$O2401&amp;" ")-1),"/",REPT(" ",20)),41,20)),VALUE(LEFT(SUBSTITUTE(LEFT($O2401,FIND(" ",$O2401&amp;" ")-1),"/",REPT(" ",20)),20)),VALUE(MID(SUBSTITUTE(LEFT($O2401,FIND(" ",$O2401&amp;" ")-1),"/",REPT(" ",20)),21,20)))),0)&gt;$W2401,"Late","Same day"))</f>
        <v/>
      </c>
      <c r="AF2401" s="26" t="str">
        <f aca="false">IF($A2401="","",IFERROR(INDEX(Validation!$C$193:$C$217,MATCH($A2401,Validation!$A$193:$A$217,0)),IF(COUNTIF(Validation!$U$19:$U$178,$Z2401)&gt;0,$Z2401,IF(COUNTIF(Validation!$S$19:$S$178,$AI2401)=1,INDEX(Validation!$U$19:$U$178,MATCH($AI2401,Validation!$S$19:$S$178,0)),$Z2401))))</f>
        <v/>
      </c>
      <c r="AG2401" s="27" t="str">
        <f aca="false">IF(COUNTA($A2401:$U2401)=0,"",IF($A2401="","No name",IF($F2401="","No date",IF($W2401=0,"Date ilegible",IF(NOT(ISNUMBER($N2401)),"Hours no numéricas",IF($AA2401="NO MATCH","Person no identificada","OK"))))))</f>
        <v/>
      </c>
      <c r="AH2401" s="27" t="str">
        <f aca="false">IF($W2401=0,"No date",IF($W2401&lt;Validation!$B$3,"Before period",IF($W2401&gt;Validation!$C$3,"After period","In period")))</f>
        <v>No date</v>
      </c>
      <c r="AI2401" s="26" t="str">
        <f aca="false">IF($Y2401="","",TRIM(RIGHT(SUBSTITUTE($Y2401," ",REPT(" ",50)),50)))</f>
        <v/>
      </c>
      <c r="AJ2401" s="27" t="str">
        <f aca="false">IF($A2401="","",IF(NOT(ISERROR(MATCH($A2401,Validation!$A$193:$A$217,0))),"Manual mapping",IF(COUNTIF(Validation!$U$19:$U$178,$Z2401)&gt;0,"Direct",IF(COUNTIF(Validation!$S$19:$S$178,$AI2401)=1,"By surname","Unresolved"))))</f>
        <v/>
      </c>
      <c r="AK2401" s="28" t="str">
        <f aca="false">IF($L2401="","",IF(MATCH($L2401,$L$2:$L$3000,0)&lt;&gt;ROW()-1,"",COUNT($AK$1:$AK2400)+1))</f>
        <v/>
      </c>
      <c r="AL2401" s="28" t="str">
        <f aca="false">IF($G2401="","",IF(MATCH($G2401,$G$2:$G$3000,0)&lt;&gt;ROW()-1,"",COUNT($AL$1:$AL2400)+1))</f>
        <v/>
      </c>
      <c r="AM2401" s="28" t="str">
        <f aca="false">IF($H2401="","",IF(MATCH($H2401,$H$2:$H$3000,0)&lt;&gt;ROW()-1,"",COUNT($AM$1:$AM2400)+1))</f>
        <v/>
      </c>
      <c r="AN2401" s="28" t="str">
        <f aca="false">IF($I2401="","",IF(MATCH($I2401,$I$2:$I$3000,0)&lt;&gt;ROW()-1,"",COUNT($AN$1:$AN2400)+1))</f>
        <v/>
      </c>
      <c r="AO2401" s="28" t="str">
        <f aca="false">IF($Q2401="","",IF(MATCH($Q2401,$Q$2:$Q$3000,0)&lt;&gt;ROW()-1,"",COUNT($AO$1:$AO2400)+1))</f>
        <v/>
      </c>
    </row>
    <row r="2402" customFormat="false" ht="12.75" hidden="false" customHeight="true" outlineLevel="0" collapsed="false">
      <c r="W2402" s="24" t="n">
        <f aca="false">IF($F2402="",0,IFERROR(IF(ISNUMBER($F2402),INT($F2402),DATE(VALUE(MID(SUBSTITUTE(LEFT($F2402,FIND(" ",$F2402&amp;" ")-1),"/",REPT(" ",20)),41,20)),VALUE(LEFT(SUBSTITUTE(LEFT($F2402,FIND(" ",$F2402&amp;" ")-1),"/",REPT(" ",20)),20)),VALUE(MID(SUBSTITUTE(LEFT($F2402,FIND(" ",$F2402&amp;" ")-1),"/",REPT(" ",20)),21,20)))),0))</f>
        <v>0</v>
      </c>
      <c r="X2402" s="25" t="str">
        <f aca="false">IF(ISNUMBER($N2402),$N2402*Validation!$B$5,"")</f>
        <v/>
      </c>
      <c r="Y2402" s="26" t="str">
        <f aca="false">IF($A2402="","",SUBSTITUTE(SUBSTITUTE(SUBSTITUTE(SUBSTITUTE(SUBSTITUTE(SUBSTITUTE(SUBSTITUTE(UPPER(TRIM($A2402)),"Á","A"),"É","E"),"Í","I"),"Ó","O"),"Ú","U"),"Ñ","N"),"Ü","U"))</f>
        <v/>
      </c>
      <c r="Z2402" s="26" t="str">
        <f aca="false">IF($Y2402="","",LEFT($Y2402,1)&amp;" "&amp;TRIM(RIGHT(SUBSTITUTE($Y2402," ",REPT(" ",50)),50)))</f>
        <v/>
      </c>
      <c r="AA2402" s="27" t="str">
        <f aca="false">IF($AF2402="","",IF(COUNTIF(Validation!$U$19:$U$178,$AF2402)&gt;0,"OK","NO MATCH"))</f>
        <v/>
      </c>
      <c r="AB2402" s="27" t="str">
        <f aca="false">IF($W2402=0,"",IF(AND($W2402&gt;=Validation!$B$3,$W2402&lt;=Validation!$C$3),"Yes","No"))</f>
        <v/>
      </c>
      <c r="AC2402" s="26" t="str">
        <f aca="false">IF($A2402="","",$AF2402&amp;"|"&amp;TEXT($W2402,"yyyy-mm-dd")&amp;"|"&amp;$J2402&amp;"|"&amp;$N2402)</f>
        <v/>
      </c>
      <c r="AD2402" s="27" t="str">
        <f aca="false">IF($AC2402="","",IF(COUNTIF($AC$2:$AC$3000,$AC2402)&gt;1,"REVIEW","OK"))</f>
        <v/>
      </c>
      <c r="AE2402" s="27" t="str">
        <f aca="false">IF(OR($W2402=0,$O2402=""),"",IF(IFERROR(IF(ISNUMBER($O2402),INT($O2402),DATE(VALUE(MID(SUBSTITUTE(LEFT($O2402,FIND(" ",$O2402&amp;" ")-1),"/",REPT(" ",20)),41,20)),VALUE(LEFT(SUBSTITUTE(LEFT($O2402,FIND(" ",$O2402&amp;" ")-1),"/",REPT(" ",20)),20)),VALUE(MID(SUBSTITUTE(LEFT($O2402,FIND(" ",$O2402&amp;" ")-1),"/",REPT(" ",20)),21,20)))),0)&gt;$W2402,"Late","Same day"))</f>
        <v/>
      </c>
      <c r="AF2402" s="26" t="str">
        <f aca="false">IF($A2402="","",IFERROR(INDEX(Validation!$C$193:$C$217,MATCH($A2402,Validation!$A$193:$A$217,0)),IF(COUNTIF(Validation!$U$19:$U$178,$Z2402)&gt;0,$Z2402,IF(COUNTIF(Validation!$S$19:$S$178,$AI2402)=1,INDEX(Validation!$U$19:$U$178,MATCH($AI2402,Validation!$S$19:$S$178,0)),$Z2402))))</f>
        <v/>
      </c>
      <c r="AG2402" s="27" t="str">
        <f aca="false">IF(COUNTA($A2402:$U2402)=0,"",IF($A2402="","No name",IF($F2402="","No date",IF($W2402=0,"Date ilegible",IF(NOT(ISNUMBER($N2402)),"Hours no numéricas",IF($AA2402="NO MATCH","Person no identificada","OK"))))))</f>
        <v/>
      </c>
      <c r="AH2402" s="27" t="str">
        <f aca="false">IF($W2402=0,"No date",IF($W2402&lt;Validation!$B$3,"Before period",IF($W2402&gt;Validation!$C$3,"After period","In period")))</f>
        <v>No date</v>
      </c>
      <c r="AI2402" s="26" t="str">
        <f aca="false">IF($Y2402="","",TRIM(RIGHT(SUBSTITUTE($Y2402," ",REPT(" ",50)),50)))</f>
        <v/>
      </c>
      <c r="AJ2402" s="27" t="str">
        <f aca="false">IF($A2402="","",IF(NOT(ISERROR(MATCH($A2402,Validation!$A$193:$A$217,0))),"Manual mapping",IF(COUNTIF(Validation!$U$19:$U$178,$Z2402)&gt;0,"Direct",IF(COUNTIF(Validation!$S$19:$S$178,$AI2402)=1,"By surname","Unresolved"))))</f>
        <v/>
      </c>
      <c r="AK2402" s="28" t="str">
        <f aca="false">IF($L2402="","",IF(MATCH($L2402,$L$2:$L$3000,0)&lt;&gt;ROW()-1,"",COUNT($AK$1:$AK2401)+1))</f>
        <v/>
      </c>
      <c r="AL2402" s="28" t="str">
        <f aca="false">IF($G2402="","",IF(MATCH($G2402,$G$2:$G$3000,0)&lt;&gt;ROW()-1,"",COUNT($AL$1:$AL2401)+1))</f>
        <v/>
      </c>
      <c r="AM2402" s="28" t="str">
        <f aca="false">IF($H2402="","",IF(MATCH($H2402,$H$2:$H$3000,0)&lt;&gt;ROW()-1,"",COUNT($AM$1:$AM2401)+1))</f>
        <v/>
      </c>
      <c r="AN2402" s="28" t="str">
        <f aca="false">IF($I2402="","",IF(MATCH($I2402,$I$2:$I$3000,0)&lt;&gt;ROW()-1,"",COUNT($AN$1:$AN2401)+1))</f>
        <v/>
      </c>
      <c r="AO2402" s="28" t="str">
        <f aca="false">IF($Q2402="","",IF(MATCH($Q2402,$Q$2:$Q$3000,0)&lt;&gt;ROW()-1,"",COUNT($AO$1:$AO2401)+1))</f>
        <v/>
      </c>
    </row>
    <row r="2403" customFormat="false" ht="12.75" hidden="false" customHeight="true" outlineLevel="0" collapsed="false">
      <c r="W2403" s="24" t="n">
        <f aca="false">IF($F2403="",0,IFERROR(IF(ISNUMBER($F2403),INT($F2403),DATE(VALUE(MID(SUBSTITUTE(LEFT($F2403,FIND(" ",$F2403&amp;" ")-1),"/",REPT(" ",20)),41,20)),VALUE(LEFT(SUBSTITUTE(LEFT($F2403,FIND(" ",$F2403&amp;" ")-1),"/",REPT(" ",20)),20)),VALUE(MID(SUBSTITUTE(LEFT($F2403,FIND(" ",$F2403&amp;" ")-1),"/",REPT(" ",20)),21,20)))),0))</f>
        <v>0</v>
      </c>
      <c r="X2403" s="25" t="str">
        <f aca="false">IF(ISNUMBER($N2403),$N2403*Validation!$B$5,"")</f>
        <v/>
      </c>
      <c r="Y2403" s="26" t="str">
        <f aca="false">IF($A2403="","",SUBSTITUTE(SUBSTITUTE(SUBSTITUTE(SUBSTITUTE(SUBSTITUTE(SUBSTITUTE(SUBSTITUTE(UPPER(TRIM($A2403)),"Á","A"),"É","E"),"Í","I"),"Ó","O"),"Ú","U"),"Ñ","N"),"Ü","U"))</f>
        <v/>
      </c>
      <c r="Z2403" s="26" t="str">
        <f aca="false">IF($Y2403="","",LEFT($Y2403,1)&amp;" "&amp;TRIM(RIGHT(SUBSTITUTE($Y2403," ",REPT(" ",50)),50)))</f>
        <v/>
      </c>
      <c r="AA2403" s="27" t="str">
        <f aca="false">IF($AF2403="","",IF(COUNTIF(Validation!$U$19:$U$178,$AF2403)&gt;0,"OK","NO MATCH"))</f>
        <v/>
      </c>
      <c r="AB2403" s="27" t="str">
        <f aca="false">IF($W2403=0,"",IF(AND($W2403&gt;=Validation!$B$3,$W2403&lt;=Validation!$C$3),"Yes","No"))</f>
        <v/>
      </c>
      <c r="AC2403" s="26" t="str">
        <f aca="false">IF($A2403="","",$AF2403&amp;"|"&amp;TEXT($W2403,"yyyy-mm-dd")&amp;"|"&amp;$J2403&amp;"|"&amp;$N2403)</f>
        <v/>
      </c>
      <c r="AD2403" s="27" t="str">
        <f aca="false">IF($AC2403="","",IF(COUNTIF($AC$2:$AC$3000,$AC2403)&gt;1,"REVIEW","OK"))</f>
        <v/>
      </c>
      <c r="AE2403" s="27" t="str">
        <f aca="false">IF(OR($W2403=0,$O2403=""),"",IF(IFERROR(IF(ISNUMBER($O2403),INT($O2403),DATE(VALUE(MID(SUBSTITUTE(LEFT($O2403,FIND(" ",$O2403&amp;" ")-1),"/",REPT(" ",20)),41,20)),VALUE(LEFT(SUBSTITUTE(LEFT($O2403,FIND(" ",$O2403&amp;" ")-1),"/",REPT(" ",20)),20)),VALUE(MID(SUBSTITUTE(LEFT($O2403,FIND(" ",$O2403&amp;" ")-1),"/",REPT(" ",20)),21,20)))),0)&gt;$W2403,"Late","Same day"))</f>
        <v/>
      </c>
      <c r="AF2403" s="26" t="str">
        <f aca="false">IF($A2403="","",IFERROR(INDEX(Validation!$C$193:$C$217,MATCH($A2403,Validation!$A$193:$A$217,0)),IF(COUNTIF(Validation!$U$19:$U$178,$Z2403)&gt;0,$Z2403,IF(COUNTIF(Validation!$S$19:$S$178,$AI2403)=1,INDEX(Validation!$U$19:$U$178,MATCH($AI2403,Validation!$S$19:$S$178,0)),$Z2403))))</f>
        <v/>
      </c>
      <c r="AG2403" s="27" t="str">
        <f aca="false">IF(COUNTA($A2403:$U2403)=0,"",IF($A2403="","No name",IF($F2403="","No date",IF($W2403=0,"Date ilegible",IF(NOT(ISNUMBER($N2403)),"Hours no numéricas",IF($AA2403="NO MATCH","Person no identificada","OK"))))))</f>
        <v/>
      </c>
      <c r="AH2403" s="27" t="str">
        <f aca="false">IF($W2403=0,"No date",IF($W2403&lt;Validation!$B$3,"Before period",IF($W2403&gt;Validation!$C$3,"After period","In period")))</f>
        <v>No date</v>
      </c>
      <c r="AI2403" s="26" t="str">
        <f aca="false">IF($Y2403="","",TRIM(RIGHT(SUBSTITUTE($Y2403," ",REPT(" ",50)),50)))</f>
        <v/>
      </c>
      <c r="AJ2403" s="27" t="str">
        <f aca="false">IF($A2403="","",IF(NOT(ISERROR(MATCH($A2403,Validation!$A$193:$A$217,0))),"Manual mapping",IF(COUNTIF(Validation!$U$19:$U$178,$Z2403)&gt;0,"Direct",IF(COUNTIF(Validation!$S$19:$S$178,$AI2403)=1,"By surname","Unresolved"))))</f>
        <v/>
      </c>
      <c r="AK2403" s="28" t="str">
        <f aca="false">IF($L2403="","",IF(MATCH($L2403,$L$2:$L$3000,0)&lt;&gt;ROW()-1,"",COUNT($AK$1:$AK2402)+1))</f>
        <v/>
      </c>
      <c r="AL2403" s="28" t="str">
        <f aca="false">IF($G2403="","",IF(MATCH($G2403,$G$2:$G$3000,0)&lt;&gt;ROW()-1,"",COUNT($AL$1:$AL2402)+1))</f>
        <v/>
      </c>
      <c r="AM2403" s="28" t="str">
        <f aca="false">IF($H2403="","",IF(MATCH($H2403,$H$2:$H$3000,0)&lt;&gt;ROW()-1,"",COUNT($AM$1:$AM2402)+1))</f>
        <v/>
      </c>
      <c r="AN2403" s="28" t="str">
        <f aca="false">IF($I2403="","",IF(MATCH($I2403,$I$2:$I$3000,0)&lt;&gt;ROW()-1,"",COUNT($AN$1:$AN2402)+1))</f>
        <v/>
      </c>
      <c r="AO2403" s="28" t="str">
        <f aca="false">IF($Q2403="","",IF(MATCH($Q2403,$Q$2:$Q$3000,0)&lt;&gt;ROW()-1,"",COUNT($AO$1:$AO2402)+1))</f>
        <v/>
      </c>
    </row>
    <row r="2404" customFormat="false" ht="12.75" hidden="false" customHeight="true" outlineLevel="0" collapsed="false">
      <c r="W2404" s="24" t="n">
        <f aca="false">IF($F2404="",0,IFERROR(IF(ISNUMBER($F2404),INT($F2404),DATE(VALUE(MID(SUBSTITUTE(LEFT($F2404,FIND(" ",$F2404&amp;" ")-1),"/",REPT(" ",20)),41,20)),VALUE(LEFT(SUBSTITUTE(LEFT($F2404,FIND(" ",$F2404&amp;" ")-1),"/",REPT(" ",20)),20)),VALUE(MID(SUBSTITUTE(LEFT($F2404,FIND(" ",$F2404&amp;" ")-1),"/",REPT(" ",20)),21,20)))),0))</f>
        <v>0</v>
      </c>
      <c r="X2404" s="25" t="str">
        <f aca="false">IF(ISNUMBER($N2404),$N2404*Validation!$B$5,"")</f>
        <v/>
      </c>
      <c r="Y2404" s="26" t="str">
        <f aca="false">IF($A2404="","",SUBSTITUTE(SUBSTITUTE(SUBSTITUTE(SUBSTITUTE(SUBSTITUTE(SUBSTITUTE(SUBSTITUTE(UPPER(TRIM($A2404)),"Á","A"),"É","E"),"Í","I"),"Ó","O"),"Ú","U"),"Ñ","N"),"Ü","U"))</f>
        <v/>
      </c>
      <c r="Z2404" s="26" t="str">
        <f aca="false">IF($Y2404="","",LEFT($Y2404,1)&amp;" "&amp;TRIM(RIGHT(SUBSTITUTE($Y2404," ",REPT(" ",50)),50)))</f>
        <v/>
      </c>
      <c r="AA2404" s="27" t="str">
        <f aca="false">IF($AF2404="","",IF(COUNTIF(Validation!$U$19:$U$178,$AF2404)&gt;0,"OK","NO MATCH"))</f>
        <v/>
      </c>
      <c r="AB2404" s="27" t="str">
        <f aca="false">IF($W2404=0,"",IF(AND($W2404&gt;=Validation!$B$3,$W2404&lt;=Validation!$C$3),"Yes","No"))</f>
        <v/>
      </c>
      <c r="AC2404" s="26" t="str">
        <f aca="false">IF($A2404="","",$AF2404&amp;"|"&amp;TEXT($W2404,"yyyy-mm-dd")&amp;"|"&amp;$J2404&amp;"|"&amp;$N2404)</f>
        <v/>
      </c>
      <c r="AD2404" s="27" t="str">
        <f aca="false">IF($AC2404="","",IF(COUNTIF($AC$2:$AC$3000,$AC2404)&gt;1,"REVIEW","OK"))</f>
        <v/>
      </c>
      <c r="AE2404" s="27" t="str">
        <f aca="false">IF(OR($W2404=0,$O2404=""),"",IF(IFERROR(IF(ISNUMBER($O2404),INT($O2404),DATE(VALUE(MID(SUBSTITUTE(LEFT($O2404,FIND(" ",$O2404&amp;" ")-1),"/",REPT(" ",20)),41,20)),VALUE(LEFT(SUBSTITUTE(LEFT($O2404,FIND(" ",$O2404&amp;" ")-1),"/",REPT(" ",20)),20)),VALUE(MID(SUBSTITUTE(LEFT($O2404,FIND(" ",$O2404&amp;" ")-1),"/",REPT(" ",20)),21,20)))),0)&gt;$W2404,"Late","Same day"))</f>
        <v/>
      </c>
      <c r="AF2404" s="26" t="str">
        <f aca="false">IF($A2404="","",IFERROR(INDEX(Validation!$C$193:$C$217,MATCH($A2404,Validation!$A$193:$A$217,0)),IF(COUNTIF(Validation!$U$19:$U$178,$Z2404)&gt;0,$Z2404,IF(COUNTIF(Validation!$S$19:$S$178,$AI2404)=1,INDEX(Validation!$U$19:$U$178,MATCH($AI2404,Validation!$S$19:$S$178,0)),$Z2404))))</f>
        <v/>
      </c>
      <c r="AG2404" s="27" t="str">
        <f aca="false">IF(COUNTA($A2404:$U2404)=0,"",IF($A2404="","No name",IF($F2404="","No date",IF($W2404=0,"Date ilegible",IF(NOT(ISNUMBER($N2404)),"Hours no numéricas",IF($AA2404="NO MATCH","Person no identificada","OK"))))))</f>
        <v/>
      </c>
      <c r="AH2404" s="27" t="str">
        <f aca="false">IF($W2404=0,"No date",IF($W2404&lt;Validation!$B$3,"Before period",IF($W2404&gt;Validation!$C$3,"After period","In period")))</f>
        <v>No date</v>
      </c>
      <c r="AI2404" s="26" t="str">
        <f aca="false">IF($Y2404="","",TRIM(RIGHT(SUBSTITUTE($Y2404," ",REPT(" ",50)),50)))</f>
        <v/>
      </c>
      <c r="AJ2404" s="27" t="str">
        <f aca="false">IF($A2404="","",IF(NOT(ISERROR(MATCH($A2404,Validation!$A$193:$A$217,0))),"Manual mapping",IF(COUNTIF(Validation!$U$19:$U$178,$Z2404)&gt;0,"Direct",IF(COUNTIF(Validation!$S$19:$S$178,$AI2404)=1,"By surname","Unresolved"))))</f>
        <v/>
      </c>
      <c r="AK2404" s="28" t="str">
        <f aca="false">IF($L2404="","",IF(MATCH($L2404,$L$2:$L$3000,0)&lt;&gt;ROW()-1,"",COUNT($AK$1:$AK2403)+1))</f>
        <v/>
      </c>
      <c r="AL2404" s="28" t="str">
        <f aca="false">IF($G2404="","",IF(MATCH($G2404,$G$2:$G$3000,0)&lt;&gt;ROW()-1,"",COUNT($AL$1:$AL2403)+1))</f>
        <v/>
      </c>
      <c r="AM2404" s="28" t="str">
        <f aca="false">IF($H2404="","",IF(MATCH($H2404,$H$2:$H$3000,0)&lt;&gt;ROW()-1,"",COUNT($AM$1:$AM2403)+1))</f>
        <v/>
      </c>
      <c r="AN2404" s="28" t="str">
        <f aca="false">IF($I2404="","",IF(MATCH($I2404,$I$2:$I$3000,0)&lt;&gt;ROW()-1,"",COUNT($AN$1:$AN2403)+1))</f>
        <v/>
      </c>
      <c r="AO2404" s="28" t="str">
        <f aca="false">IF($Q2404="","",IF(MATCH($Q2404,$Q$2:$Q$3000,0)&lt;&gt;ROW()-1,"",COUNT($AO$1:$AO2403)+1))</f>
        <v/>
      </c>
    </row>
    <row r="2405" customFormat="false" ht="12.75" hidden="false" customHeight="true" outlineLevel="0" collapsed="false">
      <c r="W2405" s="24" t="n">
        <f aca="false">IF($F2405="",0,IFERROR(IF(ISNUMBER($F2405),INT($F2405),DATE(VALUE(MID(SUBSTITUTE(LEFT($F2405,FIND(" ",$F2405&amp;" ")-1),"/",REPT(" ",20)),41,20)),VALUE(LEFT(SUBSTITUTE(LEFT($F2405,FIND(" ",$F2405&amp;" ")-1),"/",REPT(" ",20)),20)),VALUE(MID(SUBSTITUTE(LEFT($F2405,FIND(" ",$F2405&amp;" ")-1),"/",REPT(" ",20)),21,20)))),0))</f>
        <v>0</v>
      </c>
      <c r="X2405" s="25" t="str">
        <f aca="false">IF(ISNUMBER($N2405),$N2405*Validation!$B$5,"")</f>
        <v/>
      </c>
      <c r="Y2405" s="26" t="str">
        <f aca="false">IF($A2405="","",SUBSTITUTE(SUBSTITUTE(SUBSTITUTE(SUBSTITUTE(SUBSTITUTE(SUBSTITUTE(SUBSTITUTE(UPPER(TRIM($A2405)),"Á","A"),"É","E"),"Í","I"),"Ó","O"),"Ú","U"),"Ñ","N"),"Ü","U"))</f>
        <v/>
      </c>
      <c r="Z2405" s="26" t="str">
        <f aca="false">IF($Y2405="","",LEFT($Y2405,1)&amp;" "&amp;TRIM(RIGHT(SUBSTITUTE($Y2405," ",REPT(" ",50)),50)))</f>
        <v/>
      </c>
      <c r="AA2405" s="27" t="str">
        <f aca="false">IF($AF2405="","",IF(COUNTIF(Validation!$U$19:$U$178,$AF2405)&gt;0,"OK","NO MATCH"))</f>
        <v/>
      </c>
      <c r="AB2405" s="27" t="str">
        <f aca="false">IF($W2405=0,"",IF(AND($W2405&gt;=Validation!$B$3,$W2405&lt;=Validation!$C$3),"Yes","No"))</f>
        <v/>
      </c>
      <c r="AC2405" s="26" t="str">
        <f aca="false">IF($A2405="","",$AF2405&amp;"|"&amp;TEXT($W2405,"yyyy-mm-dd")&amp;"|"&amp;$J2405&amp;"|"&amp;$N2405)</f>
        <v/>
      </c>
      <c r="AD2405" s="27" t="str">
        <f aca="false">IF($AC2405="","",IF(COUNTIF($AC$2:$AC$3000,$AC2405)&gt;1,"REVIEW","OK"))</f>
        <v/>
      </c>
      <c r="AE2405" s="27" t="str">
        <f aca="false">IF(OR($W2405=0,$O2405=""),"",IF(IFERROR(IF(ISNUMBER($O2405),INT($O2405),DATE(VALUE(MID(SUBSTITUTE(LEFT($O2405,FIND(" ",$O2405&amp;" ")-1),"/",REPT(" ",20)),41,20)),VALUE(LEFT(SUBSTITUTE(LEFT($O2405,FIND(" ",$O2405&amp;" ")-1),"/",REPT(" ",20)),20)),VALUE(MID(SUBSTITUTE(LEFT($O2405,FIND(" ",$O2405&amp;" ")-1),"/",REPT(" ",20)),21,20)))),0)&gt;$W2405,"Late","Same day"))</f>
        <v/>
      </c>
      <c r="AF2405" s="26" t="str">
        <f aca="false">IF($A2405="","",IFERROR(INDEX(Validation!$C$193:$C$217,MATCH($A2405,Validation!$A$193:$A$217,0)),IF(COUNTIF(Validation!$U$19:$U$178,$Z2405)&gt;0,$Z2405,IF(COUNTIF(Validation!$S$19:$S$178,$AI2405)=1,INDEX(Validation!$U$19:$U$178,MATCH($AI2405,Validation!$S$19:$S$178,0)),$Z2405))))</f>
        <v/>
      </c>
      <c r="AG2405" s="27" t="str">
        <f aca="false">IF(COUNTA($A2405:$U2405)=0,"",IF($A2405="","No name",IF($F2405="","No date",IF($W2405=0,"Date ilegible",IF(NOT(ISNUMBER($N2405)),"Hours no numéricas",IF($AA2405="NO MATCH","Person no identificada","OK"))))))</f>
        <v/>
      </c>
      <c r="AH2405" s="27" t="str">
        <f aca="false">IF($W2405=0,"No date",IF($W2405&lt;Validation!$B$3,"Before period",IF($W2405&gt;Validation!$C$3,"After period","In period")))</f>
        <v>No date</v>
      </c>
      <c r="AI2405" s="26" t="str">
        <f aca="false">IF($Y2405="","",TRIM(RIGHT(SUBSTITUTE($Y2405," ",REPT(" ",50)),50)))</f>
        <v/>
      </c>
      <c r="AJ2405" s="27" t="str">
        <f aca="false">IF($A2405="","",IF(NOT(ISERROR(MATCH($A2405,Validation!$A$193:$A$217,0))),"Manual mapping",IF(COUNTIF(Validation!$U$19:$U$178,$Z2405)&gt;0,"Direct",IF(COUNTIF(Validation!$S$19:$S$178,$AI2405)=1,"By surname","Unresolved"))))</f>
        <v/>
      </c>
      <c r="AK2405" s="28" t="str">
        <f aca="false">IF($L2405="","",IF(MATCH($L2405,$L$2:$L$3000,0)&lt;&gt;ROW()-1,"",COUNT($AK$1:$AK2404)+1))</f>
        <v/>
      </c>
      <c r="AL2405" s="28" t="str">
        <f aca="false">IF($G2405="","",IF(MATCH($G2405,$G$2:$G$3000,0)&lt;&gt;ROW()-1,"",COUNT($AL$1:$AL2404)+1))</f>
        <v/>
      </c>
      <c r="AM2405" s="28" t="str">
        <f aca="false">IF($H2405="","",IF(MATCH($H2405,$H$2:$H$3000,0)&lt;&gt;ROW()-1,"",COUNT($AM$1:$AM2404)+1))</f>
        <v/>
      </c>
      <c r="AN2405" s="28" t="str">
        <f aca="false">IF($I2405="","",IF(MATCH($I2405,$I$2:$I$3000,0)&lt;&gt;ROW()-1,"",COUNT($AN$1:$AN2404)+1))</f>
        <v/>
      </c>
      <c r="AO2405" s="28" t="str">
        <f aca="false">IF($Q2405="","",IF(MATCH($Q2405,$Q$2:$Q$3000,0)&lt;&gt;ROW()-1,"",COUNT($AO$1:$AO2404)+1))</f>
        <v/>
      </c>
    </row>
    <row r="2406" customFormat="false" ht="12.75" hidden="false" customHeight="true" outlineLevel="0" collapsed="false">
      <c r="W2406" s="24" t="n">
        <f aca="false">IF($F2406="",0,IFERROR(IF(ISNUMBER($F2406),INT($F2406),DATE(VALUE(MID(SUBSTITUTE(LEFT($F2406,FIND(" ",$F2406&amp;" ")-1),"/",REPT(" ",20)),41,20)),VALUE(LEFT(SUBSTITUTE(LEFT($F2406,FIND(" ",$F2406&amp;" ")-1),"/",REPT(" ",20)),20)),VALUE(MID(SUBSTITUTE(LEFT($F2406,FIND(" ",$F2406&amp;" ")-1),"/",REPT(" ",20)),21,20)))),0))</f>
        <v>0</v>
      </c>
      <c r="X2406" s="25" t="str">
        <f aca="false">IF(ISNUMBER($N2406),$N2406*Validation!$B$5,"")</f>
        <v/>
      </c>
      <c r="Y2406" s="26" t="str">
        <f aca="false">IF($A2406="","",SUBSTITUTE(SUBSTITUTE(SUBSTITUTE(SUBSTITUTE(SUBSTITUTE(SUBSTITUTE(SUBSTITUTE(UPPER(TRIM($A2406)),"Á","A"),"É","E"),"Í","I"),"Ó","O"),"Ú","U"),"Ñ","N"),"Ü","U"))</f>
        <v/>
      </c>
      <c r="Z2406" s="26" t="str">
        <f aca="false">IF($Y2406="","",LEFT($Y2406,1)&amp;" "&amp;TRIM(RIGHT(SUBSTITUTE($Y2406," ",REPT(" ",50)),50)))</f>
        <v/>
      </c>
      <c r="AA2406" s="27" t="str">
        <f aca="false">IF($AF2406="","",IF(COUNTIF(Validation!$U$19:$U$178,$AF2406)&gt;0,"OK","NO MATCH"))</f>
        <v/>
      </c>
      <c r="AB2406" s="27" t="str">
        <f aca="false">IF($W2406=0,"",IF(AND($W2406&gt;=Validation!$B$3,$W2406&lt;=Validation!$C$3),"Yes","No"))</f>
        <v/>
      </c>
      <c r="AC2406" s="26" t="str">
        <f aca="false">IF($A2406="","",$AF2406&amp;"|"&amp;TEXT($W2406,"yyyy-mm-dd")&amp;"|"&amp;$J2406&amp;"|"&amp;$N2406)</f>
        <v/>
      </c>
      <c r="AD2406" s="27" t="str">
        <f aca="false">IF($AC2406="","",IF(COUNTIF($AC$2:$AC$3000,$AC2406)&gt;1,"REVIEW","OK"))</f>
        <v/>
      </c>
      <c r="AE2406" s="27" t="str">
        <f aca="false">IF(OR($W2406=0,$O2406=""),"",IF(IFERROR(IF(ISNUMBER($O2406),INT($O2406),DATE(VALUE(MID(SUBSTITUTE(LEFT($O2406,FIND(" ",$O2406&amp;" ")-1),"/",REPT(" ",20)),41,20)),VALUE(LEFT(SUBSTITUTE(LEFT($O2406,FIND(" ",$O2406&amp;" ")-1),"/",REPT(" ",20)),20)),VALUE(MID(SUBSTITUTE(LEFT($O2406,FIND(" ",$O2406&amp;" ")-1),"/",REPT(" ",20)),21,20)))),0)&gt;$W2406,"Late","Same day"))</f>
        <v/>
      </c>
      <c r="AF2406" s="26" t="str">
        <f aca="false">IF($A2406="","",IFERROR(INDEX(Validation!$C$193:$C$217,MATCH($A2406,Validation!$A$193:$A$217,0)),IF(COUNTIF(Validation!$U$19:$U$178,$Z2406)&gt;0,$Z2406,IF(COUNTIF(Validation!$S$19:$S$178,$AI2406)=1,INDEX(Validation!$U$19:$U$178,MATCH($AI2406,Validation!$S$19:$S$178,0)),$Z2406))))</f>
        <v/>
      </c>
      <c r="AG2406" s="27" t="str">
        <f aca="false">IF(COUNTA($A2406:$U2406)=0,"",IF($A2406="","No name",IF($F2406="","No date",IF($W2406=0,"Date ilegible",IF(NOT(ISNUMBER($N2406)),"Hours no numéricas",IF($AA2406="NO MATCH","Person no identificada","OK"))))))</f>
        <v/>
      </c>
      <c r="AH2406" s="27" t="str">
        <f aca="false">IF($W2406=0,"No date",IF($W2406&lt;Validation!$B$3,"Before period",IF($W2406&gt;Validation!$C$3,"After period","In period")))</f>
        <v>No date</v>
      </c>
      <c r="AI2406" s="26" t="str">
        <f aca="false">IF($Y2406="","",TRIM(RIGHT(SUBSTITUTE($Y2406," ",REPT(" ",50)),50)))</f>
        <v/>
      </c>
      <c r="AJ2406" s="27" t="str">
        <f aca="false">IF($A2406="","",IF(NOT(ISERROR(MATCH($A2406,Validation!$A$193:$A$217,0))),"Manual mapping",IF(COUNTIF(Validation!$U$19:$U$178,$Z2406)&gt;0,"Direct",IF(COUNTIF(Validation!$S$19:$S$178,$AI2406)=1,"By surname","Unresolved"))))</f>
        <v/>
      </c>
      <c r="AK2406" s="28" t="str">
        <f aca="false">IF($L2406="","",IF(MATCH($L2406,$L$2:$L$3000,0)&lt;&gt;ROW()-1,"",COUNT($AK$1:$AK2405)+1))</f>
        <v/>
      </c>
      <c r="AL2406" s="28" t="str">
        <f aca="false">IF($G2406="","",IF(MATCH($G2406,$G$2:$G$3000,0)&lt;&gt;ROW()-1,"",COUNT($AL$1:$AL2405)+1))</f>
        <v/>
      </c>
      <c r="AM2406" s="28" t="str">
        <f aca="false">IF($H2406="","",IF(MATCH($H2406,$H$2:$H$3000,0)&lt;&gt;ROW()-1,"",COUNT($AM$1:$AM2405)+1))</f>
        <v/>
      </c>
      <c r="AN2406" s="28" t="str">
        <f aca="false">IF($I2406="","",IF(MATCH($I2406,$I$2:$I$3000,0)&lt;&gt;ROW()-1,"",COUNT($AN$1:$AN2405)+1))</f>
        <v/>
      </c>
      <c r="AO2406" s="28" t="str">
        <f aca="false">IF($Q2406="","",IF(MATCH($Q2406,$Q$2:$Q$3000,0)&lt;&gt;ROW()-1,"",COUNT($AO$1:$AO2405)+1))</f>
        <v/>
      </c>
    </row>
    <row r="2407" customFormat="false" ht="12.75" hidden="false" customHeight="true" outlineLevel="0" collapsed="false">
      <c r="W2407" s="24" t="n">
        <f aca="false">IF($F2407="",0,IFERROR(IF(ISNUMBER($F2407),INT($F2407),DATE(VALUE(MID(SUBSTITUTE(LEFT($F2407,FIND(" ",$F2407&amp;" ")-1),"/",REPT(" ",20)),41,20)),VALUE(LEFT(SUBSTITUTE(LEFT($F2407,FIND(" ",$F2407&amp;" ")-1),"/",REPT(" ",20)),20)),VALUE(MID(SUBSTITUTE(LEFT($F2407,FIND(" ",$F2407&amp;" ")-1),"/",REPT(" ",20)),21,20)))),0))</f>
        <v>0</v>
      </c>
      <c r="X2407" s="25" t="str">
        <f aca="false">IF(ISNUMBER($N2407),$N2407*Validation!$B$5,"")</f>
        <v/>
      </c>
      <c r="Y2407" s="26" t="str">
        <f aca="false">IF($A2407="","",SUBSTITUTE(SUBSTITUTE(SUBSTITUTE(SUBSTITUTE(SUBSTITUTE(SUBSTITUTE(SUBSTITUTE(UPPER(TRIM($A2407)),"Á","A"),"É","E"),"Í","I"),"Ó","O"),"Ú","U"),"Ñ","N"),"Ü","U"))</f>
        <v/>
      </c>
      <c r="Z2407" s="26" t="str">
        <f aca="false">IF($Y2407="","",LEFT($Y2407,1)&amp;" "&amp;TRIM(RIGHT(SUBSTITUTE($Y2407," ",REPT(" ",50)),50)))</f>
        <v/>
      </c>
      <c r="AA2407" s="27" t="str">
        <f aca="false">IF($AF2407="","",IF(COUNTIF(Validation!$U$19:$U$178,$AF2407)&gt;0,"OK","NO MATCH"))</f>
        <v/>
      </c>
      <c r="AB2407" s="27" t="str">
        <f aca="false">IF($W2407=0,"",IF(AND($W2407&gt;=Validation!$B$3,$W2407&lt;=Validation!$C$3),"Yes","No"))</f>
        <v/>
      </c>
      <c r="AC2407" s="26" t="str">
        <f aca="false">IF($A2407="","",$AF2407&amp;"|"&amp;TEXT($W2407,"yyyy-mm-dd")&amp;"|"&amp;$J2407&amp;"|"&amp;$N2407)</f>
        <v/>
      </c>
      <c r="AD2407" s="27" t="str">
        <f aca="false">IF($AC2407="","",IF(COUNTIF($AC$2:$AC$3000,$AC2407)&gt;1,"REVIEW","OK"))</f>
        <v/>
      </c>
      <c r="AE2407" s="27" t="str">
        <f aca="false">IF(OR($W2407=0,$O2407=""),"",IF(IFERROR(IF(ISNUMBER($O2407),INT($O2407),DATE(VALUE(MID(SUBSTITUTE(LEFT($O2407,FIND(" ",$O2407&amp;" ")-1),"/",REPT(" ",20)),41,20)),VALUE(LEFT(SUBSTITUTE(LEFT($O2407,FIND(" ",$O2407&amp;" ")-1),"/",REPT(" ",20)),20)),VALUE(MID(SUBSTITUTE(LEFT($O2407,FIND(" ",$O2407&amp;" ")-1),"/",REPT(" ",20)),21,20)))),0)&gt;$W2407,"Late","Same day"))</f>
        <v/>
      </c>
      <c r="AF2407" s="26" t="str">
        <f aca="false">IF($A2407="","",IFERROR(INDEX(Validation!$C$193:$C$217,MATCH($A2407,Validation!$A$193:$A$217,0)),IF(COUNTIF(Validation!$U$19:$U$178,$Z2407)&gt;0,$Z2407,IF(COUNTIF(Validation!$S$19:$S$178,$AI2407)=1,INDEX(Validation!$U$19:$U$178,MATCH($AI2407,Validation!$S$19:$S$178,0)),$Z2407))))</f>
        <v/>
      </c>
      <c r="AG2407" s="27" t="str">
        <f aca="false">IF(COUNTA($A2407:$U2407)=0,"",IF($A2407="","No name",IF($F2407="","No date",IF($W2407=0,"Date ilegible",IF(NOT(ISNUMBER($N2407)),"Hours no numéricas",IF($AA2407="NO MATCH","Person no identificada","OK"))))))</f>
        <v/>
      </c>
      <c r="AH2407" s="27" t="str">
        <f aca="false">IF($W2407=0,"No date",IF($W2407&lt;Validation!$B$3,"Before period",IF($W2407&gt;Validation!$C$3,"After period","In period")))</f>
        <v>No date</v>
      </c>
      <c r="AI2407" s="26" t="str">
        <f aca="false">IF($Y2407="","",TRIM(RIGHT(SUBSTITUTE($Y2407," ",REPT(" ",50)),50)))</f>
        <v/>
      </c>
      <c r="AJ2407" s="27" t="str">
        <f aca="false">IF($A2407="","",IF(NOT(ISERROR(MATCH($A2407,Validation!$A$193:$A$217,0))),"Manual mapping",IF(COUNTIF(Validation!$U$19:$U$178,$Z2407)&gt;0,"Direct",IF(COUNTIF(Validation!$S$19:$S$178,$AI2407)=1,"By surname","Unresolved"))))</f>
        <v/>
      </c>
      <c r="AK2407" s="28" t="str">
        <f aca="false">IF($L2407="","",IF(MATCH($L2407,$L$2:$L$3000,0)&lt;&gt;ROW()-1,"",COUNT($AK$1:$AK2406)+1))</f>
        <v/>
      </c>
      <c r="AL2407" s="28" t="str">
        <f aca="false">IF($G2407="","",IF(MATCH($G2407,$G$2:$G$3000,0)&lt;&gt;ROW()-1,"",COUNT($AL$1:$AL2406)+1))</f>
        <v/>
      </c>
      <c r="AM2407" s="28" t="str">
        <f aca="false">IF($H2407="","",IF(MATCH($H2407,$H$2:$H$3000,0)&lt;&gt;ROW()-1,"",COUNT($AM$1:$AM2406)+1))</f>
        <v/>
      </c>
      <c r="AN2407" s="28" t="str">
        <f aca="false">IF($I2407="","",IF(MATCH($I2407,$I$2:$I$3000,0)&lt;&gt;ROW()-1,"",COUNT($AN$1:$AN2406)+1))</f>
        <v/>
      </c>
      <c r="AO2407" s="28" t="str">
        <f aca="false">IF($Q2407="","",IF(MATCH($Q2407,$Q$2:$Q$3000,0)&lt;&gt;ROW()-1,"",COUNT($AO$1:$AO2406)+1))</f>
        <v/>
      </c>
    </row>
    <row r="2408" customFormat="false" ht="12.75" hidden="false" customHeight="true" outlineLevel="0" collapsed="false">
      <c r="W2408" s="24" t="n">
        <f aca="false">IF($F2408="",0,IFERROR(IF(ISNUMBER($F2408),INT($F2408),DATE(VALUE(MID(SUBSTITUTE(LEFT($F2408,FIND(" ",$F2408&amp;" ")-1),"/",REPT(" ",20)),41,20)),VALUE(LEFT(SUBSTITUTE(LEFT($F2408,FIND(" ",$F2408&amp;" ")-1),"/",REPT(" ",20)),20)),VALUE(MID(SUBSTITUTE(LEFT($F2408,FIND(" ",$F2408&amp;" ")-1),"/",REPT(" ",20)),21,20)))),0))</f>
        <v>0</v>
      </c>
      <c r="X2408" s="25" t="str">
        <f aca="false">IF(ISNUMBER($N2408),$N2408*Validation!$B$5,"")</f>
        <v/>
      </c>
      <c r="Y2408" s="26" t="str">
        <f aca="false">IF($A2408="","",SUBSTITUTE(SUBSTITUTE(SUBSTITUTE(SUBSTITUTE(SUBSTITUTE(SUBSTITUTE(SUBSTITUTE(UPPER(TRIM($A2408)),"Á","A"),"É","E"),"Í","I"),"Ó","O"),"Ú","U"),"Ñ","N"),"Ü","U"))</f>
        <v/>
      </c>
      <c r="Z2408" s="26" t="str">
        <f aca="false">IF($Y2408="","",LEFT($Y2408,1)&amp;" "&amp;TRIM(RIGHT(SUBSTITUTE($Y2408," ",REPT(" ",50)),50)))</f>
        <v/>
      </c>
      <c r="AA2408" s="27" t="str">
        <f aca="false">IF($AF2408="","",IF(COUNTIF(Validation!$U$19:$U$178,$AF2408)&gt;0,"OK","NO MATCH"))</f>
        <v/>
      </c>
      <c r="AB2408" s="27" t="str">
        <f aca="false">IF($W2408=0,"",IF(AND($W2408&gt;=Validation!$B$3,$W2408&lt;=Validation!$C$3),"Yes","No"))</f>
        <v/>
      </c>
      <c r="AC2408" s="26" t="str">
        <f aca="false">IF($A2408="","",$AF2408&amp;"|"&amp;TEXT($W2408,"yyyy-mm-dd")&amp;"|"&amp;$J2408&amp;"|"&amp;$N2408)</f>
        <v/>
      </c>
      <c r="AD2408" s="27" t="str">
        <f aca="false">IF($AC2408="","",IF(COUNTIF($AC$2:$AC$3000,$AC2408)&gt;1,"REVIEW","OK"))</f>
        <v/>
      </c>
      <c r="AE2408" s="27" t="str">
        <f aca="false">IF(OR($W2408=0,$O2408=""),"",IF(IFERROR(IF(ISNUMBER($O2408),INT($O2408),DATE(VALUE(MID(SUBSTITUTE(LEFT($O2408,FIND(" ",$O2408&amp;" ")-1),"/",REPT(" ",20)),41,20)),VALUE(LEFT(SUBSTITUTE(LEFT($O2408,FIND(" ",$O2408&amp;" ")-1),"/",REPT(" ",20)),20)),VALUE(MID(SUBSTITUTE(LEFT($O2408,FIND(" ",$O2408&amp;" ")-1),"/",REPT(" ",20)),21,20)))),0)&gt;$W2408,"Late","Same day"))</f>
        <v/>
      </c>
      <c r="AF2408" s="26" t="str">
        <f aca="false">IF($A2408="","",IFERROR(INDEX(Validation!$C$193:$C$217,MATCH($A2408,Validation!$A$193:$A$217,0)),IF(COUNTIF(Validation!$U$19:$U$178,$Z2408)&gt;0,$Z2408,IF(COUNTIF(Validation!$S$19:$S$178,$AI2408)=1,INDEX(Validation!$U$19:$U$178,MATCH($AI2408,Validation!$S$19:$S$178,0)),$Z2408))))</f>
        <v/>
      </c>
      <c r="AG2408" s="27" t="str">
        <f aca="false">IF(COUNTA($A2408:$U2408)=0,"",IF($A2408="","No name",IF($F2408="","No date",IF($W2408=0,"Date ilegible",IF(NOT(ISNUMBER($N2408)),"Hours no numéricas",IF($AA2408="NO MATCH","Person no identificada","OK"))))))</f>
        <v/>
      </c>
      <c r="AH2408" s="27" t="str">
        <f aca="false">IF($W2408=0,"No date",IF($W2408&lt;Validation!$B$3,"Before period",IF($W2408&gt;Validation!$C$3,"After period","In period")))</f>
        <v>No date</v>
      </c>
      <c r="AI2408" s="26" t="str">
        <f aca="false">IF($Y2408="","",TRIM(RIGHT(SUBSTITUTE($Y2408," ",REPT(" ",50)),50)))</f>
        <v/>
      </c>
      <c r="AJ2408" s="27" t="str">
        <f aca="false">IF($A2408="","",IF(NOT(ISERROR(MATCH($A2408,Validation!$A$193:$A$217,0))),"Manual mapping",IF(COUNTIF(Validation!$U$19:$U$178,$Z2408)&gt;0,"Direct",IF(COUNTIF(Validation!$S$19:$S$178,$AI2408)=1,"By surname","Unresolved"))))</f>
        <v/>
      </c>
      <c r="AK2408" s="28" t="str">
        <f aca="false">IF($L2408="","",IF(MATCH($L2408,$L$2:$L$3000,0)&lt;&gt;ROW()-1,"",COUNT($AK$1:$AK2407)+1))</f>
        <v/>
      </c>
      <c r="AL2408" s="28" t="str">
        <f aca="false">IF($G2408="","",IF(MATCH($G2408,$G$2:$G$3000,0)&lt;&gt;ROW()-1,"",COUNT($AL$1:$AL2407)+1))</f>
        <v/>
      </c>
      <c r="AM2408" s="28" t="str">
        <f aca="false">IF($H2408="","",IF(MATCH($H2408,$H$2:$H$3000,0)&lt;&gt;ROW()-1,"",COUNT($AM$1:$AM2407)+1))</f>
        <v/>
      </c>
      <c r="AN2408" s="28" t="str">
        <f aca="false">IF($I2408="","",IF(MATCH($I2408,$I$2:$I$3000,0)&lt;&gt;ROW()-1,"",COUNT($AN$1:$AN2407)+1))</f>
        <v/>
      </c>
      <c r="AO2408" s="28" t="str">
        <f aca="false">IF($Q2408="","",IF(MATCH($Q2408,$Q$2:$Q$3000,0)&lt;&gt;ROW()-1,"",COUNT($AO$1:$AO2407)+1))</f>
        <v/>
      </c>
    </row>
    <row r="2409" customFormat="false" ht="12.75" hidden="false" customHeight="true" outlineLevel="0" collapsed="false">
      <c r="W2409" s="24" t="n">
        <f aca="false">IF($F2409="",0,IFERROR(IF(ISNUMBER($F2409),INT($F2409),DATE(VALUE(MID(SUBSTITUTE(LEFT($F2409,FIND(" ",$F2409&amp;" ")-1),"/",REPT(" ",20)),41,20)),VALUE(LEFT(SUBSTITUTE(LEFT($F2409,FIND(" ",$F2409&amp;" ")-1),"/",REPT(" ",20)),20)),VALUE(MID(SUBSTITUTE(LEFT($F2409,FIND(" ",$F2409&amp;" ")-1),"/",REPT(" ",20)),21,20)))),0))</f>
        <v>0</v>
      </c>
      <c r="X2409" s="25" t="str">
        <f aca="false">IF(ISNUMBER($N2409),$N2409*Validation!$B$5,"")</f>
        <v/>
      </c>
      <c r="Y2409" s="26" t="str">
        <f aca="false">IF($A2409="","",SUBSTITUTE(SUBSTITUTE(SUBSTITUTE(SUBSTITUTE(SUBSTITUTE(SUBSTITUTE(SUBSTITUTE(UPPER(TRIM($A2409)),"Á","A"),"É","E"),"Í","I"),"Ó","O"),"Ú","U"),"Ñ","N"),"Ü","U"))</f>
        <v/>
      </c>
      <c r="Z2409" s="26" t="str">
        <f aca="false">IF($Y2409="","",LEFT($Y2409,1)&amp;" "&amp;TRIM(RIGHT(SUBSTITUTE($Y2409," ",REPT(" ",50)),50)))</f>
        <v/>
      </c>
      <c r="AA2409" s="27" t="str">
        <f aca="false">IF($AF2409="","",IF(COUNTIF(Validation!$U$19:$U$178,$AF2409)&gt;0,"OK","NO MATCH"))</f>
        <v/>
      </c>
      <c r="AB2409" s="27" t="str">
        <f aca="false">IF($W2409=0,"",IF(AND($W2409&gt;=Validation!$B$3,$W2409&lt;=Validation!$C$3),"Yes","No"))</f>
        <v/>
      </c>
      <c r="AC2409" s="26" t="str">
        <f aca="false">IF($A2409="","",$AF2409&amp;"|"&amp;TEXT($W2409,"yyyy-mm-dd")&amp;"|"&amp;$J2409&amp;"|"&amp;$N2409)</f>
        <v/>
      </c>
      <c r="AD2409" s="27" t="str">
        <f aca="false">IF($AC2409="","",IF(COUNTIF($AC$2:$AC$3000,$AC2409)&gt;1,"REVIEW","OK"))</f>
        <v/>
      </c>
      <c r="AE2409" s="27" t="str">
        <f aca="false">IF(OR($W2409=0,$O2409=""),"",IF(IFERROR(IF(ISNUMBER($O2409),INT($O2409),DATE(VALUE(MID(SUBSTITUTE(LEFT($O2409,FIND(" ",$O2409&amp;" ")-1),"/",REPT(" ",20)),41,20)),VALUE(LEFT(SUBSTITUTE(LEFT($O2409,FIND(" ",$O2409&amp;" ")-1),"/",REPT(" ",20)),20)),VALUE(MID(SUBSTITUTE(LEFT($O2409,FIND(" ",$O2409&amp;" ")-1),"/",REPT(" ",20)),21,20)))),0)&gt;$W2409,"Late","Same day"))</f>
        <v/>
      </c>
      <c r="AF2409" s="26" t="str">
        <f aca="false">IF($A2409="","",IFERROR(INDEX(Validation!$C$193:$C$217,MATCH($A2409,Validation!$A$193:$A$217,0)),IF(COUNTIF(Validation!$U$19:$U$178,$Z2409)&gt;0,$Z2409,IF(COUNTIF(Validation!$S$19:$S$178,$AI2409)=1,INDEX(Validation!$U$19:$U$178,MATCH($AI2409,Validation!$S$19:$S$178,0)),$Z2409))))</f>
        <v/>
      </c>
      <c r="AG2409" s="27" t="str">
        <f aca="false">IF(COUNTA($A2409:$U2409)=0,"",IF($A2409="","No name",IF($F2409="","No date",IF($W2409=0,"Date ilegible",IF(NOT(ISNUMBER($N2409)),"Hours no numéricas",IF($AA2409="NO MATCH","Person no identificada","OK"))))))</f>
        <v/>
      </c>
      <c r="AH2409" s="27" t="str">
        <f aca="false">IF($W2409=0,"No date",IF($W2409&lt;Validation!$B$3,"Before period",IF($W2409&gt;Validation!$C$3,"After period","In period")))</f>
        <v>No date</v>
      </c>
      <c r="AI2409" s="26" t="str">
        <f aca="false">IF($Y2409="","",TRIM(RIGHT(SUBSTITUTE($Y2409," ",REPT(" ",50)),50)))</f>
        <v/>
      </c>
      <c r="AJ2409" s="27" t="str">
        <f aca="false">IF($A2409="","",IF(NOT(ISERROR(MATCH($A2409,Validation!$A$193:$A$217,0))),"Manual mapping",IF(COUNTIF(Validation!$U$19:$U$178,$Z2409)&gt;0,"Direct",IF(COUNTIF(Validation!$S$19:$S$178,$AI2409)=1,"By surname","Unresolved"))))</f>
        <v/>
      </c>
      <c r="AK2409" s="28" t="str">
        <f aca="false">IF($L2409="","",IF(MATCH($L2409,$L$2:$L$3000,0)&lt;&gt;ROW()-1,"",COUNT($AK$1:$AK2408)+1))</f>
        <v/>
      </c>
      <c r="AL2409" s="28" t="str">
        <f aca="false">IF($G2409="","",IF(MATCH($G2409,$G$2:$G$3000,0)&lt;&gt;ROW()-1,"",COUNT($AL$1:$AL2408)+1))</f>
        <v/>
      </c>
      <c r="AM2409" s="28" t="str">
        <f aca="false">IF($H2409="","",IF(MATCH($H2409,$H$2:$H$3000,0)&lt;&gt;ROW()-1,"",COUNT($AM$1:$AM2408)+1))</f>
        <v/>
      </c>
      <c r="AN2409" s="28" t="str">
        <f aca="false">IF($I2409="","",IF(MATCH($I2409,$I$2:$I$3000,0)&lt;&gt;ROW()-1,"",COUNT($AN$1:$AN2408)+1))</f>
        <v/>
      </c>
      <c r="AO2409" s="28" t="str">
        <f aca="false">IF($Q2409="","",IF(MATCH($Q2409,$Q$2:$Q$3000,0)&lt;&gt;ROW()-1,"",COUNT($AO$1:$AO2408)+1))</f>
        <v/>
      </c>
    </row>
    <row r="2410" customFormat="false" ht="12.75" hidden="false" customHeight="true" outlineLevel="0" collapsed="false">
      <c r="W2410" s="24" t="n">
        <f aca="false">IF($F2410="",0,IFERROR(IF(ISNUMBER($F2410),INT($F2410),DATE(VALUE(MID(SUBSTITUTE(LEFT($F2410,FIND(" ",$F2410&amp;" ")-1),"/",REPT(" ",20)),41,20)),VALUE(LEFT(SUBSTITUTE(LEFT($F2410,FIND(" ",$F2410&amp;" ")-1),"/",REPT(" ",20)),20)),VALUE(MID(SUBSTITUTE(LEFT($F2410,FIND(" ",$F2410&amp;" ")-1),"/",REPT(" ",20)),21,20)))),0))</f>
        <v>0</v>
      </c>
      <c r="X2410" s="25" t="str">
        <f aca="false">IF(ISNUMBER($N2410),$N2410*Validation!$B$5,"")</f>
        <v/>
      </c>
      <c r="Y2410" s="26" t="str">
        <f aca="false">IF($A2410="","",SUBSTITUTE(SUBSTITUTE(SUBSTITUTE(SUBSTITUTE(SUBSTITUTE(SUBSTITUTE(SUBSTITUTE(UPPER(TRIM($A2410)),"Á","A"),"É","E"),"Í","I"),"Ó","O"),"Ú","U"),"Ñ","N"),"Ü","U"))</f>
        <v/>
      </c>
      <c r="Z2410" s="26" t="str">
        <f aca="false">IF($Y2410="","",LEFT($Y2410,1)&amp;" "&amp;TRIM(RIGHT(SUBSTITUTE($Y2410," ",REPT(" ",50)),50)))</f>
        <v/>
      </c>
      <c r="AA2410" s="27" t="str">
        <f aca="false">IF($AF2410="","",IF(COUNTIF(Validation!$U$19:$U$178,$AF2410)&gt;0,"OK","NO MATCH"))</f>
        <v/>
      </c>
      <c r="AB2410" s="27" t="str">
        <f aca="false">IF($W2410=0,"",IF(AND($W2410&gt;=Validation!$B$3,$W2410&lt;=Validation!$C$3),"Yes","No"))</f>
        <v/>
      </c>
      <c r="AC2410" s="26" t="str">
        <f aca="false">IF($A2410="","",$AF2410&amp;"|"&amp;TEXT($W2410,"yyyy-mm-dd")&amp;"|"&amp;$J2410&amp;"|"&amp;$N2410)</f>
        <v/>
      </c>
      <c r="AD2410" s="27" t="str">
        <f aca="false">IF($AC2410="","",IF(COUNTIF($AC$2:$AC$3000,$AC2410)&gt;1,"REVIEW","OK"))</f>
        <v/>
      </c>
      <c r="AE2410" s="27" t="str">
        <f aca="false">IF(OR($W2410=0,$O2410=""),"",IF(IFERROR(IF(ISNUMBER($O2410),INT($O2410),DATE(VALUE(MID(SUBSTITUTE(LEFT($O2410,FIND(" ",$O2410&amp;" ")-1),"/",REPT(" ",20)),41,20)),VALUE(LEFT(SUBSTITUTE(LEFT($O2410,FIND(" ",$O2410&amp;" ")-1),"/",REPT(" ",20)),20)),VALUE(MID(SUBSTITUTE(LEFT($O2410,FIND(" ",$O2410&amp;" ")-1),"/",REPT(" ",20)),21,20)))),0)&gt;$W2410,"Late","Same day"))</f>
        <v/>
      </c>
      <c r="AF2410" s="26" t="str">
        <f aca="false">IF($A2410="","",IFERROR(INDEX(Validation!$C$193:$C$217,MATCH($A2410,Validation!$A$193:$A$217,0)),IF(COUNTIF(Validation!$U$19:$U$178,$Z2410)&gt;0,$Z2410,IF(COUNTIF(Validation!$S$19:$S$178,$AI2410)=1,INDEX(Validation!$U$19:$U$178,MATCH($AI2410,Validation!$S$19:$S$178,0)),$Z2410))))</f>
        <v/>
      </c>
      <c r="AG2410" s="27" t="str">
        <f aca="false">IF(COUNTA($A2410:$U2410)=0,"",IF($A2410="","No name",IF($F2410="","No date",IF($W2410=0,"Date ilegible",IF(NOT(ISNUMBER($N2410)),"Hours no numéricas",IF($AA2410="NO MATCH","Person no identificada","OK"))))))</f>
        <v/>
      </c>
      <c r="AH2410" s="27" t="str">
        <f aca="false">IF($W2410=0,"No date",IF($W2410&lt;Validation!$B$3,"Before period",IF($W2410&gt;Validation!$C$3,"After period","In period")))</f>
        <v>No date</v>
      </c>
      <c r="AI2410" s="26" t="str">
        <f aca="false">IF($Y2410="","",TRIM(RIGHT(SUBSTITUTE($Y2410," ",REPT(" ",50)),50)))</f>
        <v/>
      </c>
      <c r="AJ2410" s="27" t="str">
        <f aca="false">IF($A2410="","",IF(NOT(ISERROR(MATCH($A2410,Validation!$A$193:$A$217,0))),"Manual mapping",IF(COUNTIF(Validation!$U$19:$U$178,$Z2410)&gt;0,"Direct",IF(COUNTIF(Validation!$S$19:$S$178,$AI2410)=1,"By surname","Unresolved"))))</f>
        <v/>
      </c>
      <c r="AK2410" s="28" t="str">
        <f aca="false">IF($L2410="","",IF(MATCH($L2410,$L$2:$L$3000,0)&lt;&gt;ROW()-1,"",COUNT($AK$1:$AK2409)+1))</f>
        <v/>
      </c>
      <c r="AL2410" s="28" t="str">
        <f aca="false">IF($G2410="","",IF(MATCH($G2410,$G$2:$G$3000,0)&lt;&gt;ROW()-1,"",COUNT($AL$1:$AL2409)+1))</f>
        <v/>
      </c>
      <c r="AM2410" s="28" t="str">
        <f aca="false">IF($H2410="","",IF(MATCH($H2410,$H$2:$H$3000,0)&lt;&gt;ROW()-1,"",COUNT($AM$1:$AM2409)+1))</f>
        <v/>
      </c>
      <c r="AN2410" s="28" t="str">
        <f aca="false">IF($I2410="","",IF(MATCH($I2410,$I$2:$I$3000,0)&lt;&gt;ROW()-1,"",COUNT($AN$1:$AN2409)+1))</f>
        <v/>
      </c>
      <c r="AO2410" s="28" t="str">
        <f aca="false">IF($Q2410="","",IF(MATCH($Q2410,$Q$2:$Q$3000,0)&lt;&gt;ROW()-1,"",COUNT($AO$1:$AO2409)+1))</f>
        <v/>
      </c>
    </row>
    <row r="2411" customFormat="false" ht="12.75" hidden="false" customHeight="true" outlineLevel="0" collapsed="false">
      <c r="W2411" s="24" t="n">
        <f aca="false">IF($F2411="",0,IFERROR(IF(ISNUMBER($F2411),INT($F2411),DATE(VALUE(MID(SUBSTITUTE(LEFT($F2411,FIND(" ",$F2411&amp;" ")-1),"/",REPT(" ",20)),41,20)),VALUE(LEFT(SUBSTITUTE(LEFT($F2411,FIND(" ",$F2411&amp;" ")-1),"/",REPT(" ",20)),20)),VALUE(MID(SUBSTITUTE(LEFT($F2411,FIND(" ",$F2411&amp;" ")-1),"/",REPT(" ",20)),21,20)))),0))</f>
        <v>0</v>
      </c>
      <c r="X2411" s="25" t="str">
        <f aca="false">IF(ISNUMBER($N2411),$N2411*Validation!$B$5,"")</f>
        <v/>
      </c>
      <c r="Y2411" s="26" t="str">
        <f aca="false">IF($A2411="","",SUBSTITUTE(SUBSTITUTE(SUBSTITUTE(SUBSTITUTE(SUBSTITUTE(SUBSTITUTE(SUBSTITUTE(UPPER(TRIM($A2411)),"Á","A"),"É","E"),"Í","I"),"Ó","O"),"Ú","U"),"Ñ","N"),"Ü","U"))</f>
        <v/>
      </c>
      <c r="Z2411" s="26" t="str">
        <f aca="false">IF($Y2411="","",LEFT($Y2411,1)&amp;" "&amp;TRIM(RIGHT(SUBSTITUTE($Y2411," ",REPT(" ",50)),50)))</f>
        <v/>
      </c>
      <c r="AA2411" s="27" t="str">
        <f aca="false">IF($AF2411="","",IF(COUNTIF(Validation!$U$19:$U$178,$AF2411)&gt;0,"OK","NO MATCH"))</f>
        <v/>
      </c>
      <c r="AB2411" s="27" t="str">
        <f aca="false">IF($W2411=0,"",IF(AND($W2411&gt;=Validation!$B$3,$W2411&lt;=Validation!$C$3),"Yes","No"))</f>
        <v/>
      </c>
      <c r="AC2411" s="26" t="str">
        <f aca="false">IF($A2411="","",$AF2411&amp;"|"&amp;TEXT($W2411,"yyyy-mm-dd")&amp;"|"&amp;$J2411&amp;"|"&amp;$N2411)</f>
        <v/>
      </c>
      <c r="AD2411" s="27" t="str">
        <f aca="false">IF($AC2411="","",IF(COUNTIF($AC$2:$AC$3000,$AC2411)&gt;1,"REVIEW","OK"))</f>
        <v/>
      </c>
      <c r="AE2411" s="27" t="str">
        <f aca="false">IF(OR($W2411=0,$O2411=""),"",IF(IFERROR(IF(ISNUMBER($O2411),INT($O2411),DATE(VALUE(MID(SUBSTITUTE(LEFT($O2411,FIND(" ",$O2411&amp;" ")-1),"/",REPT(" ",20)),41,20)),VALUE(LEFT(SUBSTITUTE(LEFT($O2411,FIND(" ",$O2411&amp;" ")-1),"/",REPT(" ",20)),20)),VALUE(MID(SUBSTITUTE(LEFT($O2411,FIND(" ",$O2411&amp;" ")-1),"/",REPT(" ",20)),21,20)))),0)&gt;$W2411,"Late","Same day"))</f>
        <v/>
      </c>
      <c r="AF2411" s="26" t="str">
        <f aca="false">IF($A2411="","",IFERROR(INDEX(Validation!$C$193:$C$217,MATCH($A2411,Validation!$A$193:$A$217,0)),IF(COUNTIF(Validation!$U$19:$U$178,$Z2411)&gt;0,$Z2411,IF(COUNTIF(Validation!$S$19:$S$178,$AI2411)=1,INDEX(Validation!$U$19:$U$178,MATCH($AI2411,Validation!$S$19:$S$178,0)),$Z2411))))</f>
        <v/>
      </c>
      <c r="AG2411" s="27" t="str">
        <f aca="false">IF(COUNTA($A2411:$U2411)=0,"",IF($A2411="","No name",IF($F2411="","No date",IF($W2411=0,"Date ilegible",IF(NOT(ISNUMBER($N2411)),"Hours no numéricas",IF($AA2411="NO MATCH","Person no identificada","OK"))))))</f>
        <v/>
      </c>
      <c r="AH2411" s="27" t="str">
        <f aca="false">IF($W2411=0,"No date",IF($W2411&lt;Validation!$B$3,"Before period",IF($W2411&gt;Validation!$C$3,"After period","In period")))</f>
        <v>No date</v>
      </c>
      <c r="AI2411" s="26" t="str">
        <f aca="false">IF($Y2411="","",TRIM(RIGHT(SUBSTITUTE($Y2411," ",REPT(" ",50)),50)))</f>
        <v/>
      </c>
      <c r="AJ2411" s="27" t="str">
        <f aca="false">IF($A2411="","",IF(NOT(ISERROR(MATCH($A2411,Validation!$A$193:$A$217,0))),"Manual mapping",IF(COUNTIF(Validation!$U$19:$U$178,$Z2411)&gt;0,"Direct",IF(COUNTIF(Validation!$S$19:$S$178,$AI2411)=1,"By surname","Unresolved"))))</f>
        <v/>
      </c>
      <c r="AK2411" s="28" t="str">
        <f aca="false">IF($L2411="","",IF(MATCH($L2411,$L$2:$L$3000,0)&lt;&gt;ROW()-1,"",COUNT($AK$1:$AK2410)+1))</f>
        <v/>
      </c>
      <c r="AL2411" s="28" t="str">
        <f aca="false">IF($G2411="","",IF(MATCH($G2411,$G$2:$G$3000,0)&lt;&gt;ROW()-1,"",COUNT($AL$1:$AL2410)+1))</f>
        <v/>
      </c>
      <c r="AM2411" s="28" t="str">
        <f aca="false">IF($H2411="","",IF(MATCH($H2411,$H$2:$H$3000,0)&lt;&gt;ROW()-1,"",COUNT($AM$1:$AM2410)+1))</f>
        <v/>
      </c>
      <c r="AN2411" s="28" t="str">
        <f aca="false">IF($I2411="","",IF(MATCH($I2411,$I$2:$I$3000,0)&lt;&gt;ROW()-1,"",COUNT($AN$1:$AN2410)+1))</f>
        <v/>
      </c>
      <c r="AO2411" s="28" t="str">
        <f aca="false">IF($Q2411="","",IF(MATCH($Q2411,$Q$2:$Q$3000,0)&lt;&gt;ROW()-1,"",COUNT($AO$1:$AO2410)+1))</f>
        <v/>
      </c>
    </row>
    <row r="2412" customFormat="false" ht="12.75" hidden="false" customHeight="true" outlineLevel="0" collapsed="false">
      <c r="W2412" s="24" t="n">
        <f aca="false">IF($F2412="",0,IFERROR(IF(ISNUMBER($F2412),INT($F2412),DATE(VALUE(MID(SUBSTITUTE(LEFT($F2412,FIND(" ",$F2412&amp;" ")-1),"/",REPT(" ",20)),41,20)),VALUE(LEFT(SUBSTITUTE(LEFT($F2412,FIND(" ",$F2412&amp;" ")-1),"/",REPT(" ",20)),20)),VALUE(MID(SUBSTITUTE(LEFT($F2412,FIND(" ",$F2412&amp;" ")-1),"/",REPT(" ",20)),21,20)))),0))</f>
        <v>0</v>
      </c>
      <c r="X2412" s="25" t="str">
        <f aca="false">IF(ISNUMBER($N2412),$N2412*Validation!$B$5,"")</f>
        <v/>
      </c>
      <c r="Y2412" s="26" t="str">
        <f aca="false">IF($A2412="","",SUBSTITUTE(SUBSTITUTE(SUBSTITUTE(SUBSTITUTE(SUBSTITUTE(SUBSTITUTE(SUBSTITUTE(UPPER(TRIM($A2412)),"Á","A"),"É","E"),"Í","I"),"Ó","O"),"Ú","U"),"Ñ","N"),"Ü","U"))</f>
        <v/>
      </c>
      <c r="Z2412" s="26" t="str">
        <f aca="false">IF($Y2412="","",LEFT($Y2412,1)&amp;" "&amp;TRIM(RIGHT(SUBSTITUTE($Y2412," ",REPT(" ",50)),50)))</f>
        <v/>
      </c>
      <c r="AA2412" s="27" t="str">
        <f aca="false">IF($AF2412="","",IF(COUNTIF(Validation!$U$19:$U$178,$AF2412)&gt;0,"OK","NO MATCH"))</f>
        <v/>
      </c>
      <c r="AB2412" s="27" t="str">
        <f aca="false">IF($W2412=0,"",IF(AND($W2412&gt;=Validation!$B$3,$W2412&lt;=Validation!$C$3),"Yes","No"))</f>
        <v/>
      </c>
      <c r="AC2412" s="26" t="str">
        <f aca="false">IF($A2412="","",$AF2412&amp;"|"&amp;TEXT($W2412,"yyyy-mm-dd")&amp;"|"&amp;$J2412&amp;"|"&amp;$N2412)</f>
        <v/>
      </c>
      <c r="AD2412" s="27" t="str">
        <f aca="false">IF($AC2412="","",IF(COUNTIF($AC$2:$AC$3000,$AC2412)&gt;1,"REVIEW","OK"))</f>
        <v/>
      </c>
      <c r="AE2412" s="27" t="str">
        <f aca="false">IF(OR($W2412=0,$O2412=""),"",IF(IFERROR(IF(ISNUMBER($O2412),INT($O2412),DATE(VALUE(MID(SUBSTITUTE(LEFT($O2412,FIND(" ",$O2412&amp;" ")-1),"/",REPT(" ",20)),41,20)),VALUE(LEFT(SUBSTITUTE(LEFT($O2412,FIND(" ",$O2412&amp;" ")-1),"/",REPT(" ",20)),20)),VALUE(MID(SUBSTITUTE(LEFT($O2412,FIND(" ",$O2412&amp;" ")-1),"/",REPT(" ",20)),21,20)))),0)&gt;$W2412,"Late","Same day"))</f>
        <v/>
      </c>
      <c r="AF2412" s="26" t="str">
        <f aca="false">IF($A2412="","",IFERROR(INDEX(Validation!$C$193:$C$217,MATCH($A2412,Validation!$A$193:$A$217,0)),IF(COUNTIF(Validation!$U$19:$U$178,$Z2412)&gt;0,$Z2412,IF(COUNTIF(Validation!$S$19:$S$178,$AI2412)=1,INDEX(Validation!$U$19:$U$178,MATCH($AI2412,Validation!$S$19:$S$178,0)),$Z2412))))</f>
        <v/>
      </c>
      <c r="AG2412" s="27" t="str">
        <f aca="false">IF(COUNTA($A2412:$U2412)=0,"",IF($A2412="","No name",IF($F2412="","No date",IF($W2412=0,"Date ilegible",IF(NOT(ISNUMBER($N2412)),"Hours no numéricas",IF($AA2412="NO MATCH","Person no identificada","OK"))))))</f>
        <v/>
      </c>
      <c r="AH2412" s="27" t="str">
        <f aca="false">IF($W2412=0,"No date",IF($W2412&lt;Validation!$B$3,"Before period",IF($W2412&gt;Validation!$C$3,"After period","In period")))</f>
        <v>No date</v>
      </c>
      <c r="AI2412" s="26" t="str">
        <f aca="false">IF($Y2412="","",TRIM(RIGHT(SUBSTITUTE($Y2412," ",REPT(" ",50)),50)))</f>
        <v/>
      </c>
      <c r="AJ2412" s="27" t="str">
        <f aca="false">IF($A2412="","",IF(NOT(ISERROR(MATCH($A2412,Validation!$A$193:$A$217,0))),"Manual mapping",IF(COUNTIF(Validation!$U$19:$U$178,$Z2412)&gt;0,"Direct",IF(COUNTIF(Validation!$S$19:$S$178,$AI2412)=1,"By surname","Unresolved"))))</f>
        <v/>
      </c>
      <c r="AK2412" s="28" t="str">
        <f aca="false">IF($L2412="","",IF(MATCH($L2412,$L$2:$L$3000,0)&lt;&gt;ROW()-1,"",COUNT($AK$1:$AK2411)+1))</f>
        <v/>
      </c>
      <c r="AL2412" s="28" t="str">
        <f aca="false">IF($G2412="","",IF(MATCH($G2412,$G$2:$G$3000,0)&lt;&gt;ROW()-1,"",COUNT($AL$1:$AL2411)+1))</f>
        <v/>
      </c>
      <c r="AM2412" s="28" t="str">
        <f aca="false">IF($H2412="","",IF(MATCH($H2412,$H$2:$H$3000,0)&lt;&gt;ROW()-1,"",COUNT($AM$1:$AM2411)+1))</f>
        <v/>
      </c>
      <c r="AN2412" s="28" t="str">
        <f aca="false">IF($I2412="","",IF(MATCH($I2412,$I$2:$I$3000,0)&lt;&gt;ROW()-1,"",COUNT($AN$1:$AN2411)+1))</f>
        <v/>
      </c>
      <c r="AO2412" s="28" t="str">
        <f aca="false">IF($Q2412="","",IF(MATCH($Q2412,$Q$2:$Q$3000,0)&lt;&gt;ROW()-1,"",COUNT($AO$1:$AO2411)+1))</f>
        <v/>
      </c>
    </row>
    <row r="2413" customFormat="false" ht="12.75" hidden="false" customHeight="true" outlineLevel="0" collapsed="false">
      <c r="W2413" s="24" t="n">
        <f aca="false">IF($F2413="",0,IFERROR(IF(ISNUMBER($F2413),INT($F2413),DATE(VALUE(MID(SUBSTITUTE(LEFT($F2413,FIND(" ",$F2413&amp;" ")-1),"/",REPT(" ",20)),41,20)),VALUE(LEFT(SUBSTITUTE(LEFT($F2413,FIND(" ",$F2413&amp;" ")-1),"/",REPT(" ",20)),20)),VALUE(MID(SUBSTITUTE(LEFT($F2413,FIND(" ",$F2413&amp;" ")-1),"/",REPT(" ",20)),21,20)))),0))</f>
        <v>0</v>
      </c>
      <c r="X2413" s="25" t="str">
        <f aca="false">IF(ISNUMBER($N2413),$N2413*Validation!$B$5,"")</f>
        <v/>
      </c>
      <c r="Y2413" s="26" t="str">
        <f aca="false">IF($A2413="","",SUBSTITUTE(SUBSTITUTE(SUBSTITUTE(SUBSTITUTE(SUBSTITUTE(SUBSTITUTE(SUBSTITUTE(UPPER(TRIM($A2413)),"Á","A"),"É","E"),"Í","I"),"Ó","O"),"Ú","U"),"Ñ","N"),"Ü","U"))</f>
        <v/>
      </c>
      <c r="Z2413" s="26" t="str">
        <f aca="false">IF($Y2413="","",LEFT($Y2413,1)&amp;" "&amp;TRIM(RIGHT(SUBSTITUTE($Y2413," ",REPT(" ",50)),50)))</f>
        <v/>
      </c>
      <c r="AA2413" s="27" t="str">
        <f aca="false">IF($AF2413="","",IF(COUNTIF(Validation!$U$19:$U$178,$AF2413)&gt;0,"OK","NO MATCH"))</f>
        <v/>
      </c>
      <c r="AB2413" s="27" t="str">
        <f aca="false">IF($W2413=0,"",IF(AND($W2413&gt;=Validation!$B$3,$W2413&lt;=Validation!$C$3),"Yes","No"))</f>
        <v/>
      </c>
      <c r="AC2413" s="26" t="str">
        <f aca="false">IF($A2413="","",$AF2413&amp;"|"&amp;TEXT($W2413,"yyyy-mm-dd")&amp;"|"&amp;$J2413&amp;"|"&amp;$N2413)</f>
        <v/>
      </c>
      <c r="AD2413" s="27" t="str">
        <f aca="false">IF($AC2413="","",IF(COUNTIF($AC$2:$AC$3000,$AC2413)&gt;1,"REVIEW","OK"))</f>
        <v/>
      </c>
      <c r="AE2413" s="27" t="str">
        <f aca="false">IF(OR($W2413=0,$O2413=""),"",IF(IFERROR(IF(ISNUMBER($O2413),INT($O2413),DATE(VALUE(MID(SUBSTITUTE(LEFT($O2413,FIND(" ",$O2413&amp;" ")-1),"/",REPT(" ",20)),41,20)),VALUE(LEFT(SUBSTITUTE(LEFT($O2413,FIND(" ",$O2413&amp;" ")-1),"/",REPT(" ",20)),20)),VALUE(MID(SUBSTITUTE(LEFT($O2413,FIND(" ",$O2413&amp;" ")-1),"/",REPT(" ",20)),21,20)))),0)&gt;$W2413,"Late","Same day"))</f>
        <v/>
      </c>
      <c r="AF2413" s="26" t="str">
        <f aca="false">IF($A2413="","",IFERROR(INDEX(Validation!$C$193:$C$217,MATCH($A2413,Validation!$A$193:$A$217,0)),IF(COUNTIF(Validation!$U$19:$U$178,$Z2413)&gt;0,$Z2413,IF(COUNTIF(Validation!$S$19:$S$178,$AI2413)=1,INDEX(Validation!$U$19:$U$178,MATCH($AI2413,Validation!$S$19:$S$178,0)),$Z2413))))</f>
        <v/>
      </c>
      <c r="AG2413" s="27" t="str">
        <f aca="false">IF(COUNTA($A2413:$U2413)=0,"",IF($A2413="","No name",IF($F2413="","No date",IF($W2413=0,"Date ilegible",IF(NOT(ISNUMBER($N2413)),"Hours no numéricas",IF($AA2413="NO MATCH","Person no identificada","OK"))))))</f>
        <v/>
      </c>
      <c r="AH2413" s="27" t="str">
        <f aca="false">IF($W2413=0,"No date",IF($W2413&lt;Validation!$B$3,"Before period",IF($W2413&gt;Validation!$C$3,"After period","In period")))</f>
        <v>No date</v>
      </c>
      <c r="AI2413" s="26" t="str">
        <f aca="false">IF($Y2413="","",TRIM(RIGHT(SUBSTITUTE($Y2413," ",REPT(" ",50)),50)))</f>
        <v/>
      </c>
      <c r="AJ2413" s="27" t="str">
        <f aca="false">IF($A2413="","",IF(NOT(ISERROR(MATCH($A2413,Validation!$A$193:$A$217,0))),"Manual mapping",IF(COUNTIF(Validation!$U$19:$U$178,$Z2413)&gt;0,"Direct",IF(COUNTIF(Validation!$S$19:$S$178,$AI2413)=1,"By surname","Unresolved"))))</f>
        <v/>
      </c>
      <c r="AK2413" s="28" t="str">
        <f aca="false">IF($L2413="","",IF(MATCH($L2413,$L$2:$L$3000,0)&lt;&gt;ROW()-1,"",COUNT($AK$1:$AK2412)+1))</f>
        <v/>
      </c>
      <c r="AL2413" s="28" t="str">
        <f aca="false">IF($G2413="","",IF(MATCH($G2413,$G$2:$G$3000,0)&lt;&gt;ROW()-1,"",COUNT($AL$1:$AL2412)+1))</f>
        <v/>
      </c>
      <c r="AM2413" s="28" t="str">
        <f aca="false">IF($H2413="","",IF(MATCH($H2413,$H$2:$H$3000,0)&lt;&gt;ROW()-1,"",COUNT($AM$1:$AM2412)+1))</f>
        <v/>
      </c>
      <c r="AN2413" s="28" t="str">
        <f aca="false">IF($I2413="","",IF(MATCH($I2413,$I$2:$I$3000,0)&lt;&gt;ROW()-1,"",COUNT($AN$1:$AN2412)+1))</f>
        <v/>
      </c>
      <c r="AO2413" s="28" t="str">
        <f aca="false">IF($Q2413="","",IF(MATCH($Q2413,$Q$2:$Q$3000,0)&lt;&gt;ROW()-1,"",COUNT($AO$1:$AO2412)+1))</f>
        <v/>
      </c>
    </row>
    <row r="2414" customFormat="false" ht="12.75" hidden="false" customHeight="true" outlineLevel="0" collapsed="false">
      <c r="W2414" s="24" t="n">
        <f aca="false">IF($F2414="",0,IFERROR(IF(ISNUMBER($F2414),INT($F2414),DATE(VALUE(MID(SUBSTITUTE(LEFT($F2414,FIND(" ",$F2414&amp;" ")-1),"/",REPT(" ",20)),41,20)),VALUE(LEFT(SUBSTITUTE(LEFT($F2414,FIND(" ",$F2414&amp;" ")-1),"/",REPT(" ",20)),20)),VALUE(MID(SUBSTITUTE(LEFT($F2414,FIND(" ",$F2414&amp;" ")-1),"/",REPT(" ",20)),21,20)))),0))</f>
        <v>0</v>
      </c>
      <c r="X2414" s="25" t="str">
        <f aca="false">IF(ISNUMBER($N2414),$N2414*Validation!$B$5,"")</f>
        <v/>
      </c>
      <c r="Y2414" s="26" t="str">
        <f aca="false">IF($A2414="","",SUBSTITUTE(SUBSTITUTE(SUBSTITUTE(SUBSTITUTE(SUBSTITUTE(SUBSTITUTE(SUBSTITUTE(UPPER(TRIM($A2414)),"Á","A"),"É","E"),"Í","I"),"Ó","O"),"Ú","U"),"Ñ","N"),"Ü","U"))</f>
        <v/>
      </c>
      <c r="Z2414" s="26" t="str">
        <f aca="false">IF($Y2414="","",LEFT($Y2414,1)&amp;" "&amp;TRIM(RIGHT(SUBSTITUTE($Y2414," ",REPT(" ",50)),50)))</f>
        <v/>
      </c>
      <c r="AA2414" s="27" t="str">
        <f aca="false">IF($AF2414="","",IF(COUNTIF(Validation!$U$19:$U$178,$AF2414)&gt;0,"OK","NO MATCH"))</f>
        <v/>
      </c>
      <c r="AB2414" s="27" t="str">
        <f aca="false">IF($W2414=0,"",IF(AND($W2414&gt;=Validation!$B$3,$W2414&lt;=Validation!$C$3),"Yes","No"))</f>
        <v/>
      </c>
      <c r="AC2414" s="26" t="str">
        <f aca="false">IF($A2414="","",$AF2414&amp;"|"&amp;TEXT($W2414,"yyyy-mm-dd")&amp;"|"&amp;$J2414&amp;"|"&amp;$N2414)</f>
        <v/>
      </c>
      <c r="AD2414" s="27" t="str">
        <f aca="false">IF($AC2414="","",IF(COUNTIF($AC$2:$AC$3000,$AC2414)&gt;1,"REVIEW","OK"))</f>
        <v/>
      </c>
      <c r="AE2414" s="27" t="str">
        <f aca="false">IF(OR($W2414=0,$O2414=""),"",IF(IFERROR(IF(ISNUMBER($O2414),INT($O2414),DATE(VALUE(MID(SUBSTITUTE(LEFT($O2414,FIND(" ",$O2414&amp;" ")-1),"/",REPT(" ",20)),41,20)),VALUE(LEFT(SUBSTITUTE(LEFT($O2414,FIND(" ",$O2414&amp;" ")-1),"/",REPT(" ",20)),20)),VALUE(MID(SUBSTITUTE(LEFT($O2414,FIND(" ",$O2414&amp;" ")-1),"/",REPT(" ",20)),21,20)))),0)&gt;$W2414,"Late","Same day"))</f>
        <v/>
      </c>
      <c r="AF2414" s="26" t="str">
        <f aca="false">IF($A2414="","",IFERROR(INDEX(Validation!$C$193:$C$217,MATCH($A2414,Validation!$A$193:$A$217,0)),IF(COUNTIF(Validation!$U$19:$U$178,$Z2414)&gt;0,$Z2414,IF(COUNTIF(Validation!$S$19:$S$178,$AI2414)=1,INDEX(Validation!$U$19:$U$178,MATCH($AI2414,Validation!$S$19:$S$178,0)),$Z2414))))</f>
        <v/>
      </c>
      <c r="AG2414" s="27" t="str">
        <f aca="false">IF(COUNTA($A2414:$U2414)=0,"",IF($A2414="","No name",IF($F2414="","No date",IF($W2414=0,"Date ilegible",IF(NOT(ISNUMBER($N2414)),"Hours no numéricas",IF($AA2414="NO MATCH","Person no identificada","OK"))))))</f>
        <v/>
      </c>
      <c r="AH2414" s="27" t="str">
        <f aca="false">IF($W2414=0,"No date",IF($W2414&lt;Validation!$B$3,"Before period",IF($W2414&gt;Validation!$C$3,"After period","In period")))</f>
        <v>No date</v>
      </c>
      <c r="AI2414" s="26" t="str">
        <f aca="false">IF($Y2414="","",TRIM(RIGHT(SUBSTITUTE($Y2414," ",REPT(" ",50)),50)))</f>
        <v/>
      </c>
      <c r="AJ2414" s="27" t="str">
        <f aca="false">IF($A2414="","",IF(NOT(ISERROR(MATCH($A2414,Validation!$A$193:$A$217,0))),"Manual mapping",IF(COUNTIF(Validation!$U$19:$U$178,$Z2414)&gt;0,"Direct",IF(COUNTIF(Validation!$S$19:$S$178,$AI2414)=1,"By surname","Unresolved"))))</f>
        <v/>
      </c>
      <c r="AK2414" s="28" t="str">
        <f aca="false">IF($L2414="","",IF(MATCH($L2414,$L$2:$L$3000,0)&lt;&gt;ROW()-1,"",COUNT($AK$1:$AK2413)+1))</f>
        <v/>
      </c>
      <c r="AL2414" s="28" t="str">
        <f aca="false">IF($G2414="","",IF(MATCH($G2414,$G$2:$G$3000,0)&lt;&gt;ROW()-1,"",COUNT($AL$1:$AL2413)+1))</f>
        <v/>
      </c>
      <c r="AM2414" s="28" t="str">
        <f aca="false">IF($H2414="","",IF(MATCH($H2414,$H$2:$H$3000,0)&lt;&gt;ROW()-1,"",COUNT($AM$1:$AM2413)+1))</f>
        <v/>
      </c>
      <c r="AN2414" s="28" t="str">
        <f aca="false">IF($I2414="","",IF(MATCH($I2414,$I$2:$I$3000,0)&lt;&gt;ROW()-1,"",COUNT($AN$1:$AN2413)+1))</f>
        <v/>
      </c>
      <c r="AO2414" s="28" t="str">
        <f aca="false">IF($Q2414="","",IF(MATCH($Q2414,$Q$2:$Q$3000,0)&lt;&gt;ROW()-1,"",COUNT($AO$1:$AO2413)+1))</f>
        <v/>
      </c>
    </row>
    <row r="2415" customFormat="false" ht="12.75" hidden="false" customHeight="true" outlineLevel="0" collapsed="false">
      <c r="W2415" s="24" t="n">
        <f aca="false">IF($F2415="",0,IFERROR(IF(ISNUMBER($F2415),INT($F2415),DATE(VALUE(MID(SUBSTITUTE(LEFT($F2415,FIND(" ",$F2415&amp;" ")-1),"/",REPT(" ",20)),41,20)),VALUE(LEFT(SUBSTITUTE(LEFT($F2415,FIND(" ",$F2415&amp;" ")-1),"/",REPT(" ",20)),20)),VALUE(MID(SUBSTITUTE(LEFT($F2415,FIND(" ",$F2415&amp;" ")-1),"/",REPT(" ",20)),21,20)))),0))</f>
        <v>0</v>
      </c>
      <c r="X2415" s="25" t="str">
        <f aca="false">IF(ISNUMBER($N2415),$N2415*Validation!$B$5,"")</f>
        <v/>
      </c>
      <c r="Y2415" s="26" t="str">
        <f aca="false">IF($A2415="","",SUBSTITUTE(SUBSTITUTE(SUBSTITUTE(SUBSTITUTE(SUBSTITUTE(SUBSTITUTE(SUBSTITUTE(UPPER(TRIM($A2415)),"Á","A"),"É","E"),"Í","I"),"Ó","O"),"Ú","U"),"Ñ","N"),"Ü","U"))</f>
        <v/>
      </c>
      <c r="Z2415" s="26" t="str">
        <f aca="false">IF($Y2415="","",LEFT($Y2415,1)&amp;" "&amp;TRIM(RIGHT(SUBSTITUTE($Y2415," ",REPT(" ",50)),50)))</f>
        <v/>
      </c>
      <c r="AA2415" s="27" t="str">
        <f aca="false">IF($AF2415="","",IF(COUNTIF(Validation!$U$19:$U$178,$AF2415)&gt;0,"OK","NO MATCH"))</f>
        <v/>
      </c>
      <c r="AB2415" s="27" t="str">
        <f aca="false">IF($W2415=0,"",IF(AND($W2415&gt;=Validation!$B$3,$W2415&lt;=Validation!$C$3),"Yes","No"))</f>
        <v/>
      </c>
      <c r="AC2415" s="26" t="str">
        <f aca="false">IF($A2415="","",$AF2415&amp;"|"&amp;TEXT($W2415,"yyyy-mm-dd")&amp;"|"&amp;$J2415&amp;"|"&amp;$N2415)</f>
        <v/>
      </c>
      <c r="AD2415" s="27" t="str">
        <f aca="false">IF($AC2415="","",IF(COUNTIF($AC$2:$AC$3000,$AC2415)&gt;1,"REVIEW","OK"))</f>
        <v/>
      </c>
      <c r="AE2415" s="27" t="str">
        <f aca="false">IF(OR($W2415=0,$O2415=""),"",IF(IFERROR(IF(ISNUMBER($O2415),INT($O2415),DATE(VALUE(MID(SUBSTITUTE(LEFT($O2415,FIND(" ",$O2415&amp;" ")-1),"/",REPT(" ",20)),41,20)),VALUE(LEFT(SUBSTITUTE(LEFT($O2415,FIND(" ",$O2415&amp;" ")-1),"/",REPT(" ",20)),20)),VALUE(MID(SUBSTITUTE(LEFT($O2415,FIND(" ",$O2415&amp;" ")-1),"/",REPT(" ",20)),21,20)))),0)&gt;$W2415,"Late","Same day"))</f>
        <v/>
      </c>
      <c r="AF2415" s="26" t="str">
        <f aca="false">IF($A2415="","",IFERROR(INDEX(Validation!$C$193:$C$217,MATCH($A2415,Validation!$A$193:$A$217,0)),IF(COUNTIF(Validation!$U$19:$U$178,$Z2415)&gt;0,$Z2415,IF(COUNTIF(Validation!$S$19:$S$178,$AI2415)=1,INDEX(Validation!$U$19:$U$178,MATCH($AI2415,Validation!$S$19:$S$178,0)),$Z2415))))</f>
        <v/>
      </c>
      <c r="AG2415" s="27" t="str">
        <f aca="false">IF(COUNTA($A2415:$U2415)=0,"",IF($A2415="","No name",IF($F2415="","No date",IF($W2415=0,"Date ilegible",IF(NOT(ISNUMBER($N2415)),"Hours no numéricas",IF($AA2415="NO MATCH","Person no identificada","OK"))))))</f>
        <v/>
      </c>
      <c r="AH2415" s="27" t="str">
        <f aca="false">IF($W2415=0,"No date",IF($W2415&lt;Validation!$B$3,"Before period",IF($W2415&gt;Validation!$C$3,"After period","In period")))</f>
        <v>No date</v>
      </c>
      <c r="AI2415" s="26" t="str">
        <f aca="false">IF($Y2415="","",TRIM(RIGHT(SUBSTITUTE($Y2415," ",REPT(" ",50)),50)))</f>
        <v/>
      </c>
      <c r="AJ2415" s="27" t="str">
        <f aca="false">IF($A2415="","",IF(NOT(ISERROR(MATCH($A2415,Validation!$A$193:$A$217,0))),"Manual mapping",IF(COUNTIF(Validation!$U$19:$U$178,$Z2415)&gt;0,"Direct",IF(COUNTIF(Validation!$S$19:$S$178,$AI2415)=1,"By surname","Unresolved"))))</f>
        <v/>
      </c>
      <c r="AK2415" s="28" t="str">
        <f aca="false">IF($L2415="","",IF(MATCH($L2415,$L$2:$L$3000,0)&lt;&gt;ROW()-1,"",COUNT($AK$1:$AK2414)+1))</f>
        <v/>
      </c>
      <c r="AL2415" s="28" t="str">
        <f aca="false">IF($G2415="","",IF(MATCH($G2415,$G$2:$G$3000,0)&lt;&gt;ROW()-1,"",COUNT($AL$1:$AL2414)+1))</f>
        <v/>
      </c>
      <c r="AM2415" s="28" t="str">
        <f aca="false">IF($H2415="","",IF(MATCH($H2415,$H$2:$H$3000,0)&lt;&gt;ROW()-1,"",COUNT($AM$1:$AM2414)+1))</f>
        <v/>
      </c>
      <c r="AN2415" s="28" t="str">
        <f aca="false">IF($I2415="","",IF(MATCH($I2415,$I$2:$I$3000,0)&lt;&gt;ROW()-1,"",COUNT($AN$1:$AN2414)+1))</f>
        <v/>
      </c>
      <c r="AO2415" s="28" t="str">
        <f aca="false">IF($Q2415="","",IF(MATCH($Q2415,$Q$2:$Q$3000,0)&lt;&gt;ROW()-1,"",COUNT($AO$1:$AO2414)+1))</f>
        <v/>
      </c>
    </row>
    <row r="2416" customFormat="false" ht="12.75" hidden="false" customHeight="true" outlineLevel="0" collapsed="false">
      <c r="W2416" s="24" t="n">
        <f aca="false">IF($F2416="",0,IFERROR(IF(ISNUMBER($F2416),INT($F2416),DATE(VALUE(MID(SUBSTITUTE(LEFT($F2416,FIND(" ",$F2416&amp;" ")-1),"/",REPT(" ",20)),41,20)),VALUE(LEFT(SUBSTITUTE(LEFT($F2416,FIND(" ",$F2416&amp;" ")-1),"/",REPT(" ",20)),20)),VALUE(MID(SUBSTITUTE(LEFT($F2416,FIND(" ",$F2416&amp;" ")-1),"/",REPT(" ",20)),21,20)))),0))</f>
        <v>0</v>
      </c>
      <c r="X2416" s="25" t="str">
        <f aca="false">IF(ISNUMBER($N2416),$N2416*Validation!$B$5,"")</f>
        <v/>
      </c>
      <c r="Y2416" s="26" t="str">
        <f aca="false">IF($A2416="","",SUBSTITUTE(SUBSTITUTE(SUBSTITUTE(SUBSTITUTE(SUBSTITUTE(SUBSTITUTE(SUBSTITUTE(UPPER(TRIM($A2416)),"Á","A"),"É","E"),"Í","I"),"Ó","O"),"Ú","U"),"Ñ","N"),"Ü","U"))</f>
        <v/>
      </c>
      <c r="Z2416" s="26" t="str">
        <f aca="false">IF($Y2416="","",LEFT($Y2416,1)&amp;" "&amp;TRIM(RIGHT(SUBSTITUTE($Y2416," ",REPT(" ",50)),50)))</f>
        <v/>
      </c>
      <c r="AA2416" s="27" t="str">
        <f aca="false">IF($AF2416="","",IF(COUNTIF(Validation!$U$19:$U$178,$AF2416)&gt;0,"OK","NO MATCH"))</f>
        <v/>
      </c>
      <c r="AB2416" s="27" t="str">
        <f aca="false">IF($W2416=0,"",IF(AND($W2416&gt;=Validation!$B$3,$W2416&lt;=Validation!$C$3),"Yes","No"))</f>
        <v/>
      </c>
      <c r="AC2416" s="26" t="str">
        <f aca="false">IF($A2416="","",$AF2416&amp;"|"&amp;TEXT($W2416,"yyyy-mm-dd")&amp;"|"&amp;$J2416&amp;"|"&amp;$N2416)</f>
        <v/>
      </c>
      <c r="AD2416" s="27" t="str">
        <f aca="false">IF($AC2416="","",IF(COUNTIF($AC$2:$AC$3000,$AC2416)&gt;1,"REVIEW","OK"))</f>
        <v/>
      </c>
      <c r="AE2416" s="27" t="str">
        <f aca="false">IF(OR($W2416=0,$O2416=""),"",IF(IFERROR(IF(ISNUMBER($O2416),INT($O2416),DATE(VALUE(MID(SUBSTITUTE(LEFT($O2416,FIND(" ",$O2416&amp;" ")-1),"/",REPT(" ",20)),41,20)),VALUE(LEFT(SUBSTITUTE(LEFT($O2416,FIND(" ",$O2416&amp;" ")-1),"/",REPT(" ",20)),20)),VALUE(MID(SUBSTITUTE(LEFT($O2416,FIND(" ",$O2416&amp;" ")-1),"/",REPT(" ",20)),21,20)))),0)&gt;$W2416,"Late","Same day"))</f>
        <v/>
      </c>
      <c r="AF2416" s="26" t="str">
        <f aca="false">IF($A2416="","",IFERROR(INDEX(Validation!$C$193:$C$217,MATCH($A2416,Validation!$A$193:$A$217,0)),IF(COUNTIF(Validation!$U$19:$U$178,$Z2416)&gt;0,$Z2416,IF(COUNTIF(Validation!$S$19:$S$178,$AI2416)=1,INDEX(Validation!$U$19:$U$178,MATCH($AI2416,Validation!$S$19:$S$178,0)),$Z2416))))</f>
        <v/>
      </c>
      <c r="AG2416" s="27" t="str">
        <f aca="false">IF(COUNTA($A2416:$U2416)=0,"",IF($A2416="","No name",IF($F2416="","No date",IF($W2416=0,"Date ilegible",IF(NOT(ISNUMBER($N2416)),"Hours no numéricas",IF($AA2416="NO MATCH","Person no identificada","OK"))))))</f>
        <v/>
      </c>
      <c r="AH2416" s="27" t="str">
        <f aca="false">IF($W2416=0,"No date",IF($W2416&lt;Validation!$B$3,"Before period",IF($W2416&gt;Validation!$C$3,"After period","In period")))</f>
        <v>No date</v>
      </c>
      <c r="AI2416" s="26" t="str">
        <f aca="false">IF($Y2416="","",TRIM(RIGHT(SUBSTITUTE($Y2416," ",REPT(" ",50)),50)))</f>
        <v/>
      </c>
      <c r="AJ2416" s="27" t="str">
        <f aca="false">IF($A2416="","",IF(NOT(ISERROR(MATCH($A2416,Validation!$A$193:$A$217,0))),"Manual mapping",IF(COUNTIF(Validation!$U$19:$U$178,$Z2416)&gt;0,"Direct",IF(COUNTIF(Validation!$S$19:$S$178,$AI2416)=1,"By surname","Unresolved"))))</f>
        <v/>
      </c>
      <c r="AK2416" s="28" t="str">
        <f aca="false">IF($L2416="","",IF(MATCH($L2416,$L$2:$L$3000,0)&lt;&gt;ROW()-1,"",COUNT($AK$1:$AK2415)+1))</f>
        <v/>
      </c>
      <c r="AL2416" s="28" t="str">
        <f aca="false">IF($G2416="","",IF(MATCH($G2416,$G$2:$G$3000,0)&lt;&gt;ROW()-1,"",COUNT($AL$1:$AL2415)+1))</f>
        <v/>
      </c>
      <c r="AM2416" s="28" t="str">
        <f aca="false">IF($H2416="","",IF(MATCH($H2416,$H$2:$H$3000,0)&lt;&gt;ROW()-1,"",COUNT($AM$1:$AM2415)+1))</f>
        <v/>
      </c>
      <c r="AN2416" s="28" t="str">
        <f aca="false">IF($I2416="","",IF(MATCH($I2416,$I$2:$I$3000,0)&lt;&gt;ROW()-1,"",COUNT($AN$1:$AN2415)+1))</f>
        <v/>
      </c>
      <c r="AO2416" s="28" t="str">
        <f aca="false">IF($Q2416="","",IF(MATCH($Q2416,$Q$2:$Q$3000,0)&lt;&gt;ROW()-1,"",COUNT($AO$1:$AO2415)+1))</f>
        <v/>
      </c>
    </row>
    <row r="2417" customFormat="false" ht="12.75" hidden="false" customHeight="true" outlineLevel="0" collapsed="false">
      <c r="W2417" s="24" t="n">
        <f aca="false">IF($F2417="",0,IFERROR(IF(ISNUMBER($F2417),INT($F2417),DATE(VALUE(MID(SUBSTITUTE(LEFT($F2417,FIND(" ",$F2417&amp;" ")-1),"/",REPT(" ",20)),41,20)),VALUE(LEFT(SUBSTITUTE(LEFT($F2417,FIND(" ",$F2417&amp;" ")-1),"/",REPT(" ",20)),20)),VALUE(MID(SUBSTITUTE(LEFT($F2417,FIND(" ",$F2417&amp;" ")-1),"/",REPT(" ",20)),21,20)))),0))</f>
        <v>0</v>
      </c>
      <c r="X2417" s="25" t="str">
        <f aca="false">IF(ISNUMBER($N2417),$N2417*Validation!$B$5,"")</f>
        <v/>
      </c>
      <c r="Y2417" s="26" t="str">
        <f aca="false">IF($A2417="","",SUBSTITUTE(SUBSTITUTE(SUBSTITUTE(SUBSTITUTE(SUBSTITUTE(SUBSTITUTE(SUBSTITUTE(UPPER(TRIM($A2417)),"Á","A"),"É","E"),"Í","I"),"Ó","O"),"Ú","U"),"Ñ","N"),"Ü","U"))</f>
        <v/>
      </c>
      <c r="Z2417" s="26" t="str">
        <f aca="false">IF($Y2417="","",LEFT($Y2417,1)&amp;" "&amp;TRIM(RIGHT(SUBSTITUTE($Y2417," ",REPT(" ",50)),50)))</f>
        <v/>
      </c>
      <c r="AA2417" s="27" t="str">
        <f aca="false">IF($AF2417="","",IF(COUNTIF(Validation!$U$19:$U$178,$AF2417)&gt;0,"OK","NO MATCH"))</f>
        <v/>
      </c>
      <c r="AB2417" s="27" t="str">
        <f aca="false">IF($W2417=0,"",IF(AND($W2417&gt;=Validation!$B$3,$W2417&lt;=Validation!$C$3),"Yes","No"))</f>
        <v/>
      </c>
      <c r="AC2417" s="26" t="str">
        <f aca="false">IF($A2417="","",$AF2417&amp;"|"&amp;TEXT($W2417,"yyyy-mm-dd")&amp;"|"&amp;$J2417&amp;"|"&amp;$N2417)</f>
        <v/>
      </c>
      <c r="AD2417" s="27" t="str">
        <f aca="false">IF($AC2417="","",IF(COUNTIF($AC$2:$AC$3000,$AC2417)&gt;1,"REVIEW","OK"))</f>
        <v/>
      </c>
      <c r="AE2417" s="27" t="str">
        <f aca="false">IF(OR($W2417=0,$O2417=""),"",IF(IFERROR(IF(ISNUMBER($O2417),INT($O2417),DATE(VALUE(MID(SUBSTITUTE(LEFT($O2417,FIND(" ",$O2417&amp;" ")-1),"/",REPT(" ",20)),41,20)),VALUE(LEFT(SUBSTITUTE(LEFT($O2417,FIND(" ",$O2417&amp;" ")-1),"/",REPT(" ",20)),20)),VALUE(MID(SUBSTITUTE(LEFT($O2417,FIND(" ",$O2417&amp;" ")-1),"/",REPT(" ",20)),21,20)))),0)&gt;$W2417,"Late","Same day"))</f>
        <v/>
      </c>
      <c r="AF2417" s="26" t="str">
        <f aca="false">IF($A2417="","",IFERROR(INDEX(Validation!$C$193:$C$217,MATCH($A2417,Validation!$A$193:$A$217,0)),IF(COUNTIF(Validation!$U$19:$U$178,$Z2417)&gt;0,$Z2417,IF(COUNTIF(Validation!$S$19:$S$178,$AI2417)=1,INDEX(Validation!$U$19:$U$178,MATCH($AI2417,Validation!$S$19:$S$178,0)),$Z2417))))</f>
        <v/>
      </c>
      <c r="AG2417" s="27" t="str">
        <f aca="false">IF(COUNTA($A2417:$U2417)=0,"",IF($A2417="","No name",IF($F2417="","No date",IF($W2417=0,"Date ilegible",IF(NOT(ISNUMBER($N2417)),"Hours no numéricas",IF($AA2417="NO MATCH","Person no identificada","OK"))))))</f>
        <v/>
      </c>
      <c r="AH2417" s="27" t="str">
        <f aca="false">IF($W2417=0,"No date",IF($W2417&lt;Validation!$B$3,"Before period",IF($W2417&gt;Validation!$C$3,"After period","In period")))</f>
        <v>No date</v>
      </c>
      <c r="AI2417" s="26" t="str">
        <f aca="false">IF($Y2417="","",TRIM(RIGHT(SUBSTITUTE($Y2417," ",REPT(" ",50)),50)))</f>
        <v/>
      </c>
      <c r="AJ2417" s="27" t="str">
        <f aca="false">IF($A2417="","",IF(NOT(ISERROR(MATCH($A2417,Validation!$A$193:$A$217,0))),"Manual mapping",IF(COUNTIF(Validation!$U$19:$U$178,$Z2417)&gt;0,"Direct",IF(COUNTIF(Validation!$S$19:$S$178,$AI2417)=1,"By surname","Unresolved"))))</f>
        <v/>
      </c>
      <c r="AK2417" s="28" t="str">
        <f aca="false">IF($L2417="","",IF(MATCH($L2417,$L$2:$L$3000,0)&lt;&gt;ROW()-1,"",COUNT($AK$1:$AK2416)+1))</f>
        <v/>
      </c>
      <c r="AL2417" s="28" t="str">
        <f aca="false">IF($G2417="","",IF(MATCH($G2417,$G$2:$G$3000,0)&lt;&gt;ROW()-1,"",COUNT($AL$1:$AL2416)+1))</f>
        <v/>
      </c>
      <c r="AM2417" s="28" t="str">
        <f aca="false">IF($H2417="","",IF(MATCH($H2417,$H$2:$H$3000,0)&lt;&gt;ROW()-1,"",COUNT($AM$1:$AM2416)+1))</f>
        <v/>
      </c>
      <c r="AN2417" s="28" t="str">
        <f aca="false">IF($I2417="","",IF(MATCH($I2417,$I$2:$I$3000,0)&lt;&gt;ROW()-1,"",COUNT($AN$1:$AN2416)+1))</f>
        <v/>
      </c>
      <c r="AO2417" s="28" t="str">
        <f aca="false">IF($Q2417="","",IF(MATCH($Q2417,$Q$2:$Q$3000,0)&lt;&gt;ROW()-1,"",COUNT($AO$1:$AO2416)+1))</f>
        <v/>
      </c>
    </row>
    <row r="2418" customFormat="false" ht="12.75" hidden="false" customHeight="true" outlineLevel="0" collapsed="false">
      <c r="W2418" s="24" t="n">
        <f aca="false">IF($F2418="",0,IFERROR(IF(ISNUMBER($F2418),INT($F2418),DATE(VALUE(MID(SUBSTITUTE(LEFT($F2418,FIND(" ",$F2418&amp;" ")-1),"/",REPT(" ",20)),41,20)),VALUE(LEFT(SUBSTITUTE(LEFT($F2418,FIND(" ",$F2418&amp;" ")-1),"/",REPT(" ",20)),20)),VALUE(MID(SUBSTITUTE(LEFT($F2418,FIND(" ",$F2418&amp;" ")-1),"/",REPT(" ",20)),21,20)))),0))</f>
        <v>0</v>
      </c>
      <c r="X2418" s="25" t="str">
        <f aca="false">IF(ISNUMBER($N2418),$N2418*Validation!$B$5,"")</f>
        <v/>
      </c>
      <c r="Y2418" s="26" t="str">
        <f aca="false">IF($A2418="","",SUBSTITUTE(SUBSTITUTE(SUBSTITUTE(SUBSTITUTE(SUBSTITUTE(SUBSTITUTE(SUBSTITUTE(UPPER(TRIM($A2418)),"Á","A"),"É","E"),"Í","I"),"Ó","O"),"Ú","U"),"Ñ","N"),"Ü","U"))</f>
        <v/>
      </c>
      <c r="Z2418" s="26" t="str">
        <f aca="false">IF($Y2418="","",LEFT($Y2418,1)&amp;" "&amp;TRIM(RIGHT(SUBSTITUTE($Y2418," ",REPT(" ",50)),50)))</f>
        <v/>
      </c>
      <c r="AA2418" s="27" t="str">
        <f aca="false">IF($AF2418="","",IF(COUNTIF(Validation!$U$19:$U$178,$AF2418)&gt;0,"OK","NO MATCH"))</f>
        <v/>
      </c>
      <c r="AB2418" s="27" t="str">
        <f aca="false">IF($W2418=0,"",IF(AND($W2418&gt;=Validation!$B$3,$W2418&lt;=Validation!$C$3),"Yes","No"))</f>
        <v/>
      </c>
      <c r="AC2418" s="26" t="str">
        <f aca="false">IF($A2418="","",$AF2418&amp;"|"&amp;TEXT($W2418,"yyyy-mm-dd")&amp;"|"&amp;$J2418&amp;"|"&amp;$N2418)</f>
        <v/>
      </c>
      <c r="AD2418" s="27" t="str">
        <f aca="false">IF($AC2418="","",IF(COUNTIF($AC$2:$AC$3000,$AC2418)&gt;1,"REVIEW","OK"))</f>
        <v/>
      </c>
      <c r="AE2418" s="27" t="str">
        <f aca="false">IF(OR($W2418=0,$O2418=""),"",IF(IFERROR(IF(ISNUMBER($O2418),INT($O2418),DATE(VALUE(MID(SUBSTITUTE(LEFT($O2418,FIND(" ",$O2418&amp;" ")-1),"/",REPT(" ",20)),41,20)),VALUE(LEFT(SUBSTITUTE(LEFT($O2418,FIND(" ",$O2418&amp;" ")-1),"/",REPT(" ",20)),20)),VALUE(MID(SUBSTITUTE(LEFT($O2418,FIND(" ",$O2418&amp;" ")-1),"/",REPT(" ",20)),21,20)))),0)&gt;$W2418,"Late","Same day"))</f>
        <v/>
      </c>
      <c r="AF2418" s="26" t="str">
        <f aca="false">IF($A2418="","",IFERROR(INDEX(Validation!$C$193:$C$217,MATCH($A2418,Validation!$A$193:$A$217,0)),IF(COUNTIF(Validation!$U$19:$U$178,$Z2418)&gt;0,$Z2418,IF(COUNTIF(Validation!$S$19:$S$178,$AI2418)=1,INDEX(Validation!$U$19:$U$178,MATCH($AI2418,Validation!$S$19:$S$178,0)),$Z2418))))</f>
        <v/>
      </c>
      <c r="AG2418" s="27" t="str">
        <f aca="false">IF(COUNTA($A2418:$U2418)=0,"",IF($A2418="","No name",IF($F2418="","No date",IF($W2418=0,"Date ilegible",IF(NOT(ISNUMBER($N2418)),"Hours no numéricas",IF($AA2418="NO MATCH","Person no identificada","OK"))))))</f>
        <v/>
      </c>
      <c r="AH2418" s="27" t="str">
        <f aca="false">IF($W2418=0,"No date",IF($W2418&lt;Validation!$B$3,"Before period",IF($W2418&gt;Validation!$C$3,"After period","In period")))</f>
        <v>No date</v>
      </c>
      <c r="AI2418" s="26" t="str">
        <f aca="false">IF($Y2418="","",TRIM(RIGHT(SUBSTITUTE($Y2418," ",REPT(" ",50)),50)))</f>
        <v/>
      </c>
      <c r="AJ2418" s="27" t="str">
        <f aca="false">IF($A2418="","",IF(NOT(ISERROR(MATCH($A2418,Validation!$A$193:$A$217,0))),"Manual mapping",IF(COUNTIF(Validation!$U$19:$U$178,$Z2418)&gt;0,"Direct",IF(COUNTIF(Validation!$S$19:$S$178,$AI2418)=1,"By surname","Unresolved"))))</f>
        <v/>
      </c>
      <c r="AK2418" s="28" t="str">
        <f aca="false">IF($L2418="","",IF(MATCH($L2418,$L$2:$L$3000,0)&lt;&gt;ROW()-1,"",COUNT($AK$1:$AK2417)+1))</f>
        <v/>
      </c>
      <c r="AL2418" s="28" t="str">
        <f aca="false">IF($G2418="","",IF(MATCH($G2418,$G$2:$G$3000,0)&lt;&gt;ROW()-1,"",COUNT($AL$1:$AL2417)+1))</f>
        <v/>
      </c>
      <c r="AM2418" s="28" t="str">
        <f aca="false">IF($H2418="","",IF(MATCH($H2418,$H$2:$H$3000,0)&lt;&gt;ROW()-1,"",COUNT($AM$1:$AM2417)+1))</f>
        <v/>
      </c>
      <c r="AN2418" s="28" t="str">
        <f aca="false">IF($I2418="","",IF(MATCH($I2418,$I$2:$I$3000,0)&lt;&gt;ROW()-1,"",COUNT($AN$1:$AN2417)+1))</f>
        <v/>
      </c>
      <c r="AO2418" s="28" t="str">
        <f aca="false">IF($Q2418="","",IF(MATCH($Q2418,$Q$2:$Q$3000,0)&lt;&gt;ROW()-1,"",COUNT($AO$1:$AO2417)+1))</f>
        <v/>
      </c>
    </row>
    <row r="2419" customFormat="false" ht="12.75" hidden="false" customHeight="true" outlineLevel="0" collapsed="false">
      <c r="W2419" s="24" t="n">
        <f aca="false">IF($F2419="",0,IFERROR(IF(ISNUMBER($F2419),INT($F2419),DATE(VALUE(MID(SUBSTITUTE(LEFT($F2419,FIND(" ",$F2419&amp;" ")-1),"/",REPT(" ",20)),41,20)),VALUE(LEFT(SUBSTITUTE(LEFT($F2419,FIND(" ",$F2419&amp;" ")-1),"/",REPT(" ",20)),20)),VALUE(MID(SUBSTITUTE(LEFT($F2419,FIND(" ",$F2419&amp;" ")-1),"/",REPT(" ",20)),21,20)))),0))</f>
        <v>0</v>
      </c>
      <c r="X2419" s="25" t="str">
        <f aca="false">IF(ISNUMBER($N2419),$N2419*Validation!$B$5,"")</f>
        <v/>
      </c>
      <c r="Y2419" s="26" t="str">
        <f aca="false">IF($A2419="","",SUBSTITUTE(SUBSTITUTE(SUBSTITUTE(SUBSTITUTE(SUBSTITUTE(SUBSTITUTE(SUBSTITUTE(UPPER(TRIM($A2419)),"Á","A"),"É","E"),"Í","I"),"Ó","O"),"Ú","U"),"Ñ","N"),"Ü","U"))</f>
        <v/>
      </c>
      <c r="Z2419" s="26" t="str">
        <f aca="false">IF($Y2419="","",LEFT($Y2419,1)&amp;" "&amp;TRIM(RIGHT(SUBSTITUTE($Y2419," ",REPT(" ",50)),50)))</f>
        <v/>
      </c>
      <c r="AA2419" s="27" t="str">
        <f aca="false">IF($AF2419="","",IF(COUNTIF(Validation!$U$19:$U$178,$AF2419)&gt;0,"OK","NO MATCH"))</f>
        <v/>
      </c>
      <c r="AB2419" s="27" t="str">
        <f aca="false">IF($W2419=0,"",IF(AND($W2419&gt;=Validation!$B$3,$W2419&lt;=Validation!$C$3),"Yes","No"))</f>
        <v/>
      </c>
      <c r="AC2419" s="26" t="str">
        <f aca="false">IF($A2419="","",$AF2419&amp;"|"&amp;TEXT($W2419,"yyyy-mm-dd")&amp;"|"&amp;$J2419&amp;"|"&amp;$N2419)</f>
        <v/>
      </c>
      <c r="AD2419" s="27" t="str">
        <f aca="false">IF($AC2419="","",IF(COUNTIF($AC$2:$AC$3000,$AC2419)&gt;1,"REVIEW","OK"))</f>
        <v/>
      </c>
      <c r="AE2419" s="27" t="str">
        <f aca="false">IF(OR($W2419=0,$O2419=""),"",IF(IFERROR(IF(ISNUMBER($O2419),INT($O2419),DATE(VALUE(MID(SUBSTITUTE(LEFT($O2419,FIND(" ",$O2419&amp;" ")-1),"/",REPT(" ",20)),41,20)),VALUE(LEFT(SUBSTITUTE(LEFT($O2419,FIND(" ",$O2419&amp;" ")-1),"/",REPT(" ",20)),20)),VALUE(MID(SUBSTITUTE(LEFT($O2419,FIND(" ",$O2419&amp;" ")-1),"/",REPT(" ",20)),21,20)))),0)&gt;$W2419,"Late","Same day"))</f>
        <v/>
      </c>
      <c r="AF2419" s="26" t="str">
        <f aca="false">IF($A2419="","",IFERROR(INDEX(Validation!$C$193:$C$217,MATCH($A2419,Validation!$A$193:$A$217,0)),IF(COUNTIF(Validation!$U$19:$U$178,$Z2419)&gt;0,$Z2419,IF(COUNTIF(Validation!$S$19:$S$178,$AI2419)=1,INDEX(Validation!$U$19:$U$178,MATCH($AI2419,Validation!$S$19:$S$178,0)),$Z2419))))</f>
        <v/>
      </c>
      <c r="AG2419" s="27" t="str">
        <f aca="false">IF(COUNTA($A2419:$U2419)=0,"",IF($A2419="","No name",IF($F2419="","No date",IF($W2419=0,"Date ilegible",IF(NOT(ISNUMBER($N2419)),"Hours no numéricas",IF($AA2419="NO MATCH","Person no identificada","OK"))))))</f>
        <v/>
      </c>
      <c r="AH2419" s="27" t="str">
        <f aca="false">IF($W2419=0,"No date",IF($W2419&lt;Validation!$B$3,"Before period",IF($W2419&gt;Validation!$C$3,"After period","In period")))</f>
        <v>No date</v>
      </c>
      <c r="AI2419" s="26" t="str">
        <f aca="false">IF($Y2419="","",TRIM(RIGHT(SUBSTITUTE($Y2419," ",REPT(" ",50)),50)))</f>
        <v/>
      </c>
      <c r="AJ2419" s="27" t="str">
        <f aca="false">IF($A2419="","",IF(NOT(ISERROR(MATCH($A2419,Validation!$A$193:$A$217,0))),"Manual mapping",IF(COUNTIF(Validation!$U$19:$U$178,$Z2419)&gt;0,"Direct",IF(COUNTIF(Validation!$S$19:$S$178,$AI2419)=1,"By surname","Unresolved"))))</f>
        <v/>
      </c>
      <c r="AK2419" s="28" t="str">
        <f aca="false">IF($L2419="","",IF(MATCH($L2419,$L$2:$L$3000,0)&lt;&gt;ROW()-1,"",COUNT($AK$1:$AK2418)+1))</f>
        <v/>
      </c>
      <c r="AL2419" s="28" t="str">
        <f aca="false">IF($G2419="","",IF(MATCH($G2419,$G$2:$G$3000,0)&lt;&gt;ROW()-1,"",COUNT($AL$1:$AL2418)+1))</f>
        <v/>
      </c>
      <c r="AM2419" s="28" t="str">
        <f aca="false">IF($H2419="","",IF(MATCH($H2419,$H$2:$H$3000,0)&lt;&gt;ROW()-1,"",COUNT($AM$1:$AM2418)+1))</f>
        <v/>
      </c>
      <c r="AN2419" s="28" t="str">
        <f aca="false">IF($I2419="","",IF(MATCH($I2419,$I$2:$I$3000,0)&lt;&gt;ROW()-1,"",COUNT($AN$1:$AN2418)+1))</f>
        <v/>
      </c>
      <c r="AO2419" s="28" t="str">
        <f aca="false">IF($Q2419="","",IF(MATCH($Q2419,$Q$2:$Q$3000,0)&lt;&gt;ROW()-1,"",COUNT($AO$1:$AO2418)+1))</f>
        <v/>
      </c>
    </row>
    <row r="2420" customFormat="false" ht="12.75" hidden="false" customHeight="true" outlineLevel="0" collapsed="false">
      <c r="W2420" s="24" t="n">
        <f aca="false">IF($F2420="",0,IFERROR(IF(ISNUMBER($F2420),INT($F2420),DATE(VALUE(MID(SUBSTITUTE(LEFT($F2420,FIND(" ",$F2420&amp;" ")-1),"/",REPT(" ",20)),41,20)),VALUE(LEFT(SUBSTITUTE(LEFT($F2420,FIND(" ",$F2420&amp;" ")-1),"/",REPT(" ",20)),20)),VALUE(MID(SUBSTITUTE(LEFT($F2420,FIND(" ",$F2420&amp;" ")-1),"/",REPT(" ",20)),21,20)))),0))</f>
        <v>0</v>
      </c>
      <c r="X2420" s="25" t="str">
        <f aca="false">IF(ISNUMBER($N2420),$N2420*Validation!$B$5,"")</f>
        <v/>
      </c>
      <c r="Y2420" s="26" t="str">
        <f aca="false">IF($A2420="","",SUBSTITUTE(SUBSTITUTE(SUBSTITUTE(SUBSTITUTE(SUBSTITUTE(SUBSTITUTE(SUBSTITUTE(UPPER(TRIM($A2420)),"Á","A"),"É","E"),"Í","I"),"Ó","O"),"Ú","U"),"Ñ","N"),"Ü","U"))</f>
        <v/>
      </c>
      <c r="Z2420" s="26" t="str">
        <f aca="false">IF($Y2420="","",LEFT($Y2420,1)&amp;" "&amp;TRIM(RIGHT(SUBSTITUTE($Y2420," ",REPT(" ",50)),50)))</f>
        <v/>
      </c>
      <c r="AA2420" s="27" t="str">
        <f aca="false">IF($AF2420="","",IF(COUNTIF(Validation!$U$19:$U$178,$AF2420)&gt;0,"OK","NO MATCH"))</f>
        <v/>
      </c>
      <c r="AB2420" s="27" t="str">
        <f aca="false">IF($W2420=0,"",IF(AND($W2420&gt;=Validation!$B$3,$W2420&lt;=Validation!$C$3),"Yes","No"))</f>
        <v/>
      </c>
      <c r="AC2420" s="26" t="str">
        <f aca="false">IF($A2420="","",$AF2420&amp;"|"&amp;TEXT($W2420,"yyyy-mm-dd")&amp;"|"&amp;$J2420&amp;"|"&amp;$N2420)</f>
        <v/>
      </c>
      <c r="AD2420" s="27" t="str">
        <f aca="false">IF($AC2420="","",IF(COUNTIF($AC$2:$AC$3000,$AC2420)&gt;1,"REVIEW","OK"))</f>
        <v/>
      </c>
      <c r="AE2420" s="27" t="str">
        <f aca="false">IF(OR($W2420=0,$O2420=""),"",IF(IFERROR(IF(ISNUMBER($O2420),INT($O2420),DATE(VALUE(MID(SUBSTITUTE(LEFT($O2420,FIND(" ",$O2420&amp;" ")-1),"/",REPT(" ",20)),41,20)),VALUE(LEFT(SUBSTITUTE(LEFT($O2420,FIND(" ",$O2420&amp;" ")-1),"/",REPT(" ",20)),20)),VALUE(MID(SUBSTITUTE(LEFT($O2420,FIND(" ",$O2420&amp;" ")-1),"/",REPT(" ",20)),21,20)))),0)&gt;$W2420,"Late","Same day"))</f>
        <v/>
      </c>
      <c r="AF2420" s="26" t="str">
        <f aca="false">IF($A2420="","",IFERROR(INDEX(Validation!$C$193:$C$217,MATCH($A2420,Validation!$A$193:$A$217,0)),IF(COUNTIF(Validation!$U$19:$U$178,$Z2420)&gt;0,$Z2420,IF(COUNTIF(Validation!$S$19:$S$178,$AI2420)=1,INDEX(Validation!$U$19:$U$178,MATCH($AI2420,Validation!$S$19:$S$178,0)),$Z2420))))</f>
        <v/>
      </c>
      <c r="AG2420" s="27" t="str">
        <f aca="false">IF(COUNTA($A2420:$U2420)=0,"",IF($A2420="","No name",IF($F2420="","No date",IF($W2420=0,"Date ilegible",IF(NOT(ISNUMBER($N2420)),"Hours no numéricas",IF($AA2420="NO MATCH","Person no identificada","OK"))))))</f>
        <v/>
      </c>
      <c r="AH2420" s="27" t="str">
        <f aca="false">IF($W2420=0,"No date",IF($W2420&lt;Validation!$B$3,"Before period",IF($W2420&gt;Validation!$C$3,"After period","In period")))</f>
        <v>No date</v>
      </c>
      <c r="AI2420" s="26" t="str">
        <f aca="false">IF($Y2420="","",TRIM(RIGHT(SUBSTITUTE($Y2420," ",REPT(" ",50)),50)))</f>
        <v/>
      </c>
      <c r="AJ2420" s="27" t="str">
        <f aca="false">IF($A2420="","",IF(NOT(ISERROR(MATCH($A2420,Validation!$A$193:$A$217,0))),"Manual mapping",IF(COUNTIF(Validation!$U$19:$U$178,$Z2420)&gt;0,"Direct",IF(COUNTIF(Validation!$S$19:$S$178,$AI2420)=1,"By surname","Unresolved"))))</f>
        <v/>
      </c>
      <c r="AK2420" s="28" t="str">
        <f aca="false">IF($L2420="","",IF(MATCH($L2420,$L$2:$L$3000,0)&lt;&gt;ROW()-1,"",COUNT($AK$1:$AK2419)+1))</f>
        <v/>
      </c>
      <c r="AL2420" s="28" t="str">
        <f aca="false">IF($G2420="","",IF(MATCH($G2420,$G$2:$G$3000,0)&lt;&gt;ROW()-1,"",COUNT($AL$1:$AL2419)+1))</f>
        <v/>
      </c>
      <c r="AM2420" s="28" t="str">
        <f aca="false">IF($H2420="","",IF(MATCH($H2420,$H$2:$H$3000,0)&lt;&gt;ROW()-1,"",COUNT($AM$1:$AM2419)+1))</f>
        <v/>
      </c>
      <c r="AN2420" s="28" t="str">
        <f aca="false">IF($I2420="","",IF(MATCH($I2420,$I$2:$I$3000,0)&lt;&gt;ROW()-1,"",COUNT($AN$1:$AN2419)+1))</f>
        <v/>
      </c>
      <c r="AO2420" s="28" t="str">
        <f aca="false">IF($Q2420="","",IF(MATCH($Q2420,$Q$2:$Q$3000,0)&lt;&gt;ROW()-1,"",COUNT($AO$1:$AO2419)+1))</f>
        <v/>
      </c>
    </row>
    <row r="2421" customFormat="false" ht="12.75" hidden="false" customHeight="true" outlineLevel="0" collapsed="false">
      <c r="W2421" s="24" t="n">
        <f aca="false">IF($F2421="",0,IFERROR(IF(ISNUMBER($F2421),INT($F2421),DATE(VALUE(MID(SUBSTITUTE(LEFT($F2421,FIND(" ",$F2421&amp;" ")-1),"/",REPT(" ",20)),41,20)),VALUE(LEFT(SUBSTITUTE(LEFT($F2421,FIND(" ",$F2421&amp;" ")-1),"/",REPT(" ",20)),20)),VALUE(MID(SUBSTITUTE(LEFT($F2421,FIND(" ",$F2421&amp;" ")-1),"/",REPT(" ",20)),21,20)))),0))</f>
        <v>0</v>
      </c>
      <c r="X2421" s="25" t="str">
        <f aca="false">IF(ISNUMBER($N2421),$N2421*Validation!$B$5,"")</f>
        <v/>
      </c>
      <c r="Y2421" s="26" t="str">
        <f aca="false">IF($A2421="","",SUBSTITUTE(SUBSTITUTE(SUBSTITUTE(SUBSTITUTE(SUBSTITUTE(SUBSTITUTE(SUBSTITUTE(UPPER(TRIM($A2421)),"Á","A"),"É","E"),"Í","I"),"Ó","O"),"Ú","U"),"Ñ","N"),"Ü","U"))</f>
        <v/>
      </c>
      <c r="Z2421" s="26" t="str">
        <f aca="false">IF($Y2421="","",LEFT($Y2421,1)&amp;" "&amp;TRIM(RIGHT(SUBSTITUTE($Y2421," ",REPT(" ",50)),50)))</f>
        <v/>
      </c>
      <c r="AA2421" s="27" t="str">
        <f aca="false">IF($AF2421="","",IF(COUNTIF(Validation!$U$19:$U$178,$AF2421)&gt;0,"OK","NO MATCH"))</f>
        <v/>
      </c>
      <c r="AB2421" s="27" t="str">
        <f aca="false">IF($W2421=0,"",IF(AND($W2421&gt;=Validation!$B$3,$W2421&lt;=Validation!$C$3),"Yes","No"))</f>
        <v/>
      </c>
      <c r="AC2421" s="26" t="str">
        <f aca="false">IF($A2421="","",$AF2421&amp;"|"&amp;TEXT($W2421,"yyyy-mm-dd")&amp;"|"&amp;$J2421&amp;"|"&amp;$N2421)</f>
        <v/>
      </c>
      <c r="AD2421" s="27" t="str">
        <f aca="false">IF($AC2421="","",IF(COUNTIF($AC$2:$AC$3000,$AC2421)&gt;1,"REVIEW","OK"))</f>
        <v/>
      </c>
      <c r="AE2421" s="27" t="str">
        <f aca="false">IF(OR($W2421=0,$O2421=""),"",IF(IFERROR(IF(ISNUMBER($O2421),INT($O2421),DATE(VALUE(MID(SUBSTITUTE(LEFT($O2421,FIND(" ",$O2421&amp;" ")-1),"/",REPT(" ",20)),41,20)),VALUE(LEFT(SUBSTITUTE(LEFT($O2421,FIND(" ",$O2421&amp;" ")-1),"/",REPT(" ",20)),20)),VALUE(MID(SUBSTITUTE(LEFT($O2421,FIND(" ",$O2421&amp;" ")-1),"/",REPT(" ",20)),21,20)))),0)&gt;$W2421,"Late","Same day"))</f>
        <v/>
      </c>
      <c r="AF2421" s="26" t="str">
        <f aca="false">IF($A2421="","",IFERROR(INDEX(Validation!$C$193:$C$217,MATCH($A2421,Validation!$A$193:$A$217,0)),IF(COUNTIF(Validation!$U$19:$U$178,$Z2421)&gt;0,$Z2421,IF(COUNTIF(Validation!$S$19:$S$178,$AI2421)=1,INDEX(Validation!$U$19:$U$178,MATCH($AI2421,Validation!$S$19:$S$178,0)),$Z2421))))</f>
        <v/>
      </c>
      <c r="AG2421" s="27" t="str">
        <f aca="false">IF(COUNTA($A2421:$U2421)=0,"",IF($A2421="","No name",IF($F2421="","No date",IF($W2421=0,"Date ilegible",IF(NOT(ISNUMBER($N2421)),"Hours no numéricas",IF($AA2421="NO MATCH","Person no identificada","OK"))))))</f>
        <v/>
      </c>
      <c r="AH2421" s="27" t="str">
        <f aca="false">IF($W2421=0,"No date",IF($W2421&lt;Validation!$B$3,"Before period",IF($W2421&gt;Validation!$C$3,"After period","In period")))</f>
        <v>No date</v>
      </c>
      <c r="AI2421" s="26" t="str">
        <f aca="false">IF($Y2421="","",TRIM(RIGHT(SUBSTITUTE($Y2421," ",REPT(" ",50)),50)))</f>
        <v/>
      </c>
      <c r="AJ2421" s="27" t="str">
        <f aca="false">IF($A2421="","",IF(NOT(ISERROR(MATCH($A2421,Validation!$A$193:$A$217,0))),"Manual mapping",IF(COUNTIF(Validation!$U$19:$U$178,$Z2421)&gt;0,"Direct",IF(COUNTIF(Validation!$S$19:$S$178,$AI2421)=1,"By surname","Unresolved"))))</f>
        <v/>
      </c>
      <c r="AK2421" s="28" t="str">
        <f aca="false">IF($L2421="","",IF(MATCH($L2421,$L$2:$L$3000,0)&lt;&gt;ROW()-1,"",COUNT($AK$1:$AK2420)+1))</f>
        <v/>
      </c>
      <c r="AL2421" s="28" t="str">
        <f aca="false">IF($G2421="","",IF(MATCH($G2421,$G$2:$G$3000,0)&lt;&gt;ROW()-1,"",COUNT($AL$1:$AL2420)+1))</f>
        <v/>
      </c>
      <c r="AM2421" s="28" t="str">
        <f aca="false">IF($H2421="","",IF(MATCH($H2421,$H$2:$H$3000,0)&lt;&gt;ROW()-1,"",COUNT($AM$1:$AM2420)+1))</f>
        <v/>
      </c>
      <c r="AN2421" s="28" t="str">
        <f aca="false">IF($I2421="","",IF(MATCH($I2421,$I$2:$I$3000,0)&lt;&gt;ROW()-1,"",COUNT($AN$1:$AN2420)+1))</f>
        <v/>
      </c>
      <c r="AO2421" s="28" t="str">
        <f aca="false">IF($Q2421="","",IF(MATCH($Q2421,$Q$2:$Q$3000,0)&lt;&gt;ROW()-1,"",COUNT($AO$1:$AO2420)+1))</f>
        <v/>
      </c>
    </row>
    <row r="2422" customFormat="false" ht="12.75" hidden="false" customHeight="true" outlineLevel="0" collapsed="false">
      <c r="W2422" s="24" t="n">
        <f aca="false">IF($F2422="",0,IFERROR(IF(ISNUMBER($F2422),INT($F2422),DATE(VALUE(MID(SUBSTITUTE(LEFT($F2422,FIND(" ",$F2422&amp;" ")-1),"/",REPT(" ",20)),41,20)),VALUE(LEFT(SUBSTITUTE(LEFT($F2422,FIND(" ",$F2422&amp;" ")-1),"/",REPT(" ",20)),20)),VALUE(MID(SUBSTITUTE(LEFT($F2422,FIND(" ",$F2422&amp;" ")-1),"/",REPT(" ",20)),21,20)))),0))</f>
        <v>0</v>
      </c>
      <c r="X2422" s="25" t="str">
        <f aca="false">IF(ISNUMBER($N2422),$N2422*Validation!$B$5,"")</f>
        <v/>
      </c>
      <c r="Y2422" s="26" t="str">
        <f aca="false">IF($A2422="","",SUBSTITUTE(SUBSTITUTE(SUBSTITUTE(SUBSTITUTE(SUBSTITUTE(SUBSTITUTE(SUBSTITUTE(UPPER(TRIM($A2422)),"Á","A"),"É","E"),"Í","I"),"Ó","O"),"Ú","U"),"Ñ","N"),"Ü","U"))</f>
        <v/>
      </c>
      <c r="Z2422" s="26" t="str">
        <f aca="false">IF($Y2422="","",LEFT($Y2422,1)&amp;" "&amp;TRIM(RIGHT(SUBSTITUTE($Y2422," ",REPT(" ",50)),50)))</f>
        <v/>
      </c>
      <c r="AA2422" s="27" t="str">
        <f aca="false">IF($AF2422="","",IF(COUNTIF(Validation!$U$19:$U$178,$AF2422)&gt;0,"OK","NO MATCH"))</f>
        <v/>
      </c>
      <c r="AB2422" s="27" t="str">
        <f aca="false">IF($W2422=0,"",IF(AND($W2422&gt;=Validation!$B$3,$W2422&lt;=Validation!$C$3),"Yes","No"))</f>
        <v/>
      </c>
      <c r="AC2422" s="26" t="str">
        <f aca="false">IF($A2422="","",$AF2422&amp;"|"&amp;TEXT($W2422,"yyyy-mm-dd")&amp;"|"&amp;$J2422&amp;"|"&amp;$N2422)</f>
        <v/>
      </c>
      <c r="AD2422" s="27" t="str">
        <f aca="false">IF($AC2422="","",IF(COUNTIF($AC$2:$AC$3000,$AC2422)&gt;1,"REVIEW","OK"))</f>
        <v/>
      </c>
      <c r="AE2422" s="27" t="str">
        <f aca="false">IF(OR($W2422=0,$O2422=""),"",IF(IFERROR(IF(ISNUMBER($O2422),INT($O2422),DATE(VALUE(MID(SUBSTITUTE(LEFT($O2422,FIND(" ",$O2422&amp;" ")-1),"/",REPT(" ",20)),41,20)),VALUE(LEFT(SUBSTITUTE(LEFT($O2422,FIND(" ",$O2422&amp;" ")-1),"/",REPT(" ",20)),20)),VALUE(MID(SUBSTITUTE(LEFT($O2422,FIND(" ",$O2422&amp;" ")-1),"/",REPT(" ",20)),21,20)))),0)&gt;$W2422,"Late","Same day"))</f>
        <v/>
      </c>
      <c r="AF2422" s="26" t="str">
        <f aca="false">IF($A2422="","",IFERROR(INDEX(Validation!$C$193:$C$217,MATCH($A2422,Validation!$A$193:$A$217,0)),IF(COUNTIF(Validation!$U$19:$U$178,$Z2422)&gt;0,$Z2422,IF(COUNTIF(Validation!$S$19:$S$178,$AI2422)=1,INDEX(Validation!$U$19:$U$178,MATCH($AI2422,Validation!$S$19:$S$178,0)),$Z2422))))</f>
        <v/>
      </c>
      <c r="AG2422" s="27" t="str">
        <f aca="false">IF(COUNTA($A2422:$U2422)=0,"",IF($A2422="","No name",IF($F2422="","No date",IF($W2422=0,"Date ilegible",IF(NOT(ISNUMBER($N2422)),"Hours no numéricas",IF($AA2422="NO MATCH","Person no identificada","OK"))))))</f>
        <v/>
      </c>
      <c r="AH2422" s="27" t="str">
        <f aca="false">IF($W2422=0,"No date",IF($W2422&lt;Validation!$B$3,"Before period",IF($W2422&gt;Validation!$C$3,"After period","In period")))</f>
        <v>No date</v>
      </c>
      <c r="AI2422" s="26" t="str">
        <f aca="false">IF($Y2422="","",TRIM(RIGHT(SUBSTITUTE($Y2422," ",REPT(" ",50)),50)))</f>
        <v/>
      </c>
      <c r="AJ2422" s="27" t="str">
        <f aca="false">IF($A2422="","",IF(NOT(ISERROR(MATCH($A2422,Validation!$A$193:$A$217,0))),"Manual mapping",IF(COUNTIF(Validation!$U$19:$U$178,$Z2422)&gt;0,"Direct",IF(COUNTIF(Validation!$S$19:$S$178,$AI2422)=1,"By surname","Unresolved"))))</f>
        <v/>
      </c>
      <c r="AK2422" s="28" t="str">
        <f aca="false">IF($L2422="","",IF(MATCH($L2422,$L$2:$L$3000,0)&lt;&gt;ROW()-1,"",COUNT($AK$1:$AK2421)+1))</f>
        <v/>
      </c>
      <c r="AL2422" s="28" t="str">
        <f aca="false">IF($G2422="","",IF(MATCH($G2422,$G$2:$G$3000,0)&lt;&gt;ROW()-1,"",COUNT($AL$1:$AL2421)+1))</f>
        <v/>
      </c>
      <c r="AM2422" s="28" t="str">
        <f aca="false">IF($H2422="","",IF(MATCH($H2422,$H$2:$H$3000,0)&lt;&gt;ROW()-1,"",COUNT($AM$1:$AM2421)+1))</f>
        <v/>
      </c>
      <c r="AN2422" s="28" t="str">
        <f aca="false">IF($I2422="","",IF(MATCH($I2422,$I$2:$I$3000,0)&lt;&gt;ROW()-1,"",COUNT($AN$1:$AN2421)+1))</f>
        <v/>
      </c>
      <c r="AO2422" s="28" t="str">
        <f aca="false">IF($Q2422="","",IF(MATCH($Q2422,$Q$2:$Q$3000,0)&lt;&gt;ROW()-1,"",COUNT($AO$1:$AO2421)+1))</f>
        <v/>
      </c>
    </row>
    <row r="2423" customFormat="false" ht="12.75" hidden="false" customHeight="true" outlineLevel="0" collapsed="false">
      <c r="W2423" s="24" t="n">
        <f aca="false">IF($F2423="",0,IFERROR(IF(ISNUMBER($F2423),INT($F2423),DATE(VALUE(MID(SUBSTITUTE(LEFT($F2423,FIND(" ",$F2423&amp;" ")-1),"/",REPT(" ",20)),41,20)),VALUE(LEFT(SUBSTITUTE(LEFT($F2423,FIND(" ",$F2423&amp;" ")-1),"/",REPT(" ",20)),20)),VALUE(MID(SUBSTITUTE(LEFT($F2423,FIND(" ",$F2423&amp;" ")-1),"/",REPT(" ",20)),21,20)))),0))</f>
        <v>0</v>
      </c>
      <c r="X2423" s="25" t="str">
        <f aca="false">IF(ISNUMBER($N2423),$N2423*Validation!$B$5,"")</f>
        <v/>
      </c>
      <c r="Y2423" s="26" t="str">
        <f aca="false">IF($A2423="","",SUBSTITUTE(SUBSTITUTE(SUBSTITUTE(SUBSTITUTE(SUBSTITUTE(SUBSTITUTE(SUBSTITUTE(UPPER(TRIM($A2423)),"Á","A"),"É","E"),"Í","I"),"Ó","O"),"Ú","U"),"Ñ","N"),"Ü","U"))</f>
        <v/>
      </c>
      <c r="Z2423" s="26" t="str">
        <f aca="false">IF($Y2423="","",LEFT($Y2423,1)&amp;" "&amp;TRIM(RIGHT(SUBSTITUTE($Y2423," ",REPT(" ",50)),50)))</f>
        <v/>
      </c>
      <c r="AA2423" s="27" t="str">
        <f aca="false">IF($AF2423="","",IF(COUNTIF(Validation!$U$19:$U$178,$AF2423)&gt;0,"OK","NO MATCH"))</f>
        <v/>
      </c>
      <c r="AB2423" s="27" t="str">
        <f aca="false">IF($W2423=0,"",IF(AND($W2423&gt;=Validation!$B$3,$W2423&lt;=Validation!$C$3),"Yes","No"))</f>
        <v/>
      </c>
      <c r="AC2423" s="26" t="str">
        <f aca="false">IF($A2423="","",$AF2423&amp;"|"&amp;TEXT($W2423,"yyyy-mm-dd")&amp;"|"&amp;$J2423&amp;"|"&amp;$N2423)</f>
        <v/>
      </c>
      <c r="AD2423" s="27" t="str">
        <f aca="false">IF($AC2423="","",IF(COUNTIF($AC$2:$AC$3000,$AC2423)&gt;1,"REVIEW","OK"))</f>
        <v/>
      </c>
      <c r="AE2423" s="27" t="str">
        <f aca="false">IF(OR($W2423=0,$O2423=""),"",IF(IFERROR(IF(ISNUMBER($O2423),INT($O2423),DATE(VALUE(MID(SUBSTITUTE(LEFT($O2423,FIND(" ",$O2423&amp;" ")-1),"/",REPT(" ",20)),41,20)),VALUE(LEFT(SUBSTITUTE(LEFT($O2423,FIND(" ",$O2423&amp;" ")-1),"/",REPT(" ",20)),20)),VALUE(MID(SUBSTITUTE(LEFT($O2423,FIND(" ",$O2423&amp;" ")-1),"/",REPT(" ",20)),21,20)))),0)&gt;$W2423,"Late","Same day"))</f>
        <v/>
      </c>
      <c r="AF2423" s="26" t="str">
        <f aca="false">IF($A2423="","",IFERROR(INDEX(Validation!$C$193:$C$217,MATCH($A2423,Validation!$A$193:$A$217,0)),IF(COUNTIF(Validation!$U$19:$U$178,$Z2423)&gt;0,$Z2423,IF(COUNTIF(Validation!$S$19:$S$178,$AI2423)=1,INDEX(Validation!$U$19:$U$178,MATCH($AI2423,Validation!$S$19:$S$178,0)),$Z2423))))</f>
        <v/>
      </c>
      <c r="AG2423" s="27" t="str">
        <f aca="false">IF(COUNTA($A2423:$U2423)=0,"",IF($A2423="","No name",IF($F2423="","No date",IF($W2423=0,"Date ilegible",IF(NOT(ISNUMBER($N2423)),"Hours no numéricas",IF($AA2423="NO MATCH","Person no identificada","OK"))))))</f>
        <v/>
      </c>
      <c r="AH2423" s="27" t="str">
        <f aca="false">IF($W2423=0,"No date",IF($W2423&lt;Validation!$B$3,"Before period",IF($W2423&gt;Validation!$C$3,"After period","In period")))</f>
        <v>No date</v>
      </c>
      <c r="AI2423" s="26" t="str">
        <f aca="false">IF($Y2423="","",TRIM(RIGHT(SUBSTITUTE($Y2423," ",REPT(" ",50)),50)))</f>
        <v/>
      </c>
      <c r="AJ2423" s="27" t="str">
        <f aca="false">IF($A2423="","",IF(NOT(ISERROR(MATCH($A2423,Validation!$A$193:$A$217,0))),"Manual mapping",IF(COUNTIF(Validation!$U$19:$U$178,$Z2423)&gt;0,"Direct",IF(COUNTIF(Validation!$S$19:$S$178,$AI2423)=1,"By surname","Unresolved"))))</f>
        <v/>
      </c>
      <c r="AK2423" s="28" t="str">
        <f aca="false">IF($L2423="","",IF(MATCH($L2423,$L$2:$L$3000,0)&lt;&gt;ROW()-1,"",COUNT($AK$1:$AK2422)+1))</f>
        <v/>
      </c>
      <c r="AL2423" s="28" t="str">
        <f aca="false">IF($G2423="","",IF(MATCH($G2423,$G$2:$G$3000,0)&lt;&gt;ROW()-1,"",COUNT($AL$1:$AL2422)+1))</f>
        <v/>
      </c>
      <c r="AM2423" s="28" t="str">
        <f aca="false">IF($H2423="","",IF(MATCH($H2423,$H$2:$H$3000,0)&lt;&gt;ROW()-1,"",COUNT($AM$1:$AM2422)+1))</f>
        <v/>
      </c>
      <c r="AN2423" s="28" t="str">
        <f aca="false">IF($I2423="","",IF(MATCH($I2423,$I$2:$I$3000,0)&lt;&gt;ROW()-1,"",COUNT($AN$1:$AN2422)+1))</f>
        <v/>
      </c>
      <c r="AO2423" s="28" t="str">
        <f aca="false">IF($Q2423="","",IF(MATCH($Q2423,$Q$2:$Q$3000,0)&lt;&gt;ROW()-1,"",COUNT($AO$1:$AO2422)+1))</f>
        <v/>
      </c>
    </row>
    <row r="2424" customFormat="false" ht="12.75" hidden="false" customHeight="true" outlineLevel="0" collapsed="false">
      <c r="W2424" s="24" t="n">
        <f aca="false">IF($F2424="",0,IFERROR(IF(ISNUMBER($F2424),INT($F2424),DATE(VALUE(MID(SUBSTITUTE(LEFT($F2424,FIND(" ",$F2424&amp;" ")-1),"/",REPT(" ",20)),41,20)),VALUE(LEFT(SUBSTITUTE(LEFT($F2424,FIND(" ",$F2424&amp;" ")-1),"/",REPT(" ",20)),20)),VALUE(MID(SUBSTITUTE(LEFT($F2424,FIND(" ",$F2424&amp;" ")-1),"/",REPT(" ",20)),21,20)))),0))</f>
        <v>0</v>
      </c>
      <c r="X2424" s="25" t="str">
        <f aca="false">IF(ISNUMBER($N2424),$N2424*Validation!$B$5,"")</f>
        <v/>
      </c>
      <c r="Y2424" s="26" t="str">
        <f aca="false">IF($A2424="","",SUBSTITUTE(SUBSTITUTE(SUBSTITUTE(SUBSTITUTE(SUBSTITUTE(SUBSTITUTE(SUBSTITUTE(UPPER(TRIM($A2424)),"Á","A"),"É","E"),"Í","I"),"Ó","O"),"Ú","U"),"Ñ","N"),"Ü","U"))</f>
        <v/>
      </c>
      <c r="Z2424" s="26" t="str">
        <f aca="false">IF($Y2424="","",LEFT($Y2424,1)&amp;" "&amp;TRIM(RIGHT(SUBSTITUTE($Y2424," ",REPT(" ",50)),50)))</f>
        <v/>
      </c>
      <c r="AA2424" s="27" t="str">
        <f aca="false">IF($AF2424="","",IF(COUNTIF(Validation!$U$19:$U$178,$AF2424)&gt;0,"OK","NO MATCH"))</f>
        <v/>
      </c>
      <c r="AB2424" s="27" t="str">
        <f aca="false">IF($W2424=0,"",IF(AND($W2424&gt;=Validation!$B$3,$W2424&lt;=Validation!$C$3),"Yes","No"))</f>
        <v/>
      </c>
      <c r="AC2424" s="26" t="str">
        <f aca="false">IF($A2424="","",$AF2424&amp;"|"&amp;TEXT($W2424,"yyyy-mm-dd")&amp;"|"&amp;$J2424&amp;"|"&amp;$N2424)</f>
        <v/>
      </c>
      <c r="AD2424" s="27" t="str">
        <f aca="false">IF($AC2424="","",IF(COUNTIF($AC$2:$AC$3000,$AC2424)&gt;1,"REVIEW","OK"))</f>
        <v/>
      </c>
      <c r="AE2424" s="27" t="str">
        <f aca="false">IF(OR($W2424=0,$O2424=""),"",IF(IFERROR(IF(ISNUMBER($O2424),INT($O2424),DATE(VALUE(MID(SUBSTITUTE(LEFT($O2424,FIND(" ",$O2424&amp;" ")-1),"/",REPT(" ",20)),41,20)),VALUE(LEFT(SUBSTITUTE(LEFT($O2424,FIND(" ",$O2424&amp;" ")-1),"/",REPT(" ",20)),20)),VALUE(MID(SUBSTITUTE(LEFT($O2424,FIND(" ",$O2424&amp;" ")-1),"/",REPT(" ",20)),21,20)))),0)&gt;$W2424,"Late","Same day"))</f>
        <v/>
      </c>
      <c r="AF2424" s="26" t="str">
        <f aca="false">IF($A2424="","",IFERROR(INDEX(Validation!$C$193:$C$217,MATCH($A2424,Validation!$A$193:$A$217,0)),IF(COUNTIF(Validation!$U$19:$U$178,$Z2424)&gt;0,$Z2424,IF(COUNTIF(Validation!$S$19:$S$178,$AI2424)=1,INDEX(Validation!$U$19:$U$178,MATCH($AI2424,Validation!$S$19:$S$178,0)),$Z2424))))</f>
        <v/>
      </c>
      <c r="AG2424" s="27" t="str">
        <f aca="false">IF(COUNTA($A2424:$U2424)=0,"",IF($A2424="","No name",IF($F2424="","No date",IF($W2424=0,"Date ilegible",IF(NOT(ISNUMBER($N2424)),"Hours no numéricas",IF($AA2424="NO MATCH","Person no identificada","OK"))))))</f>
        <v/>
      </c>
      <c r="AH2424" s="27" t="str">
        <f aca="false">IF($W2424=0,"No date",IF($W2424&lt;Validation!$B$3,"Before period",IF($W2424&gt;Validation!$C$3,"After period","In period")))</f>
        <v>No date</v>
      </c>
      <c r="AI2424" s="26" t="str">
        <f aca="false">IF($Y2424="","",TRIM(RIGHT(SUBSTITUTE($Y2424," ",REPT(" ",50)),50)))</f>
        <v/>
      </c>
      <c r="AJ2424" s="27" t="str">
        <f aca="false">IF($A2424="","",IF(NOT(ISERROR(MATCH($A2424,Validation!$A$193:$A$217,0))),"Manual mapping",IF(COUNTIF(Validation!$U$19:$U$178,$Z2424)&gt;0,"Direct",IF(COUNTIF(Validation!$S$19:$S$178,$AI2424)=1,"By surname","Unresolved"))))</f>
        <v/>
      </c>
      <c r="AK2424" s="28" t="str">
        <f aca="false">IF($L2424="","",IF(MATCH($L2424,$L$2:$L$3000,0)&lt;&gt;ROW()-1,"",COUNT($AK$1:$AK2423)+1))</f>
        <v/>
      </c>
      <c r="AL2424" s="28" t="str">
        <f aca="false">IF($G2424="","",IF(MATCH($G2424,$G$2:$G$3000,0)&lt;&gt;ROW()-1,"",COUNT($AL$1:$AL2423)+1))</f>
        <v/>
      </c>
      <c r="AM2424" s="28" t="str">
        <f aca="false">IF($H2424="","",IF(MATCH($H2424,$H$2:$H$3000,0)&lt;&gt;ROW()-1,"",COUNT($AM$1:$AM2423)+1))</f>
        <v/>
      </c>
      <c r="AN2424" s="28" t="str">
        <f aca="false">IF($I2424="","",IF(MATCH($I2424,$I$2:$I$3000,0)&lt;&gt;ROW()-1,"",COUNT($AN$1:$AN2423)+1))</f>
        <v/>
      </c>
      <c r="AO2424" s="28" t="str">
        <f aca="false">IF($Q2424="","",IF(MATCH($Q2424,$Q$2:$Q$3000,0)&lt;&gt;ROW()-1,"",COUNT($AO$1:$AO2423)+1))</f>
        <v/>
      </c>
    </row>
    <row r="2425" customFormat="false" ht="12.75" hidden="false" customHeight="true" outlineLevel="0" collapsed="false">
      <c r="W2425" s="24" t="n">
        <f aca="false">IF($F2425="",0,IFERROR(IF(ISNUMBER($F2425),INT($F2425),DATE(VALUE(MID(SUBSTITUTE(LEFT($F2425,FIND(" ",$F2425&amp;" ")-1),"/",REPT(" ",20)),41,20)),VALUE(LEFT(SUBSTITUTE(LEFT($F2425,FIND(" ",$F2425&amp;" ")-1),"/",REPT(" ",20)),20)),VALUE(MID(SUBSTITUTE(LEFT($F2425,FIND(" ",$F2425&amp;" ")-1),"/",REPT(" ",20)),21,20)))),0))</f>
        <v>0</v>
      </c>
      <c r="X2425" s="25" t="str">
        <f aca="false">IF(ISNUMBER($N2425),$N2425*Validation!$B$5,"")</f>
        <v/>
      </c>
      <c r="Y2425" s="26" t="str">
        <f aca="false">IF($A2425="","",SUBSTITUTE(SUBSTITUTE(SUBSTITUTE(SUBSTITUTE(SUBSTITUTE(SUBSTITUTE(SUBSTITUTE(UPPER(TRIM($A2425)),"Á","A"),"É","E"),"Í","I"),"Ó","O"),"Ú","U"),"Ñ","N"),"Ü","U"))</f>
        <v/>
      </c>
      <c r="Z2425" s="26" t="str">
        <f aca="false">IF($Y2425="","",LEFT($Y2425,1)&amp;" "&amp;TRIM(RIGHT(SUBSTITUTE($Y2425," ",REPT(" ",50)),50)))</f>
        <v/>
      </c>
      <c r="AA2425" s="27" t="str">
        <f aca="false">IF($AF2425="","",IF(COUNTIF(Validation!$U$19:$U$178,$AF2425)&gt;0,"OK","NO MATCH"))</f>
        <v/>
      </c>
      <c r="AB2425" s="27" t="str">
        <f aca="false">IF($W2425=0,"",IF(AND($W2425&gt;=Validation!$B$3,$W2425&lt;=Validation!$C$3),"Yes","No"))</f>
        <v/>
      </c>
      <c r="AC2425" s="26" t="str">
        <f aca="false">IF($A2425="","",$AF2425&amp;"|"&amp;TEXT($W2425,"yyyy-mm-dd")&amp;"|"&amp;$J2425&amp;"|"&amp;$N2425)</f>
        <v/>
      </c>
      <c r="AD2425" s="27" t="str">
        <f aca="false">IF($AC2425="","",IF(COUNTIF($AC$2:$AC$3000,$AC2425)&gt;1,"REVIEW","OK"))</f>
        <v/>
      </c>
      <c r="AE2425" s="27" t="str">
        <f aca="false">IF(OR($W2425=0,$O2425=""),"",IF(IFERROR(IF(ISNUMBER($O2425),INT($O2425),DATE(VALUE(MID(SUBSTITUTE(LEFT($O2425,FIND(" ",$O2425&amp;" ")-1),"/",REPT(" ",20)),41,20)),VALUE(LEFT(SUBSTITUTE(LEFT($O2425,FIND(" ",$O2425&amp;" ")-1),"/",REPT(" ",20)),20)),VALUE(MID(SUBSTITUTE(LEFT($O2425,FIND(" ",$O2425&amp;" ")-1),"/",REPT(" ",20)),21,20)))),0)&gt;$W2425,"Late","Same day"))</f>
        <v/>
      </c>
      <c r="AF2425" s="26" t="str">
        <f aca="false">IF($A2425="","",IFERROR(INDEX(Validation!$C$193:$C$217,MATCH($A2425,Validation!$A$193:$A$217,0)),IF(COUNTIF(Validation!$U$19:$U$178,$Z2425)&gt;0,$Z2425,IF(COUNTIF(Validation!$S$19:$S$178,$AI2425)=1,INDEX(Validation!$U$19:$U$178,MATCH($AI2425,Validation!$S$19:$S$178,0)),$Z2425))))</f>
        <v/>
      </c>
      <c r="AG2425" s="27" t="str">
        <f aca="false">IF(COUNTA($A2425:$U2425)=0,"",IF($A2425="","No name",IF($F2425="","No date",IF($W2425=0,"Date ilegible",IF(NOT(ISNUMBER($N2425)),"Hours no numéricas",IF($AA2425="NO MATCH","Person no identificada","OK"))))))</f>
        <v/>
      </c>
      <c r="AH2425" s="27" t="str">
        <f aca="false">IF($W2425=0,"No date",IF($W2425&lt;Validation!$B$3,"Before period",IF($W2425&gt;Validation!$C$3,"After period","In period")))</f>
        <v>No date</v>
      </c>
      <c r="AI2425" s="26" t="str">
        <f aca="false">IF($Y2425="","",TRIM(RIGHT(SUBSTITUTE($Y2425," ",REPT(" ",50)),50)))</f>
        <v/>
      </c>
      <c r="AJ2425" s="27" t="str">
        <f aca="false">IF($A2425="","",IF(NOT(ISERROR(MATCH($A2425,Validation!$A$193:$A$217,0))),"Manual mapping",IF(COUNTIF(Validation!$U$19:$U$178,$Z2425)&gt;0,"Direct",IF(COUNTIF(Validation!$S$19:$S$178,$AI2425)=1,"By surname","Unresolved"))))</f>
        <v/>
      </c>
      <c r="AK2425" s="28" t="str">
        <f aca="false">IF($L2425="","",IF(MATCH($L2425,$L$2:$L$3000,0)&lt;&gt;ROW()-1,"",COUNT($AK$1:$AK2424)+1))</f>
        <v/>
      </c>
      <c r="AL2425" s="28" t="str">
        <f aca="false">IF($G2425="","",IF(MATCH($G2425,$G$2:$G$3000,0)&lt;&gt;ROW()-1,"",COUNT($AL$1:$AL2424)+1))</f>
        <v/>
      </c>
      <c r="AM2425" s="28" t="str">
        <f aca="false">IF($H2425="","",IF(MATCH($H2425,$H$2:$H$3000,0)&lt;&gt;ROW()-1,"",COUNT($AM$1:$AM2424)+1))</f>
        <v/>
      </c>
      <c r="AN2425" s="28" t="str">
        <f aca="false">IF($I2425="","",IF(MATCH($I2425,$I$2:$I$3000,0)&lt;&gt;ROW()-1,"",COUNT($AN$1:$AN2424)+1))</f>
        <v/>
      </c>
      <c r="AO2425" s="28" t="str">
        <f aca="false">IF($Q2425="","",IF(MATCH($Q2425,$Q$2:$Q$3000,0)&lt;&gt;ROW()-1,"",COUNT($AO$1:$AO2424)+1))</f>
        <v/>
      </c>
    </row>
    <row r="2426" customFormat="false" ht="12.75" hidden="false" customHeight="true" outlineLevel="0" collapsed="false">
      <c r="W2426" s="24" t="n">
        <f aca="false">IF($F2426="",0,IFERROR(IF(ISNUMBER($F2426),INT($F2426),DATE(VALUE(MID(SUBSTITUTE(LEFT($F2426,FIND(" ",$F2426&amp;" ")-1),"/",REPT(" ",20)),41,20)),VALUE(LEFT(SUBSTITUTE(LEFT($F2426,FIND(" ",$F2426&amp;" ")-1),"/",REPT(" ",20)),20)),VALUE(MID(SUBSTITUTE(LEFT($F2426,FIND(" ",$F2426&amp;" ")-1),"/",REPT(" ",20)),21,20)))),0))</f>
        <v>0</v>
      </c>
      <c r="X2426" s="25" t="str">
        <f aca="false">IF(ISNUMBER($N2426),$N2426*Validation!$B$5,"")</f>
        <v/>
      </c>
      <c r="Y2426" s="26" t="str">
        <f aca="false">IF($A2426="","",SUBSTITUTE(SUBSTITUTE(SUBSTITUTE(SUBSTITUTE(SUBSTITUTE(SUBSTITUTE(SUBSTITUTE(UPPER(TRIM($A2426)),"Á","A"),"É","E"),"Í","I"),"Ó","O"),"Ú","U"),"Ñ","N"),"Ü","U"))</f>
        <v/>
      </c>
      <c r="Z2426" s="26" t="str">
        <f aca="false">IF($Y2426="","",LEFT($Y2426,1)&amp;" "&amp;TRIM(RIGHT(SUBSTITUTE($Y2426," ",REPT(" ",50)),50)))</f>
        <v/>
      </c>
      <c r="AA2426" s="27" t="str">
        <f aca="false">IF($AF2426="","",IF(COUNTIF(Validation!$U$19:$U$178,$AF2426)&gt;0,"OK","NO MATCH"))</f>
        <v/>
      </c>
      <c r="AB2426" s="27" t="str">
        <f aca="false">IF($W2426=0,"",IF(AND($W2426&gt;=Validation!$B$3,$W2426&lt;=Validation!$C$3),"Yes","No"))</f>
        <v/>
      </c>
      <c r="AC2426" s="26" t="str">
        <f aca="false">IF($A2426="","",$AF2426&amp;"|"&amp;TEXT($W2426,"yyyy-mm-dd")&amp;"|"&amp;$J2426&amp;"|"&amp;$N2426)</f>
        <v/>
      </c>
      <c r="AD2426" s="27" t="str">
        <f aca="false">IF($AC2426="","",IF(COUNTIF($AC$2:$AC$3000,$AC2426)&gt;1,"REVIEW","OK"))</f>
        <v/>
      </c>
      <c r="AE2426" s="27" t="str">
        <f aca="false">IF(OR($W2426=0,$O2426=""),"",IF(IFERROR(IF(ISNUMBER($O2426),INT($O2426),DATE(VALUE(MID(SUBSTITUTE(LEFT($O2426,FIND(" ",$O2426&amp;" ")-1),"/",REPT(" ",20)),41,20)),VALUE(LEFT(SUBSTITUTE(LEFT($O2426,FIND(" ",$O2426&amp;" ")-1),"/",REPT(" ",20)),20)),VALUE(MID(SUBSTITUTE(LEFT($O2426,FIND(" ",$O2426&amp;" ")-1),"/",REPT(" ",20)),21,20)))),0)&gt;$W2426,"Late","Same day"))</f>
        <v/>
      </c>
      <c r="AF2426" s="26" t="str">
        <f aca="false">IF($A2426="","",IFERROR(INDEX(Validation!$C$193:$C$217,MATCH($A2426,Validation!$A$193:$A$217,0)),IF(COUNTIF(Validation!$U$19:$U$178,$Z2426)&gt;0,$Z2426,IF(COUNTIF(Validation!$S$19:$S$178,$AI2426)=1,INDEX(Validation!$U$19:$U$178,MATCH($AI2426,Validation!$S$19:$S$178,0)),$Z2426))))</f>
        <v/>
      </c>
      <c r="AG2426" s="27" t="str">
        <f aca="false">IF(COUNTA($A2426:$U2426)=0,"",IF($A2426="","No name",IF($F2426="","No date",IF($W2426=0,"Date ilegible",IF(NOT(ISNUMBER($N2426)),"Hours no numéricas",IF($AA2426="NO MATCH","Person no identificada","OK"))))))</f>
        <v/>
      </c>
      <c r="AH2426" s="27" t="str">
        <f aca="false">IF($W2426=0,"No date",IF($W2426&lt;Validation!$B$3,"Before period",IF($W2426&gt;Validation!$C$3,"After period","In period")))</f>
        <v>No date</v>
      </c>
      <c r="AI2426" s="26" t="str">
        <f aca="false">IF($Y2426="","",TRIM(RIGHT(SUBSTITUTE($Y2426," ",REPT(" ",50)),50)))</f>
        <v/>
      </c>
      <c r="AJ2426" s="27" t="str">
        <f aca="false">IF($A2426="","",IF(NOT(ISERROR(MATCH($A2426,Validation!$A$193:$A$217,0))),"Manual mapping",IF(COUNTIF(Validation!$U$19:$U$178,$Z2426)&gt;0,"Direct",IF(COUNTIF(Validation!$S$19:$S$178,$AI2426)=1,"By surname","Unresolved"))))</f>
        <v/>
      </c>
      <c r="AK2426" s="28" t="str">
        <f aca="false">IF($L2426="","",IF(MATCH($L2426,$L$2:$L$3000,0)&lt;&gt;ROW()-1,"",COUNT($AK$1:$AK2425)+1))</f>
        <v/>
      </c>
      <c r="AL2426" s="28" t="str">
        <f aca="false">IF($G2426="","",IF(MATCH($G2426,$G$2:$G$3000,0)&lt;&gt;ROW()-1,"",COUNT($AL$1:$AL2425)+1))</f>
        <v/>
      </c>
      <c r="AM2426" s="28" t="str">
        <f aca="false">IF($H2426="","",IF(MATCH($H2426,$H$2:$H$3000,0)&lt;&gt;ROW()-1,"",COUNT($AM$1:$AM2425)+1))</f>
        <v/>
      </c>
      <c r="AN2426" s="28" t="str">
        <f aca="false">IF($I2426="","",IF(MATCH($I2426,$I$2:$I$3000,0)&lt;&gt;ROW()-1,"",COUNT($AN$1:$AN2425)+1))</f>
        <v/>
      </c>
      <c r="AO2426" s="28" t="str">
        <f aca="false">IF($Q2426="","",IF(MATCH($Q2426,$Q$2:$Q$3000,0)&lt;&gt;ROW()-1,"",COUNT($AO$1:$AO2425)+1))</f>
        <v/>
      </c>
    </row>
    <row r="2427" customFormat="false" ht="12.75" hidden="false" customHeight="true" outlineLevel="0" collapsed="false">
      <c r="W2427" s="24" t="n">
        <f aca="false">IF($F2427="",0,IFERROR(IF(ISNUMBER($F2427),INT($F2427),DATE(VALUE(MID(SUBSTITUTE(LEFT($F2427,FIND(" ",$F2427&amp;" ")-1),"/",REPT(" ",20)),41,20)),VALUE(LEFT(SUBSTITUTE(LEFT($F2427,FIND(" ",$F2427&amp;" ")-1),"/",REPT(" ",20)),20)),VALUE(MID(SUBSTITUTE(LEFT($F2427,FIND(" ",$F2427&amp;" ")-1),"/",REPT(" ",20)),21,20)))),0))</f>
        <v>0</v>
      </c>
      <c r="X2427" s="25" t="str">
        <f aca="false">IF(ISNUMBER($N2427),$N2427*Validation!$B$5,"")</f>
        <v/>
      </c>
      <c r="Y2427" s="26" t="str">
        <f aca="false">IF($A2427="","",SUBSTITUTE(SUBSTITUTE(SUBSTITUTE(SUBSTITUTE(SUBSTITUTE(SUBSTITUTE(SUBSTITUTE(UPPER(TRIM($A2427)),"Á","A"),"É","E"),"Í","I"),"Ó","O"),"Ú","U"),"Ñ","N"),"Ü","U"))</f>
        <v/>
      </c>
      <c r="Z2427" s="26" t="str">
        <f aca="false">IF($Y2427="","",LEFT($Y2427,1)&amp;" "&amp;TRIM(RIGHT(SUBSTITUTE($Y2427," ",REPT(" ",50)),50)))</f>
        <v/>
      </c>
      <c r="AA2427" s="27" t="str">
        <f aca="false">IF($AF2427="","",IF(COUNTIF(Validation!$U$19:$U$178,$AF2427)&gt;0,"OK","NO MATCH"))</f>
        <v/>
      </c>
      <c r="AB2427" s="27" t="str">
        <f aca="false">IF($W2427=0,"",IF(AND($W2427&gt;=Validation!$B$3,$W2427&lt;=Validation!$C$3),"Yes","No"))</f>
        <v/>
      </c>
      <c r="AC2427" s="26" t="str">
        <f aca="false">IF($A2427="","",$AF2427&amp;"|"&amp;TEXT($W2427,"yyyy-mm-dd")&amp;"|"&amp;$J2427&amp;"|"&amp;$N2427)</f>
        <v/>
      </c>
      <c r="AD2427" s="27" t="str">
        <f aca="false">IF($AC2427="","",IF(COUNTIF($AC$2:$AC$3000,$AC2427)&gt;1,"REVIEW","OK"))</f>
        <v/>
      </c>
      <c r="AE2427" s="27" t="str">
        <f aca="false">IF(OR($W2427=0,$O2427=""),"",IF(IFERROR(IF(ISNUMBER($O2427),INT($O2427),DATE(VALUE(MID(SUBSTITUTE(LEFT($O2427,FIND(" ",$O2427&amp;" ")-1),"/",REPT(" ",20)),41,20)),VALUE(LEFT(SUBSTITUTE(LEFT($O2427,FIND(" ",$O2427&amp;" ")-1),"/",REPT(" ",20)),20)),VALUE(MID(SUBSTITUTE(LEFT($O2427,FIND(" ",$O2427&amp;" ")-1),"/",REPT(" ",20)),21,20)))),0)&gt;$W2427,"Late","Same day"))</f>
        <v/>
      </c>
      <c r="AF2427" s="26" t="str">
        <f aca="false">IF($A2427="","",IFERROR(INDEX(Validation!$C$193:$C$217,MATCH($A2427,Validation!$A$193:$A$217,0)),IF(COUNTIF(Validation!$U$19:$U$178,$Z2427)&gt;0,$Z2427,IF(COUNTIF(Validation!$S$19:$S$178,$AI2427)=1,INDEX(Validation!$U$19:$U$178,MATCH($AI2427,Validation!$S$19:$S$178,0)),$Z2427))))</f>
        <v/>
      </c>
      <c r="AG2427" s="27" t="str">
        <f aca="false">IF(COUNTA($A2427:$U2427)=0,"",IF($A2427="","No name",IF($F2427="","No date",IF($W2427=0,"Date ilegible",IF(NOT(ISNUMBER($N2427)),"Hours no numéricas",IF($AA2427="NO MATCH","Person no identificada","OK"))))))</f>
        <v/>
      </c>
      <c r="AH2427" s="27" t="str">
        <f aca="false">IF($W2427=0,"No date",IF($W2427&lt;Validation!$B$3,"Before period",IF($W2427&gt;Validation!$C$3,"After period","In period")))</f>
        <v>No date</v>
      </c>
      <c r="AI2427" s="26" t="str">
        <f aca="false">IF($Y2427="","",TRIM(RIGHT(SUBSTITUTE($Y2427," ",REPT(" ",50)),50)))</f>
        <v/>
      </c>
      <c r="AJ2427" s="27" t="str">
        <f aca="false">IF($A2427="","",IF(NOT(ISERROR(MATCH($A2427,Validation!$A$193:$A$217,0))),"Manual mapping",IF(COUNTIF(Validation!$U$19:$U$178,$Z2427)&gt;0,"Direct",IF(COUNTIF(Validation!$S$19:$S$178,$AI2427)=1,"By surname","Unresolved"))))</f>
        <v/>
      </c>
      <c r="AK2427" s="28" t="str">
        <f aca="false">IF($L2427="","",IF(MATCH($L2427,$L$2:$L$3000,0)&lt;&gt;ROW()-1,"",COUNT($AK$1:$AK2426)+1))</f>
        <v/>
      </c>
      <c r="AL2427" s="28" t="str">
        <f aca="false">IF($G2427="","",IF(MATCH($G2427,$G$2:$G$3000,0)&lt;&gt;ROW()-1,"",COUNT($AL$1:$AL2426)+1))</f>
        <v/>
      </c>
      <c r="AM2427" s="28" t="str">
        <f aca="false">IF($H2427="","",IF(MATCH($H2427,$H$2:$H$3000,0)&lt;&gt;ROW()-1,"",COUNT($AM$1:$AM2426)+1))</f>
        <v/>
      </c>
      <c r="AN2427" s="28" t="str">
        <f aca="false">IF($I2427="","",IF(MATCH($I2427,$I$2:$I$3000,0)&lt;&gt;ROW()-1,"",COUNT($AN$1:$AN2426)+1))</f>
        <v/>
      </c>
      <c r="AO2427" s="28" t="str">
        <f aca="false">IF($Q2427="","",IF(MATCH($Q2427,$Q$2:$Q$3000,0)&lt;&gt;ROW()-1,"",COUNT($AO$1:$AO2426)+1))</f>
        <v/>
      </c>
    </row>
    <row r="2428" customFormat="false" ht="12.75" hidden="false" customHeight="true" outlineLevel="0" collapsed="false">
      <c r="W2428" s="24" t="n">
        <f aca="false">IF($F2428="",0,IFERROR(IF(ISNUMBER($F2428),INT($F2428),DATE(VALUE(MID(SUBSTITUTE(LEFT($F2428,FIND(" ",$F2428&amp;" ")-1),"/",REPT(" ",20)),41,20)),VALUE(LEFT(SUBSTITUTE(LEFT($F2428,FIND(" ",$F2428&amp;" ")-1),"/",REPT(" ",20)),20)),VALUE(MID(SUBSTITUTE(LEFT($F2428,FIND(" ",$F2428&amp;" ")-1),"/",REPT(" ",20)),21,20)))),0))</f>
        <v>0</v>
      </c>
      <c r="X2428" s="25" t="str">
        <f aca="false">IF(ISNUMBER($N2428),$N2428*Validation!$B$5,"")</f>
        <v/>
      </c>
      <c r="Y2428" s="26" t="str">
        <f aca="false">IF($A2428="","",SUBSTITUTE(SUBSTITUTE(SUBSTITUTE(SUBSTITUTE(SUBSTITUTE(SUBSTITUTE(SUBSTITUTE(UPPER(TRIM($A2428)),"Á","A"),"É","E"),"Í","I"),"Ó","O"),"Ú","U"),"Ñ","N"),"Ü","U"))</f>
        <v/>
      </c>
      <c r="Z2428" s="26" t="str">
        <f aca="false">IF($Y2428="","",LEFT($Y2428,1)&amp;" "&amp;TRIM(RIGHT(SUBSTITUTE($Y2428," ",REPT(" ",50)),50)))</f>
        <v/>
      </c>
      <c r="AA2428" s="27" t="str">
        <f aca="false">IF($AF2428="","",IF(COUNTIF(Validation!$U$19:$U$178,$AF2428)&gt;0,"OK","NO MATCH"))</f>
        <v/>
      </c>
      <c r="AB2428" s="27" t="str">
        <f aca="false">IF($W2428=0,"",IF(AND($W2428&gt;=Validation!$B$3,$W2428&lt;=Validation!$C$3),"Yes","No"))</f>
        <v/>
      </c>
      <c r="AC2428" s="26" t="str">
        <f aca="false">IF($A2428="","",$AF2428&amp;"|"&amp;TEXT($W2428,"yyyy-mm-dd")&amp;"|"&amp;$J2428&amp;"|"&amp;$N2428)</f>
        <v/>
      </c>
      <c r="AD2428" s="27" t="str">
        <f aca="false">IF($AC2428="","",IF(COUNTIF($AC$2:$AC$3000,$AC2428)&gt;1,"REVIEW","OK"))</f>
        <v/>
      </c>
      <c r="AE2428" s="27" t="str">
        <f aca="false">IF(OR($W2428=0,$O2428=""),"",IF(IFERROR(IF(ISNUMBER($O2428),INT($O2428),DATE(VALUE(MID(SUBSTITUTE(LEFT($O2428,FIND(" ",$O2428&amp;" ")-1),"/",REPT(" ",20)),41,20)),VALUE(LEFT(SUBSTITUTE(LEFT($O2428,FIND(" ",$O2428&amp;" ")-1),"/",REPT(" ",20)),20)),VALUE(MID(SUBSTITUTE(LEFT($O2428,FIND(" ",$O2428&amp;" ")-1),"/",REPT(" ",20)),21,20)))),0)&gt;$W2428,"Late","Same day"))</f>
        <v/>
      </c>
      <c r="AF2428" s="26" t="str">
        <f aca="false">IF($A2428="","",IFERROR(INDEX(Validation!$C$193:$C$217,MATCH($A2428,Validation!$A$193:$A$217,0)),IF(COUNTIF(Validation!$U$19:$U$178,$Z2428)&gt;0,$Z2428,IF(COUNTIF(Validation!$S$19:$S$178,$AI2428)=1,INDEX(Validation!$U$19:$U$178,MATCH($AI2428,Validation!$S$19:$S$178,0)),$Z2428))))</f>
        <v/>
      </c>
      <c r="AG2428" s="27" t="str">
        <f aca="false">IF(COUNTA($A2428:$U2428)=0,"",IF($A2428="","No name",IF($F2428="","No date",IF($W2428=0,"Date ilegible",IF(NOT(ISNUMBER($N2428)),"Hours no numéricas",IF($AA2428="NO MATCH","Person no identificada","OK"))))))</f>
        <v/>
      </c>
      <c r="AH2428" s="27" t="str">
        <f aca="false">IF($W2428=0,"No date",IF($W2428&lt;Validation!$B$3,"Before period",IF($W2428&gt;Validation!$C$3,"After period","In period")))</f>
        <v>No date</v>
      </c>
      <c r="AI2428" s="26" t="str">
        <f aca="false">IF($Y2428="","",TRIM(RIGHT(SUBSTITUTE($Y2428," ",REPT(" ",50)),50)))</f>
        <v/>
      </c>
      <c r="AJ2428" s="27" t="str">
        <f aca="false">IF($A2428="","",IF(NOT(ISERROR(MATCH($A2428,Validation!$A$193:$A$217,0))),"Manual mapping",IF(COUNTIF(Validation!$U$19:$U$178,$Z2428)&gt;0,"Direct",IF(COUNTIF(Validation!$S$19:$S$178,$AI2428)=1,"By surname","Unresolved"))))</f>
        <v/>
      </c>
      <c r="AK2428" s="28" t="str">
        <f aca="false">IF($L2428="","",IF(MATCH($L2428,$L$2:$L$3000,0)&lt;&gt;ROW()-1,"",COUNT($AK$1:$AK2427)+1))</f>
        <v/>
      </c>
      <c r="AL2428" s="28" t="str">
        <f aca="false">IF($G2428="","",IF(MATCH($G2428,$G$2:$G$3000,0)&lt;&gt;ROW()-1,"",COUNT($AL$1:$AL2427)+1))</f>
        <v/>
      </c>
      <c r="AM2428" s="28" t="str">
        <f aca="false">IF($H2428="","",IF(MATCH($H2428,$H$2:$H$3000,0)&lt;&gt;ROW()-1,"",COUNT($AM$1:$AM2427)+1))</f>
        <v/>
      </c>
      <c r="AN2428" s="28" t="str">
        <f aca="false">IF($I2428="","",IF(MATCH($I2428,$I$2:$I$3000,0)&lt;&gt;ROW()-1,"",COUNT($AN$1:$AN2427)+1))</f>
        <v/>
      </c>
      <c r="AO2428" s="28" t="str">
        <f aca="false">IF($Q2428="","",IF(MATCH($Q2428,$Q$2:$Q$3000,0)&lt;&gt;ROW()-1,"",COUNT($AO$1:$AO2427)+1))</f>
        <v/>
      </c>
    </row>
    <row r="2429" customFormat="false" ht="12.75" hidden="false" customHeight="true" outlineLevel="0" collapsed="false">
      <c r="W2429" s="24" t="n">
        <f aca="false">IF($F2429="",0,IFERROR(IF(ISNUMBER($F2429),INT($F2429),DATE(VALUE(MID(SUBSTITUTE(LEFT($F2429,FIND(" ",$F2429&amp;" ")-1),"/",REPT(" ",20)),41,20)),VALUE(LEFT(SUBSTITUTE(LEFT($F2429,FIND(" ",$F2429&amp;" ")-1),"/",REPT(" ",20)),20)),VALUE(MID(SUBSTITUTE(LEFT($F2429,FIND(" ",$F2429&amp;" ")-1),"/",REPT(" ",20)),21,20)))),0))</f>
        <v>0</v>
      </c>
      <c r="X2429" s="25" t="str">
        <f aca="false">IF(ISNUMBER($N2429),$N2429*Validation!$B$5,"")</f>
        <v/>
      </c>
      <c r="Y2429" s="26" t="str">
        <f aca="false">IF($A2429="","",SUBSTITUTE(SUBSTITUTE(SUBSTITUTE(SUBSTITUTE(SUBSTITUTE(SUBSTITUTE(SUBSTITUTE(UPPER(TRIM($A2429)),"Á","A"),"É","E"),"Í","I"),"Ó","O"),"Ú","U"),"Ñ","N"),"Ü","U"))</f>
        <v/>
      </c>
      <c r="Z2429" s="26" t="str">
        <f aca="false">IF($Y2429="","",LEFT($Y2429,1)&amp;" "&amp;TRIM(RIGHT(SUBSTITUTE($Y2429," ",REPT(" ",50)),50)))</f>
        <v/>
      </c>
      <c r="AA2429" s="27" t="str">
        <f aca="false">IF($AF2429="","",IF(COUNTIF(Validation!$U$19:$U$178,$AF2429)&gt;0,"OK","NO MATCH"))</f>
        <v/>
      </c>
      <c r="AB2429" s="27" t="str">
        <f aca="false">IF($W2429=0,"",IF(AND($W2429&gt;=Validation!$B$3,$W2429&lt;=Validation!$C$3),"Yes","No"))</f>
        <v/>
      </c>
      <c r="AC2429" s="26" t="str">
        <f aca="false">IF($A2429="","",$AF2429&amp;"|"&amp;TEXT($W2429,"yyyy-mm-dd")&amp;"|"&amp;$J2429&amp;"|"&amp;$N2429)</f>
        <v/>
      </c>
      <c r="AD2429" s="27" t="str">
        <f aca="false">IF($AC2429="","",IF(COUNTIF($AC$2:$AC$3000,$AC2429)&gt;1,"REVIEW","OK"))</f>
        <v/>
      </c>
      <c r="AE2429" s="27" t="str">
        <f aca="false">IF(OR($W2429=0,$O2429=""),"",IF(IFERROR(IF(ISNUMBER($O2429),INT($O2429),DATE(VALUE(MID(SUBSTITUTE(LEFT($O2429,FIND(" ",$O2429&amp;" ")-1),"/",REPT(" ",20)),41,20)),VALUE(LEFT(SUBSTITUTE(LEFT($O2429,FIND(" ",$O2429&amp;" ")-1),"/",REPT(" ",20)),20)),VALUE(MID(SUBSTITUTE(LEFT($O2429,FIND(" ",$O2429&amp;" ")-1),"/",REPT(" ",20)),21,20)))),0)&gt;$W2429,"Late","Same day"))</f>
        <v/>
      </c>
      <c r="AF2429" s="26" t="str">
        <f aca="false">IF($A2429="","",IFERROR(INDEX(Validation!$C$193:$C$217,MATCH($A2429,Validation!$A$193:$A$217,0)),IF(COUNTIF(Validation!$U$19:$U$178,$Z2429)&gt;0,$Z2429,IF(COUNTIF(Validation!$S$19:$S$178,$AI2429)=1,INDEX(Validation!$U$19:$U$178,MATCH($AI2429,Validation!$S$19:$S$178,0)),$Z2429))))</f>
        <v/>
      </c>
      <c r="AG2429" s="27" t="str">
        <f aca="false">IF(COUNTA($A2429:$U2429)=0,"",IF($A2429="","No name",IF($F2429="","No date",IF($W2429=0,"Date ilegible",IF(NOT(ISNUMBER($N2429)),"Hours no numéricas",IF($AA2429="NO MATCH","Person no identificada","OK"))))))</f>
        <v/>
      </c>
      <c r="AH2429" s="27" t="str">
        <f aca="false">IF($W2429=0,"No date",IF($W2429&lt;Validation!$B$3,"Before period",IF($W2429&gt;Validation!$C$3,"After period","In period")))</f>
        <v>No date</v>
      </c>
      <c r="AI2429" s="26" t="str">
        <f aca="false">IF($Y2429="","",TRIM(RIGHT(SUBSTITUTE($Y2429," ",REPT(" ",50)),50)))</f>
        <v/>
      </c>
      <c r="AJ2429" s="27" t="str">
        <f aca="false">IF($A2429="","",IF(NOT(ISERROR(MATCH($A2429,Validation!$A$193:$A$217,0))),"Manual mapping",IF(COUNTIF(Validation!$U$19:$U$178,$Z2429)&gt;0,"Direct",IF(COUNTIF(Validation!$S$19:$S$178,$AI2429)=1,"By surname","Unresolved"))))</f>
        <v/>
      </c>
      <c r="AK2429" s="28" t="str">
        <f aca="false">IF($L2429="","",IF(MATCH($L2429,$L$2:$L$3000,0)&lt;&gt;ROW()-1,"",COUNT($AK$1:$AK2428)+1))</f>
        <v/>
      </c>
      <c r="AL2429" s="28" t="str">
        <f aca="false">IF($G2429="","",IF(MATCH($G2429,$G$2:$G$3000,0)&lt;&gt;ROW()-1,"",COUNT($AL$1:$AL2428)+1))</f>
        <v/>
      </c>
      <c r="AM2429" s="28" t="str">
        <f aca="false">IF($H2429="","",IF(MATCH($H2429,$H$2:$H$3000,0)&lt;&gt;ROW()-1,"",COUNT($AM$1:$AM2428)+1))</f>
        <v/>
      </c>
      <c r="AN2429" s="28" t="str">
        <f aca="false">IF($I2429="","",IF(MATCH($I2429,$I$2:$I$3000,0)&lt;&gt;ROW()-1,"",COUNT($AN$1:$AN2428)+1))</f>
        <v/>
      </c>
      <c r="AO2429" s="28" t="str">
        <f aca="false">IF($Q2429="","",IF(MATCH($Q2429,$Q$2:$Q$3000,0)&lt;&gt;ROW()-1,"",COUNT($AO$1:$AO2428)+1))</f>
        <v/>
      </c>
    </row>
    <row r="2430" customFormat="false" ht="12.75" hidden="false" customHeight="true" outlineLevel="0" collapsed="false">
      <c r="W2430" s="24" t="n">
        <f aca="false">IF($F2430="",0,IFERROR(IF(ISNUMBER($F2430),INT($F2430),DATE(VALUE(MID(SUBSTITUTE(LEFT($F2430,FIND(" ",$F2430&amp;" ")-1),"/",REPT(" ",20)),41,20)),VALUE(LEFT(SUBSTITUTE(LEFT($F2430,FIND(" ",$F2430&amp;" ")-1),"/",REPT(" ",20)),20)),VALUE(MID(SUBSTITUTE(LEFT($F2430,FIND(" ",$F2430&amp;" ")-1),"/",REPT(" ",20)),21,20)))),0))</f>
        <v>0</v>
      </c>
      <c r="X2430" s="25" t="str">
        <f aca="false">IF(ISNUMBER($N2430),$N2430*Validation!$B$5,"")</f>
        <v/>
      </c>
      <c r="Y2430" s="26" t="str">
        <f aca="false">IF($A2430="","",SUBSTITUTE(SUBSTITUTE(SUBSTITUTE(SUBSTITUTE(SUBSTITUTE(SUBSTITUTE(SUBSTITUTE(UPPER(TRIM($A2430)),"Á","A"),"É","E"),"Í","I"),"Ó","O"),"Ú","U"),"Ñ","N"),"Ü","U"))</f>
        <v/>
      </c>
      <c r="Z2430" s="26" t="str">
        <f aca="false">IF($Y2430="","",LEFT($Y2430,1)&amp;" "&amp;TRIM(RIGHT(SUBSTITUTE($Y2430," ",REPT(" ",50)),50)))</f>
        <v/>
      </c>
      <c r="AA2430" s="27" t="str">
        <f aca="false">IF($AF2430="","",IF(COUNTIF(Validation!$U$19:$U$178,$AF2430)&gt;0,"OK","NO MATCH"))</f>
        <v/>
      </c>
      <c r="AB2430" s="27" t="str">
        <f aca="false">IF($W2430=0,"",IF(AND($W2430&gt;=Validation!$B$3,$W2430&lt;=Validation!$C$3),"Yes","No"))</f>
        <v/>
      </c>
      <c r="AC2430" s="26" t="str">
        <f aca="false">IF($A2430="","",$AF2430&amp;"|"&amp;TEXT($W2430,"yyyy-mm-dd")&amp;"|"&amp;$J2430&amp;"|"&amp;$N2430)</f>
        <v/>
      </c>
      <c r="AD2430" s="27" t="str">
        <f aca="false">IF($AC2430="","",IF(COUNTIF($AC$2:$AC$3000,$AC2430)&gt;1,"REVIEW","OK"))</f>
        <v/>
      </c>
      <c r="AE2430" s="27" t="str">
        <f aca="false">IF(OR($W2430=0,$O2430=""),"",IF(IFERROR(IF(ISNUMBER($O2430),INT($O2430),DATE(VALUE(MID(SUBSTITUTE(LEFT($O2430,FIND(" ",$O2430&amp;" ")-1),"/",REPT(" ",20)),41,20)),VALUE(LEFT(SUBSTITUTE(LEFT($O2430,FIND(" ",$O2430&amp;" ")-1),"/",REPT(" ",20)),20)),VALUE(MID(SUBSTITUTE(LEFT($O2430,FIND(" ",$O2430&amp;" ")-1),"/",REPT(" ",20)),21,20)))),0)&gt;$W2430,"Late","Same day"))</f>
        <v/>
      </c>
      <c r="AF2430" s="26" t="str">
        <f aca="false">IF($A2430="","",IFERROR(INDEX(Validation!$C$193:$C$217,MATCH($A2430,Validation!$A$193:$A$217,0)),IF(COUNTIF(Validation!$U$19:$U$178,$Z2430)&gt;0,$Z2430,IF(COUNTIF(Validation!$S$19:$S$178,$AI2430)=1,INDEX(Validation!$U$19:$U$178,MATCH($AI2430,Validation!$S$19:$S$178,0)),$Z2430))))</f>
        <v/>
      </c>
      <c r="AG2430" s="27" t="str">
        <f aca="false">IF(COUNTA($A2430:$U2430)=0,"",IF($A2430="","No name",IF($F2430="","No date",IF($W2430=0,"Date ilegible",IF(NOT(ISNUMBER($N2430)),"Hours no numéricas",IF($AA2430="NO MATCH","Person no identificada","OK"))))))</f>
        <v/>
      </c>
      <c r="AH2430" s="27" t="str">
        <f aca="false">IF($W2430=0,"No date",IF($W2430&lt;Validation!$B$3,"Before period",IF($W2430&gt;Validation!$C$3,"After period","In period")))</f>
        <v>No date</v>
      </c>
      <c r="AI2430" s="26" t="str">
        <f aca="false">IF($Y2430="","",TRIM(RIGHT(SUBSTITUTE($Y2430," ",REPT(" ",50)),50)))</f>
        <v/>
      </c>
      <c r="AJ2430" s="27" t="str">
        <f aca="false">IF($A2430="","",IF(NOT(ISERROR(MATCH($A2430,Validation!$A$193:$A$217,0))),"Manual mapping",IF(COUNTIF(Validation!$U$19:$U$178,$Z2430)&gt;0,"Direct",IF(COUNTIF(Validation!$S$19:$S$178,$AI2430)=1,"By surname","Unresolved"))))</f>
        <v/>
      </c>
      <c r="AK2430" s="28" t="str">
        <f aca="false">IF($L2430="","",IF(MATCH($L2430,$L$2:$L$3000,0)&lt;&gt;ROW()-1,"",COUNT($AK$1:$AK2429)+1))</f>
        <v/>
      </c>
      <c r="AL2430" s="28" t="str">
        <f aca="false">IF($G2430="","",IF(MATCH($G2430,$G$2:$G$3000,0)&lt;&gt;ROW()-1,"",COUNT($AL$1:$AL2429)+1))</f>
        <v/>
      </c>
      <c r="AM2430" s="28" t="str">
        <f aca="false">IF($H2430="","",IF(MATCH($H2430,$H$2:$H$3000,0)&lt;&gt;ROW()-1,"",COUNT($AM$1:$AM2429)+1))</f>
        <v/>
      </c>
      <c r="AN2430" s="28" t="str">
        <f aca="false">IF($I2430="","",IF(MATCH($I2430,$I$2:$I$3000,0)&lt;&gt;ROW()-1,"",COUNT($AN$1:$AN2429)+1))</f>
        <v/>
      </c>
      <c r="AO2430" s="28" t="str">
        <f aca="false">IF($Q2430="","",IF(MATCH($Q2430,$Q$2:$Q$3000,0)&lt;&gt;ROW()-1,"",COUNT($AO$1:$AO2429)+1))</f>
        <v/>
      </c>
    </row>
    <row r="2431" customFormat="false" ht="12.75" hidden="false" customHeight="true" outlineLevel="0" collapsed="false">
      <c r="W2431" s="24" t="n">
        <f aca="false">IF($F2431="",0,IFERROR(IF(ISNUMBER($F2431),INT($F2431),DATE(VALUE(MID(SUBSTITUTE(LEFT($F2431,FIND(" ",$F2431&amp;" ")-1),"/",REPT(" ",20)),41,20)),VALUE(LEFT(SUBSTITUTE(LEFT($F2431,FIND(" ",$F2431&amp;" ")-1),"/",REPT(" ",20)),20)),VALUE(MID(SUBSTITUTE(LEFT($F2431,FIND(" ",$F2431&amp;" ")-1),"/",REPT(" ",20)),21,20)))),0))</f>
        <v>0</v>
      </c>
      <c r="X2431" s="25" t="str">
        <f aca="false">IF(ISNUMBER($N2431),$N2431*Validation!$B$5,"")</f>
        <v/>
      </c>
      <c r="Y2431" s="26" t="str">
        <f aca="false">IF($A2431="","",SUBSTITUTE(SUBSTITUTE(SUBSTITUTE(SUBSTITUTE(SUBSTITUTE(SUBSTITUTE(SUBSTITUTE(UPPER(TRIM($A2431)),"Á","A"),"É","E"),"Í","I"),"Ó","O"),"Ú","U"),"Ñ","N"),"Ü","U"))</f>
        <v/>
      </c>
      <c r="Z2431" s="26" t="str">
        <f aca="false">IF($Y2431="","",LEFT($Y2431,1)&amp;" "&amp;TRIM(RIGHT(SUBSTITUTE($Y2431," ",REPT(" ",50)),50)))</f>
        <v/>
      </c>
      <c r="AA2431" s="27" t="str">
        <f aca="false">IF($AF2431="","",IF(COUNTIF(Validation!$U$19:$U$178,$AF2431)&gt;0,"OK","NO MATCH"))</f>
        <v/>
      </c>
      <c r="AB2431" s="27" t="str">
        <f aca="false">IF($W2431=0,"",IF(AND($W2431&gt;=Validation!$B$3,$W2431&lt;=Validation!$C$3),"Yes","No"))</f>
        <v/>
      </c>
      <c r="AC2431" s="26" t="str">
        <f aca="false">IF($A2431="","",$AF2431&amp;"|"&amp;TEXT($W2431,"yyyy-mm-dd")&amp;"|"&amp;$J2431&amp;"|"&amp;$N2431)</f>
        <v/>
      </c>
      <c r="AD2431" s="27" t="str">
        <f aca="false">IF($AC2431="","",IF(COUNTIF($AC$2:$AC$3000,$AC2431)&gt;1,"REVIEW","OK"))</f>
        <v/>
      </c>
      <c r="AE2431" s="27" t="str">
        <f aca="false">IF(OR($W2431=0,$O2431=""),"",IF(IFERROR(IF(ISNUMBER($O2431),INT($O2431),DATE(VALUE(MID(SUBSTITUTE(LEFT($O2431,FIND(" ",$O2431&amp;" ")-1),"/",REPT(" ",20)),41,20)),VALUE(LEFT(SUBSTITUTE(LEFT($O2431,FIND(" ",$O2431&amp;" ")-1),"/",REPT(" ",20)),20)),VALUE(MID(SUBSTITUTE(LEFT($O2431,FIND(" ",$O2431&amp;" ")-1),"/",REPT(" ",20)),21,20)))),0)&gt;$W2431,"Late","Same day"))</f>
        <v/>
      </c>
      <c r="AF2431" s="26" t="str">
        <f aca="false">IF($A2431="","",IFERROR(INDEX(Validation!$C$193:$C$217,MATCH($A2431,Validation!$A$193:$A$217,0)),IF(COUNTIF(Validation!$U$19:$U$178,$Z2431)&gt;0,$Z2431,IF(COUNTIF(Validation!$S$19:$S$178,$AI2431)=1,INDEX(Validation!$U$19:$U$178,MATCH($AI2431,Validation!$S$19:$S$178,0)),$Z2431))))</f>
        <v/>
      </c>
      <c r="AG2431" s="27" t="str">
        <f aca="false">IF(COUNTA($A2431:$U2431)=0,"",IF($A2431="","No name",IF($F2431="","No date",IF($W2431=0,"Date ilegible",IF(NOT(ISNUMBER($N2431)),"Hours no numéricas",IF($AA2431="NO MATCH","Person no identificada","OK"))))))</f>
        <v/>
      </c>
      <c r="AH2431" s="27" t="str">
        <f aca="false">IF($W2431=0,"No date",IF($W2431&lt;Validation!$B$3,"Before period",IF($W2431&gt;Validation!$C$3,"After period","In period")))</f>
        <v>No date</v>
      </c>
      <c r="AI2431" s="26" t="str">
        <f aca="false">IF($Y2431="","",TRIM(RIGHT(SUBSTITUTE($Y2431," ",REPT(" ",50)),50)))</f>
        <v/>
      </c>
      <c r="AJ2431" s="27" t="str">
        <f aca="false">IF($A2431="","",IF(NOT(ISERROR(MATCH($A2431,Validation!$A$193:$A$217,0))),"Manual mapping",IF(COUNTIF(Validation!$U$19:$U$178,$Z2431)&gt;0,"Direct",IF(COUNTIF(Validation!$S$19:$S$178,$AI2431)=1,"By surname","Unresolved"))))</f>
        <v/>
      </c>
      <c r="AK2431" s="28" t="str">
        <f aca="false">IF($L2431="","",IF(MATCH($L2431,$L$2:$L$3000,0)&lt;&gt;ROW()-1,"",COUNT($AK$1:$AK2430)+1))</f>
        <v/>
      </c>
      <c r="AL2431" s="28" t="str">
        <f aca="false">IF($G2431="","",IF(MATCH($G2431,$G$2:$G$3000,0)&lt;&gt;ROW()-1,"",COUNT($AL$1:$AL2430)+1))</f>
        <v/>
      </c>
      <c r="AM2431" s="28" t="str">
        <f aca="false">IF($H2431="","",IF(MATCH($H2431,$H$2:$H$3000,0)&lt;&gt;ROW()-1,"",COUNT($AM$1:$AM2430)+1))</f>
        <v/>
      </c>
      <c r="AN2431" s="28" t="str">
        <f aca="false">IF($I2431="","",IF(MATCH($I2431,$I$2:$I$3000,0)&lt;&gt;ROW()-1,"",COUNT($AN$1:$AN2430)+1))</f>
        <v/>
      </c>
      <c r="AO2431" s="28" t="str">
        <f aca="false">IF($Q2431="","",IF(MATCH($Q2431,$Q$2:$Q$3000,0)&lt;&gt;ROW()-1,"",COUNT($AO$1:$AO2430)+1))</f>
        <v/>
      </c>
    </row>
    <row r="2432" customFormat="false" ht="12.75" hidden="false" customHeight="true" outlineLevel="0" collapsed="false">
      <c r="W2432" s="24" t="n">
        <f aca="false">IF($F2432="",0,IFERROR(IF(ISNUMBER($F2432),INT($F2432),DATE(VALUE(MID(SUBSTITUTE(LEFT($F2432,FIND(" ",$F2432&amp;" ")-1),"/",REPT(" ",20)),41,20)),VALUE(LEFT(SUBSTITUTE(LEFT($F2432,FIND(" ",$F2432&amp;" ")-1),"/",REPT(" ",20)),20)),VALUE(MID(SUBSTITUTE(LEFT($F2432,FIND(" ",$F2432&amp;" ")-1),"/",REPT(" ",20)),21,20)))),0))</f>
        <v>0</v>
      </c>
      <c r="X2432" s="25" t="str">
        <f aca="false">IF(ISNUMBER($N2432),$N2432*Validation!$B$5,"")</f>
        <v/>
      </c>
      <c r="Y2432" s="26" t="str">
        <f aca="false">IF($A2432="","",SUBSTITUTE(SUBSTITUTE(SUBSTITUTE(SUBSTITUTE(SUBSTITUTE(SUBSTITUTE(SUBSTITUTE(UPPER(TRIM($A2432)),"Á","A"),"É","E"),"Í","I"),"Ó","O"),"Ú","U"),"Ñ","N"),"Ü","U"))</f>
        <v/>
      </c>
      <c r="Z2432" s="26" t="str">
        <f aca="false">IF($Y2432="","",LEFT($Y2432,1)&amp;" "&amp;TRIM(RIGHT(SUBSTITUTE($Y2432," ",REPT(" ",50)),50)))</f>
        <v/>
      </c>
      <c r="AA2432" s="27" t="str">
        <f aca="false">IF($AF2432="","",IF(COUNTIF(Validation!$U$19:$U$178,$AF2432)&gt;0,"OK","NO MATCH"))</f>
        <v/>
      </c>
      <c r="AB2432" s="27" t="str">
        <f aca="false">IF($W2432=0,"",IF(AND($W2432&gt;=Validation!$B$3,$W2432&lt;=Validation!$C$3),"Yes","No"))</f>
        <v/>
      </c>
      <c r="AC2432" s="26" t="str">
        <f aca="false">IF($A2432="","",$AF2432&amp;"|"&amp;TEXT($W2432,"yyyy-mm-dd")&amp;"|"&amp;$J2432&amp;"|"&amp;$N2432)</f>
        <v/>
      </c>
      <c r="AD2432" s="27" t="str">
        <f aca="false">IF($AC2432="","",IF(COUNTIF($AC$2:$AC$3000,$AC2432)&gt;1,"REVIEW","OK"))</f>
        <v/>
      </c>
      <c r="AE2432" s="27" t="str">
        <f aca="false">IF(OR($W2432=0,$O2432=""),"",IF(IFERROR(IF(ISNUMBER($O2432),INT($O2432),DATE(VALUE(MID(SUBSTITUTE(LEFT($O2432,FIND(" ",$O2432&amp;" ")-1),"/",REPT(" ",20)),41,20)),VALUE(LEFT(SUBSTITUTE(LEFT($O2432,FIND(" ",$O2432&amp;" ")-1),"/",REPT(" ",20)),20)),VALUE(MID(SUBSTITUTE(LEFT($O2432,FIND(" ",$O2432&amp;" ")-1),"/",REPT(" ",20)),21,20)))),0)&gt;$W2432,"Late","Same day"))</f>
        <v/>
      </c>
      <c r="AF2432" s="26" t="str">
        <f aca="false">IF($A2432="","",IFERROR(INDEX(Validation!$C$193:$C$217,MATCH($A2432,Validation!$A$193:$A$217,0)),IF(COUNTIF(Validation!$U$19:$U$178,$Z2432)&gt;0,$Z2432,IF(COUNTIF(Validation!$S$19:$S$178,$AI2432)=1,INDEX(Validation!$U$19:$U$178,MATCH($AI2432,Validation!$S$19:$S$178,0)),$Z2432))))</f>
        <v/>
      </c>
      <c r="AG2432" s="27" t="str">
        <f aca="false">IF(COUNTA($A2432:$U2432)=0,"",IF($A2432="","No name",IF($F2432="","No date",IF($W2432=0,"Date ilegible",IF(NOT(ISNUMBER($N2432)),"Hours no numéricas",IF($AA2432="NO MATCH","Person no identificada","OK"))))))</f>
        <v/>
      </c>
      <c r="AH2432" s="27" t="str">
        <f aca="false">IF($W2432=0,"No date",IF($W2432&lt;Validation!$B$3,"Before period",IF($W2432&gt;Validation!$C$3,"After period","In period")))</f>
        <v>No date</v>
      </c>
      <c r="AI2432" s="26" t="str">
        <f aca="false">IF($Y2432="","",TRIM(RIGHT(SUBSTITUTE($Y2432," ",REPT(" ",50)),50)))</f>
        <v/>
      </c>
      <c r="AJ2432" s="27" t="str">
        <f aca="false">IF($A2432="","",IF(NOT(ISERROR(MATCH($A2432,Validation!$A$193:$A$217,0))),"Manual mapping",IF(COUNTIF(Validation!$U$19:$U$178,$Z2432)&gt;0,"Direct",IF(COUNTIF(Validation!$S$19:$S$178,$AI2432)=1,"By surname","Unresolved"))))</f>
        <v/>
      </c>
      <c r="AK2432" s="28" t="str">
        <f aca="false">IF($L2432="","",IF(MATCH($L2432,$L$2:$L$3000,0)&lt;&gt;ROW()-1,"",COUNT($AK$1:$AK2431)+1))</f>
        <v/>
      </c>
      <c r="AL2432" s="28" t="str">
        <f aca="false">IF($G2432="","",IF(MATCH($G2432,$G$2:$G$3000,0)&lt;&gt;ROW()-1,"",COUNT($AL$1:$AL2431)+1))</f>
        <v/>
      </c>
      <c r="AM2432" s="28" t="str">
        <f aca="false">IF($H2432="","",IF(MATCH($H2432,$H$2:$H$3000,0)&lt;&gt;ROW()-1,"",COUNT($AM$1:$AM2431)+1))</f>
        <v/>
      </c>
      <c r="AN2432" s="28" t="str">
        <f aca="false">IF($I2432="","",IF(MATCH($I2432,$I$2:$I$3000,0)&lt;&gt;ROW()-1,"",COUNT($AN$1:$AN2431)+1))</f>
        <v/>
      </c>
      <c r="AO2432" s="28" t="str">
        <f aca="false">IF($Q2432="","",IF(MATCH($Q2432,$Q$2:$Q$3000,0)&lt;&gt;ROW()-1,"",COUNT($AO$1:$AO2431)+1))</f>
        <v/>
      </c>
    </row>
    <row r="2433" customFormat="false" ht="12.75" hidden="false" customHeight="true" outlineLevel="0" collapsed="false">
      <c r="W2433" s="24" t="n">
        <f aca="false">IF($F2433="",0,IFERROR(IF(ISNUMBER($F2433),INT($F2433),DATE(VALUE(MID(SUBSTITUTE(LEFT($F2433,FIND(" ",$F2433&amp;" ")-1),"/",REPT(" ",20)),41,20)),VALUE(LEFT(SUBSTITUTE(LEFT($F2433,FIND(" ",$F2433&amp;" ")-1),"/",REPT(" ",20)),20)),VALUE(MID(SUBSTITUTE(LEFT($F2433,FIND(" ",$F2433&amp;" ")-1),"/",REPT(" ",20)),21,20)))),0))</f>
        <v>0</v>
      </c>
      <c r="X2433" s="25" t="str">
        <f aca="false">IF(ISNUMBER($N2433),$N2433*Validation!$B$5,"")</f>
        <v/>
      </c>
      <c r="Y2433" s="26" t="str">
        <f aca="false">IF($A2433="","",SUBSTITUTE(SUBSTITUTE(SUBSTITUTE(SUBSTITUTE(SUBSTITUTE(SUBSTITUTE(SUBSTITUTE(UPPER(TRIM($A2433)),"Á","A"),"É","E"),"Í","I"),"Ó","O"),"Ú","U"),"Ñ","N"),"Ü","U"))</f>
        <v/>
      </c>
      <c r="Z2433" s="26" t="str">
        <f aca="false">IF($Y2433="","",LEFT($Y2433,1)&amp;" "&amp;TRIM(RIGHT(SUBSTITUTE($Y2433," ",REPT(" ",50)),50)))</f>
        <v/>
      </c>
      <c r="AA2433" s="27" t="str">
        <f aca="false">IF($AF2433="","",IF(COUNTIF(Validation!$U$19:$U$178,$AF2433)&gt;0,"OK","NO MATCH"))</f>
        <v/>
      </c>
      <c r="AB2433" s="27" t="str">
        <f aca="false">IF($W2433=0,"",IF(AND($W2433&gt;=Validation!$B$3,$W2433&lt;=Validation!$C$3),"Yes","No"))</f>
        <v/>
      </c>
      <c r="AC2433" s="26" t="str">
        <f aca="false">IF($A2433="","",$AF2433&amp;"|"&amp;TEXT($W2433,"yyyy-mm-dd")&amp;"|"&amp;$J2433&amp;"|"&amp;$N2433)</f>
        <v/>
      </c>
      <c r="AD2433" s="27" t="str">
        <f aca="false">IF($AC2433="","",IF(COUNTIF($AC$2:$AC$3000,$AC2433)&gt;1,"REVIEW","OK"))</f>
        <v/>
      </c>
      <c r="AE2433" s="27" t="str">
        <f aca="false">IF(OR($W2433=0,$O2433=""),"",IF(IFERROR(IF(ISNUMBER($O2433),INT($O2433),DATE(VALUE(MID(SUBSTITUTE(LEFT($O2433,FIND(" ",$O2433&amp;" ")-1),"/",REPT(" ",20)),41,20)),VALUE(LEFT(SUBSTITUTE(LEFT($O2433,FIND(" ",$O2433&amp;" ")-1),"/",REPT(" ",20)),20)),VALUE(MID(SUBSTITUTE(LEFT($O2433,FIND(" ",$O2433&amp;" ")-1),"/",REPT(" ",20)),21,20)))),0)&gt;$W2433,"Late","Same day"))</f>
        <v/>
      </c>
      <c r="AF2433" s="26" t="str">
        <f aca="false">IF($A2433="","",IFERROR(INDEX(Validation!$C$193:$C$217,MATCH($A2433,Validation!$A$193:$A$217,0)),IF(COUNTIF(Validation!$U$19:$U$178,$Z2433)&gt;0,$Z2433,IF(COUNTIF(Validation!$S$19:$S$178,$AI2433)=1,INDEX(Validation!$U$19:$U$178,MATCH($AI2433,Validation!$S$19:$S$178,0)),$Z2433))))</f>
        <v/>
      </c>
      <c r="AG2433" s="27" t="str">
        <f aca="false">IF(COUNTA($A2433:$U2433)=0,"",IF($A2433="","No name",IF($F2433="","No date",IF($W2433=0,"Date ilegible",IF(NOT(ISNUMBER($N2433)),"Hours no numéricas",IF($AA2433="NO MATCH","Person no identificada","OK"))))))</f>
        <v/>
      </c>
      <c r="AH2433" s="27" t="str">
        <f aca="false">IF($W2433=0,"No date",IF($W2433&lt;Validation!$B$3,"Before period",IF($W2433&gt;Validation!$C$3,"After period","In period")))</f>
        <v>No date</v>
      </c>
      <c r="AI2433" s="26" t="str">
        <f aca="false">IF($Y2433="","",TRIM(RIGHT(SUBSTITUTE($Y2433," ",REPT(" ",50)),50)))</f>
        <v/>
      </c>
      <c r="AJ2433" s="27" t="str">
        <f aca="false">IF($A2433="","",IF(NOT(ISERROR(MATCH($A2433,Validation!$A$193:$A$217,0))),"Manual mapping",IF(COUNTIF(Validation!$U$19:$U$178,$Z2433)&gt;0,"Direct",IF(COUNTIF(Validation!$S$19:$S$178,$AI2433)=1,"By surname","Unresolved"))))</f>
        <v/>
      </c>
      <c r="AK2433" s="28" t="str">
        <f aca="false">IF($L2433="","",IF(MATCH($L2433,$L$2:$L$3000,0)&lt;&gt;ROW()-1,"",COUNT($AK$1:$AK2432)+1))</f>
        <v/>
      </c>
      <c r="AL2433" s="28" t="str">
        <f aca="false">IF($G2433="","",IF(MATCH($G2433,$G$2:$G$3000,0)&lt;&gt;ROW()-1,"",COUNT($AL$1:$AL2432)+1))</f>
        <v/>
      </c>
      <c r="AM2433" s="28" t="str">
        <f aca="false">IF($H2433="","",IF(MATCH($H2433,$H$2:$H$3000,0)&lt;&gt;ROW()-1,"",COUNT($AM$1:$AM2432)+1))</f>
        <v/>
      </c>
      <c r="AN2433" s="28" t="str">
        <f aca="false">IF($I2433="","",IF(MATCH($I2433,$I$2:$I$3000,0)&lt;&gt;ROW()-1,"",COUNT($AN$1:$AN2432)+1))</f>
        <v/>
      </c>
      <c r="AO2433" s="28" t="str">
        <f aca="false">IF($Q2433="","",IF(MATCH($Q2433,$Q$2:$Q$3000,0)&lt;&gt;ROW()-1,"",COUNT($AO$1:$AO2432)+1))</f>
        <v/>
      </c>
    </row>
    <row r="2434" customFormat="false" ht="12.75" hidden="false" customHeight="true" outlineLevel="0" collapsed="false">
      <c r="W2434" s="24" t="n">
        <f aca="false">IF($F2434="",0,IFERROR(IF(ISNUMBER($F2434),INT($F2434),DATE(VALUE(MID(SUBSTITUTE(LEFT($F2434,FIND(" ",$F2434&amp;" ")-1),"/",REPT(" ",20)),41,20)),VALUE(LEFT(SUBSTITUTE(LEFT($F2434,FIND(" ",$F2434&amp;" ")-1),"/",REPT(" ",20)),20)),VALUE(MID(SUBSTITUTE(LEFT($F2434,FIND(" ",$F2434&amp;" ")-1),"/",REPT(" ",20)),21,20)))),0))</f>
        <v>0</v>
      </c>
      <c r="X2434" s="25" t="str">
        <f aca="false">IF(ISNUMBER($N2434),$N2434*Validation!$B$5,"")</f>
        <v/>
      </c>
      <c r="Y2434" s="26" t="str">
        <f aca="false">IF($A2434="","",SUBSTITUTE(SUBSTITUTE(SUBSTITUTE(SUBSTITUTE(SUBSTITUTE(SUBSTITUTE(SUBSTITUTE(UPPER(TRIM($A2434)),"Á","A"),"É","E"),"Í","I"),"Ó","O"),"Ú","U"),"Ñ","N"),"Ü","U"))</f>
        <v/>
      </c>
      <c r="Z2434" s="26" t="str">
        <f aca="false">IF($Y2434="","",LEFT($Y2434,1)&amp;" "&amp;TRIM(RIGHT(SUBSTITUTE($Y2434," ",REPT(" ",50)),50)))</f>
        <v/>
      </c>
      <c r="AA2434" s="27" t="str">
        <f aca="false">IF($AF2434="","",IF(COUNTIF(Validation!$U$19:$U$178,$AF2434)&gt;0,"OK","NO MATCH"))</f>
        <v/>
      </c>
      <c r="AB2434" s="27" t="str">
        <f aca="false">IF($W2434=0,"",IF(AND($W2434&gt;=Validation!$B$3,$W2434&lt;=Validation!$C$3),"Yes","No"))</f>
        <v/>
      </c>
      <c r="AC2434" s="26" t="str">
        <f aca="false">IF($A2434="","",$AF2434&amp;"|"&amp;TEXT($W2434,"yyyy-mm-dd")&amp;"|"&amp;$J2434&amp;"|"&amp;$N2434)</f>
        <v/>
      </c>
      <c r="AD2434" s="27" t="str">
        <f aca="false">IF($AC2434="","",IF(COUNTIF($AC$2:$AC$3000,$AC2434)&gt;1,"REVIEW","OK"))</f>
        <v/>
      </c>
      <c r="AE2434" s="27" t="str">
        <f aca="false">IF(OR($W2434=0,$O2434=""),"",IF(IFERROR(IF(ISNUMBER($O2434),INT($O2434),DATE(VALUE(MID(SUBSTITUTE(LEFT($O2434,FIND(" ",$O2434&amp;" ")-1),"/",REPT(" ",20)),41,20)),VALUE(LEFT(SUBSTITUTE(LEFT($O2434,FIND(" ",$O2434&amp;" ")-1),"/",REPT(" ",20)),20)),VALUE(MID(SUBSTITUTE(LEFT($O2434,FIND(" ",$O2434&amp;" ")-1),"/",REPT(" ",20)),21,20)))),0)&gt;$W2434,"Late","Same day"))</f>
        <v/>
      </c>
      <c r="AF2434" s="26" t="str">
        <f aca="false">IF($A2434="","",IFERROR(INDEX(Validation!$C$193:$C$217,MATCH($A2434,Validation!$A$193:$A$217,0)),IF(COUNTIF(Validation!$U$19:$U$178,$Z2434)&gt;0,$Z2434,IF(COUNTIF(Validation!$S$19:$S$178,$AI2434)=1,INDEX(Validation!$U$19:$U$178,MATCH($AI2434,Validation!$S$19:$S$178,0)),$Z2434))))</f>
        <v/>
      </c>
      <c r="AG2434" s="27" t="str">
        <f aca="false">IF(COUNTA($A2434:$U2434)=0,"",IF($A2434="","No name",IF($F2434="","No date",IF($W2434=0,"Date ilegible",IF(NOT(ISNUMBER($N2434)),"Hours no numéricas",IF($AA2434="NO MATCH","Person no identificada","OK"))))))</f>
        <v/>
      </c>
      <c r="AH2434" s="27" t="str">
        <f aca="false">IF($W2434=0,"No date",IF($W2434&lt;Validation!$B$3,"Before period",IF($W2434&gt;Validation!$C$3,"After period","In period")))</f>
        <v>No date</v>
      </c>
      <c r="AI2434" s="26" t="str">
        <f aca="false">IF($Y2434="","",TRIM(RIGHT(SUBSTITUTE($Y2434," ",REPT(" ",50)),50)))</f>
        <v/>
      </c>
      <c r="AJ2434" s="27" t="str">
        <f aca="false">IF($A2434="","",IF(NOT(ISERROR(MATCH($A2434,Validation!$A$193:$A$217,0))),"Manual mapping",IF(COUNTIF(Validation!$U$19:$U$178,$Z2434)&gt;0,"Direct",IF(COUNTIF(Validation!$S$19:$S$178,$AI2434)=1,"By surname","Unresolved"))))</f>
        <v/>
      </c>
      <c r="AK2434" s="28" t="str">
        <f aca="false">IF($L2434="","",IF(MATCH($L2434,$L$2:$L$3000,0)&lt;&gt;ROW()-1,"",COUNT($AK$1:$AK2433)+1))</f>
        <v/>
      </c>
      <c r="AL2434" s="28" t="str">
        <f aca="false">IF($G2434="","",IF(MATCH($G2434,$G$2:$G$3000,0)&lt;&gt;ROW()-1,"",COUNT($AL$1:$AL2433)+1))</f>
        <v/>
      </c>
      <c r="AM2434" s="28" t="str">
        <f aca="false">IF($H2434="","",IF(MATCH($H2434,$H$2:$H$3000,0)&lt;&gt;ROW()-1,"",COUNT($AM$1:$AM2433)+1))</f>
        <v/>
      </c>
      <c r="AN2434" s="28" t="str">
        <f aca="false">IF($I2434="","",IF(MATCH($I2434,$I$2:$I$3000,0)&lt;&gt;ROW()-1,"",COUNT($AN$1:$AN2433)+1))</f>
        <v/>
      </c>
      <c r="AO2434" s="28" t="str">
        <f aca="false">IF($Q2434="","",IF(MATCH($Q2434,$Q$2:$Q$3000,0)&lt;&gt;ROW()-1,"",COUNT($AO$1:$AO2433)+1))</f>
        <v/>
      </c>
    </row>
    <row r="2435" customFormat="false" ht="12.75" hidden="false" customHeight="true" outlineLevel="0" collapsed="false">
      <c r="W2435" s="24" t="n">
        <f aca="false">IF($F2435="",0,IFERROR(IF(ISNUMBER($F2435),INT($F2435),DATE(VALUE(MID(SUBSTITUTE(LEFT($F2435,FIND(" ",$F2435&amp;" ")-1),"/",REPT(" ",20)),41,20)),VALUE(LEFT(SUBSTITUTE(LEFT($F2435,FIND(" ",$F2435&amp;" ")-1),"/",REPT(" ",20)),20)),VALUE(MID(SUBSTITUTE(LEFT($F2435,FIND(" ",$F2435&amp;" ")-1),"/",REPT(" ",20)),21,20)))),0))</f>
        <v>0</v>
      </c>
      <c r="X2435" s="25" t="str">
        <f aca="false">IF(ISNUMBER($N2435),$N2435*Validation!$B$5,"")</f>
        <v/>
      </c>
      <c r="Y2435" s="26" t="str">
        <f aca="false">IF($A2435="","",SUBSTITUTE(SUBSTITUTE(SUBSTITUTE(SUBSTITUTE(SUBSTITUTE(SUBSTITUTE(SUBSTITUTE(UPPER(TRIM($A2435)),"Á","A"),"É","E"),"Í","I"),"Ó","O"),"Ú","U"),"Ñ","N"),"Ü","U"))</f>
        <v/>
      </c>
      <c r="Z2435" s="26" t="str">
        <f aca="false">IF($Y2435="","",LEFT($Y2435,1)&amp;" "&amp;TRIM(RIGHT(SUBSTITUTE($Y2435," ",REPT(" ",50)),50)))</f>
        <v/>
      </c>
      <c r="AA2435" s="27" t="str">
        <f aca="false">IF($AF2435="","",IF(COUNTIF(Validation!$U$19:$U$178,$AF2435)&gt;0,"OK","NO MATCH"))</f>
        <v/>
      </c>
      <c r="AB2435" s="27" t="str">
        <f aca="false">IF($W2435=0,"",IF(AND($W2435&gt;=Validation!$B$3,$W2435&lt;=Validation!$C$3),"Yes","No"))</f>
        <v/>
      </c>
      <c r="AC2435" s="26" t="str">
        <f aca="false">IF($A2435="","",$AF2435&amp;"|"&amp;TEXT($W2435,"yyyy-mm-dd")&amp;"|"&amp;$J2435&amp;"|"&amp;$N2435)</f>
        <v/>
      </c>
      <c r="AD2435" s="27" t="str">
        <f aca="false">IF($AC2435="","",IF(COUNTIF($AC$2:$AC$3000,$AC2435)&gt;1,"REVIEW","OK"))</f>
        <v/>
      </c>
      <c r="AE2435" s="27" t="str">
        <f aca="false">IF(OR($W2435=0,$O2435=""),"",IF(IFERROR(IF(ISNUMBER($O2435),INT($O2435),DATE(VALUE(MID(SUBSTITUTE(LEFT($O2435,FIND(" ",$O2435&amp;" ")-1),"/",REPT(" ",20)),41,20)),VALUE(LEFT(SUBSTITUTE(LEFT($O2435,FIND(" ",$O2435&amp;" ")-1),"/",REPT(" ",20)),20)),VALUE(MID(SUBSTITUTE(LEFT($O2435,FIND(" ",$O2435&amp;" ")-1),"/",REPT(" ",20)),21,20)))),0)&gt;$W2435,"Late","Same day"))</f>
        <v/>
      </c>
      <c r="AF2435" s="26" t="str">
        <f aca="false">IF($A2435="","",IFERROR(INDEX(Validation!$C$193:$C$217,MATCH($A2435,Validation!$A$193:$A$217,0)),IF(COUNTIF(Validation!$U$19:$U$178,$Z2435)&gt;0,$Z2435,IF(COUNTIF(Validation!$S$19:$S$178,$AI2435)=1,INDEX(Validation!$U$19:$U$178,MATCH($AI2435,Validation!$S$19:$S$178,0)),$Z2435))))</f>
        <v/>
      </c>
      <c r="AG2435" s="27" t="str">
        <f aca="false">IF(COUNTA($A2435:$U2435)=0,"",IF($A2435="","No name",IF($F2435="","No date",IF($W2435=0,"Date ilegible",IF(NOT(ISNUMBER($N2435)),"Hours no numéricas",IF($AA2435="NO MATCH","Person no identificada","OK"))))))</f>
        <v/>
      </c>
      <c r="AH2435" s="27" t="str">
        <f aca="false">IF($W2435=0,"No date",IF($W2435&lt;Validation!$B$3,"Before period",IF($W2435&gt;Validation!$C$3,"After period","In period")))</f>
        <v>No date</v>
      </c>
      <c r="AI2435" s="26" t="str">
        <f aca="false">IF($Y2435="","",TRIM(RIGHT(SUBSTITUTE($Y2435," ",REPT(" ",50)),50)))</f>
        <v/>
      </c>
      <c r="AJ2435" s="27" t="str">
        <f aca="false">IF($A2435="","",IF(NOT(ISERROR(MATCH($A2435,Validation!$A$193:$A$217,0))),"Manual mapping",IF(COUNTIF(Validation!$U$19:$U$178,$Z2435)&gt;0,"Direct",IF(COUNTIF(Validation!$S$19:$S$178,$AI2435)=1,"By surname","Unresolved"))))</f>
        <v/>
      </c>
      <c r="AK2435" s="28" t="str">
        <f aca="false">IF($L2435="","",IF(MATCH($L2435,$L$2:$L$3000,0)&lt;&gt;ROW()-1,"",COUNT($AK$1:$AK2434)+1))</f>
        <v/>
      </c>
      <c r="AL2435" s="28" t="str">
        <f aca="false">IF($G2435="","",IF(MATCH($G2435,$G$2:$G$3000,0)&lt;&gt;ROW()-1,"",COUNT($AL$1:$AL2434)+1))</f>
        <v/>
      </c>
      <c r="AM2435" s="28" t="str">
        <f aca="false">IF($H2435="","",IF(MATCH($H2435,$H$2:$H$3000,0)&lt;&gt;ROW()-1,"",COUNT($AM$1:$AM2434)+1))</f>
        <v/>
      </c>
      <c r="AN2435" s="28" t="str">
        <f aca="false">IF($I2435="","",IF(MATCH($I2435,$I$2:$I$3000,0)&lt;&gt;ROW()-1,"",COUNT($AN$1:$AN2434)+1))</f>
        <v/>
      </c>
      <c r="AO2435" s="28" t="str">
        <f aca="false">IF($Q2435="","",IF(MATCH($Q2435,$Q$2:$Q$3000,0)&lt;&gt;ROW()-1,"",COUNT($AO$1:$AO2434)+1))</f>
        <v/>
      </c>
    </row>
    <row r="2436" customFormat="false" ht="12.75" hidden="false" customHeight="true" outlineLevel="0" collapsed="false">
      <c r="W2436" s="24" t="n">
        <f aca="false">IF($F2436="",0,IFERROR(IF(ISNUMBER($F2436),INT($F2436),DATE(VALUE(MID(SUBSTITUTE(LEFT($F2436,FIND(" ",$F2436&amp;" ")-1),"/",REPT(" ",20)),41,20)),VALUE(LEFT(SUBSTITUTE(LEFT($F2436,FIND(" ",$F2436&amp;" ")-1),"/",REPT(" ",20)),20)),VALUE(MID(SUBSTITUTE(LEFT($F2436,FIND(" ",$F2436&amp;" ")-1),"/",REPT(" ",20)),21,20)))),0))</f>
        <v>0</v>
      </c>
      <c r="X2436" s="25" t="str">
        <f aca="false">IF(ISNUMBER($N2436),$N2436*Validation!$B$5,"")</f>
        <v/>
      </c>
      <c r="Y2436" s="26" t="str">
        <f aca="false">IF($A2436="","",SUBSTITUTE(SUBSTITUTE(SUBSTITUTE(SUBSTITUTE(SUBSTITUTE(SUBSTITUTE(SUBSTITUTE(UPPER(TRIM($A2436)),"Á","A"),"É","E"),"Í","I"),"Ó","O"),"Ú","U"),"Ñ","N"),"Ü","U"))</f>
        <v/>
      </c>
      <c r="Z2436" s="26" t="str">
        <f aca="false">IF($Y2436="","",LEFT($Y2436,1)&amp;" "&amp;TRIM(RIGHT(SUBSTITUTE($Y2436," ",REPT(" ",50)),50)))</f>
        <v/>
      </c>
      <c r="AA2436" s="27" t="str">
        <f aca="false">IF($AF2436="","",IF(COUNTIF(Validation!$U$19:$U$178,$AF2436)&gt;0,"OK","NO MATCH"))</f>
        <v/>
      </c>
      <c r="AB2436" s="27" t="str">
        <f aca="false">IF($W2436=0,"",IF(AND($W2436&gt;=Validation!$B$3,$W2436&lt;=Validation!$C$3),"Yes","No"))</f>
        <v/>
      </c>
      <c r="AC2436" s="26" t="str">
        <f aca="false">IF($A2436="","",$AF2436&amp;"|"&amp;TEXT($W2436,"yyyy-mm-dd")&amp;"|"&amp;$J2436&amp;"|"&amp;$N2436)</f>
        <v/>
      </c>
      <c r="AD2436" s="27" t="str">
        <f aca="false">IF($AC2436="","",IF(COUNTIF($AC$2:$AC$3000,$AC2436)&gt;1,"REVIEW","OK"))</f>
        <v/>
      </c>
      <c r="AE2436" s="27" t="str">
        <f aca="false">IF(OR($W2436=0,$O2436=""),"",IF(IFERROR(IF(ISNUMBER($O2436),INT($O2436),DATE(VALUE(MID(SUBSTITUTE(LEFT($O2436,FIND(" ",$O2436&amp;" ")-1),"/",REPT(" ",20)),41,20)),VALUE(LEFT(SUBSTITUTE(LEFT($O2436,FIND(" ",$O2436&amp;" ")-1),"/",REPT(" ",20)),20)),VALUE(MID(SUBSTITUTE(LEFT($O2436,FIND(" ",$O2436&amp;" ")-1),"/",REPT(" ",20)),21,20)))),0)&gt;$W2436,"Late","Same day"))</f>
        <v/>
      </c>
      <c r="AF2436" s="26" t="str">
        <f aca="false">IF($A2436="","",IFERROR(INDEX(Validation!$C$193:$C$217,MATCH($A2436,Validation!$A$193:$A$217,0)),IF(COUNTIF(Validation!$U$19:$U$178,$Z2436)&gt;0,$Z2436,IF(COUNTIF(Validation!$S$19:$S$178,$AI2436)=1,INDEX(Validation!$U$19:$U$178,MATCH($AI2436,Validation!$S$19:$S$178,0)),$Z2436))))</f>
        <v/>
      </c>
      <c r="AG2436" s="27" t="str">
        <f aca="false">IF(COUNTA($A2436:$U2436)=0,"",IF($A2436="","No name",IF($F2436="","No date",IF($W2436=0,"Date ilegible",IF(NOT(ISNUMBER($N2436)),"Hours no numéricas",IF($AA2436="NO MATCH","Person no identificada","OK"))))))</f>
        <v/>
      </c>
      <c r="AH2436" s="27" t="str">
        <f aca="false">IF($W2436=0,"No date",IF($W2436&lt;Validation!$B$3,"Before period",IF($W2436&gt;Validation!$C$3,"After period","In period")))</f>
        <v>No date</v>
      </c>
      <c r="AI2436" s="26" t="str">
        <f aca="false">IF($Y2436="","",TRIM(RIGHT(SUBSTITUTE($Y2436," ",REPT(" ",50)),50)))</f>
        <v/>
      </c>
      <c r="AJ2436" s="27" t="str">
        <f aca="false">IF($A2436="","",IF(NOT(ISERROR(MATCH($A2436,Validation!$A$193:$A$217,0))),"Manual mapping",IF(COUNTIF(Validation!$U$19:$U$178,$Z2436)&gt;0,"Direct",IF(COUNTIF(Validation!$S$19:$S$178,$AI2436)=1,"By surname","Unresolved"))))</f>
        <v/>
      </c>
      <c r="AK2436" s="28" t="str">
        <f aca="false">IF($L2436="","",IF(MATCH($L2436,$L$2:$L$3000,0)&lt;&gt;ROW()-1,"",COUNT($AK$1:$AK2435)+1))</f>
        <v/>
      </c>
      <c r="AL2436" s="28" t="str">
        <f aca="false">IF($G2436="","",IF(MATCH($G2436,$G$2:$G$3000,0)&lt;&gt;ROW()-1,"",COUNT($AL$1:$AL2435)+1))</f>
        <v/>
      </c>
      <c r="AM2436" s="28" t="str">
        <f aca="false">IF($H2436="","",IF(MATCH($H2436,$H$2:$H$3000,0)&lt;&gt;ROW()-1,"",COUNT($AM$1:$AM2435)+1))</f>
        <v/>
      </c>
      <c r="AN2436" s="28" t="str">
        <f aca="false">IF($I2436="","",IF(MATCH($I2436,$I$2:$I$3000,0)&lt;&gt;ROW()-1,"",COUNT($AN$1:$AN2435)+1))</f>
        <v/>
      </c>
      <c r="AO2436" s="28" t="str">
        <f aca="false">IF($Q2436="","",IF(MATCH($Q2436,$Q$2:$Q$3000,0)&lt;&gt;ROW()-1,"",COUNT($AO$1:$AO2435)+1))</f>
        <v/>
      </c>
    </row>
    <row r="2437" customFormat="false" ht="12.75" hidden="false" customHeight="true" outlineLevel="0" collapsed="false">
      <c r="W2437" s="24" t="n">
        <f aca="false">IF($F2437="",0,IFERROR(IF(ISNUMBER($F2437),INT($F2437),DATE(VALUE(MID(SUBSTITUTE(LEFT($F2437,FIND(" ",$F2437&amp;" ")-1),"/",REPT(" ",20)),41,20)),VALUE(LEFT(SUBSTITUTE(LEFT($F2437,FIND(" ",$F2437&amp;" ")-1),"/",REPT(" ",20)),20)),VALUE(MID(SUBSTITUTE(LEFT($F2437,FIND(" ",$F2437&amp;" ")-1),"/",REPT(" ",20)),21,20)))),0))</f>
        <v>0</v>
      </c>
      <c r="X2437" s="25" t="str">
        <f aca="false">IF(ISNUMBER($N2437),$N2437*Validation!$B$5,"")</f>
        <v/>
      </c>
      <c r="Y2437" s="26" t="str">
        <f aca="false">IF($A2437="","",SUBSTITUTE(SUBSTITUTE(SUBSTITUTE(SUBSTITUTE(SUBSTITUTE(SUBSTITUTE(SUBSTITUTE(UPPER(TRIM($A2437)),"Á","A"),"É","E"),"Í","I"),"Ó","O"),"Ú","U"),"Ñ","N"),"Ü","U"))</f>
        <v/>
      </c>
      <c r="Z2437" s="26" t="str">
        <f aca="false">IF($Y2437="","",LEFT($Y2437,1)&amp;" "&amp;TRIM(RIGHT(SUBSTITUTE($Y2437," ",REPT(" ",50)),50)))</f>
        <v/>
      </c>
      <c r="AA2437" s="27" t="str">
        <f aca="false">IF($AF2437="","",IF(COUNTIF(Validation!$U$19:$U$178,$AF2437)&gt;0,"OK","NO MATCH"))</f>
        <v/>
      </c>
      <c r="AB2437" s="27" t="str">
        <f aca="false">IF($W2437=0,"",IF(AND($W2437&gt;=Validation!$B$3,$W2437&lt;=Validation!$C$3),"Yes","No"))</f>
        <v/>
      </c>
      <c r="AC2437" s="26" t="str">
        <f aca="false">IF($A2437="","",$AF2437&amp;"|"&amp;TEXT($W2437,"yyyy-mm-dd")&amp;"|"&amp;$J2437&amp;"|"&amp;$N2437)</f>
        <v/>
      </c>
      <c r="AD2437" s="27" t="str">
        <f aca="false">IF($AC2437="","",IF(COUNTIF($AC$2:$AC$3000,$AC2437)&gt;1,"REVIEW","OK"))</f>
        <v/>
      </c>
      <c r="AE2437" s="27" t="str">
        <f aca="false">IF(OR($W2437=0,$O2437=""),"",IF(IFERROR(IF(ISNUMBER($O2437),INT($O2437),DATE(VALUE(MID(SUBSTITUTE(LEFT($O2437,FIND(" ",$O2437&amp;" ")-1),"/",REPT(" ",20)),41,20)),VALUE(LEFT(SUBSTITUTE(LEFT($O2437,FIND(" ",$O2437&amp;" ")-1),"/",REPT(" ",20)),20)),VALUE(MID(SUBSTITUTE(LEFT($O2437,FIND(" ",$O2437&amp;" ")-1),"/",REPT(" ",20)),21,20)))),0)&gt;$W2437,"Late","Same day"))</f>
        <v/>
      </c>
      <c r="AF2437" s="26" t="str">
        <f aca="false">IF($A2437="","",IFERROR(INDEX(Validation!$C$193:$C$217,MATCH($A2437,Validation!$A$193:$A$217,0)),IF(COUNTIF(Validation!$U$19:$U$178,$Z2437)&gt;0,$Z2437,IF(COUNTIF(Validation!$S$19:$S$178,$AI2437)=1,INDEX(Validation!$U$19:$U$178,MATCH($AI2437,Validation!$S$19:$S$178,0)),$Z2437))))</f>
        <v/>
      </c>
      <c r="AG2437" s="27" t="str">
        <f aca="false">IF(COUNTA($A2437:$U2437)=0,"",IF($A2437="","No name",IF($F2437="","No date",IF($W2437=0,"Date ilegible",IF(NOT(ISNUMBER($N2437)),"Hours no numéricas",IF($AA2437="NO MATCH","Person no identificada","OK"))))))</f>
        <v/>
      </c>
      <c r="AH2437" s="27" t="str">
        <f aca="false">IF($W2437=0,"No date",IF($W2437&lt;Validation!$B$3,"Before period",IF($W2437&gt;Validation!$C$3,"After period","In period")))</f>
        <v>No date</v>
      </c>
      <c r="AI2437" s="26" t="str">
        <f aca="false">IF($Y2437="","",TRIM(RIGHT(SUBSTITUTE($Y2437," ",REPT(" ",50)),50)))</f>
        <v/>
      </c>
      <c r="AJ2437" s="27" t="str">
        <f aca="false">IF($A2437="","",IF(NOT(ISERROR(MATCH($A2437,Validation!$A$193:$A$217,0))),"Manual mapping",IF(COUNTIF(Validation!$U$19:$U$178,$Z2437)&gt;0,"Direct",IF(COUNTIF(Validation!$S$19:$S$178,$AI2437)=1,"By surname","Unresolved"))))</f>
        <v/>
      </c>
      <c r="AK2437" s="28" t="str">
        <f aca="false">IF($L2437="","",IF(MATCH($L2437,$L$2:$L$3000,0)&lt;&gt;ROW()-1,"",COUNT($AK$1:$AK2436)+1))</f>
        <v/>
      </c>
      <c r="AL2437" s="28" t="str">
        <f aca="false">IF($G2437="","",IF(MATCH($G2437,$G$2:$G$3000,0)&lt;&gt;ROW()-1,"",COUNT($AL$1:$AL2436)+1))</f>
        <v/>
      </c>
      <c r="AM2437" s="28" t="str">
        <f aca="false">IF($H2437="","",IF(MATCH($H2437,$H$2:$H$3000,0)&lt;&gt;ROW()-1,"",COUNT($AM$1:$AM2436)+1))</f>
        <v/>
      </c>
      <c r="AN2437" s="28" t="str">
        <f aca="false">IF($I2437="","",IF(MATCH($I2437,$I$2:$I$3000,0)&lt;&gt;ROW()-1,"",COUNT($AN$1:$AN2436)+1))</f>
        <v/>
      </c>
      <c r="AO2437" s="28" t="str">
        <f aca="false">IF($Q2437="","",IF(MATCH($Q2437,$Q$2:$Q$3000,0)&lt;&gt;ROW()-1,"",COUNT($AO$1:$AO2436)+1))</f>
        <v/>
      </c>
    </row>
    <row r="2438" customFormat="false" ht="12.75" hidden="false" customHeight="true" outlineLevel="0" collapsed="false">
      <c r="W2438" s="24" t="n">
        <f aca="false">IF($F2438="",0,IFERROR(IF(ISNUMBER($F2438),INT($F2438),DATE(VALUE(MID(SUBSTITUTE(LEFT($F2438,FIND(" ",$F2438&amp;" ")-1),"/",REPT(" ",20)),41,20)),VALUE(LEFT(SUBSTITUTE(LEFT($F2438,FIND(" ",$F2438&amp;" ")-1),"/",REPT(" ",20)),20)),VALUE(MID(SUBSTITUTE(LEFT($F2438,FIND(" ",$F2438&amp;" ")-1),"/",REPT(" ",20)),21,20)))),0))</f>
        <v>0</v>
      </c>
      <c r="X2438" s="25" t="str">
        <f aca="false">IF(ISNUMBER($N2438),$N2438*Validation!$B$5,"")</f>
        <v/>
      </c>
      <c r="Y2438" s="26" t="str">
        <f aca="false">IF($A2438="","",SUBSTITUTE(SUBSTITUTE(SUBSTITUTE(SUBSTITUTE(SUBSTITUTE(SUBSTITUTE(SUBSTITUTE(UPPER(TRIM($A2438)),"Á","A"),"É","E"),"Í","I"),"Ó","O"),"Ú","U"),"Ñ","N"),"Ü","U"))</f>
        <v/>
      </c>
      <c r="Z2438" s="26" t="str">
        <f aca="false">IF($Y2438="","",LEFT($Y2438,1)&amp;" "&amp;TRIM(RIGHT(SUBSTITUTE($Y2438," ",REPT(" ",50)),50)))</f>
        <v/>
      </c>
      <c r="AA2438" s="27" t="str">
        <f aca="false">IF($AF2438="","",IF(COUNTIF(Validation!$U$19:$U$178,$AF2438)&gt;0,"OK","NO MATCH"))</f>
        <v/>
      </c>
      <c r="AB2438" s="27" t="str">
        <f aca="false">IF($W2438=0,"",IF(AND($W2438&gt;=Validation!$B$3,$W2438&lt;=Validation!$C$3),"Yes","No"))</f>
        <v/>
      </c>
      <c r="AC2438" s="26" t="str">
        <f aca="false">IF($A2438="","",$AF2438&amp;"|"&amp;TEXT($W2438,"yyyy-mm-dd")&amp;"|"&amp;$J2438&amp;"|"&amp;$N2438)</f>
        <v/>
      </c>
      <c r="AD2438" s="27" t="str">
        <f aca="false">IF($AC2438="","",IF(COUNTIF($AC$2:$AC$3000,$AC2438)&gt;1,"REVIEW","OK"))</f>
        <v/>
      </c>
      <c r="AE2438" s="27" t="str">
        <f aca="false">IF(OR($W2438=0,$O2438=""),"",IF(IFERROR(IF(ISNUMBER($O2438),INT($O2438),DATE(VALUE(MID(SUBSTITUTE(LEFT($O2438,FIND(" ",$O2438&amp;" ")-1),"/",REPT(" ",20)),41,20)),VALUE(LEFT(SUBSTITUTE(LEFT($O2438,FIND(" ",$O2438&amp;" ")-1),"/",REPT(" ",20)),20)),VALUE(MID(SUBSTITUTE(LEFT($O2438,FIND(" ",$O2438&amp;" ")-1),"/",REPT(" ",20)),21,20)))),0)&gt;$W2438,"Late","Same day"))</f>
        <v/>
      </c>
      <c r="AF2438" s="26" t="str">
        <f aca="false">IF($A2438="","",IFERROR(INDEX(Validation!$C$193:$C$217,MATCH($A2438,Validation!$A$193:$A$217,0)),IF(COUNTIF(Validation!$U$19:$U$178,$Z2438)&gt;0,$Z2438,IF(COUNTIF(Validation!$S$19:$S$178,$AI2438)=1,INDEX(Validation!$U$19:$U$178,MATCH($AI2438,Validation!$S$19:$S$178,0)),$Z2438))))</f>
        <v/>
      </c>
      <c r="AG2438" s="27" t="str">
        <f aca="false">IF(COUNTA($A2438:$U2438)=0,"",IF($A2438="","No name",IF($F2438="","No date",IF($W2438=0,"Date ilegible",IF(NOT(ISNUMBER($N2438)),"Hours no numéricas",IF($AA2438="NO MATCH","Person no identificada","OK"))))))</f>
        <v/>
      </c>
      <c r="AH2438" s="27" t="str">
        <f aca="false">IF($W2438=0,"No date",IF($W2438&lt;Validation!$B$3,"Before period",IF($W2438&gt;Validation!$C$3,"After period","In period")))</f>
        <v>No date</v>
      </c>
      <c r="AI2438" s="26" t="str">
        <f aca="false">IF($Y2438="","",TRIM(RIGHT(SUBSTITUTE($Y2438," ",REPT(" ",50)),50)))</f>
        <v/>
      </c>
      <c r="AJ2438" s="27" t="str">
        <f aca="false">IF($A2438="","",IF(NOT(ISERROR(MATCH($A2438,Validation!$A$193:$A$217,0))),"Manual mapping",IF(COUNTIF(Validation!$U$19:$U$178,$Z2438)&gt;0,"Direct",IF(COUNTIF(Validation!$S$19:$S$178,$AI2438)=1,"By surname","Unresolved"))))</f>
        <v/>
      </c>
      <c r="AK2438" s="28" t="str">
        <f aca="false">IF($L2438="","",IF(MATCH($L2438,$L$2:$L$3000,0)&lt;&gt;ROW()-1,"",COUNT($AK$1:$AK2437)+1))</f>
        <v/>
      </c>
      <c r="AL2438" s="28" t="str">
        <f aca="false">IF($G2438="","",IF(MATCH($G2438,$G$2:$G$3000,0)&lt;&gt;ROW()-1,"",COUNT($AL$1:$AL2437)+1))</f>
        <v/>
      </c>
      <c r="AM2438" s="28" t="str">
        <f aca="false">IF($H2438="","",IF(MATCH($H2438,$H$2:$H$3000,0)&lt;&gt;ROW()-1,"",COUNT($AM$1:$AM2437)+1))</f>
        <v/>
      </c>
      <c r="AN2438" s="28" t="str">
        <f aca="false">IF($I2438="","",IF(MATCH($I2438,$I$2:$I$3000,0)&lt;&gt;ROW()-1,"",COUNT($AN$1:$AN2437)+1))</f>
        <v/>
      </c>
      <c r="AO2438" s="28" t="str">
        <f aca="false">IF($Q2438="","",IF(MATCH($Q2438,$Q$2:$Q$3000,0)&lt;&gt;ROW()-1,"",COUNT($AO$1:$AO2437)+1))</f>
        <v/>
      </c>
    </row>
    <row r="2439" customFormat="false" ht="12.75" hidden="false" customHeight="true" outlineLevel="0" collapsed="false">
      <c r="W2439" s="24" t="n">
        <f aca="false">IF($F2439="",0,IFERROR(IF(ISNUMBER($F2439),INT($F2439),DATE(VALUE(MID(SUBSTITUTE(LEFT($F2439,FIND(" ",$F2439&amp;" ")-1),"/",REPT(" ",20)),41,20)),VALUE(LEFT(SUBSTITUTE(LEFT($F2439,FIND(" ",$F2439&amp;" ")-1),"/",REPT(" ",20)),20)),VALUE(MID(SUBSTITUTE(LEFT($F2439,FIND(" ",$F2439&amp;" ")-1),"/",REPT(" ",20)),21,20)))),0))</f>
        <v>0</v>
      </c>
      <c r="X2439" s="25" t="str">
        <f aca="false">IF(ISNUMBER($N2439),$N2439*Validation!$B$5,"")</f>
        <v/>
      </c>
      <c r="Y2439" s="26" t="str">
        <f aca="false">IF($A2439="","",SUBSTITUTE(SUBSTITUTE(SUBSTITUTE(SUBSTITUTE(SUBSTITUTE(SUBSTITUTE(SUBSTITUTE(UPPER(TRIM($A2439)),"Á","A"),"É","E"),"Í","I"),"Ó","O"),"Ú","U"),"Ñ","N"),"Ü","U"))</f>
        <v/>
      </c>
      <c r="Z2439" s="26" t="str">
        <f aca="false">IF($Y2439="","",LEFT($Y2439,1)&amp;" "&amp;TRIM(RIGHT(SUBSTITUTE($Y2439," ",REPT(" ",50)),50)))</f>
        <v/>
      </c>
      <c r="AA2439" s="27" t="str">
        <f aca="false">IF($AF2439="","",IF(COUNTIF(Validation!$U$19:$U$178,$AF2439)&gt;0,"OK","NO MATCH"))</f>
        <v/>
      </c>
      <c r="AB2439" s="27" t="str">
        <f aca="false">IF($W2439=0,"",IF(AND($W2439&gt;=Validation!$B$3,$W2439&lt;=Validation!$C$3),"Yes","No"))</f>
        <v/>
      </c>
      <c r="AC2439" s="26" t="str">
        <f aca="false">IF($A2439="","",$AF2439&amp;"|"&amp;TEXT($W2439,"yyyy-mm-dd")&amp;"|"&amp;$J2439&amp;"|"&amp;$N2439)</f>
        <v/>
      </c>
      <c r="AD2439" s="27" t="str">
        <f aca="false">IF($AC2439="","",IF(COUNTIF($AC$2:$AC$3000,$AC2439)&gt;1,"REVIEW","OK"))</f>
        <v/>
      </c>
      <c r="AE2439" s="27" t="str">
        <f aca="false">IF(OR($W2439=0,$O2439=""),"",IF(IFERROR(IF(ISNUMBER($O2439),INT($O2439),DATE(VALUE(MID(SUBSTITUTE(LEFT($O2439,FIND(" ",$O2439&amp;" ")-1),"/",REPT(" ",20)),41,20)),VALUE(LEFT(SUBSTITUTE(LEFT($O2439,FIND(" ",$O2439&amp;" ")-1),"/",REPT(" ",20)),20)),VALUE(MID(SUBSTITUTE(LEFT($O2439,FIND(" ",$O2439&amp;" ")-1),"/",REPT(" ",20)),21,20)))),0)&gt;$W2439,"Late","Same day"))</f>
        <v/>
      </c>
      <c r="AF2439" s="26" t="str">
        <f aca="false">IF($A2439="","",IFERROR(INDEX(Validation!$C$193:$C$217,MATCH($A2439,Validation!$A$193:$A$217,0)),IF(COUNTIF(Validation!$U$19:$U$178,$Z2439)&gt;0,$Z2439,IF(COUNTIF(Validation!$S$19:$S$178,$AI2439)=1,INDEX(Validation!$U$19:$U$178,MATCH($AI2439,Validation!$S$19:$S$178,0)),$Z2439))))</f>
        <v/>
      </c>
      <c r="AG2439" s="27" t="str">
        <f aca="false">IF(COUNTA($A2439:$U2439)=0,"",IF($A2439="","No name",IF($F2439="","No date",IF($W2439=0,"Date ilegible",IF(NOT(ISNUMBER($N2439)),"Hours no numéricas",IF($AA2439="NO MATCH","Person no identificada","OK"))))))</f>
        <v/>
      </c>
      <c r="AH2439" s="27" t="str">
        <f aca="false">IF($W2439=0,"No date",IF($W2439&lt;Validation!$B$3,"Before period",IF($W2439&gt;Validation!$C$3,"After period","In period")))</f>
        <v>No date</v>
      </c>
      <c r="AI2439" s="26" t="str">
        <f aca="false">IF($Y2439="","",TRIM(RIGHT(SUBSTITUTE($Y2439," ",REPT(" ",50)),50)))</f>
        <v/>
      </c>
      <c r="AJ2439" s="27" t="str">
        <f aca="false">IF($A2439="","",IF(NOT(ISERROR(MATCH($A2439,Validation!$A$193:$A$217,0))),"Manual mapping",IF(COUNTIF(Validation!$U$19:$U$178,$Z2439)&gt;0,"Direct",IF(COUNTIF(Validation!$S$19:$S$178,$AI2439)=1,"By surname","Unresolved"))))</f>
        <v/>
      </c>
      <c r="AK2439" s="28" t="str">
        <f aca="false">IF($L2439="","",IF(MATCH($L2439,$L$2:$L$3000,0)&lt;&gt;ROW()-1,"",COUNT($AK$1:$AK2438)+1))</f>
        <v/>
      </c>
      <c r="AL2439" s="28" t="str">
        <f aca="false">IF($G2439="","",IF(MATCH($G2439,$G$2:$G$3000,0)&lt;&gt;ROW()-1,"",COUNT($AL$1:$AL2438)+1))</f>
        <v/>
      </c>
      <c r="AM2439" s="28" t="str">
        <f aca="false">IF($H2439="","",IF(MATCH($H2439,$H$2:$H$3000,0)&lt;&gt;ROW()-1,"",COUNT($AM$1:$AM2438)+1))</f>
        <v/>
      </c>
      <c r="AN2439" s="28" t="str">
        <f aca="false">IF($I2439="","",IF(MATCH($I2439,$I$2:$I$3000,0)&lt;&gt;ROW()-1,"",COUNT($AN$1:$AN2438)+1))</f>
        <v/>
      </c>
      <c r="AO2439" s="28" t="str">
        <f aca="false">IF($Q2439="","",IF(MATCH($Q2439,$Q$2:$Q$3000,0)&lt;&gt;ROW()-1,"",COUNT($AO$1:$AO2438)+1))</f>
        <v/>
      </c>
    </row>
    <row r="2440" customFormat="false" ht="12.75" hidden="false" customHeight="true" outlineLevel="0" collapsed="false">
      <c r="W2440" s="24" t="n">
        <f aca="false">IF($F2440="",0,IFERROR(IF(ISNUMBER($F2440),INT($F2440),DATE(VALUE(MID(SUBSTITUTE(LEFT($F2440,FIND(" ",$F2440&amp;" ")-1),"/",REPT(" ",20)),41,20)),VALUE(LEFT(SUBSTITUTE(LEFT($F2440,FIND(" ",$F2440&amp;" ")-1),"/",REPT(" ",20)),20)),VALUE(MID(SUBSTITUTE(LEFT($F2440,FIND(" ",$F2440&amp;" ")-1),"/",REPT(" ",20)),21,20)))),0))</f>
        <v>0</v>
      </c>
      <c r="X2440" s="25" t="str">
        <f aca="false">IF(ISNUMBER($N2440),$N2440*Validation!$B$5,"")</f>
        <v/>
      </c>
      <c r="Y2440" s="26" t="str">
        <f aca="false">IF($A2440="","",SUBSTITUTE(SUBSTITUTE(SUBSTITUTE(SUBSTITUTE(SUBSTITUTE(SUBSTITUTE(SUBSTITUTE(UPPER(TRIM($A2440)),"Á","A"),"É","E"),"Í","I"),"Ó","O"),"Ú","U"),"Ñ","N"),"Ü","U"))</f>
        <v/>
      </c>
      <c r="Z2440" s="26" t="str">
        <f aca="false">IF($Y2440="","",LEFT($Y2440,1)&amp;" "&amp;TRIM(RIGHT(SUBSTITUTE($Y2440," ",REPT(" ",50)),50)))</f>
        <v/>
      </c>
      <c r="AA2440" s="27" t="str">
        <f aca="false">IF($AF2440="","",IF(COUNTIF(Validation!$U$19:$U$178,$AF2440)&gt;0,"OK","NO MATCH"))</f>
        <v/>
      </c>
      <c r="AB2440" s="27" t="str">
        <f aca="false">IF($W2440=0,"",IF(AND($W2440&gt;=Validation!$B$3,$W2440&lt;=Validation!$C$3),"Yes","No"))</f>
        <v/>
      </c>
      <c r="AC2440" s="26" t="str">
        <f aca="false">IF($A2440="","",$AF2440&amp;"|"&amp;TEXT($W2440,"yyyy-mm-dd")&amp;"|"&amp;$J2440&amp;"|"&amp;$N2440)</f>
        <v/>
      </c>
      <c r="AD2440" s="27" t="str">
        <f aca="false">IF($AC2440="","",IF(COUNTIF($AC$2:$AC$3000,$AC2440)&gt;1,"REVIEW","OK"))</f>
        <v/>
      </c>
      <c r="AE2440" s="27" t="str">
        <f aca="false">IF(OR($W2440=0,$O2440=""),"",IF(IFERROR(IF(ISNUMBER($O2440),INT($O2440),DATE(VALUE(MID(SUBSTITUTE(LEFT($O2440,FIND(" ",$O2440&amp;" ")-1),"/",REPT(" ",20)),41,20)),VALUE(LEFT(SUBSTITUTE(LEFT($O2440,FIND(" ",$O2440&amp;" ")-1),"/",REPT(" ",20)),20)),VALUE(MID(SUBSTITUTE(LEFT($O2440,FIND(" ",$O2440&amp;" ")-1),"/",REPT(" ",20)),21,20)))),0)&gt;$W2440,"Late","Same day"))</f>
        <v/>
      </c>
      <c r="AF2440" s="26" t="str">
        <f aca="false">IF($A2440="","",IFERROR(INDEX(Validation!$C$193:$C$217,MATCH($A2440,Validation!$A$193:$A$217,0)),IF(COUNTIF(Validation!$U$19:$U$178,$Z2440)&gt;0,$Z2440,IF(COUNTIF(Validation!$S$19:$S$178,$AI2440)=1,INDEX(Validation!$U$19:$U$178,MATCH($AI2440,Validation!$S$19:$S$178,0)),$Z2440))))</f>
        <v/>
      </c>
      <c r="AG2440" s="27" t="str">
        <f aca="false">IF(COUNTA($A2440:$U2440)=0,"",IF($A2440="","No name",IF($F2440="","No date",IF($W2440=0,"Date ilegible",IF(NOT(ISNUMBER($N2440)),"Hours no numéricas",IF($AA2440="NO MATCH","Person no identificada","OK"))))))</f>
        <v/>
      </c>
      <c r="AH2440" s="27" t="str">
        <f aca="false">IF($W2440=0,"No date",IF($W2440&lt;Validation!$B$3,"Before period",IF($W2440&gt;Validation!$C$3,"After period","In period")))</f>
        <v>No date</v>
      </c>
      <c r="AI2440" s="26" t="str">
        <f aca="false">IF($Y2440="","",TRIM(RIGHT(SUBSTITUTE($Y2440," ",REPT(" ",50)),50)))</f>
        <v/>
      </c>
      <c r="AJ2440" s="27" t="str">
        <f aca="false">IF($A2440="","",IF(NOT(ISERROR(MATCH($A2440,Validation!$A$193:$A$217,0))),"Manual mapping",IF(COUNTIF(Validation!$U$19:$U$178,$Z2440)&gt;0,"Direct",IF(COUNTIF(Validation!$S$19:$S$178,$AI2440)=1,"By surname","Unresolved"))))</f>
        <v/>
      </c>
      <c r="AK2440" s="28" t="str">
        <f aca="false">IF($L2440="","",IF(MATCH($L2440,$L$2:$L$3000,0)&lt;&gt;ROW()-1,"",COUNT($AK$1:$AK2439)+1))</f>
        <v/>
      </c>
      <c r="AL2440" s="28" t="str">
        <f aca="false">IF($G2440="","",IF(MATCH($G2440,$G$2:$G$3000,0)&lt;&gt;ROW()-1,"",COUNT($AL$1:$AL2439)+1))</f>
        <v/>
      </c>
      <c r="AM2440" s="28" t="str">
        <f aca="false">IF($H2440="","",IF(MATCH($H2440,$H$2:$H$3000,0)&lt;&gt;ROW()-1,"",COUNT($AM$1:$AM2439)+1))</f>
        <v/>
      </c>
      <c r="AN2440" s="28" t="str">
        <f aca="false">IF($I2440="","",IF(MATCH($I2440,$I$2:$I$3000,0)&lt;&gt;ROW()-1,"",COUNT($AN$1:$AN2439)+1))</f>
        <v/>
      </c>
      <c r="AO2440" s="28" t="str">
        <f aca="false">IF($Q2440="","",IF(MATCH($Q2440,$Q$2:$Q$3000,0)&lt;&gt;ROW()-1,"",COUNT($AO$1:$AO2439)+1))</f>
        <v/>
      </c>
    </row>
    <row r="2441" customFormat="false" ht="12.75" hidden="false" customHeight="true" outlineLevel="0" collapsed="false">
      <c r="W2441" s="24" t="n">
        <f aca="false">IF($F2441="",0,IFERROR(IF(ISNUMBER($F2441),INT($F2441),DATE(VALUE(MID(SUBSTITUTE(LEFT($F2441,FIND(" ",$F2441&amp;" ")-1),"/",REPT(" ",20)),41,20)),VALUE(LEFT(SUBSTITUTE(LEFT($F2441,FIND(" ",$F2441&amp;" ")-1),"/",REPT(" ",20)),20)),VALUE(MID(SUBSTITUTE(LEFT($F2441,FIND(" ",$F2441&amp;" ")-1),"/",REPT(" ",20)),21,20)))),0))</f>
        <v>0</v>
      </c>
      <c r="X2441" s="25" t="str">
        <f aca="false">IF(ISNUMBER($N2441),$N2441*Validation!$B$5,"")</f>
        <v/>
      </c>
      <c r="Y2441" s="26" t="str">
        <f aca="false">IF($A2441="","",SUBSTITUTE(SUBSTITUTE(SUBSTITUTE(SUBSTITUTE(SUBSTITUTE(SUBSTITUTE(SUBSTITUTE(UPPER(TRIM($A2441)),"Á","A"),"É","E"),"Í","I"),"Ó","O"),"Ú","U"),"Ñ","N"),"Ü","U"))</f>
        <v/>
      </c>
      <c r="Z2441" s="26" t="str">
        <f aca="false">IF($Y2441="","",LEFT($Y2441,1)&amp;" "&amp;TRIM(RIGHT(SUBSTITUTE($Y2441," ",REPT(" ",50)),50)))</f>
        <v/>
      </c>
      <c r="AA2441" s="27" t="str">
        <f aca="false">IF($AF2441="","",IF(COUNTIF(Validation!$U$19:$U$178,$AF2441)&gt;0,"OK","NO MATCH"))</f>
        <v/>
      </c>
      <c r="AB2441" s="27" t="str">
        <f aca="false">IF($W2441=0,"",IF(AND($W2441&gt;=Validation!$B$3,$W2441&lt;=Validation!$C$3),"Yes","No"))</f>
        <v/>
      </c>
      <c r="AC2441" s="26" t="str">
        <f aca="false">IF($A2441="","",$AF2441&amp;"|"&amp;TEXT($W2441,"yyyy-mm-dd")&amp;"|"&amp;$J2441&amp;"|"&amp;$N2441)</f>
        <v/>
      </c>
      <c r="AD2441" s="27" t="str">
        <f aca="false">IF($AC2441="","",IF(COUNTIF($AC$2:$AC$3000,$AC2441)&gt;1,"REVIEW","OK"))</f>
        <v/>
      </c>
      <c r="AE2441" s="27" t="str">
        <f aca="false">IF(OR($W2441=0,$O2441=""),"",IF(IFERROR(IF(ISNUMBER($O2441),INT($O2441),DATE(VALUE(MID(SUBSTITUTE(LEFT($O2441,FIND(" ",$O2441&amp;" ")-1),"/",REPT(" ",20)),41,20)),VALUE(LEFT(SUBSTITUTE(LEFT($O2441,FIND(" ",$O2441&amp;" ")-1),"/",REPT(" ",20)),20)),VALUE(MID(SUBSTITUTE(LEFT($O2441,FIND(" ",$O2441&amp;" ")-1),"/",REPT(" ",20)),21,20)))),0)&gt;$W2441,"Late","Same day"))</f>
        <v/>
      </c>
      <c r="AF2441" s="26" t="str">
        <f aca="false">IF($A2441="","",IFERROR(INDEX(Validation!$C$193:$C$217,MATCH($A2441,Validation!$A$193:$A$217,0)),IF(COUNTIF(Validation!$U$19:$U$178,$Z2441)&gt;0,$Z2441,IF(COUNTIF(Validation!$S$19:$S$178,$AI2441)=1,INDEX(Validation!$U$19:$U$178,MATCH($AI2441,Validation!$S$19:$S$178,0)),$Z2441))))</f>
        <v/>
      </c>
      <c r="AG2441" s="27" t="str">
        <f aca="false">IF(COUNTA($A2441:$U2441)=0,"",IF($A2441="","No name",IF($F2441="","No date",IF($W2441=0,"Date ilegible",IF(NOT(ISNUMBER($N2441)),"Hours no numéricas",IF($AA2441="NO MATCH","Person no identificada","OK"))))))</f>
        <v/>
      </c>
      <c r="AH2441" s="27" t="str">
        <f aca="false">IF($W2441=0,"No date",IF($W2441&lt;Validation!$B$3,"Before period",IF($W2441&gt;Validation!$C$3,"After period","In period")))</f>
        <v>No date</v>
      </c>
      <c r="AI2441" s="26" t="str">
        <f aca="false">IF($Y2441="","",TRIM(RIGHT(SUBSTITUTE($Y2441," ",REPT(" ",50)),50)))</f>
        <v/>
      </c>
      <c r="AJ2441" s="27" t="str">
        <f aca="false">IF($A2441="","",IF(NOT(ISERROR(MATCH($A2441,Validation!$A$193:$A$217,0))),"Manual mapping",IF(COUNTIF(Validation!$U$19:$U$178,$Z2441)&gt;0,"Direct",IF(COUNTIF(Validation!$S$19:$S$178,$AI2441)=1,"By surname","Unresolved"))))</f>
        <v/>
      </c>
      <c r="AK2441" s="28" t="str">
        <f aca="false">IF($L2441="","",IF(MATCH($L2441,$L$2:$L$3000,0)&lt;&gt;ROW()-1,"",COUNT($AK$1:$AK2440)+1))</f>
        <v/>
      </c>
      <c r="AL2441" s="28" t="str">
        <f aca="false">IF($G2441="","",IF(MATCH($G2441,$G$2:$G$3000,0)&lt;&gt;ROW()-1,"",COUNT($AL$1:$AL2440)+1))</f>
        <v/>
      </c>
      <c r="AM2441" s="28" t="str">
        <f aca="false">IF($H2441="","",IF(MATCH($H2441,$H$2:$H$3000,0)&lt;&gt;ROW()-1,"",COUNT($AM$1:$AM2440)+1))</f>
        <v/>
      </c>
      <c r="AN2441" s="28" t="str">
        <f aca="false">IF($I2441="","",IF(MATCH($I2441,$I$2:$I$3000,0)&lt;&gt;ROW()-1,"",COUNT($AN$1:$AN2440)+1))</f>
        <v/>
      </c>
      <c r="AO2441" s="28" t="str">
        <f aca="false">IF($Q2441="","",IF(MATCH($Q2441,$Q$2:$Q$3000,0)&lt;&gt;ROW()-1,"",COUNT($AO$1:$AO2440)+1))</f>
        <v/>
      </c>
    </row>
    <row r="2442" customFormat="false" ht="12.75" hidden="false" customHeight="true" outlineLevel="0" collapsed="false">
      <c r="W2442" s="24" t="n">
        <f aca="false">IF($F2442="",0,IFERROR(IF(ISNUMBER($F2442),INT($F2442),DATE(VALUE(MID(SUBSTITUTE(LEFT($F2442,FIND(" ",$F2442&amp;" ")-1),"/",REPT(" ",20)),41,20)),VALUE(LEFT(SUBSTITUTE(LEFT($F2442,FIND(" ",$F2442&amp;" ")-1),"/",REPT(" ",20)),20)),VALUE(MID(SUBSTITUTE(LEFT($F2442,FIND(" ",$F2442&amp;" ")-1),"/",REPT(" ",20)),21,20)))),0))</f>
        <v>0</v>
      </c>
      <c r="X2442" s="25" t="str">
        <f aca="false">IF(ISNUMBER($N2442),$N2442*Validation!$B$5,"")</f>
        <v/>
      </c>
      <c r="Y2442" s="26" t="str">
        <f aca="false">IF($A2442="","",SUBSTITUTE(SUBSTITUTE(SUBSTITUTE(SUBSTITUTE(SUBSTITUTE(SUBSTITUTE(SUBSTITUTE(UPPER(TRIM($A2442)),"Á","A"),"É","E"),"Í","I"),"Ó","O"),"Ú","U"),"Ñ","N"),"Ü","U"))</f>
        <v/>
      </c>
      <c r="Z2442" s="26" t="str">
        <f aca="false">IF($Y2442="","",LEFT($Y2442,1)&amp;" "&amp;TRIM(RIGHT(SUBSTITUTE($Y2442," ",REPT(" ",50)),50)))</f>
        <v/>
      </c>
      <c r="AA2442" s="27" t="str">
        <f aca="false">IF($AF2442="","",IF(COUNTIF(Validation!$U$19:$U$178,$AF2442)&gt;0,"OK","NO MATCH"))</f>
        <v/>
      </c>
      <c r="AB2442" s="27" t="str">
        <f aca="false">IF($W2442=0,"",IF(AND($W2442&gt;=Validation!$B$3,$W2442&lt;=Validation!$C$3),"Yes","No"))</f>
        <v/>
      </c>
      <c r="AC2442" s="26" t="str">
        <f aca="false">IF($A2442="","",$AF2442&amp;"|"&amp;TEXT($W2442,"yyyy-mm-dd")&amp;"|"&amp;$J2442&amp;"|"&amp;$N2442)</f>
        <v/>
      </c>
      <c r="AD2442" s="27" t="str">
        <f aca="false">IF($AC2442="","",IF(COUNTIF($AC$2:$AC$3000,$AC2442)&gt;1,"REVIEW","OK"))</f>
        <v/>
      </c>
      <c r="AE2442" s="27" t="str">
        <f aca="false">IF(OR($W2442=0,$O2442=""),"",IF(IFERROR(IF(ISNUMBER($O2442),INT($O2442),DATE(VALUE(MID(SUBSTITUTE(LEFT($O2442,FIND(" ",$O2442&amp;" ")-1),"/",REPT(" ",20)),41,20)),VALUE(LEFT(SUBSTITUTE(LEFT($O2442,FIND(" ",$O2442&amp;" ")-1),"/",REPT(" ",20)),20)),VALUE(MID(SUBSTITUTE(LEFT($O2442,FIND(" ",$O2442&amp;" ")-1),"/",REPT(" ",20)),21,20)))),0)&gt;$W2442,"Late","Same day"))</f>
        <v/>
      </c>
      <c r="AF2442" s="26" t="str">
        <f aca="false">IF($A2442="","",IFERROR(INDEX(Validation!$C$193:$C$217,MATCH($A2442,Validation!$A$193:$A$217,0)),IF(COUNTIF(Validation!$U$19:$U$178,$Z2442)&gt;0,$Z2442,IF(COUNTIF(Validation!$S$19:$S$178,$AI2442)=1,INDEX(Validation!$U$19:$U$178,MATCH($AI2442,Validation!$S$19:$S$178,0)),$Z2442))))</f>
        <v/>
      </c>
      <c r="AG2442" s="27" t="str">
        <f aca="false">IF(COUNTA($A2442:$U2442)=0,"",IF($A2442="","No name",IF($F2442="","No date",IF($W2442=0,"Date ilegible",IF(NOT(ISNUMBER($N2442)),"Hours no numéricas",IF($AA2442="NO MATCH","Person no identificada","OK"))))))</f>
        <v/>
      </c>
      <c r="AH2442" s="27" t="str">
        <f aca="false">IF($W2442=0,"No date",IF($W2442&lt;Validation!$B$3,"Before period",IF($W2442&gt;Validation!$C$3,"After period","In period")))</f>
        <v>No date</v>
      </c>
      <c r="AI2442" s="26" t="str">
        <f aca="false">IF($Y2442="","",TRIM(RIGHT(SUBSTITUTE($Y2442," ",REPT(" ",50)),50)))</f>
        <v/>
      </c>
      <c r="AJ2442" s="27" t="str">
        <f aca="false">IF($A2442="","",IF(NOT(ISERROR(MATCH($A2442,Validation!$A$193:$A$217,0))),"Manual mapping",IF(COUNTIF(Validation!$U$19:$U$178,$Z2442)&gt;0,"Direct",IF(COUNTIF(Validation!$S$19:$S$178,$AI2442)=1,"By surname","Unresolved"))))</f>
        <v/>
      </c>
      <c r="AK2442" s="28" t="str">
        <f aca="false">IF($L2442="","",IF(MATCH($L2442,$L$2:$L$3000,0)&lt;&gt;ROW()-1,"",COUNT($AK$1:$AK2441)+1))</f>
        <v/>
      </c>
      <c r="AL2442" s="28" t="str">
        <f aca="false">IF($G2442="","",IF(MATCH($G2442,$G$2:$G$3000,0)&lt;&gt;ROW()-1,"",COUNT($AL$1:$AL2441)+1))</f>
        <v/>
      </c>
      <c r="AM2442" s="28" t="str">
        <f aca="false">IF($H2442="","",IF(MATCH($H2442,$H$2:$H$3000,0)&lt;&gt;ROW()-1,"",COUNT($AM$1:$AM2441)+1))</f>
        <v/>
      </c>
      <c r="AN2442" s="28" t="str">
        <f aca="false">IF($I2442="","",IF(MATCH($I2442,$I$2:$I$3000,0)&lt;&gt;ROW()-1,"",COUNT($AN$1:$AN2441)+1))</f>
        <v/>
      </c>
      <c r="AO2442" s="28" t="str">
        <f aca="false">IF($Q2442="","",IF(MATCH($Q2442,$Q$2:$Q$3000,0)&lt;&gt;ROW()-1,"",COUNT($AO$1:$AO2441)+1))</f>
        <v/>
      </c>
    </row>
    <row r="2443" customFormat="false" ht="12.75" hidden="false" customHeight="true" outlineLevel="0" collapsed="false">
      <c r="W2443" s="24" t="n">
        <f aca="false">IF($F2443="",0,IFERROR(IF(ISNUMBER($F2443),INT($F2443),DATE(VALUE(MID(SUBSTITUTE(LEFT($F2443,FIND(" ",$F2443&amp;" ")-1),"/",REPT(" ",20)),41,20)),VALUE(LEFT(SUBSTITUTE(LEFT($F2443,FIND(" ",$F2443&amp;" ")-1),"/",REPT(" ",20)),20)),VALUE(MID(SUBSTITUTE(LEFT($F2443,FIND(" ",$F2443&amp;" ")-1),"/",REPT(" ",20)),21,20)))),0))</f>
        <v>0</v>
      </c>
      <c r="X2443" s="25" t="str">
        <f aca="false">IF(ISNUMBER($N2443),$N2443*Validation!$B$5,"")</f>
        <v/>
      </c>
      <c r="Y2443" s="26" t="str">
        <f aca="false">IF($A2443="","",SUBSTITUTE(SUBSTITUTE(SUBSTITUTE(SUBSTITUTE(SUBSTITUTE(SUBSTITUTE(SUBSTITUTE(UPPER(TRIM($A2443)),"Á","A"),"É","E"),"Í","I"),"Ó","O"),"Ú","U"),"Ñ","N"),"Ü","U"))</f>
        <v/>
      </c>
      <c r="Z2443" s="26" t="str">
        <f aca="false">IF($Y2443="","",LEFT($Y2443,1)&amp;" "&amp;TRIM(RIGHT(SUBSTITUTE($Y2443," ",REPT(" ",50)),50)))</f>
        <v/>
      </c>
      <c r="AA2443" s="27" t="str">
        <f aca="false">IF($AF2443="","",IF(COUNTIF(Validation!$U$19:$U$178,$AF2443)&gt;0,"OK","NO MATCH"))</f>
        <v/>
      </c>
      <c r="AB2443" s="27" t="str">
        <f aca="false">IF($W2443=0,"",IF(AND($W2443&gt;=Validation!$B$3,$W2443&lt;=Validation!$C$3),"Yes","No"))</f>
        <v/>
      </c>
      <c r="AC2443" s="26" t="str">
        <f aca="false">IF($A2443="","",$AF2443&amp;"|"&amp;TEXT($W2443,"yyyy-mm-dd")&amp;"|"&amp;$J2443&amp;"|"&amp;$N2443)</f>
        <v/>
      </c>
      <c r="AD2443" s="27" t="str">
        <f aca="false">IF($AC2443="","",IF(COUNTIF($AC$2:$AC$3000,$AC2443)&gt;1,"REVIEW","OK"))</f>
        <v/>
      </c>
      <c r="AE2443" s="27" t="str">
        <f aca="false">IF(OR($W2443=0,$O2443=""),"",IF(IFERROR(IF(ISNUMBER($O2443),INT($O2443),DATE(VALUE(MID(SUBSTITUTE(LEFT($O2443,FIND(" ",$O2443&amp;" ")-1),"/",REPT(" ",20)),41,20)),VALUE(LEFT(SUBSTITUTE(LEFT($O2443,FIND(" ",$O2443&amp;" ")-1),"/",REPT(" ",20)),20)),VALUE(MID(SUBSTITUTE(LEFT($O2443,FIND(" ",$O2443&amp;" ")-1),"/",REPT(" ",20)),21,20)))),0)&gt;$W2443,"Late","Same day"))</f>
        <v/>
      </c>
      <c r="AF2443" s="26" t="str">
        <f aca="false">IF($A2443="","",IFERROR(INDEX(Validation!$C$193:$C$217,MATCH($A2443,Validation!$A$193:$A$217,0)),IF(COUNTIF(Validation!$U$19:$U$178,$Z2443)&gt;0,$Z2443,IF(COUNTIF(Validation!$S$19:$S$178,$AI2443)=1,INDEX(Validation!$U$19:$U$178,MATCH($AI2443,Validation!$S$19:$S$178,0)),$Z2443))))</f>
        <v/>
      </c>
      <c r="AG2443" s="27" t="str">
        <f aca="false">IF(COUNTA($A2443:$U2443)=0,"",IF($A2443="","No name",IF($F2443="","No date",IF($W2443=0,"Date ilegible",IF(NOT(ISNUMBER($N2443)),"Hours no numéricas",IF($AA2443="NO MATCH","Person no identificada","OK"))))))</f>
        <v/>
      </c>
      <c r="AH2443" s="27" t="str">
        <f aca="false">IF($W2443=0,"No date",IF($W2443&lt;Validation!$B$3,"Before period",IF($W2443&gt;Validation!$C$3,"After period","In period")))</f>
        <v>No date</v>
      </c>
      <c r="AI2443" s="26" t="str">
        <f aca="false">IF($Y2443="","",TRIM(RIGHT(SUBSTITUTE($Y2443," ",REPT(" ",50)),50)))</f>
        <v/>
      </c>
      <c r="AJ2443" s="27" t="str">
        <f aca="false">IF($A2443="","",IF(NOT(ISERROR(MATCH($A2443,Validation!$A$193:$A$217,0))),"Manual mapping",IF(COUNTIF(Validation!$U$19:$U$178,$Z2443)&gt;0,"Direct",IF(COUNTIF(Validation!$S$19:$S$178,$AI2443)=1,"By surname","Unresolved"))))</f>
        <v/>
      </c>
      <c r="AK2443" s="28" t="str">
        <f aca="false">IF($L2443="","",IF(MATCH($L2443,$L$2:$L$3000,0)&lt;&gt;ROW()-1,"",COUNT($AK$1:$AK2442)+1))</f>
        <v/>
      </c>
      <c r="AL2443" s="28" t="str">
        <f aca="false">IF($G2443="","",IF(MATCH($G2443,$G$2:$G$3000,0)&lt;&gt;ROW()-1,"",COUNT($AL$1:$AL2442)+1))</f>
        <v/>
      </c>
      <c r="AM2443" s="28" t="str">
        <f aca="false">IF($H2443="","",IF(MATCH($H2443,$H$2:$H$3000,0)&lt;&gt;ROW()-1,"",COUNT($AM$1:$AM2442)+1))</f>
        <v/>
      </c>
      <c r="AN2443" s="28" t="str">
        <f aca="false">IF($I2443="","",IF(MATCH($I2443,$I$2:$I$3000,0)&lt;&gt;ROW()-1,"",COUNT($AN$1:$AN2442)+1))</f>
        <v/>
      </c>
      <c r="AO2443" s="28" t="str">
        <f aca="false">IF($Q2443="","",IF(MATCH($Q2443,$Q$2:$Q$3000,0)&lt;&gt;ROW()-1,"",COUNT($AO$1:$AO2442)+1))</f>
        <v/>
      </c>
    </row>
    <row r="2444" customFormat="false" ht="12.75" hidden="false" customHeight="true" outlineLevel="0" collapsed="false">
      <c r="W2444" s="24" t="n">
        <f aca="false">IF($F2444="",0,IFERROR(IF(ISNUMBER($F2444),INT($F2444),DATE(VALUE(MID(SUBSTITUTE(LEFT($F2444,FIND(" ",$F2444&amp;" ")-1),"/",REPT(" ",20)),41,20)),VALUE(LEFT(SUBSTITUTE(LEFT($F2444,FIND(" ",$F2444&amp;" ")-1),"/",REPT(" ",20)),20)),VALUE(MID(SUBSTITUTE(LEFT($F2444,FIND(" ",$F2444&amp;" ")-1),"/",REPT(" ",20)),21,20)))),0))</f>
        <v>0</v>
      </c>
      <c r="X2444" s="25" t="str">
        <f aca="false">IF(ISNUMBER($N2444),$N2444*Validation!$B$5,"")</f>
        <v/>
      </c>
      <c r="Y2444" s="26" t="str">
        <f aca="false">IF($A2444="","",SUBSTITUTE(SUBSTITUTE(SUBSTITUTE(SUBSTITUTE(SUBSTITUTE(SUBSTITUTE(SUBSTITUTE(UPPER(TRIM($A2444)),"Á","A"),"É","E"),"Í","I"),"Ó","O"),"Ú","U"),"Ñ","N"),"Ü","U"))</f>
        <v/>
      </c>
      <c r="Z2444" s="26" t="str">
        <f aca="false">IF($Y2444="","",LEFT($Y2444,1)&amp;" "&amp;TRIM(RIGHT(SUBSTITUTE($Y2444," ",REPT(" ",50)),50)))</f>
        <v/>
      </c>
      <c r="AA2444" s="27" t="str">
        <f aca="false">IF($AF2444="","",IF(COUNTIF(Validation!$U$19:$U$178,$AF2444)&gt;0,"OK","NO MATCH"))</f>
        <v/>
      </c>
      <c r="AB2444" s="27" t="str">
        <f aca="false">IF($W2444=0,"",IF(AND($W2444&gt;=Validation!$B$3,$W2444&lt;=Validation!$C$3),"Yes","No"))</f>
        <v/>
      </c>
      <c r="AC2444" s="26" t="str">
        <f aca="false">IF($A2444="","",$AF2444&amp;"|"&amp;TEXT($W2444,"yyyy-mm-dd")&amp;"|"&amp;$J2444&amp;"|"&amp;$N2444)</f>
        <v/>
      </c>
      <c r="AD2444" s="27" t="str">
        <f aca="false">IF($AC2444="","",IF(COUNTIF($AC$2:$AC$3000,$AC2444)&gt;1,"REVIEW","OK"))</f>
        <v/>
      </c>
      <c r="AE2444" s="27" t="str">
        <f aca="false">IF(OR($W2444=0,$O2444=""),"",IF(IFERROR(IF(ISNUMBER($O2444),INT($O2444),DATE(VALUE(MID(SUBSTITUTE(LEFT($O2444,FIND(" ",$O2444&amp;" ")-1),"/",REPT(" ",20)),41,20)),VALUE(LEFT(SUBSTITUTE(LEFT($O2444,FIND(" ",$O2444&amp;" ")-1),"/",REPT(" ",20)),20)),VALUE(MID(SUBSTITUTE(LEFT($O2444,FIND(" ",$O2444&amp;" ")-1),"/",REPT(" ",20)),21,20)))),0)&gt;$W2444,"Late","Same day"))</f>
        <v/>
      </c>
      <c r="AF2444" s="26" t="str">
        <f aca="false">IF($A2444="","",IFERROR(INDEX(Validation!$C$193:$C$217,MATCH($A2444,Validation!$A$193:$A$217,0)),IF(COUNTIF(Validation!$U$19:$U$178,$Z2444)&gt;0,$Z2444,IF(COUNTIF(Validation!$S$19:$S$178,$AI2444)=1,INDEX(Validation!$U$19:$U$178,MATCH($AI2444,Validation!$S$19:$S$178,0)),$Z2444))))</f>
        <v/>
      </c>
      <c r="AG2444" s="27" t="str">
        <f aca="false">IF(COUNTA($A2444:$U2444)=0,"",IF($A2444="","No name",IF($F2444="","No date",IF($W2444=0,"Date ilegible",IF(NOT(ISNUMBER($N2444)),"Hours no numéricas",IF($AA2444="NO MATCH","Person no identificada","OK"))))))</f>
        <v/>
      </c>
      <c r="AH2444" s="27" t="str">
        <f aca="false">IF($W2444=0,"No date",IF($W2444&lt;Validation!$B$3,"Before period",IF($W2444&gt;Validation!$C$3,"After period","In period")))</f>
        <v>No date</v>
      </c>
      <c r="AI2444" s="26" t="str">
        <f aca="false">IF($Y2444="","",TRIM(RIGHT(SUBSTITUTE($Y2444," ",REPT(" ",50)),50)))</f>
        <v/>
      </c>
      <c r="AJ2444" s="27" t="str">
        <f aca="false">IF($A2444="","",IF(NOT(ISERROR(MATCH($A2444,Validation!$A$193:$A$217,0))),"Manual mapping",IF(COUNTIF(Validation!$U$19:$U$178,$Z2444)&gt;0,"Direct",IF(COUNTIF(Validation!$S$19:$S$178,$AI2444)=1,"By surname","Unresolved"))))</f>
        <v/>
      </c>
      <c r="AK2444" s="28" t="str">
        <f aca="false">IF($L2444="","",IF(MATCH($L2444,$L$2:$L$3000,0)&lt;&gt;ROW()-1,"",COUNT($AK$1:$AK2443)+1))</f>
        <v/>
      </c>
      <c r="AL2444" s="28" t="str">
        <f aca="false">IF($G2444="","",IF(MATCH($G2444,$G$2:$G$3000,0)&lt;&gt;ROW()-1,"",COUNT($AL$1:$AL2443)+1))</f>
        <v/>
      </c>
      <c r="AM2444" s="28" t="str">
        <f aca="false">IF($H2444="","",IF(MATCH($H2444,$H$2:$H$3000,0)&lt;&gt;ROW()-1,"",COUNT($AM$1:$AM2443)+1))</f>
        <v/>
      </c>
      <c r="AN2444" s="28" t="str">
        <f aca="false">IF($I2444="","",IF(MATCH($I2444,$I$2:$I$3000,0)&lt;&gt;ROW()-1,"",COUNT($AN$1:$AN2443)+1))</f>
        <v/>
      </c>
      <c r="AO2444" s="28" t="str">
        <f aca="false">IF($Q2444="","",IF(MATCH($Q2444,$Q$2:$Q$3000,0)&lt;&gt;ROW()-1,"",COUNT($AO$1:$AO2443)+1))</f>
        <v/>
      </c>
    </row>
    <row r="2445" customFormat="false" ht="12.75" hidden="false" customHeight="true" outlineLevel="0" collapsed="false">
      <c r="W2445" s="24" t="n">
        <f aca="false">IF($F2445="",0,IFERROR(IF(ISNUMBER($F2445),INT($F2445),DATE(VALUE(MID(SUBSTITUTE(LEFT($F2445,FIND(" ",$F2445&amp;" ")-1),"/",REPT(" ",20)),41,20)),VALUE(LEFT(SUBSTITUTE(LEFT($F2445,FIND(" ",$F2445&amp;" ")-1),"/",REPT(" ",20)),20)),VALUE(MID(SUBSTITUTE(LEFT($F2445,FIND(" ",$F2445&amp;" ")-1),"/",REPT(" ",20)),21,20)))),0))</f>
        <v>0</v>
      </c>
      <c r="X2445" s="25" t="str">
        <f aca="false">IF(ISNUMBER($N2445),$N2445*Validation!$B$5,"")</f>
        <v/>
      </c>
      <c r="Y2445" s="26" t="str">
        <f aca="false">IF($A2445="","",SUBSTITUTE(SUBSTITUTE(SUBSTITUTE(SUBSTITUTE(SUBSTITUTE(SUBSTITUTE(SUBSTITUTE(UPPER(TRIM($A2445)),"Á","A"),"É","E"),"Í","I"),"Ó","O"),"Ú","U"),"Ñ","N"),"Ü","U"))</f>
        <v/>
      </c>
      <c r="Z2445" s="26" t="str">
        <f aca="false">IF($Y2445="","",LEFT($Y2445,1)&amp;" "&amp;TRIM(RIGHT(SUBSTITUTE($Y2445," ",REPT(" ",50)),50)))</f>
        <v/>
      </c>
      <c r="AA2445" s="27" t="str">
        <f aca="false">IF($AF2445="","",IF(COUNTIF(Validation!$U$19:$U$178,$AF2445)&gt;0,"OK","NO MATCH"))</f>
        <v/>
      </c>
      <c r="AB2445" s="27" t="str">
        <f aca="false">IF($W2445=0,"",IF(AND($W2445&gt;=Validation!$B$3,$W2445&lt;=Validation!$C$3),"Yes","No"))</f>
        <v/>
      </c>
      <c r="AC2445" s="26" t="str">
        <f aca="false">IF($A2445="","",$AF2445&amp;"|"&amp;TEXT($W2445,"yyyy-mm-dd")&amp;"|"&amp;$J2445&amp;"|"&amp;$N2445)</f>
        <v/>
      </c>
      <c r="AD2445" s="27" t="str">
        <f aca="false">IF($AC2445="","",IF(COUNTIF($AC$2:$AC$3000,$AC2445)&gt;1,"REVIEW","OK"))</f>
        <v/>
      </c>
      <c r="AE2445" s="27" t="str">
        <f aca="false">IF(OR($W2445=0,$O2445=""),"",IF(IFERROR(IF(ISNUMBER($O2445),INT($O2445),DATE(VALUE(MID(SUBSTITUTE(LEFT($O2445,FIND(" ",$O2445&amp;" ")-1),"/",REPT(" ",20)),41,20)),VALUE(LEFT(SUBSTITUTE(LEFT($O2445,FIND(" ",$O2445&amp;" ")-1),"/",REPT(" ",20)),20)),VALUE(MID(SUBSTITUTE(LEFT($O2445,FIND(" ",$O2445&amp;" ")-1),"/",REPT(" ",20)),21,20)))),0)&gt;$W2445,"Late","Same day"))</f>
        <v/>
      </c>
      <c r="AF2445" s="26" t="str">
        <f aca="false">IF($A2445="","",IFERROR(INDEX(Validation!$C$193:$C$217,MATCH($A2445,Validation!$A$193:$A$217,0)),IF(COUNTIF(Validation!$U$19:$U$178,$Z2445)&gt;0,$Z2445,IF(COUNTIF(Validation!$S$19:$S$178,$AI2445)=1,INDEX(Validation!$U$19:$U$178,MATCH($AI2445,Validation!$S$19:$S$178,0)),$Z2445))))</f>
        <v/>
      </c>
      <c r="AG2445" s="27" t="str">
        <f aca="false">IF(COUNTA($A2445:$U2445)=0,"",IF($A2445="","No name",IF($F2445="","No date",IF($W2445=0,"Date ilegible",IF(NOT(ISNUMBER($N2445)),"Hours no numéricas",IF($AA2445="NO MATCH","Person no identificada","OK"))))))</f>
        <v/>
      </c>
      <c r="AH2445" s="27" t="str">
        <f aca="false">IF($W2445=0,"No date",IF($W2445&lt;Validation!$B$3,"Before period",IF($W2445&gt;Validation!$C$3,"After period","In period")))</f>
        <v>No date</v>
      </c>
      <c r="AI2445" s="26" t="str">
        <f aca="false">IF($Y2445="","",TRIM(RIGHT(SUBSTITUTE($Y2445," ",REPT(" ",50)),50)))</f>
        <v/>
      </c>
      <c r="AJ2445" s="27" t="str">
        <f aca="false">IF($A2445="","",IF(NOT(ISERROR(MATCH($A2445,Validation!$A$193:$A$217,0))),"Manual mapping",IF(COUNTIF(Validation!$U$19:$U$178,$Z2445)&gt;0,"Direct",IF(COUNTIF(Validation!$S$19:$S$178,$AI2445)=1,"By surname","Unresolved"))))</f>
        <v/>
      </c>
      <c r="AK2445" s="28" t="str">
        <f aca="false">IF($L2445="","",IF(MATCH($L2445,$L$2:$L$3000,0)&lt;&gt;ROW()-1,"",COUNT($AK$1:$AK2444)+1))</f>
        <v/>
      </c>
      <c r="AL2445" s="28" t="str">
        <f aca="false">IF($G2445="","",IF(MATCH($G2445,$G$2:$G$3000,0)&lt;&gt;ROW()-1,"",COUNT($AL$1:$AL2444)+1))</f>
        <v/>
      </c>
      <c r="AM2445" s="28" t="str">
        <f aca="false">IF($H2445="","",IF(MATCH($H2445,$H$2:$H$3000,0)&lt;&gt;ROW()-1,"",COUNT($AM$1:$AM2444)+1))</f>
        <v/>
      </c>
      <c r="AN2445" s="28" t="str">
        <f aca="false">IF($I2445="","",IF(MATCH($I2445,$I$2:$I$3000,0)&lt;&gt;ROW()-1,"",COUNT($AN$1:$AN2444)+1))</f>
        <v/>
      </c>
      <c r="AO2445" s="28" t="str">
        <f aca="false">IF($Q2445="","",IF(MATCH($Q2445,$Q$2:$Q$3000,0)&lt;&gt;ROW()-1,"",COUNT($AO$1:$AO2444)+1))</f>
        <v/>
      </c>
    </row>
    <row r="2446" customFormat="false" ht="12.75" hidden="false" customHeight="true" outlineLevel="0" collapsed="false">
      <c r="W2446" s="24" t="n">
        <f aca="false">IF($F2446="",0,IFERROR(IF(ISNUMBER($F2446),INT($F2446),DATE(VALUE(MID(SUBSTITUTE(LEFT($F2446,FIND(" ",$F2446&amp;" ")-1),"/",REPT(" ",20)),41,20)),VALUE(LEFT(SUBSTITUTE(LEFT($F2446,FIND(" ",$F2446&amp;" ")-1),"/",REPT(" ",20)),20)),VALUE(MID(SUBSTITUTE(LEFT($F2446,FIND(" ",$F2446&amp;" ")-1),"/",REPT(" ",20)),21,20)))),0))</f>
        <v>0</v>
      </c>
      <c r="X2446" s="25" t="str">
        <f aca="false">IF(ISNUMBER($N2446),$N2446*Validation!$B$5,"")</f>
        <v/>
      </c>
      <c r="Y2446" s="26" t="str">
        <f aca="false">IF($A2446="","",SUBSTITUTE(SUBSTITUTE(SUBSTITUTE(SUBSTITUTE(SUBSTITUTE(SUBSTITUTE(SUBSTITUTE(UPPER(TRIM($A2446)),"Á","A"),"É","E"),"Í","I"),"Ó","O"),"Ú","U"),"Ñ","N"),"Ü","U"))</f>
        <v/>
      </c>
      <c r="Z2446" s="26" t="str">
        <f aca="false">IF($Y2446="","",LEFT($Y2446,1)&amp;" "&amp;TRIM(RIGHT(SUBSTITUTE($Y2446," ",REPT(" ",50)),50)))</f>
        <v/>
      </c>
      <c r="AA2446" s="27" t="str">
        <f aca="false">IF($AF2446="","",IF(COUNTIF(Validation!$U$19:$U$178,$AF2446)&gt;0,"OK","NO MATCH"))</f>
        <v/>
      </c>
      <c r="AB2446" s="27" t="str">
        <f aca="false">IF($W2446=0,"",IF(AND($W2446&gt;=Validation!$B$3,$W2446&lt;=Validation!$C$3),"Yes","No"))</f>
        <v/>
      </c>
      <c r="AC2446" s="26" t="str">
        <f aca="false">IF($A2446="","",$AF2446&amp;"|"&amp;TEXT($W2446,"yyyy-mm-dd")&amp;"|"&amp;$J2446&amp;"|"&amp;$N2446)</f>
        <v/>
      </c>
      <c r="AD2446" s="27" t="str">
        <f aca="false">IF($AC2446="","",IF(COUNTIF($AC$2:$AC$3000,$AC2446)&gt;1,"REVIEW","OK"))</f>
        <v/>
      </c>
      <c r="AE2446" s="27" t="str">
        <f aca="false">IF(OR($W2446=0,$O2446=""),"",IF(IFERROR(IF(ISNUMBER($O2446),INT($O2446),DATE(VALUE(MID(SUBSTITUTE(LEFT($O2446,FIND(" ",$O2446&amp;" ")-1),"/",REPT(" ",20)),41,20)),VALUE(LEFT(SUBSTITUTE(LEFT($O2446,FIND(" ",$O2446&amp;" ")-1),"/",REPT(" ",20)),20)),VALUE(MID(SUBSTITUTE(LEFT($O2446,FIND(" ",$O2446&amp;" ")-1),"/",REPT(" ",20)),21,20)))),0)&gt;$W2446,"Late","Same day"))</f>
        <v/>
      </c>
      <c r="AF2446" s="26" t="str">
        <f aca="false">IF($A2446="","",IFERROR(INDEX(Validation!$C$193:$C$217,MATCH($A2446,Validation!$A$193:$A$217,0)),IF(COUNTIF(Validation!$U$19:$U$178,$Z2446)&gt;0,$Z2446,IF(COUNTIF(Validation!$S$19:$S$178,$AI2446)=1,INDEX(Validation!$U$19:$U$178,MATCH($AI2446,Validation!$S$19:$S$178,0)),$Z2446))))</f>
        <v/>
      </c>
      <c r="AG2446" s="27" t="str">
        <f aca="false">IF(COUNTA($A2446:$U2446)=0,"",IF($A2446="","No name",IF($F2446="","No date",IF($W2446=0,"Date ilegible",IF(NOT(ISNUMBER($N2446)),"Hours no numéricas",IF($AA2446="NO MATCH","Person no identificada","OK"))))))</f>
        <v/>
      </c>
      <c r="AH2446" s="27" t="str">
        <f aca="false">IF($W2446=0,"No date",IF($W2446&lt;Validation!$B$3,"Before period",IF($W2446&gt;Validation!$C$3,"After period","In period")))</f>
        <v>No date</v>
      </c>
      <c r="AI2446" s="26" t="str">
        <f aca="false">IF($Y2446="","",TRIM(RIGHT(SUBSTITUTE($Y2446," ",REPT(" ",50)),50)))</f>
        <v/>
      </c>
      <c r="AJ2446" s="27" t="str">
        <f aca="false">IF($A2446="","",IF(NOT(ISERROR(MATCH($A2446,Validation!$A$193:$A$217,0))),"Manual mapping",IF(COUNTIF(Validation!$U$19:$U$178,$Z2446)&gt;0,"Direct",IF(COUNTIF(Validation!$S$19:$S$178,$AI2446)=1,"By surname","Unresolved"))))</f>
        <v/>
      </c>
      <c r="AK2446" s="28" t="str">
        <f aca="false">IF($L2446="","",IF(MATCH($L2446,$L$2:$L$3000,0)&lt;&gt;ROW()-1,"",COUNT($AK$1:$AK2445)+1))</f>
        <v/>
      </c>
      <c r="AL2446" s="28" t="str">
        <f aca="false">IF($G2446="","",IF(MATCH($G2446,$G$2:$G$3000,0)&lt;&gt;ROW()-1,"",COUNT($AL$1:$AL2445)+1))</f>
        <v/>
      </c>
      <c r="AM2446" s="28" t="str">
        <f aca="false">IF($H2446="","",IF(MATCH($H2446,$H$2:$H$3000,0)&lt;&gt;ROW()-1,"",COUNT($AM$1:$AM2445)+1))</f>
        <v/>
      </c>
      <c r="AN2446" s="28" t="str">
        <f aca="false">IF($I2446="","",IF(MATCH($I2446,$I$2:$I$3000,0)&lt;&gt;ROW()-1,"",COUNT($AN$1:$AN2445)+1))</f>
        <v/>
      </c>
      <c r="AO2446" s="28" t="str">
        <f aca="false">IF($Q2446="","",IF(MATCH($Q2446,$Q$2:$Q$3000,0)&lt;&gt;ROW()-1,"",COUNT($AO$1:$AO2445)+1))</f>
        <v/>
      </c>
    </row>
    <row r="2447" customFormat="false" ht="12.75" hidden="false" customHeight="true" outlineLevel="0" collapsed="false">
      <c r="W2447" s="24" t="n">
        <f aca="false">IF($F2447="",0,IFERROR(IF(ISNUMBER($F2447),INT($F2447),DATE(VALUE(MID(SUBSTITUTE(LEFT($F2447,FIND(" ",$F2447&amp;" ")-1),"/",REPT(" ",20)),41,20)),VALUE(LEFT(SUBSTITUTE(LEFT($F2447,FIND(" ",$F2447&amp;" ")-1),"/",REPT(" ",20)),20)),VALUE(MID(SUBSTITUTE(LEFT($F2447,FIND(" ",$F2447&amp;" ")-1),"/",REPT(" ",20)),21,20)))),0))</f>
        <v>0</v>
      </c>
      <c r="X2447" s="25" t="str">
        <f aca="false">IF(ISNUMBER($N2447),$N2447*Validation!$B$5,"")</f>
        <v/>
      </c>
      <c r="Y2447" s="26" t="str">
        <f aca="false">IF($A2447="","",SUBSTITUTE(SUBSTITUTE(SUBSTITUTE(SUBSTITUTE(SUBSTITUTE(SUBSTITUTE(SUBSTITUTE(UPPER(TRIM($A2447)),"Á","A"),"É","E"),"Í","I"),"Ó","O"),"Ú","U"),"Ñ","N"),"Ü","U"))</f>
        <v/>
      </c>
      <c r="Z2447" s="26" t="str">
        <f aca="false">IF($Y2447="","",LEFT($Y2447,1)&amp;" "&amp;TRIM(RIGHT(SUBSTITUTE($Y2447," ",REPT(" ",50)),50)))</f>
        <v/>
      </c>
      <c r="AA2447" s="27" t="str">
        <f aca="false">IF($AF2447="","",IF(COUNTIF(Validation!$U$19:$U$178,$AF2447)&gt;0,"OK","NO MATCH"))</f>
        <v/>
      </c>
      <c r="AB2447" s="27" t="str">
        <f aca="false">IF($W2447=0,"",IF(AND($W2447&gt;=Validation!$B$3,$W2447&lt;=Validation!$C$3),"Yes","No"))</f>
        <v/>
      </c>
      <c r="AC2447" s="26" t="str">
        <f aca="false">IF($A2447="","",$AF2447&amp;"|"&amp;TEXT($W2447,"yyyy-mm-dd")&amp;"|"&amp;$J2447&amp;"|"&amp;$N2447)</f>
        <v/>
      </c>
      <c r="AD2447" s="27" t="str">
        <f aca="false">IF($AC2447="","",IF(COUNTIF($AC$2:$AC$3000,$AC2447)&gt;1,"REVIEW","OK"))</f>
        <v/>
      </c>
      <c r="AE2447" s="27" t="str">
        <f aca="false">IF(OR($W2447=0,$O2447=""),"",IF(IFERROR(IF(ISNUMBER($O2447),INT($O2447),DATE(VALUE(MID(SUBSTITUTE(LEFT($O2447,FIND(" ",$O2447&amp;" ")-1),"/",REPT(" ",20)),41,20)),VALUE(LEFT(SUBSTITUTE(LEFT($O2447,FIND(" ",$O2447&amp;" ")-1),"/",REPT(" ",20)),20)),VALUE(MID(SUBSTITUTE(LEFT($O2447,FIND(" ",$O2447&amp;" ")-1),"/",REPT(" ",20)),21,20)))),0)&gt;$W2447,"Late","Same day"))</f>
        <v/>
      </c>
      <c r="AF2447" s="26" t="str">
        <f aca="false">IF($A2447="","",IFERROR(INDEX(Validation!$C$193:$C$217,MATCH($A2447,Validation!$A$193:$A$217,0)),IF(COUNTIF(Validation!$U$19:$U$178,$Z2447)&gt;0,$Z2447,IF(COUNTIF(Validation!$S$19:$S$178,$AI2447)=1,INDEX(Validation!$U$19:$U$178,MATCH($AI2447,Validation!$S$19:$S$178,0)),$Z2447))))</f>
        <v/>
      </c>
      <c r="AG2447" s="27" t="str">
        <f aca="false">IF(COUNTA($A2447:$U2447)=0,"",IF($A2447="","No name",IF($F2447="","No date",IF($W2447=0,"Date ilegible",IF(NOT(ISNUMBER($N2447)),"Hours no numéricas",IF($AA2447="NO MATCH","Person no identificada","OK"))))))</f>
        <v/>
      </c>
      <c r="AH2447" s="27" t="str">
        <f aca="false">IF($W2447=0,"No date",IF($W2447&lt;Validation!$B$3,"Before period",IF($W2447&gt;Validation!$C$3,"After period","In period")))</f>
        <v>No date</v>
      </c>
      <c r="AI2447" s="26" t="str">
        <f aca="false">IF($Y2447="","",TRIM(RIGHT(SUBSTITUTE($Y2447," ",REPT(" ",50)),50)))</f>
        <v/>
      </c>
      <c r="AJ2447" s="27" t="str">
        <f aca="false">IF($A2447="","",IF(NOT(ISERROR(MATCH($A2447,Validation!$A$193:$A$217,0))),"Manual mapping",IF(COUNTIF(Validation!$U$19:$U$178,$Z2447)&gt;0,"Direct",IF(COUNTIF(Validation!$S$19:$S$178,$AI2447)=1,"By surname","Unresolved"))))</f>
        <v/>
      </c>
      <c r="AK2447" s="28" t="str">
        <f aca="false">IF($L2447="","",IF(MATCH($L2447,$L$2:$L$3000,0)&lt;&gt;ROW()-1,"",COUNT($AK$1:$AK2446)+1))</f>
        <v/>
      </c>
      <c r="AL2447" s="28" t="str">
        <f aca="false">IF($G2447="","",IF(MATCH($G2447,$G$2:$G$3000,0)&lt;&gt;ROW()-1,"",COUNT($AL$1:$AL2446)+1))</f>
        <v/>
      </c>
      <c r="AM2447" s="28" t="str">
        <f aca="false">IF($H2447="","",IF(MATCH($H2447,$H$2:$H$3000,0)&lt;&gt;ROW()-1,"",COUNT($AM$1:$AM2446)+1))</f>
        <v/>
      </c>
      <c r="AN2447" s="28" t="str">
        <f aca="false">IF($I2447="","",IF(MATCH($I2447,$I$2:$I$3000,0)&lt;&gt;ROW()-1,"",COUNT($AN$1:$AN2446)+1))</f>
        <v/>
      </c>
      <c r="AO2447" s="28" t="str">
        <f aca="false">IF($Q2447="","",IF(MATCH($Q2447,$Q$2:$Q$3000,0)&lt;&gt;ROW()-1,"",COUNT($AO$1:$AO2446)+1))</f>
        <v/>
      </c>
    </row>
    <row r="2448" customFormat="false" ht="12.75" hidden="false" customHeight="true" outlineLevel="0" collapsed="false">
      <c r="W2448" s="24" t="n">
        <f aca="false">IF($F2448="",0,IFERROR(IF(ISNUMBER($F2448),INT($F2448),DATE(VALUE(MID(SUBSTITUTE(LEFT($F2448,FIND(" ",$F2448&amp;" ")-1),"/",REPT(" ",20)),41,20)),VALUE(LEFT(SUBSTITUTE(LEFT($F2448,FIND(" ",$F2448&amp;" ")-1),"/",REPT(" ",20)),20)),VALUE(MID(SUBSTITUTE(LEFT($F2448,FIND(" ",$F2448&amp;" ")-1),"/",REPT(" ",20)),21,20)))),0))</f>
        <v>0</v>
      </c>
      <c r="X2448" s="25" t="str">
        <f aca="false">IF(ISNUMBER($N2448),$N2448*Validation!$B$5,"")</f>
        <v/>
      </c>
      <c r="Y2448" s="26" t="str">
        <f aca="false">IF($A2448="","",SUBSTITUTE(SUBSTITUTE(SUBSTITUTE(SUBSTITUTE(SUBSTITUTE(SUBSTITUTE(SUBSTITUTE(UPPER(TRIM($A2448)),"Á","A"),"É","E"),"Í","I"),"Ó","O"),"Ú","U"),"Ñ","N"),"Ü","U"))</f>
        <v/>
      </c>
      <c r="Z2448" s="26" t="str">
        <f aca="false">IF($Y2448="","",LEFT($Y2448,1)&amp;" "&amp;TRIM(RIGHT(SUBSTITUTE($Y2448," ",REPT(" ",50)),50)))</f>
        <v/>
      </c>
      <c r="AA2448" s="27" t="str">
        <f aca="false">IF($AF2448="","",IF(COUNTIF(Validation!$U$19:$U$178,$AF2448)&gt;0,"OK","NO MATCH"))</f>
        <v/>
      </c>
      <c r="AB2448" s="27" t="str">
        <f aca="false">IF($W2448=0,"",IF(AND($W2448&gt;=Validation!$B$3,$W2448&lt;=Validation!$C$3),"Yes","No"))</f>
        <v/>
      </c>
      <c r="AC2448" s="26" t="str">
        <f aca="false">IF($A2448="","",$AF2448&amp;"|"&amp;TEXT($W2448,"yyyy-mm-dd")&amp;"|"&amp;$J2448&amp;"|"&amp;$N2448)</f>
        <v/>
      </c>
      <c r="AD2448" s="27" t="str">
        <f aca="false">IF($AC2448="","",IF(COUNTIF($AC$2:$AC$3000,$AC2448)&gt;1,"REVIEW","OK"))</f>
        <v/>
      </c>
      <c r="AE2448" s="27" t="str">
        <f aca="false">IF(OR($W2448=0,$O2448=""),"",IF(IFERROR(IF(ISNUMBER($O2448),INT($O2448),DATE(VALUE(MID(SUBSTITUTE(LEFT($O2448,FIND(" ",$O2448&amp;" ")-1),"/",REPT(" ",20)),41,20)),VALUE(LEFT(SUBSTITUTE(LEFT($O2448,FIND(" ",$O2448&amp;" ")-1),"/",REPT(" ",20)),20)),VALUE(MID(SUBSTITUTE(LEFT($O2448,FIND(" ",$O2448&amp;" ")-1),"/",REPT(" ",20)),21,20)))),0)&gt;$W2448,"Late","Same day"))</f>
        <v/>
      </c>
      <c r="AF2448" s="26" t="str">
        <f aca="false">IF($A2448="","",IFERROR(INDEX(Validation!$C$193:$C$217,MATCH($A2448,Validation!$A$193:$A$217,0)),IF(COUNTIF(Validation!$U$19:$U$178,$Z2448)&gt;0,$Z2448,IF(COUNTIF(Validation!$S$19:$S$178,$AI2448)=1,INDEX(Validation!$U$19:$U$178,MATCH($AI2448,Validation!$S$19:$S$178,0)),$Z2448))))</f>
        <v/>
      </c>
      <c r="AG2448" s="27" t="str">
        <f aca="false">IF(COUNTA($A2448:$U2448)=0,"",IF($A2448="","No name",IF($F2448="","No date",IF($W2448=0,"Date ilegible",IF(NOT(ISNUMBER($N2448)),"Hours no numéricas",IF($AA2448="NO MATCH","Person no identificada","OK"))))))</f>
        <v/>
      </c>
      <c r="AH2448" s="27" t="str">
        <f aca="false">IF($W2448=0,"No date",IF($W2448&lt;Validation!$B$3,"Before period",IF($W2448&gt;Validation!$C$3,"After period","In period")))</f>
        <v>No date</v>
      </c>
      <c r="AI2448" s="26" t="str">
        <f aca="false">IF($Y2448="","",TRIM(RIGHT(SUBSTITUTE($Y2448," ",REPT(" ",50)),50)))</f>
        <v/>
      </c>
      <c r="AJ2448" s="27" t="str">
        <f aca="false">IF($A2448="","",IF(NOT(ISERROR(MATCH($A2448,Validation!$A$193:$A$217,0))),"Manual mapping",IF(COUNTIF(Validation!$U$19:$U$178,$Z2448)&gt;0,"Direct",IF(COUNTIF(Validation!$S$19:$S$178,$AI2448)=1,"By surname","Unresolved"))))</f>
        <v/>
      </c>
      <c r="AK2448" s="28" t="str">
        <f aca="false">IF($L2448="","",IF(MATCH($L2448,$L$2:$L$3000,0)&lt;&gt;ROW()-1,"",COUNT($AK$1:$AK2447)+1))</f>
        <v/>
      </c>
      <c r="AL2448" s="28" t="str">
        <f aca="false">IF($G2448="","",IF(MATCH($G2448,$G$2:$G$3000,0)&lt;&gt;ROW()-1,"",COUNT($AL$1:$AL2447)+1))</f>
        <v/>
      </c>
      <c r="AM2448" s="28" t="str">
        <f aca="false">IF($H2448="","",IF(MATCH($H2448,$H$2:$H$3000,0)&lt;&gt;ROW()-1,"",COUNT($AM$1:$AM2447)+1))</f>
        <v/>
      </c>
      <c r="AN2448" s="28" t="str">
        <f aca="false">IF($I2448="","",IF(MATCH($I2448,$I$2:$I$3000,0)&lt;&gt;ROW()-1,"",COUNT($AN$1:$AN2447)+1))</f>
        <v/>
      </c>
      <c r="AO2448" s="28" t="str">
        <f aca="false">IF($Q2448="","",IF(MATCH($Q2448,$Q$2:$Q$3000,0)&lt;&gt;ROW()-1,"",COUNT($AO$1:$AO2447)+1))</f>
        <v/>
      </c>
    </row>
    <row r="2449" customFormat="false" ht="12.75" hidden="false" customHeight="true" outlineLevel="0" collapsed="false">
      <c r="W2449" s="24" t="n">
        <f aca="false">IF($F2449="",0,IFERROR(IF(ISNUMBER($F2449),INT($F2449),DATE(VALUE(MID(SUBSTITUTE(LEFT($F2449,FIND(" ",$F2449&amp;" ")-1),"/",REPT(" ",20)),41,20)),VALUE(LEFT(SUBSTITUTE(LEFT($F2449,FIND(" ",$F2449&amp;" ")-1),"/",REPT(" ",20)),20)),VALUE(MID(SUBSTITUTE(LEFT($F2449,FIND(" ",$F2449&amp;" ")-1),"/",REPT(" ",20)),21,20)))),0))</f>
        <v>0</v>
      </c>
      <c r="X2449" s="25" t="str">
        <f aca="false">IF(ISNUMBER($N2449),$N2449*Validation!$B$5,"")</f>
        <v/>
      </c>
      <c r="Y2449" s="26" t="str">
        <f aca="false">IF($A2449="","",SUBSTITUTE(SUBSTITUTE(SUBSTITUTE(SUBSTITUTE(SUBSTITUTE(SUBSTITUTE(SUBSTITUTE(UPPER(TRIM($A2449)),"Á","A"),"É","E"),"Í","I"),"Ó","O"),"Ú","U"),"Ñ","N"),"Ü","U"))</f>
        <v/>
      </c>
      <c r="Z2449" s="26" t="str">
        <f aca="false">IF($Y2449="","",LEFT($Y2449,1)&amp;" "&amp;TRIM(RIGHT(SUBSTITUTE($Y2449," ",REPT(" ",50)),50)))</f>
        <v/>
      </c>
      <c r="AA2449" s="27" t="str">
        <f aca="false">IF($AF2449="","",IF(COUNTIF(Validation!$U$19:$U$178,$AF2449)&gt;0,"OK","NO MATCH"))</f>
        <v/>
      </c>
      <c r="AB2449" s="27" t="str">
        <f aca="false">IF($W2449=0,"",IF(AND($W2449&gt;=Validation!$B$3,$W2449&lt;=Validation!$C$3),"Yes","No"))</f>
        <v/>
      </c>
      <c r="AC2449" s="26" t="str">
        <f aca="false">IF($A2449="","",$AF2449&amp;"|"&amp;TEXT($W2449,"yyyy-mm-dd")&amp;"|"&amp;$J2449&amp;"|"&amp;$N2449)</f>
        <v/>
      </c>
      <c r="AD2449" s="27" t="str">
        <f aca="false">IF($AC2449="","",IF(COUNTIF($AC$2:$AC$3000,$AC2449)&gt;1,"REVIEW","OK"))</f>
        <v/>
      </c>
      <c r="AE2449" s="27" t="str">
        <f aca="false">IF(OR($W2449=0,$O2449=""),"",IF(IFERROR(IF(ISNUMBER($O2449),INT($O2449),DATE(VALUE(MID(SUBSTITUTE(LEFT($O2449,FIND(" ",$O2449&amp;" ")-1),"/",REPT(" ",20)),41,20)),VALUE(LEFT(SUBSTITUTE(LEFT($O2449,FIND(" ",$O2449&amp;" ")-1),"/",REPT(" ",20)),20)),VALUE(MID(SUBSTITUTE(LEFT($O2449,FIND(" ",$O2449&amp;" ")-1),"/",REPT(" ",20)),21,20)))),0)&gt;$W2449,"Late","Same day"))</f>
        <v/>
      </c>
      <c r="AF2449" s="26" t="str">
        <f aca="false">IF($A2449="","",IFERROR(INDEX(Validation!$C$193:$C$217,MATCH($A2449,Validation!$A$193:$A$217,0)),IF(COUNTIF(Validation!$U$19:$U$178,$Z2449)&gt;0,$Z2449,IF(COUNTIF(Validation!$S$19:$S$178,$AI2449)=1,INDEX(Validation!$U$19:$U$178,MATCH($AI2449,Validation!$S$19:$S$178,0)),$Z2449))))</f>
        <v/>
      </c>
      <c r="AG2449" s="27" t="str">
        <f aca="false">IF(COUNTA($A2449:$U2449)=0,"",IF($A2449="","No name",IF($F2449="","No date",IF($W2449=0,"Date ilegible",IF(NOT(ISNUMBER($N2449)),"Hours no numéricas",IF($AA2449="NO MATCH","Person no identificada","OK"))))))</f>
        <v/>
      </c>
      <c r="AH2449" s="27" t="str">
        <f aca="false">IF($W2449=0,"No date",IF($W2449&lt;Validation!$B$3,"Before period",IF($W2449&gt;Validation!$C$3,"After period","In period")))</f>
        <v>No date</v>
      </c>
      <c r="AI2449" s="26" t="str">
        <f aca="false">IF($Y2449="","",TRIM(RIGHT(SUBSTITUTE($Y2449," ",REPT(" ",50)),50)))</f>
        <v/>
      </c>
      <c r="AJ2449" s="27" t="str">
        <f aca="false">IF($A2449="","",IF(NOT(ISERROR(MATCH($A2449,Validation!$A$193:$A$217,0))),"Manual mapping",IF(COUNTIF(Validation!$U$19:$U$178,$Z2449)&gt;0,"Direct",IF(COUNTIF(Validation!$S$19:$S$178,$AI2449)=1,"By surname","Unresolved"))))</f>
        <v/>
      </c>
      <c r="AK2449" s="28" t="str">
        <f aca="false">IF($L2449="","",IF(MATCH($L2449,$L$2:$L$3000,0)&lt;&gt;ROW()-1,"",COUNT($AK$1:$AK2448)+1))</f>
        <v/>
      </c>
      <c r="AL2449" s="28" t="str">
        <f aca="false">IF($G2449="","",IF(MATCH($G2449,$G$2:$G$3000,0)&lt;&gt;ROW()-1,"",COUNT($AL$1:$AL2448)+1))</f>
        <v/>
      </c>
      <c r="AM2449" s="28" t="str">
        <f aca="false">IF($H2449="","",IF(MATCH($H2449,$H$2:$H$3000,0)&lt;&gt;ROW()-1,"",COUNT($AM$1:$AM2448)+1))</f>
        <v/>
      </c>
      <c r="AN2449" s="28" t="str">
        <f aca="false">IF($I2449="","",IF(MATCH($I2449,$I$2:$I$3000,0)&lt;&gt;ROW()-1,"",COUNT($AN$1:$AN2448)+1))</f>
        <v/>
      </c>
      <c r="AO2449" s="28" t="str">
        <f aca="false">IF($Q2449="","",IF(MATCH($Q2449,$Q$2:$Q$3000,0)&lt;&gt;ROW()-1,"",COUNT($AO$1:$AO2448)+1))</f>
        <v/>
      </c>
    </row>
    <row r="2450" customFormat="false" ht="12.75" hidden="false" customHeight="true" outlineLevel="0" collapsed="false">
      <c r="W2450" s="24" t="n">
        <f aca="false">IF($F2450="",0,IFERROR(IF(ISNUMBER($F2450),INT($F2450),DATE(VALUE(MID(SUBSTITUTE(LEFT($F2450,FIND(" ",$F2450&amp;" ")-1),"/",REPT(" ",20)),41,20)),VALUE(LEFT(SUBSTITUTE(LEFT($F2450,FIND(" ",$F2450&amp;" ")-1),"/",REPT(" ",20)),20)),VALUE(MID(SUBSTITUTE(LEFT($F2450,FIND(" ",$F2450&amp;" ")-1),"/",REPT(" ",20)),21,20)))),0))</f>
        <v>0</v>
      </c>
      <c r="X2450" s="25" t="str">
        <f aca="false">IF(ISNUMBER($N2450),$N2450*Validation!$B$5,"")</f>
        <v/>
      </c>
      <c r="Y2450" s="26" t="str">
        <f aca="false">IF($A2450="","",SUBSTITUTE(SUBSTITUTE(SUBSTITUTE(SUBSTITUTE(SUBSTITUTE(SUBSTITUTE(SUBSTITUTE(UPPER(TRIM($A2450)),"Á","A"),"É","E"),"Í","I"),"Ó","O"),"Ú","U"),"Ñ","N"),"Ü","U"))</f>
        <v/>
      </c>
      <c r="Z2450" s="26" t="str">
        <f aca="false">IF($Y2450="","",LEFT($Y2450,1)&amp;" "&amp;TRIM(RIGHT(SUBSTITUTE($Y2450," ",REPT(" ",50)),50)))</f>
        <v/>
      </c>
      <c r="AA2450" s="27" t="str">
        <f aca="false">IF($AF2450="","",IF(COUNTIF(Validation!$U$19:$U$178,$AF2450)&gt;0,"OK","NO MATCH"))</f>
        <v/>
      </c>
      <c r="AB2450" s="27" t="str">
        <f aca="false">IF($W2450=0,"",IF(AND($W2450&gt;=Validation!$B$3,$W2450&lt;=Validation!$C$3),"Yes","No"))</f>
        <v/>
      </c>
      <c r="AC2450" s="26" t="str">
        <f aca="false">IF($A2450="","",$AF2450&amp;"|"&amp;TEXT($W2450,"yyyy-mm-dd")&amp;"|"&amp;$J2450&amp;"|"&amp;$N2450)</f>
        <v/>
      </c>
      <c r="AD2450" s="27" t="str">
        <f aca="false">IF($AC2450="","",IF(COUNTIF($AC$2:$AC$3000,$AC2450)&gt;1,"REVIEW","OK"))</f>
        <v/>
      </c>
      <c r="AE2450" s="27" t="str">
        <f aca="false">IF(OR($W2450=0,$O2450=""),"",IF(IFERROR(IF(ISNUMBER($O2450),INT($O2450),DATE(VALUE(MID(SUBSTITUTE(LEFT($O2450,FIND(" ",$O2450&amp;" ")-1),"/",REPT(" ",20)),41,20)),VALUE(LEFT(SUBSTITUTE(LEFT($O2450,FIND(" ",$O2450&amp;" ")-1),"/",REPT(" ",20)),20)),VALUE(MID(SUBSTITUTE(LEFT($O2450,FIND(" ",$O2450&amp;" ")-1),"/",REPT(" ",20)),21,20)))),0)&gt;$W2450,"Late","Same day"))</f>
        <v/>
      </c>
      <c r="AF2450" s="26" t="str">
        <f aca="false">IF($A2450="","",IFERROR(INDEX(Validation!$C$193:$C$217,MATCH($A2450,Validation!$A$193:$A$217,0)),IF(COUNTIF(Validation!$U$19:$U$178,$Z2450)&gt;0,$Z2450,IF(COUNTIF(Validation!$S$19:$S$178,$AI2450)=1,INDEX(Validation!$U$19:$U$178,MATCH($AI2450,Validation!$S$19:$S$178,0)),$Z2450))))</f>
        <v/>
      </c>
      <c r="AG2450" s="27" t="str">
        <f aca="false">IF(COUNTA($A2450:$U2450)=0,"",IF($A2450="","No name",IF($F2450="","No date",IF($W2450=0,"Date ilegible",IF(NOT(ISNUMBER($N2450)),"Hours no numéricas",IF($AA2450="NO MATCH","Person no identificada","OK"))))))</f>
        <v/>
      </c>
      <c r="AH2450" s="27" t="str">
        <f aca="false">IF($W2450=0,"No date",IF($W2450&lt;Validation!$B$3,"Before period",IF($W2450&gt;Validation!$C$3,"After period","In period")))</f>
        <v>No date</v>
      </c>
      <c r="AI2450" s="26" t="str">
        <f aca="false">IF($Y2450="","",TRIM(RIGHT(SUBSTITUTE($Y2450," ",REPT(" ",50)),50)))</f>
        <v/>
      </c>
      <c r="AJ2450" s="27" t="str">
        <f aca="false">IF($A2450="","",IF(NOT(ISERROR(MATCH($A2450,Validation!$A$193:$A$217,0))),"Manual mapping",IF(COUNTIF(Validation!$U$19:$U$178,$Z2450)&gt;0,"Direct",IF(COUNTIF(Validation!$S$19:$S$178,$AI2450)=1,"By surname","Unresolved"))))</f>
        <v/>
      </c>
      <c r="AK2450" s="28" t="str">
        <f aca="false">IF($L2450="","",IF(MATCH($L2450,$L$2:$L$3000,0)&lt;&gt;ROW()-1,"",COUNT($AK$1:$AK2449)+1))</f>
        <v/>
      </c>
      <c r="AL2450" s="28" t="str">
        <f aca="false">IF($G2450="","",IF(MATCH($G2450,$G$2:$G$3000,0)&lt;&gt;ROW()-1,"",COUNT($AL$1:$AL2449)+1))</f>
        <v/>
      </c>
      <c r="AM2450" s="28" t="str">
        <f aca="false">IF($H2450="","",IF(MATCH($H2450,$H$2:$H$3000,0)&lt;&gt;ROW()-1,"",COUNT($AM$1:$AM2449)+1))</f>
        <v/>
      </c>
      <c r="AN2450" s="28" t="str">
        <f aca="false">IF($I2450="","",IF(MATCH($I2450,$I$2:$I$3000,0)&lt;&gt;ROW()-1,"",COUNT($AN$1:$AN2449)+1))</f>
        <v/>
      </c>
      <c r="AO2450" s="28" t="str">
        <f aca="false">IF($Q2450="","",IF(MATCH($Q2450,$Q$2:$Q$3000,0)&lt;&gt;ROW()-1,"",COUNT($AO$1:$AO2449)+1))</f>
        <v/>
      </c>
    </row>
    <row r="2451" customFormat="false" ht="12.75" hidden="false" customHeight="true" outlineLevel="0" collapsed="false">
      <c r="W2451" s="24" t="n">
        <f aca="false">IF($F2451="",0,IFERROR(IF(ISNUMBER($F2451),INT($F2451),DATE(VALUE(MID(SUBSTITUTE(LEFT($F2451,FIND(" ",$F2451&amp;" ")-1),"/",REPT(" ",20)),41,20)),VALUE(LEFT(SUBSTITUTE(LEFT($F2451,FIND(" ",$F2451&amp;" ")-1),"/",REPT(" ",20)),20)),VALUE(MID(SUBSTITUTE(LEFT($F2451,FIND(" ",$F2451&amp;" ")-1),"/",REPT(" ",20)),21,20)))),0))</f>
        <v>0</v>
      </c>
      <c r="X2451" s="25" t="str">
        <f aca="false">IF(ISNUMBER($N2451),$N2451*Validation!$B$5,"")</f>
        <v/>
      </c>
      <c r="Y2451" s="26" t="str">
        <f aca="false">IF($A2451="","",SUBSTITUTE(SUBSTITUTE(SUBSTITUTE(SUBSTITUTE(SUBSTITUTE(SUBSTITUTE(SUBSTITUTE(UPPER(TRIM($A2451)),"Á","A"),"É","E"),"Í","I"),"Ó","O"),"Ú","U"),"Ñ","N"),"Ü","U"))</f>
        <v/>
      </c>
      <c r="Z2451" s="26" t="str">
        <f aca="false">IF($Y2451="","",LEFT($Y2451,1)&amp;" "&amp;TRIM(RIGHT(SUBSTITUTE($Y2451," ",REPT(" ",50)),50)))</f>
        <v/>
      </c>
      <c r="AA2451" s="27" t="str">
        <f aca="false">IF($AF2451="","",IF(COUNTIF(Validation!$U$19:$U$178,$AF2451)&gt;0,"OK","NO MATCH"))</f>
        <v/>
      </c>
      <c r="AB2451" s="27" t="str">
        <f aca="false">IF($W2451=0,"",IF(AND($W2451&gt;=Validation!$B$3,$W2451&lt;=Validation!$C$3),"Yes","No"))</f>
        <v/>
      </c>
      <c r="AC2451" s="26" t="str">
        <f aca="false">IF($A2451="","",$AF2451&amp;"|"&amp;TEXT($W2451,"yyyy-mm-dd")&amp;"|"&amp;$J2451&amp;"|"&amp;$N2451)</f>
        <v/>
      </c>
      <c r="AD2451" s="27" t="str">
        <f aca="false">IF($AC2451="","",IF(COUNTIF($AC$2:$AC$3000,$AC2451)&gt;1,"REVIEW","OK"))</f>
        <v/>
      </c>
      <c r="AE2451" s="27" t="str">
        <f aca="false">IF(OR($W2451=0,$O2451=""),"",IF(IFERROR(IF(ISNUMBER($O2451),INT($O2451),DATE(VALUE(MID(SUBSTITUTE(LEFT($O2451,FIND(" ",$O2451&amp;" ")-1),"/",REPT(" ",20)),41,20)),VALUE(LEFT(SUBSTITUTE(LEFT($O2451,FIND(" ",$O2451&amp;" ")-1),"/",REPT(" ",20)),20)),VALUE(MID(SUBSTITUTE(LEFT($O2451,FIND(" ",$O2451&amp;" ")-1),"/",REPT(" ",20)),21,20)))),0)&gt;$W2451,"Late","Same day"))</f>
        <v/>
      </c>
      <c r="AF2451" s="26" t="str">
        <f aca="false">IF($A2451="","",IFERROR(INDEX(Validation!$C$193:$C$217,MATCH($A2451,Validation!$A$193:$A$217,0)),IF(COUNTIF(Validation!$U$19:$U$178,$Z2451)&gt;0,$Z2451,IF(COUNTIF(Validation!$S$19:$S$178,$AI2451)=1,INDEX(Validation!$U$19:$U$178,MATCH($AI2451,Validation!$S$19:$S$178,0)),$Z2451))))</f>
        <v/>
      </c>
      <c r="AG2451" s="27" t="str">
        <f aca="false">IF(COUNTA($A2451:$U2451)=0,"",IF($A2451="","No name",IF($F2451="","No date",IF($W2451=0,"Date ilegible",IF(NOT(ISNUMBER($N2451)),"Hours no numéricas",IF($AA2451="NO MATCH","Person no identificada","OK"))))))</f>
        <v/>
      </c>
      <c r="AH2451" s="27" t="str">
        <f aca="false">IF($W2451=0,"No date",IF($W2451&lt;Validation!$B$3,"Before period",IF($W2451&gt;Validation!$C$3,"After period","In period")))</f>
        <v>No date</v>
      </c>
      <c r="AI2451" s="26" t="str">
        <f aca="false">IF($Y2451="","",TRIM(RIGHT(SUBSTITUTE($Y2451," ",REPT(" ",50)),50)))</f>
        <v/>
      </c>
      <c r="AJ2451" s="27" t="str">
        <f aca="false">IF($A2451="","",IF(NOT(ISERROR(MATCH($A2451,Validation!$A$193:$A$217,0))),"Manual mapping",IF(COUNTIF(Validation!$U$19:$U$178,$Z2451)&gt;0,"Direct",IF(COUNTIF(Validation!$S$19:$S$178,$AI2451)=1,"By surname","Unresolved"))))</f>
        <v/>
      </c>
      <c r="AK2451" s="28" t="str">
        <f aca="false">IF($L2451="","",IF(MATCH($L2451,$L$2:$L$3000,0)&lt;&gt;ROW()-1,"",COUNT($AK$1:$AK2450)+1))</f>
        <v/>
      </c>
      <c r="AL2451" s="28" t="str">
        <f aca="false">IF($G2451="","",IF(MATCH($G2451,$G$2:$G$3000,0)&lt;&gt;ROW()-1,"",COUNT($AL$1:$AL2450)+1))</f>
        <v/>
      </c>
      <c r="AM2451" s="28" t="str">
        <f aca="false">IF($H2451="","",IF(MATCH($H2451,$H$2:$H$3000,0)&lt;&gt;ROW()-1,"",COUNT($AM$1:$AM2450)+1))</f>
        <v/>
      </c>
      <c r="AN2451" s="28" t="str">
        <f aca="false">IF($I2451="","",IF(MATCH($I2451,$I$2:$I$3000,0)&lt;&gt;ROW()-1,"",COUNT($AN$1:$AN2450)+1))</f>
        <v/>
      </c>
      <c r="AO2451" s="28" t="str">
        <f aca="false">IF($Q2451="","",IF(MATCH($Q2451,$Q$2:$Q$3000,0)&lt;&gt;ROW()-1,"",COUNT($AO$1:$AO2450)+1))</f>
        <v/>
      </c>
    </row>
    <row r="2452" customFormat="false" ht="12.75" hidden="false" customHeight="true" outlineLevel="0" collapsed="false">
      <c r="W2452" s="24" t="n">
        <f aca="false">IF($F2452="",0,IFERROR(IF(ISNUMBER($F2452),INT($F2452),DATE(VALUE(MID(SUBSTITUTE(LEFT($F2452,FIND(" ",$F2452&amp;" ")-1),"/",REPT(" ",20)),41,20)),VALUE(LEFT(SUBSTITUTE(LEFT($F2452,FIND(" ",$F2452&amp;" ")-1),"/",REPT(" ",20)),20)),VALUE(MID(SUBSTITUTE(LEFT($F2452,FIND(" ",$F2452&amp;" ")-1),"/",REPT(" ",20)),21,20)))),0))</f>
        <v>0</v>
      </c>
      <c r="X2452" s="25" t="str">
        <f aca="false">IF(ISNUMBER($N2452),$N2452*Validation!$B$5,"")</f>
        <v/>
      </c>
      <c r="Y2452" s="26" t="str">
        <f aca="false">IF($A2452="","",SUBSTITUTE(SUBSTITUTE(SUBSTITUTE(SUBSTITUTE(SUBSTITUTE(SUBSTITUTE(SUBSTITUTE(UPPER(TRIM($A2452)),"Á","A"),"É","E"),"Í","I"),"Ó","O"),"Ú","U"),"Ñ","N"),"Ü","U"))</f>
        <v/>
      </c>
      <c r="Z2452" s="26" t="str">
        <f aca="false">IF($Y2452="","",LEFT($Y2452,1)&amp;" "&amp;TRIM(RIGHT(SUBSTITUTE($Y2452," ",REPT(" ",50)),50)))</f>
        <v/>
      </c>
      <c r="AA2452" s="27" t="str">
        <f aca="false">IF($AF2452="","",IF(COUNTIF(Validation!$U$19:$U$178,$AF2452)&gt;0,"OK","NO MATCH"))</f>
        <v/>
      </c>
      <c r="AB2452" s="27" t="str">
        <f aca="false">IF($W2452=0,"",IF(AND($W2452&gt;=Validation!$B$3,$W2452&lt;=Validation!$C$3),"Yes","No"))</f>
        <v/>
      </c>
      <c r="AC2452" s="26" t="str">
        <f aca="false">IF($A2452="","",$AF2452&amp;"|"&amp;TEXT($W2452,"yyyy-mm-dd")&amp;"|"&amp;$J2452&amp;"|"&amp;$N2452)</f>
        <v/>
      </c>
      <c r="AD2452" s="27" t="str">
        <f aca="false">IF($AC2452="","",IF(COUNTIF($AC$2:$AC$3000,$AC2452)&gt;1,"REVIEW","OK"))</f>
        <v/>
      </c>
      <c r="AE2452" s="27" t="str">
        <f aca="false">IF(OR($W2452=0,$O2452=""),"",IF(IFERROR(IF(ISNUMBER($O2452),INT($O2452),DATE(VALUE(MID(SUBSTITUTE(LEFT($O2452,FIND(" ",$O2452&amp;" ")-1),"/",REPT(" ",20)),41,20)),VALUE(LEFT(SUBSTITUTE(LEFT($O2452,FIND(" ",$O2452&amp;" ")-1),"/",REPT(" ",20)),20)),VALUE(MID(SUBSTITUTE(LEFT($O2452,FIND(" ",$O2452&amp;" ")-1),"/",REPT(" ",20)),21,20)))),0)&gt;$W2452,"Late","Same day"))</f>
        <v/>
      </c>
      <c r="AF2452" s="26" t="str">
        <f aca="false">IF($A2452="","",IFERROR(INDEX(Validation!$C$193:$C$217,MATCH($A2452,Validation!$A$193:$A$217,0)),IF(COUNTIF(Validation!$U$19:$U$178,$Z2452)&gt;0,$Z2452,IF(COUNTIF(Validation!$S$19:$S$178,$AI2452)=1,INDEX(Validation!$U$19:$U$178,MATCH($AI2452,Validation!$S$19:$S$178,0)),$Z2452))))</f>
        <v/>
      </c>
      <c r="AG2452" s="27" t="str">
        <f aca="false">IF(COUNTA($A2452:$U2452)=0,"",IF($A2452="","No name",IF($F2452="","No date",IF($W2452=0,"Date ilegible",IF(NOT(ISNUMBER($N2452)),"Hours no numéricas",IF($AA2452="NO MATCH","Person no identificada","OK"))))))</f>
        <v/>
      </c>
      <c r="AH2452" s="27" t="str">
        <f aca="false">IF($W2452=0,"No date",IF($W2452&lt;Validation!$B$3,"Before period",IF($W2452&gt;Validation!$C$3,"After period","In period")))</f>
        <v>No date</v>
      </c>
      <c r="AI2452" s="26" t="str">
        <f aca="false">IF($Y2452="","",TRIM(RIGHT(SUBSTITUTE($Y2452," ",REPT(" ",50)),50)))</f>
        <v/>
      </c>
      <c r="AJ2452" s="27" t="str">
        <f aca="false">IF($A2452="","",IF(NOT(ISERROR(MATCH($A2452,Validation!$A$193:$A$217,0))),"Manual mapping",IF(COUNTIF(Validation!$U$19:$U$178,$Z2452)&gt;0,"Direct",IF(COUNTIF(Validation!$S$19:$S$178,$AI2452)=1,"By surname","Unresolved"))))</f>
        <v/>
      </c>
      <c r="AK2452" s="28" t="str">
        <f aca="false">IF($L2452="","",IF(MATCH($L2452,$L$2:$L$3000,0)&lt;&gt;ROW()-1,"",COUNT($AK$1:$AK2451)+1))</f>
        <v/>
      </c>
      <c r="AL2452" s="28" t="str">
        <f aca="false">IF($G2452="","",IF(MATCH($G2452,$G$2:$G$3000,0)&lt;&gt;ROW()-1,"",COUNT($AL$1:$AL2451)+1))</f>
        <v/>
      </c>
      <c r="AM2452" s="28" t="str">
        <f aca="false">IF($H2452="","",IF(MATCH($H2452,$H$2:$H$3000,0)&lt;&gt;ROW()-1,"",COUNT($AM$1:$AM2451)+1))</f>
        <v/>
      </c>
      <c r="AN2452" s="28" t="str">
        <f aca="false">IF($I2452="","",IF(MATCH($I2452,$I$2:$I$3000,0)&lt;&gt;ROW()-1,"",COUNT($AN$1:$AN2451)+1))</f>
        <v/>
      </c>
      <c r="AO2452" s="28" t="str">
        <f aca="false">IF($Q2452="","",IF(MATCH($Q2452,$Q$2:$Q$3000,0)&lt;&gt;ROW()-1,"",COUNT($AO$1:$AO2451)+1))</f>
        <v/>
      </c>
    </row>
    <row r="2453" customFormat="false" ht="12.75" hidden="false" customHeight="true" outlineLevel="0" collapsed="false">
      <c r="W2453" s="24" t="n">
        <f aca="false">IF($F2453="",0,IFERROR(IF(ISNUMBER($F2453),INT($F2453),DATE(VALUE(MID(SUBSTITUTE(LEFT($F2453,FIND(" ",$F2453&amp;" ")-1),"/",REPT(" ",20)),41,20)),VALUE(LEFT(SUBSTITUTE(LEFT($F2453,FIND(" ",$F2453&amp;" ")-1),"/",REPT(" ",20)),20)),VALUE(MID(SUBSTITUTE(LEFT($F2453,FIND(" ",$F2453&amp;" ")-1),"/",REPT(" ",20)),21,20)))),0))</f>
        <v>0</v>
      </c>
      <c r="X2453" s="25" t="str">
        <f aca="false">IF(ISNUMBER($N2453),$N2453*Validation!$B$5,"")</f>
        <v/>
      </c>
      <c r="Y2453" s="26" t="str">
        <f aca="false">IF($A2453="","",SUBSTITUTE(SUBSTITUTE(SUBSTITUTE(SUBSTITUTE(SUBSTITUTE(SUBSTITUTE(SUBSTITUTE(UPPER(TRIM($A2453)),"Á","A"),"É","E"),"Í","I"),"Ó","O"),"Ú","U"),"Ñ","N"),"Ü","U"))</f>
        <v/>
      </c>
      <c r="Z2453" s="26" t="str">
        <f aca="false">IF($Y2453="","",LEFT($Y2453,1)&amp;" "&amp;TRIM(RIGHT(SUBSTITUTE($Y2453," ",REPT(" ",50)),50)))</f>
        <v/>
      </c>
      <c r="AA2453" s="27" t="str">
        <f aca="false">IF($AF2453="","",IF(COUNTIF(Validation!$U$19:$U$178,$AF2453)&gt;0,"OK","NO MATCH"))</f>
        <v/>
      </c>
      <c r="AB2453" s="27" t="str">
        <f aca="false">IF($W2453=0,"",IF(AND($W2453&gt;=Validation!$B$3,$W2453&lt;=Validation!$C$3),"Yes","No"))</f>
        <v/>
      </c>
      <c r="AC2453" s="26" t="str">
        <f aca="false">IF($A2453="","",$AF2453&amp;"|"&amp;TEXT($W2453,"yyyy-mm-dd")&amp;"|"&amp;$J2453&amp;"|"&amp;$N2453)</f>
        <v/>
      </c>
      <c r="AD2453" s="27" t="str">
        <f aca="false">IF($AC2453="","",IF(COUNTIF($AC$2:$AC$3000,$AC2453)&gt;1,"REVIEW","OK"))</f>
        <v/>
      </c>
      <c r="AE2453" s="27" t="str">
        <f aca="false">IF(OR($W2453=0,$O2453=""),"",IF(IFERROR(IF(ISNUMBER($O2453),INT($O2453),DATE(VALUE(MID(SUBSTITUTE(LEFT($O2453,FIND(" ",$O2453&amp;" ")-1),"/",REPT(" ",20)),41,20)),VALUE(LEFT(SUBSTITUTE(LEFT($O2453,FIND(" ",$O2453&amp;" ")-1),"/",REPT(" ",20)),20)),VALUE(MID(SUBSTITUTE(LEFT($O2453,FIND(" ",$O2453&amp;" ")-1),"/",REPT(" ",20)),21,20)))),0)&gt;$W2453,"Late","Same day"))</f>
        <v/>
      </c>
      <c r="AF2453" s="26" t="str">
        <f aca="false">IF($A2453="","",IFERROR(INDEX(Validation!$C$193:$C$217,MATCH($A2453,Validation!$A$193:$A$217,0)),IF(COUNTIF(Validation!$U$19:$U$178,$Z2453)&gt;0,$Z2453,IF(COUNTIF(Validation!$S$19:$S$178,$AI2453)=1,INDEX(Validation!$U$19:$U$178,MATCH($AI2453,Validation!$S$19:$S$178,0)),$Z2453))))</f>
        <v/>
      </c>
      <c r="AG2453" s="27" t="str">
        <f aca="false">IF(COUNTA($A2453:$U2453)=0,"",IF($A2453="","No name",IF($F2453="","No date",IF($W2453=0,"Date ilegible",IF(NOT(ISNUMBER($N2453)),"Hours no numéricas",IF($AA2453="NO MATCH","Person no identificada","OK"))))))</f>
        <v/>
      </c>
      <c r="AH2453" s="27" t="str">
        <f aca="false">IF($W2453=0,"No date",IF($W2453&lt;Validation!$B$3,"Before period",IF($W2453&gt;Validation!$C$3,"After period","In period")))</f>
        <v>No date</v>
      </c>
      <c r="AI2453" s="26" t="str">
        <f aca="false">IF($Y2453="","",TRIM(RIGHT(SUBSTITUTE($Y2453," ",REPT(" ",50)),50)))</f>
        <v/>
      </c>
      <c r="AJ2453" s="27" t="str">
        <f aca="false">IF($A2453="","",IF(NOT(ISERROR(MATCH($A2453,Validation!$A$193:$A$217,0))),"Manual mapping",IF(COUNTIF(Validation!$U$19:$U$178,$Z2453)&gt;0,"Direct",IF(COUNTIF(Validation!$S$19:$S$178,$AI2453)=1,"By surname","Unresolved"))))</f>
        <v/>
      </c>
      <c r="AK2453" s="28" t="str">
        <f aca="false">IF($L2453="","",IF(MATCH($L2453,$L$2:$L$3000,0)&lt;&gt;ROW()-1,"",COUNT($AK$1:$AK2452)+1))</f>
        <v/>
      </c>
      <c r="AL2453" s="28" t="str">
        <f aca="false">IF($G2453="","",IF(MATCH($G2453,$G$2:$G$3000,0)&lt;&gt;ROW()-1,"",COUNT($AL$1:$AL2452)+1))</f>
        <v/>
      </c>
      <c r="AM2453" s="28" t="str">
        <f aca="false">IF($H2453="","",IF(MATCH($H2453,$H$2:$H$3000,0)&lt;&gt;ROW()-1,"",COUNT($AM$1:$AM2452)+1))</f>
        <v/>
      </c>
      <c r="AN2453" s="28" t="str">
        <f aca="false">IF($I2453="","",IF(MATCH($I2453,$I$2:$I$3000,0)&lt;&gt;ROW()-1,"",COUNT($AN$1:$AN2452)+1))</f>
        <v/>
      </c>
      <c r="AO2453" s="28" t="str">
        <f aca="false">IF($Q2453="","",IF(MATCH($Q2453,$Q$2:$Q$3000,0)&lt;&gt;ROW()-1,"",COUNT($AO$1:$AO2452)+1))</f>
        <v/>
      </c>
    </row>
    <row r="2454" customFormat="false" ht="12.75" hidden="false" customHeight="true" outlineLevel="0" collapsed="false">
      <c r="W2454" s="24" t="n">
        <f aca="false">IF($F2454="",0,IFERROR(IF(ISNUMBER($F2454),INT($F2454),DATE(VALUE(MID(SUBSTITUTE(LEFT($F2454,FIND(" ",$F2454&amp;" ")-1),"/",REPT(" ",20)),41,20)),VALUE(LEFT(SUBSTITUTE(LEFT($F2454,FIND(" ",$F2454&amp;" ")-1),"/",REPT(" ",20)),20)),VALUE(MID(SUBSTITUTE(LEFT($F2454,FIND(" ",$F2454&amp;" ")-1),"/",REPT(" ",20)),21,20)))),0))</f>
        <v>0</v>
      </c>
      <c r="X2454" s="25" t="str">
        <f aca="false">IF(ISNUMBER($N2454),$N2454*Validation!$B$5,"")</f>
        <v/>
      </c>
      <c r="Y2454" s="26" t="str">
        <f aca="false">IF($A2454="","",SUBSTITUTE(SUBSTITUTE(SUBSTITUTE(SUBSTITUTE(SUBSTITUTE(SUBSTITUTE(SUBSTITUTE(UPPER(TRIM($A2454)),"Á","A"),"É","E"),"Í","I"),"Ó","O"),"Ú","U"),"Ñ","N"),"Ü","U"))</f>
        <v/>
      </c>
      <c r="Z2454" s="26" t="str">
        <f aca="false">IF($Y2454="","",LEFT($Y2454,1)&amp;" "&amp;TRIM(RIGHT(SUBSTITUTE($Y2454," ",REPT(" ",50)),50)))</f>
        <v/>
      </c>
      <c r="AA2454" s="27" t="str">
        <f aca="false">IF($AF2454="","",IF(COUNTIF(Validation!$U$19:$U$178,$AF2454)&gt;0,"OK","NO MATCH"))</f>
        <v/>
      </c>
      <c r="AB2454" s="27" t="str">
        <f aca="false">IF($W2454=0,"",IF(AND($W2454&gt;=Validation!$B$3,$W2454&lt;=Validation!$C$3),"Yes","No"))</f>
        <v/>
      </c>
      <c r="AC2454" s="26" t="str">
        <f aca="false">IF($A2454="","",$AF2454&amp;"|"&amp;TEXT($W2454,"yyyy-mm-dd")&amp;"|"&amp;$J2454&amp;"|"&amp;$N2454)</f>
        <v/>
      </c>
      <c r="AD2454" s="27" t="str">
        <f aca="false">IF($AC2454="","",IF(COUNTIF($AC$2:$AC$3000,$AC2454)&gt;1,"REVIEW","OK"))</f>
        <v/>
      </c>
      <c r="AE2454" s="27" t="str">
        <f aca="false">IF(OR($W2454=0,$O2454=""),"",IF(IFERROR(IF(ISNUMBER($O2454),INT($O2454),DATE(VALUE(MID(SUBSTITUTE(LEFT($O2454,FIND(" ",$O2454&amp;" ")-1),"/",REPT(" ",20)),41,20)),VALUE(LEFT(SUBSTITUTE(LEFT($O2454,FIND(" ",$O2454&amp;" ")-1),"/",REPT(" ",20)),20)),VALUE(MID(SUBSTITUTE(LEFT($O2454,FIND(" ",$O2454&amp;" ")-1),"/",REPT(" ",20)),21,20)))),0)&gt;$W2454,"Late","Same day"))</f>
        <v/>
      </c>
      <c r="AF2454" s="26" t="str">
        <f aca="false">IF($A2454="","",IFERROR(INDEX(Validation!$C$193:$C$217,MATCH($A2454,Validation!$A$193:$A$217,0)),IF(COUNTIF(Validation!$U$19:$U$178,$Z2454)&gt;0,$Z2454,IF(COUNTIF(Validation!$S$19:$S$178,$AI2454)=1,INDEX(Validation!$U$19:$U$178,MATCH($AI2454,Validation!$S$19:$S$178,0)),$Z2454))))</f>
        <v/>
      </c>
      <c r="AG2454" s="27" t="str">
        <f aca="false">IF(COUNTA($A2454:$U2454)=0,"",IF($A2454="","No name",IF($F2454="","No date",IF($W2454=0,"Date ilegible",IF(NOT(ISNUMBER($N2454)),"Hours no numéricas",IF($AA2454="NO MATCH","Person no identificada","OK"))))))</f>
        <v/>
      </c>
      <c r="AH2454" s="27" t="str">
        <f aca="false">IF($W2454=0,"No date",IF($W2454&lt;Validation!$B$3,"Before period",IF($W2454&gt;Validation!$C$3,"After period","In period")))</f>
        <v>No date</v>
      </c>
      <c r="AI2454" s="26" t="str">
        <f aca="false">IF($Y2454="","",TRIM(RIGHT(SUBSTITUTE($Y2454," ",REPT(" ",50)),50)))</f>
        <v/>
      </c>
      <c r="AJ2454" s="27" t="str">
        <f aca="false">IF($A2454="","",IF(NOT(ISERROR(MATCH($A2454,Validation!$A$193:$A$217,0))),"Manual mapping",IF(COUNTIF(Validation!$U$19:$U$178,$Z2454)&gt;0,"Direct",IF(COUNTIF(Validation!$S$19:$S$178,$AI2454)=1,"By surname","Unresolved"))))</f>
        <v/>
      </c>
      <c r="AK2454" s="28" t="str">
        <f aca="false">IF($L2454="","",IF(MATCH($L2454,$L$2:$L$3000,0)&lt;&gt;ROW()-1,"",COUNT($AK$1:$AK2453)+1))</f>
        <v/>
      </c>
      <c r="AL2454" s="28" t="str">
        <f aca="false">IF($G2454="","",IF(MATCH($G2454,$G$2:$G$3000,0)&lt;&gt;ROW()-1,"",COUNT($AL$1:$AL2453)+1))</f>
        <v/>
      </c>
      <c r="AM2454" s="28" t="str">
        <f aca="false">IF($H2454="","",IF(MATCH($H2454,$H$2:$H$3000,0)&lt;&gt;ROW()-1,"",COUNT($AM$1:$AM2453)+1))</f>
        <v/>
      </c>
      <c r="AN2454" s="28" t="str">
        <f aca="false">IF($I2454="","",IF(MATCH($I2454,$I$2:$I$3000,0)&lt;&gt;ROW()-1,"",COUNT($AN$1:$AN2453)+1))</f>
        <v/>
      </c>
      <c r="AO2454" s="28" t="str">
        <f aca="false">IF($Q2454="","",IF(MATCH($Q2454,$Q$2:$Q$3000,0)&lt;&gt;ROW()-1,"",COUNT($AO$1:$AO2453)+1))</f>
        <v/>
      </c>
    </row>
    <row r="2455" customFormat="false" ht="12.75" hidden="false" customHeight="true" outlineLevel="0" collapsed="false">
      <c r="W2455" s="24" t="n">
        <f aca="false">IF($F2455="",0,IFERROR(IF(ISNUMBER($F2455),INT($F2455),DATE(VALUE(MID(SUBSTITUTE(LEFT($F2455,FIND(" ",$F2455&amp;" ")-1),"/",REPT(" ",20)),41,20)),VALUE(LEFT(SUBSTITUTE(LEFT($F2455,FIND(" ",$F2455&amp;" ")-1),"/",REPT(" ",20)),20)),VALUE(MID(SUBSTITUTE(LEFT($F2455,FIND(" ",$F2455&amp;" ")-1),"/",REPT(" ",20)),21,20)))),0))</f>
        <v>0</v>
      </c>
      <c r="X2455" s="25" t="str">
        <f aca="false">IF(ISNUMBER($N2455),$N2455*Validation!$B$5,"")</f>
        <v/>
      </c>
      <c r="Y2455" s="26" t="str">
        <f aca="false">IF($A2455="","",SUBSTITUTE(SUBSTITUTE(SUBSTITUTE(SUBSTITUTE(SUBSTITUTE(SUBSTITUTE(SUBSTITUTE(UPPER(TRIM($A2455)),"Á","A"),"É","E"),"Í","I"),"Ó","O"),"Ú","U"),"Ñ","N"),"Ü","U"))</f>
        <v/>
      </c>
      <c r="Z2455" s="26" t="str">
        <f aca="false">IF($Y2455="","",LEFT($Y2455,1)&amp;" "&amp;TRIM(RIGHT(SUBSTITUTE($Y2455," ",REPT(" ",50)),50)))</f>
        <v/>
      </c>
      <c r="AA2455" s="27" t="str">
        <f aca="false">IF($AF2455="","",IF(COUNTIF(Validation!$U$19:$U$178,$AF2455)&gt;0,"OK","NO MATCH"))</f>
        <v/>
      </c>
      <c r="AB2455" s="27" t="str">
        <f aca="false">IF($W2455=0,"",IF(AND($W2455&gt;=Validation!$B$3,$W2455&lt;=Validation!$C$3),"Yes","No"))</f>
        <v/>
      </c>
      <c r="AC2455" s="26" t="str">
        <f aca="false">IF($A2455="","",$AF2455&amp;"|"&amp;TEXT($W2455,"yyyy-mm-dd")&amp;"|"&amp;$J2455&amp;"|"&amp;$N2455)</f>
        <v/>
      </c>
      <c r="AD2455" s="27" t="str">
        <f aca="false">IF($AC2455="","",IF(COUNTIF($AC$2:$AC$3000,$AC2455)&gt;1,"REVIEW","OK"))</f>
        <v/>
      </c>
      <c r="AE2455" s="27" t="str">
        <f aca="false">IF(OR($W2455=0,$O2455=""),"",IF(IFERROR(IF(ISNUMBER($O2455),INT($O2455),DATE(VALUE(MID(SUBSTITUTE(LEFT($O2455,FIND(" ",$O2455&amp;" ")-1),"/",REPT(" ",20)),41,20)),VALUE(LEFT(SUBSTITUTE(LEFT($O2455,FIND(" ",$O2455&amp;" ")-1),"/",REPT(" ",20)),20)),VALUE(MID(SUBSTITUTE(LEFT($O2455,FIND(" ",$O2455&amp;" ")-1),"/",REPT(" ",20)),21,20)))),0)&gt;$W2455,"Late","Same day"))</f>
        <v/>
      </c>
      <c r="AF2455" s="26" t="str">
        <f aca="false">IF($A2455="","",IFERROR(INDEX(Validation!$C$193:$C$217,MATCH($A2455,Validation!$A$193:$A$217,0)),IF(COUNTIF(Validation!$U$19:$U$178,$Z2455)&gt;0,$Z2455,IF(COUNTIF(Validation!$S$19:$S$178,$AI2455)=1,INDEX(Validation!$U$19:$U$178,MATCH($AI2455,Validation!$S$19:$S$178,0)),$Z2455))))</f>
        <v/>
      </c>
      <c r="AG2455" s="27" t="str">
        <f aca="false">IF(COUNTA($A2455:$U2455)=0,"",IF($A2455="","No name",IF($F2455="","No date",IF($W2455=0,"Date ilegible",IF(NOT(ISNUMBER($N2455)),"Hours no numéricas",IF($AA2455="NO MATCH","Person no identificada","OK"))))))</f>
        <v/>
      </c>
      <c r="AH2455" s="27" t="str">
        <f aca="false">IF($W2455=0,"No date",IF($W2455&lt;Validation!$B$3,"Before period",IF($W2455&gt;Validation!$C$3,"After period","In period")))</f>
        <v>No date</v>
      </c>
      <c r="AI2455" s="26" t="str">
        <f aca="false">IF($Y2455="","",TRIM(RIGHT(SUBSTITUTE($Y2455," ",REPT(" ",50)),50)))</f>
        <v/>
      </c>
      <c r="AJ2455" s="27" t="str">
        <f aca="false">IF($A2455="","",IF(NOT(ISERROR(MATCH($A2455,Validation!$A$193:$A$217,0))),"Manual mapping",IF(COUNTIF(Validation!$U$19:$U$178,$Z2455)&gt;0,"Direct",IF(COUNTIF(Validation!$S$19:$S$178,$AI2455)=1,"By surname","Unresolved"))))</f>
        <v/>
      </c>
      <c r="AK2455" s="28" t="str">
        <f aca="false">IF($L2455="","",IF(MATCH($L2455,$L$2:$L$3000,0)&lt;&gt;ROW()-1,"",COUNT($AK$1:$AK2454)+1))</f>
        <v/>
      </c>
      <c r="AL2455" s="28" t="str">
        <f aca="false">IF($G2455="","",IF(MATCH($G2455,$G$2:$G$3000,0)&lt;&gt;ROW()-1,"",COUNT($AL$1:$AL2454)+1))</f>
        <v/>
      </c>
      <c r="AM2455" s="28" t="str">
        <f aca="false">IF($H2455="","",IF(MATCH($H2455,$H$2:$H$3000,0)&lt;&gt;ROW()-1,"",COUNT($AM$1:$AM2454)+1))</f>
        <v/>
      </c>
      <c r="AN2455" s="28" t="str">
        <f aca="false">IF($I2455="","",IF(MATCH($I2455,$I$2:$I$3000,0)&lt;&gt;ROW()-1,"",COUNT($AN$1:$AN2454)+1))</f>
        <v/>
      </c>
      <c r="AO2455" s="28" t="str">
        <f aca="false">IF($Q2455="","",IF(MATCH($Q2455,$Q$2:$Q$3000,0)&lt;&gt;ROW()-1,"",COUNT($AO$1:$AO2454)+1))</f>
        <v/>
      </c>
    </row>
    <row r="2456" customFormat="false" ht="12.75" hidden="false" customHeight="true" outlineLevel="0" collapsed="false">
      <c r="W2456" s="24" t="n">
        <f aca="false">IF($F2456="",0,IFERROR(IF(ISNUMBER($F2456),INT($F2456),DATE(VALUE(MID(SUBSTITUTE(LEFT($F2456,FIND(" ",$F2456&amp;" ")-1),"/",REPT(" ",20)),41,20)),VALUE(LEFT(SUBSTITUTE(LEFT($F2456,FIND(" ",$F2456&amp;" ")-1),"/",REPT(" ",20)),20)),VALUE(MID(SUBSTITUTE(LEFT($F2456,FIND(" ",$F2456&amp;" ")-1),"/",REPT(" ",20)),21,20)))),0))</f>
        <v>0</v>
      </c>
      <c r="X2456" s="25" t="str">
        <f aca="false">IF(ISNUMBER($N2456),$N2456*Validation!$B$5,"")</f>
        <v/>
      </c>
      <c r="Y2456" s="26" t="str">
        <f aca="false">IF($A2456="","",SUBSTITUTE(SUBSTITUTE(SUBSTITUTE(SUBSTITUTE(SUBSTITUTE(SUBSTITUTE(SUBSTITUTE(UPPER(TRIM($A2456)),"Á","A"),"É","E"),"Í","I"),"Ó","O"),"Ú","U"),"Ñ","N"),"Ü","U"))</f>
        <v/>
      </c>
      <c r="Z2456" s="26" t="str">
        <f aca="false">IF($Y2456="","",LEFT($Y2456,1)&amp;" "&amp;TRIM(RIGHT(SUBSTITUTE($Y2456," ",REPT(" ",50)),50)))</f>
        <v/>
      </c>
      <c r="AA2456" s="27" t="str">
        <f aca="false">IF($AF2456="","",IF(COUNTIF(Validation!$U$19:$U$178,$AF2456)&gt;0,"OK","NO MATCH"))</f>
        <v/>
      </c>
      <c r="AB2456" s="27" t="str">
        <f aca="false">IF($W2456=0,"",IF(AND($W2456&gt;=Validation!$B$3,$W2456&lt;=Validation!$C$3),"Yes","No"))</f>
        <v/>
      </c>
      <c r="AC2456" s="26" t="str">
        <f aca="false">IF($A2456="","",$AF2456&amp;"|"&amp;TEXT($W2456,"yyyy-mm-dd")&amp;"|"&amp;$J2456&amp;"|"&amp;$N2456)</f>
        <v/>
      </c>
      <c r="AD2456" s="27" t="str">
        <f aca="false">IF($AC2456="","",IF(COUNTIF($AC$2:$AC$3000,$AC2456)&gt;1,"REVIEW","OK"))</f>
        <v/>
      </c>
      <c r="AE2456" s="27" t="str">
        <f aca="false">IF(OR($W2456=0,$O2456=""),"",IF(IFERROR(IF(ISNUMBER($O2456),INT($O2456),DATE(VALUE(MID(SUBSTITUTE(LEFT($O2456,FIND(" ",$O2456&amp;" ")-1),"/",REPT(" ",20)),41,20)),VALUE(LEFT(SUBSTITUTE(LEFT($O2456,FIND(" ",$O2456&amp;" ")-1),"/",REPT(" ",20)),20)),VALUE(MID(SUBSTITUTE(LEFT($O2456,FIND(" ",$O2456&amp;" ")-1),"/",REPT(" ",20)),21,20)))),0)&gt;$W2456,"Late","Same day"))</f>
        <v/>
      </c>
      <c r="AF2456" s="26" t="str">
        <f aca="false">IF($A2456="","",IFERROR(INDEX(Validation!$C$193:$C$217,MATCH($A2456,Validation!$A$193:$A$217,0)),IF(COUNTIF(Validation!$U$19:$U$178,$Z2456)&gt;0,$Z2456,IF(COUNTIF(Validation!$S$19:$S$178,$AI2456)=1,INDEX(Validation!$U$19:$U$178,MATCH($AI2456,Validation!$S$19:$S$178,0)),$Z2456))))</f>
        <v/>
      </c>
      <c r="AG2456" s="27" t="str">
        <f aca="false">IF(COUNTA($A2456:$U2456)=0,"",IF($A2456="","No name",IF($F2456="","No date",IF($W2456=0,"Date ilegible",IF(NOT(ISNUMBER($N2456)),"Hours no numéricas",IF($AA2456="NO MATCH","Person no identificada","OK"))))))</f>
        <v/>
      </c>
      <c r="AH2456" s="27" t="str">
        <f aca="false">IF($W2456=0,"No date",IF($W2456&lt;Validation!$B$3,"Before period",IF($W2456&gt;Validation!$C$3,"After period","In period")))</f>
        <v>No date</v>
      </c>
      <c r="AI2456" s="26" t="str">
        <f aca="false">IF($Y2456="","",TRIM(RIGHT(SUBSTITUTE($Y2456," ",REPT(" ",50)),50)))</f>
        <v/>
      </c>
      <c r="AJ2456" s="27" t="str">
        <f aca="false">IF($A2456="","",IF(NOT(ISERROR(MATCH($A2456,Validation!$A$193:$A$217,0))),"Manual mapping",IF(COUNTIF(Validation!$U$19:$U$178,$Z2456)&gt;0,"Direct",IF(COUNTIF(Validation!$S$19:$S$178,$AI2456)=1,"By surname","Unresolved"))))</f>
        <v/>
      </c>
      <c r="AK2456" s="28" t="str">
        <f aca="false">IF($L2456="","",IF(MATCH($L2456,$L$2:$L$3000,0)&lt;&gt;ROW()-1,"",COUNT($AK$1:$AK2455)+1))</f>
        <v/>
      </c>
      <c r="AL2456" s="28" t="str">
        <f aca="false">IF($G2456="","",IF(MATCH($G2456,$G$2:$G$3000,0)&lt;&gt;ROW()-1,"",COUNT($AL$1:$AL2455)+1))</f>
        <v/>
      </c>
      <c r="AM2456" s="28" t="str">
        <f aca="false">IF($H2456="","",IF(MATCH($H2456,$H$2:$H$3000,0)&lt;&gt;ROW()-1,"",COUNT($AM$1:$AM2455)+1))</f>
        <v/>
      </c>
      <c r="AN2456" s="28" t="str">
        <f aca="false">IF($I2456="","",IF(MATCH($I2456,$I$2:$I$3000,0)&lt;&gt;ROW()-1,"",COUNT($AN$1:$AN2455)+1))</f>
        <v/>
      </c>
      <c r="AO2456" s="28" t="str">
        <f aca="false">IF($Q2456="","",IF(MATCH($Q2456,$Q$2:$Q$3000,0)&lt;&gt;ROW()-1,"",COUNT($AO$1:$AO2455)+1))</f>
        <v/>
      </c>
    </row>
    <row r="2457" customFormat="false" ht="12.75" hidden="false" customHeight="true" outlineLevel="0" collapsed="false">
      <c r="W2457" s="24" t="n">
        <f aca="false">IF($F2457="",0,IFERROR(IF(ISNUMBER($F2457),INT($F2457),DATE(VALUE(MID(SUBSTITUTE(LEFT($F2457,FIND(" ",$F2457&amp;" ")-1),"/",REPT(" ",20)),41,20)),VALUE(LEFT(SUBSTITUTE(LEFT($F2457,FIND(" ",$F2457&amp;" ")-1),"/",REPT(" ",20)),20)),VALUE(MID(SUBSTITUTE(LEFT($F2457,FIND(" ",$F2457&amp;" ")-1),"/",REPT(" ",20)),21,20)))),0))</f>
        <v>0</v>
      </c>
      <c r="X2457" s="25" t="str">
        <f aca="false">IF(ISNUMBER($N2457),$N2457*Validation!$B$5,"")</f>
        <v/>
      </c>
      <c r="Y2457" s="26" t="str">
        <f aca="false">IF($A2457="","",SUBSTITUTE(SUBSTITUTE(SUBSTITUTE(SUBSTITUTE(SUBSTITUTE(SUBSTITUTE(SUBSTITUTE(UPPER(TRIM($A2457)),"Á","A"),"É","E"),"Í","I"),"Ó","O"),"Ú","U"),"Ñ","N"),"Ü","U"))</f>
        <v/>
      </c>
      <c r="Z2457" s="26" t="str">
        <f aca="false">IF($Y2457="","",LEFT($Y2457,1)&amp;" "&amp;TRIM(RIGHT(SUBSTITUTE($Y2457," ",REPT(" ",50)),50)))</f>
        <v/>
      </c>
      <c r="AA2457" s="27" t="str">
        <f aca="false">IF($AF2457="","",IF(COUNTIF(Validation!$U$19:$U$178,$AF2457)&gt;0,"OK","NO MATCH"))</f>
        <v/>
      </c>
      <c r="AB2457" s="27" t="str">
        <f aca="false">IF($W2457=0,"",IF(AND($W2457&gt;=Validation!$B$3,$W2457&lt;=Validation!$C$3),"Yes","No"))</f>
        <v/>
      </c>
      <c r="AC2457" s="26" t="str">
        <f aca="false">IF($A2457="","",$AF2457&amp;"|"&amp;TEXT($W2457,"yyyy-mm-dd")&amp;"|"&amp;$J2457&amp;"|"&amp;$N2457)</f>
        <v/>
      </c>
      <c r="AD2457" s="27" t="str">
        <f aca="false">IF($AC2457="","",IF(COUNTIF($AC$2:$AC$3000,$AC2457)&gt;1,"REVIEW","OK"))</f>
        <v/>
      </c>
      <c r="AE2457" s="27" t="str">
        <f aca="false">IF(OR($W2457=0,$O2457=""),"",IF(IFERROR(IF(ISNUMBER($O2457),INT($O2457),DATE(VALUE(MID(SUBSTITUTE(LEFT($O2457,FIND(" ",$O2457&amp;" ")-1),"/",REPT(" ",20)),41,20)),VALUE(LEFT(SUBSTITUTE(LEFT($O2457,FIND(" ",$O2457&amp;" ")-1),"/",REPT(" ",20)),20)),VALUE(MID(SUBSTITUTE(LEFT($O2457,FIND(" ",$O2457&amp;" ")-1),"/",REPT(" ",20)),21,20)))),0)&gt;$W2457,"Late","Same day"))</f>
        <v/>
      </c>
      <c r="AF2457" s="26" t="str">
        <f aca="false">IF($A2457="","",IFERROR(INDEX(Validation!$C$193:$C$217,MATCH($A2457,Validation!$A$193:$A$217,0)),IF(COUNTIF(Validation!$U$19:$U$178,$Z2457)&gt;0,$Z2457,IF(COUNTIF(Validation!$S$19:$S$178,$AI2457)=1,INDEX(Validation!$U$19:$U$178,MATCH($AI2457,Validation!$S$19:$S$178,0)),$Z2457))))</f>
        <v/>
      </c>
      <c r="AG2457" s="27" t="str">
        <f aca="false">IF(COUNTA($A2457:$U2457)=0,"",IF($A2457="","No name",IF($F2457="","No date",IF($W2457=0,"Date ilegible",IF(NOT(ISNUMBER($N2457)),"Hours no numéricas",IF($AA2457="NO MATCH","Person no identificada","OK"))))))</f>
        <v/>
      </c>
      <c r="AH2457" s="27" t="str">
        <f aca="false">IF($W2457=0,"No date",IF($W2457&lt;Validation!$B$3,"Before period",IF($W2457&gt;Validation!$C$3,"After period","In period")))</f>
        <v>No date</v>
      </c>
      <c r="AI2457" s="26" t="str">
        <f aca="false">IF($Y2457="","",TRIM(RIGHT(SUBSTITUTE($Y2457," ",REPT(" ",50)),50)))</f>
        <v/>
      </c>
      <c r="AJ2457" s="27" t="str">
        <f aca="false">IF($A2457="","",IF(NOT(ISERROR(MATCH($A2457,Validation!$A$193:$A$217,0))),"Manual mapping",IF(COUNTIF(Validation!$U$19:$U$178,$Z2457)&gt;0,"Direct",IF(COUNTIF(Validation!$S$19:$S$178,$AI2457)=1,"By surname","Unresolved"))))</f>
        <v/>
      </c>
      <c r="AK2457" s="28" t="str">
        <f aca="false">IF($L2457="","",IF(MATCH($L2457,$L$2:$L$3000,0)&lt;&gt;ROW()-1,"",COUNT($AK$1:$AK2456)+1))</f>
        <v/>
      </c>
      <c r="AL2457" s="28" t="str">
        <f aca="false">IF($G2457="","",IF(MATCH($G2457,$G$2:$G$3000,0)&lt;&gt;ROW()-1,"",COUNT($AL$1:$AL2456)+1))</f>
        <v/>
      </c>
      <c r="AM2457" s="28" t="str">
        <f aca="false">IF($H2457="","",IF(MATCH($H2457,$H$2:$H$3000,0)&lt;&gt;ROW()-1,"",COUNT($AM$1:$AM2456)+1))</f>
        <v/>
      </c>
      <c r="AN2457" s="28" t="str">
        <f aca="false">IF($I2457="","",IF(MATCH($I2457,$I$2:$I$3000,0)&lt;&gt;ROW()-1,"",COUNT($AN$1:$AN2456)+1))</f>
        <v/>
      </c>
      <c r="AO2457" s="28" t="str">
        <f aca="false">IF($Q2457="","",IF(MATCH($Q2457,$Q$2:$Q$3000,0)&lt;&gt;ROW()-1,"",COUNT($AO$1:$AO2456)+1))</f>
        <v/>
      </c>
    </row>
    <row r="2458" customFormat="false" ht="12.75" hidden="false" customHeight="true" outlineLevel="0" collapsed="false">
      <c r="W2458" s="24" t="n">
        <f aca="false">IF($F2458="",0,IFERROR(IF(ISNUMBER($F2458),INT($F2458),DATE(VALUE(MID(SUBSTITUTE(LEFT($F2458,FIND(" ",$F2458&amp;" ")-1),"/",REPT(" ",20)),41,20)),VALUE(LEFT(SUBSTITUTE(LEFT($F2458,FIND(" ",$F2458&amp;" ")-1),"/",REPT(" ",20)),20)),VALUE(MID(SUBSTITUTE(LEFT($F2458,FIND(" ",$F2458&amp;" ")-1),"/",REPT(" ",20)),21,20)))),0))</f>
        <v>0</v>
      </c>
      <c r="X2458" s="25" t="str">
        <f aca="false">IF(ISNUMBER($N2458),$N2458*Validation!$B$5,"")</f>
        <v/>
      </c>
      <c r="Y2458" s="26" t="str">
        <f aca="false">IF($A2458="","",SUBSTITUTE(SUBSTITUTE(SUBSTITUTE(SUBSTITUTE(SUBSTITUTE(SUBSTITUTE(SUBSTITUTE(UPPER(TRIM($A2458)),"Á","A"),"É","E"),"Í","I"),"Ó","O"),"Ú","U"),"Ñ","N"),"Ü","U"))</f>
        <v/>
      </c>
      <c r="Z2458" s="26" t="str">
        <f aca="false">IF($Y2458="","",LEFT($Y2458,1)&amp;" "&amp;TRIM(RIGHT(SUBSTITUTE($Y2458," ",REPT(" ",50)),50)))</f>
        <v/>
      </c>
      <c r="AA2458" s="27" t="str">
        <f aca="false">IF($AF2458="","",IF(COUNTIF(Validation!$U$19:$U$178,$AF2458)&gt;0,"OK","NO MATCH"))</f>
        <v/>
      </c>
      <c r="AB2458" s="27" t="str">
        <f aca="false">IF($W2458=0,"",IF(AND($W2458&gt;=Validation!$B$3,$W2458&lt;=Validation!$C$3),"Yes","No"))</f>
        <v/>
      </c>
      <c r="AC2458" s="26" t="str">
        <f aca="false">IF($A2458="","",$AF2458&amp;"|"&amp;TEXT($W2458,"yyyy-mm-dd")&amp;"|"&amp;$J2458&amp;"|"&amp;$N2458)</f>
        <v/>
      </c>
      <c r="AD2458" s="27" t="str">
        <f aca="false">IF($AC2458="","",IF(COUNTIF($AC$2:$AC$3000,$AC2458)&gt;1,"REVIEW","OK"))</f>
        <v/>
      </c>
      <c r="AE2458" s="27" t="str">
        <f aca="false">IF(OR($W2458=0,$O2458=""),"",IF(IFERROR(IF(ISNUMBER($O2458),INT($O2458),DATE(VALUE(MID(SUBSTITUTE(LEFT($O2458,FIND(" ",$O2458&amp;" ")-1),"/",REPT(" ",20)),41,20)),VALUE(LEFT(SUBSTITUTE(LEFT($O2458,FIND(" ",$O2458&amp;" ")-1),"/",REPT(" ",20)),20)),VALUE(MID(SUBSTITUTE(LEFT($O2458,FIND(" ",$O2458&amp;" ")-1),"/",REPT(" ",20)),21,20)))),0)&gt;$W2458,"Late","Same day"))</f>
        <v/>
      </c>
      <c r="AF2458" s="26" t="str">
        <f aca="false">IF($A2458="","",IFERROR(INDEX(Validation!$C$193:$C$217,MATCH($A2458,Validation!$A$193:$A$217,0)),IF(COUNTIF(Validation!$U$19:$U$178,$Z2458)&gt;0,$Z2458,IF(COUNTIF(Validation!$S$19:$S$178,$AI2458)=1,INDEX(Validation!$U$19:$U$178,MATCH($AI2458,Validation!$S$19:$S$178,0)),$Z2458))))</f>
        <v/>
      </c>
      <c r="AG2458" s="27" t="str">
        <f aca="false">IF(COUNTA($A2458:$U2458)=0,"",IF($A2458="","No name",IF($F2458="","No date",IF($W2458=0,"Date ilegible",IF(NOT(ISNUMBER($N2458)),"Hours no numéricas",IF($AA2458="NO MATCH","Person no identificada","OK"))))))</f>
        <v/>
      </c>
      <c r="AH2458" s="27" t="str">
        <f aca="false">IF($W2458=0,"No date",IF($W2458&lt;Validation!$B$3,"Before period",IF($W2458&gt;Validation!$C$3,"After period","In period")))</f>
        <v>No date</v>
      </c>
      <c r="AI2458" s="26" t="str">
        <f aca="false">IF($Y2458="","",TRIM(RIGHT(SUBSTITUTE($Y2458," ",REPT(" ",50)),50)))</f>
        <v/>
      </c>
      <c r="AJ2458" s="27" t="str">
        <f aca="false">IF($A2458="","",IF(NOT(ISERROR(MATCH($A2458,Validation!$A$193:$A$217,0))),"Manual mapping",IF(COUNTIF(Validation!$U$19:$U$178,$Z2458)&gt;0,"Direct",IF(COUNTIF(Validation!$S$19:$S$178,$AI2458)=1,"By surname","Unresolved"))))</f>
        <v/>
      </c>
      <c r="AK2458" s="28" t="str">
        <f aca="false">IF($L2458="","",IF(MATCH($L2458,$L$2:$L$3000,0)&lt;&gt;ROW()-1,"",COUNT($AK$1:$AK2457)+1))</f>
        <v/>
      </c>
      <c r="AL2458" s="28" t="str">
        <f aca="false">IF($G2458="","",IF(MATCH($G2458,$G$2:$G$3000,0)&lt;&gt;ROW()-1,"",COUNT($AL$1:$AL2457)+1))</f>
        <v/>
      </c>
      <c r="AM2458" s="28" t="str">
        <f aca="false">IF($H2458="","",IF(MATCH($H2458,$H$2:$H$3000,0)&lt;&gt;ROW()-1,"",COUNT($AM$1:$AM2457)+1))</f>
        <v/>
      </c>
      <c r="AN2458" s="28" t="str">
        <f aca="false">IF($I2458="","",IF(MATCH($I2458,$I$2:$I$3000,0)&lt;&gt;ROW()-1,"",COUNT($AN$1:$AN2457)+1))</f>
        <v/>
      </c>
      <c r="AO2458" s="28" t="str">
        <f aca="false">IF($Q2458="","",IF(MATCH($Q2458,$Q$2:$Q$3000,0)&lt;&gt;ROW()-1,"",COUNT($AO$1:$AO2457)+1))</f>
        <v/>
      </c>
    </row>
    <row r="2459" customFormat="false" ht="12.75" hidden="false" customHeight="true" outlineLevel="0" collapsed="false">
      <c r="W2459" s="24" t="n">
        <f aca="false">IF($F2459="",0,IFERROR(IF(ISNUMBER($F2459),INT($F2459),DATE(VALUE(MID(SUBSTITUTE(LEFT($F2459,FIND(" ",$F2459&amp;" ")-1),"/",REPT(" ",20)),41,20)),VALUE(LEFT(SUBSTITUTE(LEFT($F2459,FIND(" ",$F2459&amp;" ")-1),"/",REPT(" ",20)),20)),VALUE(MID(SUBSTITUTE(LEFT($F2459,FIND(" ",$F2459&amp;" ")-1),"/",REPT(" ",20)),21,20)))),0))</f>
        <v>0</v>
      </c>
      <c r="X2459" s="25" t="str">
        <f aca="false">IF(ISNUMBER($N2459),$N2459*Validation!$B$5,"")</f>
        <v/>
      </c>
      <c r="Y2459" s="26" t="str">
        <f aca="false">IF($A2459="","",SUBSTITUTE(SUBSTITUTE(SUBSTITUTE(SUBSTITUTE(SUBSTITUTE(SUBSTITUTE(SUBSTITUTE(UPPER(TRIM($A2459)),"Á","A"),"É","E"),"Í","I"),"Ó","O"),"Ú","U"),"Ñ","N"),"Ü","U"))</f>
        <v/>
      </c>
      <c r="Z2459" s="26" t="str">
        <f aca="false">IF($Y2459="","",LEFT($Y2459,1)&amp;" "&amp;TRIM(RIGHT(SUBSTITUTE($Y2459," ",REPT(" ",50)),50)))</f>
        <v/>
      </c>
      <c r="AA2459" s="27" t="str">
        <f aca="false">IF($AF2459="","",IF(COUNTIF(Validation!$U$19:$U$178,$AF2459)&gt;0,"OK","NO MATCH"))</f>
        <v/>
      </c>
      <c r="AB2459" s="27" t="str">
        <f aca="false">IF($W2459=0,"",IF(AND($W2459&gt;=Validation!$B$3,$W2459&lt;=Validation!$C$3),"Yes","No"))</f>
        <v/>
      </c>
      <c r="AC2459" s="26" t="str">
        <f aca="false">IF($A2459="","",$AF2459&amp;"|"&amp;TEXT($W2459,"yyyy-mm-dd")&amp;"|"&amp;$J2459&amp;"|"&amp;$N2459)</f>
        <v/>
      </c>
      <c r="AD2459" s="27" t="str">
        <f aca="false">IF($AC2459="","",IF(COUNTIF($AC$2:$AC$3000,$AC2459)&gt;1,"REVIEW","OK"))</f>
        <v/>
      </c>
      <c r="AE2459" s="27" t="str">
        <f aca="false">IF(OR($W2459=0,$O2459=""),"",IF(IFERROR(IF(ISNUMBER($O2459),INT($O2459),DATE(VALUE(MID(SUBSTITUTE(LEFT($O2459,FIND(" ",$O2459&amp;" ")-1),"/",REPT(" ",20)),41,20)),VALUE(LEFT(SUBSTITUTE(LEFT($O2459,FIND(" ",$O2459&amp;" ")-1),"/",REPT(" ",20)),20)),VALUE(MID(SUBSTITUTE(LEFT($O2459,FIND(" ",$O2459&amp;" ")-1),"/",REPT(" ",20)),21,20)))),0)&gt;$W2459,"Late","Same day"))</f>
        <v/>
      </c>
      <c r="AF2459" s="26" t="str">
        <f aca="false">IF($A2459="","",IFERROR(INDEX(Validation!$C$193:$C$217,MATCH($A2459,Validation!$A$193:$A$217,0)),IF(COUNTIF(Validation!$U$19:$U$178,$Z2459)&gt;0,$Z2459,IF(COUNTIF(Validation!$S$19:$S$178,$AI2459)=1,INDEX(Validation!$U$19:$U$178,MATCH($AI2459,Validation!$S$19:$S$178,0)),$Z2459))))</f>
        <v/>
      </c>
      <c r="AG2459" s="27" t="str">
        <f aca="false">IF(COUNTA($A2459:$U2459)=0,"",IF($A2459="","No name",IF($F2459="","No date",IF($W2459=0,"Date ilegible",IF(NOT(ISNUMBER($N2459)),"Hours no numéricas",IF($AA2459="NO MATCH","Person no identificada","OK"))))))</f>
        <v/>
      </c>
      <c r="AH2459" s="27" t="str">
        <f aca="false">IF($W2459=0,"No date",IF($W2459&lt;Validation!$B$3,"Before period",IF($W2459&gt;Validation!$C$3,"After period","In period")))</f>
        <v>No date</v>
      </c>
      <c r="AI2459" s="26" t="str">
        <f aca="false">IF($Y2459="","",TRIM(RIGHT(SUBSTITUTE($Y2459," ",REPT(" ",50)),50)))</f>
        <v/>
      </c>
      <c r="AJ2459" s="27" t="str">
        <f aca="false">IF($A2459="","",IF(NOT(ISERROR(MATCH($A2459,Validation!$A$193:$A$217,0))),"Manual mapping",IF(COUNTIF(Validation!$U$19:$U$178,$Z2459)&gt;0,"Direct",IF(COUNTIF(Validation!$S$19:$S$178,$AI2459)=1,"By surname","Unresolved"))))</f>
        <v/>
      </c>
      <c r="AK2459" s="28" t="str">
        <f aca="false">IF($L2459="","",IF(MATCH($L2459,$L$2:$L$3000,0)&lt;&gt;ROW()-1,"",COUNT($AK$1:$AK2458)+1))</f>
        <v/>
      </c>
      <c r="AL2459" s="28" t="str">
        <f aca="false">IF($G2459="","",IF(MATCH($G2459,$G$2:$G$3000,0)&lt;&gt;ROW()-1,"",COUNT($AL$1:$AL2458)+1))</f>
        <v/>
      </c>
      <c r="AM2459" s="28" t="str">
        <f aca="false">IF($H2459="","",IF(MATCH($H2459,$H$2:$H$3000,0)&lt;&gt;ROW()-1,"",COUNT($AM$1:$AM2458)+1))</f>
        <v/>
      </c>
      <c r="AN2459" s="28" t="str">
        <f aca="false">IF($I2459="","",IF(MATCH($I2459,$I$2:$I$3000,0)&lt;&gt;ROW()-1,"",COUNT($AN$1:$AN2458)+1))</f>
        <v/>
      </c>
      <c r="AO2459" s="28" t="str">
        <f aca="false">IF($Q2459="","",IF(MATCH($Q2459,$Q$2:$Q$3000,0)&lt;&gt;ROW()-1,"",COUNT($AO$1:$AO2458)+1))</f>
        <v/>
      </c>
    </row>
    <row r="2460" customFormat="false" ht="12.75" hidden="false" customHeight="true" outlineLevel="0" collapsed="false">
      <c r="W2460" s="24" t="n">
        <f aca="false">IF($F2460="",0,IFERROR(IF(ISNUMBER($F2460),INT($F2460),DATE(VALUE(MID(SUBSTITUTE(LEFT($F2460,FIND(" ",$F2460&amp;" ")-1),"/",REPT(" ",20)),41,20)),VALUE(LEFT(SUBSTITUTE(LEFT($F2460,FIND(" ",$F2460&amp;" ")-1),"/",REPT(" ",20)),20)),VALUE(MID(SUBSTITUTE(LEFT($F2460,FIND(" ",$F2460&amp;" ")-1),"/",REPT(" ",20)),21,20)))),0))</f>
        <v>0</v>
      </c>
      <c r="X2460" s="25" t="str">
        <f aca="false">IF(ISNUMBER($N2460),$N2460*Validation!$B$5,"")</f>
        <v/>
      </c>
      <c r="Y2460" s="26" t="str">
        <f aca="false">IF($A2460="","",SUBSTITUTE(SUBSTITUTE(SUBSTITUTE(SUBSTITUTE(SUBSTITUTE(SUBSTITUTE(SUBSTITUTE(UPPER(TRIM($A2460)),"Á","A"),"É","E"),"Í","I"),"Ó","O"),"Ú","U"),"Ñ","N"),"Ü","U"))</f>
        <v/>
      </c>
      <c r="Z2460" s="26" t="str">
        <f aca="false">IF($Y2460="","",LEFT($Y2460,1)&amp;" "&amp;TRIM(RIGHT(SUBSTITUTE($Y2460," ",REPT(" ",50)),50)))</f>
        <v/>
      </c>
      <c r="AA2460" s="27" t="str">
        <f aca="false">IF($AF2460="","",IF(COUNTIF(Validation!$U$19:$U$178,$AF2460)&gt;0,"OK","NO MATCH"))</f>
        <v/>
      </c>
      <c r="AB2460" s="27" t="str">
        <f aca="false">IF($W2460=0,"",IF(AND($W2460&gt;=Validation!$B$3,$W2460&lt;=Validation!$C$3),"Yes","No"))</f>
        <v/>
      </c>
      <c r="AC2460" s="26" t="str">
        <f aca="false">IF($A2460="","",$AF2460&amp;"|"&amp;TEXT($W2460,"yyyy-mm-dd")&amp;"|"&amp;$J2460&amp;"|"&amp;$N2460)</f>
        <v/>
      </c>
      <c r="AD2460" s="27" t="str">
        <f aca="false">IF($AC2460="","",IF(COUNTIF($AC$2:$AC$3000,$AC2460)&gt;1,"REVIEW","OK"))</f>
        <v/>
      </c>
      <c r="AE2460" s="27" t="str">
        <f aca="false">IF(OR($W2460=0,$O2460=""),"",IF(IFERROR(IF(ISNUMBER($O2460),INT($O2460),DATE(VALUE(MID(SUBSTITUTE(LEFT($O2460,FIND(" ",$O2460&amp;" ")-1),"/",REPT(" ",20)),41,20)),VALUE(LEFT(SUBSTITUTE(LEFT($O2460,FIND(" ",$O2460&amp;" ")-1),"/",REPT(" ",20)),20)),VALUE(MID(SUBSTITUTE(LEFT($O2460,FIND(" ",$O2460&amp;" ")-1),"/",REPT(" ",20)),21,20)))),0)&gt;$W2460,"Late","Same day"))</f>
        <v/>
      </c>
      <c r="AF2460" s="26" t="str">
        <f aca="false">IF($A2460="","",IFERROR(INDEX(Validation!$C$193:$C$217,MATCH($A2460,Validation!$A$193:$A$217,0)),IF(COUNTIF(Validation!$U$19:$U$178,$Z2460)&gt;0,$Z2460,IF(COUNTIF(Validation!$S$19:$S$178,$AI2460)=1,INDEX(Validation!$U$19:$U$178,MATCH($AI2460,Validation!$S$19:$S$178,0)),$Z2460))))</f>
        <v/>
      </c>
      <c r="AG2460" s="27" t="str">
        <f aca="false">IF(COUNTA($A2460:$U2460)=0,"",IF($A2460="","No name",IF($F2460="","No date",IF($W2460=0,"Date ilegible",IF(NOT(ISNUMBER($N2460)),"Hours no numéricas",IF($AA2460="NO MATCH","Person no identificada","OK"))))))</f>
        <v/>
      </c>
      <c r="AH2460" s="27" t="str">
        <f aca="false">IF($W2460=0,"No date",IF($W2460&lt;Validation!$B$3,"Before period",IF($W2460&gt;Validation!$C$3,"After period","In period")))</f>
        <v>No date</v>
      </c>
      <c r="AI2460" s="26" t="str">
        <f aca="false">IF($Y2460="","",TRIM(RIGHT(SUBSTITUTE($Y2460," ",REPT(" ",50)),50)))</f>
        <v/>
      </c>
      <c r="AJ2460" s="27" t="str">
        <f aca="false">IF($A2460="","",IF(NOT(ISERROR(MATCH($A2460,Validation!$A$193:$A$217,0))),"Manual mapping",IF(COUNTIF(Validation!$U$19:$U$178,$Z2460)&gt;0,"Direct",IF(COUNTIF(Validation!$S$19:$S$178,$AI2460)=1,"By surname","Unresolved"))))</f>
        <v/>
      </c>
      <c r="AK2460" s="28" t="str">
        <f aca="false">IF($L2460="","",IF(MATCH($L2460,$L$2:$L$3000,0)&lt;&gt;ROW()-1,"",COUNT($AK$1:$AK2459)+1))</f>
        <v/>
      </c>
      <c r="AL2460" s="28" t="str">
        <f aca="false">IF($G2460="","",IF(MATCH($G2460,$G$2:$G$3000,0)&lt;&gt;ROW()-1,"",COUNT($AL$1:$AL2459)+1))</f>
        <v/>
      </c>
      <c r="AM2460" s="28" t="str">
        <f aca="false">IF($H2460="","",IF(MATCH($H2460,$H$2:$H$3000,0)&lt;&gt;ROW()-1,"",COUNT($AM$1:$AM2459)+1))</f>
        <v/>
      </c>
      <c r="AN2460" s="28" t="str">
        <f aca="false">IF($I2460="","",IF(MATCH($I2460,$I$2:$I$3000,0)&lt;&gt;ROW()-1,"",COUNT($AN$1:$AN2459)+1))</f>
        <v/>
      </c>
      <c r="AO2460" s="28" t="str">
        <f aca="false">IF($Q2460="","",IF(MATCH($Q2460,$Q$2:$Q$3000,0)&lt;&gt;ROW()-1,"",COUNT($AO$1:$AO2459)+1))</f>
        <v/>
      </c>
    </row>
    <row r="2461" customFormat="false" ht="12.75" hidden="false" customHeight="true" outlineLevel="0" collapsed="false">
      <c r="W2461" s="24" t="n">
        <f aca="false">IF($F2461="",0,IFERROR(IF(ISNUMBER($F2461),INT($F2461),DATE(VALUE(MID(SUBSTITUTE(LEFT($F2461,FIND(" ",$F2461&amp;" ")-1),"/",REPT(" ",20)),41,20)),VALUE(LEFT(SUBSTITUTE(LEFT($F2461,FIND(" ",$F2461&amp;" ")-1),"/",REPT(" ",20)),20)),VALUE(MID(SUBSTITUTE(LEFT($F2461,FIND(" ",$F2461&amp;" ")-1),"/",REPT(" ",20)),21,20)))),0))</f>
        <v>0</v>
      </c>
      <c r="X2461" s="25" t="str">
        <f aca="false">IF(ISNUMBER($N2461),$N2461*Validation!$B$5,"")</f>
        <v/>
      </c>
      <c r="Y2461" s="26" t="str">
        <f aca="false">IF($A2461="","",SUBSTITUTE(SUBSTITUTE(SUBSTITUTE(SUBSTITUTE(SUBSTITUTE(SUBSTITUTE(SUBSTITUTE(UPPER(TRIM($A2461)),"Á","A"),"É","E"),"Í","I"),"Ó","O"),"Ú","U"),"Ñ","N"),"Ü","U"))</f>
        <v/>
      </c>
      <c r="Z2461" s="26" t="str">
        <f aca="false">IF($Y2461="","",LEFT($Y2461,1)&amp;" "&amp;TRIM(RIGHT(SUBSTITUTE($Y2461," ",REPT(" ",50)),50)))</f>
        <v/>
      </c>
      <c r="AA2461" s="27" t="str">
        <f aca="false">IF($AF2461="","",IF(COUNTIF(Validation!$U$19:$U$178,$AF2461)&gt;0,"OK","NO MATCH"))</f>
        <v/>
      </c>
      <c r="AB2461" s="27" t="str">
        <f aca="false">IF($W2461=0,"",IF(AND($W2461&gt;=Validation!$B$3,$W2461&lt;=Validation!$C$3),"Yes","No"))</f>
        <v/>
      </c>
      <c r="AC2461" s="26" t="str">
        <f aca="false">IF($A2461="","",$AF2461&amp;"|"&amp;TEXT($W2461,"yyyy-mm-dd")&amp;"|"&amp;$J2461&amp;"|"&amp;$N2461)</f>
        <v/>
      </c>
      <c r="AD2461" s="27" t="str">
        <f aca="false">IF($AC2461="","",IF(COUNTIF($AC$2:$AC$3000,$AC2461)&gt;1,"REVIEW","OK"))</f>
        <v/>
      </c>
      <c r="AE2461" s="27" t="str">
        <f aca="false">IF(OR($W2461=0,$O2461=""),"",IF(IFERROR(IF(ISNUMBER($O2461),INT($O2461),DATE(VALUE(MID(SUBSTITUTE(LEFT($O2461,FIND(" ",$O2461&amp;" ")-1),"/",REPT(" ",20)),41,20)),VALUE(LEFT(SUBSTITUTE(LEFT($O2461,FIND(" ",$O2461&amp;" ")-1),"/",REPT(" ",20)),20)),VALUE(MID(SUBSTITUTE(LEFT($O2461,FIND(" ",$O2461&amp;" ")-1),"/",REPT(" ",20)),21,20)))),0)&gt;$W2461,"Late","Same day"))</f>
        <v/>
      </c>
      <c r="AF2461" s="26" t="str">
        <f aca="false">IF($A2461="","",IFERROR(INDEX(Validation!$C$193:$C$217,MATCH($A2461,Validation!$A$193:$A$217,0)),IF(COUNTIF(Validation!$U$19:$U$178,$Z2461)&gt;0,$Z2461,IF(COUNTIF(Validation!$S$19:$S$178,$AI2461)=1,INDEX(Validation!$U$19:$U$178,MATCH($AI2461,Validation!$S$19:$S$178,0)),$Z2461))))</f>
        <v/>
      </c>
      <c r="AG2461" s="27" t="str">
        <f aca="false">IF(COUNTA($A2461:$U2461)=0,"",IF($A2461="","No name",IF($F2461="","No date",IF($W2461=0,"Date ilegible",IF(NOT(ISNUMBER($N2461)),"Hours no numéricas",IF($AA2461="NO MATCH","Person no identificada","OK"))))))</f>
        <v/>
      </c>
      <c r="AH2461" s="27" t="str">
        <f aca="false">IF($W2461=0,"No date",IF($W2461&lt;Validation!$B$3,"Before period",IF($W2461&gt;Validation!$C$3,"After period","In period")))</f>
        <v>No date</v>
      </c>
      <c r="AI2461" s="26" t="str">
        <f aca="false">IF($Y2461="","",TRIM(RIGHT(SUBSTITUTE($Y2461," ",REPT(" ",50)),50)))</f>
        <v/>
      </c>
      <c r="AJ2461" s="27" t="str">
        <f aca="false">IF($A2461="","",IF(NOT(ISERROR(MATCH($A2461,Validation!$A$193:$A$217,0))),"Manual mapping",IF(COUNTIF(Validation!$U$19:$U$178,$Z2461)&gt;0,"Direct",IF(COUNTIF(Validation!$S$19:$S$178,$AI2461)=1,"By surname","Unresolved"))))</f>
        <v/>
      </c>
      <c r="AK2461" s="28" t="str">
        <f aca="false">IF($L2461="","",IF(MATCH($L2461,$L$2:$L$3000,0)&lt;&gt;ROW()-1,"",COUNT($AK$1:$AK2460)+1))</f>
        <v/>
      </c>
      <c r="AL2461" s="28" t="str">
        <f aca="false">IF($G2461="","",IF(MATCH($G2461,$G$2:$G$3000,0)&lt;&gt;ROW()-1,"",COUNT($AL$1:$AL2460)+1))</f>
        <v/>
      </c>
      <c r="AM2461" s="28" t="str">
        <f aca="false">IF($H2461="","",IF(MATCH($H2461,$H$2:$H$3000,0)&lt;&gt;ROW()-1,"",COUNT($AM$1:$AM2460)+1))</f>
        <v/>
      </c>
      <c r="AN2461" s="28" t="str">
        <f aca="false">IF($I2461="","",IF(MATCH($I2461,$I$2:$I$3000,0)&lt;&gt;ROW()-1,"",COUNT($AN$1:$AN2460)+1))</f>
        <v/>
      </c>
      <c r="AO2461" s="28" t="str">
        <f aca="false">IF($Q2461="","",IF(MATCH($Q2461,$Q$2:$Q$3000,0)&lt;&gt;ROW()-1,"",COUNT($AO$1:$AO2460)+1))</f>
        <v/>
      </c>
    </row>
    <row r="2462" customFormat="false" ht="12.75" hidden="false" customHeight="true" outlineLevel="0" collapsed="false">
      <c r="W2462" s="24" t="n">
        <f aca="false">IF($F2462="",0,IFERROR(IF(ISNUMBER($F2462),INT($F2462),DATE(VALUE(MID(SUBSTITUTE(LEFT($F2462,FIND(" ",$F2462&amp;" ")-1),"/",REPT(" ",20)),41,20)),VALUE(LEFT(SUBSTITUTE(LEFT($F2462,FIND(" ",$F2462&amp;" ")-1),"/",REPT(" ",20)),20)),VALUE(MID(SUBSTITUTE(LEFT($F2462,FIND(" ",$F2462&amp;" ")-1),"/",REPT(" ",20)),21,20)))),0))</f>
        <v>0</v>
      </c>
      <c r="X2462" s="25" t="str">
        <f aca="false">IF(ISNUMBER($N2462),$N2462*Validation!$B$5,"")</f>
        <v/>
      </c>
      <c r="Y2462" s="26" t="str">
        <f aca="false">IF($A2462="","",SUBSTITUTE(SUBSTITUTE(SUBSTITUTE(SUBSTITUTE(SUBSTITUTE(SUBSTITUTE(SUBSTITUTE(UPPER(TRIM($A2462)),"Á","A"),"É","E"),"Í","I"),"Ó","O"),"Ú","U"),"Ñ","N"),"Ü","U"))</f>
        <v/>
      </c>
      <c r="Z2462" s="26" t="str">
        <f aca="false">IF($Y2462="","",LEFT($Y2462,1)&amp;" "&amp;TRIM(RIGHT(SUBSTITUTE($Y2462," ",REPT(" ",50)),50)))</f>
        <v/>
      </c>
      <c r="AA2462" s="27" t="str">
        <f aca="false">IF($AF2462="","",IF(COUNTIF(Validation!$U$19:$U$178,$AF2462)&gt;0,"OK","NO MATCH"))</f>
        <v/>
      </c>
      <c r="AB2462" s="27" t="str">
        <f aca="false">IF($W2462=0,"",IF(AND($W2462&gt;=Validation!$B$3,$W2462&lt;=Validation!$C$3),"Yes","No"))</f>
        <v/>
      </c>
      <c r="AC2462" s="26" t="str">
        <f aca="false">IF($A2462="","",$AF2462&amp;"|"&amp;TEXT($W2462,"yyyy-mm-dd")&amp;"|"&amp;$J2462&amp;"|"&amp;$N2462)</f>
        <v/>
      </c>
      <c r="AD2462" s="27" t="str">
        <f aca="false">IF($AC2462="","",IF(COUNTIF($AC$2:$AC$3000,$AC2462)&gt;1,"REVIEW","OK"))</f>
        <v/>
      </c>
      <c r="AE2462" s="27" t="str">
        <f aca="false">IF(OR($W2462=0,$O2462=""),"",IF(IFERROR(IF(ISNUMBER($O2462),INT($O2462),DATE(VALUE(MID(SUBSTITUTE(LEFT($O2462,FIND(" ",$O2462&amp;" ")-1),"/",REPT(" ",20)),41,20)),VALUE(LEFT(SUBSTITUTE(LEFT($O2462,FIND(" ",$O2462&amp;" ")-1),"/",REPT(" ",20)),20)),VALUE(MID(SUBSTITUTE(LEFT($O2462,FIND(" ",$O2462&amp;" ")-1),"/",REPT(" ",20)),21,20)))),0)&gt;$W2462,"Late","Same day"))</f>
        <v/>
      </c>
      <c r="AF2462" s="26" t="str">
        <f aca="false">IF($A2462="","",IFERROR(INDEX(Validation!$C$193:$C$217,MATCH($A2462,Validation!$A$193:$A$217,0)),IF(COUNTIF(Validation!$U$19:$U$178,$Z2462)&gt;0,$Z2462,IF(COUNTIF(Validation!$S$19:$S$178,$AI2462)=1,INDEX(Validation!$U$19:$U$178,MATCH($AI2462,Validation!$S$19:$S$178,0)),$Z2462))))</f>
        <v/>
      </c>
      <c r="AG2462" s="27" t="str">
        <f aca="false">IF(COUNTA($A2462:$U2462)=0,"",IF($A2462="","No name",IF($F2462="","No date",IF($W2462=0,"Date ilegible",IF(NOT(ISNUMBER($N2462)),"Hours no numéricas",IF($AA2462="NO MATCH","Person no identificada","OK"))))))</f>
        <v/>
      </c>
      <c r="AH2462" s="27" t="str">
        <f aca="false">IF($W2462=0,"No date",IF($W2462&lt;Validation!$B$3,"Before period",IF($W2462&gt;Validation!$C$3,"After period","In period")))</f>
        <v>No date</v>
      </c>
      <c r="AI2462" s="26" t="str">
        <f aca="false">IF($Y2462="","",TRIM(RIGHT(SUBSTITUTE($Y2462," ",REPT(" ",50)),50)))</f>
        <v/>
      </c>
      <c r="AJ2462" s="27" t="str">
        <f aca="false">IF($A2462="","",IF(NOT(ISERROR(MATCH($A2462,Validation!$A$193:$A$217,0))),"Manual mapping",IF(COUNTIF(Validation!$U$19:$U$178,$Z2462)&gt;0,"Direct",IF(COUNTIF(Validation!$S$19:$S$178,$AI2462)=1,"By surname","Unresolved"))))</f>
        <v/>
      </c>
      <c r="AK2462" s="28" t="str">
        <f aca="false">IF($L2462="","",IF(MATCH($L2462,$L$2:$L$3000,0)&lt;&gt;ROW()-1,"",COUNT($AK$1:$AK2461)+1))</f>
        <v/>
      </c>
      <c r="AL2462" s="28" t="str">
        <f aca="false">IF($G2462="","",IF(MATCH($G2462,$G$2:$G$3000,0)&lt;&gt;ROW()-1,"",COUNT($AL$1:$AL2461)+1))</f>
        <v/>
      </c>
      <c r="AM2462" s="28" t="str">
        <f aca="false">IF($H2462="","",IF(MATCH($H2462,$H$2:$H$3000,0)&lt;&gt;ROW()-1,"",COUNT($AM$1:$AM2461)+1))</f>
        <v/>
      </c>
      <c r="AN2462" s="28" t="str">
        <f aca="false">IF($I2462="","",IF(MATCH($I2462,$I$2:$I$3000,0)&lt;&gt;ROW()-1,"",COUNT($AN$1:$AN2461)+1))</f>
        <v/>
      </c>
      <c r="AO2462" s="28" t="str">
        <f aca="false">IF($Q2462="","",IF(MATCH($Q2462,$Q$2:$Q$3000,0)&lt;&gt;ROW()-1,"",COUNT($AO$1:$AO2461)+1))</f>
        <v/>
      </c>
    </row>
    <row r="2463" customFormat="false" ht="12.75" hidden="false" customHeight="true" outlineLevel="0" collapsed="false">
      <c r="W2463" s="24" t="n">
        <f aca="false">IF($F2463="",0,IFERROR(IF(ISNUMBER($F2463),INT($F2463),DATE(VALUE(MID(SUBSTITUTE(LEFT($F2463,FIND(" ",$F2463&amp;" ")-1),"/",REPT(" ",20)),41,20)),VALUE(LEFT(SUBSTITUTE(LEFT($F2463,FIND(" ",$F2463&amp;" ")-1),"/",REPT(" ",20)),20)),VALUE(MID(SUBSTITUTE(LEFT($F2463,FIND(" ",$F2463&amp;" ")-1),"/",REPT(" ",20)),21,20)))),0))</f>
        <v>0</v>
      </c>
      <c r="X2463" s="25" t="str">
        <f aca="false">IF(ISNUMBER($N2463),$N2463*Validation!$B$5,"")</f>
        <v/>
      </c>
      <c r="Y2463" s="26" t="str">
        <f aca="false">IF($A2463="","",SUBSTITUTE(SUBSTITUTE(SUBSTITUTE(SUBSTITUTE(SUBSTITUTE(SUBSTITUTE(SUBSTITUTE(UPPER(TRIM($A2463)),"Á","A"),"É","E"),"Í","I"),"Ó","O"),"Ú","U"),"Ñ","N"),"Ü","U"))</f>
        <v/>
      </c>
      <c r="Z2463" s="26" t="str">
        <f aca="false">IF($Y2463="","",LEFT($Y2463,1)&amp;" "&amp;TRIM(RIGHT(SUBSTITUTE($Y2463," ",REPT(" ",50)),50)))</f>
        <v/>
      </c>
      <c r="AA2463" s="27" t="str">
        <f aca="false">IF($AF2463="","",IF(COUNTIF(Validation!$U$19:$U$178,$AF2463)&gt;0,"OK","NO MATCH"))</f>
        <v/>
      </c>
      <c r="AB2463" s="27" t="str">
        <f aca="false">IF($W2463=0,"",IF(AND($W2463&gt;=Validation!$B$3,$W2463&lt;=Validation!$C$3),"Yes","No"))</f>
        <v/>
      </c>
      <c r="AC2463" s="26" t="str">
        <f aca="false">IF($A2463="","",$AF2463&amp;"|"&amp;TEXT($W2463,"yyyy-mm-dd")&amp;"|"&amp;$J2463&amp;"|"&amp;$N2463)</f>
        <v/>
      </c>
      <c r="AD2463" s="27" t="str">
        <f aca="false">IF($AC2463="","",IF(COUNTIF($AC$2:$AC$3000,$AC2463)&gt;1,"REVIEW","OK"))</f>
        <v/>
      </c>
      <c r="AE2463" s="27" t="str">
        <f aca="false">IF(OR($W2463=0,$O2463=""),"",IF(IFERROR(IF(ISNUMBER($O2463),INT($O2463),DATE(VALUE(MID(SUBSTITUTE(LEFT($O2463,FIND(" ",$O2463&amp;" ")-1),"/",REPT(" ",20)),41,20)),VALUE(LEFT(SUBSTITUTE(LEFT($O2463,FIND(" ",$O2463&amp;" ")-1),"/",REPT(" ",20)),20)),VALUE(MID(SUBSTITUTE(LEFT($O2463,FIND(" ",$O2463&amp;" ")-1),"/",REPT(" ",20)),21,20)))),0)&gt;$W2463,"Late","Same day"))</f>
        <v/>
      </c>
      <c r="AF2463" s="26" t="str">
        <f aca="false">IF($A2463="","",IFERROR(INDEX(Validation!$C$193:$C$217,MATCH($A2463,Validation!$A$193:$A$217,0)),IF(COUNTIF(Validation!$U$19:$U$178,$Z2463)&gt;0,$Z2463,IF(COUNTIF(Validation!$S$19:$S$178,$AI2463)=1,INDEX(Validation!$U$19:$U$178,MATCH($AI2463,Validation!$S$19:$S$178,0)),$Z2463))))</f>
        <v/>
      </c>
      <c r="AG2463" s="27" t="str">
        <f aca="false">IF(COUNTA($A2463:$U2463)=0,"",IF($A2463="","No name",IF($F2463="","No date",IF($W2463=0,"Date ilegible",IF(NOT(ISNUMBER($N2463)),"Hours no numéricas",IF($AA2463="NO MATCH","Person no identificada","OK"))))))</f>
        <v/>
      </c>
      <c r="AH2463" s="27" t="str">
        <f aca="false">IF($W2463=0,"No date",IF($W2463&lt;Validation!$B$3,"Before period",IF($W2463&gt;Validation!$C$3,"After period","In period")))</f>
        <v>No date</v>
      </c>
      <c r="AI2463" s="26" t="str">
        <f aca="false">IF($Y2463="","",TRIM(RIGHT(SUBSTITUTE($Y2463," ",REPT(" ",50)),50)))</f>
        <v/>
      </c>
      <c r="AJ2463" s="27" t="str">
        <f aca="false">IF($A2463="","",IF(NOT(ISERROR(MATCH($A2463,Validation!$A$193:$A$217,0))),"Manual mapping",IF(COUNTIF(Validation!$U$19:$U$178,$Z2463)&gt;0,"Direct",IF(COUNTIF(Validation!$S$19:$S$178,$AI2463)=1,"By surname","Unresolved"))))</f>
        <v/>
      </c>
      <c r="AK2463" s="28" t="str">
        <f aca="false">IF($L2463="","",IF(MATCH($L2463,$L$2:$L$3000,0)&lt;&gt;ROW()-1,"",COUNT($AK$1:$AK2462)+1))</f>
        <v/>
      </c>
      <c r="AL2463" s="28" t="str">
        <f aca="false">IF($G2463="","",IF(MATCH($G2463,$G$2:$G$3000,0)&lt;&gt;ROW()-1,"",COUNT($AL$1:$AL2462)+1))</f>
        <v/>
      </c>
      <c r="AM2463" s="28" t="str">
        <f aca="false">IF($H2463="","",IF(MATCH($H2463,$H$2:$H$3000,0)&lt;&gt;ROW()-1,"",COUNT($AM$1:$AM2462)+1))</f>
        <v/>
      </c>
      <c r="AN2463" s="28" t="str">
        <f aca="false">IF($I2463="","",IF(MATCH($I2463,$I$2:$I$3000,0)&lt;&gt;ROW()-1,"",COUNT($AN$1:$AN2462)+1))</f>
        <v/>
      </c>
      <c r="AO2463" s="28" t="str">
        <f aca="false">IF($Q2463="","",IF(MATCH($Q2463,$Q$2:$Q$3000,0)&lt;&gt;ROW()-1,"",COUNT($AO$1:$AO2462)+1))</f>
        <v/>
      </c>
    </row>
    <row r="2464" customFormat="false" ht="12.75" hidden="false" customHeight="true" outlineLevel="0" collapsed="false">
      <c r="W2464" s="24" t="n">
        <f aca="false">IF($F2464="",0,IFERROR(IF(ISNUMBER($F2464),INT($F2464),DATE(VALUE(MID(SUBSTITUTE(LEFT($F2464,FIND(" ",$F2464&amp;" ")-1),"/",REPT(" ",20)),41,20)),VALUE(LEFT(SUBSTITUTE(LEFT($F2464,FIND(" ",$F2464&amp;" ")-1),"/",REPT(" ",20)),20)),VALUE(MID(SUBSTITUTE(LEFT($F2464,FIND(" ",$F2464&amp;" ")-1),"/",REPT(" ",20)),21,20)))),0))</f>
        <v>0</v>
      </c>
      <c r="X2464" s="25" t="str">
        <f aca="false">IF(ISNUMBER($N2464),$N2464*Validation!$B$5,"")</f>
        <v/>
      </c>
      <c r="Y2464" s="26" t="str">
        <f aca="false">IF($A2464="","",SUBSTITUTE(SUBSTITUTE(SUBSTITUTE(SUBSTITUTE(SUBSTITUTE(SUBSTITUTE(SUBSTITUTE(UPPER(TRIM($A2464)),"Á","A"),"É","E"),"Í","I"),"Ó","O"),"Ú","U"),"Ñ","N"),"Ü","U"))</f>
        <v/>
      </c>
      <c r="Z2464" s="26" t="str">
        <f aca="false">IF($Y2464="","",LEFT($Y2464,1)&amp;" "&amp;TRIM(RIGHT(SUBSTITUTE($Y2464," ",REPT(" ",50)),50)))</f>
        <v/>
      </c>
      <c r="AA2464" s="27" t="str">
        <f aca="false">IF($AF2464="","",IF(COUNTIF(Validation!$U$19:$U$178,$AF2464)&gt;0,"OK","NO MATCH"))</f>
        <v/>
      </c>
      <c r="AB2464" s="27" t="str">
        <f aca="false">IF($W2464=0,"",IF(AND($W2464&gt;=Validation!$B$3,$W2464&lt;=Validation!$C$3),"Yes","No"))</f>
        <v/>
      </c>
      <c r="AC2464" s="26" t="str">
        <f aca="false">IF($A2464="","",$AF2464&amp;"|"&amp;TEXT($W2464,"yyyy-mm-dd")&amp;"|"&amp;$J2464&amp;"|"&amp;$N2464)</f>
        <v/>
      </c>
      <c r="AD2464" s="27" t="str">
        <f aca="false">IF($AC2464="","",IF(COUNTIF($AC$2:$AC$3000,$AC2464)&gt;1,"REVIEW","OK"))</f>
        <v/>
      </c>
      <c r="AE2464" s="27" t="str">
        <f aca="false">IF(OR($W2464=0,$O2464=""),"",IF(IFERROR(IF(ISNUMBER($O2464),INT($O2464),DATE(VALUE(MID(SUBSTITUTE(LEFT($O2464,FIND(" ",$O2464&amp;" ")-1),"/",REPT(" ",20)),41,20)),VALUE(LEFT(SUBSTITUTE(LEFT($O2464,FIND(" ",$O2464&amp;" ")-1),"/",REPT(" ",20)),20)),VALUE(MID(SUBSTITUTE(LEFT($O2464,FIND(" ",$O2464&amp;" ")-1),"/",REPT(" ",20)),21,20)))),0)&gt;$W2464,"Late","Same day"))</f>
        <v/>
      </c>
      <c r="AF2464" s="26" t="str">
        <f aca="false">IF($A2464="","",IFERROR(INDEX(Validation!$C$193:$C$217,MATCH($A2464,Validation!$A$193:$A$217,0)),IF(COUNTIF(Validation!$U$19:$U$178,$Z2464)&gt;0,$Z2464,IF(COUNTIF(Validation!$S$19:$S$178,$AI2464)=1,INDEX(Validation!$U$19:$U$178,MATCH($AI2464,Validation!$S$19:$S$178,0)),$Z2464))))</f>
        <v/>
      </c>
      <c r="AG2464" s="27" t="str">
        <f aca="false">IF(COUNTA($A2464:$U2464)=0,"",IF($A2464="","No name",IF($F2464="","No date",IF($W2464=0,"Date ilegible",IF(NOT(ISNUMBER($N2464)),"Hours no numéricas",IF($AA2464="NO MATCH","Person no identificada","OK"))))))</f>
        <v/>
      </c>
      <c r="AH2464" s="27" t="str">
        <f aca="false">IF($W2464=0,"No date",IF($W2464&lt;Validation!$B$3,"Before period",IF($W2464&gt;Validation!$C$3,"After period","In period")))</f>
        <v>No date</v>
      </c>
      <c r="AI2464" s="26" t="str">
        <f aca="false">IF($Y2464="","",TRIM(RIGHT(SUBSTITUTE($Y2464," ",REPT(" ",50)),50)))</f>
        <v/>
      </c>
      <c r="AJ2464" s="27" t="str">
        <f aca="false">IF($A2464="","",IF(NOT(ISERROR(MATCH($A2464,Validation!$A$193:$A$217,0))),"Manual mapping",IF(COUNTIF(Validation!$U$19:$U$178,$Z2464)&gt;0,"Direct",IF(COUNTIF(Validation!$S$19:$S$178,$AI2464)=1,"By surname","Unresolved"))))</f>
        <v/>
      </c>
      <c r="AK2464" s="28" t="str">
        <f aca="false">IF($L2464="","",IF(MATCH($L2464,$L$2:$L$3000,0)&lt;&gt;ROW()-1,"",COUNT($AK$1:$AK2463)+1))</f>
        <v/>
      </c>
      <c r="AL2464" s="28" t="str">
        <f aca="false">IF($G2464="","",IF(MATCH($G2464,$G$2:$G$3000,0)&lt;&gt;ROW()-1,"",COUNT($AL$1:$AL2463)+1))</f>
        <v/>
      </c>
      <c r="AM2464" s="28" t="str">
        <f aca="false">IF($H2464="","",IF(MATCH($H2464,$H$2:$H$3000,0)&lt;&gt;ROW()-1,"",COUNT($AM$1:$AM2463)+1))</f>
        <v/>
      </c>
      <c r="AN2464" s="28" t="str">
        <f aca="false">IF($I2464="","",IF(MATCH($I2464,$I$2:$I$3000,0)&lt;&gt;ROW()-1,"",COUNT($AN$1:$AN2463)+1))</f>
        <v/>
      </c>
      <c r="AO2464" s="28" t="str">
        <f aca="false">IF($Q2464="","",IF(MATCH($Q2464,$Q$2:$Q$3000,0)&lt;&gt;ROW()-1,"",COUNT($AO$1:$AO2463)+1))</f>
        <v/>
      </c>
    </row>
    <row r="2465" customFormat="false" ht="12.75" hidden="false" customHeight="true" outlineLevel="0" collapsed="false">
      <c r="W2465" s="24" t="n">
        <f aca="false">IF($F2465="",0,IFERROR(IF(ISNUMBER($F2465),INT($F2465),DATE(VALUE(MID(SUBSTITUTE(LEFT($F2465,FIND(" ",$F2465&amp;" ")-1),"/",REPT(" ",20)),41,20)),VALUE(LEFT(SUBSTITUTE(LEFT($F2465,FIND(" ",$F2465&amp;" ")-1),"/",REPT(" ",20)),20)),VALUE(MID(SUBSTITUTE(LEFT($F2465,FIND(" ",$F2465&amp;" ")-1),"/",REPT(" ",20)),21,20)))),0))</f>
        <v>0</v>
      </c>
      <c r="X2465" s="25" t="str">
        <f aca="false">IF(ISNUMBER($N2465),$N2465*Validation!$B$5,"")</f>
        <v/>
      </c>
      <c r="Y2465" s="26" t="str">
        <f aca="false">IF($A2465="","",SUBSTITUTE(SUBSTITUTE(SUBSTITUTE(SUBSTITUTE(SUBSTITUTE(SUBSTITUTE(SUBSTITUTE(UPPER(TRIM($A2465)),"Á","A"),"É","E"),"Í","I"),"Ó","O"),"Ú","U"),"Ñ","N"),"Ü","U"))</f>
        <v/>
      </c>
      <c r="Z2465" s="26" t="str">
        <f aca="false">IF($Y2465="","",LEFT($Y2465,1)&amp;" "&amp;TRIM(RIGHT(SUBSTITUTE($Y2465," ",REPT(" ",50)),50)))</f>
        <v/>
      </c>
      <c r="AA2465" s="27" t="str">
        <f aca="false">IF($AF2465="","",IF(COUNTIF(Validation!$U$19:$U$178,$AF2465)&gt;0,"OK","NO MATCH"))</f>
        <v/>
      </c>
      <c r="AB2465" s="27" t="str">
        <f aca="false">IF($W2465=0,"",IF(AND($W2465&gt;=Validation!$B$3,$W2465&lt;=Validation!$C$3),"Yes","No"))</f>
        <v/>
      </c>
      <c r="AC2465" s="26" t="str">
        <f aca="false">IF($A2465="","",$AF2465&amp;"|"&amp;TEXT($W2465,"yyyy-mm-dd")&amp;"|"&amp;$J2465&amp;"|"&amp;$N2465)</f>
        <v/>
      </c>
      <c r="AD2465" s="27" t="str">
        <f aca="false">IF($AC2465="","",IF(COUNTIF($AC$2:$AC$3000,$AC2465)&gt;1,"REVIEW","OK"))</f>
        <v/>
      </c>
      <c r="AE2465" s="27" t="str">
        <f aca="false">IF(OR($W2465=0,$O2465=""),"",IF(IFERROR(IF(ISNUMBER($O2465),INT($O2465),DATE(VALUE(MID(SUBSTITUTE(LEFT($O2465,FIND(" ",$O2465&amp;" ")-1),"/",REPT(" ",20)),41,20)),VALUE(LEFT(SUBSTITUTE(LEFT($O2465,FIND(" ",$O2465&amp;" ")-1),"/",REPT(" ",20)),20)),VALUE(MID(SUBSTITUTE(LEFT($O2465,FIND(" ",$O2465&amp;" ")-1),"/",REPT(" ",20)),21,20)))),0)&gt;$W2465,"Late","Same day"))</f>
        <v/>
      </c>
      <c r="AF2465" s="26" t="str">
        <f aca="false">IF($A2465="","",IFERROR(INDEX(Validation!$C$193:$C$217,MATCH($A2465,Validation!$A$193:$A$217,0)),IF(COUNTIF(Validation!$U$19:$U$178,$Z2465)&gt;0,$Z2465,IF(COUNTIF(Validation!$S$19:$S$178,$AI2465)=1,INDEX(Validation!$U$19:$U$178,MATCH($AI2465,Validation!$S$19:$S$178,0)),$Z2465))))</f>
        <v/>
      </c>
      <c r="AG2465" s="27" t="str">
        <f aca="false">IF(COUNTA($A2465:$U2465)=0,"",IF($A2465="","No name",IF($F2465="","No date",IF($W2465=0,"Date ilegible",IF(NOT(ISNUMBER($N2465)),"Hours no numéricas",IF($AA2465="NO MATCH","Person no identificada","OK"))))))</f>
        <v/>
      </c>
      <c r="AH2465" s="27" t="str">
        <f aca="false">IF($W2465=0,"No date",IF($W2465&lt;Validation!$B$3,"Before period",IF($W2465&gt;Validation!$C$3,"After period","In period")))</f>
        <v>No date</v>
      </c>
      <c r="AI2465" s="26" t="str">
        <f aca="false">IF($Y2465="","",TRIM(RIGHT(SUBSTITUTE($Y2465," ",REPT(" ",50)),50)))</f>
        <v/>
      </c>
      <c r="AJ2465" s="27" t="str">
        <f aca="false">IF($A2465="","",IF(NOT(ISERROR(MATCH($A2465,Validation!$A$193:$A$217,0))),"Manual mapping",IF(COUNTIF(Validation!$U$19:$U$178,$Z2465)&gt;0,"Direct",IF(COUNTIF(Validation!$S$19:$S$178,$AI2465)=1,"By surname","Unresolved"))))</f>
        <v/>
      </c>
      <c r="AK2465" s="28" t="str">
        <f aca="false">IF($L2465="","",IF(MATCH($L2465,$L$2:$L$3000,0)&lt;&gt;ROW()-1,"",COUNT($AK$1:$AK2464)+1))</f>
        <v/>
      </c>
      <c r="AL2465" s="28" t="str">
        <f aca="false">IF($G2465="","",IF(MATCH($G2465,$G$2:$G$3000,0)&lt;&gt;ROW()-1,"",COUNT($AL$1:$AL2464)+1))</f>
        <v/>
      </c>
      <c r="AM2465" s="28" t="str">
        <f aca="false">IF($H2465="","",IF(MATCH($H2465,$H$2:$H$3000,0)&lt;&gt;ROW()-1,"",COUNT($AM$1:$AM2464)+1))</f>
        <v/>
      </c>
      <c r="AN2465" s="28" t="str">
        <f aca="false">IF($I2465="","",IF(MATCH($I2465,$I$2:$I$3000,0)&lt;&gt;ROW()-1,"",COUNT($AN$1:$AN2464)+1))</f>
        <v/>
      </c>
      <c r="AO2465" s="28" t="str">
        <f aca="false">IF($Q2465="","",IF(MATCH($Q2465,$Q$2:$Q$3000,0)&lt;&gt;ROW()-1,"",COUNT($AO$1:$AO2464)+1))</f>
        <v/>
      </c>
    </row>
    <row r="2466" customFormat="false" ht="12.75" hidden="false" customHeight="true" outlineLevel="0" collapsed="false">
      <c r="W2466" s="24" t="n">
        <f aca="false">IF($F2466="",0,IFERROR(IF(ISNUMBER($F2466),INT($F2466),DATE(VALUE(MID(SUBSTITUTE(LEFT($F2466,FIND(" ",$F2466&amp;" ")-1),"/",REPT(" ",20)),41,20)),VALUE(LEFT(SUBSTITUTE(LEFT($F2466,FIND(" ",$F2466&amp;" ")-1),"/",REPT(" ",20)),20)),VALUE(MID(SUBSTITUTE(LEFT($F2466,FIND(" ",$F2466&amp;" ")-1),"/",REPT(" ",20)),21,20)))),0))</f>
        <v>0</v>
      </c>
      <c r="X2466" s="25" t="str">
        <f aca="false">IF(ISNUMBER($N2466),$N2466*Validation!$B$5,"")</f>
        <v/>
      </c>
      <c r="Y2466" s="26" t="str">
        <f aca="false">IF($A2466="","",SUBSTITUTE(SUBSTITUTE(SUBSTITUTE(SUBSTITUTE(SUBSTITUTE(SUBSTITUTE(SUBSTITUTE(UPPER(TRIM($A2466)),"Á","A"),"É","E"),"Í","I"),"Ó","O"),"Ú","U"),"Ñ","N"),"Ü","U"))</f>
        <v/>
      </c>
      <c r="Z2466" s="26" t="str">
        <f aca="false">IF($Y2466="","",LEFT($Y2466,1)&amp;" "&amp;TRIM(RIGHT(SUBSTITUTE($Y2466," ",REPT(" ",50)),50)))</f>
        <v/>
      </c>
      <c r="AA2466" s="27" t="str">
        <f aca="false">IF($AF2466="","",IF(COUNTIF(Validation!$U$19:$U$178,$AF2466)&gt;0,"OK","NO MATCH"))</f>
        <v/>
      </c>
      <c r="AB2466" s="27" t="str">
        <f aca="false">IF($W2466=0,"",IF(AND($W2466&gt;=Validation!$B$3,$W2466&lt;=Validation!$C$3),"Yes","No"))</f>
        <v/>
      </c>
      <c r="AC2466" s="26" t="str">
        <f aca="false">IF($A2466="","",$AF2466&amp;"|"&amp;TEXT($W2466,"yyyy-mm-dd")&amp;"|"&amp;$J2466&amp;"|"&amp;$N2466)</f>
        <v/>
      </c>
      <c r="AD2466" s="27" t="str">
        <f aca="false">IF($AC2466="","",IF(COUNTIF($AC$2:$AC$3000,$AC2466)&gt;1,"REVIEW","OK"))</f>
        <v/>
      </c>
      <c r="AE2466" s="27" t="str">
        <f aca="false">IF(OR($W2466=0,$O2466=""),"",IF(IFERROR(IF(ISNUMBER($O2466),INT($O2466),DATE(VALUE(MID(SUBSTITUTE(LEFT($O2466,FIND(" ",$O2466&amp;" ")-1),"/",REPT(" ",20)),41,20)),VALUE(LEFT(SUBSTITUTE(LEFT($O2466,FIND(" ",$O2466&amp;" ")-1),"/",REPT(" ",20)),20)),VALUE(MID(SUBSTITUTE(LEFT($O2466,FIND(" ",$O2466&amp;" ")-1),"/",REPT(" ",20)),21,20)))),0)&gt;$W2466,"Late","Same day"))</f>
        <v/>
      </c>
      <c r="AF2466" s="26" t="str">
        <f aca="false">IF($A2466="","",IFERROR(INDEX(Validation!$C$193:$C$217,MATCH($A2466,Validation!$A$193:$A$217,0)),IF(COUNTIF(Validation!$U$19:$U$178,$Z2466)&gt;0,$Z2466,IF(COUNTIF(Validation!$S$19:$S$178,$AI2466)=1,INDEX(Validation!$U$19:$U$178,MATCH($AI2466,Validation!$S$19:$S$178,0)),$Z2466))))</f>
        <v/>
      </c>
      <c r="AG2466" s="27" t="str">
        <f aca="false">IF(COUNTA($A2466:$U2466)=0,"",IF($A2466="","No name",IF($F2466="","No date",IF($W2466=0,"Date ilegible",IF(NOT(ISNUMBER($N2466)),"Hours no numéricas",IF($AA2466="NO MATCH","Person no identificada","OK"))))))</f>
        <v/>
      </c>
      <c r="AH2466" s="27" t="str">
        <f aca="false">IF($W2466=0,"No date",IF($W2466&lt;Validation!$B$3,"Before period",IF($W2466&gt;Validation!$C$3,"After period","In period")))</f>
        <v>No date</v>
      </c>
      <c r="AI2466" s="26" t="str">
        <f aca="false">IF($Y2466="","",TRIM(RIGHT(SUBSTITUTE($Y2466," ",REPT(" ",50)),50)))</f>
        <v/>
      </c>
      <c r="AJ2466" s="27" t="str">
        <f aca="false">IF($A2466="","",IF(NOT(ISERROR(MATCH($A2466,Validation!$A$193:$A$217,0))),"Manual mapping",IF(COUNTIF(Validation!$U$19:$U$178,$Z2466)&gt;0,"Direct",IF(COUNTIF(Validation!$S$19:$S$178,$AI2466)=1,"By surname","Unresolved"))))</f>
        <v/>
      </c>
      <c r="AK2466" s="28" t="str">
        <f aca="false">IF($L2466="","",IF(MATCH($L2466,$L$2:$L$3000,0)&lt;&gt;ROW()-1,"",COUNT($AK$1:$AK2465)+1))</f>
        <v/>
      </c>
      <c r="AL2466" s="28" t="str">
        <f aca="false">IF($G2466="","",IF(MATCH($G2466,$G$2:$G$3000,0)&lt;&gt;ROW()-1,"",COUNT($AL$1:$AL2465)+1))</f>
        <v/>
      </c>
      <c r="AM2466" s="28" t="str">
        <f aca="false">IF($H2466="","",IF(MATCH($H2466,$H$2:$H$3000,0)&lt;&gt;ROW()-1,"",COUNT($AM$1:$AM2465)+1))</f>
        <v/>
      </c>
      <c r="AN2466" s="28" t="str">
        <f aca="false">IF($I2466="","",IF(MATCH($I2466,$I$2:$I$3000,0)&lt;&gt;ROW()-1,"",COUNT($AN$1:$AN2465)+1))</f>
        <v/>
      </c>
      <c r="AO2466" s="28" t="str">
        <f aca="false">IF($Q2466="","",IF(MATCH($Q2466,$Q$2:$Q$3000,0)&lt;&gt;ROW()-1,"",COUNT($AO$1:$AO2465)+1))</f>
        <v/>
      </c>
    </row>
    <row r="2467" customFormat="false" ht="12.75" hidden="false" customHeight="true" outlineLevel="0" collapsed="false">
      <c r="W2467" s="24" t="n">
        <f aca="false">IF($F2467="",0,IFERROR(IF(ISNUMBER($F2467),INT($F2467),DATE(VALUE(MID(SUBSTITUTE(LEFT($F2467,FIND(" ",$F2467&amp;" ")-1),"/",REPT(" ",20)),41,20)),VALUE(LEFT(SUBSTITUTE(LEFT($F2467,FIND(" ",$F2467&amp;" ")-1),"/",REPT(" ",20)),20)),VALUE(MID(SUBSTITUTE(LEFT($F2467,FIND(" ",$F2467&amp;" ")-1),"/",REPT(" ",20)),21,20)))),0))</f>
        <v>0</v>
      </c>
      <c r="X2467" s="25" t="str">
        <f aca="false">IF(ISNUMBER($N2467),$N2467*Validation!$B$5,"")</f>
        <v/>
      </c>
      <c r="Y2467" s="26" t="str">
        <f aca="false">IF($A2467="","",SUBSTITUTE(SUBSTITUTE(SUBSTITUTE(SUBSTITUTE(SUBSTITUTE(SUBSTITUTE(SUBSTITUTE(UPPER(TRIM($A2467)),"Á","A"),"É","E"),"Í","I"),"Ó","O"),"Ú","U"),"Ñ","N"),"Ü","U"))</f>
        <v/>
      </c>
      <c r="Z2467" s="26" t="str">
        <f aca="false">IF($Y2467="","",LEFT($Y2467,1)&amp;" "&amp;TRIM(RIGHT(SUBSTITUTE($Y2467," ",REPT(" ",50)),50)))</f>
        <v/>
      </c>
      <c r="AA2467" s="27" t="str">
        <f aca="false">IF($AF2467="","",IF(COUNTIF(Validation!$U$19:$U$178,$AF2467)&gt;0,"OK","NO MATCH"))</f>
        <v/>
      </c>
      <c r="AB2467" s="27" t="str">
        <f aca="false">IF($W2467=0,"",IF(AND($W2467&gt;=Validation!$B$3,$W2467&lt;=Validation!$C$3),"Yes","No"))</f>
        <v/>
      </c>
      <c r="AC2467" s="26" t="str">
        <f aca="false">IF($A2467="","",$AF2467&amp;"|"&amp;TEXT($W2467,"yyyy-mm-dd")&amp;"|"&amp;$J2467&amp;"|"&amp;$N2467)</f>
        <v/>
      </c>
      <c r="AD2467" s="27" t="str">
        <f aca="false">IF($AC2467="","",IF(COUNTIF($AC$2:$AC$3000,$AC2467)&gt;1,"REVIEW","OK"))</f>
        <v/>
      </c>
      <c r="AE2467" s="27" t="str">
        <f aca="false">IF(OR($W2467=0,$O2467=""),"",IF(IFERROR(IF(ISNUMBER($O2467),INT($O2467),DATE(VALUE(MID(SUBSTITUTE(LEFT($O2467,FIND(" ",$O2467&amp;" ")-1),"/",REPT(" ",20)),41,20)),VALUE(LEFT(SUBSTITUTE(LEFT($O2467,FIND(" ",$O2467&amp;" ")-1),"/",REPT(" ",20)),20)),VALUE(MID(SUBSTITUTE(LEFT($O2467,FIND(" ",$O2467&amp;" ")-1),"/",REPT(" ",20)),21,20)))),0)&gt;$W2467,"Late","Same day"))</f>
        <v/>
      </c>
      <c r="AF2467" s="26" t="str">
        <f aca="false">IF($A2467="","",IFERROR(INDEX(Validation!$C$193:$C$217,MATCH($A2467,Validation!$A$193:$A$217,0)),IF(COUNTIF(Validation!$U$19:$U$178,$Z2467)&gt;0,$Z2467,IF(COUNTIF(Validation!$S$19:$S$178,$AI2467)=1,INDEX(Validation!$U$19:$U$178,MATCH($AI2467,Validation!$S$19:$S$178,0)),$Z2467))))</f>
        <v/>
      </c>
      <c r="AG2467" s="27" t="str">
        <f aca="false">IF(COUNTA($A2467:$U2467)=0,"",IF($A2467="","No name",IF($F2467="","No date",IF($W2467=0,"Date ilegible",IF(NOT(ISNUMBER($N2467)),"Hours no numéricas",IF($AA2467="NO MATCH","Person no identificada","OK"))))))</f>
        <v/>
      </c>
      <c r="AH2467" s="27" t="str">
        <f aca="false">IF($W2467=0,"No date",IF($W2467&lt;Validation!$B$3,"Before period",IF($W2467&gt;Validation!$C$3,"After period","In period")))</f>
        <v>No date</v>
      </c>
      <c r="AI2467" s="26" t="str">
        <f aca="false">IF($Y2467="","",TRIM(RIGHT(SUBSTITUTE($Y2467," ",REPT(" ",50)),50)))</f>
        <v/>
      </c>
      <c r="AJ2467" s="27" t="str">
        <f aca="false">IF($A2467="","",IF(NOT(ISERROR(MATCH($A2467,Validation!$A$193:$A$217,0))),"Manual mapping",IF(COUNTIF(Validation!$U$19:$U$178,$Z2467)&gt;0,"Direct",IF(COUNTIF(Validation!$S$19:$S$178,$AI2467)=1,"By surname","Unresolved"))))</f>
        <v/>
      </c>
      <c r="AK2467" s="28" t="str">
        <f aca="false">IF($L2467="","",IF(MATCH($L2467,$L$2:$L$3000,0)&lt;&gt;ROW()-1,"",COUNT($AK$1:$AK2466)+1))</f>
        <v/>
      </c>
      <c r="AL2467" s="28" t="str">
        <f aca="false">IF($G2467="","",IF(MATCH($G2467,$G$2:$G$3000,0)&lt;&gt;ROW()-1,"",COUNT($AL$1:$AL2466)+1))</f>
        <v/>
      </c>
      <c r="AM2467" s="28" t="str">
        <f aca="false">IF($H2467="","",IF(MATCH($H2467,$H$2:$H$3000,0)&lt;&gt;ROW()-1,"",COUNT($AM$1:$AM2466)+1))</f>
        <v/>
      </c>
      <c r="AN2467" s="28" t="str">
        <f aca="false">IF($I2467="","",IF(MATCH($I2467,$I$2:$I$3000,0)&lt;&gt;ROW()-1,"",COUNT($AN$1:$AN2466)+1))</f>
        <v/>
      </c>
      <c r="AO2467" s="28" t="str">
        <f aca="false">IF($Q2467="","",IF(MATCH($Q2467,$Q$2:$Q$3000,0)&lt;&gt;ROW()-1,"",COUNT($AO$1:$AO2466)+1))</f>
        <v/>
      </c>
    </row>
    <row r="2468" customFormat="false" ht="12.75" hidden="false" customHeight="true" outlineLevel="0" collapsed="false">
      <c r="W2468" s="24" t="n">
        <f aca="false">IF($F2468="",0,IFERROR(IF(ISNUMBER($F2468),INT($F2468),DATE(VALUE(MID(SUBSTITUTE(LEFT($F2468,FIND(" ",$F2468&amp;" ")-1),"/",REPT(" ",20)),41,20)),VALUE(LEFT(SUBSTITUTE(LEFT($F2468,FIND(" ",$F2468&amp;" ")-1),"/",REPT(" ",20)),20)),VALUE(MID(SUBSTITUTE(LEFT($F2468,FIND(" ",$F2468&amp;" ")-1),"/",REPT(" ",20)),21,20)))),0))</f>
        <v>0</v>
      </c>
      <c r="X2468" s="25" t="str">
        <f aca="false">IF(ISNUMBER($N2468),$N2468*Validation!$B$5,"")</f>
        <v/>
      </c>
      <c r="Y2468" s="26" t="str">
        <f aca="false">IF($A2468="","",SUBSTITUTE(SUBSTITUTE(SUBSTITUTE(SUBSTITUTE(SUBSTITUTE(SUBSTITUTE(SUBSTITUTE(UPPER(TRIM($A2468)),"Á","A"),"É","E"),"Í","I"),"Ó","O"),"Ú","U"),"Ñ","N"),"Ü","U"))</f>
        <v/>
      </c>
      <c r="Z2468" s="26" t="str">
        <f aca="false">IF($Y2468="","",LEFT($Y2468,1)&amp;" "&amp;TRIM(RIGHT(SUBSTITUTE($Y2468," ",REPT(" ",50)),50)))</f>
        <v/>
      </c>
      <c r="AA2468" s="27" t="str">
        <f aca="false">IF($AF2468="","",IF(COUNTIF(Validation!$U$19:$U$178,$AF2468)&gt;0,"OK","NO MATCH"))</f>
        <v/>
      </c>
      <c r="AB2468" s="27" t="str">
        <f aca="false">IF($W2468=0,"",IF(AND($W2468&gt;=Validation!$B$3,$W2468&lt;=Validation!$C$3),"Yes","No"))</f>
        <v/>
      </c>
      <c r="AC2468" s="26" t="str">
        <f aca="false">IF($A2468="","",$AF2468&amp;"|"&amp;TEXT($W2468,"yyyy-mm-dd")&amp;"|"&amp;$J2468&amp;"|"&amp;$N2468)</f>
        <v/>
      </c>
      <c r="AD2468" s="27" t="str">
        <f aca="false">IF($AC2468="","",IF(COUNTIF($AC$2:$AC$3000,$AC2468)&gt;1,"REVIEW","OK"))</f>
        <v/>
      </c>
      <c r="AE2468" s="27" t="str">
        <f aca="false">IF(OR($W2468=0,$O2468=""),"",IF(IFERROR(IF(ISNUMBER($O2468),INT($O2468),DATE(VALUE(MID(SUBSTITUTE(LEFT($O2468,FIND(" ",$O2468&amp;" ")-1),"/",REPT(" ",20)),41,20)),VALUE(LEFT(SUBSTITUTE(LEFT($O2468,FIND(" ",$O2468&amp;" ")-1),"/",REPT(" ",20)),20)),VALUE(MID(SUBSTITUTE(LEFT($O2468,FIND(" ",$O2468&amp;" ")-1),"/",REPT(" ",20)),21,20)))),0)&gt;$W2468,"Late","Same day"))</f>
        <v/>
      </c>
      <c r="AF2468" s="26" t="str">
        <f aca="false">IF($A2468="","",IFERROR(INDEX(Validation!$C$193:$C$217,MATCH($A2468,Validation!$A$193:$A$217,0)),IF(COUNTIF(Validation!$U$19:$U$178,$Z2468)&gt;0,$Z2468,IF(COUNTIF(Validation!$S$19:$S$178,$AI2468)=1,INDEX(Validation!$U$19:$U$178,MATCH($AI2468,Validation!$S$19:$S$178,0)),$Z2468))))</f>
        <v/>
      </c>
      <c r="AG2468" s="27" t="str">
        <f aca="false">IF(COUNTA($A2468:$U2468)=0,"",IF($A2468="","No name",IF($F2468="","No date",IF($W2468=0,"Date ilegible",IF(NOT(ISNUMBER($N2468)),"Hours no numéricas",IF($AA2468="NO MATCH","Person no identificada","OK"))))))</f>
        <v/>
      </c>
      <c r="AH2468" s="27" t="str">
        <f aca="false">IF($W2468=0,"No date",IF($W2468&lt;Validation!$B$3,"Before period",IF($W2468&gt;Validation!$C$3,"After period","In period")))</f>
        <v>No date</v>
      </c>
      <c r="AI2468" s="26" t="str">
        <f aca="false">IF($Y2468="","",TRIM(RIGHT(SUBSTITUTE($Y2468," ",REPT(" ",50)),50)))</f>
        <v/>
      </c>
      <c r="AJ2468" s="27" t="str">
        <f aca="false">IF($A2468="","",IF(NOT(ISERROR(MATCH($A2468,Validation!$A$193:$A$217,0))),"Manual mapping",IF(COUNTIF(Validation!$U$19:$U$178,$Z2468)&gt;0,"Direct",IF(COUNTIF(Validation!$S$19:$S$178,$AI2468)=1,"By surname","Unresolved"))))</f>
        <v/>
      </c>
      <c r="AK2468" s="28" t="str">
        <f aca="false">IF($L2468="","",IF(MATCH($L2468,$L$2:$L$3000,0)&lt;&gt;ROW()-1,"",COUNT($AK$1:$AK2467)+1))</f>
        <v/>
      </c>
      <c r="AL2468" s="28" t="str">
        <f aca="false">IF($G2468="","",IF(MATCH($G2468,$G$2:$G$3000,0)&lt;&gt;ROW()-1,"",COUNT($AL$1:$AL2467)+1))</f>
        <v/>
      </c>
      <c r="AM2468" s="28" t="str">
        <f aca="false">IF($H2468="","",IF(MATCH($H2468,$H$2:$H$3000,0)&lt;&gt;ROW()-1,"",COUNT($AM$1:$AM2467)+1))</f>
        <v/>
      </c>
      <c r="AN2468" s="28" t="str">
        <f aca="false">IF($I2468="","",IF(MATCH($I2468,$I$2:$I$3000,0)&lt;&gt;ROW()-1,"",COUNT($AN$1:$AN2467)+1))</f>
        <v/>
      </c>
      <c r="AO2468" s="28" t="str">
        <f aca="false">IF($Q2468="","",IF(MATCH($Q2468,$Q$2:$Q$3000,0)&lt;&gt;ROW()-1,"",COUNT($AO$1:$AO2467)+1))</f>
        <v/>
      </c>
    </row>
    <row r="2469" customFormat="false" ht="12.75" hidden="false" customHeight="true" outlineLevel="0" collapsed="false">
      <c r="W2469" s="24" t="n">
        <f aca="false">IF($F2469="",0,IFERROR(IF(ISNUMBER($F2469),INT($F2469),DATE(VALUE(MID(SUBSTITUTE(LEFT($F2469,FIND(" ",$F2469&amp;" ")-1),"/",REPT(" ",20)),41,20)),VALUE(LEFT(SUBSTITUTE(LEFT($F2469,FIND(" ",$F2469&amp;" ")-1),"/",REPT(" ",20)),20)),VALUE(MID(SUBSTITUTE(LEFT($F2469,FIND(" ",$F2469&amp;" ")-1),"/",REPT(" ",20)),21,20)))),0))</f>
        <v>0</v>
      </c>
      <c r="X2469" s="25" t="str">
        <f aca="false">IF(ISNUMBER($N2469),$N2469*Validation!$B$5,"")</f>
        <v/>
      </c>
      <c r="Y2469" s="26" t="str">
        <f aca="false">IF($A2469="","",SUBSTITUTE(SUBSTITUTE(SUBSTITUTE(SUBSTITUTE(SUBSTITUTE(SUBSTITUTE(SUBSTITUTE(UPPER(TRIM($A2469)),"Á","A"),"É","E"),"Í","I"),"Ó","O"),"Ú","U"),"Ñ","N"),"Ü","U"))</f>
        <v/>
      </c>
      <c r="Z2469" s="26" t="str">
        <f aca="false">IF($Y2469="","",LEFT($Y2469,1)&amp;" "&amp;TRIM(RIGHT(SUBSTITUTE($Y2469," ",REPT(" ",50)),50)))</f>
        <v/>
      </c>
      <c r="AA2469" s="27" t="str">
        <f aca="false">IF($AF2469="","",IF(COUNTIF(Validation!$U$19:$U$178,$AF2469)&gt;0,"OK","NO MATCH"))</f>
        <v/>
      </c>
      <c r="AB2469" s="27" t="str">
        <f aca="false">IF($W2469=0,"",IF(AND($W2469&gt;=Validation!$B$3,$W2469&lt;=Validation!$C$3),"Yes","No"))</f>
        <v/>
      </c>
      <c r="AC2469" s="26" t="str">
        <f aca="false">IF($A2469="","",$AF2469&amp;"|"&amp;TEXT($W2469,"yyyy-mm-dd")&amp;"|"&amp;$J2469&amp;"|"&amp;$N2469)</f>
        <v/>
      </c>
      <c r="AD2469" s="27" t="str">
        <f aca="false">IF($AC2469="","",IF(COUNTIF($AC$2:$AC$3000,$AC2469)&gt;1,"REVIEW","OK"))</f>
        <v/>
      </c>
      <c r="AE2469" s="27" t="str">
        <f aca="false">IF(OR($W2469=0,$O2469=""),"",IF(IFERROR(IF(ISNUMBER($O2469),INT($O2469),DATE(VALUE(MID(SUBSTITUTE(LEFT($O2469,FIND(" ",$O2469&amp;" ")-1),"/",REPT(" ",20)),41,20)),VALUE(LEFT(SUBSTITUTE(LEFT($O2469,FIND(" ",$O2469&amp;" ")-1),"/",REPT(" ",20)),20)),VALUE(MID(SUBSTITUTE(LEFT($O2469,FIND(" ",$O2469&amp;" ")-1),"/",REPT(" ",20)),21,20)))),0)&gt;$W2469,"Late","Same day"))</f>
        <v/>
      </c>
      <c r="AF2469" s="26" t="str">
        <f aca="false">IF($A2469="","",IFERROR(INDEX(Validation!$C$193:$C$217,MATCH($A2469,Validation!$A$193:$A$217,0)),IF(COUNTIF(Validation!$U$19:$U$178,$Z2469)&gt;0,$Z2469,IF(COUNTIF(Validation!$S$19:$S$178,$AI2469)=1,INDEX(Validation!$U$19:$U$178,MATCH($AI2469,Validation!$S$19:$S$178,0)),$Z2469))))</f>
        <v/>
      </c>
      <c r="AG2469" s="27" t="str">
        <f aca="false">IF(COUNTA($A2469:$U2469)=0,"",IF($A2469="","No name",IF($F2469="","No date",IF($W2469=0,"Date ilegible",IF(NOT(ISNUMBER($N2469)),"Hours no numéricas",IF($AA2469="NO MATCH","Person no identificada","OK"))))))</f>
        <v/>
      </c>
      <c r="AH2469" s="27" t="str">
        <f aca="false">IF($W2469=0,"No date",IF($W2469&lt;Validation!$B$3,"Before period",IF($W2469&gt;Validation!$C$3,"After period","In period")))</f>
        <v>No date</v>
      </c>
      <c r="AI2469" s="26" t="str">
        <f aca="false">IF($Y2469="","",TRIM(RIGHT(SUBSTITUTE($Y2469," ",REPT(" ",50)),50)))</f>
        <v/>
      </c>
      <c r="AJ2469" s="27" t="str">
        <f aca="false">IF($A2469="","",IF(NOT(ISERROR(MATCH($A2469,Validation!$A$193:$A$217,0))),"Manual mapping",IF(COUNTIF(Validation!$U$19:$U$178,$Z2469)&gt;0,"Direct",IF(COUNTIF(Validation!$S$19:$S$178,$AI2469)=1,"By surname","Unresolved"))))</f>
        <v/>
      </c>
      <c r="AK2469" s="28" t="str">
        <f aca="false">IF($L2469="","",IF(MATCH($L2469,$L$2:$L$3000,0)&lt;&gt;ROW()-1,"",COUNT($AK$1:$AK2468)+1))</f>
        <v/>
      </c>
      <c r="AL2469" s="28" t="str">
        <f aca="false">IF($G2469="","",IF(MATCH($G2469,$G$2:$G$3000,0)&lt;&gt;ROW()-1,"",COUNT($AL$1:$AL2468)+1))</f>
        <v/>
      </c>
      <c r="AM2469" s="28" t="str">
        <f aca="false">IF($H2469="","",IF(MATCH($H2469,$H$2:$H$3000,0)&lt;&gt;ROW()-1,"",COUNT($AM$1:$AM2468)+1))</f>
        <v/>
      </c>
      <c r="AN2469" s="28" t="str">
        <f aca="false">IF($I2469="","",IF(MATCH($I2469,$I$2:$I$3000,0)&lt;&gt;ROW()-1,"",COUNT($AN$1:$AN2468)+1))</f>
        <v/>
      </c>
      <c r="AO2469" s="28" t="str">
        <f aca="false">IF($Q2469="","",IF(MATCH($Q2469,$Q$2:$Q$3000,0)&lt;&gt;ROW()-1,"",COUNT($AO$1:$AO2468)+1))</f>
        <v/>
      </c>
    </row>
    <row r="2470" customFormat="false" ht="12.75" hidden="false" customHeight="true" outlineLevel="0" collapsed="false">
      <c r="W2470" s="24" t="n">
        <f aca="false">IF($F2470="",0,IFERROR(IF(ISNUMBER($F2470),INT($F2470),DATE(VALUE(MID(SUBSTITUTE(LEFT($F2470,FIND(" ",$F2470&amp;" ")-1),"/",REPT(" ",20)),41,20)),VALUE(LEFT(SUBSTITUTE(LEFT($F2470,FIND(" ",$F2470&amp;" ")-1),"/",REPT(" ",20)),20)),VALUE(MID(SUBSTITUTE(LEFT($F2470,FIND(" ",$F2470&amp;" ")-1),"/",REPT(" ",20)),21,20)))),0))</f>
        <v>0</v>
      </c>
      <c r="X2470" s="25" t="str">
        <f aca="false">IF(ISNUMBER($N2470),$N2470*Validation!$B$5,"")</f>
        <v/>
      </c>
      <c r="Y2470" s="26" t="str">
        <f aca="false">IF($A2470="","",SUBSTITUTE(SUBSTITUTE(SUBSTITUTE(SUBSTITUTE(SUBSTITUTE(SUBSTITUTE(SUBSTITUTE(UPPER(TRIM($A2470)),"Á","A"),"É","E"),"Í","I"),"Ó","O"),"Ú","U"),"Ñ","N"),"Ü","U"))</f>
        <v/>
      </c>
      <c r="Z2470" s="26" t="str">
        <f aca="false">IF($Y2470="","",LEFT($Y2470,1)&amp;" "&amp;TRIM(RIGHT(SUBSTITUTE($Y2470," ",REPT(" ",50)),50)))</f>
        <v/>
      </c>
      <c r="AA2470" s="27" t="str">
        <f aca="false">IF($AF2470="","",IF(COUNTIF(Validation!$U$19:$U$178,$AF2470)&gt;0,"OK","NO MATCH"))</f>
        <v/>
      </c>
      <c r="AB2470" s="27" t="str">
        <f aca="false">IF($W2470=0,"",IF(AND($W2470&gt;=Validation!$B$3,$W2470&lt;=Validation!$C$3),"Yes","No"))</f>
        <v/>
      </c>
      <c r="AC2470" s="26" t="str">
        <f aca="false">IF($A2470="","",$AF2470&amp;"|"&amp;TEXT($W2470,"yyyy-mm-dd")&amp;"|"&amp;$J2470&amp;"|"&amp;$N2470)</f>
        <v/>
      </c>
      <c r="AD2470" s="27" t="str">
        <f aca="false">IF($AC2470="","",IF(COUNTIF($AC$2:$AC$3000,$AC2470)&gt;1,"REVIEW","OK"))</f>
        <v/>
      </c>
      <c r="AE2470" s="27" t="str">
        <f aca="false">IF(OR($W2470=0,$O2470=""),"",IF(IFERROR(IF(ISNUMBER($O2470),INT($O2470),DATE(VALUE(MID(SUBSTITUTE(LEFT($O2470,FIND(" ",$O2470&amp;" ")-1),"/",REPT(" ",20)),41,20)),VALUE(LEFT(SUBSTITUTE(LEFT($O2470,FIND(" ",$O2470&amp;" ")-1),"/",REPT(" ",20)),20)),VALUE(MID(SUBSTITUTE(LEFT($O2470,FIND(" ",$O2470&amp;" ")-1),"/",REPT(" ",20)),21,20)))),0)&gt;$W2470,"Late","Same day"))</f>
        <v/>
      </c>
      <c r="AF2470" s="26" t="str">
        <f aca="false">IF($A2470="","",IFERROR(INDEX(Validation!$C$193:$C$217,MATCH($A2470,Validation!$A$193:$A$217,0)),IF(COUNTIF(Validation!$U$19:$U$178,$Z2470)&gt;0,$Z2470,IF(COUNTIF(Validation!$S$19:$S$178,$AI2470)=1,INDEX(Validation!$U$19:$U$178,MATCH($AI2470,Validation!$S$19:$S$178,0)),$Z2470))))</f>
        <v/>
      </c>
      <c r="AG2470" s="27" t="str">
        <f aca="false">IF(COUNTA($A2470:$U2470)=0,"",IF($A2470="","No name",IF($F2470="","No date",IF($W2470=0,"Date ilegible",IF(NOT(ISNUMBER($N2470)),"Hours no numéricas",IF($AA2470="NO MATCH","Person no identificada","OK"))))))</f>
        <v/>
      </c>
      <c r="AH2470" s="27" t="str">
        <f aca="false">IF($W2470=0,"No date",IF($W2470&lt;Validation!$B$3,"Before period",IF($W2470&gt;Validation!$C$3,"After period","In period")))</f>
        <v>No date</v>
      </c>
      <c r="AI2470" s="26" t="str">
        <f aca="false">IF($Y2470="","",TRIM(RIGHT(SUBSTITUTE($Y2470," ",REPT(" ",50)),50)))</f>
        <v/>
      </c>
      <c r="AJ2470" s="27" t="str">
        <f aca="false">IF($A2470="","",IF(NOT(ISERROR(MATCH($A2470,Validation!$A$193:$A$217,0))),"Manual mapping",IF(COUNTIF(Validation!$U$19:$U$178,$Z2470)&gt;0,"Direct",IF(COUNTIF(Validation!$S$19:$S$178,$AI2470)=1,"By surname","Unresolved"))))</f>
        <v/>
      </c>
      <c r="AK2470" s="28" t="str">
        <f aca="false">IF($L2470="","",IF(MATCH($L2470,$L$2:$L$3000,0)&lt;&gt;ROW()-1,"",COUNT($AK$1:$AK2469)+1))</f>
        <v/>
      </c>
      <c r="AL2470" s="28" t="str">
        <f aca="false">IF($G2470="","",IF(MATCH($G2470,$G$2:$G$3000,0)&lt;&gt;ROW()-1,"",COUNT($AL$1:$AL2469)+1))</f>
        <v/>
      </c>
      <c r="AM2470" s="28" t="str">
        <f aca="false">IF($H2470="","",IF(MATCH($H2470,$H$2:$H$3000,0)&lt;&gt;ROW()-1,"",COUNT($AM$1:$AM2469)+1))</f>
        <v/>
      </c>
      <c r="AN2470" s="28" t="str">
        <f aca="false">IF($I2470="","",IF(MATCH($I2470,$I$2:$I$3000,0)&lt;&gt;ROW()-1,"",COUNT($AN$1:$AN2469)+1))</f>
        <v/>
      </c>
      <c r="AO2470" s="28" t="str">
        <f aca="false">IF($Q2470="","",IF(MATCH($Q2470,$Q$2:$Q$3000,0)&lt;&gt;ROW()-1,"",COUNT($AO$1:$AO2469)+1))</f>
        <v/>
      </c>
    </row>
    <row r="2471" customFormat="false" ht="12.75" hidden="false" customHeight="true" outlineLevel="0" collapsed="false">
      <c r="W2471" s="24" t="n">
        <f aca="false">IF($F2471="",0,IFERROR(IF(ISNUMBER($F2471),INT($F2471),DATE(VALUE(MID(SUBSTITUTE(LEFT($F2471,FIND(" ",$F2471&amp;" ")-1),"/",REPT(" ",20)),41,20)),VALUE(LEFT(SUBSTITUTE(LEFT($F2471,FIND(" ",$F2471&amp;" ")-1),"/",REPT(" ",20)),20)),VALUE(MID(SUBSTITUTE(LEFT($F2471,FIND(" ",$F2471&amp;" ")-1),"/",REPT(" ",20)),21,20)))),0))</f>
        <v>0</v>
      </c>
      <c r="X2471" s="25" t="str">
        <f aca="false">IF(ISNUMBER($N2471),$N2471*Validation!$B$5,"")</f>
        <v/>
      </c>
      <c r="Y2471" s="26" t="str">
        <f aca="false">IF($A2471="","",SUBSTITUTE(SUBSTITUTE(SUBSTITUTE(SUBSTITUTE(SUBSTITUTE(SUBSTITUTE(SUBSTITUTE(UPPER(TRIM($A2471)),"Á","A"),"É","E"),"Í","I"),"Ó","O"),"Ú","U"),"Ñ","N"),"Ü","U"))</f>
        <v/>
      </c>
      <c r="Z2471" s="26" t="str">
        <f aca="false">IF($Y2471="","",LEFT($Y2471,1)&amp;" "&amp;TRIM(RIGHT(SUBSTITUTE($Y2471," ",REPT(" ",50)),50)))</f>
        <v/>
      </c>
      <c r="AA2471" s="27" t="str">
        <f aca="false">IF($AF2471="","",IF(COUNTIF(Validation!$U$19:$U$178,$AF2471)&gt;0,"OK","NO MATCH"))</f>
        <v/>
      </c>
      <c r="AB2471" s="27" t="str">
        <f aca="false">IF($W2471=0,"",IF(AND($W2471&gt;=Validation!$B$3,$W2471&lt;=Validation!$C$3),"Yes","No"))</f>
        <v/>
      </c>
      <c r="AC2471" s="26" t="str">
        <f aca="false">IF($A2471="","",$AF2471&amp;"|"&amp;TEXT($W2471,"yyyy-mm-dd")&amp;"|"&amp;$J2471&amp;"|"&amp;$N2471)</f>
        <v/>
      </c>
      <c r="AD2471" s="27" t="str">
        <f aca="false">IF($AC2471="","",IF(COUNTIF($AC$2:$AC$3000,$AC2471)&gt;1,"REVIEW","OK"))</f>
        <v/>
      </c>
      <c r="AE2471" s="27" t="str">
        <f aca="false">IF(OR($W2471=0,$O2471=""),"",IF(IFERROR(IF(ISNUMBER($O2471),INT($O2471),DATE(VALUE(MID(SUBSTITUTE(LEFT($O2471,FIND(" ",$O2471&amp;" ")-1),"/",REPT(" ",20)),41,20)),VALUE(LEFT(SUBSTITUTE(LEFT($O2471,FIND(" ",$O2471&amp;" ")-1),"/",REPT(" ",20)),20)),VALUE(MID(SUBSTITUTE(LEFT($O2471,FIND(" ",$O2471&amp;" ")-1),"/",REPT(" ",20)),21,20)))),0)&gt;$W2471,"Late","Same day"))</f>
        <v/>
      </c>
      <c r="AF2471" s="26" t="str">
        <f aca="false">IF($A2471="","",IFERROR(INDEX(Validation!$C$193:$C$217,MATCH($A2471,Validation!$A$193:$A$217,0)),IF(COUNTIF(Validation!$U$19:$U$178,$Z2471)&gt;0,$Z2471,IF(COUNTIF(Validation!$S$19:$S$178,$AI2471)=1,INDEX(Validation!$U$19:$U$178,MATCH($AI2471,Validation!$S$19:$S$178,0)),$Z2471))))</f>
        <v/>
      </c>
      <c r="AG2471" s="27" t="str">
        <f aca="false">IF(COUNTA($A2471:$U2471)=0,"",IF($A2471="","No name",IF($F2471="","No date",IF($W2471=0,"Date ilegible",IF(NOT(ISNUMBER($N2471)),"Hours no numéricas",IF($AA2471="NO MATCH","Person no identificada","OK"))))))</f>
        <v/>
      </c>
      <c r="AH2471" s="27" t="str">
        <f aca="false">IF($W2471=0,"No date",IF($W2471&lt;Validation!$B$3,"Before period",IF($W2471&gt;Validation!$C$3,"After period","In period")))</f>
        <v>No date</v>
      </c>
      <c r="AI2471" s="26" t="str">
        <f aca="false">IF($Y2471="","",TRIM(RIGHT(SUBSTITUTE($Y2471," ",REPT(" ",50)),50)))</f>
        <v/>
      </c>
      <c r="AJ2471" s="27" t="str">
        <f aca="false">IF($A2471="","",IF(NOT(ISERROR(MATCH($A2471,Validation!$A$193:$A$217,0))),"Manual mapping",IF(COUNTIF(Validation!$U$19:$U$178,$Z2471)&gt;0,"Direct",IF(COUNTIF(Validation!$S$19:$S$178,$AI2471)=1,"By surname","Unresolved"))))</f>
        <v/>
      </c>
      <c r="AK2471" s="28" t="str">
        <f aca="false">IF($L2471="","",IF(MATCH($L2471,$L$2:$L$3000,0)&lt;&gt;ROW()-1,"",COUNT($AK$1:$AK2470)+1))</f>
        <v/>
      </c>
      <c r="AL2471" s="28" t="str">
        <f aca="false">IF($G2471="","",IF(MATCH($G2471,$G$2:$G$3000,0)&lt;&gt;ROW()-1,"",COUNT($AL$1:$AL2470)+1))</f>
        <v/>
      </c>
      <c r="AM2471" s="28" t="str">
        <f aca="false">IF($H2471="","",IF(MATCH($H2471,$H$2:$H$3000,0)&lt;&gt;ROW()-1,"",COUNT($AM$1:$AM2470)+1))</f>
        <v/>
      </c>
      <c r="AN2471" s="28" t="str">
        <f aca="false">IF($I2471="","",IF(MATCH($I2471,$I$2:$I$3000,0)&lt;&gt;ROW()-1,"",COUNT($AN$1:$AN2470)+1))</f>
        <v/>
      </c>
      <c r="AO2471" s="28" t="str">
        <f aca="false">IF($Q2471="","",IF(MATCH($Q2471,$Q$2:$Q$3000,0)&lt;&gt;ROW()-1,"",COUNT($AO$1:$AO2470)+1))</f>
        <v/>
      </c>
    </row>
    <row r="2472" customFormat="false" ht="12.75" hidden="false" customHeight="true" outlineLevel="0" collapsed="false">
      <c r="W2472" s="24" t="n">
        <f aca="false">IF($F2472="",0,IFERROR(IF(ISNUMBER($F2472),INT($F2472),DATE(VALUE(MID(SUBSTITUTE(LEFT($F2472,FIND(" ",$F2472&amp;" ")-1),"/",REPT(" ",20)),41,20)),VALUE(LEFT(SUBSTITUTE(LEFT($F2472,FIND(" ",$F2472&amp;" ")-1),"/",REPT(" ",20)),20)),VALUE(MID(SUBSTITUTE(LEFT($F2472,FIND(" ",$F2472&amp;" ")-1),"/",REPT(" ",20)),21,20)))),0))</f>
        <v>0</v>
      </c>
      <c r="X2472" s="25" t="str">
        <f aca="false">IF(ISNUMBER($N2472),$N2472*Validation!$B$5,"")</f>
        <v/>
      </c>
      <c r="Y2472" s="26" t="str">
        <f aca="false">IF($A2472="","",SUBSTITUTE(SUBSTITUTE(SUBSTITUTE(SUBSTITUTE(SUBSTITUTE(SUBSTITUTE(SUBSTITUTE(UPPER(TRIM($A2472)),"Á","A"),"É","E"),"Í","I"),"Ó","O"),"Ú","U"),"Ñ","N"),"Ü","U"))</f>
        <v/>
      </c>
      <c r="Z2472" s="26" t="str">
        <f aca="false">IF($Y2472="","",LEFT($Y2472,1)&amp;" "&amp;TRIM(RIGHT(SUBSTITUTE($Y2472," ",REPT(" ",50)),50)))</f>
        <v/>
      </c>
      <c r="AA2472" s="27" t="str">
        <f aca="false">IF($AF2472="","",IF(COUNTIF(Validation!$U$19:$U$178,$AF2472)&gt;0,"OK","NO MATCH"))</f>
        <v/>
      </c>
      <c r="AB2472" s="27" t="str">
        <f aca="false">IF($W2472=0,"",IF(AND($W2472&gt;=Validation!$B$3,$W2472&lt;=Validation!$C$3),"Yes","No"))</f>
        <v/>
      </c>
      <c r="AC2472" s="26" t="str">
        <f aca="false">IF($A2472="","",$AF2472&amp;"|"&amp;TEXT($W2472,"yyyy-mm-dd")&amp;"|"&amp;$J2472&amp;"|"&amp;$N2472)</f>
        <v/>
      </c>
      <c r="AD2472" s="27" t="str">
        <f aca="false">IF($AC2472="","",IF(COUNTIF($AC$2:$AC$3000,$AC2472)&gt;1,"REVIEW","OK"))</f>
        <v/>
      </c>
      <c r="AE2472" s="27" t="str">
        <f aca="false">IF(OR($W2472=0,$O2472=""),"",IF(IFERROR(IF(ISNUMBER($O2472),INT($O2472),DATE(VALUE(MID(SUBSTITUTE(LEFT($O2472,FIND(" ",$O2472&amp;" ")-1),"/",REPT(" ",20)),41,20)),VALUE(LEFT(SUBSTITUTE(LEFT($O2472,FIND(" ",$O2472&amp;" ")-1),"/",REPT(" ",20)),20)),VALUE(MID(SUBSTITUTE(LEFT($O2472,FIND(" ",$O2472&amp;" ")-1),"/",REPT(" ",20)),21,20)))),0)&gt;$W2472,"Late","Same day"))</f>
        <v/>
      </c>
      <c r="AF2472" s="26" t="str">
        <f aca="false">IF($A2472="","",IFERROR(INDEX(Validation!$C$193:$C$217,MATCH($A2472,Validation!$A$193:$A$217,0)),IF(COUNTIF(Validation!$U$19:$U$178,$Z2472)&gt;0,$Z2472,IF(COUNTIF(Validation!$S$19:$S$178,$AI2472)=1,INDEX(Validation!$U$19:$U$178,MATCH($AI2472,Validation!$S$19:$S$178,0)),$Z2472))))</f>
        <v/>
      </c>
      <c r="AG2472" s="27" t="str">
        <f aca="false">IF(COUNTA($A2472:$U2472)=0,"",IF($A2472="","No name",IF($F2472="","No date",IF($W2472=0,"Date ilegible",IF(NOT(ISNUMBER($N2472)),"Hours no numéricas",IF($AA2472="NO MATCH","Person no identificada","OK"))))))</f>
        <v/>
      </c>
      <c r="AH2472" s="27" t="str">
        <f aca="false">IF($W2472=0,"No date",IF($W2472&lt;Validation!$B$3,"Before period",IF($W2472&gt;Validation!$C$3,"After period","In period")))</f>
        <v>No date</v>
      </c>
      <c r="AI2472" s="26" t="str">
        <f aca="false">IF($Y2472="","",TRIM(RIGHT(SUBSTITUTE($Y2472," ",REPT(" ",50)),50)))</f>
        <v/>
      </c>
      <c r="AJ2472" s="27" t="str">
        <f aca="false">IF($A2472="","",IF(NOT(ISERROR(MATCH($A2472,Validation!$A$193:$A$217,0))),"Manual mapping",IF(COUNTIF(Validation!$U$19:$U$178,$Z2472)&gt;0,"Direct",IF(COUNTIF(Validation!$S$19:$S$178,$AI2472)=1,"By surname","Unresolved"))))</f>
        <v/>
      </c>
      <c r="AK2472" s="28" t="str">
        <f aca="false">IF($L2472="","",IF(MATCH($L2472,$L$2:$L$3000,0)&lt;&gt;ROW()-1,"",COUNT($AK$1:$AK2471)+1))</f>
        <v/>
      </c>
      <c r="AL2472" s="28" t="str">
        <f aca="false">IF($G2472="","",IF(MATCH($G2472,$G$2:$G$3000,0)&lt;&gt;ROW()-1,"",COUNT($AL$1:$AL2471)+1))</f>
        <v/>
      </c>
      <c r="AM2472" s="28" t="str">
        <f aca="false">IF($H2472="","",IF(MATCH($H2472,$H$2:$H$3000,0)&lt;&gt;ROW()-1,"",COUNT($AM$1:$AM2471)+1))</f>
        <v/>
      </c>
      <c r="AN2472" s="28" t="str">
        <f aca="false">IF($I2472="","",IF(MATCH($I2472,$I$2:$I$3000,0)&lt;&gt;ROW()-1,"",COUNT($AN$1:$AN2471)+1))</f>
        <v/>
      </c>
      <c r="AO2472" s="28" t="str">
        <f aca="false">IF($Q2472="","",IF(MATCH($Q2472,$Q$2:$Q$3000,0)&lt;&gt;ROW()-1,"",COUNT($AO$1:$AO2471)+1))</f>
        <v/>
      </c>
    </row>
    <row r="2473" customFormat="false" ht="12.75" hidden="false" customHeight="true" outlineLevel="0" collapsed="false">
      <c r="W2473" s="24" t="n">
        <f aca="false">IF($F2473="",0,IFERROR(IF(ISNUMBER($F2473),INT($F2473),DATE(VALUE(MID(SUBSTITUTE(LEFT($F2473,FIND(" ",$F2473&amp;" ")-1),"/",REPT(" ",20)),41,20)),VALUE(LEFT(SUBSTITUTE(LEFT($F2473,FIND(" ",$F2473&amp;" ")-1),"/",REPT(" ",20)),20)),VALUE(MID(SUBSTITUTE(LEFT($F2473,FIND(" ",$F2473&amp;" ")-1),"/",REPT(" ",20)),21,20)))),0))</f>
        <v>0</v>
      </c>
      <c r="X2473" s="25" t="str">
        <f aca="false">IF(ISNUMBER($N2473),$N2473*Validation!$B$5,"")</f>
        <v/>
      </c>
      <c r="Y2473" s="26" t="str">
        <f aca="false">IF($A2473="","",SUBSTITUTE(SUBSTITUTE(SUBSTITUTE(SUBSTITUTE(SUBSTITUTE(SUBSTITUTE(SUBSTITUTE(UPPER(TRIM($A2473)),"Á","A"),"É","E"),"Í","I"),"Ó","O"),"Ú","U"),"Ñ","N"),"Ü","U"))</f>
        <v/>
      </c>
      <c r="Z2473" s="26" t="str">
        <f aca="false">IF($Y2473="","",LEFT($Y2473,1)&amp;" "&amp;TRIM(RIGHT(SUBSTITUTE($Y2473," ",REPT(" ",50)),50)))</f>
        <v/>
      </c>
      <c r="AA2473" s="27" t="str">
        <f aca="false">IF($AF2473="","",IF(COUNTIF(Validation!$U$19:$U$178,$AF2473)&gt;0,"OK","NO MATCH"))</f>
        <v/>
      </c>
      <c r="AB2473" s="27" t="str">
        <f aca="false">IF($W2473=0,"",IF(AND($W2473&gt;=Validation!$B$3,$W2473&lt;=Validation!$C$3),"Yes","No"))</f>
        <v/>
      </c>
      <c r="AC2473" s="26" t="str">
        <f aca="false">IF($A2473="","",$AF2473&amp;"|"&amp;TEXT($W2473,"yyyy-mm-dd")&amp;"|"&amp;$J2473&amp;"|"&amp;$N2473)</f>
        <v/>
      </c>
      <c r="AD2473" s="27" t="str">
        <f aca="false">IF($AC2473="","",IF(COUNTIF($AC$2:$AC$3000,$AC2473)&gt;1,"REVIEW","OK"))</f>
        <v/>
      </c>
      <c r="AE2473" s="27" t="str">
        <f aca="false">IF(OR($W2473=0,$O2473=""),"",IF(IFERROR(IF(ISNUMBER($O2473),INT($O2473),DATE(VALUE(MID(SUBSTITUTE(LEFT($O2473,FIND(" ",$O2473&amp;" ")-1),"/",REPT(" ",20)),41,20)),VALUE(LEFT(SUBSTITUTE(LEFT($O2473,FIND(" ",$O2473&amp;" ")-1),"/",REPT(" ",20)),20)),VALUE(MID(SUBSTITUTE(LEFT($O2473,FIND(" ",$O2473&amp;" ")-1),"/",REPT(" ",20)),21,20)))),0)&gt;$W2473,"Late","Same day"))</f>
        <v/>
      </c>
      <c r="AF2473" s="26" t="str">
        <f aca="false">IF($A2473="","",IFERROR(INDEX(Validation!$C$193:$C$217,MATCH($A2473,Validation!$A$193:$A$217,0)),IF(COUNTIF(Validation!$U$19:$U$178,$Z2473)&gt;0,$Z2473,IF(COUNTIF(Validation!$S$19:$S$178,$AI2473)=1,INDEX(Validation!$U$19:$U$178,MATCH($AI2473,Validation!$S$19:$S$178,0)),$Z2473))))</f>
        <v/>
      </c>
      <c r="AG2473" s="27" t="str">
        <f aca="false">IF(COUNTA($A2473:$U2473)=0,"",IF($A2473="","No name",IF($F2473="","No date",IF($W2473=0,"Date ilegible",IF(NOT(ISNUMBER($N2473)),"Hours no numéricas",IF($AA2473="NO MATCH","Person no identificada","OK"))))))</f>
        <v/>
      </c>
      <c r="AH2473" s="27" t="str">
        <f aca="false">IF($W2473=0,"No date",IF($W2473&lt;Validation!$B$3,"Before period",IF($W2473&gt;Validation!$C$3,"After period","In period")))</f>
        <v>No date</v>
      </c>
      <c r="AI2473" s="26" t="str">
        <f aca="false">IF($Y2473="","",TRIM(RIGHT(SUBSTITUTE($Y2473," ",REPT(" ",50)),50)))</f>
        <v/>
      </c>
      <c r="AJ2473" s="27" t="str">
        <f aca="false">IF($A2473="","",IF(NOT(ISERROR(MATCH($A2473,Validation!$A$193:$A$217,0))),"Manual mapping",IF(COUNTIF(Validation!$U$19:$U$178,$Z2473)&gt;0,"Direct",IF(COUNTIF(Validation!$S$19:$S$178,$AI2473)=1,"By surname","Unresolved"))))</f>
        <v/>
      </c>
      <c r="AK2473" s="28" t="str">
        <f aca="false">IF($L2473="","",IF(MATCH($L2473,$L$2:$L$3000,0)&lt;&gt;ROW()-1,"",COUNT($AK$1:$AK2472)+1))</f>
        <v/>
      </c>
      <c r="AL2473" s="28" t="str">
        <f aca="false">IF($G2473="","",IF(MATCH($G2473,$G$2:$G$3000,0)&lt;&gt;ROW()-1,"",COUNT($AL$1:$AL2472)+1))</f>
        <v/>
      </c>
      <c r="AM2473" s="28" t="str">
        <f aca="false">IF($H2473="","",IF(MATCH($H2473,$H$2:$H$3000,0)&lt;&gt;ROW()-1,"",COUNT($AM$1:$AM2472)+1))</f>
        <v/>
      </c>
      <c r="AN2473" s="28" t="str">
        <f aca="false">IF($I2473="","",IF(MATCH($I2473,$I$2:$I$3000,0)&lt;&gt;ROW()-1,"",COUNT($AN$1:$AN2472)+1))</f>
        <v/>
      </c>
      <c r="AO2473" s="28" t="str">
        <f aca="false">IF($Q2473="","",IF(MATCH($Q2473,$Q$2:$Q$3000,0)&lt;&gt;ROW()-1,"",COUNT($AO$1:$AO2472)+1))</f>
        <v/>
      </c>
    </row>
    <row r="2474" customFormat="false" ht="12.75" hidden="false" customHeight="true" outlineLevel="0" collapsed="false">
      <c r="W2474" s="24" t="n">
        <f aca="false">IF($F2474="",0,IFERROR(IF(ISNUMBER($F2474),INT($F2474),DATE(VALUE(MID(SUBSTITUTE(LEFT($F2474,FIND(" ",$F2474&amp;" ")-1),"/",REPT(" ",20)),41,20)),VALUE(LEFT(SUBSTITUTE(LEFT($F2474,FIND(" ",$F2474&amp;" ")-1),"/",REPT(" ",20)),20)),VALUE(MID(SUBSTITUTE(LEFT($F2474,FIND(" ",$F2474&amp;" ")-1),"/",REPT(" ",20)),21,20)))),0))</f>
        <v>0</v>
      </c>
      <c r="X2474" s="25" t="str">
        <f aca="false">IF(ISNUMBER($N2474),$N2474*Validation!$B$5,"")</f>
        <v/>
      </c>
      <c r="Y2474" s="26" t="str">
        <f aca="false">IF($A2474="","",SUBSTITUTE(SUBSTITUTE(SUBSTITUTE(SUBSTITUTE(SUBSTITUTE(SUBSTITUTE(SUBSTITUTE(UPPER(TRIM($A2474)),"Á","A"),"É","E"),"Í","I"),"Ó","O"),"Ú","U"),"Ñ","N"),"Ü","U"))</f>
        <v/>
      </c>
      <c r="Z2474" s="26" t="str">
        <f aca="false">IF($Y2474="","",LEFT($Y2474,1)&amp;" "&amp;TRIM(RIGHT(SUBSTITUTE($Y2474," ",REPT(" ",50)),50)))</f>
        <v/>
      </c>
      <c r="AA2474" s="27" t="str">
        <f aca="false">IF($AF2474="","",IF(COUNTIF(Validation!$U$19:$U$178,$AF2474)&gt;0,"OK","NO MATCH"))</f>
        <v/>
      </c>
      <c r="AB2474" s="27" t="str">
        <f aca="false">IF($W2474=0,"",IF(AND($W2474&gt;=Validation!$B$3,$W2474&lt;=Validation!$C$3),"Yes","No"))</f>
        <v/>
      </c>
      <c r="AC2474" s="26" t="str">
        <f aca="false">IF($A2474="","",$AF2474&amp;"|"&amp;TEXT($W2474,"yyyy-mm-dd")&amp;"|"&amp;$J2474&amp;"|"&amp;$N2474)</f>
        <v/>
      </c>
      <c r="AD2474" s="27" t="str">
        <f aca="false">IF($AC2474="","",IF(COUNTIF($AC$2:$AC$3000,$AC2474)&gt;1,"REVIEW","OK"))</f>
        <v/>
      </c>
      <c r="AE2474" s="27" t="str">
        <f aca="false">IF(OR($W2474=0,$O2474=""),"",IF(IFERROR(IF(ISNUMBER($O2474),INT($O2474),DATE(VALUE(MID(SUBSTITUTE(LEFT($O2474,FIND(" ",$O2474&amp;" ")-1),"/",REPT(" ",20)),41,20)),VALUE(LEFT(SUBSTITUTE(LEFT($O2474,FIND(" ",$O2474&amp;" ")-1),"/",REPT(" ",20)),20)),VALUE(MID(SUBSTITUTE(LEFT($O2474,FIND(" ",$O2474&amp;" ")-1),"/",REPT(" ",20)),21,20)))),0)&gt;$W2474,"Late","Same day"))</f>
        <v/>
      </c>
      <c r="AF2474" s="26" t="str">
        <f aca="false">IF($A2474="","",IFERROR(INDEX(Validation!$C$193:$C$217,MATCH($A2474,Validation!$A$193:$A$217,0)),IF(COUNTIF(Validation!$U$19:$U$178,$Z2474)&gt;0,$Z2474,IF(COUNTIF(Validation!$S$19:$S$178,$AI2474)=1,INDEX(Validation!$U$19:$U$178,MATCH($AI2474,Validation!$S$19:$S$178,0)),$Z2474))))</f>
        <v/>
      </c>
      <c r="AG2474" s="27" t="str">
        <f aca="false">IF(COUNTA($A2474:$U2474)=0,"",IF($A2474="","No name",IF($F2474="","No date",IF($W2474=0,"Date ilegible",IF(NOT(ISNUMBER($N2474)),"Hours no numéricas",IF($AA2474="NO MATCH","Person no identificada","OK"))))))</f>
        <v/>
      </c>
      <c r="AH2474" s="27" t="str">
        <f aca="false">IF($W2474=0,"No date",IF($W2474&lt;Validation!$B$3,"Before period",IF($W2474&gt;Validation!$C$3,"After period","In period")))</f>
        <v>No date</v>
      </c>
      <c r="AI2474" s="26" t="str">
        <f aca="false">IF($Y2474="","",TRIM(RIGHT(SUBSTITUTE($Y2474," ",REPT(" ",50)),50)))</f>
        <v/>
      </c>
      <c r="AJ2474" s="27" t="str">
        <f aca="false">IF($A2474="","",IF(NOT(ISERROR(MATCH($A2474,Validation!$A$193:$A$217,0))),"Manual mapping",IF(COUNTIF(Validation!$U$19:$U$178,$Z2474)&gt;0,"Direct",IF(COUNTIF(Validation!$S$19:$S$178,$AI2474)=1,"By surname","Unresolved"))))</f>
        <v/>
      </c>
      <c r="AK2474" s="28" t="str">
        <f aca="false">IF($L2474="","",IF(MATCH($L2474,$L$2:$L$3000,0)&lt;&gt;ROW()-1,"",COUNT($AK$1:$AK2473)+1))</f>
        <v/>
      </c>
      <c r="AL2474" s="28" t="str">
        <f aca="false">IF($G2474="","",IF(MATCH($G2474,$G$2:$G$3000,0)&lt;&gt;ROW()-1,"",COUNT($AL$1:$AL2473)+1))</f>
        <v/>
      </c>
      <c r="AM2474" s="28" t="str">
        <f aca="false">IF($H2474="","",IF(MATCH($H2474,$H$2:$H$3000,0)&lt;&gt;ROW()-1,"",COUNT($AM$1:$AM2473)+1))</f>
        <v/>
      </c>
      <c r="AN2474" s="28" t="str">
        <f aca="false">IF($I2474="","",IF(MATCH($I2474,$I$2:$I$3000,0)&lt;&gt;ROW()-1,"",COUNT($AN$1:$AN2473)+1))</f>
        <v/>
      </c>
      <c r="AO2474" s="28" t="str">
        <f aca="false">IF($Q2474="","",IF(MATCH($Q2474,$Q$2:$Q$3000,0)&lt;&gt;ROW()-1,"",COUNT($AO$1:$AO2473)+1))</f>
        <v/>
      </c>
    </row>
    <row r="2475" customFormat="false" ht="12.75" hidden="false" customHeight="true" outlineLevel="0" collapsed="false">
      <c r="W2475" s="24" t="n">
        <f aca="false">IF($F2475="",0,IFERROR(IF(ISNUMBER($F2475),INT($F2475),DATE(VALUE(MID(SUBSTITUTE(LEFT($F2475,FIND(" ",$F2475&amp;" ")-1),"/",REPT(" ",20)),41,20)),VALUE(LEFT(SUBSTITUTE(LEFT($F2475,FIND(" ",$F2475&amp;" ")-1),"/",REPT(" ",20)),20)),VALUE(MID(SUBSTITUTE(LEFT($F2475,FIND(" ",$F2475&amp;" ")-1),"/",REPT(" ",20)),21,20)))),0))</f>
        <v>0</v>
      </c>
      <c r="X2475" s="25" t="str">
        <f aca="false">IF(ISNUMBER($N2475),$N2475*Validation!$B$5,"")</f>
        <v/>
      </c>
      <c r="Y2475" s="26" t="str">
        <f aca="false">IF($A2475="","",SUBSTITUTE(SUBSTITUTE(SUBSTITUTE(SUBSTITUTE(SUBSTITUTE(SUBSTITUTE(SUBSTITUTE(UPPER(TRIM($A2475)),"Á","A"),"É","E"),"Í","I"),"Ó","O"),"Ú","U"),"Ñ","N"),"Ü","U"))</f>
        <v/>
      </c>
      <c r="Z2475" s="26" t="str">
        <f aca="false">IF($Y2475="","",LEFT($Y2475,1)&amp;" "&amp;TRIM(RIGHT(SUBSTITUTE($Y2475," ",REPT(" ",50)),50)))</f>
        <v/>
      </c>
      <c r="AA2475" s="27" t="str">
        <f aca="false">IF($AF2475="","",IF(COUNTIF(Validation!$U$19:$U$178,$AF2475)&gt;0,"OK","NO MATCH"))</f>
        <v/>
      </c>
      <c r="AB2475" s="27" t="str">
        <f aca="false">IF($W2475=0,"",IF(AND($W2475&gt;=Validation!$B$3,$W2475&lt;=Validation!$C$3),"Yes","No"))</f>
        <v/>
      </c>
      <c r="AC2475" s="26" t="str">
        <f aca="false">IF($A2475="","",$AF2475&amp;"|"&amp;TEXT($W2475,"yyyy-mm-dd")&amp;"|"&amp;$J2475&amp;"|"&amp;$N2475)</f>
        <v/>
      </c>
      <c r="AD2475" s="27" t="str">
        <f aca="false">IF($AC2475="","",IF(COUNTIF($AC$2:$AC$3000,$AC2475)&gt;1,"REVIEW","OK"))</f>
        <v/>
      </c>
      <c r="AE2475" s="27" t="str">
        <f aca="false">IF(OR($W2475=0,$O2475=""),"",IF(IFERROR(IF(ISNUMBER($O2475),INT($O2475),DATE(VALUE(MID(SUBSTITUTE(LEFT($O2475,FIND(" ",$O2475&amp;" ")-1),"/",REPT(" ",20)),41,20)),VALUE(LEFT(SUBSTITUTE(LEFT($O2475,FIND(" ",$O2475&amp;" ")-1),"/",REPT(" ",20)),20)),VALUE(MID(SUBSTITUTE(LEFT($O2475,FIND(" ",$O2475&amp;" ")-1),"/",REPT(" ",20)),21,20)))),0)&gt;$W2475,"Late","Same day"))</f>
        <v/>
      </c>
      <c r="AF2475" s="26" t="str">
        <f aca="false">IF($A2475="","",IFERROR(INDEX(Validation!$C$193:$C$217,MATCH($A2475,Validation!$A$193:$A$217,0)),IF(COUNTIF(Validation!$U$19:$U$178,$Z2475)&gt;0,$Z2475,IF(COUNTIF(Validation!$S$19:$S$178,$AI2475)=1,INDEX(Validation!$U$19:$U$178,MATCH($AI2475,Validation!$S$19:$S$178,0)),$Z2475))))</f>
        <v/>
      </c>
      <c r="AG2475" s="27" t="str">
        <f aca="false">IF(COUNTA($A2475:$U2475)=0,"",IF($A2475="","No name",IF($F2475="","No date",IF($W2475=0,"Date ilegible",IF(NOT(ISNUMBER($N2475)),"Hours no numéricas",IF($AA2475="NO MATCH","Person no identificada","OK"))))))</f>
        <v/>
      </c>
      <c r="AH2475" s="27" t="str">
        <f aca="false">IF($W2475=0,"No date",IF($W2475&lt;Validation!$B$3,"Before period",IF($W2475&gt;Validation!$C$3,"After period","In period")))</f>
        <v>No date</v>
      </c>
      <c r="AI2475" s="26" t="str">
        <f aca="false">IF($Y2475="","",TRIM(RIGHT(SUBSTITUTE($Y2475," ",REPT(" ",50)),50)))</f>
        <v/>
      </c>
      <c r="AJ2475" s="27" t="str">
        <f aca="false">IF($A2475="","",IF(NOT(ISERROR(MATCH($A2475,Validation!$A$193:$A$217,0))),"Manual mapping",IF(COUNTIF(Validation!$U$19:$U$178,$Z2475)&gt;0,"Direct",IF(COUNTIF(Validation!$S$19:$S$178,$AI2475)=1,"By surname","Unresolved"))))</f>
        <v/>
      </c>
      <c r="AK2475" s="28" t="str">
        <f aca="false">IF($L2475="","",IF(MATCH($L2475,$L$2:$L$3000,0)&lt;&gt;ROW()-1,"",COUNT($AK$1:$AK2474)+1))</f>
        <v/>
      </c>
      <c r="AL2475" s="28" t="str">
        <f aca="false">IF($G2475="","",IF(MATCH($G2475,$G$2:$G$3000,0)&lt;&gt;ROW()-1,"",COUNT($AL$1:$AL2474)+1))</f>
        <v/>
      </c>
      <c r="AM2475" s="28" t="str">
        <f aca="false">IF($H2475="","",IF(MATCH($H2475,$H$2:$H$3000,0)&lt;&gt;ROW()-1,"",COUNT($AM$1:$AM2474)+1))</f>
        <v/>
      </c>
      <c r="AN2475" s="28" t="str">
        <f aca="false">IF($I2475="","",IF(MATCH($I2475,$I$2:$I$3000,0)&lt;&gt;ROW()-1,"",COUNT($AN$1:$AN2474)+1))</f>
        <v/>
      </c>
      <c r="AO2475" s="28" t="str">
        <f aca="false">IF($Q2475="","",IF(MATCH($Q2475,$Q$2:$Q$3000,0)&lt;&gt;ROW()-1,"",COUNT($AO$1:$AO2474)+1))</f>
        <v/>
      </c>
    </row>
    <row r="2476" customFormat="false" ht="12.75" hidden="false" customHeight="true" outlineLevel="0" collapsed="false">
      <c r="W2476" s="24" t="n">
        <f aca="false">IF($F2476="",0,IFERROR(IF(ISNUMBER($F2476),INT($F2476),DATE(VALUE(MID(SUBSTITUTE(LEFT($F2476,FIND(" ",$F2476&amp;" ")-1),"/",REPT(" ",20)),41,20)),VALUE(LEFT(SUBSTITUTE(LEFT($F2476,FIND(" ",$F2476&amp;" ")-1),"/",REPT(" ",20)),20)),VALUE(MID(SUBSTITUTE(LEFT($F2476,FIND(" ",$F2476&amp;" ")-1),"/",REPT(" ",20)),21,20)))),0))</f>
        <v>0</v>
      </c>
      <c r="X2476" s="25" t="str">
        <f aca="false">IF(ISNUMBER($N2476),$N2476*Validation!$B$5,"")</f>
        <v/>
      </c>
      <c r="Y2476" s="26" t="str">
        <f aca="false">IF($A2476="","",SUBSTITUTE(SUBSTITUTE(SUBSTITUTE(SUBSTITUTE(SUBSTITUTE(SUBSTITUTE(SUBSTITUTE(UPPER(TRIM($A2476)),"Á","A"),"É","E"),"Í","I"),"Ó","O"),"Ú","U"),"Ñ","N"),"Ü","U"))</f>
        <v/>
      </c>
      <c r="Z2476" s="26" t="str">
        <f aca="false">IF($Y2476="","",LEFT($Y2476,1)&amp;" "&amp;TRIM(RIGHT(SUBSTITUTE($Y2476," ",REPT(" ",50)),50)))</f>
        <v/>
      </c>
      <c r="AA2476" s="27" t="str">
        <f aca="false">IF($AF2476="","",IF(COUNTIF(Validation!$U$19:$U$178,$AF2476)&gt;0,"OK","NO MATCH"))</f>
        <v/>
      </c>
      <c r="AB2476" s="27" t="str">
        <f aca="false">IF($W2476=0,"",IF(AND($W2476&gt;=Validation!$B$3,$W2476&lt;=Validation!$C$3),"Yes","No"))</f>
        <v/>
      </c>
      <c r="AC2476" s="26" t="str">
        <f aca="false">IF($A2476="","",$AF2476&amp;"|"&amp;TEXT($W2476,"yyyy-mm-dd")&amp;"|"&amp;$J2476&amp;"|"&amp;$N2476)</f>
        <v/>
      </c>
      <c r="AD2476" s="27" t="str">
        <f aca="false">IF($AC2476="","",IF(COUNTIF($AC$2:$AC$3000,$AC2476)&gt;1,"REVIEW","OK"))</f>
        <v/>
      </c>
      <c r="AE2476" s="27" t="str">
        <f aca="false">IF(OR($W2476=0,$O2476=""),"",IF(IFERROR(IF(ISNUMBER($O2476),INT($O2476),DATE(VALUE(MID(SUBSTITUTE(LEFT($O2476,FIND(" ",$O2476&amp;" ")-1),"/",REPT(" ",20)),41,20)),VALUE(LEFT(SUBSTITUTE(LEFT($O2476,FIND(" ",$O2476&amp;" ")-1),"/",REPT(" ",20)),20)),VALUE(MID(SUBSTITUTE(LEFT($O2476,FIND(" ",$O2476&amp;" ")-1),"/",REPT(" ",20)),21,20)))),0)&gt;$W2476,"Late","Same day"))</f>
        <v/>
      </c>
      <c r="AF2476" s="26" t="str">
        <f aca="false">IF($A2476="","",IFERROR(INDEX(Validation!$C$193:$C$217,MATCH($A2476,Validation!$A$193:$A$217,0)),IF(COUNTIF(Validation!$U$19:$U$178,$Z2476)&gt;0,$Z2476,IF(COUNTIF(Validation!$S$19:$S$178,$AI2476)=1,INDEX(Validation!$U$19:$U$178,MATCH($AI2476,Validation!$S$19:$S$178,0)),$Z2476))))</f>
        <v/>
      </c>
      <c r="AG2476" s="27" t="str">
        <f aca="false">IF(COUNTA($A2476:$U2476)=0,"",IF($A2476="","No name",IF($F2476="","No date",IF($W2476=0,"Date ilegible",IF(NOT(ISNUMBER($N2476)),"Hours no numéricas",IF($AA2476="NO MATCH","Person no identificada","OK"))))))</f>
        <v/>
      </c>
      <c r="AH2476" s="27" t="str">
        <f aca="false">IF($W2476=0,"No date",IF($W2476&lt;Validation!$B$3,"Before period",IF($W2476&gt;Validation!$C$3,"After period","In period")))</f>
        <v>No date</v>
      </c>
      <c r="AI2476" s="26" t="str">
        <f aca="false">IF($Y2476="","",TRIM(RIGHT(SUBSTITUTE($Y2476," ",REPT(" ",50)),50)))</f>
        <v/>
      </c>
      <c r="AJ2476" s="27" t="str">
        <f aca="false">IF($A2476="","",IF(NOT(ISERROR(MATCH($A2476,Validation!$A$193:$A$217,0))),"Manual mapping",IF(COUNTIF(Validation!$U$19:$U$178,$Z2476)&gt;0,"Direct",IF(COUNTIF(Validation!$S$19:$S$178,$AI2476)=1,"By surname","Unresolved"))))</f>
        <v/>
      </c>
      <c r="AK2476" s="28" t="str">
        <f aca="false">IF($L2476="","",IF(MATCH($L2476,$L$2:$L$3000,0)&lt;&gt;ROW()-1,"",COUNT($AK$1:$AK2475)+1))</f>
        <v/>
      </c>
      <c r="AL2476" s="28" t="str">
        <f aca="false">IF($G2476="","",IF(MATCH($G2476,$G$2:$G$3000,0)&lt;&gt;ROW()-1,"",COUNT($AL$1:$AL2475)+1))</f>
        <v/>
      </c>
      <c r="AM2476" s="28" t="str">
        <f aca="false">IF($H2476="","",IF(MATCH($H2476,$H$2:$H$3000,0)&lt;&gt;ROW()-1,"",COUNT($AM$1:$AM2475)+1))</f>
        <v/>
      </c>
      <c r="AN2476" s="28" t="str">
        <f aca="false">IF($I2476="","",IF(MATCH($I2476,$I$2:$I$3000,0)&lt;&gt;ROW()-1,"",COUNT($AN$1:$AN2475)+1))</f>
        <v/>
      </c>
      <c r="AO2476" s="28" t="str">
        <f aca="false">IF($Q2476="","",IF(MATCH($Q2476,$Q$2:$Q$3000,0)&lt;&gt;ROW()-1,"",COUNT($AO$1:$AO2475)+1))</f>
        <v/>
      </c>
    </row>
    <row r="2477" customFormat="false" ht="12.75" hidden="false" customHeight="true" outlineLevel="0" collapsed="false">
      <c r="W2477" s="24" t="n">
        <f aca="false">IF($F2477="",0,IFERROR(IF(ISNUMBER($F2477),INT($F2477),DATE(VALUE(MID(SUBSTITUTE(LEFT($F2477,FIND(" ",$F2477&amp;" ")-1),"/",REPT(" ",20)),41,20)),VALUE(LEFT(SUBSTITUTE(LEFT($F2477,FIND(" ",$F2477&amp;" ")-1),"/",REPT(" ",20)),20)),VALUE(MID(SUBSTITUTE(LEFT($F2477,FIND(" ",$F2477&amp;" ")-1),"/",REPT(" ",20)),21,20)))),0))</f>
        <v>0</v>
      </c>
      <c r="X2477" s="25" t="str">
        <f aca="false">IF(ISNUMBER($N2477),$N2477*Validation!$B$5,"")</f>
        <v/>
      </c>
      <c r="Y2477" s="26" t="str">
        <f aca="false">IF($A2477="","",SUBSTITUTE(SUBSTITUTE(SUBSTITUTE(SUBSTITUTE(SUBSTITUTE(SUBSTITUTE(SUBSTITUTE(UPPER(TRIM($A2477)),"Á","A"),"É","E"),"Í","I"),"Ó","O"),"Ú","U"),"Ñ","N"),"Ü","U"))</f>
        <v/>
      </c>
      <c r="Z2477" s="26" t="str">
        <f aca="false">IF($Y2477="","",LEFT($Y2477,1)&amp;" "&amp;TRIM(RIGHT(SUBSTITUTE($Y2477," ",REPT(" ",50)),50)))</f>
        <v/>
      </c>
      <c r="AA2477" s="27" t="str">
        <f aca="false">IF($AF2477="","",IF(COUNTIF(Validation!$U$19:$U$178,$AF2477)&gt;0,"OK","NO MATCH"))</f>
        <v/>
      </c>
      <c r="AB2477" s="27" t="str">
        <f aca="false">IF($W2477=0,"",IF(AND($W2477&gt;=Validation!$B$3,$W2477&lt;=Validation!$C$3),"Yes","No"))</f>
        <v/>
      </c>
      <c r="AC2477" s="26" t="str">
        <f aca="false">IF($A2477="","",$AF2477&amp;"|"&amp;TEXT($W2477,"yyyy-mm-dd")&amp;"|"&amp;$J2477&amp;"|"&amp;$N2477)</f>
        <v/>
      </c>
      <c r="AD2477" s="27" t="str">
        <f aca="false">IF($AC2477="","",IF(COUNTIF($AC$2:$AC$3000,$AC2477)&gt;1,"REVIEW","OK"))</f>
        <v/>
      </c>
      <c r="AE2477" s="27" t="str">
        <f aca="false">IF(OR($W2477=0,$O2477=""),"",IF(IFERROR(IF(ISNUMBER($O2477),INT($O2477),DATE(VALUE(MID(SUBSTITUTE(LEFT($O2477,FIND(" ",$O2477&amp;" ")-1),"/",REPT(" ",20)),41,20)),VALUE(LEFT(SUBSTITUTE(LEFT($O2477,FIND(" ",$O2477&amp;" ")-1),"/",REPT(" ",20)),20)),VALUE(MID(SUBSTITUTE(LEFT($O2477,FIND(" ",$O2477&amp;" ")-1),"/",REPT(" ",20)),21,20)))),0)&gt;$W2477,"Late","Same day"))</f>
        <v/>
      </c>
      <c r="AF2477" s="26" t="str">
        <f aca="false">IF($A2477="","",IFERROR(INDEX(Validation!$C$193:$C$217,MATCH($A2477,Validation!$A$193:$A$217,0)),IF(COUNTIF(Validation!$U$19:$U$178,$Z2477)&gt;0,$Z2477,IF(COUNTIF(Validation!$S$19:$S$178,$AI2477)=1,INDEX(Validation!$U$19:$U$178,MATCH($AI2477,Validation!$S$19:$S$178,0)),$Z2477))))</f>
        <v/>
      </c>
      <c r="AG2477" s="27" t="str">
        <f aca="false">IF(COUNTA($A2477:$U2477)=0,"",IF($A2477="","No name",IF($F2477="","No date",IF($W2477=0,"Date ilegible",IF(NOT(ISNUMBER($N2477)),"Hours no numéricas",IF($AA2477="NO MATCH","Person no identificada","OK"))))))</f>
        <v/>
      </c>
      <c r="AH2477" s="27" t="str">
        <f aca="false">IF($W2477=0,"No date",IF($W2477&lt;Validation!$B$3,"Before period",IF($W2477&gt;Validation!$C$3,"After period","In period")))</f>
        <v>No date</v>
      </c>
      <c r="AI2477" s="26" t="str">
        <f aca="false">IF($Y2477="","",TRIM(RIGHT(SUBSTITUTE($Y2477," ",REPT(" ",50)),50)))</f>
        <v/>
      </c>
      <c r="AJ2477" s="27" t="str">
        <f aca="false">IF($A2477="","",IF(NOT(ISERROR(MATCH($A2477,Validation!$A$193:$A$217,0))),"Manual mapping",IF(COUNTIF(Validation!$U$19:$U$178,$Z2477)&gt;0,"Direct",IF(COUNTIF(Validation!$S$19:$S$178,$AI2477)=1,"By surname","Unresolved"))))</f>
        <v/>
      </c>
      <c r="AK2477" s="28" t="str">
        <f aca="false">IF($L2477="","",IF(MATCH($L2477,$L$2:$L$3000,0)&lt;&gt;ROW()-1,"",COUNT($AK$1:$AK2476)+1))</f>
        <v/>
      </c>
      <c r="AL2477" s="28" t="str">
        <f aca="false">IF($G2477="","",IF(MATCH($G2477,$G$2:$G$3000,0)&lt;&gt;ROW()-1,"",COUNT($AL$1:$AL2476)+1))</f>
        <v/>
      </c>
      <c r="AM2477" s="28" t="str">
        <f aca="false">IF($H2477="","",IF(MATCH($H2477,$H$2:$H$3000,0)&lt;&gt;ROW()-1,"",COUNT($AM$1:$AM2476)+1))</f>
        <v/>
      </c>
      <c r="AN2477" s="28" t="str">
        <f aca="false">IF($I2477="","",IF(MATCH($I2477,$I$2:$I$3000,0)&lt;&gt;ROW()-1,"",COUNT($AN$1:$AN2476)+1))</f>
        <v/>
      </c>
      <c r="AO2477" s="28" t="str">
        <f aca="false">IF($Q2477="","",IF(MATCH($Q2477,$Q$2:$Q$3000,0)&lt;&gt;ROW()-1,"",COUNT($AO$1:$AO2476)+1))</f>
        <v/>
      </c>
    </row>
    <row r="2478" customFormat="false" ht="12.75" hidden="false" customHeight="true" outlineLevel="0" collapsed="false">
      <c r="W2478" s="24" t="n">
        <f aca="false">IF($F2478="",0,IFERROR(IF(ISNUMBER($F2478),INT($F2478),DATE(VALUE(MID(SUBSTITUTE(LEFT($F2478,FIND(" ",$F2478&amp;" ")-1),"/",REPT(" ",20)),41,20)),VALUE(LEFT(SUBSTITUTE(LEFT($F2478,FIND(" ",$F2478&amp;" ")-1),"/",REPT(" ",20)),20)),VALUE(MID(SUBSTITUTE(LEFT($F2478,FIND(" ",$F2478&amp;" ")-1),"/",REPT(" ",20)),21,20)))),0))</f>
        <v>0</v>
      </c>
      <c r="X2478" s="25" t="str">
        <f aca="false">IF(ISNUMBER($N2478),$N2478*Validation!$B$5,"")</f>
        <v/>
      </c>
      <c r="Y2478" s="26" t="str">
        <f aca="false">IF($A2478="","",SUBSTITUTE(SUBSTITUTE(SUBSTITUTE(SUBSTITUTE(SUBSTITUTE(SUBSTITUTE(SUBSTITUTE(UPPER(TRIM($A2478)),"Á","A"),"É","E"),"Í","I"),"Ó","O"),"Ú","U"),"Ñ","N"),"Ü","U"))</f>
        <v/>
      </c>
      <c r="Z2478" s="26" t="str">
        <f aca="false">IF($Y2478="","",LEFT($Y2478,1)&amp;" "&amp;TRIM(RIGHT(SUBSTITUTE($Y2478," ",REPT(" ",50)),50)))</f>
        <v/>
      </c>
      <c r="AA2478" s="27" t="str">
        <f aca="false">IF($AF2478="","",IF(COUNTIF(Validation!$U$19:$U$178,$AF2478)&gt;0,"OK","NO MATCH"))</f>
        <v/>
      </c>
      <c r="AB2478" s="27" t="str">
        <f aca="false">IF($W2478=0,"",IF(AND($W2478&gt;=Validation!$B$3,$W2478&lt;=Validation!$C$3),"Yes","No"))</f>
        <v/>
      </c>
      <c r="AC2478" s="26" t="str">
        <f aca="false">IF($A2478="","",$AF2478&amp;"|"&amp;TEXT($W2478,"yyyy-mm-dd")&amp;"|"&amp;$J2478&amp;"|"&amp;$N2478)</f>
        <v/>
      </c>
      <c r="AD2478" s="27" t="str">
        <f aca="false">IF($AC2478="","",IF(COUNTIF($AC$2:$AC$3000,$AC2478)&gt;1,"REVIEW","OK"))</f>
        <v/>
      </c>
      <c r="AE2478" s="27" t="str">
        <f aca="false">IF(OR($W2478=0,$O2478=""),"",IF(IFERROR(IF(ISNUMBER($O2478),INT($O2478),DATE(VALUE(MID(SUBSTITUTE(LEFT($O2478,FIND(" ",$O2478&amp;" ")-1),"/",REPT(" ",20)),41,20)),VALUE(LEFT(SUBSTITUTE(LEFT($O2478,FIND(" ",$O2478&amp;" ")-1),"/",REPT(" ",20)),20)),VALUE(MID(SUBSTITUTE(LEFT($O2478,FIND(" ",$O2478&amp;" ")-1),"/",REPT(" ",20)),21,20)))),0)&gt;$W2478,"Late","Same day"))</f>
        <v/>
      </c>
      <c r="AF2478" s="26" t="str">
        <f aca="false">IF($A2478="","",IFERROR(INDEX(Validation!$C$193:$C$217,MATCH($A2478,Validation!$A$193:$A$217,0)),IF(COUNTIF(Validation!$U$19:$U$178,$Z2478)&gt;0,$Z2478,IF(COUNTIF(Validation!$S$19:$S$178,$AI2478)=1,INDEX(Validation!$U$19:$U$178,MATCH($AI2478,Validation!$S$19:$S$178,0)),$Z2478))))</f>
        <v/>
      </c>
      <c r="AG2478" s="27" t="str">
        <f aca="false">IF(COUNTA($A2478:$U2478)=0,"",IF($A2478="","No name",IF($F2478="","No date",IF($W2478=0,"Date ilegible",IF(NOT(ISNUMBER($N2478)),"Hours no numéricas",IF($AA2478="NO MATCH","Person no identificada","OK"))))))</f>
        <v/>
      </c>
      <c r="AH2478" s="27" t="str">
        <f aca="false">IF($W2478=0,"No date",IF($W2478&lt;Validation!$B$3,"Before period",IF($W2478&gt;Validation!$C$3,"After period","In period")))</f>
        <v>No date</v>
      </c>
      <c r="AI2478" s="26" t="str">
        <f aca="false">IF($Y2478="","",TRIM(RIGHT(SUBSTITUTE($Y2478," ",REPT(" ",50)),50)))</f>
        <v/>
      </c>
      <c r="AJ2478" s="27" t="str">
        <f aca="false">IF($A2478="","",IF(NOT(ISERROR(MATCH($A2478,Validation!$A$193:$A$217,0))),"Manual mapping",IF(COUNTIF(Validation!$U$19:$U$178,$Z2478)&gt;0,"Direct",IF(COUNTIF(Validation!$S$19:$S$178,$AI2478)=1,"By surname","Unresolved"))))</f>
        <v/>
      </c>
      <c r="AK2478" s="28" t="str">
        <f aca="false">IF($L2478="","",IF(MATCH($L2478,$L$2:$L$3000,0)&lt;&gt;ROW()-1,"",COUNT($AK$1:$AK2477)+1))</f>
        <v/>
      </c>
      <c r="AL2478" s="28" t="str">
        <f aca="false">IF($G2478="","",IF(MATCH($G2478,$G$2:$G$3000,0)&lt;&gt;ROW()-1,"",COUNT($AL$1:$AL2477)+1))</f>
        <v/>
      </c>
      <c r="AM2478" s="28" t="str">
        <f aca="false">IF($H2478="","",IF(MATCH($H2478,$H$2:$H$3000,0)&lt;&gt;ROW()-1,"",COUNT($AM$1:$AM2477)+1))</f>
        <v/>
      </c>
      <c r="AN2478" s="28" t="str">
        <f aca="false">IF($I2478="","",IF(MATCH($I2478,$I$2:$I$3000,0)&lt;&gt;ROW()-1,"",COUNT($AN$1:$AN2477)+1))</f>
        <v/>
      </c>
      <c r="AO2478" s="28" t="str">
        <f aca="false">IF($Q2478="","",IF(MATCH($Q2478,$Q$2:$Q$3000,0)&lt;&gt;ROW()-1,"",COUNT($AO$1:$AO2477)+1))</f>
        <v/>
      </c>
    </row>
    <row r="2479" customFormat="false" ht="12.75" hidden="false" customHeight="true" outlineLevel="0" collapsed="false">
      <c r="W2479" s="24" t="n">
        <f aca="false">IF($F2479="",0,IFERROR(IF(ISNUMBER($F2479),INT($F2479),DATE(VALUE(MID(SUBSTITUTE(LEFT($F2479,FIND(" ",$F2479&amp;" ")-1),"/",REPT(" ",20)),41,20)),VALUE(LEFT(SUBSTITUTE(LEFT($F2479,FIND(" ",$F2479&amp;" ")-1),"/",REPT(" ",20)),20)),VALUE(MID(SUBSTITUTE(LEFT($F2479,FIND(" ",$F2479&amp;" ")-1),"/",REPT(" ",20)),21,20)))),0))</f>
        <v>0</v>
      </c>
      <c r="X2479" s="25" t="str">
        <f aca="false">IF(ISNUMBER($N2479),$N2479*Validation!$B$5,"")</f>
        <v/>
      </c>
      <c r="Y2479" s="26" t="str">
        <f aca="false">IF($A2479="","",SUBSTITUTE(SUBSTITUTE(SUBSTITUTE(SUBSTITUTE(SUBSTITUTE(SUBSTITUTE(SUBSTITUTE(UPPER(TRIM($A2479)),"Á","A"),"É","E"),"Í","I"),"Ó","O"),"Ú","U"),"Ñ","N"),"Ü","U"))</f>
        <v/>
      </c>
      <c r="Z2479" s="26" t="str">
        <f aca="false">IF($Y2479="","",LEFT($Y2479,1)&amp;" "&amp;TRIM(RIGHT(SUBSTITUTE($Y2479," ",REPT(" ",50)),50)))</f>
        <v/>
      </c>
      <c r="AA2479" s="27" t="str">
        <f aca="false">IF($AF2479="","",IF(COUNTIF(Validation!$U$19:$U$178,$AF2479)&gt;0,"OK","NO MATCH"))</f>
        <v/>
      </c>
      <c r="AB2479" s="27" t="str">
        <f aca="false">IF($W2479=0,"",IF(AND($W2479&gt;=Validation!$B$3,$W2479&lt;=Validation!$C$3),"Yes","No"))</f>
        <v/>
      </c>
      <c r="AC2479" s="26" t="str">
        <f aca="false">IF($A2479="","",$AF2479&amp;"|"&amp;TEXT($W2479,"yyyy-mm-dd")&amp;"|"&amp;$J2479&amp;"|"&amp;$N2479)</f>
        <v/>
      </c>
      <c r="AD2479" s="27" t="str">
        <f aca="false">IF($AC2479="","",IF(COUNTIF($AC$2:$AC$3000,$AC2479)&gt;1,"REVIEW","OK"))</f>
        <v/>
      </c>
      <c r="AE2479" s="27" t="str">
        <f aca="false">IF(OR($W2479=0,$O2479=""),"",IF(IFERROR(IF(ISNUMBER($O2479),INT($O2479),DATE(VALUE(MID(SUBSTITUTE(LEFT($O2479,FIND(" ",$O2479&amp;" ")-1),"/",REPT(" ",20)),41,20)),VALUE(LEFT(SUBSTITUTE(LEFT($O2479,FIND(" ",$O2479&amp;" ")-1),"/",REPT(" ",20)),20)),VALUE(MID(SUBSTITUTE(LEFT($O2479,FIND(" ",$O2479&amp;" ")-1),"/",REPT(" ",20)),21,20)))),0)&gt;$W2479,"Late","Same day"))</f>
        <v/>
      </c>
      <c r="AF2479" s="26" t="str">
        <f aca="false">IF($A2479="","",IFERROR(INDEX(Validation!$C$193:$C$217,MATCH($A2479,Validation!$A$193:$A$217,0)),IF(COUNTIF(Validation!$U$19:$U$178,$Z2479)&gt;0,$Z2479,IF(COUNTIF(Validation!$S$19:$S$178,$AI2479)=1,INDEX(Validation!$U$19:$U$178,MATCH($AI2479,Validation!$S$19:$S$178,0)),$Z2479))))</f>
        <v/>
      </c>
      <c r="AG2479" s="27" t="str">
        <f aca="false">IF(COUNTA($A2479:$U2479)=0,"",IF($A2479="","No name",IF($F2479="","No date",IF($W2479=0,"Date ilegible",IF(NOT(ISNUMBER($N2479)),"Hours no numéricas",IF($AA2479="NO MATCH","Person no identificada","OK"))))))</f>
        <v/>
      </c>
      <c r="AH2479" s="27" t="str">
        <f aca="false">IF($W2479=0,"No date",IF($W2479&lt;Validation!$B$3,"Before period",IF($W2479&gt;Validation!$C$3,"After period","In period")))</f>
        <v>No date</v>
      </c>
      <c r="AI2479" s="26" t="str">
        <f aca="false">IF($Y2479="","",TRIM(RIGHT(SUBSTITUTE($Y2479," ",REPT(" ",50)),50)))</f>
        <v/>
      </c>
      <c r="AJ2479" s="27" t="str">
        <f aca="false">IF($A2479="","",IF(NOT(ISERROR(MATCH($A2479,Validation!$A$193:$A$217,0))),"Manual mapping",IF(COUNTIF(Validation!$U$19:$U$178,$Z2479)&gt;0,"Direct",IF(COUNTIF(Validation!$S$19:$S$178,$AI2479)=1,"By surname","Unresolved"))))</f>
        <v/>
      </c>
      <c r="AK2479" s="28" t="str">
        <f aca="false">IF($L2479="","",IF(MATCH($L2479,$L$2:$L$3000,0)&lt;&gt;ROW()-1,"",COUNT($AK$1:$AK2478)+1))</f>
        <v/>
      </c>
      <c r="AL2479" s="28" t="str">
        <f aca="false">IF($G2479="","",IF(MATCH($G2479,$G$2:$G$3000,0)&lt;&gt;ROW()-1,"",COUNT($AL$1:$AL2478)+1))</f>
        <v/>
      </c>
      <c r="AM2479" s="28" t="str">
        <f aca="false">IF($H2479="","",IF(MATCH($H2479,$H$2:$H$3000,0)&lt;&gt;ROW()-1,"",COUNT($AM$1:$AM2478)+1))</f>
        <v/>
      </c>
      <c r="AN2479" s="28" t="str">
        <f aca="false">IF($I2479="","",IF(MATCH($I2479,$I$2:$I$3000,0)&lt;&gt;ROW()-1,"",COUNT($AN$1:$AN2478)+1))</f>
        <v/>
      </c>
      <c r="AO2479" s="28" t="str">
        <f aca="false">IF($Q2479="","",IF(MATCH($Q2479,$Q$2:$Q$3000,0)&lt;&gt;ROW()-1,"",COUNT($AO$1:$AO2478)+1))</f>
        <v/>
      </c>
    </row>
    <row r="2480" customFormat="false" ht="12.75" hidden="false" customHeight="true" outlineLevel="0" collapsed="false">
      <c r="W2480" s="24" t="n">
        <f aca="false">IF($F2480="",0,IFERROR(IF(ISNUMBER($F2480),INT($F2480),DATE(VALUE(MID(SUBSTITUTE(LEFT($F2480,FIND(" ",$F2480&amp;" ")-1),"/",REPT(" ",20)),41,20)),VALUE(LEFT(SUBSTITUTE(LEFT($F2480,FIND(" ",$F2480&amp;" ")-1),"/",REPT(" ",20)),20)),VALUE(MID(SUBSTITUTE(LEFT($F2480,FIND(" ",$F2480&amp;" ")-1),"/",REPT(" ",20)),21,20)))),0))</f>
        <v>0</v>
      </c>
      <c r="X2480" s="25" t="str">
        <f aca="false">IF(ISNUMBER($N2480),$N2480*Validation!$B$5,"")</f>
        <v/>
      </c>
      <c r="Y2480" s="26" t="str">
        <f aca="false">IF($A2480="","",SUBSTITUTE(SUBSTITUTE(SUBSTITUTE(SUBSTITUTE(SUBSTITUTE(SUBSTITUTE(SUBSTITUTE(UPPER(TRIM($A2480)),"Á","A"),"É","E"),"Í","I"),"Ó","O"),"Ú","U"),"Ñ","N"),"Ü","U"))</f>
        <v/>
      </c>
      <c r="Z2480" s="26" t="str">
        <f aca="false">IF($Y2480="","",LEFT($Y2480,1)&amp;" "&amp;TRIM(RIGHT(SUBSTITUTE($Y2480," ",REPT(" ",50)),50)))</f>
        <v/>
      </c>
      <c r="AA2480" s="27" t="str">
        <f aca="false">IF($AF2480="","",IF(COUNTIF(Validation!$U$19:$U$178,$AF2480)&gt;0,"OK","NO MATCH"))</f>
        <v/>
      </c>
      <c r="AB2480" s="27" t="str">
        <f aca="false">IF($W2480=0,"",IF(AND($W2480&gt;=Validation!$B$3,$W2480&lt;=Validation!$C$3),"Yes","No"))</f>
        <v/>
      </c>
      <c r="AC2480" s="26" t="str">
        <f aca="false">IF($A2480="","",$AF2480&amp;"|"&amp;TEXT($W2480,"yyyy-mm-dd")&amp;"|"&amp;$J2480&amp;"|"&amp;$N2480)</f>
        <v/>
      </c>
      <c r="AD2480" s="27" t="str">
        <f aca="false">IF($AC2480="","",IF(COUNTIF($AC$2:$AC$3000,$AC2480)&gt;1,"REVIEW","OK"))</f>
        <v/>
      </c>
      <c r="AE2480" s="27" t="str">
        <f aca="false">IF(OR($W2480=0,$O2480=""),"",IF(IFERROR(IF(ISNUMBER($O2480),INT($O2480),DATE(VALUE(MID(SUBSTITUTE(LEFT($O2480,FIND(" ",$O2480&amp;" ")-1),"/",REPT(" ",20)),41,20)),VALUE(LEFT(SUBSTITUTE(LEFT($O2480,FIND(" ",$O2480&amp;" ")-1),"/",REPT(" ",20)),20)),VALUE(MID(SUBSTITUTE(LEFT($O2480,FIND(" ",$O2480&amp;" ")-1),"/",REPT(" ",20)),21,20)))),0)&gt;$W2480,"Late","Same day"))</f>
        <v/>
      </c>
      <c r="AF2480" s="26" t="str">
        <f aca="false">IF($A2480="","",IFERROR(INDEX(Validation!$C$193:$C$217,MATCH($A2480,Validation!$A$193:$A$217,0)),IF(COUNTIF(Validation!$U$19:$U$178,$Z2480)&gt;0,$Z2480,IF(COUNTIF(Validation!$S$19:$S$178,$AI2480)=1,INDEX(Validation!$U$19:$U$178,MATCH($AI2480,Validation!$S$19:$S$178,0)),$Z2480))))</f>
        <v/>
      </c>
      <c r="AG2480" s="27" t="str">
        <f aca="false">IF(COUNTA($A2480:$U2480)=0,"",IF($A2480="","No name",IF($F2480="","No date",IF($W2480=0,"Date ilegible",IF(NOT(ISNUMBER($N2480)),"Hours no numéricas",IF($AA2480="NO MATCH","Person no identificada","OK"))))))</f>
        <v/>
      </c>
      <c r="AH2480" s="27" t="str">
        <f aca="false">IF($W2480=0,"No date",IF($W2480&lt;Validation!$B$3,"Before period",IF($W2480&gt;Validation!$C$3,"After period","In period")))</f>
        <v>No date</v>
      </c>
      <c r="AI2480" s="26" t="str">
        <f aca="false">IF($Y2480="","",TRIM(RIGHT(SUBSTITUTE($Y2480," ",REPT(" ",50)),50)))</f>
        <v/>
      </c>
      <c r="AJ2480" s="27" t="str">
        <f aca="false">IF($A2480="","",IF(NOT(ISERROR(MATCH($A2480,Validation!$A$193:$A$217,0))),"Manual mapping",IF(COUNTIF(Validation!$U$19:$U$178,$Z2480)&gt;0,"Direct",IF(COUNTIF(Validation!$S$19:$S$178,$AI2480)=1,"By surname","Unresolved"))))</f>
        <v/>
      </c>
      <c r="AK2480" s="28" t="str">
        <f aca="false">IF($L2480="","",IF(MATCH($L2480,$L$2:$L$3000,0)&lt;&gt;ROW()-1,"",COUNT($AK$1:$AK2479)+1))</f>
        <v/>
      </c>
      <c r="AL2480" s="28" t="str">
        <f aca="false">IF($G2480="","",IF(MATCH($G2480,$G$2:$G$3000,0)&lt;&gt;ROW()-1,"",COUNT($AL$1:$AL2479)+1))</f>
        <v/>
      </c>
      <c r="AM2480" s="28" t="str">
        <f aca="false">IF($H2480="","",IF(MATCH($H2480,$H$2:$H$3000,0)&lt;&gt;ROW()-1,"",COUNT($AM$1:$AM2479)+1))</f>
        <v/>
      </c>
      <c r="AN2480" s="28" t="str">
        <f aca="false">IF($I2480="","",IF(MATCH($I2480,$I$2:$I$3000,0)&lt;&gt;ROW()-1,"",COUNT($AN$1:$AN2479)+1))</f>
        <v/>
      </c>
      <c r="AO2480" s="28" t="str">
        <f aca="false">IF($Q2480="","",IF(MATCH($Q2480,$Q$2:$Q$3000,0)&lt;&gt;ROW()-1,"",COUNT($AO$1:$AO2479)+1))</f>
        <v/>
      </c>
    </row>
    <row r="2481" customFormat="false" ht="12.75" hidden="false" customHeight="true" outlineLevel="0" collapsed="false">
      <c r="W2481" s="24" t="n">
        <f aca="false">IF($F2481="",0,IFERROR(IF(ISNUMBER($F2481),INT($F2481),DATE(VALUE(MID(SUBSTITUTE(LEFT($F2481,FIND(" ",$F2481&amp;" ")-1),"/",REPT(" ",20)),41,20)),VALUE(LEFT(SUBSTITUTE(LEFT($F2481,FIND(" ",$F2481&amp;" ")-1),"/",REPT(" ",20)),20)),VALUE(MID(SUBSTITUTE(LEFT($F2481,FIND(" ",$F2481&amp;" ")-1),"/",REPT(" ",20)),21,20)))),0))</f>
        <v>0</v>
      </c>
      <c r="X2481" s="25" t="str">
        <f aca="false">IF(ISNUMBER($N2481),$N2481*Validation!$B$5,"")</f>
        <v/>
      </c>
      <c r="Y2481" s="26" t="str">
        <f aca="false">IF($A2481="","",SUBSTITUTE(SUBSTITUTE(SUBSTITUTE(SUBSTITUTE(SUBSTITUTE(SUBSTITUTE(SUBSTITUTE(UPPER(TRIM($A2481)),"Á","A"),"É","E"),"Í","I"),"Ó","O"),"Ú","U"),"Ñ","N"),"Ü","U"))</f>
        <v/>
      </c>
      <c r="Z2481" s="26" t="str">
        <f aca="false">IF($Y2481="","",LEFT($Y2481,1)&amp;" "&amp;TRIM(RIGHT(SUBSTITUTE($Y2481," ",REPT(" ",50)),50)))</f>
        <v/>
      </c>
      <c r="AA2481" s="27" t="str">
        <f aca="false">IF($AF2481="","",IF(COUNTIF(Validation!$U$19:$U$178,$AF2481)&gt;0,"OK","NO MATCH"))</f>
        <v/>
      </c>
      <c r="AB2481" s="27" t="str">
        <f aca="false">IF($W2481=0,"",IF(AND($W2481&gt;=Validation!$B$3,$W2481&lt;=Validation!$C$3),"Yes","No"))</f>
        <v/>
      </c>
      <c r="AC2481" s="26" t="str">
        <f aca="false">IF($A2481="","",$AF2481&amp;"|"&amp;TEXT($W2481,"yyyy-mm-dd")&amp;"|"&amp;$J2481&amp;"|"&amp;$N2481)</f>
        <v/>
      </c>
      <c r="AD2481" s="27" t="str">
        <f aca="false">IF($AC2481="","",IF(COUNTIF($AC$2:$AC$3000,$AC2481)&gt;1,"REVIEW","OK"))</f>
        <v/>
      </c>
      <c r="AE2481" s="27" t="str">
        <f aca="false">IF(OR($W2481=0,$O2481=""),"",IF(IFERROR(IF(ISNUMBER($O2481),INT($O2481),DATE(VALUE(MID(SUBSTITUTE(LEFT($O2481,FIND(" ",$O2481&amp;" ")-1),"/",REPT(" ",20)),41,20)),VALUE(LEFT(SUBSTITUTE(LEFT($O2481,FIND(" ",$O2481&amp;" ")-1),"/",REPT(" ",20)),20)),VALUE(MID(SUBSTITUTE(LEFT($O2481,FIND(" ",$O2481&amp;" ")-1),"/",REPT(" ",20)),21,20)))),0)&gt;$W2481,"Late","Same day"))</f>
        <v/>
      </c>
      <c r="AF2481" s="26" t="str">
        <f aca="false">IF($A2481="","",IFERROR(INDEX(Validation!$C$193:$C$217,MATCH($A2481,Validation!$A$193:$A$217,0)),IF(COUNTIF(Validation!$U$19:$U$178,$Z2481)&gt;0,$Z2481,IF(COUNTIF(Validation!$S$19:$S$178,$AI2481)=1,INDEX(Validation!$U$19:$U$178,MATCH($AI2481,Validation!$S$19:$S$178,0)),$Z2481))))</f>
        <v/>
      </c>
      <c r="AG2481" s="27" t="str">
        <f aca="false">IF(COUNTA($A2481:$U2481)=0,"",IF($A2481="","No name",IF($F2481="","No date",IF($W2481=0,"Date ilegible",IF(NOT(ISNUMBER($N2481)),"Hours no numéricas",IF($AA2481="NO MATCH","Person no identificada","OK"))))))</f>
        <v/>
      </c>
      <c r="AH2481" s="27" t="str">
        <f aca="false">IF($W2481=0,"No date",IF($W2481&lt;Validation!$B$3,"Before period",IF($W2481&gt;Validation!$C$3,"After period","In period")))</f>
        <v>No date</v>
      </c>
      <c r="AI2481" s="26" t="str">
        <f aca="false">IF($Y2481="","",TRIM(RIGHT(SUBSTITUTE($Y2481," ",REPT(" ",50)),50)))</f>
        <v/>
      </c>
      <c r="AJ2481" s="27" t="str">
        <f aca="false">IF($A2481="","",IF(NOT(ISERROR(MATCH($A2481,Validation!$A$193:$A$217,0))),"Manual mapping",IF(COUNTIF(Validation!$U$19:$U$178,$Z2481)&gt;0,"Direct",IF(COUNTIF(Validation!$S$19:$S$178,$AI2481)=1,"By surname","Unresolved"))))</f>
        <v/>
      </c>
      <c r="AK2481" s="28" t="str">
        <f aca="false">IF($L2481="","",IF(MATCH($L2481,$L$2:$L$3000,0)&lt;&gt;ROW()-1,"",COUNT($AK$1:$AK2480)+1))</f>
        <v/>
      </c>
      <c r="AL2481" s="28" t="str">
        <f aca="false">IF($G2481="","",IF(MATCH($G2481,$G$2:$G$3000,0)&lt;&gt;ROW()-1,"",COUNT($AL$1:$AL2480)+1))</f>
        <v/>
      </c>
      <c r="AM2481" s="28" t="str">
        <f aca="false">IF($H2481="","",IF(MATCH($H2481,$H$2:$H$3000,0)&lt;&gt;ROW()-1,"",COUNT($AM$1:$AM2480)+1))</f>
        <v/>
      </c>
      <c r="AN2481" s="28" t="str">
        <f aca="false">IF($I2481="","",IF(MATCH($I2481,$I$2:$I$3000,0)&lt;&gt;ROW()-1,"",COUNT($AN$1:$AN2480)+1))</f>
        <v/>
      </c>
      <c r="AO2481" s="28" t="str">
        <f aca="false">IF($Q2481="","",IF(MATCH($Q2481,$Q$2:$Q$3000,0)&lt;&gt;ROW()-1,"",COUNT($AO$1:$AO2480)+1))</f>
        <v/>
      </c>
    </row>
    <row r="2482" customFormat="false" ht="12.75" hidden="false" customHeight="true" outlineLevel="0" collapsed="false">
      <c r="W2482" s="24" t="n">
        <f aca="false">IF($F2482="",0,IFERROR(IF(ISNUMBER($F2482),INT($F2482),DATE(VALUE(MID(SUBSTITUTE(LEFT($F2482,FIND(" ",$F2482&amp;" ")-1),"/",REPT(" ",20)),41,20)),VALUE(LEFT(SUBSTITUTE(LEFT($F2482,FIND(" ",$F2482&amp;" ")-1),"/",REPT(" ",20)),20)),VALUE(MID(SUBSTITUTE(LEFT($F2482,FIND(" ",$F2482&amp;" ")-1),"/",REPT(" ",20)),21,20)))),0))</f>
        <v>0</v>
      </c>
      <c r="X2482" s="25" t="str">
        <f aca="false">IF(ISNUMBER($N2482),$N2482*Validation!$B$5,"")</f>
        <v/>
      </c>
      <c r="Y2482" s="26" t="str">
        <f aca="false">IF($A2482="","",SUBSTITUTE(SUBSTITUTE(SUBSTITUTE(SUBSTITUTE(SUBSTITUTE(SUBSTITUTE(SUBSTITUTE(UPPER(TRIM($A2482)),"Á","A"),"É","E"),"Í","I"),"Ó","O"),"Ú","U"),"Ñ","N"),"Ü","U"))</f>
        <v/>
      </c>
      <c r="Z2482" s="26" t="str">
        <f aca="false">IF($Y2482="","",LEFT($Y2482,1)&amp;" "&amp;TRIM(RIGHT(SUBSTITUTE($Y2482," ",REPT(" ",50)),50)))</f>
        <v/>
      </c>
      <c r="AA2482" s="27" t="str">
        <f aca="false">IF($AF2482="","",IF(COUNTIF(Validation!$U$19:$U$178,$AF2482)&gt;0,"OK","NO MATCH"))</f>
        <v/>
      </c>
      <c r="AB2482" s="27" t="str">
        <f aca="false">IF($W2482=0,"",IF(AND($W2482&gt;=Validation!$B$3,$W2482&lt;=Validation!$C$3),"Yes","No"))</f>
        <v/>
      </c>
      <c r="AC2482" s="26" t="str">
        <f aca="false">IF($A2482="","",$AF2482&amp;"|"&amp;TEXT($W2482,"yyyy-mm-dd")&amp;"|"&amp;$J2482&amp;"|"&amp;$N2482)</f>
        <v/>
      </c>
      <c r="AD2482" s="27" t="str">
        <f aca="false">IF($AC2482="","",IF(COUNTIF($AC$2:$AC$3000,$AC2482)&gt;1,"REVIEW","OK"))</f>
        <v/>
      </c>
      <c r="AE2482" s="27" t="str">
        <f aca="false">IF(OR($W2482=0,$O2482=""),"",IF(IFERROR(IF(ISNUMBER($O2482),INT($O2482),DATE(VALUE(MID(SUBSTITUTE(LEFT($O2482,FIND(" ",$O2482&amp;" ")-1),"/",REPT(" ",20)),41,20)),VALUE(LEFT(SUBSTITUTE(LEFT($O2482,FIND(" ",$O2482&amp;" ")-1),"/",REPT(" ",20)),20)),VALUE(MID(SUBSTITUTE(LEFT($O2482,FIND(" ",$O2482&amp;" ")-1),"/",REPT(" ",20)),21,20)))),0)&gt;$W2482,"Late","Same day"))</f>
        <v/>
      </c>
      <c r="AF2482" s="26" t="str">
        <f aca="false">IF($A2482="","",IFERROR(INDEX(Validation!$C$193:$C$217,MATCH($A2482,Validation!$A$193:$A$217,0)),IF(COUNTIF(Validation!$U$19:$U$178,$Z2482)&gt;0,$Z2482,IF(COUNTIF(Validation!$S$19:$S$178,$AI2482)=1,INDEX(Validation!$U$19:$U$178,MATCH($AI2482,Validation!$S$19:$S$178,0)),$Z2482))))</f>
        <v/>
      </c>
      <c r="AG2482" s="27" t="str">
        <f aca="false">IF(COUNTA($A2482:$U2482)=0,"",IF($A2482="","No name",IF($F2482="","No date",IF($W2482=0,"Date ilegible",IF(NOT(ISNUMBER($N2482)),"Hours no numéricas",IF($AA2482="NO MATCH","Person no identificada","OK"))))))</f>
        <v/>
      </c>
      <c r="AH2482" s="27" t="str">
        <f aca="false">IF($W2482=0,"No date",IF($W2482&lt;Validation!$B$3,"Before period",IF($W2482&gt;Validation!$C$3,"After period","In period")))</f>
        <v>No date</v>
      </c>
      <c r="AI2482" s="26" t="str">
        <f aca="false">IF($Y2482="","",TRIM(RIGHT(SUBSTITUTE($Y2482," ",REPT(" ",50)),50)))</f>
        <v/>
      </c>
      <c r="AJ2482" s="27" t="str">
        <f aca="false">IF($A2482="","",IF(NOT(ISERROR(MATCH($A2482,Validation!$A$193:$A$217,0))),"Manual mapping",IF(COUNTIF(Validation!$U$19:$U$178,$Z2482)&gt;0,"Direct",IF(COUNTIF(Validation!$S$19:$S$178,$AI2482)=1,"By surname","Unresolved"))))</f>
        <v/>
      </c>
      <c r="AK2482" s="28" t="str">
        <f aca="false">IF($L2482="","",IF(MATCH($L2482,$L$2:$L$3000,0)&lt;&gt;ROW()-1,"",COUNT($AK$1:$AK2481)+1))</f>
        <v/>
      </c>
      <c r="AL2482" s="28" t="str">
        <f aca="false">IF($G2482="","",IF(MATCH($G2482,$G$2:$G$3000,0)&lt;&gt;ROW()-1,"",COUNT($AL$1:$AL2481)+1))</f>
        <v/>
      </c>
      <c r="AM2482" s="28" t="str">
        <f aca="false">IF($H2482="","",IF(MATCH($H2482,$H$2:$H$3000,0)&lt;&gt;ROW()-1,"",COUNT($AM$1:$AM2481)+1))</f>
        <v/>
      </c>
      <c r="AN2482" s="28" t="str">
        <f aca="false">IF($I2482="","",IF(MATCH($I2482,$I$2:$I$3000,0)&lt;&gt;ROW()-1,"",COUNT($AN$1:$AN2481)+1))</f>
        <v/>
      </c>
      <c r="AO2482" s="28" t="str">
        <f aca="false">IF($Q2482="","",IF(MATCH($Q2482,$Q$2:$Q$3000,0)&lt;&gt;ROW()-1,"",COUNT($AO$1:$AO2481)+1))</f>
        <v/>
      </c>
    </row>
    <row r="2483" customFormat="false" ht="12.75" hidden="false" customHeight="true" outlineLevel="0" collapsed="false">
      <c r="W2483" s="24" t="n">
        <f aca="false">IF($F2483="",0,IFERROR(IF(ISNUMBER($F2483),INT($F2483),DATE(VALUE(MID(SUBSTITUTE(LEFT($F2483,FIND(" ",$F2483&amp;" ")-1),"/",REPT(" ",20)),41,20)),VALUE(LEFT(SUBSTITUTE(LEFT($F2483,FIND(" ",$F2483&amp;" ")-1),"/",REPT(" ",20)),20)),VALUE(MID(SUBSTITUTE(LEFT($F2483,FIND(" ",$F2483&amp;" ")-1),"/",REPT(" ",20)),21,20)))),0))</f>
        <v>0</v>
      </c>
      <c r="X2483" s="25" t="str">
        <f aca="false">IF(ISNUMBER($N2483),$N2483*Validation!$B$5,"")</f>
        <v/>
      </c>
      <c r="Y2483" s="26" t="str">
        <f aca="false">IF($A2483="","",SUBSTITUTE(SUBSTITUTE(SUBSTITUTE(SUBSTITUTE(SUBSTITUTE(SUBSTITUTE(SUBSTITUTE(UPPER(TRIM($A2483)),"Á","A"),"É","E"),"Í","I"),"Ó","O"),"Ú","U"),"Ñ","N"),"Ü","U"))</f>
        <v/>
      </c>
      <c r="Z2483" s="26" t="str">
        <f aca="false">IF($Y2483="","",LEFT($Y2483,1)&amp;" "&amp;TRIM(RIGHT(SUBSTITUTE($Y2483," ",REPT(" ",50)),50)))</f>
        <v/>
      </c>
      <c r="AA2483" s="27" t="str">
        <f aca="false">IF($AF2483="","",IF(COUNTIF(Validation!$U$19:$U$178,$AF2483)&gt;0,"OK","NO MATCH"))</f>
        <v/>
      </c>
      <c r="AB2483" s="27" t="str">
        <f aca="false">IF($W2483=0,"",IF(AND($W2483&gt;=Validation!$B$3,$W2483&lt;=Validation!$C$3),"Yes","No"))</f>
        <v/>
      </c>
      <c r="AC2483" s="26" t="str">
        <f aca="false">IF($A2483="","",$AF2483&amp;"|"&amp;TEXT($W2483,"yyyy-mm-dd")&amp;"|"&amp;$J2483&amp;"|"&amp;$N2483)</f>
        <v/>
      </c>
      <c r="AD2483" s="27" t="str">
        <f aca="false">IF($AC2483="","",IF(COUNTIF($AC$2:$AC$3000,$AC2483)&gt;1,"REVIEW","OK"))</f>
        <v/>
      </c>
      <c r="AE2483" s="27" t="str">
        <f aca="false">IF(OR($W2483=0,$O2483=""),"",IF(IFERROR(IF(ISNUMBER($O2483),INT($O2483),DATE(VALUE(MID(SUBSTITUTE(LEFT($O2483,FIND(" ",$O2483&amp;" ")-1),"/",REPT(" ",20)),41,20)),VALUE(LEFT(SUBSTITUTE(LEFT($O2483,FIND(" ",$O2483&amp;" ")-1),"/",REPT(" ",20)),20)),VALUE(MID(SUBSTITUTE(LEFT($O2483,FIND(" ",$O2483&amp;" ")-1),"/",REPT(" ",20)),21,20)))),0)&gt;$W2483,"Late","Same day"))</f>
        <v/>
      </c>
      <c r="AF2483" s="26" t="str">
        <f aca="false">IF($A2483="","",IFERROR(INDEX(Validation!$C$193:$C$217,MATCH($A2483,Validation!$A$193:$A$217,0)),IF(COUNTIF(Validation!$U$19:$U$178,$Z2483)&gt;0,$Z2483,IF(COUNTIF(Validation!$S$19:$S$178,$AI2483)=1,INDEX(Validation!$U$19:$U$178,MATCH($AI2483,Validation!$S$19:$S$178,0)),$Z2483))))</f>
        <v/>
      </c>
      <c r="AG2483" s="27" t="str">
        <f aca="false">IF(COUNTA($A2483:$U2483)=0,"",IF($A2483="","No name",IF($F2483="","No date",IF($W2483=0,"Date ilegible",IF(NOT(ISNUMBER($N2483)),"Hours no numéricas",IF($AA2483="NO MATCH","Person no identificada","OK"))))))</f>
        <v/>
      </c>
      <c r="AH2483" s="27" t="str">
        <f aca="false">IF($W2483=0,"No date",IF($W2483&lt;Validation!$B$3,"Before period",IF($W2483&gt;Validation!$C$3,"After period","In period")))</f>
        <v>No date</v>
      </c>
      <c r="AI2483" s="26" t="str">
        <f aca="false">IF($Y2483="","",TRIM(RIGHT(SUBSTITUTE($Y2483," ",REPT(" ",50)),50)))</f>
        <v/>
      </c>
      <c r="AJ2483" s="27" t="str">
        <f aca="false">IF($A2483="","",IF(NOT(ISERROR(MATCH($A2483,Validation!$A$193:$A$217,0))),"Manual mapping",IF(COUNTIF(Validation!$U$19:$U$178,$Z2483)&gt;0,"Direct",IF(COUNTIF(Validation!$S$19:$S$178,$AI2483)=1,"By surname","Unresolved"))))</f>
        <v/>
      </c>
      <c r="AK2483" s="28" t="str">
        <f aca="false">IF($L2483="","",IF(MATCH($L2483,$L$2:$L$3000,0)&lt;&gt;ROW()-1,"",COUNT($AK$1:$AK2482)+1))</f>
        <v/>
      </c>
      <c r="AL2483" s="28" t="str">
        <f aca="false">IF($G2483="","",IF(MATCH($G2483,$G$2:$G$3000,0)&lt;&gt;ROW()-1,"",COUNT($AL$1:$AL2482)+1))</f>
        <v/>
      </c>
      <c r="AM2483" s="28" t="str">
        <f aca="false">IF($H2483="","",IF(MATCH($H2483,$H$2:$H$3000,0)&lt;&gt;ROW()-1,"",COUNT($AM$1:$AM2482)+1))</f>
        <v/>
      </c>
      <c r="AN2483" s="28" t="str">
        <f aca="false">IF($I2483="","",IF(MATCH($I2483,$I$2:$I$3000,0)&lt;&gt;ROW()-1,"",COUNT($AN$1:$AN2482)+1))</f>
        <v/>
      </c>
      <c r="AO2483" s="28" t="str">
        <f aca="false">IF($Q2483="","",IF(MATCH($Q2483,$Q$2:$Q$3000,0)&lt;&gt;ROW()-1,"",COUNT($AO$1:$AO2482)+1))</f>
        <v/>
      </c>
    </row>
    <row r="2484" customFormat="false" ht="12.75" hidden="false" customHeight="true" outlineLevel="0" collapsed="false">
      <c r="W2484" s="24" t="n">
        <f aca="false">IF($F2484="",0,IFERROR(IF(ISNUMBER($F2484),INT($F2484),DATE(VALUE(MID(SUBSTITUTE(LEFT($F2484,FIND(" ",$F2484&amp;" ")-1),"/",REPT(" ",20)),41,20)),VALUE(LEFT(SUBSTITUTE(LEFT($F2484,FIND(" ",$F2484&amp;" ")-1),"/",REPT(" ",20)),20)),VALUE(MID(SUBSTITUTE(LEFT($F2484,FIND(" ",$F2484&amp;" ")-1),"/",REPT(" ",20)),21,20)))),0))</f>
        <v>0</v>
      </c>
      <c r="X2484" s="25" t="str">
        <f aca="false">IF(ISNUMBER($N2484),$N2484*Validation!$B$5,"")</f>
        <v/>
      </c>
      <c r="Y2484" s="26" t="str">
        <f aca="false">IF($A2484="","",SUBSTITUTE(SUBSTITUTE(SUBSTITUTE(SUBSTITUTE(SUBSTITUTE(SUBSTITUTE(SUBSTITUTE(UPPER(TRIM($A2484)),"Á","A"),"É","E"),"Í","I"),"Ó","O"),"Ú","U"),"Ñ","N"),"Ü","U"))</f>
        <v/>
      </c>
      <c r="Z2484" s="26" t="str">
        <f aca="false">IF($Y2484="","",LEFT($Y2484,1)&amp;" "&amp;TRIM(RIGHT(SUBSTITUTE($Y2484," ",REPT(" ",50)),50)))</f>
        <v/>
      </c>
      <c r="AA2484" s="27" t="str">
        <f aca="false">IF($AF2484="","",IF(COUNTIF(Validation!$U$19:$U$178,$AF2484)&gt;0,"OK","NO MATCH"))</f>
        <v/>
      </c>
      <c r="AB2484" s="27" t="str">
        <f aca="false">IF($W2484=0,"",IF(AND($W2484&gt;=Validation!$B$3,$W2484&lt;=Validation!$C$3),"Yes","No"))</f>
        <v/>
      </c>
      <c r="AC2484" s="26" t="str">
        <f aca="false">IF($A2484="","",$AF2484&amp;"|"&amp;TEXT($W2484,"yyyy-mm-dd")&amp;"|"&amp;$J2484&amp;"|"&amp;$N2484)</f>
        <v/>
      </c>
      <c r="AD2484" s="27" t="str">
        <f aca="false">IF($AC2484="","",IF(COUNTIF($AC$2:$AC$3000,$AC2484)&gt;1,"REVIEW","OK"))</f>
        <v/>
      </c>
      <c r="AE2484" s="27" t="str">
        <f aca="false">IF(OR($W2484=0,$O2484=""),"",IF(IFERROR(IF(ISNUMBER($O2484),INT($O2484),DATE(VALUE(MID(SUBSTITUTE(LEFT($O2484,FIND(" ",$O2484&amp;" ")-1),"/",REPT(" ",20)),41,20)),VALUE(LEFT(SUBSTITUTE(LEFT($O2484,FIND(" ",$O2484&amp;" ")-1),"/",REPT(" ",20)),20)),VALUE(MID(SUBSTITUTE(LEFT($O2484,FIND(" ",$O2484&amp;" ")-1),"/",REPT(" ",20)),21,20)))),0)&gt;$W2484,"Late","Same day"))</f>
        <v/>
      </c>
      <c r="AF2484" s="26" t="str">
        <f aca="false">IF($A2484="","",IFERROR(INDEX(Validation!$C$193:$C$217,MATCH($A2484,Validation!$A$193:$A$217,0)),IF(COUNTIF(Validation!$U$19:$U$178,$Z2484)&gt;0,$Z2484,IF(COUNTIF(Validation!$S$19:$S$178,$AI2484)=1,INDEX(Validation!$U$19:$U$178,MATCH($AI2484,Validation!$S$19:$S$178,0)),$Z2484))))</f>
        <v/>
      </c>
      <c r="AG2484" s="27" t="str">
        <f aca="false">IF(COUNTA($A2484:$U2484)=0,"",IF($A2484="","No name",IF($F2484="","No date",IF($W2484=0,"Date ilegible",IF(NOT(ISNUMBER($N2484)),"Hours no numéricas",IF($AA2484="NO MATCH","Person no identificada","OK"))))))</f>
        <v/>
      </c>
      <c r="AH2484" s="27" t="str">
        <f aca="false">IF($W2484=0,"No date",IF($W2484&lt;Validation!$B$3,"Before period",IF($W2484&gt;Validation!$C$3,"After period","In period")))</f>
        <v>No date</v>
      </c>
      <c r="AI2484" s="26" t="str">
        <f aca="false">IF($Y2484="","",TRIM(RIGHT(SUBSTITUTE($Y2484," ",REPT(" ",50)),50)))</f>
        <v/>
      </c>
      <c r="AJ2484" s="27" t="str">
        <f aca="false">IF($A2484="","",IF(NOT(ISERROR(MATCH($A2484,Validation!$A$193:$A$217,0))),"Manual mapping",IF(COUNTIF(Validation!$U$19:$U$178,$Z2484)&gt;0,"Direct",IF(COUNTIF(Validation!$S$19:$S$178,$AI2484)=1,"By surname","Unresolved"))))</f>
        <v/>
      </c>
      <c r="AK2484" s="28" t="str">
        <f aca="false">IF($L2484="","",IF(MATCH($L2484,$L$2:$L$3000,0)&lt;&gt;ROW()-1,"",COUNT($AK$1:$AK2483)+1))</f>
        <v/>
      </c>
      <c r="AL2484" s="28" t="str">
        <f aca="false">IF($G2484="","",IF(MATCH($G2484,$G$2:$G$3000,0)&lt;&gt;ROW()-1,"",COUNT($AL$1:$AL2483)+1))</f>
        <v/>
      </c>
      <c r="AM2484" s="28" t="str">
        <f aca="false">IF($H2484="","",IF(MATCH($H2484,$H$2:$H$3000,0)&lt;&gt;ROW()-1,"",COUNT($AM$1:$AM2483)+1))</f>
        <v/>
      </c>
      <c r="AN2484" s="28" t="str">
        <f aca="false">IF($I2484="","",IF(MATCH($I2484,$I$2:$I$3000,0)&lt;&gt;ROW()-1,"",COUNT($AN$1:$AN2483)+1))</f>
        <v/>
      </c>
      <c r="AO2484" s="28" t="str">
        <f aca="false">IF($Q2484="","",IF(MATCH($Q2484,$Q$2:$Q$3000,0)&lt;&gt;ROW()-1,"",COUNT($AO$1:$AO2483)+1))</f>
        <v/>
      </c>
    </row>
    <row r="2485" customFormat="false" ht="12.75" hidden="false" customHeight="true" outlineLevel="0" collapsed="false">
      <c r="W2485" s="24" t="n">
        <f aca="false">IF($F2485="",0,IFERROR(IF(ISNUMBER($F2485),INT($F2485),DATE(VALUE(MID(SUBSTITUTE(LEFT($F2485,FIND(" ",$F2485&amp;" ")-1),"/",REPT(" ",20)),41,20)),VALUE(LEFT(SUBSTITUTE(LEFT($F2485,FIND(" ",$F2485&amp;" ")-1),"/",REPT(" ",20)),20)),VALUE(MID(SUBSTITUTE(LEFT($F2485,FIND(" ",$F2485&amp;" ")-1),"/",REPT(" ",20)),21,20)))),0))</f>
        <v>0</v>
      </c>
      <c r="X2485" s="25" t="str">
        <f aca="false">IF(ISNUMBER($N2485),$N2485*Validation!$B$5,"")</f>
        <v/>
      </c>
      <c r="Y2485" s="26" t="str">
        <f aca="false">IF($A2485="","",SUBSTITUTE(SUBSTITUTE(SUBSTITUTE(SUBSTITUTE(SUBSTITUTE(SUBSTITUTE(SUBSTITUTE(UPPER(TRIM($A2485)),"Á","A"),"É","E"),"Í","I"),"Ó","O"),"Ú","U"),"Ñ","N"),"Ü","U"))</f>
        <v/>
      </c>
      <c r="Z2485" s="26" t="str">
        <f aca="false">IF($Y2485="","",LEFT($Y2485,1)&amp;" "&amp;TRIM(RIGHT(SUBSTITUTE($Y2485," ",REPT(" ",50)),50)))</f>
        <v/>
      </c>
      <c r="AA2485" s="27" t="str">
        <f aca="false">IF($AF2485="","",IF(COUNTIF(Validation!$U$19:$U$178,$AF2485)&gt;0,"OK","NO MATCH"))</f>
        <v/>
      </c>
      <c r="AB2485" s="27" t="str">
        <f aca="false">IF($W2485=0,"",IF(AND($W2485&gt;=Validation!$B$3,$W2485&lt;=Validation!$C$3),"Yes","No"))</f>
        <v/>
      </c>
      <c r="AC2485" s="26" t="str">
        <f aca="false">IF($A2485="","",$AF2485&amp;"|"&amp;TEXT($W2485,"yyyy-mm-dd")&amp;"|"&amp;$J2485&amp;"|"&amp;$N2485)</f>
        <v/>
      </c>
      <c r="AD2485" s="27" t="str">
        <f aca="false">IF($AC2485="","",IF(COUNTIF($AC$2:$AC$3000,$AC2485)&gt;1,"REVIEW","OK"))</f>
        <v/>
      </c>
      <c r="AE2485" s="27" t="str">
        <f aca="false">IF(OR($W2485=0,$O2485=""),"",IF(IFERROR(IF(ISNUMBER($O2485),INT($O2485),DATE(VALUE(MID(SUBSTITUTE(LEFT($O2485,FIND(" ",$O2485&amp;" ")-1),"/",REPT(" ",20)),41,20)),VALUE(LEFT(SUBSTITUTE(LEFT($O2485,FIND(" ",$O2485&amp;" ")-1),"/",REPT(" ",20)),20)),VALUE(MID(SUBSTITUTE(LEFT($O2485,FIND(" ",$O2485&amp;" ")-1),"/",REPT(" ",20)),21,20)))),0)&gt;$W2485,"Late","Same day"))</f>
        <v/>
      </c>
      <c r="AF2485" s="26" t="str">
        <f aca="false">IF($A2485="","",IFERROR(INDEX(Validation!$C$193:$C$217,MATCH($A2485,Validation!$A$193:$A$217,0)),IF(COUNTIF(Validation!$U$19:$U$178,$Z2485)&gt;0,$Z2485,IF(COUNTIF(Validation!$S$19:$S$178,$AI2485)=1,INDEX(Validation!$U$19:$U$178,MATCH($AI2485,Validation!$S$19:$S$178,0)),$Z2485))))</f>
        <v/>
      </c>
      <c r="AG2485" s="27" t="str">
        <f aca="false">IF(COUNTA($A2485:$U2485)=0,"",IF($A2485="","No name",IF($F2485="","No date",IF($W2485=0,"Date ilegible",IF(NOT(ISNUMBER($N2485)),"Hours no numéricas",IF($AA2485="NO MATCH","Person no identificada","OK"))))))</f>
        <v/>
      </c>
      <c r="AH2485" s="27" t="str">
        <f aca="false">IF($W2485=0,"No date",IF($W2485&lt;Validation!$B$3,"Before period",IF($W2485&gt;Validation!$C$3,"After period","In period")))</f>
        <v>No date</v>
      </c>
      <c r="AI2485" s="26" t="str">
        <f aca="false">IF($Y2485="","",TRIM(RIGHT(SUBSTITUTE($Y2485," ",REPT(" ",50)),50)))</f>
        <v/>
      </c>
      <c r="AJ2485" s="27" t="str">
        <f aca="false">IF($A2485="","",IF(NOT(ISERROR(MATCH($A2485,Validation!$A$193:$A$217,0))),"Manual mapping",IF(COUNTIF(Validation!$U$19:$U$178,$Z2485)&gt;0,"Direct",IF(COUNTIF(Validation!$S$19:$S$178,$AI2485)=1,"By surname","Unresolved"))))</f>
        <v/>
      </c>
      <c r="AK2485" s="28" t="str">
        <f aca="false">IF($L2485="","",IF(MATCH($L2485,$L$2:$L$3000,0)&lt;&gt;ROW()-1,"",COUNT($AK$1:$AK2484)+1))</f>
        <v/>
      </c>
      <c r="AL2485" s="28" t="str">
        <f aca="false">IF($G2485="","",IF(MATCH($G2485,$G$2:$G$3000,0)&lt;&gt;ROW()-1,"",COUNT($AL$1:$AL2484)+1))</f>
        <v/>
      </c>
      <c r="AM2485" s="28" t="str">
        <f aca="false">IF($H2485="","",IF(MATCH($H2485,$H$2:$H$3000,0)&lt;&gt;ROW()-1,"",COUNT($AM$1:$AM2484)+1))</f>
        <v/>
      </c>
      <c r="AN2485" s="28" t="str">
        <f aca="false">IF($I2485="","",IF(MATCH($I2485,$I$2:$I$3000,0)&lt;&gt;ROW()-1,"",COUNT($AN$1:$AN2484)+1))</f>
        <v/>
      </c>
      <c r="AO2485" s="28" t="str">
        <f aca="false">IF($Q2485="","",IF(MATCH($Q2485,$Q$2:$Q$3000,0)&lt;&gt;ROW()-1,"",COUNT($AO$1:$AO2484)+1))</f>
        <v/>
      </c>
    </row>
    <row r="2486" customFormat="false" ht="12.75" hidden="false" customHeight="true" outlineLevel="0" collapsed="false">
      <c r="W2486" s="24" t="n">
        <f aca="false">IF($F2486="",0,IFERROR(IF(ISNUMBER($F2486),INT($F2486),DATE(VALUE(MID(SUBSTITUTE(LEFT($F2486,FIND(" ",$F2486&amp;" ")-1),"/",REPT(" ",20)),41,20)),VALUE(LEFT(SUBSTITUTE(LEFT($F2486,FIND(" ",$F2486&amp;" ")-1),"/",REPT(" ",20)),20)),VALUE(MID(SUBSTITUTE(LEFT($F2486,FIND(" ",$F2486&amp;" ")-1),"/",REPT(" ",20)),21,20)))),0))</f>
        <v>0</v>
      </c>
      <c r="X2486" s="25" t="str">
        <f aca="false">IF(ISNUMBER($N2486),$N2486*Validation!$B$5,"")</f>
        <v/>
      </c>
      <c r="Y2486" s="26" t="str">
        <f aca="false">IF($A2486="","",SUBSTITUTE(SUBSTITUTE(SUBSTITUTE(SUBSTITUTE(SUBSTITUTE(SUBSTITUTE(SUBSTITUTE(UPPER(TRIM($A2486)),"Á","A"),"É","E"),"Í","I"),"Ó","O"),"Ú","U"),"Ñ","N"),"Ü","U"))</f>
        <v/>
      </c>
      <c r="Z2486" s="26" t="str">
        <f aca="false">IF($Y2486="","",LEFT($Y2486,1)&amp;" "&amp;TRIM(RIGHT(SUBSTITUTE($Y2486," ",REPT(" ",50)),50)))</f>
        <v/>
      </c>
      <c r="AA2486" s="27" t="str">
        <f aca="false">IF($AF2486="","",IF(COUNTIF(Validation!$U$19:$U$178,$AF2486)&gt;0,"OK","NO MATCH"))</f>
        <v/>
      </c>
      <c r="AB2486" s="27" t="str">
        <f aca="false">IF($W2486=0,"",IF(AND($W2486&gt;=Validation!$B$3,$W2486&lt;=Validation!$C$3),"Yes","No"))</f>
        <v/>
      </c>
      <c r="AC2486" s="26" t="str">
        <f aca="false">IF($A2486="","",$AF2486&amp;"|"&amp;TEXT($W2486,"yyyy-mm-dd")&amp;"|"&amp;$J2486&amp;"|"&amp;$N2486)</f>
        <v/>
      </c>
      <c r="AD2486" s="27" t="str">
        <f aca="false">IF($AC2486="","",IF(COUNTIF($AC$2:$AC$3000,$AC2486)&gt;1,"REVIEW","OK"))</f>
        <v/>
      </c>
      <c r="AE2486" s="27" t="str">
        <f aca="false">IF(OR($W2486=0,$O2486=""),"",IF(IFERROR(IF(ISNUMBER($O2486),INT($O2486),DATE(VALUE(MID(SUBSTITUTE(LEFT($O2486,FIND(" ",$O2486&amp;" ")-1),"/",REPT(" ",20)),41,20)),VALUE(LEFT(SUBSTITUTE(LEFT($O2486,FIND(" ",$O2486&amp;" ")-1),"/",REPT(" ",20)),20)),VALUE(MID(SUBSTITUTE(LEFT($O2486,FIND(" ",$O2486&amp;" ")-1),"/",REPT(" ",20)),21,20)))),0)&gt;$W2486,"Late","Same day"))</f>
        <v/>
      </c>
      <c r="AF2486" s="26" t="str">
        <f aca="false">IF($A2486="","",IFERROR(INDEX(Validation!$C$193:$C$217,MATCH($A2486,Validation!$A$193:$A$217,0)),IF(COUNTIF(Validation!$U$19:$U$178,$Z2486)&gt;0,$Z2486,IF(COUNTIF(Validation!$S$19:$S$178,$AI2486)=1,INDEX(Validation!$U$19:$U$178,MATCH($AI2486,Validation!$S$19:$S$178,0)),$Z2486))))</f>
        <v/>
      </c>
      <c r="AG2486" s="27" t="str">
        <f aca="false">IF(COUNTA($A2486:$U2486)=0,"",IF($A2486="","No name",IF($F2486="","No date",IF($W2486=0,"Date ilegible",IF(NOT(ISNUMBER($N2486)),"Hours no numéricas",IF($AA2486="NO MATCH","Person no identificada","OK"))))))</f>
        <v/>
      </c>
      <c r="AH2486" s="27" t="str">
        <f aca="false">IF($W2486=0,"No date",IF($W2486&lt;Validation!$B$3,"Before period",IF($W2486&gt;Validation!$C$3,"After period","In period")))</f>
        <v>No date</v>
      </c>
      <c r="AI2486" s="26" t="str">
        <f aca="false">IF($Y2486="","",TRIM(RIGHT(SUBSTITUTE($Y2486," ",REPT(" ",50)),50)))</f>
        <v/>
      </c>
      <c r="AJ2486" s="27" t="str">
        <f aca="false">IF($A2486="","",IF(NOT(ISERROR(MATCH($A2486,Validation!$A$193:$A$217,0))),"Manual mapping",IF(COUNTIF(Validation!$U$19:$U$178,$Z2486)&gt;0,"Direct",IF(COUNTIF(Validation!$S$19:$S$178,$AI2486)=1,"By surname","Unresolved"))))</f>
        <v/>
      </c>
      <c r="AK2486" s="28" t="str">
        <f aca="false">IF($L2486="","",IF(MATCH($L2486,$L$2:$L$3000,0)&lt;&gt;ROW()-1,"",COUNT($AK$1:$AK2485)+1))</f>
        <v/>
      </c>
      <c r="AL2486" s="28" t="str">
        <f aca="false">IF($G2486="","",IF(MATCH($G2486,$G$2:$G$3000,0)&lt;&gt;ROW()-1,"",COUNT($AL$1:$AL2485)+1))</f>
        <v/>
      </c>
      <c r="AM2486" s="28" t="str">
        <f aca="false">IF($H2486="","",IF(MATCH($H2486,$H$2:$H$3000,0)&lt;&gt;ROW()-1,"",COUNT($AM$1:$AM2485)+1))</f>
        <v/>
      </c>
      <c r="AN2486" s="28" t="str">
        <f aca="false">IF($I2486="","",IF(MATCH($I2486,$I$2:$I$3000,0)&lt;&gt;ROW()-1,"",COUNT($AN$1:$AN2485)+1))</f>
        <v/>
      </c>
      <c r="AO2486" s="28" t="str">
        <f aca="false">IF($Q2486="","",IF(MATCH($Q2486,$Q$2:$Q$3000,0)&lt;&gt;ROW()-1,"",COUNT($AO$1:$AO2485)+1))</f>
        <v/>
      </c>
    </row>
    <row r="2487" customFormat="false" ht="12.75" hidden="false" customHeight="true" outlineLevel="0" collapsed="false">
      <c r="W2487" s="24" t="n">
        <f aca="false">IF($F2487="",0,IFERROR(IF(ISNUMBER($F2487),INT($F2487),DATE(VALUE(MID(SUBSTITUTE(LEFT($F2487,FIND(" ",$F2487&amp;" ")-1),"/",REPT(" ",20)),41,20)),VALUE(LEFT(SUBSTITUTE(LEFT($F2487,FIND(" ",$F2487&amp;" ")-1),"/",REPT(" ",20)),20)),VALUE(MID(SUBSTITUTE(LEFT($F2487,FIND(" ",$F2487&amp;" ")-1),"/",REPT(" ",20)),21,20)))),0))</f>
        <v>0</v>
      </c>
      <c r="X2487" s="25" t="str">
        <f aca="false">IF(ISNUMBER($N2487),$N2487*Validation!$B$5,"")</f>
        <v/>
      </c>
      <c r="Y2487" s="26" t="str">
        <f aca="false">IF($A2487="","",SUBSTITUTE(SUBSTITUTE(SUBSTITUTE(SUBSTITUTE(SUBSTITUTE(SUBSTITUTE(SUBSTITUTE(UPPER(TRIM($A2487)),"Á","A"),"É","E"),"Í","I"),"Ó","O"),"Ú","U"),"Ñ","N"),"Ü","U"))</f>
        <v/>
      </c>
      <c r="Z2487" s="26" t="str">
        <f aca="false">IF($Y2487="","",LEFT($Y2487,1)&amp;" "&amp;TRIM(RIGHT(SUBSTITUTE($Y2487," ",REPT(" ",50)),50)))</f>
        <v/>
      </c>
      <c r="AA2487" s="27" t="str">
        <f aca="false">IF($AF2487="","",IF(COUNTIF(Validation!$U$19:$U$178,$AF2487)&gt;0,"OK","NO MATCH"))</f>
        <v/>
      </c>
      <c r="AB2487" s="27" t="str">
        <f aca="false">IF($W2487=0,"",IF(AND($W2487&gt;=Validation!$B$3,$W2487&lt;=Validation!$C$3),"Yes","No"))</f>
        <v/>
      </c>
      <c r="AC2487" s="26" t="str">
        <f aca="false">IF($A2487="","",$AF2487&amp;"|"&amp;TEXT($W2487,"yyyy-mm-dd")&amp;"|"&amp;$J2487&amp;"|"&amp;$N2487)</f>
        <v/>
      </c>
      <c r="AD2487" s="27" t="str">
        <f aca="false">IF($AC2487="","",IF(COUNTIF($AC$2:$AC$3000,$AC2487)&gt;1,"REVIEW","OK"))</f>
        <v/>
      </c>
      <c r="AE2487" s="27" t="str">
        <f aca="false">IF(OR($W2487=0,$O2487=""),"",IF(IFERROR(IF(ISNUMBER($O2487),INT($O2487),DATE(VALUE(MID(SUBSTITUTE(LEFT($O2487,FIND(" ",$O2487&amp;" ")-1),"/",REPT(" ",20)),41,20)),VALUE(LEFT(SUBSTITUTE(LEFT($O2487,FIND(" ",$O2487&amp;" ")-1),"/",REPT(" ",20)),20)),VALUE(MID(SUBSTITUTE(LEFT($O2487,FIND(" ",$O2487&amp;" ")-1),"/",REPT(" ",20)),21,20)))),0)&gt;$W2487,"Late","Same day"))</f>
        <v/>
      </c>
      <c r="AF2487" s="26" t="str">
        <f aca="false">IF($A2487="","",IFERROR(INDEX(Validation!$C$193:$C$217,MATCH($A2487,Validation!$A$193:$A$217,0)),IF(COUNTIF(Validation!$U$19:$U$178,$Z2487)&gt;0,$Z2487,IF(COUNTIF(Validation!$S$19:$S$178,$AI2487)=1,INDEX(Validation!$U$19:$U$178,MATCH($AI2487,Validation!$S$19:$S$178,0)),$Z2487))))</f>
        <v/>
      </c>
      <c r="AG2487" s="27" t="str">
        <f aca="false">IF(COUNTA($A2487:$U2487)=0,"",IF($A2487="","No name",IF($F2487="","No date",IF($W2487=0,"Date ilegible",IF(NOT(ISNUMBER($N2487)),"Hours no numéricas",IF($AA2487="NO MATCH","Person no identificada","OK"))))))</f>
        <v/>
      </c>
      <c r="AH2487" s="27" t="str">
        <f aca="false">IF($W2487=0,"No date",IF($W2487&lt;Validation!$B$3,"Before period",IF($W2487&gt;Validation!$C$3,"After period","In period")))</f>
        <v>No date</v>
      </c>
      <c r="AI2487" s="26" t="str">
        <f aca="false">IF($Y2487="","",TRIM(RIGHT(SUBSTITUTE($Y2487," ",REPT(" ",50)),50)))</f>
        <v/>
      </c>
      <c r="AJ2487" s="27" t="str">
        <f aca="false">IF($A2487="","",IF(NOT(ISERROR(MATCH($A2487,Validation!$A$193:$A$217,0))),"Manual mapping",IF(COUNTIF(Validation!$U$19:$U$178,$Z2487)&gt;0,"Direct",IF(COUNTIF(Validation!$S$19:$S$178,$AI2487)=1,"By surname","Unresolved"))))</f>
        <v/>
      </c>
      <c r="AK2487" s="28" t="str">
        <f aca="false">IF($L2487="","",IF(MATCH($L2487,$L$2:$L$3000,0)&lt;&gt;ROW()-1,"",COUNT($AK$1:$AK2486)+1))</f>
        <v/>
      </c>
      <c r="AL2487" s="28" t="str">
        <f aca="false">IF($G2487="","",IF(MATCH($G2487,$G$2:$G$3000,0)&lt;&gt;ROW()-1,"",COUNT($AL$1:$AL2486)+1))</f>
        <v/>
      </c>
      <c r="AM2487" s="28" t="str">
        <f aca="false">IF($H2487="","",IF(MATCH($H2487,$H$2:$H$3000,0)&lt;&gt;ROW()-1,"",COUNT($AM$1:$AM2486)+1))</f>
        <v/>
      </c>
      <c r="AN2487" s="28" t="str">
        <f aca="false">IF($I2487="","",IF(MATCH($I2487,$I$2:$I$3000,0)&lt;&gt;ROW()-1,"",COUNT($AN$1:$AN2486)+1))</f>
        <v/>
      </c>
      <c r="AO2487" s="28" t="str">
        <f aca="false">IF($Q2487="","",IF(MATCH($Q2487,$Q$2:$Q$3000,0)&lt;&gt;ROW()-1,"",COUNT($AO$1:$AO2486)+1))</f>
        <v/>
      </c>
    </row>
    <row r="2488" customFormat="false" ht="12.75" hidden="false" customHeight="true" outlineLevel="0" collapsed="false">
      <c r="W2488" s="24" t="n">
        <f aca="false">IF($F2488="",0,IFERROR(IF(ISNUMBER($F2488),INT($F2488),DATE(VALUE(MID(SUBSTITUTE(LEFT($F2488,FIND(" ",$F2488&amp;" ")-1),"/",REPT(" ",20)),41,20)),VALUE(LEFT(SUBSTITUTE(LEFT($F2488,FIND(" ",$F2488&amp;" ")-1),"/",REPT(" ",20)),20)),VALUE(MID(SUBSTITUTE(LEFT($F2488,FIND(" ",$F2488&amp;" ")-1),"/",REPT(" ",20)),21,20)))),0))</f>
        <v>0</v>
      </c>
      <c r="X2488" s="25" t="str">
        <f aca="false">IF(ISNUMBER($N2488),$N2488*Validation!$B$5,"")</f>
        <v/>
      </c>
      <c r="Y2488" s="26" t="str">
        <f aca="false">IF($A2488="","",SUBSTITUTE(SUBSTITUTE(SUBSTITUTE(SUBSTITUTE(SUBSTITUTE(SUBSTITUTE(SUBSTITUTE(UPPER(TRIM($A2488)),"Á","A"),"É","E"),"Í","I"),"Ó","O"),"Ú","U"),"Ñ","N"),"Ü","U"))</f>
        <v/>
      </c>
      <c r="Z2488" s="26" t="str">
        <f aca="false">IF($Y2488="","",LEFT($Y2488,1)&amp;" "&amp;TRIM(RIGHT(SUBSTITUTE($Y2488," ",REPT(" ",50)),50)))</f>
        <v/>
      </c>
      <c r="AA2488" s="27" t="str">
        <f aca="false">IF($AF2488="","",IF(COUNTIF(Validation!$U$19:$U$178,$AF2488)&gt;0,"OK","NO MATCH"))</f>
        <v/>
      </c>
      <c r="AB2488" s="27" t="str">
        <f aca="false">IF($W2488=0,"",IF(AND($W2488&gt;=Validation!$B$3,$W2488&lt;=Validation!$C$3),"Yes","No"))</f>
        <v/>
      </c>
      <c r="AC2488" s="26" t="str">
        <f aca="false">IF($A2488="","",$AF2488&amp;"|"&amp;TEXT($W2488,"yyyy-mm-dd")&amp;"|"&amp;$J2488&amp;"|"&amp;$N2488)</f>
        <v/>
      </c>
      <c r="AD2488" s="27" t="str">
        <f aca="false">IF($AC2488="","",IF(COUNTIF($AC$2:$AC$3000,$AC2488)&gt;1,"REVIEW","OK"))</f>
        <v/>
      </c>
      <c r="AE2488" s="27" t="str">
        <f aca="false">IF(OR($W2488=0,$O2488=""),"",IF(IFERROR(IF(ISNUMBER($O2488),INT($O2488),DATE(VALUE(MID(SUBSTITUTE(LEFT($O2488,FIND(" ",$O2488&amp;" ")-1),"/",REPT(" ",20)),41,20)),VALUE(LEFT(SUBSTITUTE(LEFT($O2488,FIND(" ",$O2488&amp;" ")-1),"/",REPT(" ",20)),20)),VALUE(MID(SUBSTITUTE(LEFT($O2488,FIND(" ",$O2488&amp;" ")-1),"/",REPT(" ",20)),21,20)))),0)&gt;$W2488,"Late","Same day"))</f>
        <v/>
      </c>
      <c r="AF2488" s="26" t="str">
        <f aca="false">IF($A2488="","",IFERROR(INDEX(Validation!$C$193:$C$217,MATCH($A2488,Validation!$A$193:$A$217,0)),IF(COUNTIF(Validation!$U$19:$U$178,$Z2488)&gt;0,$Z2488,IF(COUNTIF(Validation!$S$19:$S$178,$AI2488)=1,INDEX(Validation!$U$19:$U$178,MATCH($AI2488,Validation!$S$19:$S$178,0)),$Z2488))))</f>
        <v/>
      </c>
      <c r="AG2488" s="27" t="str">
        <f aca="false">IF(COUNTA($A2488:$U2488)=0,"",IF($A2488="","No name",IF($F2488="","No date",IF($W2488=0,"Date ilegible",IF(NOT(ISNUMBER($N2488)),"Hours no numéricas",IF($AA2488="NO MATCH","Person no identificada","OK"))))))</f>
        <v/>
      </c>
      <c r="AH2488" s="27" t="str">
        <f aca="false">IF($W2488=0,"No date",IF($W2488&lt;Validation!$B$3,"Before period",IF($W2488&gt;Validation!$C$3,"After period","In period")))</f>
        <v>No date</v>
      </c>
      <c r="AI2488" s="26" t="str">
        <f aca="false">IF($Y2488="","",TRIM(RIGHT(SUBSTITUTE($Y2488," ",REPT(" ",50)),50)))</f>
        <v/>
      </c>
      <c r="AJ2488" s="27" t="str">
        <f aca="false">IF($A2488="","",IF(NOT(ISERROR(MATCH($A2488,Validation!$A$193:$A$217,0))),"Manual mapping",IF(COUNTIF(Validation!$U$19:$U$178,$Z2488)&gt;0,"Direct",IF(COUNTIF(Validation!$S$19:$S$178,$AI2488)=1,"By surname","Unresolved"))))</f>
        <v/>
      </c>
      <c r="AK2488" s="28" t="str">
        <f aca="false">IF($L2488="","",IF(MATCH($L2488,$L$2:$L$3000,0)&lt;&gt;ROW()-1,"",COUNT($AK$1:$AK2487)+1))</f>
        <v/>
      </c>
      <c r="AL2488" s="28" t="str">
        <f aca="false">IF($G2488="","",IF(MATCH($G2488,$G$2:$G$3000,0)&lt;&gt;ROW()-1,"",COUNT($AL$1:$AL2487)+1))</f>
        <v/>
      </c>
      <c r="AM2488" s="28" t="str">
        <f aca="false">IF($H2488="","",IF(MATCH($H2488,$H$2:$H$3000,0)&lt;&gt;ROW()-1,"",COUNT($AM$1:$AM2487)+1))</f>
        <v/>
      </c>
      <c r="AN2488" s="28" t="str">
        <f aca="false">IF($I2488="","",IF(MATCH($I2488,$I$2:$I$3000,0)&lt;&gt;ROW()-1,"",COUNT($AN$1:$AN2487)+1))</f>
        <v/>
      </c>
      <c r="AO2488" s="28" t="str">
        <f aca="false">IF($Q2488="","",IF(MATCH($Q2488,$Q$2:$Q$3000,0)&lt;&gt;ROW()-1,"",COUNT($AO$1:$AO2487)+1))</f>
        <v/>
      </c>
    </row>
    <row r="2489" customFormat="false" ht="12.75" hidden="false" customHeight="true" outlineLevel="0" collapsed="false">
      <c r="W2489" s="24" t="n">
        <f aca="false">IF($F2489="",0,IFERROR(IF(ISNUMBER($F2489),INT($F2489),DATE(VALUE(MID(SUBSTITUTE(LEFT($F2489,FIND(" ",$F2489&amp;" ")-1),"/",REPT(" ",20)),41,20)),VALUE(LEFT(SUBSTITUTE(LEFT($F2489,FIND(" ",$F2489&amp;" ")-1),"/",REPT(" ",20)),20)),VALUE(MID(SUBSTITUTE(LEFT($F2489,FIND(" ",$F2489&amp;" ")-1),"/",REPT(" ",20)),21,20)))),0))</f>
        <v>0</v>
      </c>
      <c r="X2489" s="25" t="str">
        <f aca="false">IF(ISNUMBER($N2489),$N2489*Validation!$B$5,"")</f>
        <v/>
      </c>
      <c r="Y2489" s="26" t="str">
        <f aca="false">IF($A2489="","",SUBSTITUTE(SUBSTITUTE(SUBSTITUTE(SUBSTITUTE(SUBSTITUTE(SUBSTITUTE(SUBSTITUTE(UPPER(TRIM($A2489)),"Á","A"),"É","E"),"Í","I"),"Ó","O"),"Ú","U"),"Ñ","N"),"Ü","U"))</f>
        <v/>
      </c>
      <c r="Z2489" s="26" t="str">
        <f aca="false">IF($Y2489="","",LEFT($Y2489,1)&amp;" "&amp;TRIM(RIGHT(SUBSTITUTE($Y2489," ",REPT(" ",50)),50)))</f>
        <v/>
      </c>
      <c r="AA2489" s="27" t="str">
        <f aca="false">IF($AF2489="","",IF(COUNTIF(Validation!$U$19:$U$178,$AF2489)&gt;0,"OK","NO MATCH"))</f>
        <v/>
      </c>
      <c r="AB2489" s="27" t="str">
        <f aca="false">IF($W2489=0,"",IF(AND($W2489&gt;=Validation!$B$3,$W2489&lt;=Validation!$C$3),"Yes","No"))</f>
        <v/>
      </c>
      <c r="AC2489" s="26" t="str">
        <f aca="false">IF($A2489="","",$AF2489&amp;"|"&amp;TEXT($W2489,"yyyy-mm-dd")&amp;"|"&amp;$J2489&amp;"|"&amp;$N2489)</f>
        <v/>
      </c>
      <c r="AD2489" s="27" t="str">
        <f aca="false">IF($AC2489="","",IF(COUNTIF($AC$2:$AC$3000,$AC2489)&gt;1,"REVIEW","OK"))</f>
        <v/>
      </c>
      <c r="AE2489" s="27" t="str">
        <f aca="false">IF(OR($W2489=0,$O2489=""),"",IF(IFERROR(IF(ISNUMBER($O2489),INT($O2489),DATE(VALUE(MID(SUBSTITUTE(LEFT($O2489,FIND(" ",$O2489&amp;" ")-1),"/",REPT(" ",20)),41,20)),VALUE(LEFT(SUBSTITUTE(LEFT($O2489,FIND(" ",$O2489&amp;" ")-1),"/",REPT(" ",20)),20)),VALUE(MID(SUBSTITUTE(LEFT($O2489,FIND(" ",$O2489&amp;" ")-1),"/",REPT(" ",20)),21,20)))),0)&gt;$W2489,"Late","Same day"))</f>
        <v/>
      </c>
      <c r="AF2489" s="26" t="str">
        <f aca="false">IF($A2489="","",IFERROR(INDEX(Validation!$C$193:$C$217,MATCH($A2489,Validation!$A$193:$A$217,0)),IF(COUNTIF(Validation!$U$19:$U$178,$Z2489)&gt;0,$Z2489,IF(COUNTIF(Validation!$S$19:$S$178,$AI2489)=1,INDEX(Validation!$U$19:$U$178,MATCH($AI2489,Validation!$S$19:$S$178,0)),$Z2489))))</f>
        <v/>
      </c>
      <c r="AG2489" s="27" t="str">
        <f aca="false">IF(COUNTA($A2489:$U2489)=0,"",IF($A2489="","No name",IF($F2489="","No date",IF($W2489=0,"Date ilegible",IF(NOT(ISNUMBER($N2489)),"Hours no numéricas",IF($AA2489="NO MATCH","Person no identificada","OK"))))))</f>
        <v/>
      </c>
      <c r="AH2489" s="27" t="str">
        <f aca="false">IF($W2489=0,"No date",IF($W2489&lt;Validation!$B$3,"Before period",IF($W2489&gt;Validation!$C$3,"After period","In period")))</f>
        <v>No date</v>
      </c>
      <c r="AI2489" s="26" t="str">
        <f aca="false">IF($Y2489="","",TRIM(RIGHT(SUBSTITUTE($Y2489," ",REPT(" ",50)),50)))</f>
        <v/>
      </c>
      <c r="AJ2489" s="27" t="str">
        <f aca="false">IF($A2489="","",IF(NOT(ISERROR(MATCH($A2489,Validation!$A$193:$A$217,0))),"Manual mapping",IF(COUNTIF(Validation!$U$19:$U$178,$Z2489)&gt;0,"Direct",IF(COUNTIF(Validation!$S$19:$S$178,$AI2489)=1,"By surname","Unresolved"))))</f>
        <v/>
      </c>
      <c r="AK2489" s="28" t="str">
        <f aca="false">IF($L2489="","",IF(MATCH($L2489,$L$2:$L$3000,0)&lt;&gt;ROW()-1,"",COUNT($AK$1:$AK2488)+1))</f>
        <v/>
      </c>
      <c r="AL2489" s="28" t="str">
        <f aca="false">IF($G2489="","",IF(MATCH($G2489,$G$2:$G$3000,0)&lt;&gt;ROW()-1,"",COUNT($AL$1:$AL2488)+1))</f>
        <v/>
      </c>
      <c r="AM2489" s="28" t="str">
        <f aca="false">IF($H2489="","",IF(MATCH($H2489,$H$2:$H$3000,0)&lt;&gt;ROW()-1,"",COUNT($AM$1:$AM2488)+1))</f>
        <v/>
      </c>
      <c r="AN2489" s="28" t="str">
        <f aca="false">IF($I2489="","",IF(MATCH($I2489,$I$2:$I$3000,0)&lt;&gt;ROW()-1,"",COUNT($AN$1:$AN2488)+1))</f>
        <v/>
      </c>
      <c r="AO2489" s="28" t="str">
        <f aca="false">IF($Q2489="","",IF(MATCH($Q2489,$Q$2:$Q$3000,0)&lt;&gt;ROW()-1,"",COUNT($AO$1:$AO2488)+1))</f>
        <v/>
      </c>
    </row>
    <row r="2490" customFormat="false" ht="12.75" hidden="false" customHeight="true" outlineLevel="0" collapsed="false">
      <c r="W2490" s="24" t="n">
        <f aca="false">IF($F2490="",0,IFERROR(IF(ISNUMBER($F2490),INT($F2490),DATE(VALUE(MID(SUBSTITUTE(LEFT($F2490,FIND(" ",$F2490&amp;" ")-1),"/",REPT(" ",20)),41,20)),VALUE(LEFT(SUBSTITUTE(LEFT($F2490,FIND(" ",$F2490&amp;" ")-1),"/",REPT(" ",20)),20)),VALUE(MID(SUBSTITUTE(LEFT($F2490,FIND(" ",$F2490&amp;" ")-1),"/",REPT(" ",20)),21,20)))),0))</f>
        <v>0</v>
      </c>
      <c r="X2490" s="25" t="str">
        <f aca="false">IF(ISNUMBER($N2490),$N2490*Validation!$B$5,"")</f>
        <v/>
      </c>
      <c r="Y2490" s="26" t="str">
        <f aca="false">IF($A2490="","",SUBSTITUTE(SUBSTITUTE(SUBSTITUTE(SUBSTITUTE(SUBSTITUTE(SUBSTITUTE(SUBSTITUTE(UPPER(TRIM($A2490)),"Á","A"),"É","E"),"Í","I"),"Ó","O"),"Ú","U"),"Ñ","N"),"Ü","U"))</f>
        <v/>
      </c>
      <c r="Z2490" s="26" t="str">
        <f aca="false">IF($Y2490="","",LEFT($Y2490,1)&amp;" "&amp;TRIM(RIGHT(SUBSTITUTE($Y2490," ",REPT(" ",50)),50)))</f>
        <v/>
      </c>
      <c r="AA2490" s="27" t="str">
        <f aca="false">IF($AF2490="","",IF(COUNTIF(Validation!$U$19:$U$178,$AF2490)&gt;0,"OK","NO MATCH"))</f>
        <v/>
      </c>
      <c r="AB2490" s="27" t="str">
        <f aca="false">IF($W2490=0,"",IF(AND($W2490&gt;=Validation!$B$3,$W2490&lt;=Validation!$C$3),"Yes","No"))</f>
        <v/>
      </c>
      <c r="AC2490" s="26" t="str">
        <f aca="false">IF($A2490="","",$AF2490&amp;"|"&amp;TEXT($W2490,"yyyy-mm-dd")&amp;"|"&amp;$J2490&amp;"|"&amp;$N2490)</f>
        <v/>
      </c>
      <c r="AD2490" s="27" t="str">
        <f aca="false">IF($AC2490="","",IF(COUNTIF($AC$2:$AC$3000,$AC2490)&gt;1,"REVIEW","OK"))</f>
        <v/>
      </c>
      <c r="AE2490" s="27" t="str">
        <f aca="false">IF(OR($W2490=0,$O2490=""),"",IF(IFERROR(IF(ISNUMBER($O2490),INT($O2490),DATE(VALUE(MID(SUBSTITUTE(LEFT($O2490,FIND(" ",$O2490&amp;" ")-1),"/",REPT(" ",20)),41,20)),VALUE(LEFT(SUBSTITUTE(LEFT($O2490,FIND(" ",$O2490&amp;" ")-1),"/",REPT(" ",20)),20)),VALUE(MID(SUBSTITUTE(LEFT($O2490,FIND(" ",$O2490&amp;" ")-1),"/",REPT(" ",20)),21,20)))),0)&gt;$W2490,"Late","Same day"))</f>
        <v/>
      </c>
      <c r="AF2490" s="26" t="str">
        <f aca="false">IF($A2490="","",IFERROR(INDEX(Validation!$C$193:$C$217,MATCH($A2490,Validation!$A$193:$A$217,0)),IF(COUNTIF(Validation!$U$19:$U$178,$Z2490)&gt;0,$Z2490,IF(COUNTIF(Validation!$S$19:$S$178,$AI2490)=1,INDEX(Validation!$U$19:$U$178,MATCH($AI2490,Validation!$S$19:$S$178,0)),$Z2490))))</f>
        <v/>
      </c>
      <c r="AG2490" s="27" t="str">
        <f aca="false">IF(COUNTA($A2490:$U2490)=0,"",IF($A2490="","No name",IF($F2490="","No date",IF($W2490=0,"Date ilegible",IF(NOT(ISNUMBER($N2490)),"Hours no numéricas",IF($AA2490="NO MATCH","Person no identificada","OK"))))))</f>
        <v/>
      </c>
      <c r="AH2490" s="27" t="str">
        <f aca="false">IF($W2490=0,"No date",IF($W2490&lt;Validation!$B$3,"Before period",IF($W2490&gt;Validation!$C$3,"After period","In period")))</f>
        <v>No date</v>
      </c>
      <c r="AI2490" s="26" t="str">
        <f aca="false">IF($Y2490="","",TRIM(RIGHT(SUBSTITUTE($Y2490," ",REPT(" ",50)),50)))</f>
        <v/>
      </c>
      <c r="AJ2490" s="27" t="str">
        <f aca="false">IF($A2490="","",IF(NOT(ISERROR(MATCH($A2490,Validation!$A$193:$A$217,0))),"Manual mapping",IF(COUNTIF(Validation!$U$19:$U$178,$Z2490)&gt;0,"Direct",IF(COUNTIF(Validation!$S$19:$S$178,$AI2490)=1,"By surname","Unresolved"))))</f>
        <v/>
      </c>
      <c r="AK2490" s="28" t="str">
        <f aca="false">IF($L2490="","",IF(MATCH($L2490,$L$2:$L$3000,0)&lt;&gt;ROW()-1,"",COUNT($AK$1:$AK2489)+1))</f>
        <v/>
      </c>
      <c r="AL2490" s="28" t="str">
        <f aca="false">IF($G2490="","",IF(MATCH($G2490,$G$2:$G$3000,0)&lt;&gt;ROW()-1,"",COUNT($AL$1:$AL2489)+1))</f>
        <v/>
      </c>
      <c r="AM2490" s="28" t="str">
        <f aca="false">IF($H2490="","",IF(MATCH($H2490,$H$2:$H$3000,0)&lt;&gt;ROW()-1,"",COUNT($AM$1:$AM2489)+1))</f>
        <v/>
      </c>
      <c r="AN2490" s="28" t="str">
        <f aca="false">IF($I2490="","",IF(MATCH($I2490,$I$2:$I$3000,0)&lt;&gt;ROW()-1,"",COUNT($AN$1:$AN2489)+1))</f>
        <v/>
      </c>
      <c r="AO2490" s="28" t="str">
        <f aca="false">IF($Q2490="","",IF(MATCH($Q2490,$Q$2:$Q$3000,0)&lt;&gt;ROW()-1,"",COUNT($AO$1:$AO2489)+1))</f>
        <v/>
      </c>
    </row>
    <row r="2491" customFormat="false" ht="12.75" hidden="false" customHeight="true" outlineLevel="0" collapsed="false">
      <c r="W2491" s="24" t="n">
        <f aca="false">IF($F2491="",0,IFERROR(IF(ISNUMBER($F2491),INT($F2491),DATE(VALUE(MID(SUBSTITUTE(LEFT($F2491,FIND(" ",$F2491&amp;" ")-1),"/",REPT(" ",20)),41,20)),VALUE(LEFT(SUBSTITUTE(LEFT($F2491,FIND(" ",$F2491&amp;" ")-1),"/",REPT(" ",20)),20)),VALUE(MID(SUBSTITUTE(LEFT($F2491,FIND(" ",$F2491&amp;" ")-1),"/",REPT(" ",20)),21,20)))),0))</f>
        <v>0</v>
      </c>
      <c r="X2491" s="25" t="str">
        <f aca="false">IF(ISNUMBER($N2491),$N2491*Validation!$B$5,"")</f>
        <v/>
      </c>
      <c r="Y2491" s="26" t="str">
        <f aca="false">IF($A2491="","",SUBSTITUTE(SUBSTITUTE(SUBSTITUTE(SUBSTITUTE(SUBSTITUTE(SUBSTITUTE(SUBSTITUTE(UPPER(TRIM($A2491)),"Á","A"),"É","E"),"Í","I"),"Ó","O"),"Ú","U"),"Ñ","N"),"Ü","U"))</f>
        <v/>
      </c>
      <c r="Z2491" s="26" t="str">
        <f aca="false">IF($Y2491="","",LEFT($Y2491,1)&amp;" "&amp;TRIM(RIGHT(SUBSTITUTE($Y2491," ",REPT(" ",50)),50)))</f>
        <v/>
      </c>
      <c r="AA2491" s="27" t="str">
        <f aca="false">IF($AF2491="","",IF(COUNTIF(Validation!$U$19:$U$178,$AF2491)&gt;0,"OK","NO MATCH"))</f>
        <v/>
      </c>
      <c r="AB2491" s="27" t="str">
        <f aca="false">IF($W2491=0,"",IF(AND($W2491&gt;=Validation!$B$3,$W2491&lt;=Validation!$C$3),"Yes","No"))</f>
        <v/>
      </c>
      <c r="AC2491" s="26" t="str">
        <f aca="false">IF($A2491="","",$AF2491&amp;"|"&amp;TEXT($W2491,"yyyy-mm-dd")&amp;"|"&amp;$J2491&amp;"|"&amp;$N2491)</f>
        <v/>
      </c>
      <c r="AD2491" s="27" t="str">
        <f aca="false">IF($AC2491="","",IF(COUNTIF($AC$2:$AC$3000,$AC2491)&gt;1,"REVIEW","OK"))</f>
        <v/>
      </c>
      <c r="AE2491" s="27" t="str">
        <f aca="false">IF(OR($W2491=0,$O2491=""),"",IF(IFERROR(IF(ISNUMBER($O2491),INT($O2491),DATE(VALUE(MID(SUBSTITUTE(LEFT($O2491,FIND(" ",$O2491&amp;" ")-1),"/",REPT(" ",20)),41,20)),VALUE(LEFT(SUBSTITUTE(LEFT($O2491,FIND(" ",$O2491&amp;" ")-1),"/",REPT(" ",20)),20)),VALUE(MID(SUBSTITUTE(LEFT($O2491,FIND(" ",$O2491&amp;" ")-1),"/",REPT(" ",20)),21,20)))),0)&gt;$W2491,"Late","Same day"))</f>
        <v/>
      </c>
      <c r="AF2491" s="26" t="str">
        <f aca="false">IF($A2491="","",IFERROR(INDEX(Validation!$C$193:$C$217,MATCH($A2491,Validation!$A$193:$A$217,0)),IF(COUNTIF(Validation!$U$19:$U$178,$Z2491)&gt;0,$Z2491,IF(COUNTIF(Validation!$S$19:$S$178,$AI2491)=1,INDEX(Validation!$U$19:$U$178,MATCH($AI2491,Validation!$S$19:$S$178,0)),$Z2491))))</f>
        <v/>
      </c>
      <c r="AG2491" s="27" t="str">
        <f aca="false">IF(COUNTA($A2491:$U2491)=0,"",IF($A2491="","No name",IF($F2491="","No date",IF($W2491=0,"Date ilegible",IF(NOT(ISNUMBER($N2491)),"Hours no numéricas",IF($AA2491="NO MATCH","Person no identificada","OK"))))))</f>
        <v/>
      </c>
      <c r="AH2491" s="27" t="str">
        <f aca="false">IF($W2491=0,"No date",IF($W2491&lt;Validation!$B$3,"Before period",IF($W2491&gt;Validation!$C$3,"After period","In period")))</f>
        <v>No date</v>
      </c>
      <c r="AI2491" s="26" t="str">
        <f aca="false">IF($Y2491="","",TRIM(RIGHT(SUBSTITUTE($Y2491," ",REPT(" ",50)),50)))</f>
        <v/>
      </c>
      <c r="AJ2491" s="27" t="str">
        <f aca="false">IF($A2491="","",IF(NOT(ISERROR(MATCH($A2491,Validation!$A$193:$A$217,0))),"Manual mapping",IF(COUNTIF(Validation!$U$19:$U$178,$Z2491)&gt;0,"Direct",IF(COUNTIF(Validation!$S$19:$S$178,$AI2491)=1,"By surname","Unresolved"))))</f>
        <v/>
      </c>
      <c r="AK2491" s="28" t="str">
        <f aca="false">IF($L2491="","",IF(MATCH($L2491,$L$2:$L$3000,0)&lt;&gt;ROW()-1,"",COUNT($AK$1:$AK2490)+1))</f>
        <v/>
      </c>
      <c r="AL2491" s="28" t="str">
        <f aca="false">IF($G2491="","",IF(MATCH($G2491,$G$2:$G$3000,0)&lt;&gt;ROW()-1,"",COUNT($AL$1:$AL2490)+1))</f>
        <v/>
      </c>
      <c r="AM2491" s="28" t="str">
        <f aca="false">IF($H2491="","",IF(MATCH($H2491,$H$2:$H$3000,0)&lt;&gt;ROW()-1,"",COUNT($AM$1:$AM2490)+1))</f>
        <v/>
      </c>
      <c r="AN2491" s="28" t="str">
        <f aca="false">IF($I2491="","",IF(MATCH($I2491,$I$2:$I$3000,0)&lt;&gt;ROW()-1,"",COUNT($AN$1:$AN2490)+1))</f>
        <v/>
      </c>
      <c r="AO2491" s="28" t="str">
        <f aca="false">IF($Q2491="","",IF(MATCH($Q2491,$Q$2:$Q$3000,0)&lt;&gt;ROW()-1,"",COUNT($AO$1:$AO2490)+1))</f>
        <v/>
      </c>
    </row>
    <row r="2492" customFormat="false" ht="12.75" hidden="false" customHeight="true" outlineLevel="0" collapsed="false">
      <c r="W2492" s="24" t="n">
        <f aca="false">IF($F2492="",0,IFERROR(IF(ISNUMBER($F2492),INT($F2492),DATE(VALUE(MID(SUBSTITUTE(LEFT($F2492,FIND(" ",$F2492&amp;" ")-1),"/",REPT(" ",20)),41,20)),VALUE(LEFT(SUBSTITUTE(LEFT($F2492,FIND(" ",$F2492&amp;" ")-1),"/",REPT(" ",20)),20)),VALUE(MID(SUBSTITUTE(LEFT($F2492,FIND(" ",$F2492&amp;" ")-1),"/",REPT(" ",20)),21,20)))),0))</f>
        <v>0</v>
      </c>
      <c r="X2492" s="25" t="str">
        <f aca="false">IF(ISNUMBER($N2492),$N2492*Validation!$B$5,"")</f>
        <v/>
      </c>
      <c r="Y2492" s="26" t="str">
        <f aca="false">IF($A2492="","",SUBSTITUTE(SUBSTITUTE(SUBSTITUTE(SUBSTITUTE(SUBSTITUTE(SUBSTITUTE(SUBSTITUTE(UPPER(TRIM($A2492)),"Á","A"),"É","E"),"Í","I"),"Ó","O"),"Ú","U"),"Ñ","N"),"Ü","U"))</f>
        <v/>
      </c>
      <c r="Z2492" s="26" t="str">
        <f aca="false">IF($Y2492="","",LEFT($Y2492,1)&amp;" "&amp;TRIM(RIGHT(SUBSTITUTE($Y2492," ",REPT(" ",50)),50)))</f>
        <v/>
      </c>
      <c r="AA2492" s="27" t="str">
        <f aca="false">IF($AF2492="","",IF(COUNTIF(Validation!$U$19:$U$178,$AF2492)&gt;0,"OK","NO MATCH"))</f>
        <v/>
      </c>
      <c r="AB2492" s="27" t="str">
        <f aca="false">IF($W2492=0,"",IF(AND($W2492&gt;=Validation!$B$3,$W2492&lt;=Validation!$C$3),"Yes","No"))</f>
        <v/>
      </c>
      <c r="AC2492" s="26" t="str">
        <f aca="false">IF($A2492="","",$AF2492&amp;"|"&amp;TEXT($W2492,"yyyy-mm-dd")&amp;"|"&amp;$J2492&amp;"|"&amp;$N2492)</f>
        <v/>
      </c>
      <c r="AD2492" s="27" t="str">
        <f aca="false">IF($AC2492="","",IF(COUNTIF($AC$2:$AC$3000,$AC2492)&gt;1,"REVIEW","OK"))</f>
        <v/>
      </c>
      <c r="AE2492" s="27" t="str">
        <f aca="false">IF(OR($W2492=0,$O2492=""),"",IF(IFERROR(IF(ISNUMBER($O2492),INT($O2492),DATE(VALUE(MID(SUBSTITUTE(LEFT($O2492,FIND(" ",$O2492&amp;" ")-1),"/",REPT(" ",20)),41,20)),VALUE(LEFT(SUBSTITUTE(LEFT($O2492,FIND(" ",$O2492&amp;" ")-1),"/",REPT(" ",20)),20)),VALUE(MID(SUBSTITUTE(LEFT($O2492,FIND(" ",$O2492&amp;" ")-1),"/",REPT(" ",20)),21,20)))),0)&gt;$W2492,"Late","Same day"))</f>
        <v/>
      </c>
      <c r="AF2492" s="26" t="str">
        <f aca="false">IF($A2492="","",IFERROR(INDEX(Validation!$C$193:$C$217,MATCH($A2492,Validation!$A$193:$A$217,0)),IF(COUNTIF(Validation!$U$19:$U$178,$Z2492)&gt;0,$Z2492,IF(COUNTIF(Validation!$S$19:$S$178,$AI2492)=1,INDEX(Validation!$U$19:$U$178,MATCH($AI2492,Validation!$S$19:$S$178,0)),$Z2492))))</f>
        <v/>
      </c>
      <c r="AG2492" s="27" t="str">
        <f aca="false">IF(COUNTA($A2492:$U2492)=0,"",IF($A2492="","No name",IF($F2492="","No date",IF($W2492=0,"Date ilegible",IF(NOT(ISNUMBER($N2492)),"Hours no numéricas",IF($AA2492="NO MATCH","Person no identificada","OK"))))))</f>
        <v/>
      </c>
      <c r="AH2492" s="27" t="str">
        <f aca="false">IF($W2492=0,"No date",IF($W2492&lt;Validation!$B$3,"Before period",IF($W2492&gt;Validation!$C$3,"After period","In period")))</f>
        <v>No date</v>
      </c>
      <c r="AI2492" s="26" t="str">
        <f aca="false">IF($Y2492="","",TRIM(RIGHT(SUBSTITUTE($Y2492," ",REPT(" ",50)),50)))</f>
        <v/>
      </c>
      <c r="AJ2492" s="27" t="str">
        <f aca="false">IF($A2492="","",IF(NOT(ISERROR(MATCH($A2492,Validation!$A$193:$A$217,0))),"Manual mapping",IF(COUNTIF(Validation!$U$19:$U$178,$Z2492)&gt;0,"Direct",IF(COUNTIF(Validation!$S$19:$S$178,$AI2492)=1,"By surname","Unresolved"))))</f>
        <v/>
      </c>
      <c r="AK2492" s="28" t="str">
        <f aca="false">IF($L2492="","",IF(MATCH($L2492,$L$2:$L$3000,0)&lt;&gt;ROW()-1,"",COUNT($AK$1:$AK2491)+1))</f>
        <v/>
      </c>
      <c r="AL2492" s="28" t="str">
        <f aca="false">IF($G2492="","",IF(MATCH($G2492,$G$2:$G$3000,0)&lt;&gt;ROW()-1,"",COUNT($AL$1:$AL2491)+1))</f>
        <v/>
      </c>
      <c r="AM2492" s="28" t="str">
        <f aca="false">IF($H2492="","",IF(MATCH($H2492,$H$2:$H$3000,0)&lt;&gt;ROW()-1,"",COUNT($AM$1:$AM2491)+1))</f>
        <v/>
      </c>
      <c r="AN2492" s="28" t="str">
        <f aca="false">IF($I2492="","",IF(MATCH($I2492,$I$2:$I$3000,0)&lt;&gt;ROW()-1,"",COUNT($AN$1:$AN2491)+1))</f>
        <v/>
      </c>
      <c r="AO2492" s="28" t="str">
        <f aca="false">IF($Q2492="","",IF(MATCH($Q2492,$Q$2:$Q$3000,0)&lt;&gt;ROW()-1,"",COUNT($AO$1:$AO2491)+1))</f>
        <v/>
      </c>
    </row>
    <row r="2493" customFormat="false" ht="12.75" hidden="false" customHeight="true" outlineLevel="0" collapsed="false">
      <c r="W2493" s="24" t="n">
        <f aca="false">IF($F2493="",0,IFERROR(IF(ISNUMBER($F2493),INT($F2493),DATE(VALUE(MID(SUBSTITUTE(LEFT($F2493,FIND(" ",$F2493&amp;" ")-1),"/",REPT(" ",20)),41,20)),VALUE(LEFT(SUBSTITUTE(LEFT($F2493,FIND(" ",$F2493&amp;" ")-1),"/",REPT(" ",20)),20)),VALUE(MID(SUBSTITUTE(LEFT($F2493,FIND(" ",$F2493&amp;" ")-1),"/",REPT(" ",20)),21,20)))),0))</f>
        <v>0</v>
      </c>
      <c r="X2493" s="25" t="str">
        <f aca="false">IF(ISNUMBER($N2493),$N2493*Validation!$B$5,"")</f>
        <v/>
      </c>
      <c r="Y2493" s="26" t="str">
        <f aca="false">IF($A2493="","",SUBSTITUTE(SUBSTITUTE(SUBSTITUTE(SUBSTITUTE(SUBSTITUTE(SUBSTITUTE(SUBSTITUTE(UPPER(TRIM($A2493)),"Á","A"),"É","E"),"Í","I"),"Ó","O"),"Ú","U"),"Ñ","N"),"Ü","U"))</f>
        <v/>
      </c>
      <c r="Z2493" s="26" t="str">
        <f aca="false">IF($Y2493="","",LEFT($Y2493,1)&amp;" "&amp;TRIM(RIGHT(SUBSTITUTE($Y2493," ",REPT(" ",50)),50)))</f>
        <v/>
      </c>
      <c r="AA2493" s="27" t="str">
        <f aca="false">IF($AF2493="","",IF(COUNTIF(Validation!$U$19:$U$178,$AF2493)&gt;0,"OK","NO MATCH"))</f>
        <v/>
      </c>
      <c r="AB2493" s="27" t="str">
        <f aca="false">IF($W2493=0,"",IF(AND($W2493&gt;=Validation!$B$3,$W2493&lt;=Validation!$C$3),"Yes","No"))</f>
        <v/>
      </c>
      <c r="AC2493" s="26" t="str">
        <f aca="false">IF($A2493="","",$AF2493&amp;"|"&amp;TEXT($W2493,"yyyy-mm-dd")&amp;"|"&amp;$J2493&amp;"|"&amp;$N2493)</f>
        <v/>
      </c>
      <c r="AD2493" s="27" t="str">
        <f aca="false">IF($AC2493="","",IF(COUNTIF($AC$2:$AC$3000,$AC2493)&gt;1,"REVIEW","OK"))</f>
        <v/>
      </c>
      <c r="AE2493" s="27" t="str">
        <f aca="false">IF(OR($W2493=0,$O2493=""),"",IF(IFERROR(IF(ISNUMBER($O2493),INT($O2493),DATE(VALUE(MID(SUBSTITUTE(LEFT($O2493,FIND(" ",$O2493&amp;" ")-1),"/",REPT(" ",20)),41,20)),VALUE(LEFT(SUBSTITUTE(LEFT($O2493,FIND(" ",$O2493&amp;" ")-1),"/",REPT(" ",20)),20)),VALUE(MID(SUBSTITUTE(LEFT($O2493,FIND(" ",$O2493&amp;" ")-1),"/",REPT(" ",20)),21,20)))),0)&gt;$W2493,"Late","Same day"))</f>
        <v/>
      </c>
      <c r="AF2493" s="26" t="str">
        <f aca="false">IF($A2493="","",IFERROR(INDEX(Validation!$C$193:$C$217,MATCH($A2493,Validation!$A$193:$A$217,0)),IF(COUNTIF(Validation!$U$19:$U$178,$Z2493)&gt;0,$Z2493,IF(COUNTIF(Validation!$S$19:$S$178,$AI2493)=1,INDEX(Validation!$U$19:$U$178,MATCH($AI2493,Validation!$S$19:$S$178,0)),$Z2493))))</f>
        <v/>
      </c>
      <c r="AG2493" s="27" t="str">
        <f aca="false">IF(COUNTA($A2493:$U2493)=0,"",IF($A2493="","No name",IF($F2493="","No date",IF($W2493=0,"Date ilegible",IF(NOT(ISNUMBER($N2493)),"Hours no numéricas",IF($AA2493="NO MATCH","Person no identificada","OK"))))))</f>
        <v/>
      </c>
      <c r="AH2493" s="27" t="str">
        <f aca="false">IF($W2493=0,"No date",IF($W2493&lt;Validation!$B$3,"Before period",IF($W2493&gt;Validation!$C$3,"After period","In period")))</f>
        <v>No date</v>
      </c>
      <c r="AI2493" s="26" t="str">
        <f aca="false">IF($Y2493="","",TRIM(RIGHT(SUBSTITUTE($Y2493," ",REPT(" ",50)),50)))</f>
        <v/>
      </c>
      <c r="AJ2493" s="27" t="str">
        <f aca="false">IF($A2493="","",IF(NOT(ISERROR(MATCH($A2493,Validation!$A$193:$A$217,0))),"Manual mapping",IF(COUNTIF(Validation!$U$19:$U$178,$Z2493)&gt;0,"Direct",IF(COUNTIF(Validation!$S$19:$S$178,$AI2493)=1,"By surname","Unresolved"))))</f>
        <v/>
      </c>
      <c r="AK2493" s="28" t="str">
        <f aca="false">IF($L2493="","",IF(MATCH($L2493,$L$2:$L$3000,0)&lt;&gt;ROW()-1,"",COUNT($AK$1:$AK2492)+1))</f>
        <v/>
      </c>
      <c r="AL2493" s="28" t="str">
        <f aca="false">IF($G2493="","",IF(MATCH($G2493,$G$2:$G$3000,0)&lt;&gt;ROW()-1,"",COUNT($AL$1:$AL2492)+1))</f>
        <v/>
      </c>
      <c r="AM2493" s="28" t="str">
        <f aca="false">IF($H2493="","",IF(MATCH($H2493,$H$2:$H$3000,0)&lt;&gt;ROW()-1,"",COUNT($AM$1:$AM2492)+1))</f>
        <v/>
      </c>
      <c r="AN2493" s="28" t="str">
        <f aca="false">IF($I2493="","",IF(MATCH($I2493,$I$2:$I$3000,0)&lt;&gt;ROW()-1,"",COUNT($AN$1:$AN2492)+1))</f>
        <v/>
      </c>
      <c r="AO2493" s="28" t="str">
        <f aca="false">IF($Q2493="","",IF(MATCH($Q2493,$Q$2:$Q$3000,0)&lt;&gt;ROW()-1,"",COUNT($AO$1:$AO2492)+1))</f>
        <v/>
      </c>
    </row>
    <row r="2494" customFormat="false" ht="12.75" hidden="false" customHeight="true" outlineLevel="0" collapsed="false">
      <c r="W2494" s="24" t="n">
        <f aca="false">IF($F2494="",0,IFERROR(IF(ISNUMBER($F2494),INT($F2494),DATE(VALUE(MID(SUBSTITUTE(LEFT($F2494,FIND(" ",$F2494&amp;" ")-1),"/",REPT(" ",20)),41,20)),VALUE(LEFT(SUBSTITUTE(LEFT($F2494,FIND(" ",$F2494&amp;" ")-1),"/",REPT(" ",20)),20)),VALUE(MID(SUBSTITUTE(LEFT($F2494,FIND(" ",$F2494&amp;" ")-1),"/",REPT(" ",20)),21,20)))),0))</f>
        <v>0</v>
      </c>
      <c r="X2494" s="25" t="str">
        <f aca="false">IF(ISNUMBER($N2494),$N2494*Validation!$B$5,"")</f>
        <v/>
      </c>
      <c r="Y2494" s="26" t="str">
        <f aca="false">IF($A2494="","",SUBSTITUTE(SUBSTITUTE(SUBSTITUTE(SUBSTITUTE(SUBSTITUTE(SUBSTITUTE(SUBSTITUTE(UPPER(TRIM($A2494)),"Á","A"),"É","E"),"Í","I"),"Ó","O"),"Ú","U"),"Ñ","N"),"Ü","U"))</f>
        <v/>
      </c>
      <c r="Z2494" s="26" t="str">
        <f aca="false">IF($Y2494="","",LEFT($Y2494,1)&amp;" "&amp;TRIM(RIGHT(SUBSTITUTE($Y2494," ",REPT(" ",50)),50)))</f>
        <v/>
      </c>
      <c r="AA2494" s="27" t="str">
        <f aca="false">IF($AF2494="","",IF(COUNTIF(Validation!$U$19:$U$178,$AF2494)&gt;0,"OK","NO MATCH"))</f>
        <v/>
      </c>
      <c r="AB2494" s="27" t="str">
        <f aca="false">IF($W2494=0,"",IF(AND($W2494&gt;=Validation!$B$3,$W2494&lt;=Validation!$C$3),"Yes","No"))</f>
        <v/>
      </c>
      <c r="AC2494" s="26" t="str">
        <f aca="false">IF($A2494="","",$AF2494&amp;"|"&amp;TEXT($W2494,"yyyy-mm-dd")&amp;"|"&amp;$J2494&amp;"|"&amp;$N2494)</f>
        <v/>
      </c>
      <c r="AD2494" s="27" t="str">
        <f aca="false">IF($AC2494="","",IF(COUNTIF($AC$2:$AC$3000,$AC2494)&gt;1,"REVIEW","OK"))</f>
        <v/>
      </c>
      <c r="AE2494" s="27" t="str">
        <f aca="false">IF(OR($W2494=0,$O2494=""),"",IF(IFERROR(IF(ISNUMBER($O2494),INT($O2494),DATE(VALUE(MID(SUBSTITUTE(LEFT($O2494,FIND(" ",$O2494&amp;" ")-1),"/",REPT(" ",20)),41,20)),VALUE(LEFT(SUBSTITUTE(LEFT($O2494,FIND(" ",$O2494&amp;" ")-1),"/",REPT(" ",20)),20)),VALUE(MID(SUBSTITUTE(LEFT($O2494,FIND(" ",$O2494&amp;" ")-1),"/",REPT(" ",20)),21,20)))),0)&gt;$W2494,"Late","Same day"))</f>
        <v/>
      </c>
      <c r="AF2494" s="26" t="str">
        <f aca="false">IF($A2494="","",IFERROR(INDEX(Validation!$C$193:$C$217,MATCH($A2494,Validation!$A$193:$A$217,0)),IF(COUNTIF(Validation!$U$19:$U$178,$Z2494)&gt;0,$Z2494,IF(COUNTIF(Validation!$S$19:$S$178,$AI2494)=1,INDEX(Validation!$U$19:$U$178,MATCH($AI2494,Validation!$S$19:$S$178,0)),$Z2494))))</f>
        <v/>
      </c>
      <c r="AG2494" s="27" t="str">
        <f aca="false">IF(COUNTA($A2494:$U2494)=0,"",IF($A2494="","No name",IF($F2494="","No date",IF($W2494=0,"Date ilegible",IF(NOT(ISNUMBER($N2494)),"Hours no numéricas",IF($AA2494="NO MATCH","Person no identificada","OK"))))))</f>
        <v/>
      </c>
      <c r="AH2494" s="27" t="str">
        <f aca="false">IF($W2494=0,"No date",IF($W2494&lt;Validation!$B$3,"Before period",IF($W2494&gt;Validation!$C$3,"After period","In period")))</f>
        <v>No date</v>
      </c>
      <c r="AI2494" s="26" t="str">
        <f aca="false">IF($Y2494="","",TRIM(RIGHT(SUBSTITUTE($Y2494," ",REPT(" ",50)),50)))</f>
        <v/>
      </c>
      <c r="AJ2494" s="27" t="str">
        <f aca="false">IF($A2494="","",IF(NOT(ISERROR(MATCH($A2494,Validation!$A$193:$A$217,0))),"Manual mapping",IF(COUNTIF(Validation!$U$19:$U$178,$Z2494)&gt;0,"Direct",IF(COUNTIF(Validation!$S$19:$S$178,$AI2494)=1,"By surname","Unresolved"))))</f>
        <v/>
      </c>
      <c r="AK2494" s="28" t="str">
        <f aca="false">IF($L2494="","",IF(MATCH($L2494,$L$2:$L$3000,0)&lt;&gt;ROW()-1,"",COUNT($AK$1:$AK2493)+1))</f>
        <v/>
      </c>
      <c r="AL2494" s="28" t="str">
        <f aca="false">IF($G2494="","",IF(MATCH($G2494,$G$2:$G$3000,0)&lt;&gt;ROW()-1,"",COUNT($AL$1:$AL2493)+1))</f>
        <v/>
      </c>
      <c r="AM2494" s="28" t="str">
        <f aca="false">IF($H2494="","",IF(MATCH($H2494,$H$2:$H$3000,0)&lt;&gt;ROW()-1,"",COUNT($AM$1:$AM2493)+1))</f>
        <v/>
      </c>
      <c r="AN2494" s="28" t="str">
        <f aca="false">IF($I2494="","",IF(MATCH($I2494,$I$2:$I$3000,0)&lt;&gt;ROW()-1,"",COUNT($AN$1:$AN2493)+1))</f>
        <v/>
      </c>
      <c r="AO2494" s="28" t="str">
        <f aca="false">IF($Q2494="","",IF(MATCH($Q2494,$Q$2:$Q$3000,0)&lt;&gt;ROW()-1,"",COUNT($AO$1:$AO2493)+1))</f>
        <v/>
      </c>
    </row>
    <row r="2495" customFormat="false" ht="12.75" hidden="false" customHeight="true" outlineLevel="0" collapsed="false">
      <c r="W2495" s="24" t="n">
        <f aca="false">IF($F2495="",0,IFERROR(IF(ISNUMBER($F2495),INT($F2495),DATE(VALUE(MID(SUBSTITUTE(LEFT($F2495,FIND(" ",$F2495&amp;" ")-1),"/",REPT(" ",20)),41,20)),VALUE(LEFT(SUBSTITUTE(LEFT($F2495,FIND(" ",$F2495&amp;" ")-1),"/",REPT(" ",20)),20)),VALUE(MID(SUBSTITUTE(LEFT($F2495,FIND(" ",$F2495&amp;" ")-1),"/",REPT(" ",20)),21,20)))),0))</f>
        <v>0</v>
      </c>
      <c r="X2495" s="25" t="str">
        <f aca="false">IF(ISNUMBER($N2495),$N2495*Validation!$B$5,"")</f>
        <v/>
      </c>
      <c r="Y2495" s="26" t="str">
        <f aca="false">IF($A2495="","",SUBSTITUTE(SUBSTITUTE(SUBSTITUTE(SUBSTITUTE(SUBSTITUTE(SUBSTITUTE(SUBSTITUTE(UPPER(TRIM($A2495)),"Á","A"),"É","E"),"Í","I"),"Ó","O"),"Ú","U"),"Ñ","N"),"Ü","U"))</f>
        <v/>
      </c>
      <c r="Z2495" s="26" t="str">
        <f aca="false">IF($Y2495="","",LEFT($Y2495,1)&amp;" "&amp;TRIM(RIGHT(SUBSTITUTE($Y2495," ",REPT(" ",50)),50)))</f>
        <v/>
      </c>
      <c r="AA2495" s="27" t="str">
        <f aca="false">IF($AF2495="","",IF(COUNTIF(Validation!$U$19:$U$178,$AF2495)&gt;0,"OK","NO MATCH"))</f>
        <v/>
      </c>
      <c r="AB2495" s="27" t="str">
        <f aca="false">IF($W2495=0,"",IF(AND($W2495&gt;=Validation!$B$3,$W2495&lt;=Validation!$C$3),"Yes","No"))</f>
        <v/>
      </c>
      <c r="AC2495" s="26" t="str">
        <f aca="false">IF($A2495="","",$AF2495&amp;"|"&amp;TEXT($W2495,"yyyy-mm-dd")&amp;"|"&amp;$J2495&amp;"|"&amp;$N2495)</f>
        <v/>
      </c>
      <c r="AD2495" s="27" t="str">
        <f aca="false">IF($AC2495="","",IF(COUNTIF($AC$2:$AC$3000,$AC2495)&gt;1,"REVIEW","OK"))</f>
        <v/>
      </c>
      <c r="AE2495" s="27" t="str">
        <f aca="false">IF(OR($W2495=0,$O2495=""),"",IF(IFERROR(IF(ISNUMBER($O2495),INT($O2495),DATE(VALUE(MID(SUBSTITUTE(LEFT($O2495,FIND(" ",$O2495&amp;" ")-1),"/",REPT(" ",20)),41,20)),VALUE(LEFT(SUBSTITUTE(LEFT($O2495,FIND(" ",$O2495&amp;" ")-1),"/",REPT(" ",20)),20)),VALUE(MID(SUBSTITUTE(LEFT($O2495,FIND(" ",$O2495&amp;" ")-1),"/",REPT(" ",20)),21,20)))),0)&gt;$W2495,"Late","Same day"))</f>
        <v/>
      </c>
      <c r="AF2495" s="26" t="str">
        <f aca="false">IF($A2495="","",IFERROR(INDEX(Validation!$C$193:$C$217,MATCH($A2495,Validation!$A$193:$A$217,0)),IF(COUNTIF(Validation!$U$19:$U$178,$Z2495)&gt;0,$Z2495,IF(COUNTIF(Validation!$S$19:$S$178,$AI2495)=1,INDEX(Validation!$U$19:$U$178,MATCH($AI2495,Validation!$S$19:$S$178,0)),$Z2495))))</f>
        <v/>
      </c>
      <c r="AG2495" s="27" t="str">
        <f aca="false">IF(COUNTA($A2495:$U2495)=0,"",IF($A2495="","No name",IF($F2495="","No date",IF($W2495=0,"Date ilegible",IF(NOT(ISNUMBER($N2495)),"Hours no numéricas",IF($AA2495="NO MATCH","Person no identificada","OK"))))))</f>
        <v/>
      </c>
      <c r="AH2495" s="27" t="str">
        <f aca="false">IF($W2495=0,"No date",IF($W2495&lt;Validation!$B$3,"Before period",IF($W2495&gt;Validation!$C$3,"After period","In period")))</f>
        <v>No date</v>
      </c>
      <c r="AI2495" s="26" t="str">
        <f aca="false">IF($Y2495="","",TRIM(RIGHT(SUBSTITUTE($Y2495," ",REPT(" ",50)),50)))</f>
        <v/>
      </c>
      <c r="AJ2495" s="27" t="str">
        <f aca="false">IF($A2495="","",IF(NOT(ISERROR(MATCH($A2495,Validation!$A$193:$A$217,0))),"Manual mapping",IF(COUNTIF(Validation!$U$19:$U$178,$Z2495)&gt;0,"Direct",IF(COUNTIF(Validation!$S$19:$S$178,$AI2495)=1,"By surname","Unresolved"))))</f>
        <v/>
      </c>
      <c r="AK2495" s="28" t="str">
        <f aca="false">IF($L2495="","",IF(MATCH($L2495,$L$2:$L$3000,0)&lt;&gt;ROW()-1,"",COUNT($AK$1:$AK2494)+1))</f>
        <v/>
      </c>
      <c r="AL2495" s="28" t="str">
        <f aca="false">IF($G2495="","",IF(MATCH($G2495,$G$2:$G$3000,0)&lt;&gt;ROW()-1,"",COUNT($AL$1:$AL2494)+1))</f>
        <v/>
      </c>
      <c r="AM2495" s="28" t="str">
        <f aca="false">IF($H2495="","",IF(MATCH($H2495,$H$2:$H$3000,0)&lt;&gt;ROW()-1,"",COUNT($AM$1:$AM2494)+1))</f>
        <v/>
      </c>
      <c r="AN2495" s="28" t="str">
        <f aca="false">IF($I2495="","",IF(MATCH($I2495,$I$2:$I$3000,0)&lt;&gt;ROW()-1,"",COUNT($AN$1:$AN2494)+1))</f>
        <v/>
      </c>
      <c r="AO2495" s="28" t="str">
        <f aca="false">IF($Q2495="","",IF(MATCH($Q2495,$Q$2:$Q$3000,0)&lt;&gt;ROW()-1,"",COUNT($AO$1:$AO2494)+1))</f>
        <v/>
      </c>
    </row>
    <row r="2496" customFormat="false" ht="12.75" hidden="false" customHeight="true" outlineLevel="0" collapsed="false">
      <c r="W2496" s="24" t="n">
        <f aca="false">IF($F2496="",0,IFERROR(IF(ISNUMBER($F2496),INT($F2496),DATE(VALUE(MID(SUBSTITUTE(LEFT($F2496,FIND(" ",$F2496&amp;" ")-1),"/",REPT(" ",20)),41,20)),VALUE(LEFT(SUBSTITUTE(LEFT($F2496,FIND(" ",$F2496&amp;" ")-1),"/",REPT(" ",20)),20)),VALUE(MID(SUBSTITUTE(LEFT($F2496,FIND(" ",$F2496&amp;" ")-1),"/",REPT(" ",20)),21,20)))),0))</f>
        <v>0</v>
      </c>
      <c r="X2496" s="25" t="str">
        <f aca="false">IF(ISNUMBER($N2496),$N2496*Validation!$B$5,"")</f>
        <v/>
      </c>
      <c r="Y2496" s="26" t="str">
        <f aca="false">IF($A2496="","",SUBSTITUTE(SUBSTITUTE(SUBSTITUTE(SUBSTITUTE(SUBSTITUTE(SUBSTITUTE(SUBSTITUTE(UPPER(TRIM($A2496)),"Á","A"),"É","E"),"Í","I"),"Ó","O"),"Ú","U"),"Ñ","N"),"Ü","U"))</f>
        <v/>
      </c>
      <c r="Z2496" s="26" t="str">
        <f aca="false">IF($Y2496="","",LEFT($Y2496,1)&amp;" "&amp;TRIM(RIGHT(SUBSTITUTE($Y2496," ",REPT(" ",50)),50)))</f>
        <v/>
      </c>
      <c r="AA2496" s="27" t="str">
        <f aca="false">IF($AF2496="","",IF(COUNTIF(Validation!$U$19:$U$178,$AF2496)&gt;0,"OK","NO MATCH"))</f>
        <v/>
      </c>
      <c r="AB2496" s="27" t="str">
        <f aca="false">IF($W2496=0,"",IF(AND($W2496&gt;=Validation!$B$3,$W2496&lt;=Validation!$C$3),"Yes","No"))</f>
        <v/>
      </c>
      <c r="AC2496" s="26" t="str">
        <f aca="false">IF($A2496="","",$AF2496&amp;"|"&amp;TEXT($W2496,"yyyy-mm-dd")&amp;"|"&amp;$J2496&amp;"|"&amp;$N2496)</f>
        <v/>
      </c>
      <c r="AD2496" s="27" t="str">
        <f aca="false">IF($AC2496="","",IF(COUNTIF($AC$2:$AC$3000,$AC2496)&gt;1,"REVIEW","OK"))</f>
        <v/>
      </c>
      <c r="AE2496" s="27" t="str">
        <f aca="false">IF(OR($W2496=0,$O2496=""),"",IF(IFERROR(IF(ISNUMBER($O2496),INT($O2496),DATE(VALUE(MID(SUBSTITUTE(LEFT($O2496,FIND(" ",$O2496&amp;" ")-1),"/",REPT(" ",20)),41,20)),VALUE(LEFT(SUBSTITUTE(LEFT($O2496,FIND(" ",$O2496&amp;" ")-1),"/",REPT(" ",20)),20)),VALUE(MID(SUBSTITUTE(LEFT($O2496,FIND(" ",$O2496&amp;" ")-1),"/",REPT(" ",20)),21,20)))),0)&gt;$W2496,"Late","Same day"))</f>
        <v/>
      </c>
      <c r="AF2496" s="26" t="str">
        <f aca="false">IF($A2496="","",IFERROR(INDEX(Validation!$C$193:$C$217,MATCH($A2496,Validation!$A$193:$A$217,0)),IF(COUNTIF(Validation!$U$19:$U$178,$Z2496)&gt;0,$Z2496,IF(COUNTIF(Validation!$S$19:$S$178,$AI2496)=1,INDEX(Validation!$U$19:$U$178,MATCH($AI2496,Validation!$S$19:$S$178,0)),$Z2496))))</f>
        <v/>
      </c>
      <c r="AG2496" s="27" t="str">
        <f aca="false">IF(COUNTA($A2496:$U2496)=0,"",IF($A2496="","No name",IF($F2496="","No date",IF($W2496=0,"Date ilegible",IF(NOT(ISNUMBER($N2496)),"Hours no numéricas",IF($AA2496="NO MATCH","Person no identificada","OK"))))))</f>
        <v/>
      </c>
      <c r="AH2496" s="27" t="str">
        <f aca="false">IF($W2496=0,"No date",IF($W2496&lt;Validation!$B$3,"Before period",IF($W2496&gt;Validation!$C$3,"After period","In period")))</f>
        <v>No date</v>
      </c>
      <c r="AI2496" s="26" t="str">
        <f aca="false">IF($Y2496="","",TRIM(RIGHT(SUBSTITUTE($Y2496," ",REPT(" ",50)),50)))</f>
        <v/>
      </c>
      <c r="AJ2496" s="27" t="str">
        <f aca="false">IF($A2496="","",IF(NOT(ISERROR(MATCH($A2496,Validation!$A$193:$A$217,0))),"Manual mapping",IF(COUNTIF(Validation!$U$19:$U$178,$Z2496)&gt;0,"Direct",IF(COUNTIF(Validation!$S$19:$S$178,$AI2496)=1,"By surname","Unresolved"))))</f>
        <v/>
      </c>
      <c r="AK2496" s="28" t="str">
        <f aca="false">IF($L2496="","",IF(MATCH($L2496,$L$2:$L$3000,0)&lt;&gt;ROW()-1,"",COUNT($AK$1:$AK2495)+1))</f>
        <v/>
      </c>
      <c r="AL2496" s="28" t="str">
        <f aca="false">IF($G2496="","",IF(MATCH($G2496,$G$2:$G$3000,0)&lt;&gt;ROW()-1,"",COUNT($AL$1:$AL2495)+1))</f>
        <v/>
      </c>
      <c r="AM2496" s="28" t="str">
        <f aca="false">IF($H2496="","",IF(MATCH($H2496,$H$2:$H$3000,0)&lt;&gt;ROW()-1,"",COUNT($AM$1:$AM2495)+1))</f>
        <v/>
      </c>
      <c r="AN2496" s="28" t="str">
        <f aca="false">IF($I2496="","",IF(MATCH($I2496,$I$2:$I$3000,0)&lt;&gt;ROW()-1,"",COUNT($AN$1:$AN2495)+1))</f>
        <v/>
      </c>
      <c r="AO2496" s="28" t="str">
        <f aca="false">IF($Q2496="","",IF(MATCH($Q2496,$Q$2:$Q$3000,0)&lt;&gt;ROW()-1,"",COUNT($AO$1:$AO2495)+1))</f>
        <v/>
      </c>
    </row>
    <row r="2497" customFormat="false" ht="12.75" hidden="false" customHeight="true" outlineLevel="0" collapsed="false">
      <c r="W2497" s="24" t="n">
        <f aca="false">IF($F2497="",0,IFERROR(IF(ISNUMBER($F2497),INT($F2497),DATE(VALUE(MID(SUBSTITUTE(LEFT($F2497,FIND(" ",$F2497&amp;" ")-1),"/",REPT(" ",20)),41,20)),VALUE(LEFT(SUBSTITUTE(LEFT($F2497,FIND(" ",$F2497&amp;" ")-1),"/",REPT(" ",20)),20)),VALUE(MID(SUBSTITUTE(LEFT($F2497,FIND(" ",$F2497&amp;" ")-1),"/",REPT(" ",20)),21,20)))),0))</f>
        <v>0</v>
      </c>
      <c r="X2497" s="25" t="str">
        <f aca="false">IF(ISNUMBER($N2497),$N2497*Validation!$B$5,"")</f>
        <v/>
      </c>
      <c r="Y2497" s="26" t="str">
        <f aca="false">IF($A2497="","",SUBSTITUTE(SUBSTITUTE(SUBSTITUTE(SUBSTITUTE(SUBSTITUTE(SUBSTITUTE(SUBSTITUTE(UPPER(TRIM($A2497)),"Á","A"),"É","E"),"Í","I"),"Ó","O"),"Ú","U"),"Ñ","N"),"Ü","U"))</f>
        <v/>
      </c>
      <c r="Z2497" s="26" t="str">
        <f aca="false">IF($Y2497="","",LEFT($Y2497,1)&amp;" "&amp;TRIM(RIGHT(SUBSTITUTE($Y2497," ",REPT(" ",50)),50)))</f>
        <v/>
      </c>
      <c r="AA2497" s="27" t="str">
        <f aca="false">IF($AF2497="","",IF(COUNTIF(Validation!$U$19:$U$178,$AF2497)&gt;0,"OK","NO MATCH"))</f>
        <v/>
      </c>
      <c r="AB2497" s="27" t="str">
        <f aca="false">IF($W2497=0,"",IF(AND($W2497&gt;=Validation!$B$3,$W2497&lt;=Validation!$C$3),"Yes","No"))</f>
        <v/>
      </c>
      <c r="AC2497" s="26" t="str">
        <f aca="false">IF($A2497="","",$AF2497&amp;"|"&amp;TEXT($W2497,"yyyy-mm-dd")&amp;"|"&amp;$J2497&amp;"|"&amp;$N2497)</f>
        <v/>
      </c>
      <c r="AD2497" s="27" t="str">
        <f aca="false">IF($AC2497="","",IF(COUNTIF($AC$2:$AC$3000,$AC2497)&gt;1,"REVIEW","OK"))</f>
        <v/>
      </c>
      <c r="AE2497" s="27" t="str">
        <f aca="false">IF(OR($W2497=0,$O2497=""),"",IF(IFERROR(IF(ISNUMBER($O2497),INT($O2497),DATE(VALUE(MID(SUBSTITUTE(LEFT($O2497,FIND(" ",$O2497&amp;" ")-1),"/",REPT(" ",20)),41,20)),VALUE(LEFT(SUBSTITUTE(LEFT($O2497,FIND(" ",$O2497&amp;" ")-1),"/",REPT(" ",20)),20)),VALUE(MID(SUBSTITUTE(LEFT($O2497,FIND(" ",$O2497&amp;" ")-1),"/",REPT(" ",20)),21,20)))),0)&gt;$W2497,"Late","Same day"))</f>
        <v/>
      </c>
      <c r="AF2497" s="26" t="str">
        <f aca="false">IF($A2497="","",IFERROR(INDEX(Validation!$C$193:$C$217,MATCH($A2497,Validation!$A$193:$A$217,0)),IF(COUNTIF(Validation!$U$19:$U$178,$Z2497)&gt;0,$Z2497,IF(COUNTIF(Validation!$S$19:$S$178,$AI2497)=1,INDEX(Validation!$U$19:$U$178,MATCH($AI2497,Validation!$S$19:$S$178,0)),$Z2497))))</f>
        <v/>
      </c>
      <c r="AG2497" s="27" t="str">
        <f aca="false">IF(COUNTA($A2497:$U2497)=0,"",IF($A2497="","No name",IF($F2497="","No date",IF($W2497=0,"Date ilegible",IF(NOT(ISNUMBER($N2497)),"Hours no numéricas",IF($AA2497="NO MATCH","Person no identificada","OK"))))))</f>
        <v/>
      </c>
      <c r="AH2497" s="27" t="str">
        <f aca="false">IF($W2497=0,"No date",IF($W2497&lt;Validation!$B$3,"Before period",IF($W2497&gt;Validation!$C$3,"After period","In period")))</f>
        <v>No date</v>
      </c>
      <c r="AI2497" s="26" t="str">
        <f aca="false">IF($Y2497="","",TRIM(RIGHT(SUBSTITUTE($Y2497," ",REPT(" ",50)),50)))</f>
        <v/>
      </c>
      <c r="AJ2497" s="27" t="str">
        <f aca="false">IF($A2497="","",IF(NOT(ISERROR(MATCH($A2497,Validation!$A$193:$A$217,0))),"Manual mapping",IF(COUNTIF(Validation!$U$19:$U$178,$Z2497)&gt;0,"Direct",IF(COUNTIF(Validation!$S$19:$S$178,$AI2497)=1,"By surname","Unresolved"))))</f>
        <v/>
      </c>
      <c r="AK2497" s="28" t="str">
        <f aca="false">IF($L2497="","",IF(MATCH($L2497,$L$2:$L$3000,0)&lt;&gt;ROW()-1,"",COUNT($AK$1:$AK2496)+1))</f>
        <v/>
      </c>
      <c r="AL2497" s="28" t="str">
        <f aca="false">IF($G2497="","",IF(MATCH($G2497,$G$2:$G$3000,0)&lt;&gt;ROW()-1,"",COUNT($AL$1:$AL2496)+1))</f>
        <v/>
      </c>
      <c r="AM2497" s="28" t="str">
        <f aca="false">IF($H2497="","",IF(MATCH($H2497,$H$2:$H$3000,0)&lt;&gt;ROW()-1,"",COUNT($AM$1:$AM2496)+1))</f>
        <v/>
      </c>
      <c r="AN2497" s="28" t="str">
        <f aca="false">IF($I2497="","",IF(MATCH($I2497,$I$2:$I$3000,0)&lt;&gt;ROW()-1,"",COUNT($AN$1:$AN2496)+1))</f>
        <v/>
      </c>
      <c r="AO2497" s="28" t="str">
        <f aca="false">IF($Q2497="","",IF(MATCH($Q2497,$Q$2:$Q$3000,0)&lt;&gt;ROW()-1,"",COUNT($AO$1:$AO2496)+1))</f>
        <v/>
      </c>
    </row>
    <row r="2498" customFormat="false" ht="12.75" hidden="false" customHeight="true" outlineLevel="0" collapsed="false">
      <c r="W2498" s="24" t="n">
        <f aca="false">IF($F2498="",0,IFERROR(IF(ISNUMBER($F2498),INT($F2498),DATE(VALUE(MID(SUBSTITUTE(LEFT($F2498,FIND(" ",$F2498&amp;" ")-1),"/",REPT(" ",20)),41,20)),VALUE(LEFT(SUBSTITUTE(LEFT($F2498,FIND(" ",$F2498&amp;" ")-1),"/",REPT(" ",20)),20)),VALUE(MID(SUBSTITUTE(LEFT($F2498,FIND(" ",$F2498&amp;" ")-1),"/",REPT(" ",20)),21,20)))),0))</f>
        <v>0</v>
      </c>
      <c r="X2498" s="25" t="str">
        <f aca="false">IF(ISNUMBER($N2498),$N2498*Validation!$B$5,"")</f>
        <v/>
      </c>
      <c r="Y2498" s="26" t="str">
        <f aca="false">IF($A2498="","",SUBSTITUTE(SUBSTITUTE(SUBSTITUTE(SUBSTITUTE(SUBSTITUTE(SUBSTITUTE(SUBSTITUTE(UPPER(TRIM($A2498)),"Á","A"),"É","E"),"Í","I"),"Ó","O"),"Ú","U"),"Ñ","N"),"Ü","U"))</f>
        <v/>
      </c>
      <c r="Z2498" s="26" t="str">
        <f aca="false">IF($Y2498="","",LEFT($Y2498,1)&amp;" "&amp;TRIM(RIGHT(SUBSTITUTE($Y2498," ",REPT(" ",50)),50)))</f>
        <v/>
      </c>
      <c r="AA2498" s="27" t="str">
        <f aca="false">IF($AF2498="","",IF(COUNTIF(Validation!$U$19:$U$178,$AF2498)&gt;0,"OK","NO MATCH"))</f>
        <v/>
      </c>
      <c r="AB2498" s="27" t="str">
        <f aca="false">IF($W2498=0,"",IF(AND($W2498&gt;=Validation!$B$3,$W2498&lt;=Validation!$C$3),"Yes","No"))</f>
        <v/>
      </c>
      <c r="AC2498" s="26" t="str">
        <f aca="false">IF($A2498="","",$AF2498&amp;"|"&amp;TEXT($W2498,"yyyy-mm-dd")&amp;"|"&amp;$J2498&amp;"|"&amp;$N2498)</f>
        <v/>
      </c>
      <c r="AD2498" s="27" t="str">
        <f aca="false">IF($AC2498="","",IF(COUNTIF($AC$2:$AC$3000,$AC2498)&gt;1,"REVIEW","OK"))</f>
        <v/>
      </c>
      <c r="AE2498" s="27" t="str">
        <f aca="false">IF(OR($W2498=0,$O2498=""),"",IF(IFERROR(IF(ISNUMBER($O2498),INT($O2498),DATE(VALUE(MID(SUBSTITUTE(LEFT($O2498,FIND(" ",$O2498&amp;" ")-1),"/",REPT(" ",20)),41,20)),VALUE(LEFT(SUBSTITUTE(LEFT($O2498,FIND(" ",$O2498&amp;" ")-1),"/",REPT(" ",20)),20)),VALUE(MID(SUBSTITUTE(LEFT($O2498,FIND(" ",$O2498&amp;" ")-1),"/",REPT(" ",20)),21,20)))),0)&gt;$W2498,"Late","Same day"))</f>
        <v/>
      </c>
      <c r="AF2498" s="26" t="str">
        <f aca="false">IF($A2498="","",IFERROR(INDEX(Validation!$C$193:$C$217,MATCH($A2498,Validation!$A$193:$A$217,0)),IF(COUNTIF(Validation!$U$19:$U$178,$Z2498)&gt;0,$Z2498,IF(COUNTIF(Validation!$S$19:$S$178,$AI2498)=1,INDEX(Validation!$U$19:$U$178,MATCH($AI2498,Validation!$S$19:$S$178,0)),$Z2498))))</f>
        <v/>
      </c>
      <c r="AG2498" s="27" t="str">
        <f aca="false">IF(COUNTA($A2498:$U2498)=0,"",IF($A2498="","No name",IF($F2498="","No date",IF($W2498=0,"Date ilegible",IF(NOT(ISNUMBER($N2498)),"Hours no numéricas",IF($AA2498="NO MATCH","Person no identificada","OK"))))))</f>
        <v/>
      </c>
      <c r="AH2498" s="27" t="str">
        <f aca="false">IF($W2498=0,"No date",IF($W2498&lt;Validation!$B$3,"Before period",IF($W2498&gt;Validation!$C$3,"After period","In period")))</f>
        <v>No date</v>
      </c>
      <c r="AI2498" s="26" t="str">
        <f aca="false">IF($Y2498="","",TRIM(RIGHT(SUBSTITUTE($Y2498," ",REPT(" ",50)),50)))</f>
        <v/>
      </c>
      <c r="AJ2498" s="27" t="str">
        <f aca="false">IF($A2498="","",IF(NOT(ISERROR(MATCH($A2498,Validation!$A$193:$A$217,0))),"Manual mapping",IF(COUNTIF(Validation!$U$19:$U$178,$Z2498)&gt;0,"Direct",IF(COUNTIF(Validation!$S$19:$S$178,$AI2498)=1,"By surname","Unresolved"))))</f>
        <v/>
      </c>
      <c r="AK2498" s="28" t="str">
        <f aca="false">IF($L2498="","",IF(MATCH($L2498,$L$2:$L$3000,0)&lt;&gt;ROW()-1,"",COUNT($AK$1:$AK2497)+1))</f>
        <v/>
      </c>
      <c r="AL2498" s="28" t="str">
        <f aca="false">IF($G2498="","",IF(MATCH($G2498,$G$2:$G$3000,0)&lt;&gt;ROW()-1,"",COUNT($AL$1:$AL2497)+1))</f>
        <v/>
      </c>
      <c r="AM2498" s="28" t="str">
        <f aca="false">IF($H2498="","",IF(MATCH($H2498,$H$2:$H$3000,0)&lt;&gt;ROW()-1,"",COUNT($AM$1:$AM2497)+1))</f>
        <v/>
      </c>
      <c r="AN2498" s="28" t="str">
        <f aca="false">IF($I2498="","",IF(MATCH($I2498,$I$2:$I$3000,0)&lt;&gt;ROW()-1,"",COUNT($AN$1:$AN2497)+1))</f>
        <v/>
      </c>
      <c r="AO2498" s="28" t="str">
        <f aca="false">IF($Q2498="","",IF(MATCH($Q2498,$Q$2:$Q$3000,0)&lt;&gt;ROW()-1,"",COUNT($AO$1:$AO2497)+1))</f>
        <v/>
      </c>
    </row>
    <row r="2499" customFormat="false" ht="12.75" hidden="false" customHeight="true" outlineLevel="0" collapsed="false">
      <c r="W2499" s="24" t="n">
        <f aca="false">IF($F2499="",0,IFERROR(IF(ISNUMBER($F2499),INT($F2499),DATE(VALUE(MID(SUBSTITUTE(LEFT($F2499,FIND(" ",$F2499&amp;" ")-1),"/",REPT(" ",20)),41,20)),VALUE(LEFT(SUBSTITUTE(LEFT($F2499,FIND(" ",$F2499&amp;" ")-1),"/",REPT(" ",20)),20)),VALUE(MID(SUBSTITUTE(LEFT($F2499,FIND(" ",$F2499&amp;" ")-1),"/",REPT(" ",20)),21,20)))),0))</f>
        <v>0</v>
      </c>
      <c r="X2499" s="25" t="str">
        <f aca="false">IF(ISNUMBER($N2499),$N2499*Validation!$B$5,"")</f>
        <v/>
      </c>
      <c r="Y2499" s="26" t="str">
        <f aca="false">IF($A2499="","",SUBSTITUTE(SUBSTITUTE(SUBSTITUTE(SUBSTITUTE(SUBSTITUTE(SUBSTITUTE(SUBSTITUTE(UPPER(TRIM($A2499)),"Á","A"),"É","E"),"Í","I"),"Ó","O"),"Ú","U"),"Ñ","N"),"Ü","U"))</f>
        <v/>
      </c>
      <c r="Z2499" s="26" t="str">
        <f aca="false">IF($Y2499="","",LEFT($Y2499,1)&amp;" "&amp;TRIM(RIGHT(SUBSTITUTE($Y2499," ",REPT(" ",50)),50)))</f>
        <v/>
      </c>
      <c r="AA2499" s="27" t="str">
        <f aca="false">IF($AF2499="","",IF(COUNTIF(Validation!$U$19:$U$178,$AF2499)&gt;0,"OK","NO MATCH"))</f>
        <v/>
      </c>
      <c r="AB2499" s="27" t="str">
        <f aca="false">IF($W2499=0,"",IF(AND($W2499&gt;=Validation!$B$3,$W2499&lt;=Validation!$C$3),"Yes","No"))</f>
        <v/>
      </c>
      <c r="AC2499" s="26" t="str">
        <f aca="false">IF($A2499="","",$AF2499&amp;"|"&amp;TEXT($W2499,"yyyy-mm-dd")&amp;"|"&amp;$J2499&amp;"|"&amp;$N2499)</f>
        <v/>
      </c>
      <c r="AD2499" s="27" t="str">
        <f aca="false">IF($AC2499="","",IF(COUNTIF($AC$2:$AC$3000,$AC2499)&gt;1,"REVIEW","OK"))</f>
        <v/>
      </c>
      <c r="AE2499" s="27" t="str">
        <f aca="false">IF(OR($W2499=0,$O2499=""),"",IF(IFERROR(IF(ISNUMBER($O2499),INT($O2499),DATE(VALUE(MID(SUBSTITUTE(LEFT($O2499,FIND(" ",$O2499&amp;" ")-1),"/",REPT(" ",20)),41,20)),VALUE(LEFT(SUBSTITUTE(LEFT($O2499,FIND(" ",$O2499&amp;" ")-1),"/",REPT(" ",20)),20)),VALUE(MID(SUBSTITUTE(LEFT($O2499,FIND(" ",$O2499&amp;" ")-1),"/",REPT(" ",20)),21,20)))),0)&gt;$W2499,"Late","Same day"))</f>
        <v/>
      </c>
      <c r="AF2499" s="26" t="str">
        <f aca="false">IF($A2499="","",IFERROR(INDEX(Validation!$C$193:$C$217,MATCH($A2499,Validation!$A$193:$A$217,0)),IF(COUNTIF(Validation!$U$19:$U$178,$Z2499)&gt;0,$Z2499,IF(COUNTIF(Validation!$S$19:$S$178,$AI2499)=1,INDEX(Validation!$U$19:$U$178,MATCH($AI2499,Validation!$S$19:$S$178,0)),$Z2499))))</f>
        <v/>
      </c>
      <c r="AG2499" s="27" t="str">
        <f aca="false">IF(COUNTA($A2499:$U2499)=0,"",IF($A2499="","No name",IF($F2499="","No date",IF($W2499=0,"Date ilegible",IF(NOT(ISNUMBER($N2499)),"Hours no numéricas",IF($AA2499="NO MATCH","Person no identificada","OK"))))))</f>
        <v/>
      </c>
      <c r="AH2499" s="27" t="str">
        <f aca="false">IF($W2499=0,"No date",IF($W2499&lt;Validation!$B$3,"Before period",IF($W2499&gt;Validation!$C$3,"After period","In period")))</f>
        <v>No date</v>
      </c>
      <c r="AI2499" s="26" t="str">
        <f aca="false">IF($Y2499="","",TRIM(RIGHT(SUBSTITUTE($Y2499," ",REPT(" ",50)),50)))</f>
        <v/>
      </c>
      <c r="AJ2499" s="27" t="str">
        <f aca="false">IF($A2499="","",IF(NOT(ISERROR(MATCH($A2499,Validation!$A$193:$A$217,0))),"Manual mapping",IF(COUNTIF(Validation!$U$19:$U$178,$Z2499)&gt;0,"Direct",IF(COUNTIF(Validation!$S$19:$S$178,$AI2499)=1,"By surname","Unresolved"))))</f>
        <v/>
      </c>
      <c r="AK2499" s="28" t="str">
        <f aca="false">IF($L2499="","",IF(MATCH($L2499,$L$2:$L$3000,0)&lt;&gt;ROW()-1,"",COUNT($AK$1:$AK2498)+1))</f>
        <v/>
      </c>
      <c r="AL2499" s="28" t="str">
        <f aca="false">IF($G2499="","",IF(MATCH($G2499,$G$2:$G$3000,0)&lt;&gt;ROW()-1,"",COUNT($AL$1:$AL2498)+1))</f>
        <v/>
      </c>
      <c r="AM2499" s="28" t="str">
        <f aca="false">IF($H2499="","",IF(MATCH($H2499,$H$2:$H$3000,0)&lt;&gt;ROW()-1,"",COUNT($AM$1:$AM2498)+1))</f>
        <v/>
      </c>
      <c r="AN2499" s="28" t="str">
        <f aca="false">IF($I2499="","",IF(MATCH($I2499,$I$2:$I$3000,0)&lt;&gt;ROW()-1,"",COUNT($AN$1:$AN2498)+1))</f>
        <v/>
      </c>
      <c r="AO2499" s="28" t="str">
        <f aca="false">IF($Q2499="","",IF(MATCH($Q2499,$Q$2:$Q$3000,0)&lt;&gt;ROW()-1,"",COUNT($AO$1:$AO2498)+1))</f>
        <v/>
      </c>
    </row>
    <row r="2500" customFormat="false" ht="12.75" hidden="false" customHeight="true" outlineLevel="0" collapsed="false">
      <c r="W2500" s="24" t="n">
        <f aca="false">IF($F2500="",0,IFERROR(IF(ISNUMBER($F2500),INT($F2500),DATE(VALUE(MID(SUBSTITUTE(LEFT($F2500,FIND(" ",$F2500&amp;" ")-1),"/",REPT(" ",20)),41,20)),VALUE(LEFT(SUBSTITUTE(LEFT($F2500,FIND(" ",$F2500&amp;" ")-1),"/",REPT(" ",20)),20)),VALUE(MID(SUBSTITUTE(LEFT($F2500,FIND(" ",$F2500&amp;" ")-1),"/",REPT(" ",20)),21,20)))),0))</f>
        <v>0</v>
      </c>
      <c r="X2500" s="25" t="str">
        <f aca="false">IF(ISNUMBER($N2500),$N2500*Validation!$B$5,"")</f>
        <v/>
      </c>
      <c r="Y2500" s="26" t="str">
        <f aca="false">IF($A2500="","",SUBSTITUTE(SUBSTITUTE(SUBSTITUTE(SUBSTITUTE(SUBSTITUTE(SUBSTITUTE(SUBSTITUTE(UPPER(TRIM($A2500)),"Á","A"),"É","E"),"Í","I"),"Ó","O"),"Ú","U"),"Ñ","N"),"Ü","U"))</f>
        <v/>
      </c>
      <c r="Z2500" s="26" t="str">
        <f aca="false">IF($Y2500="","",LEFT($Y2500,1)&amp;" "&amp;TRIM(RIGHT(SUBSTITUTE($Y2500," ",REPT(" ",50)),50)))</f>
        <v/>
      </c>
      <c r="AA2500" s="27" t="str">
        <f aca="false">IF($AF2500="","",IF(COUNTIF(Validation!$U$19:$U$178,$AF2500)&gt;0,"OK","NO MATCH"))</f>
        <v/>
      </c>
      <c r="AB2500" s="27" t="str">
        <f aca="false">IF($W2500=0,"",IF(AND($W2500&gt;=Validation!$B$3,$W2500&lt;=Validation!$C$3),"Yes","No"))</f>
        <v/>
      </c>
      <c r="AC2500" s="26" t="str">
        <f aca="false">IF($A2500="","",$AF2500&amp;"|"&amp;TEXT($W2500,"yyyy-mm-dd")&amp;"|"&amp;$J2500&amp;"|"&amp;$N2500)</f>
        <v/>
      </c>
      <c r="AD2500" s="27" t="str">
        <f aca="false">IF($AC2500="","",IF(COUNTIF($AC$2:$AC$3000,$AC2500)&gt;1,"REVIEW","OK"))</f>
        <v/>
      </c>
      <c r="AE2500" s="27" t="str">
        <f aca="false">IF(OR($W2500=0,$O2500=""),"",IF(IFERROR(IF(ISNUMBER($O2500),INT($O2500),DATE(VALUE(MID(SUBSTITUTE(LEFT($O2500,FIND(" ",$O2500&amp;" ")-1),"/",REPT(" ",20)),41,20)),VALUE(LEFT(SUBSTITUTE(LEFT($O2500,FIND(" ",$O2500&amp;" ")-1),"/",REPT(" ",20)),20)),VALUE(MID(SUBSTITUTE(LEFT($O2500,FIND(" ",$O2500&amp;" ")-1),"/",REPT(" ",20)),21,20)))),0)&gt;$W2500,"Late","Same day"))</f>
        <v/>
      </c>
      <c r="AF2500" s="26" t="str">
        <f aca="false">IF($A2500="","",IFERROR(INDEX(Validation!$C$193:$C$217,MATCH($A2500,Validation!$A$193:$A$217,0)),IF(COUNTIF(Validation!$U$19:$U$178,$Z2500)&gt;0,$Z2500,IF(COUNTIF(Validation!$S$19:$S$178,$AI2500)=1,INDEX(Validation!$U$19:$U$178,MATCH($AI2500,Validation!$S$19:$S$178,0)),$Z2500))))</f>
        <v/>
      </c>
      <c r="AG2500" s="27" t="str">
        <f aca="false">IF(COUNTA($A2500:$U2500)=0,"",IF($A2500="","No name",IF($F2500="","No date",IF($W2500=0,"Date ilegible",IF(NOT(ISNUMBER($N2500)),"Hours no numéricas",IF($AA2500="NO MATCH","Person no identificada","OK"))))))</f>
        <v/>
      </c>
      <c r="AH2500" s="27" t="str">
        <f aca="false">IF($W2500=0,"No date",IF($W2500&lt;Validation!$B$3,"Before period",IF($W2500&gt;Validation!$C$3,"After period","In period")))</f>
        <v>No date</v>
      </c>
      <c r="AI2500" s="26" t="str">
        <f aca="false">IF($Y2500="","",TRIM(RIGHT(SUBSTITUTE($Y2500," ",REPT(" ",50)),50)))</f>
        <v/>
      </c>
      <c r="AJ2500" s="27" t="str">
        <f aca="false">IF($A2500="","",IF(NOT(ISERROR(MATCH($A2500,Validation!$A$193:$A$217,0))),"Manual mapping",IF(COUNTIF(Validation!$U$19:$U$178,$Z2500)&gt;0,"Direct",IF(COUNTIF(Validation!$S$19:$S$178,$AI2500)=1,"By surname","Unresolved"))))</f>
        <v/>
      </c>
      <c r="AK2500" s="28" t="str">
        <f aca="false">IF($L2500="","",IF(MATCH($L2500,$L$2:$L$3000,0)&lt;&gt;ROW()-1,"",COUNT($AK$1:$AK2499)+1))</f>
        <v/>
      </c>
      <c r="AL2500" s="28" t="str">
        <f aca="false">IF($G2500="","",IF(MATCH($G2500,$G$2:$G$3000,0)&lt;&gt;ROW()-1,"",COUNT($AL$1:$AL2499)+1))</f>
        <v/>
      </c>
      <c r="AM2500" s="28" t="str">
        <f aca="false">IF($H2500="","",IF(MATCH($H2500,$H$2:$H$3000,0)&lt;&gt;ROW()-1,"",COUNT($AM$1:$AM2499)+1))</f>
        <v/>
      </c>
      <c r="AN2500" s="28" t="str">
        <f aca="false">IF($I2500="","",IF(MATCH($I2500,$I$2:$I$3000,0)&lt;&gt;ROW()-1,"",COUNT($AN$1:$AN2499)+1))</f>
        <v/>
      </c>
      <c r="AO2500" s="28" t="str">
        <f aca="false">IF($Q2500="","",IF(MATCH($Q2500,$Q$2:$Q$3000,0)&lt;&gt;ROW()-1,"",COUNT($AO$1:$AO2499)+1))</f>
        <v/>
      </c>
    </row>
    <row r="2501" customFormat="false" ht="12.75" hidden="false" customHeight="true" outlineLevel="0" collapsed="false">
      <c r="W2501" s="24" t="n">
        <f aca="false">IF($F2501="",0,IFERROR(IF(ISNUMBER($F2501),INT($F2501),DATE(VALUE(MID(SUBSTITUTE(LEFT($F2501,FIND(" ",$F2501&amp;" ")-1),"/",REPT(" ",20)),41,20)),VALUE(LEFT(SUBSTITUTE(LEFT($F2501,FIND(" ",$F2501&amp;" ")-1),"/",REPT(" ",20)),20)),VALUE(MID(SUBSTITUTE(LEFT($F2501,FIND(" ",$F2501&amp;" ")-1),"/",REPT(" ",20)),21,20)))),0))</f>
        <v>0</v>
      </c>
      <c r="X2501" s="25" t="str">
        <f aca="false">IF(ISNUMBER($N2501),$N2501*Validation!$B$5,"")</f>
        <v/>
      </c>
      <c r="Y2501" s="26" t="str">
        <f aca="false">IF($A2501="","",SUBSTITUTE(SUBSTITUTE(SUBSTITUTE(SUBSTITUTE(SUBSTITUTE(SUBSTITUTE(SUBSTITUTE(UPPER(TRIM($A2501)),"Á","A"),"É","E"),"Í","I"),"Ó","O"),"Ú","U"),"Ñ","N"),"Ü","U"))</f>
        <v/>
      </c>
      <c r="Z2501" s="26" t="str">
        <f aca="false">IF($Y2501="","",LEFT($Y2501,1)&amp;" "&amp;TRIM(RIGHT(SUBSTITUTE($Y2501," ",REPT(" ",50)),50)))</f>
        <v/>
      </c>
      <c r="AA2501" s="27" t="str">
        <f aca="false">IF($AF2501="","",IF(COUNTIF(Validation!$U$19:$U$178,$AF2501)&gt;0,"OK","NO MATCH"))</f>
        <v/>
      </c>
      <c r="AB2501" s="27" t="str">
        <f aca="false">IF($W2501=0,"",IF(AND($W2501&gt;=Validation!$B$3,$W2501&lt;=Validation!$C$3),"Yes","No"))</f>
        <v/>
      </c>
      <c r="AC2501" s="26" t="str">
        <f aca="false">IF($A2501="","",$AF2501&amp;"|"&amp;TEXT($W2501,"yyyy-mm-dd")&amp;"|"&amp;$J2501&amp;"|"&amp;$N2501)</f>
        <v/>
      </c>
      <c r="AD2501" s="27" t="str">
        <f aca="false">IF($AC2501="","",IF(COUNTIF($AC$2:$AC$3000,$AC2501)&gt;1,"REVIEW","OK"))</f>
        <v/>
      </c>
      <c r="AE2501" s="27" t="str">
        <f aca="false">IF(OR($W2501=0,$O2501=""),"",IF(IFERROR(IF(ISNUMBER($O2501),INT($O2501),DATE(VALUE(MID(SUBSTITUTE(LEFT($O2501,FIND(" ",$O2501&amp;" ")-1),"/",REPT(" ",20)),41,20)),VALUE(LEFT(SUBSTITUTE(LEFT($O2501,FIND(" ",$O2501&amp;" ")-1),"/",REPT(" ",20)),20)),VALUE(MID(SUBSTITUTE(LEFT($O2501,FIND(" ",$O2501&amp;" ")-1),"/",REPT(" ",20)),21,20)))),0)&gt;$W2501,"Late","Same day"))</f>
        <v/>
      </c>
      <c r="AF2501" s="26" t="str">
        <f aca="false">IF($A2501="","",IFERROR(INDEX(Validation!$C$193:$C$217,MATCH($A2501,Validation!$A$193:$A$217,0)),IF(COUNTIF(Validation!$U$19:$U$178,$Z2501)&gt;0,$Z2501,IF(COUNTIF(Validation!$S$19:$S$178,$AI2501)=1,INDEX(Validation!$U$19:$U$178,MATCH($AI2501,Validation!$S$19:$S$178,0)),$Z2501))))</f>
        <v/>
      </c>
      <c r="AG2501" s="27" t="str">
        <f aca="false">IF(COUNTA($A2501:$U2501)=0,"",IF($A2501="","No name",IF($F2501="","No date",IF($W2501=0,"Date ilegible",IF(NOT(ISNUMBER($N2501)),"Hours no numéricas",IF($AA2501="NO MATCH","Person no identificada","OK"))))))</f>
        <v/>
      </c>
      <c r="AH2501" s="27" t="str">
        <f aca="false">IF($W2501=0,"No date",IF($W2501&lt;Validation!$B$3,"Before period",IF($W2501&gt;Validation!$C$3,"After period","In period")))</f>
        <v>No date</v>
      </c>
      <c r="AI2501" s="26" t="str">
        <f aca="false">IF($Y2501="","",TRIM(RIGHT(SUBSTITUTE($Y2501," ",REPT(" ",50)),50)))</f>
        <v/>
      </c>
      <c r="AJ2501" s="27" t="str">
        <f aca="false">IF($A2501="","",IF(NOT(ISERROR(MATCH($A2501,Validation!$A$193:$A$217,0))),"Manual mapping",IF(COUNTIF(Validation!$U$19:$U$178,$Z2501)&gt;0,"Direct",IF(COUNTIF(Validation!$S$19:$S$178,$AI2501)=1,"By surname","Unresolved"))))</f>
        <v/>
      </c>
      <c r="AK2501" s="28" t="str">
        <f aca="false">IF($L2501="","",IF(MATCH($L2501,$L$2:$L$3000,0)&lt;&gt;ROW()-1,"",COUNT($AK$1:$AK2500)+1))</f>
        <v/>
      </c>
      <c r="AL2501" s="28" t="str">
        <f aca="false">IF($G2501="","",IF(MATCH($G2501,$G$2:$G$3000,0)&lt;&gt;ROW()-1,"",COUNT($AL$1:$AL2500)+1))</f>
        <v/>
      </c>
      <c r="AM2501" s="28" t="str">
        <f aca="false">IF($H2501="","",IF(MATCH($H2501,$H$2:$H$3000,0)&lt;&gt;ROW()-1,"",COUNT($AM$1:$AM2500)+1))</f>
        <v/>
      </c>
      <c r="AN2501" s="28" t="str">
        <f aca="false">IF($I2501="","",IF(MATCH($I2501,$I$2:$I$3000,0)&lt;&gt;ROW()-1,"",COUNT($AN$1:$AN2500)+1))</f>
        <v/>
      </c>
      <c r="AO2501" s="28" t="str">
        <f aca="false">IF($Q2501="","",IF(MATCH($Q2501,$Q$2:$Q$3000,0)&lt;&gt;ROW()-1,"",COUNT($AO$1:$AO2500)+1))</f>
        <v/>
      </c>
    </row>
    <row r="2502" customFormat="false" ht="12.75" hidden="false" customHeight="true" outlineLevel="0" collapsed="false">
      <c r="W2502" s="24" t="n">
        <f aca="false">IF($F2502="",0,IFERROR(IF(ISNUMBER($F2502),INT($F2502),DATE(VALUE(MID(SUBSTITUTE(LEFT($F2502,FIND(" ",$F2502&amp;" ")-1),"/",REPT(" ",20)),41,20)),VALUE(LEFT(SUBSTITUTE(LEFT($F2502,FIND(" ",$F2502&amp;" ")-1),"/",REPT(" ",20)),20)),VALUE(MID(SUBSTITUTE(LEFT($F2502,FIND(" ",$F2502&amp;" ")-1),"/",REPT(" ",20)),21,20)))),0))</f>
        <v>0</v>
      </c>
      <c r="X2502" s="25" t="str">
        <f aca="false">IF(ISNUMBER($N2502),$N2502*Validation!$B$5,"")</f>
        <v/>
      </c>
      <c r="Y2502" s="26" t="str">
        <f aca="false">IF($A2502="","",SUBSTITUTE(SUBSTITUTE(SUBSTITUTE(SUBSTITUTE(SUBSTITUTE(SUBSTITUTE(SUBSTITUTE(UPPER(TRIM($A2502)),"Á","A"),"É","E"),"Í","I"),"Ó","O"),"Ú","U"),"Ñ","N"),"Ü","U"))</f>
        <v/>
      </c>
      <c r="Z2502" s="26" t="str">
        <f aca="false">IF($Y2502="","",LEFT($Y2502,1)&amp;" "&amp;TRIM(RIGHT(SUBSTITUTE($Y2502," ",REPT(" ",50)),50)))</f>
        <v/>
      </c>
      <c r="AA2502" s="27" t="str">
        <f aca="false">IF($AF2502="","",IF(COUNTIF(Validation!$U$19:$U$178,$AF2502)&gt;0,"OK","NO MATCH"))</f>
        <v/>
      </c>
      <c r="AB2502" s="27" t="str">
        <f aca="false">IF($W2502=0,"",IF(AND($W2502&gt;=Validation!$B$3,$W2502&lt;=Validation!$C$3),"Yes","No"))</f>
        <v/>
      </c>
      <c r="AC2502" s="26" t="str">
        <f aca="false">IF($A2502="","",$AF2502&amp;"|"&amp;TEXT($W2502,"yyyy-mm-dd")&amp;"|"&amp;$J2502&amp;"|"&amp;$N2502)</f>
        <v/>
      </c>
      <c r="AD2502" s="27" t="str">
        <f aca="false">IF($AC2502="","",IF(COUNTIF($AC$2:$AC$3000,$AC2502)&gt;1,"REVIEW","OK"))</f>
        <v/>
      </c>
      <c r="AE2502" s="27" t="str">
        <f aca="false">IF(OR($W2502=0,$O2502=""),"",IF(IFERROR(IF(ISNUMBER($O2502),INT($O2502),DATE(VALUE(MID(SUBSTITUTE(LEFT($O2502,FIND(" ",$O2502&amp;" ")-1),"/",REPT(" ",20)),41,20)),VALUE(LEFT(SUBSTITUTE(LEFT($O2502,FIND(" ",$O2502&amp;" ")-1),"/",REPT(" ",20)),20)),VALUE(MID(SUBSTITUTE(LEFT($O2502,FIND(" ",$O2502&amp;" ")-1),"/",REPT(" ",20)),21,20)))),0)&gt;$W2502,"Late","Same day"))</f>
        <v/>
      </c>
      <c r="AF2502" s="26" t="str">
        <f aca="false">IF($A2502="","",IFERROR(INDEX(Validation!$C$193:$C$217,MATCH($A2502,Validation!$A$193:$A$217,0)),IF(COUNTIF(Validation!$U$19:$U$178,$Z2502)&gt;0,$Z2502,IF(COUNTIF(Validation!$S$19:$S$178,$AI2502)=1,INDEX(Validation!$U$19:$U$178,MATCH($AI2502,Validation!$S$19:$S$178,0)),$Z2502))))</f>
        <v/>
      </c>
      <c r="AG2502" s="27" t="str">
        <f aca="false">IF(COUNTA($A2502:$U2502)=0,"",IF($A2502="","No name",IF($F2502="","No date",IF($W2502=0,"Date ilegible",IF(NOT(ISNUMBER($N2502)),"Hours no numéricas",IF($AA2502="NO MATCH","Person no identificada","OK"))))))</f>
        <v/>
      </c>
      <c r="AH2502" s="27" t="str">
        <f aca="false">IF($W2502=0,"No date",IF($W2502&lt;Validation!$B$3,"Before period",IF($W2502&gt;Validation!$C$3,"After period","In period")))</f>
        <v>No date</v>
      </c>
      <c r="AI2502" s="26" t="str">
        <f aca="false">IF($Y2502="","",TRIM(RIGHT(SUBSTITUTE($Y2502," ",REPT(" ",50)),50)))</f>
        <v/>
      </c>
      <c r="AJ2502" s="27" t="str">
        <f aca="false">IF($A2502="","",IF(NOT(ISERROR(MATCH($A2502,Validation!$A$193:$A$217,0))),"Manual mapping",IF(COUNTIF(Validation!$U$19:$U$178,$Z2502)&gt;0,"Direct",IF(COUNTIF(Validation!$S$19:$S$178,$AI2502)=1,"By surname","Unresolved"))))</f>
        <v/>
      </c>
      <c r="AK2502" s="28" t="str">
        <f aca="false">IF($L2502="","",IF(MATCH($L2502,$L$2:$L$3000,0)&lt;&gt;ROW()-1,"",COUNT($AK$1:$AK2501)+1))</f>
        <v/>
      </c>
      <c r="AL2502" s="28" t="str">
        <f aca="false">IF($G2502="","",IF(MATCH($G2502,$G$2:$G$3000,0)&lt;&gt;ROW()-1,"",COUNT($AL$1:$AL2501)+1))</f>
        <v/>
      </c>
      <c r="AM2502" s="28" t="str">
        <f aca="false">IF($H2502="","",IF(MATCH($H2502,$H$2:$H$3000,0)&lt;&gt;ROW()-1,"",COUNT($AM$1:$AM2501)+1))</f>
        <v/>
      </c>
      <c r="AN2502" s="28" t="str">
        <f aca="false">IF($I2502="","",IF(MATCH($I2502,$I$2:$I$3000,0)&lt;&gt;ROW()-1,"",COUNT($AN$1:$AN2501)+1))</f>
        <v/>
      </c>
      <c r="AO2502" s="28" t="str">
        <f aca="false">IF($Q2502="","",IF(MATCH($Q2502,$Q$2:$Q$3000,0)&lt;&gt;ROW()-1,"",COUNT($AO$1:$AO2501)+1))</f>
        <v/>
      </c>
    </row>
    <row r="2503" customFormat="false" ht="12.75" hidden="false" customHeight="true" outlineLevel="0" collapsed="false">
      <c r="W2503" s="24" t="n">
        <f aca="false">IF($F2503="",0,IFERROR(IF(ISNUMBER($F2503),INT($F2503),DATE(VALUE(MID(SUBSTITUTE(LEFT($F2503,FIND(" ",$F2503&amp;" ")-1),"/",REPT(" ",20)),41,20)),VALUE(LEFT(SUBSTITUTE(LEFT($F2503,FIND(" ",$F2503&amp;" ")-1),"/",REPT(" ",20)),20)),VALUE(MID(SUBSTITUTE(LEFT($F2503,FIND(" ",$F2503&amp;" ")-1),"/",REPT(" ",20)),21,20)))),0))</f>
        <v>0</v>
      </c>
      <c r="X2503" s="25" t="str">
        <f aca="false">IF(ISNUMBER($N2503),$N2503*Validation!$B$5,"")</f>
        <v/>
      </c>
      <c r="Y2503" s="26" t="str">
        <f aca="false">IF($A2503="","",SUBSTITUTE(SUBSTITUTE(SUBSTITUTE(SUBSTITUTE(SUBSTITUTE(SUBSTITUTE(SUBSTITUTE(UPPER(TRIM($A2503)),"Á","A"),"É","E"),"Í","I"),"Ó","O"),"Ú","U"),"Ñ","N"),"Ü","U"))</f>
        <v/>
      </c>
      <c r="Z2503" s="26" t="str">
        <f aca="false">IF($Y2503="","",LEFT($Y2503,1)&amp;" "&amp;TRIM(RIGHT(SUBSTITUTE($Y2503," ",REPT(" ",50)),50)))</f>
        <v/>
      </c>
      <c r="AA2503" s="27" t="str">
        <f aca="false">IF($AF2503="","",IF(COUNTIF(Validation!$U$19:$U$178,$AF2503)&gt;0,"OK","NO MATCH"))</f>
        <v/>
      </c>
      <c r="AB2503" s="27" t="str">
        <f aca="false">IF($W2503=0,"",IF(AND($W2503&gt;=Validation!$B$3,$W2503&lt;=Validation!$C$3),"Yes","No"))</f>
        <v/>
      </c>
      <c r="AC2503" s="26" t="str">
        <f aca="false">IF($A2503="","",$AF2503&amp;"|"&amp;TEXT($W2503,"yyyy-mm-dd")&amp;"|"&amp;$J2503&amp;"|"&amp;$N2503)</f>
        <v/>
      </c>
      <c r="AD2503" s="27" t="str">
        <f aca="false">IF($AC2503="","",IF(COUNTIF($AC$2:$AC$3000,$AC2503)&gt;1,"REVIEW","OK"))</f>
        <v/>
      </c>
      <c r="AE2503" s="27" t="str">
        <f aca="false">IF(OR($W2503=0,$O2503=""),"",IF(IFERROR(IF(ISNUMBER($O2503),INT($O2503),DATE(VALUE(MID(SUBSTITUTE(LEFT($O2503,FIND(" ",$O2503&amp;" ")-1),"/",REPT(" ",20)),41,20)),VALUE(LEFT(SUBSTITUTE(LEFT($O2503,FIND(" ",$O2503&amp;" ")-1),"/",REPT(" ",20)),20)),VALUE(MID(SUBSTITUTE(LEFT($O2503,FIND(" ",$O2503&amp;" ")-1),"/",REPT(" ",20)),21,20)))),0)&gt;$W2503,"Late","Same day"))</f>
        <v/>
      </c>
      <c r="AF2503" s="26" t="str">
        <f aca="false">IF($A2503="","",IFERROR(INDEX(Validation!$C$193:$C$217,MATCH($A2503,Validation!$A$193:$A$217,0)),IF(COUNTIF(Validation!$U$19:$U$178,$Z2503)&gt;0,$Z2503,IF(COUNTIF(Validation!$S$19:$S$178,$AI2503)=1,INDEX(Validation!$U$19:$U$178,MATCH($AI2503,Validation!$S$19:$S$178,0)),$Z2503))))</f>
        <v/>
      </c>
      <c r="AG2503" s="27" t="str">
        <f aca="false">IF(COUNTA($A2503:$U2503)=0,"",IF($A2503="","No name",IF($F2503="","No date",IF($W2503=0,"Date ilegible",IF(NOT(ISNUMBER($N2503)),"Hours no numéricas",IF($AA2503="NO MATCH","Person no identificada","OK"))))))</f>
        <v/>
      </c>
      <c r="AH2503" s="27" t="str">
        <f aca="false">IF($W2503=0,"No date",IF($W2503&lt;Validation!$B$3,"Before period",IF($W2503&gt;Validation!$C$3,"After period","In period")))</f>
        <v>No date</v>
      </c>
      <c r="AI2503" s="26" t="str">
        <f aca="false">IF($Y2503="","",TRIM(RIGHT(SUBSTITUTE($Y2503," ",REPT(" ",50)),50)))</f>
        <v/>
      </c>
      <c r="AJ2503" s="27" t="str">
        <f aca="false">IF($A2503="","",IF(NOT(ISERROR(MATCH($A2503,Validation!$A$193:$A$217,0))),"Manual mapping",IF(COUNTIF(Validation!$U$19:$U$178,$Z2503)&gt;0,"Direct",IF(COUNTIF(Validation!$S$19:$S$178,$AI2503)=1,"By surname","Unresolved"))))</f>
        <v/>
      </c>
      <c r="AK2503" s="28" t="str">
        <f aca="false">IF($L2503="","",IF(MATCH($L2503,$L$2:$L$3000,0)&lt;&gt;ROW()-1,"",COUNT($AK$1:$AK2502)+1))</f>
        <v/>
      </c>
      <c r="AL2503" s="28" t="str">
        <f aca="false">IF($G2503="","",IF(MATCH($G2503,$G$2:$G$3000,0)&lt;&gt;ROW()-1,"",COUNT($AL$1:$AL2502)+1))</f>
        <v/>
      </c>
      <c r="AM2503" s="28" t="str">
        <f aca="false">IF($H2503="","",IF(MATCH($H2503,$H$2:$H$3000,0)&lt;&gt;ROW()-1,"",COUNT($AM$1:$AM2502)+1))</f>
        <v/>
      </c>
      <c r="AN2503" s="28" t="str">
        <f aca="false">IF($I2503="","",IF(MATCH($I2503,$I$2:$I$3000,0)&lt;&gt;ROW()-1,"",COUNT($AN$1:$AN2502)+1))</f>
        <v/>
      </c>
      <c r="AO2503" s="28" t="str">
        <f aca="false">IF($Q2503="","",IF(MATCH($Q2503,$Q$2:$Q$3000,0)&lt;&gt;ROW()-1,"",COUNT($AO$1:$AO2502)+1))</f>
        <v/>
      </c>
    </row>
    <row r="2504" customFormat="false" ht="12.75" hidden="false" customHeight="true" outlineLevel="0" collapsed="false">
      <c r="W2504" s="24" t="n">
        <f aca="false">IF($F2504="",0,IFERROR(IF(ISNUMBER($F2504),INT($F2504),DATE(VALUE(MID(SUBSTITUTE(LEFT($F2504,FIND(" ",$F2504&amp;" ")-1),"/",REPT(" ",20)),41,20)),VALUE(LEFT(SUBSTITUTE(LEFT($F2504,FIND(" ",$F2504&amp;" ")-1),"/",REPT(" ",20)),20)),VALUE(MID(SUBSTITUTE(LEFT($F2504,FIND(" ",$F2504&amp;" ")-1),"/",REPT(" ",20)),21,20)))),0))</f>
        <v>0</v>
      </c>
      <c r="X2504" s="25" t="str">
        <f aca="false">IF(ISNUMBER($N2504),$N2504*Validation!$B$5,"")</f>
        <v/>
      </c>
      <c r="Y2504" s="26" t="str">
        <f aca="false">IF($A2504="","",SUBSTITUTE(SUBSTITUTE(SUBSTITUTE(SUBSTITUTE(SUBSTITUTE(SUBSTITUTE(SUBSTITUTE(UPPER(TRIM($A2504)),"Á","A"),"É","E"),"Í","I"),"Ó","O"),"Ú","U"),"Ñ","N"),"Ü","U"))</f>
        <v/>
      </c>
      <c r="Z2504" s="26" t="str">
        <f aca="false">IF($Y2504="","",LEFT($Y2504,1)&amp;" "&amp;TRIM(RIGHT(SUBSTITUTE($Y2504," ",REPT(" ",50)),50)))</f>
        <v/>
      </c>
      <c r="AA2504" s="27" t="str">
        <f aca="false">IF($AF2504="","",IF(COUNTIF(Validation!$U$19:$U$178,$AF2504)&gt;0,"OK","NO MATCH"))</f>
        <v/>
      </c>
      <c r="AB2504" s="27" t="str">
        <f aca="false">IF($W2504=0,"",IF(AND($W2504&gt;=Validation!$B$3,$W2504&lt;=Validation!$C$3),"Yes","No"))</f>
        <v/>
      </c>
      <c r="AC2504" s="26" t="str">
        <f aca="false">IF($A2504="","",$AF2504&amp;"|"&amp;TEXT($W2504,"yyyy-mm-dd")&amp;"|"&amp;$J2504&amp;"|"&amp;$N2504)</f>
        <v/>
      </c>
      <c r="AD2504" s="27" t="str">
        <f aca="false">IF($AC2504="","",IF(COUNTIF($AC$2:$AC$3000,$AC2504)&gt;1,"REVIEW","OK"))</f>
        <v/>
      </c>
      <c r="AE2504" s="27" t="str">
        <f aca="false">IF(OR($W2504=0,$O2504=""),"",IF(IFERROR(IF(ISNUMBER($O2504),INT($O2504),DATE(VALUE(MID(SUBSTITUTE(LEFT($O2504,FIND(" ",$O2504&amp;" ")-1),"/",REPT(" ",20)),41,20)),VALUE(LEFT(SUBSTITUTE(LEFT($O2504,FIND(" ",$O2504&amp;" ")-1),"/",REPT(" ",20)),20)),VALUE(MID(SUBSTITUTE(LEFT($O2504,FIND(" ",$O2504&amp;" ")-1),"/",REPT(" ",20)),21,20)))),0)&gt;$W2504,"Late","Same day"))</f>
        <v/>
      </c>
      <c r="AF2504" s="26" t="str">
        <f aca="false">IF($A2504="","",IFERROR(INDEX(Validation!$C$193:$C$217,MATCH($A2504,Validation!$A$193:$A$217,0)),IF(COUNTIF(Validation!$U$19:$U$178,$Z2504)&gt;0,$Z2504,IF(COUNTIF(Validation!$S$19:$S$178,$AI2504)=1,INDEX(Validation!$U$19:$U$178,MATCH($AI2504,Validation!$S$19:$S$178,0)),$Z2504))))</f>
        <v/>
      </c>
      <c r="AG2504" s="27" t="str">
        <f aca="false">IF(COUNTA($A2504:$U2504)=0,"",IF($A2504="","No name",IF($F2504="","No date",IF($W2504=0,"Date ilegible",IF(NOT(ISNUMBER($N2504)),"Hours no numéricas",IF($AA2504="NO MATCH","Person no identificada","OK"))))))</f>
        <v/>
      </c>
      <c r="AH2504" s="27" t="str">
        <f aca="false">IF($W2504=0,"No date",IF($W2504&lt;Validation!$B$3,"Before period",IF($W2504&gt;Validation!$C$3,"After period","In period")))</f>
        <v>No date</v>
      </c>
      <c r="AI2504" s="26" t="str">
        <f aca="false">IF($Y2504="","",TRIM(RIGHT(SUBSTITUTE($Y2504," ",REPT(" ",50)),50)))</f>
        <v/>
      </c>
      <c r="AJ2504" s="27" t="str">
        <f aca="false">IF($A2504="","",IF(NOT(ISERROR(MATCH($A2504,Validation!$A$193:$A$217,0))),"Manual mapping",IF(COUNTIF(Validation!$U$19:$U$178,$Z2504)&gt;0,"Direct",IF(COUNTIF(Validation!$S$19:$S$178,$AI2504)=1,"By surname","Unresolved"))))</f>
        <v/>
      </c>
      <c r="AK2504" s="28" t="str">
        <f aca="false">IF($L2504="","",IF(MATCH($L2504,$L$2:$L$3000,0)&lt;&gt;ROW()-1,"",COUNT($AK$1:$AK2503)+1))</f>
        <v/>
      </c>
      <c r="AL2504" s="28" t="str">
        <f aca="false">IF($G2504="","",IF(MATCH($G2504,$G$2:$G$3000,0)&lt;&gt;ROW()-1,"",COUNT($AL$1:$AL2503)+1))</f>
        <v/>
      </c>
      <c r="AM2504" s="28" t="str">
        <f aca="false">IF($H2504="","",IF(MATCH($H2504,$H$2:$H$3000,0)&lt;&gt;ROW()-1,"",COUNT($AM$1:$AM2503)+1))</f>
        <v/>
      </c>
      <c r="AN2504" s="28" t="str">
        <f aca="false">IF($I2504="","",IF(MATCH($I2504,$I$2:$I$3000,0)&lt;&gt;ROW()-1,"",COUNT($AN$1:$AN2503)+1))</f>
        <v/>
      </c>
      <c r="AO2504" s="28" t="str">
        <f aca="false">IF($Q2504="","",IF(MATCH($Q2504,$Q$2:$Q$3000,0)&lt;&gt;ROW()-1,"",COUNT($AO$1:$AO2503)+1))</f>
        <v/>
      </c>
    </row>
    <row r="2505" customFormat="false" ht="12.75" hidden="false" customHeight="true" outlineLevel="0" collapsed="false">
      <c r="W2505" s="24" t="n">
        <f aca="false">IF($F2505="",0,IFERROR(IF(ISNUMBER($F2505),INT($F2505),DATE(VALUE(MID(SUBSTITUTE(LEFT($F2505,FIND(" ",$F2505&amp;" ")-1),"/",REPT(" ",20)),41,20)),VALUE(LEFT(SUBSTITUTE(LEFT($F2505,FIND(" ",$F2505&amp;" ")-1),"/",REPT(" ",20)),20)),VALUE(MID(SUBSTITUTE(LEFT($F2505,FIND(" ",$F2505&amp;" ")-1),"/",REPT(" ",20)),21,20)))),0))</f>
        <v>0</v>
      </c>
      <c r="X2505" s="25" t="str">
        <f aca="false">IF(ISNUMBER($N2505),$N2505*Validation!$B$5,"")</f>
        <v/>
      </c>
      <c r="Y2505" s="26" t="str">
        <f aca="false">IF($A2505="","",SUBSTITUTE(SUBSTITUTE(SUBSTITUTE(SUBSTITUTE(SUBSTITUTE(SUBSTITUTE(SUBSTITUTE(UPPER(TRIM($A2505)),"Á","A"),"É","E"),"Í","I"),"Ó","O"),"Ú","U"),"Ñ","N"),"Ü","U"))</f>
        <v/>
      </c>
      <c r="Z2505" s="26" t="str">
        <f aca="false">IF($Y2505="","",LEFT($Y2505,1)&amp;" "&amp;TRIM(RIGHT(SUBSTITUTE($Y2505," ",REPT(" ",50)),50)))</f>
        <v/>
      </c>
      <c r="AA2505" s="27" t="str">
        <f aca="false">IF($AF2505="","",IF(COUNTIF(Validation!$U$19:$U$178,$AF2505)&gt;0,"OK","NO MATCH"))</f>
        <v/>
      </c>
      <c r="AB2505" s="27" t="str">
        <f aca="false">IF($W2505=0,"",IF(AND($W2505&gt;=Validation!$B$3,$W2505&lt;=Validation!$C$3),"Yes","No"))</f>
        <v/>
      </c>
      <c r="AC2505" s="26" t="str">
        <f aca="false">IF($A2505="","",$AF2505&amp;"|"&amp;TEXT($W2505,"yyyy-mm-dd")&amp;"|"&amp;$J2505&amp;"|"&amp;$N2505)</f>
        <v/>
      </c>
      <c r="AD2505" s="27" t="str">
        <f aca="false">IF($AC2505="","",IF(COUNTIF($AC$2:$AC$3000,$AC2505)&gt;1,"REVIEW","OK"))</f>
        <v/>
      </c>
      <c r="AE2505" s="27" t="str">
        <f aca="false">IF(OR($W2505=0,$O2505=""),"",IF(IFERROR(IF(ISNUMBER($O2505),INT($O2505),DATE(VALUE(MID(SUBSTITUTE(LEFT($O2505,FIND(" ",$O2505&amp;" ")-1),"/",REPT(" ",20)),41,20)),VALUE(LEFT(SUBSTITUTE(LEFT($O2505,FIND(" ",$O2505&amp;" ")-1),"/",REPT(" ",20)),20)),VALUE(MID(SUBSTITUTE(LEFT($O2505,FIND(" ",$O2505&amp;" ")-1),"/",REPT(" ",20)),21,20)))),0)&gt;$W2505,"Late","Same day"))</f>
        <v/>
      </c>
      <c r="AF2505" s="26" t="str">
        <f aca="false">IF($A2505="","",IFERROR(INDEX(Validation!$C$193:$C$217,MATCH($A2505,Validation!$A$193:$A$217,0)),IF(COUNTIF(Validation!$U$19:$U$178,$Z2505)&gt;0,$Z2505,IF(COUNTIF(Validation!$S$19:$S$178,$AI2505)=1,INDEX(Validation!$U$19:$U$178,MATCH($AI2505,Validation!$S$19:$S$178,0)),$Z2505))))</f>
        <v/>
      </c>
      <c r="AG2505" s="27" t="str">
        <f aca="false">IF(COUNTA($A2505:$U2505)=0,"",IF($A2505="","No name",IF($F2505="","No date",IF($W2505=0,"Date ilegible",IF(NOT(ISNUMBER($N2505)),"Hours no numéricas",IF($AA2505="NO MATCH","Person no identificada","OK"))))))</f>
        <v/>
      </c>
      <c r="AH2505" s="27" t="str">
        <f aca="false">IF($W2505=0,"No date",IF($W2505&lt;Validation!$B$3,"Before period",IF($W2505&gt;Validation!$C$3,"After period","In period")))</f>
        <v>No date</v>
      </c>
      <c r="AI2505" s="26" t="str">
        <f aca="false">IF($Y2505="","",TRIM(RIGHT(SUBSTITUTE($Y2505," ",REPT(" ",50)),50)))</f>
        <v/>
      </c>
      <c r="AJ2505" s="27" t="str">
        <f aca="false">IF($A2505="","",IF(NOT(ISERROR(MATCH($A2505,Validation!$A$193:$A$217,0))),"Manual mapping",IF(COUNTIF(Validation!$U$19:$U$178,$Z2505)&gt;0,"Direct",IF(COUNTIF(Validation!$S$19:$S$178,$AI2505)=1,"By surname","Unresolved"))))</f>
        <v/>
      </c>
      <c r="AK2505" s="28" t="str">
        <f aca="false">IF($L2505="","",IF(MATCH($L2505,$L$2:$L$3000,0)&lt;&gt;ROW()-1,"",COUNT($AK$1:$AK2504)+1))</f>
        <v/>
      </c>
      <c r="AL2505" s="28" t="str">
        <f aca="false">IF($G2505="","",IF(MATCH($G2505,$G$2:$G$3000,0)&lt;&gt;ROW()-1,"",COUNT($AL$1:$AL2504)+1))</f>
        <v/>
      </c>
      <c r="AM2505" s="28" t="str">
        <f aca="false">IF($H2505="","",IF(MATCH($H2505,$H$2:$H$3000,0)&lt;&gt;ROW()-1,"",COUNT($AM$1:$AM2504)+1))</f>
        <v/>
      </c>
      <c r="AN2505" s="28" t="str">
        <f aca="false">IF($I2505="","",IF(MATCH($I2505,$I$2:$I$3000,0)&lt;&gt;ROW()-1,"",COUNT($AN$1:$AN2504)+1))</f>
        <v/>
      </c>
      <c r="AO2505" s="28" t="str">
        <f aca="false">IF($Q2505="","",IF(MATCH($Q2505,$Q$2:$Q$3000,0)&lt;&gt;ROW()-1,"",COUNT($AO$1:$AO2504)+1))</f>
        <v/>
      </c>
    </row>
    <row r="2506" customFormat="false" ht="12.75" hidden="false" customHeight="true" outlineLevel="0" collapsed="false">
      <c r="W2506" s="24" t="n">
        <f aca="false">IF($F2506="",0,IFERROR(IF(ISNUMBER($F2506),INT($F2506),DATE(VALUE(MID(SUBSTITUTE(LEFT($F2506,FIND(" ",$F2506&amp;" ")-1),"/",REPT(" ",20)),41,20)),VALUE(LEFT(SUBSTITUTE(LEFT($F2506,FIND(" ",$F2506&amp;" ")-1),"/",REPT(" ",20)),20)),VALUE(MID(SUBSTITUTE(LEFT($F2506,FIND(" ",$F2506&amp;" ")-1),"/",REPT(" ",20)),21,20)))),0))</f>
        <v>0</v>
      </c>
      <c r="X2506" s="25" t="str">
        <f aca="false">IF(ISNUMBER($N2506),$N2506*Validation!$B$5,"")</f>
        <v/>
      </c>
      <c r="Y2506" s="26" t="str">
        <f aca="false">IF($A2506="","",SUBSTITUTE(SUBSTITUTE(SUBSTITUTE(SUBSTITUTE(SUBSTITUTE(SUBSTITUTE(SUBSTITUTE(UPPER(TRIM($A2506)),"Á","A"),"É","E"),"Í","I"),"Ó","O"),"Ú","U"),"Ñ","N"),"Ü","U"))</f>
        <v/>
      </c>
      <c r="Z2506" s="26" t="str">
        <f aca="false">IF($Y2506="","",LEFT($Y2506,1)&amp;" "&amp;TRIM(RIGHT(SUBSTITUTE($Y2506," ",REPT(" ",50)),50)))</f>
        <v/>
      </c>
      <c r="AA2506" s="27" t="str">
        <f aca="false">IF($AF2506="","",IF(COUNTIF(Validation!$U$19:$U$178,$AF2506)&gt;0,"OK","NO MATCH"))</f>
        <v/>
      </c>
      <c r="AB2506" s="27" t="str">
        <f aca="false">IF($W2506=0,"",IF(AND($W2506&gt;=Validation!$B$3,$W2506&lt;=Validation!$C$3),"Yes","No"))</f>
        <v/>
      </c>
      <c r="AC2506" s="26" t="str">
        <f aca="false">IF($A2506="","",$AF2506&amp;"|"&amp;TEXT($W2506,"yyyy-mm-dd")&amp;"|"&amp;$J2506&amp;"|"&amp;$N2506)</f>
        <v/>
      </c>
      <c r="AD2506" s="27" t="str">
        <f aca="false">IF($AC2506="","",IF(COUNTIF($AC$2:$AC$3000,$AC2506)&gt;1,"REVIEW","OK"))</f>
        <v/>
      </c>
      <c r="AE2506" s="27" t="str">
        <f aca="false">IF(OR($W2506=0,$O2506=""),"",IF(IFERROR(IF(ISNUMBER($O2506),INT($O2506),DATE(VALUE(MID(SUBSTITUTE(LEFT($O2506,FIND(" ",$O2506&amp;" ")-1),"/",REPT(" ",20)),41,20)),VALUE(LEFT(SUBSTITUTE(LEFT($O2506,FIND(" ",$O2506&amp;" ")-1),"/",REPT(" ",20)),20)),VALUE(MID(SUBSTITUTE(LEFT($O2506,FIND(" ",$O2506&amp;" ")-1),"/",REPT(" ",20)),21,20)))),0)&gt;$W2506,"Late","Same day"))</f>
        <v/>
      </c>
      <c r="AF2506" s="26" t="str">
        <f aca="false">IF($A2506="","",IFERROR(INDEX(Validation!$C$193:$C$217,MATCH($A2506,Validation!$A$193:$A$217,0)),IF(COUNTIF(Validation!$U$19:$U$178,$Z2506)&gt;0,$Z2506,IF(COUNTIF(Validation!$S$19:$S$178,$AI2506)=1,INDEX(Validation!$U$19:$U$178,MATCH($AI2506,Validation!$S$19:$S$178,0)),$Z2506))))</f>
        <v/>
      </c>
      <c r="AG2506" s="27" t="str">
        <f aca="false">IF(COUNTA($A2506:$U2506)=0,"",IF($A2506="","No name",IF($F2506="","No date",IF($W2506=0,"Date ilegible",IF(NOT(ISNUMBER($N2506)),"Hours no numéricas",IF($AA2506="NO MATCH","Person no identificada","OK"))))))</f>
        <v/>
      </c>
      <c r="AH2506" s="27" t="str">
        <f aca="false">IF($W2506=0,"No date",IF($W2506&lt;Validation!$B$3,"Before period",IF($W2506&gt;Validation!$C$3,"After period","In period")))</f>
        <v>No date</v>
      </c>
      <c r="AI2506" s="26" t="str">
        <f aca="false">IF($Y2506="","",TRIM(RIGHT(SUBSTITUTE($Y2506," ",REPT(" ",50)),50)))</f>
        <v/>
      </c>
      <c r="AJ2506" s="27" t="str">
        <f aca="false">IF($A2506="","",IF(NOT(ISERROR(MATCH($A2506,Validation!$A$193:$A$217,0))),"Manual mapping",IF(COUNTIF(Validation!$U$19:$U$178,$Z2506)&gt;0,"Direct",IF(COUNTIF(Validation!$S$19:$S$178,$AI2506)=1,"By surname","Unresolved"))))</f>
        <v/>
      </c>
      <c r="AK2506" s="28" t="str">
        <f aca="false">IF($L2506="","",IF(MATCH($L2506,$L$2:$L$3000,0)&lt;&gt;ROW()-1,"",COUNT($AK$1:$AK2505)+1))</f>
        <v/>
      </c>
      <c r="AL2506" s="28" t="str">
        <f aca="false">IF($G2506="","",IF(MATCH($G2506,$G$2:$G$3000,0)&lt;&gt;ROW()-1,"",COUNT($AL$1:$AL2505)+1))</f>
        <v/>
      </c>
      <c r="AM2506" s="28" t="str">
        <f aca="false">IF($H2506="","",IF(MATCH($H2506,$H$2:$H$3000,0)&lt;&gt;ROW()-1,"",COUNT($AM$1:$AM2505)+1))</f>
        <v/>
      </c>
      <c r="AN2506" s="28" t="str">
        <f aca="false">IF($I2506="","",IF(MATCH($I2506,$I$2:$I$3000,0)&lt;&gt;ROW()-1,"",COUNT($AN$1:$AN2505)+1))</f>
        <v/>
      </c>
      <c r="AO2506" s="28" t="str">
        <f aca="false">IF($Q2506="","",IF(MATCH($Q2506,$Q$2:$Q$3000,0)&lt;&gt;ROW()-1,"",COUNT($AO$1:$AO2505)+1))</f>
        <v/>
      </c>
    </row>
    <row r="2507" customFormat="false" ht="12.75" hidden="false" customHeight="true" outlineLevel="0" collapsed="false">
      <c r="W2507" s="24" t="n">
        <f aca="false">IF($F2507="",0,IFERROR(IF(ISNUMBER($F2507),INT($F2507),DATE(VALUE(MID(SUBSTITUTE(LEFT($F2507,FIND(" ",$F2507&amp;" ")-1),"/",REPT(" ",20)),41,20)),VALUE(LEFT(SUBSTITUTE(LEFT($F2507,FIND(" ",$F2507&amp;" ")-1),"/",REPT(" ",20)),20)),VALUE(MID(SUBSTITUTE(LEFT($F2507,FIND(" ",$F2507&amp;" ")-1),"/",REPT(" ",20)),21,20)))),0))</f>
        <v>0</v>
      </c>
      <c r="X2507" s="25" t="str">
        <f aca="false">IF(ISNUMBER($N2507),$N2507*Validation!$B$5,"")</f>
        <v/>
      </c>
      <c r="Y2507" s="26" t="str">
        <f aca="false">IF($A2507="","",SUBSTITUTE(SUBSTITUTE(SUBSTITUTE(SUBSTITUTE(SUBSTITUTE(SUBSTITUTE(SUBSTITUTE(UPPER(TRIM($A2507)),"Á","A"),"É","E"),"Í","I"),"Ó","O"),"Ú","U"),"Ñ","N"),"Ü","U"))</f>
        <v/>
      </c>
      <c r="Z2507" s="26" t="str">
        <f aca="false">IF($Y2507="","",LEFT($Y2507,1)&amp;" "&amp;TRIM(RIGHT(SUBSTITUTE($Y2507," ",REPT(" ",50)),50)))</f>
        <v/>
      </c>
      <c r="AA2507" s="27" t="str">
        <f aca="false">IF($AF2507="","",IF(COUNTIF(Validation!$U$19:$U$178,$AF2507)&gt;0,"OK","NO MATCH"))</f>
        <v/>
      </c>
      <c r="AB2507" s="27" t="str">
        <f aca="false">IF($W2507=0,"",IF(AND($W2507&gt;=Validation!$B$3,$W2507&lt;=Validation!$C$3),"Yes","No"))</f>
        <v/>
      </c>
      <c r="AC2507" s="26" t="str">
        <f aca="false">IF($A2507="","",$AF2507&amp;"|"&amp;TEXT($W2507,"yyyy-mm-dd")&amp;"|"&amp;$J2507&amp;"|"&amp;$N2507)</f>
        <v/>
      </c>
      <c r="AD2507" s="27" t="str">
        <f aca="false">IF($AC2507="","",IF(COUNTIF($AC$2:$AC$3000,$AC2507)&gt;1,"REVIEW","OK"))</f>
        <v/>
      </c>
      <c r="AE2507" s="27" t="str">
        <f aca="false">IF(OR($W2507=0,$O2507=""),"",IF(IFERROR(IF(ISNUMBER($O2507),INT($O2507),DATE(VALUE(MID(SUBSTITUTE(LEFT($O2507,FIND(" ",$O2507&amp;" ")-1),"/",REPT(" ",20)),41,20)),VALUE(LEFT(SUBSTITUTE(LEFT($O2507,FIND(" ",$O2507&amp;" ")-1),"/",REPT(" ",20)),20)),VALUE(MID(SUBSTITUTE(LEFT($O2507,FIND(" ",$O2507&amp;" ")-1),"/",REPT(" ",20)),21,20)))),0)&gt;$W2507,"Late","Same day"))</f>
        <v/>
      </c>
      <c r="AF2507" s="26" t="str">
        <f aca="false">IF($A2507="","",IFERROR(INDEX(Validation!$C$193:$C$217,MATCH($A2507,Validation!$A$193:$A$217,0)),IF(COUNTIF(Validation!$U$19:$U$178,$Z2507)&gt;0,$Z2507,IF(COUNTIF(Validation!$S$19:$S$178,$AI2507)=1,INDEX(Validation!$U$19:$U$178,MATCH($AI2507,Validation!$S$19:$S$178,0)),$Z2507))))</f>
        <v/>
      </c>
      <c r="AG2507" s="27" t="str">
        <f aca="false">IF(COUNTA($A2507:$U2507)=0,"",IF($A2507="","No name",IF($F2507="","No date",IF($W2507=0,"Date ilegible",IF(NOT(ISNUMBER($N2507)),"Hours no numéricas",IF($AA2507="NO MATCH","Person no identificada","OK"))))))</f>
        <v/>
      </c>
      <c r="AH2507" s="27" t="str">
        <f aca="false">IF($W2507=0,"No date",IF($W2507&lt;Validation!$B$3,"Before period",IF($W2507&gt;Validation!$C$3,"After period","In period")))</f>
        <v>No date</v>
      </c>
      <c r="AI2507" s="26" t="str">
        <f aca="false">IF($Y2507="","",TRIM(RIGHT(SUBSTITUTE($Y2507," ",REPT(" ",50)),50)))</f>
        <v/>
      </c>
      <c r="AJ2507" s="27" t="str">
        <f aca="false">IF($A2507="","",IF(NOT(ISERROR(MATCH($A2507,Validation!$A$193:$A$217,0))),"Manual mapping",IF(COUNTIF(Validation!$U$19:$U$178,$Z2507)&gt;0,"Direct",IF(COUNTIF(Validation!$S$19:$S$178,$AI2507)=1,"By surname","Unresolved"))))</f>
        <v/>
      </c>
      <c r="AK2507" s="28" t="str">
        <f aca="false">IF($L2507="","",IF(MATCH($L2507,$L$2:$L$3000,0)&lt;&gt;ROW()-1,"",COUNT($AK$1:$AK2506)+1))</f>
        <v/>
      </c>
      <c r="AL2507" s="28" t="str">
        <f aca="false">IF($G2507="","",IF(MATCH($G2507,$G$2:$G$3000,0)&lt;&gt;ROW()-1,"",COUNT($AL$1:$AL2506)+1))</f>
        <v/>
      </c>
      <c r="AM2507" s="28" t="str">
        <f aca="false">IF($H2507="","",IF(MATCH($H2507,$H$2:$H$3000,0)&lt;&gt;ROW()-1,"",COUNT($AM$1:$AM2506)+1))</f>
        <v/>
      </c>
      <c r="AN2507" s="28" t="str">
        <f aca="false">IF($I2507="","",IF(MATCH($I2507,$I$2:$I$3000,0)&lt;&gt;ROW()-1,"",COUNT($AN$1:$AN2506)+1))</f>
        <v/>
      </c>
      <c r="AO2507" s="28" t="str">
        <f aca="false">IF($Q2507="","",IF(MATCH($Q2507,$Q$2:$Q$3000,0)&lt;&gt;ROW()-1,"",COUNT($AO$1:$AO2506)+1))</f>
        <v/>
      </c>
    </row>
    <row r="2508" customFormat="false" ht="12.75" hidden="false" customHeight="true" outlineLevel="0" collapsed="false">
      <c r="W2508" s="24" t="n">
        <f aca="false">IF($F2508="",0,IFERROR(IF(ISNUMBER($F2508),INT($F2508),DATE(VALUE(MID(SUBSTITUTE(LEFT($F2508,FIND(" ",$F2508&amp;" ")-1),"/",REPT(" ",20)),41,20)),VALUE(LEFT(SUBSTITUTE(LEFT($F2508,FIND(" ",$F2508&amp;" ")-1),"/",REPT(" ",20)),20)),VALUE(MID(SUBSTITUTE(LEFT($F2508,FIND(" ",$F2508&amp;" ")-1),"/",REPT(" ",20)),21,20)))),0))</f>
        <v>0</v>
      </c>
      <c r="X2508" s="25" t="str">
        <f aca="false">IF(ISNUMBER($N2508),$N2508*Validation!$B$5,"")</f>
        <v/>
      </c>
      <c r="Y2508" s="26" t="str">
        <f aca="false">IF($A2508="","",SUBSTITUTE(SUBSTITUTE(SUBSTITUTE(SUBSTITUTE(SUBSTITUTE(SUBSTITUTE(SUBSTITUTE(UPPER(TRIM($A2508)),"Á","A"),"É","E"),"Í","I"),"Ó","O"),"Ú","U"),"Ñ","N"),"Ü","U"))</f>
        <v/>
      </c>
      <c r="Z2508" s="26" t="str">
        <f aca="false">IF($Y2508="","",LEFT($Y2508,1)&amp;" "&amp;TRIM(RIGHT(SUBSTITUTE($Y2508," ",REPT(" ",50)),50)))</f>
        <v/>
      </c>
      <c r="AA2508" s="27" t="str">
        <f aca="false">IF($AF2508="","",IF(COUNTIF(Validation!$U$19:$U$178,$AF2508)&gt;0,"OK","NO MATCH"))</f>
        <v/>
      </c>
      <c r="AB2508" s="27" t="str">
        <f aca="false">IF($W2508=0,"",IF(AND($W2508&gt;=Validation!$B$3,$W2508&lt;=Validation!$C$3),"Yes","No"))</f>
        <v/>
      </c>
      <c r="AC2508" s="26" t="str">
        <f aca="false">IF($A2508="","",$AF2508&amp;"|"&amp;TEXT($W2508,"yyyy-mm-dd")&amp;"|"&amp;$J2508&amp;"|"&amp;$N2508)</f>
        <v/>
      </c>
      <c r="AD2508" s="27" t="str">
        <f aca="false">IF($AC2508="","",IF(COUNTIF($AC$2:$AC$3000,$AC2508)&gt;1,"REVIEW","OK"))</f>
        <v/>
      </c>
      <c r="AE2508" s="27" t="str">
        <f aca="false">IF(OR($W2508=0,$O2508=""),"",IF(IFERROR(IF(ISNUMBER($O2508),INT($O2508),DATE(VALUE(MID(SUBSTITUTE(LEFT($O2508,FIND(" ",$O2508&amp;" ")-1),"/",REPT(" ",20)),41,20)),VALUE(LEFT(SUBSTITUTE(LEFT($O2508,FIND(" ",$O2508&amp;" ")-1),"/",REPT(" ",20)),20)),VALUE(MID(SUBSTITUTE(LEFT($O2508,FIND(" ",$O2508&amp;" ")-1),"/",REPT(" ",20)),21,20)))),0)&gt;$W2508,"Late","Same day"))</f>
        <v/>
      </c>
      <c r="AF2508" s="26" t="str">
        <f aca="false">IF($A2508="","",IFERROR(INDEX(Validation!$C$193:$C$217,MATCH($A2508,Validation!$A$193:$A$217,0)),IF(COUNTIF(Validation!$U$19:$U$178,$Z2508)&gt;0,$Z2508,IF(COUNTIF(Validation!$S$19:$S$178,$AI2508)=1,INDEX(Validation!$U$19:$U$178,MATCH($AI2508,Validation!$S$19:$S$178,0)),$Z2508))))</f>
        <v/>
      </c>
      <c r="AG2508" s="27" t="str">
        <f aca="false">IF(COUNTA($A2508:$U2508)=0,"",IF($A2508="","No name",IF($F2508="","No date",IF($W2508=0,"Date ilegible",IF(NOT(ISNUMBER($N2508)),"Hours no numéricas",IF($AA2508="NO MATCH","Person no identificada","OK"))))))</f>
        <v/>
      </c>
      <c r="AH2508" s="27" t="str">
        <f aca="false">IF($W2508=0,"No date",IF($W2508&lt;Validation!$B$3,"Before period",IF($W2508&gt;Validation!$C$3,"After period","In period")))</f>
        <v>No date</v>
      </c>
      <c r="AI2508" s="26" t="str">
        <f aca="false">IF($Y2508="","",TRIM(RIGHT(SUBSTITUTE($Y2508," ",REPT(" ",50)),50)))</f>
        <v/>
      </c>
      <c r="AJ2508" s="27" t="str">
        <f aca="false">IF($A2508="","",IF(NOT(ISERROR(MATCH($A2508,Validation!$A$193:$A$217,0))),"Manual mapping",IF(COUNTIF(Validation!$U$19:$U$178,$Z2508)&gt;0,"Direct",IF(COUNTIF(Validation!$S$19:$S$178,$AI2508)=1,"By surname","Unresolved"))))</f>
        <v/>
      </c>
      <c r="AK2508" s="28" t="str">
        <f aca="false">IF($L2508="","",IF(MATCH($L2508,$L$2:$L$3000,0)&lt;&gt;ROW()-1,"",COUNT($AK$1:$AK2507)+1))</f>
        <v/>
      </c>
      <c r="AL2508" s="28" t="str">
        <f aca="false">IF($G2508="","",IF(MATCH($G2508,$G$2:$G$3000,0)&lt;&gt;ROW()-1,"",COUNT($AL$1:$AL2507)+1))</f>
        <v/>
      </c>
      <c r="AM2508" s="28" t="str">
        <f aca="false">IF($H2508="","",IF(MATCH($H2508,$H$2:$H$3000,0)&lt;&gt;ROW()-1,"",COUNT($AM$1:$AM2507)+1))</f>
        <v/>
      </c>
      <c r="AN2508" s="28" t="str">
        <f aca="false">IF($I2508="","",IF(MATCH($I2508,$I$2:$I$3000,0)&lt;&gt;ROW()-1,"",COUNT($AN$1:$AN2507)+1))</f>
        <v/>
      </c>
      <c r="AO2508" s="28" t="str">
        <f aca="false">IF($Q2508="","",IF(MATCH($Q2508,$Q$2:$Q$3000,0)&lt;&gt;ROW()-1,"",COUNT($AO$1:$AO2507)+1))</f>
        <v/>
      </c>
    </row>
    <row r="2509" customFormat="false" ht="12.75" hidden="false" customHeight="true" outlineLevel="0" collapsed="false">
      <c r="W2509" s="24" t="n">
        <f aca="false">IF($F2509="",0,IFERROR(IF(ISNUMBER($F2509),INT($F2509),DATE(VALUE(MID(SUBSTITUTE(LEFT($F2509,FIND(" ",$F2509&amp;" ")-1),"/",REPT(" ",20)),41,20)),VALUE(LEFT(SUBSTITUTE(LEFT($F2509,FIND(" ",$F2509&amp;" ")-1),"/",REPT(" ",20)),20)),VALUE(MID(SUBSTITUTE(LEFT($F2509,FIND(" ",$F2509&amp;" ")-1),"/",REPT(" ",20)),21,20)))),0))</f>
        <v>0</v>
      </c>
      <c r="X2509" s="25" t="str">
        <f aca="false">IF(ISNUMBER($N2509),$N2509*Validation!$B$5,"")</f>
        <v/>
      </c>
      <c r="Y2509" s="26" t="str">
        <f aca="false">IF($A2509="","",SUBSTITUTE(SUBSTITUTE(SUBSTITUTE(SUBSTITUTE(SUBSTITUTE(SUBSTITUTE(SUBSTITUTE(UPPER(TRIM($A2509)),"Á","A"),"É","E"),"Í","I"),"Ó","O"),"Ú","U"),"Ñ","N"),"Ü","U"))</f>
        <v/>
      </c>
      <c r="Z2509" s="26" t="str">
        <f aca="false">IF($Y2509="","",LEFT($Y2509,1)&amp;" "&amp;TRIM(RIGHT(SUBSTITUTE($Y2509," ",REPT(" ",50)),50)))</f>
        <v/>
      </c>
      <c r="AA2509" s="27" t="str">
        <f aca="false">IF($AF2509="","",IF(COUNTIF(Validation!$U$19:$U$178,$AF2509)&gt;0,"OK","NO MATCH"))</f>
        <v/>
      </c>
      <c r="AB2509" s="27" t="str">
        <f aca="false">IF($W2509=0,"",IF(AND($W2509&gt;=Validation!$B$3,$W2509&lt;=Validation!$C$3),"Yes","No"))</f>
        <v/>
      </c>
      <c r="AC2509" s="26" t="str">
        <f aca="false">IF($A2509="","",$AF2509&amp;"|"&amp;TEXT($W2509,"yyyy-mm-dd")&amp;"|"&amp;$J2509&amp;"|"&amp;$N2509)</f>
        <v/>
      </c>
      <c r="AD2509" s="27" t="str">
        <f aca="false">IF($AC2509="","",IF(COUNTIF($AC$2:$AC$3000,$AC2509)&gt;1,"REVIEW","OK"))</f>
        <v/>
      </c>
      <c r="AE2509" s="27" t="str">
        <f aca="false">IF(OR($W2509=0,$O2509=""),"",IF(IFERROR(IF(ISNUMBER($O2509),INT($O2509),DATE(VALUE(MID(SUBSTITUTE(LEFT($O2509,FIND(" ",$O2509&amp;" ")-1),"/",REPT(" ",20)),41,20)),VALUE(LEFT(SUBSTITUTE(LEFT($O2509,FIND(" ",$O2509&amp;" ")-1),"/",REPT(" ",20)),20)),VALUE(MID(SUBSTITUTE(LEFT($O2509,FIND(" ",$O2509&amp;" ")-1),"/",REPT(" ",20)),21,20)))),0)&gt;$W2509,"Late","Same day"))</f>
        <v/>
      </c>
      <c r="AF2509" s="26" t="str">
        <f aca="false">IF($A2509="","",IFERROR(INDEX(Validation!$C$193:$C$217,MATCH($A2509,Validation!$A$193:$A$217,0)),IF(COUNTIF(Validation!$U$19:$U$178,$Z2509)&gt;0,$Z2509,IF(COUNTIF(Validation!$S$19:$S$178,$AI2509)=1,INDEX(Validation!$U$19:$U$178,MATCH($AI2509,Validation!$S$19:$S$178,0)),$Z2509))))</f>
        <v/>
      </c>
      <c r="AG2509" s="27" t="str">
        <f aca="false">IF(COUNTA($A2509:$U2509)=0,"",IF($A2509="","No name",IF($F2509="","No date",IF($W2509=0,"Date ilegible",IF(NOT(ISNUMBER($N2509)),"Hours no numéricas",IF($AA2509="NO MATCH","Person no identificada","OK"))))))</f>
        <v/>
      </c>
      <c r="AH2509" s="27" t="str">
        <f aca="false">IF($W2509=0,"No date",IF($W2509&lt;Validation!$B$3,"Before period",IF($W2509&gt;Validation!$C$3,"After period","In period")))</f>
        <v>No date</v>
      </c>
      <c r="AI2509" s="26" t="str">
        <f aca="false">IF($Y2509="","",TRIM(RIGHT(SUBSTITUTE($Y2509," ",REPT(" ",50)),50)))</f>
        <v/>
      </c>
      <c r="AJ2509" s="27" t="str">
        <f aca="false">IF($A2509="","",IF(NOT(ISERROR(MATCH($A2509,Validation!$A$193:$A$217,0))),"Manual mapping",IF(COUNTIF(Validation!$U$19:$U$178,$Z2509)&gt;0,"Direct",IF(COUNTIF(Validation!$S$19:$S$178,$AI2509)=1,"By surname","Unresolved"))))</f>
        <v/>
      </c>
      <c r="AK2509" s="28" t="str">
        <f aca="false">IF($L2509="","",IF(MATCH($L2509,$L$2:$L$3000,0)&lt;&gt;ROW()-1,"",COUNT($AK$1:$AK2508)+1))</f>
        <v/>
      </c>
      <c r="AL2509" s="28" t="str">
        <f aca="false">IF($G2509="","",IF(MATCH($G2509,$G$2:$G$3000,0)&lt;&gt;ROW()-1,"",COUNT($AL$1:$AL2508)+1))</f>
        <v/>
      </c>
      <c r="AM2509" s="28" t="str">
        <f aca="false">IF($H2509="","",IF(MATCH($H2509,$H$2:$H$3000,0)&lt;&gt;ROW()-1,"",COUNT($AM$1:$AM2508)+1))</f>
        <v/>
      </c>
      <c r="AN2509" s="28" t="str">
        <f aca="false">IF($I2509="","",IF(MATCH($I2509,$I$2:$I$3000,0)&lt;&gt;ROW()-1,"",COUNT($AN$1:$AN2508)+1))</f>
        <v/>
      </c>
      <c r="AO2509" s="28" t="str">
        <f aca="false">IF($Q2509="","",IF(MATCH($Q2509,$Q$2:$Q$3000,0)&lt;&gt;ROW()-1,"",COUNT($AO$1:$AO2508)+1))</f>
        <v/>
      </c>
    </row>
    <row r="2510" customFormat="false" ht="12.75" hidden="false" customHeight="true" outlineLevel="0" collapsed="false">
      <c r="W2510" s="24" t="n">
        <f aca="false">IF($F2510="",0,IFERROR(IF(ISNUMBER($F2510),INT($F2510),DATE(VALUE(MID(SUBSTITUTE(LEFT($F2510,FIND(" ",$F2510&amp;" ")-1),"/",REPT(" ",20)),41,20)),VALUE(LEFT(SUBSTITUTE(LEFT($F2510,FIND(" ",$F2510&amp;" ")-1),"/",REPT(" ",20)),20)),VALUE(MID(SUBSTITUTE(LEFT($F2510,FIND(" ",$F2510&amp;" ")-1),"/",REPT(" ",20)),21,20)))),0))</f>
        <v>0</v>
      </c>
      <c r="X2510" s="25" t="str">
        <f aca="false">IF(ISNUMBER($N2510),$N2510*Validation!$B$5,"")</f>
        <v/>
      </c>
      <c r="Y2510" s="26" t="str">
        <f aca="false">IF($A2510="","",SUBSTITUTE(SUBSTITUTE(SUBSTITUTE(SUBSTITUTE(SUBSTITUTE(SUBSTITUTE(SUBSTITUTE(UPPER(TRIM($A2510)),"Á","A"),"É","E"),"Í","I"),"Ó","O"),"Ú","U"),"Ñ","N"),"Ü","U"))</f>
        <v/>
      </c>
      <c r="Z2510" s="26" t="str">
        <f aca="false">IF($Y2510="","",LEFT($Y2510,1)&amp;" "&amp;TRIM(RIGHT(SUBSTITUTE($Y2510," ",REPT(" ",50)),50)))</f>
        <v/>
      </c>
      <c r="AA2510" s="27" t="str">
        <f aca="false">IF($AF2510="","",IF(COUNTIF(Validation!$U$19:$U$178,$AF2510)&gt;0,"OK","NO MATCH"))</f>
        <v/>
      </c>
      <c r="AB2510" s="27" t="str">
        <f aca="false">IF($W2510=0,"",IF(AND($W2510&gt;=Validation!$B$3,$W2510&lt;=Validation!$C$3),"Yes","No"))</f>
        <v/>
      </c>
      <c r="AC2510" s="26" t="str">
        <f aca="false">IF($A2510="","",$AF2510&amp;"|"&amp;TEXT($W2510,"yyyy-mm-dd")&amp;"|"&amp;$J2510&amp;"|"&amp;$N2510)</f>
        <v/>
      </c>
      <c r="AD2510" s="27" t="str">
        <f aca="false">IF($AC2510="","",IF(COUNTIF($AC$2:$AC$3000,$AC2510)&gt;1,"REVIEW","OK"))</f>
        <v/>
      </c>
      <c r="AE2510" s="27" t="str">
        <f aca="false">IF(OR($W2510=0,$O2510=""),"",IF(IFERROR(IF(ISNUMBER($O2510),INT($O2510),DATE(VALUE(MID(SUBSTITUTE(LEFT($O2510,FIND(" ",$O2510&amp;" ")-1),"/",REPT(" ",20)),41,20)),VALUE(LEFT(SUBSTITUTE(LEFT($O2510,FIND(" ",$O2510&amp;" ")-1),"/",REPT(" ",20)),20)),VALUE(MID(SUBSTITUTE(LEFT($O2510,FIND(" ",$O2510&amp;" ")-1),"/",REPT(" ",20)),21,20)))),0)&gt;$W2510,"Late","Same day"))</f>
        <v/>
      </c>
      <c r="AF2510" s="26" t="str">
        <f aca="false">IF($A2510="","",IFERROR(INDEX(Validation!$C$193:$C$217,MATCH($A2510,Validation!$A$193:$A$217,0)),IF(COUNTIF(Validation!$U$19:$U$178,$Z2510)&gt;0,$Z2510,IF(COUNTIF(Validation!$S$19:$S$178,$AI2510)=1,INDEX(Validation!$U$19:$U$178,MATCH($AI2510,Validation!$S$19:$S$178,0)),$Z2510))))</f>
        <v/>
      </c>
      <c r="AG2510" s="27" t="str">
        <f aca="false">IF(COUNTA($A2510:$U2510)=0,"",IF($A2510="","No name",IF($F2510="","No date",IF($W2510=0,"Date ilegible",IF(NOT(ISNUMBER($N2510)),"Hours no numéricas",IF($AA2510="NO MATCH","Person no identificada","OK"))))))</f>
        <v/>
      </c>
      <c r="AH2510" s="27" t="str">
        <f aca="false">IF($W2510=0,"No date",IF($W2510&lt;Validation!$B$3,"Before period",IF($W2510&gt;Validation!$C$3,"After period","In period")))</f>
        <v>No date</v>
      </c>
      <c r="AI2510" s="26" t="str">
        <f aca="false">IF($Y2510="","",TRIM(RIGHT(SUBSTITUTE($Y2510," ",REPT(" ",50)),50)))</f>
        <v/>
      </c>
      <c r="AJ2510" s="27" t="str">
        <f aca="false">IF($A2510="","",IF(NOT(ISERROR(MATCH($A2510,Validation!$A$193:$A$217,0))),"Manual mapping",IF(COUNTIF(Validation!$U$19:$U$178,$Z2510)&gt;0,"Direct",IF(COUNTIF(Validation!$S$19:$S$178,$AI2510)=1,"By surname","Unresolved"))))</f>
        <v/>
      </c>
      <c r="AK2510" s="28" t="str">
        <f aca="false">IF($L2510="","",IF(MATCH($L2510,$L$2:$L$3000,0)&lt;&gt;ROW()-1,"",COUNT($AK$1:$AK2509)+1))</f>
        <v/>
      </c>
      <c r="AL2510" s="28" t="str">
        <f aca="false">IF($G2510="","",IF(MATCH($G2510,$G$2:$G$3000,0)&lt;&gt;ROW()-1,"",COUNT($AL$1:$AL2509)+1))</f>
        <v/>
      </c>
      <c r="AM2510" s="28" t="str">
        <f aca="false">IF($H2510="","",IF(MATCH($H2510,$H$2:$H$3000,0)&lt;&gt;ROW()-1,"",COUNT($AM$1:$AM2509)+1))</f>
        <v/>
      </c>
      <c r="AN2510" s="28" t="str">
        <f aca="false">IF($I2510="","",IF(MATCH($I2510,$I$2:$I$3000,0)&lt;&gt;ROW()-1,"",COUNT($AN$1:$AN2509)+1))</f>
        <v/>
      </c>
      <c r="AO2510" s="28" t="str">
        <f aca="false">IF($Q2510="","",IF(MATCH($Q2510,$Q$2:$Q$3000,0)&lt;&gt;ROW()-1,"",COUNT($AO$1:$AO2509)+1))</f>
        <v/>
      </c>
    </row>
    <row r="2511" customFormat="false" ht="12.75" hidden="false" customHeight="true" outlineLevel="0" collapsed="false">
      <c r="W2511" s="24" t="n">
        <f aca="false">IF($F2511="",0,IFERROR(IF(ISNUMBER($F2511),INT($F2511),DATE(VALUE(MID(SUBSTITUTE(LEFT($F2511,FIND(" ",$F2511&amp;" ")-1),"/",REPT(" ",20)),41,20)),VALUE(LEFT(SUBSTITUTE(LEFT($F2511,FIND(" ",$F2511&amp;" ")-1),"/",REPT(" ",20)),20)),VALUE(MID(SUBSTITUTE(LEFT($F2511,FIND(" ",$F2511&amp;" ")-1),"/",REPT(" ",20)),21,20)))),0))</f>
        <v>0</v>
      </c>
      <c r="X2511" s="25" t="str">
        <f aca="false">IF(ISNUMBER($N2511),$N2511*Validation!$B$5,"")</f>
        <v/>
      </c>
      <c r="Y2511" s="26" t="str">
        <f aca="false">IF($A2511="","",SUBSTITUTE(SUBSTITUTE(SUBSTITUTE(SUBSTITUTE(SUBSTITUTE(SUBSTITUTE(SUBSTITUTE(UPPER(TRIM($A2511)),"Á","A"),"É","E"),"Í","I"),"Ó","O"),"Ú","U"),"Ñ","N"),"Ü","U"))</f>
        <v/>
      </c>
      <c r="Z2511" s="26" t="str">
        <f aca="false">IF($Y2511="","",LEFT($Y2511,1)&amp;" "&amp;TRIM(RIGHT(SUBSTITUTE($Y2511," ",REPT(" ",50)),50)))</f>
        <v/>
      </c>
      <c r="AA2511" s="27" t="str">
        <f aca="false">IF($AF2511="","",IF(COUNTIF(Validation!$U$19:$U$178,$AF2511)&gt;0,"OK","NO MATCH"))</f>
        <v/>
      </c>
      <c r="AB2511" s="27" t="str">
        <f aca="false">IF($W2511=0,"",IF(AND($W2511&gt;=Validation!$B$3,$W2511&lt;=Validation!$C$3),"Yes","No"))</f>
        <v/>
      </c>
      <c r="AC2511" s="26" t="str">
        <f aca="false">IF($A2511="","",$AF2511&amp;"|"&amp;TEXT($W2511,"yyyy-mm-dd")&amp;"|"&amp;$J2511&amp;"|"&amp;$N2511)</f>
        <v/>
      </c>
      <c r="AD2511" s="27" t="str">
        <f aca="false">IF($AC2511="","",IF(COUNTIF($AC$2:$AC$3000,$AC2511)&gt;1,"REVIEW","OK"))</f>
        <v/>
      </c>
      <c r="AE2511" s="27" t="str">
        <f aca="false">IF(OR($W2511=0,$O2511=""),"",IF(IFERROR(IF(ISNUMBER($O2511),INT($O2511),DATE(VALUE(MID(SUBSTITUTE(LEFT($O2511,FIND(" ",$O2511&amp;" ")-1),"/",REPT(" ",20)),41,20)),VALUE(LEFT(SUBSTITUTE(LEFT($O2511,FIND(" ",$O2511&amp;" ")-1),"/",REPT(" ",20)),20)),VALUE(MID(SUBSTITUTE(LEFT($O2511,FIND(" ",$O2511&amp;" ")-1),"/",REPT(" ",20)),21,20)))),0)&gt;$W2511,"Late","Same day"))</f>
        <v/>
      </c>
      <c r="AF2511" s="26" t="str">
        <f aca="false">IF($A2511="","",IFERROR(INDEX(Validation!$C$193:$C$217,MATCH($A2511,Validation!$A$193:$A$217,0)),IF(COUNTIF(Validation!$U$19:$U$178,$Z2511)&gt;0,$Z2511,IF(COUNTIF(Validation!$S$19:$S$178,$AI2511)=1,INDEX(Validation!$U$19:$U$178,MATCH($AI2511,Validation!$S$19:$S$178,0)),$Z2511))))</f>
        <v/>
      </c>
      <c r="AG2511" s="27" t="str">
        <f aca="false">IF(COUNTA($A2511:$U2511)=0,"",IF($A2511="","No name",IF($F2511="","No date",IF($W2511=0,"Date ilegible",IF(NOT(ISNUMBER($N2511)),"Hours no numéricas",IF($AA2511="NO MATCH","Person no identificada","OK"))))))</f>
        <v/>
      </c>
      <c r="AH2511" s="27" t="str">
        <f aca="false">IF($W2511=0,"No date",IF($W2511&lt;Validation!$B$3,"Before period",IF($W2511&gt;Validation!$C$3,"After period","In period")))</f>
        <v>No date</v>
      </c>
      <c r="AI2511" s="26" t="str">
        <f aca="false">IF($Y2511="","",TRIM(RIGHT(SUBSTITUTE($Y2511," ",REPT(" ",50)),50)))</f>
        <v/>
      </c>
      <c r="AJ2511" s="27" t="str">
        <f aca="false">IF($A2511="","",IF(NOT(ISERROR(MATCH($A2511,Validation!$A$193:$A$217,0))),"Manual mapping",IF(COUNTIF(Validation!$U$19:$U$178,$Z2511)&gt;0,"Direct",IF(COUNTIF(Validation!$S$19:$S$178,$AI2511)=1,"By surname","Unresolved"))))</f>
        <v/>
      </c>
      <c r="AK2511" s="28" t="str">
        <f aca="false">IF($L2511="","",IF(MATCH($L2511,$L$2:$L$3000,0)&lt;&gt;ROW()-1,"",COUNT($AK$1:$AK2510)+1))</f>
        <v/>
      </c>
      <c r="AL2511" s="28" t="str">
        <f aca="false">IF($G2511="","",IF(MATCH($G2511,$G$2:$G$3000,0)&lt;&gt;ROW()-1,"",COUNT($AL$1:$AL2510)+1))</f>
        <v/>
      </c>
      <c r="AM2511" s="28" t="str">
        <f aca="false">IF($H2511="","",IF(MATCH($H2511,$H$2:$H$3000,0)&lt;&gt;ROW()-1,"",COUNT($AM$1:$AM2510)+1))</f>
        <v/>
      </c>
      <c r="AN2511" s="28" t="str">
        <f aca="false">IF($I2511="","",IF(MATCH($I2511,$I$2:$I$3000,0)&lt;&gt;ROW()-1,"",COUNT($AN$1:$AN2510)+1))</f>
        <v/>
      </c>
      <c r="AO2511" s="28" t="str">
        <f aca="false">IF($Q2511="","",IF(MATCH($Q2511,$Q$2:$Q$3000,0)&lt;&gt;ROW()-1,"",COUNT($AO$1:$AO2510)+1))</f>
        <v/>
      </c>
    </row>
    <row r="2512" customFormat="false" ht="12.75" hidden="false" customHeight="true" outlineLevel="0" collapsed="false">
      <c r="W2512" s="24" t="n">
        <f aca="false">IF($F2512="",0,IFERROR(IF(ISNUMBER($F2512),INT($F2512),DATE(VALUE(MID(SUBSTITUTE(LEFT($F2512,FIND(" ",$F2512&amp;" ")-1),"/",REPT(" ",20)),41,20)),VALUE(LEFT(SUBSTITUTE(LEFT($F2512,FIND(" ",$F2512&amp;" ")-1),"/",REPT(" ",20)),20)),VALUE(MID(SUBSTITUTE(LEFT($F2512,FIND(" ",$F2512&amp;" ")-1),"/",REPT(" ",20)),21,20)))),0))</f>
        <v>0</v>
      </c>
      <c r="X2512" s="25" t="str">
        <f aca="false">IF(ISNUMBER($N2512),$N2512*Validation!$B$5,"")</f>
        <v/>
      </c>
      <c r="Y2512" s="26" t="str">
        <f aca="false">IF($A2512="","",SUBSTITUTE(SUBSTITUTE(SUBSTITUTE(SUBSTITUTE(SUBSTITUTE(SUBSTITUTE(SUBSTITUTE(UPPER(TRIM($A2512)),"Á","A"),"É","E"),"Í","I"),"Ó","O"),"Ú","U"),"Ñ","N"),"Ü","U"))</f>
        <v/>
      </c>
      <c r="Z2512" s="26" t="str">
        <f aca="false">IF($Y2512="","",LEFT($Y2512,1)&amp;" "&amp;TRIM(RIGHT(SUBSTITUTE($Y2512," ",REPT(" ",50)),50)))</f>
        <v/>
      </c>
      <c r="AA2512" s="27" t="str">
        <f aca="false">IF($AF2512="","",IF(COUNTIF(Validation!$U$19:$U$178,$AF2512)&gt;0,"OK","NO MATCH"))</f>
        <v/>
      </c>
      <c r="AB2512" s="27" t="str">
        <f aca="false">IF($W2512=0,"",IF(AND($W2512&gt;=Validation!$B$3,$W2512&lt;=Validation!$C$3),"Yes","No"))</f>
        <v/>
      </c>
      <c r="AC2512" s="26" t="str">
        <f aca="false">IF($A2512="","",$AF2512&amp;"|"&amp;TEXT($W2512,"yyyy-mm-dd")&amp;"|"&amp;$J2512&amp;"|"&amp;$N2512)</f>
        <v/>
      </c>
      <c r="AD2512" s="27" t="str">
        <f aca="false">IF($AC2512="","",IF(COUNTIF($AC$2:$AC$3000,$AC2512)&gt;1,"REVIEW","OK"))</f>
        <v/>
      </c>
      <c r="AE2512" s="27" t="str">
        <f aca="false">IF(OR($W2512=0,$O2512=""),"",IF(IFERROR(IF(ISNUMBER($O2512),INT($O2512),DATE(VALUE(MID(SUBSTITUTE(LEFT($O2512,FIND(" ",$O2512&amp;" ")-1),"/",REPT(" ",20)),41,20)),VALUE(LEFT(SUBSTITUTE(LEFT($O2512,FIND(" ",$O2512&amp;" ")-1),"/",REPT(" ",20)),20)),VALUE(MID(SUBSTITUTE(LEFT($O2512,FIND(" ",$O2512&amp;" ")-1),"/",REPT(" ",20)),21,20)))),0)&gt;$W2512,"Late","Same day"))</f>
        <v/>
      </c>
      <c r="AF2512" s="26" t="str">
        <f aca="false">IF($A2512="","",IFERROR(INDEX(Validation!$C$193:$C$217,MATCH($A2512,Validation!$A$193:$A$217,0)),IF(COUNTIF(Validation!$U$19:$U$178,$Z2512)&gt;0,$Z2512,IF(COUNTIF(Validation!$S$19:$S$178,$AI2512)=1,INDEX(Validation!$U$19:$U$178,MATCH($AI2512,Validation!$S$19:$S$178,0)),$Z2512))))</f>
        <v/>
      </c>
      <c r="AG2512" s="27" t="str">
        <f aca="false">IF(COUNTA($A2512:$U2512)=0,"",IF($A2512="","No name",IF($F2512="","No date",IF($W2512=0,"Date ilegible",IF(NOT(ISNUMBER($N2512)),"Hours no numéricas",IF($AA2512="NO MATCH","Person no identificada","OK"))))))</f>
        <v/>
      </c>
      <c r="AH2512" s="27" t="str">
        <f aca="false">IF($W2512=0,"No date",IF($W2512&lt;Validation!$B$3,"Before period",IF($W2512&gt;Validation!$C$3,"After period","In period")))</f>
        <v>No date</v>
      </c>
      <c r="AI2512" s="26" t="str">
        <f aca="false">IF($Y2512="","",TRIM(RIGHT(SUBSTITUTE($Y2512," ",REPT(" ",50)),50)))</f>
        <v/>
      </c>
      <c r="AJ2512" s="27" t="str">
        <f aca="false">IF($A2512="","",IF(NOT(ISERROR(MATCH($A2512,Validation!$A$193:$A$217,0))),"Manual mapping",IF(COUNTIF(Validation!$U$19:$U$178,$Z2512)&gt;0,"Direct",IF(COUNTIF(Validation!$S$19:$S$178,$AI2512)=1,"By surname","Unresolved"))))</f>
        <v/>
      </c>
      <c r="AK2512" s="28" t="str">
        <f aca="false">IF($L2512="","",IF(MATCH($L2512,$L$2:$L$3000,0)&lt;&gt;ROW()-1,"",COUNT($AK$1:$AK2511)+1))</f>
        <v/>
      </c>
      <c r="AL2512" s="28" t="str">
        <f aca="false">IF($G2512="","",IF(MATCH($G2512,$G$2:$G$3000,0)&lt;&gt;ROW()-1,"",COUNT($AL$1:$AL2511)+1))</f>
        <v/>
      </c>
      <c r="AM2512" s="28" t="str">
        <f aca="false">IF($H2512="","",IF(MATCH($H2512,$H$2:$H$3000,0)&lt;&gt;ROW()-1,"",COUNT($AM$1:$AM2511)+1))</f>
        <v/>
      </c>
      <c r="AN2512" s="28" t="str">
        <f aca="false">IF($I2512="","",IF(MATCH($I2512,$I$2:$I$3000,0)&lt;&gt;ROW()-1,"",COUNT($AN$1:$AN2511)+1))</f>
        <v/>
      </c>
      <c r="AO2512" s="28" t="str">
        <f aca="false">IF($Q2512="","",IF(MATCH($Q2512,$Q$2:$Q$3000,0)&lt;&gt;ROW()-1,"",COUNT($AO$1:$AO2511)+1))</f>
        <v/>
      </c>
    </row>
    <row r="2513" customFormat="false" ht="12.75" hidden="false" customHeight="true" outlineLevel="0" collapsed="false">
      <c r="W2513" s="24" t="n">
        <f aca="false">IF($F2513="",0,IFERROR(IF(ISNUMBER($F2513),INT($F2513),DATE(VALUE(MID(SUBSTITUTE(LEFT($F2513,FIND(" ",$F2513&amp;" ")-1),"/",REPT(" ",20)),41,20)),VALUE(LEFT(SUBSTITUTE(LEFT($F2513,FIND(" ",$F2513&amp;" ")-1),"/",REPT(" ",20)),20)),VALUE(MID(SUBSTITUTE(LEFT($F2513,FIND(" ",$F2513&amp;" ")-1),"/",REPT(" ",20)),21,20)))),0))</f>
        <v>0</v>
      </c>
      <c r="X2513" s="25" t="str">
        <f aca="false">IF(ISNUMBER($N2513),$N2513*Validation!$B$5,"")</f>
        <v/>
      </c>
      <c r="Y2513" s="26" t="str">
        <f aca="false">IF($A2513="","",SUBSTITUTE(SUBSTITUTE(SUBSTITUTE(SUBSTITUTE(SUBSTITUTE(SUBSTITUTE(SUBSTITUTE(UPPER(TRIM($A2513)),"Á","A"),"É","E"),"Í","I"),"Ó","O"),"Ú","U"),"Ñ","N"),"Ü","U"))</f>
        <v/>
      </c>
      <c r="Z2513" s="26" t="str">
        <f aca="false">IF($Y2513="","",LEFT($Y2513,1)&amp;" "&amp;TRIM(RIGHT(SUBSTITUTE($Y2513," ",REPT(" ",50)),50)))</f>
        <v/>
      </c>
      <c r="AA2513" s="27" t="str">
        <f aca="false">IF($AF2513="","",IF(COUNTIF(Validation!$U$19:$U$178,$AF2513)&gt;0,"OK","NO MATCH"))</f>
        <v/>
      </c>
      <c r="AB2513" s="27" t="str">
        <f aca="false">IF($W2513=0,"",IF(AND($W2513&gt;=Validation!$B$3,$W2513&lt;=Validation!$C$3),"Yes","No"))</f>
        <v/>
      </c>
      <c r="AC2513" s="26" t="str">
        <f aca="false">IF($A2513="","",$AF2513&amp;"|"&amp;TEXT($W2513,"yyyy-mm-dd")&amp;"|"&amp;$J2513&amp;"|"&amp;$N2513)</f>
        <v/>
      </c>
      <c r="AD2513" s="27" t="str">
        <f aca="false">IF($AC2513="","",IF(COUNTIF($AC$2:$AC$3000,$AC2513)&gt;1,"REVIEW","OK"))</f>
        <v/>
      </c>
      <c r="AE2513" s="27" t="str">
        <f aca="false">IF(OR($W2513=0,$O2513=""),"",IF(IFERROR(IF(ISNUMBER($O2513),INT($O2513),DATE(VALUE(MID(SUBSTITUTE(LEFT($O2513,FIND(" ",$O2513&amp;" ")-1),"/",REPT(" ",20)),41,20)),VALUE(LEFT(SUBSTITUTE(LEFT($O2513,FIND(" ",$O2513&amp;" ")-1),"/",REPT(" ",20)),20)),VALUE(MID(SUBSTITUTE(LEFT($O2513,FIND(" ",$O2513&amp;" ")-1),"/",REPT(" ",20)),21,20)))),0)&gt;$W2513,"Late","Same day"))</f>
        <v/>
      </c>
      <c r="AF2513" s="26" t="str">
        <f aca="false">IF($A2513="","",IFERROR(INDEX(Validation!$C$193:$C$217,MATCH($A2513,Validation!$A$193:$A$217,0)),IF(COUNTIF(Validation!$U$19:$U$178,$Z2513)&gt;0,$Z2513,IF(COUNTIF(Validation!$S$19:$S$178,$AI2513)=1,INDEX(Validation!$U$19:$U$178,MATCH($AI2513,Validation!$S$19:$S$178,0)),$Z2513))))</f>
        <v/>
      </c>
      <c r="AG2513" s="27" t="str">
        <f aca="false">IF(COUNTA($A2513:$U2513)=0,"",IF($A2513="","No name",IF($F2513="","No date",IF($W2513=0,"Date ilegible",IF(NOT(ISNUMBER($N2513)),"Hours no numéricas",IF($AA2513="NO MATCH","Person no identificada","OK"))))))</f>
        <v/>
      </c>
      <c r="AH2513" s="27" t="str">
        <f aca="false">IF($W2513=0,"No date",IF($W2513&lt;Validation!$B$3,"Before period",IF($W2513&gt;Validation!$C$3,"After period","In period")))</f>
        <v>No date</v>
      </c>
      <c r="AI2513" s="26" t="str">
        <f aca="false">IF($Y2513="","",TRIM(RIGHT(SUBSTITUTE($Y2513," ",REPT(" ",50)),50)))</f>
        <v/>
      </c>
      <c r="AJ2513" s="27" t="str">
        <f aca="false">IF($A2513="","",IF(NOT(ISERROR(MATCH($A2513,Validation!$A$193:$A$217,0))),"Manual mapping",IF(COUNTIF(Validation!$U$19:$U$178,$Z2513)&gt;0,"Direct",IF(COUNTIF(Validation!$S$19:$S$178,$AI2513)=1,"By surname","Unresolved"))))</f>
        <v/>
      </c>
      <c r="AK2513" s="28" t="str">
        <f aca="false">IF($L2513="","",IF(MATCH($L2513,$L$2:$L$3000,0)&lt;&gt;ROW()-1,"",COUNT($AK$1:$AK2512)+1))</f>
        <v/>
      </c>
      <c r="AL2513" s="28" t="str">
        <f aca="false">IF($G2513="","",IF(MATCH($G2513,$G$2:$G$3000,0)&lt;&gt;ROW()-1,"",COUNT($AL$1:$AL2512)+1))</f>
        <v/>
      </c>
      <c r="AM2513" s="28" t="str">
        <f aca="false">IF($H2513="","",IF(MATCH($H2513,$H$2:$H$3000,0)&lt;&gt;ROW()-1,"",COUNT($AM$1:$AM2512)+1))</f>
        <v/>
      </c>
      <c r="AN2513" s="28" t="str">
        <f aca="false">IF($I2513="","",IF(MATCH($I2513,$I$2:$I$3000,0)&lt;&gt;ROW()-1,"",COUNT($AN$1:$AN2512)+1))</f>
        <v/>
      </c>
      <c r="AO2513" s="28" t="str">
        <f aca="false">IF($Q2513="","",IF(MATCH($Q2513,$Q$2:$Q$3000,0)&lt;&gt;ROW()-1,"",COUNT($AO$1:$AO2512)+1))</f>
        <v/>
      </c>
    </row>
    <row r="2514" customFormat="false" ht="12.75" hidden="false" customHeight="true" outlineLevel="0" collapsed="false">
      <c r="W2514" s="24" t="n">
        <f aca="false">IF($F2514="",0,IFERROR(IF(ISNUMBER($F2514),INT($F2514),DATE(VALUE(MID(SUBSTITUTE(LEFT($F2514,FIND(" ",$F2514&amp;" ")-1),"/",REPT(" ",20)),41,20)),VALUE(LEFT(SUBSTITUTE(LEFT($F2514,FIND(" ",$F2514&amp;" ")-1),"/",REPT(" ",20)),20)),VALUE(MID(SUBSTITUTE(LEFT($F2514,FIND(" ",$F2514&amp;" ")-1),"/",REPT(" ",20)),21,20)))),0))</f>
        <v>0</v>
      </c>
      <c r="X2514" s="25" t="str">
        <f aca="false">IF(ISNUMBER($N2514),$N2514*Validation!$B$5,"")</f>
        <v/>
      </c>
      <c r="Y2514" s="26" t="str">
        <f aca="false">IF($A2514="","",SUBSTITUTE(SUBSTITUTE(SUBSTITUTE(SUBSTITUTE(SUBSTITUTE(SUBSTITUTE(SUBSTITUTE(UPPER(TRIM($A2514)),"Á","A"),"É","E"),"Í","I"),"Ó","O"),"Ú","U"),"Ñ","N"),"Ü","U"))</f>
        <v/>
      </c>
      <c r="Z2514" s="26" t="str">
        <f aca="false">IF($Y2514="","",LEFT($Y2514,1)&amp;" "&amp;TRIM(RIGHT(SUBSTITUTE($Y2514," ",REPT(" ",50)),50)))</f>
        <v/>
      </c>
      <c r="AA2514" s="27" t="str">
        <f aca="false">IF($AF2514="","",IF(COUNTIF(Validation!$U$19:$U$178,$AF2514)&gt;0,"OK","NO MATCH"))</f>
        <v/>
      </c>
      <c r="AB2514" s="27" t="str">
        <f aca="false">IF($W2514=0,"",IF(AND($W2514&gt;=Validation!$B$3,$W2514&lt;=Validation!$C$3),"Yes","No"))</f>
        <v/>
      </c>
      <c r="AC2514" s="26" t="str">
        <f aca="false">IF($A2514="","",$AF2514&amp;"|"&amp;TEXT($W2514,"yyyy-mm-dd")&amp;"|"&amp;$J2514&amp;"|"&amp;$N2514)</f>
        <v/>
      </c>
      <c r="AD2514" s="27" t="str">
        <f aca="false">IF($AC2514="","",IF(COUNTIF($AC$2:$AC$3000,$AC2514)&gt;1,"REVIEW","OK"))</f>
        <v/>
      </c>
      <c r="AE2514" s="27" t="str">
        <f aca="false">IF(OR($W2514=0,$O2514=""),"",IF(IFERROR(IF(ISNUMBER($O2514),INT($O2514),DATE(VALUE(MID(SUBSTITUTE(LEFT($O2514,FIND(" ",$O2514&amp;" ")-1),"/",REPT(" ",20)),41,20)),VALUE(LEFT(SUBSTITUTE(LEFT($O2514,FIND(" ",$O2514&amp;" ")-1),"/",REPT(" ",20)),20)),VALUE(MID(SUBSTITUTE(LEFT($O2514,FIND(" ",$O2514&amp;" ")-1),"/",REPT(" ",20)),21,20)))),0)&gt;$W2514,"Late","Same day"))</f>
        <v/>
      </c>
      <c r="AF2514" s="26" t="str">
        <f aca="false">IF($A2514="","",IFERROR(INDEX(Validation!$C$193:$C$217,MATCH($A2514,Validation!$A$193:$A$217,0)),IF(COUNTIF(Validation!$U$19:$U$178,$Z2514)&gt;0,$Z2514,IF(COUNTIF(Validation!$S$19:$S$178,$AI2514)=1,INDEX(Validation!$U$19:$U$178,MATCH($AI2514,Validation!$S$19:$S$178,0)),$Z2514))))</f>
        <v/>
      </c>
      <c r="AG2514" s="27" t="str">
        <f aca="false">IF(COUNTA($A2514:$U2514)=0,"",IF($A2514="","No name",IF($F2514="","No date",IF($W2514=0,"Date ilegible",IF(NOT(ISNUMBER($N2514)),"Hours no numéricas",IF($AA2514="NO MATCH","Person no identificada","OK"))))))</f>
        <v/>
      </c>
      <c r="AH2514" s="27" t="str">
        <f aca="false">IF($W2514=0,"No date",IF($W2514&lt;Validation!$B$3,"Before period",IF($W2514&gt;Validation!$C$3,"After period","In period")))</f>
        <v>No date</v>
      </c>
      <c r="AI2514" s="26" t="str">
        <f aca="false">IF($Y2514="","",TRIM(RIGHT(SUBSTITUTE($Y2514," ",REPT(" ",50)),50)))</f>
        <v/>
      </c>
      <c r="AJ2514" s="27" t="str">
        <f aca="false">IF($A2514="","",IF(NOT(ISERROR(MATCH($A2514,Validation!$A$193:$A$217,0))),"Manual mapping",IF(COUNTIF(Validation!$U$19:$U$178,$Z2514)&gt;0,"Direct",IF(COUNTIF(Validation!$S$19:$S$178,$AI2514)=1,"By surname","Unresolved"))))</f>
        <v/>
      </c>
      <c r="AK2514" s="28" t="str">
        <f aca="false">IF($L2514="","",IF(MATCH($L2514,$L$2:$L$3000,0)&lt;&gt;ROW()-1,"",COUNT($AK$1:$AK2513)+1))</f>
        <v/>
      </c>
      <c r="AL2514" s="28" t="str">
        <f aca="false">IF($G2514="","",IF(MATCH($G2514,$G$2:$G$3000,0)&lt;&gt;ROW()-1,"",COUNT($AL$1:$AL2513)+1))</f>
        <v/>
      </c>
      <c r="AM2514" s="28" t="str">
        <f aca="false">IF($H2514="","",IF(MATCH($H2514,$H$2:$H$3000,0)&lt;&gt;ROW()-1,"",COUNT($AM$1:$AM2513)+1))</f>
        <v/>
      </c>
      <c r="AN2514" s="28" t="str">
        <f aca="false">IF($I2514="","",IF(MATCH($I2514,$I$2:$I$3000,0)&lt;&gt;ROW()-1,"",COUNT($AN$1:$AN2513)+1))</f>
        <v/>
      </c>
      <c r="AO2514" s="28" t="str">
        <f aca="false">IF($Q2514="","",IF(MATCH($Q2514,$Q$2:$Q$3000,0)&lt;&gt;ROW()-1,"",COUNT($AO$1:$AO2513)+1))</f>
        <v/>
      </c>
    </row>
    <row r="2515" customFormat="false" ht="12.75" hidden="false" customHeight="true" outlineLevel="0" collapsed="false">
      <c r="W2515" s="24" t="n">
        <f aca="false">IF($F2515="",0,IFERROR(IF(ISNUMBER($F2515),INT($F2515),DATE(VALUE(MID(SUBSTITUTE(LEFT($F2515,FIND(" ",$F2515&amp;" ")-1),"/",REPT(" ",20)),41,20)),VALUE(LEFT(SUBSTITUTE(LEFT($F2515,FIND(" ",$F2515&amp;" ")-1),"/",REPT(" ",20)),20)),VALUE(MID(SUBSTITUTE(LEFT($F2515,FIND(" ",$F2515&amp;" ")-1),"/",REPT(" ",20)),21,20)))),0))</f>
        <v>0</v>
      </c>
      <c r="X2515" s="25" t="str">
        <f aca="false">IF(ISNUMBER($N2515),$N2515*Validation!$B$5,"")</f>
        <v/>
      </c>
      <c r="Y2515" s="26" t="str">
        <f aca="false">IF($A2515="","",SUBSTITUTE(SUBSTITUTE(SUBSTITUTE(SUBSTITUTE(SUBSTITUTE(SUBSTITUTE(SUBSTITUTE(UPPER(TRIM($A2515)),"Á","A"),"É","E"),"Í","I"),"Ó","O"),"Ú","U"),"Ñ","N"),"Ü","U"))</f>
        <v/>
      </c>
      <c r="Z2515" s="26" t="str">
        <f aca="false">IF($Y2515="","",LEFT($Y2515,1)&amp;" "&amp;TRIM(RIGHT(SUBSTITUTE($Y2515," ",REPT(" ",50)),50)))</f>
        <v/>
      </c>
      <c r="AA2515" s="27" t="str">
        <f aca="false">IF($AF2515="","",IF(COUNTIF(Validation!$U$19:$U$178,$AF2515)&gt;0,"OK","NO MATCH"))</f>
        <v/>
      </c>
      <c r="AB2515" s="27" t="str">
        <f aca="false">IF($W2515=0,"",IF(AND($W2515&gt;=Validation!$B$3,$W2515&lt;=Validation!$C$3),"Yes","No"))</f>
        <v/>
      </c>
      <c r="AC2515" s="26" t="str">
        <f aca="false">IF($A2515="","",$AF2515&amp;"|"&amp;TEXT($W2515,"yyyy-mm-dd")&amp;"|"&amp;$J2515&amp;"|"&amp;$N2515)</f>
        <v/>
      </c>
      <c r="AD2515" s="27" t="str">
        <f aca="false">IF($AC2515="","",IF(COUNTIF($AC$2:$AC$3000,$AC2515)&gt;1,"REVIEW","OK"))</f>
        <v/>
      </c>
      <c r="AE2515" s="27" t="str">
        <f aca="false">IF(OR($W2515=0,$O2515=""),"",IF(IFERROR(IF(ISNUMBER($O2515),INT($O2515),DATE(VALUE(MID(SUBSTITUTE(LEFT($O2515,FIND(" ",$O2515&amp;" ")-1),"/",REPT(" ",20)),41,20)),VALUE(LEFT(SUBSTITUTE(LEFT($O2515,FIND(" ",$O2515&amp;" ")-1),"/",REPT(" ",20)),20)),VALUE(MID(SUBSTITUTE(LEFT($O2515,FIND(" ",$O2515&amp;" ")-1),"/",REPT(" ",20)),21,20)))),0)&gt;$W2515,"Late","Same day"))</f>
        <v/>
      </c>
      <c r="AF2515" s="26" t="str">
        <f aca="false">IF($A2515="","",IFERROR(INDEX(Validation!$C$193:$C$217,MATCH($A2515,Validation!$A$193:$A$217,0)),IF(COUNTIF(Validation!$U$19:$U$178,$Z2515)&gt;0,$Z2515,IF(COUNTIF(Validation!$S$19:$S$178,$AI2515)=1,INDEX(Validation!$U$19:$U$178,MATCH($AI2515,Validation!$S$19:$S$178,0)),$Z2515))))</f>
        <v/>
      </c>
      <c r="AG2515" s="27" t="str">
        <f aca="false">IF(COUNTA($A2515:$U2515)=0,"",IF($A2515="","No name",IF($F2515="","No date",IF($W2515=0,"Date ilegible",IF(NOT(ISNUMBER($N2515)),"Hours no numéricas",IF($AA2515="NO MATCH","Person no identificada","OK"))))))</f>
        <v/>
      </c>
      <c r="AH2515" s="27" t="str">
        <f aca="false">IF($W2515=0,"No date",IF($W2515&lt;Validation!$B$3,"Before period",IF($W2515&gt;Validation!$C$3,"After period","In period")))</f>
        <v>No date</v>
      </c>
      <c r="AI2515" s="26" t="str">
        <f aca="false">IF($Y2515="","",TRIM(RIGHT(SUBSTITUTE($Y2515," ",REPT(" ",50)),50)))</f>
        <v/>
      </c>
      <c r="AJ2515" s="27" t="str">
        <f aca="false">IF($A2515="","",IF(NOT(ISERROR(MATCH($A2515,Validation!$A$193:$A$217,0))),"Manual mapping",IF(COUNTIF(Validation!$U$19:$U$178,$Z2515)&gt;0,"Direct",IF(COUNTIF(Validation!$S$19:$S$178,$AI2515)=1,"By surname","Unresolved"))))</f>
        <v/>
      </c>
      <c r="AK2515" s="28" t="str">
        <f aca="false">IF($L2515="","",IF(MATCH($L2515,$L$2:$L$3000,0)&lt;&gt;ROW()-1,"",COUNT($AK$1:$AK2514)+1))</f>
        <v/>
      </c>
      <c r="AL2515" s="28" t="str">
        <f aca="false">IF($G2515="","",IF(MATCH($G2515,$G$2:$G$3000,0)&lt;&gt;ROW()-1,"",COUNT($AL$1:$AL2514)+1))</f>
        <v/>
      </c>
      <c r="AM2515" s="28" t="str">
        <f aca="false">IF($H2515="","",IF(MATCH($H2515,$H$2:$H$3000,0)&lt;&gt;ROW()-1,"",COUNT($AM$1:$AM2514)+1))</f>
        <v/>
      </c>
      <c r="AN2515" s="28" t="str">
        <f aca="false">IF($I2515="","",IF(MATCH($I2515,$I$2:$I$3000,0)&lt;&gt;ROW()-1,"",COUNT($AN$1:$AN2514)+1))</f>
        <v/>
      </c>
      <c r="AO2515" s="28" t="str">
        <f aca="false">IF($Q2515="","",IF(MATCH($Q2515,$Q$2:$Q$3000,0)&lt;&gt;ROW()-1,"",COUNT($AO$1:$AO2514)+1))</f>
        <v/>
      </c>
    </row>
    <row r="2516" customFormat="false" ht="12.75" hidden="false" customHeight="true" outlineLevel="0" collapsed="false">
      <c r="W2516" s="24" t="n">
        <f aca="false">IF($F2516="",0,IFERROR(IF(ISNUMBER($F2516),INT($F2516),DATE(VALUE(MID(SUBSTITUTE(LEFT($F2516,FIND(" ",$F2516&amp;" ")-1),"/",REPT(" ",20)),41,20)),VALUE(LEFT(SUBSTITUTE(LEFT($F2516,FIND(" ",$F2516&amp;" ")-1),"/",REPT(" ",20)),20)),VALUE(MID(SUBSTITUTE(LEFT($F2516,FIND(" ",$F2516&amp;" ")-1),"/",REPT(" ",20)),21,20)))),0))</f>
        <v>0</v>
      </c>
      <c r="X2516" s="25" t="str">
        <f aca="false">IF(ISNUMBER($N2516),$N2516*Validation!$B$5,"")</f>
        <v/>
      </c>
      <c r="Y2516" s="26" t="str">
        <f aca="false">IF($A2516="","",SUBSTITUTE(SUBSTITUTE(SUBSTITUTE(SUBSTITUTE(SUBSTITUTE(SUBSTITUTE(SUBSTITUTE(UPPER(TRIM($A2516)),"Á","A"),"É","E"),"Í","I"),"Ó","O"),"Ú","U"),"Ñ","N"),"Ü","U"))</f>
        <v/>
      </c>
      <c r="Z2516" s="26" t="str">
        <f aca="false">IF($Y2516="","",LEFT($Y2516,1)&amp;" "&amp;TRIM(RIGHT(SUBSTITUTE($Y2516," ",REPT(" ",50)),50)))</f>
        <v/>
      </c>
      <c r="AA2516" s="27" t="str">
        <f aca="false">IF($AF2516="","",IF(COUNTIF(Validation!$U$19:$U$178,$AF2516)&gt;0,"OK","NO MATCH"))</f>
        <v/>
      </c>
      <c r="AB2516" s="27" t="str">
        <f aca="false">IF($W2516=0,"",IF(AND($W2516&gt;=Validation!$B$3,$W2516&lt;=Validation!$C$3),"Yes","No"))</f>
        <v/>
      </c>
      <c r="AC2516" s="26" t="str">
        <f aca="false">IF($A2516="","",$AF2516&amp;"|"&amp;TEXT($W2516,"yyyy-mm-dd")&amp;"|"&amp;$J2516&amp;"|"&amp;$N2516)</f>
        <v/>
      </c>
      <c r="AD2516" s="27" t="str">
        <f aca="false">IF($AC2516="","",IF(COUNTIF($AC$2:$AC$3000,$AC2516)&gt;1,"REVIEW","OK"))</f>
        <v/>
      </c>
      <c r="AE2516" s="27" t="str">
        <f aca="false">IF(OR($W2516=0,$O2516=""),"",IF(IFERROR(IF(ISNUMBER($O2516),INT($O2516),DATE(VALUE(MID(SUBSTITUTE(LEFT($O2516,FIND(" ",$O2516&amp;" ")-1),"/",REPT(" ",20)),41,20)),VALUE(LEFT(SUBSTITUTE(LEFT($O2516,FIND(" ",$O2516&amp;" ")-1),"/",REPT(" ",20)),20)),VALUE(MID(SUBSTITUTE(LEFT($O2516,FIND(" ",$O2516&amp;" ")-1),"/",REPT(" ",20)),21,20)))),0)&gt;$W2516,"Late","Same day"))</f>
        <v/>
      </c>
      <c r="AF2516" s="26" t="str">
        <f aca="false">IF($A2516="","",IFERROR(INDEX(Validation!$C$193:$C$217,MATCH($A2516,Validation!$A$193:$A$217,0)),IF(COUNTIF(Validation!$U$19:$U$178,$Z2516)&gt;0,$Z2516,IF(COUNTIF(Validation!$S$19:$S$178,$AI2516)=1,INDEX(Validation!$U$19:$U$178,MATCH($AI2516,Validation!$S$19:$S$178,0)),$Z2516))))</f>
        <v/>
      </c>
      <c r="AG2516" s="27" t="str">
        <f aca="false">IF(COUNTA($A2516:$U2516)=0,"",IF($A2516="","No name",IF($F2516="","No date",IF($W2516=0,"Date ilegible",IF(NOT(ISNUMBER($N2516)),"Hours no numéricas",IF($AA2516="NO MATCH","Person no identificada","OK"))))))</f>
        <v/>
      </c>
      <c r="AH2516" s="27" t="str">
        <f aca="false">IF($W2516=0,"No date",IF($W2516&lt;Validation!$B$3,"Before period",IF($W2516&gt;Validation!$C$3,"After period","In period")))</f>
        <v>No date</v>
      </c>
      <c r="AI2516" s="26" t="str">
        <f aca="false">IF($Y2516="","",TRIM(RIGHT(SUBSTITUTE($Y2516," ",REPT(" ",50)),50)))</f>
        <v/>
      </c>
      <c r="AJ2516" s="27" t="str">
        <f aca="false">IF($A2516="","",IF(NOT(ISERROR(MATCH($A2516,Validation!$A$193:$A$217,0))),"Manual mapping",IF(COUNTIF(Validation!$U$19:$U$178,$Z2516)&gt;0,"Direct",IF(COUNTIF(Validation!$S$19:$S$178,$AI2516)=1,"By surname","Unresolved"))))</f>
        <v/>
      </c>
      <c r="AK2516" s="28" t="str">
        <f aca="false">IF($L2516="","",IF(MATCH($L2516,$L$2:$L$3000,0)&lt;&gt;ROW()-1,"",COUNT($AK$1:$AK2515)+1))</f>
        <v/>
      </c>
      <c r="AL2516" s="28" t="str">
        <f aca="false">IF($G2516="","",IF(MATCH($G2516,$G$2:$G$3000,0)&lt;&gt;ROW()-1,"",COUNT($AL$1:$AL2515)+1))</f>
        <v/>
      </c>
      <c r="AM2516" s="28" t="str">
        <f aca="false">IF($H2516="","",IF(MATCH($H2516,$H$2:$H$3000,0)&lt;&gt;ROW()-1,"",COUNT($AM$1:$AM2515)+1))</f>
        <v/>
      </c>
      <c r="AN2516" s="28" t="str">
        <f aca="false">IF($I2516="","",IF(MATCH($I2516,$I$2:$I$3000,0)&lt;&gt;ROW()-1,"",COUNT($AN$1:$AN2515)+1))</f>
        <v/>
      </c>
      <c r="AO2516" s="28" t="str">
        <f aca="false">IF($Q2516="","",IF(MATCH($Q2516,$Q$2:$Q$3000,0)&lt;&gt;ROW()-1,"",COUNT($AO$1:$AO2515)+1))</f>
        <v/>
      </c>
    </row>
    <row r="2517" customFormat="false" ht="12.75" hidden="false" customHeight="true" outlineLevel="0" collapsed="false">
      <c r="W2517" s="24" t="n">
        <f aca="false">IF($F2517="",0,IFERROR(IF(ISNUMBER($F2517),INT($F2517),DATE(VALUE(MID(SUBSTITUTE(LEFT($F2517,FIND(" ",$F2517&amp;" ")-1),"/",REPT(" ",20)),41,20)),VALUE(LEFT(SUBSTITUTE(LEFT($F2517,FIND(" ",$F2517&amp;" ")-1),"/",REPT(" ",20)),20)),VALUE(MID(SUBSTITUTE(LEFT($F2517,FIND(" ",$F2517&amp;" ")-1),"/",REPT(" ",20)),21,20)))),0))</f>
        <v>0</v>
      </c>
      <c r="X2517" s="25" t="str">
        <f aca="false">IF(ISNUMBER($N2517),$N2517*Validation!$B$5,"")</f>
        <v/>
      </c>
      <c r="Y2517" s="26" t="str">
        <f aca="false">IF($A2517="","",SUBSTITUTE(SUBSTITUTE(SUBSTITUTE(SUBSTITUTE(SUBSTITUTE(SUBSTITUTE(SUBSTITUTE(UPPER(TRIM($A2517)),"Á","A"),"É","E"),"Í","I"),"Ó","O"),"Ú","U"),"Ñ","N"),"Ü","U"))</f>
        <v/>
      </c>
      <c r="Z2517" s="26" t="str">
        <f aca="false">IF($Y2517="","",LEFT($Y2517,1)&amp;" "&amp;TRIM(RIGHT(SUBSTITUTE($Y2517," ",REPT(" ",50)),50)))</f>
        <v/>
      </c>
      <c r="AA2517" s="27" t="str">
        <f aca="false">IF($AF2517="","",IF(COUNTIF(Validation!$U$19:$U$178,$AF2517)&gt;0,"OK","NO MATCH"))</f>
        <v/>
      </c>
      <c r="AB2517" s="27" t="str">
        <f aca="false">IF($W2517=0,"",IF(AND($W2517&gt;=Validation!$B$3,$W2517&lt;=Validation!$C$3),"Yes","No"))</f>
        <v/>
      </c>
      <c r="AC2517" s="26" t="str">
        <f aca="false">IF($A2517="","",$AF2517&amp;"|"&amp;TEXT($W2517,"yyyy-mm-dd")&amp;"|"&amp;$J2517&amp;"|"&amp;$N2517)</f>
        <v/>
      </c>
      <c r="AD2517" s="27" t="str">
        <f aca="false">IF($AC2517="","",IF(COUNTIF($AC$2:$AC$3000,$AC2517)&gt;1,"REVIEW","OK"))</f>
        <v/>
      </c>
      <c r="AE2517" s="27" t="str">
        <f aca="false">IF(OR($W2517=0,$O2517=""),"",IF(IFERROR(IF(ISNUMBER($O2517),INT($O2517),DATE(VALUE(MID(SUBSTITUTE(LEFT($O2517,FIND(" ",$O2517&amp;" ")-1),"/",REPT(" ",20)),41,20)),VALUE(LEFT(SUBSTITUTE(LEFT($O2517,FIND(" ",$O2517&amp;" ")-1),"/",REPT(" ",20)),20)),VALUE(MID(SUBSTITUTE(LEFT($O2517,FIND(" ",$O2517&amp;" ")-1),"/",REPT(" ",20)),21,20)))),0)&gt;$W2517,"Late","Same day"))</f>
        <v/>
      </c>
      <c r="AF2517" s="26" t="str">
        <f aca="false">IF($A2517="","",IFERROR(INDEX(Validation!$C$193:$C$217,MATCH($A2517,Validation!$A$193:$A$217,0)),IF(COUNTIF(Validation!$U$19:$U$178,$Z2517)&gt;0,$Z2517,IF(COUNTIF(Validation!$S$19:$S$178,$AI2517)=1,INDEX(Validation!$U$19:$U$178,MATCH($AI2517,Validation!$S$19:$S$178,0)),$Z2517))))</f>
        <v/>
      </c>
      <c r="AG2517" s="27" t="str">
        <f aca="false">IF(COUNTA($A2517:$U2517)=0,"",IF($A2517="","No name",IF($F2517="","No date",IF($W2517=0,"Date ilegible",IF(NOT(ISNUMBER($N2517)),"Hours no numéricas",IF($AA2517="NO MATCH","Person no identificada","OK"))))))</f>
        <v/>
      </c>
      <c r="AH2517" s="27" t="str">
        <f aca="false">IF($W2517=0,"No date",IF($W2517&lt;Validation!$B$3,"Before period",IF($W2517&gt;Validation!$C$3,"After period","In period")))</f>
        <v>No date</v>
      </c>
      <c r="AI2517" s="26" t="str">
        <f aca="false">IF($Y2517="","",TRIM(RIGHT(SUBSTITUTE($Y2517," ",REPT(" ",50)),50)))</f>
        <v/>
      </c>
      <c r="AJ2517" s="27" t="str">
        <f aca="false">IF($A2517="","",IF(NOT(ISERROR(MATCH($A2517,Validation!$A$193:$A$217,0))),"Manual mapping",IF(COUNTIF(Validation!$U$19:$U$178,$Z2517)&gt;0,"Direct",IF(COUNTIF(Validation!$S$19:$S$178,$AI2517)=1,"By surname","Unresolved"))))</f>
        <v/>
      </c>
      <c r="AK2517" s="28" t="str">
        <f aca="false">IF($L2517="","",IF(MATCH($L2517,$L$2:$L$3000,0)&lt;&gt;ROW()-1,"",COUNT($AK$1:$AK2516)+1))</f>
        <v/>
      </c>
      <c r="AL2517" s="28" t="str">
        <f aca="false">IF($G2517="","",IF(MATCH($G2517,$G$2:$G$3000,0)&lt;&gt;ROW()-1,"",COUNT($AL$1:$AL2516)+1))</f>
        <v/>
      </c>
      <c r="AM2517" s="28" t="str">
        <f aca="false">IF($H2517="","",IF(MATCH($H2517,$H$2:$H$3000,0)&lt;&gt;ROW()-1,"",COUNT($AM$1:$AM2516)+1))</f>
        <v/>
      </c>
      <c r="AN2517" s="28" t="str">
        <f aca="false">IF($I2517="","",IF(MATCH($I2517,$I$2:$I$3000,0)&lt;&gt;ROW()-1,"",COUNT($AN$1:$AN2516)+1))</f>
        <v/>
      </c>
      <c r="AO2517" s="28" t="str">
        <f aca="false">IF($Q2517="","",IF(MATCH($Q2517,$Q$2:$Q$3000,0)&lt;&gt;ROW()-1,"",COUNT($AO$1:$AO2516)+1))</f>
        <v/>
      </c>
    </row>
    <row r="2518" customFormat="false" ht="12.75" hidden="false" customHeight="true" outlineLevel="0" collapsed="false">
      <c r="W2518" s="24" t="n">
        <f aca="false">IF($F2518="",0,IFERROR(IF(ISNUMBER($F2518),INT($F2518),DATE(VALUE(MID(SUBSTITUTE(LEFT($F2518,FIND(" ",$F2518&amp;" ")-1),"/",REPT(" ",20)),41,20)),VALUE(LEFT(SUBSTITUTE(LEFT($F2518,FIND(" ",$F2518&amp;" ")-1),"/",REPT(" ",20)),20)),VALUE(MID(SUBSTITUTE(LEFT($F2518,FIND(" ",$F2518&amp;" ")-1),"/",REPT(" ",20)),21,20)))),0))</f>
        <v>0</v>
      </c>
      <c r="X2518" s="25" t="str">
        <f aca="false">IF(ISNUMBER($N2518),$N2518*Validation!$B$5,"")</f>
        <v/>
      </c>
      <c r="Y2518" s="26" t="str">
        <f aca="false">IF($A2518="","",SUBSTITUTE(SUBSTITUTE(SUBSTITUTE(SUBSTITUTE(SUBSTITUTE(SUBSTITUTE(SUBSTITUTE(UPPER(TRIM($A2518)),"Á","A"),"É","E"),"Í","I"),"Ó","O"),"Ú","U"),"Ñ","N"),"Ü","U"))</f>
        <v/>
      </c>
      <c r="Z2518" s="26" t="str">
        <f aca="false">IF($Y2518="","",LEFT($Y2518,1)&amp;" "&amp;TRIM(RIGHT(SUBSTITUTE($Y2518," ",REPT(" ",50)),50)))</f>
        <v/>
      </c>
      <c r="AA2518" s="27" t="str">
        <f aca="false">IF($AF2518="","",IF(COUNTIF(Validation!$U$19:$U$178,$AF2518)&gt;0,"OK","NO MATCH"))</f>
        <v/>
      </c>
      <c r="AB2518" s="27" t="str">
        <f aca="false">IF($W2518=0,"",IF(AND($W2518&gt;=Validation!$B$3,$W2518&lt;=Validation!$C$3),"Yes","No"))</f>
        <v/>
      </c>
      <c r="AC2518" s="26" t="str">
        <f aca="false">IF($A2518="","",$AF2518&amp;"|"&amp;TEXT($W2518,"yyyy-mm-dd")&amp;"|"&amp;$J2518&amp;"|"&amp;$N2518)</f>
        <v/>
      </c>
      <c r="AD2518" s="27" t="str">
        <f aca="false">IF($AC2518="","",IF(COUNTIF($AC$2:$AC$3000,$AC2518)&gt;1,"REVIEW","OK"))</f>
        <v/>
      </c>
      <c r="AE2518" s="27" t="str">
        <f aca="false">IF(OR($W2518=0,$O2518=""),"",IF(IFERROR(IF(ISNUMBER($O2518),INT($O2518),DATE(VALUE(MID(SUBSTITUTE(LEFT($O2518,FIND(" ",$O2518&amp;" ")-1),"/",REPT(" ",20)),41,20)),VALUE(LEFT(SUBSTITUTE(LEFT($O2518,FIND(" ",$O2518&amp;" ")-1),"/",REPT(" ",20)),20)),VALUE(MID(SUBSTITUTE(LEFT($O2518,FIND(" ",$O2518&amp;" ")-1),"/",REPT(" ",20)),21,20)))),0)&gt;$W2518,"Late","Same day"))</f>
        <v/>
      </c>
      <c r="AF2518" s="26" t="str">
        <f aca="false">IF($A2518="","",IFERROR(INDEX(Validation!$C$193:$C$217,MATCH($A2518,Validation!$A$193:$A$217,0)),IF(COUNTIF(Validation!$U$19:$U$178,$Z2518)&gt;0,$Z2518,IF(COUNTIF(Validation!$S$19:$S$178,$AI2518)=1,INDEX(Validation!$U$19:$U$178,MATCH($AI2518,Validation!$S$19:$S$178,0)),$Z2518))))</f>
        <v/>
      </c>
      <c r="AG2518" s="27" t="str">
        <f aca="false">IF(COUNTA($A2518:$U2518)=0,"",IF($A2518="","No name",IF($F2518="","No date",IF($W2518=0,"Date ilegible",IF(NOT(ISNUMBER($N2518)),"Hours no numéricas",IF($AA2518="NO MATCH","Person no identificada","OK"))))))</f>
        <v/>
      </c>
      <c r="AH2518" s="27" t="str">
        <f aca="false">IF($W2518=0,"No date",IF($W2518&lt;Validation!$B$3,"Before period",IF($W2518&gt;Validation!$C$3,"After period","In period")))</f>
        <v>No date</v>
      </c>
      <c r="AI2518" s="26" t="str">
        <f aca="false">IF($Y2518="","",TRIM(RIGHT(SUBSTITUTE($Y2518," ",REPT(" ",50)),50)))</f>
        <v/>
      </c>
      <c r="AJ2518" s="27" t="str">
        <f aca="false">IF($A2518="","",IF(NOT(ISERROR(MATCH($A2518,Validation!$A$193:$A$217,0))),"Manual mapping",IF(COUNTIF(Validation!$U$19:$U$178,$Z2518)&gt;0,"Direct",IF(COUNTIF(Validation!$S$19:$S$178,$AI2518)=1,"By surname","Unresolved"))))</f>
        <v/>
      </c>
      <c r="AK2518" s="28" t="str">
        <f aca="false">IF($L2518="","",IF(MATCH($L2518,$L$2:$L$3000,0)&lt;&gt;ROW()-1,"",COUNT($AK$1:$AK2517)+1))</f>
        <v/>
      </c>
      <c r="AL2518" s="28" t="str">
        <f aca="false">IF($G2518="","",IF(MATCH($G2518,$G$2:$G$3000,0)&lt;&gt;ROW()-1,"",COUNT($AL$1:$AL2517)+1))</f>
        <v/>
      </c>
      <c r="AM2518" s="28" t="str">
        <f aca="false">IF($H2518="","",IF(MATCH($H2518,$H$2:$H$3000,0)&lt;&gt;ROW()-1,"",COUNT($AM$1:$AM2517)+1))</f>
        <v/>
      </c>
      <c r="AN2518" s="28" t="str">
        <f aca="false">IF($I2518="","",IF(MATCH($I2518,$I$2:$I$3000,0)&lt;&gt;ROW()-1,"",COUNT($AN$1:$AN2517)+1))</f>
        <v/>
      </c>
      <c r="AO2518" s="28" t="str">
        <f aca="false">IF($Q2518="","",IF(MATCH($Q2518,$Q$2:$Q$3000,0)&lt;&gt;ROW()-1,"",COUNT($AO$1:$AO2517)+1))</f>
        <v/>
      </c>
    </row>
    <row r="2519" customFormat="false" ht="12.75" hidden="false" customHeight="true" outlineLevel="0" collapsed="false">
      <c r="W2519" s="24" t="n">
        <f aca="false">IF($F2519="",0,IFERROR(IF(ISNUMBER($F2519),INT($F2519),DATE(VALUE(MID(SUBSTITUTE(LEFT($F2519,FIND(" ",$F2519&amp;" ")-1),"/",REPT(" ",20)),41,20)),VALUE(LEFT(SUBSTITUTE(LEFT($F2519,FIND(" ",$F2519&amp;" ")-1),"/",REPT(" ",20)),20)),VALUE(MID(SUBSTITUTE(LEFT($F2519,FIND(" ",$F2519&amp;" ")-1),"/",REPT(" ",20)),21,20)))),0))</f>
        <v>0</v>
      </c>
      <c r="X2519" s="25" t="str">
        <f aca="false">IF(ISNUMBER($N2519),$N2519*Validation!$B$5,"")</f>
        <v/>
      </c>
      <c r="Y2519" s="26" t="str">
        <f aca="false">IF($A2519="","",SUBSTITUTE(SUBSTITUTE(SUBSTITUTE(SUBSTITUTE(SUBSTITUTE(SUBSTITUTE(SUBSTITUTE(UPPER(TRIM($A2519)),"Á","A"),"É","E"),"Í","I"),"Ó","O"),"Ú","U"),"Ñ","N"),"Ü","U"))</f>
        <v/>
      </c>
      <c r="Z2519" s="26" t="str">
        <f aca="false">IF($Y2519="","",LEFT($Y2519,1)&amp;" "&amp;TRIM(RIGHT(SUBSTITUTE($Y2519," ",REPT(" ",50)),50)))</f>
        <v/>
      </c>
      <c r="AA2519" s="27" t="str">
        <f aca="false">IF($AF2519="","",IF(COUNTIF(Validation!$U$19:$U$178,$AF2519)&gt;0,"OK","NO MATCH"))</f>
        <v/>
      </c>
      <c r="AB2519" s="27" t="str">
        <f aca="false">IF($W2519=0,"",IF(AND($W2519&gt;=Validation!$B$3,$W2519&lt;=Validation!$C$3),"Yes","No"))</f>
        <v/>
      </c>
      <c r="AC2519" s="26" t="str">
        <f aca="false">IF($A2519="","",$AF2519&amp;"|"&amp;TEXT($W2519,"yyyy-mm-dd")&amp;"|"&amp;$J2519&amp;"|"&amp;$N2519)</f>
        <v/>
      </c>
      <c r="AD2519" s="27" t="str">
        <f aca="false">IF($AC2519="","",IF(COUNTIF($AC$2:$AC$3000,$AC2519)&gt;1,"REVIEW","OK"))</f>
        <v/>
      </c>
      <c r="AE2519" s="27" t="str">
        <f aca="false">IF(OR($W2519=0,$O2519=""),"",IF(IFERROR(IF(ISNUMBER($O2519),INT($O2519),DATE(VALUE(MID(SUBSTITUTE(LEFT($O2519,FIND(" ",$O2519&amp;" ")-1),"/",REPT(" ",20)),41,20)),VALUE(LEFT(SUBSTITUTE(LEFT($O2519,FIND(" ",$O2519&amp;" ")-1),"/",REPT(" ",20)),20)),VALUE(MID(SUBSTITUTE(LEFT($O2519,FIND(" ",$O2519&amp;" ")-1),"/",REPT(" ",20)),21,20)))),0)&gt;$W2519,"Late","Same day"))</f>
        <v/>
      </c>
      <c r="AF2519" s="26" t="str">
        <f aca="false">IF($A2519="","",IFERROR(INDEX(Validation!$C$193:$C$217,MATCH($A2519,Validation!$A$193:$A$217,0)),IF(COUNTIF(Validation!$U$19:$U$178,$Z2519)&gt;0,$Z2519,IF(COUNTIF(Validation!$S$19:$S$178,$AI2519)=1,INDEX(Validation!$U$19:$U$178,MATCH($AI2519,Validation!$S$19:$S$178,0)),$Z2519))))</f>
        <v/>
      </c>
      <c r="AG2519" s="27" t="str">
        <f aca="false">IF(COUNTA($A2519:$U2519)=0,"",IF($A2519="","No name",IF($F2519="","No date",IF($W2519=0,"Date ilegible",IF(NOT(ISNUMBER($N2519)),"Hours no numéricas",IF($AA2519="NO MATCH","Person no identificada","OK"))))))</f>
        <v/>
      </c>
      <c r="AH2519" s="27" t="str">
        <f aca="false">IF($W2519=0,"No date",IF($W2519&lt;Validation!$B$3,"Before period",IF($W2519&gt;Validation!$C$3,"After period","In period")))</f>
        <v>No date</v>
      </c>
      <c r="AI2519" s="26" t="str">
        <f aca="false">IF($Y2519="","",TRIM(RIGHT(SUBSTITUTE($Y2519," ",REPT(" ",50)),50)))</f>
        <v/>
      </c>
      <c r="AJ2519" s="27" t="str">
        <f aca="false">IF($A2519="","",IF(NOT(ISERROR(MATCH($A2519,Validation!$A$193:$A$217,0))),"Manual mapping",IF(COUNTIF(Validation!$U$19:$U$178,$Z2519)&gt;0,"Direct",IF(COUNTIF(Validation!$S$19:$S$178,$AI2519)=1,"By surname","Unresolved"))))</f>
        <v/>
      </c>
      <c r="AK2519" s="28" t="str">
        <f aca="false">IF($L2519="","",IF(MATCH($L2519,$L$2:$L$3000,0)&lt;&gt;ROW()-1,"",COUNT($AK$1:$AK2518)+1))</f>
        <v/>
      </c>
      <c r="AL2519" s="28" t="str">
        <f aca="false">IF($G2519="","",IF(MATCH($G2519,$G$2:$G$3000,0)&lt;&gt;ROW()-1,"",COUNT($AL$1:$AL2518)+1))</f>
        <v/>
      </c>
      <c r="AM2519" s="28" t="str">
        <f aca="false">IF($H2519="","",IF(MATCH($H2519,$H$2:$H$3000,0)&lt;&gt;ROW()-1,"",COUNT($AM$1:$AM2518)+1))</f>
        <v/>
      </c>
      <c r="AN2519" s="28" t="str">
        <f aca="false">IF($I2519="","",IF(MATCH($I2519,$I$2:$I$3000,0)&lt;&gt;ROW()-1,"",COUNT($AN$1:$AN2518)+1))</f>
        <v/>
      </c>
      <c r="AO2519" s="28" t="str">
        <f aca="false">IF($Q2519="","",IF(MATCH($Q2519,$Q$2:$Q$3000,0)&lt;&gt;ROW()-1,"",COUNT($AO$1:$AO2518)+1))</f>
        <v/>
      </c>
    </row>
    <row r="2520" customFormat="false" ht="12.75" hidden="false" customHeight="true" outlineLevel="0" collapsed="false">
      <c r="W2520" s="24" t="n">
        <f aca="false">IF($F2520="",0,IFERROR(IF(ISNUMBER($F2520),INT($F2520),DATE(VALUE(MID(SUBSTITUTE(LEFT($F2520,FIND(" ",$F2520&amp;" ")-1),"/",REPT(" ",20)),41,20)),VALUE(LEFT(SUBSTITUTE(LEFT($F2520,FIND(" ",$F2520&amp;" ")-1),"/",REPT(" ",20)),20)),VALUE(MID(SUBSTITUTE(LEFT($F2520,FIND(" ",$F2520&amp;" ")-1),"/",REPT(" ",20)),21,20)))),0))</f>
        <v>0</v>
      </c>
      <c r="X2520" s="25" t="str">
        <f aca="false">IF(ISNUMBER($N2520),$N2520*Validation!$B$5,"")</f>
        <v/>
      </c>
      <c r="Y2520" s="26" t="str">
        <f aca="false">IF($A2520="","",SUBSTITUTE(SUBSTITUTE(SUBSTITUTE(SUBSTITUTE(SUBSTITUTE(SUBSTITUTE(SUBSTITUTE(UPPER(TRIM($A2520)),"Á","A"),"É","E"),"Í","I"),"Ó","O"),"Ú","U"),"Ñ","N"),"Ü","U"))</f>
        <v/>
      </c>
      <c r="Z2520" s="26" t="str">
        <f aca="false">IF($Y2520="","",LEFT($Y2520,1)&amp;" "&amp;TRIM(RIGHT(SUBSTITUTE($Y2520," ",REPT(" ",50)),50)))</f>
        <v/>
      </c>
      <c r="AA2520" s="27" t="str">
        <f aca="false">IF($AF2520="","",IF(COUNTIF(Validation!$U$19:$U$178,$AF2520)&gt;0,"OK","NO MATCH"))</f>
        <v/>
      </c>
      <c r="AB2520" s="27" t="str">
        <f aca="false">IF($W2520=0,"",IF(AND($W2520&gt;=Validation!$B$3,$W2520&lt;=Validation!$C$3),"Yes","No"))</f>
        <v/>
      </c>
      <c r="AC2520" s="26" t="str">
        <f aca="false">IF($A2520="","",$AF2520&amp;"|"&amp;TEXT($W2520,"yyyy-mm-dd")&amp;"|"&amp;$J2520&amp;"|"&amp;$N2520)</f>
        <v/>
      </c>
      <c r="AD2520" s="27" t="str">
        <f aca="false">IF($AC2520="","",IF(COUNTIF($AC$2:$AC$3000,$AC2520)&gt;1,"REVIEW","OK"))</f>
        <v/>
      </c>
      <c r="AE2520" s="27" t="str">
        <f aca="false">IF(OR($W2520=0,$O2520=""),"",IF(IFERROR(IF(ISNUMBER($O2520),INT($O2520),DATE(VALUE(MID(SUBSTITUTE(LEFT($O2520,FIND(" ",$O2520&amp;" ")-1),"/",REPT(" ",20)),41,20)),VALUE(LEFT(SUBSTITUTE(LEFT($O2520,FIND(" ",$O2520&amp;" ")-1),"/",REPT(" ",20)),20)),VALUE(MID(SUBSTITUTE(LEFT($O2520,FIND(" ",$O2520&amp;" ")-1),"/",REPT(" ",20)),21,20)))),0)&gt;$W2520,"Late","Same day"))</f>
        <v/>
      </c>
      <c r="AF2520" s="26" t="str">
        <f aca="false">IF($A2520="","",IFERROR(INDEX(Validation!$C$193:$C$217,MATCH($A2520,Validation!$A$193:$A$217,0)),IF(COUNTIF(Validation!$U$19:$U$178,$Z2520)&gt;0,$Z2520,IF(COUNTIF(Validation!$S$19:$S$178,$AI2520)=1,INDEX(Validation!$U$19:$U$178,MATCH($AI2520,Validation!$S$19:$S$178,0)),$Z2520))))</f>
        <v/>
      </c>
      <c r="AG2520" s="27" t="str">
        <f aca="false">IF(COUNTA($A2520:$U2520)=0,"",IF($A2520="","No name",IF($F2520="","No date",IF($W2520=0,"Date ilegible",IF(NOT(ISNUMBER($N2520)),"Hours no numéricas",IF($AA2520="NO MATCH","Person no identificada","OK"))))))</f>
        <v/>
      </c>
      <c r="AH2520" s="27" t="str">
        <f aca="false">IF($W2520=0,"No date",IF($W2520&lt;Validation!$B$3,"Before period",IF($W2520&gt;Validation!$C$3,"After period","In period")))</f>
        <v>No date</v>
      </c>
      <c r="AI2520" s="26" t="str">
        <f aca="false">IF($Y2520="","",TRIM(RIGHT(SUBSTITUTE($Y2520," ",REPT(" ",50)),50)))</f>
        <v/>
      </c>
      <c r="AJ2520" s="27" t="str">
        <f aca="false">IF($A2520="","",IF(NOT(ISERROR(MATCH($A2520,Validation!$A$193:$A$217,0))),"Manual mapping",IF(COUNTIF(Validation!$U$19:$U$178,$Z2520)&gt;0,"Direct",IF(COUNTIF(Validation!$S$19:$S$178,$AI2520)=1,"By surname","Unresolved"))))</f>
        <v/>
      </c>
      <c r="AK2520" s="28" t="str">
        <f aca="false">IF($L2520="","",IF(MATCH($L2520,$L$2:$L$3000,0)&lt;&gt;ROW()-1,"",COUNT($AK$1:$AK2519)+1))</f>
        <v/>
      </c>
      <c r="AL2520" s="28" t="str">
        <f aca="false">IF($G2520="","",IF(MATCH($G2520,$G$2:$G$3000,0)&lt;&gt;ROW()-1,"",COUNT($AL$1:$AL2519)+1))</f>
        <v/>
      </c>
      <c r="AM2520" s="28" t="str">
        <f aca="false">IF($H2520="","",IF(MATCH($H2520,$H$2:$H$3000,0)&lt;&gt;ROW()-1,"",COUNT($AM$1:$AM2519)+1))</f>
        <v/>
      </c>
      <c r="AN2520" s="28" t="str">
        <f aca="false">IF($I2520="","",IF(MATCH($I2520,$I$2:$I$3000,0)&lt;&gt;ROW()-1,"",COUNT($AN$1:$AN2519)+1))</f>
        <v/>
      </c>
      <c r="AO2520" s="28" t="str">
        <f aca="false">IF($Q2520="","",IF(MATCH($Q2520,$Q$2:$Q$3000,0)&lt;&gt;ROW()-1,"",COUNT($AO$1:$AO2519)+1))</f>
        <v/>
      </c>
    </row>
    <row r="2521" customFormat="false" ht="12.75" hidden="false" customHeight="true" outlineLevel="0" collapsed="false">
      <c r="W2521" s="24" t="n">
        <f aca="false">IF($F2521="",0,IFERROR(IF(ISNUMBER($F2521),INT($F2521),DATE(VALUE(MID(SUBSTITUTE(LEFT($F2521,FIND(" ",$F2521&amp;" ")-1),"/",REPT(" ",20)),41,20)),VALUE(LEFT(SUBSTITUTE(LEFT($F2521,FIND(" ",$F2521&amp;" ")-1),"/",REPT(" ",20)),20)),VALUE(MID(SUBSTITUTE(LEFT($F2521,FIND(" ",$F2521&amp;" ")-1),"/",REPT(" ",20)),21,20)))),0))</f>
        <v>0</v>
      </c>
      <c r="X2521" s="25" t="str">
        <f aca="false">IF(ISNUMBER($N2521),$N2521*Validation!$B$5,"")</f>
        <v/>
      </c>
      <c r="Y2521" s="26" t="str">
        <f aca="false">IF($A2521="","",SUBSTITUTE(SUBSTITUTE(SUBSTITUTE(SUBSTITUTE(SUBSTITUTE(SUBSTITUTE(SUBSTITUTE(UPPER(TRIM($A2521)),"Á","A"),"É","E"),"Í","I"),"Ó","O"),"Ú","U"),"Ñ","N"),"Ü","U"))</f>
        <v/>
      </c>
      <c r="Z2521" s="26" t="str">
        <f aca="false">IF($Y2521="","",LEFT($Y2521,1)&amp;" "&amp;TRIM(RIGHT(SUBSTITUTE($Y2521," ",REPT(" ",50)),50)))</f>
        <v/>
      </c>
      <c r="AA2521" s="27" t="str">
        <f aca="false">IF($AF2521="","",IF(COUNTIF(Validation!$U$19:$U$178,$AF2521)&gt;0,"OK","NO MATCH"))</f>
        <v/>
      </c>
      <c r="AB2521" s="27" t="str">
        <f aca="false">IF($W2521=0,"",IF(AND($W2521&gt;=Validation!$B$3,$W2521&lt;=Validation!$C$3),"Yes","No"))</f>
        <v/>
      </c>
      <c r="AC2521" s="26" t="str">
        <f aca="false">IF($A2521="","",$AF2521&amp;"|"&amp;TEXT($W2521,"yyyy-mm-dd")&amp;"|"&amp;$J2521&amp;"|"&amp;$N2521)</f>
        <v/>
      </c>
      <c r="AD2521" s="27" t="str">
        <f aca="false">IF($AC2521="","",IF(COUNTIF($AC$2:$AC$3000,$AC2521)&gt;1,"REVIEW","OK"))</f>
        <v/>
      </c>
      <c r="AE2521" s="27" t="str">
        <f aca="false">IF(OR($W2521=0,$O2521=""),"",IF(IFERROR(IF(ISNUMBER($O2521),INT($O2521),DATE(VALUE(MID(SUBSTITUTE(LEFT($O2521,FIND(" ",$O2521&amp;" ")-1),"/",REPT(" ",20)),41,20)),VALUE(LEFT(SUBSTITUTE(LEFT($O2521,FIND(" ",$O2521&amp;" ")-1),"/",REPT(" ",20)),20)),VALUE(MID(SUBSTITUTE(LEFT($O2521,FIND(" ",$O2521&amp;" ")-1),"/",REPT(" ",20)),21,20)))),0)&gt;$W2521,"Late","Same day"))</f>
        <v/>
      </c>
      <c r="AF2521" s="26" t="str">
        <f aca="false">IF($A2521="","",IFERROR(INDEX(Validation!$C$193:$C$217,MATCH($A2521,Validation!$A$193:$A$217,0)),IF(COUNTIF(Validation!$U$19:$U$178,$Z2521)&gt;0,$Z2521,IF(COUNTIF(Validation!$S$19:$S$178,$AI2521)=1,INDEX(Validation!$U$19:$U$178,MATCH($AI2521,Validation!$S$19:$S$178,0)),$Z2521))))</f>
        <v/>
      </c>
      <c r="AG2521" s="27" t="str">
        <f aca="false">IF(COUNTA($A2521:$U2521)=0,"",IF($A2521="","No name",IF($F2521="","No date",IF($W2521=0,"Date ilegible",IF(NOT(ISNUMBER($N2521)),"Hours no numéricas",IF($AA2521="NO MATCH","Person no identificada","OK"))))))</f>
        <v/>
      </c>
      <c r="AH2521" s="27" t="str">
        <f aca="false">IF($W2521=0,"No date",IF($W2521&lt;Validation!$B$3,"Before period",IF($W2521&gt;Validation!$C$3,"After period","In period")))</f>
        <v>No date</v>
      </c>
      <c r="AI2521" s="26" t="str">
        <f aca="false">IF($Y2521="","",TRIM(RIGHT(SUBSTITUTE($Y2521," ",REPT(" ",50)),50)))</f>
        <v/>
      </c>
      <c r="AJ2521" s="27" t="str">
        <f aca="false">IF($A2521="","",IF(NOT(ISERROR(MATCH($A2521,Validation!$A$193:$A$217,0))),"Manual mapping",IF(COUNTIF(Validation!$U$19:$U$178,$Z2521)&gt;0,"Direct",IF(COUNTIF(Validation!$S$19:$S$178,$AI2521)=1,"By surname","Unresolved"))))</f>
        <v/>
      </c>
      <c r="AK2521" s="28" t="str">
        <f aca="false">IF($L2521="","",IF(MATCH($L2521,$L$2:$L$3000,0)&lt;&gt;ROW()-1,"",COUNT($AK$1:$AK2520)+1))</f>
        <v/>
      </c>
      <c r="AL2521" s="28" t="str">
        <f aca="false">IF($G2521="","",IF(MATCH($G2521,$G$2:$G$3000,0)&lt;&gt;ROW()-1,"",COUNT($AL$1:$AL2520)+1))</f>
        <v/>
      </c>
      <c r="AM2521" s="28" t="str">
        <f aca="false">IF($H2521="","",IF(MATCH($H2521,$H$2:$H$3000,0)&lt;&gt;ROW()-1,"",COUNT($AM$1:$AM2520)+1))</f>
        <v/>
      </c>
      <c r="AN2521" s="28" t="str">
        <f aca="false">IF($I2521="","",IF(MATCH($I2521,$I$2:$I$3000,0)&lt;&gt;ROW()-1,"",COUNT($AN$1:$AN2520)+1))</f>
        <v/>
      </c>
      <c r="AO2521" s="28" t="str">
        <f aca="false">IF($Q2521="","",IF(MATCH($Q2521,$Q$2:$Q$3000,0)&lt;&gt;ROW()-1,"",COUNT($AO$1:$AO2520)+1))</f>
        <v/>
      </c>
    </row>
    <row r="2522" customFormat="false" ht="12.75" hidden="false" customHeight="true" outlineLevel="0" collapsed="false">
      <c r="W2522" s="24" t="n">
        <f aca="false">IF($F2522="",0,IFERROR(IF(ISNUMBER($F2522),INT($F2522),DATE(VALUE(MID(SUBSTITUTE(LEFT($F2522,FIND(" ",$F2522&amp;" ")-1),"/",REPT(" ",20)),41,20)),VALUE(LEFT(SUBSTITUTE(LEFT($F2522,FIND(" ",$F2522&amp;" ")-1),"/",REPT(" ",20)),20)),VALUE(MID(SUBSTITUTE(LEFT($F2522,FIND(" ",$F2522&amp;" ")-1),"/",REPT(" ",20)),21,20)))),0))</f>
        <v>0</v>
      </c>
      <c r="X2522" s="25" t="str">
        <f aca="false">IF(ISNUMBER($N2522),$N2522*Validation!$B$5,"")</f>
        <v/>
      </c>
      <c r="Y2522" s="26" t="str">
        <f aca="false">IF($A2522="","",SUBSTITUTE(SUBSTITUTE(SUBSTITUTE(SUBSTITUTE(SUBSTITUTE(SUBSTITUTE(SUBSTITUTE(UPPER(TRIM($A2522)),"Á","A"),"É","E"),"Í","I"),"Ó","O"),"Ú","U"),"Ñ","N"),"Ü","U"))</f>
        <v/>
      </c>
      <c r="Z2522" s="26" t="str">
        <f aca="false">IF($Y2522="","",LEFT($Y2522,1)&amp;" "&amp;TRIM(RIGHT(SUBSTITUTE($Y2522," ",REPT(" ",50)),50)))</f>
        <v/>
      </c>
      <c r="AA2522" s="27" t="str">
        <f aca="false">IF($AF2522="","",IF(COUNTIF(Validation!$U$19:$U$178,$AF2522)&gt;0,"OK","NO MATCH"))</f>
        <v/>
      </c>
      <c r="AB2522" s="27" t="str">
        <f aca="false">IF($W2522=0,"",IF(AND($W2522&gt;=Validation!$B$3,$W2522&lt;=Validation!$C$3),"Yes","No"))</f>
        <v/>
      </c>
      <c r="AC2522" s="26" t="str">
        <f aca="false">IF($A2522="","",$AF2522&amp;"|"&amp;TEXT($W2522,"yyyy-mm-dd")&amp;"|"&amp;$J2522&amp;"|"&amp;$N2522)</f>
        <v/>
      </c>
      <c r="AD2522" s="27" t="str">
        <f aca="false">IF($AC2522="","",IF(COUNTIF($AC$2:$AC$3000,$AC2522)&gt;1,"REVIEW","OK"))</f>
        <v/>
      </c>
      <c r="AE2522" s="27" t="str">
        <f aca="false">IF(OR($W2522=0,$O2522=""),"",IF(IFERROR(IF(ISNUMBER($O2522),INT($O2522),DATE(VALUE(MID(SUBSTITUTE(LEFT($O2522,FIND(" ",$O2522&amp;" ")-1),"/",REPT(" ",20)),41,20)),VALUE(LEFT(SUBSTITUTE(LEFT($O2522,FIND(" ",$O2522&amp;" ")-1),"/",REPT(" ",20)),20)),VALUE(MID(SUBSTITUTE(LEFT($O2522,FIND(" ",$O2522&amp;" ")-1),"/",REPT(" ",20)),21,20)))),0)&gt;$W2522,"Late","Same day"))</f>
        <v/>
      </c>
      <c r="AF2522" s="26" t="str">
        <f aca="false">IF($A2522="","",IFERROR(INDEX(Validation!$C$193:$C$217,MATCH($A2522,Validation!$A$193:$A$217,0)),IF(COUNTIF(Validation!$U$19:$U$178,$Z2522)&gt;0,$Z2522,IF(COUNTIF(Validation!$S$19:$S$178,$AI2522)=1,INDEX(Validation!$U$19:$U$178,MATCH($AI2522,Validation!$S$19:$S$178,0)),$Z2522))))</f>
        <v/>
      </c>
      <c r="AG2522" s="27" t="str">
        <f aca="false">IF(COUNTA($A2522:$U2522)=0,"",IF($A2522="","No name",IF($F2522="","No date",IF($W2522=0,"Date ilegible",IF(NOT(ISNUMBER($N2522)),"Hours no numéricas",IF($AA2522="NO MATCH","Person no identificada","OK"))))))</f>
        <v/>
      </c>
      <c r="AH2522" s="27" t="str">
        <f aca="false">IF($W2522=0,"No date",IF($W2522&lt;Validation!$B$3,"Before period",IF($W2522&gt;Validation!$C$3,"After period","In period")))</f>
        <v>No date</v>
      </c>
      <c r="AI2522" s="26" t="str">
        <f aca="false">IF($Y2522="","",TRIM(RIGHT(SUBSTITUTE($Y2522," ",REPT(" ",50)),50)))</f>
        <v/>
      </c>
      <c r="AJ2522" s="27" t="str">
        <f aca="false">IF($A2522="","",IF(NOT(ISERROR(MATCH($A2522,Validation!$A$193:$A$217,0))),"Manual mapping",IF(COUNTIF(Validation!$U$19:$U$178,$Z2522)&gt;0,"Direct",IF(COUNTIF(Validation!$S$19:$S$178,$AI2522)=1,"By surname","Unresolved"))))</f>
        <v/>
      </c>
      <c r="AK2522" s="28" t="str">
        <f aca="false">IF($L2522="","",IF(MATCH($L2522,$L$2:$L$3000,0)&lt;&gt;ROW()-1,"",COUNT($AK$1:$AK2521)+1))</f>
        <v/>
      </c>
      <c r="AL2522" s="28" t="str">
        <f aca="false">IF($G2522="","",IF(MATCH($G2522,$G$2:$G$3000,0)&lt;&gt;ROW()-1,"",COUNT($AL$1:$AL2521)+1))</f>
        <v/>
      </c>
      <c r="AM2522" s="28" t="str">
        <f aca="false">IF($H2522="","",IF(MATCH($H2522,$H$2:$H$3000,0)&lt;&gt;ROW()-1,"",COUNT($AM$1:$AM2521)+1))</f>
        <v/>
      </c>
      <c r="AN2522" s="28" t="str">
        <f aca="false">IF($I2522="","",IF(MATCH($I2522,$I$2:$I$3000,0)&lt;&gt;ROW()-1,"",COUNT($AN$1:$AN2521)+1))</f>
        <v/>
      </c>
      <c r="AO2522" s="28" t="str">
        <f aca="false">IF($Q2522="","",IF(MATCH($Q2522,$Q$2:$Q$3000,0)&lt;&gt;ROW()-1,"",COUNT($AO$1:$AO2521)+1))</f>
        <v/>
      </c>
    </row>
    <row r="2523" customFormat="false" ht="12.75" hidden="false" customHeight="true" outlineLevel="0" collapsed="false">
      <c r="W2523" s="24" t="n">
        <f aca="false">IF($F2523="",0,IFERROR(IF(ISNUMBER($F2523),INT($F2523),DATE(VALUE(MID(SUBSTITUTE(LEFT($F2523,FIND(" ",$F2523&amp;" ")-1),"/",REPT(" ",20)),41,20)),VALUE(LEFT(SUBSTITUTE(LEFT($F2523,FIND(" ",$F2523&amp;" ")-1),"/",REPT(" ",20)),20)),VALUE(MID(SUBSTITUTE(LEFT($F2523,FIND(" ",$F2523&amp;" ")-1),"/",REPT(" ",20)),21,20)))),0))</f>
        <v>0</v>
      </c>
      <c r="X2523" s="25" t="str">
        <f aca="false">IF(ISNUMBER($N2523),$N2523*Validation!$B$5,"")</f>
        <v/>
      </c>
      <c r="Y2523" s="26" t="str">
        <f aca="false">IF($A2523="","",SUBSTITUTE(SUBSTITUTE(SUBSTITUTE(SUBSTITUTE(SUBSTITUTE(SUBSTITUTE(SUBSTITUTE(UPPER(TRIM($A2523)),"Á","A"),"É","E"),"Í","I"),"Ó","O"),"Ú","U"),"Ñ","N"),"Ü","U"))</f>
        <v/>
      </c>
      <c r="Z2523" s="26" t="str">
        <f aca="false">IF($Y2523="","",LEFT($Y2523,1)&amp;" "&amp;TRIM(RIGHT(SUBSTITUTE($Y2523," ",REPT(" ",50)),50)))</f>
        <v/>
      </c>
      <c r="AA2523" s="27" t="str">
        <f aca="false">IF($AF2523="","",IF(COUNTIF(Validation!$U$19:$U$178,$AF2523)&gt;0,"OK","NO MATCH"))</f>
        <v/>
      </c>
      <c r="AB2523" s="27" t="str">
        <f aca="false">IF($W2523=0,"",IF(AND($W2523&gt;=Validation!$B$3,$W2523&lt;=Validation!$C$3),"Yes","No"))</f>
        <v/>
      </c>
      <c r="AC2523" s="26" t="str">
        <f aca="false">IF($A2523="","",$AF2523&amp;"|"&amp;TEXT($W2523,"yyyy-mm-dd")&amp;"|"&amp;$J2523&amp;"|"&amp;$N2523)</f>
        <v/>
      </c>
      <c r="AD2523" s="27" t="str">
        <f aca="false">IF($AC2523="","",IF(COUNTIF($AC$2:$AC$3000,$AC2523)&gt;1,"REVIEW","OK"))</f>
        <v/>
      </c>
      <c r="AE2523" s="27" t="str">
        <f aca="false">IF(OR($W2523=0,$O2523=""),"",IF(IFERROR(IF(ISNUMBER($O2523),INT($O2523),DATE(VALUE(MID(SUBSTITUTE(LEFT($O2523,FIND(" ",$O2523&amp;" ")-1),"/",REPT(" ",20)),41,20)),VALUE(LEFT(SUBSTITUTE(LEFT($O2523,FIND(" ",$O2523&amp;" ")-1),"/",REPT(" ",20)),20)),VALUE(MID(SUBSTITUTE(LEFT($O2523,FIND(" ",$O2523&amp;" ")-1),"/",REPT(" ",20)),21,20)))),0)&gt;$W2523,"Late","Same day"))</f>
        <v/>
      </c>
      <c r="AF2523" s="26" t="str">
        <f aca="false">IF($A2523="","",IFERROR(INDEX(Validation!$C$193:$C$217,MATCH($A2523,Validation!$A$193:$A$217,0)),IF(COUNTIF(Validation!$U$19:$U$178,$Z2523)&gt;0,$Z2523,IF(COUNTIF(Validation!$S$19:$S$178,$AI2523)=1,INDEX(Validation!$U$19:$U$178,MATCH($AI2523,Validation!$S$19:$S$178,0)),$Z2523))))</f>
        <v/>
      </c>
      <c r="AG2523" s="27" t="str">
        <f aca="false">IF(COUNTA($A2523:$U2523)=0,"",IF($A2523="","No name",IF($F2523="","No date",IF($W2523=0,"Date ilegible",IF(NOT(ISNUMBER($N2523)),"Hours no numéricas",IF($AA2523="NO MATCH","Person no identificada","OK"))))))</f>
        <v/>
      </c>
      <c r="AH2523" s="27" t="str">
        <f aca="false">IF($W2523=0,"No date",IF($W2523&lt;Validation!$B$3,"Before period",IF($W2523&gt;Validation!$C$3,"After period","In period")))</f>
        <v>No date</v>
      </c>
      <c r="AI2523" s="26" t="str">
        <f aca="false">IF($Y2523="","",TRIM(RIGHT(SUBSTITUTE($Y2523," ",REPT(" ",50)),50)))</f>
        <v/>
      </c>
      <c r="AJ2523" s="27" t="str">
        <f aca="false">IF($A2523="","",IF(NOT(ISERROR(MATCH($A2523,Validation!$A$193:$A$217,0))),"Manual mapping",IF(COUNTIF(Validation!$U$19:$U$178,$Z2523)&gt;0,"Direct",IF(COUNTIF(Validation!$S$19:$S$178,$AI2523)=1,"By surname","Unresolved"))))</f>
        <v/>
      </c>
      <c r="AK2523" s="28" t="str">
        <f aca="false">IF($L2523="","",IF(MATCH($L2523,$L$2:$L$3000,0)&lt;&gt;ROW()-1,"",COUNT($AK$1:$AK2522)+1))</f>
        <v/>
      </c>
      <c r="AL2523" s="28" t="str">
        <f aca="false">IF($G2523="","",IF(MATCH($G2523,$G$2:$G$3000,0)&lt;&gt;ROW()-1,"",COUNT($AL$1:$AL2522)+1))</f>
        <v/>
      </c>
      <c r="AM2523" s="28" t="str">
        <f aca="false">IF($H2523="","",IF(MATCH($H2523,$H$2:$H$3000,0)&lt;&gt;ROW()-1,"",COUNT($AM$1:$AM2522)+1))</f>
        <v/>
      </c>
      <c r="AN2523" s="28" t="str">
        <f aca="false">IF($I2523="","",IF(MATCH($I2523,$I$2:$I$3000,0)&lt;&gt;ROW()-1,"",COUNT($AN$1:$AN2522)+1))</f>
        <v/>
      </c>
      <c r="AO2523" s="28" t="str">
        <f aca="false">IF($Q2523="","",IF(MATCH($Q2523,$Q$2:$Q$3000,0)&lt;&gt;ROW()-1,"",COUNT($AO$1:$AO2522)+1))</f>
        <v/>
      </c>
    </row>
    <row r="2524" customFormat="false" ht="12.75" hidden="false" customHeight="true" outlineLevel="0" collapsed="false">
      <c r="W2524" s="24" t="n">
        <f aca="false">IF($F2524="",0,IFERROR(IF(ISNUMBER($F2524),INT($F2524),DATE(VALUE(MID(SUBSTITUTE(LEFT($F2524,FIND(" ",$F2524&amp;" ")-1),"/",REPT(" ",20)),41,20)),VALUE(LEFT(SUBSTITUTE(LEFT($F2524,FIND(" ",$F2524&amp;" ")-1),"/",REPT(" ",20)),20)),VALUE(MID(SUBSTITUTE(LEFT($F2524,FIND(" ",$F2524&amp;" ")-1),"/",REPT(" ",20)),21,20)))),0))</f>
        <v>0</v>
      </c>
      <c r="X2524" s="25" t="str">
        <f aca="false">IF(ISNUMBER($N2524),$N2524*Validation!$B$5,"")</f>
        <v/>
      </c>
      <c r="Y2524" s="26" t="str">
        <f aca="false">IF($A2524="","",SUBSTITUTE(SUBSTITUTE(SUBSTITUTE(SUBSTITUTE(SUBSTITUTE(SUBSTITUTE(SUBSTITUTE(UPPER(TRIM($A2524)),"Á","A"),"É","E"),"Í","I"),"Ó","O"),"Ú","U"),"Ñ","N"),"Ü","U"))</f>
        <v/>
      </c>
      <c r="Z2524" s="26" t="str">
        <f aca="false">IF($Y2524="","",LEFT($Y2524,1)&amp;" "&amp;TRIM(RIGHT(SUBSTITUTE($Y2524," ",REPT(" ",50)),50)))</f>
        <v/>
      </c>
      <c r="AA2524" s="27" t="str">
        <f aca="false">IF($AF2524="","",IF(COUNTIF(Validation!$U$19:$U$178,$AF2524)&gt;0,"OK","NO MATCH"))</f>
        <v/>
      </c>
      <c r="AB2524" s="27" t="str">
        <f aca="false">IF($W2524=0,"",IF(AND($W2524&gt;=Validation!$B$3,$W2524&lt;=Validation!$C$3),"Yes","No"))</f>
        <v/>
      </c>
      <c r="AC2524" s="26" t="str">
        <f aca="false">IF($A2524="","",$AF2524&amp;"|"&amp;TEXT($W2524,"yyyy-mm-dd")&amp;"|"&amp;$J2524&amp;"|"&amp;$N2524)</f>
        <v/>
      </c>
      <c r="AD2524" s="27" t="str">
        <f aca="false">IF($AC2524="","",IF(COUNTIF($AC$2:$AC$3000,$AC2524)&gt;1,"REVIEW","OK"))</f>
        <v/>
      </c>
      <c r="AE2524" s="27" t="str">
        <f aca="false">IF(OR($W2524=0,$O2524=""),"",IF(IFERROR(IF(ISNUMBER($O2524),INT($O2524),DATE(VALUE(MID(SUBSTITUTE(LEFT($O2524,FIND(" ",$O2524&amp;" ")-1),"/",REPT(" ",20)),41,20)),VALUE(LEFT(SUBSTITUTE(LEFT($O2524,FIND(" ",$O2524&amp;" ")-1),"/",REPT(" ",20)),20)),VALUE(MID(SUBSTITUTE(LEFT($O2524,FIND(" ",$O2524&amp;" ")-1),"/",REPT(" ",20)),21,20)))),0)&gt;$W2524,"Late","Same day"))</f>
        <v/>
      </c>
      <c r="AF2524" s="26" t="str">
        <f aca="false">IF($A2524="","",IFERROR(INDEX(Validation!$C$193:$C$217,MATCH($A2524,Validation!$A$193:$A$217,0)),IF(COUNTIF(Validation!$U$19:$U$178,$Z2524)&gt;0,$Z2524,IF(COUNTIF(Validation!$S$19:$S$178,$AI2524)=1,INDEX(Validation!$U$19:$U$178,MATCH($AI2524,Validation!$S$19:$S$178,0)),$Z2524))))</f>
        <v/>
      </c>
      <c r="AG2524" s="27" t="str">
        <f aca="false">IF(COUNTA($A2524:$U2524)=0,"",IF($A2524="","No name",IF($F2524="","No date",IF($W2524=0,"Date ilegible",IF(NOT(ISNUMBER($N2524)),"Hours no numéricas",IF($AA2524="NO MATCH","Person no identificada","OK"))))))</f>
        <v/>
      </c>
      <c r="AH2524" s="27" t="str">
        <f aca="false">IF($W2524=0,"No date",IF($W2524&lt;Validation!$B$3,"Before period",IF($W2524&gt;Validation!$C$3,"After period","In period")))</f>
        <v>No date</v>
      </c>
      <c r="AI2524" s="26" t="str">
        <f aca="false">IF($Y2524="","",TRIM(RIGHT(SUBSTITUTE($Y2524," ",REPT(" ",50)),50)))</f>
        <v/>
      </c>
      <c r="AJ2524" s="27" t="str">
        <f aca="false">IF($A2524="","",IF(NOT(ISERROR(MATCH($A2524,Validation!$A$193:$A$217,0))),"Manual mapping",IF(COUNTIF(Validation!$U$19:$U$178,$Z2524)&gt;0,"Direct",IF(COUNTIF(Validation!$S$19:$S$178,$AI2524)=1,"By surname","Unresolved"))))</f>
        <v/>
      </c>
      <c r="AK2524" s="28" t="str">
        <f aca="false">IF($L2524="","",IF(MATCH($L2524,$L$2:$L$3000,0)&lt;&gt;ROW()-1,"",COUNT($AK$1:$AK2523)+1))</f>
        <v/>
      </c>
      <c r="AL2524" s="28" t="str">
        <f aca="false">IF($G2524="","",IF(MATCH($G2524,$G$2:$G$3000,0)&lt;&gt;ROW()-1,"",COUNT($AL$1:$AL2523)+1))</f>
        <v/>
      </c>
      <c r="AM2524" s="28" t="str">
        <f aca="false">IF($H2524="","",IF(MATCH($H2524,$H$2:$H$3000,0)&lt;&gt;ROW()-1,"",COUNT($AM$1:$AM2523)+1))</f>
        <v/>
      </c>
      <c r="AN2524" s="28" t="str">
        <f aca="false">IF($I2524="","",IF(MATCH($I2524,$I$2:$I$3000,0)&lt;&gt;ROW()-1,"",COUNT($AN$1:$AN2523)+1))</f>
        <v/>
      </c>
      <c r="AO2524" s="28" t="str">
        <f aca="false">IF($Q2524="","",IF(MATCH($Q2524,$Q$2:$Q$3000,0)&lt;&gt;ROW()-1,"",COUNT($AO$1:$AO2523)+1))</f>
        <v/>
      </c>
    </row>
    <row r="2525" customFormat="false" ht="12.75" hidden="false" customHeight="true" outlineLevel="0" collapsed="false">
      <c r="W2525" s="24" t="n">
        <f aca="false">IF($F2525="",0,IFERROR(IF(ISNUMBER($F2525),INT($F2525),DATE(VALUE(MID(SUBSTITUTE(LEFT($F2525,FIND(" ",$F2525&amp;" ")-1),"/",REPT(" ",20)),41,20)),VALUE(LEFT(SUBSTITUTE(LEFT($F2525,FIND(" ",$F2525&amp;" ")-1),"/",REPT(" ",20)),20)),VALUE(MID(SUBSTITUTE(LEFT($F2525,FIND(" ",$F2525&amp;" ")-1),"/",REPT(" ",20)),21,20)))),0))</f>
        <v>0</v>
      </c>
      <c r="X2525" s="25" t="str">
        <f aca="false">IF(ISNUMBER($N2525),$N2525*Validation!$B$5,"")</f>
        <v/>
      </c>
      <c r="Y2525" s="26" t="str">
        <f aca="false">IF($A2525="","",SUBSTITUTE(SUBSTITUTE(SUBSTITUTE(SUBSTITUTE(SUBSTITUTE(SUBSTITUTE(SUBSTITUTE(UPPER(TRIM($A2525)),"Á","A"),"É","E"),"Í","I"),"Ó","O"),"Ú","U"),"Ñ","N"),"Ü","U"))</f>
        <v/>
      </c>
      <c r="Z2525" s="26" t="str">
        <f aca="false">IF($Y2525="","",LEFT($Y2525,1)&amp;" "&amp;TRIM(RIGHT(SUBSTITUTE($Y2525," ",REPT(" ",50)),50)))</f>
        <v/>
      </c>
      <c r="AA2525" s="27" t="str">
        <f aca="false">IF($AF2525="","",IF(COUNTIF(Validation!$U$19:$U$178,$AF2525)&gt;0,"OK","NO MATCH"))</f>
        <v/>
      </c>
      <c r="AB2525" s="27" t="str">
        <f aca="false">IF($W2525=0,"",IF(AND($W2525&gt;=Validation!$B$3,$W2525&lt;=Validation!$C$3),"Yes","No"))</f>
        <v/>
      </c>
      <c r="AC2525" s="26" t="str">
        <f aca="false">IF($A2525="","",$AF2525&amp;"|"&amp;TEXT($W2525,"yyyy-mm-dd")&amp;"|"&amp;$J2525&amp;"|"&amp;$N2525)</f>
        <v/>
      </c>
      <c r="AD2525" s="27" t="str">
        <f aca="false">IF($AC2525="","",IF(COUNTIF($AC$2:$AC$3000,$AC2525)&gt;1,"REVIEW","OK"))</f>
        <v/>
      </c>
      <c r="AE2525" s="27" t="str">
        <f aca="false">IF(OR($W2525=0,$O2525=""),"",IF(IFERROR(IF(ISNUMBER($O2525),INT($O2525),DATE(VALUE(MID(SUBSTITUTE(LEFT($O2525,FIND(" ",$O2525&amp;" ")-1),"/",REPT(" ",20)),41,20)),VALUE(LEFT(SUBSTITUTE(LEFT($O2525,FIND(" ",$O2525&amp;" ")-1),"/",REPT(" ",20)),20)),VALUE(MID(SUBSTITUTE(LEFT($O2525,FIND(" ",$O2525&amp;" ")-1),"/",REPT(" ",20)),21,20)))),0)&gt;$W2525,"Late","Same day"))</f>
        <v/>
      </c>
      <c r="AF2525" s="26" t="str">
        <f aca="false">IF($A2525="","",IFERROR(INDEX(Validation!$C$193:$C$217,MATCH($A2525,Validation!$A$193:$A$217,0)),IF(COUNTIF(Validation!$U$19:$U$178,$Z2525)&gt;0,$Z2525,IF(COUNTIF(Validation!$S$19:$S$178,$AI2525)=1,INDEX(Validation!$U$19:$U$178,MATCH($AI2525,Validation!$S$19:$S$178,0)),$Z2525))))</f>
        <v/>
      </c>
      <c r="AG2525" s="27" t="str">
        <f aca="false">IF(COUNTA($A2525:$U2525)=0,"",IF($A2525="","No name",IF($F2525="","No date",IF($W2525=0,"Date ilegible",IF(NOT(ISNUMBER($N2525)),"Hours no numéricas",IF($AA2525="NO MATCH","Person no identificada","OK"))))))</f>
        <v/>
      </c>
      <c r="AH2525" s="27" t="str">
        <f aca="false">IF($W2525=0,"No date",IF($W2525&lt;Validation!$B$3,"Before period",IF($W2525&gt;Validation!$C$3,"After period","In period")))</f>
        <v>No date</v>
      </c>
      <c r="AI2525" s="26" t="str">
        <f aca="false">IF($Y2525="","",TRIM(RIGHT(SUBSTITUTE($Y2525," ",REPT(" ",50)),50)))</f>
        <v/>
      </c>
      <c r="AJ2525" s="27" t="str">
        <f aca="false">IF($A2525="","",IF(NOT(ISERROR(MATCH($A2525,Validation!$A$193:$A$217,0))),"Manual mapping",IF(COUNTIF(Validation!$U$19:$U$178,$Z2525)&gt;0,"Direct",IF(COUNTIF(Validation!$S$19:$S$178,$AI2525)=1,"By surname","Unresolved"))))</f>
        <v/>
      </c>
      <c r="AK2525" s="28" t="str">
        <f aca="false">IF($L2525="","",IF(MATCH($L2525,$L$2:$L$3000,0)&lt;&gt;ROW()-1,"",COUNT($AK$1:$AK2524)+1))</f>
        <v/>
      </c>
      <c r="AL2525" s="28" t="str">
        <f aca="false">IF($G2525="","",IF(MATCH($G2525,$G$2:$G$3000,0)&lt;&gt;ROW()-1,"",COUNT($AL$1:$AL2524)+1))</f>
        <v/>
      </c>
      <c r="AM2525" s="28" t="str">
        <f aca="false">IF($H2525="","",IF(MATCH($H2525,$H$2:$H$3000,0)&lt;&gt;ROW()-1,"",COUNT($AM$1:$AM2524)+1))</f>
        <v/>
      </c>
      <c r="AN2525" s="28" t="str">
        <f aca="false">IF($I2525="","",IF(MATCH($I2525,$I$2:$I$3000,0)&lt;&gt;ROW()-1,"",COUNT($AN$1:$AN2524)+1))</f>
        <v/>
      </c>
      <c r="AO2525" s="28" t="str">
        <f aca="false">IF($Q2525="","",IF(MATCH($Q2525,$Q$2:$Q$3000,0)&lt;&gt;ROW()-1,"",COUNT($AO$1:$AO2524)+1))</f>
        <v/>
      </c>
    </row>
    <row r="2526" customFormat="false" ht="12.75" hidden="false" customHeight="true" outlineLevel="0" collapsed="false">
      <c r="W2526" s="24" t="n">
        <f aca="false">IF($F2526="",0,IFERROR(IF(ISNUMBER($F2526),INT($F2526),DATE(VALUE(MID(SUBSTITUTE(LEFT($F2526,FIND(" ",$F2526&amp;" ")-1),"/",REPT(" ",20)),41,20)),VALUE(LEFT(SUBSTITUTE(LEFT($F2526,FIND(" ",$F2526&amp;" ")-1),"/",REPT(" ",20)),20)),VALUE(MID(SUBSTITUTE(LEFT($F2526,FIND(" ",$F2526&amp;" ")-1),"/",REPT(" ",20)),21,20)))),0))</f>
        <v>0</v>
      </c>
      <c r="X2526" s="25" t="str">
        <f aca="false">IF(ISNUMBER($N2526),$N2526*Validation!$B$5,"")</f>
        <v/>
      </c>
      <c r="Y2526" s="26" t="str">
        <f aca="false">IF($A2526="","",SUBSTITUTE(SUBSTITUTE(SUBSTITUTE(SUBSTITUTE(SUBSTITUTE(SUBSTITUTE(SUBSTITUTE(UPPER(TRIM($A2526)),"Á","A"),"É","E"),"Í","I"),"Ó","O"),"Ú","U"),"Ñ","N"),"Ü","U"))</f>
        <v/>
      </c>
      <c r="Z2526" s="26" t="str">
        <f aca="false">IF($Y2526="","",LEFT($Y2526,1)&amp;" "&amp;TRIM(RIGHT(SUBSTITUTE($Y2526," ",REPT(" ",50)),50)))</f>
        <v/>
      </c>
      <c r="AA2526" s="27" t="str">
        <f aca="false">IF($AF2526="","",IF(COUNTIF(Validation!$U$19:$U$178,$AF2526)&gt;0,"OK","NO MATCH"))</f>
        <v/>
      </c>
      <c r="AB2526" s="27" t="str">
        <f aca="false">IF($W2526=0,"",IF(AND($W2526&gt;=Validation!$B$3,$W2526&lt;=Validation!$C$3),"Yes","No"))</f>
        <v/>
      </c>
      <c r="AC2526" s="26" t="str">
        <f aca="false">IF($A2526="","",$AF2526&amp;"|"&amp;TEXT($W2526,"yyyy-mm-dd")&amp;"|"&amp;$J2526&amp;"|"&amp;$N2526)</f>
        <v/>
      </c>
      <c r="AD2526" s="27" t="str">
        <f aca="false">IF($AC2526="","",IF(COUNTIF($AC$2:$AC$3000,$AC2526)&gt;1,"REVIEW","OK"))</f>
        <v/>
      </c>
      <c r="AE2526" s="27" t="str">
        <f aca="false">IF(OR($W2526=0,$O2526=""),"",IF(IFERROR(IF(ISNUMBER($O2526),INT($O2526),DATE(VALUE(MID(SUBSTITUTE(LEFT($O2526,FIND(" ",$O2526&amp;" ")-1),"/",REPT(" ",20)),41,20)),VALUE(LEFT(SUBSTITUTE(LEFT($O2526,FIND(" ",$O2526&amp;" ")-1),"/",REPT(" ",20)),20)),VALUE(MID(SUBSTITUTE(LEFT($O2526,FIND(" ",$O2526&amp;" ")-1),"/",REPT(" ",20)),21,20)))),0)&gt;$W2526,"Late","Same day"))</f>
        <v/>
      </c>
      <c r="AF2526" s="26" t="str">
        <f aca="false">IF($A2526="","",IFERROR(INDEX(Validation!$C$193:$C$217,MATCH($A2526,Validation!$A$193:$A$217,0)),IF(COUNTIF(Validation!$U$19:$U$178,$Z2526)&gt;0,$Z2526,IF(COUNTIF(Validation!$S$19:$S$178,$AI2526)=1,INDEX(Validation!$U$19:$U$178,MATCH($AI2526,Validation!$S$19:$S$178,0)),$Z2526))))</f>
        <v/>
      </c>
      <c r="AG2526" s="27" t="str">
        <f aca="false">IF(COUNTA($A2526:$U2526)=0,"",IF($A2526="","No name",IF($F2526="","No date",IF($W2526=0,"Date ilegible",IF(NOT(ISNUMBER($N2526)),"Hours no numéricas",IF($AA2526="NO MATCH","Person no identificada","OK"))))))</f>
        <v/>
      </c>
      <c r="AH2526" s="27" t="str">
        <f aca="false">IF($W2526=0,"No date",IF($W2526&lt;Validation!$B$3,"Before period",IF($W2526&gt;Validation!$C$3,"After period","In period")))</f>
        <v>No date</v>
      </c>
      <c r="AI2526" s="26" t="str">
        <f aca="false">IF($Y2526="","",TRIM(RIGHT(SUBSTITUTE($Y2526," ",REPT(" ",50)),50)))</f>
        <v/>
      </c>
      <c r="AJ2526" s="27" t="str">
        <f aca="false">IF($A2526="","",IF(NOT(ISERROR(MATCH($A2526,Validation!$A$193:$A$217,0))),"Manual mapping",IF(COUNTIF(Validation!$U$19:$U$178,$Z2526)&gt;0,"Direct",IF(COUNTIF(Validation!$S$19:$S$178,$AI2526)=1,"By surname","Unresolved"))))</f>
        <v/>
      </c>
      <c r="AK2526" s="28" t="str">
        <f aca="false">IF($L2526="","",IF(MATCH($L2526,$L$2:$L$3000,0)&lt;&gt;ROW()-1,"",COUNT($AK$1:$AK2525)+1))</f>
        <v/>
      </c>
      <c r="AL2526" s="28" t="str">
        <f aca="false">IF($G2526="","",IF(MATCH($G2526,$G$2:$G$3000,0)&lt;&gt;ROW()-1,"",COUNT($AL$1:$AL2525)+1))</f>
        <v/>
      </c>
      <c r="AM2526" s="28" t="str">
        <f aca="false">IF($H2526="","",IF(MATCH($H2526,$H$2:$H$3000,0)&lt;&gt;ROW()-1,"",COUNT($AM$1:$AM2525)+1))</f>
        <v/>
      </c>
      <c r="AN2526" s="28" t="str">
        <f aca="false">IF($I2526="","",IF(MATCH($I2526,$I$2:$I$3000,0)&lt;&gt;ROW()-1,"",COUNT($AN$1:$AN2525)+1))</f>
        <v/>
      </c>
      <c r="AO2526" s="28" t="str">
        <f aca="false">IF($Q2526="","",IF(MATCH($Q2526,$Q$2:$Q$3000,0)&lt;&gt;ROW()-1,"",COUNT($AO$1:$AO2525)+1))</f>
        <v/>
      </c>
    </row>
    <row r="2527" customFormat="false" ht="12.75" hidden="false" customHeight="true" outlineLevel="0" collapsed="false">
      <c r="W2527" s="24" t="n">
        <f aca="false">IF($F2527="",0,IFERROR(IF(ISNUMBER($F2527),INT($F2527),DATE(VALUE(MID(SUBSTITUTE(LEFT($F2527,FIND(" ",$F2527&amp;" ")-1),"/",REPT(" ",20)),41,20)),VALUE(LEFT(SUBSTITUTE(LEFT($F2527,FIND(" ",$F2527&amp;" ")-1),"/",REPT(" ",20)),20)),VALUE(MID(SUBSTITUTE(LEFT($F2527,FIND(" ",$F2527&amp;" ")-1),"/",REPT(" ",20)),21,20)))),0))</f>
        <v>0</v>
      </c>
      <c r="X2527" s="25" t="str">
        <f aca="false">IF(ISNUMBER($N2527),$N2527*Validation!$B$5,"")</f>
        <v/>
      </c>
      <c r="Y2527" s="26" t="str">
        <f aca="false">IF($A2527="","",SUBSTITUTE(SUBSTITUTE(SUBSTITUTE(SUBSTITUTE(SUBSTITUTE(SUBSTITUTE(SUBSTITUTE(UPPER(TRIM($A2527)),"Á","A"),"É","E"),"Í","I"),"Ó","O"),"Ú","U"),"Ñ","N"),"Ü","U"))</f>
        <v/>
      </c>
      <c r="Z2527" s="26" t="str">
        <f aca="false">IF($Y2527="","",LEFT($Y2527,1)&amp;" "&amp;TRIM(RIGHT(SUBSTITUTE($Y2527," ",REPT(" ",50)),50)))</f>
        <v/>
      </c>
      <c r="AA2527" s="27" t="str">
        <f aca="false">IF($AF2527="","",IF(COUNTIF(Validation!$U$19:$U$178,$AF2527)&gt;0,"OK","NO MATCH"))</f>
        <v/>
      </c>
      <c r="AB2527" s="27" t="str">
        <f aca="false">IF($W2527=0,"",IF(AND($W2527&gt;=Validation!$B$3,$W2527&lt;=Validation!$C$3),"Yes","No"))</f>
        <v/>
      </c>
      <c r="AC2527" s="26" t="str">
        <f aca="false">IF($A2527="","",$AF2527&amp;"|"&amp;TEXT($W2527,"yyyy-mm-dd")&amp;"|"&amp;$J2527&amp;"|"&amp;$N2527)</f>
        <v/>
      </c>
      <c r="AD2527" s="27" t="str">
        <f aca="false">IF($AC2527="","",IF(COUNTIF($AC$2:$AC$3000,$AC2527)&gt;1,"REVIEW","OK"))</f>
        <v/>
      </c>
      <c r="AE2527" s="27" t="str">
        <f aca="false">IF(OR($W2527=0,$O2527=""),"",IF(IFERROR(IF(ISNUMBER($O2527),INT($O2527),DATE(VALUE(MID(SUBSTITUTE(LEFT($O2527,FIND(" ",$O2527&amp;" ")-1),"/",REPT(" ",20)),41,20)),VALUE(LEFT(SUBSTITUTE(LEFT($O2527,FIND(" ",$O2527&amp;" ")-1),"/",REPT(" ",20)),20)),VALUE(MID(SUBSTITUTE(LEFT($O2527,FIND(" ",$O2527&amp;" ")-1),"/",REPT(" ",20)),21,20)))),0)&gt;$W2527,"Late","Same day"))</f>
        <v/>
      </c>
      <c r="AF2527" s="26" t="str">
        <f aca="false">IF($A2527="","",IFERROR(INDEX(Validation!$C$193:$C$217,MATCH($A2527,Validation!$A$193:$A$217,0)),IF(COUNTIF(Validation!$U$19:$U$178,$Z2527)&gt;0,$Z2527,IF(COUNTIF(Validation!$S$19:$S$178,$AI2527)=1,INDEX(Validation!$U$19:$U$178,MATCH($AI2527,Validation!$S$19:$S$178,0)),$Z2527))))</f>
        <v/>
      </c>
      <c r="AG2527" s="27" t="str">
        <f aca="false">IF(COUNTA($A2527:$U2527)=0,"",IF($A2527="","No name",IF($F2527="","No date",IF($W2527=0,"Date ilegible",IF(NOT(ISNUMBER($N2527)),"Hours no numéricas",IF($AA2527="NO MATCH","Person no identificada","OK"))))))</f>
        <v/>
      </c>
      <c r="AH2527" s="27" t="str">
        <f aca="false">IF($W2527=0,"No date",IF($W2527&lt;Validation!$B$3,"Before period",IF($W2527&gt;Validation!$C$3,"After period","In period")))</f>
        <v>No date</v>
      </c>
      <c r="AI2527" s="26" t="str">
        <f aca="false">IF($Y2527="","",TRIM(RIGHT(SUBSTITUTE($Y2527," ",REPT(" ",50)),50)))</f>
        <v/>
      </c>
      <c r="AJ2527" s="27" t="str">
        <f aca="false">IF($A2527="","",IF(NOT(ISERROR(MATCH($A2527,Validation!$A$193:$A$217,0))),"Manual mapping",IF(COUNTIF(Validation!$U$19:$U$178,$Z2527)&gt;0,"Direct",IF(COUNTIF(Validation!$S$19:$S$178,$AI2527)=1,"By surname","Unresolved"))))</f>
        <v/>
      </c>
      <c r="AK2527" s="28" t="str">
        <f aca="false">IF($L2527="","",IF(MATCH($L2527,$L$2:$L$3000,0)&lt;&gt;ROW()-1,"",COUNT($AK$1:$AK2526)+1))</f>
        <v/>
      </c>
      <c r="AL2527" s="28" t="str">
        <f aca="false">IF($G2527="","",IF(MATCH($G2527,$G$2:$G$3000,0)&lt;&gt;ROW()-1,"",COUNT($AL$1:$AL2526)+1))</f>
        <v/>
      </c>
      <c r="AM2527" s="28" t="str">
        <f aca="false">IF($H2527="","",IF(MATCH($H2527,$H$2:$H$3000,0)&lt;&gt;ROW()-1,"",COUNT($AM$1:$AM2526)+1))</f>
        <v/>
      </c>
      <c r="AN2527" s="28" t="str">
        <f aca="false">IF($I2527="","",IF(MATCH($I2527,$I$2:$I$3000,0)&lt;&gt;ROW()-1,"",COUNT($AN$1:$AN2526)+1))</f>
        <v/>
      </c>
      <c r="AO2527" s="28" t="str">
        <f aca="false">IF($Q2527="","",IF(MATCH($Q2527,$Q$2:$Q$3000,0)&lt;&gt;ROW()-1,"",COUNT($AO$1:$AO2526)+1))</f>
        <v/>
      </c>
    </row>
    <row r="2528" customFormat="false" ht="12.75" hidden="false" customHeight="true" outlineLevel="0" collapsed="false">
      <c r="W2528" s="24" t="n">
        <f aca="false">IF($F2528="",0,IFERROR(IF(ISNUMBER($F2528),INT($F2528),DATE(VALUE(MID(SUBSTITUTE(LEFT($F2528,FIND(" ",$F2528&amp;" ")-1),"/",REPT(" ",20)),41,20)),VALUE(LEFT(SUBSTITUTE(LEFT($F2528,FIND(" ",$F2528&amp;" ")-1),"/",REPT(" ",20)),20)),VALUE(MID(SUBSTITUTE(LEFT($F2528,FIND(" ",$F2528&amp;" ")-1),"/",REPT(" ",20)),21,20)))),0))</f>
        <v>0</v>
      </c>
      <c r="X2528" s="25" t="str">
        <f aca="false">IF(ISNUMBER($N2528),$N2528*Validation!$B$5,"")</f>
        <v/>
      </c>
      <c r="Y2528" s="26" t="str">
        <f aca="false">IF($A2528="","",SUBSTITUTE(SUBSTITUTE(SUBSTITUTE(SUBSTITUTE(SUBSTITUTE(SUBSTITUTE(SUBSTITUTE(UPPER(TRIM($A2528)),"Á","A"),"É","E"),"Í","I"),"Ó","O"),"Ú","U"),"Ñ","N"),"Ü","U"))</f>
        <v/>
      </c>
      <c r="Z2528" s="26" t="str">
        <f aca="false">IF($Y2528="","",LEFT($Y2528,1)&amp;" "&amp;TRIM(RIGHT(SUBSTITUTE($Y2528," ",REPT(" ",50)),50)))</f>
        <v/>
      </c>
      <c r="AA2528" s="27" t="str">
        <f aca="false">IF($AF2528="","",IF(COUNTIF(Validation!$U$19:$U$178,$AF2528)&gt;0,"OK","NO MATCH"))</f>
        <v/>
      </c>
      <c r="AB2528" s="27" t="str">
        <f aca="false">IF($W2528=0,"",IF(AND($W2528&gt;=Validation!$B$3,$W2528&lt;=Validation!$C$3),"Yes","No"))</f>
        <v/>
      </c>
      <c r="AC2528" s="26" t="str">
        <f aca="false">IF($A2528="","",$AF2528&amp;"|"&amp;TEXT($W2528,"yyyy-mm-dd")&amp;"|"&amp;$J2528&amp;"|"&amp;$N2528)</f>
        <v/>
      </c>
      <c r="AD2528" s="27" t="str">
        <f aca="false">IF($AC2528="","",IF(COUNTIF($AC$2:$AC$3000,$AC2528)&gt;1,"REVIEW","OK"))</f>
        <v/>
      </c>
      <c r="AE2528" s="27" t="str">
        <f aca="false">IF(OR($W2528=0,$O2528=""),"",IF(IFERROR(IF(ISNUMBER($O2528),INT($O2528),DATE(VALUE(MID(SUBSTITUTE(LEFT($O2528,FIND(" ",$O2528&amp;" ")-1),"/",REPT(" ",20)),41,20)),VALUE(LEFT(SUBSTITUTE(LEFT($O2528,FIND(" ",$O2528&amp;" ")-1),"/",REPT(" ",20)),20)),VALUE(MID(SUBSTITUTE(LEFT($O2528,FIND(" ",$O2528&amp;" ")-1),"/",REPT(" ",20)),21,20)))),0)&gt;$W2528,"Late","Same day"))</f>
        <v/>
      </c>
      <c r="AF2528" s="26" t="str">
        <f aca="false">IF($A2528="","",IFERROR(INDEX(Validation!$C$193:$C$217,MATCH($A2528,Validation!$A$193:$A$217,0)),IF(COUNTIF(Validation!$U$19:$U$178,$Z2528)&gt;0,$Z2528,IF(COUNTIF(Validation!$S$19:$S$178,$AI2528)=1,INDEX(Validation!$U$19:$U$178,MATCH($AI2528,Validation!$S$19:$S$178,0)),$Z2528))))</f>
        <v/>
      </c>
      <c r="AG2528" s="27" t="str">
        <f aca="false">IF(COUNTA($A2528:$U2528)=0,"",IF($A2528="","No name",IF($F2528="","No date",IF($W2528=0,"Date ilegible",IF(NOT(ISNUMBER($N2528)),"Hours no numéricas",IF($AA2528="NO MATCH","Person no identificada","OK"))))))</f>
        <v/>
      </c>
      <c r="AH2528" s="27" t="str">
        <f aca="false">IF($W2528=0,"No date",IF($W2528&lt;Validation!$B$3,"Before period",IF($W2528&gt;Validation!$C$3,"After period","In period")))</f>
        <v>No date</v>
      </c>
      <c r="AI2528" s="26" t="str">
        <f aca="false">IF($Y2528="","",TRIM(RIGHT(SUBSTITUTE($Y2528," ",REPT(" ",50)),50)))</f>
        <v/>
      </c>
      <c r="AJ2528" s="27" t="str">
        <f aca="false">IF($A2528="","",IF(NOT(ISERROR(MATCH($A2528,Validation!$A$193:$A$217,0))),"Manual mapping",IF(COUNTIF(Validation!$U$19:$U$178,$Z2528)&gt;0,"Direct",IF(COUNTIF(Validation!$S$19:$S$178,$AI2528)=1,"By surname","Unresolved"))))</f>
        <v/>
      </c>
      <c r="AK2528" s="28" t="str">
        <f aca="false">IF($L2528="","",IF(MATCH($L2528,$L$2:$L$3000,0)&lt;&gt;ROW()-1,"",COUNT($AK$1:$AK2527)+1))</f>
        <v/>
      </c>
      <c r="AL2528" s="28" t="str">
        <f aca="false">IF($G2528="","",IF(MATCH($G2528,$G$2:$G$3000,0)&lt;&gt;ROW()-1,"",COUNT($AL$1:$AL2527)+1))</f>
        <v/>
      </c>
      <c r="AM2528" s="28" t="str">
        <f aca="false">IF($H2528="","",IF(MATCH($H2528,$H$2:$H$3000,0)&lt;&gt;ROW()-1,"",COUNT($AM$1:$AM2527)+1))</f>
        <v/>
      </c>
      <c r="AN2528" s="28" t="str">
        <f aca="false">IF($I2528="","",IF(MATCH($I2528,$I$2:$I$3000,0)&lt;&gt;ROW()-1,"",COUNT($AN$1:$AN2527)+1))</f>
        <v/>
      </c>
      <c r="AO2528" s="28" t="str">
        <f aca="false">IF($Q2528="","",IF(MATCH($Q2528,$Q$2:$Q$3000,0)&lt;&gt;ROW()-1,"",COUNT($AO$1:$AO2527)+1))</f>
        <v/>
      </c>
    </row>
    <row r="2529" customFormat="false" ht="12.75" hidden="false" customHeight="true" outlineLevel="0" collapsed="false">
      <c r="W2529" s="24" t="n">
        <f aca="false">IF($F2529="",0,IFERROR(IF(ISNUMBER($F2529),INT($F2529),DATE(VALUE(MID(SUBSTITUTE(LEFT($F2529,FIND(" ",$F2529&amp;" ")-1),"/",REPT(" ",20)),41,20)),VALUE(LEFT(SUBSTITUTE(LEFT($F2529,FIND(" ",$F2529&amp;" ")-1),"/",REPT(" ",20)),20)),VALUE(MID(SUBSTITUTE(LEFT($F2529,FIND(" ",$F2529&amp;" ")-1),"/",REPT(" ",20)),21,20)))),0))</f>
        <v>0</v>
      </c>
      <c r="X2529" s="25" t="str">
        <f aca="false">IF(ISNUMBER($N2529),$N2529*Validation!$B$5,"")</f>
        <v/>
      </c>
      <c r="Y2529" s="26" t="str">
        <f aca="false">IF($A2529="","",SUBSTITUTE(SUBSTITUTE(SUBSTITUTE(SUBSTITUTE(SUBSTITUTE(SUBSTITUTE(SUBSTITUTE(UPPER(TRIM($A2529)),"Á","A"),"É","E"),"Í","I"),"Ó","O"),"Ú","U"),"Ñ","N"),"Ü","U"))</f>
        <v/>
      </c>
      <c r="Z2529" s="26" t="str">
        <f aca="false">IF($Y2529="","",LEFT($Y2529,1)&amp;" "&amp;TRIM(RIGHT(SUBSTITUTE($Y2529," ",REPT(" ",50)),50)))</f>
        <v/>
      </c>
      <c r="AA2529" s="27" t="str">
        <f aca="false">IF($AF2529="","",IF(COUNTIF(Validation!$U$19:$U$178,$AF2529)&gt;0,"OK","NO MATCH"))</f>
        <v/>
      </c>
      <c r="AB2529" s="27" t="str">
        <f aca="false">IF($W2529=0,"",IF(AND($W2529&gt;=Validation!$B$3,$W2529&lt;=Validation!$C$3),"Yes","No"))</f>
        <v/>
      </c>
      <c r="AC2529" s="26" t="str">
        <f aca="false">IF($A2529="","",$AF2529&amp;"|"&amp;TEXT($W2529,"yyyy-mm-dd")&amp;"|"&amp;$J2529&amp;"|"&amp;$N2529)</f>
        <v/>
      </c>
      <c r="AD2529" s="27" t="str">
        <f aca="false">IF($AC2529="","",IF(COUNTIF($AC$2:$AC$3000,$AC2529)&gt;1,"REVIEW","OK"))</f>
        <v/>
      </c>
      <c r="AE2529" s="27" t="str">
        <f aca="false">IF(OR($W2529=0,$O2529=""),"",IF(IFERROR(IF(ISNUMBER($O2529),INT($O2529),DATE(VALUE(MID(SUBSTITUTE(LEFT($O2529,FIND(" ",$O2529&amp;" ")-1),"/",REPT(" ",20)),41,20)),VALUE(LEFT(SUBSTITUTE(LEFT($O2529,FIND(" ",$O2529&amp;" ")-1),"/",REPT(" ",20)),20)),VALUE(MID(SUBSTITUTE(LEFT($O2529,FIND(" ",$O2529&amp;" ")-1),"/",REPT(" ",20)),21,20)))),0)&gt;$W2529,"Late","Same day"))</f>
        <v/>
      </c>
      <c r="AF2529" s="26" t="str">
        <f aca="false">IF($A2529="","",IFERROR(INDEX(Validation!$C$193:$C$217,MATCH($A2529,Validation!$A$193:$A$217,0)),IF(COUNTIF(Validation!$U$19:$U$178,$Z2529)&gt;0,$Z2529,IF(COUNTIF(Validation!$S$19:$S$178,$AI2529)=1,INDEX(Validation!$U$19:$U$178,MATCH($AI2529,Validation!$S$19:$S$178,0)),$Z2529))))</f>
        <v/>
      </c>
      <c r="AG2529" s="27" t="str">
        <f aca="false">IF(COUNTA($A2529:$U2529)=0,"",IF($A2529="","No name",IF($F2529="","No date",IF($W2529=0,"Date ilegible",IF(NOT(ISNUMBER($N2529)),"Hours no numéricas",IF($AA2529="NO MATCH","Person no identificada","OK"))))))</f>
        <v/>
      </c>
      <c r="AH2529" s="27" t="str">
        <f aca="false">IF($W2529=0,"No date",IF($W2529&lt;Validation!$B$3,"Before period",IF($W2529&gt;Validation!$C$3,"After period","In period")))</f>
        <v>No date</v>
      </c>
      <c r="AI2529" s="26" t="str">
        <f aca="false">IF($Y2529="","",TRIM(RIGHT(SUBSTITUTE($Y2529," ",REPT(" ",50)),50)))</f>
        <v/>
      </c>
      <c r="AJ2529" s="27" t="str">
        <f aca="false">IF($A2529="","",IF(NOT(ISERROR(MATCH($A2529,Validation!$A$193:$A$217,0))),"Manual mapping",IF(COUNTIF(Validation!$U$19:$U$178,$Z2529)&gt;0,"Direct",IF(COUNTIF(Validation!$S$19:$S$178,$AI2529)=1,"By surname","Unresolved"))))</f>
        <v/>
      </c>
      <c r="AK2529" s="28" t="str">
        <f aca="false">IF($L2529="","",IF(MATCH($L2529,$L$2:$L$3000,0)&lt;&gt;ROW()-1,"",COUNT($AK$1:$AK2528)+1))</f>
        <v/>
      </c>
      <c r="AL2529" s="28" t="str">
        <f aca="false">IF($G2529="","",IF(MATCH($G2529,$G$2:$G$3000,0)&lt;&gt;ROW()-1,"",COUNT($AL$1:$AL2528)+1))</f>
        <v/>
      </c>
      <c r="AM2529" s="28" t="str">
        <f aca="false">IF($H2529="","",IF(MATCH($H2529,$H$2:$H$3000,0)&lt;&gt;ROW()-1,"",COUNT($AM$1:$AM2528)+1))</f>
        <v/>
      </c>
      <c r="AN2529" s="28" t="str">
        <f aca="false">IF($I2529="","",IF(MATCH($I2529,$I$2:$I$3000,0)&lt;&gt;ROW()-1,"",COUNT($AN$1:$AN2528)+1))</f>
        <v/>
      </c>
      <c r="AO2529" s="28" t="str">
        <f aca="false">IF($Q2529="","",IF(MATCH($Q2529,$Q$2:$Q$3000,0)&lt;&gt;ROW()-1,"",COUNT($AO$1:$AO2528)+1))</f>
        <v/>
      </c>
    </row>
    <row r="2530" customFormat="false" ht="12.75" hidden="false" customHeight="true" outlineLevel="0" collapsed="false">
      <c r="W2530" s="24" t="n">
        <f aca="false">IF($F2530="",0,IFERROR(IF(ISNUMBER($F2530),INT($F2530),DATE(VALUE(MID(SUBSTITUTE(LEFT($F2530,FIND(" ",$F2530&amp;" ")-1),"/",REPT(" ",20)),41,20)),VALUE(LEFT(SUBSTITUTE(LEFT($F2530,FIND(" ",$F2530&amp;" ")-1),"/",REPT(" ",20)),20)),VALUE(MID(SUBSTITUTE(LEFT($F2530,FIND(" ",$F2530&amp;" ")-1),"/",REPT(" ",20)),21,20)))),0))</f>
        <v>0</v>
      </c>
      <c r="X2530" s="25" t="str">
        <f aca="false">IF(ISNUMBER($N2530),$N2530*Validation!$B$5,"")</f>
        <v/>
      </c>
      <c r="Y2530" s="26" t="str">
        <f aca="false">IF($A2530="","",SUBSTITUTE(SUBSTITUTE(SUBSTITUTE(SUBSTITUTE(SUBSTITUTE(SUBSTITUTE(SUBSTITUTE(UPPER(TRIM($A2530)),"Á","A"),"É","E"),"Í","I"),"Ó","O"),"Ú","U"),"Ñ","N"),"Ü","U"))</f>
        <v/>
      </c>
      <c r="Z2530" s="26" t="str">
        <f aca="false">IF($Y2530="","",LEFT($Y2530,1)&amp;" "&amp;TRIM(RIGHT(SUBSTITUTE($Y2530," ",REPT(" ",50)),50)))</f>
        <v/>
      </c>
      <c r="AA2530" s="27" t="str">
        <f aca="false">IF($AF2530="","",IF(COUNTIF(Validation!$U$19:$U$178,$AF2530)&gt;0,"OK","NO MATCH"))</f>
        <v/>
      </c>
      <c r="AB2530" s="27" t="str">
        <f aca="false">IF($W2530=0,"",IF(AND($W2530&gt;=Validation!$B$3,$W2530&lt;=Validation!$C$3),"Yes","No"))</f>
        <v/>
      </c>
      <c r="AC2530" s="26" t="str">
        <f aca="false">IF($A2530="","",$AF2530&amp;"|"&amp;TEXT($W2530,"yyyy-mm-dd")&amp;"|"&amp;$J2530&amp;"|"&amp;$N2530)</f>
        <v/>
      </c>
      <c r="AD2530" s="27" t="str">
        <f aca="false">IF($AC2530="","",IF(COUNTIF($AC$2:$AC$3000,$AC2530)&gt;1,"REVIEW","OK"))</f>
        <v/>
      </c>
      <c r="AE2530" s="27" t="str">
        <f aca="false">IF(OR($W2530=0,$O2530=""),"",IF(IFERROR(IF(ISNUMBER($O2530),INT($O2530),DATE(VALUE(MID(SUBSTITUTE(LEFT($O2530,FIND(" ",$O2530&amp;" ")-1),"/",REPT(" ",20)),41,20)),VALUE(LEFT(SUBSTITUTE(LEFT($O2530,FIND(" ",$O2530&amp;" ")-1),"/",REPT(" ",20)),20)),VALUE(MID(SUBSTITUTE(LEFT($O2530,FIND(" ",$O2530&amp;" ")-1),"/",REPT(" ",20)),21,20)))),0)&gt;$W2530,"Late","Same day"))</f>
        <v/>
      </c>
      <c r="AF2530" s="26" t="str">
        <f aca="false">IF($A2530="","",IFERROR(INDEX(Validation!$C$193:$C$217,MATCH($A2530,Validation!$A$193:$A$217,0)),IF(COUNTIF(Validation!$U$19:$U$178,$Z2530)&gt;0,$Z2530,IF(COUNTIF(Validation!$S$19:$S$178,$AI2530)=1,INDEX(Validation!$U$19:$U$178,MATCH($AI2530,Validation!$S$19:$S$178,0)),$Z2530))))</f>
        <v/>
      </c>
      <c r="AG2530" s="27" t="str">
        <f aca="false">IF(COUNTA($A2530:$U2530)=0,"",IF($A2530="","No name",IF($F2530="","No date",IF($W2530=0,"Date ilegible",IF(NOT(ISNUMBER($N2530)),"Hours no numéricas",IF($AA2530="NO MATCH","Person no identificada","OK"))))))</f>
        <v/>
      </c>
      <c r="AH2530" s="27" t="str">
        <f aca="false">IF($W2530=0,"No date",IF($W2530&lt;Validation!$B$3,"Before period",IF($W2530&gt;Validation!$C$3,"After period","In period")))</f>
        <v>No date</v>
      </c>
      <c r="AI2530" s="26" t="str">
        <f aca="false">IF($Y2530="","",TRIM(RIGHT(SUBSTITUTE($Y2530," ",REPT(" ",50)),50)))</f>
        <v/>
      </c>
      <c r="AJ2530" s="27" t="str">
        <f aca="false">IF($A2530="","",IF(NOT(ISERROR(MATCH($A2530,Validation!$A$193:$A$217,0))),"Manual mapping",IF(COUNTIF(Validation!$U$19:$U$178,$Z2530)&gt;0,"Direct",IF(COUNTIF(Validation!$S$19:$S$178,$AI2530)=1,"By surname","Unresolved"))))</f>
        <v/>
      </c>
      <c r="AK2530" s="28" t="str">
        <f aca="false">IF($L2530="","",IF(MATCH($L2530,$L$2:$L$3000,0)&lt;&gt;ROW()-1,"",COUNT($AK$1:$AK2529)+1))</f>
        <v/>
      </c>
      <c r="AL2530" s="28" t="str">
        <f aca="false">IF($G2530="","",IF(MATCH($G2530,$G$2:$G$3000,0)&lt;&gt;ROW()-1,"",COUNT($AL$1:$AL2529)+1))</f>
        <v/>
      </c>
      <c r="AM2530" s="28" t="str">
        <f aca="false">IF($H2530="","",IF(MATCH($H2530,$H$2:$H$3000,0)&lt;&gt;ROW()-1,"",COUNT($AM$1:$AM2529)+1))</f>
        <v/>
      </c>
      <c r="AN2530" s="28" t="str">
        <f aca="false">IF($I2530="","",IF(MATCH($I2530,$I$2:$I$3000,0)&lt;&gt;ROW()-1,"",COUNT($AN$1:$AN2529)+1))</f>
        <v/>
      </c>
      <c r="AO2530" s="28" t="str">
        <f aca="false">IF($Q2530="","",IF(MATCH($Q2530,$Q$2:$Q$3000,0)&lt;&gt;ROW()-1,"",COUNT($AO$1:$AO2529)+1))</f>
        <v/>
      </c>
    </row>
    <row r="2531" customFormat="false" ht="12.75" hidden="false" customHeight="true" outlineLevel="0" collapsed="false">
      <c r="W2531" s="24" t="n">
        <f aca="false">IF($F2531="",0,IFERROR(IF(ISNUMBER($F2531),INT($F2531),DATE(VALUE(MID(SUBSTITUTE(LEFT($F2531,FIND(" ",$F2531&amp;" ")-1),"/",REPT(" ",20)),41,20)),VALUE(LEFT(SUBSTITUTE(LEFT($F2531,FIND(" ",$F2531&amp;" ")-1),"/",REPT(" ",20)),20)),VALUE(MID(SUBSTITUTE(LEFT($F2531,FIND(" ",$F2531&amp;" ")-1),"/",REPT(" ",20)),21,20)))),0))</f>
        <v>0</v>
      </c>
      <c r="X2531" s="25" t="str">
        <f aca="false">IF(ISNUMBER($N2531),$N2531*Validation!$B$5,"")</f>
        <v/>
      </c>
      <c r="Y2531" s="26" t="str">
        <f aca="false">IF($A2531="","",SUBSTITUTE(SUBSTITUTE(SUBSTITUTE(SUBSTITUTE(SUBSTITUTE(SUBSTITUTE(SUBSTITUTE(UPPER(TRIM($A2531)),"Á","A"),"É","E"),"Í","I"),"Ó","O"),"Ú","U"),"Ñ","N"),"Ü","U"))</f>
        <v/>
      </c>
      <c r="Z2531" s="26" t="str">
        <f aca="false">IF($Y2531="","",LEFT($Y2531,1)&amp;" "&amp;TRIM(RIGHT(SUBSTITUTE($Y2531," ",REPT(" ",50)),50)))</f>
        <v/>
      </c>
      <c r="AA2531" s="27" t="str">
        <f aca="false">IF($AF2531="","",IF(COUNTIF(Validation!$U$19:$U$178,$AF2531)&gt;0,"OK","NO MATCH"))</f>
        <v/>
      </c>
      <c r="AB2531" s="27" t="str">
        <f aca="false">IF($W2531=0,"",IF(AND($W2531&gt;=Validation!$B$3,$W2531&lt;=Validation!$C$3),"Yes","No"))</f>
        <v/>
      </c>
      <c r="AC2531" s="26" t="str">
        <f aca="false">IF($A2531="","",$AF2531&amp;"|"&amp;TEXT($W2531,"yyyy-mm-dd")&amp;"|"&amp;$J2531&amp;"|"&amp;$N2531)</f>
        <v/>
      </c>
      <c r="AD2531" s="27" t="str">
        <f aca="false">IF($AC2531="","",IF(COUNTIF($AC$2:$AC$3000,$AC2531)&gt;1,"REVIEW","OK"))</f>
        <v/>
      </c>
      <c r="AE2531" s="27" t="str">
        <f aca="false">IF(OR($W2531=0,$O2531=""),"",IF(IFERROR(IF(ISNUMBER($O2531),INT($O2531),DATE(VALUE(MID(SUBSTITUTE(LEFT($O2531,FIND(" ",$O2531&amp;" ")-1),"/",REPT(" ",20)),41,20)),VALUE(LEFT(SUBSTITUTE(LEFT($O2531,FIND(" ",$O2531&amp;" ")-1),"/",REPT(" ",20)),20)),VALUE(MID(SUBSTITUTE(LEFT($O2531,FIND(" ",$O2531&amp;" ")-1),"/",REPT(" ",20)),21,20)))),0)&gt;$W2531,"Late","Same day"))</f>
        <v/>
      </c>
      <c r="AF2531" s="26" t="str">
        <f aca="false">IF($A2531="","",IFERROR(INDEX(Validation!$C$193:$C$217,MATCH($A2531,Validation!$A$193:$A$217,0)),IF(COUNTIF(Validation!$U$19:$U$178,$Z2531)&gt;0,$Z2531,IF(COUNTIF(Validation!$S$19:$S$178,$AI2531)=1,INDEX(Validation!$U$19:$U$178,MATCH($AI2531,Validation!$S$19:$S$178,0)),$Z2531))))</f>
        <v/>
      </c>
      <c r="AG2531" s="27" t="str">
        <f aca="false">IF(COUNTA($A2531:$U2531)=0,"",IF($A2531="","No name",IF($F2531="","No date",IF($W2531=0,"Date ilegible",IF(NOT(ISNUMBER($N2531)),"Hours no numéricas",IF($AA2531="NO MATCH","Person no identificada","OK"))))))</f>
        <v/>
      </c>
      <c r="AH2531" s="27" t="str">
        <f aca="false">IF($W2531=0,"No date",IF($W2531&lt;Validation!$B$3,"Before period",IF($W2531&gt;Validation!$C$3,"After period","In period")))</f>
        <v>No date</v>
      </c>
      <c r="AI2531" s="26" t="str">
        <f aca="false">IF($Y2531="","",TRIM(RIGHT(SUBSTITUTE($Y2531," ",REPT(" ",50)),50)))</f>
        <v/>
      </c>
      <c r="AJ2531" s="27" t="str">
        <f aca="false">IF($A2531="","",IF(NOT(ISERROR(MATCH($A2531,Validation!$A$193:$A$217,0))),"Manual mapping",IF(COUNTIF(Validation!$U$19:$U$178,$Z2531)&gt;0,"Direct",IF(COUNTIF(Validation!$S$19:$S$178,$AI2531)=1,"By surname","Unresolved"))))</f>
        <v/>
      </c>
      <c r="AK2531" s="28" t="str">
        <f aca="false">IF($L2531="","",IF(MATCH($L2531,$L$2:$L$3000,0)&lt;&gt;ROW()-1,"",COUNT($AK$1:$AK2530)+1))</f>
        <v/>
      </c>
      <c r="AL2531" s="28" t="str">
        <f aca="false">IF($G2531="","",IF(MATCH($G2531,$G$2:$G$3000,0)&lt;&gt;ROW()-1,"",COUNT($AL$1:$AL2530)+1))</f>
        <v/>
      </c>
      <c r="AM2531" s="28" t="str">
        <f aca="false">IF($H2531="","",IF(MATCH($H2531,$H$2:$H$3000,0)&lt;&gt;ROW()-1,"",COUNT($AM$1:$AM2530)+1))</f>
        <v/>
      </c>
      <c r="AN2531" s="28" t="str">
        <f aca="false">IF($I2531="","",IF(MATCH($I2531,$I$2:$I$3000,0)&lt;&gt;ROW()-1,"",COUNT($AN$1:$AN2530)+1))</f>
        <v/>
      </c>
      <c r="AO2531" s="28" t="str">
        <f aca="false">IF($Q2531="","",IF(MATCH($Q2531,$Q$2:$Q$3000,0)&lt;&gt;ROW()-1,"",COUNT($AO$1:$AO2530)+1))</f>
        <v/>
      </c>
    </row>
    <row r="2532" customFormat="false" ht="12.75" hidden="false" customHeight="true" outlineLevel="0" collapsed="false">
      <c r="W2532" s="24" t="n">
        <f aca="false">IF($F2532="",0,IFERROR(IF(ISNUMBER($F2532),INT($F2532),DATE(VALUE(MID(SUBSTITUTE(LEFT($F2532,FIND(" ",$F2532&amp;" ")-1),"/",REPT(" ",20)),41,20)),VALUE(LEFT(SUBSTITUTE(LEFT($F2532,FIND(" ",$F2532&amp;" ")-1),"/",REPT(" ",20)),20)),VALUE(MID(SUBSTITUTE(LEFT($F2532,FIND(" ",$F2532&amp;" ")-1),"/",REPT(" ",20)),21,20)))),0))</f>
        <v>0</v>
      </c>
      <c r="X2532" s="25" t="str">
        <f aca="false">IF(ISNUMBER($N2532),$N2532*Validation!$B$5,"")</f>
        <v/>
      </c>
      <c r="Y2532" s="26" t="str">
        <f aca="false">IF($A2532="","",SUBSTITUTE(SUBSTITUTE(SUBSTITUTE(SUBSTITUTE(SUBSTITUTE(SUBSTITUTE(SUBSTITUTE(UPPER(TRIM($A2532)),"Á","A"),"É","E"),"Í","I"),"Ó","O"),"Ú","U"),"Ñ","N"),"Ü","U"))</f>
        <v/>
      </c>
      <c r="Z2532" s="26" t="str">
        <f aca="false">IF($Y2532="","",LEFT($Y2532,1)&amp;" "&amp;TRIM(RIGHT(SUBSTITUTE($Y2532," ",REPT(" ",50)),50)))</f>
        <v/>
      </c>
      <c r="AA2532" s="27" t="str">
        <f aca="false">IF($AF2532="","",IF(COUNTIF(Validation!$U$19:$U$178,$AF2532)&gt;0,"OK","NO MATCH"))</f>
        <v/>
      </c>
      <c r="AB2532" s="27" t="str">
        <f aca="false">IF($W2532=0,"",IF(AND($W2532&gt;=Validation!$B$3,$W2532&lt;=Validation!$C$3),"Yes","No"))</f>
        <v/>
      </c>
      <c r="AC2532" s="26" t="str">
        <f aca="false">IF($A2532="","",$AF2532&amp;"|"&amp;TEXT($W2532,"yyyy-mm-dd")&amp;"|"&amp;$J2532&amp;"|"&amp;$N2532)</f>
        <v/>
      </c>
      <c r="AD2532" s="27" t="str">
        <f aca="false">IF($AC2532="","",IF(COUNTIF($AC$2:$AC$3000,$AC2532)&gt;1,"REVIEW","OK"))</f>
        <v/>
      </c>
      <c r="AE2532" s="27" t="str">
        <f aca="false">IF(OR($W2532=0,$O2532=""),"",IF(IFERROR(IF(ISNUMBER($O2532),INT($O2532),DATE(VALUE(MID(SUBSTITUTE(LEFT($O2532,FIND(" ",$O2532&amp;" ")-1),"/",REPT(" ",20)),41,20)),VALUE(LEFT(SUBSTITUTE(LEFT($O2532,FIND(" ",$O2532&amp;" ")-1),"/",REPT(" ",20)),20)),VALUE(MID(SUBSTITUTE(LEFT($O2532,FIND(" ",$O2532&amp;" ")-1),"/",REPT(" ",20)),21,20)))),0)&gt;$W2532,"Late","Same day"))</f>
        <v/>
      </c>
      <c r="AF2532" s="26" t="str">
        <f aca="false">IF($A2532="","",IFERROR(INDEX(Validation!$C$193:$C$217,MATCH($A2532,Validation!$A$193:$A$217,0)),IF(COUNTIF(Validation!$U$19:$U$178,$Z2532)&gt;0,$Z2532,IF(COUNTIF(Validation!$S$19:$S$178,$AI2532)=1,INDEX(Validation!$U$19:$U$178,MATCH($AI2532,Validation!$S$19:$S$178,0)),$Z2532))))</f>
        <v/>
      </c>
      <c r="AG2532" s="27" t="str">
        <f aca="false">IF(COUNTA($A2532:$U2532)=0,"",IF($A2532="","No name",IF($F2532="","No date",IF($W2532=0,"Date ilegible",IF(NOT(ISNUMBER($N2532)),"Hours no numéricas",IF($AA2532="NO MATCH","Person no identificada","OK"))))))</f>
        <v/>
      </c>
      <c r="AH2532" s="27" t="str">
        <f aca="false">IF($W2532=0,"No date",IF($W2532&lt;Validation!$B$3,"Before period",IF($W2532&gt;Validation!$C$3,"After period","In period")))</f>
        <v>No date</v>
      </c>
      <c r="AI2532" s="26" t="str">
        <f aca="false">IF($Y2532="","",TRIM(RIGHT(SUBSTITUTE($Y2532," ",REPT(" ",50)),50)))</f>
        <v/>
      </c>
      <c r="AJ2532" s="27" t="str">
        <f aca="false">IF($A2532="","",IF(NOT(ISERROR(MATCH($A2532,Validation!$A$193:$A$217,0))),"Manual mapping",IF(COUNTIF(Validation!$U$19:$U$178,$Z2532)&gt;0,"Direct",IF(COUNTIF(Validation!$S$19:$S$178,$AI2532)=1,"By surname","Unresolved"))))</f>
        <v/>
      </c>
      <c r="AK2532" s="28" t="str">
        <f aca="false">IF($L2532="","",IF(MATCH($L2532,$L$2:$L$3000,0)&lt;&gt;ROW()-1,"",COUNT($AK$1:$AK2531)+1))</f>
        <v/>
      </c>
      <c r="AL2532" s="28" t="str">
        <f aca="false">IF($G2532="","",IF(MATCH($G2532,$G$2:$G$3000,0)&lt;&gt;ROW()-1,"",COUNT($AL$1:$AL2531)+1))</f>
        <v/>
      </c>
      <c r="AM2532" s="28" t="str">
        <f aca="false">IF($H2532="","",IF(MATCH($H2532,$H$2:$H$3000,0)&lt;&gt;ROW()-1,"",COUNT($AM$1:$AM2531)+1))</f>
        <v/>
      </c>
      <c r="AN2532" s="28" t="str">
        <f aca="false">IF($I2532="","",IF(MATCH($I2532,$I$2:$I$3000,0)&lt;&gt;ROW()-1,"",COUNT($AN$1:$AN2531)+1))</f>
        <v/>
      </c>
      <c r="AO2532" s="28" t="str">
        <f aca="false">IF($Q2532="","",IF(MATCH($Q2532,$Q$2:$Q$3000,0)&lt;&gt;ROW()-1,"",COUNT($AO$1:$AO2531)+1))</f>
        <v/>
      </c>
    </row>
    <row r="2533" customFormat="false" ht="12.75" hidden="false" customHeight="true" outlineLevel="0" collapsed="false">
      <c r="W2533" s="24" t="n">
        <f aca="false">IF($F2533="",0,IFERROR(IF(ISNUMBER($F2533),INT($F2533),DATE(VALUE(MID(SUBSTITUTE(LEFT($F2533,FIND(" ",$F2533&amp;" ")-1),"/",REPT(" ",20)),41,20)),VALUE(LEFT(SUBSTITUTE(LEFT($F2533,FIND(" ",$F2533&amp;" ")-1),"/",REPT(" ",20)),20)),VALUE(MID(SUBSTITUTE(LEFT($F2533,FIND(" ",$F2533&amp;" ")-1),"/",REPT(" ",20)),21,20)))),0))</f>
        <v>0</v>
      </c>
      <c r="X2533" s="25" t="str">
        <f aca="false">IF(ISNUMBER($N2533),$N2533*Validation!$B$5,"")</f>
        <v/>
      </c>
      <c r="Y2533" s="26" t="str">
        <f aca="false">IF($A2533="","",SUBSTITUTE(SUBSTITUTE(SUBSTITUTE(SUBSTITUTE(SUBSTITUTE(SUBSTITUTE(SUBSTITUTE(UPPER(TRIM($A2533)),"Á","A"),"É","E"),"Í","I"),"Ó","O"),"Ú","U"),"Ñ","N"),"Ü","U"))</f>
        <v/>
      </c>
      <c r="Z2533" s="26" t="str">
        <f aca="false">IF($Y2533="","",LEFT($Y2533,1)&amp;" "&amp;TRIM(RIGHT(SUBSTITUTE($Y2533," ",REPT(" ",50)),50)))</f>
        <v/>
      </c>
      <c r="AA2533" s="27" t="str">
        <f aca="false">IF($AF2533="","",IF(COUNTIF(Validation!$U$19:$U$178,$AF2533)&gt;0,"OK","NO MATCH"))</f>
        <v/>
      </c>
      <c r="AB2533" s="27" t="str">
        <f aca="false">IF($W2533=0,"",IF(AND($W2533&gt;=Validation!$B$3,$W2533&lt;=Validation!$C$3),"Yes","No"))</f>
        <v/>
      </c>
      <c r="AC2533" s="26" t="str">
        <f aca="false">IF($A2533="","",$AF2533&amp;"|"&amp;TEXT($W2533,"yyyy-mm-dd")&amp;"|"&amp;$J2533&amp;"|"&amp;$N2533)</f>
        <v/>
      </c>
      <c r="AD2533" s="27" t="str">
        <f aca="false">IF($AC2533="","",IF(COUNTIF($AC$2:$AC$3000,$AC2533)&gt;1,"REVIEW","OK"))</f>
        <v/>
      </c>
      <c r="AE2533" s="27" t="str">
        <f aca="false">IF(OR($W2533=0,$O2533=""),"",IF(IFERROR(IF(ISNUMBER($O2533),INT($O2533),DATE(VALUE(MID(SUBSTITUTE(LEFT($O2533,FIND(" ",$O2533&amp;" ")-1),"/",REPT(" ",20)),41,20)),VALUE(LEFT(SUBSTITUTE(LEFT($O2533,FIND(" ",$O2533&amp;" ")-1),"/",REPT(" ",20)),20)),VALUE(MID(SUBSTITUTE(LEFT($O2533,FIND(" ",$O2533&amp;" ")-1),"/",REPT(" ",20)),21,20)))),0)&gt;$W2533,"Late","Same day"))</f>
        <v/>
      </c>
      <c r="AF2533" s="26" t="str">
        <f aca="false">IF($A2533="","",IFERROR(INDEX(Validation!$C$193:$C$217,MATCH($A2533,Validation!$A$193:$A$217,0)),IF(COUNTIF(Validation!$U$19:$U$178,$Z2533)&gt;0,$Z2533,IF(COUNTIF(Validation!$S$19:$S$178,$AI2533)=1,INDEX(Validation!$U$19:$U$178,MATCH($AI2533,Validation!$S$19:$S$178,0)),$Z2533))))</f>
        <v/>
      </c>
      <c r="AG2533" s="27" t="str">
        <f aca="false">IF(COUNTA($A2533:$U2533)=0,"",IF($A2533="","No name",IF($F2533="","No date",IF($W2533=0,"Date ilegible",IF(NOT(ISNUMBER($N2533)),"Hours no numéricas",IF($AA2533="NO MATCH","Person no identificada","OK"))))))</f>
        <v/>
      </c>
      <c r="AH2533" s="27" t="str">
        <f aca="false">IF($W2533=0,"No date",IF($W2533&lt;Validation!$B$3,"Before period",IF($W2533&gt;Validation!$C$3,"After period","In period")))</f>
        <v>No date</v>
      </c>
      <c r="AI2533" s="26" t="str">
        <f aca="false">IF($Y2533="","",TRIM(RIGHT(SUBSTITUTE($Y2533," ",REPT(" ",50)),50)))</f>
        <v/>
      </c>
      <c r="AJ2533" s="27" t="str">
        <f aca="false">IF($A2533="","",IF(NOT(ISERROR(MATCH($A2533,Validation!$A$193:$A$217,0))),"Manual mapping",IF(COUNTIF(Validation!$U$19:$U$178,$Z2533)&gt;0,"Direct",IF(COUNTIF(Validation!$S$19:$S$178,$AI2533)=1,"By surname","Unresolved"))))</f>
        <v/>
      </c>
      <c r="AK2533" s="28" t="str">
        <f aca="false">IF($L2533="","",IF(MATCH($L2533,$L$2:$L$3000,0)&lt;&gt;ROW()-1,"",COUNT($AK$1:$AK2532)+1))</f>
        <v/>
      </c>
      <c r="AL2533" s="28" t="str">
        <f aca="false">IF($G2533="","",IF(MATCH($G2533,$G$2:$G$3000,0)&lt;&gt;ROW()-1,"",COUNT($AL$1:$AL2532)+1))</f>
        <v/>
      </c>
      <c r="AM2533" s="28" t="str">
        <f aca="false">IF($H2533="","",IF(MATCH($H2533,$H$2:$H$3000,0)&lt;&gt;ROW()-1,"",COUNT($AM$1:$AM2532)+1))</f>
        <v/>
      </c>
      <c r="AN2533" s="28" t="str">
        <f aca="false">IF($I2533="","",IF(MATCH($I2533,$I$2:$I$3000,0)&lt;&gt;ROW()-1,"",COUNT($AN$1:$AN2532)+1))</f>
        <v/>
      </c>
      <c r="AO2533" s="28" t="str">
        <f aca="false">IF($Q2533="","",IF(MATCH($Q2533,$Q$2:$Q$3000,0)&lt;&gt;ROW()-1,"",COUNT($AO$1:$AO2532)+1))</f>
        <v/>
      </c>
    </row>
    <row r="2534" customFormat="false" ht="12.75" hidden="false" customHeight="true" outlineLevel="0" collapsed="false">
      <c r="W2534" s="24" t="n">
        <f aca="false">IF($F2534="",0,IFERROR(IF(ISNUMBER($F2534),INT($F2534),DATE(VALUE(MID(SUBSTITUTE(LEFT($F2534,FIND(" ",$F2534&amp;" ")-1),"/",REPT(" ",20)),41,20)),VALUE(LEFT(SUBSTITUTE(LEFT($F2534,FIND(" ",$F2534&amp;" ")-1),"/",REPT(" ",20)),20)),VALUE(MID(SUBSTITUTE(LEFT($F2534,FIND(" ",$F2534&amp;" ")-1),"/",REPT(" ",20)),21,20)))),0))</f>
        <v>0</v>
      </c>
      <c r="X2534" s="25" t="str">
        <f aca="false">IF(ISNUMBER($N2534),$N2534*Validation!$B$5,"")</f>
        <v/>
      </c>
      <c r="Y2534" s="26" t="str">
        <f aca="false">IF($A2534="","",SUBSTITUTE(SUBSTITUTE(SUBSTITUTE(SUBSTITUTE(SUBSTITUTE(SUBSTITUTE(SUBSTITUTE(UPPER(TRIM($A2534)),"Á","A"),"É","E"),"Í","I"),"Ó","O"),"Ú","U"),"Ñ","N"),"Ü","U"))</f>
        <v/>
      </c>
      <c r="Z2534" s="26" t="str">
        <f aca="false">IF($Y2534="","",LEFT($Y2534,1)&amp;" "&amp;TRIM(RIGHT(SUBSTITUTE($Y2534," ",REPT(" ",50)),50)))</f>
        <v/>
      </c>
      <c r="AA2534" s="27" t="str">
        <f aca="false">IF($AF2534="","",IF(COUNTIF(Validation!$U$19:$U$178,$AF2534)&gt;0,"OK","NO MATCH"))</f>
        <v/>
      </c>
      <c r="AB2534" s="27" t="str">
        <f aca="false">IF($W2534=0,"",IF(AND($W2534&gt;=Validation!$B$3,$W2534&lt;=Validation!$C$3),"Yes","No"))</f>
        <v/>
      </c>
      <c r="AC2534" s="26" t="str">
        <f aca="false">IF($A2534="","",$AF2534&amp;"|"&amp;TEXT($W2534,"yyyy-mm-dd")&amp;"|"&amp;$J2534&amp;"|"&amp;$N2534)</f>
        <v/>
      </c>
      <c r="AD2534" s="27" t="str">
        <f aca="false">IF($AC2534="","",IF(COUNTIF($AC$2:$AC$3000,$AC2534)&gt;1,"REVIEW","OK"))</f>
        <v/>
      </c>
      <c r="AE2534" s="27" t="str">
        <f aca="false">IF(OR($W2534=0,$O2534=""),"",IF(IFERROR(IF(ISNUMBER($O2534),INT($O2534),DATE(VALUE(MID(SUBSTITUTE(LEFT($O2534,FIND(" ",$O2534&amp;" ")-1),"/",REPT(" ",20)),41,20)),VALUE(LEFT(SUBSTITUTE(LEFT($O2534,FIND(" ",$O2534&amp;" ")-1),"/",REPT(" ",20)),20)),VALUE(MID(SUBSTITUTE(LEFT($O2534,FIND(" ",$O2534&amp;" ")-1),"/",REPT(" ",20)),21,20)))),0)&gt;$W2534,"Late","Same day"))</f>
        <v/>
      </c>
      <c r="AF2534" s="26" t="str">
        <f aca="false">IF($A2534="","",IFERROR(INDEX(Validation!$C$193:$C$217,MATCH($A2534,Validation!$A$193:$A$217,0)),IF(COUNTIF(Validation!$U$19:$U$178,$Z2534)&gt;0,$Z2534,IF(COUNTIF(Validation!$S$19:$S$178,$AI2534)=1,INDEX(Validation!$U$19:$U$178,MATCH($AI2534,Validation!$S$19:$S$178,0)),$Z2534))))</f>
        <v/>
      </c>
      <c r="AG2534" s="27" t="str">
        <f aca="false">IF(COUNTA($A2534:$U2534)=0,"",IF($A2534="","No name",IF($F2534="","No date",IF($W2534=0,"Date ilegible",IF(NOT(ISNUMBER($N2534)),"Hours no numéricas",IF($AA2534="NO MATCH","Person no identificada","OK"))))))</f>
        <v/>
      </c>
      <c r="AH2534" s="27" t="str">
        <f aca="false">IF($W2534=0,"No date",IF($W2534&lt;Validation!$B$3,"Before period",IF($W2534&gt;Validation!$C$3,"After period","In period")))</f>
        <v>No date</v>
      </c>
      <c r="AI2534" s="26" t="str">
        <f aca="false">IF($Y2534="","",TRIM(RIGHT(SUBSTITUTE($Y2534," ",REPT(" ",50)),50)))</f>
        <v/>
      </c>
      <c r="AJ2534" s="27" t="str">
        <f aca="false">IF($A2534="","",IF(NOT(ISERROR(MATCH($A2534,Validation!$A$193:$A$217,0))),"Manual mapping",IF(COUNTIF(Validation!$U$19:$U$178,$Z2534)&gt;0,"Direct",IF(COUNTIF(Validation!$S$19:$S$178,$AI2534)=1,"By surname","Unresolved"))))</f>
        <v/>
      </c>
      <c r="AK2534" s="28" t="str">
        <f aca="false">IF($L2534="","",IF(MATCH($L2534,$L$2:$L$3000,0)&lt;&gt;ROW()-1,"",COUNT($AK$1:$AK2533)+1))</f>
        <v/>
      </c>
      <c r="AL2534" s="28" t="str">
        <f aca="false">IF($G2534="","",IF(MATCH($G2534,$G$2:$G$3000,0)&lt;&gt;ROW()-1,"",COUNT($AL$1:$AL2533)+1))</f>
        <v/>
      </c>
      <c r="AM2534" s="28" t="str">
        <f aca="false">IF($H2534="","",IF(MATCH($H2534,$H$2:$H$3000,0)&lt;&gt;ROW()-1,"",COUNT($AM$1:$AM2533)+1))</f>
        <v/>
      </c>
      <c r="AN2534" s="28" t="str">
        <f aca="false">IF($I2534="","",IF(MATCH($I2534,$I$2:$I$3000,0)&lt;&gt;ROW()-1,"",COUNT($AN$1:$AN2533)+1))</f>
        <v/>
      </c>
      <c r="AO2534" s="28" t="str">
        <f aca="false">IF($Q2534="","",IF(MATCH($Q2534,$Q$2:$Q$3000,0)&lt;&gt;ROW()-1,"",COUNT($AO$1:$AO2533)+1))</f>
        <v/>
      </c>
    </row>
    <row r="2535" customFormat="false" ht="12.75" hidden="false" customHeight="true" outlineLevel="0" collapsed="false">
      <c r="W2535" s="24" t="n">
        <f aca="false">IF($F2535="",0,IFERROR(IF(ISNUMBER($F2535),INT($F2535),DATE(VALUE(MID(SUBSTITUTE(LEFT($F2535,FIND(" ",$F2535&amp;" ")-1),"/",REPT(" ",20)),41,20)),VALUE(LEFT(SUBSTITUTE(LEFT($F2535,FIND(" ",$F2535&amp;" ")-1),"/",REPT(" ",20)),20)),VALUE(MID(SUBSTITUTE(LEFT($F2535,FIND(" ",$F2535&amp;" ")-1),"/",REPT(" ",20)),21,20)))),0))</f>
        <v>0</v>
      </c>
      <c r="X2535" s="25" t="str">
        <f aca="false">IF(ISNUMBER($N2535),$N2535*Validation!$B$5,"")</f>
        <v/>
      </c>
      <c r="Y2535" s="26" t="str">
        <f aca="false">IF($A2535="","",SUBSTITUTE(SUBSTITUTE(SUBSTITUTE(SUBSTITUTE(SUBSTITUTE(SUBSTITUTE(SUBSTITUTE(UPPER(TRIM($A2535)),"Á","A"),"É","E"),"Í","I"),"Ó","O"),"Ú","U"),"Ñ","N"),"Ü","U"))</f>
        <v/>
      </c>
      <c r="Z2535" s="26" t="str">
        <f aca="false">IF($Y2535="","",LEFT($Y2535,1)&amp;" "&amp;TRIM(RIGHT(SUBSTITUTE($Y2535," ",REPT(" ",50)),50)))</f>
        <v/>
      </c>
      <c r="AA2535" s="27" t="str">
        <f aca="false">IF($AF2535="","",IF(COUNTIF(Validation!$U$19:$U$178,$AF2535)&gt;0,"OK","NO MATCH"))</f>
        <v/>
      </c>
      <c r="AB2535" s="27" t="str">
        <f aca="false">IF($W2535=0,"",IF(AND($W2535&gt;=Validation!$B$3,$W2535&lt;=Validation!$C$3),"Yes","No"))</f>
        <v/>
      </c>
      <c r="AC2535" s="26" t="str">
        <f aca="false">IF($A2535="","",$AF2535&amp;"|"&amp;TEXT($W2535,"yyyy-mm-dd")&amp;"|"&amp;$J2535&amp;"|"&amp;$N2535)</f>
        <v/>
      </c>
      <c r="AD2535" s="27" t="str">
        <f aca="false">IF($AC2535="","",IF(COUNTIF($AC$2:$AC$3000,$AC2535)&gt;1,"REVIEW","OK"))</f>
        <v/>
      </c>
      <c r="AE2535" s="27" t="str">
        <f aca="false">IF(OR($W2535=0,$O2535=""),"",IF(IFERROR(IF(ISNUMBER($O2535),INT($O2535),DATE(VALUE(MID(SUBSTITUTE(LEFT($O2535,FIND(" ",$O2535&amp;" ")-1),"/",REPT(" ",20)),41,20)),VALUE(LEFT(SUBSTITUTE(LEFT($O2535,FIND(" ",$O2535&amp;" ")-1),"/",REPT(" ",20)),20)),VALUE(MID(SUBSTITUTE(LEFT($O2535,FIND(" ",$O2535&amp;" ")-1),"/",REPT(" ",20)),21,20)))),0)&gt;$W2535,"Late","Same day"))</f>
        <v/>
      </c>
      <c r="AF2535" s="26" t="str">
        <f aca="false">IF($A2535="","",IFERROR(INDEX(Validation!$C$193:$C$217,MATCH($A2535,Validation!$A$193:$A$217,0)),IF(COUNTIF(Validation!$U$19:$U$178,$Z2535)&gt;0,$Z2535,IF(COUNTIF(Validation!$S$19:$S$178,$AI2535)=1,INDEX(Validation!$U$19:$U$178,MATCH($AI2535,Validation!$S$19:$S$178,0)),$Z2535))))</f>
        <v/>
      </c>
      <c r="AG2535" s="27" t="str">
        <f aca="false">IF(COUNTA($A2535:$U2535)=0,"",IF($A2535="","No name",IF($F2535="","No date",IF($W2535=0,"Date ilegible",IF(NOT(ISNUMBER($N2535)),"Hours no numéricas",IF($AA2535="NO MATCH","Person no identificada","OK"))))))</f>
        <v/>
      </c>
      <c r="AH2535" s="27" t="str">
        <f aca="false">IF($W2535=0,"No date",IF($W2535&lt;Validation!$B$3,"Before period",IF($W2535&gt;Validation!$C$3,"After period","In period")))</f>
        <v>No date</v>
      </c>
      <c r="AI2535" s="26" t="str">
        <f aca="false">IF($Y2535="","",TRIM(RIGHT(SUBSTITUTE($Y2535," ",REPT(" ",50)),50)))</f>
        <v/>
      </c>
      <c r="AJ2535" s="27" t="str">
        <f aca="false">IF($A2535="","",IF(NOT(ISERROR(MATCH($A2535,Validation!$A$193:$A$217,0))),"Manual mapping",IF(COUNTIF(Validation!$U$19:$U$178,$Z2535)&gt;0,"Direct",IF(COUNTIF(Validation!$S$19:$S$178,$AI2535)=1,"By surname","Unresolved"))))</f>
        <v/>
      </c>
      <c r="AK2535" s="28" t="str">
        <f aca="false">IF($L2535="","",IF(MATCH($L2535,$L$2:$L$3000,0)&lt;&gt;ROW()-1,"",COUNT($AK$1:$AK2534)+1))</f>
        <v/>
      </c>
      <c r="AL2535" s="28" t="str">
        <f aca="false">IF($G2535="","",IF(MATCH($G2535,$G$2:$G$3000,0)&lt;&gt;ROW()-1,"",COUNT($AL$1:$AL2534)+1))</f>
        <v/>
      </c>
      <c r="AM2535" s="28" t="str">
        <f aca="false">IF($H2535="","",IF(MATCH($H2535,$H$2:$H$3000,0)&lt;&gt;ROW()-1,"",COUNT($AM$1:$AM2534)+1))</f>
        <v/>
      </c>
      <c r="AN2535" s="28" t="str">
        <f aca="false">IF($I2535="","",IF(MATCH($I2535,$I$2:$I$3000,0)&lt;&gt;ROW()-1,"",COUNT($AN$1:$AN2534)+1))</f>
        <v/>
      </c>
      <c r="AO2535" s="28" t="str">
        <f aca="false">IF($Q2535="","",IF(MATCH($Q2535,$Q$2:$Q$3000,0)&lt;&gt;ROW()-1,"",COUNT($AO$1:$AO2534)+1))</f>
        <v/>
      </c>
    </row>
    <row r="2536" customFormat="false" ht="12.75" hidden="false" customHeight="true" outlineLevel="0" collapsed="false">
      <c r="W2536" s="24" t="n">
        <f aca="false">IF($F2536="",0,IFERROR(IF(ISNUMBER($F2536),INT($F2536),DATE(VALUE(MID(SUBSTITUTE(LEFT($F2536,FIND(" ",$F2536&amp;" ")-1),"/",REPT(" ",20)),41,20)),VALUE(LEFT(SUBSTITUTE(LEFT($F2536,FIND(" ",$F2536&amp;" ")-1),"/",REPT(" ",20)),20)),VALUE(MID(SUBSTITUTE(LEFT($F2536,FIND(" ",$F2536&amp;" ")-1),"/",REPT(" ",20)),21,20)))),0))</f>
        <v>0</v>
      </c>
      <c r="X2536" s="25" t="str">
        <f aca="false">IF(ISNUMBER($N2536),$N2536*Validation!$B$5,"")</f>
        <v/>
      </c>
      <c r="Y2536" s="26" t="str">
        <f aca="false">IF($A2536="","",SUBSTITUTE(SUBSTITUTE(SUBSTITUTE(SUBSTITUTE(SUBSTITUTE(SUBSTITUTE(SUBSTITUTE(UPPER(TRIM($A2536)),"Á","A"),"É","E"),"Í","I"),"Ó","O"),"Ú","U"),"Ñ","N"),"Ü","U"))</f>
        <v/>
      </c>
      <c r="Z2536" s="26" t="str">
        <f aca="false">IF($Y2536="","",LEFT($Y2536,1)&amp;" "&amp;TRIM(RIGHT(SUBSTITUTE($Y2536," ",REPT(" ",50)),50)))</f>
        <v/>
      </c>
      <c r="AA2536" s="27" t="str">
        <f aca="false">IF($AF2536="","",IF(COUNTIF(Validation!$U$19:$U$178,$AF2536)&gt;0,"OK","NO MATCH"))</f>
        <v/>
      </c>
      <c r="AB2536" s="27" t="str">
        <f aca="false">IF($W2536=0,"",IF(AND($W2536&gt;=Validation!$B$3,$W2536&lt;=Validation!$C$3),"Yes","No"))</f>
        <v/>
      </c>
      <c r="AC2536" s="26" t="str">
        <f aca="false">IF($A2536="","",$AF2536&amp;"|"&amp;TEXT($W2536,"yyyy-mm-dd")&amp;"|"&amp;$J2536&amp;"|"&amp;$N2536)</f>
        <v/>
      </c>
      <c r="AD2536" s="27" t="str">
        <f aca="false">IF($AC2536="","",IF(COUNTIF($AC$2:$AC$3000,$AC2536)&gt;1,"REVIEW","OK"))</f>
        <v/>
      </c>
      <c r="AE2536" s="27" t="str">
        <f aca="false">IF(OR($W2536=0,$O2536=""),"",IF(IFERROR(IF(ISNUMBER($O2536),INT($O2536),DATE(VALUE(MID(SUBSTITUTE(LEFT($O2536,FIND(" ",$O2536&amp;" ")-1),"/",REPT(" ",20)),41,20)),VALUE(LEFT(SUBSTITUTE(LEFT($O2536,FIND(" ",$O2536&amp;" ")-1),"/",REPT(" ",20)),20)),VALUE(MID(SUBSTITUTE(LEFT($O2536,FIND(" ",$O2536&amp;" ")-1),"/",REPT(" ",20)),21,20)))),0)&gt;$W2536,"Late","Same day"))</f>
        <v/>
      </c>
      <c r="AF2536" s="26" t="str">
        <f aca="false">IF($A2536="","",IFERROR(INDEX(Validation!$C$193:$C$217,MATCH($A2536,Validation!$A$193:$A$217,0)),IF(COUNTIF(Validation!$U$19:$U$178,$Z2536)&gt;0,$Z2536,IF(COUNTIF(Validation!$S$19:$S$178,$AI2536)=1,INDEX(Validation!$U$19:$U$178,MATCH($AI2536,Validation!$S$19:$S$178,0)),$Z2536))))</f>
        <v/>
      </c>
      <c r="AG2536" s="27" t="str">
        <f aca="false">IF(COUNTA($A2536:$U2536)=0,"",IF($A2536="","No name",IF($F2536="","No date",IF($W2536=0,"Date ilegible",IF(NOT(ISNUMBER($N2536)),"Hours no numéricas",IF($AA2536="NO MATCH","Person no identificada","OK"))))))</f>
        <v/>
      </c>
      <c r="AH2536" s="27" t="str">
        <f aca="false">IF($W2536=0,"No date",IF($W2536&lt;Validation!$B$3,"Before period",IF($W2536&gt;Validation!$C$3,"After period","In period")))</f>
        <v>No date</v>
      </c>
      <c r="AI2536" s="26" t="str">
        <f aca="false">IF($Y2536="","",TRIM(RIGHT(SUBSTITUTE($Y2536," ",REPT(" ",50)),50)))</f>
        <v/>
      </c>
      <c r="AJ2536" s="27" t="str">
        <f aca="false">IF($A2536="","",IF(NOT(ISERROR(MATCH($A2536,Validation!$A$193:$A$217,0))),"Manual mapping",IF(COUNTIF(Validation!$U$19:$U$178,$Z2536)&gt;0,"Direct",IF(COUNTIF(Validation!$S$19:$S$178,$AI2536)=1,"By surname","Unresolved"))))</f>
        <v/>
      </c>
      <c r="AK2536" s="28" t="str">
        <f aca="false">IF($L2536="","",IF(MATCH($L2536,$L$2:$L$3000,0)&lt;&gt;ROW()-1,"",COUNT($AK$1:$AK2535)+1))</f>
        <v/>
      </c>
      <c r="AL2536" s="28" t="str">
        <f aca="false">IF($G2536="","",IF(MATCH($G2536,$G$2:$G$3000,0)&lt;&gt;ROW()-1,"",COUNT($AL$1:$AL2535)+1))</f>
        <v/>
      </c>
      <c r="AM2536" s="28" t="str">
        <f aca="false">IF($H2536="","",IF(MATCH($H2536,$H$2:$H$3000,0)&lt;&gt;ROW()-1,"",COUNT($AM$1:$AM2535)+1))</f>
        <v/>
      </c>
      <c r="AN2536" s="28" t="str">
        <f aca="false">IF($I2536="","",IF(MATCH($I2536,$I$2:$I$3000,0)&lt;&gt;ROW()-1,"",COUNT($AN$1:$AN2535)+1))</f>
        <v/>
      </c>
      <c r="AO2536" s="28" t="str">
        <f aca="false">IF($Q2536="","",IF(MATCH($Q2536,$Q$2:$Q$3000,0)&lt;&gt;ROW()-1,"",COUNT($AO$1:$AO2535)+1))</f>
        <v/>
      </c>
    </row>
    <row r="2537" customFormat="false" ht="12.75" hidden="false" customHeight="true" outlineLevel="0" collapsed="false">
      <c r="W2537" s="24" t="n">
        <f aca="false">IF($F2537="",0,IFERROR(IF(ISNUMBER($F2537),INT($F2537),DATE(VALUE(MID(SUBSTITUTE(LEFT($F2537,FIND(" ",$F2537&amp;" ")-1),"/",REPT(" ",20)),41,20)),VALUE(LEFT(SUBSTITUTE(LEFT($F2537,FIND(" ",$F2537&amp;" ")-1),"/",REPT(" ",20)),20)),VALUE(MID(SUBSTITUTE(LEFT($F2537,FIND(" ",$F2537&amp;" ")-1),"/",REPT(" ",20)),21,20)))),0))</f>
        <v>0</v>
      </c>
      <c r="X2537" s="25" t="str">
        <f aca="false">IF(ISNUMBER($N2537),$N2537*Validation!$B$5,"")</f>
        <v/>
      </c>
      <c r="Y2537" s="26" t="str">
        <f aca="false">IF($A2537="","",SUBSTITUTE(SUBSTITUTE(SUBSTITUTE(SUBSTITUTE(SUBSTITUTE(SUBSTITUTE(SUBSTITUTE(UPPER(TRIM($A2537)),"Á","A"),"É","E"),"Í","I"),"Ó","O"),"Ú","U"),"Ñ","N"),"Ü","U"))</f>
        <v/>
      </c>
      <c r="Z2537" s="26" t="str">
        <f aca="false">IF($Y2537="","",LEFT($Y2537,1)&amp;" "&amp;TRIM(RIGHT(SUBSTITUTE($Y2537," ",REPT(" ",50)),50)))</f>
        <v/>
      </c>
      <c r="AA2537" s="27" t="str">
        <f aca="false">IF($AF2537="","",IF(COUNTIF(Validation!$U$19:$U$178,$AF2537)&gt;0,"OK","NO MATCH"))</f>
        <v/>
      </c>
      <c r="AB2537" s="27" t="str">
        <f aca="false">IF($W2537=0,"",IF(AND($W2537&gt;=Validation!$B$3,$W2537&lt;=Validation!$C$3),"Yes","No"))</f>
        <v/>
      </c>
      <c r="AC2537" s="26" t="str">
        <f aca="false">IF($A2537="","",$AF2537&amp;"|"&amp;TEXT($W2537,"yyyy-mm-dd")&amp;"|"&amp;$J2537&amp;"|"&amp;$N2537)</f>
        <v/>
      </c>
      <c r="AD2537" s="27" t="str">
        <f aca="false">IF($AC2537="","",IF(COUNTIF($AC$2:$AC$3000,$AC2537)&gt;1,"REVIEW","OK"))</f>
        <v/>
      </c>
      <c r="AE2537" s="27" t="str">
        <f aca="false">IF(OR($W2537=0,$O2537=""),"",IF(IFERROR(IF(ISNUMBER($O2537),INT($O2537),DATE(VALUE(MID(SUBSTITUTE(LEFT($O2537,FIND(" ",$O2537&amp;" ")-1),"/",REPT(" ",20)),41,20)),VALUE(LEFT(SUBSTITUTE(LEFT($O2537,FIND(" ",$O2537&amp;" ")-1),"/",REPT(" ",20)),20)),VALUE(MID(SUBSTITUTE(LEFT($O2537,FIND(" ",$O2537&amp;" ")-1),"/",REPT(" ",20)),21,20)))),0)&gt;$W2537,"Late","Same day"))</f>
        <v/>
      </c>
      <c r="AF2537" s="26" t="str">
        <f aca="false">IF($A2537="","",IFERROR(INDEX(Validation!$C$193:$C$217,MATCH($A2537,Validation!$A$193:$A$217,0)),IF(COUNTIF(Validation!$U$19:$U$178,$Z2537)&gt;0,$Z2537,IF(COUNTIF(Validation!$S$19:$S$178,$AI2537)=1,INDEX(Validation!$U$19:$U$178,MATCH($AI2537,Validation!$S$19:$S$178,0)),$Z2537))))</f>
        <v/>
      </c>
      <c r="AG2537" s="27" t="str">
        <f aca="false">IF(COUNTA($A2537:$U2537)=0,"",IF($A2537="","No name",IF($F2537="","No date",IF($W2537=0,"Date ilegible",IF(NOT(ISNUMBER($N2537)),"Hours no numéricas",IF($AA2537="NO MATCH","Person no identificada","OK"))))))</f>
        <v/>
      </c>
      <c r="AH2537" s="27" t="str">
        <f aca="false">IF($W2537=0,"No date",IF($W2537&lt;Validation!$B$3,"Before period",IF($W2537&gt;Validation!$C$3,"After period","In period")))</f>
        <v>No date</v>
      </c>
      <c r="AI2537" s="26" t="str">
        <f aca="false">IF($Y2537="","",TRIM(RIGHT(SUBSTITUTE($Y2537," ",REPT(" ",50)),50)))</f>
        <v/>
      </c>
      <c r="AJ2537" s="27" t="str">
        <f aca="false">IF($A2537="","",IF(NOT(ISERROR(MATCH($A2537,Validation!$A$193:$A$217,0))),"Manual mapping",IF(COUNTIF(Validation!$U$19:$U$178,$Z2537)&gt;0,"Direct",IF(COUNTIF(Validation!$S$19:$S$178,$AI2537)=1,"By surname","Unresolved"))))</f>
        <v/>
      </c>
      <c r="AK2537" s="28" t="str">
        <f aca="false">IF($L2537="","",IF(MATCH($L2537,$L$2:$L$3000,0)&lt;&gt;ROW()-1,"",COUNT($AK$1:$AK2536)+1))</f>
        <v/>
      </c>
      <c r="AL2537" s="28" t="str">
        <f aca="false">IF($G2537="","",IF(MATCH($G2537,$G$2:$G$3000,0)&lt;&gt;ROW()-1,"",COUNT($AL$1:$AL2536)+1))</f>
        <v/>
      </c>
      <c r="AM2537" s="28" t="str">
        <f aca="false">IF($H2537="","",IF(MATCH($H2537,$H$2:$H$3000,0)&lt;&gt;ROW()-1,"",COUNT($AM$1:$AM2536)+1))</f>
        <v/>
      </c>
      <c r="AN2537" s="28" t="str">
        <f aca="false">IF($I2537="","",IF(MATCH($I2537,$I$2:$I$3000,0)&lt;&gt;ROW()-1,"",COUNT($AN$1:$AN2536)+1))</f>
        <v/>
      </c>
      <c r="AO2537" s="28" t="str">
        <f aca="false">IF($Q2537="","",IF(MATCH($Q2537,$Q$2:$Q$3000,0)&lt;&gt;ROW()-1,"",COUNT($AO$1:$AO2536)+1))</f>
        <v/>
      </c>
    </row>
    <row r="2538" customFormat="false" ht="12.75" hidden="false" customHeight="true" outlineLevel="0" collapsed="false">
      <c r="W2538" s="24" t="n">
        <f aca="false">IF($F2538="",0,IFERROR(IF(ISNUMBER($F2538),INT($F2538),DATE(VALUE(MID(SUBSTITUTE(LEFT($F2538,FIND(" ",$F2538&amp;" ")-1),"/",REPT(" ",20)),41,20)),VALUE(LEFT(SUBSTITUTE(LEFT($F2538,FIND(" ",$F2538&amp;" ")-1),"/",REPT(" ",20)),20)),VALUE(MID(SUBSTITUTE(LEFT($F2538,FIND(" ",$F2538&amp;" ")-1),"/",REPT(" ",20)),21,20)))),0))</f>
        <v>0</v>
      </c>
      <c r="X2538" s="25" t="str">
        <f aca="false">IF(ISNUMBER($N2538),$N2538*Validation!$B$5,"")</f>
        <v/>
      </c>
      <c r="Y2538" s="26" t="str">
        <f aca="false">IF($A2538="","",SUBSTITUTE(SUBSTITUTE(SUBSTITUTE(SUBSTITUTE(SUBSTITUTE(SUBSTITUTE(SUBSTITUTE(UPPER(TRIM($A2538)),"Á","A"),"É","E"),"Í","I"),"Ó","O"),"Ú","U"),"Ñ","N"),"Ü","U"))</f>
        <v/>
      </c>
      <c r="Z2538" s="26" t="str">
        <f aca="false">IF($Y2538="","",LEFT($Y2538,1)&amp;" "&amp;TRIM(RIGHT(SUBSTITUTE($Y2538," ",REPT(" ",50)),50)))</f>
        <v/>
      </c>
      <c r="AA2538" s="27" t="str">
        <f aca="false">IF($AF2538="","",IF(COUNTIF(Validation!$U$19:$U$178,$AF2538)&gt;0,"OK","NO MATCH"))</f>
        <v/>
      </c>
      <c r="AB2538" s="27" t="str">
        <f aca="false">IF($W2538=0,"",IF(AND($W2538&gt;=Validation!$B$3,$W2538&lt;=Validation!$C$3),"Yes","No"))</f>
        <v/>
      </c>
      <c r="AC2538" s="26" t="str">
        <f aca="false">IF($A2538="","",$AF2538&amp;"|"&amp;TEXT($W2538,"yyyy-mm-dd")&amp;"|"&amp;$J2538&amp;"|"&amp;$N2538)</f>
        <v/>
      </c>
      <c r="AD2538" s="27" t="str">
        <f aca="false">IF($AC2538="","",IF(COUNTIF($AC$2:$AC$3000,$AC2538)&gt;1,"REVIEW","OK"))</f>
        <v/>
      </c>
      <c r="AE2538" s="27" t="str">
        <f aca="false">IF(OR($W2538=0,$O2538=""),"",IF(IFERROR(IF(ISNUMBER($O2538),INT($O2538),DATE(VALUE(MID(SUBSTITUTE(LEFT($O2538,FIND(" ",$O2538&amp;" ")-1),"/",REPT(" ",20)),41,20)),VALUE(LEFT(SUBSTITUTE(LEFT($O2538,FIND(" ",$O2538&amp;" ")-1),"/",REPT(" ",20)),20)),VALUE(MID(SUBSTITUTE(LEFT($O2538,FIND(" ",$O2538&amp;" ")-1),"/",REPT(" ",20)),21,20)))),0)&gt;$W2538,"Late","Same day"))</f>
        <v/>
      </c>
      <c r="AF2538" s="26" t="str">
        <f aca="false">IF($A2538="","",IFERROR(INDEX(Validation!$C$193:$C$217,MATCH($A2538,Validation!$A$193:$A$217,0)),IF(COUNTIF(Validation!$U$19:$U$178,$Z2538)&gt;0,$Z2538,IF(COUNTIF(Validation!$S$19:$S$178,$AI2538)=1,INDEX(Validation!$U$19:$U$178,MATCH($AI2538,Validation!$S$19:$S$178,0)),$Z2538))))</f>
        <v/>
      </c>
      <c r="AG2538" s="27" t="str">
        <f aca="false">IF(COUNTA($A2538:$U2538)=0,"",IF($A2538="","No name",IF($F2538="","No date",IF($W2538=0,"Date ilegible",IF(NOT(ISNUMBER($N2538)),"Hours no numéricas",IF($AA2538="NO MATCH","Person no identificada","OK"))))))</f>
        <v/>
      </c>
      <c r="AH2538" s="27" t="str">
        <f aca="false">IF($W2538=0,"No date",IF($W2538&lt;Validation!$B$3,"Before period",IF($W2538&gt;Validation!$C$3,"After period","In period")))</f>
        <v>No date</v>
      </c>
      <c r="AI2538" s="26" t="str">
        <f aca="false">IF($Y2538="","",TRIM(RIGHT(SUBSTITUTE($Y2538," ",REPT(" ",50)),50)))</f>
        <v/>
      </c>
      <c r="AJ2538" s="27" t="str">
        <f aca="false">IF($A2538="","",IF(NOT(ISERROR(MATCH($A2538,Validation!$A$193:$A$217,0))),"Manual mapping",IF(COUNTIF(Validation!$U$19:$U$178,$Z2538)&gt;0,"Direct",IF(COUNTIF(Validation!$S$19:$S$178,$AI2538)=1,"By surname","Unresolved"))))</f>
        <v/>
      </c>
      <c r="AK2538" s="28" t="str">
        <f aca="false">IF($L2538="","",IF(MATCH($L2538,$L$2:$L$3000,0)&lt;&gt;ROW()-1,"",COUNT($AK$1:$AK2537)+1))</f>
        <v/>
      </c>
      <c r="AL2538" s="28" t="str">
        <f aca="false">IF($G2538="","",IF(MATCH($G2538,$G$2:$G$3000,0)&lt;&gt;ROW()-1,"",COUNT($AL$1:$AL2537)+1))</f>
        <v/>
      </c>
      <c r="AM2538" s="28" t="str">
        <f aca="false">IF($H2538="","",IF(MATCH($H2538,$H$2:$H$3000,0)&lt;&gt;ROW()-1,"",COUNT($AM$1:$AM2537)+1))</f>
        <v/>
      </c>
      <c r="AN2538" s="28" t="str">
        <f aca="false">IF($I2538="","",IF(MATCH($I2538,$I$2:$I$3000,0)&lt;&gt;ROW()-1,"",COUNT($AN$1:$AN2537)+1))</f>
        <v/>
      </c>
      <c r="AO2538" s="28" t="str">
        <f aca="false">IF($Q2538="","",IF(MATCH($Q2538,$Q$2:$Q$3000,0)&lt;&gt;ROW()-1,"",COUNT($AO$1:$AO2537)+1))</f>
        <v/>
      </c>
    </row>
    <row r="2539" customFormat="false" ht="12.75" hidden="false" customHeight="true" outlineLevel="0" collapsed="false">
      <c r="W2539" s="24" t="n">
        <f aca="false">IF($F2539="",0,IFERROR(IF(ISNUMBER($F2539),INT($F2539),DATE(VALUE(MID(SUBSTITUTE(LEFT($F2539,FIND(" ",$F2539&amp;" ")-1),"/",REPT(" ",20)),41,20)),VALUE(LEFT(SUBSTITUTE(LEFT($F2539,FIND(" ",$F2539&amp;" ")-1),"/",REPT(" ",20)),20)),VALUE(MID(SUBSTITUTE(LEFT($F2539,FIND(" ",$F2539&amp;" ")-1),"/",REPT(" ",20)),21,20)))),0))</f>
        <v>0</v>
      </c>
      <c r="X2539" s="25" t="str">
        <f aca="false">IF(ISNUMBER($N2539),$N2539*Validation!$B$5,"")</f>
        <v/>
      </c>
      <c r="Y2539" s="26" t="str">
        <f aca="false">IF($A2539="","",SUBSTITUTE(SUBSTITUTE(SUBSTITUTE(SUBSTITUTE(SUBSTITUTE(SUBSTITUTE(SUBSTITUTE(UPPER(TRIM($A2539)),"Á","A"),"É","E"),"Í","I"),"Ó","O"),"Ú","U"),"Ñ","N"),"Ü","U"))</f>
        <v/>
      </c>
      <c r="Z2539" s="26" t="str">
        <f aca="false">IF($Y2539="","",LEFT($Y2539,1)&amp;" "&amp;TRIM(RIGHT(SUBSTITUTE($Y2539," ",REPT(" ",50)),50)))</f>
        <v/>
      </c>
      <c r="AA2539" s="27" t="str">
        <f aca="false">IF($AF2539="","",IF(COUNTIF(Validation!$U$19:$U$178,$AF2539)&gt;0,"OK","NO MATCH"))</f>
        <v/>
      </c>
      <c r="AB2539" s="27" t="str">
        <f aca="false">IF($W2539=0,"",IF(AND($W2539&gt;=Validation!$B$3,$W2539&lt;=Validation!$C$3),"Yes","No"))</f>
        <v/>
      </c>
      <c r="AC2539" s="26" t="str">
        <f aca="false">IF($A2539="","",$AF2539&amp;"|"&amp;TEXT($W2539,"yyyy-mm-dd")&amp;"|"&amp;$J2539&amp;"|"&amp;$N2539)</f>
        <v/>
      </c>
      <c r="AD2539" s="27" t="str">
        <f aca="false">IF($AC2539="","",IF(COUNTIF($AC$2:$AC$3000,$AC2539)&gt;1,"REVIEW","OK"))</f>
        <v/>
      </c>
      <c r="AE2539" s="27" t="str">
        <f aca="false">IF(OR($W2539=0,$O2539=""),"",IF(IFERROR(IF(ISNUMBER($O2539),INT($O2539),DATE(VALUE(MID(SUBSTITUTE(LEFT($O2539,FIND(" ",$O2539&amp;" ")-1),"/",REPT(" ",20)),41,20)),VALUE(LEFT(SUBSTITUTE(LEFT($O2539,FIND(" ",$O2539&amp;" ")-1),"/",REPT(" ",20)),20)),VALUE(MID(SUBSTITUTE(LEFT($O2539,FIND(" ",$O2539&amp;" ")-1),"/",REPT(" ",20)),21,20)))),0)&gt;$W2539,"Late","Same day"))</f>
        <v/>
      </c>
      <c r="AF2539" s="26" t="str">
        <f aca="false">IF($A2539="","",IFERROR(INDEX(Validation!$C$193:$C$217,MATCH($A2539,Validation!$A$193:$A$217,0)),IF(COUNTIF(Validation!$U$19:$U$178,$Z2539)&gt;0,$Z2539,IF(COUNTIF(Validation!$S$19:$S$178,$AI2539)=1,INDEX(Validation!$U$19:$U$178,MATCH($AI2539,Validation!$S$19:$S$178,0)),$Z2539))))</f>
        <v/>
      </c>
      <c r="AG2539" s="27" t="str">
        <f aca="false">IF(COUNTA($A2539:$U2539)=0,"",IF($A2539="","No name",IF($F2539="","No date",IF($W2539=0,"Date ilegible",IF(NOT(ISNUMBER($N2539)),"Hours no numéricas",IF($AA2539="NO MATCH","Person no identificada","OK"))))))</f>
        <v/>
      </c>
      <c r="AH2539" s="27" t="str">
        <f aca="false">IF($W2539=0,"No date",IF($W2539&lt;Validation!$B$3,"Before period",IF($W2539&gt;Validation!$C$3,"After period","In period")))</f>
        <v>No date</v>
      </c>
      <c r="AI2539" s="26" t="str">
        <f aca="false">IF($Y2539="","",TRIM(RIGHT(SUBSTITUTE($Y2539," ",REPT(" ",50)),50)))</f>
        <v/>
      </c>
      <c r="AJ2539" s="27" t="str">
        <f aca="false">IF($A2539="","",IF(NOT(ISERROR(MATCH($A2539,Validation!$A$193:$A$217,0))),"Manual mapping",IF(COUNTIF(Validation!$U$19:$U$178,$Z2539)&gt;0,"Direct",IF(COUNTIF(Validation!$S$19:$S$178,$AI2539)=1,"By surname","Unresolved"))))</f>
        <v/>
      </c>
      <c r="AK2539" s="28" t="str">
        <f aca="false">IF($L2539="","",IF(MATCH($L2539,$L$2:$L$3000,0)&lt;&gt;ROW()-1,"",COUNT($AK$1:$AK2538)+1))</f>
        <v/>
      </c>
      <c r="AL2539" s="28" t="str">
        <f aca="false">IF($G2539="","",IF(MATCH($G2539,$G$2:$G$3000,0)&lt;&gt;ROW()-1,"",COUNT($AL$1:$AL2538)+1))</f>
        <v/>
      </c>
      <c r="AM2539" s="28" t="str">
        <f aca="false">IF($H2539="","",IF(MATCH($H2539,$H$2:$H$3000,0)&lt;&gt;ROW()-1,"",COUNT($AM$1:$AM2538)+1))</f>
        <v/>
      </c>
      <c r="AN2539" s="28" t="str">
        <f aca="false">IF($I2539="","",IF(MATCH($I2539,$I$2:$I$3000,0)&lt;&gt;ROW()-1,"",COUNT($AN$1:$AN2538)+1))</f>
        <v/>
      </c>
      <c r="AO2539" s="28" t="str">
        <f aca="false">IF($Q2539="","",IF(MATCH($Q2539,$Q$2:$Q$3000,0)&lt;&gt;ROW()-1,"",COUNT($AO$1:$AO2538)+1))</f>
        <v/>
      </c>
    </row>
    <row r="2540" customFormat="false" ht="12.75" hidden="false" customHeight="true" outlineLevel="0" collapsed="false">
      <c r="W2540" s="24" t="n">
        <f aca="false">IF($F2540="",0,IFERROR(IF(ISNUMBER($F2540),INT($F2540),DATE(VALUE(MID(SUBSTITUTE(LEFT($F2540,FIND(" ",$F2540&amp;" ")-1),"/",REPT(" ",20)),41,20)),VALUE(LEFT(SUBSTITUTE(LEFT($F2540,FIND(" ",$F2540&amp;" ")-1),"/",REPT(" ",20)),20)),VALUE(MID(SUBSTITUTE(LEFT($F2540,FIND(" ",$F2540&amp;" ")-1),"/",REPT(" ",20)),21,20)))),0))</f>
        <v>0</v>
      </c>
      <c r="X2540" s="25" t="str">
        <f aca="false">IF(ISNUMBER($N2540),$N2540*Validation!$B$5,"")</f>
        <v/>
      </c>
      <c r="Y2540" s="26" t="str">
        <f aca="false">IF($A2540="","",SUBSTITUTE(SUBSTITUTE(SUBSTITUTE(SUBSTITUTE(SUBSTITUTE(SUBSTITUTE(SUBSTITUTE(UPPER(TRIM($A2540)),"Á","A"),"É","E"),"Í","I"),"Ó","O"),"Ú","U"),"Ñ","N"),"Ü","U"))</f>
        <v/>
      </c>
      <c r="Z2540" s="26" t="str">
        <f aca="false">IF($Y2540="","",LEFT($Y2540,1)&amp;" "&amp;TRIM(RIGHT(SUBSTITUTE($Y2540," ",REPT(" ",50)),50)))</f>
        <v/>
      </c>
      <c r="AA2540" s="27" t="str">
        <f aca="false">IF($AF2540="","",IF(COUNTIF(Validation!$U$19:$U$178,$AF2540)&gt;0,"OK","NO MATCH"))</f>
        <v/>
      </c>
      <c r="AB2540" s="27" t="str">
        <f aca="false">IF($W2540=0,"",IF(AND($W2540&gt;=Validation!$B$3,$W2540&lt;=Validation!$C$3),"Yes","No"))</f>
        <v/>
      </c>
      <c r="AC2540" s="26" t="str">
        <f aca="false">IF($A2540="","",$AF2540&amp;"|"&amp;TEXT($W2540,"yyyy-mm-dd")&amp;"|"&amp;$J2540&amp;"|"&amp;$N2540)</f>
        <v/>
      </c>
      <c r="AD2540" s="27" t="str">
        <f aca="false">IF($AC2540="","",IF(COUNTIF($AC$2:$AC$3000,$AC2540)&gt;1,"REVIEW","OK"))</f>
        <v/>
      </c>
      <c r="AE2540" s="27" t="str">
        <f aca="false">IF(OR($W2540=0,$O2540=""),"",IF(IFERROR(IF(ISNUMBER($O2540),INT($O2540),DATE(VALUE(MID(SUBSTITUTE(LEFT($O2540,FIND(" ",$O2540&amp;" ")-1),"/",REPT(" ",20)),41,20)),VALUE(LEFT(SUBSTITUTE(LEFT($O2540,FIND(" ",$O2540&amp;" ")-1),"/",REPT(" ",20)),20)),VALUE(MID(SUBSTITUTE(LEFT($O2540,FIND(" ",$O2540&amp;" ")-1),"/",REPT(" ",20)),21,20)))),0)&gt;$W2540,"Late","Same day"))</f>
        <v/>
      </c>
      <c r="AF2540" s="26" t="str">
        <f aca="false">IF($A2540="","",IFERROR(INDEX(Validation!$C$193:$C$217,MATCH($A2540,Validation!$A$193:$A$217,0)),IF(COUNTIF(Validation!$U$19:$U$178,$Z2540)&gt;0,$Z2540,IF(COUNTIF(Validation!$S$19:$S$178,$AI2540)=1,INDEX(Validation!$U$19:$U$178,MATCH($AI2540,Validation!$S$19:$S$178,0)),$Z2540))))</f>
        <v/>
      </c>
      <c r="AG2540" s="27" t="str">
        <f aca="false">IF(COUNTA($A2540:$U2540)=0,"",IF($A2540="","No name",IF($F2540="","No date",IF($W2540=0,"Date ilegible",IF(NOT(ISNUMBER($N2540)),"Hours no numéricas",IF($AA2540="NO MATCH","Person no identificada","OK"))))))</f>
        <v/>
      </c>
      <c r="AH2540" s="27" t="str">
        <f aca="false">IF($W2540=0,"No date",IF($W2540&lt;Validation!$B$3,"Before period",IF($W2540&gt;Validation!$C$3,"After period","In period")))</f>
        <v>No date</v>
      </c>
      <c r="AI2540" s="26" t="str">
        <f aca="false">IF($Y2540="","",TRIM(RIGHT(SUBSTITUTE($Y2540," ",REPT(" ",50)),50)))</f>
        <v/>
      </c>
      <c r="AJ2540" s="27" t="str">
        <f aca="false">IF($A2540="","",IF(NOT(ISERROR(MATCH($A2540,Validation!$A$193:$A$217,0))),"Manual mapping",IF(COUNTIF(Validation!$U$19:$U$178,$Z2540)&gt;0,"Direct",IF(COUNTIF(Validation!$S$19:$S$178,$AI2540)=1,"By surname","Unresolved"))))</f>
        <v/>
      </c>
      <c r="AK2540" s="28" t="str">
        <f aca="false">IF($L2540="","",IF(MATCH($L2540,$L$2:$L$3000,0)&lt;&gt;ROW()-1,"",COUNT($AK$1:$AK2539)+1))</f>
        <v/>
      </c>
      <c r="AL2540" s="28" t="str">
        <f aca="false">IF($G2540="","",IF(MATCH($G2540,$G$2:$G$3000,0)&lt;&gt;ROW()-1,"",COUNT($AL$1:$AL2539)+1))</f>
        <v/>
      </c>
      <c r="AM2540" s="28" t="str">
        <f aca="false">IF($H2540="","",IF(MATCH($H2540,$H$2:$H$3000,0)&lt;&gt;ROW()-1,"",COUNT($AM$1:$AM2539)+1))</f>
        <v/>
      </c>
      <c r="AN2540" s="28" t="str">
        <f aca="false">IF($I2540="","",IF(MATCH($I2540,$I$2:$I$3000,0)&lt;&gt;ROW()-1,"",COUNT($AN$1:$AN2539)+1))</f>
        <v/>
      </c>
      <c r="AO2540" s="28" t="str">
        <f aca="false">IF($Q2540="","",IF(MATCH($Q2540,$Q$2:$Q$3000,0)&lt;&gt;ROW()-1,"",COUNT($AO$1:$AO2539)+1))</f>
        <v/>
      </c>
    </row>
    <row r="2541" customFormat="false" ht="12.75" hidden="false" customHeight="true" outlineLevel="0" collapsed="false">
      <c r="W2541" s="24" t="n">
        <f aca="false">IF($F2541="",0,IFERROR(IF(ISNUMBER($F2541),INT($F2541),DATE(VALUE(MID(SUBSTITUTE(LEFT($F2541,FIND(" ",$F2541&amp;" ")-1),"/",REPT(" ",20)),41,20)),VALUE(LEFT(SUBSTITUTE(LEFT($F2541,FIND(" ",$F2541&amp;" ")-1),"/",REPT(" ",20)),20)),VALUE(MID(SUBSTITUTE(LEFT($F2541,FIND(" ",$F2541&amp;" ")-1),"/",REPT(" ",20)),21,20)))),0))</f>
        <v>0</v>
      </c>
      <c r="X2541" s="25" t="str">
        <f aca="false">IF(ISNUMBER($N2541),$N2541*Validation!$B$5,"")</f>
        <v/>
      </c>
      <c r="Y2541" s="26" t="str">
        <f aca="false">IF($A2541="","",SUBSTITUTE(SUBSTITUTE(SUBSTITUTE(SUBSTITUTE(SUBSTITUTE(SUBSTITUTE(SUBSTITUTE(UPPER(TRIM($A2541)),"Á","A"),"É","E"),"Í","I"),"Ó","O"),"Ú","U"),"Ñ","N"),"Ü","U"))</f>
        <v/>
      </c>
      <c r="Z2541" s="26" t="str">
        <f aca="false">IF($Y2541="","",LEFT($Y2541,1)&amp;" "&amp;TRIM(RIGHT(SUBSTITUTE($Y2541," ",REPT(" ",50)),50)))</f>
        <v/>
      </c>
      <c r="AA2541" s="27" t="str">
        <f aca="false">IF($AF2541="","",IF(COUNTIF(Validation!$U$19:$U$178,$AF2541)&gt;0,"OK","NO MATCH"))</f>
        <v/>
      </c>
      <c r="AB2541" s="27" t="str">
        <f aca="false">IF($W2541=0,"",IF(AND($W2541&gt;=Validation!$B$3,$W2541&lt;=Validation!$C$3),"Yes","No"))</f>
        <v/>
      </c>
      <c r="AC2541" s="26" t="str">
        <f aca="false">IF($A2541="","",$AF2541&amp;"|"&amp;TEXT($W2541,"yyyy-mm-dd")&amp;"|"&amp;$J2541&amp;"|"&amp;$N2541)</f>
        <v/>
      </c>
      <c r="AD2541" s="27" t="str">
        <f aca="false">IF($AC2541="","",IF(COUNTIF($AC$2:$AC$3000,$AC2541)&gt;1,"REVIEW","OK"))</f>
        <v/>
      </c>
      <c r="AE2541" s="27" t="str">
        <f aca="false">IF(OR($W2541=0,$O2541=""),"",IF(IFERROR(IF(ISNUMBER($O2541),INT($O2541),DATE(VALUE(MID(SUBSTITUTE(LEFT($O2541,FIND(" ",$O2541&amp;" ")-1),"/",REPT(" ",20)),41,20)),VALUE(LEFT(SUBSTITUTE(LEFT($O2541,FIND(" ",$O2541&amp;" ")-1),"/",REPT(" ",20)),20)),VALUE(MID(SUBSTITUTE(LEFT($O2541,FIND(" ",$O2541&amp;" ")-1),"/",REPT(" ",20)),21,20)))),0)&gt;$W2541,"Late","Same day"))</f>
        <v/>
      </c>
      <c r="AF2541" s="26" t="str">
        <f aca="false">IF($A2541="","",IFERROR(INDEX(Validation!$C$193:$C$217,MATCH($A2541,Validation!$A$193:$A$217,0)),IF(COUNTIF(Validation!$U$19:$U$178,$Z2541)&gt;0,$Z2541,IF(COUNTIF(Validation!$S$19:$S$178,$AI2541)=1,INDEX(Validation!$U$19:$U$178,MATCH($AI2541,Validation!$S$19:$S$178,0)),$Z2541))))</f>
        <v/>
      </c>
      <c r="AG2541" s="27" t="str">
        <f aca="false">IF(COUNTA($A2541:$U2541)=0,"",IF($A2541="","No name",IF($F2541="","No date",IF($W2541=0,"Date ilegible",IF(NOT(ISNUMBER($N2541)),"Hours no numéricas",IF($AA2541="NO MATCH","Person no identificada","OK"))))))</f>
        <v/>
      </c>
      <c r="AH2541" s="27" t="str">
        <f aca="false">IF($W2541=0,"No date",IF($W2541&lt;Validation!$B$3,"Before period",IF($W2541&gt;Validation!$C$3,"After period","In period")))</f>
        <v>No date</v>
      </c>
      <c r="AI2541" s="26" t="str">
        <f aca="false">IF($Y2541="","",TRIM(RIGHT(SUBSTITUTE($Y2541," ",REPT(" ",50)),50)))</f>
        <v/>
      </c>
      <c r="AJ2541" s="27" t="str">
        <f aca="false">IF($A2541="","",IF(NOT(ISERROR(MATCH($A2541,Validation!$A$193:$A$217,0))),"Manual mapping",IF(COUNTIF(Validation!$U$19:$U$178,$Z2541)&gt;0,"Direct",IF(COUNTIF(Validation!$S$19:$S$178,$AI2541)=1,"By surname","Unresolved"))))</f>
        <v/>
      </c>
      <c r="AK2541" s="28" t="str">
        <f aca="false">IF($L2541="","",IF(MATCH($L2541,$L$2:$L$3000,0)&lt;&gt;ROW()-1,"",COUNT($AK$1:$AK2540)+1))</f>
        <v/>
      </c>
      <c r="AL2541" s="28" t="str">
        <f aca="false">IF($G2541="","",IF(MATCH($G2541,$G$2:$G$3000,0)&lt;&gt;ROW()-1,"",COUNT($AL$1:$AL2540)+1))</f>
        <v/>
      </c>
      <c r="AM2541" s="28" t="str">
        <f aca="false">IF($H2541="","",IF(MATCH($H2541,$H$2:$H$3000,0)&lt;&gt;ROW()-1,"",COUNT($AM$1:$AM2540)+1))</f>
        <v/>
      </c>
      <c r="AN2541" s="28" t="str">
        <f aca="false">IF($I2541="","",IF(MATCH($I2541,$I$2:$I$3000,0)&lt;&gt;ROW()-1,"",COUNT($AN$1:$AN2540)+1))</f>
        <v/>
      </c>
      <c r="AO2541" s="28" t="str">
        <f aca="false">IF($Q2541="","",IF(MATCH($Q2541,$Q$2:$Q$3000,0)&lt;&gt;ROW()-1,"",COUNT($AO$1:$AO2540)+1))</f>
        <v/>
      </c>
    </row>
    <row r="2542" customFormat="false" ht="12.75" hidden="false" customHeight="true" outlineLevel="0" collapsed="false">
      <c r="W2542" s="24" t="n">
        <f aca="false">IF($F2542="",0,IFERROR(IF(ISNUMBER($F2542),INT($F2542),DATE(VALUE(MID(SUBSTITUTE(LEFT($F2542,FIND(" ",$F2542&amp;" ")-1),"/",REPT(" ",20)),41,20)),VALUE(LEFT(SUBSTITUTE(LEFT($F2542,FIND(" ",$F2542&amp;" ")-1),"/",REPT(" ",20)),20)),VALUE(MID(SUBSTITUTE(LEFT($F2542,FIND(" ",$F2542&amp;" ")-1),"/",REPT(" ",20)),21,20)))),0))</f>
        <v>0</v>
      </c>
      <c r="X2542" s="25" t="str">
        <f aca="false">IF(ISNUMBER($N2542),$N2542*Validation!$B$5,"")</f>
        <v/>
      </c>
      <c r="Y2542" s="26" t="str">
        <f aca="false">IF($A2542="","",SUBSTITUTE(SUBSTITUTE(SUBSTITUTE(SUBSTITUTE(SUBSTITUTE(SUBSTITUTE(SUBSTITUTE(UPPER(TRIM($A2542)),"Á","A"),"É","E"),"Í","I"),"Ó","O"),"Ú","U"),"Ñ","N"),"Ü","U"))</f>
        <v/>
      </c>
      <c r="Z2542" s="26" t="str">
        <f aca="false">IF($Y2542="","",LEFT($Y2542,1)&amp;" "&amp;TRIM(RIGHT(SUBSTITUTE($Y2542," ",REPT(" ",50)),50)))</f>
        <v/>
      </c>
      <c r="AA2542" s="27" t="str">
        <f aca="false">IF($AF2542="","",IF(COUNTIF(Validation!$U$19:$U$178,$AF2542)&gt;0,"OK","NO MATCH"))</f>
        <v/>
      </c>
      <c r="AB2542" s="27" t="str">
        <f aca="false">IF($W2542=0,"",IF(AND($W2542&gt;=Validation!$B$3,$W2542&lt;=Validation!$C$3),"Yes","No"))</f>
        <v/>
      </c>
      <c r="AC2542" s="26" t="str">
        <f aca="false">IF($A2542="","",$AF2542&amp;"|"&amp;TEXT($W2542,"yyyy-mm-dd")&amp;"|"&amp;$J2542&amp;"|"&amp;$N2542)</f>
        <v/>
      </c>
      <c r="AD2542" s="27" t="str">
        <f aca="false">IF($AC2542="","",IF(COUNTIF($AC$2:$AC$3000,$AC2542)&gt;1,"REVIEW","OK"))</f>
        <v/>
      </c>
      <c r="AE2542" s="27" t="str">
        <f aca="false">IF(OR($W2542=0,$O2542=""),"",IF(IFERROR(IF(ISNUMBER($O2542),INT($O2542),DATE(VALUE(MID(SUBSTITUTE(LEFT($O2542,FIND(" ",$O2542&amp;" ")-1),"/",REPT(" ",20)),41,20)),VALUE(LEFT(SUBSTITUTE(LEFT($O2542,FIND(" ",$O2542&amp;" ")-1),"/",REPT(" ",20)),20)),VALUE(MID(SUBSTITUTE(LEFT($O2542,FIND(" ",$O2542&amp;" ")-1),"/",REPT(" ",20)),21,20)))),0)&gt;$W2542,"Late","Same day"))</f>
        <v/>
      </c>
      <c r="AF2542" s="26" t="str">
        <f aca="false">IF($A2542="","",IFERROR(INDEX(Validation!$C$193:$C$217,MATCH($A2542,Validation!$A$193:$A$217,0)),IF(COUNTIF(Validation!$U$19:$U$178,$Z2542)&gt;0,$Z2542,IF(COUNTIF(Validation!$S$19:$S$178,$AI2542)=1,INDEX(Validation!$U$19:$U$178,MATCH($AI2542,Validation!$S$19:$S$178,0)),$Z2542))))</f>
        <v/>
      </c>
      <c r="AG2542" s="27" t="str">
        <f aca="false">IF(COUNTA($A2542:$U2542)=0,"",IF($A2542="","No name",IF($F2542="","No date",IF($W2542=0,"Date ilegible",IF(NOT(ISNUMBER($N2542)),"Hours no numéricas",IF($AA2542="NO MATCH","Person no identificada","OK"))))))</f>
        <v/>
      </c>
      <c r="AH2542" s="27" t="str">
        <f aca="false">IF($W2542=0,"No date",IF($W2542&lt;Validation!$B$3,"Before period",IF($W2542&gt;Validation!$C$3,"After period","In period")))</f>
        <v>No date</v>
      </c>
      <c r="AI2542" s="26" t="str">
        <f aca="false">IF($Y2542="","",TRIM(RIGHT(SUBSTITUTE($Y2542," ",REPT(" ",50)),50)))</f>
        <v/>
      </c>
      <c r="AJ2542" s="27" t="str">
        <f aca="false">IF($A2542="","",IF(NOT(ISERROR(MATCH($A2542,Validation!$A$193:$A$217,0))),"Manual mapping",IF(COUNTIF(Validation!$U$19:$U$178,$Z2542)&gt;0,"Direct",IF(COUNTIF(Validation!$S$19:$S$178,$AI2542)=1,"By surname","Unresolved"))))</f>
        <v/>
      </c>
      <c r="AK2542" s="28" t="str">
        <f aca="false">IF($L2542="","",IF(MATCH($L2542,$L$2:$L$3000,0)&lt;&gt;ROW()-1,"",COUNT($AK$1:$AK2541)+1))</f>
        <v/>
      </c>
      <c r="AL2542" s="28" t="str">
        <f aca="false">IF($G2542="","",IF(MATCH($G2542,$G$2:$G$3000,0)&lt;&gt;ROW()-1,"",COUNT($AL$1:$AL2541)+1))</f>
        <v/>
      </c>
      <c r="AM2542" s="28" t="str">
        <f aca="false">IF($H2542="","",IF(MATCH($H2542,$H$2:$H$3000,0)&lt;&gt;ROW()-1,"",COUNT($AM$1:$AM2541)+1))</f>
        <v/>
      </c>
      <c r="AN2542" s="28" t="str">
        <f aca="false">IF($I2542="","",IF(MATCH($I2542,$I$2:$I$3000,0)&lt;&gt;ROW()-1,"",COUNT($AN$1:$AN2541)+1))</f>
        <v/>
      </c>
      <c r="AO2542" s="28" t="str">
        <f aca="false">IF($Q2542="","",IF(MATCH($Q2542,$Q$2:$Q$3000,0)&lt;&gt;ROW()-1,"",COUNT($AO$1:$AO2541)+1))</f>
        <v/>
      </c>
    </row>
    <row r="2543" customFormat="false" ht="12.75" hidden="false" customHeight="true" outlineLevel="0" collapsed="false">
      <c r="W2543" s="24" t="n">
        <f aca="false">IF($F2543="",0,IFERROR(IF(ISNUMBER($F2543),INT($F2543),DATE(VALUE(MID(SUBSTITUTE(LEFT($F2543,FIND(" ",$F2543&amp;" ")-1),"/",REPT(" ",20)),41,20)),VALUE(LEFT(SUBSTITUTE(LEFT($F2543,FIND(" ",$F2543&amp;" ")-1),"/",REPT(" ",20)),20)),VALUE(MID(SUBSTITUTE(LEFT($F2543,FIND(" ",$F2543&amp;" ")-1),"/",REPT(" ",20)),21,20)))),0))</f>
        <v>0</v>
      </c>
      <c r="X2543" s="25" t="str">
        <f aca="false">IF(ISNUMBER($N2543),$N2543*Validation!$B$5,"")</f>
        <v/>
      </c>
      <c r="Y2543" s="26" t="str">
        <f aca="false">IF($A2543="","",SUBSTITUTE(SUBSTITUTE(SUBSTITUTE(SUBSTITUTE(SUBSTITUTE(SUBSTITUTE(SUBSTITUTE(UPPER(TRIM($A2543)),"Á","A"),"É","E"),"Í","I"),"Ó","O"),"Ú","U"),"Ñ","N"),"Ü","U"))</f>
        <v/>
      </c>
      <c r="Z2543" s="26" t="str">
        <f aca="false">IF($Y2543="","",LEFT($Y2543,1)&amp;" "&amp;TRIM(RIGHT(SUBSTITUTE($Y2543," ",REPT(" ",50)),50)))</f>
        <v/>
      </c>
      <c r="AA2543" s="27" t="str">
        <f aca="false">IF($AF2543="","",IF(COUNTIF(Validation!$U$19:$U$178,$AF2543)&gt;0,"OK","NO MATCH"))</f>
        <v/>
      </c>
      <c r="AB2543" s="27" t="str">
        <f aca="false">IF($W2543=0,"",IF(AND($W2543&gt;=Validation!$B$3,$W2543&lt;=Validation!$C$3),"Yes","No"))</f>
        <v/>
      </c>
      <c r="AC2543" s="26" t="str">
        <f aca="false">IF($A2543="","",$AF2543&amp;"|"&amp;TEXT($W2543,"yyyy-mm-dd")&amp;"|"&amp;$J2543&amp;"|"&amp;$N2543)</f>
        <v/>
      </c>
      <c r="AD2543" s="27" t="str">
        <f aca="false">IF($AC2543="","",IF(COUNTIF($AC$2:$AC$3000,$AC2543)&gt;1,"REVIEW","OK"))</f>
        <v/>
      </c>
      <c r="AE2543" s="27" t="str">
        <f aca="false">IF(OR($W2543=0,$O2543=""),"",IF(IFERROR(IF(ISNUMBER($O2543),INT($O2543),DATE(VALUE(MID(SUBSTITUTE(LEFT($O2543,FIND(" ",$O2543&amp;" ")-1),"/",REPT(" ",20)),41,20)),VALUE(LEFT(SUBSTITUTE(LEFT($O2543,FIND(" ",$O2543&amp;" ")-1),"/",REPT(" ",20)),20)),VALUE(MID(SUBSTITUTE(LEFT($O2543,FIND(" ",$O2543&amp;" ")-1),"/",REPT(" ",20)),21,20)))),0)&gt;$W2543,"Late","Same day"))</f>
        <v/>
      </c>
      <c r="AF2543" s="26" t="str">
        <f aca="false">IF($A2543="","",IFERROR(INDEX(Validation!$C$193:$C$217,MATCH($A2543,Validation!$A$193:$A$217,0)),IF(COUNTIF(Validation!$U$19:$U$178,$Z2543)&gt;0,$Z2543,IF(COUNTIF(Validation!$S$19:$S$178,$AI2543)=1,INDEX(Validation!$U$19:$U$178,MATCH($AI2543,Validation!$S$19:$S$178,0)),$Z2543))))</f>
        <v/>
      </c>
      <c r="AG2543" s="27" t="str">
        <f aca="false">IF(COUNTA($A2543:$U2543)=0,"",IF($A2543="","No name",IF($F2543="","No date",IF($W2543=0,"Date ilegible",IF(NOT(ISNUMBER($N2543)),"Hours no numéricas",IF($AA2543="NO MATCH","Person no identificada","OK"))))))</f>
        <v/>
      </c>
      <c r="AH2543" s="27" t="str">
        <f aca="false">IF($W2543=0,"No date",IF($W2543&lt;Validation!$B$3,"Before period",IF($W2543&gt;Validation!$C$3,"After period","In period")))</f>
        <v>No date</v>
      </c>
      <c r="AI2543" s="26" t="str">
        <f aca="false">IF($Y2543="","",TRIM(RIGHT(SUBSTITUTE($Y2543," ",REPT(" ",50)),50)))</f>
        <v/>
      </c>
      <c r="AJ2543" s="27" t="str">
        <f aca="false">IF($A2543="","",IF(NOT(ISERROR(MATCH($A2543,Validation!$A$193:$A$217,0))),"Manual mapping",IF(COUNTIF(Validation!$U$19:$U$178,$Z2543)&gt;0,"Direct",IF(COUNTIF(Validation!$S$19:$S$178,$AI2543)=1,"By surname","Unresolved"))))</f>
        <v/>
      </c>
      <c r="AK2543" s="28" t="str">
        <f aca="false">IF($L2543="","",IF(MATCH($L2543,$L$2:$L$3000,0)&lt;&gt;ROW()-1,"",COUNT($AK$1:$AK2542)+1))</f>
        <v/>
      </c>
      <c r="AL2543" s="28" t="str">
        <f aca="false">IF($G2543="","",IF(MATCH($G2543,$G$2:$G$3000,0)&lt;&gt;ROW()-1,"",COUNT($AL$1:$AL2542)+1))</f>
        <v/>
      </c>
      <c r="AM2543" s="28" t="str">
        <f aca="false">IF($H2543="","",IF(MATCH($H2543,$H$2:$H$3000,0)&lt;&gt;ROW()-1,"",COUNT($AM$1:$AM2542)+1))</f>
        <v/>
      </c>
      <c r="AN2543" s="28" t="str">
        <f aca="false">IF($I2543="","",IF(MATCH($I2543,$I$2:$I$3000,0)&lt;&gt;ROW()-1,"",COUNT($AN$1:$AN2542)+1))</f>
        <v/>
      </c>
      <c r="AO2543" s="28" t="str">
        <f aca="false">IF($Q2543="","",IF(MATCH($Q2543,$Q$2:$Q$3000,0)&lt;&gt;ROW()-1,"",COUNT($AO$1:$AO2542)+1))</f>
        <v/>
      </c>
    </row>
    <row r="2544" customFormat="false" ht="12.75" hidden="false" customHeight="true" outlineLevel="0" collapsed="false">
      <c r="W2544" s="24" t="n">
        <f aca="false">IF($F2544="",0,IFERROR(IF(ISNUMBER($F2544),INT($F2544),DATE(VALUE(MID(SUBSTITUTE(LEFT($F2544,FIND(" ",$F2544&amp;" ")-1),"/",REPT(" ",20)),41,20)),VALUE(LEFT(SUBSTITUTE(LEFT($F2544,FIND(" ",$F2544&amp;" ")-1),"/",REPT(" ",20)),20)),VALUE(MID(SUBSTITUTE(LEFT($F2544,FIND(" ",$F2544&amp;" ")-1),"/",REPT(" ",20)),21,20)))),0))</f>
        <v>0</v>
      </c>
      <c r="X2544" s="25" t="str">
        <f aca="false">IF(ISNUMBER($N2544),$N2544*Validation!$B$5,"")</f>
        <v/>
      </c>
      <c r="Y2544" s="26" t="str">
        <f aca="false">IF($A2544="","",SUBSTITUTE(SUBSTITUTE(SUBSTITUTE(SUBSTITUTE(SUBSTITUTE(SUBSTITUTE(SUBSTITUTE(UPPER(TRIM($A2544)),"Á","A"),"É","E"),"Í","I"),"Ó","O"),"Ú","U"),"Ñ","N"),"Ü","U"))</f>
        <v/>
      </c>
      <c r="Z2544" s="26" t="str">
        <f aca="false">IF($Y2544="","",LEFT($Y2544,1)&amp;" "&amp;TRIM(RIGHT(SUBSTITUTE($Y2544," ",REPT(" ",50)),50)))</f>
        <v/>
      </c>
      <c r="AA2544" s="27" t="str">
        <f aca="false">IF($AF2544="","",IF(COUNTIF(Validation!$U$19:$U$178,$AF2544)&gt;0,"OK","NO MATCH"))</f>
        <v/>
      </c>
      <c r="AB2544" s="27" t="str">
        <f aca="false">IF($W2544=0,"",IF(AND($W2544&gt;=Validation!$B$3,$W2544&lt;=Validation!$C$3),"Yes","No"))</f>
        <v/>
      </c>
      <c r="AC2544" s="26" t="str">
        <f aca="false">IF($A2544="","",$AF2544&amp;"|"&amp;TEXT($W2544,"yyyy-mm-dd")&amp;"|"&amp;$J2544&amp;"|"&amp;$N2544)</f>
        <v/>
      </c>
      <c r="AD2544" s="27" t="str">
        <f aca="false">IF($AC2544="","",IF(COUNTIF($AC$2:$AC$3000,$AC2544)&gt;1,"REVIEW","OK"))</f>
        <v/>
      </c>
      <c r="AE2544" s="27" t="str">
        <f aca="false">IF(OR($W2544=0,$O2544=""),"",IF(IFERROR(IF(ISNUMBER($O2544),INT($O2544),DATE(VALUE(MID(SUBSTITUTE(LEFT($O2544,FIND(" ",$O2544&amp;" ")-1),"/",REPT(" ",20)),41,20)),VALUE(LEFT(SUBSTITUTE(LEFT($O2544,FIND(" ",$O2544&amp;" ")-1),"/",REPT(" ",20)),20)),VALUE(MID(SUBSTITUTE(LEFT($O2544,FIND(" ",$O2544&amp;" ")-1),"/",REPT(" ",20)),21,20)))),0)&gt;$W2544,"Late","Same day"))</f>
        <v/>
      </c>
      <c r="AF2544" s="26" t="str">
        <f aca="false">IF($A2544="","",IFERROR(INDEX(Validation!$C$193:$C$217,MATCH($A2544,Validation!$A$193:$A$217,0)),IF(COUNTIF(Validation!$U$19:$U$178,$Z2544)&gt;0,$Z2544,IF(COUNTIF(Validation!$S$19:$S$178,$AI2544)=1,INDEX(Validation!$U$19:$U$178,MATCH($AI2544,Validation!$S$19:$S$178,0)),$Z2544))))</f>
        <v/>
      </c>
      <c r="AG2544" s="27" t="str">
        <f aca="false">IF(COUNTA($A2544:$U2544)=0,"",IF($A2544="","No name",IF($F2544="","No date",IF($W2544=0,"Date ilegible",IF(NOT(ISNUMBER($N2544)),"Hours no numéricas",IF($AA2544="NO MATCH","Person no identificada","OK"))))))</f>
        <v/>
      </c>
      <c r="AH2544" s="27" t="str">
        <f aca="false">IF($W2544=0,"No date",IF($W2544&lt;Validation!$B$3,"Before period",IF($W2544&gt;Validation!$C$3,"After period","In period")))</f>
        <v>No date</v>
      </c>
      <c r="AI2544" s="26" t="str">
        <f aca="false">IF($Y2544="","",TRIM(RIGHT(SUBSTITUTE($Y2544," ",REPT(" ",50)),50)))</f>
        <v/>
      </c>
      <c r="AJ2544" s="27" t="str">
        <f aca="false">IF($A2544="","",IF(NOT(ISERROR(MATCH($A2544,Validation!$A$193:$A$217,0))),"Manual mapping",IF(COUNTIF(Validation!$U$19:$U$178,$Z2544)&gt;0,"Direct",IF(COUNTIF(Validation!$S$19:$S$178,$AI2544)=1,"By surname","Unresolved"))))</f>
        <v/>
      </c>
      <c r="AK2544" s="28" t="str">
        <f aca="false">IF($L2544="","",IF(MATCH($L2544,$L$2:$L$3000,0)&lt;&gt;ROW()-1,"",COUNT($AK$1:$AK2543)+1))</f>
        <v/>
      </c>
      <c r="AL2544" s="28" t="str">
        <f aca="false">IF($G2544="","",IF(MATCH($G2544,$G$2:$G$3000,0)&lt;&gt;ROW()-1,"",COUNT($AL$1:$AL2543)+1))</f>
        <v/>
      </c>
      <c r="AM2544" s="28" t="str">
        <f aca="false">IF($H2544="","",IF(MATCH($H2544,$H$2:$H$3000,0)&lt;&gt;ROW()-1,"",COUNT($AM$1:$AM2543)+1))</f>
        <v/>
      </c>
      <c r="AN2544" s="28" t="str">
        <f aca="false">IF($I2544="","",IF(MATCH($I2544,$I$2:$I$3000,0)&lt;&gt;ROW()-1,"",COUNT($AN$1:$AN2543)+1))</f>
        <v/>
      </c>
      <c r="AO2544" s="28" t="str">
        <f aca="false">IF($Q2544="","",IF(MATCH($Q2544,$Q$2:$Q$3000,0)&lt;&gt;ROW()-1,"",COUNT($AO$1:$AO2543)+1))</f>
        <v/>
      </c>
    </row>
    <row r="2545" customFormat="false" ht="12.75" hidden="false" customHeight="true" outlineLevel="0" collapsed="false">
      <c r="W2545" s="24" t="n">
        <f aca="false">IF($F2545="",0,IFERROR(IF(ISNUMBER($F2545),INT($F2545),DATE(VALUE(MID(SUBSTITUTE(LEFT($F2545,FIND(" ",$F2545&amp;" ")-1),"/",REPT(" ",20)),41,20)),VALUE(LEFT(SUBSTITUTE(LEFT($F2545,FIND(" ",$F2545&amp;" ")-1),"/",REPT(" ",20)),20)),VALUE(MID(SUBSTITUTE(LEFT($F2545,FIND(" ",$F2545&amp;" ")-1),"/",REPT(" ",20)),21,20)))),0))</f>
        <v>0</v>
      </c>
      <c r="X2545" s="25" t="str">
        <f aca="false">IF(ISNUMBER($N2545),$N2545*Validation!$B$5,"")</f>
        <v/>
      </c>
      <c r="Y2545" s="26" t="str">
        <f aca="false">IF($A2545="","",SUBSTITUTE(SUBSTITUTE(SUBSTITUTE(SUBSTITUTE(SUBSTITUTE(SUBSTITUTE(SUBSTITUTE(UPPER(TRIM($A2545)),"Á","A"),"É","E"),"Í","I"),"Ó","O"),"Ú","U"),"Ñ","N"),"Ü","U"))</f>
        <v/>
      </c>
      <c r="Z2545" s="26" t="str">
        <f aca="false">IF($Y2545="","",LEFT($Y2545,1)&amp;" "&amp;TRIM(RIGHT(SUBSTITUTE($Y2545," ",REPT(" ",50)),50)))</f>
        <v/>
      </c>
      <c r="AA2545" s="27" t="str">
        <f aca="false">IF($AF2545="","",IF(COUNTIF(Validation!$U$19:$U$178,$AF2545)&gt;0,"OK","NO MATCH"))</f>
        <v/>
      </c>
      <c r="AB2545" s="27" t="str">
        <f aca="false">IF($W2545=0,"",IF(AND($W2545&gt;=Validation!$B$3,$W2545&lt;=Validation!$C$3),"Yes","No"))</f>
        <v/>
      </c>
      <c r="AC2545" s="26" t="str">
        <f aca="false">IF($A2545="","",$AF2545&amp;"|"&amp;TEXT($W2545,"yyyy-mm-dd")&amp;"|"&amp;$J2545&amp;"|"&amp;$N2545)</f>
        <v/>
      </c>
      <c r="AD2545" s="27" t="str">
        <f aca="false">IF($AC2545="","",IF(COUNTIF($AC$2:$AC$3000,$AC2545)&gt;1,"REVIEW","OK"))</f>
        <v/>
      </c>
      <c r="AE2545" s="27" t="str">
        <f aca="false">IF(OR($W2545=0,$O2545=""),"",IF(IFERROR(IF(ISNUMBER($O2545),INT($O2545),DATE(VALUE(MID(SUBSTITUTE(LEFT($O2545,FIND(" ",$O2545&amp;" ")-1),"/",REPT(" ",20)),41,20)),VALUE(LEFT(SUBSTITUTE(LEFT($O2545,FIND(" ",$O2545&amp;" ")-1),"/",REPT(" ",20)),20)),VALUE(MID(SUBSTITUTE(LEFT($O2545,FIND(" ",$O2545&amp;" ")-1),"/",REPT(" ",20)),21,20)))),0)&gt;$W2545,"Late","Same day"))</f>
        <v/>
      </c>
      <c r="AF2545" s="26" t="str">
        <f aca="false">IF($A2545="","",IFERROR(INDEX(Validation!$C$193:$C$217,MATCH($A2545,Validation!$A$193:$A$217,0)),IF(COUNTIF(Validation!$U$19:$U$178,$Z2545)&gt;0,$Z2545,IF(COUNTIF(Validation!$S$19:$S$178,$AI2545)=1,INDEX(Validation!$U$19:$U$178,MATCH($AI2545,Validation!$S$19:$S$178,0)),$Z2545))))</f>
        <v/>
      </c>
      <c r="AG2545" s="27" t="str">
        <f aca="false">IF(COUNTA($A2545:$U2545)=0,"",IF($A2545="","No name",IF($F2545="","No date",IF($W2545=0,"Date ilegible",IF(NOT(ISNUMBER($N2545)),"Hours no numéricas",IF($AA2545="NO MATCH","Person no identificada","OK"))))))</f>
        <v/>
      </c>
      <c r="AH2545" s="27" t="str">
        <f aca="false">IF($W2545=0,"No date",IF($W2545&lt;Validation!$B$3,"Before period",IF($W2545&gt;Validation!$C$3,"After period","In period")))</f>
        <v>No date</v>
      </c>
      <c r="AI2545" s="26" t="str">
        <f aca="false">IF($Y2545="","",TRIM(RIGHT(SUBSTITUTE($Y2545," ",REPT(" ",50)),50)))</f>
        <v/>
      </c>
      <c r="AJ2545" s="27" t="str">
        <f aca="false">IF($A2545="","",IF(NOT(ISERROR(MATCH($A2545,Validation!$A$193:$A$217,0))),"Manual mapping",IF(COUNTIF(Validation!$U$19:$U$178,$Z2545)&gt;0,"Direct",IF(COUNTIF(Validation!$S$19:$S$178,$AI2545)=1,"By surname","Unresolved"))))</f>
        <v/>
      </c>
      <c r="AK2545" s="28" t="str">
        <f aca="false">IF($L2545="","",IF(MATCH($L2545,$L$2:$L$3000,0)&lt;&gt;ROW()-1,"",COUNT($AK$1:$AK2544)+1))</f>
        <v/>
      </c>
      <c r="AL2545" s="28" t="str">
        <f aca="false">IF($G2545="","",IF(MATCH($G2545,$G$2:$G$3000,0)&lt;&gt;ROW()-1,"",COUNT($AL$1:$AL2544)+1))</f>
        <v/>
      </c>
      <c r="AM2545" s="28" t="str">
        <f aca="false">IF($H2545="","",IF(MATCH($H2545,$H$2:$H$3000,0)&lt;&gt;ROW()-1,"",COUNT($AM$1:$AM2544)+1))</f>
        <v/>
      </c>
      <c r="AN2545" s="28" t="str">
        <f aca="false">IF($I2545="","",IF(MATCH($I2545,$I$2:$I$3000,0)&lt;&gt;ROW()-1,"",COUNT($AN$1:$AN2544)+1))</f>
        <v/>
      </c>
      <c r="AO2545" s="28" t="str">
        <f aca="false">IF($Q2545="","",IF(MATCH($Q2545,$Q$2:$Q$3000,0)&lt;&gt;ROW()-1,"",COUNT($AO$1:$AO2544)+1))</f>
        <v/>
      </c>
    </row>
    <row r="2546" customFormat="false" ht="12.75" hidden="false" customHeight="true" outlineLevel="0" collapsed="false">
      <c r="W2546" s="24" t="n">
        <f aca="false">IF($F2546="",0,IFERROR(IF(ISNUMBER($F2546),INT($F2546),DATE(VALUE(MID(SUBSTITUTE(LEFT($F2546,FIND(" ",$F2546&amp;" ")-1),"/",REPT(" ",20)),41,20)),VALUE(LEFT(SUBSTITUTE(LEFT($F2546,FIND(" ",$F2546&amp;" ")-1),"/",REPT(" ",20)),20)),VALUE(MID(SUBSTITUTE(LEFT($F2546,FIND(" ",$F2546&amp;" ")-1),"/",REPT(" ",20)),21,20)))),0))</f>
        <v>0</v>
      </c>
      <c r="X2546" s="25" t="str">
        <f aca="false">IF(ISNUMBER($N2546),$N2546*Validation!$B$5,"")</f>
        <v/>
      </c>
      <c r="Y2546" s="26" t="str">
        <f aca="false">IF($A2546="","",SUBSTITUTE(SUBSTITUTE(SUBSTITUTE(SUBSTITUTE(SUBSTITUTE(SUBSTITUTE(SUBSTITUTE(UPPER(TRIM($A2546)),"Á","A"),"É","E"),"Í","I"),"Ó","O"),"Ú","U"),"Ñ","N"),"Ü","U"))</f>
        <v/>
      </c>
      <c r="Z2546" s="26" t="str">
        <f aca="false">IF($Y2546="","",LEFT($Y2546,1)&amp;" "&amp;TRIM(RIGHT(SUBSTITUTE($Y2546," ",REPT(" ",50)),50)))</f>
        <v/>
      </c>
      <c r="AA2546" s="27" t="str">
        <f aca="false">IF($AF2546="","",IF(COUNTIF(Validation!$U$19:$U$178,$AF2546)&gt;0,"OK","NO MATCH"))</f>
        <v/>
      </c>
      <c r="AB2546" s="27" t="str">
        <f aca="false">IF($W2546=0,"",IF(AND($W2546&gt;=Validation!$B$3,$W2546&lt;=Validation!$C$3),"Yes","No"))</f>
        <v/>
      </c>
      <c r="AC2546" s="26" t="str">
        <f aca="false">IF($A2546="","",$AF2546&amp;"|"&amp;TEXT($W2546,"yyyy-mm-dd")&amp;"|"&amp;$J2546&amp;"|"&amp;$N2546)</f>
        <v/>
      </c>
      <c r="AD2546" s="27" t="str">
        <f aca="false">IF($AC2546="","",IF(COUNTIF($AC$2:$AC$3000,$AC2546)&gt;1,"REVIEW","OK"))</f>
        <v/>
      </c>
      <c r="AE2546" s="27" t="str">
        <f aca="false">IF(OR($W2546=0,$O2546=""),"",IF(IFERROR(IF(ISNUMBER($O2546),INT($O2546),DATE(VALUE(MID(SUBSTITUTE(LEFT($O2546,FIND(" ",$O2546&amp;" ")-1),"/",REPT(" ",20)),41,20)),VALUE(LEFT(SUBSTITUTE(LEFT($O2546,FIND(" ",$O2546&amp;" ")-1),"/",REPT(" ",20)),20)),VALUE(MID(SUBSTITUTE(LEFT($O2546,FIND(" ",$O2546&amp;" ")-1),"/",REPT(" ",20)),21,20)))),0)&gt;$W2546,"Late","Same day"))</f>
        <v/>
      </c>
      <c r="AF2546" s="26" t="str">
        <f aca="false">IF($A2546="","",IFERROR(INDEX(Validation!$C$193:$C$217,MATCH($A2546,Validation!$A$193:$A$217,0)),IF(COUNTIF(Validation!$U$19:$U$178,$Z2546)&gt;0,$Z2546,IF(COUNTIF(Validation!$S$19:$S$178,$AI2546)=1,INDEX(Validation!$U$19:$U$178,MATCH($AI2546,Validation!$S$19:$S$178,0)),$Z2546))))</f>
        <v/>
      </c>
      <c r="AG2546" s="27" t="str">
        <f aca="false">IF(COUNTA($A2546:$U2546)=0,"",IF($A2546="","No name",IF($F2546="","No date",IF($W2546=0,"Date ilegible",IF(NOT(ISNUMBER($N2546)),"Hours no numéricas",IF($AA2546="NO MATCH","Person no identificada","OK"))))))</f>
        <v/>
      </c>
      <c r="AH2546" s="27" t="str">
        <f aca="false">IF($W2546=0,"No date",IF($W2546&lt;Validation!$B$3,"Before period",IF($W2546&gt;Validation!$C$3,"After period","In period")))</f>
        <v>No date</v>
      </c>
      <c r="AI2546" s="26" t="str">
        <f aca="false">IF($Y2546="","",TRIM(RIGHT(SUBSTITUTE($Y2546," ",REPT(" ",50)),50)))</f>
        <v/>
      </c>
      <c r="AJ2546" s="27" t="str">
        <f aca="false">IF($A2546="","",IF(NOT(ISERROR(MATCH($A2546,Validation!$A$193:$A$217,0))),"Manual mapping",IF(COUNTIF(Validation!$U$19:$U$178,$Z2546)&gt;0,"Direct",IF(COUNTIF(Validation!$S$19:$S$178,$AI2546)=1,"By surname","Unresolved"))))</f>
        <v/>
      </c>
      <c r="AK2546" s="28" t="str">
        <f aca="false">IF($L2546="","",IF(MATCH($L2546,$L$2:$L$3000,0)&lt;&gt;ROW()-1,"",COUNT($AK$1:$AK2545)+1))</f>
        <v/>
      </c>
      <c r="AL2546" s="28" t="str">
        <f aca="false">IF($G2546="","",IF(MATCH($G2546,$G$2:$G$3000,0)&lt;&gt;ROW()-1,"",COUNT($AL$1:$AL2545)+1))</f>
        <v/>
      </c>
      <c r="AM2546" s="28" t="str">
        <f aca="false">IF($H2546="","",IF(MATCH($H2546,$H$2:$H$3000,0)&lt;&gt;ROW()-1,"",COUNT($AM$1:$AM2545)+1))</f>
        <v/>
      </c>
      <c r="AN2546" s="28" t="str">
        <f aca="false">IF($I2546="","",IF(MATCH($I2546,$I$2:$I$3000,0)&lt;&gt;ROW()-1,"",COUNT($AN$1:$AN2545)+1))</f>
        <v/>
      </c>
      <c r="AO2546" s="28" t="str">
        <f aca="false">IF($Q2546="","",IF(MATCH($Q2546,$Q$2:$Q$3000,0)&lt;&gt;ROW()-1,"",COUNT($AO$1:$AO2545)+1))</f>
        <v/>
      </c>
    </row>
    <row r="2547" customFormat="false" ht="12.75" hidden="false" customHeight="true" outlineLevel="0" collapsed="false">
      <c r="W2547" s="24" t="n">
        <f aca="false">IF($F2547="",0,IFERROR(IF(ISNUMBER($F2547),INT($F2547),DATE(VALUE(MID(SUBSTITUTE(LEFT($F2547,FIND(" ",$F2547&amp;" ")-1),"/",REPT(" ",20)),41,20)),VALUE(LEFT(SUBSTITUTE(LEFT($F2547,FIND(" ",$F2547&amp;" ")-1),"/",REPT(" ",20)),20)),VALUE(MID(SUBSTITUTE(LEFT($F2547,FIND(" ",$F2547&amp;" ")-1),"/",REPT(" ",20)),21,20)))),0))</f>
        <v>0</v>
      </c>
      <c r="X2547" s="25" t="str">
        <f aca="false">IF(ISNUMBER($N2547),$N2547*Validation!$B$5,"")</f>
        <v/>
      </c>
      <c r="Y2547" s="26" t="str">
        <f aca="false">IF($A2547="","",SUBSTITUTE(SUBSTITUTE(SUBSTITUTE(SUBSTITUTE(SUBSTITUTE(SUBSTITUTE(SUBSTITUTE(UPPER(TRIM($A2547)),"Á","A"),"É","E"),"Í","I"),"Ó","O"),"Ú","U"),"Ñ","N"),"Ü","U"))</f>
        <v/>
      </c>
      <c r="Z2547" s="26" t="str">
        <f aca="false">IF($Y2547="","",LEFT($Y2547,1)&amp;" "&amp;TRIM(RIGHT(SUBSTITUTE($Y2547," ",REPT(" ",50)),50)))</f>
        <v/>
      </c>
      <c r="AA2547" s="27" t="str">
        <f aca="false">IF($AF2547="","",IF(COUNTIF(Validation!$U$19:$U$178,$AF2547)&gt;0,"OK","NO MATCH"))</f>
        <v/>
      </c>
      <c r="AB2547" s="27" t="str">
        <f aca="false">IF($W2547=0,"",IF(AND($W2547&gt;=Validation!$B$3,$W2547&lt;=Validation!$C$3),"Yes","No"))</f>
        <v/>
      </c>
      <c r="AC2547" s="26" t="str">
        <f aca="false">IF($A2547="","",$AF2547&amp;"|"&amp;TEXT($W2547,"yyyy-mm-dd")&amp;"|"&amp;$J2547&amp;"|"&amp;$N2547)</f>
        <v/>
      </c>
      <c r="AD2547" s="27" t="str">
        <f aca="false">IF($AC2547="","",IF(COUNTIF($AC$2:$AC$3000,$AC2547)&gt;1,"REVIEW","OK"))</f>
        <v/>
      </c>
      <c r="AE2547" s="27" t="str">
        <f aca="false">IF(OR($W2547=0,$O2547=""),"",IF(IFERROR(IF(ISNUMBER($O2547),INT($O2547),DATE(VALUE(MID(SUBSTITUTE(LEFT($O2547,FIND(" ",$O2547&amp;" ")-1),"/",REPT(" ",20)),41,20)),VALUE(LEFT(SUBSTITUTE(LEFT($O2547,FIND(" ",$O2547&amp;" ")-1),"/",REPT(" ",20)),20)),VALUE(MID(SUBSTITUTE(LEFT($O2547,FIND(" ",$O2547&amp;" ")-1),"/",REPT(" ",20)),21,20)))),0)&gt;$W2547,"Late","Same day"))</f>
        <v/>
      </c>
      <c r="AF2547" s="26" t="str">
        <f aca="false">IF($A2547="","",IFERROR(INDEX(Validation!$C$193:$C$217,MATCH($A2547,Validation!$A$193:$A$217,0)),IF(COUNTIF(Validation!$U$19:$U$178,$Z2547)&gt;0,$Z2547,IF(COUNTIF(Validation!$S$19:$S$178,$AI2547)=1,INDEX(Validation!$U$19:$U$178,MATCH($AI2547,Validation!$S$19:$S$178,0)),$Z2547))))</f>
        <v/>
      </c>
      <c r="AG2547" s="27" t="str">
        <f aca="false">IF(COUNTA($A2547:$U2547)=0,"",IF($A2547="","No name",IF($F2547="","No date",IF($W2547=0,"Date ilegible",IF(NOT(ISNUMBER($N2547)),"Hours no numéricas",IF($AA2547="NO MATCH","Person no identificada","OK"))))))</f>
        <v/>
      </c>
      <c r="AH2547" s="27" t="str">
        <f aca="false">IF($W2547=0,"No date",IF($W2547&lt;Validation!$B$3,"Before period",IF($W2547&gt;Validation!$C$3,"After period","In period")))</f>
        <v>No date</v>
      </c>
      <c r="AI2547" s="26" t="str">
        <f aca="false">IF($Y2547="","",TRIM(RIGHT(SUBSTITUTE($Y2547," ",REPT(" ",50)),50)))</f>
        <v/>
      </c>
      <c r="AJ2547" s="27" t="str">
        <f aca="false">IF($A2547="","",IF(NOT(ISERROR(MATCH($A2547,Validation!$A$193:$A$217,0))),"Manual mapping",IF(COUNTIF(Validation!$U$19:$U$178,$Z2547)&gt;0,"Direct",IF(COUNTIF(Validation!$S$19:$S$178,$AI2547)=1,"By surname","Unresolved"))))</f>
        <v/>
      </c>
      <c r="AK2547" s="28" t="str">
        <f aca="false">IF($L2547="","",IF(MATCH($L2547,$L$2:$L$3000,0)&lt;&gt;ROW()-1,"",COUNT($AK$1:$AK2546)+1))</f>
        <v/>
      </c>
      <c r="AL2547" s="28" t="str">
        <f aca="false">IF($G2547="","",IF(MATCH($G2547,$G$2:$G$3000,0)&lt;&gt;ROW()-1,"",COUNT($AL$1:$AL2546)+1))</f>
        <v/>
      </c>
      <c r="AM2547" s="28" t="str">
        <f aca="false">IF($H2547="","",IF(MATCH($H2547,$H$2:$H$3000,0)&lt;&gt;ROW()-1,"",COUNT($AM$1:$AM2546)+1))</f>
        <v/>
      </c>
      <c r="AN2547" s="28" t="str">
        <f aca="false">IF($I2547="","",IF(MATCH($I2547,$I$2:$I$3000,0)&lt;&gt;ROW()-1,"",COUNT($AN$1:$AN2546)+1))</f>
        <v/>
      </c>
      <c r="AO2547" s="28" t="str">
        <f aca="false">IF($Q2547="","",IF(MATCH($Q2547,$Q$2:$Q$3000,0)&lt;&gt;ROW()-1,"",COUNT($AO$1:$AO2546)+1))</f>
        <v/>
      </c>
    </row>
    <row r="2548" customFormat="false" ht="12.75" hidden="false" customHeight="true" outlineLevel="0" collapsed="false">
      <c r="W2548" s="24" t="n">
        <f aca="false">IF($F2548="",0,IFERROR(IF(ISNUMBER($F2548),INT($F2548),DATE(VALUE(MID(SUBSTITUTE(LEFT($F2548,FIND(" ",$F2548&amp;" ")-1),"/",REPT(" ",20)),41,20)),VALUE(LEFT(SUBSTITUTE(LEFT($F2548,FIND(" ",$F2548&amp;" ")-1),"/",REPT(" ",20)),20)),VALUE(MID(SUBSTITUTE(LEFT($F2548,FIND(" ",$F2548&amp;" ")-1),"/",REPT(" ",20)),21,20)))),0))</f>
        <v>0</v>
      </c>
      <c r="X2548" s="25" t="str">
        <f aca="false">IF(ISNUMBER($N2548),$N2548*Validation!$B$5,"")</f>
        <v/>
      </c>
      <c r="Y2548" s="26" t="str">
        <f aca="false">IF($A2548="","",SUBSTITUTE(SUBSTITUTE(SUBSTITUTE(SUBSTITUTE(SUBSTITUTE(SUBSTITUTE(SUBSTITUTE(UPPER(TRIM($A2548)),"Á","A"),"É","E"),"Í","I"),"Ó","O"),"Ú","U"),"Ñ","N"),"Ü","U"))</f>
        <v/>
      </c>
      <c r="Z2548" s="26" t="str">
        <f aca="false">IF($Y2548="","",LEFT($Y2548,1)&amp;" "&amp;TRIM(RIGHT(SUBSTITUTE($Y2548," ",REPT(" ",50)),50)))</f>
        <v/>
      </c>
      <c r="AA2548" s="27" t="str">
        <f aca="false">IF($AF2548="","",IF(COUNTIF(Validation!$U$19:$U$178,$AF2548)&gt;0,"OK","NO MATCH"))</f>
        <v/>
      </c>
      <c r="AB2548" s="27" t="str">
        <f aca="false">IF($W2548=0,"",IF(AND($W2548&gt;=Validation!$B$3,$W2548&lt;=Validation!$C$3),"Yes","No"))</f>
        <v/>
      </c>
      <c r="AC2548" s="26" t="str">
        <f aca="false">IF($A2548="","",$AF2548&amp;"|"&amp;TEXT($W2548,"yyyy-mm-dd")&amp;"|"&amp;$J2548&amp;"|"&amp;$N2548)</f>
        <v/>
      </c>
      <c r="AD2548" s="27" t="str">
        <f aca="false">IF($AC2548="","",IF(COUNTIF($AC$2:$AC$3000,$AC2548)&gt;1,"REVIEW","OK"))</f>
        <v/>
      </c>
      <c r="AE2548" s="27" t="str">
        <f aca="false">IF(OR($W2548=0,$O2548=""),"",IF(IFERROR(IF(ISNUMBER($O2548),INT($O2548),DATE(VALUE(MID(SUBSTITUTE(LEFT($O2548,FIND(" ",$O2548&amp;" ")-1),"/",REPT(" ",20)),41,20)),VALUE(LEFT(SUBSTITUTE(LEFT($O2548,FIND(" ",$O2548&amp;" ")-1),"/",REPT(" ",20)),20)),VALUE(MID(SUBSTITUTE(LEFT($O2548,FIND(" ",$O2548&amp;" ")-1),"/",REPT(" ",20)),21,20)))),0)&gt;$W2548,"Late","Same day"))</f>
        <v/>
      </c>
      <c r="AF2548" s="26" t="str">
        <f aca="false">IF($A2548="","",IFERROR(INDEX(Validation!$C$193:$C$217,MATCH($A2548,Validation!$A$193:$A$217,0)),IF(COUNTIF(Validation!$U$19:$U$178,$Z2548)&gt;0,$Z2548,IF(COUNTIF(Validation!$S$19:$S$178,$AI2548)=1,INDEX(Validation!$U$19:$U$178,MATCH($AI2548,Validation!$S$19:$S$178,0)),$Z2548))))</f>
        <v/>
      </c>
      <c r="AG2548" s="27" t="str">
        <f aca="false">IF(COUNTA($A2548:$U2548)=0,"",IF($A2548="","No name",IF($F2548="","No date",IF($W2548=0,"Date ilegible",IF(NOT(ISNUMBER($N2548)),"Hours no numéricas",IF($AA2548="NO MATCH","Person no identificada","OK"))))))</f>
        <v/>
      </c>
      <c r="AH2548" s="27" t="str">
        <f aca="false">IF($W2548=0,"No date",IF($W2548&lt;Validation!$B$3,"Before period",IF($W2548&gt;Validation!$C$3,"After period","In period")))</f>
        <v>No date</v>
      </c>
      <c r="AI2548" s="26" t="str">
        <f aca="false">IF($Y2548="","",TRIM(RIGHT(SUBSTITUTE($Y2548," ",REPT(" ",50)),50)))</f>
        <v/>
      </c>
      <c r="AJ2548" s="27" t="str">
        <f aca="false">IF($A2548="","",IF(NOT(ISERROR(MATCH($A2548,Validation!$A$193:$A$217,0))),"Manual mapping",IF(COUNTIF(Validation!$U$19:$U$178,$Z2548)&gt;0,"Direct",IF(COUNTIF(Validation!$S$19:$S$178,$AI2548)=1,"By surname","Unresolved"))))</f>
        <v/>
      </c>
      <c r="AK2548" s="28" t="str">
        <f aca="false">IF($L2548="","",IF(MATCH($L2548,$L$2:$L$3000,0)&lt;&gt;ROW()-1,"",COUNT($AK$1:$AK2547)+1))</f>
        <v/>
      </c>
      <c r="AL2548" s="28" t="str">
        <f aca="false">IF($G2548="","",IF(MATCH($G2548,$G$2:$G$3000,0)&lt;&gt;ROW()-1,"",COUNT($AL$1:$AL2547)+1))</f>
        <v/>
      </c>
      <c r="AM2548" s="28" t="str">
        <f aca="false">IF($H2548="","",IF(MATCH($H2548,$H$2:$H$3000,0)&lt;&gt;ROW()-1,"",COUNT($AM$1:$AM2547)+1))</f>
        <v/>
      </c>
      <c r="AN2548" s="28" t="str">
        <f aca="false">IF($I2548="","",IF(MATCH($I2548,$I$2:$I$3000,0)&lt;&gt;ROW()-1,"",COUNT($AN$1:$AN2547)+1))</f>
        <v/>
      </c>
      <c r="AO2548" s="28" t="str">
        <f aca="false">IF($Q2548="","",IF(MATCH($Q2548,$Q$2:$Q$3000,0)&lt;&gt;ROW()-1,"",COUNT($AO$1:$AO2547)+1))</f>
        <v/>
      </c>
    </row>
    <row r="2549" customFormat="false" ht="12.75" hidden="false" customHeight="true" outlineLevel="0" collapsed="false">
      <c r="W2549" s="24" t="n">
        <f aca="false">IF($F2549="",0,IFERROR(IF(ISNUMBER($F2549),INT($F2549),DATE(VALUE(MID(SUBSTITUTE(LEFT($F2549,FIND(" ",$F2549&amp;" ")-1),"/",REPT(" ",20)),41,20)),VALUE(LEFT(SUBSTITUTE(LEFT($F2549,FIND(" ",$F2549&amp;" ")-1),"/",REPT(" ",20)),20)),VALUE(MID(SUBSTITUTE(LEFT($F2549,FIND(" ",$F2549&amp;" ")-1),"/",REPT(" ",20)),21,20)))),0))</f>
        <v>0</v>
      </c>
      <c r="X2549" s="25" t="str">
        <f aca="false">IF(ISNUMBER($N2549),$N2549*Validation!$B$5,"")</f>
        <v/>
      </c>
      <c r="Y2549" s="26" t="str">
        <f aca="false">IF($A2549="","",SUBSTITUTE(SUBSTITUTE(SUBSTITUTE(SUBSTITUTE(SUBSTITUTE(SUBSTITUTE(SUBSTITUTE(UPPER(TRIM($A2549)),"Á","A"),"É","E"),"Í","I"),"Ó","O"),"Ú","U"),"Ñ","N"),"Ü","U"))</f>
        <v/>
      </c>
      <c r="Z2549" s="26" t="str">
        <f aca="false">IF($Y2549="","",LEFT($Y2549,1)&amp;" "&amp;TRIM(RIGHT(SUBSTITUTE($Y2549," ",REPT(" ",50)),50)))</f>
        <v/>
      </c>
      <c r="AA2549" s="27" t="str">
        <f aca="false">IF($AF2549="","",IF(COUNTIF(Validation!$U$19:$U$178,$AF2549)&gt;0,"OK","NO MATCH"))</f>
        <v/>
      </c>
      <c r="AB2549" s="27" t="str">
        <f aca="false">IF($W2549=0,"",IF(AND($W2549&gt;=Validation!$B$3,$W2549&lt;=Validation!$C$3),"Yes","No"))</f>
        <v/>
      </c>
      <c r="AC2549" s="26" t="str">
        <f aca="false">IF($A2549="","",$AF2549&amp;"|"&amp;TEXT($W2549,"yyyy-mm-dd")&amp;"|"&amp;$J2549&amp;"|"&amp;$N2549)</f>
        <v/>
      </c>
      <c r="AD2549" s="27" t="str">
        <f aca="false">IF($AC2549="","",IF(COUNTIF($AC$2:$AC$3000,$AC2549)&gt;1,"REVIEW","OK"))</f>
        <v/>
      </c>
      <c r="AE2549" s="27" t="str">
        <f aca="false">IF(OR($W2549=0,$O2549=""),"",IF(IFERROR(IF(ISNUMBER($O2549),INT($O2549),DATE(VALUE(MID(SUBSTITUTE(LEFT($O2549,FIND(" ",$O2549&amp;" ")-1),"/",REPT(" ",20)),41,20)),VALUE(LEFT(SUBSTITUTE(LEFT($O2549,FIND(" ",$O2549&amp;" ")-1),"/",REPT(" ",20)),20)),VALUE(MID(SUBSTITUTE(LEFT($O2549,FIND(" ",$O2549&amp;" ")-1),"/",REPT(" ",20)),21,20)))),0)&gt;$W2549,"Late","Same day"))</f>
        <v/>
      </c>
      <c r="AF2549" s="26" t="str">
        <f aca="false">IF($A2549="","",IFERROR(INDEX(Validation!$C$193:$C$217,MATCH($A2549,Validation!$A$193:$A$217,0)),IF(COUNTIF(Validation!$U$19:$U$178,$Z2549)&gt;0,$Z2549,IF(COUNTIF(Validation!$S$19:$S$178,$AI2549)=1,INDEX(Validation!$U$19:$U$178,MATCH($AI2549,Validation!$S$19:$S$178,0)),$Z2549))))</f>
        <v/>
      </c>
      <c r="AG2549" s="27" t="str">
        <f aca="false">IF(COUNTA($A2549:$U2549)=0,"",IF($A2549="","No name",IF($F2549="","No date",IF($W2549=0,"Date ilegible",IF(NOT(ISNUMBER($N2549)),"Hours no numéricas",IF($AA2549="NO MATCH","Person no identificada","OK"))))))</f>
        <v/>
      </c>
      <c r="AH2549" s="27" t="str">
        <f aca="false">IF($W2549=0,"No date",IF($W2549&lt;Validation!$B$3,"Before period",IF($W2549&gt;Validation!$C$3,"After period","In period")))</f>
        <v>No date</v>
      </c>
      <c r="AI2549" s="26" t="str">
        <f aca="false">IF($Y2549="","",TRIM(RIGHT(SUBSTITUTE($Y2549," ",REPT(" ",50)),50)))</f>
        <v/>
      </c>
      <c r="AJ2549" s="27" t="str">
        <f aca="false">IF($A2549="","",IF(NOT(ISERROR(MATCH($A2549,Validation!$A$193:$A$217,0))),"Manual mapping",IF(COUNTIF(Validation!$U$19:$U$178,$Z2549)&gt;0,"Direct",IF(COUNTIF(Validation!$S$19:$S$178,$AI2549)=1,"By surname","Unresolved"))))</f>
        <v/>
      </c>
      <c r="AK2549" s="28" t="str">
        <f aca="false">IF($L2549="","",IF(MATCH($L2549,$L$2:$L$3000,0)&lt;&gt;ROW()-1,"",COUNT($AK$1:$AK2548)+1))</f>
        <v/>
      </c>
      <c r="AL2549" s="28" t="str">
        <f aca="false">IF($G2549="","",IF(MATCH($G2549,$G$2:$G$3000,0)&lt;&gt;ROW()-1,"",COUNT($AL$1:$AL2548)+1))</f>
        <v/>
      </c>
      <c r="AM2549" s="28" t="str">
        <f aca="false">IF($H2549="","",IF(MATCH($H2549,$H$2:$H$3000,0)&lt;&gt;ROW()-1,"",COUNT($AM$1:$AM2548)+1))</f>
        <v/>
      </c>
      <c r="AN2549" s="28" t="str">
        <f aca="false">IF($I2549="","",IF(MATCH($I2549,$I$2:$I$3000,0)&lt;&gt;ROW()-1,"",COUNT($AN$1:$AN2548)+1))</f>
        <v/>
      </c>
      <c r="AO2549" s="28" t="str">
        <f aca="false">IF($Q2549="","",IF(MATCH($Q2549,$Q$2:$Q$3000,0)&lt;&gt;ROW()-1,"",COUNT($AO$1:$AO2548)+1))</f>
        <v/>
      </c>
    </row>
    <row r="2550" customFormat="false" ht="12.75" hidden="false" customHeight="true" outlineLevel="0" collapsed="false">
      <c r="W2550" s="24" t="n">
        <f aca="false">IF($F2550="",0,IFERROR(IF(ISNUMBER($F2550),INT($F2550),DATE(VALUE(MID(SUBSTITUTE(LEFT($F2550,FIND(" ",$F2550&amp;" ")-1),"/",REPT(" ",20)),41,20)),VALUE(LEFT(SUBSTITUTE(LEFT($F2550,FIND(" ",$F2550&amp;" ")-1),"/",REPT(" ",20)),20)),VALUE(MID(SUBSTITUTE(LEFT($F2550,FIND(" ",$F2550&amp;" ")-1),"/",REPT(" ",20)),21,20)))),0))</f>
        <v>0</v>
      </c>
      <c r="X2550" s="25" t="str">
        <f aca="false">IF(ISNUMBER($N2550),$N2550*Validation!$B$5,"")</f>
        <v/>
      </c>
      <c r="Y2550" s="26" t="str">
        <f aca="false">IF($A2550="","",SUBSTITUTE(SUBSTITUTE(SUBSTITUTE(SUBSTITUTE(SUBSTITUTE(SUBSTITUTE(SUBSTITUTE(UPPER(TRIM($A2550)),"Á","A"),"É","E"),"Í","I"),"Ó","O"),"Ú","U"),"Ñ","N"),"Ü","U"))</f>
        <v/>
      </c>
      <c r="Z2550" s="26" t="str">
        <f aca="false">IF($Y2550="","",LEFT($Y2550,1)&amp;" "&amp;TRIM(RIGHT(SUBSTITUTE($Y2550," ",REPT(" ",50)),50)))</f>
        <v/>
      </c>
      <c r="AA2550" s="27" t="str">
        <f aca="false">IF($AF2550="","",IF(COUNTIF(Validation!$U$19:$U$178,$AF2550)&gt;0,"OK","NO MATCH"))</f>
        <v/>
      </c>
      <c r="AB2550" s="27" t="str">
        <f aca="false">IF($W2550=0,"",IF(AND($W2550&gt;=Validation!$B$3,$W2550&lt;=Validation!$C$3),"Yes","No"))</f>
        <v/>
      </c>
      <c r="AC2550" s="26" t="str">
        <f aca="false">IF($A2550="","",$AF2550&amp;"|"&amp;TEXT($W2550,"yyyy-mm-dd")&amp;"|"&amp;$J2550&amp;"|"&amp;$N2550)</f>
        <v/>
      </c>
      <c r="AD2550" s="27" t="str">
        <f aca="false">IF($AC2550="","",IF(COUNTIF($AC$2:$AC$3000,$AC2550)&gt;1,"REVIEW","OK"))</f>
        <v/>
      </c>
      <c r="AE2550" s="27" t="str">
        <f aca="false">IF(OR($W2550=0,$O2550=""),"",IF(IFERROR(IF(ISNUMBER($O2550),INT($O2550),DATE(VALUE(MID(SUBSTITUTE(LEFT($O2550,FIND(" ",$O2550&amp;" ")-1),"/",REPT(" ",20)),41,20)),VALUE(LEFT(SUBSTITUTE(LEFT($O2550,FIND(" ",$O2550&amp;" ")-1),"/",REPT(" ",20)),20)),VALUE(MID(SUBSTITUTE(LEFT($O2550,FIND(" ",$O2550&amp;" ")-1),"/",REPT(" ",20)),21,20)))),0)&gt;$W2550,"Late","Same day"))</f>
        <v/>
      </c>
      <c r="AF2550" s="26" t="str">
        <f aca="false">IF($A2550="","",IFERROR(INDEX(Validation!$C$193:$C$217,MATCH($A2550,Validation!$A$193:$A$217,0)),IF(COUNTIF(Validation!$U$19:$U$178,$Z2550)&gt;0,$Z2550,IF(COUNTIF(Validation!$S$19:$S$178,$AI2550)=1,INDEX(Validation!$U$19:$U$178,MATCH($AI2550,Validation!$S$19:$S$178,0)),$Z2550))))</f>
        <v/>
      </c>
      <c r="AG2550" s="27" t="str">
        <f aca="false">IF(COUNTA($A2550:$U2550)=0,"",IF($A2550="","No name",IF($F2550="","No date",IF($W2550=0,"Date ilegible",IF(NOT(ISNUMBER($N2550)),"Hours no numéricas",IF($AA2550="NO MATCH","Person no identificada","OK"))))))</f>
        <v/>
      </c>
      <c r="AH2550" s="27" t="str">
        <f aca="false">IF($W2550=0,"No date",IF($W2550&lt;Validation!$B$3,"Before period",IF($W2550&gt;Validation!$C$3,"After period","In period")))</f>
        <v>No date</v>
      </c>
      <c r="AI2550" s="26" t="str">
        <f aca="false">IF($Y2550="","",TRIM(RIGHT(SUBSTITUTE($Y2550," ",REPT(" ",50)),50)))</f>
        <v/>
      </c>
      <c r="AJ2550" s="27" t="str">
        <f aca="false">IF($A2550="","",IF(NOT(ISERROR(MATCH($A2550,Validation!$A$193:$A$217,0))),"Manual mapping",IF(COUNTIF(Validation!$U$19:$U$178,$Z2550)&gt;0,"Direct",IF(COUNTIF(Validation!$S$19:$S$178,$AI2550)=1,"By surname","Unresolved"))))</f>
        <v/>
      </c>
      <c r="AK2550" s="28" t="str">
        <f aca="false">IF($L2550="","",IF(MATCH($L2550,$L$2:$L$3000,0)&lt;&gt;ROW()-1,"",COUNT($AK$1:$AK2549)+1))</f>
        <v/>
      </c>
      <c r="AL2550" s="28" t="str">
        <f aca="false">IF($G2550="","",IF(MATCH($G2550,$G$2:$G$3000,0)&lt;&gt;ROW()-1,"",COUNT($AL$1:$AL2549)+1))</f>
        <v/>
      </c>
      <c r="AM2550" s="28" t="str">
        <f aca="false">IF($H2550="","",IF(MATCH($H2550,$H$2:$H$3000,0)&lt;&gt;ROW()-1,"",COUNT($AM$1:$AM2549)+1))</f>
        <v/>
      </c>
      <c r="AN2550" s="28" t="str">
        <f aca="false">IF($I2550="","",IF(MATCH($I2550,$I$2:$I$3000,0)&lt;&gt;ROW()-1,"",COUNT($AN$1:$AN2549)+1))</f>
        <v/>
      </c>
      <c r="AO2550" s="28" t="str">
        <f aca="false">IF($Q2550="","",IF(MATCH($Q2550,$Q$2:$Q$3000,0)&lt;&gt;ROW()-1,"",COUNT($AO$1:$AO2549)+1))</f>
        <v/>
      </c>
    </row>
    <row r="2551" customFormat="false" ht="12.75" hidden="false" customHeight="true" outlineLevel="0" collapsed="false">
      <c r="W2551" s="24" t="n">
        <f aca="false">IF($F2551="",0,IFERROR(IF(ISNUMBER($F2551),INT($F2551),DATE(VALUE(MID(SUBSTITUTE(LEFT($F2551,FIND(" ",$F2551&amp;" ")-1),"/",REPT(" ",20)),41,20)),VALUE(LEFT(SUBSTITUTE(LEFT($F2551,FIND(" ",$F2551&amp;" ")-1),"/",REPT(" ",20)),20)),VALUE(MID(SUBSTITUTE(LEFT($F2551,FIND(" ",$F2551&amp;" ")-1),"/",REPT(" ",20)),21,20)))),0))</f>
        <v>0</v>
      </c>
      <c r="X2551" s="25" t="str">
        <f aca="false">IF(ISNUMBER($N2551),$N2551*Validation!$B$5,"")</f>
        <v/>
      </c>
      <c r="Y2551" s="26" t="str">
        <f aca="false">IF($A2551="","",SUBSTITUTE(SUBSTITUTE(SUBSTITUTE(SUBSTITUTE(SUBSTITUTE(SUBSTITUTE(SUBSTITUTE(UPPER(TRIM($A2551)),"Á","A"),"É","E"),"Í","I"),"Ó","O"),"Ú","U"),"Ñ","N"),"Ü","U"))</f>
        <v/>
      </c>
      <c r="Z2551" s="26" t="str">
        <f aca="false">IF($Y2551="","",LEFT($Y2551,1)&amp;" "&amp;TRIM(RIGHT(SUBSTITUTE($Y2551," ",REPT(" ",50)),50)))</f>
        <v/>
      </c>
      <c r="AA2551" s="27" t="str">
        <f aca="false">IF($AF2551="","",IF(COUNTIF(Validation!$U$19:$U$178,$AF2551)&gt;0,"OK","NO MATCH"))</f>
        <v/>
      </c>
      <c r="AB2551" s="27" t="str">
        <f aca="false">IF($W2551=0,"",IF(AND($W2551&gt;=Validation!$B$3,$W2551&lt;=Validation!$C$3),"Yes","No"))</f>
        <v/>
      </c>
      <c r="AC2551" s="26" t="str">
        <f aca="false">IF($A2551="","",$AF2551&amp;"|"&amp;TEXT($W2551,"yyyy-mm-dd")&amp;"|"&amp;$J2551&amp;"|"&amp;$N2551)</f>
        <v/>
      </c>
      <c r="AD2551" s="27" t="str">
        <f aca="false">IF($AC2551="","",IF(COUNTIF($AC$2:$AC$3000,$AC2551)&gt;1,"REVIEW","OK"))</f>
        <v/>
      </c>
      <c r="AE2551" s="27" t="str">
        <f aca="false">IF(OR($W2551=0,$O2551=""),"",IF(IFERROR(IF(ISNUMBER($O2551),INT($O2551),DATE(VALUE(MID(SUBSTITUTE(LEFT($O2551,FIND(" ",$O2551&amp;" ")-1),"/",REPT(" ",20)),41,20)),VALUE(LEFT(SUBSTITUTE(LEFT($O2551,FIND(" ",$O2551&amp;" ")-1),"/",REPT(" ",20)),20)),VALUE(MID(SUBSTITUTE(LEFT($O2551,FIND(" ",$O2551&amp;" ")-1),"/",REPT(" ",20)),21,20)))),0)&gt;$W2551,"Late","Same day"))</f>
        <v/>
      </c>
      <c r="AF2551" s="26" t="str">
        <f aca="false">IF($A2551="","",IFERROR(INDEX(Validation!$C$193:$C$217,MATCH($A2551,Validation!$A$193:$A$217,0)),IF(COUNTIF(Validation!$U$19:$U$178,$Z2551)&gt;0,$Z2551,IF(COUNTIF(Validation!$S$19:$S$178,$AI2551)=1,INDEX(Validation!$U$19:$U$178,MATCH($AI2551,Validation!$S$19:$S$178,0)),$Z2551))))</f>
        <v/>
      </c>
      <c r="AG2551" s="27" t="str">
        <f aca="false">IF(COUNTA($A2551:$U2551)=0,"",IF($A2551="","No name",IF($F2551="","No date",IF($W2551=0,"Date ilegible",IF(NOT(ISNUMBER($N2551)),"Hours no numéricas",IF($AA2551="NO MATCH","Person no identificada","OK"))))))</f>
        <v/>
      </c>
      <c r="AH2551" s="27" t="str">
        <f aca="false">IF($W2551=0,"No date",IF($W2551&lt;Validation!$B$3,"Before period",IF($W2551&gt;Validation!$C$3,"After period","In period")))</f>
        <v>No date</v>
      </c>
      <c r="AI2551" s="26" t="str">
        <f aca="false">IF($Y2551="","",TRIM(RIGHT(SUBSTITUTE($Y2551," ",REPT(" ",50)),50)))</f>
        <v/>
      </c>
      <c r="AJ2551" s="27" t="str">
        <f aca="false">IF($A2551="","",IF(NOT(ISERROR(MATCH($A2551,Validation!$A$193:$A$217,0))),"Manual mapping",IF(COUNTIF(Validation!$U$19:$U$178,$Z2551)&gt;0,"Direct",IF(COUNTIF(Validation!$S$19:$S$178,$AI2551)=1,"By surname","Unresolved"))))</f>
        <v/>
      </c>
      <c r="AK2551" s="28" t="str">
        <f aca="false">IF($L2551="","",IF(MATCH($L2551,$L$2:$L$3000,0)&lt;&gt;ROW()-1,"",COUNT($AK$1:$AK2550)+1))</f>
        <v/>
      </c>
      <c r="AL2551" s="28" t="str">
        <f aca="false">IF($G2551="","",IF(MATCH($G2551,$G$2:$G$3000,0)&lt;&gt;ROW()-1,"",COUNT($AL$1:$AL2550)+1))</f>
        <v/>
      </c>
      <c r="AM2551" s="28" t="str">
        <f aca="false">IF($H2551="","",IF(MATCH($H2551,$H$2:$H$3000,0)&lt;&gt;ROW()-1,"",COUNT($AM$1:$AM2550)+1))</f>
        <v/>
      </c>
      <c r="AN2551" s="28" t="str">
        <f aca="false">IF($I2551="","",IF(MATCH($I2551,$I$2:$I$3000,0)&lt;&gt;ROW()-1,"",COUNT($AN$1:$AN2550)+1))</f>
        <v/>
      </c>
      <c r="AO2551" s="28" t="str">
        <f aca="false">IF($Q2551="","",IF(MATCH($Q2551,$Q$2:$Q$3000,0)&lt;&gt;ROW()-1,"",COUNT($AO$1:$AO2550)+1))</f>
        <v/>
      </c>
    </row>
    <row r="2552" customFormat="false" ht="12.75" hidden="false" customHeight="true" outlineLevel="0" collapsed="false">
      <c r="W2552" s="24" t="n">
        <f aca="false">IF($F2552="",0,IFERROR(IF(ISNUMBER($F2552),INT($F2552),DATE(VALUE(MID(SUBSTITUTE(LEFT($F2552,FIND(" ",$F2552&amp;" ")-1),"/",REPT(" ",20)),41,20)),VALUE(LEFT(SUBSTITUTE(LEFT($F2552,FIND(" ",$F2552&amp;" ")-1),"/",REPT(" ",20)),20)),VALUE(MID(SUBSTITUTE(LEFT($F2552,FIND(" ",$F2552&amp;" ")-1),"/",REPT(" ",20)),21,20)))),0))</f>
        <v>0</v>
      </c>
      <c r="X2552" s="25" t="str">
        <f aca="false">IF(ISNUMBER($N2552),$N2552*Validation!$B$5,"")</f>
        <v/>
      </c>
      <c r="Y2552" s="26" t="str">
        <f aca="false">IF($A2552="","",SUBSTITUTE(SUBSTITUTE(SUBSTITUTE(SUBSTITUTE(SUBSTITUTE(SUBSTITUTE(SUBSTITUTE(UPPER(TRIM($A2552)),"Á","A"),"É","E"),"Í","I"),"Ó","O"),"Ú","U"),"Ñ","N"),"Ü","U"))</f>
        <v/>
      </c>
      <c r="Z2552" s="26" t="str">
        <f aca="false">IF($Y2552="","",LEFT($Y2552,1)&amp;" "&amp;TRIM(RIGHT(SUBSTITUTE($Y2552," ",REPT(" ",50)),50)))</f>
        <v/>
      </c>
      <c r="AA2552" s="27" t="str">
        <f aca="false">IF($AF2552="","",IF(COUNTIF(Validation!$U$19:$U$178,$AF2552)&gt;0,"OK","NO MATCH"))</f>
        <v/>
      </c>
      <c r="AB2552" s="27" t="str">
        <f aca="false">IF($W2552=0,"",IF(AND($W2552&gt;=Validation!$B$3,$W2552&lt;=Validation!$C$3),"Yes","No"))</f>
        <v/>
      </c>
      <c r="AC2552" s="26" t="str">
        <f aca="false">IF($A2552="","",$AF2552&amp;"|"&amp;TEXT($W2552,"yyyy-mm-dd")&amp;"|"&amp;$J2552&amp;"|"&amp;$N2552)</f>
        <v/>
      </c>
      <c r="AD2552" s="27" t="str">
        <f aca="false">IF($AC2552="","",IF(COUNTIF($AC$2:$AC$3000,$AC2552)&gt;1,"REVIEW","OK"))</f>
        <v/>
      </c>
      <c r="AE2552" s="27" t="str">
        <f aca="false">IF(OR($W2552=0,$O2552=""),"",IF(IFERROR(IF(ISNUMBER($O2552),INT($O2552),DATE(VALUE(MID(SUBSTITUTE(LEFT($O2552,FIND(" ",$O2552&amp;" ")-1),"/",REPT(" ",20)),41,20)),VALUE(LEFT(SUBSTITUTE(LEFT($O2552,FIND(" ",$O2552&amp;" ")-1),"/",REPT(" ",20)),20)),VALUE(MID(SUBSTITUTE(LEFT($O2552,FIND(" ",$O2552&amp;" ")-1),"/",REPT(" ",20)),21,20)))),0)&gt;$W2552,"Late","Same day"))</f>
        <v/>
      </c>
      <c r="AF2552" s="26" t="str">
        <f aca="false">IF($A2552="","",IFERROR(INDEX(Validation!$C$193:$C$217,MATCH($A2552,Validation!$A$193:$A$217,0)),IF(COUNTIF(Validation!$U$19:$U$178,$Z2552)&gt;0,$Z2552,IF(COUNTIF(Validation!$S$19:$S$178,$AI2552)=1,INDEX(Validation!$U$19:$U$178,MATCH($AI2552,Validation!$S$19:$S$178,0)),$Z2552))))</f>
        <v/>
      </c>
      <c r="AG2552" s="27" t="str">
        <f aca="false">IF(COUNTA($A2552:$U2552)=0,"",IF($A2552="","No name",IF($F2552="","No date",IF($W2552=0,"Date ilegible",IF(NOT(ISNUMBER($N2552)),"Hours no numéricas",IF($AA2552="NO MATCH","Person no identificada","OK"))))))</f>
        <v/>
      </c>
      <c r="AH2552" s="27" t="str">
        <f aca="false">IF($W2552=0,"No date",IF($W2552&lt;Validation!$B$3,"Before period",IF($W2552&gt;Validation!$C$3,"After period","In period")))</f>
        <v>No date</v>
      </c>
      <c r="AI2552" s="26" t="str">
        <f aca="false">IF($Y2552="","",TRIM(RIGHT(SUBSTITUTE($Y2552," ",REPT(" ",50)),50)))</f>
        <v/>
      </c>
      <c r="AJ2552" s="27" t="str">
        <f aca="false">IF($A2552="","",IF(NOT(ISERROR(MATCH($A2552,Validation!$A$193:$A$217,0))),"Manual mapping",IF(COUNTIF(Validation!$U$19:$U$178,$Z2552)&gt;0,"Direct",IF(COUNTIF(Validation!$S$19:$S$178,$AI2552)=1,"By surname","Unresolved"))))</f>
        <v/>
      </c>
      <c r="AK2552" s="28" t="str">
        <f aca="false">IF($L2552="","",IF(MATCH($L2552,$L$2:$L$3000,0)&lt;&gt;ROW()-1,"",COUNT($AK$1:$AK2551)+1))</f>
        <v/>
      </c>
      <c r="AL2552" s="28" t="str">
        <f aca="false">IF($G2552="","",IF(MATCH($G2552,$G$2:$G$3000,0)&lt;&gt;ROW()-1,"",COUNT($AL$1:$AL2551)+1))</f>
        <v/>
      </c>
      <c r="AM2552" s="28" t="str">
        <f aca="false">IF($H2552="","",IF(MATCH($H2552,$H$2:$H$3000,0)&lt;&gt;ROW()-1,"",COUNT($AM$1:$AM2551)+1))</f>
        <v/>
      </c>
      <c r="AN2552" s="28" t="str">
        <f aca="false">IF($I2552="","",IF(MATCH($I2552,$I$2:$I$3000,0)&lt;&gt;ROW()-1,"",COUNT($AN$1:$AN2551)+1))</f>
        <v/>
      </c>
      <c r="AO2552" s="28" t="str">
        <f aca="false">IF($Q2552="","",IF(MATCH($Q2552,$Q$2:$Q$3000,0)&lt;&gt;ROW()-1,"",COUNT($AO$1:$AO2551)+1))</f>
        <v/>
      </c>
    </row>
    <row r="2553" customFormat="false" ht="12.75" hidden="false" customHeight="true" outlineLevel="0" collapsed="false">
      <c r="W2553" s="24" t="n">
        <f aca="false">IF($F2553="",0,IFERROR(IF(ISNUMBER($F2553),INT($F2553),DATE(VALUE(MID(SUBSTITUTE(LEFT($F2553,FIND(" ",$F2553&amp;" ")-1),"/",REPT(" ",20)),41,20)),VALUE(LEFT(SUBSTITUTE(LEFT($F2553,FIND(" ",$F2553&amp;" ")-1),"/",REPT(" ",20)),20)),VALUE(MID(SUBSTITUTE(LEFT($F2553,FIND(" ",$F2553&amp;" ")-1),"/",REPT(" ",20)),21,20)))),0))</f>
        <v>0</v>
      </c>
      <c r="X2553" s="25" t="str">
        <f aca="false">IF(ISNUMBER($N2553),$N2553*Validation!$B$5,"")</f>
        <v/>
      </c>
      <c r="Y2553" s="26" t="str">
        <f aca="false">IF($A2553="","",SUBSTITUTE(SUBSTITUTE(SUBSTITUTE(SUBSTITUTE(SUBSTITUTE(SUBSTITUTE(SUBSTITUTE(UPPER(TRIM($A2553)),"Á","A"),"É","E"),"Í","I"),"Ó","O"),"Ú","U"),"Ñ","N"),"Ü","U"))</f>
        <v/>
      </c>
      <c r="Z2553" s="26" t="str">
        <f aca="false">IF($Y2553="","",LEFT($Y2553,1)&amp;" "&amp;TRIM(RIGHT(SUBSTITUTE($Y2553," ",REPT(" ",50)),50)))</f>
        <v/>
      </c>
      <c r="AA2553" s="27" t="str">
        <f aca="false">IF($AF2553="","",IF(COUNTIF(Validation!$U$19:$U$178,$AF2553)&gt;0,"OK","NO MATCH"))</f>
        <v/>
      </c>
      <c r="AB2553" s="27" t="str">
        <f aca="false">IF($W2553=0,"",IF(AND($W2553&gt;=Validation!$B$3,$W2553&lt;=Validation!$C$3),"Yes","No"))</f>
        <v/>
      </c>
      <c r="AC2553" s="26" t="str">
        <f aca="false">IF($A2553="","",$AF2553&amp;"|"&amp;TEXT($W2553,"yyyy-mm-dd")&amp;"|"&amp;$J2553&amp;"|"&amp;$N2553)</f>
        <v/>
      </c>
      <c r="AD2553" s="27" t="str">
        <f aca="false">IF($AC2553="","",IF(COUNTIF($AC$2:$AC$3000,$AC2553)&gt;1,"REVIEW","OK"))</f>
        <v/>
      </c>
      <c r="AE2553" s="27" t="str">
        <f aca="false">IF(OR($W2553=0,$O2553=""),"",IF(IFERROR(IF(ISNUMBER($O2553),INT($O2553),DATE(VALUE(MID(SUBSTITUTE(LEFT($O2553,FIND(" ",$O2553&amp;" ")-1),"/",REPT(" ",20)),41,20)),VALUE(LEFT(SUBSTITUTE(LEFT($O2553,FIND(" ",$O2553&amp;" ")-1),"/",REPT(" ",20)),20)),VALUE(MID(SUBSTITUTE(LEFT($O2553,FIND(" ",$O2553&amp;" ")-1),"/",REPT(" ",20)),21,20)))),0)&gt;$W2553,"Late","Same day"))</f>
        <v/>
      </c>
      <c r="AF2553" s="26" t="str">
        <f aca="false">IF($A2553="","",IFERROR(INDEX(Validation!$C$193:$C$217,MATCH($A2553,Validation!$A$193:$A$217,0)),IF(COUNTIF(Validation!$U$19:$U$178,$Z2553)&gt;0,$Z2553,IF(COUNTIF(Validation!$S$19:$S$178,$AI2553)=1,INDEX(Validation!$U$19:$U$178,MATCH($AI2553,Validation!$S$19:$S$178,0)),$Z2553))))</f>
        <v/>
      </c>
      <c r="AG2553" s="27" t="str">
        <f aca="false">IF(COUNTA($A2553:$U2553)=0,"",IF($A2553="","No name",IF($F2553="","No date",IF($W2553=0,"Date ilegible",IF(NOT(ISNUMBER($N2553)),"Hours no numéricas",IF($AA2553="NO MATCH","Person no identificada","OK"))))))</f>
        <v/>
      </c>
      <c r="AH2553" s="27" t="str">
        <f aca="false">IF($W2553=0,"No date",IF($W2553&lt;Validation!$B$3,"Before period",IF($W2553&gt;Validation!$C$3,"After period","In period")))</f>
        <v>No date</v>
      </c>
      <c r="AI2553" s="26" t="str">
        <f aca="false">IF($Y2553="","",TRIM(RIGHT(SUBSTITUTE($Y2553," ",REPT(" ",50)),50)))</f>
        <v/>
      </c>
      <c r="AJ2553" s="27" t="str">
        <f aca="false">IF($A2553="","",IF(NOT(ISERROR(MATCH($A2553,Validation!$A$193:$A$217,0))),"Manual mapping",IF(COUNTIF(Validation!$U$19:$U$178,$Z2553)&gt;0,"Direct",IF(COUNTIF(Validation!$S$19:$S$178,$AI2553)=1,"By surname","Unresolved"))))</f>
        <v/>
      </c>
      <c r="AK2553" s="28" t="str">
        <f aca="false">IF($L2553="","",IF(MATCH($L2553,$L$2:$L$3000,0)&lt;&gt;ROW()-1,"",COUNT($AK$1:$AK2552)+1))</f>
        <v/>
      </c>
      <c r="AL2553" s="28" t="str">
        <f aca="false">IF($G2553="","",IF(MATCH($G2553,$G$2:$G$3000,0)&lt;&gt;ROW()-1,"",COUNT($AL$1:$AL2552)+1))</f>
        <v/>
      </c>
      <c r="AM2553" s="28" t="str">
        <f aca="false">IF($H2553="","",IF(MATCH($H2553,$H$2:$H$3000,0)&lt;&gt;ROW()-1,"",COUNT($AM$1:$AM2552)+1))</f>
        <v/>
      </c>
      <c r="AN2553" s="28" t="str">
        <f aca="false">IF($I2553="","",IF(MATCH($I2553,$I$2:$I$3000,0)&lt;&gt;ROW()-1,"",COUNT($AN$1:$AN2552)+1))</f>
        <v/>
      </c>
      <c r="AO2553" s="28" t="str">
        <f aca="false">IF($Q2553="","",IF(MATCH($Q2553,$Q$2:$Q$3000,0)&lt;&gt;ROW()-1,"",COUNT($AO$1:$AO2552)+1))</f>
        <v/>
      </c>
    </row>
    <row r="2554" customFormat="false" ht="12.75" hidden="false" customHeight="true" outlineLevel="0" collapsed="false">
      <c r="W2554" s="24" t="n">
        <f aca="false">IF($F2554="",0,IFERROR(IF(ISNUMBER($F2554),INT($F2554),DATE(VALUE(MID(SUBSTITUTE(LEFT($F2554,FIND(" ",$F2554&amp;" ")-1),"/",REPT(" ",20)),41,20)),VALUE(LEFT(SUBSTITUTE(LEFT($F2554,FIND(" ",$F2554&amp;" ")-1),"/",REPT(" ",20)),20)),VALUE(MID(SUBSTITUTE(LEFT($F2554,FIND(" ",$F2554&amp;" ")-1),"/",REPT(" ",20)),21,20)))),0))</f>
        <v>0</v>
      </c>
      <c r="X2554" s="25" t="str">
        <f aca="false">IF(ISNUMBER($N2554),$N2554*Validation!$B$5,"")</f>
        <v/>
      </c>
      <c r="Y2554" s="26" t="str">
        <f aca="false">IF($A2554="","",SUBSTITUTE(SUBSTITUTE(SUBSTITUTE(SUBSTITUTE(SUBSTITUTE(SUBSTITUTE(SUBSTITUTE(UPPER(TRIM($A2554)),"Á","A"),"É","E"),"Í","I"),"Ó","O"),"Ú","U"),"Ñ","N"),"Ü","U"))</f>
        <v/>
      </c>
      <c r="Z2554" s="26" t="str">
        <f aca="false">IF($Y2554="","",LEFT($Y2554,1)&amp;" "&amp;TRIM(RIGHT(SUBSTITUTE($Y2554," ",REPT(" ",50)),50)))</f>
        <v/>
      </c>
      <c r="AA2554" s="27" t="str">
        <f aca="false">IF($AF2554="","",IF(COUNTIF(Validation!$U$19:$U$178,$AF2554)&gt;0,"OK","NO MATCH"))</f>
        <v/>
      </c>
      <c r="AB2554" s="27" t="str">
        <f aca="false">IF($W2554=0,"",IF(AND($W2554&gt;=Validation!$B$3,$W2554&lt;=Validation!$C$3),"Yes","No"))</f>
        <v/>
      </c>
      <c r="AC2554" s="26" t="str">
        <f aca="false">IF($A2554="","",$AF2554&amp;"|"&amp;TEXT($W2554,"yyyy-mm-dd")&amp;"|"&amp;$J2554&amp;"|"&amp;$N2554)</f>
        <v/>
      </c>
      <c r="AD2554" s="27" t="str">
        <f aca="false">IF($AC2554="","",IF(COUNTIF($AC$2:$AC$3000,$AC2554)&gt;1,"REVIEW","OK"))</f>
        <v/>
      </c>
      <c r="AE2554" s="27" t="str">
        <f aca="false">IF(OR($W2554=0,$O2554=""),"",IF(IFERROR(IF(ISNUMBER($O2554),INT($O2554),DATE(VALUE(MID(SUBSTITUTE(LEFT($O2554,FIND(" ",$O2554&amp;" ")-1),"/",REPT(" ",20)),41,20)),VALUE(LEFT(SUBSTITUTE(LEFT($O2554,FIND(" ",$O2554&amp;" ")-1),"/",REPT(" ",20)),20)),VALUE(MID(SUBSTITUTE(LEFT($O2554,FIND(" ",$O2554&amp;" ")-1),"/",REPT(" ",20)),21,20)))),0)&gt;$W2554,"Late","Same day"))</f>
        <v/>
      </c>
      <c r="AF2554" s="26" t="str">
        <f aca="false">IF($A2554="","",IFERROR(INDEX(Validation!$C$193:$C$217,MATCH($A2554,Validation!$A$193:$A$217,0)),IF(COUNTIF(Validation!$U$19:$U$178,$Z2554)&gt;0,$Z2554,IF(COUNTIF(Validation!$S$19:$S$178,$AI2554)=1,INDEX(Validation!$U$19:$U$178,MATCH($AI2554,Validation!$S$19:$S$178,0)),$Z2554))))</f>
        <v/>
      </c>
      <c r="AG2554" s="27" t="str">
        <f aca="false">IF(COUNTA($A2554:$U2554)=0,"",IF($A2554="","No name",IF($F2554="","No date",IF($W2554=0,"Date ilegible",IF(NOT(ISNUMBER($N2554)),"Hours no numéricas",IF($AA2554="NO MATCH","Person no identificada","OK"))))))</f>
        <v/>
      </c>
      <c r="AH2554" s="27" t="str">
        <f aca="false">IF($W2554=0,"No date",IF($W2554&lt;Validation!$B$3,"Before period",IF($W2554&gt;Validation!$C$3,"After period","In period")))</f>
        <v>No date</v>
      </c>
      <c r="AI2554" s="26" t="str">
        <f aca="false">IF($Y2554="","",TRIM(RIGHT(SUBSTITUTE($Y2554," ",REPT(" ",50)),50)))</f>
        <v/>
      </c>
      <c r="AJ2554" s="27" t="str">
        <f aca="false">IF($A2554="","",IF(NOT(ISERROR(MATCH($A2554,Validation!$A$193:$A$217,0))),"Manual mapping",IF(COUNTIF(Validation!$U$19:$U$178,$Z2554)&gt;0,"Direct",IF(COUNTIF(Validation!$S$19:$S$178,$AI2554)=1,"By surname","Unresolved"))))</f>
        <v/>
      </c>
      <c r="AK2554" s="28" t="str">
        <f aca="false">IF($L2554="","",IF(MATCH($L2554,$L$2:$L$3000,0)&lt;&gt;ROW()-1,"",COUNT($AK$1:$AK2553)+1))</f>
        <v/>
      </c>
      <c r="AL2554" s="28" t="str">
        <f aca="false">IF($G2554="","",IF(MATCH($G2554,$G$2:$G$3000,0)&lt;&gt;ROW()-1,"",COUNT($AL$1:$AL2553)+1))</f>
        <v/>
      </c>
      <c r="AM2554" s="28" t="str">
        <f aca="false">IF($H2554="","",IF(MATCH($H2554,$H$2:$H$3000,0)&lt;&gt;ROW()-1,"",COUNT($AM$1:$AM2553)+1))</f>
        <v/>
      </c>
      <c r="AN2554" s="28" t="str">
        <f aca="false">IF($I2554="","",IF(MATCH($I2554,$I$2:$I$3000,0)&lt;&gt;ROW()-1,"",COUNT($AN$1:$AN2553)+1))</f>
        <v/>
      </c>
      <c r="AO2554" s="28" t="str">
        <f aca="false">IF($Q2554="","",IF(MATCH($Q2554,$Q$2:$Q$3000,0)&lt;&gt;ROW()-1,"",COUNT($AO$1:$AO2553)+1))</f>
        <v/>
      </c>
    </row>
    <row r="2555" customFormat="false" ht="12.75" hidden="false" customHeight="true" outlineLevel="0" collapsed="false">
      <c r="W2555" s="24" t="n">
        <f aca="false">IF($F2555="",0,IFERROR(IF(ISNUMBER($F2555),INT($F2555),DATE(VALUE(MID(SUBSTITUTE(LEFT($F2555,FIND(" ",$F2555&amp;" ")-1),"/",REPT(" ",20)),41,20)),VALUE(LEFT(SUBSTITUTE(LEFT($F2555,FIND(" ",$F2555&amp;" ")-1),"/",REPT(" ",20)),20)),VALUE(MID(SUBSTITUTE(LEFT($F2555,FIND(" ",$F2555&amp;" ")-1),"/",REPT(" ",20)),21,20)))),0))</f>
        <v>0</v>
      </c>
      <c r="X2555" s="25" t="str">
        <f aca="false">IF(ISNUMBER($N2555),$N2555*Validation!$B$5,"")</f>
        <v/>
      </c>
      <c r="Y2555" s="26" t="str">
        <f aca="false">IF($A2555="","",SUBSTITUTE(SUBSTITUTE(SUBSTITUTE(SUBSTITUTE(SUBSTITUTE(SUBSTITUTE(SUBSTITUTE(UPPER(TRIM($A2555)),"Á","A"),"É","E"),"Í","I"),"Ó","O"),"Ú","U"),"Ñ","N"),"Ü","U"))</f>
        <v/>
      </c>
      <c r="Z2555" s="26" t="str">
        <f aca="false">IF($Y2555="","",LEFT($Y2555,1)&amp;" "&amp;TRIM(RIGHT(SUBSTITUTE($Y2555," ",REPT(" ",50)),50)))</f>
        <v/>
      </c>
      <c r="AA2555" s="27" t="str">
        <f aca="false">IF($AF2555="","",IF(COUNTIF(Validation!$U$19:$U$178,$AF2555)&gt;0,"OK","NO MATCH"))</f>
        <v/>
      </c>
      <c r="AB2555" s="27" t="str">
        <f aca="false">IF($W2555=0,"",IF(AND($W2555&gt;=Validation!$B$3,$W2555&lt;=Validation!$C$3),"Yes","No"))</f>
        <v/>
      </c>
      <c r="AC2555" s="26" t="str">
        <f aca="false">IF($A2555="","",$AF2555&amp;"|"&amp;TEXT($W2555,"yyyy-mm-dd")&amp;"|"&amp;$J2555&amp;"|"&amp;$N2555)</f>
        <v/>
      </c>
      <c r="AD2555" s="27" t="str">
        <f aca="false">IF($AC2555="","",IF(COUNTIF($AC$2:$AC$3000,$AC2555)&gt;1,"REVIEW","OK"))</f>
        <v/>
      </c>
      <c r="AE2555" s="27" t="str">
        <f aca="false">IF(OR($W2555=0,$O2555=""),"",IF(IFERROR(IF(ISNUMBER($O2555),INT($O2555),DATE(VALUE(MID(SUBSTITUTE(LEFT($O2555,FIND(" ",$O2555&amp;" ")-1),"/",REPT(" ",20)),41,20)),VALUE(LEFT(SUBSTITUTE(LEFT($O2555,FIND(" ",$O2555&amp;" ")-1),"/",REPT(" ",20)),20)),VALUE(MID(SUBSTITUTE(LEFT($O2555,FIND(" ",$O2555&amp;" ")-1),"/",REPT(" ",20)),21,20)))),0)&gt;$W2555,"Late","Same day"))</f>
        <v/>
      </c>
      <c r="AF2555" s="26" t="str">
        <f aca="false">IF($A2555="","",IFERROR(INDEX(Validation!$C$193:$C$217,MATCH($A2555,Validation!$A$193:$A$217,0)),IF(COUNTIF(Validation!$U$19:$U$178,$Z2555)&gt;0,$Z2555,IF(COUNTIF(Validation!$S$19:$S$178,$AI2555)=1,INDEX(Validation!$U$19:$U$178,MATCH($AI2555,Validation!$S$19:$S$178,0)),$Z2555))))</f>
        <v/>
      </c>
      <c r="AG2555" s="27" t="str">
        <f aca="false">IF(COUNTA($A2555:$U2555)=0,"",IF($A2555="","No name",IF($F2555="","No date",IF($W2555=0,"Date ilegible",IF(NOT(ISNUMBER($N2555)),"Hours no numéricas",IF($AA2555="NO MATCH","Person no identificada","OK"))))))</f>
        <v/>
      </c>
      <c r="AH2555" s="27" t="str">
        <f aca="false">IF($W2555=0,"No date",IF($W2555&lt;Validation!$B$3,"Before period",IF($W2555&gt;Validation!$C$3,"After period","In period")))</f>
        <v>No date</v>
      </c>
      <c r="AI2555" s="26" t="str">
        <f aca="false">IF($Y2555="","",TRIM(RIGHT(SUBSTITUTE($Y2555," ",REPT(" ",50)),50)))</f>
        <v/>
      </c>
      <c r="AJ2555" s="27" t="str">
        <f aca="false">IF($A2555="","",IF(NOT(ISERROR(MATCH($A2555,Validation!$A$193:$A$217,0))),"Manual mapping",IF(COUNTIF(Validation!$U$19:$U$178,$Z2555)&gt;0,"Direct",IF(COUNTIF(Validation!$S$19:$S$178,$AI2555)=1,"By surname","Unresolved"))))</f>
        <v/>
      </c>
      <c r="AK2555" s="28" t="str">
        <f aca="false">IF($L2555="","",IF(MATCH($L2555,$L$2:$L$3000,0)&lt;&gt;ROW()-1,"",COUNT($AK$1:$AK2554)+1))</f>
        <v/>
      </c>
      <c r="AL2555" s="28" t="str">
        <f aca="false">IF($G2555="","",IF(MATCH($G2555,$G$2:$G$3000,0)&lt;&gt;ROW()-1,"",COUNT($AL$1:$AL2554)+1))</f>
        <v/>
      </c>
      <c r="AM2555" s="28" t="str">
        <f aca="false">IF($H2555="","",IF(MATCH($H2555,$H$2:$H$3000,0)&lt;&gt;ROW()-1,"",COUNT($AM$1:$AM2554)+1))</f>
        <v/>
      </c>
      <c r="AN2555" s="28" t="str">
        <f aca="false">IF($I2555="","",IF(MATCH($I2555,$I$2:$I$3000,0)&lt;&gt;ROW()-1,"",COUNT($AN$1:$AN2554)+1))</f>
        <v/>
      </c>
      <c r="AO2555" s="28" t="str">
        <f aca="false">IF($Q2555="","",IF(MATCH($Q2555,$Q$2:$Q$3000,0)&lt;&gt;ROW()-1,"",COUNT($AO$1:$AO2554)+1))</f>
        <v/>
      </c>
    </row>
    <row r="2556" customFormat="false" ht="12.75" hidden="false" customHeight="true" outlineLevel="0" collapsed="false">
      <c r="W2556" s="24" t="n">
        <f aca="false">IF($F2556="",0,IFERROR(IF(ISNUMBER($F2556),INT($F2556),DATE(VALUE(MID(SUBSTITUTE(LEFT($F2556,FIND(" ",$F2556&amp;" ")-1),"/",REPT(" ",20)),41,20)),VALUE(LEFT(SUBSTITUTE(LEFT($F2556,FIND(" ",$F2556&amp;" ")-1),"/",REPT(" ",20)),20)),VALUE(MID(SUBSTITUTE(LEFT($F2556,FIND(" ",$F2556&amp;" ")-1),"/",REPT(" ",20)),21,20)))),0))</f>
        <v>0</v>
      </c>
      <c r="X2556" s="25" t="str">
        <f aca="false">IF(ISNUMBER($N2556),$N2556*Validation!$B$5,"")</f>
        <v/>
      </c>
      <c r="Y2556" s="26" t="str">
        <f aca="false">IF($A2556="","",SUBSTITUTE(SUBSTITUTE(SUBSTITUTE(SUBSTITUTE(SUBSTITUTE(SUBSTITUTE(SUBSTITUTE(UPPER(TRIM($A2556)),"Á","A"),"É","E"),"Í","I"),"Ó","O"),"Ú","U"),"Ñ","N"),"Ü","U"))</f>
        <v/>
      </c>
      <c r="Z2556" s="26" t="str">
        <f aca="false">IF($Y2556="","",LEFT($Y2556,1)&amp;" "&amp;TRIM(RIGHT(SUBSTITUTE($Y2556," ",REPT(" ",50)),50)))</f>
        <v/>
      </c>
      <c r="AA2556" s="27" t="str">
        <f aca="false">IF($AF2556="","",IF(COUNTIF(Validation!$U$19:$U$178,$AF2556)&gt;0,"OK","NO MATCH"))</f>
        <v/>
      </c>
      <c r="AB2556" s="27" t="str">
        <f aca="false">IF($W2556=0,"",IF(AND($W2556&gt;=Validation!$B$3,$W2556&lt;=Validation!$C$3),"Yes","No"))</f>
        <v/>
      </c>
      <c r="AC2556" s="26" t="str">
        <f aca="false">IF($A2556="","",$AF2556&amp;"|"&amp;TEXT($W2556,"yyyy-mm-dd")&amp;"|"&amp;$J2556&amp;"|"&amp;$N2556)</f>
        <v/>
      </c>
      <c r="AD2556" s="27" t="str">
        <f aca="false">IF($AC2556="","",IF(COUNTIF($AC$2:$AC$3000,$AC2556)&gt;1,"REVIEW","OK"))</f>
        <v/>
      </c>
      <c r="AE2556" s="27" t="str">
        <f aca="false">IF(OR($W2556=0,$O2556=""),"",IF(IFERROR(IF(ISNUMBER($O2556),INT($O2556),DATE(VALUE(MID(SUBSTITUTE(LEFT($O2556,FIND(" ",$O2556&amp;" ")-1),"/",REPT(" ",20)),41,20)),VALUE(LEFT(SUBSTITUTE(LEFT($O2556,FIND(" ",$O2556&amp;" ")-1),"/",REPT(" ",20)),20)),VALUE(MID(SUBSTITUTE(LEFT($O2556,FIND(" ",$O2556&amp;" ")-1),"/",REPT(" ",20)),21,20)))),0)&gt;$W2556,"Late","Same day"))</f>
        <v/>
      </c>
      <c r="AF2556" s="26" t="str">
        <f aca="false">IF($A2556="","",IFERROR(INDEX(Validation!$C$193:$C$217,MATCH($A2556,Validation!$A$193:$A$217,0)),IF(COUNTIF(Validation!$U$19:$U$178,$Z2556)&gt;0,$Z2556,IF(COUNTIF(Validation!$S$19:$S$178,$AI2556)=1,INDEX(Validation!$U$19:$U$178,MATCH($AI2556,Validation!$S$19:$S$178,0)),$Z2556))))</f>
        <v/>
      </c>
      <c r="AG2556" s="27" t="str">
        <f aca="false">IF(COUNTA($A2556:$U2556)=0,"",IF($A2556="","No name",IF($F2556="","No date",IF($W2556=0,"Date ilegible",IF(NOT(ISNUMBER($N2556)),"Hours no numéricas",IF($AA2556="NO MATCH","Person no identificada","OK"))))))</f>
        <v/>
      </c>
      <c r="AH2556" s="27" t="str">
        <f aca="false">IF($W2556=0,"No date",IF($W2556&lt;Validation!$B$3,"Before period",IF($W2556&gt;Validation!$C$3,"After period","In period")))</f>
        <v>No date</v>
      </c>
      <c r="AI2556" s="26" t="str">
        <f aca="false">IF($Y2556="","",TRIM(RIGHT(SUBSTITUTE($Y2556," ",REPT(" ",50)),50)))</f>
        <v/>
      </c>
      <c r="AJ2556" s="27" t="str">
        <f aca="false">IF($A2556="","",IF(NOT(ISERROR(MATCH($A2556,Validation!$A$193:$A$217,0))),"Manual mapping",IF(COUNTIF(Validation!$U$19:$U$178,$Z2556)&gt;0,"Direct",IF(COUNTIF(Validation!$S$19:$S$178,$AI2556)=1,"By surname","Unresolved"))))</f>
        <v/>
      </c>
      <c r="AK2556" s="28" t="str">
        <f aca="false">IF($L2556="","",IF(MATCH($L2556,$L$2:$L$3000,0)&lt;&gt;ROW()-1,"",COUNT($AK$1:$AK2555)+1))</f>
        <v/>
      </c>
      <c r="AL2556" s="28" t="str">
        <f aca="false">IF($G2556="","",IF(MATCH($G2556,$G$2:$G$3000,0)&lt;&gt;ROW()-1,"",COUNT($AL$1:$AL2555)+1))</f>
        <v/>
      </c>
      <c r="AM2556" s="28" t="str">
        <f aca="false">IF($H2556="","",IF(MATCH($H2556,$H$2:$H$3000,0)&lt;&gt;ROW()-1,"",COUNT($AM$1:$AM2555)+1))</f>
        <v/>
      </c>
      <c r="AN2556" s="28" t="str">
        <f aca="false">IF($I2556="","",IF(MATCH($I2556,$I$2:$I$3000,0)&lt;&gt;ROW()-1,"",COUNT($AN$1:$AN2555)+1))</f>
        <v/>
      </c>
      <c r="AO2556" s="28" t="str">
        <f aca="false">IF($Q2556="","",IF(MATCH($Q2556,$Q$2:$Q$3000,0)&lt;&gt;ROW()-1,"",COUNT($AO$1:$AO2555)+1))</f>
        <v/>
      </c>
    </row>
    <row r="2557" customFormat="false" ht="12.75" hidden="false" customHeight="true" outlineLevel="0" collapsed="false">
      <c r="W2557" s="24" t="n">
        <f aca="false">IF($F2557="",0,IFERROR(IF(ISNUMBER($F2557),INT($F2557),DATE(VALUE(MID(SUBSTITUTE(LEFT($F2557,FIND(" ",$F2557&amp;" ")-1),"/",REPT(" ",20)),41,20)),VALUE(LEFT(SUBSTITUTE(LEFT($F2557,FIND(" ",$F2557&amp;" ")-1),"/",REPT(" ",20)),20)),VALUE(MID(SUBSTITUTE(LEFT($F2557,FIND(" ",$F2557&amp;" ")-1),"/",REPT(" ",20)),21,20)))),0))</f>
        <v>0</v>
      </c>
      <c r="X2557" s="25" t="str">
        <f aca="false">IF(ISNUMBER($N2557),$N2557*Validation!$B$5,"")</f>
        <v/>
      </c>
      <c r="Y2557" s="26" t="str">
        <f aca="false">IF($A2557="","",SUBSTITUTE(SUBSTITUTE(SUBSTITUTE(SUBSTITUTE(SUBSTITUTE(SUBSTITUTE(SUBSTITUTE(UPPER(TRIM($A2557)),"Á","A"),"É","E"),"Í","I"),"Ó","O"),"Ú","U"),"Ñ","N"),"Ü","U"))</f>
        <v/>
      </c>
      <c r="Z2557" s="26" t="str">
        <f aca="false">IF($Y2557="","",LEFT($Y2557,1)&amp;" "&amp;TRIM(RIGHT(SUBSTITUTE($Y2557," ",REPT(" ",50)),50)))</f>
        <v/>
      </c>
      <c r="AA2557" s="27" t="str">
        <f aca="false">IF($AF2557="","",IF(COUNTIF(Validation!$U$19:$U$178,$AF2557)&gt;0,"OK","NO MATCH"))</f>
        <v/>
      </c>
      <c r="AB2557" s="27" t="str">
        <f aca="false">IF($W2557=0,"",IF(AND($W2557&gt;=Validation!$B$3,$W2557&lt;=Validation!$C$3),"Yes","No"))</f>
        <v/>
      </c>
      <c r="AC2557" s="26" t="str">
        <f aca="false">IF($A2557="","",$AF2557&amp;"|"&amp;TEXT($W2557,"yyyy-mm-dd")&amp;"|"&amp;$J2557&amp;"|"&amp;$N2557)</f>
        <v/>
      </c>
      <c r="AD2557" s="27" t="str">
        <f aca="false">IF($AC2557="","",IF(COUNTIF($AC$2:$AC$3000,$AC2557)&gt;1,"REVIEW","OK"))</f>
        <v/>
      </c>
      <c r="AE2557" s="27" t="str">
        <f aca="false">IF(OR($W2557=0,$O2557=""),"",IF(IFERROR(IF(ISNUMBER($O2557),INT($O2557),DATE(VALUE(MID(SUBSTITUTE(LEFT($O2557,FIND(" ",$O2557&amp;" ")-1),"/",REPT(" ",20)),41,20)),VALUE(LEFT(SUBSTITUTE(LEFT($O2557,FIND(" ",$O2557&amp;" ")-1),"/",REPT(" ",20)),20)),VALUE(MID(SUBSTITUTE(LEFT($O2557,FIND(" ",$O2557&amp;" ")-1),"/",REPT(" ",20)),21,20)))),0)&gt;$W2557,"Late","Same day"))</f>
        <v/>
      </c>
      <c r="AF2557" s="26" t="str">
        <f aca="false">IF($A2557="","",IFERROR(INDEX(Validation!$C$193:$C$217,MATCH($A2557,Validation!$A$193:$A$217,0)),IF(COUNTIF(Validation!$U$19:$U$178,$Z2557)&gt;0,$Z2557,IF(COUNTIF(Validation!$S$19:$S$178,$AI2557)=1,INDEX(Validation!$U$19:$U$178,MATCH($AI2557,Validation!$S$19:$S$178,0)),$Z2557))))</f>
        <v/>
      </c>
      <c r="AG2557" s="27" t="str">
        <f aca="false">IF(COUNTA($A2557:$U2557)=0,"",IF($A2557="","No name",IF($F2557="","No date",IF($W2557=0,"Date ilegible",IF(NOT(ISNUMBER($N2557)),"Hours no numéricas",IF($AA2557="NO MATCH","Person no identificada","OK"))))))</f>
        <v/>
      </c>
      <c r="AH2557" s="27" t="str">
        <f aca="false">IF($W2557=0,"No date",IF($W2557&lt;Validation!$B$3,"Before period",IF($W2557&gt;Validation!$C$3,"After period","In period")))</f>
        <v>No date</v>
      </c>
      <c r="AI2557" s="26" t="str">
        <f aca="false">IF($Y2557="","",TRIM(RIGHT(SUBSTITUTE($Y2557," ",REPT(" ",50)),50)))</f>
        <v/>
      </c>
      <c r="AJ2557" s="27" t="str">
        <f aca="false">IF($A2557="","",IF(NOT(ISERROR(MATCH($A2557,Validation!$A$193:$A$217,0))),"Manual mapping",IF(COUNTIF(Validation!$U$19:$U$178,$Z2557)&gt;0,"Direct",IF(COUNTIF(Validation!$S$19:$S$178,$AI2557)=1,"By surname","Unresolved"))))</f>
        <v/>
      </c>
      <c r="AK2557" s="28" t="str">
        <f aca="false">IF($L2557="","",IF(MATCH($L2557,$L$2:$L$3000,0)&lt;&gt;ROW()-1,"",COUNT($AK$1:$AK2556)+1))</f>
        <v/>
      </c>
      <c r="AL2557" s="28" t="str">
        <f aca="false">IF($G2557="","",IF(MATCH($G2557,$G$2:$G$3000,0)&lt;&gt;ROW()-1,"",COUNT($AL$1:$AL2556)+1))</f>
        <v/>
      </c>
      <c r="AM2557" s="28" t="str">
        <f aca="false">IF($H2557="","",IF(MATCH($H2557,$H$2:$H$3000,0)&lt;&gt;ROW()-1,"",COUNT($AM$1:$AM2556)+1))</f>
        <v/>
      </c>
      <c r="AN2557" s="28" t="str">
        <f aca="false">IF($I2557="","",IF(MATCH($I2557,$I$2:$I$3000,0)&lt;&gt;ROW()-1,"",COUNT($AN$1:$AN2556)+1))</f>
        <v/>
      </c>
      <c r="AO2557" s="28" t="str">
        <f aca="false">IF($Q2557="","",IF(MATCH($Q2557,$Q$2:$Q$3000,0)&lt;&gt;ROW()-1,"",COUNT($AO$1:$AO2556)+1))</f>
        <v/>
      </c>
    </row>
    <row r="2558" customFormat="false" ht="12.75" hidden="false" customHeight="true" outlineLevel="0" collapsed="false">
      <c r="W2558" s="24" t="n">
        <f aca="false">IF($F2558="",0,IFERROR(IF(ISNUMBER($F2558),INT($F2558),DATE(VALUE(MID(SUBSTITUTE(LEFT($F2558,FIND(" ",$F2558&amp;" ")-1),"/",REPT(" ",20)),41,20)),VALUE(LEFT(SUBSTITUTE(LEFT($F2558,FIND(" ",$F2558&amp;" ")-1),"/",REPT(" ",20)),20)),VALUE(MID(SUBSTITUTE(LEFT($F2558,FIND(" ",$F2558&amp;" ")-1),"/",REPT(" ",20)),21,20)))),0))</f>
        <v>0</v>
      </c>
      <c r="X2558" s="25" t="str">
        <f aca="false">IF(ISNUMBER($N2558),$N2558*Validation!$B$5,"")</f>
        <v/>
      </c>
      <c r="Y2558" s="26" t="str">
        <f aca="false">IF($A2558="","",SUBSTITUTE(SUBSTITUTE(SUBSTITUTE(SUBSTITUTE(SUBSTITUTE(SUBSTITUTE(SUBSTITUTE(UPPER(TRIM($A2558)),"Á","A"),"É","E"),"Í","I"),"Ó","O"),"Ú","U"),"Ñ","N"),"Ü","U"))</f>
        <v/>
      </c>
      <c r="Z2558" s="26" t="str">
        <f aca="false">IF($Y2558="","",LEFT($Y2558,1)&amp;" "&amp;TRIM(RIGHT(SUBSTITUTE($Y2558," ",REPT(" ",50)),50)))</f>
        <v/>
      </c>
      <c r="AA2558" s="27" t="str">
        <f aca="false">IF($AF2558="","",IF(COUNTIF(Validation!$U$19:$U$178,$AF2558)&gt;0,"OK","NO MATCH"))</f>
        <v/>
      </c>
      <c r="AB2558" s="27" t="str">
        <f aca="false">IF($W2558=0,"",IF(AND($W2558&gt;=Validation!$B$3,$W2558&lt;=Validation!$C$3),"Yes","No"))</f>
        <v/>
      </c>
      <c r="AC2558" s="26" t="str">
        <f aca="false">IF($A2558="","",$AF2558&amp;"|"&amp;TEXT($W2558,"yyyy-mm-dd")&amp;"|"&amp;$J2558&amp;"|"&amp;$N2558)</f>
        <v/>
      </c>
      <c r="AD2558" s="27" t="str">
        <f aca="false">IF($AC2558="","",IF(COUNTIF($AC$2:$AC$3000,$AC2558)&gt;1,"REVIEW","OK"))</f>
        <v/>
      </c>
      <c r="AE2558" s="27" t="str">
        <f aca="false">IF(OR($W2558=0,$O2558=""),"",IF(IFERROR(IF(ISNUMBER($O2558),INT($O2558),DATE(VALUE(MID(SUBSTITUTE(LEFT($O2558,FIND(" ",$O2558&amp;" ")-1),"/",REPT(" ",20)),41,20)),VALUE(LEFT(SUBSTITUTE(LEFT($O2558,FIND(" ",$O2558&amp;" ")-1),"/",REPT(" ",20)),20)),VALUE(MID(SUBSTITUTE(LEFT($O2558,FIND(" ",$O2558&amp;" ")-1),"/",REPT(" ",20)),21,20)))),0)&gt;$W2558,"Late","Same day"))</f>
        <v/>
      </c>
      <c r="AF2558" s="26" t="str">
        <f aca="false">IF($A2558="","",IFERROR(INDEX(Validation!$C$193:$C$217,MATCH($A2558,Validation!$A$193:$A$217,0)),IF(COUNTIF(Validation!$U$19:$U$178,$Z2558)&gt;0,$Z2558,IF(COUNTIF(Validation!$S$19:$S$178,$AI2558)=1,INDEX(Validation!$U$19:$U$178,MATCH($AI2558,Validation!$S$19:$S$178,0)),$Z2558))))</f>
        <v/>
      </c>
      <c r="AG2558" s="27" t="str">
        <f aca="false">IF(COUNTA($A2558:$U2558)=0,"",IF($A2558="","No name",IF($F2558="","No date",IF($W2558=0,"Date ilegible",IF(NOT(ISNUMBER($N2558)),"Hours no numéricas",IF($AA2558="NO MATCH","Person no identificada","OK"))))))</f>
        <v/>
      </c>
      <c r="AH2558" s="27" t="str">
        <f aca="false">IF($W2558=0,"No date",IF($W2558&lt;Validation!$B$3,"Before period",IF($W2558&gt;Validation!$C$3,"After period","In period")))</f>
        <v>No date</v>
      </c>
      <c r="AI2558" s="26" t="str">
        <f aca="false">IF($Y2558="","",TRIM(RIGHT(SUBSTITUTE($Y2558," ",REPT(" ",50)),50)))</f>
        <v/>
      </c>
      <c r="AJ2558" s="27" t="str">
        <f aca="false">IF($A2558="","",IF(NOT(ISERROR(MATCH($A2558,Validation!$A$193:$A$217,0))),"Manual mapping",IF(COUNTIF(Validation!$U$19:$U$178,$Z2558)&gt;0,"Direct",IF(COUNTIF(Validation!$S$19:$S$178,$AI2558)=1,"By surname","Unresolved"))))</f>
        <v/>
      </c>
      <c r="AK2558" s="28" t="str">
        <f aca="false">IF($L2558="","",IF(MATCH($L2558,$L$2:$L$3000,0)&lt;&gt;ROW()-1,"",COUNT($AK$1:$AK2557)+1))</f>
        <v/>
      </c>
      <c r="AL2558" s="28" t="str">
        <f aca="false">IF($G2558="","",IF(MATCH($G2558,$G$2:$G$3000,0)&lt;&gt;ROW()-1,"",COUNT($AL$1:$AL2557)+1))</f>
        <v/>
      </c>
      <c r="AM2558" s="28" t="str">
        <f aca="false">IF($H2558="","",IF(MATCH($H2558,$H$2:$H$3000,0)&lt;&gt;ROW()-1,"",COUNT($AM$1:$AM2557)+1))</f>
        <v/>
      </c>
      <c r="AN2558" s="28" t="str">
        <f aca="false">IF($I2558="","",IF(MATCH($I2558,$I$2:$I$3000,0)&lt;&gt;ROW()-1,"",COUNT($AN$1:$AN2557)+1))</f>
        <v/>
      </c>
      <c r="AO2558" s="28" t="str">
        <f aca="false">IF($Q2558="","",IF(MATCH($Q2558,$Q$2:$Q$3000,0)&lt;&gt;ROW()-1,"",COUNT($AO$1:$AO2557)+1))</f>
        <v/>
      </c>
    </row>
    <row r="2559" customFormat="false" ht="12.75" hidden="false" customHeight="true" outlineLevel="0" collapsed="false">
      <c r="W2559" s="24" t="n">
        <f aca="false">IF($F2559="",0,IFERROR(IF(ISNUMBER($F2559),INT($F2559),DATE(VALUE(MID(SUBSTITUTE(LEFT($F2559,FIND(" ",$F2559&amp;" ")-1),"/",REPT(" ",20)),41,20)),VALUE(LEFT(SUBSTITUTE(LEFT($F2559,FIND(" ",$F2559&amp;" ")-1),"/",REPT(" ",20)),20)),VALUE(MID(SUBSTITUTE(LEFT($F2559,FIND(" ",$F2559&amp;" ")-1),"/",REPT(" ",20)),21,20)))),0))</f>
        <v>0</v>
      </c>
      <c r="X2559" s="25" t="str">
        <f aca="false">IF(ISNUMBER($N2559),$N2559*Validation!$B$5,"")</f>
        <v/>
      </c>
      <c r="Y2559" s="26" t="str">
        <f aca="false">IF($A2559="","",SUBSTITUTE(SUBSTITUTE(SUBSTITUTE(SUBSTITUTE(SUBSTITUTE(SUBSTITUTE(SUBSTITUTE(UPPER(TRIM($A2559)),"Á","A"),"É","E"),"Í","I"),"Ó","O"),"Ú","U"),"Ñ","N"),"Ü","U"))</f>
        <v/>
      </c>
      <c r="Z2559" s="26" t="str">
        <f aca="false">IF($Y2559="","",LEFT($Y2559,1)&amp;" "&amp;TRIM(RIGHT(SUBSTITUTE($Y2559," ",REPT(" ",50)),50)))</f>
        <v/>
      </c>
      <c r="AA2559" s="27" t="str">
        <f aca="false">IF($AF2559="","",IF(COUNTIF(Validation!$U$19:$U$178,$AF2559)&gt;0,"OK","NO MATCH"))</f>
        <v/>
      </c>
      <c r="AB2559" s="27" t="str">
        <f aca="false">IF($W2559=0,"",IF(AND($W2559&gt;=Validation!$B$3,$W2559&lt;=Validation!$C$3),"Yes","No"))</f>
        <v/>
      </c>
      <c r="AC2559" s="26" t="str">
        <f aca="false">IF($A2559="","",$AF2559&amp;"|"&amp;TEXT($W2559,"yyyy-mm-dd")&amp;"|"&amp;$J2559&amp;"|"&amp;$N2559)</f>
        <v/>
      </c>
      <c r="AD2559" s="27" t="str">
        <f aca="false">IF($AC2559="","",IF(COUNTIF($AC$2:$AC$3000,$AC2559)&gt;1,"REVIEW","OK"))</f>
        <v/>
      </c>
      <c r="AE2559" s="27" t="str">
        <f aca="false">IF(OR($W2559=0,$O2559=""),"",IF(IFERROR(IF(ISNUMBER($O2559),INT($O2559),DATE(VALUE(MID(SUBSTITUTE(LEFT($O2559,FIND(" ",$O2559&amp;" ")-1),"/",REPT(" ",20)),41,20)),VALUE(LEFT(SUBSTITUTE(LEFT($O2559,FIND(" ",$O2559&amp;" ")-1),"/",REPT(" ",20)),20)),VALUE(MID(SUBSTITUTE(LEFT($O2559,FIND(" ",$O2559&amp;" ")-1),"/",REPT(" ",20)),21,20)))),0)&gt;$W2559,"Late","Same day"))</f>
        <v/>
      </c>
      <c r="AF2559" s="26" t="str">
        <f aca="false">IF($A2559="","",IFERROR(INDEX(Validation!$C$193:$C$217,MATCH($A2559,Validation!$A$193:$A$217,0)),IF(COUNTIF(Validation!$U$19:$U$178,$Z2559)&gt;0,$Z2559,IF(COUNTIF(Validation!$S$19:$S$178,$AI2559)=1,INDEX(Validation!$U$19:$U$178,MATCH($AI2559,Validation!$S$19:$S$178,0)),$Z2559))))</f>
        <v/>
      </c>
      <c r="AG2559" s="27" t="str">
        <f aca="false">IF(COUNTA($A2559:$U2559)=0,"",IF($A2559="","No name",IF($F2559="","No date",IF($W2559=0,"Date ilegible",IF(NOT(ISNUMBER($N2559)),"Hours no numéricas",IF($AA2559="NO MATCH","Person no identificada","OK"))))))</f>
        <v/>
      </c>
      <c r="AH2559" s="27" t="str">
        <f aca="false">IF($W2559=0,"No date",IF($W2559&lt;Validation!$B$3,"Before period",IF($W2559&gt;Validation!$C$3,"After period","In period")))</f>
        <v>No date</v>
      </c>
      <c r="AI2559" s="26" t="str">
        <f aca="false">IF($Y2559="","",TRIM(RIGHT(SUBSTITUTE($Y2559," ",REPT(" ",50)),50)))</f>
        <v/>
      </c>
      <c r="AJ2559" s="27" t="str">
        <f aca="false">IF($A2559="","",IF(NOT(ISERROR(MATCH($A2559,Validation!$A$193:$A$217,0))),"Manual mapping",IF(COUNTIF(Validation!$U$19:$U$178,$Z2559)&gt;0,"Direct",IF(COUNTIF(Validation!$S$19:$S$178,$AI2559)=1,"By surname","Unresolved"))))</f>
        <v/>
      </c>
      <c r="AK2559" s="28" t="str">
        <f aca="false">IF($L2559="","",IF(MATCH($L2559,$L$2:$L$3000,0)&lt;&gt;ROW()-1,"",COUNT($AK$1:$AK2558)+1))</f>
        <v/>
      </c>
      <c r="AL2559" s="28" t="str">
        <f aca="false">IF($G2559="","",IF(MATCH($G2559,$G$2:$G$3000,0)&lt;&gt;ROW()-1,"",COUNT($AL$1:$AL2558)+1))</f>
        <v/>
      </c>
      <c r="AM2559" s="28" t="str">
        <f aca="false">IF($H2559="","",IF(MATCH($H2559,$H$2:$H$3000,0)&lt;&gt;ROW()-1,"",COUNT($AM$1:$AM2558)+1))</f>
        <v/>
      </c>
      <c r="AN2559" s="28" t="str">
        <f aca="false">IF($I2559="","",IF(MATCH($I2559,$I$2:$I$3000,0)&lt;&gt;ROW()-1,"",COUNT($AN$1:$AN2558)+1))</f>
        <v/>
      </c>
      <c r="AO2559" s="28" t="str">
        <f aca="false">IF($Q2559="","",IF(MATCH($Q2559,$Q$2:$Q$3000,0)&lt;&gt;ROW()-1,"",COUNT($AO$1:$AO2558)+1))</f>
        <v/>
      </c>
    </row>
    <row r="2560" customFormat="false" ht="12.75" hidden="false" customHeight="true" outlineLevel="0" collapsed="false">
      <c r="W2560" s="24" t="n">
        <f aca="false">IF($F2560="",0,IFERROR(IF(ISNUMBER($F2560),INT($F2560),DATE(VALUE(MID(SUBSTITUTE(LEFT($F2560,FIND(" ",$F2560&amp;" ")-1),"/",REPT(" ",20)),41,20)),VALUE(LEFT(SUBSTITUTE(LEFT($F2560,FIND(" ",$F2560&amp;" ")-1),"/",REPT(" ",20)),20)),VALUE(MID(SUBSTITUTE(LEFT($F2560,FIND(" ",$F2560&amp;" ")-1),"/",REPT(" ",20)),21,20)))),0))</f>
        <v>0</v>
      </c>
      <c r="X2560" s="25" t="str">
        <f aca="false">IF(ISNUMBER($N2560),$N2560*Validation!$B$5,"")</f>
        <v/>
      </c>
      <c r="Y2560" s="26" t="str">
        <f aca="false">IF($A2560="","",SUBSTITUTE(SUBSTITUTE(SUBSTITUTE(SUBSTITUTE(SUBSTITUTE(SUBSTITUTE(SUBSTITUTE(UPPER(TRIM($A2560)),"Á","A"),"É","E"),"Í","I"),"Ó","O"),"Ú","U"),"Ñ","N"),"Ü","U"))</f>
        <v/>
      </c>
      <c r="Z2560" s="26" t="str">
        <f aca="false">IF($Y2560="","",LEFT($Y2560,1)&amp;" "&amp;TRIM(RIGHT(SUBSTITUTE($Y2560," ",REPT(" ",50)),50)))</f>
        <v/>
      </c>
      <c r="AA2560" s="27" t="str">
        <f aca="false">IF($AF2560="","",IF(COUNTIF(Validation!$U$19:$U$178,$AF2560)&gt;0,"OK","NO MATCH"))</f>
        <v/>
      </c>
      <c r="AB2560" s="27" t="str">
        <f aca="false">IF($W2560=0,"",IF(AND($W2560&gt;=Validation!$B$3,$W2560&lt;=Validation!$C$3),"Yes","No"))</f>
        <v/>
      </c>
      <c r="AC2560" s="26" t="str">
        <f aca="false">IF($A2560="","",$AF2560&amp;"|"&amp;TEXT($W2560,"yyyy-mm-dd")&amp;"|"&amp;$J2560&amp;"|"&amp;$N2560)</f>
        <v/>
      </c>
      <c r="AD2560" s="27" t="str">
        <f aca="false">IF($AC2560="","",IF(COUNTIF($AC$2:$AC$3000,$AC2560)&gt;1,"REVIEW","OK"))</f>
        <v/>
      </c>
      <c r="AE2560" s="27" t="str">
        <f aca="false">IF(OR($W2560=0,$O2560=""),"",IF(IFERROR(IF(ISNUMBER($O2560),INT($O2560),DATE(VALUE(MID(SUBSTITUTE(LEFT($O2560,FIND(" ",$O2560&amp;" ")-1),"/",REPT(" ",20)),41,20)),VALUE(LEFT(SUBSTITUTE(LEFT($O2560,FIND(" ",$O2560&amp;" ")-1),"/",REPT(" ",20)),20)),VALUE(MID(SUBSTITUTE(LEFT($O2560,FIND(" ",$O2560&amp;" ")-1),"/",REPT(" ",20)),21,20)))),0)&gt;$W2560,"Late","Same day"))</f>
        <v/>
      </c>
      <c r="AF2560" s="26" t="str">
        <f aca="false">IF($A2560="","",IFERROR(INDEX(Validation!$C$193:$C$217,MATCH($A2560,Validation!$A$193:$A$217,0)),IF(COUNTIF(Validation!$U$19:$U$178,$Z2560)&gt;0,$Z2560,IF(COUNTIF(Validation!$S$19:$S$178,$AI2560)=1,INDEX(Validation!$U$19:$U$178,MATCH($AI2560,Validation!$S$19:$S$178,0)),$Z2560))))</f>
        <v/>
      </c>
      <c r="AG2560" s="27" t="str">
        <f aca="false">IF(COUNTA($A2560:$U2560)=0,"",IF($A2560="","No name",IF($F2560="","No date",IF($W2560=0,"Date ilegible",IF(NOT(ISNUMBER($N2560)),"Hours no numéricas",IF($AA2560="NO MATCH","Person no identificada","OK"))))))</f>
        <v/>
      </c>
      <c r="AH2560" s="27" t="str">
        <f aca="false">IF($W2560=0,"No date",IF($W2560&lt;Validation!$B$3,"Before period",IF($W2560&gt;Validation!$C$3,"After period","In period")))</f>
        <v>No date</v>
      </c>
      <c r="AI2560" s="26" t="str">
        <f aca="false">IF($Y2560="","",TRIM(RIGHT(SUBSTITUTE($Y2560," ",REPT(" ",50)),50)))</f>
        <v/>
      </c>
      <c r="AJ2560" s="27" t="str">
        <f aca="false">IF($A2560="","",IF(NOT(ISERROR(MATCH($A2560,Validation!$A$193:$A$217,0))),"Manual mapping",IF(COUNTIF(Validation!$U$19:$U$178,$Z2560)&gt;0,"Direct",IF(COUNTIF(Validation!$S$19:$S$178,$AI2560)=1,"By surname","Unresolved"))))</f>
        <v/>
      </c>
      <c r="AK2560" s="28" t="str">
        <f aca="false">IF($L2560="","",IF(MATCH($L2560,$L$2:$L$3000,0)&lt;&gt;ROW()-1,"",COUNT($AK$1:$AK2559)+1))</f>
        <v/>
      </c>
      <c r="AL2560" s="28" t="str">
        <f aca="false">IF($G2560="","",IF(MATCH($G2560,$G$2:$G$3000,0)&lt;&gt;ROW()-1,"",COUNT($AL$1:$AL2559)+1))</f>
        <v/>
      </c>
      <c r="AM2560" s="28" t="str">
        <f aca="false">IF($H2560="","",IF(MATCH($H2560,$H$2:$H$3000,0)&lt;&gt;ROW()-1,"",COUNT($AM$1:$AM2559)+1))</f>
        <v/>
      </c>
      <c r="AN2560" s="28" t="str">
        <f aca="false">IF($I2560="","",IF(MATCH($I2560,$I$2:$I$3000,0)&lt;&gt;ROW()-1,"",COUNT($AN$1:$AN2559)+1))</f>
        <v/>
      </c>
      <c r="AO2560" s="28" t="str">
        <f aca="false">IF($Q2560="","",IF(MATCH($Q2560,$Q$2:$Q$3000,0)&lt;&gt;ROW()-1,"",COUNT($AO$1:$AO2559)+1))</f>
        <v/>
      </c>
    </row>
    <row r="2561" customFormat="false" ht="12.75" hidden="false" customHeight="true" outlineLevel="0" collapsed="false">
      <c r="W2561" s="24" t="n">
        <f aca="false">IF($F2561="",0,IFERROR(IF(ISNUMBER($F2561),INT($F2561),DATE(VALUE(MID(SUBSTITUTE(LEFT($F2561,FIND(" ",$F2561&amp;" ")-1),"/",REPT(" ",20)),41,20)),VALUE(LEFT(SUBSTITUTE(LEFT($F2561,FIND(" ",$F2561&amp;" ")-1),"/",REPT(" ",20)),20)),VALUE(MID(SUBSTITUTE(LEFT($F2561,FIND(" ",$F2561&amp;" ")-1),"/",REPT(" ",20)),21,20)))),0))</f>
        <v>0</v>
      </c>
      <c r="X2561" s="25" t="str">
        <f aca="false">IF(ISNUMBER($N2561),$N2561*Validation!$B$5,"")</f>
        <v/>
      </c>
      <c r="Y2561" s="26" t="str">
        <f aca="false">IF($A2561="","",SUBSTITUTE(SUBSTITUTE(SUBSTITUTE(SUBSTITUTE(SUBSTITUTE(SUBSTITUTE(SUBSTITUTE(UPPER(TRIM($A2561)),"Á","A"),"É","E"),"Í","I"),"Ó","O"),"Ú","U"),"Ñ","N"),"Ü","U"))</f>
        <v/>
      </c>
      <c r="Z2561" s="26" t="str">
        <f aca="false">IF($Y2561="","",LEFT($Y2561,1)&amp;" "&amp;TRIM(RIGHT(SUBSTITUTE($Y2561," ",REPT(" ",50)),50)))</f>
        <v/>
      </c>
      <c r="AA2561" s="27" t="str">
        <f aca="false">IF($AF2561="","",IF(COUNTIF(Validation!$U$19:$U$178,$AF2561)&gt;0,"OK","NO MATCH"))</f>
        <v/>
      </c>
      <c r="AB2561" s="27" t="str">
        <f aca="false">IF($W2561=0,"",IF(AND($W2561&gt;=Validation!$B$3,$W2561&lt;=Validation!$C$3),"Yes","No"))</f>
        <v/>
      </c>
      <c r="AC2561" s="26" t="str">
        <f aca="false">IF($A2561="","",$AF2561&amp;"|"&amp;TEXT($W2561,"yyyy-mm-dd")&amp;"|"&amp;$J2561&amp;"|"&amp;$N2561)</f>
        <v/>
      </c>
      <c r="AD2561" s="27" t="str">
        <f aca="false">IF($AC2561="","",IF(COUNTIF($AC$2:$AC$3000,$AC2561)&gt;1,"REVIEW","OK"))</f>
        <v/>
      </c>
      <c r="AE2561" s="27" t="str">
        <f aca="false">IF(OR($W2561=0,$O2561=""),"",IF(IFERROR(IF(ISNUMBER($O2561),INT($O2561),DATE(VALUE(MID(SUBSTITUTE(LEFT($O2561,FIND(" ",$O2561&amp;" ")-1),"/",REPT(" ",20)),41,20)),VALUE(LEFT(SUBSTITUTE(LEFT($O2561,FIND(" ",$O2561&amp;" ")-1),"/",REPT(" ",20)),20)),VALUE(MID(SUBSTITUTE(LEFT($O2561,FIND(" ",$O2561&amp;" ")-1),"/",REPT(" ",20)),21,20)))),0)&gt;$W2561,"Late","Same day"))</f>
        <v/>
      </c>
      <c r="AF2561" s="26" t="str">
        <f aca="false">IF($A2561="","",IFERROR(INDEX(Validation!$C$193:$C$217,MATCH($A2561,Validation!$A$193:$A$217,0)),IF(COUNTIF(Validation!$U$19:$U$178,$Z2561)&gt;0,$Z2561,IF(COUNTIF(Validation!$S$19:$S$178,$AI2561)=1,INDEX(Validation!$U$19:$U$178,MATCH($AI2561,Validation!$S$19:$S$178,0)),$Z2561))))</f>
        <v/>
      </c>
      <c r="AG2561" s="27" t="str">
        <f aca="false">IF(COUNTA($A2561:$U2561)=0,"",IF($A2561="","No name",IF($F2561="","No date",IF($W2561=0,"Date ilegible",IF(NOT(ISNUMBER($N2561)),"Hours no numéricas",IF($AA2561="NO MATCH","Person no identificada","OK"))))))</f>
        <v/>
      </c>
      <c r="AH2561" s="27" t="str">
        <f aca="false">IF($W2561=0,"No date",IF($W2561&lt;Validation!$B$3,"Before period",IF($W2561&gt;Validation!$C$3,"After period","In period")))</f>
        <v>No date</v>
      </c>
      <c r="AI2561" s="26" t="str">
        <f aca="false">IF($Y2561="","",TRIM(RIGHT(SUBSTITUTE($Y2561," ",REPT(" ",50)),50)))</f>
        <v/>
      </c>
      <c r="AJ2561" s="27" t="str">
        <f aca="false">IF($A2561="","",IF(NOT(ISERROR(MATCH($A2561,Validation!$A$193:$A$217,0))),"Manual mapping",IF(COUNTIF(Validation!$U$19:$U$178,$Z2561)&gt;0,"Direct",IF(COUNTIF(Validation!$S$19:$S$178,$AI2561)=1,"By surname","Unresolved"))))</f>
        <v/>
      </c>
      <c r="AK2561" s="28" t="str">
        <f aca="false">IF($L2561="","",IF(MATCH($L2561,$L$2:$L$3000,0)&lt;&gt;ROW()-1,"",COUNT($AK$1:$AK2560)+1))</f>
        <v/>
      </c>
      <c r="AL2561" s="28" t="str">
        <f aca="false">IF($G2561="","",IF(MATCH($G2561,$G$2:$G$3000,0)&lt;&gt;ROW()-1,"",COUNT($AL$1:$AL2560)+1))</f>
        <v/>
      </c>
      <c r="AM2561" s="28" t="str">
        <f aca="false">IF($H2561="","",IF(MATCH($H2561,$H$2:$H$3000,0)&lt;&gt;ROW()-1,"",COUNT($AM$1:$AM2560)+1))</f>
        <v/>
      </c>
      <c r="AN2561" s="28" t="str">
        <f aca="false">IF($I2561="","",IF(MATCH($I2561,$I$2:$I$3000,0)&lt;&gt;ROW()-1,"",COUNT($AN$1:$AN2560)+1))</f>
        <v/>
      </c>
      <c r="AO2561" s="28" t="str">
        <f aca="false">IF($Q2561="","",IF(MATCH($Q2561,$Q$2:$Q$3000,0)&lt;&gt;ROW()-1,"",COUNT($AO$1:$AO2560)+1))</f>
        <v/>
      </c>
    </row>
    <row r="2562" customFormat="false" ht="12.75" hidden="false" customHeight="true" outlineLevel="0" collapsed="false">
      <c r="W2562" s="24" t="n">
        <f aca="false">IF($F2562="",0,IFERROR(IF(ISNUMBER($F2562),INT($F2562),DATE(VALUE(MID(SUBSTITUTE(LEFT($F2562,FIND(" ",$F2562&amp;" ")-1),"/",REPT(" ",20)),41,20)),VALUE(LEFT(SUBSTITUTE(LEFT($F2562,FIND(" ",$F2562&amp;" ")-1),"/",REPT(" ",20)),20)),VALUE(MID(SUBSTITUTE(LEFT($F2562,FIND(" ",$F2562&amp;" ")-1),"/",REPT(" ",20)),21,20)))),0))</f>
        <v>0</v>
      </c>
      <c r="X2562" s="25" t="str">
        <f aca="false">IF(ISNUMBER($N2562),$N2562*Validation!$B$5,"")</f>
        <v/>
      </c>
      <c r="Y2562" s="26" t="str">
        <f aca="false">IF($A2562="","",SUBSTITUTE(SUBSTITUTE(SUBSTITUTE(SUBSTITUTE(SUBSTITUTE(SUBSTITUTE(SUBSTITUTE(UPPER(TRIM($A2562)),"Á","A"),"É","E"),"Í","I"),"Ó","O"),"Ú","U"),"Ñ","N"),"Ü","U"))</f>
        <v/>
      </c>
      <c r="Z2562" s="26" t="str">
        <f aca="false">IF($Y2562="","",LEFT($Y2562,1)&amp;" "&amp;TRIM(RIGHT(SUBSTITUTE($Y2562," ",REPT(" ",50)),50)))</f>
        <v/>
      </c>
      <c r="AA2562" s="27" t="str">
        <f aca="false">IF($AF2562="","",IF(COUNTIF(Validation!$U$19:$U$178,$AF2562)&gt;0,"OK","NO MATCH"))</f>
        <v/>
      </c>
      <c r="AB2562" s="27" t="str">
        <f aca="false">IF($W2562=0,"",IF(AND($W2562&gt;=Validation!$B$3,$W2562&lt;=Validation!$C$3),"Yes","No"))</f>
        <v/>
      </c>
      <c r="AC2562" s="26" t="str">
        <f aca="false">IF($A2562="","",$AF2562&amp;"|"&amp;TEXT($W2562,"yyyy-mm-dd")&amp;"|"&amp;$J2562&amp;"|"&amp;$N2562)</f>
        <v/>
      </c>
      <c r="AD2562" s="27" t="str">
        <f aca="false">IF($AC2562="","",IF(COUNTIF($AC$2:$AC$3000,$AC2562)&gt;1,"REVIEW","OK"))</f>
        <v/>
      </c>
      <c r="AE2562" s="27" t="str">
        <f aca="false">IF(OR($W2562=0,$O2562=""),"",IF(IFERROR(IF(ISNUMBER($O2562),INT($O2562),DATE(VALUE(MID(SUBSTITUTE(LEFT($O2562,FIND(" ",$O2562&amp;" ")-1),"/",REPT(" ",20)),41,20)),VALUE(LEFT(SUBSTITUTE(LEFT($O2562,FIND(" ",$O2562&amp;" ")-1),"/",REPT(" ",20)),20)),VALUE(MID(SUBSTITUTE(LEFT($O2562,FIND(" ",$O2562&amp;" ")-1),"/",REPT(" ",20)),21,20)))),0)&gt;$W2562,"Late","Same day"))</f>
        <v/>
      </c>
      <c r="AF2562" s="26" t="str">
        <f aca="false">IF($A2562="","",IFERROR(INDEX(Validation!$C$193:$C$217,MATCH($A2562,Validation!$A$193:$A$217,0)),IF(COUNTIF(Validation!$U$19:$U$178,$Z2562)&gt;0,$Z2562,IF(COUNTIF(Validation!$S$19:$S$178,$AI2562)=1,INDEX(Validation!$U$19:$U$178,MATCH($AI2562,Validation!$S$19:$S$178,0)),$Z2562))))</f>
        <v/>
      </c>
      <c r="AG2562" s="27" t="str">
        <f aca="false">IF(COUNTA($A2562:$U2562)=0,"",IF($A2562="","No name",IF($F2562="","No date",IF($W2562=0,"Date ilegible",IF(NOT(ISNUMBER($N2562)),"Hours no numéricas",IF($AA2562="NO MATCH","Person no identificada","OK"))))))</f>
        <v/>
      </c>
      <c r="AH2562" s="27" t="str">
        <f aca="false">IF($W2562=0,"No date",IF($W2562&lt;Validation!$B$3,"Before period",IF($W2562&gt;Validation!$C$3,"After period","In period")))</f>
        <v>No date</v>
      </c>
      <c r="AI2562" s="26" t="str">
        <f aca="false">IF($Y2562="","",TRIM(RIGHT(SUBSTITUTE($Y2562," ",REPT(" ",50)),50)))</f>
        <v/>
      </c>
      <c r="AJ2562" s="27" t="str">
        <f aca="false">IF($A2562="","",IF(NOT(ISERROR(MATCH($A2562,Validation!$A$193:$A$217,0))),"Manual mapping",IF(COUNTIF(Validation!$U$19:$U$178,$Z2562)&gt;0,"Direct",IF(COUNTIF(Validation!$S$19:$S$178,$AI2562)=1,"By surname","Unresolved"))))</f>
        <v/>
      </c>
      <c r="AK2562" s="28" t="str">
        <f aca="false">IF($L2562="","",IF(MATCH($L2562,$L$2:$L$3000,0)&lt;&gt;ROW()-1,"",COUNT($AK$1:$AK2561)+1))</f>
        <v/>
      </c>
      <c r="AL2562" s="28" t="str">
        <f aca="false">IF($G2562="","",IF(MATCH($G2562,$G$2:$G$3000,0)&lt;&gt;ROW()-1,"",COUNT($AL$1:$AL2561)+1))</f>
        <v/>
      </c>
      <c r="AM2562" s="28" t="str">
        <f aca="false">IF($H2562="","",IF(MATCH($H2562,$H$2:$H$3000,0)&lt;&gt;ROW()-1,"",COUNT($AM$1:$AM2561)+1))</f>
        <v/>
      </c>
      <c r="AN2562" s="28" t="str">
        <f aca="false">IF($I2562="","",IF(MATCH($I2562,$I$2:$I$3000,0)&lt;&gt;ROW()-1,"",COUNT($AN$1:$AN2561)+1))</f>
        <v/>
      </c>
      <c r="AO2562" s="28" t="str">
        <f aca="false">IF($Q2562="","",IF(MATCH($Q2562,$Q$2:$Q$3000,0)&lt;&gt;ROW()-1,"",COUNT($AO$1:$AO2561)+1))</f>
        <v/>
      </c>
    </row>
    <row r="2563" customFormat="false" ht="12.75" hidden="false" customHeight="true" outlineLevel="0" collapsed="false">
      <c r="W2563" s="24" t="n">
        <f aca="false">IF($F2563="",0,IFERROR(IF(ISNUMBER($F2563),INT($F2563),DATE(VALUE(MID(SUBSTITUTE(LEFT($F2563,FIND(" ",$F2563&amp;" ")-1),"/",REPT(" ",20)),41,20)),VALUE(LEFT(SUBSTITUTE(LEFT($F2563,FIND(" ",$F2563&amp;" ")-1),"/",REPT(" ",20)),20)),VALUE(MID(SUBSTITUTE(LEFT($F2563,FIND(" ",$F2563&amp;" ")-1),"/",REPT(" ",20)),21,20)))),0))</f>
        <v>0</v>
      </c>
      <c r="X2563" s="25" t="str">
        <f aca="false">IF(ISNUMBER($N2563),$N2563*Validation!$B$5,"")</f>
        <v/>
      </c>
      <c r="Y2563" s="26" t="str">
        <f aca="false">IF($A2563="","",SUBSTITUTE(SUBSTITUTE(SUBSTITUTE(SUBSTITUTE(SUBSTITUTE(SUBSTITUTE(SUBSTITUTE(UPPER(TRIM($A2563)),"Á","A"),"É","E"),"Í","I"),"Ó","O"),"Ú","U"),"Ñ","N"),"Ü","U"))</f>
        <v/>
      </c>
      <c r="Z2563" s="26" t="str">
        <f aca="false">IF($Y2563="","",LEFT($Y2563,1)&amp;" "&amp;TRIM(RIGHT(SUBSTITUTE($Y2563," ",REPT(" ",50)),50)))</f>
        <v/>
      </c>
      <c r="AA2563" s="27" t="str">
        <f aca="false">IF($AF2563="","",IF(COUNTIF(Validation!$U$19:$U$178,$AF2563)&gt;0,"OK","NO MATCH"))</f>
        <v/>
      </c>
      <c r="AB2563" s="27" t="str">
        <f aca="false">IF($W2563=0,"",IF(AND($W2563&gt;=Validation!$B$3,$W2563&lt;=Validation!$C$3),"Yes","No"))</f>
        <v/>
      </c>
      <c r="AC2563" s="26" t="str">
        <f aca="false">IF($A2563="","",$AF2563&amp;"|"&amp;TEXT($W2563,"yyyy-mm-dd")&amp;"|"&amp;$J2563&amp;"|"&amp;$N2563)</f>
        <v/>
      </c>
      <c r="AD2563" s="27" t="str">
        <f aca="false">IF($AC2563="","",IF(COUNTIF($AC$2:$AC$3000,$AC2563)&gt;1,"REVIEW","OK"))</f>
        <v/>
      </c>
      <c r="AE2563" s="27" t="str">
        <f aca="false">IF(OR($W2563=0,$O2563=""),"",IF(IFERROR(IF(ISNUMBER($O2563),INT($O2563),DATE(VALUE(MID(SUBSTITUTE(LEFT($O2563,FIND(" ",$O2563&amp;" ")-1),"/",REPT(" ",20)),41,20)),VALUE(LEFT(SUBSTITUTE(LEFT($O2563,FIND(" ",$O2563&amp;" ")-1),"/",REPT(" ",20)),20)),VALUE(MID(SUBSTITUTE(LEFT($O2563,FIND(" ",$O2563&amp;" ")-1),"/",REPT(" ",20)),21,20)))),0)&gt;$W2563,"Late","Same day"))</f>
        <v/>
      </c>
      <c r="AF2563" s="26" t="str">
        <f aca="false">IF($A2563="","",IFERROR(INDEX(Validation!$C$193:$C$217,MATCH($A2563,Validation!$A$193:$A$217,0)),IF(COUNTIF(Validation!$U$19:$U$178,$Z2563)&gt;0,$Z2563,IF(COUNTIF(Validation!$S$19:$S$178,$AI2563)=1,INDEX(Validation!$U$19:$U$178,MATCH($AI2563,Validation!$S$19:$S$178,0)),$Z2563))))</f>
        <v/>
      </c>
      <c r="AG2563" s="27" t="str">
        <f aca="false">IF(COUNTA($A2563:$U2563)=0,"",IF($A2563="","No name",IF($F2563="","No date",IF($W2563=0,"Date ilegible",IF(NOT(ISNUMBER($N2563)),"Hours no numéricas",IF($AA2563="NO MATCH","Person no identificada","OK"))))))</f>
        <v/>
      </c>
      <c r="AH2563" s="27" t="str">
        <f aca="false">IF($W2563=0,"No date",IF($W2563&lt;Validation!$B$3,"Before period",IF($W2563&gt;Validation!$C$3,"After period","In period")))</f>
        <v>No date</v>
      </c>
      <c r="AI2563" s="26" t="str">
        <f aca="false">IF($Y2563="","",TRIM(RIGHT(SUBSTITUTE($Y2563," ",REPT(" ",50)),50)))</f>
        <v/>
      </c>
      <c r="AJ2563" s="27" t="str">
        <f aca="false">IF($A2563="","",IF(NOT(ISERROR(MATCH($A2563,Validation!$A$193:$A$217,0))),"Manual mapping",IF(COUNTIF(Validation!$U$19:$U$178,$Z2563)&gt;0,"Direct",IF(COUNTIF(Validation!$S$19:$S$178,$AI2563)=1,"By surname","Unresolved"))))</f>
        <v/>
      </c>
      <c r="AK2563" s="28" t="str">
        <f aca="false">IF($L2563="","",IF(MATCH($L2563,$L$2:$L$3000,0)&lt;&gt;ROW()-1,"",COUNT($AK$1:$AK2562)+1))</f>
        <v/>
      </c>
      <c r="AL2563" s="28" t="str">
        <f aca="false">IF($G2563="","",IF(MATCH($G2563,$G$2:$G$3000,0)&lt;&gt;ROW()-1,"",COUNT($AL$1:$AL2562)+1))</f>
        <v/>
      </c>
      <c r="AM2563" s="28" t="str">
        <f aca="false">IF($H2563="","",IF(MATCH($H2563,$H$2:$H$3000,0)&lt;&gt;ROW()-1,"",COUNT($AM$1:$AM2562)+1))</f>
        <v/>
      </c>
      <c r="AN2563" s="28" t="str">
        <f aca="false">IF($I2563="","",IF(MATCH($I2563,$I$2:$I$3000,0)&lt;&gt;ROW()-1,"",COUNT($AN$1:$AN2562)+1))</f>
        <v/>
      </c>
      <c r="AO2563" s="28" t="str">
        <f aca="false">IF($Q2563="","",IF(MATCH($Q2563,$Q$2:$Q$3000,0)&lt;&gt;ROW()-1,"",COUNT($AO$1:$AO2562)+1))</f>
        <v/>
      </c>
    </row>
    <row r="2564" customFormat="false" ht="12.75" hidden="false" customHeight="true" outlineLevel="0" collapsed="false">
      <c r="W2564" s="24" t="n">
        <f aca="false">IF($F2564="",0,IFERROR(IF(ISNUMBER($F2564),INT($F2564),DATE(VALUE(MID(SUBSTITUTE(LEFT($F2564,FIND(" ",$F2564&amp;" ")-1),"/",REPT(" ",20)),41,20)),VALUE(LEFT(SUBSTITUTE(LEFT($F2564,FIND(" ",$F2564&amp;" ")-1),"/",REPT(" ",20)),20)),VALUE(MID(SUBSTITUTE(LEFT($F2564,FIND(" ",$F2564&amp;" ")-1),"/",REPT(" ",20)),21,20)))),0))</f>
        <v>0</v>
      </c>
      <c r="X2564" s="25" t="str">
        <f aca="false">IF(ISNUMBER($N2564),$N2564*Validation!$B$5,"")</f>
        <v/>
      </c>
      <c r="Y2564" s="26" t="str">
        <f aca="false">IF($A2564="","",SUBSTITUTE(SUBSTITUTE(SUBSTITUTE(SUBSTITUTE(SUBSTITUTE(SUBSTITUTE(SUBSTITUTE(UPPER(TRIM($A2564)),"Á","A"),"É","E"),"Í","I"),"Ó","O"),"Ú","U"),"Ñ","N"),"Ü","U"))</f>
        <v/>
      </c>
      <c r="Z2564" s="26" t="str">
        <f aca="false">IF($Y2564="","",LEFT($Y2564,1)&amp;" "&amp;TRIM(RIGHT(SUBSTITUTE($Y2564," ",REPT(" ",50)),50)))</f>
        <v/>
      </c>
      <c r="AA2564" s="27" t="str">
        <f aca="false">IF($AF2564="","",IF(COUNTIF(Validation!$U$19:$U$178,$AF2564)&gt;0,"OK","NO MATCH"))</f>
        <v/>
      </c>
      <c r="AB2564" s="27" t="str">
        <f aca="false">IF($W2564=0,"",IF(AND($W2564&gt;=Validation!$B$3,$W2564&lt;=Validation!$C$3),"Yes","No"))</f>
        <v/>
      </c>
      <c r="AC2564" s="26" t="str">
        <f aca="false">IF($A2564="","",$AF2564&amp;"|"&amp;TEXT($W2564,"yyyy-mm-dd")&amp;"|"&amp;$J2564&amp;"|"&amp;$N2564)</f>
        <v/>
      </c>
      <c r="AD2564" s="27" t="str">
        <f aca="false">IF($AC2564="","",IF(COUNTIF($AC$2:$AC$3000,$AC2564)&gt;1,"REVIEW","OK"))</f>
        <v/>
      </c>
      <c r="AE2564" s="27" t="str">
        <f aca="false">IF(OR($W2564=0,$O2564=""),"",IF(IFERROR(IF(ISNUMBER($O2564),INT($O2564),DATE(VALUE(MID(SUBSTITUTE(LEFT($O2564,FIND(" ",$O2564&amp;" ")-1),"/",REPT(" ",20)),41,20)),VALUE(LEFT(SUBSTITUTE(LEFT($O2564,FIND(" ",$O2564&amp;" ")-1),"/",REPT(" ",20)),20)),VALUE(MID(SUBSTITUTE(LEFT($O2564,FIND(" ",$O2564&amp;" ")-1),"/",REPT(" ",20)),21,20)))),0)&gt;$W2564,"Late","Same day"))</f>
        <v/>
      </c>
      <c r="AF2564" s="26" t="str">
        <f aca="false">IF($A2564="","",IFERROR(INDEX(Validation!$C$193:$C$217,MATCH($A2564,Validation!$A$193:$A$217,0)),IF(COUNTIF(Validation!$U$19:$U$178,$Z2564)&gt;0,$Z2564,IF(COUNTIF(Validation!$S$19:$S$178,$AI2564)=1,INDEX(Validation!$U$19:$U$178,MATCH($AI2564,Validation!$S$19:$S$178,0)),$Z2564))))</f>
        <v/>
      </c>
      <c r="AG2564" s="27" t="str">
        <f aca="false">IF(COUNTA($A2564:$U2564)=0,"",IF($A2564="","No name",IF($F2564="","No date",IF($W2564=0,"Date ilegible",IF(NOT(ISNUMBER($N2564)),"Hours no numéricas",IF($AA2564="NO MATCH","Person no identificada","OK"))))))</f>
        <v/>
      </c>
      <c r="AH2564" s="27" t="str">
        <f aca="false">IF($W2564=0,"No date",IF($W2564&lt;Validation!$B$3,"Before period",IF($W2564&gt;Validation!$C$3,"After period","In period")))</f>
        <v>No date</v>
      </c>
      <c r="AI2564" s="26" t="str">
        <f aca="false">IF($Y2564="","",TRIM(RIGHT(SUBSTITUTE($Y2564," ",REPT(" ",50)),50)))</f>
        <v/>
      </c>
      <c r="AJ2564" s="27" t="str">
        <f aca="false">IF($A2564="","",IF(NOT(ISERROR(MATCH($A2564,Validation!$A$193:$A$217,0))),"Manual mapping",IF(COUNTIF(Validation!$U$19:$U$178,$Z2564)&gt;0,"Direct",IF(COUNTIF(Validation!$S$19:$S$178,$AI2564)=1,"By surname","Unresolved"))))</f>
        <v/>
      </c>
      <c r="AK2564" s="28" t="str">
        <f aca="false">IF($L2564="","",IF(MATCH($L2564,$L$2:$L$3000,0)&lt;&gt;ROW()-1,"",COUNT($AK$1:$AK2563)+1))</f>
        <v/>
      </c>
      <c r="AL2564" s="28" t="str">
        <f aca="false">IF($G2564="","",IF(MATCH($G2564,$G$2:$G$3000,0)&lt;&gt;ROW()-1,"",COUNT($AL$1:$AL2563)+1))</f>
        <v/>
      </c>
      <c r="AM2564" s="28" t="str">
        <f aca="false">IF($H2564="","",IF(MATCH($H2564,$H$2:$H$3000,0)&lt;&gt;ROW()-1,"",COUNT($AM$1:$AM2563)+1))</f>
        <v/>
      </c>
      <c r="AN2564" s="28" t="str">
        <f aca="false">IF($I2564="","",IF(MATCH($I2564,$I$2:$I$3000,0)&lt;&gt;ROW()-1,"",COUNT($AN$1:$AN2563)+1))</f>
        <v/>
      </c>
      <c r="AO2564" s="28" t="str">
        <f aca="false">IF($Q2564="","",IF(MATCH($Q2564,$Q$2:$Q$3000,0)&lt;&gt;ROW()-1,"",COUNT($AO$1:$AO2563)+1))</f>
        <v/>
      </c>
    </row>
    <row r="2565" customFormat="false" ht="12.75" hidden="false" customHeight="true" outlineLevel="0" collapsed="false">
      <c r="W2565" s="24" t="n">
        <f aca="false">IF($F2565="",0,IFERROR(IF(ISNUMBER($F2565),INT($F2565),DATE(VALUE(MID(SUBSTITUTE(LEFT($F2565,FIND(" ",$F2565&amp;" ")-1),"/",REPT(" ",20)),41,20)),VALUE(LEFT(SUBSTITUTE(LEFT($F2565,FIND(" ",$F2565&amp;" ")-1),"/",REPT(" ",20)),20)),VALUE(MID(SUBSTITUTE(LEFT($F2565,FIND(" ",$F2565&amp;" ")-1),"/",REPT(" ",20)),21,20)))),0))</f>
        <v>0</v>
      </c>
      <c r="X2565" s="25" t="str">
        <f aca="false">IF(ISNUMBER($N2565),$N2565*Validation!$B$5,"")</f>
        <v/>
      </c>
      <c r="Y2565" s="26" t="str">
        <f aca="false">IF($A2565="","",SUBSTITUTE(SUBSTITUTE(SUBSTITUTE(SUBSTITUTE(SUBSTITUTE(SUBSTITUTE(SUBSTITUTE(UPPER(TRIM($A2565)),"Á","A"),"É","E"),"Í","I"),"Ó","O"),"Ú","U"),"Ñ","N"),"Ü","U"))</f>
        <v/>
      </c>
      <c r="Z2565" s="26" t="str">
        <f aca="false">IF($Y2565="","",LEFT($Y2565,1)&amp;" "&amp;TRIM(RIGHT(SUBSTITUTE($Y2565," ",REPT(" ",50)),50)))</f>
        <v/>
      </c>
      <c r="AA2565" s="27" t="str">
        <f aca="false">IF($AF2565="","",IF(COUNTIF(Validation!$U$19:$U$178,$AF2565)&gt;0,"OK","NO MATCH"))</f>
        <v/>
      </c>
      <c r="AB2565" s="27" t="str">
        <f aca="false">IF($W2565=0,"",IF(AND($W2565&gt;=Validation!$B$3,$W2565&lt;=Validation!$C$3),"Yes","No"))</f>
        <v/>
      </c>
      <c r="AC2565" s="26" t="str">
        <f aca="false">IF($A2565="","",$AF2565&amp;"|"&amp;TEXT($W2565,"yyyy-mm-dd")&amp;"|"&amp;$J2565&amp;"|"&amp;$N2565)</f>
        <v/>
      </c>
      <c r="AD2565" s="27" t="str">
        <f aca="false">IF($AC2565="","",IF(COUNTIF($AC$2:$AC$3000,$AC2565)&gt;1,"REVIEW","OK"))</f>
        <v/>
      </c>
      <c r="AE2565" s="27" t="str">
        <f aca="false">IF(OR($W2565=0,$O2565=""),"",IF(IFERROR(IF(ISNUMBER($O2565),INT($O2565),DATE(VALUE(MID(SUBSTITUTE(LEFT($O2565,FIND(" ",$O2565&amp;" ")-1),"/",REPT(" ",20)),41,20)),VALUE(LEFT(SUBSTITUTE(LEFT($O2565,FIND(" ",$O2565&amp;" ")-1),"/",REPT(" ",20)),20)),VALUE(MID(SUBSTITUTE(LEFT($O2565,FIND(" ",$O2565&amp;" ")-1),"/",REPT(" ",20)),21,20)))),0)&gt;$W2565,"Late","Same day"))</f>
        <v/>
      </c>
      <c r="AF2565" s="26" t="str">
        <f aca="false">IF($A2565="","",IFERROR(INDEX(Validation!$C$193:$C$217,MATCH($A2565,Validation!$A$193:$A$217,0)),IF(COUNTIF(Validation!$U$19:$U$178,$Z2565)&gt;0,$Z2565,IF(COUNTIF(Validation!$S$19:$S$178,$AI2565)=1,INDEX(Validation!$U$19:$U$178,MATCH($AI2565,Validation!$S$19:$S$178,0)),$Z2565))))</f>
        <v/>
      </c>
      <c r="AG2565" s="27" t="str">
        <f aca="false">IF(COUNTA($A2565:$U2565)=0,"",IF($A2565="","No name",IF($F2565="","No date",IF($W2565=0,"Date ilegible",IF(NOT(ISNUMBER($N2565)),"Hours no numéricas",IF($AA2565="NO MATCH","Person no identificada","OK"))))))</f>
        <v/>
      </c>
      <c r="AH2565" s="27" t="str">
        <f aca="false">IF($W2565=0,"No date",IF($W2565&lt;Validation!$B$3,"Before period",IF($W2565&gt;Validation!$C$3,"After period","In period")))</f>
        <v>No date</v>
      </c>
      <c r="AI2565" s="26" t="str">
        <f aca="false">IF($Y2565="","",TRIM(RIGHT(SUBSTITUTE($Y2565," ",REPT(" ",50)),50)))</f>
        <v/>
      </c>
      <c r="AJ2565" s="27" t="str">
        <f aca="false">IF($A2565="","",IF(NOT(ISERROR(MATCH($A2565,Validation!$A$193:$A$217,0))),"Manual mapping",IF(COUNTIF(Validation!$U$19:$U$178,$Z2565)&gt;0,"Direct",IF(COUNTIF(Validation!$S$19:$S$178,$AI2565)=1,"By surname","Unresolved"))))</f>
        <v/>
      </c>
      <c r="AK2565" s="28" t="str">
        <f aca="false">IF($L2565="","",IF(MATCH($L2565,$L$2:$L$3000,0)&lt;&gt;ROW()-1,"",COUNT($AK$1:$AK2564)+1))</f>
        <v/>
      </c>
      <c r="AL2565" s="28" t="str">
        <f aca="false">IF($G2565="","",IF(MATCH($G2565,$G$2:$G$3000,0)&lt;&gt;ROW()-1,"",COUNT($AL$1:$AL2564)+1))</f>
        <v/>
      </c>
      <c r="AM2565" s="28" t="str">
        <f aca="false">IF($H2565="","",IF(MATCH($H2565,$H$2:$H$3000,0)&lt;&gt;ROW()-1,"",COUNT($AM$1:$AM2564)+1))</f>
        <v/>
      </c>
      <c r="AN2565" s="28" t="str">
        <f aca="false">IF($I2565="","",IF(MATCH($I2565,$I$2:$I$3000,0)&lt;&gt;ROW()-1,"",COUNT($AN$1:$AN2564)+1))</f>
        <v/>
      </c>
      <c r="AO2565" s="28" t="str">
        <f aca="false">IF($Q2565="","",IF(MATCH($Q2565,$Q$2:$Q$3000,0)&lt;&gt;ROW()-1,"",COUNT($AO$1:$AO2564)+1))</f>
        <v/>
      </c>
    </row>
    <row r="2566" customFormat="false" ht="12.75" hidden="false" customHeight="true" outlineLevel="0" collapsed="false">
      <c r="W2566" s="24" t="n">
        <f aca="false">IF($F2566="",0,IFERROR(IF(ISNUMBER($F2566),INT($F2566),DATE(VALUE(MID(SUBSTITUTE(LEFT($F2566,FIND(" ",$F2566&amp;" ")-1),"/",REPT(" ",20)),41,20)),VALUE(LEFT(SUBSTITUTE(LEFT($F2566,FIND(" ",$F2566&amp;" ")-1),"/",REPT(" ",20)),20)),VALUE(MID(SUBSTITUTE(LEFT($F2566,FIND(" ",$F2566&amp;" ")-1),"/",REPT(" ",20)),21,20)))),0))</f>
        <v>0</v>
      </c>
      <c r="X2566" s="25" t="str">
        <f aca="false">IF(ISNUMBER($N2566),$N2566*Validation!$B$5,"")</f>
        <v/>
      </c>
      <c r="Y2566" s="26" t="str">
        <f aca="false">IF($A2566="","",SUBSTITUTE(SUBSTITUTE(SUBSTITUTE(SUBSTITUTE(SUBSTITUTE(SUBSTITUTE(SUBSTITUTE(UPPER(TRIM($A2566)),"Á","A"),"É","E"),"Í","I"),"Ó","O"),"Ú","U"),"Ñ","N"),"Ü","U"))</f>
        <v/>
      </c>
      <c r="Z2566" s="26" t="str">
        <f aca="false">IF($Y2566="","",LEFT($Y2566,1)&amp;" "&amp;TRIM(RIGHT(SUBSTITUTE($Y2566," ",REPT(" ",50)),50)))</f>
        <v/>
      </c>
      <c r="AA2566" s="27" t="str">
        <f aca="false">IF($AF2566="","",IF(COUNTIF(Validation!$U$19:$U$178,$AF2566)&gt;0,"OK","NO MATCH"))</f>
        <v/>
      </c>
      <c r="AB2566" s="27" t="str">
        <f aca="false">IF($W2566=0,"",IF(AND($W2566&gt;=Validation!$B$3,$W2566&lt;=Validation!$C$3),"Yes","No"))</f>
        <v/>
      </c>
      <c r="AC2566" s="26" t="str">
        <f aca="false">IF($A2566="","",$AF2566&amp;"|"&amp;TEXT($W2566,"yyyy-mm-dd")&amp;"|"&amp;$J2566&amp;"|"&amp;$N2566)</f>
        <v/>
      </c>
      <c r="AD2566" s="27" t="str">
        <f aca="false">IF($AC2566="","",IF(COUNTIF($AC$2:$AC$3000,$AC2566)&gt;1,"REVIEW","OK"))</f>
        <v/>
      </c>
      <c r="AE2566" s="27" t="str">
        <f aca="false">IF(OR($W2566=0,$O2566=""),"",IF(IFERROR(IF(ISNUMBER($O2566),INT($O2566),DATE(VALUE(MID(SUBSTITUTE(LEFT($O2566,FIND(" ",$O2566&amp;" ")-1),"/",REPT(" ",20)),41,20)),VALUE(LEFT(SUBSTITUTE(LEFT($O2566,FIND(" ",$O2566&amp;" ")-1),"/",REPT(" ",20)),20)),VALUE(MID(SUBSTITUTE(LEFT($O2566,FIND(" ",$O2566&amp;" ")-1),"/",REPT(" ",20)),21,20)))),0)&gt;$W2566,"Late","Same day"))</f>
        <v/>
      </c>
      <c r="AF2566" s="26" t="str">
        <f aca="false">IF($A2566="","",IFERROR(INDEX(Validation!$C$193:$C$217,MATCH($A2566,Validation!$A$193:$A$217,0)),IF(COUNTIF(Validation!$U$19:$U$178,$Z2566)&gt;0,$Z2566,IF(COUNTIF(Validation!$S$19:$S$178,$AI2566)=1,INDEX(Validation!$U$19:$U$178,MATCH($AI2566,Validation!$S$19:$S$178,0)),$Z2566))))</f>
        <v/>
      </c>
      <c r="AG2566" s="27" t="str">
        <f aca="false">IF(COUNTA($A2566:$U2566)=0,"",IF($A2566="","No name",IF($F2566="","No date",IF($W2566=0,"Date ilegible",IF(NOT(ISNUMBER($N2566)),"Hours no numéricas",IF($AA2566="NO MATCH","Person no identificada","OK"))))))</f>
        <v/>
      </c>
      <c r="AH2566" s="27" t="str">
        <f aca="false">IF($W2566=0,"No date",IF($W2566&lt;Validation!$B$3,"Before period",IF($W2566&gt;Validation!$C$3,"After period","In period")))</f>
        <v>No date</v>
      </c>
      <c r="AI2566" s="26" t="str">
        <f aca="false">IF($Y2566="","",TRIM(RIGHT(SUBSTITUTE($Y2566," ",REPT(" ",50)),50)))</f>
        <v/>
      </c>
      <c r="AJ2566" s="27" t="str">
        <f aca="false">IF($A2566="","",IF(NOT(ISERROR(MATCH($A2566,Validation!$A$193:$A$217,0))),"Manual mapping",IF(COUNTIF(Validation!$U$19:$U$178,$Z2566)&gt;0,"Direct",IF(COUNTIF(Validation!$S$19:$S$178,$AI2566)=1,"By surname","Unresolved"))))</f>
        <v/>
      </c>
      <c r="AK2566" s="28" t="str">
        <f aca="false">IF($L2566="","",IF(MATCH($L2566,$L$2:$L$3000,0)&lt;&gt;ROW()-1,"",COUNT($AK$1:$AK2565)+1))</f>
        <v/>
      </c>
      <c r="AL2566" s="28" t="str">
        <f aca="false">IF($G2566="","",IF(MATCH($G2566,$G$2:$G$3000,0)&lt;&gt;ROW()-1,"",COUNT($AL$1:$AL2565)+1))</f>
        <v/>
      </c>
      <c r="AM2566" s="28" t="str">
        <f aca="false">IF($H2566="","",IF(MATCH($H2566,$H$2:$H$3000,0)&lt;&gt;ROW()-1,"",COUNT($AM$1:$AM2565)+1))</f>
        <v/>
      </c>
      <c r="AN2566" s="28" t="str">
        <f aca="false">IF($I2566="","",IF(MATCH($I2566,$I$2:$I$3000,0)&lt;&gt;ROW()-1,"",COUNT($AN$1:$AN2565)+1))</f>
        <v/>
      </c>
      <c r="AO2566" s="28" t="str">
        <f aca="false">IF($Q2566="","",IF(MATCH($Q2566,$Q$2:$Q$3000,0)&lt;&gt;ROW()-1,"",COUNT($AO$1:$AO2565)+1))</f>
        <v/>
      </c>
    </row>
    <row r="2567" customFormat="false" ht="12.75" hidden="false" customHeight="true" outlineLevel="0" collapsed="false">
      <c r="W2567" s="24" t="n">
        <f aca="false">IF($F2567="",0,IFERROR(IF(ISNUMBER($F2567),INT($F2567),DATE(VALUE(MID(SUBSTITUTE(LEFT($F2567,FIND(" ",$F2567&amp;" ")-1),"/",REPT(" ",20)),41,20)),VALUE(LEFT(SUBSTITUTE(LEFT($F2567,FIND(" ",$F2567&amp;" ")-1),"/",REPT(" ",20)),20)),VALUE(MID(SUBSTITUTE(LEFT($F2567,FIND(" ",$F2567&amp;" ")-1),"/",REPT(" ",20)),21,20)))),0))</f>
        <v>0</v>
      </c>
      <c r="X2567" s="25" t="str">
        <f aca="false">IF(ISNUMBER($N2567),$N2567*Validation!$B$5,"")</f>
        <v/>
      </c>
      <c r="Y2567" s="26" t="str">
        <f aca="false">IF($A2567="","",SUBSTITUTE(SUBSTITUTE(SUBSTITUTE(SUBSTITUTE(SUBSTITUTE(SUBSTITUTE(SUBSTITUTE(UPPER(TRIM($A2567)),"Á","A"),"É","E"),"Í","I"),"Ó","O"),"Ú","U"),"Ñ","N"),"Ü","U"))</f>
        <v/>
      </c>
      <c r="Z2567" s="26" t="str">
        <f aca="false">IF($Y2567="","",LEFT($Y2567,1)&amp;" "&amp;TRIM(RIGHT(SUBSTITUTE($Y2567," ",REPT(" ",50)),50)))</f>
        <v/>
      </c>
      <c r="AA2567" s="27" t="str">
        <f aca="false">IF($AF2567="","",IF(COUNTIF(Validation!$U$19:$U$178,$AF2567)&gt;0,"OK","NO MATCH"))</f>
        <v/>
      </c>
      <c r="AB2567" s="27" t="str">
        <f aca="false">IF($W2567=0,"",IF(AND($W2567&gt;=Validation!$B$3,$W2567&lt;=Validation!$C$3),"Yes","No"))</f>
        <v/>
      </c>
      <c r="AC2567" s="26" t="str">
        <f aca="false">IF($A2567="","",$AF2567&amp;"|"&amp;TEXT($W2567,"yyyy-mm-dd")&amp;"|"&amp;$J2567&amp;"|"&amp;$N2567)</f>
        <v/>
      </c>
      <c r="AD2567" s="27" t="str">
        <f aca="false">IF($AC2567="","",IF(COUNTIF($AC$2:$AC$3000,$AC2567)&gt;1,"REVIEW","OK"))</f>
        <v/>
      </c>
      <c r="AE2567" s="27" t="str">
        <f aca="false">IF(OR($W2567=0,$O2567=""),"",IF(IFERROR(IF(ISNUMBER($O2567),INT($O2567),DATE(VALUE(MID(SUBSTITUTE(LEFT($O2567,FIND(" ",$O2567&amp;" ")-1),"/",REPT(" ",20)),41,20)),VALUE(LEFT(SUBSTITUTE(LEFT($O2567,FIND(" ",$O2567&amp;" ")-1),"/",REPT(" ",20)),20)),VALUE(MID(SUBSTITUTE(LEFT($O2567,FIND(" ",$O2567&amp;" ")-1),"/",REPT(" ",20)),21,20)))),0)&gt;$W2567,"Late","Same day"))</f>
        <v/>
      </c>
      <c r="AF2567" s="26" t="str">
        <f aca="false">IF($A2567="","",IFERROR(INDEX(Validation!$C$193:$C$217,MATCH($A2567,Validation!$A$193:$A$217,0)),IF(COUNTIF(Validation!$U$19:$U$178,$Z2567)&gt;0,$Z2567,IF(COUNTIF(Validation!$S$19:$S$178,$AI2567)=1,INDEX(Validation!$U$19:$U$178,MATCH($AI2567,Validation!$S$19:$S$178,0)),$Z2567))))</f>
        <v/>
      </c>
      <c r="AG2567" s="27" t="str">
        <f aca="false">IF(COUNTA($A2567:$U2567)=0,"",IF($A2567="","No name",IF($F2567="","No date",IF($W2567=0,"Date ilegible",IF(NOT(ISNUMBER($N2567)),"Hours no numéricas",IF($AA2567="NO MATCH","Person no identificada","OK"))))))</f>
        <v/>
      </c>
      <c r="AH2567" s="27" t="str">
        <f aca="false">IF($W2567=0,"No date",IF($W2567&lt;Validation!$B$3,"Before period",IF($W2567&gt;Validation!$C$3,"After period","In period")))</f>
        <v>No date</v>
      </c>
      <c r="AI2567" s="26" t="str">
        <f aca="false">IF($Y2567="","",TRIM(RIGHT(SUBSTITUTE($Y2567," ",REPT(" ",50)),50)))</f>
        <v/>
      </c>
      <c r="AJ2567" s="27" t="str">
        <f aca="false">IF($A2567="","",IF(NOT(ISERROR(MATCH($A2567,Validation!$A$193:$A$217,0))),"Manual mapping",IF(COUNTIF(Validation!$U$19:$U$178,$Z2567)&gt;0,"Direct",IF(COUNTIF(Validation!$S$19:$S$178,$AI2567)=1,"By surname","Unresolved"))))</f>
        <v/>
      </c>
      <c r="AK2567" s="28" t="str">
        <f aca="false">IF($L2567="","",IF(MATCH($L2567,$L$2:$L$3000,0)&lt;&gt;ROW()-1,"",COUNT($AK$1:$AK2566)+1))</f>
        <v/>
      </c>
      <c r="AL2567" s="28" t="str">
        <f aca="false">IF($G2567="","",IF(MATCH($G2567,$G$2:$G$3000,0)&lt;&gt;ROW()-1,"",COUNT($AL$1:$AL2566)+1))</f>
        <v/>
      </c>
      <c r="AM2567" s="28" t="str">
        <f aca="false">IF($H2567="","",IF(MATCH($H2567,$H$2:$H$3000,0)&lt;&gt;ROW()-1,"",COUNT($AM$1:$AM2566)+1))</f>
        <v/>
      </c>
      <c r="AN2567" s="28" t="str">
        <f aca="false">IF($I2567="","",IF(MATCH($I2567,$I$2:$I$3000,0)&lt;&gt;ROW()-1,"",COUNT($AN$1:$AN2566)+1))</f>
        <v/>
      </c>
      <c r="AO2567" s="28" t="str">
        <f aca="false">IF($Q2567="","",IF(MATCH($Q2567,$Q$2:$Q$3000,0)&lt;&gt;ROW()-1,"",COUNT($AO$1:$AO2566)+1))</f>
        <v/>
      </c>
    </row>
    <row r="2568" customFormat="false" ht="12.75" hidden="false" customHeight="true" outlineLevel="0" collapsed="false">
      <c r="W2568" s="24" t="n">
        <f aca="false">IF($F2568="",0,IFERROR(IF(ISNUMBER($F2568),INT($F2568),DATE(VALUE(MID(SUBSTITUTE(LEFT($F2568,FIND(" ",$F2568&amp;" ")-1),"/",REPT(" ",20)),41,20)),VALUE(LEFT(SUBSTITUTE(LEFT($F2568,FIND(" ",$F2568&amp;" ")-1),"/",REPT(" ",20)),20)),VALUE(MID(SUBSTITUTE(LEFT($F2568,FIND(" ",$F2568&amp;" ")-1),"/",REPT(" ",20)),21,20)))),0))</f>
        <v>0</v>
      </c>
      <c r="X2568" s="25" t="str">
        <f aca="false">IF(ISNUMBER($N2568),$N2568*Validation!$B$5,"")</f>
        <v/>
      </c>
      <c r="Y2568" s="26" t="str">
        <f aca="false">IF($A2568="","",SUBSTITUTE(SUBSTITUTE(SUBSTITUTE(SUBSTITUTE(SUBSTITUTE(SUBSTITUTE(SUBSTITUTE(UPPER(TRIM($A2568)),"Á","A"),"É","E"),"Í","I"),"Ó","O"),"Ú","U"),"Ñ","N"),"Ü","U"))</f>
        <v/>
      </c>
      <c r="Z2568" s="26" t="str">
        <f aca="false">IF($Y2568="","",LEFT($Y2568,1)&amp;" "&amp;TRIM(RIGHT(SUBSTITUTE($Y2568," ",REPT(" ",50)),50)))</f>
        <v/>
      </c>
      <c r="AA2568" s="27" t="str">
        <f aca="false">IF($AF2568="","",IF(COUNTIF(Validation!$U$19:$U$178,$AF2568)&gt;0,"OK","NO MATCH"))</f>
        <v/>
      </c>
      <c r="AB2568" s="27" t="str">
        <f aca="false">IF($W2568=0,"",IF(AND($W2568&gt;=Validation!$B$3,$W2568&lt;=Validation!$C$3),"Yes","No"))</f>
        <v/>
      </c>
      <c r="AC2568" s="26" t="str">
        <f aca="false">IF($A2568="","",$AF2568&amp;"|"&amp;TEXT($W2568,"yyyy-mm-dd")&amp;"|"&amp;$J2568&amp;"|"&amp;$N2568)</f>
        <v/>
      </c>
      <c r="AD2568" s="27" t="str">
        <f aca="false">IF($AC2568="","",IF(COUNTIF($AC$2:$AC$3000,$AC2568)&gt;1,"REVIEW","OK"))</f>
        <v/>
      </c>
      <c r="AE2568" s="27" t="str">
        <f aca="false">IF(OR($W2568=0,$O2568=""),"",IF(IFERROR(IF(ISNUMBER($O2568),INT($O2568),DATE(VALUE(MID(SUBSTITUTE(LEFT($O2568,FIND(" ",$O2568&amp;" ")-1),"/",REPT(" ",20)),41,20)),VALUE(LEFT(SUBSTITUTE(LEFT($O2568,FIND(" ",$O2568&amp;" ")-1),"/",REPT(" ",20)),20)),VALUE(MID(SUBSTITUTE(LEFT($O2568,FIND(" ",$O2568&amp;" ")-1),"/",REPT(" ",20)),21,20)))),0)&gt;$W2568,"Late","Same day"))</f>
        <v/>
      </c>
      <c r="AF2568" s="26" t="str">
        <f aca="false">IF($A2568="","",IFERROR(INDEX(Validation!$C$193:$C$217,MATCH($A2568,Validation!$A$193:$A$217,0)),IF(COUNTIF(Validation!$U$19:$U$178,$Z2568)&gt;0,$Z2568,IF(COUNTIF(Validation!$S$19:$S$178,$AI2568)=1,INDEX(Validation!$U$19:$U$178,MATCH($AI2568,Validation!$S$19:$S$178,0)),$Z2568))))</f>
        <v/>
      </c>
      <c r="AG2568" s="27" t="str">
        <f aca="false">IF(COUNTA($A2568:$U2568)=0,"",IF($A2568="","No name",IF($F2568="","No date",IF($W2568=0,"Date ilegible",IF(NOT(ISNUMBER($N2568)),"Hours no numéricas",IF($AA2568="NO MATCH","Person no identificada","OK"))))))</f>
        <v/>
      </c>
      <c r="AH2568" s="27" t="str">
        <f aca="false">IF($W2568=0,"No date",IF($W2568&lt;Validation!$B$3,"Before period",IF($W2568&gt;Validation!$C$3,"After period","In period")))</f>
        <v>No date</v>
      </c>
      <c r="AI2568" s="26" t="str">
        <f aca="false">IF($Y2568="","",TRIM(RIGHT(SUBSTITUTE($Y2568," ",REPT(" ",50)),50)))</f>
        <v/>
      </c>
      <c r="AJ2568" s="27" t="str">
        <f aca="false">IF($A2568="","",IF(NOT(ISERROR(MATCH($A2568,Validation!$A$193:$A$217,0))),"Manual mapping",IF(COUNTIF(Validation!$U$19:$U$178,$Z2568)&gt;0,"Direct",IF(COUNTIF(Validation!$S$19:$S$178,$AI2568)=1,"By surname","Unresolved"))))</f>
        <v/>
      </c>
      <c r="AK2568" s="28" t="str">
        <f aca="false">IF($L2568="","",IF(MATCH($L2568,$L$2:$L$3000,0)&lt;&gt;ROW()-1,"",COUNT($AK$1:$AK2567)+1))</f>
        <v/>
      </c>
      <c r="AL2568" s="28" t="str">
        <f aca="false">IF($G2568="","",IF(MATCH($G2568,$G$2:$G$3000,0)&lt;&gt;ROW()-1,"",COUNT($AL$1:$AL2567)+1))</f>
        <v/>
      </c>
      <c r="AM2568" s="28" t="str">
        <f aca="false">IF($H2568="","",IF(MATCH($H2568,$H$2:$H$3000,0)&lt;&gt;ROW()-1,"",COUNT($AM$1:$AM2567)+1))</f>
        <v/>
      </c>
      <c r="AN2568" s="28" t="str">
        <f aca="false">IF($I2568="","",IF(MATCH($I2568,$I$2:$I$3000,0)&lt;&gt;ROW()-1,"",COUNT($AN$1:$AN2567)+1))</f>
        <v/>
      </c>
      <c r="AO2568" s="28" t="str">
        <f aca="false">IF($Q2568="","",IF(MATCH($Q2568,$Q$2:$Q$3000,0)&lt;&gt;ROW()-1,"",COUNT($AO$1:$AO2567)+1))</f>
        <v/>
      </c>
    </row>
    <row r="2569" customFormat="false" ht="12.75" hidden="false" customHeight="true" outlineLevel="0" collapsed="false">
      <c r="W2569" s="24" t="n">
        <f aca="false">IF($F2569="",0,IFERROR(IF(ISNUMBER($F2569),INT($F2569),DATE(VALUE(MID(SUBSTITUTE(LEFT($F2569,FIND(" ",$F2569&amp;" ")-1),"/",REPT(" ",20)),41,20)),VALUE(LEFT(SUBSTITUTE(LEFT($F2569,FIND(" ",$F2569&amp;" ")-1),"/",REPT(" ",20)),20)),VALUE(MID(SUBSTITUTE(LEFT($F2569,FIND(" ",$F2569&amp;" ")-1),"/",REPT(" ",20)),21,20)))),0))</f>
        <v>0</v>
      </c>
      <c r="X2569" s="25" t="str">
        <f aca="false">IF(ISNUMBER($N2569),$N2569*Validation!$B$5,"")</f>
        <v/>
      </c>
      <c r="Y2569" s="26" t="str">
        <f aca="false">IF($A2569="","",SUBSTITUTE(SUBSTITUTE(SUBSTITUTE(SUBSTITUTE(SUBSTITUTE(SUBSTITUTE(SUBSTITUTE(UPPER(TRIM($A2569)),"Á","A"),"É","E"),"Í","I"),"Ó","O"),"Ú","U"),"Ñ","N"),"Ü","U"))</f>
        <v/>
      </c>
      <c r="Z2569" s="26" t="str">
        <f aca="false">IF($Y2569="","",LEFT($Y2569,1)&amp;" "&amp;TRIM(RIGHT(SUBSTITUTE($Y2569," ",REPT(" ",50)),50)))</f>
        <v/>
      </c>
      <c r="AA2569" s="27" t="str">
        <f aca="false">IF($AF2569="","",IF(COUNTIF(Validation!$U$19:$U$178,$AF2569)&gt;0,"OK","NO MATCH"))</f>
        <v/>
      </c>
      <c r="AB2569" s="27" t="str">
        <f aca="false">IF($W2569=0,"",IF(AND($W2569&gt;=Validation!$B$3,$W2569&lt;=Validation!$C$3),"Yes","No"))</f>
        <v/>
      </c>
      <c r="AC2569" s="26" t="str">
        <f aca="false">IF($A2569="","",$AF2569&amp;"|"&amp;TEXT($W2569,"yyyy-mm-dd")&amp;"|"&amp;$J2569&amp;"|"&amp;$N2569)</f>
        <v/>
      </c>
      <c r="AD2569" s="27" t="str">
        <f aca="false">IF($AC2569="","",IF(COUNTIF($AC$2:$AC$3000,$AC2569)&gt;1,"REVIEW","OK"))</f>
        <v/>
      </c>
      <c r="AE2569" s="27" t="str">
        <f aca="false">IF(OR($W2569=0,$O2569=""),"",IF(IFERROR(IF(ISNUMBER($O2569),INT($O2569),DATE(VALUE(MID(SUBSTITUTE(LEFT($O2569,FIND(" ",$O2569&amp;" ")-1),"/",REPT(" ",20)),41,20)),VALUE(LEFT(SUBSTITUTE(LEFT($O2569,FIND(" ",$O2569&amp;" ")-1),"/",REPT(" ",20)),20)),VALUE(MID(SUBSTITUTE(LEFT($O2569,FIND(" ",$O2569&amp;" ")-1),"/",REPT(" ",20)),21,20)))),0)&gt;$W2569,"Late","Same day"))</f>
        <v/>
      </c>
      <c r="AF2569" s="26" t="str">
        <f aca="false">IF($A2569="","",IFERROR(INDEX(Validation!$C$193:$C$217,MATCH($A2569,Validation!$A$193:$A$217,0)),IF(COUNTIF(Validation!$U$19:$U$178,$Z2569)&gt;0,$Z2569,IF(COUNTIF(Validation!$S$19:$S$178,$AI2569)=1,INDEX(Validation!$U$19:$U$178,MATCH($AI2569,Validation!$S$19:$S$178,0)),$Z2569))))</f>
        <v/>
      </c>
      <c r="AG2569" s="27" t="str">
        <f aca="false">IF(COUNTA($A2569:$U2569)=0,"",IF($A2569="","No name",IF($F2569="","No date",IF($W2569=0,"Date ilegible",IF(NOT(ISNUMBER($N2569)),"Hours no numéricas",IF($AA2569="NO MATCH","Person no identificada","OK"))))))</f>
        <v/>
      </c>
      <c r="AH2569" s="27" t="str">
        <f aca="false">IF($W2569=0,"No date",IF($W2569&lt;Validation!$B$3,"Before period",IF($W2569&gt;Validation!$C$3,"After period","In period")))</f>
        <v>No date</v>
      </c>
      <c r="AI2569" s="26" t="str">
        <f aca="false">IF($Y2569="","",TRIM(RIGHT(SUBSTITUTE($Y2569," ",REPT(" ",50)),50)))</f>
        <v/>
      </c>
      <c r="AJ2569" s="27" t="str">
        <f aca="false">IF($A2569="","",IF(NOT(ISERROR(MATCH($A2569,Validation!$A$193:$A$217,0))),"Manual mapping",IF(COUNTIF(Validation!$U$19:$U$178,$Z2569)&gt;0,"Direct",IF(COUNTIF(Validation!$S$19:$S$178,$AI2569)=1,"By surname","Unresolved"))))</f>
        <v/>
      </c>
      <c r="AK2569" s="28" t="str">
        <f aca="false">IF($L2569="","",IF(MATCH($L2569,$L$2:$L$3000,0)&lt;&gt;ROW()-1,"",COUNT($AK$1:$AK2568)+1))</f>
        <v/>
      </c>
      <c r="AL2569" s="28" t="str">
        <f aca="false">IF($G2569="","",IF(MATCH($G2569,$G$2:$G$3000,0)&lt;&gt;ROW()-1,"",COUNT($AL$1:$AL2568)+1))</f>
        <v/>
      </c>
      <c r="AM2569" s="28" t="str">
        <f aca="false">IF($H2569="","",IF(MATCH($H2569,$H$2:$H$3000,0)&lt;&gt;ROW()-1,"",COUNT($AM$1:$AM2568)+1))</f>
        <v/>
      </c>
      <c r="AN2569" s="28" t="str">
        <f aca="false">IF($I2569="","",IF(MATCH($I2569,$I$2:$I$3000,0)&lt;&gt;ROW()-1,"",COUNT($AN$1:$AN2568)+1))</f>
        <v/>
      </c>
      <c r="AO2569" s="28" t="str">
        <f aca="false">IF($Q2569="","",IF(MATCH($Q2569,$Q$2:$Q$3000,0)&lt;&gt;ROW()-1,"",COUNT($AO$1:$AO2568)+1))</f>
        <v/>
      </c>
    </row>
    <row r="2570" customFormat="false" ht="12.75" hidden="false" customHeight="true" outlineLevel="0" collapsed="false">
      <c r="W2570" s="24" t="n">
        <f aca="false">IF($F2570="",0,IFERROR(IF(ISNUMBER($F2570),INT($F2570),DATE(VALUE(MID(SUBSTITUTE(LEFT($F2570,FIND(" ",$F2570&amp;" ")-1),"/",REPT(" ",20)),41,20)),VALUE(LEFT(SUBSTITUTE(LEFT($F2570,FIND(" ",$F2570&amp;" ")-1),"/",REPT(" ",20)),20)),VALUE(MID(SUBSTITUTE(LEFT($F2570,FIND(" ",$F2570&amp;" ")-1),"/",REPT(" ",20)),21,20)))),0))</f>
        <v>0</v>
      </c>
      <c r="X2570" s="25" t="str">
        <f aca="false">IF(ISNUMBER($N2570),$N2570*Validation!$B$5,"")</f>
        <v/>
      </c>
      <c r="Y2570" s="26" t="str">
        <f aca="false">IF($A2570="","",SUBSTITUTE(SUBSTITUTE(SUBSTITUTE(SUBSTITUTE(SUBSTITUTE(SUBSTITUTE(SUBSTITUTE(UPPER(TRIM($A2570)),"Á","A"),"É","E"),"Í","I"),"Ó","O"),"Ú","U"),"Ñ","N"),"Ü","U"))</f>
        <v/>
      </c>
      <c r="Z2570" s="26" t="str">
        <f aca="false">IF($Y2570="","",LEFT($Y2570,1)&amp;" "&amp;TRIM(RIGHT(SUBSTITUTE($Y2570," ",REPT(" ",50)),50)))</f>
        <v/>
      </c>
      <c r="AA2570" s="27" t="str">
        <f aca="false">IF($AF2570="","",IF(COUNTIF(Validation!$U$19:$U$178,$AF2570)&gt;0,"OK","NO MATCH"))</f>
        <v/>
      </c>
      <c r="AB2570" s="27" t="str">
        <f aca="false">IF($W2570=0,"",IF(AND($W2570&gt;=Validation!$B$3,$W2570&lt;=Validation!$C$3),"Yes","No"))</f>
        <v/>
      </c>
      <c r="AC2570" s="26" t="str">
        <f aca="false">IF($A2570="","",$AF2570&amp;"|"&amp;TEXT($W2570,"yyyy-mm-dd")&amp;"|"&amp;$J2570&amp;"|"&amp;$N2570)</f>
        <v/>
      </c>
      <c r="AD2570" s="27" t="str">
        <f aca="false">IF($AC2570="","",IF(COUNTIF($AC$2:$AC$3000,$AC2570)&gt;1,"REVIEW","OK"))</f>
        <v/>
      </c>
      <c r="AE2570" s="27" t="str">
        <f aca="false">IF(OR($W2570=0,$O2570=""),"",IF(IFERROR(IF(ISNUMBER($O2570),INT($O2570),DATE(VALUE(MID(SUBSTITUTE(LEFT($O2570,FIND(" ",$O2570&amp;" ")-1),"/",REPT(" ",20)),41,20)),VALUE(LEFT(SUBSTITUTE(LEFT($O2570,FIND(" ",$O2570&amp;" ")-1),"/",REPT(" ",20)),20)),VALUE(MID(SUBSTITUTE(LEFT($O2570,FIND(" ",$O2570&amp;" ")-1),"/",REPT(" ",20)),21,20)))),0)&gt;$W2570,"Late","Same day"))</f>
        <v/>
      </c>
      <c r="AF2570" s="26" t="str">
        <f aca="false">IF($A2570="","",IFERROR(INDEX(Validation!$C$193:$C$217,MATCH($A2570,Validation!$A$193:$A$217,0)),IF(COUNTIF(Validation!$U$19:$U$178,$Z2570)&gt;0,$Z2570,IF(COUNTIF(Validation!$S$19:$S$178,$AI2570)=1,INDEX(Validation!$U$19:$U$178,MATCH($AI2570,Validation!$S$19:$S$178,0)),$Z2570))))</f>
        <v/>
      </c>
      <c r="AG2570" s="27" t="str">
        <f aca="false">IF(COUNTA($A2570:$U2570)=0,"",IF($A2570="","No name",IF($F2570="","No date",IF($W2570=0,"Date ilegible",IF(NOT(ISNUMBER($N2570)),"Hours no numéricas",IF($AA2570="NO MATCH","Person no identificada","OK"))))))</f>
        <v/>
      </c>
      <c r="AH2570" s="27" t="str">
        <f aca="false">IF($W2570=0,"No date",IF($W2570&lt;Validation!$B$3,"Before period",IF($W2570&gt;Validation!$C$3,"After period","In period")))</f>
        <v>No date</v>
      </c>
      <c r="AI2570" s="26" t="str">
        <f aca="false">IF($Y2570="","",TRIM(RIGHT(SUBSTITUTE($Y2570," ",REPT(" ",50)),50)))</f>
        <v/>
      </c>
      <c r="AJ2570" s="27" t="str">
        <f aca="false">IF($A2570="","",IF(NOT(ISERROR(MATCH($A2570,Validation!$A$193:$A$217,0))),"Manual mapping",IF(COUNTIF(Validation!$U$19:$U$178,$Z2570)&gt;0,"Direct",IF(COUNTIF(Validation!$S$19:$S$178,$AI2570)=1,"By surname","Unresolved"))))</f>
        <v/>
      </c>
      <c r="AK2570" s="28" t="str">
        <f aca="false">IF($L2570="","",IF(MATCH($L2570,$L$2:$L$3000,0)&lt;&gt;ROW()-1,"",COUNT($AK$1:$AK2569)+1))</f>
        <v/>
      </c>
      <c r="AL2570" s="28" t="str">
        <f aca="false">IF($G2570="","",IF(MATCH($G2570,$G$2:$G$3000,0)&lt;&gt;ROW()-1,"",COUNT($AL$1:$AL2569)+1))</f>
        <v/>
      </c>
      <c r="AM2570" s="28" t="str">
        <f aca="false">IF($H2570="","",IF(MATCH($H2570,$H$2:$H$3000,0)&lt;&gt;ROW()-1,"",COUNT($AM$1:$AM2569)+1))</f>
        <v/>
      </c>
      <c r="AN2570" s="28" t="str">
        <f aca="false">IF($I2570="","",IF(MATCH($I2570,$I$2:$I$3000,0)&lt;&gt;ROW()-1,"",COUNT($AN$1:$AN2569)+1))</f>
        <v/>
      </c>
      <c r="AO2570" s="28" t="str">
        <f aca="false">IF($Q2570="","",IF(MATCH($Q2570,$Q$2:$Q$3000,0)&lt;&gt;ROW()-1,"",COUNT($AO$1:$AO2569)+1))</f>
        <v/>
      </c>
    </row>
    <row r="2571" customFormat="false" ht="12.75" hidden="false" customHeight="true" outlineLevel="0" collapsed="false">
      <c r="W2571" s="24" t="n">
        <f aca="false">IF($F2571="",0,IFERROR(IF(ISNUMBER($F2571),INT($F2571),DATE(VALUE(MID(SUBSTITUTE(LEFT($F2571,FIND(" ",$F2571&amp;" ")-1),"/",REPT(" ",20)),41,20)),VALUE(LEFT(SUBSTITUTE(LEFT($F2571,FIND(" ",$F2571&amp;" ")-1),"/",REPT(" ",20)),20)),VALUE(MID(SUBSTITUTE(LEFT($F2571,FIND(" ",$F2571&amp;" ")-1),"/",REPT(" ",20)),21,20)))),0))</f>
        <v>0</v>
      </c>
      <c r="X2571" s="25" t="str">
        <f aca="false">IF(ISNUMBER($N2571),$N2571*Validation!$B$5,"")</f>
        <v/>
      </c>
      <c r="Y2571" s="26" t="str">
        <f aca="false">IF($A2571="","",SUBSTITUTE(SUBSTITUTE(SUBSTITUTE(SUBSTITUTE(SUBSTITUTE(SUBSTITUTE(SUBSTITUTE(UPPER(TRIM($A2571)),"Á","A"),"É","E"),"Í","I"),"Ó","O"),"Ú","U"),"Ñ","N"),"Ü","U"))</f>
        <v/>
      </c>
      <c r="Z2571" s="26" t="str">
        <f aca="false">IF($Y2571="","",LEFT($Y2571,1)&amp;" "&amp;TRIM(RIGHT(SUBSTITUTE($Y2571," ",REPT(" ",50)),50)))</f>
        <v/>
      </c>
      <c r="AA2571" s="27" t="str">
        <f aca="false">IF($AF2571="","",IF(COUNTIF(Validation!$U$19:$U$178,$AF2571)&gt;0,"OK","NO MATCH"))</f>
        <v/>
      </c>
      <c r="AB2571" s="27" t="str">
        <f aca="false">IF($W2571=0,"",IF(AND($W2571&gt;=Validation!$B$3,$W2571&lt;=Validation!$C$3),"Yes","No"))</f>
        <v/>
      </c>
      <c r="AC2571" s="26" t="str">
        <f aca="false">IF($A2571="","",$AF2571&amp;"|"&amp;TEXT($W2571,"yyyy-mm-dd")&amp;"|"&amp;$J2571&amp;"|"&amp;$N2571)</f>
        <v/>
      </c>
      <c r="AD2571" s="27" t="str">
        <f aca="false">IF($AC2571="","",IF(COUNTIF($AC$2:$AC$3000,$AC2571)&gt;1,"REVIEW","OK"))</f>
        <v/>
      </c>
      <c r="AE2571" s="27" t="str">
        <f aca="false">IF(OR($W2571=0,$O2571=""),"",IF(IFERROR(IF(ISNUMBER($O2571),INT($O2571),DATE(VALUE(MID(SUBSTITUTE(LEFT($O2571,FIND(" ",$O2571&amp;" ")-1),"/",REPT(" ",20)),41,20)),VALUE(LEFT(SUBSTITUTE(LEFT($O2571,FIND(" ",$O2571&amp;" ")-1),"/",REPT(" ",20)),20)),VALUE(MID(SUBSTITUTE(LEFT($O2571,FIND(" ",$O2571&amp;" ")-1),"/",REPT(" ",20)),21,20)))),0)&gt;$W2571,"Late","Same day"))</f>
        <v/>
      </c>
      <c r="AF2571" s="26" t="str">
        <f aca="false">IF($A2571="","",IFERROR(INDEX(Validation!$C$193:$C$217,MATCH($A2571,Validation!$A$193:$A$217,0)),IF(COUNTIF(Validation!$U$19:$U$178,$Z2571)&gt;0,$Z2571,IF(COUNTIF(Validation!$S$19:$S$178,$AI2571)=1,INDEX(Validation!$U$19:$U$178,MATCH($AI2571,Validation!$S$19:$S$178,0)),$Z2571))))</f>
        <v/>
      </c>
      <c r="AG2571" s="27" t="str">
        <f aca="false">IF(COUNTA($A2571:$U2571)=0,"",IF($A2571="","No name",IF($F2571="","No date",IF($W2571=0,"Date ilegible",IF(NOT(ISNUMBER($N2571)),"Hours no numéricas",IF($AA2571="NO MATCH","Person no identificada","OK"))))))</f>
        <v/>
      </c>
      <c r="AH2571" s="27" t="str">
        <f aca="false">IF($W2571=0,"No date",IF($W2571&lt;Validation!$B$3,"Before period",IF($W2571&gt;Validation!$C$3,"After period","In period")))</f>
        <v>No date</v>
      </c>
      <c r="AI2571" s="26" t="str">
        <f aca="false">IF($Y2571="","",TRIM(RIGHT(SUBSTITUTE($Y2571," ",REPT(" ",50)),50)))</f>
        <v/>
      </c>
      <c r="AJ2571" s="27" t="str">
        <f aca="false">IF($A2571="","",IF(NOT(ISERROR(MATCH($A2571,Validation!$A$193:$A$217,0))),"Manual mapping",IF(COUNTIF(Validation!$U$19:$U$178,$Z2571)&gt;0,"Direct",IF(COUNTIF(Validation!$S$19:$S$178,$AI2571)=1,"By surname","Unresolved"))))</f>
        <v/>
      </c>
      <c r="AK2571" s="28" t="str">
        <f aca="false">IF($L2571="","",IF(MATCH($L2571,$L$2:$L$3000,0)&lt;&gt;ROW()-1,"",COUNT($AK$1:$AK2570)+1))</f>
        <v/>
      </c>
      <c r="AL2571" s="28" t="str">
        <f aca="false">IF($G2571="","",IF(MATCH($G2571,$G$2:$G$3000,0)&lt;&gt;ROW()-1,"",COUNT($AL$1:$AL2570)+1))</f>
        <v/>
      </c>
      <c r="AM2571" s="28" t="str">
        <f aca="false">IF($H2571="","",IF(MATCH($H2571,$H$2:$H$3000,0)&lt;&gt;ROW()-1,"",COUNT($AM$1:$AM2570)+1))</f>
        <v/>
      </c>
      <c r="AN2571" s="28" t="str">
        <f aca="false">IF($I2571="","",IF(MATCH($I2571,$I$2:$I$3000,0)&lt;&gt;ROW()-1,"",COUNT($AN$1:$AN2570)+1))</f>
        <v/>
      </c>
      <c r="AO2571" s="28" t="str">
        <f aca="false">IF($Q2571="","",IF(MATCH($Q2571,$Q$2:$Q$3000,0)&lt;&gt;ROW()-1,"",COUNT($AO$1:$AO2570)+1))</f>
        <v/>
      </c>
    </row>
    <row r="2572" customFormat="false" ht="12.75" hidden="false" customHeight="true" outlineLevel="0" collapsed="false">
      <c r="W2572" s="24" t="n">
        <f aca="false">IF($F2572="",0,IFERROR(IF(ISNUMBER($F2572),INT($F2572),DATE(VALUE(MID(SUBSTITUTE(LEFT($F2572,FIND(" ",$F2572&amp;" ")-1),"/",REPT(" ",20)),41,20)),VALUE(LEFT(SUBSTITUTE(LEFT($F2572,FIND(" ",$F2572&amp;" ")-1),"/",REPT(" ",20)),20)),VALUE(MID(SUBSTITUTE(LEFT($F2572,FIND(" ",$F2572&amp;" ")-1),"/",REPT(" ",20)),21,20)))),0))</f>
        <v>0</v>
      </c>
      <c r="X2572" s="25" t="str">
        <f aca="false">IF(ISNUMBER($N2572),$N2572*Validation!$B$5,"")</f>
        <v/>
      </c>
      <c r="Y2572" s="26" t="str">
        <f aca="false">IF($A2572="","",SUBSTITUTE(SUBSTITUTE(SUBSTITUTE(SUBSTITUTE(SUBSTITUTE(SUBSTITUTE(SUBSTITUTE(UPPER(TRIM($A2572)),"Á","A"),"É","E"),"Í","I"),"Ó","O"),"Ú","U"),"Ñ","N"),"Ü","U"))</f>
        <v/>
      </c>
      <c r="Z2572" s="26" t="str">
        <f aca="false">IF($Y2572="","",LEFT($Y2572,1)&amp;" "&amp;TRIM(RIGHT(SUBSTITUTE($Y2572," ",REPT(" ",50)),50)))</f>
        <v/>
      </c>
      <c r="AA2572" s="27" t="str">
        <f aca="false">IF($AF2572="","",IF(COUNTIF(Validation!$U$19:$U$178,$AF2572)&gt;0,"OK","NO MATCH"))</f>
        <v/>
      </c>
      <c r="AB2572" s="27" t="str">
        <f aca="false">IF($W2572=0,"",IF(AND($W2572&gt;=Validation!$B$3,$W2572&lt;=Validation!$C$3),"Yes","No"))</f>
        <v/>
      </c>
      <c r="AC2572" s="26" t="str">
        <f aca="false">IF($A2572="","",$AF2572&amp;"|"&amp;TEXT($W2572,"yyyy-mm-dd")&amp;"|"&amp;$J2572&amp;"|"&amp;$N2572)</f>
        <v/>
      </c>
      <c r="AD2572" s="27" t="str">
        <f aca="false">IF($AC2572="","",IF(COUNTIF($AC$2:$AC$3000,$AC2572)&gt;1,"REVIEW","OK"))</f>
        <v/>
      </c>
      <c r="AE2572" s="27" t="str">
        <f aca="false">IF(OR($W2572=0,$O2572=""),"",IF(IFERROR(IF(ISNUMBER($O2572),INT($O2572),DATE(VALUE(MID(SUBSTITUTE(LEFT($O2572,FIND(" ",$O2572&amp;" ")-1),"/",REPT(" ",20)),41,20)),VALUE(LEFT(SUBSTITUTE(LEFT($O2572,FIND(" ",$O2572&amp;" ")-1),"/",REPT(" ",20)),20)),VALUE(MID(SUBSTITUTE(LEFT($O2572,FIND(" ",$O2572&amp;" ")-1),"/",REPT(" ",20)),21,20)))),0)&gt;$W2572,"Late","Same day"))</f>
        <v/>
      </c>
      <c r="AF2572" s="26" t="str">
        <f aca="false">IF($A2572="","",IFERROR(INDEX(Validation!$C$193:$C$217,MATCH($A2572,Validation!$A$193:$A$217,0)),IF(COUNTIF(Validation!$U$19:$U$178,$Z2572)&gt;0,$Z2572,IF(COUNTIF(Validation!$S$19:$S$178,$AI2572)=1,INDEX(Validation!$U$19:$U$178,MATCH($AI2572,Validation!$S$19:$S$178,0)),$Z2572))))</f>
        <v/>
      </c>
      <c r="AG2572" s="27" t="str">
        <f aca="false">IF(COUNTA($A2572:$U2572)=0,"",IF($A2572="","No name",IF($F2572="","No date",IF($W2572=0,"Date ilegible",IF(NOT(ISNUMBER($N2572)),"Hours no numéricas",IF($AA2572="NO MATCH","Person no identificada","OK"))))))</f>
        <v/>
      </c>
      <c r="AH2572" s="27" t="str">
        <f aca="false">IF($W2572=0,"No date",IF($W2572&lt;Validation!$B$3,"Before period",IF($W2572&gt;Validation!$C$3,"After period","In period")))</f>
        <v>No date</v>
      </c>
      <c r="AI2572" s="26" t="str">
        <f aca="false">IF($Y2572="","",TRIM(RIGHT(SUBSTITUTE($Y2572," ",REPT(" ",50)),50)))</f>
        <v/>
      </c>
      <c r="AJ2572" s="27" t="str">
        <f aca="false">IF($A2572="","",IF(NOT(ISERROR(MATCH($A2572,Validation!$A$193:$A$217,0))),"Manual mapping",IF(COUNTIF(Validation!$U$19:$U$178,$Z2572)&gt;0,"Direct",IF(COUNTIF(Validation!$S$19:$S$178,$AI2572)=1,"By surname","Unresolved"))))</f>
        <v/>
      </c>
      <c r="AK2572" s="28" t="str">
        <f aca="false">IF($L2572="","",IF(MATCH($L2572,$L$2:$L$3000,0)&lt;&gt;ROW()-1,"",COUNT($AK$1:$AK2571)+1))</f>
        <v/>
      </c>
      <c r="AL2572" s="28" t="str">
        <f aca="false">IF($G2572="","",IF(MATCH($G2572,$G$2:$G$3000,0)&lt;&gt;ROW()-1,"",COUNT($AL$1:$AL2571)+1))</f>
        <v/>
      </c>
      <c r="AM2572" s="28" t="str">
        <f aca="false">IF($H2572="","",IF(MATCH($H2572,$H$2:$H$3000,0)&lt;&gt;ROW()-1,"",COUNT($AM$1:$AM2571)+1))</f>
        <v/>
      </c>
      <c r="AN2572" s="28" t="str">
        <f aca="false">IF($I2572="","",IF(MATCH($I2572,$I$2:$I$3000,0)&lt;&gt;ROW()-1,"",COUNT($AN$1:$AN2571)+1))</f>
        <v/>
      </c>
      <c r="AO2572" s="28" t="str">
        <f aca="false">IF($Q2572="","",IF(MATCH($Q2572,$Q$2:$Q$3000,0)&lt;&gt;ROW()-1,"",COUNT($AO$1:$AO2571)+1))</f>
        <v/>
      </c>
    </row>
    <row r="2573" customFormat="false" ht="12.75" hidden="false" customHeight="true" outlineLevel="0" collapsed="false">
      <c r="W2573" s="24" t="n">
        <f aca="false">IF($F2573="",0,IFERROR(IF(ISNUMBER($F2573),INT($F2573),DATE(VALUE(MID(SUBSTITUTE(LEFT($F2573,FIND(" ",$F2573&amp;" ")-1),"/",REPT(" ",20)),41,20)),VALUE(LEFT(SUBSTITUTE(LEFT($F2573,FIND(" ",$F2573&amp;" ")-1),"/",REPT(" ",20)),20)),VALUE(MID(SUBSTITUTE(LEFT($F2573,FIND(" ",$F2573&amp;" ")-1),"/",REPT(" ",20)),21,20)))),0))</f>
        <v>0</v>
      </c>
      <c r="X2573" s="25" t="str">
        <f aca="false">IF(ISNUMBER($N2573),$N2573*Validation!$B$5,"")</f>
        <v/>
      </c>
      <c r="Y2573" s="26" t="str">
        <f aca="false">IF($A2573="","",SUBSTITUTE(SUBSTITUTE(SUBSTITUTE(SUBSTITUTE(SUBSTITUTE(SUBSTITUTE(SUBSTITUTE(UPPER(TRIM($A2573)),"Á","A"),"É","E"),"Í","I"),"Ó","O"),"Ú","U"),"Ñ","N"),"Ü","U"))</f>
        <v/>
      </c>
      <c r="Z2573" s="26" t="str">
        <f aca="false">IF($Y2573="","",LEFT($Y2573,1)&amp;" "&amp;TRIM(RIGHT(SUBSTITUTE($Y2573," ",REPT(" ",50)),50)))</f>
        <v/>
      </c>
      <c r="AA2573" s="27" t="str">
        <f aca="false">IF($AF2573="","",IF(COUNTIF(Validation!$U$19:$U$178,$AF2573)&gt;0,"OK","NO MATCH"))</f>
        <v/>
      </c>
      <c r="AB2573" s="27" t="str">
        <f aca="false">IF($W2573=0,"",IF(AND($W2573&gt;=Validation!$B$3,$W2573&lt;=Validation!$C$3),"Yes","No"))</f>
        <v/>
      </c>
      <c r="AC2573" s="26" t="str">
        <f aca="false">IF($A2573="","",$AF2573&amp;"|"&amp;TEXT($W2573,"yyyy-mm-dd")&amp;"|"&amp;$J2573&amp;"|"&amp;$N2573)</f>
        <v/>
      </c>
      <c r="AD2573" s="27" t="str">
        <f aca="false">IF($AC2573="","",IF(COUNTIF($AC$2:$AC$3000,$AC2573)&gt;1,"REVIEW","OK"))</f>
        <v/>
      </c>
      <c r="AE2573" s="27" t="str">
        <f aca="false">IF(OR($W2573=0,$O2573=""),"",IF(IFERROR(IF(ISNUMBER($O2573),INT($O2573),DATE(VALUE(MID(SUBSTITUTE(LEFT($O2573,FIND(" ",$O2573&amp;" ")-1),"/",REPT(" ",20)),41,20)),VALUE(LEFT(SUBSTITUTE(LEFT($O2573,FIND(" ",$O2573&amp;" ")-1),"/",REPT(" ",20)),20)),VALUE(MID(SUBSTITUTE(LEFT($O2573,FIND(" ",$O2573&amp;" ")-1),"/",REPT(" ",20)),21,20)))),0)&gt;$W2573,"Late","Same day"))</f>
        <v/>
      </c>
      <c r="AF2573" s="26" t="str">
        <f aca="false">IF($A2573="","",IFERROR(INDEX(Validation!$C$193:$C$217,MATCH($A2573,Validation!$A$193:$A$217,0)),IF(COUNTIF(Validation!$U$19:$U$178,$Z2573)&gt;0,$Z2573,IF(COUNTIF(Validation!$S$19:$S$178,$AI2573)=1,INDEX(Validation!$U$19:$U$178,MATCH($AI2573,Validation!$S$19:$S$178,0)),$Z2573))))</f>
        <v/>
      </c>
      <c r="AG2573" s="27" t="str">
        <f aca="false">IF(COUNTA($A2573:$U2573)=0,"",IF($A2573="","No name",IF($F2573="","No date",IF($W2573=0,"Date ilegible",IF(NOT(ISNUMBER($N2573)),"Hours no numéricas",IF($AA2573="NO MATCH","Person no identificada","OK"))))))</f>
        <v/>
      </c>
      <c r="AH2573" s="27" t="str">
        <f aca="false">IF($W2573=0,"No date",IF($W2573&lt;Validation!$B$3,"Before period",IF($W2573&gt;Validation!$C$3,"After period","In period")))</f>
        <v>No date</v>
      </c>
      <c r="AI2573" s="26" t="str">
        <f aca="false">IF($Y2573="","",TRIM(RIGHT(SUBSTITUTE($Y2573," ",REPT(" ",50)),50)))</f>
        <v/>
      </c>
      <c r="AJ2573" s="27" t="str">
        <f aca="false">IF($A2573="","",IF(NOT(ISERROR(MATCH($A2573,Validation!$A$193:$A$217,0))),"Manual mapping",IF(COUNTIF(Validation!$U$19:$U$178,$Z2573)&gt;0,"Direct",IF(COUNTIF(Validation!$S$19:$S$178,$AI2573)=1,"By surname","Unresolved"))))</f>
        <v/>
      </c>
      <c r="AK2573" s="28" t="str">
        <f aca="false">IF($L2573="","",IF(MATCH($L2573,$L$2:$L$3000,0)&lt;&gt;ROW()-1,"",COUNT($AK$1:$AK2572)+1))</f>
        <v/>
      </c>
      <c r="AL2573" s="28" t="str">
        <f aca="false">IF($G2573="","",IF(MATCH($G2573,$G$2:$G$3000,0)&lt;&gt;ROW()-1,"",COUNT($AL$1:$AL2572)+1))</f>
        <v/>
      </c>
      <c r="AM2573" s="28" t="str">
        <f aca="false">IF($H2573="","",IF(MATCH($H2573,$H$2:$H$3000,0)&lt;&gt;ROW()-1,"",COUNT($AM$1:$AM2572)+1))</f>
        <v/>
      </c>
      <c r="AN2573" s="28" t="str">
        <f aca="false">IF($I2573="","",IF(MATCH($I2573,$I$2:$I$3000,0)&lt;&gt;ROW()-1,"",COUNT($AN$1:$AN2572)+1))</f>
        <v/>
      </c>
      <c r="AO2573" s="28" t="str">
        <f aca="false">IF($Q2573="","",IF(MATCH($Q2573,$Q$2:$Q$3000,0)&lt;&gt;ROW()-1,"",COUNT($AO$1:$AO2572)+1))</f>
        <v/>
      </c>
    </row>
    <row r="2574" customFormat="false" ht="12.75" hidden="false" customHeight="true" outlineLevel="0" collapsed="false">
      <c r="W2574" s="24" t="n">
        <f aca="false">IF($F2574="",0,IFERROR(IF(ISNUMBER($F2574),INT($F2574),DATE(VALUE(MID(SUBSTITUTE(LEFT($F2574,FIND(" ",$F2574&amp;" ")-1),"/",REPT(" ",20)),41,20)),VALUE(LEFT(SUBSTITUTE(LEFT($F2574,FIND(" ",$F2574&amp;" ")-1),"/",REPT(" ",20)),20)),VALUE(MID(SUBSTITUTE(LEFT($F2574,FIND(" ",$F2574&amp;" ")-1),"/",REPT(" ",20)),21,20)))),0))</f>
        <v>0</v>
      </c>
      <c r="X2574" s="25" t="str">
        <f aca="false">IF(ISNUMBER($N2574),$N2574*Validation!$B$5,"")</f>
        <v/>
      </c>
      <c r="Y2574" s="26" t="str">
        <f aca="false">IF($A2574="","",SUBSTITUTE(SUBSTITUTE(SUBSTITUTE(SUBSTITUTE(SUBSTITUTE(SUBSTITUTE(SUBSTITUTE(UPPER(TRIM($A2574)),"Á","A"),"É","E"),"Í","I"),"Ó","O"),"Ú","U"),"Ñ","N"),"Ü","U"))</f>
        <v/>
      </c>
      <c r="Z2574" s="26" t="str">
        <f aca="false">IF($Y2574="","",LEFT($Y2574,1)&amp;" "&amp;TRIM(RIGHT(SUBSTITUTE($Y2574," ",REPT(" ",50)),50)))</f>
        <v/>
      </c>
      <c r="AA2574" s="27" t="str">
        <f aca="false">IF($AF2574="","",IF(COUNTIF(Validation!$U$19:$U$178,$AF2574)&gt;0,"OK","NO MATCH"))</f>
        <v/>
      </c>
      <c r="AB2574" s="27" t="str">
        <f aca="false">IF($W2574=0,"",IF(AND($W2574&gt;=Validation!$B$3,$W2574&lt;=Validation!$C$3),"Yes","No"))</f>
        <v/>
      </c>
      <c r="AC2574" s="26" t="str">
        <f aca="false">IF($A2574="","",$AF2574&amp;"|"&amp;TEXT($W2574,"yyyy-mm-dd")&amp;"|"&amp;$J2574&amp;"|"&amp;$N2574)</f>
        <v/>
      </c>
      <c r="AD2574" s="27" t="str">
        <f aca="false">IF($AC2574="","",IF(COUNTIF($AC$2:$AC$3000,$AC2574)&gt;1,"REVIEW","OK"))</f>
        <v/>
      </c>
      <c r="AE2574" s="27" t="str">
        <f aca="false">IF(OR($W2574=0,$O2574=""),"",IF(IFERROR(IF(ISNUMBER($O2574),INT($O2574),DATE(VALUE(MID(SUBSTITUTE(LEFT($O2574,FIND(" ",$O2574&amp;" ")-1),"/",REPT(" ",20)),41,20)),VALUE(LEFT(SUBSTITUTE(LEFT($O2574,FIND(" ",$O2574&amp;" ")-1),"/",REPT(" ",20)),20)),VALUE(MID(SUBSTITUTE(LEFT($O2574,FIND(" ",$O2574&amp;" ")-1),"/",REPT(" ",20)),21,20)))),0)&gt;$W2574,"Late","Same day"))</f>
        <v/>
      </c>
      <c r="AF2574" s="26" t="str">
        <f aca="false">IF($A2574="","",IFERROR(INDEX(Validation!$C$193:$C$217,MATCH($A2574,Validation!$A$193:$A$217,0)),IF(COUNTIF(Validation!$U$19:$U$178,$Z2574)&gt;0,$Z2574,IF(COUNTIF(Validation!$S$19:$S$178,$AI2574)=1,INDEX(Validation!$U$19:$U$178,MATCH($AI2574,Validation!$S$19:$S$178,0)),$Z2574))))</f>
        <v/>
      </c>
      <c r="AG2574" s="27" t="str">
        <f aca="false">IF(COUNTA($A2574:$U2574)=0,"",IF($A2574="","No name",IF($F2574="","No date",IF($W2574=0,"Date ilegible",IF(NOT(ISNUMBER($N2574)),"Hours no numéricas",IF($AA2574="NO MATCH","Person no identificada","OK"))))))</f>
        <v/>
      </c>
      <c r="AH2574" s="27" t="str">
        <f aca="false">IF($W2574=0,"No date",IF($W2574&lt;Validation!$B$3,"Before period",IF($W2574&gt;Validation!$C$3,"After period","In period")))</f>
        <v>No date</v>
      </c>
      <c r="AI2574" s="26" t="str">
        <f aca="false">IF($Y2574="","",TRIM(RIGHT(SUBSTITUTE($Y2574," ",REPT(" ",50)),50)))</f>
        <v/>
      </c>
      <c r="AJ2574" s="27" t="str">
        <f aca="false">IF($A2574="","",IF(NOT(ISERROR(MATCH($A2574,Validation!$A$193:$A$217,0))),"Manual mapping",IF(COUNTIF(Validation!$U$19:$U$178,$Z2574)&gt;0,"Direct",IF(COUNTIF(Validation!$S$19:$S$178,$AI2574)=1,"By surname","Unresolved"))))</f>
        <v/>
      </c>
      <c r="AK2574" s="28" t="str">
        <f aca="false">IF($L2574="","",IF(MATCH($L2574,$L$2:$L$3000,0)&lt;&gt;ROW()-1,"",COUNT($AK$1:$AK2573)+1))</f>
        <v/>
      </c>
      <c r="AL2574" s="28" t="str">
        <f aca="false">IF($G2574="","",IF(MATCH($G2574,$G$2:$G$3000,0)&lt;&gt;ROW()-1,"",COUNT($AL$1:$AL2573)+1))</f>
        <v/>
      </c>
      <c r="AM2574" s="28" t="str">
        <f aca="false">IF($H2574="","",IF(MATCH($H2574,$H$2:$H$3000,0)&lt;&gt;ROW()-1,"",COUNT($AM$1:$AM2573)+1))</f>
        <v/>
      </c>
      <c r="AN2574" s="28" t="str">
        <f aca="false">IF($I2574="","",IF(MATCH($I2574,$I$2:$I$3000,0)&lt;&gt;ROW()-1,"",COUNT($AN$1:$AN2573)+1))</f>
        <v/>
      </c>
      <c r="AO2574" s="28" t="str">
        <f aca="false">IF($Q2574="","",IF(MATCH($Q2574,$Q$2:$Q$3000,0)&lt;&gt;ROW()-1,"",COUNT($AO$1:$AO2573)+1))</f>
        <v/>
      </c>
    </row>
    <row r="2575" customFormat="false" ht="12.75" hidden="false" customHeight="true" outlineLevel="0" collapsed="false">
      <c r="W2575" s="24" t="n">
        <f aca="false">IF($F2575="",0,IFERROR(IF(ISNUMBER($F2575),INT($F2575),DATE(VALUE(MID(SUBSTITUTE(LEFT($F2575,FIND(" ",$F2575&amp;" ")-1),"/",REPT(" ",20)),41,20)),VALUE(LEFT(SUBSTITUTE(LEFT($F2575,FIND(" ",$F2575&amp;" ")-1),"/",REPT(" ",20)),20)),VALUE(MID(SUBSTITUTE(LEFT($F2575,FIND(" ",$F2575&amp;" ")-1),"/",REPT(" ",20)),21,20)))),0))</f>
        <v>0</v>
      </c>
      <c r="X2575" s="25" t="str">
        <f aca="false">IF(ISNUMBER($N2575),$N2575*Validation!$B$5,"")</f>
        <v/>
      </c>
      <c r="Y2575" s="26" t="str">
        <f aca="false">IF($A2575="","",SUBSTITUTE(SUBSTITUTE(SUBSTITUTE(SUBSTITUTE(SUBSTITUTE(SUBSTITUTE(SUBSTITUTE(UPPER(TRIM($A2575)),"Á","A"),"É","E"),"Í","I"),"Ó","O"),"Ú","U"),"Ñ","N"),"Ü","U"))</f>
        <v/>
      </c>
      <c r="Z2575" s="26" t="str">
        <f aca="false">IF($Y2575="","",LEFT($Y2575,1)&amp;" "&amp;TRIM(RIGHT(SUBSTITUTE($Y2575," ",REPT(" ",50)),50)))</f>
        <v/>
      </c>
      <c r="AA2575" s="27" t="str">
        <f aca="false">IF($AF2575="","",IF(COUNTIF(Validation!$U$19:$U$178,$AF2575)&gt;0,"OK","NO MATCH"))</f>
        <v/>
      </c>
      <c r="AB2575" s="27" t="str">
        <f aca="false">IF($W2575=0,"",IF(AND($W2575&gt;=Validation!$B$3,$W2575&lt;=Validation!$C$3),"Yes","No"))</f>
        <v/>
      </c>
      <c r="AC2575" s="26" t="str">
        <f aca="false">IF($A2575="","",$AF2575&amp;"|"&amp;TEXT($W2575,"yyyy-mm-dd")&amp;"|"&amp;$J2575&amp;"|"&amp;$N2575)</f>
        <v/>
      </c>
      <c r="AD2575" s="27" t="str">
        <f aca="false">IF($AC2575="","",IF(COUNTIF($AC$2:$AC$3000,$AC2575)&gt;1,"REVIEW","OK"))</f>
        <v/>
      </c>
      <c r="AE2575" s="27" t="str">
        <f aca="false">IF(OR($W2575=0,$O2575=""),"",IF(IFERROR(IF(ISNUMBER($O2575),INT($O2575),DATE(VALUE(MID(SUBSTITUTE(LEFT($O2575,FIND(" ",$O2575&amp;" ")-1),"/",REPT(" ",20)),41,20)),VALUE(LEFT(SUBSTITUTE(LEFT($O2575,FIND(" ",$O2575&amp;" ")-1),"/",REPT(" ",20)),20)),VALUE(MID(SUBSTITUTE(LEFT($O2575,FIND(" ",$O2575&amp;" ")-1),"/",REPT(" ",20)),21,20)))),0)&gt;$W2575,"Late","Same day"))</f>
        <v/>
      </c>
      <c r="AF2575" s="26" t="str">
        <f aca="false">IF($A2575="","",IFERROR(INDEX(Validation!$C$193:$C$217,MATCH($A2575,Validation!$A$193:$A$217,0)),IF(COUNTIF(Validation!$U$19:$U$178,$Z2575)&gt;0,$Z2575,IF(COUNTIF(Validation!$S$19:$S$178,$AI2575)=1,INDEX(Validation!$U$19:$U$178,MATCH($AI2575,Validation!$S$19:$S$178,0)),$Z2575))))</f>
        <v/>
      </c>
      <c r="AG2575" s="27" t="str">
        <f aca="false">IF(COUNTA($A2575:$U2575)=0,"",IF($A2575="","No name",IF($F2575="","No date",IF($W2575=0,"Date ilegible",IF(NOT(ISNUMBER($N2575)),"Hours no numéricas",IF($AA2575="NO MATCH","Person no identificada","OK"))))))</f>
        <v/>
      </c>
      <c r="AH2575" s="27" t="str">
        <f aca="false">IF($W2575=0,"No date",IF($W2575&lt;Validation!$B$3,"Before period",IF($W2575&gt;Validation!$C$3,"After period","In period")))</f>
        <v>No date</v>
      </c>
      <c r="AI2575" s="26" t="str">
        <f aca="false">IF($Y2575="","",TRIM(RIGHT(SUBSTITUTE($Y2575," ",REPT(" ",50)),50)))</f>
        <v/>
      </c>
      <c r="AJ2575" s="27" t="str">
        <f aca="false">IF($A2575="","",IF(NOT(ISERROR(MATCH($A2575,Validation!$A$193:$A$217,0))),"Manual mapping",IF(COUNTIF(Validation!$U$19:$U$178,$Z2575)&gt;0,"Direct",IF(COUNTIF(Validation!$S$19:$S$178,$AI2575)=1,"By surname","Unresolved"))))</f>
        <v/>
      </c>
      <c r="AK2575" s="28" t="str">
        <f aca="false">IF($L2575="","",IF(MATCH($L2575,$L$2:$L$3000,0)&lt;&gt;ROW()-1,"",COUNT($AK$1:$AK2574)+1))</f>
        <v/>
      </c>
      <c r="AL2575" s="28" t="str">
        <f aca="false">IF($G2575="","",IF(MATCH($G2575,$G$2:$G$3000,0)&lt;&gt;ROW()-1,"",COUNT($AL$1:$AL2574)+1))</f>
        <v/>
      </c>
      <c r="AM2575" s="28" t="str">
        <f aca="false">IF($H2575="","",IF(MATCH($H2575,$H$2:$H$3000,0)&lt;&gt;ROW()-1,"",COUNT($AM$1:$AM2574)+1))</f>
        <v/>
      </c>
      <c r="AN2575" s="28" t="str">
        <f aca="false">IF($I2575="","",IF(MATCH($I2575,$I$2:$I$3000,0)&lt;&gt;ROW()-1,"",COUNT($AN$1:$AN2574)+1))</f>
        <v/>
      </c>
      <c r="AO2575" s="28" t="str">
        <f aca="false">IF($Q2575="","",IF(MATCH($Q2575,$Q$2:$Q$3000,0)&lt;&gt;ROW()-1,"",COUNT($AO$1:$AO2574)+1))</f>
        <v/>
      </c>
    </row>
    <row r="2576" customFormat="false" ht="12.75" hidden="false" customHeight="true" outlineLevel="0" collapsed="false">
      <c r="W2576" s="24" t="n">
        <f aca="false">IF($F2576="",0,IFERROR(IF(ISNUMBER($F2576),INT($F2576),DATE(VALUE(MID(SUBSTITUTE(LEFT($F2576,FIND(" ",$F2576&amp;" ")-1),"/",REPT(" ",20)),41,20)),VALUE(LEFT(SUBSTITUTE(LEFT($F2576,FIND(" ",$F2576&amp;" ")-1),"/",REPT(" ",20)),20)),VALUE(MID(SUBSTITUTE(LEFT($F2576,FIND(" ",$F2576&amp;" ")-1),"/",REPT(" ",20)),21,20)))),0))</f>
        <v>0</v>
      </c>
      <c r="X2576" s="25" t="str">
        <f aca="false">IF(ISNUMBER($N2576),$N2576*Validation!$B$5,"")</f>
        <v/>
      </c>
      <c r="Y2576" s="26" t="str">
        <f aca="false">IF($A2576="","",SUBSTITUTE(SUBSTITUTE(SUBSTITUTE(SUBSTITUTE(SUBSTITUTE(SUBSTITUTE(SUBSTITUTE(UPPER(TRIM($A2576)),"Á","A"),"É","E"),"Í","I"),"Ó","O"),"Ú","U"),"Ñ","N"),"Ü","U"))</f>
        <v/>
      </c>
      <c r="Z2576" s="26" t="str">
        <f aca="false">IF($Y2576="","",LEFT($Y2576,1)&amp;" "&amp;TRIM(RIGHT(SUBSTITUTE($Y2576," ",REPT(" ",50)),50)))</f>
        <v/>
      </c>
      <c r="AA2576" s="27" t="str">
        <f aca="false">IF($AF2576="","",IF(COUNTIF(Validation!$U$19:$U$178,$AF2576)&gt;0,"OK","NO MATCH"))</f>
        <v/>
      </c>
      <c r="AB2576" s="27" t="str">
        <f aca="false">IF($W2576=0,"",IF(AND($W2576&gt;=Validation!$B$3,$W2576&lt;=Validation!$C$3),"Yes","No"))</f>
        <v/>
      </c>
      <c r="AC2576" s="26" t="str">
        <f aca="false">IF($A2576="","",$AF2576&amp;"|"&amp;TEXT($W2576,"yyyy-mm-dd")&amp;"|"&amp;$J2576&amp;"|"&amp;$N2576)</f>
        <v/>
      </c>
      <c r="AD2576" s="27" t="str">
        <f aca="false">IF($AC2576="","",IF(COUNTIF($AC$2:$AC$3000,$AC2576)&gt;1,"REVIEW","OK"))</f>
        <v/>
      </c>
      <c r="AE2576" s="27" t="str">
        <f aca="false">IF(OR($W2576=0,$O2576=""),"",IF(IFERROR(IF(ISNUMBER($O2576),INT($O2576),DATE(VALUE(MID(SUBSTITUTE(LEFT($O2576,FIND(" ",$O2576&amp;" ")-1),"/",REPT(" ",20)),41,20)),VALUE(LEFT(SUBSTITUTE(LEFT($O2576,FIND(" ",$O2576&amp;" ")-1),"/",REPT(" ",20)),20)),VALUE(MID(SUBSTITUTE(LEFT($O2576,FIND(" ",$O2576&amp;" ")-1),"/",REPT(" ",20)),21,20)))),0)&gt;$W2576,"Late","Same day"))</f>
        <v/>
      </c>
      <c r="AF2576" s="26" t="str">
        <f aca="false">IF($A2576="","",IFERROR(INDEX(Validation!$C$193:$C$217,MATCH($A2576,Validation!$A$193:$A$217,0)),IF(COUNTIF(Validation!$U$19:$U$178,$Z2576)&gt;0,$Z2576,IF(COUNTIF(Validation!$S$19:$S$178,$AI2576)=1,INDEX(Validation!$U$19:$U$178,MATCH($AI2576,Validation!$S$19:$S$178,0)),$Z2576))))</f>
        <v/>
      </c>
      <c r="AG2576" s="27" t="str">
        <f aca="false">IF(COUNTA($A2576:$U2576)=0,"",IF($A2576="","No name",IF($F2576="","No date",IF($W2576=0,"Date ilegible",IF(NOT(ISNUMBER($N2576)),"Hours no numéricas",IF($AA2576="NO MATCH","Person no identificada","OK"))))))</f>
        <v/>
      </c>
      <c r="AH2576" s="27" t="str">
        <f aca="false">IF($W2576=0,"No date",IF($W2576&lt;Validation!$B$3,"Before period",IF($W2576&gt;Validation!$C$3,"After period","In period")))</f>
        <v>No date</v>
      </c>
      <c r="AI2576" s="26" t="str">
        <f aca="false">IF($Y2576="","",TRIM(RIGHT(SUBSTITUTE($Y2576," ",REPT(" ",50)),50)))</f>
        <v/>
      </c>
      <c r="AJ2576" s="27" t="str">
        <f aca="false">IF($A2576="","",IF(NOT(ISERROR(MATCH($A2576,Validation!$A$193:$A$217,0))),"Manual mapping",IF(COUNTIF(Validation!$U$19:$U$178,$Z2576)&gt;0,"Direct",IF(COUNTIF(Validation!$S$19:$S$178,$AI2576)=1,"By surname","Unresolved"))))</f>
        <v/>
      </c>
      <c r="AK2576" s="28" t="str">
        <f aca="false">IF($L2576="","",IF(MATCH($L2576,$L$2:$L$3000,0)&lt;&gt;ROW()-1,"",COUNT($AK$1:$AK2575)+1))</f>
        <v/>
      </c>
      <c r="AL2576" s="28" t="str">
        <f aca="false">IF($G2576="","",IF(MATCH($G2576,$G$2:$G$3000,0)&lt;&gt;ROW()-1,"",COUNT($AL$1:$AL2575)+1))</f>
        <v/>
      </c>
      <c r="AM2576" s="28" t="str">
        <f aca="false">IF($H2576="","",IF(MATCH($H2576,$H$2:$H$3000,0)&lt;&gt;ROW()-1,"",COUNT($AM$1:$AM2575)+1))</f>
        <v/>
      </c>
      <c r="AN2576" s="28" t="str">
        <f aca="false">IF($I2576="","",IF(MATCH($I2576,$I$2:$I$3000,0)&lt;&gt;ROW()-1,"",COUNT($AN$1:$AN2575)+1))</f>
        <v/>
      </c>
      <c r="AO2576" s="28" t="str">
        <f aca="false">IF($Q2576="","",IF(MATCH($Q2576,$Q$2:$Q$3000,0)&lt;&gt;ROW()-1,"",COUNT($AO$1:$AO2575)+1))</f>
        <v/>
      </c>
    </row>
    <row r="2577" customFormat="false" ht="12.75" hidden="false" customHeight="true" outlineLevel="0" collapsed="false">
      <c r="W2577" s="24" t="n">
        <f aca="false">IF($F2577="",0,IFERROR(IF(ISNUMBER($F2577),INT($F2577),DATE(VALUE(MID(SUBSTITUTE(LEFT($F2577,FIND(" ",$F2577&amp;" ")-1),"/",REPT(" ",20)),41,20)),VALUE(LEFT(SUBSTITUTE(LEFT($F2577,FIND(" ",$F2577&amp;" ")-1),"/",REPT(" ",20)),20)),VALUE(MID(SUBSTITUTE(LEFT($F2577,FIND(" ",$F2577&amp;" ")-1),"/",REPT(" ",20)),21,20)))),0))</f>
        <v>0</v>
      </c>
      <c r="X2577" s="25" t="str">
        <f aca="false">IF(ISNUMBER($N2577),$N2577*Validation!$B$5,"")</f>
        <v/>
      </c>
      <c r="Y2577" s="26" t="str">
        <f aca="false">IF($A2577="","",SUBSTITUTE(SUBSTITUTE(SUBSTITUTE(SUBSTITUTE(SUBSTITUTE(SUBSTITUTE(SUBSTITUTE(UPPER(TRIM($A2577)),"Á","A"),"É","E"),"Í","I"),"Ó","O"),"Ú","U"),"Ñ","N"),"Ü","U"))</f>
        <v/>
      </c>
      <c r="Z2577" s="26" t="str">
        <f aca="false">IF($Y2577="","",LEFT($Y2577,1)&amp;" "&amp;TRIM(RIGHT(SUBSTITUTE($Y2577," ",REPT(" ",50)),50)))</f>
        <v/>
      </c>
      <c r="AA2577" s="27" t="str">
        <f aca="false">IF($AF2577="","",IF(COUNTIF(Validation!$U$19:$U$178,$AF2577)&gt;0,"OK","NO MATCH"))</f>
        <v/>
      </c>
      <c r="AB2577" s="27" t="str">
        <f aca="false">IF($W2577=0,"",IF(AND($W2577&gt;=Validation!$B$3,$W2577&lt;=Validation!$C$3),"Yes","No"))</f>
        <v/>
      </c>
      <c r="AC2577" s="26" t="str">
        <f aca="false">IF($A2577="","",$AF2577&amp;"|"&amp;TEXT($W2577,"yyyy-mm-dd")&amp;"|"&amp;$J2577&amp;"|"&amp;$N2577)</f>
        <v/>
      </c>
      <c r="AD2577" s="27" t="str">
        <f aca="false">IF($AC2577="","",IF(COUNTIF($AC$2:$AC$3000,$AC2577)&gt;1,"REVIEW","OK"))</f>
        <v/>
      </c>
      <c r="AE2577" s="27" t="str">
        <f aca="false">IF(OR($W2577=0,$O2577=""),"",IF(IFERROR(IF(ISNUMBER($O2577),INT($O2577),DATE(VALUE(MID(SUBSTITUTE(LEFT($O2577,FIND(" ",$O2577&amp;" ")-1),"/",REPT(" ",20)),41,20)),VALUE(LEFT(SUBSTITUTE(LEFT($O2577,FIND(" ",$O2577&amp;" ")-1),"/",REPT(" ",20)),20)),VALUE(MID(SUBSTITUTE(LEFT($O2577,FIND(" ",$O2577&amp;" ")-1),"/",REPT(" ",20)),21,20)))),0)&gt;$W2577,"Late","Same day"))</f>
        <v/>
      </c>
      <c r="AF2577" s="26" t="str">
        <f aca="false">IF($A2577="","",IFERROR(INDEX(Validation!$C$193:$C$217,MATCH($A2577,Validation!$A$193:$A$217,0)),IF(COUNTIF(Validation!$U$19:$U$178,$Z2577)&gt;0,$Z2577,IF(COUNTIF(Validation!$S$19:$S$178,$AI2577)=1,INDEX(Validation!$U$19:$U$178,MATCH($AI2577,Validation!$S$19:$S$178,0)),$Z2577))))</f>
        <v/>
      </c>
      <c r="AG2577" s="27" t="str">
        <f aca="false">IF(COUNTA($A2577:$U2577)=0,"",IF($A2577="","No name",IF($F2577="","No date",IF($W2577=0,"Date ilegible",IF(NOT(ISNUMBER($N2577)),"Hours no numéricas",IF($AA2577="NO MATCH","Person no identificada","OK"))))))</f>
        <v/>
      </c>
      <c r="AH2577" s="27" t="str">
        <f aca="false">IF($W2577=0,"No date",IF($W2577&lt;Validation!$B$3,"Before period",IF($W2577&gt;Validation!$C$3,"After period","In period")))</f>
        <v>No date</v>
      </c>
      <c r="AI2577" s="26" t="str">
        <f aca="false">IF($Y2577="","",TRIM(RIGHT(SUBSTITUTE($Y2577," ",REPT(" ",50)),50)))</f>
        <v/>
      </c>
      <c r="AJ2577" s="27" t="str">
        <f aca="false">IF($A2577="","",IF(NOT(ISERROR(MATCH($A2577,Validation!$A$193:$A$217,0))),"Manual mapping",IF(COUNTIF(Validation!$U$19:$U$178,$Z2577)&gt;0,"Direct",IF(COUNTIF(Validation!$S$19:$S$178,$AI2577)=1,"By surname","Unresolved"))))</f>
        <v/>
      </c>
      <c r="AK2577" s="28" t="str">
        <f aca="false">IF($L2577="","",IF(MATCH($L2577,$L$2:$L$3000,0)&lt;&gt;ROW()-1,"",COUNT($AK$1:$AK2576)+1))</f>
        <v/>
      </c>
      <c r="AL2577" s="28" t="str">
        <f aca="false">IF($G2577="","",IF(MATCH($G2577,$G$2:$G$3000,0)&lt;&gt;ROW()-1,"",COUNT($AL$1:$AL2576)+1))</f>
        <v/>
      </c>
      <c r="AM2577" s="28" t="str">
        <f aca="false">IF($H2577="","",IF(MATCH($H2577,$H$2:$H$3000,0)&lt;&gt;ROW()-1,"",COUNT($AM$1:$AM2576)+1))</f>
        <v/>
      </c>
      <c r="AN2577" s="28" t="str">
        <f aca="false">IF($I2577="","",IF(MATCH($I2577,$I$2:$I$3000,0)&lt;&gt;ROW()-1,"",COUNT($AN$1:$AN2576)+1))</f>
        <v/>
      </c>
      <c r="AO2577" s="28" t="str">
        <f aca="false">IF($Q2577="","",IF(MATCH($Q2577,$Q$2:$Q$3000,0)&lt;&gt;ROW()-1,"",COUNT($AO$1:$AO2576)+1))</f>
        <v/>
      </c>
    </row>
    <row r="2578" customFormat="false" ht="12.75" hidden="false" customHeight="true" outlineLevel="0" collapsed="false">
      <c r="W2578" s="24" t="n">
        <f aca="false">IF($F2578="",0,IFERROR(IF(ISNUMBER($F2578),INT($F2578),DATE(VALUE(MID(SUBSTITUTE(LEFT($F2578,FIND(" ",$F2578&amp;" ")-1),"/",REPT(" ",20)),41,20)),VALUE(LEFT(SUBSTITUTE(LEFT($F2578,FIND(" ",$F2578&amp;" ")-1),"/",REPT(" ",20)),20)),VALUE(MID(SUBSTITUTE(LEFT($F2578,FIND(" ",$F2578&amp;" ")-1),"/",REPT(" ",20)),21,20)))),0))</f>
        <v>0</v>
      </c>
      <c r="X2578" s="25" t="str">
        <f aca="false">IF(ISNUMBER($N2578),$N2578*Validation!$B$5,"")</f>
        <v/>
      </c>
      <c r="Y2578" s="26" t="str">
        <f aca="false">IF($A2578="","",SUBSTITUTE(SUBSTITUTE(SUBSTITUTE(SUBSTITUTE(SUBSTITUTE(SUBSTITUTE(SUBSTITUTE(UPPER(TRIM($A2578)),"Á","A"),"É","E"),"Í","I"),"Ó","O"),"Ú","U"),"Ñ","N"),"Ü","U"))</f>
        <v/>
      </c>
      <c r="Z2578" s="26" t="str">
        <f aca="false">IF($Y2578="","",LEFT($Y2578,1)&amp;" "&amp;TRIM(RIGHT(SUBSTITUTE($Y2578," ",REPT(" ",50)),50)))</f>
        <v/>
      </c>
      <c r="AA2578" s="27" t="str">
        <f aca="false">IF($AF2578="","",IF(COUNTIF(Validation!$U$19:$U$178,$AF2578)&gt;0,"OK","NO MATCH"))</f>
        <v/>
      </c>
      <c r="AB2578" s="27" t="str">
        <f aca="false">IF($W2578=0,"",IF(AND($W2578&gt;=Validation!$B$3,$W2578&lt;=Validation!$C$3),"Yes","No"))</f>
        <v/>
      </c>
      <c r="AC2578" s="26" t="str">
        <f aca="false">IF($A2578="","",$AF2578&amp;"|"&amp;TEXT($W2578,"yyyy-mm-dd")&amp;"|"&amp;$J2578&amp;"|"&amp;$N2578)</f>
        <v/>
      </c>
      <c r="AD2578" s="27" t="str">
        <f aca="false">IF($AC2578="","",IF(COUNTIF($AC$2:$AC$3000,$AC2578)&gt;1,"REVIEW","OK"))</f>
        <v/>
      </c>
      <c r="AE2578" s="27" t="str">
        <f aca="false">IF(OR($W2578=0,$O2578=""),"",IF(IFERROR(IF(ISNUMBER($O2578),INT($O2578),DATE(VALUE(MID(SUBSTITUTE(LEFT($O2578,FIND(" ",$O2578&amp;" ")-1),"/",REPT(" ",20)),41,20)),VALUE(LEFT(SUBSTITUTE(LEFT($O2578,FIND(" ",$O2578&amp;" ")-1),"/",REPT(" ",20)),20)),VALUE(MID(SUBSTITUTE(LEFT($O2578,FIND(" ",$O2578&amp;" ")-1),"/",REPT(" ",20)),21,20)))),0)&gt;$W2578,"Late","Same day"))</f>
        <v/>
      </c>
      <c r="AF2578" s="26" t="str">
        <f aca="false">IF($A2578="","",IFERROR(INDEX(Validation!$C$193:$C$217,MATCH($A2578,Validation!$A$193:$A$217,0)),IF(COUNTIF(Validation!$U$19:$U$178,$Z2578)&gt;0,$Z2578,IF(COUNTIF(Validation!$S$19:$S$178,$AI2578)=1,INDEX(Validation!$U$19:$U$178,MATCH($AI2578,Validation!$S$19:$S$178,0)),$Z2578))))</f>
        <v/>
      </c>
      <c r="AG2578" s="27" t="str">
        <f aca="false">IF(COUNTA($A2578:$U2578)=0,"",IF($A2578="","No name",IF($F2578="","No date",IF($W2578=0,"Date ilegible",IF(NOT(ISNUMBER($N2578)),"Hours no numéricas",IF($AA2578="NO MATCH","Person no identificada","OK"))))))</f>
        <v/>
      </c>
      <c r="AH2578" s="27" t="str">
        <f aca="false">IF($W2578=0,"No date",IF($W2578&lt;Validation!$B$3,"Before period",IF($W2578&gt;Validation!$C$3,"After period","In period")))</f>
        <v>No date</v>
      </c>
      <c r="AI2578" s="26" t="str">
        <f aca="false">IF($Y2578="","",TRIM(RIGHT(SUBSTITUTE($Y2578," ",REPT(" ",50)),50)))</f>
        <v/>
      </c>
      <c r="AJ2578" s="27" t="str">
        <f aca="false">IF($A2578="","",IF(NOT(ISERROR(MATCH($A2578,Validation!$A$193:$A$217,0))),"Manual mapping",IF(COUNTIF(Validation!$U$19:$U$178,$Z2578)&gt;0,"Direct",IF(COUNTIF(Validation!$S$19:$S$178,$AI2578)=1,"By surname","Unresolved"))))</f>
        <v/>
      </c>
      <c r="AK2578" s="28" t="str">
        <f aca="false">IF($L2578="","",IF(MATCH($L2578,$L$2:$L$3000,0)&lt;&gt;ROW()-1,"",COUNT($AK$1:$AK2577)+1))</f>
        <v/>
      </c>
      <c r="AL2578" s="28" t="str">
        <f aca="false">IF($G2578="","",IF(MATCH($G2578,$G$2:$G$3000,0)&lt;&gt;ROW()-1,"",COUNT($AL$1:$AL2577)+1))</f>
        <v/>
      </c>
      <c r="AM2578" s="28" t="str">
        <f aca="false">IF($H2578="","",IF(MATCH($H2578,$H$2:$H$3000,0)&lt;&gt;ROW()-1,"",COUNT($AM$1:$AM2577)+1))</f>
        <v/>
      </c>
      <c r="AN2578" s="28" t="str">
        <f aca="false">IF($I2578="","",IF(MATCH($I2578,$I$2:$I$3000,0)&lt;&gt;ROW()-1,"",COUNT($AN$1:$AN2577)+1))</f>
        <v/>
      </c>
      <c r="AO2578" s="28" t="str">
        <f aca="false">IF($Q2578="","",IF(MATCH($Q2578,$Q$2:$Q$3000,0)&lt;&gt;ROW()-1,"",COUNT($AO$1:$AO2577)+1))</f>
        <v/>
      </c>
    </row>
    <row r="2579" customFormat="false" ht="12.75" hidden="false" customHeight="true" outlineLevel="0" collapsed="false">
      <c r="W2579" s="24" t="n">
        <f aca="false">IF($F2579="",0,IFERROR(IF(ISNUMBER($F2579),INT($F2579),DATE(VALUE(MID(SUBSTITUTE(LEFT($F2579,FIND(" ",$F2579&amp;" ")-1),"/",REPT(" ",20)),41,20)),VALUE(LEFT(SUBSTITUTE(LEFT($F2579,FIND(" ",$F2579&amp;" ")-1),"/",REPT(" ",20)),20)),VALUE(MID(SUBSTITUTE(LEFT($F2579,FIND(" ",$F2579&amp;" ")-1),"/",REPT(" ",20)),21,20)))),0))</f>
        <v>0</v>
      </c>
      <c r="X2579" s="25" t="str">
        <f aca="false">IF(ISNUMBER($N2579),$N2579*Validation!$B$5,"")</f>
        <v/>
      </c>
      <c r="Y2579" s="26" t="str">
        <f aca="false">IF($A2579="","",SUBSTITUTE(SUBSTITUTE(SUBSTITUTE(SUBSTITUTE(SUBSTITUTE(SUBSTITUTE(SUBSTITUTE(UPPER(TRIM($A2579)),"Á","A"),"É","E"),"Í","I"),"Ó","O"),"Ú","U"),"Ñ","N"),"Ü","U"))</f>
        <v/>
      </c>
      <c r="Z2579" s="26" t="str">
        <f aca="false">IF($Y2579="","",LEFT($Y2579,1)&amp;" "&amp;TRIM(RIGHT(SUBSTITUTE($Y2579," ",REPT(" ",50)),50)))</f>
        <v/>
      </c>
      <c r="AA2579" s="27" t="str">
        <f aca="false">IF($AF2579="","",IF(COUNTIF(Validation!$U$19:$U$178,$AF2579)&gt;0,"OK","NO MATCH"))</f>
        <v/>
      </c>
      <c r="AB2579" s="27" t="str">
        <f aca="false">IF($W2579=0,"",IF(AND($W2579&gt;=Validation!$B$3,$W2579&lt;=Validation!$C$3),"Yes","No"))</f>
        <v/>
      </c>
      <c r="AC2579" s="26" t="str">
        <f aca="false">IF($A2579="","",$AF2579&amp;"|"&amp;TEXT($W2579,"yyyy-mm-dd")&amp;"|"&amp;$J2579&amp;"|"&amp;$N2579)</f>
        <v/>
      </c>
      <c r="AD2579" s="27" t="str">
        <f aca="false">IF($AC2579="","",IF(COUNTIF($AC$2:$AC$3000,$AC2579)&gt;1,"REVIEW","OK"))</f>
        <v/>
      </c>
      <c r="AE2579" s="27" t="str">
        <f aca="false">IF(OR($W2579=0,$O2579=""),"",IF(IFERROR(IF(ISNUMBER($O2579),INT($O2579),DATE(VALUE(MID(SUBSTITUTE(LEFT($O2579,FIND(" ",$O2579&amp;" ")-1),"/",REPT(" ",20)),41,20)),VALUE(LEFT(SUBSTITUTE(LEFT($O2579,FIND(" ",$O2579&amp;" ")-1),"/",REPT(" ",20)),20)),VALUE(MID(SUBSTITUTE(LEFT($O2579,FIND(" ",$O2579&amp;" ")-1),"/",REPT(" ",20)),21,20)))),0)&gt;$W2579,"Late","Same day"))</f>
        <v/>
      </c>
      <c r="AF2579" s="26" t="str">
        <f aca="false">IF($A2579="","",IFERROR(INDEX(Validation!$C$193:$C$217,MATCH($A2579,Validation!$A$193:$A$217,0)),IF(COUNTIF(Validation!$U$19:$U$178,$Z2579)&gt;0,$Z2579,IF(COUNTIF(Validation!$S$19:$S$178,$AI2579)=1,INDEX(Validation!$U$19:$U$178,MATCH($AI2579,Validation!$S$19:$S$178,0)),$Z2579))))</f>
        <v/>
      </c>
      <c r="AG2579" s="27" t="str">
        <f aca="false">IF(COUNTA($A2579:$U2579)=0,"",IF($A2579="","No name",IF($F2579="","No date",IF($W2579=0,"Date ilegible",IF(NOT(ISNUMBER($N2579)),"Hours no numéricas",IF($AA2579="NO MATCH","Person no identificada","OK"))))))</f>
        <v/>
      </c>
      <c r="AH2579" s="27" t="str">
        <f aca="false">IF($W2579=0,"No date",IF($W2579&lt;Validation!$B$3,"Before period",IF($W2579&gt;Validation!$C$3,"After period","In period")))</f>
        <v>No date</v>
      </c>
      <c r="AI2579" s="26" t="str">
        <f aca="false">IF($Y2579="","",TRIM(RIGHT(SUBSTITUTE($Y2579," ",REPT(" ",50)),50)))</f>
        <v/>
      </c>
      <c r="AJ2579" s="27" t="str">
        <f aca="false">IF($A2579="","",IF(NOT(ISERROR(MATCH($A2579,Validation!$A$193:$A$217,0))),"Manual mapping",IF(COUNTIF(Validation!$U$19:$U$178,$Z2579)&gt;0,"Direct",IF(COUNTIF(Validation!$S$19:$S$178,$AI2579)=1,"By surname","Unresolved"))))</f>
        <v/>
      </c>
      <c r="AK2579" s="28" t="str">
        <f aca="false">IF($L2579="","",IF(MATCH($L2579,$L$2:$L$3000,0)&lt;&gt;ROW()-1,"",COUNT($AK$1:$AK2578)+1))</f>
        <v/>
      </c>
      <c r="AL2579" s="28" t="str">
        <f aca="false">IF($G2579="","",IF(MATCH($G2579,$G$2:$G$3000,0)&lt;&gt;ROW()-1,"",COUNT($AL$1:$AL2578)+1))</f>
        <v/>
      </c>
      <c r="AM2579" s="28" t="str">
        <f aca="false">IF($H2579="","",IF(MATCH($H2579,$H$2:$H$3000,0)&lt;&gt;ROW()-1,"",COUNT($AM$1:$AM2578)+1))</f>
        <v/>
      </c>
      <c r="AN2579" s="28" t="str">
        <f aca="false">IF($I2579="","",IF(MATCH($I2579,$I$2:$I$3000,0)&lt;&gt;ROW()-1,"",COUNT($AN$1:$AN2578)+1))</f>
        <v/>
      </c>
      <c r="AO2579" s="28" t="str">
        <f aca="false">IF($Q2579="","",IF(MATCH($Q2579,$Q$2:$Q$3000,0)&lt;&gt;ROW()-1,"",COUNT($AO$1:$AO2578)+1))</f>
        <v/>
      </c>
    </row>
    <row r="2580" customFormat="false" ht="12.75" hidden="false" customHeight="true" outlineLevel="0" collapsed="false">
      <c r="W2580" s="24" t="n">
        <f aca="false">IF($F2580="",0,IFERROR(IF(ISNUMBER($F2580),INT($F2580),DATE(VALUE(MID(SUBSTITUTE(LEFT($F2580,FIND(" ",$F2580&amp;" ")-1),"/",REPT(" ",20)),41,20)),VALUE(LEFT(SUBSTITUTE(LEFT($F2580,FIND(" ",$F2580&amp;" ")-1),"/",REPT(" ",20)),20)),VALUE(MID(SUBSTITUTE(LEFT($F2580,FIND(" ",$F2580&amp;" ")-1),"/",REPT(" ",20)),21,20)))),0))</f>
        <v>0</v>
      </c>
      <c r="X2580" s="25" t="str">
        <f aca="false">IF(ISNUMBER($N2580),$N2580*Validation!$B$5,"")</f>
        <v/>
      </c>
      <c r="Y2580" s="26" t="str">
        <f aca="false">IF($A2580="","",SUBSTITUTE(SUBSTITUTE(SUBSTITUTE(SUBSTITUTE(SUBSTITUTE(SUBSTITUTE(SUBSTITUTE(UPPER(TRIM($A2580)),"Á","A"),"É","E"),"Í","I"),"Ó","O"),"Ú","U"),"Ñ","N"),"Ü","U"))</f>
        <v/>
      </c>
      <c r="Z2580" s="26" t="str">
        <f aca="false">IF($Y2580="","",LEFT($Y2580,1)&amp;" "&amp;TRIM(RIGHT(SUBSTITUTE($Y2580," ",REPT(" ",50)),50)))</f>
        <v/>
      </c>
      <c r="AA2580" s="27" t="str">
        <f aca="false">IF($AF2580="","",IF(COUNTIF(Validation!$U$19:$U$178,$AF2580)&gt;0,"OK","NO MATCH"))</f>
        <v/>
      </c>
      <c r="AB2580" s="27" t="str">
        <f aca="false">IF($W2580=0,"",IF(AND($W2580&gt;=Validation!$B$3,$W2580&lt;=Validation!$C$3),"Yes","No"))</f>
        <v/>
      </c>
      <c r="AC2580" s="26" t="str">
        <f aca="false">IF($A2580="","",$AF2580&amp;"|"&amp;TEXT($W2580,"yyyy-mm-dd")&amp;"|"&amp;$J2580&amp;"|"&amp;$N2580)</f>
        <v/>
      </c>
      <c r="AD2580" s="27" t="str">
        <f aca="false">IF($AC2580="","",IF(COUNTIF($AC$2:$AC$3000,$AC2580)&gt;1,"REVIEW","OK"))</f>
        <v/>
      </c>
      <c r="AE2580" s="27" t="str">
        <f aca="false">IF(OR($W2580=0,$O2580=""),"",IF(IFERROR(IF(ISNUMBER($O2580),INT($O2580),DATE(VALUE(MID(SUBSTITUTE(LEFT($O2580,FIND(" ",$O2580&amp;" ")-1),"/",REPT(" ",20)),41,20)),VALUE(LEFT(SUBSTITUTE(LEFT($O2580,FIND(" ",$O2580&amp;" ")-1),"/",REPT(" ",20)),20)),VALUE(MID(SUBSTITUTE(LEFT($O2580,FIND(" ",$O2580&amp;" ")-1),"/",REPT(" ",20)),21,20)))),0)&gt;$W2580,"Late","Same day"))</f>
        <v/>
      </c>
      <c r="AF2580" s="26" t="str">
        <f aca="false">IF($A2580="","",IFERROR(INDEX(Validation!$C$193:$C$217,MATCH($A2580,Validation!$A$193:$A$217,0)),IF(COUNTIF(Validation!$U$19:$U$178,$Z2580)&gt;0,$Z2580,IF(COUNTIF(Validation!$S$19:$S$178,$AI2580)=1,INDEX(Validation!$U$19:$U$178,MATCH($AI2580,Validation!$S$19:$S$178,0)),$Z2580))))</f>
        <v/>
      </c>
      <c r="AG2580" s="27" t="str">
        <f aca="false">IF(COUNTA($A2580:$U2580)=0,"",IF($A2580="","No name",IF($F2580="","No date",IF($W2580=0,"Date ilegible",IF(NOT(ISNUMBER($N2580)),"Hours no numéricas",IF($AA2580="NO MATCH","Person no identificada","OK"))))))</f>
        <v/>
      </c>
      <c r="AH2580" s="27" t="str">
        <f aca="false">IF($W2580=0,"No date",IF($W2580&lt;Validation!$B$3,"Before period",IF($W2580&gt;Validation!$C$3,"After period","In period")))</f>
        <v>No date</v>
      </c>
      <c r="AI2580" s="26" t="str">
        <f aca="false">IF($Y2580="","",TRIM(RIGHT(SUBSTITUTE($Y2580," ",REPT(" ",50)),50)))</f>
        <v/>
      </c>
      <c r="AJ2580" s="27" t="str">
        <f aca="false">IF($A2580="","",IF(NOT(ISERROR(MATCH($A2580,Validation!$A$193:$A$217,0))),"Manual mapping",IF(COUNTIF(Validation!$U$19:$U$178,$Z2580)&gt;0,"Direct",IF(COUNTIF(Validation!$S$19:$S$178,$AI2580)=1,"By surname","Unresolved"))))</f>
        <v/>
      </c>
      <c r="AK2580" s="28" t="str">
        <f aca="false">IF($L2580="","",IF(MATCH($L2580,$L$2:$L$3000,0)&lt;&gt;ROW()-1,"",COUNT($AK$1:$AK2579)+1))</f>
        <v/>
      </c>
      <c r="AL2580" s="28" t="str">
        <f aca="false">IF($G2580="","",IF(MATCH($G2580,$G$2:$G$3000,0)&lt;&gt;ROW()-1,"",COUNT($AL$1:$AL2579)+1))</f>
        <v/>
      </c>
      <c r="AM2580" s="28" t="str">
        <f aca="false">IF($H2580="","",IF(MATCH($H2580,$H$2:$H$3000,0)&lt;&gt;ROW()-1,"",COUNT($AM$1:$AM2579)+1))</f>
        <v/>
      </c>
      <c r="AN2580" s="28" t="str">
        <f aca="false">IF($I2580="","",IF(MATCH($I2580,$I$2:$I$3000,0)&lt;&gt;ROW()-1,"",COUNT($AN$1:$AN2579)+1))</f>
        <v/>
      </c>
      <c r="AO2580" s="28" t="str">
        <f aca="false">IF($Q2580="","",IF(MATCH($Q2580,$Q$2:$Q$3000,0)&lt;&gt;ROW()-1,"",COUNT($AO$1:$AO2579)+1))</f>
        <v/>
      </c>
    </row>
    <row r="2581" customFormat="false" ht="12.75" hidden="false" customHeight="true" outlineLevel="0" collapsed="false">
      <c r="W2581" s="24" t="n">
        <f aca="false">IF($F2581="",0,IFERROR(IF(ISNUMBER($F2581),INT($F2581),DATE(VALUE(MID(SUBSTITUTE(LEFT($F2581,FIND(" ",$F2581&amp;" ")-1),"/",REPT(" ",20)),41,20)),VALUE(LEFT(SUBSTITUTE(LEFT($F2581,FIND(" ",$F2581&amp;" ")-1),"/",REPT(" ",20)),20)),VALUE(MID(SUBSTITUTE(LEFT($F2581,FIND(" ",$F2581&amp;" ")-1),"/",REPT(" ",20)),21,20)))),0))</f>
        <v>0</v>
      </c>
      <c r="X2581" s="25" t="str">
        <f aca="false">IF(ISNUMBER($N2581),$N2581*Validation!$B$5,"")</f>
        <v/>
      </c>
      <c r="Y2581" s="26" t="str">
        <f aca="false">IF($A2581="","",SUBSTITUTE(SUBSTITUTE(SUBSTITUTE(SUBSTITUTE(SUBSTITUTE(SUBSTITUTE(SUBSTITUTE(UPPER(TRIM($A2581)),"Á","A"),"É","E"),"Í","I"),"Ó","O"),"Ú","U"),"Ñ","N"),"Ü","U"))</f>
        <v/>
      </c>
      <c r="Z2581" s="26" t="str">
        <f aca="false">IF($Y2581="","",LEFT($Y2581,1)&amp;" "&amp;TRIM(RIGHT(SUBSTITUTE($Y2581," ",REPT(" ",50)),50)))</f>
        <v/>
      </c>
      <c r="AA2581" s="27" t="str">
        <f aca="false">IF($AF2581="","",IF(COUNTIF(Validation!$U$19:$U$178,$AF2581)&gt;0,"OK","NO MATCH"))</f>
        <v/>
      </c>
      <c r="AB2581" s="27" t="str">
        <f aca="false">IF($W2581=0,"",IF(AND($W2581&gt;=Validation!$B$3,$W2581&lt;=Validation!$C$3),"Yes","No"))</f>
        <v/>
      </c>
      <c r="AC2581" s="26" t="str">
        <f aca="false">IF($A2581="","",$AF2581&amp;"|"&amp;TEXT($W2581,"yyyy-mm-dd")&amp;"|"&amp;$J2581&amp;"|"&amp;$N2581)</f>
        <v/>
      </c>
      <c r="AD2581" s="27" t="str">
        <f aca="false">IF($AC2581="","",IF(COUNTIF($AC$2:$AC$3000,$AC2581)&gt;1,"REVIEW","OK"))</f>
        <v/>
      </c>
      <c r="AE2581" s="27" t="str">
        <f aca="false">IF(OR($W2581=0,$O2581=""),"",IF(IFERROR(IF(ISNUMBER($O2581),INT($O2581),DATE(VALUE(MID(SUBSTITUTE(LEFT($O2581,FIND(" ",$O2581&amp;" ")-1),"/",REPT(" ",20)),41,20)),VALUE(LEFT(SUBSTITUTE(LEFT($O2581,FIND(" ",$O2581&amp;" ")-1),"/",REPT(" ",20)),20)),VALUE(MID(SUBSTITUTE(LEFT($O2581,FIND(" ",$O2581&amp;" ")-1),"/",REPT(" ",20)),21,20)))),0)&gt;$W2581,"Late","Same day"))</f>
        <v/>
      </c>
      <c r="AF2581" s="26" t="str">
        <f aca="false">IF($A2581="","",IFERROR(INDEX(Validation!$C$193:$C$217,MATCH($A2581,Validation!$A$193:$A$217,0)),IF(COUNTIF(Validation!$U$19:$U$178,$Z2581)&gt;0,$Z2581,IF(COUNTIF(Validation!$S$19:$S$178,$AI2581)=1,INDEX(Validation!$U$19:$U$178,MATCH($AI2581,Validation!$S$19:$S$178,0)),$Z2581))))</f>
        <v/>
      </c>
      <c r="AG2581" s="27" t="str">
        <f aca="false">IF(COUNTA($A2581:$U2581)=0,"",IF($A2581="","No name",IF($F2581="","No date",IF($W2581=0,"Date ilegible",IF(NOT(ISNUMBER($N2581)),"Hours no numéricas",IF($AA2581="NO MATCH","Person no identificada","OK"))))))</f>
        <v/>
      </c>
      <c r="AH2581" s="27" t="str">
        <f aca="false">IF($W2581=0,"No date",IF($W2581&lt;Validation!$B$3,"Before period",IF($W2581&gt;Validation!$C$3,"After period","In period")))</f>
        <v>No date</v>
      </c>
      <c r="AI2581" s="26" t="str">
        <f aca="false">IF($Y2581="","",TRIM(RIGHT(SUBSTITUTE($Y2581," ",REPT(" ",50)),50)))</f>
        <v/>
      </c>
      <c r="AJ2581" s="27" t="str">
        <f aca="false">IF($A2581="","",IF(NOT(ISERROR(MATCH($A2581,Validation!$A$193:$A$217,0))),"Manual mapping",IF(COUNTIF(Validation!$U$19:$U$178,$Z2581)&gt;0,"Direct",IF(COUNTIF(Validation!$S$19:$S$178,$AI2581)=1,"By surname","Unresolved"))))</f>
        <v/>
      </c>
      <c r="AK2581" s="28" t="str">
        <f aca="false">IF($L2581="","",IF(MATCH($L2581,$L$2:$L$3000,0)&lt;&gt;ROW()-1,"",COUNT($AK$1:$AK2580)+1))</f>
        <v/>
      </c>
      <c r="AL2581" s="28" t="str">
        <f aca="false">IF($G2581="","",IF(MATCH($G2581,$G$2:$G$3000,0)&lt;&gt;ROW()-1,"",COUNT($AL$1:$AL2580)+1))</f>
        <v/>
      </c>
      <c r="AM2581" s="28" t="str">
        <f aca="false">IF($H2581="","",IF(MATCH($H2581,$H$2:$H$3000,0)&lt;&gt;ROW()-1,"",COUNT($AM$1:$AM2580)+1))</f>
        <v/>
      </c>
      <c r="AN2581" s="28" t="str">
        <f aca="false">IF($I2581="","",IF(MATCH($I2581,$I$2:$I$3000,0)&lt;&gt;ROW()-1,"",COUNT($AN$1:$AN2580)+1))</f>
        <v/>
      </c>
      <c r="AO2581" s="28" t="str">
        <f aca="false">IF($Q2581="","",IF(MATCH($Q2581,$Q$2:$Q$3000,0)&lt;&gt;ROW()-1,"",COUNT($AO$1:$AO2580)+1))</f>
        <v/>
      </c>
    </row>
    <row r="2582" customFormat="false" ht="12.75" hidden="false" customHeight="true" outlineLevel="0" collapsed="false">
      <c r="W2582" s="24" t="n">
        <f aca="false">IF($F2582="",0,IFERROR(IF(ISNUMBER($F2582),INT($F2582),DATE(VALUE(MID(SUBSTITUTE(LEFT($F2582,FIND(" ",$F2582&amp;" ")-1),"/",REPT(" ",20)),41,20)),VALUE(LEFT(SUBSTITUTE(LEFT($F2582,FIND(" ",$F2582&amp;" ")-1),"/",REPT(" ",20)),20)),VALUE(MID(SUBSTITUTE(LEFT($F2582,FIND(" ",$F2582&amp;" ")-1),"/",REPT(" ",20)),21,20)))),0))</f>
        <v>0</v>
      </c>
      <c r="X2582" s="25" t="str">
        <f aca="false">IF(ISNUMBER($N2582),$N2582*Validation!$B$5,"")</f>
        <v/>
      </c>
      <c r="Y2582" s="26" t="str">
        <f aca="false">IF($A2582="","",SUBSTITUTE(SUBSTITUTE(SUBSTITUTE(SUBSTITUTE(SUBSTITUTE(SUBSTITUTE(SUBSTITUTE(UPPER(TRIM($A2582)),"Á","A"),"É","E"),"Í","I"),"Ó","O"),"Ú","U"),"Ñ","N"),"Ü","U"))</f>
        <v/>
      </c>
      <c r="Z2582" s="26" t="str">
        <f aca="false">IF($Y2582="","",LEFT($Y2582,1)&amp;" "&amp;TRIM(RIGHT(SUBSTITUTE($Y2582," ",REPT(" ",50)),50)))</f>
        <v/>
      </c>
      <c r="AA2582" s="27" t="str">
        <f aca="false">IF($AF2582="","",IF(COUNTIF(Validation!$U$19:$U$178,$AF2582)&gt;0,"OK","NO MATCH"))</f>
        <v/>
      </c>
      <c r="AB2582" s="27" t="str">
        <f aca="false">IF($W2582=0,"",IF(AND($W2582&gt;=Validation!$B$3,$W2582&lt;=Validation!$C$3),"Yes","No"))</f>
        <v/>
      </c>
      <c r="AC2582" s="26" t="str">
        <f aca="false">IF($A2582="","",$AF2582&amp;"|"&amp;TEXT($W2582,"yyyy-mm-dd")&amp;"|"&amp;$J2582&amp;"|"&amp;$N2582)</f>
        <v/>
      </c>
      <c r="AD2582" s="27" t="str">
        <f aca="false">IF($AC2582="","",IF(COUNTIF($AC$2:$AC$3000,$AC2582)&gt;1,"REVIEW","OK"))</f>
        <v/>
      </c>
      <c r="AE2582" s="27" t="str">
        <f aca="false">IF(OR($W2582=0,$O2582=""),"",IF(IFERROR(IF(ISNUMBER($O2582),INT($O2582),DATE(VALUE(MID(SUBSTITUTE(LEFT($O2582,FIND(" ",$O2582&amp;" ")-1),"/",REPT(" ",20)),41,20)),VALUE(LEFT(SUBSTITUTE(LEFT($O2582,FIND(" ",$O2582&amp;" ")-1),"/",REPT(" ",20)),20)),VALUE(MID(SUBSTITUTE(LEFT($O2582,FIND(" ",$O2582&amp;" ")-1),"/",REPT(" ",20)),21,20)))),0)&gt;$W2582,"Late","Same day"))</f>
        <v/>
      </c>
      <c r="AF2582" s="26" t="str">
        <f aca="false">IF($A2582="","",IFERROR(INDEX(Validation!$C$193:$C$217,MATCH($A2582,Validation!$A$193:$A$217,0)),IF(COUNTIF(Validation!$U$19:$U$178,$Z2582)&gt;0,$Z2582,IF(COUNTIF(Validation!$S$19:$S$178,$AI2582)=1,INDEX(Validation!$U$19:$U$178,MATCH($AI2582,Validation!$S$19:$S$178,0)),$Z2582))))</f>
        <v/>
      </c>
      <c r="AG2582" s="27" t="str">
        <f aca="false">IF(COUNTA($A2582:$U2582)=0,"",IF($A2582="","No name",IF($F2582="","No date",IF($W2582=0,"Date ilegible",IF(NOT(ISNUMBER($N2582)),"Hours no numéricas",IF($AA2582="NO MATCH","Person no identificada","OK"))))))</f>
        <v/>
      </c>
      <c r="AH2582" s="27" t="str">
        <f aca="false">IF($W2582=0,"No date",IF($W2582&lt;Validation!$B$3,"Before period",IF($W2582&gt;Validation!$C$3,"After period","In period")))</f>
        <v>No date</v>
      </c>
      <c r="AI2582" s="26" t="str">
        <f aca="false">IF($Y2582="","",TRIM(RIGHT(SUBSTITUTE($Y2582," ",REPT(" ",50)),50)))</f>
        <v/>
      </c>
      <c r="AJ2582" s="27" t="str">
        <f aca="false">IF($A2582="","",IF(NOT(ISERROR(MATCH($A2582,Validation!$A$193:$A$217,0))),"Manual mapping",IF(COUNTIF(Validation!$U$19:$U$178,$Z2582)&gt;0,"Direct",IF(COUNTIF(Validation!$S$19:$S$178,$AI2582)=1,"By surname","Unresolved"))))</f>
        <v/>
      </c>
      <c r="AK2582" s="28" t="str">
        <f aca="false">IF($L2582="","",IF(MATCH($L2582,$L$2:$L$3000,0)&lt;&gt;ROW()-1,"",COUNT($AK$1:$AK2581)+1))</f>
        <v/>
      </c>
      <c r="AL2582" s="28" t="str">
        <f aca="false">IF($G2582="","",IF(MATCH($G2582,$G$2:$G$3000,0)&lt;&gt;ROW()-1,"",COUNT($AL$1:$AL2581)+1))</f>
        <v/>
      </c>
      <c r="AM2582" s="28" t="str">
        <f aca="false">IF($H2582="","",IF(MATCH($H2582,$H$2:$H$3000,0)&lt;&gt;ROW()-1,"",COUNT($AM$1:$AM2581)+1))</f>
        <v/>
      </c>
      <c r="AN2582" s="28" t="str">
        <f aca="false">IF($I2582="","",IF(MATCH($I2582,$I$2:$I$3000,0)&lt;&gt;ROW()-1,"",COUNT($AN$1:$AN2581)+1))</f>
        <v/>
      </c>
      <c r="AO2582" s="28" t="str">
        <f aca="false">IF($Q2582="","",IF(MATCH($Q2582,$Q$2:$Q$3000,0)&lt;&gt;ROW()-1,"",COUNT($AO$1:$AO2581)+1))</f>
        <v/>
      </c>
    </row>
    <row r="2583" customFormat="false" ht="12.75" hidden="false" customHeight="true" outlineLevel="0" collapsed="false">
      <c r="W2583" s="24" t="n">
        <f aca="false">IF($F2583="",0,IFERROR(IF(ISNUMBER($F2583),INT($F2583),DATE(VALUE(MID(SUBSTITUTE(LEFT($F2583,FIND(" ",$F2583&amp;" ")-1),"/",REPT(" ",20)),41,20)),VALUE(LEFT(SUBSTITUTE(LEFT($F2583,FIND(" ",$F2583&amp;" ")-1),"/",REPT(" ",20)),20)),VALUE(MID(SUBSTITUTE(LEFT($F2583,FIND(" ",$F2583&amp;" ")-1),"/",REPT(" ",20)),21,20)))),0))</f>
        <v>0</v>
      </c>
      <c r="X2583" s="25" t="str">
        <f aca="false">IF(ISNUMBER($N2583),$N2583*Validation!$B$5,"")</f>
        <v/>
      </c>
      <c r="Y2583" s="26" t="str">
        <f aca="false">IF($A2583="","",SUBSTITUTE(SUBSTITUTE(SUBSTITUTE(SUBSTITUTE(SUBSTITUTE(SUBSTITUTE(SUBSTITUTE(UPPER(TRIM($A2583)),"Á","A"),"É","E"),"Í","I"),"Ó","O"),"Ú","U"),"Ñ","N"),"Ü","U"))</f>
        <v/>
      </c>
      <c r="Z2583" s="26" t="str">
        <f aca="false">IF($Y2583="","",LEFT($Y2583,1)&amp;" "&amp;TRIM(RIGHT(SUBSTITUTE($Y2583," ",REPT(" ",50)),50)))</f>
        <v/>
      </c>
      <c r="AA2583" s="27" t="str">
        <f aca="false">IF($AF2583="","",IF(COUNTIF(Validation!$U$19:$U$178,$AF2583)&gt;0,"OK","NO MATCH"))</f>
        <v/>
      </c>
      <c r="AB2583" s="27" t="str">
        <f aca="false">IF($W2583=0,"",IF(AND($W2583&gt;=Validation!$B$3,$W2583&lt;=Validation!$C$3),"Yes","No"))</f>
        <v/>
      </c>
      <c r="AC2583" s="26" t="str">
        <f aca="false">IF($A2583="","",$AF2583&amp;"|"&amp;TEXT($W2583,"yyyy-mm-dd")&amp;"|"&amp;$J2583&amp;"|"&amp;$N2583)</f>
        <v/>
      </c>
      <c r="AD2583" s="27" t="str">
        <f aca="false">IF($AC2583="","",IF(COUNTIF($AC$2:$AC$3000,$AC2583)&gt;1,"REVIEW","OK"))</f>
        <v/>
      </c>
      <c r="AE2583" s="27" t="str">
        <f aca="false">IF(OR($W2583=0,$O2583=""),"",IF(IFERROR(IF(ISNUMBER($O2583),INT($O2583),DATE(VALUE(MID(SUBSTITUTE(LEFT($O2583,FIND(" ",$O2583&amp;" ")-1),"/",REPT(" ",20)),41,20)),VALUE(LEFT(SUBSTITUTE(LEFT($O2583,FIND(" ",$O2583&amp;" ")-1),"/",REPT(" ",20)),20)),VALUE(MID(SUBSTITUTE(LEFT($O2583,FIND(" ",$O2583&amp;" ")-1),"/",REPT(" ",20)),21,20)))),0)&gt;$W2583,"Late","Same day"))</f>
        <v/>
      </c>
      <c r="AF2583" s="26" t="str">
        <f aca="false">IF($A2583="","",IFERROR(INDEX(Validation!$C$193:$C$217,MATCH($A2583,Validation!$A$193:$A$217,0)),IF(COUNTIF(Validation!$U$19:$U$178,$Z2583)&gt;0,$Z2583,IF(COUNTIF(Validation!$S$19:$S$178,$AI2583)=1,INDEX(Validation!$U$19:$U$178,MATCH($AI2583,Validation!$S$19:$S$178,0)),$Z2583))))</f>
        <v/>
      </c>
      <c r="AG2583" s="27" t="str">
        <f aca="false">IF(COUNTA($A2583:$U2583)=0,"",IF($A2583="","No name",IF($F2583="","No date",IF($W2583=0,"Date ilegible",IF(NOT(ISNUMBER($N2583)),"Hours no numéricas",IF($AA2583="NO MATCH","Person no identificada","OK"))))))</f>
        <v/>
      </c>
      <c r="AH2583" s="27" t="str">
        <f aca="false">IF($W2583=0,"No date",IF($W2583&lt;Validation!$B$3,"Before period",IF($W2583&gt;Validation!$C$3,"After period","In period")))</f>
        <v>No date</v>
      </c>
      <c r="AI2583" s="26" t="str">
        <f aca="false">IF($Y2583="","",TRIM(RIGHT(SUBSTITUTE($Y2583," ",REPT(" ",50)),50)))</f>
        <v/>
      </c>
      <c r="AJ2583" s="27" t="str">
        <f aca="false">IF($A2583="","",IF(NOT(ISERROR(MATCH($A2583,Validation!$A$193:$A$217,0))),"Manual mapping",IF(COUNTIF(Validation!$U$19:$U$178,$Z2583)&gt;0,"Direct",IF(COUNTIF(Validation!$S$19:$S$178,$AI2583)=1,"By surname","Unresolved"))))</f>
        <v/>
      </c>
      <c r="AK2583" s="28" t="str">
        <f aca="false">IF($L2583="","",IF(MATCH($L2583,$L$2:$L$3000,0)&lt;&gt;ROW()-1,"",COUNT($AK$1:$AK2582)+1))</f>
        <v/>
      </c>
      <c r="AL2583" s="28" t="str">
        <f aca="false">IF($G2583="","",IF(MATCH($G2583,$G$2:$G$3000,0)&lt;&gt;ROW()-1,"",COUNT($AL$1:$AL2582)+1))</f>
        <v/>
      </c>
      <c r="AM2583" s="28" t="str">
        <f aca="false">IF($H2583="","",IF(MATCH($H2583,$H$2:$H$3000,0)&lt;&gt;ROW()-1,"",COUNT($AM$1:$AM2582)+1))</f>
        <v/>
      </c>
      <c r="AN2583" s="28" t="str">
        <f aca="false">IF($I2583="","",IF(MATCH($I2583,$I$2:$I$3000,0)&lt;&gt;ROW()-1,"",COUNT($AN$1:$AN2582)+1))</f>
        <v/>
      </c>
      <c r="AO2583" s="28" t="str">
        <f aca="false">IF($Q2583="","",IF(MATCH($Q2583,$Q$2:$Q$3000,0)&lt;&gt;ROW()-1,"",COUNT($AO$1:$AO2582)+1))</f>
        <v/>
      </c>
    </row>
    <row r="2584" customFormat="false" ht="12.75" hidden="false" customHeight="true" outlineLevel="0" collapsed="false">
      <c r="W2584" s="24" t="n">
        <f aca="false">IF($F2584="",0,IFERROR(IF(ISNUMBER($F2584),INT($F2584),DATE(VALUE(MID(SUBSTITUTE(LEFT($F2584,FIND(" ",$F2584&amp;" ")-1),"/",REPT(" ",20)),41,20)),VALUE(LEFT(SUBSTITUTE(LEFT($F2584,FIND(" ",$F2584&amp;" ")-1),"/",REPT(" ",20)),20)),VALUE(MID(SUBSTITUTE(LEFT($F2584,FIND(" ",$F2584&amp;" ")-1),"/",REPT(" ",20)),21,20)))),0))</f>
        <v>0</v>
      </c>
      <c r="X2584" s="25" t="str">
        <f aca="false">IF(ISNUMBER($N2584),$N2584*Validation!$B$5,"")</f>
        <v/>
      </c>
      <c r="Y2584" s="26" t="str">
        <f aca="false">IF($A2584="","",SUBSTITUTE(SUBSTITUTE(SUBSTITUTE(SUBSTITUTE(SUBSTITUTE(SUBSTITUTE(SUBSTITUTE(UPPER(TRIM($A2584)),"Á","A"),"É","E"),"Í","I"),"Ó","O"),"Ú","U"),"Ñ","N"),"Ü","U"))</f>
        <v/>
      </c>
      <c r="Z2584" s="26" t="str">
        <f aca="false">IF($Y2584="","",LEFT($Y2584,1)&amp;" "&amp;TRIM(RIGHT(SUBSTITUTE($Y2584," ",REPT(" ",50)),50)))</f>
        <v/>
      </c>
      <c r="AA2584" s="27" t="str">
        <f aca="false">IF($AF2584="","",IF(COUNTIF(Validation!$U$19:$U$178,$AF2584)&gt;0,"OK","NO MATCH"))</f>
        <v/>
      </c>
      <c r="AB2584" s="27" t="str">
        <f aca="false">IF($W2584=0,"",IF(AND($W2584&gt;=Validation!$B$3,$W2584&lt;=Validation!$C$3),"Yes","No"))</f>
        <v/>
      </c>
      <c r="AC2584" s="26" t="str">
        <f aca="false">IF($A2584="","",$AF2584&amp;"|"&amp;TEXT($W2584,"yyyy-mm-dd")&amp;"|"&amp;$J2584&amp;"|"&amp;$N2584)</f>
        <v/>
      </c>
      <c r="AD2584" s="27" t="str">
        <f aca="false">IF($AC2584="","",IF(COUNTIF($AC$2:$AC$3000,$AC2584)&gt;1,"REVIEW","OK"))</f>
        <v/>
      </c>
      <c r="AE2584" s="27" t="str">
        <f aca="false">IF(OR($W2584=0,$O2584=""),"",IF(IFERROR(IF(ISNUMBER($O2584),INT($O2584),DATE(VALUE(MID(SUBSTITUTE(LEFT($O2584,FIND(" ",$O2584&amp;" ")-1),"/",REPT(" ",20)),41,20)),VALUE(LEFT(SUBSTITUTE(LEFT($O2584,FIND(" ",$O2584&amp;" ")-1),"/",REPT(" ",20)),20)),VALUE(MID(SUBSTITUTE(LEFT($O2584,FIND(" ",$O2584&amp;" ")-1),"/",REPT(" ",20)),21,20)))),0)&gt;$W2584,"Late","Same day"))</f>
        <v/>
      </c>
      <c r="AF2584" s="26" t="str">
        <f aca="false">IF($A2584="","",IFERROR(INDEX(Validation!$C$193:$C$217,MATCH($A2584,Validation!$A$193:$A$217,0)),IF(COUNTIF(Validation!$U$19:$U$178,$Z2584)&gt;0,$Z2584,IF(COUNTIF(Validation!$S$19:$S$178,$AI2584)=1,INDEX(Validation!$U$19:$U$178,MATCH($AI2584,Validation!$S$19:$S$178,0)),$Z2584))))</f>
        <v/>
      </c>
      <c r="AG2584" s="27" t="str">
        <f aca="false">IF(COUNTA($A2584:$U2584)=0,"",IF($A2584="","No name",IF($F2584="","No date",IF($W2584=0,"Date ilegible",IF(NOT(ISNUMBER($N2584)),"Hours no numéricas",IF($AA2584="NO MATCH","Person no identificada","OK"))))))</f>
        <v/>
      </c>
      <c r="AH2584" s="27" t="str">
        <f aca="false">IF($W2584=0,"No date",IF($W2584&lt;Validation!$B$3,"Before period",IF($W2584&gt;Validation!$C$3,"After period","In period")))</f>
        <v>No date</v>
      </c>
      <c r="AI2584" s="26" t="str">
        <f aca="false">IF($Y2584="","",TRIM(RIGHT(SUBSTITUTE($Y2584," ",REPT(" ",50)),50)))</f>
        <v/>
      </c>
      <c r="AJ2584" s="27" t="str">
        <f aca="false">IF($A2584="","",IF(NOT(ISERROR(MATCH($A2584,Validation!$A$193:$A$217,0))),"Manual mapping",IF(COUNTIF(Validation!$U$19:$U$178,$Z2584)&gt;0,"Direct",IF(COUNTIF(Validation!$S$19:$S$178,$AI2584)=1,"By surname","Unresolved"))))</f>
        <v/>
      </c>
      <c r="AK2584" s="28" t="str">
        <f aca="false">IF($L2584="","",IF(MATCH($L2584,$L$2:$L$3000,0)&lt;&gt;ROW()-1,"",COUNT($AK$1:$AK2583)+1))</f>
        <v/>
      </c>
      <c r="AL2584" s="28" t="str">
        <f aca="false">IF($G2584="","",IF(MATCH($G2584,$G$2:$G$3000,0)&lt;&gt;ROW()-1,"",COUNT($AL$1:$AL2583)+1))</f>
        <v/>
      </c>
      <c r="AM2584" s="28" t="str">
        <f aca="false">IF($H2584="","",IF(MATCH($H2584,$H$2:$H$3000,0)&lt;&gt;ROW()-1,"",COUNT($AM$1:$AM2583)+1))</f>
        <v/>
      </c>
      <c r="AN2584" s="28" t="str">
        <f aca="false">IF($I2584="","",IF(MATCH($I2584,$I$2:$I$3000,0)&lt;&gt;ROW()-1,"",COUNT($AN$1:$AN2583)+1))</f>
        <v/>
      </c>
      <c r="AO2584" s="28" t="str">
        <f aca="false">IF($Q2584="","",IF(MATCH($Q2584,$Q$2:$Q$3000,0)&lt;&gt;ROW()-1,"",COUNT($AO$1:$AO2583)+1))</f>
        <v/>
      </c>
    </row>
    <row r="2585" customFormat="false" ht="12.75" hidden="false" customHeight="true" outlineLevel="0" collapsed="false">
      <c r="W2585" s="24" t="n">
        <f aca="false">IF($F2585="",0,IFERROR(IF(ISNUMBER($F2585),INT($F2585),DATE(VALUE(MID(SUBSTITUTE(LEFT($F2585,FIND(" ",$F2585&amp;" ")-1),"/",REPT(" ",20)),41,20)),VALUE(LEFT(SUBSTITUTE(LEFT($F2585,FIND(" ",$F2585&amp;" ")-1),"/",REPT(" ",20)),20)),VALUE(MID(SUBSTITUTE(LEFT($F2585,FIND(" ",$F2585&amp;" ")-1),"/",REPT(" ",20)),21,20)))),0))</f>
        <v>0</v>
      </c>
      <c r="X2585" s="25" t="str">
        <f aca="false">IF(ISNUMBER($N2585),$N2585*Validation!$B$5,"")</f>
        <v/>
      </c>
      <c r="Y2585" s="26" t="str">
        <f aca="false">IF($A2585="","",SUBSTITUTE(SUBSTITUTE(SUBSTITUTE(SUBSTITUTE(SUBSTITUTE(SUBSTITUTE(SUBSTITUTE(UPPER(TRIM($A2585)),"Á","A"),"É","E"),"Í","I"),"Ó","O"),"Ú","U"),"Ñ","N"),"Ü","U"))</f>
        <v/>
      </c>
      <c r="Z2585" s="26" t="str">
        <f aca="false">IF($Y2585="","",LEFT($Y2585,1)&amp;" "&amp;TRIM(RIGHT(SUBSTITUTE($Y2585," ",REPT(" ",50)),50)))</f>
        <v/>
      </c>
      <c r="AA2585" s="27" t="str">
        <f aca="false">IF($AF2585="","",IF(COUNTIF(Validation!$U$19:$U$178,$AF2585)&gt;0,"OK","NO MATCH"))</f>
        <v/>
      </c>
      <c r="AB2585" s="27" t="str">
        <f aca="false">IF($W2585=0,"",IF(AND($W2585&gt;=Validation!$B$3,$W2585&lt;=Validation!$C$3),"Yes","No"))</f>
        <v/>
      </c>
      <c r="AC2585" s="26" t="str">
        <f aca="false">IF($A2585="","",$AF2585&amp;"|"&amp;TEXT($W2585,"yyyy-mm-dd")&amp;"|"&amp;$J2585&amp;"|"&amp;$N2585)</f>
        <v/>
      </c>
      <c r="AD2585" s="27" t="str">
        <f aca="false">IF($AC2585="","",IF(COUNTIF($AC$2:$AC$3000,$AC2585)&gt;1,"REVIEW","OK"))</f>
        <v/>
      </c>
      <c r="AE2585" s="27" t="str">
        <f aca="false">IF(OR($W2585=0,$O2585=""),"",IF(IFERROR(IF(ISNUMBER($O2585),INT($O2585),DATE(VALUE(MID(SUBSTITUTE(LEFT($O2585,FIND(" ",$O2585&amp;" ")-1),"/",REPT(" ",20)),41,20)),VALUE(LEFT(SUBSTITUTE(LEFT($O2585,FIND(" ",$O2585&amp;" ")-1),"/",REPT(" ",20)),20)),VALUE(MID(SUBSTITUTE(LEFT($O2585,FIND(" ",$O2585&amp;" ")-1),"/",REPT(" ",20)),21,20)))),0)&gt;$W2585,"Late","Same day"))</f>
        <v/>
      </c>
      <c r="AF2585" s="26" t="str">
        <f aca="false">IF($A2585="","",IFERROR(INDEX(Validation!$C$193:$C$217,MATCH($A2585,Validation!$A$193:$A$217,0)),IF(COUNTIF(Validation!$U$19:$U$178,$Z2585)&gt;0,$Z2585,IF(COUNTIF(Validation!$S$19:$S$178,$AI2585)=1,INDEX(Validation!$U$19:$U$178,MATCH($AI2585,Validation!$S$19:$S$178,0)),$Z2585))))</f>
        <v/>
      </c>
      <c r="AG2585" s="27" t="str">
        <f aca="false">IF(COUNTA($A2585:$U2585)=0,"",IF($A2585="","No name",IF($F2585="","No date",IF($W2585=0,"Date ilegible",IF(NOT(ISNUMBER($N2585)),"Hours no numéricas",IF($AA2585="NO MATCH","Person no identificada","OK"))))))</f>
        <v/>
      </c>
      <c r="AH2585" s="27" t="str">
        <f aca="false">IF($W2585=0,"No date",IF($W2585&lt;Validation!$B$3,"Before period",IF($W2585&gt;Validation!$C$3,"After period","In period")))</f>
        <v>No date</v>
      </c>
      <c r="AI2585" s="26" t="str">
        <f aca="false">IF($Y2585="","",TRIM(RIGHT(SUBSTITUTE($Y2585," ",REPT(" ",50)),50)))</f>
        <v/>
      </c>
      <c r="AJ2585" s="27" t="str">
        <f aca="false">IF($A2585="","",IF(NOT(ISERROR(MATCH($A2585,Validation!$A$193:$A$217,0))),"Manual mapping",IF(COUNTIF(Validation!$U$19:$U$178,$Z2585)&gt;0,"Direct",IF(COUNTIF(Validation!$S$19:$S$178,$AI2585)=1,"By surname","Unresolved"))))</f>
        <v/>
      </c>
      <c r="AK2585" s="28" t="str">
        <f aca="false">IF($L2585="","",IF(MATCH($L2585,$L$2:$L$3000,0)&lt;&gt;ROW()-1,"",COUNT($AK$1:$AK2584)+1))</f>
        <v/>
      </c>
      <c r="AL2585" s="28" t="str">
        <f aca="false">IF($G2585="","",IF(MATCH($G2585,$G$2:$G$3000,0)&lt;&gt;ROW()-1,"",COUNT($AL$1:$AL2584)+1))</f>
        <v/>
      </c>
      <c r="AM2585" s="28" t="str">
        <f aca="false">IF($H2585="","",IF(MATCH($H2585,$H$2:$H$3000,0)&lt;&gt;ROW()-1,"",COUNT($AM$1:$AM2584)+1))</f>
        <v/>
      </c>
      <c r="AN2585" s="28" t="str">
        <f aca="false">IF($I2585="","",IF(MATCH($I2585,$I$2:$I$3000,0)&lt;&gt;ROW()-1,"",COUNT($AN$1:$AN2584)+1))</f>
        <v/>
      </c>
      <c r="AO2585" s="28" t="str">
        <f aca="false">IF($Q2585="","",IF(MATCH($Q2585,$Q$2:$Q$3000,0)&lt;&gt;ROW()-1,"",COUNT($AO$1:$AO2584)+1))</f>
        <v/>
      </c>
    </row>
    <row r="2586" customFormat="false" ht="12.75" hidden="false" customHeight="true" outlineLevel="0" collapsed="false">
      <c r="W2586" s="24" t="n">
        <f aca="false">IF($F2586="",0,IFERROR(IF(ISNUMBER($F2586),INT($F2586),DATE(VALUE(MID(SUBSTITUTE(LEFT($F2586,FIND(" ",$F2586&amp;" ")-1),"/",REPT(" ",20)),41,20)),VALUE(LEFT(SUBSTITUTE(LEFT($F2586,FIND(" ",$F2586&amp;" ")-1),"/",REPT(" ",20)),20)),VALUE(MID(SUBSTITUTE(LEFT($F2586,FIND(" ",$F2586&amp;" ")-1),"/",REPT(" ",20)),21,20)))),0))</f>
        <v>0</v>
      </c>
      <c r="X2586" s="25" t="str">
        <f aca="false">IF(ISNUMBER($N2586),$N2586*Validation!$B$5,"")</f>
        <v/>
      </c>
      <c r="Y2586" s="26" t="str">
        <f aca="false">IF($A2586="","",SUBSTITUTE(SUBSTITUTE(SUBSTITUTE(SUBSTITUTE(SUBSTITUTE(SUBSTITUTE(SUBSTITUTE(UPPER(TRIM($A2586)),"Á","A"),"É","E"),"Í","I"),"Ó","O"),"Ú","U"),"Ñ","N"),"Ü","U"))</f>
        <v/>
      </c>
      <c r="Z2586" s="26" t="str">
        <f aca="false">IF($Y2586="","",LEFT($Y2586,1)&amp;" "&amp;TRIM(RIGHT(SUBSTITUTE($Y2586," ",REPT(" ",50)),50)))</f>
        <v/>
      </c>
      <c r="AA2586" s="27" t="str">
        <f aca="false">IF($AF2586="","",IF(COUNTIF(Validation!$U$19:$U$178,$AF2586)&gt;0,"OK","NO MATCH"))</f>
        <v/>
      </c>
      <c r="AB2586" s="27" t="str">
        <f aca="false">IF($W2586=0,"",IF(AND($W2586&gt;=Validation!$B$3,$W2586&lt;=Validation!$C$3),"Yes","No"))</f>
        <v/>
      </c>
      <c r="AC2586" s="26" t="str">
        <f aca="false">IF($A2586="","",$AF2586&amp;"|"&amp;TEXT($W2586,"yyyy-mm-dd")&amp;"|"&amp;$J2586&amp;"|"&amp;$N2586)</f>
        <v/>
      </c>
      <c r="AD2586" s="27" t="str">
        <f aca="false">IF($AC2586="","",IF(COUNTIF($AC$2:$AC$3000,$AC2586)&gt;1,"REVIEW","OK"))</f>
        <v/>
      </c>
      <c r="AE2586" s="27" t="str">
        <f aca="false">IF(OR($W2586=0,$O2586=""),"",IF(IFERROR(IF(ISNUMBER($O2586),INT($O2586),DATE(VALUE(MID(SUBSTITUTE(LEFT($O2586,FIND(" ",$O2586&amp;" ")-1),"/",REPT(" ",20)),41,20)),VALUE(LEFT(SUBSTITUTE(LEFT($O2586,FIND(" ",$O2586&amp;" ")-1),"/",REPT(" ",20)),20)),VALUE(MID(SUBSTITUTE(LEFT($O2586,FIND(" ",$O2586&amp;" ")-1),"/",REPT(" ",20)),21,20)))),0)&gt;$W2586,"Late","Same day"))</f>
        <v/>
      </c>
      <c r="AF2586" s="26" t="str">
        <f aca="false">IF($A2586="","",IFERROR(INDEX(Validation!$C$193:$C$217,MATCH($A2586,Validation!$A$193:$A$217,0)),IF(COUNTIF(Validation!$U$19:$U$178,$Z2586)&gt;0,$Z2586,IF(COUNTIF(Validation!$S$19:$S$178,$AI2586)=1,INDEX(Validation!$U$19:$U$178,MATCH($AI2586,Validation!$S$19:$S$178,0)),$Z2586))))</f>
        <v/>
      </c>
      <c r="AG2586" s="27" t="str">
        <f aca="false">IF(COUNTA($A2586:$U2586)=0,"",IF($A2586="","No name",IF($F2586="","No date",IF($W2586=0,"Date ilegible",IF(NOT(ISNUMBER($N2586)),"Hours no numéricas",IF($AA2586="NO MATCH","Person no identificada","OK"))))))</f>
        <v/>
      </c>
      <c r="AH2586" s="27" t="str">
        <f aca="false">IF($W2586=0,"No date",IF($W2586&lt;Validation!$B$3,"Before period",IF($W2586&gt;Validation!$C$3,"After period","In period")))</f>
        <v>No date</v>
      </c>
      <c r="AI2586" s="26" t="str">
        <f aca="false">IF($Y2586="","",TRIM(RIGHT(SUBSTITUTE($Y2586," ",REPT(" ",50)),50)))</f>
        <v/>
      </c>
      <c r="AJ2586" s="27" t="str">
        <f aca="false">IF($A2586="","",IF(NOT(ISERROR(MATCH($A2586,Validation!$A$193:$A$217,0))),"Manual mapping",IF(COUNTIF(Validation!$U$19:$U$178,$Z2586)&gt;0,"Direct",IF(COUNTIF(Validation!$S$19:$S$178,$AI2586)=1,"By surname","Unresolved"))))</f>
        <v/>
      </c>
      <c r="AK2586" s="28" t="str">
        <f aca="false">IF($L2586="","",IF(MATCH($L2586,$L$2:$L$3000,0)&lt;&gt;ROW()-1,"",COUNT($AK$1:$AK2585)+1))</f>
        <v/>
      </c>
      <c r="AL2586" s="28" t="str">
        <f aca="false">IF($G2586="","",IF(MATCH($G2586,$G$2:$G$3000,0)&lt;&gt;ROW()-1,"",COUNT($AL$1:$AL2585)+1))</f>
        <v/>
      </c>
      <c r="AM2586" s="28" t="str">
        <f aca="false">IF($H2586="","",IF(MATCH($H2586,$H$2:$H$3000,0)&lt;&gt;ROW()-1,"",COUNT($AM$1:$AM2585)+1))</f>
        <v/>
      </c>
      <c r="AN2586" s="28" t="str">
        <f aca="false">IF($I2586="","",IF(MATCH($I2586,$I$2:$I$3000,0)&lt;&gt;ROW()-1,"",COUNT($AN$1:$AN2585)+1))</f>
        <v/>
      </c>
      <c r="AO2586" s="28" t="str">
        <f aca="false">IF($Q2586="","",IF(MATCH($Q2586,$Q$2:$Q$3000,0)&lt;&gt;ROW()-1,"",COUNT($AO$1:$AO2585)+1))</f>
        <v/>
      </c>
    </row>
    <row r="2587" customFormat="false" ht="12.75" hidden="false" customHeight="true" outlineLevel="0" collapsed="false">
      <c r="W2587" s="24" t="n">
        <f aca="false">IF($F2587="",0,IFERROR(IF(ISNUMBER($F2587),INT($F2587),DATE(VALUE(MID(SUBSTITUTE(LEFT($F2587,FIND(" ",$F2587&amp;" ")-1),"/",REPT(" ",20)),41,20)),VALUE(LEFT(SUBSTITUTE(LEFT($F2587,FIND(" ",$F2587&amp;" ")-1),"/",REPT(" ",20)),20)),VALUE(MID(SUBSTITUTE(LEFT($F2587,FIND(" ",$F2587&amp;" ")-1),"/",REPT(" ",20)),21,20)))),0))</f>
        <v>0</v>
      </c>
      <c r="X2587" s="25" t="str">
        <f aca="false">IF(ISNUMBER($N2587),$N2587*Validation!$B$5,"")</f>
        <v/>
      </c>
      <c r="Y2587" s="26" t="str">
        <f aca="false">IF($A2587="","",SUBSTITUTE(SUBSTITUTE(SUBSTITUTE(SUBSTITUTE(SUBSTITUTE(SUBSTITUTE(SUBSTITUTE(UPPER(TRIM($A2587)),"Á","A"),"É","E"),"Í","I"),"Ó","O"),"Ú","U"),"Ñ","N"),"Ü","U"))</f>
        <v/>
      </c>
      <c r="Z2587" s="26" t="str">
        <f aca="false">IF($Y2587="","",LEFT($Y2587,1)&amp;" "&amp;TRIM(RIGHT(SUBSTITUTE($Y2587," ",REPT(" ",50)),50)))</f>
        <v/>
      </c>
      <c r="AA2587" s="27" t="str">
        <f aca="false">IF($AF2587="","",IF(COUNTIF(Validation!$U$19:$U$178,$AF2587)&gt;0,"OK","NO MATCH"))</f>
        <v/>
      </c>
      <c r="AB2587" s="27" t="str">
        <f aca="false">IF($W2587=0,"",IF(AND($W2587&gt;=Validation!$B$3,$W2587&lt;=Validation!$C$3),"Yes","No"))</f>
        <v/>
      </c>
      <c r="AC2587" s="26" t="str">
        <f aca="false">IF($A2587="","",$AF2587&amp;"|"&amp;TEXT($W2587,"yyyy-mm-dd")&amp;"|"&amp;$J2587&amp;"|"&amp;$N2587)</f>
        <v/>
      </c>
      <c r="AD2587" s="27" t="str">
        <f aca="false">IF($AC2587="","",IF(COUNTIF($AC$2:$AC$3000,$AC2587)&gt;1,"REVIEW","OK"))</f>
        <v/>
      </c>
      <c r="AE2587" s="27" t="str">
        <f aca="false">IF(OR($W2587=0,$O2587=""),"",IF(IFERROR(IF(ISNUMBER($O2587),INT($O2587),DATE(VALUE(MID(SUBSTITUTE(LEFT($O2587,FIND(" ",$O2587&amp;" ")-1),"/",REPT(" ",20)),41,20)),VALUE(LEFT(SUBSTITUTE(LEFT($O2587,FIND(" ",$O2587&amp;" ")-1),"/",REPT(" ",20)),20)),VALUE(MID(SUBSTITUTE(LEFT($O2587,FIND(" ",$O2587&amp;" ")-1),"/",REPT(" ",20)),21,20)))),0)&gt;$W2587,"Late","Same day"))</f>
        <v/>
      </c>
      <c r="AF2587" s="26" t="str">
        <f aca="false">IF($A2587="","",IFERROR(INDEX(Validation!$C$193:$C$217,MATCH($A2587,Validation!$A$193:$A$217,0)),IF(COUNTIF(Validation!$U$19:$U$178,$Z2587)&gt;0,$Z2587,IF(COUNTIF(Validation!$S$19:$S$178,$AI2587)=1,INDEX(Validation!$U$19:$U$178,MATCH($AI2587,Validation!$S$19:$S$178,0)),$Z2587))))</f>
        <v/>
      </c>
      <c r="AG2587" s="27" t="str">
        <f aca="false">IF(COUNTA($A2587:$U2587)=0,"",IF($A2587="","No name",IF($F2587="","No date",IF($W2587=0,"Date ilegible",IF(NOT(ISNUMBER($N2587)),"Hours no numéricas",IF($AA2587="NO MATCH","Person no identificada","OK"))))))</f>
        <v/>
      </c>
      <c r="AH2587" s="27" t="str">
        <f aca="false">IF($W2587=0,"No date",IF($W2587&lt;Validation!$B$3,"Before period",IF($W2587&gt;Validation!$C$3,"After period","In period")))</f>
        <v>No date</v>
      </c>
      <c r="AI2587" s="26" t="str">
        <f aca="false">IF($Y2587="","",TRIM(RIGHT(SUBSTITUTE($Y2587," ",REPT(" ",50)),50)))</f>
        <v/>
      </c>
      <c r="AJ2587" s="27" t="str">
        <f aca="false">IF($A2587="","",IF(NOT(ISERROR(MATCH($A2587,Validation!$A$193:$A$217,0))),"Manual mapping",IF(COUNTIF(Validation!$U$19:$U$178,$Z2587)&gt;0,"Direct",IF(COUNTIF(Validation!$S$19:$S$178,$AI2587)=1,"By surname","Unresolved"))))</f>
        <v/>
      </c>
      <c r="AK2587" s="28" t="str">
        <f aca="false">IF($L2587="","",IF(MATCH($L2587,$L$2:$L$3000,0)&lt;&gt;ROW()-1,"",COUNT($AK$1:$AK2586)+1))</f>
        <v/>
      </c>
      <c r="AL2587" s="28" t="str">
        <f aca="false">IF($G2587="","",IF(MATCH($G2587,$G$2:$G$3000,0)&lt;&gt;ROW()-1,"",COUNT($AL$1:$AL2586)+1))</f>
        <v/>
      </c>
      <c r="AM2587" s="28" t="str">
        <f aca="false">IF($H2587="","",IF(MATCH($H2587,$H$2:$H$3000,0)&lt;&gt;ROW()-1,"",COUNT($AM$1:$AM2586)+1))</f>
        <v/>
      </c>
      <c r="AN2587" s="28" t="str">
        <f aca="false">IF($I2587="","",IF(MATCH($I2587,$I$2:$I$3000,0)&lt;&gt;ROW()-1,"",COUNT($AN$1:$AN2586)+1))</f>
        <v/>
      </c>
      <c r="AO2587" s="28" t="str">
        <f aca="false">IF($Q2587="","",IF(MATCH($Q2587,$Q$2:$Q$3000,0)&lt;&gt;ROW()-1,"",COUNT($AO$1:$AO2586)+1))</f>
        <v/>
      </c>
    </row>
    <row r="2588" customFormat="false" ht="12.75" hidden="false" customHeight="true" outlineLevel="0" collapsed="false">
      <c r="W2588" s="24" t="n">
        <f aca="false">IF($F2588="",0,IFERROR(IF(ISNUMBER($F2588),INT($F2588),DATE(VALUE(MID(SUBSTITUTE(LEFT($F2588,FIND(" ",$F2588&amp;" ")-1),"/",REPT(" ",20)),41,20)),VALUE(LEFT(SUBSTITUTE(LEFT($F2588,FIND(" ",$F2588&amp;" ")-1),"/",REPT(" ",20)),20)),VALUE(MID(SUBSTITUTE(LEFT($F2588,FIND(" ",$F2588&amp;" ")-1),"/",REPT(" ",20)),21,20)))),0))</f>
        <v>0</v>
      </c>
      <c r="X2588" s="25" t="str">
        <f aca="false">IF(ISNUMBER($N2588),$N2588*Validation!$B$5,"")</f>
        <v/>
      </c>
      <c r="Y2588" s="26" t="str">
        <f aca="false">IF($A2588="","",SUBSTITUTE(SUBSTITUTE(SUBSTITUTE(SUBSTITUTE(SUBSTITUTE(SUBSTITUTE(SUBSTITUTE(UPPER(TRIM($A2588)),"Á","A"),"É","E"),"Í","I"),"Ó","O"),"Ú","U"),"Ñ","N"),"Ü","U"))</f>
        <v/>
      </c>
      <c r="Z2588" s="26" t="str">
        <f aca="false">IF($Y2588="","",LEFT($Y2588,1)&amp;" "&amp;TRIM(RIGHT(SUBSTITUTE($Y2588," ",REPT(" ",50)),50)))</f>
        <v/>
      </c>
      <c r="AA2588" s="27" t="str">
        <f aca="false">IF($AF2588="","",IF(COUNTIF(Validation!$U$19:$U$178,$AF2588)&gt;0,"OK","NO MATCH"))</f>
        <v/>
      </c>
      <c r="AB2588" s="27" t="str">
        <f aca="false">IF($W2588=0,"",IF(AND($W2588&gt;=Validation!$B$3,$W2588&lt;=Validation!$C$3),"Yes","No"))</f>
        <v/>
      </c>
      <c r="AC2588" s="26" t="str">
        <f aca="false">IF($A2588="","",$AF2588&amp;"|"&amp;TEXT($W2588,"yyyy-mm-dd")&amp;"|"&amp;$J2588&amp;"|"&amp;$N2588)</f>
        <v/>
      </c>
      <c r="AD2588" s="27" t="str">
        <f aca="false">IF($AC2588="","",IF(COUNTIF($AC$2:$AC$3000,$AC2588)&gt;1,"REVIEW","OK"))</f>
        <v/>
      </c>
      <c r="AE2588" s="27" t="str">
        <f aca="false">IF(OR($W2588=0,$O2588=""),"",IF(IFERROR(IF(ISNUMBER($O2588),INT($O2588),DATE(VALUE(MID(SUBSTITUTE(LEFT($O2588,FIND(" ",$O2588&amp;" ")-1),"/",REPT(" ",20)),41,20)),VALUE(LEFT(SUBSTITUTE(LEFT($O2588,FIND(" ",$O2588&amp;" ")-1),"/",REPT(" ",20)),20)),VALUE(MID(SUBSTITUTE(LEFT($O2588,FIND(" ",$O2588&amp;" ")-1),"/",REPT(" ",20)),21,20)))),0)&gt;$W2588,"Late","Same day"))</f>
        <v/>
      </c>
      <c r="AF2588" s="26" t="str">
        <f aca="false">IF($A2588="","",IFERROR(INDEX(Validation!$C$193:$C$217,MATCH($A2588,Validation!$A$193:$A$217,0)),IF(COUNTIF(Validation!$U$19:$U$178,$Z2588)&gt;0,$Z2588,IF(COUNTIF(Validation!$S$19:$S$178,$AI2588)=1,INDEX(Validation!$U$19:$U$178,MATCH($AI2588,Validation!$S$19:$S$178,0)),$Z2588))))</f>
        <v/>
      </c>
      <c r="AG2588" s="27" t="str">
        <f aca="false">IF(COUNTA($A2588:$U2588)=0,"",IF($A2588="","No name",IF($F2588="","No date",IF($W2588=0,"Date ilegible",IF(NOT(ISNUMBER($N2588)),"Hours no numéricas",IF($AA2588="NO MATCH","Person no identificada","OK"))))))</f>
        <v/>
      </c>
      <c r="AH2588" s="27" t="str">
        <f aca="false">IF($W2588=0,"No date",IF($W2588&lt;Validation!$B$3,"Before period",IF($W2588&gt;Validation!$C$3,"After period","In period")))</f>
        <v>No date</v>
      </c>
      <c r="AI2588" s="26" t="str">
        <f aca="false">IF($Y2588="","",TRIM(RIGHT(SUBSTITUTE($Y2588," ",REPT(" ",50)),50)))</f>
        <v/>
      </c>
      <c r="AJ2588" s="27" t="str">
        <f aca="false">IF($A2588="","",IF(NOT(ISERROR(MATCH($A2588,Validation!$A$193:$A$217,0))),"Manual mapping",IF(COUNTIF(Validation!$U$19:$U$178,$Z2588)&gt;0,"Direct",IF(COUNTIF(Validation!$S$19:$S$178,$AI2588)=1,"By surname","Unresolved"))))</f>
        <v/>
      </c>
      <c r="AK2588" s="28" t="str">
        <f aca="false">IF($L2588="","",IF(MATCH($L2588,$L$2:$L$3000,0)&lt;&gt;ROW()-1,"",COUNT($AK$1:$AK2587)+1))</f>
        <v/>
      </c>
      <c r="AL2588" s="28" t="str">
        <f aca="false">IF($G2588="","",IF(MATCH($G2588,$G$2:$G$3000,0)&lt;&gt;ROW()-1,"",COUNT($AL$1:$AL2587)+1))</f>
        <v/>
      </c>
      <c r="AM2588" s="28" t="str">
        <f aca="false">IF($H2588="","",IF(MATCH($H2588,$H$2:$H$3000,0)&lt;&gt;ROW()-1,"",COUNT($AM$1:$AM2587)+1))</f>
        <v/>
      </c>
      <c r="AN2588" s="28" t="str">
        <f aca="false">IF($I2588="","",IF(MATCH($I2588,$I$2:$I$3000,0)&lt;&gt;ROW()-1,"",COUNT($AN$1:$AN2587)+1))</f>
        <v/>
      </c>
      <c r="AO2588" s="28" t="str">
        <f aca="false">IF($Q2588="","",IF(MATCH($Q2588,$Q$2:$Q$3000,0)&lt;&gt;ROW()-1,"",COUNT($AO$1:$AO2587)+1))</f>
        <v/>
      </c>
    </row>
    <row r="2589" customFormat="false" ht="12.75" hidden="false" customHeight="true" outlineLevel="0" collapsed="false">
      <c r="W2589" s="24" t="n">
        <f aca="false">IF($F2589="",0,IFERROR(IF(ISNUMBER($F2589),INT($F2589),DATE(VALUE(MID(SUBSTITUTE(LEFT($F2589,FIND(" ",$F2589&amp;" ")-1),"/",REPT(" ",20)),41,20)),VALUE(LEFT(SUBSTITUTE(LEFT($F2589,FIND(" ",$F2589&amp;" ")-1),"/",REPT(" ",20)),20)),VALUE(MID(SUBSTITUTE(LEFT($F2589,FIND(" ",$F2589&amp;" ")-1),"/",REPT(" ",20)),21,20)))),0))</f>
        <v>0</v>
      </c>
      <c r="X2589" s="25" t="str">
        <f aca="false">IF(ISNUMBER($N2589),$N2589*Validation!$B$5,"")</f>
        <v/>
      </c>
      <c r="Y2589" s="26" t="str">
        <f aca="false">IF($A2589="","",SUBSTITUTE(SUBSTITUTE(SUBSTITUTE(SUBSTITUTE(SUBSTITUTE(SUBSTITUTE(SUBSTITUTE(UPPER(TRIM($A2589)),"Á","A"),"É","E"),"Í","I"),"Ó","O"),"Ú","U"),"Ñ","N"),"Ü","U"))</f>
        <v/>
      </c>
      <c r="Z2589" s="26" t="str">
        <f aca="false">IF($Y2589="","",LEFT($Y2589,1)&amp;" "&amp;TRIM(RIGHT(SUBSTITUTE($Y2589," ",REPT(" ",50)),50)))</f>
        <v/>
      </c>
      <c r="AA2589" s="27" t="str">
        <f aca="false">IF($AF2589="","",IF(COUNTIF(Validation!$U$19:$U$178,$AF2589)&gt;0,"OK","NO MATCH"))</f>
        <v/>
      </c>
      <c r="AB2589" s="27" t="str">
        <f aca="false">IF($W2589=0,"",IF(AND($W2589&gt;=Validation!$B$3,$W2589&lt;=Validation!$C$3),"Yes","No"))</f>
        <v/>
      </c>
      <c r="AC2589" s="26" t="str">
        <f aca="false">IF($A2589="","",$AF2589&amp;"|"&amp;TEXT($W2589,"yyyy-mm-dd")&amp;"|"&amp;$J2589&amp;"|"&amp;$N2589)</f>
        <v/>
      </c>
      <c r="AD2589" s="27" t="str">
        <f aca="false">IF($AC2589="","",IF(COUNTIF($AC$2:$AC$3000,$AC2589)&gt;1,"REVIEW","OK"))</f>
        <v/>
      </c>
      <c r="AE2589" s="27" t="str">
        <f aca="false">IF(OR($W2589=0,$O2589=""),"",IF(IFERROR(IF(ISNUMBER($O2589),INT($O2589),DATE(VALUE(MID(SUBSTITUTE(LEFT($O2589,FIND(" ",$O2589&amp;" ")-1),"/",REPT(" ",20)),41,20)),VALUE(LEFT(SUBSTITUTE(LEFT($O2589,FIND(" ",$O2589&amp;" ")-1),"/",REPT(" ",20)),20)),VALUE(MID(SUBSTITUTE(LEFT($O2589,FIND(" ",$O2589&amp;" ")-1),"/",REPT(" ",20)),21,20)))),0)&gt;$W2589,"Late","Same day"))</f>
        <v/>
      </c>
      <c r="AF2589" s="26" t="str">
        <f aca="false">IF($A2589="","",IFERROR(INDEX(Validation!$C$193:$C$217,MATCH($A2589,Validation!$A$193:$A$217,0)),IF(COUNTIF(Validation!$U$19:$U$178,$Z2589)&gt;0,$Z2589,IF(COUNTIF(Validation!$S$19:$S$178,$AI2589)=1,INDEX(Validation!$U$19:$U$178,MATCH($AI2589,Validation!$S$19:$S$178,0)),$Z2589))))</f>
        <v/>
      </c>
      <c r="AG2589" s="27" t="str">
        <f aca="false">IF(COUNTA($A2589:$U2589)=0,"",IF($A2589="","No name",IF($F2589="","No date",IF($W2589=0,"Date ilegible",IF(NOT(ISNUMBER($N2589)),"Hours no numéricas",IF($AA2589="NO MATCH","Person no identificada","OK"))))))</f>
        <v/>
      </c>
      <c r="AH2589" s="27" t="str">
        <f aca="false">IF($W2589=0,"No date",IF($W2589&lt;Validation!$B$3,"Before period",IF($W2589&gt;Validation!$C$3,"After period","In period")))</f>
        <v>No date</v>
      </c>
      <c r="AI2589" s="26" t="str">
        <f aca="false">IF($Y2589="","",TRIM(RIGHT(SUBSTITUTE($Y2589," ",REPT(" ",50)),50)))</f>
        <v/>
      </c>
      <c r="AJ2589" s="27" t="str">
        <f aca="false">IF($A2589="","",IF(NOT(ISERROR(MATCH($A2589,Validation!$A$193:$A$217,0))),"Manual mapping",IF(COUNTIF(Validation!$U$19:$U$178,$Z2589)&gt;0,"Direct",IF(COUNTIF(Validation!$S$19:$S$178,$AI2589)=1,"By surname","Unresolved"))))</f>
        <v/>
      </c>
      <c r="AK2589" s="28" t="str">
        <f aca="false">IF($L2589="","",IF(MATCH($L2589,$L$2:$L$3000,0)&lt;&gt;ROW()-1,"",COUNT($AK$1:$AK2588)+1))</f>
        <v/>
      </c>
      <c r="AL2589" s="28" t="str">
        <f aca="false">IF($G2589="","",IF(MATCH($G2589,$G$2:$G$3000,0)&lt;&gt;ROW()-1,"",COUNT($AL$1:$AL2588)+1))</f>
        <v/>
      </c>
      <c r="AM2589" s="28" t="str">
        <f aca="false">IF($H2589="","",IF(MATCH($H2589,$H$2:$H$3000,0)&lt;&gt;ROW()-1,"",COUNT($AM$1:$AM2588)+1))</f>
        <v/>
      </c>
      <c r="AN2589" s="28" t="str">
        <f aca="false">IF($I2589="","",IF(MATCH($I2589,$I$2:$I$3000,0)&lt;&gt;ROW()-1,"",COUNT($AN$1:$AN2588)+1))</f>
        <v/>
      </c>
      <c r="AO2589" s="28" t="str">
        <f aca="false">IF($Q2589="","",IF(MATCH($Q2589,$Q$2:$Q$3000,0)&lt;&gt;ROW()-1,"",COUNT($AO$1:$AO2588)+1))</f>
        <v/>
      </c>
    </row>
    <row r="2590" customFormat="false" ht="12.75" hidden="false" customHeight="true" outlineLevel="0" collapsed="false">
      <c r="W2590" s="24" t="n">
        <f aca="false">IF($F2590="",0,IFERROR(IF(ISNUMBER($F2590),INT($F2590),DATE(VALUE(MID(SUBSTITUTE(LEFT($F2590,FIND(" ",$F2590&amp;" ")-1),"/",REPT(" ",20)),41,20)),VALUE(LEFT(SUBSTITUTE(LEFT($F2590,FIND(" ",$F2590&amp;" ")-1),"/",REPT(" ",20)),20)),VALUE(MID(SUBSTITUTE(LEFT($F2590,FIND(" ",$F2590&amp;" ")-1),"/",REPT(" ",20)),21,20)))),0))</f>
        <v>0</v>
      </c>
      <c r="X2590" s="25" t="str">
        <f aca="false">IF(ISNUMBER($N2590),$N2590*Validation!$B$5,"")</f>
        <v/>
      </c>
      <c r="Y2590" s="26" t="str">
        <f aca="false">IF($A2590="","",SUBSTITUTE(SUBSTITUTE(SUBSTITUTE(SUBSTITUTE(SUBSTITUTE(SUBSTITUTE(SUBSTITUTE(UPPER(TRIM($A2590)),"Á","A"),"É","E"),"Í","I"),"Ó","O"),"Ú","U"),"Ñ","N"),"Ü","U"))</f>
        <v/>
      </c>
      <c r="Z2590" s="26" t="str">
        <f aca="false">IF($Y2590="","",LEFT($Y2590,1)&amp;" "&amp;TRIM(RIGHT(SUBSTITUTE($Y2590," ",REPT(" ",50)),50)))</f>
        <v/>
      </c>
      <c r="AA2590" s="27" t="str">
        <f aca="false">IF($AF2590="","",IF(COUNTIF(Validation!$U$19:$U$178,$AF2590)&gt;0,"OK","NO MATCH"))</f>
        <v/>
      </c>
      <c r="AB2590" s="27" t="str">
        <f aca="false">IF($W2590=0,"",IF(AND($W2590&gt;=Validation!$B$3,$W2590&lt;=Validation!$C$3),"Yes","No"))</f>
        <v/>
      </c>
      <c r="AC2590" s="26" t="str">
        <f aca="false">IF($A2590="","",$AF2590&amp;"|"&amp;TEXT($W2590,"yyyy-mm-dd")&amp;"|"&amp;$J2590&amp;"|"&amp;$N2590)</f>
        <v/>
      </c>
      <c r="AD2590" s="27" t="str">
        <f aca="false">IF($AC2590="","",IF(COUNTIF($AC$2:$AC$3000,$AC2590)&gt;1,"REVIEW","OK"))</f>
        <v/>
      </c>
      <c r="AE2590" s="27" t="str">
        <f aca="false">IF(OR($W2590=0,$O2590=""),"",IF(IFERROR(IF(ISNUMBER($O2590),INT($O2590),DATE(VALUE(MID(SUBSTITUTE(LEFT($O2590,FIND(" ",$O2590&amp;" ")-1),"/",REPT(" ",20)),41,20)),VALUE(LEFT(SUBSTITUTE(LEFT($O2590,FIND(" ",$O2590&amp;" ")-1),"/",REPT(" ",20)),20)),VALUE(MID(SUBSTITUTE(LEFT($O2590,FIND(" ",$O2590&amp;" ")-1),"/",REPT(" ",20)),21,20)))),0)&gt;$W2590,"Late","Same day"))</f>
        <v/>
      </c>
      <c r="AF2590" s="26" t="str">
        <f aca="false">IF($A2590="","",IFERROR(INDEX(Validation!$C$193:$C$217,MATCH($A2590,Validation!$A$193:$A$217,0)),IF(COUNTIF(Validation!$U$19:$U$178,$Z2590)&gt;0,$Z2590,IF(COUNTIF(Validation!$S$19:$S$178,$AI2590)=1,INDEX(Validation!$U$19:$U$178,MATCH($AI2590,Validation!$S$19:$S$178,0)),$Z2590))))</f>
        <v/>
      </c>
      <c r="AG2590" s="27" t="str">
        <f aca="false">IF(COUNTA($A2590:$U2590)=0,"",IF($A2590="","No name",IF($F2590="","No date",IF($W2590=0,"Date ilegible",IF(NOT(ISNUMBER($N2590)),"Hours no numéricas",IF($AA2590="NO MATCH","Person no identificada","OK"))))))</f>
        <v/>
      </c>
      <c r="AH2590" s="27" t="str">
        <f aca="false">IF($W2590=0,"No date",IF($W2590&lt;Validation!$B$3,"Before period",IF($W2590&gt;Validation!$C$3,"After period","In period")))</f>
        <v>No date</v>
      </c>
      <c r="AI2590" s="26" t="str">
        <f aca="false">IF($Y2590="","",TRIM(RIGHT(SUBSTITUTE($Y2590," ",REPT(" ",50)),50)))</f>
        <v/>
      </c>
      <c r="AJ2590" s="27" t="str">
        <f aca="false">IF($A2590="","",IF(NOT(ISERROR(MATCH($A2590,Validation!$A$193:$A$217,0))),"Manual mapping",IF(COUNTIF(Validation!$U$19:$U$178,$Z2590)&gt;0,"Direct",IF(COUNTIF(Validation!$S$19:$S$178,$AI2590)=1,"By surname","Unresolved"))))</f>
        <v/>
      </c>
      <c r="AK2590" s="28" t="str">
        <f aca="false">IF($L2590="","",IF(MATCH($L2590,$L$2:$L$3000,0)&lt;&gt;ROW()-1,"",COUNT($AK$1:$AK2589)+1))</f>
        <v/>
      </c>
      <c r="AL2590" s="28" t="str">
        <f aca="false">IF($G2590="","",IF(MATCH($G2590,$G$2:$G$3000,0)&lt;&gt;ROW()-1,"",COUNT($AL$1:$AL2589)+1))</f>
        <v/>
      </c>
      <c r="AM2590" s="28" t="str">
        <f aca="false">IF($H2590="","",IF(MATCH($H2590,$H$2:$H$3000,0)&lt;&gt;ROW()-1,"",COUNT($AM$1:$AM2589)+1))</f>
        <v/>
      </c>
      <c r="AN2590" s="28" t="str">
        <f aca="false">IF($I2590="","",IF(MATCH($I2590,$I$2:$I$3000,0)&lt;&gt;ROW()-1,"",COUNT($AN$1:$AN2589)+1))</f>
        <v/>
      </c>
      <c r="AO2590" s="28" t="str">
        <f aca="false">IF($Q2590="","",IF(MATCH($Q2590,$Q$2:$Q$3000,0)&lt;&gt;ROW()-1,"",COUNT($AO$1:$AO2589)+1))</f>
        <v/>
      </c>
    </row>
    <row r="2591" customFormat="false" ht="12.75" hidden="false" customHeight="true" outlineLevel="0" collapsed="false">
      <c r="W2591" s="24" t="n">
        <f aca="false">IF($F2591="",0,IFERROR(IF(ISNUMBER($F2591),INT($F2591),DATE(VALUE(MID(SUBSTITUTE(LEFT($F2591,FIND(" ",$F2591&amp;" ")-1),"/",REPT(" ",20)),41,20)),VALUE(LEFT(SUBSTITUTE(LEFT($F2591,FIND(" ",$F2591&amp;" ")-1),"/",REPT(" ",20)),20)),VALUE(MID(SUBSTITUTE(LEFT($F2591,FIND(" ",$F2591&amp;" ")-1),"/",REPT(" ",20)),21,20)))),0))</f>
        <v>0</v>
      </c>
      <c r="X2591" s="25" t="str">
        <f aca="false">IF(ISNUMBER($N2591),$N2591*Validation!$B$5,"")</f>
        <v/>
      </c>
      <c r="Y2591" s="26" t="str">
        <f aca="false">IF($A2591="","",SUBSTITUTE(SUBSTITUTE(SUBSTITUTE(SUBSTITUTE(SUBSTITUTE(SUBSTITUTE(SUBSTITUTE(UPPER(TRIM($A2591)),"Á","A"),"É","E"),"Í","I"),"Ó","O"),"Ú","U"),"Ñ","N"),"Ü","U"))</f>
        <v/>
      </c>
      <c r="Z2591" s="26" t="str">
        <f aca="false">IF($Y2591="","",LEFT($Y2591,1)&amp;" "&amp;TRIM(RIGHT(SUBSTITUTE($Y2591," ",REPT(" ",50)),50)))</f>
        <v/>
      </c>
      <c r="AA2591" s="27" t="str">
        <f aca="false">IF($AF2591="","",IF(COUNTIF(Validation!$U$19:$U$178,$AF2591)&gt;0,"OK","NO MATCH"))</f>
        <v/>
      </c>
      <c r="AB2591" s="27" t="str">
        <f aca="false">IF($W2591=0,"",IF(AND($W2591&gt;=Validation!$B$3,$W2591&lt;=Validation!$C$3),"Yes","No"))</f>
        <v/>
      </c>
      <c r="AC2591" s="26" t="str">
        <f aca="false">IF($A2591="","",$AF2591&amp;"|"&amp;TEXT($W2591,"yyyy-mm-dd")&amp;"|"&amp;$J2591&amp;"|"&amp;$N2591)</f>
        <v/>
      </c>
      <c r="AD2591" s="27" t="str">
        <f aca="false">IF($AC2591="","",IF(COUNTIF($AC$2:$AC$3000,$AC2591)&gt;1,"REVIEW","OK"))</f>
        <v/>
      </c>
      <c r="AE2591" s="27" t="str">
        <f aca="false">IF(OR($W2591=0,$O2591=""),"",IF(IFERROR(IF(ISNUMBER($O2591),INT($O2591),DATE(VALUE(MID(SUBSTITUTE(LEFT($O2591,FIND(" ",$O2591&amp;" ")-1),"/",REPT(" ",20)),41,20)),VALUE(LEFT(SUBSTITUTE(LEFT($O2591,FIND(" ",$O2591&amp;" ")-1),"/",REPT(" ",20)),20)),VALUE(MID(SUBSTITUTE(LEFT($O2591,FIND(" ",$O2591&amp;" ")-1),"/",REPT(" ",20)),21,20)))),0)&gt;$W2591,"Late","Same day"))</f>
        <v/>
      </c>
      <c r="AF2591" s="26" t="str">
        <f aca="false">IF($A2591="","",IFERROR(INDEX(Validation!$C$193:$C$217,MATCH($A2591,Validation!$A$193:$A$217,0)),IF(COUNTIF(Validation!$U$19:$U$178,$Z2591)&gt;0,$Z2591,IF(COUNTIF(Validation!$S$19:$S$178,$AI2591)=1,INDEX(Validation!$U$19:$U$178,MATCH($AI2591,Validation!$S$19:$S$178,0)),$Z2591))))</f>
        <v/>
      </c>
      <c r="AG2591" s="27" t="str">
        <f aca="false">IF(COUNTA($A2591:$U2591)=0,"",IF($A2591="","No name",IF($F2591="","No date",IF($W2591=0,"Date ilegible",IF(NOT(ISNUMBER($N2591)),"Hours no numéricas",IF($AA2591="NO MATCH","Person no identificada","OK"))))))</f>
        <v/>
      </c>
      <c r="AH2591" s="27" t="str">
        <f aca="false">IF($W2591=0,"No date",IF($W2591&lt;Validation!$B$3,"Before period",IF($W2591&gt;Validation!$C$3,"After period","In period")))</f>
        <v>No date</v>
      </c>
      <c r="AI2591" s="26" t="str">
        <f aca="false">IF($Y2591="","",TRIM(RIGHT(SUBSTITUTE($Y2591," ",REPT(" ",50)),50)))</f>
        <v/>
      </c>
      <c r="AJ2591" s="27" t="str">
        <f aca="false">IF($A2591="","",IF(NOT(ISERROR(MATCH($A2591,Validation!$A$193:$A$217,0))),"Manual mapping",IF(COUNTIF(Validation!$U$19:$U$178,$Z2591)&gt;0,"Direct",IF(COUNTIF(Validation!$S$19:$S$178,$AI2591)=1,"By surname","Unresolved"))))</f>
        <v/>
      </c>
      <c r="AK2591" s="28" t="str">
        <f aca="false">IF($L2591="","",IF(MATCH($L2591,$L$2:$L$3000,0)&lt;&gt;ROW()-1,"",COUNT($AK$1:$AK2590)+1))</f>
        <v/>
      </c>
      <c r="AL2591" s="28" t="str">
        <f aca="false">IF($G2591="","",IF(MATCH($G2591,$G$2:$G$3000,0)&lt;&gt;ROW()-1,"",COUNT($AL$1:$AL2590)+1))</f>
        <v/>
      </c>
      <c r="AM2591" s="28" t="str">
        <f aca="false">IF($H2591="","",IF(MATCH($H2591,$H$2:$H$3000,0)&lt;&gt;ROW()-1,"",COUNT($AM$1:$AM2590)+1))</f>
        <v/>
      </c>
      <c r="AN2591" s="28" t="str">
        <f aca="false">IF($I2591="","",IF(MATCH($I2591,$I$2:$I$3000,0)&lt;&gt;ROW()-1,"",COUNT($AN$1:$AN2590)+1))</f>
        <v/>
      </c>
      <c r="AO2591" s="28" t="str">
        <f aca="false">IF($Q2591="","",IF(MATCH($Q2591,$Q$2:$Q$3000,0)&lt;&gt;ROW()-1,"",COUNT($AO$1:$AO2590)+1))</f>
        <v/>
      </c>
    </row>
    <row r="2592" customFormat="false" ht="12.75" hidden="false" customHeight="true" outlineLevel="0" collapsed="false">
      <c r="W2592" s="24" t="n">
        <f aca="false">IF($F2592="",0,IFERROR(IF(ISNUMBER($F2592),INT($F2592),DATE(VALUE(MID(SUBSTITUTE(LEFT($F2592,FIND(" ",$F2592&amp;" ")-1),"/",REPT(" ",20)),41,20)),VALUE(LEFT(SUBSTITUTE(LEFT($F2592,FIND(" ",$F2592&amp;" ")-1),"/",REPT(" ",20)),20)),VALUE(MID(SUBSTITUTE(LEFT($F2592,FIND(" ",$F2592&amp;" ")-1),"/",REPT(" ",20)),21,20)))),0))</f>
        <v>0</v>
      </c>
      <c r="X2592" s="25" t="str">
        <f aca="false">IF(ISNUMBER($N2592),$N2592*Validation!$B$5,"")</f>
        <v/>
      </c>
      <c r="Y2592" s="26" t="str">
        <f aca="false">IF($A2592="","",SUBSTITUTE(SUBSTITUTE(SUBSTITUTE(SUBSTITUTE(SUBSTITUTE(SUBSTITUTE(SUBSTITUTE(UPPER(TRIM($A2592)),"Á","A"),"É","E"),"Í","I"),"Ó","O"),"Ú","U"),"Ñ","N"),"Ü","U"))</f>
        <v/>
      </c>
      <c r="Z2592" s="26" t="str">
        <f aca="false">IF($Y2592="","",LEFT($Y2592,1)&amp;" "&amp;TRIM(RIGHT(SUBSTITUTE($Y2592," ",REPT(" ",50)),50)))</f>
        <v/>
      </c>
      <c r="AA2592" s="27" t="str">
        <f aca="false">IF($AF2592="","",IF(COUNTIF(Validation!$U$19:$U$178,$AF2592)&gt;0,"OK","NO MATCH"))</f>
        <v/>
      </c>
      <c r="AB2592" s="27" t="str">
        <f aca="false">IF($W2592=0,"",IF(AND($W2592&gt;=Validation!$B$3,$W2592&lt;=Validation!$C$3),"Yes","No"))</f>
        <v/>
      </c>
      <c r="AC2592" s="26" t="str">
        <f aca="false">IF($A2592="","",$AF2592&amp;"|"&amp;TEXT($W2592,"yyyy-mm-dd")&amp;"|"&amp;$J2592&amp;"|"&amp;$N2592)</f>
        <v/>
      </c>
      <c r="AD2592" s="27" t="str">
        <f aca="false">IF($AC2592="","",IF(COUNTIF($AC$2:$AC$3000,$AC2592)&gt;1,"REVIEW","OK"))</f>
        <v/>
      </c>
      <c r="AE2592" s="27" t="str">
        <f aca="false">IF(OR($W2592=0,$O2592=""),"",IF(IFERROR(IF(ISNUMBER($O2592),INT($O2592),DATE(VALUE(MID(SUBSTITUTE(LEFT($O2592,FIND(" ",$O2592&amp;" ")-1),"/",REPT(" ",20)),41,20)),VALUE(LEFT(SUBSTITUTE(LEFT($O2592,FIND(" ",$O2592&amp;" ")-1),"/",REPT(" ",20)),20)),VALUE(MID(SUBSTITUTE(LEFT($O2592,FIND(" ",$O2592&amp;" ")-1),"/",REPT(" ",20)),21,20)))),0)&gt;$W2592,"Late","Same day"))</f>
        <v/>
      </c>
      <c r="AF2592" s="26" t="str">
        <f aca="false">IF($A2592="","",IFERROR(INDEX(Validation!$C$193:$C$217,MATCH($A2592,Validation!$A$193:$A$217,0)),IF(COUNTIF(Validation!$U$19:$U$178,$Z2592)&gt;0,$Z2592,IF(COUNTIF(Validation!$S$19:$S$178,$AI2592)=1,INDEX(Validation!$U$19:$U$178,MATCH($AI2592,Validation!$S$19:$S$178,0)),$Z2592))))</f>
        <v/>
      </c>
      <c r="AG2592" s="27" t="str">
        <f aca="false">IF(COUNTA($A2592:$U2592)=0,"",IF($A2592="","No name",IF($F2592="","No date",IF($W2592=0,"Date ilegible",IF(NOT(ISNUMBER($N2592)),"Hours no numéricas",IF($AA2592="NO MATCH","Person no identificada","OK"))))))</f>
        <v/>
      </c>
      <c r="AH2592" s="27" t="str">
        <f aca="false">IF($W2592=0,"No date",IF($W2592&lt;Validation!$B$3,"Before period",IF($W2592&gt;Validation!$C$3,"After period","In period")))</f>
        <v>No date</v>
      </c>
      <c r="AI2592" s="26" t="str">
        <f aca="false">IF($Y2592="","",TRIM(RIGHT(SUBSTITUTE($Y2592," ",REPT(" ",50)),50)))</f>
        <v/>
      </c>
      <c r="AJ2592" s="27" t="str">
        <f aca="false">IF($A2592="","",IF(NOT(ISERROR(MATCH($A2592,Validation!$A$193:$A$217,0))),"Manual mapping",IF(COUNTIF(Validation!$U$19:$U$178,$Z2592)&gt;0,"Direct",IF(COUNTIF(Validation!$S$19:$S$178,$AI2592)=1,"By surname","Unresolved"))))</f>
        <v/>
      </c>
      <c r="AK2592" s="28" t="str">
        <f aca="false">IF($L2592="","",IF(MATCH($L2592,$L$2:$L$3000,0)&lt;&gt;ROW()-1,"",COUNT($AK$1:$AK2591)+1))</f>
        <v/>
      </c>
      <c r="AL2592" s="28" t="str">
        <f aca="false">IF($G2592="","",IF(MATCH($G2592,$G$2:$G$3000,0)&lt;&gt;ROW()-1,"",COUNT($AL$1:$AL2591)+1))</f>
        <v/>
      </c>
      <c r="AM2592" s="28" t="str">
        <f aca="false">IF($H2592="","",IF(MATCH($H2592,$H$2:$H$3000,0)&lt;&gt;ROW()-1,"",COUNT($AM$1:$AM2591)+1))</f>
        <v/>
      </c>
      <c r="AN2592" s="28" t="str">
        <f aca="false">IF($I2592="","",IF(MATCH($I2592,$I$2:$I$3000,0)&lt;&gt;ROW()-1,"",COUNT($AN$1:$AN2591)+1))</f>
        <v/>
      </c>
      <c r="AO2592" s="28" t="str">
        <f aca="false">IF($Q2592="","",IF(MATCH($Q2592,$Q$2:$Q$3000,0)&lt;&gt;ROW()-1,"",COUNT($AO$1:$AO2591)+1))</f>
        <v/>
      </c>
    </row>
    <row r="2593" customFormat="false" ht="12.75" hidden="false" customHeight="true" outlineLevel="0" collapsed="false">
      <c r="W2593" s="24" t="n">
        <f aca="false">IF($F2593="",0,IFERROR(IF(ISNUMBER($F2593),INT($F2593),DATE(VALUE(MID(SUBSTITUTE(LEFT($F2593,FIND(" ",$F2593&amp;" ")-1),"/",REPT(" ",20)),41,20)),VALUE(LEFT(SUBSTITUTE(LEFT($F2593,FIND(" ",$F2593&amp;" ")-1),"/",REPT(" ",20)),20)),VALUE(MID(SUBSTITUTE(LEFT($F2593,FIND(" ",$F2593&amp;" ")-1),"/",REPT(" ",20)),21,20)))),0))</f>
        <v>0</v>
      </c>
      <c r="X2593" s="25" t="str">
        <f aca="false">IF(ISNUMBER($N2593),$N2593*Validation!$B$5,"")</f>
        <v/>
      </c>
      <c r="Y2593" s="26" t="str">
        <f aca="false">IF($A2593="","",SUBSTITUTE(SUBSTITUTE(SUBSTITUTE(SUBSTITUTE(SUBSTITUTE(SUBSTITUTE(SUBSTITUTE(UPPER(TRIM($A2593)),"Á","A"),"É","E"),"Í","I"),"Ó","O"),"Ú","U"),"Ñ","N"),"Ü","U"))</f>
        <v/>
      </c>
      <c r="Z2593" s="26" t="str">
        <f aca="false">IF($Y2593="","",LEFT($Y2593,1)&amp;" "&amp;TRIM(RIGHT(SUBSTITUTE($Y2593," ",REPT(" ",50)),50)))</f>
        <v/>
      </c>
      <c r="AA2593" s="27" t="str">
        <f aca="false">IF($AF2593="","",IF(COUNTIF(Validation!$U$19:$U$178,$AF2593)&gt;0,"OK","NO MATCH"))</f>
        <v/>
      </c>
      <c r="AB2593" s="27" t="str">
        <f aca="false">IF($W2593=0,"",IF(AND($W2593&gt;=Validation!$B$3,$W2593&lt;=Validation!$C$3),"Yes","No"))</f>
        <v/>
      </c>
      <c r="AC2593" s="26" t="str">
        <f aca="false">IF($A2593="","",$AF2593&amp;"|"&amp;TEXT($W2593,"yyyy-mm-dd")&amp;"|"&amp;$J2593&amp;"|"&amp;$N2593)</f>
        <v/>
      </c>
      <c r="AD2593" s="27" t="str">
        <f aca="false">IF($AC2593="","",IF(COUNTIF($AC$2:$AC$3000,$AC2593)&gt;1,"REVIEW","OK"))</f>
        <v/>
      </c>
      <c r="AE2593" s="27" t="str">
        <f aca="false">IF(OR($W2593=0,$O2593=""),"",IF(IFERROR(IF(ISNUMBER($O2593),INT($O2593),DATE(VALUE(MID(SUBSTITUTE(LEFT($O2593,FIND(" ",$O2593&amp;" ")-1),"/",REPT(" ",20)),41,20)),VALUE(LEFT(SUBSTITUTE(LEFT($O2593,FIND(" ",$O2593&amp;" ")-1),"/",REPT(" ",20)),20)),VALUE(MID(SUBSTITUTE(LEFT($O2593,FIND(" ",$O2593&amp;" ")-1),"/",REPT(" ",20)),21,20)))),0)&gt;$W2593,"Late","Same day"))</f>
        <v/>
      </c>
      <c r="AF2593" s="26" t="str">
        <f aca="false">IF($A2593="","",IFERROR(INDEX(Validation!$C$193:$C$217,MATCH($A2593,Validation!$A$193:$A$217,0)),IF(COUNTIF(Validation!$U$19:$U$178,$Z2593)&gt;0,$Z2593,IF(COUNTIF(Validation!$S$19:$S$178,$AI2593)=1,INDEX(Validation!$U$19:$U$178,MATCH($AI2593,Validation!$S$19:$S$178,0)),$Z2593))))</f>
        <v/>
      </c>
      <c r="AG2593" s="27" t="str">
        <f aca="false">IF(COUNTA($A2593:$U2593)=0,"",IF($A2593="","No name",IF($F2593="","No date",IF($W2593=0,"Date ilegible",IF(NOT(ISNUMBER($N2593)),"Hours no numéricas",IF($AA2593="NO MATCH","Person no identificada","OK"))))))</f>
        <v/>
      </c>
      <c r="AH2593" s="27" t="str">
        <f aca="false">IF($W2593=0,"No date",IF($W2593&lt;Validation!$B$3,"Before period",IF($W2593&gt;Validation!$C$3,"After period","In period")))</f>
        <v>No date</v>
      </c>
      <c r="AI2593" s="26" t="str">
        <f aca="false">IF($Y2593="","",TRIM(RIGHT(SUBSTITUTE($Y2593," ",REPT(" ",50)),50)))</f>
        <v/>
      </c>
      <c r="AJ2593" s="27" t="str">
        <f aca="false">IF($A2593="","",IF(NOT(ISERROR(MATCH($A2593,Validation!$A$193:$A$217,0))),"Manual mapping",IF(COUNTIF(Validation!$U$19:$U$178,$Z2593)&gt;0,"Direct",IF(COUNTIF(Validation!$S$19:$S$178,$AI2593)=1,"By surname","Unresolved"))))</f>
        <v/>
      </c>
      <c r="AK2593" s="28" t="str">
        <f aca="false">IF($L2593="","",IF(MATCH($L2593,$L$2:$L$3000,0)&lt;&gt;ROW()-1,"",COUNT($AK$1:$AK2592)+1))</f>
        <v/>
      </c>
      <c r="AL2593" s="28" t="str">
        <f aca="false">IF($G2593="","",IF(MATCH($G2593,$G$2:$G$3000,0)&lt;&gt;ROW()-1,"",COUNT($AL$1:$AL2592)+1))</f>
        <v/>
      </c>
      <c r="AM2593" s="28" t="str">
        <f aca="false">IF($H2593="","",IF(MATCH($H2593,$H$2:$H$3000,0)&lt;&gt;ROW()-1,"",COUNT($AM$1:$AM2592)+1))</f>
        <v/>
      </c>
      <c r="AN2593" s="28" t="str">
        <f aca="false">IF($I2593="","",IF(MATCH($I2593,$I$2:$I$3000,0)&lt;&gt;ROW()-1,"",COUNT($AN$1:$AN2592)+1))</f>
        <v/>
      </c>
      <c r="AO2593" s="28" t="str">
        <f aca="false">IF($Q2593="","",IF(MATCH($Q2593,$Q$2:$Q$3000,0)&lt;&gt;ROW()-1,"",COUNT($AO$1:$AO2592)+1))</f>
        <v/>
      </c>
    </row>
    <row r="2594" customFormat="false" ht="12.75" hidden="false" customHeight="true" outlineLevel="0" collapsed="false">
      <c r="W2594" s="24" t="n">
        <f aca="false">IF($F2594="",0,IFERROR(IF(ISNUMBER($F2594),INT($F2594),DATE(VALUE(MID(SUBSTITUTE(LEFT($F2594,FIND(" ",$F2594&amp;" ")-1),"/",REPT(" ",20)),41,20)),VALUE(LEFT(SUBSTITUTE(LEFT($F2594,FIND(" ",$F2594&amp;" ")-1),"/",REPT(" ",20)),20)),VALUE(MID(SUBSTITUTE(LEFT($F2594,FIND(" ",$F2594&amp;" ")-1),"/",REPT(" ",20)),21,20)))),0))</f>
        <v>0</v>
      </c>
      <c r="X2594" s="25" t="str">
        <f aca="false">IF(ISNUMBER($N2594),$N2594*Validation!$B$5,"")</f>
        <v/>
      </c>
      <c r="Y2594" s="26" t="str">
        <f aca="false">IF($A2594="","",SUBSTITUTE(SUBSTITUTE(SUBSTITUTE(SUBSTITUTE(SUBSTITUTE(SUBSTITUTE(SUBSTITUTE(UPPER(TRIM($A2594)),"Á","A"),"É","E"),"Í","I"),"Ó","O"),"Ú","U"),"Ñ","N"),"Ü","U"))</f>
        <v/>
      </c>
      <c r="Z2594" s="26" t="str">
        <f aca="false">IF($Y2594="","",LEFT($Y2594,1)&amp;" "&amp;TRIM(RIGHT(SUBSTITUTE($Y2594," ",REPT(" ",50)),50)))</f>
        <v/>
      </c>
      <c r="AA2594" s="27" t="str">
        <f aca="false">IF($AF2594="","",IF(COUNTIF(Validation!$U$19:$U$178,$AF2594)&gt;0,"OK","NO MATCH"))</f>
        <v/>
      </c>
      <c r="AB2594" s="27" t="str">
        <f aca="false">IF($W2594=0,"",IF(AND($W2594&gt;=Validation!$B$3,$W2594&lt;=Validation!$C$3),"Yes","No"))</f>
        <v/>
      </c>
      <c r="AC2594" s="26" t="str">
        <f aca="false">IF($A2594="","",$AF2594&amp;"|"&amp;TEXT($W2594,"yyyy-mm-dd")&amp;"|"&amp;$J2594&amp;"|"&amp;$N2594)</f>
        <v/>
      </c>
      <c r="AD2594" s="27" t="str">
        <f aca="false">IF($AC2594="","",IF(COUNTIF($AC$2:$AC$3000,$AC2594)&gt;1,"REVIEW","OK"))</f>
        <v/>
      </c>
      <c r="AE2594" s="27" t="str">
        <f aca="false">IF(OR($W2594=0,$O2594=""),"",IF(IFERROR(IF(ISNUMBER($O2594),INT($O2594),DATE(VALUE(MID(SUBSTITUTE(LEFT($O2594,FIND(" ",$O2594&amp;" ")-1),"/",REPT(" ",20)),41,20)),VALUE(LEFT(SUBSTITUTE(LEFT($O2594,FIND(" ",$O2594&amp;" ")-1),"/",REPT(" ",20)),20)),VALUE(MID(SUBSTITUTE(LEFT($O2594,FIND(" ",$O2594&amp;" ")-1),"/",REPT(" ",20)),21,20)))),0)&gt;$W2594,"Late","Same day"))</f>
        <v/>
      </c>
      <c r="AF2594" s="26" t="str">
        <f aca="false">IF($A2594="","",IFERROR(INDEX(Validation!$C$193:$C$217,MATCH($A2594,Validation!$A$193:$A$217,0)),IF(COUNTIF(Validation!$U$19:$U$178,$Z2594)&gt;0,$Z2594,IF(COUNTIF(Validation!$S$19:$S$178,$AI2594)=1,INDEX(Validation!$U$19:$U$178,MATCH($AI2594,Validation!$S$19:$S$178,0)),$Z2594))))</f>
        <v/>
      </c>
      <c r="AG2594" s="27" t="str">
        <f aca="false">IF(COUNTA($A2594:$U2594)=0,"",IF($A2594="","No name",IF($F2594="","No date",IF($W2594=0,"Date ilegible",IF(NOT(ISNUMBER($N2594)),"Hours no numéricas",IF($AA2594="NO MATCH","Person no identificada","OK"))))))</f>
        <v/>
      </c>
      <c r="AH2594" s="27" t="str">
        <f aca="false">IF($W2594=0,"No date",IF($W2594&lt;Validation!$B$3,"Before period",IF($W2594&gt;Validation!$C$3,"After period","In period")))</f>
        <v>No date</v>
      </c>
      <c r="AI2594" s="26" t="str">
        <f aca="false">IF($Y2594="","",TRIM(RIGHT(SUBSTITUTE($Y2594," ",REPT(" ",50)),50)))</f>
        <v/>
      </c>
      <c r="AJ2594" s="27" t="str">
        <f aca="false">IF($A2594="","",IF(NOT(ISERROR(MATCH($A2594,Validation!$A$193:$A$217,0))),"Manual mapping",IF(COUNTIF(Validation!$U$19:$U$178,$Z2594)&gt;0,"Direct",IF(COUNTIF(Validation!$S$19:$S$178,$AI2594)=1,"By surname","Unresolved"))))</f>
        <v/>
      </c>
      <c r="AK2594" s="28" t="str">
        <f aca="false">IF($L2594="","",IF(MATCH($L2594,$L$2:$L$3000,0)&lt;&gt;ROW()-1,"",COUNT($AK$1:$AK2593)+1))</f>
        <v/>
      </c>
      <c r="AL2594" s="28" t="str">
        <f aca="false">IF($G2594="","",IF(MATCH($G2594,$G$2:$G$3000,0)&lt;&gt;ROW()-1,"",COUNT($AL$1:$AL2593)+1))</f>
        <v/>
      </c>
      <c r="AM2594" s="28" t="str">
        <f aca="false">IF($H2594="","",IF(MATCH($H2594,$H$2:$H$3000,0)&lt;&gt;ROW()-1,"",COUNT($AM$1:$AM2593)+1))</f>
        <v/>
      </c>
      <c r="AN2594" s="28" t="str">
        <f aca="false">IF($I2594="","",IF(MATCH($I2594,$I$2:$I$3000,0)&lt;&gt;ROW()-1,"",COUNT($AN$1:$AN2593)+1))</f>
        <v/>
      </c>
      <c r="AO2594" s="28" t="str">
        <f aca="false">IF($Q2594="","",IF(MATCH($Q2594,$Q$2:$Q$3000,0)&lt;&gt;ROW()-1,"",COUNT($AO$1:$AO2593)+1))</f>
        <v/>
      </c>
    </row>
    <row r="2595" customFormat="false" ht="12.75" hidden="false" customHeight="true" outlineLevel="0" collapsed="false">
      <c r="W2595" s="24" t="n">
        <f aca="false">IF($F2595="",0,IFERROR(IF(ISNUMBER($F2595),INT($F2595),DATE(VALUE(MID(SUBSTITUTE(LEFT($F2595,FIND(" ",$F2595&amp;" ")-1),"/",REPT(" ",20)),41,20)),VALUE(LEFT(SUBSTITUTE(LEFT($F2595,FIND(" ",$F2595&amp;" ")-1),"/",REPT(" ",20)),20)),VALUE(MID(SUBSTITUTE(LEFT($F2595,FIND(" ",$F2595&amp;" ")-1),"/",REPT(" ",20)),21,20)))),0))</f>
        <v>0</v>
      </c>
      <c r="X2595" s="25" t="str">
        <f aca="false">IF(ISNUMBER($N2595),$N2595*Validation!$B$5,"")</f>
        <v/>
      </c>
      <c r="Y2595" s="26" t="str">
        <f aca="false">IF($A2595="","",SUBSTITUTE(SUBSTITUTE(SUBSTITUTE(SUBSTITUTE(SUBSTITUTE(SUBSTITUTE(SUBSTITUTE(UPPER(TRIM($A2595)),"Á","A"),"É","E"),"Í","I"),"Ó","O"),"Ú","U"),"Ñ","N"),"Ü","U"))</f>
        <v/>
      </c>
      <c r="Z2595" s="26" t="str">
        <f aca="false">IF($Y2595="","",LEFT($Y2595,1)&amp;" "&amp;TRIM(RIGHT(SUBSTITUTE($Y2595," ",REPT(" ",50)),50)))</f>
        <v/>
      </c>
      <c r="AA2595" s="27" t="str">
        <f aca="false">IF($AF2595="","",IF(COUNTIF(Validation!$U$19:$U$178,$AF2595)&gt;0,"OK","NO MATCH"))</f>
        <v/>
      </c>
      <c r="AB2595" s="27" t="str">
        <f aca="false">IF($W2595=0,"",IF(AND($W2595&gt;=Validation!$B$3,$W2595&lt;=Validation!$C$3),"Yes","No"))</f>
        <v/>
      </c>
      <c r="AC2595" s="26" t="str">
        <f aca="false">IF($A2595="","",$AF2595&amp;"|"&amp;TEXT($W2595,"yyyy-mm-dd")&amp;"|"&amp;$J2595&amp;"|"&amp;$N2595)</f>
        <v/>
      </c>
      <c r="AD2595" s="27" t="str">
        <f aca="false">IF($AC2595="","",IF(COUNTIF($AC$2:$AC$3000,$AC2595)&gt;1,"REVIEW","OK"))</f>
        <v/>
      </c>
      <c r="AE2595" s="27" t="str">
        <f aca="false">IF(OR($W2595=0,$O2595=""),"",IF(IFERROR(IF(ISNUMBER($O2595),INT($O2595),DATE(VALUE(MID(SUBSTITUTE(LEFT($O2595,FIND(" ",$O2595&amp;" ")-1),"/",REPT(" ",20)),41,20)),VALUE(LEFT(SUBSTITUTE(LEFT($O2595,FIND(" ",$O2595&amp;" ")-1),"/",REPT(" ",20)),20)),VALUE(MID(SUBSTITUTE(LEFT($O2595,FIND(" ",$O2595&amp;" ")-1),"/",REPT(" ",20)),21,20)))),0)&gt;$W2595,"Late","Same day"))</f>
        <v/>
      </c>
      <c r="AF2595" s="26" t="str">
        <f aca="false">IF($A2595="","",IFERROR(INDEX(Validation!$C$193:$C$217,MATCH($A2595,Validation!$A$193:$A$217,0)),IF(COUNTIF(Validation!$U$19:$U$178,$Z2595)&gt;0,$Z2595,IF(COUNTIF(Validation!$S$19:$S$178,$AI2595)=1,INDEX(Validation!$U$19:$U$178,MATCH($AI2595,Validation!$S$19:$S$178,0)),$Z2595))))</f>
        <v/>
      </c>
      <c r="AG2595" s="27" t="str">
        <f aca="false">IF(COUNTA($A2595:$U2595)=0,"",IF($A2595="","No name",IF($F2595="","No date",IF($W2595=0,"Date ilegible",IF(NOT(ISNUMBER($N2595)),"Hours no numéricas",IF($AA2595="NO MATCH","Person no identificada","OK"))))))</f>
        <v/>
      </c>
      <c r="AH2595" s="27" t="str">
        <f aca="false">IF($W2595=0,"No date",IF($W2595&lt;Validation!$B$3,"Before period",IF($W2595&gt;Validation!$C$3,"After period","In period")))</f>
        <v>No date</v>
      </c>
      <c r="AI2595" s="26" t="str">
        <f aca="false">IF($Y2595="","",TRIM(RIGHT(SUBSTITUTE($Y2595," ",REPT(" ",50)),50)))</f>
        <v/>
      </c>
      <c r="AJ2595" s="27" t="str">
        <f aca="false">IF($A2595="","",IF(NOT(ISERROR(MATCH($A2595,Validation!$A$193:$A$217,0))),"Manual mapping",IF(COUNTIF(Validation!$U$19:$U$178,$Z2595)&gt;0,"Direct",IF(COUNTIF(Validation!$S$19:$S$178,$AI2595)=1,"By surname","Unresolved"))))</f>
        <v/>
      </c>
      <c r="AK2595" s="28" t="str">
        <f aca="false">IF($L2595="","",IF(MATCH($L2595,$L$2:$L$3000,0)&lt;&gt;ROW()-1,"",COUNT($AK$1:$AK2594)+1))</f>
        <v/>
      </c>
      <c r="AL2595" s="28" t="str">
        <f aca="false">IF($G2595="","",IF(MATCH($G2595,$G$2:$G$3000,0)&lt;&gt;ROW()-1,"",COUNT($AL$1:$AL2594)+1))</f>
        <v/>
      </c>
      <c r="AM2595" s="28" t="str">
        <f aca="false">IF($H2595="","",IF(MATCH($H2595,$H$2:$H$3000,0)&lt;&gt;ROW()-1,"",COUNT($AM$1:$AM2594)+1))</f>
        <v/>
      </c>
      <c r="AN2595" s="28" t="str">
        <f aca="false">IF($I2595="","",IF(MATCH($I2595,$I$2:$I$3000,0)&lt;&gt;ROW()-1,"",COUNT($AN$1:$AN2594)+1))</f>
        <v/>
      </c>
      <c r="AO2595" s="28" t="str">
        <f aca="false">IF($Q2595="","",IF(MATCH($Q2595,$Q$2:$Q$3000,0)&lt;&gt;ROW()-1,"",COUNT($AO$1:$AO2594)+1))</f>
        <v/>
      </c>
    </row>
    <row r="2596" customFormat="false" ht="12.75" hidden="false" customHeight="true" outlineLevel="0" collapsed="false">
      <c r="W2596" s="24" t="n">
        <f aca="false">IF($F2596="",0,IFERROR(IF(ISNUMBER($F2596),INT($F2596),DATE(VALUE(MID(SUBSTITUTE(LEFT($F2596,FIND(" ",$F2596&amp;" ")-1),"/",REPT(" ",20)),41,20)),VALUE(LEFT(SUBSTITUTE(LEFT($F2596,FIND(" ",$F2596&amp;" ")-1),"/",REPT(" ",20)),20)),VALUE(MID(SUBSTITUTE(LEFT($F2596,FIND(" ",$F2596&amp;" ")-1),"/",REPT(" ",20)),21,20)))),0))</f>
        <v>0</v>
      </c>
      <c r="X2596" s="25" t="str">
        <f aca="false">IF(ISNUMBER($N2596),$N2596*Validation!$B$5,"")</f>
        <v/>
      </c>
      <c r="Y2596" s="26" t="str">
        <f aca="false">IF($A2596="","",SUBSTITUTE(SUBSTITUTE(SUBSTITUTE(SUBSTITUTE(SUBSTITUTE(SUBSTITUTE(SUBSTITUTE(UPPER(TRIM($A2596)),"Á","A"),"É","E"),"Í","I"),"Ó","O"),"Ú","U"),"Ñ","N"),"Ü","U"))</f>
        <v/>
      </c>
      <c r="Z2596" s="26" t="str">
        <f aca="false">IF($Y2596="","",LEFT($Y2596,1)&amp;" "&amp;TRIM(RIGHT(SUBSTITUTE($Y2596," ",REPT(" ",50)),50)))</f>
        <v/>
      </c>
      <c r="AA2596" s="27" t="str">
        <f aca="false">IF($AF2596="","",IF(COUNTIF(Validation!$U$19:$U$178,$AF2596)&gt;0,"OK","NO MATCH"))</f>
        <v/>
      </c>
      <c r="AB2596" s="27" t="str">
        <f aca="false">IF($W2596=0,"",IF(AND($W2596&gt;=Validation!$B$3,$W2596&lt;=Validation!$C$3),"Yes","No"))</f>
        <v/>
      </c>
      <c r="AC2596" s="26" t="str">
        <f aca="false">IF($A2596="","",$AF2596&amp;"|"&amp;TEXT($W2596,"yyyy-mm-dd")&amp;"|"&amp;$J2596&amp;"|"&amp;$N2596)</f>
        <v/>
      </c>
      <c r="AD2596" s="27" t="str">
        <f aca="false">IF($AC2596="","",IF(COUNTIF($AC$2:$AC$3000,$AC2596)&gt;1,"REVIEW","OK"))</f>
        <v/>
      </c>
      <c r="AE2596" s="27" t="str">
        <f aca="false">IF(OR($W2596=0,$O2596=""),"",IF(IFERROR(IF(ISNUMBER($O2596),INT($O2596),DATE(VALUE(MID(SUBSTITUTE(LEFT($O2596,FIND(" ",$O2596&amp;" ")-1),"/",REPT(" ",20)),41,20)),VALUE(LEFT(SUBSTITUTE(LEFT($O2596,FIND(" ",$O2596&amp;" ")-1),"/",REPT(" ",20)),20)),VALUE(MID(SUBSTITUTE(LEFT($O2596,FIND(" ",$O2596&amp;" ")-1),"/",REPT(" ",20)),21,20)))),0)&gt;$W2596,"Late","Same day"))</f>
        <v/>
      </c>
      <c r="AF2596" s="26" t="str">
        <f aca="false">IF($A2596="","",IFERROR(INDEX(Validation!$C$193:$C$217,MATCH($A2596,Validation!$A$193:$A$217,0)),IF(COUNTIF(Validation!$U$19:$U$178,$Z2596)&gt;0,$Z2596,IF(COUNTIF(Validation!$S$19:$S$178,$AI2596)=1,INDEX(Validation!$U$19:$U$178,MATCH($AI2596,Validation!$S$19:$S$178,0)),$Z2596))))</f>
        <v/>
      </c>
      <c r="AG2596" s="27" t="str">
        <f aca="false">IF(COUNTA($A2596:$U2596)=0,"",IF($A2596="","No name",IF($F2596="","No date",IF($W2596=0,"Date ilegible",IF(NOT(ISNUMBER($N2596)),"Hours no numéricas",IF($AA2596="NO MATCH","Person no identificada","OK"))))))</f>
        <v/>
      </c>
      <c r="AH2596" s="27" t="str">
        <f aca="false">IF($W2596=0,"No date",IF($W2596&lt;Validation!$B$3,"Before period",IF($W2596&gt;Validation!$C$3,"After period","In period")))</f>
        <v>No date</v>
      </c>
      <c r="AI2596" s="26" t="str">
        <f aca="false">IF($Y2596="","",TRIM(RIGHT(SUBSTITUTE($Y2596," ",REPT(" ",50)),50)))</f>
        <v/>
      </c>
      <c r="AJ2596" s="27" t="str">
        <f aca="false">IF($A2596="","",IF(NOT(ISERROR(MATCH($A2596,Validation!$A$193:$A$217,0))),"Manual mapping",IF(COUNTIF(Validation!$U$19:$U$178,$Z2596)&gt;0,"Direct",IF(COUNTIF(Validation!$S$19:$S$178,$AI2596)=1,"By surname","Unresolved"))))</f>
        <v/>
      </c>
      <c r="AK2596" s="28" t="str">
        <f aca="false">IF($L2596="","",IF(MATCH($L2596,$L$2:$L$3000,0)&lt;&gt;ROW()-1,"",COUNT($AK$1:$AK2595)+1))</f>
        <v/>
      </c>
      <c r="AL2596" s="28" t="str">
        <f aca="false">IF($G2596="","",IF(MATCH($G2596,$G$2:$G$3000,0)&lt;&gt;ROW()-1,"",COUNT($AL$1:$AL2595)+1))</f>
        <v/>
      </c>
      <c r="AM2596" s="28" t="str">
        <f aca="false">IF($H2596="","",IF(MATCH($H2596,$H$2:$H$3000,0)&lt;&gt;ROW()-1,"",COUNT($AM$1:$AM2595)+1))</f>
        <v/>
      </c>
      <c r="AN2596" s="28" t="str">
        <f aca="false">IF($I2596="","",IF(MATCH($I2596,$I$2:$I$3000,0)&lt;&gt;ROW()-1,"",COUNT($AN$1:$AN2595)+1))</f>
        <v/>
      </c>
      <c r="AO2596" s="28" t="str">
        <f aca="false">IF($Q2596="","",IF(MATCH($Q2596,$Q$2:$Q$3000,0)&lt;&gt;ROW()-1,"",COUNT($AO$1:$AO2595)+1))</f>
        <v/>
      </c>
    </row>
    <row r="2597" customFormat="false" ht="12.75" hidden="false" customHeight="true" outlineLevel="0" collapsed="false">
      <c r="W2597" s="24" t="n">
        <f aca="false">IF($F2597="",0,IFERROR(IF(ISNUMBER($F2597),INT($F2597),DATE(VALUE(MID(SUBSTITUTE(LEFT($F2597,FIND(" ",$F2597&amp;" ")-1),"/",REPT(" ",20)),41,20)),VALUE(LEFT(SUBSTITUTE(LEFT($F2597,FIND(" ",$F2597&amp;" ")-1),"/",REPT(" ",20)),20)),VALUE(MID(SUBSTITUTE(LEFT($F2597,FIND(" ",$F2597&amp;" ")-1),"/",REPT(" ",20)),21,20)))),0))</f>
        <v>0</v>
      </c>
      <c r="X2597" s="25" t="str">
        <f aca="false">IF(ISNUMBER($N2597),$N2597*Validation!$B$5,"")</f>
        <v/>
      </c>
      <c r="Y2597" s="26" t="str">
        <f aca="false">IF($A2597="","",SUBSTITUTE(SUBSTITUTE(SUBSTITUTE(SUBSTITUTE(SUBSTITUTE(SUBSTITUTE(SUBSTITUTE(UPPER(TRIM($A2597)),"Á","A"),"É","E"),"Í","I"),"Ó","O"),"Ú","U"),"Ñ","N"),"Ü","U"))</f>
        <v/>
      </c>
      <c r="Z2597" s="26" t="str">
        <f aca="false">IF($Y2597="","",LEFT($Y2597,1)&amp;" "&amp;TRIM(RIGHT(SUBSTITUTE($Y2597," ",REPT(" ",50)),50)))</f>
        <v/>
      </c>
      <c r="AA2597" s="27" t="str">
        <f aca="false">IF($AF2597="","",IF(COUNTIF(Validation!$U$19:$U$178,$AF2597)&gt;0,"OK","NO MATCH"))</f>
        <v/>
      </c>
      <c r="AB2597" s="27" t="str">
        <f aca="false">IF($W2597=0,"",IF(AND($W2597&gt;=Validation!$B$3,$W2597&lt;=Validation!$C$3),"Yes","No"))</f>
        <v/>
      </c>
      <c r="AC2597" s="26" t="str">
        <f aca="false">IF($A2597="","",$AF2597&amp;"|"&amp;TEXT($W2597,"yyyy-mm-dd")&amp;"|"&amp;$J2597&amp;"|"&amp;$N2597)</f>
        <v/>
      </c>
      <c r="AD2597" s="27" t="str">
        <f aca="false">IF($AC2597="","",IF(COUNTIF($AC$2:$AC$3000,$AC2597)&gt;1,"REVIEW","OK"))</f>
        <v/>
      </c>
      <c r="AE2597" s="27" t="str">
        <f aca="false">IF(OR($W2597=0,$O2597=""),"",IF(IFERROR(IF(ISNUMBER($O2597),INT($O2597),DATE(VALUE(MID(SUBSTITUTE(LEFT($O2597,FIND(" ",$O2597&amp;" ")-1),"/",REPT(" ",20)),41,20)),VALUE(LEFT(SUBSTITUTE(LEFT($O2597,FIND(" ",$O2597&amp;" ")-1),"/",REPT(" ",20)),20)),VALUE(MID(SUBSTITUTE(LEFT($O2597,FIND(" ",$O2597&amp;" ")-1),"/",REPT(" ",20)),21,20)))),0)&gt;$W2597,"Late","Same day"))</f>
        <v/>
      </c>
      <c r="AF2597" s="26" t="str">
        <f aca="false">IF($A2597="","",IFERROR(INDEX(Validation!$C$193:$C$217,MATCH($A2597,Validation!$A$193:$A$217,0)),IF(COUNTIF(Validation!$U$19:$U$178,$Z2597)&gt;0,$Z2597,IF(COUNTIF(Validation!$S$19:$S$178,$AI2597)=1,INDEX(Validation!$U$19:$U$178,MATCH($AI2597,Validation!$S$19:$S$178,0)),$Z2597))))</f>
        <v/>
      </c>
      <c r="AG2597" s="27" t="str">
        <f aca="false">IF(COUNTA($A2597:$U2597)=0,"",IF($A2597="","No name",IF($F2597="","No date",IF($W2597=0,"Date ilegible",IF(NOT(ISNUMBER($N2597)),"Hours no numéricas",IF($AA2597="NO MATCH","Person no identificada","OK"))))))</f>
        <v/>
      </c>
      <c r="AH2597" s="27" t="str">
        <f aca="false">IF($W2597=0,"No date",IF($W2597&lt;Validation!$B$3,"Before period",IF($W2597&gt;Validation!$C$3,"After period","In period")))</f>
        <v>No date</v>
      </c>
      <c r="AI2597" s="26" t="str">
        <f aca="false">IF($Y2597="","",TRIM(RIGHT(SUBSTITUTE($Y2597," ",REPT(" ",50)),50)))</f>
        <v/>
      </c>
      <c r="AJ2597" s="27" t="str">
        <f aca="false">IF($A2597="","",IF(NOT(ISERROR(MATCH($A2597,Validation!$A$193:$A$217,0))),"Manual mapping",IF(COUNTIF(Validation!$U$19:$U$178,$Z2597)&gt;0,"Direct",IF(COUNTIF(Validation!$S$19:$S$178,$AI2597)=1,"By surname","Unresolved"))))</f>
        <v/>
      </c>
      <c r="AK2597" s="28" t="str">
        <f aca="false">IF($L2597="","",IF(MATCH($L2597,$L$2:$L$3000,0)&lt;&gt;ROW()-1,"",COUNT($AK$1:$AK2596)+1))</f>
        <v/>
      </c>
      <c r="AL2597" s="28" t="str">
        <f aca="false">IF($G2597="","",IF(MATCH($G2597,$G$2:$G$3000,0)&lt;&gt;ROW()-1,"",COUNT($AL$1:$AL2596)+1))</f>
        <v/>
      </c>
      <c r="AM2597" s="28" t="str">
        <f aca="false">IF($H2597="","",IF(MATCH($H2597,$H$2:$H$3000,0)&lt;&gt;ROW()-1,"",COUNT($AM$1:$AM2596)+1))</f>
        <v/>
      </c>
      <c r="AN2597" s="28" t="str">
        <f aca="false">IF($I2597="","",IF(MATCH($I2597,$I$2:$I$3000,0)&lt;&gt;ROW()-1,"",COUNT($AN$1:$AN2596)+1))</f>
        <v/>
      </c>
      <c r="AO2597" s="28" t="str">
        <f aca="false">IF($Q2597="","",IF(MATCH($Q2597,$Q$2:$Q$3000,0)&lt;&gt;ROW()-1,"",COUNT($AO$1:$AO2596)+1))</f>
        <v/>
      </c>
    </row>
    <row r="2598" customFormat="false" ht="12.75" hidden="false" customHeight="true" outlineLevel="0" collapsed="false">
      <c r="W2598" s="24" t="n">
        <f aca="false">IF($F2598="",0,IFERROR(IF(ISNUMBER($F2598),INT($F2598),DATE(VALUE(MID(SUBSTITUTE(LEFT($F2598,FIND(" ",$F2598&amp;" ")-1),"/",REPT(" ",20)),41,20)),VALUE(LEFT(SUBSTITUTE(LEFT($F2598,FIND(" ",$F2598&amp;" ")-1),"/",REPT(" ",20)),20)),VALUE(MID(SUBSTITUTE(LEFT($F2598,FIND(" ",$F2598&amp;" ")-1),"/",REPT(" ",20)),21,20)))),0))</f>
        <v>0</v>
      </c>
      <c r="X2598" s="25" t="str">
        <f aca="false">IF(ISNUMBER($N2598),$N2598*Validation!$B$5,"")</f>
        <v/>
      </c>
      <c r="Y2598" s="26" t="str">
        <f aca="false">IF($A2598="","",SUBSTITUTE(SUBSTITUTE(SUBSTITUTE(SUBSTITUTE(SUBSTITUTE(SUBSTITUTE(SUBSTITUTE(UPPER(TRIM($A2598)),"Á","A"),"É","E"),"Í","I"),"Ó","O"),"Ú","U"),"Ñ","N"),"Ü","U"))</f>
        <v/>
      </c>
      <c r="Z2598" s="26" t="str">
        <f aca="false">IF($Y2598="","",LEFT($Y2598,1)&amp;" "&amp;TRIM(RIGHT(SUBSTITUTE($Y2598," ",REPT(" ",50)),50)))</f>
        <v/>
      </c>
      <c r="AA2598" s="27" t="str">
        <f aca="false">IF($AF2598="","",IF(COUNTIF(Validation!$U$19:$U$178,$AF2598)&gt;0,"OK","NO MATCH"))</f>
        <v/>
      </c>
      <c r="AB2598" s="27" t="str">
        <f aca="false">IF($W2598=0,"",IF(AND($W2598&gt;=Validation!$B$3,$W2598&lt;=Validation!$C$3),"Yes","No"))</f>
        <v/>
      </c>
      <c r="AC2598" s="26" t="str">
        <f aca="false">IF($A2598="","",$AF2598&amp;"|"&amp;TEXT($W2598,"yyyy-mm-dd")&amp;"|"&amp;$J2598&amp;"|"&amp;$N2598)</f>
        <v/>
      </c>
      <c r="AD2598" s="27" t="str">
        <f aca="false">IF($AC2598="","",IF(COUNTIF($AC$2:$AC$3000,$AC2598)&gt;1,"REVIEW","OK"))</f>
        <v/>
      </c>
      <c r="AE2598" s="27" t="str">
        <f aca="false">IF(OR($W2598=0,$O2598=""),"",IF(IFERROR(IF(ISNUMBER($O2598),INT($O2598),DATE(VALUE(MID(SUBSTITUTE(LEFT($O2598,FIND(" ",$O2598&amp;" ")-1),"/",REPT(" ",20)),41,20)),VALUE(LEFT(SUBSTITUTE(LEFT($O2598,FIND(" ",$O2598&amp;" ")-1),"/",REPT(" ",20)),20)),VALUE(MID(SUBSTITUTE(LEFT($O2598,FIND(" ",$O2598&amp;" ")-1),"/",REPT(" ",20)),21,20)))),0)&gt;$W2598,"Late","Same day"))</f>
        <v/>
      </c>
      <c r="AF2598" s="26" t="str">
        <f aca="false">IF($A2598="","",IFERROR(INDEX(Validation!$C$193:$C$217,MATCH($A2598,Validation!$A$193:$A$217,0)),IF(COUNTIF(Validation!$U$19:$U$178,$Z2598)&gt;0,$Z2598,IF(COUNTIF(Validation!$S$19:$S$178,$AI2598)=1,INDEX(Validation!$U$19:$U$178,MATCH($AI2598,Validation!$S$19:$S$178,0)),$Z2598))))</f>
        <v/>
      </c>
      <c r="AG2598" s="27" t="str">
        <f aca="false">IF(COUNTA($A2598:$U2598)=0,"",IF($A2598="","No name",IF($F2598="","No date",IF($W2598=0,"Date ilegible",IF(NOT(ISNUMBER($N2598)),"Hours no numéricas",IF($AA2598="NO MATCH","Person no identificada","OK"))))))</f>
        <v/>
      </c>
      <c r="AH2598" s="27" t="str">
        <f aca="false">IF($W2598=0,"No date",IF($W2598&lt;Validation!$B$3,"Before period",IF($W2598&gt;Validation!$C$3,"After period","In period")))</f>
        <v>No date</v>
      </c>
      <c r="AI2598" s="26" t="str">
        <f aca="false">IF($Y2598="","",TRIM(RIGHT(SUBSTITUTE($Y2598," ",REPT(" ",50)),50)))</f>
        <v/>
      </c>
      <c r="AJ2598" s="27" t="str">
        <f aca="false">IF($A2598="","",IF(NOT(ISERROR(MATCH($A2598,Validation!$A$193:$A$217,0))),"Manual mapping",IF(COUNTIF(Validation!$U$19:$U$178,$Z2598)&gt;0,"Direct",IF(COUNTIF(Validation!$S$19:$S$178,$AI2598)=1,"By surname","Unresolved"))))</f>
        <v/>
      </c>
      <c r="AK2598" s="28" t="str">
        <f aca="false">IF($L2598="","",IF(MATCH($L2598,$L$2:$L$3000,0)&lt;&gt;ROW()-1,"",COUNT($AK$1:$AK2597)+1))</f>
        <v/>
      </c>
      <c r="AL2598" s="28" t="str">
        <f aca="false">IF($G2598="","",IF(MATCH($G2598,$G$2:$G$3000,0)&lt;&gt;ROW()-1,"",COUNT($AL$1:$AL2597)+1))</f>
        <v/>
      </c>
      <c r="AM2598" s="28" t="str">
        <f aca="false">IF($H2598="","",IF(MATCH($H2598,$H$2:$H$3000,0)&lt;&gt;ROW()-1,"",COUNT($AM$1:$AM2597)+1))</f>
        <v/>
      </c>
      <c r="AN2598" s="28" t="str">
        <f aca="false">IF($I2598="","",IF(MATCH($I2598,$I$2:$I$3000,0)&lt;&gt;ROW()-1,"",COUNT($AN$1:$AN2597)+1))</f>
        <v/>
      </c>
      <c r="AO2598" s="28" t="str">
        <f aca="false">IF($Q2598="","",IF(MATCH($Q2598,$Q$2:$Q$3000,0)&lt;&gt;ROW()-1,"",COUNT($AO$1:$AO2597)+1))</f>
        <v/>
      </c>
    </row>
    <row r="2599" customFormat="false" ht="12.75" hidden="false" customHeight="true" outlineLevel="0" collapsed="false">
      <c r="W2599" s="24" t="n">
        <f aca="false">IF($F2599="",0,IFERROR(IF(ISNUMBER($F2599),INT($F2599),DATE(VALUE(MID(SUBSTITUTE(LEFT($F2599,FIND(" ",$F2599&amp;" ")-1),"/",REPT(" ",20)),41,20)),VALUE(LEFT(SUBSTITUTE(LEFT($F2599,FIND(" ",$F2599&amp;" ")-1),"/",REPT(" ",20)),20)),VALUE(MID(SUBSTITUTE(LEFT($F2599,FIND(" ",$F2599&amp;" ")-1),"/",REPT(" ",20)),21,20)))),0))</f>
        <v>0</v>
      </c>
      <c r="X2599" s="25" t="str">
        <f aca="false">IF(ISNUMBER($N2599),$N2599*Validation!$B$5,"")</f>
        <v/>
      </c>
      <c r="Y2599" s="26" t="str">
        <f aca="false">IF($A2599="","",SUBSTITUTE(SUBSTITUTE(SUBSTITUTE(SUBSTITUTE(SUBSTITUTE(SUBSTITUTE(SUBSTITUTE(UPPER(TRIM($A2599)),"Á","A"),"É","E"),"Í","I"),"Ó","O"),"Ú","U"),"Ñ","N"),"Ü","U"))</f>
        <v/>
      </c>
      <c r="Z2599" s="26" t="str">
        <f aca="false">IF($Y2599="","",LEFT($Y2599,1)&amp;" "&amp;TRIM(RIGHT(SUBSTITUTE($Y2599," ",REPT(" ",50)),50)))</f>
        <v/>
      </c>
      <c r="AA2599" s="27" t="str">
        <f aca="false">IF($AF2599="","",IF(COUNTIF(Validation!$U$19:$U$178,$AF2599)&gt;0,"OK","NO MATCH"))</f>
        <v/>
      </c>
      <c r="AB2599" s="27" t="str">
        <f aca="false">IF($W2599=0,"",IF(AND($W2599&gt;=Validation!$B$3,$W2599&lt;=Validation!$C$3),"Yes","No"))</f>
        <v/>
      </c>
      <c r="AC2599" s="26" t="str">
        <f aca="false">IF($A2599="","",$AF2599&amp;"|"&amp;TEXT($W2599,"yyyy-mm-dd")&amp;"|"&amp;$J2599&amp;"|"&amp;$N2599)</f>
        <v/>
      </c>
      <c r="AD2599" s="27" t="str">
        <f aca="false">IF($AC2599="","",IF(COUNTIF($AC$2:$AC$3000,$AC2599)&gt;1,"REVIEW","OK"))</f>
        <v/>
      </c>
      <c r="AE2599" s="27" t="str">
        <f aca="false">IF(OR($W2599=0,$O2599=""),"",IF(IFERROR(IF(ISNUMBER($O2599),INT($O2599),DATE(VALUE(MID(SUBSTITUTE(LEFT($O2599,FIND(" ",$O2599&amp;" ")-1),"/",REPT(" ",20)),41,20)),VALUE(LEFT(SUBSTITUTE(LEFT($O2599,FIND(" ",$O2599&amp;" ")-1),"/",REPT(" ",20)),20)),VALUE(MID(SUBSTITUTE(LEFT($O2599,FIND(" ",$O2599&amp;" ")-1),"/",REPT(" ",20)),21,20)))),0)&gt;$W2599,"Late","Same day"))</f>
        <v/>
      </c>
      <c r="AF2599" s="26" t="str">
        <f aca="false">IF($A2599="","",IFERROR(INDEX(Validation!$C$193:$C$217,MATCH($A2599,Validation!$A$193:$A$217,0)),IF(COUNTIF(Validation!$U$19:$U$178,$Z2599)&gt;0,$Z2599,IF(COUNTIF(Validation!$S$19:$S$178,$AI2599)=1,INDEX(Validation!$U$19:$U$178,MATCH($AI2599,Validation!$S$19:$S$178,0)),$Z2599))))</f>
        <v/>
      </c>
      <c r="AG2599" s="27" t="str">
        <f aca="false">IF(COUNTA($A2599:$U2599)=0,"",IF($A2599="","No name",IF($F2599="","No date",IF($W2599=0,"Date ilegible",IF(NOT(ISNUMBER($N2599)),"Hours no numéricas",IF($AA2599="NO MATCH","Person no identificada","OK"))))))</f>
        <v/>
      </c>
      <c r="AH2599" s="27" t="str">
        <f aca="false">IF($W2599=0,"No date",IF($W2599&lt;Validation!$B$3,"Before period",IF($W2599&gt;Validation!$C$3,"After period","In period")))</f>
        <v>No date</v>
      </c>
      <c r="AI2599" s="26" t="str">
        <f aca="false">IF($Y2599="","",TRIM(RIGHT(SUBSTITUTE($Y2599," ",REPT(" ",50)),50)))</f>
        <v/>
      </c>
      <c r="AJ2599" s="27" t="str">
        <f aca="false">IF($A2599="","",IF(NOT(ISERROR(MATCH($A2599,Validation!$A$193:$A$217,0))),"Manual mapping",IF(COUNTIF(Validation!$U$19:$U$178,$Z2599)&gt;0,"Direct",IF(COUNTIF(Validation!$S$19:$S$178,$AI2599)=1,"By surname","Unresolved"))))</f>
        <v/>
      </c>
      <c r="AK2599" s="28" t="str">
        <f aca="false">IF($L2599="","",IF(MATCH($L2599,$L$2:$L$3000,0)&lt;&gt;ROW()-1,"",COUNT($AK$1:$AK2598)+1))</f>
        <v/>
      </c>
      <c r="AL2599" s="28" t="str">
        <f aca="false">IF($G2599="","",IF(MATCH($G2599,$G$2:$G$3000,0)&lt;&gt;ROW()-1,"",COUNT($AL$1:$AL2598)+1))</f>
        <v/>
      </c>
      <c r="AM2599" s="28" t="str">
        <f aca="false">IF($H2599="","",IF(MATCH($H2599,$H$2:$H$3000,0)&lt;&gt;ROW()-1,"",COUNT($AM$1:$AM2598)+1))</f>
        <v/>
      </c>
      <c r="AN2599" s="28" t="str">
        <f aca="false">IF($I2599="","",IF(MATCH($I2599,$I$2:$I$3000,0)&lt;&gt;ROW()-1,"",COUNT($AN$1:$AN2598)+1))</f>
        <v/>
      </c>
      <c r="AO2599" s="28" t="str">
        <f aca="false">IF($Q2599="","",IF(MATCH($Q2599,$Q$2:$Q$3000,0)&lt;&gt;ROW()-1,"",COUNT($AO$1:$AO2598)+1))</f>
        <v/>
      </c>
    </row>
    <row r="2600" customFormat="false" ht="12.75" hidden="false" customHeight="true" outlineLevel="0" collapsed="false">
      <c r="W2600" s="24" t="n">
        <f aca="false">IF($F2600="",0,IFERROR(IF(ISNUMBER($F2600),INT($F2600),DATE(VALUE(MID(SUBSTITUTE(LEFT($F2600,FIND(" ",$F2600&amp;" ")-1),"/",REPT(" ",20)),41,20)),VALUE(LEFT(SUBSTITUTE(LEFT($F2600,FIND(" ",$F2600&amp;" ")-1),"/",REPT(" ",20)),20)),VALUE(MID(SUBSTITUTE(LEFT($F2600,FIND(" ",$F2600&amp;" ")-1),"/",REPT(" ",20)),21,20)))),0))</f>
        <v>0</v>
      </c>
      <c r="X2600" s="25" t="str">
        <f aca="false">IF(ISNUMBER($N2600),$N2600*Validation!$B$5,"")</f>
        <v/>
      </c>
      <c r="Y2600" s="26" t="str">
        <f aca="false">IF($A2600="","",SUBSTITUTE(SUBSTITUTE(SUBSTITUTE(SUBSTITUTE(SUBSTITUTE(SUBSTITUTE(SUBSTITUTE(UPPER(TRIM($A2600)),"Á","A"),"É","E"),"Í","I"),"Ó","O"),"Ú","U"),"Ñ","N"),"Ü","U"))</f>
        <v/>
      </c>
      <c r="Z2600" s="26" t="str">
        <f aca="false">IF($Y2600="","",LEFT($Y2600,1)&amp;" "&amp;TRIM(RIGHT(SUBSTITUTE($Y2600," ",REPT(" ",50)),50)))</f>
        <v/>
      </c>
      <c r="AA2600" s="27" t="str">
        <f aca="false">IF($AF2600="","",IF(COUNTIF(Validation!$U$19:$U$178,$AF2600)&gt;0,"OK","NO MATCH"))</f>
        <v/>
      </c>
      <c r="AB2600" s="27" t="str">
        <f aca="false">IF($W2600=0,"",IF(AND($W2600&gt;=Validation!$B$3,$W2600&lt;=Validation!$C$3),"Yes","No"))</f>
        <v/>
      </c>
      <c r="AC2600" s="26" t="str">
        <f aca="false">IF($A2600="","",$AF2600&amp;"|"&amp;TEXT($W2600,"yyyy-mm-dd")&amp;"|"&amp;$J2600&amp;"|"&amp;$N2600)</f>
        <v/>
      </c>
      <c r="AD2600" s="27" t="str">
        <f aca="false">IF($AC2600="","",IF(COUNTIF($AC$2:$AC$3000,$AC2600)&gt;1,"REVIEW","OK"))</f>
        <v/>
      </c>
      <c r="AE2600" s="27" t="str">
        <f aca="false">IF(OR($W2600=0,$O2600=""),"",IF(IFERROR(IF(ISNUMBER($O2600),INT($O2600),DATE(VALUE(MID(SUBSTITUTE(LEFT($O2600,FIND(" ",$O2600&amp;" ")-1),"/",REPT(" ",20)),41,20)),VALUE(LEFT(SUBSTITUTE(LEFT($O2600,FIND(" ",$O2600&amp;" ")-1),"/",REPT(" ",20)),20)),VALUE(MID(SUBSTITUTE(LEFT($O2600,FIND(" ",$O2600&amp;" ")-1),"/",REPT(" ",20)),21,20)))),0)&gt;$W2600,"Late","Same day"))</f>
        <v/>
      </c>
      <c r="AF2600" s="26" t="str">
        <f aca="false">IF($A2600="","",IFERROR(INDEX(Validation!$C$193:$C$217,MATCH($A2600,Validation!$A$193:$A$217,0)),IF(COUNTIF(Validation!$U$19:$U$178,$Z2600)&gt;0,$Z2600,IF(COUNTIF(Validation!$S$19:$S$178,$AI2600)=1,INDEX(Validation!$U$19:$U$178,MATCH($AI2600,Validation!$S$19:$S$178,0)),$Z2600))))</f>
        <v/>
      </c>
      <c r="AG2600" s="27" t="str">
        <f aca="false">IF(COUNTA($A2600:$U2600)=0,"",IF($A2600="","No name",IF($F2600="","No date",IF($W2600=0,"Date ilegible",IF(NOT(ISNUMBER($N2600)),"Hours no numéricas",IF($AA2600="NO MATCH","Person no identificada","OK"))))))</f>
        <v/>
      </c>
      <c r="AH2600" s="27" t="str">
        <f aca="false">IF($W2600=0,"No date",IF($W2600&lt;Validation!$B$3,"Before period",IF($W2600&gt;Validation!$C$3,"After period","In period")))</f>
        <v>No date</v>
      </c>
      <c r="AI2600" s="26" t="str">
        <f aca="false">IF($Y2600="","",TRIM(RIGHT(SUBSTITUTE($Y2600," ",REPT(" ",50)),50)))</f>
        <v/>
      </c>
      <c r="AJ2600" s="27" t="str">
        <f aca="false">IF($A2600="","",IF(NOT(ISERROR(MATCH($A2600,Validation!$A$193:$A$217,0))),"Manual mapping",IF(COUNTIF(Validation!$U$19:$U$178,$Z2600)&gt;0,"Direct",IF(COUNTIF(Validation!$S$19:$S$178,$AI2600)=1,"By surname","Unresolved"))))</f>
        <v/>
      </c>
      <c r="AK2600" s="28" t="str">
        <f aca="false">IF($L2600="","",IF(MATCH($L2600,$L$2:$L$3000,0)&lt;&gt;ROW()-1,"",COUNT($AK$1:$AK2599)+1))</f>
        <v/>
      </c>
      <c r="AL2600" s="28" t="str">
        <f aca="false">IF($G2600="","",IF(MATCH($G2600,$G$2:$G$3000,0)&lt;&gt;ROW()-1,"",COUNT($AL$1:$AL2599)+1))</f>
        <v/>
      </c>
      <c r="AM2600" s="28" t="str">
        <f aca="false">IF($H2600="","",IF(MATCH($H2600,$H$2:$H$3000,0)&lt;&gt;ROW()-1,"",COUNT($AM$1:$AM2599)+1))</f>
        <v/>
      </c>
      <c r="AN2600" s="28" t="str">
        <f aca="false">IF($I2600="","",IF(MATCH($I2600,$I$2:$I$3000,0)&lt;&gt;ROW()-1,"",COUNT($AN$1:$AN2599)+1))</f>
        <v/>
      </c>
      <c r="AO2600" s="28" t="str">
        <f aca="false">IF($Q2600="","",IF(MATCH($Q2600,$Q$2:$Q$3000,0)&lt;&gt;ROW()-1,"",COUNT($AO$1:$AO2599)+1))</f>
        <v/>
      </c>
    </row>
    <row r="2601" customFormat="false" ht="12.75" hidden="false" customHeight="true" outlineLevel="0" collapsed="false">
      <c r="W2601" s="24" t="n">
        <f aca="false">IF($F2601="",0,IFERROR(IF(ISNUMBER($F2601),INT($F2601),DATE(VALUE(MID(SUBSTITUTE(LEFT($F2601,FIND(" ",$F2601&amp;" ")-1),"/",REPT(" ",20)),41,20)),VALUE(LEFT(SUBSTITUTE(LEFT($F2601,FIND(" ",$F2601&amp;" ")-1),"/",REPT(" ",20)),20)),VALUE(MID(SUBSTITUTE(LEFT($F2601,FIND(" ",$F2601&amp;" ")-1),"/",REPT(" ",20)),21,20)))),0))</f>
        <v>0</v>
      </c>
      <c r="X2601" s="25" t="str">
        <f aca="false">IF(ISNUMBER($N2601),$N2601*Validation!$B$5,"")</f>
        <v/>
      </c>
      <c r="Y2601" s="26" t="str">
        <f aca="false">IF($A2601="","",SUBSTITUTE(SUBSTITUTE(SUBSTITUTE(SUBSTITUTE(SUBSTITUTE(SUBSTITUTE(SUBSTITUTE(UPPER(TRIM($A2601)),"Á","A"),"É","E"),"Í","I"),"Ó","O"),"Ú","U"),"Ñ","N"),"Ü","U"))</f>
        <v/>
      </c>
      <c r="Z2601" s="26" t="str">
        <f aca="false">IF($Y2601="","",LEFT($Y2601,1)&amp;" "&amp;TRIM(RIGHT(SUBSTITUTE($Y2601," ",REPT(" ",50)),50)))</f>
        <v/>
      </c>
      <c r="AA2601" s="27" t="str">
        <f aca="false">IF($AF2601="","",IF(COUNTIF(Validation!$U$19:$U$178,$AF2601)&gt;0,"OK","NO MATCH"))</f>
        <v/>
      </c>
      <c r="AB2601" s="27" t="str">
        <f aca="false">IF($W2601=0,"",IF(AND($W2601&gt;=Validation!$B$3,$W2601&lt;=Validation!$C$3),"Yes","No"))</f>
        <v/>
      </c>
      <c r="AC2601" s="26" t="str">
        <f aca="false">IF($A2601="","",$AF2601&amp;"|"&amp;TEXT($W2601,"yyyy-mm-dd")&amp;"|"&amp;$J2601&amp;"|"&amp;$N2601)</f>
        <v/>
      </c>
      <c r="AD2601" s="27" t="str">
        <f aca="false">IF($AC2601="","",IF(COUNTIF($AC$2:$AC$3000,$AC2601)&gt;1,"REVIEW","OK"))</f>
        <v/>
      </c>
      <c r="AE2601" s="27" t="str">
        <f aca="false">IF(OR($W2601=0,$O2601=""),"",IF(IFERROR(IF(ISNUMBER($O2601),INT($O2601),DATE(VALUE(MID(SUBSTITUTE(LEFT($O2601,FIND(" ",$O2601&amp;" ")-1),"/",REPT(" ",20)),41,20)),VALUE(LEFT(SUBSTITUTE(LEFT($O2601,FIND(" ",$O2601&amp;" ")-1),"/",REPT(" ",20)),20)),VALUE(MID(SUBSTITUTE(LEFT($O2601,FIND(" ",$O2601&amp;" ")-1),"/",REPT(" ",20)),21,20)))),0)&gt;$W2601,"Late","Same day"))</f>
        <v/>
      </c>
      <c r="AF2601" s="26" t="str">
        <f aca="false">IF($A2601="","",IFERROR(INDEX(Validation!$C$193:$C$217,MATCH($A2601,Validation!$A$193:$A$217,0)),IF(COUNTIF(Validation!$U$19:$U$178,$Z2601)&gt;0,$Z2601,IF(COUNTIF(Validation!$S$19:$S$178,$AI2601)=1,INDEX(Validation!$U$19:$U$178,MATCH($AI2601,Validation!$S$19:$S$178,0)),$Z2601))))</f>
        <v/>
      </c>
      <c r="AG2601" s="27" t="str">
        <f aca="false">IF(COUNTA($A2601:$U2601)=0,"",IF($A2601="","No name",IF($F2601="","No date",IF($W2601=0,"Date ilegible",IF(NOT(ISNUMBER($N2601)),"Hours no numéricas",IF($AA2601="NO MATCH","Person no identificada","OK"))))))</f>
        <v/>
      </c>
      <c r="AH2601" s="27" t="str">
        <f aca="false">IF($W2601=0,"No date",IF($W2601&lt;Validation!$B$3,"Before period",IF($W2601&gt;Validation!$C$3,"After period","In period")))</f>
        <v>No date</v>
      </c>
      <c r="AI2601" s="26" t="str">
        <f aca="false">IF($Y2601="","",TRIM(RIGHT(SUBSTITUTE($Y2601," ",REPT(" ",50)),50)))</f>
        <v/>
      </c>
      <c r="AJ2601" s="27" t="str">
        <f aca="false">IF($A2601="","",IF(NOT(ISERROR(MATCH($A2601,Validation!$A$193:$A$217,0))),"Manual mapping",IF(COUNTIF(Validation!$U$19:$U$178,$Z2601)&gt;0,"Direct",IF(COUNTIF(Validation!$S$19:$S$178,$AI2601)=1,"By surname","Unresolved"))))</f>
        <v/>
      </c>
      <c r="AK2601" s="28" t="str">
        <f aca="false">IF($L2601="","",IF(MATCH($L2601,$L$2:$L$3000,0)&lt;&gt;ROW()-1,"",COUNT($AK$1:$AK2600)+1))</f>
        <v/>
      </c>
      <c r="AL2601" s="28" t="str">
        <f aca="false">IF($G2601="","",IF(MATCH($G2601,$G$2:$G$3000,0)&lt;&gt;ROW()-1,"",COUNT($AL$1:$AL2600)+1))</f>
        <v/>
      </c>
      <c r="AM2601" s="28" t="str">
        <f aca="false">IF($H2601="","",IF(MATCH($H2601,$H$2:$H$3000,0)&lt;&gt;ROW()-1,"",COUNT($AM$1:$AM2600)+1))</f>
        <v/>
      </c>
      <c r="AN2601" s="28" t="str">
        <f aca="false">IF($I2601="","",IF(MATCH($I2601,$I$2:$I$3000,0)&lt;&gt;ROW()-1,"",COUNT($AN$1:$AN2600)+1))</f>
        <v/>
      </c>
      <c r="AO2601" s="28" t="str">
        <f aca="false">IF($Q2601="","",IF(MATCH($Q2601,$Q$2:$Q$3000,0)&lt;&gt;ROW()-1,"",COUNT($AO$1:$AO2600)+1))</f>
        <v/>
      </c>
    </row>
    <row r="2602" customFormat="false" ht="12.75" hidden="false" customHeight="true" outlineLevel="0" collapsed="false">
      <c r="W2602" s="24" t="n">
        <f aca="false">IF($F2602="",0,IFERROR(IF(ISNUMBER($F2602),INT($F2602),DATE(VALUE(MID(SUBSTITUTE(LEFT($F2602,FIND(" ",$F2602&amp;" ")-1),"/",REPT(" ",20)),41,20)),VALUE(LEFT(SUBSTITUTE(LEFT($F2602,FIND(" ",$F2602&amp;" ")-1),"/",REPT(" ",20)),20)),VALUE(MID(SUBSTITUTE(LEFT($F2602,FIND(" ",$F2602&amp;" ")-1),"/",REPT(" ",20)),21,20)))),0))</f>
        <v>0</v>
      </c>
      <c r="X2602" s="25" t="str">
        <f aca="false">IF(ISNUMBER($N2602),$N2602*Validation!$B$5,"")</f>
        <v/>
      </c>
      <c r="Y2602" s="26" t="str">
        <f aca="false">IF($A2602="","",SUBSTITUTE(SUBSTITUTE(SUBSTITUTE(SUBSTITUTE(SUBSTITUTE(SUBSTITUTE(SUBSTITUTE(UPPER(TRIM($A2602)),"Á","A"),"É","E"),"Í","I"),"Ó","O"),"Ú","U"),"Ñ","N"),"Ü","U"))</f>
        <v/>
      </c>
      <c r="Z2602" s="26" t="str">
        <f aca="false">IF($Y2602="","",LEFT($Y2602,1)&amp;" "&amp;TRIM(RIGHT(SUBSTITUTE($Y2602," ",REPT(" ",50)),50)))</f>
        <v/>
      </c>
      <c r="AA2602" s="27" t="str">
        <f aca="false">IF($AF2602="","",IF(COUNTIF(Validation!$U$19:$U$178,$AF2602)&gt;0,"OK","NO MATCH"))</f>
        <v/>
      </c>
      <c r="AB2602" s="27" t="str">
        <f aca="false">IF($W2602=0,"",IF(AND($W2602&gt;=Validation!$B$3,$W2602&lt;=Validation!$C$3),"Yes","No"))</f>
        <v/>
      </c>
      <c r="AC2602" s="26" t="str">
        <f aca="false">IF($A2602="","",$AF2602&amp;"|"&amp;TEXT($W2602,"yyyy-mm-dd")&amp;"|"&amp;$J2602&amp;"|"&amp;$N2602)</f>
        <v/>
      </c>
      <c r="AD2602" s="27" t="str">
        <f aca="false">IF($AC2602="","",IF(COUNTIF($AC$2:$AC$3000,$AC2602)&gt;1,"REVIEW","OK"))</f>
        <v/>
      </c>
      <c r="AE2602" s="27" t="str">
        <f aca="false">IF(OR($W2602=0,$O2602=""),"",IF(IFERROR(IF(ISNUMBER($O2602),INT($O2602),DATE(VALUE(MID(SUBSTITUTE(LEFT($O2602,FIND(" ",$O2602&amp;" ")-1),"/",REPT(" ",20)),41,20)),VALUE(LEFT(SUBSTITUTE(LEFT($O2602,FIND(" ",$O2602&amp;" ")-1),"/",REPT(" ",20)),20)),VALUE(MID(SUBSTITUTE(LEFT($O2602,FIND(" ",$O2602&amp;" ")-1),"/",REPT(" ",20)),21,20)))),0)&gt;$W2602,"Late","Same day"))</f>
        <v/>
      </c>
      <c r="AF2602" s="26" t="str">
        <f aca="false">IF($A2602="","",IFERROR(INDEX(Validation!$C$193:$C$217,MATCH($A2602,Validation!$A$193:$A$217,0)),IF(COUNTIF(Validation!$U$19:$U$178,$Z2602)&gt;0,$Z2602,IF(COUNTIF(Validation!$S$19:$S$178,$AI2602)=1,INDEX(Validation!$U$19:$U$178,MATCH($AI2602,Validation!$S$19:$S$178,0)),$Z2602))))</f>
        <v/>
      </c>
      <c r="AG2602" s="27" t="str">
        <f aca="false">IF(COUNTA($A2602:$U2602)=0,"",IF($A2602="","No name",IF($F2602="","No date",IF($W2602=0,"Date ilegible",IF(NOT(ISNUMBER($N2602)),"Hours no numéricas",IF($AA2602="NO MATCH","Person no identificada","OK"))))))</f>
        <v/>
      </c>
      <c r="AH2602" s="27" t="str">
        <f aca="false">IF($W2602=0,"No date",IF($W2602&lt;Validation!$B$3,"Before period",IF($W2602&gt;Validation!$C$3,"After period","In period")))</f>
        <v>No date</v>
      </c>
      <c r="AI2602" s="26" t="str">
        <f aca="false">IF($Y2602="","",TRIM(RIGHT(SUBSTITUTE($Y2602," ",REPT(" ",50)),50)))</f>
        <v/>
      </c>
      <c r="AJ2602" s="27" t="str">
        <f aca="false">IF($A2602="","",IF(NOT(ISERROR(MATCH($A2602,Validation!$A$193:$A$217,0))),"Manual mapping",IF(COUNTIF(Validation!$U$19:$U$178,$Z2602)&gt;0,"Direct",IF(COUNTIF(Validation!$S$19:$S$178,$AI2602)=1,"By surname","Unresolved"))))</f>
        <v/>
      </c>
      <c r="AK2602" s="28" t="str">
        <f aca="false">IF($L2602="","",IF(MATCH($L2602,$L$2:$L$3000,0)&lt;&gt;ROW()-1,"",COUNT($AK$1:$AK2601)+1))</f>
        <v/>
      </c>
      <c r="AL2602" s="28" t="str">
        <f aca="false">IF($G2602="","",IF(MATCH($G2602,$G$2:$G$3000,0)&lt;&gt;ROW()-1,"",COUNT($AL$1:$AL2601)+1))</f>
        <v/>
      </c>
      <c r="AM2602" s="28" t="str">
        <f aca="false">IF($H2602="","",IF(MATCH($H2602,$H$2:$H$3000,0)&lt;&gt;ROW()-1,"",COUNT($AM$1:$AM2601)+1))</f>
        <v/>
      </c>
      <c r="AN2602" s="28" t="str">
        <f aca="false">IF($I2602="","",IF(MATCH($I2602,$I$2:$I$3000,0)&lt;&gt;ROW()-1,"",COUNT($AN$1:$AN2601)+1))</f>
        <v/>
      </c>
      <c r="AO2602" s="28" t="str">
        <f aca="false">IF($Q2602="","",IF(MATCH($Q2602,$Q$2:$Q$3000,0)&lt;&gt;ROW()-1,"",COUNT($AO$1:$AO2601)+1))</f>
        <v/>
      </c>
    </row>
    <row r="2603" customFormat="false" ht="12.75" hidden="false" customHeight="true" outlineLevel="0" collapsed="false">
      <c r="W2603" s="24" t="n">
        <f aca="false">IF($F2603="",0,IFERROR(IF(ISNUMBER($F2603),INT($F2603),DATE(VALUE(MID(SUBSTITUTE(LEFT($F2603,FIND(" ",$F2603&amp;" ")-1),"/",REPT(" ",20)),41,20)),VALUE(LEFT(SUBSTITUTE(LEFT($F2603,FIND(" ",$F2603&amp;" ")-1),"/",REPT(" ",20)),20)),VALUE(MID(SUBSTITUTE(LEFT($F2603,FIND(" ",$F2603&amp;" ")-1),"/",REPT(" ",20)),21,20)))),0))</f>
        <v>0</v>
      </c>
      <c r="X2603" s="25" t="str">
        <f aca="false">IF(ISNUMBER($N2603),$N2603*Validation!$B$5,"")</f>
        <v/>
      </c>
      <c r="Y2603" s="26" t="str">
        <f aca="false">IF($A2603="","",SUBSTITUTE(SUBSTITUTE(SUBSTITUTE(SUBSTITUTE(SUBSTITUTE(SUBSTITUTE(SUBSTITUTE(UPPER(TRIM($A2603)),"Á","A"),"É","E"),"Í","I"),"Ó","O"),"Ú","U"),"Ñ","N"),"Ü","U"))</f>
        <v/>
      </c>
      <c r="Z2603" s="26" t="str">
        <f aca="false">IF($Y2603="","",LEFT($Y2603,1)&amp;" "&amp;TRIM(RIGHT(SUBSTITUTE($Y2603," ",REPT(" ",50)),50)))</f>
        <v/>
      </c>
      <c r="AA2603" s="27" t="str">
        <f aca="false">IF($AF2603="","",IF(COUNTIF(Validation!$U$19:$U$178,$AF2603)&gt;0,"OK","NO MATCH"))</f>
        <v/>
      </c>
      <c r="AB2603" s="27" t="str">
        <f aca="false">IF($W2603=0,"",IF(AND($W2603&gt;=Validation!$B$3,$W2603&lt;=Validation!$C$3),"Yes","No"))</f>
        <v/>
      </c>
      <c r="AC2603" s="26" t="str">
        <f aca="false">IF($A2603="","",$AF2603&amp;"|"&amp;TEXT($W2603,"yyyy-mm-dd")&amp;"|"&amp;$J2603&amp;"|"&amp;$N2603)</f>
        <v/>
      </c>
      <c r="AD2603" s="27" t="str">
        <f aca="false">IF($AC2603="","",IF(COUNTIF($AC$2:$AC$3000,$AC2603)&gt;1,"REVIEW","OK"))</f>
        <v/>
      </c>
      <c r="AE2603" s="27" t="str">
        <f aca="false">IF(OR($W2603=0,$O2603=""),"",IF(IFERROR(IF(ISNUMBER($O2603),INT($O2603),DATE(VALUE(MID(SUBSTITUTE(LEFT($O2603,FIND(" ",$O2603&amp;" ")-1),"/",REPT(" ",20)),41,20)),VALUE(LEFT(SUBSTITUTE(LEFT($O2603,FIND(" ",$O2603&amp;" ")-1),"/",REPT(" ",20)),20)),VALUE(MID(SUBSTITUTE(LEFT($O2603,FIND(" ",$O2603&amp;" ")-1),"/",REPT(" ",20)),21,20)))),0)&gt;$W2603,"Late","Same day"))</f>
        <v/>
      </c>
      <c r="AF2603" s="26" t="str">
        <f aca="false">IF($A2603="","",IFERROR(INDEX(Validation!$C$193:$C$217,MATCH($A2603,Validation!$A$193:$A$217,0)),IF(COUNTIF(Validation!$U$19:$U$178,$Z2603)&gt;0,$Z2603,IF(COUNTIF(Validation!$S$19:$S$178,$AI2603)=1,INDEX(Validation!$U$19:$U$178,MATCH($AI2603,Validation!$S$19:$S$178,0)),$Z2603))))</f>
        <v/>
      </c>
      <c r="AG2603" s="27" t="str">
        <f aca="false">IF(COUNTA($A2603:$U2603)=0,"",IF($A2603="","No name",IF($F2603="","No date",IF($W2603=0,"Date ilegible",IF(NOT(ISNUMBER($N2603)),"Hours no numéricas",IF($AA2603="NO MATCH","Person no identificada","OK"))))))</f>
        <v/>
      </c>
      <c r="AH2603" s="27" t="str">
        <f aca="false">IF($W2603=0,"No date",IF($W2603&lt;Validation!$B$3,"Before period",IF($W2603&gt;Validation!$C$3,"After period","In period")))</f>
        <v>No date</v>
      </c>
      <c r="AI2603" s="26" t="str">
        <f aca="false">IF($Y2603="","",TRIM(RIGHT(SUBSTITUTE($Y2603," ",REPT(" ",50)),50)))</f>
        <v/>
      </c>
      <c r="AJ2603" s="27" t="str">
        <f aca="false">IF($A2603="","",IF(NOT(ISERROR(MATCH($A2603,Validation!$A$193:$A$217,0))),"Manual mapping",IF(COUNTIF(Validation!$U$19:$U$178,$Z2603)&gt;0,"Direct",IF(COUNTIF(Validation!$S$19:$S$178,$AI2603)=1,"By surname","Unresolved"))))</f>
        <v/>
      </c>
      <c r="AK2603" s="28" t="str">
        <f aca="false">IF($L2603="","",IF(MATCH($L2603,$L$2:$L$3000,0)&lt;&gt;ROW()-1,"",COUNT($AK$1:$AK2602)+1))</f>
        <v/>
      </c>
      <c r="AL2603" s="28" t="str">
        <f aca="false">IF($G2603="","",IF(MATCH($G2603,$G$2:$G$3000,0)&lt;&gt;ROW()-1,"",COUNT($AL$1:$AL2602)+1))</f>
        <v/>
      </c>
      <c r="AM2603" s="28" t="str">
        <f aca="false">IF($H2603="","",IF(MATCH($H2603,$H$2:$H$3000,0)&lt;&gt;ROW()-1,"",COUNT($AM$1:$AM2602)+1))</f>
        <v/>
      </c>
      <c r="AN2603" s="28" t="str">
        <f aca="false">IF($I2603="","",IF(MATCH($I2603,$I$2:$I$3000,0)&lt;&gt;ROW()-1,"",COUNT($AN$1:$AN2602)+1))</f>
        <v/>
      </c>
      <c r="AO2603" s="28" t="str">
        <f aca="false">IF($Q2603="","",IF(MATCH($Q2603,$Q$2:$Q$3000,0)&lt;&gt;ROW()-1,"",COUNT($AO$1:$AO2602)+1))</f>
        <v/>
      </c>
    </row>
    <row r="2604" customFormat="false" ht="12.75" hidden="false" customHeight="true" outlineLevel="0" collapsed="false">
      <c r="W2604" s="24" t="n">
        <f aca="false">IF($F2604="",0,IFERROR(IF(ISNUMBER($F2604),INT($F2604),DATE(VALUE(MID(SUBSTITUTE(LEFT($F2604,FIND(" ",$F2604&amp;" ")-1),"/",REPT(" ",20)),41,20)),VALUE(LEFT(SUBSTITUTE(LEFT($F2604,FIND(" ",$F2604&amp;" ")-1),"/",REPT(" ",20)),20)),VALUE(MID(SUBSTITUTE(LEFT($F2604,FIND(" ",$F2604&amp;" ")-1),"/",REPT(" ",20)),21,20)))),0))</f>
        <v>0</v>
      </c>
      <c r="X2604" s="25" t="str">
        <f aca="false">IF(ISNUMBER($N2604),$N2604*Validation!$B$5,"")</f>
        <v/>
      </c>
      <c r="Y2604" s="26" t="str">
        <f aca="false">IF($A2604="","",SUBSTITUTE(SUBSTITUTE(SUBSTITUTE(SUBSTITUTE(SUBSTITUTE(SUBSTITUTE(SUBSTITUTE(UPPER(TRIM($A2604)),"Á","A"),"É","E"),"Í","I"),"Ó","O"),"Ú","U"),"Ñ","N"),"Ü","U"))</f>
        <v/>
      </c>
      <c r="Z2604" s="26" t="str">
        <f aca="false">IF($Y2604="","",LEFT($Y2604,1)&amp;" "&amp;TRIM(RIGHT(SUBSTITUTE($Y2604," ",REPT(" ",50)),50)))</f>
        <v/>
      </c>
      <c r="AA2604" s="27" t="str">
        <f aca="false">IF($AF2604="","",IF(COUNTIF(Validation!$U$19:$U$178,$AF2604)&gt;0,"OK","NO MATCH"))</f>
        <v/>
      </c>
      <c r="AB2604" s="27" t="str">
        <f aca="false">IF($W2604=0,"",IF(AND($W2604&gt;=Validation!$B$3,$W2604&lt;=Validation!$C$3),"Yes","No"))</f>
        <v/>
      </c>
      <c r="AC2604" s="26" t="str">
        <f aca="false">IF($A2604="","",$AF2604&amp;"|"&amp;TEXT($W2604,"yyyy-mm-dd")&amp;"|"&amp;$J2604&amp;"|"&amp;$N2604)</f>
        <v/>
      </c>
      <c r="AD2604" s="27" t="str">
        <f aca="false">IF($AC2604="","",IF(COUNTIF($AC$2:$AC$3000,$AC2604)&gt;1,"REVIEW","OK"))</f>
        <v/>
      </c>
      <c r="AE2604" s="27" t="str">
        <f aca="false">IF(OR($W2604=0,$O2604=""),"",IF(IFERROR(IF(ISNUMBER($O2604),INT($O2604),DATE(VALUE(MID(SUBSTITUTE(LEFT($O2604,FIND(" ",$O2604&amp;" ")-1),"/",REPT(" ",20)),41,20)),VALUE(LEFT(SUBSTITUTE(LEFT($O2604,FIND(" ",$O2604&amp;" ")-1),"/",REPT(" ",20)),20)),VALUE(MID(SUBSTITUTE(LEFT($O2604,FIND(" ",$O2604&amp;" ")-1),"/",REPT(" ",20)),21,20)))),0)&gt;$W2604,"Late","Same day"))</f>
        <v/>
      </c>
      <c r="AF2604" s="26" t="str">
        <f aca="false">IF($A2604="","",IFERROR(INDEX(Validation!$C$193:$C$217,MATCH($A2604,Validation!$A$193:$A$217,0)),IF(COUNTIF(Validation!$U$19:$U$178,$Z2604)&gt;0,$Z2604,IF(COUNTIF(Validation!$S$19:$S$178,$AI2604)=1,INDEX(Validation!$U$19:$U$178,MATCH($AI2604,Validation!$S$19:$S$178,0)),$Z2604))))</f>
        <v/>
      </c>
      <c r="AG2604" s="27" t="str">
        <f aca="false">IF(COUNTA($A2604:$U2604)=0,"",IF($A2604="","No name",IF($F2604="","No date",IF($W2604=0,"Date ilegible",IF(NOT(ISNUMBER($N2604)),"Hours no numéricas",IF($AA2604="NO MATCH","Person no identificada","OK"))))))</f>
        <v/>
      </c>
      <c r="AH2604" s="27" t="str">
        <f aca="false">IF($W2604=0,"No date",IF($W2604&lt;Validation!$B$3,"Before period",IF($W2604&gt;Validation!$C$3,"After period","In period")))</f>
        <v>No date</v>
      </c>
      <c r="AI2604" s="26" t="str">
        <f aca="false">IF($Y2604="","",TRIM(RIGHT(SUBSTITUTE($Y2604," ",REPT(" ",50)),50)))</f>
        <v/>
      </c>
      <c r="AJ2604" s="27" t="str">
        <f aca="false">IF($A2604="","",IF(NOT(ISERROR(MATCH($A2604,Validation!$A$193:$A$217,0))),"Manual mapping",IF(COUNTIF(Validation!$U$19:$U$178,$Z2604)&gt;0,"Direct",IF(COUNTIF(Validation!$S$19:$S$178,$AI2604)=1,"By surname","Unresolved"))))</f>
        <v/>
      </c>
      <c r="AK2604" s="28" t="str">
        <f aca="false">IF($L2604="","",IF(MATCH($L2604,$L$2:$L$3000,0)&lt;&gt;ROW()-1,"",COUNT($AK$1:$AK2603)+1))</f>
        <v/>
      </c>
      <c r="AL2604" s="28" t="str">
        <f aca="false">IF($G2604="","",IF(MATCH($G2604,$G$2:$G$3000,0)&lt;&gt;ROW()-1,"",COUNT($AL$1:$AL2603)+1))</f>
        <v/>
      </c>
      <c r="AM2604" s="28" t="str">
        <f aca="false">IF($H2604="","",IF(MATCH($H2604,$H$2:$H$3000,0)&lt;&gt;ROW()-1,"",COUNT($AM$1:$AM2603)+1))</f>
        <v/>
      </c>
      <c r="AN2604" s="28" t="str">
        <f aca="false">IF($I2604="","",IF(MATCH($I2604,$I$2:$I$3000,0)&lt;&gt;ROW()-1,"",COUNT($AN$1:$AN2603)+1))</f>
        <v/>
      </c>
      <c r="AO2604" s="28" t="str">
        <f aca="false">IF($Q2604="","",IF(MATCH($Q2604,$Q$2:$Q$3000,0)&lt;&gt;ROW()-1,"",COUNT($AO$1:$AO2603)+1))</f>
        <v/>
      </c>
    </row>
    <row r="2605" customFormat="false" ht="12.75" hidden="false" customHeight="true" outlineLevel="0" collapsed="false">
      <c r="W2605" s="24" t="n">
        <f aca="false">IF($F2605="",0,IFERROR(IF(ISNUMBER($F2605),INT($F2605),DATE(VALUE(MID(SUBSTITUTE(LEFT($F2605,FIND(" ",$F2605&amp;" ")-1),"/",REPT(" ",20)),41,20)),VALUE(LEFT(SUBSTITUTE(LEFT($F2605,FIND(" ",$F2605&amp;" ")-1),"/",REPT(" ",20)),20)),VALUE(MID(SUBSTITUTE(LEFT($F2605,FIND(" ",$F2605&amp;" ")-1),"/",REPT(" ",20)),21,20)))),0))</f>
        <v>0</v>
      </c>
      <c r="X2605" s="25" t="str">
        <f aca="false">IF(ISNUMBER($N2605),$N2605*Validation!$B$5,"")</f>
        <v/>
      </c>
      <c r="Y2605" s="26" t="str">
        <f aca="false">IF($A2605="","",SUBSTITUTE(SUBSTITUTE(SUBSTITUTE(SUBSTITUTE(SUBSTITUTE(SUBSTITUTE(SUBSTITUTE(UPPER(TRIM($A2605)),"Á","A"),"É","E"),"Í","I"),"Ó","O"),"Ú","U"),"Ñ","N"),"Ü","U"))</f>
        <v/>
      </c>
      <c r="Z2605" s="26" t="str">
        <f aca="false">IF($Y2605="","",LEFT($Y2605,1)&amp;" "&amp;TRIM(RIGHT(SUBSTITUTE($Y2605," ",REPT(" ",50)),50)))</f>
        <v/>
      </c>
      <c r="AA2605" s="27" t="str">
        <f aca="false">IF($AF2605="","",IF(COUNTIF(Validation!$U$19:$U$178,$AF2605)&gt;0,"OK","NO MATCH"))</f>
        <v/>
      </c>
      <c r="AB2605" s="27" t="str">
        <f aca="false">IF($W2605=0,"",IF(AND($W2605&gt;=Validation!$B$3,$W2605&lt;=Validation!$C$3),"Yes","No"))</f>
        <v/>
      </c>
      <c r="AC2605" s="26" t="str">
        <f aca="false">IF($A2605="","",$AF2605&amp;"|"&amp;TEXT($W2605,"yyyy-mm-dd")&amp;"|"&amp;$J2605&amp;"|"&amp;$N2605)</f>
        <v/>
      </c>
      <c r="AD2605" s="27" t="str">
        <f aca="false">IF($AC2605="","",IF(COUNTIF($AC$2:$AC$3000,$AC2605)&gt;1,"REVIEW","OK"))</f>
        <v/>
      </c>
      <c r="AE2605" s="27" t="str">
        <f aca="false">IF(OR($W2605=0,$O2605=""),"",IF(IFERROR(IF(ISNUMBER($O2605),INT($O2605),DATE(VALUE(MID(SUBSTITUTE(LEFT($O2605,FIND(" ",$O2605&amp;" ")-1),"/",REPT(" ",20)),41,20)),VALUE(LEFT(SUBSTITUTE(LEFT($O2605,FIND(" ",$O2605&amp;" ")-1),"/",REPT(" ",20)),20)),VALUE(MID(SUBSTITUTE(LEFT($O2605,FIND(" ",$O2605&amp;" ")-1),"/",REPT(" ",20)),21,20)))),0)&gt;$W2605,"Late","Same day"))</f>
        <v/>
      </c>
      <c r="AF2605" s="26" t="str">
        <f aca="false">IF($A2605="","",IFERROR(INDEX(Validation!$C$193:$C$217,MATCH($A2605,Validation!$A$193:$A$217,0)),IF(COUNTIF(Validation!$U$19:$U$178,$Z2605)&gt;0,$Z2605,IF(COUNTIF(Validation!$S$19:$S$178,$AI2605)=1,INDEX(Validation!$U$19:$U$178,MATCH($AI2605,Validation!$S$19:$S$178,0)),$Z2605))))</f>
        <v/>
      </c>
      <c r="AG2605" s="27" t="str">
        <f aca="false">IF(COUNTA($A2605:$U2605)=0,"",IF($A2605="","No name",IF($F2605="","No date",IF($W2605=0,"Date ilegible",IF(NOT(ISNUMBER($N2605)),"Hours no numéricas",IF($AA2605="NO MATCH","Person no identificada","OK"))))))</f>
        <v/>
      </c>
      <c r="AH2605" s="27" t="str">
        <f aca="false">IF($W2605=0,"No date",IF($W2605&lt;Validation!$B$3,"Before period",IF($W2605&gt;Validation!$C$3,"After period","In period")))</f>
        <v>No date</v>
      </c>
      <c r="AI2605" s="26" t="str">
        <f aca="false">IF($Y2605="","",TRIM(RIGHT(SUBSTITUTE($Y2605," ",REPT(" ",50)),50)))</f>
        <v/>
      </c>
      <c r="AJ2605" s="27" t="str">
        <f aca="false">IF($A2605="","",IF(NOT(ISERROR(MATCH($A2605,Validation!$A$193:$A$217,0))),"Manual mapping",IF(COUNTIF(Validation!$U$19:$U$178,$Z2605)&gt;0,"Direct",IF(COUNTIF(Validation!$S$19:$S$178,$AI2605)=1,"By surname","Unresolved"))))</f>
        <v/>
      </c>
      <c r="AK2605" s="28" t="str">
        <f aca="false">IF($L2605="","",IF(MATCH($L2605,$L$2:$L$3000,0)&lt;&gt;ROW()-1,"",COUNT($AK$1:$AK2604)+1))</f>
        <v/>
      </c>
      <c r="AL2605" s="28" t="str">
        <f aca="false">IF($G2605="","",IF(MATCH($G2605,$G$2:$G$3000,0)&lt;&gt;ROW()-1,"",COUNT($AL$1:$AL2604)+1))</f>
        <v/>
      </c>
      <c r="AM2605" s="28" t="str">
        <f aca="false">IF($H2605="","",IF(MATCH($H2605,$H$2:$H$3000,0)&lt;&gt;ROW()-1,"",COUNT($AM$1:$AM2604)+1))</f>
        <v/>
      </c>
      <c r="AN2605" s="28" t="str">
        <f aca="false">IF($I2605="","",IF(MATCH($I2605,$I$2:$I$3000,0)&lt;&gt;ROW()-1,"",COUNT($AN$1:$AN2604)+1))</f>
        <v/>
      </c>
      <c r="AO2605" s="28" t="str">
        <f aca="false">IF($Q2605="","",IF(MATCH($Q2605,$Q$2:$Q$3000,0)&lt;&gt;ROW()-1,"",COUNT($AO$1:$AO2604)+1))</f>
        <v/>
      </c>
    </row>
    <row r="2606" customFormat="false" ht="12.75" hidden="false" customHeight="true" outlineLevel="0" collapsed="false">
      <c r="W2606" s="24" t="n">
        <f aca="false">IF($F2606="",0,IFERROR(IF(ISNUMBER($F2606),INT($F2606),DATE(VALUE(MID(SUBSTITUTE(LEFT($F2606,FIND(" ",$F2606&amp;" ")-1),"/",REPT(" ",20)),41,20)),VALUE(LEFT(SUBSTITUTE(LEFT($F2606,FIND(" ",$F2606&amp;" ")-1),"/",REPT(" ",20)),20)),VALUE(MID(SUBSTITUTE(LEFT($F2606,FIND(" ",$F2606&amp;" ")-1),"/",REPT(" ",20)),21,20)))),0))</f>
        <v>0</v>
      </c>
      <c r="X2606" s="25" t="str">
        <f aca="false">IF(ISNUMBER($N2606),$N2606*Validation!$B$5,"")</f>
        <v/>
      </c>
      <c r="Y2606" s="26" t="str">
        <f aca="false">IF($A2606="","",SUBSTITUTE(SUBSTITUTE(SUBSTITUTE(SUBSTITUTE(SUBSTITUTE(SUBSTITUTE(SUBSTITUTE(UPPER(TRIM($A2606)),"Á","A"),"É","E"),"Í","I"),"Ó","O"),"Ú","U"),"Ñ","N"),"Ü","U"))</f>
        <v/>
      </c>
      <c r="Z2606" s="26" t="str">
        <f aca="false">IF($Y2606="","",LEFT($Y2606,1)&amp;" "&amp;TRIM(RIGHT(SUBSTITUTE($Y2606," ",REPT(" ",50)),50)))</f>
        <v/>
      </c>
      <c r="AA2606" s="27" t="str">
        <f aca="false">IF($AF2606="","",IF(COUNTIF(Validation!$U$19:$U$178,$AF2606)&gt;0,"OK","NO MATCH"))</f>
        <v/>
      </c>
      <c r="AB2606" s="27" t="str">
        <f aca="false">IF($W2606=0,"",IF(AND($W2606&gt;=Validation!$B$3,$W2606&lt;=Validation!$C$3),"Yes","No"))</f>
        <v/>
      </c>
      <c r="AC2606" s="26" t="str">
        <f aca="false">IF($A2606="","",$AF2606&amp;"|"&amp;TEXT($W2606,"yyyy-mm-dd")&amp;"|"&amp;$J2606&amp;"|"&amp;$N2606)</f>
        <v/>
      </c>
      <c r="AD2606" s="27" t="str">
        <f aca="false">IF($AC2606="","",IF(COUNTIF($AC$2:$AC$3000,$AC2606)&gt;1,"REVIEW","OK"))</f>
        <v/>
      </c>
      <c r="AE2606" s="27" t="str">
        <f aca="false">IF(OR($W2606=0,$O2606=""),"",IF(IFERROR(IF(ISNUMBER($O2606),INT($O2606),DATE(VALUE(MID(SUBSTITUTE(LEFT($O2606,FIND(" ",$O2606&amp;" ")-1),"/",REPT(" ",20)),41,20)),VALUE(LEFT(SUBSTITUTE(LEFT($O2606,FIND(" ",$O2606&amp;" ")-1),"/",REPT(" ",20)),20)),VALUE(MID(SUBSTITUTE(LEFT($O2606,FIND(" ",$O2606&amp;" ")-1),"/",REPT(" ",20)),21,20)))),0)&gt;$W2606,"Late","Same day"))</f>
        <v/>
      </c>
      <c r="AF2606" s="26" t="str">
        <f aca="false">IF($A2606="","",IFERROR(INDEX(Validation!$C$193:$C$217,MATCH($A2606,Validation!$A$193:$A$217,0)),IF(COUNTIF(Validation!$U$19:$U$178,$Z2606)&gt;0,$Z2606,IF(COUNTIF(Validation!$S$19:$S$178,$AI2606)=1,INDEX(Validation!$U$19:$U$178,MATCH($AI2606,Validation!$S$19:$S$178,0)),$Z2606))))</f>
        <v/>
      </c>
      <c r="AG2606" s="27" t="str">
        <f aca="false">IF(COUNTA($A2606:$U2606)=0,"",IF($A2606="","No name",IF($F2606="","No date",IF($W2606=0,"Date ilegible",IF(NOT(ISNUMBER($N2606)),"Hours no numéricas",IF($AA2606="NO MATCH","Person no identificada","OK"))))))</f>
        <v/>
      </c>
      <c r="AH2606" s="27" t="str">
        <f aca="false">IF($W2606=0,"No date",IF($W2606&lt;Validation!$B$3,"Before period",IF($W2606&gt;Validation!$C$3,"After period","In period")))</f>
        <v>No date</v>
      </c>
      <c r="AI2606" s="26" t="str">
        <f aca="false">IF($Y2606="","",TRIM(RIGHT(SUBSTITUTE($Y2606," ",REPT(" ",50)),50)))</f>
        <v/>
      </c>
      <c r="AJ2606" s="27" t="str">
        <f aca="false">IF($A2606="","",IF(NOT(ISERROR(MATCH($A2606,Validation!$A$193:$A$217,0))),"Manual mapping",IF(COUNTIF(Validation!$U$19:$U$178,$Z2606)&gt;0,"Direct",IF(COUNTIF(Validation!$S$19:$S$178,$AI2606)=1,"By surname","Unresolved"))))</f>
        <v/>
      </c>
      <c r="AK2606" s="28" t="str">
        <f aca="false">IF($L2606="","",IF(MATCH($L2606,$L$2:$L$3000,0)&lt;&gt;ROW()-1,"",COUNT($AK$1:$AK2605)+1))</f>
        <v/>
      </c>
      <c r="AL2606" s="28" t="str">
        <f aca="false">IF($G2606="","",IF(MATCH($G2606,$G$2:$G$3000,0)&lt;&gt;ROW()-1,"",COUNT($AL$1:$AL2605)+1))</f>
        <v/>
      </c>
      <c r="AM2606" s="28" t="str">
        <f aca="false">IF($H2606="","",IF(MATCH($H2606,$H$2:$H$3000,0)&lt;&gt;ROW()-1,"",COUNT($AM$1:$AM2605)+1))</f>
        <v/>
      </c>
      <c r="AN2606" s="28" t="str">
        <f aca="false">IF($I2606="","",IF(MATCH($I2606,$I$2:$I$3000,0)&lt;&gt;ROW()-1,"",COUNT($AN$1:$AN2605)+1))</f>
        <v/>
      </c>
      <c r="AO2606" s="28" t="str">
        <f aca="false">IF($Q2606="","",IF(MATCH($Q2606,$Q$2:$Q$3000,0)&lt;&gt;ROW()-1,"",COUNT($AO$1:$AO2605)+1))</f>
        <v/>
      </c>
    </row>
    <row r="2607" customFormat="false" ht="12.75" hidden="false" customHeight="true" outlineLevel="0" collapsed="false">
      <c r="W2607" s="24" t="n">
        <f aca="false">IF($F2607="",0,IFERROR(IF(ISNUMBER($F2607),INT($F2607),DATE(VALUE(MID(SUBSTITUTE(LEFT($F2607,FIND(" ",$F2607&amp;" ")-1),"/",REPT(" ",20)),41,20)),VALUE(LEFT(SUBSTITUTE(LEFT($F2607,FIND(" ",$F2607&amp;" ")-1),"/",REPT(" ",20)),20)),VALUE(MID(SUBSTITUTE(LEFT($F2607,FIND(" ",$F2607&amp;" ")-1),"/",REPT(" ",20)),21,20)))),0))</f>
        <v>0</v>
      </c>
      <c r="X2607" s="25" t="str">
        <f aca="false">IF(ISNUMBER($N2607),$N2607*Validation!$B$5,"")</f>
        <v/>
      </c>
      <c r="Y2607" s="26" t="str">
        <f aca="false">IF($A2607="","",SUBSTITUTE(SUBSTITUTE(SUBSTITUTE(SUBSTITUTE(SUBSTITUTE(SUBSTITUTE(SUBSTITUTE(UPPER(TRIM($A2607)),"Á","A"),"É","E"),"Í","I"),"Ó","O"),"Ú","U"),"Ñ","N"),"Ü","U"))</f>
        <v/>
      </c>
      <c r="Z2607" s="26" t="str">
        <f aca="false">IF($Y2607="","",LEFT($Y2607,1)&amp;" "&amp;TRIM(RIGHT(SUBSTITUTE($Y2607," ",REPT(" ",50)),50)))</f>
        <v/>
      </c>
      <c r="AA2607" s="27" t="str">
        <f aca="false">IF($AF2607="","",IF(COUNTIF(Validation!$U$19:$U$178,$AF2607)&gt;0,"OK","NO MATCH"))</f>
        <v/>
      </c>
      <c r="AB2607" s="27" t="str">
        <f aca="false">IF($W2607=0,"",IF(AND($W2607&gt;=Validation!$B$3,$W2607&lt;=Validation!$C$3),"Yes","No"))</f>
        <v/>
      </c>
      <c r="AC2607" s="26" t="str">
        <f aca="false">IF($A2607="","",$AF2607&amp;"|"&amp;TEXT($W2607,"yyyy-mm-dd")&amp;"|"&amp;$J2607&amp;"|"&amp;$N2607)</f>
        <v/>
      </c>
      <c r="AD2607" s="27" t="str">
        <f aca="false">IF($AC2607="","",IF(COUNTIF($AC$2:$AC$3000,$AC2607)&gt;1,"REVIEW","OK"))</f>
        <v/>
      </c>
      <c r="AE2607" s="27" t="str">
        <f aca="false">IF(OR($W2607=0,$O2607=""),"",IF(IFERROR(IF(ISNUMBER($O2607),INT($O2607),DATE(VALUE(MID(SUBSTITUTE(LEFT($O2607,FIND(" ",$O2607&amp;" ")-1),"/",REPT(" ",20)),41,20)),VALUE(LEFT(SUBSTITUTE(LEFT($O2607,FIND(" ",$O2607&amp;" ")-1),"/",REPT(" ",20)),20)),VALUE(MID(SUBSTITUTE(LEFT($O2607,FIND(" ",$O2607&amp;" ")-1),"/",REPT(" ",20)),21,20)))),0)&gt;$W2607,"Late","Same day"))</f>
        <v/>
      </c>
      <c r="AF2607" s="26" t="str">
        <f aca="false">IF($A2607="","",IFERROR(INDEX(Validation!$C$193:$C$217,MATCH($A2607,Validation!$A$193:$A$217,0)),IF(COUNTIF(Validation!$U$19:$U$178,$Z2607)&gt;0,$Z2607,IF(COUNTIF(Validation!$S$19:$S$178,$AI2607)=1,INDEX(Validation!$U$19:$U$178,MATCH($AI2607,Validation!$S$19:$S$178,0)),$Z2607))))</f>
        <v/>
      </c>
      <c r="AG2607" s="27" t="str">
        <f aca="false">IF(COUNTA($A2607:$U2607)=0,"",IF($A2607="","No name",IF($F2607="","No date",IF($W2607=0,"Date ilegible",IF(NOT(ISNUMBER($N2607)),"Hours no numéricas",IF($AA2607="NO MATCH","Person no identificada","OK"))))))</f>
        <v/>
      </c>
      <c r="AH2607" s="27" t="str">
        <f aca="false">IF($W2607=0,"No date",IF($W2607&lt;Validation!$B$3,"Before period",IF($W2607&gt;Validation!$C$3,"After period","In period")))</f>
        <v>No date</v>
      </c>
      <c r="AI2607" s="26" t="str">
        <f aca="false">IF($Y2607="","",TRIM(RIGHT(SUBSTITUTE($Y2607," ",REPT(" ",50)),50)))</f>
        <v/>
      </c>
      <c r="AJ2607" s="27" t="str">
        <f aca="false">IF($A2607="","",IF(NOT(ISERROR(MATCH($A2607,Validation!$A$193:$A$217,0))),"Manual mapping",IF(COUNTIF(Validation!$U$19:$U$178,$Z2607)&gt;0,"Direct",IF(COUNTIF(Validation!$S$19:$S$178,$AI2607)=1,"By surname","Unresolved"))))</f>
        <v/>
      </c>
      <c r="AK2607" s="28" t="str">
        <f aca="false">IF($L2607="","",IF(MATCH($L2607,$L$2:$L$3000,0)&lt;&gt;ROW()-1,"",COUNT($AK$1:$AK2606)+1))</f>
        <v/>
      </c>
      <c r="AL2607" s="28" t="str">
        <f aca="false">IF($G2607="","",IF(MATCH($G2607,$G$2:$G$3000,0)&lt;&gt;ROW()-1,"",COUNT($AL$1:$AL2606)+1))</f>
        <v/>
      </c>
      <c r="AM2607" s="28" t="str">
        <f aca="false">IF($H2607="","",IF(MATCH($H2607,$H$2:$H$3000,0)&lt;&gt;ROW()-1,"",COUNT($AM$1:$AM2606)+1))</f>
        <v/>
      </c>
      <c r="AN2607" s="28" t="str">
        <f aca="false">IF($I2607="","",IF(MATCH($I2607,$I$2:$I$3000,0)&lt;&gt;ROW()-1,"",COUNT($AN$1:$AN2606)+1))</f>
        <v/>
      </c>
      <c r="AO2607" s="28" t="str">
        <f aca="false">IF($Q2607="","",IF(MATCH($Q2607,$Q$2:$Q$3000,0)&lt;&gt;ROW()-1,"",COUNT($AO$1:$AO2606)+1))</f>
        <v/>
      </c>
    </row>
    <row r="2608" customFormat="false" ht="12.75" hidden="false" customHeight="true" outlineLevel="0" collapsed="false">
      <c r="W2608" s="24" t="n">
        <f aca="false">IF($F2608="",0,IFERROR(IF(ISNUMBER($F2608),INT($F2608),DATE(VALUE(MID(SUBSTITUTE(LEFT($F2608,FIND(" ",$F2608&amp;" ")-1),"/",REPT(" ",20)),41,20)),VALUE(LEFT(SUBSTITUTE(LEFT($F2608,FIND(" ",$F2608&amp;" ")-1),"/",REPT(" ",20)),20)),VALUE(MID(SUBSTITUTE(LEFT($F2608,FIND(" ",$F2608&amp;" ")-1),"/",REPT(" ",20)),21,20)))),0))</f>
        <v>0</v>
      </c>
      <c r="X2608" s="25" t="str">
        <f aca="false">IF(ISNUMBER($N2608),$N2608*Validation!$B$5,"")</f>
        <v/>
      </c>
      <c r="Y2608" s="26" t="str">
        <f aca="false">IF($A2608="","",SUBSTITUTE(SUBSTITUTE(SUBSTITUTE(SUBSTITUTE(SUBSTITUTE(SUBSTITUTE(SUBSTITUTE(UPPER(TRIM($A2608)),"Á","A"),"É","E"),"Í","I"),"Ó","O"),"Ú","U"),"Ñ","N"),"Ü","U"))</f>
        <v/>
      </c>
      <c r="Z2608" s="26" t="str">
        <f aca="false">IF($Y2608="","",LEFT($Y2608,1)&amp;" "&amp;TRIM(RIGHT(SUBSTITUTE($Y2608," ",REPT(" ",50)),50)))</f>
        <v/>
      </c>
      <c r="AA2608" s="27" t="str">
        <f aca="false">IF($AF2608="","",IF(COUNTIF(Validation!$U$19:$U$178,$AF2608)&gt;0,"OK","NO MATCH"))</f>
        <v/>
      </c>
      <c r="AB2608" s="27" t="str">
        <f aca="false">IF($W2608=0,"",IF(AND($W2608&gt;=Validation!$B$3,$W2608&lt;=Validation!$C$3),"Yes","No"))</f>
        <v/>
      </c>
      <c r="AC2608" s="26" t="str">
        <f aca="false">IF($A2608="","",$AF2608&amp;"|"&amp;TEXT($W2608,"yyyy-mm-dd")&amp;"|"&amp;$J2608&amp;"|"&amp;$N2608)</f>
        <v/>
      </c>
      <c r="AD2608" s="27" t="str">
        <f aca="false">IF($AC2608="","",IF(COUNTIF($AC$2:$AC$3000,$AC2608)&gt;1,"REVIEW","OK"))</f>
        <v/>
      </c>
      <c r="AE2608" s="27" t="str">
        <f aca="false">IF(OR($W2608=0,$O2608=""),"",IF(IFERROR(IF(ISNUMBER($O2608),INT($O2608),DATE(VALUE(MID(SUBSTITUTE(LEFT($O2608,FIND(" ",$O2608&amp;" ")-1),"/",REPT(" ",20)),41,20)),VALUE(LEFT(SUBSTITUTE(LEFT($O2608,FIND(" ",$O2608&amp;" ")-1),"/",REPT(" ",20)),20)),VALUE(MID(SUBSTITUTE(LEFT($O2608,FIND(" ",$O2608&amp;" ")-1),"/",REPT(" ",20)),21,20)))),0)&gt;$W2608,"Late","Same day"))</f>
        <v/>
      </c>
      <c r="AF2608" s="26" t="str">
        <f aca="false">IF($A2608="","",IFERROR(INDEX(Validation!$C$193:$C$217,MATCH($A2608,Validation!$A$193:$A$217,0)),IF(COUNTIF(Validation!$U$19:$U$178,$Z2608)&gt;0,$Z2608,IF(COUNTIF(Validation!$S$19:$S$178,$AI2608)=1,INDEX(Validation!$U$19:$U$178,MATCH($AI2608,Validation!$S$19:$S$178,0)),$Z2608))))</f>
        <v/>
      </c>
      <c r="AG2608" s="27" t="str">
        <f aca="false">IF(COUNTA($A2608:$U2608)=0,"",IF($A2608="","No name",IF($F2608="","No date",IF($W2608=0,"Date ilegible",IF(NOT(ISNUMBER($N2608)),"Hours no numéricas",IF($AA2608="NO MATCH","Person no identificada","OK"))))))</f>
        <v/>
      </c>
      <c r="AH2608" s="27" t="str">
        <f aca="false">IF($W2608=0,"No date",IF($W2608&lt;Validation!$B$3,"Before period",IF($W2608&gt;Validation!$C$3,"After period","In period")))</f>
        <v>No date</v>
      </c>
      <c r="AI2608" s="26" t="str">
        <f aca="false">IF($Y2608="","",TRIM(RIGHT(SUBSTITUTE($Y2608," ",REPT(" ",50)),50)))</f>
        <v/>
      </c>
      <c r="AJ2608" s="27" t="str">
        <f aca="false">IF($A2608="","",IF(NOT(ISERROR(MATCH($A2608,Validation!$A$193:$A$217,0))),"Manual mapping",IF(COUNTIF(Validation!$U$19:$U$178,$Z2608)&gt;0,"Direct",IF(COUNTIF(Validation!$S$19:$S$178,$AI2608)=1,"By surname","Unresolved"))))</f>
        <v/>
      </c>
      <c r="AK2608" s="28" t="str">
        <f aca="false">IF($L2608="","",IF(MATCH($L2608,$L$2:$L$3000,0)&lt;&gt;ROW()-1,"",COUNT($AK$1:$AK2607)+1))</f>
        <v/>
      </c>
      <c r="AL2608" s="28" t="str">
        <f aca="false">IF($G2608="","",IF(MATCH($G2608,$G$2:$G$3000,0)&lt;&gt;ROW()-1,"",COUNT($AL$1:$AL2607)+1))</f>
        <v/>
      </c>
      <c r="AM2608" s="28" t="str">
        <f aca="false">IF($H2608="","",IF(MATCH($H2608,$H$2:$H$3000,0)&lt;&gt;ROW()-1,"",COUNT($AM$1:$AM2607)+1))</f>
        <v/>
      </c>
      <c r="AN2608" s="28" t="str">
        <f aca="false">IF($I2608="","",IF(MATCH($I2608,$I$2:$I$3000,0)&lt;&gt;ROW()-1,"",COUNT($AN$1:$AN2607)+1))</f>
        <v/>
      </c>
      <c r="AO2608" s="28" t="str">
        <f aca="false">IF($Q2608="","",IF(MATCH($Q2608,$Q$2:$Q$3000,0)&lt;&gt;ROW()-1,"",COUNT($AO$1:$AO2607)+1))</f>
        <v/>
      </c>
    </row>
    <row r="2609" customFormat="false" ht="12.75" hidden="false" customHeight="true" outlineLevel="0" collapsed="false">
      <c r="W2609" s="24" t="n">
        <f aca="false">IF($F2609="",0,IFERROR(IF(ISNUMBER($F2609),INT($F2609),DATE(VALUE(MID(SUBSTITUTE(LEFT($F2609,FIND(" ",$F2609&amp;" ")-1),"/",REPT(" ",20)),41,20)),VALUE(LEFT(SUBSTITUTE(LEFT($F2609,FIND(" ",$F2609&amp;" ")-1),"/",REPT(" ",20)),20)),VALUE(MID(SUBSTITUTE(LEFT($F2609,FIND(" ",$F2609&amp;" ")-1),"/",REPT(" ",20)),21,20)))),0))</f>
        <v>0</v>
      </c>
      <c r="X2609" s="25" t="str">
        <f aca="false">IF(ISNUMBER($N2609),$N2609*Validation!$B$5,"")</f>
        <v/>
      </c>
      <c r="Y2609" s="26" t="str">
        <f aca="false">IF($A2609="","",SUBSTITUTE(SUBSTITUTE(SUBSTITUTE(SUBSTITUTE(SUBSTITUTE(SUBSTITUTE(SUBSTITUTE(UPPER(TRIM($A2609)),"Á","A"),"É","E"),"Í","I"),"Ó","O"),"Ú","U"),"Ñ","N"),"Ü","U"))</f>
        <v/>
      </c>
      <c r="Z2609" s="26" t="str">
        <f aca="false">IF($Y2609="","",LEFT($Y2609,1)&amp;" "&amp;TRIM(RIGHT(SUBSTITUTE($Y2609," ",REPT(" ",50)),50)))</f>
        <v/>
      </c>
      <c r="AA2609" s="27" t="str">
        <f aca="false">IF($AF2609="","",IF(COUNTIF(Validation!$U$19:$U$178,$AF2609)&gt;0,"OK","NO MATCH"))</f>
        <v/>
      </c>
      <c r="AB2609" s="27" t="str">
        <f aca="false">IF($W2609=0,"",IF(AND($W2609&gt;=Validation!$B$3,$W2609&lt;=Validation!$C$3),"Yes","No"))</f>
        <v/>
      </c>
      <c r="AC2609" s="26" t="str">
        <f aca="false">IF($A2609="","",$AF2609&amp;"|"&amp;TEXT($W2609,"yyyy-mm-dd")&amp;"|"&amp;$J2609&amp;"|"&amp;$N2609)</f>
        <v/>
      </c>
      <c r="AD2609" s="27" t="str">
        <f aca="false">IF($AC2609="","",IF(COUNTIF($AC$2:$AC$3000,$AC2609)&gt;1,"REVIEW","OK"))</f>
        <v/>
      </c>
      <c r="AE2609" s="27" t="str">
        <f aca="false">IF(OR($W2609=0,$O2609=""),"",IF(IFERROR(IF(ISNUMBER($O2609),INT($O2609),DATE(VALUE(MID(SUBSTITUTE(LEFT($O2609,FIND(" ",$O2609&amp;" ")-1),"/",REPT(" ",20)),41,20)),VALUE(LEFT(SUBSTITUTE(LEFT($O2609,FIND(" ",$O2609&amp;" ")-1),"/",REPT(" ",20)),20)),VALUE(MID(SUBSTITUTE(LEFT($O2609,FIND(" ",$O2609&amp;" ")-1),"/",REPT(" ",20)),21,20)))),0)&gt;$W2609,"Late","Same day"))</f>
        <v/>
      </c>
      <c r="AF2609" s="26" t="str">
        <f aca="false">IF($A2609="","",IFERROR(INDEX(Validation!$C$193:$C$217,MATCH($A2609,Validation!$A$193:$A$217,0)),IF(COUNTIF(Validation!$U$19:$U$178,$Z2609)&gt;0,$Z2609,IF(COUNTIF(Validation!$S$19:$S$178,$AI2609)=1,INDEX(Validation!$U$19:$U$178,MATCH($AI2609,Validation!$S$19:$S$178,0)),$Z2609))))</f>
        <v/>
      </c>
      <c r="AG2609" s="27" t="str">
        <f aca="false">IF(COUNTA($A2609:$U2609)=0,"",IF($A2609="","No name",IF($F2609="","No date",IF($W2609=0,"Date ilegible",IF(NOT(ISNUMBER($N2609)),"Hours no numéricas",IF($AA2609="NO MATCH","Person no identificada","OK"))))))</f>
        <v/>
      </c>
      <c r="AH2609" s="27" t="str">
        <f aca="false">IF($W2609=0,"No date",IF($W2609&lt;Validation!$B$3,"Before period",IF($W2609&gt;Validation!$C$3,"After period","In period")))</f>
        <v>No date</v>
      </c>
      <c r="AI2609" s="26" t="str">
        <f aca="false">IF($Y2609="","",TRIM(RIGHT(SUBSTITUTE($Y2609," ",REPT(" ",50)),50)))</f>
        <v/>
      </c>
      <c r="AJ2609" s="27" t="str">
        <f aca="false">IF($A2609="","",IF(NOT(ISERROR(MATCH($A2609,Validation!$A$193:$A$217,0))),"Manual mapping",IF(COUNTIF(Validation!$U$19:$U$178,$Z2609)&gt;0,"Direct",IF(COUNTIF(Validation!$S$19:$S$178,$AI2609)=1,"By surname","Unresolved"))))</f>
        <v/>
      </c>
      <c r="AK2609" s="28" t="str">
        <f aca="false">IF($L2609="","",IF(MATCH($L2609,$L$2:$L$3000,0)&lt;&gt;ROW()-1,"",COUNT($AK$1:$AK2608)+1))</f>
        <v/>
      </c>
      <c r="AL2609" s="28" t="str">
        <f aca="false">IF($G2609="","",IF(MATCH($G2609,$G$2:$G$3000,0)&lt;&gt;ROW()-1,"",COUNT($AL$1:$AL2608)+1))</f>
        <v/>
      </c>
      <c r="AM2609" s="28" t="str">
        <f aca="false">IF($H2609="","",IF(MATCH($H2609,$H$2:$H$3000,0)&lt;&gt;ROW()-1,"",COUNT($AM$1:$AM2608)+1))</f>
        <v/>
      </c>
      <c r="AN2609" s="28" t="str">
        <f aca="false">IF($I2609="","",IF(MATCH($I2609,$I$2:$I$3000,0)&lt;&gt;ROW()-1,"",COUNT($AN$1:$AN2608)+1))</f>
        <v/>
      </c>
      <c r="AO2609" s="28" t="str">
        <f aca="false">IF($Q2609="","",IF(MATCH($Q2609,$Q$2:$Q$3000,0)&lt;&gt;ROW()-1,"",COUNT($AO$1:$AO2608)+1))</f>
        <v/>
      </c>
    </row>
    <row r="2610" customFormat="false" ht="12.75" hidden="false" customHeight="true" outlineLevel="0" collapsed="false">
      <c r="W2610" s="24" t="n">
        <f aca="false">IF($F2610="",0,IFERROR(IF(ISNUMBER($F2610),INT($F2610),DATE(VALUE(MID(SUBSTITUTE(LEFT($F2610,FIND(" ",$F2610&amp;" ")-1),"/",REPT(" ",20)),41,20)),VALUE(LEFT(SUBSTITUTE(LEFT($F2610,FIND(" ",$F2610&amp;" ")-1),"/",REPT(" ",20)),20)),VALUE(MID(SUBSTITUTE(LEFT($F2610,FIND(" ",$F2610&amp;" ")-1),"/",REPT(" ",20)),21,20)))),0))</f>
        <v>0</v>
      </c>
      <c r="X2610" s="25" t="str">
        <f aca="false">IF(ISNUMBER($N2610),$N2610*Validation!$B$5,"")</f>
        <v/>
      </c>
      <c r="Y2610" s="26" t="str">
        <f aca="false">IF($A2610="","",SUBSTITUTE(SUBSTITUTE(SUBSTITUTE(SUBSTITUTE(SUBSTITUTE(SUBSTITUTE(SUBSTITUTE(UPPER(TRIM($A2610)),"Á","A"),"É","E"),"Í","I"),"Ó","O"),"Ú","U"),"Ñ","N"),"Ü","U"))</f>
        <v/>
      </c>
      <c r="Z2610" s="26" t="str">
        <f aca="false">IF($Y2610="","",LEFT($Y2610,1)&amp;" "&amp;TRIM(RIGHT(SUBSTITUTE($Y2610," ",REPT(" ",50)),50)))</f>
        <v/>
      </c>
      <c r="AA2610" s="27" t="str">
        <f aca="false">IF($AF2610="","",IF(COUNTIF(Validation!$U$19:$U$178,$AF2610)&gt;0,"OK","NO MATCH"))</f>
        <v/>
      </c>
      <c r="AB2610" s="27" t="str">
        <f aca="false">IF($W2610=0,"",IF(AND($W2610&gt;=Validation!$B$3,$W2610&lt;=Validation!$C$3),"Yes","No"))</f>
        <v/>
      </c>
      <c r="AC2610" s="26" t="str">
        <f aca="false">IF($A2610="","",$AF2610&amp;"|"&amp;TEXT($W2610,"yyyy-mm-dd")&amp;"|"&amp;$J2610&amp;"|"&amp;$N2610)</f>
        <v/>
      </c>
      <c r="AD2610" s="27" t="str">
        <f aca="false">IF($AC2610="","",IF(COUNTIF($AC$2:$AC$3000,$AC2610)&gt;1,"REVIEW","OK"))</f>
        <v/>
      </c>
      <c r="AE2610" s="27" t="str">
        <f aca="false">IF(OR($W2610=0,$O2610=""),"",IF(IFERROR(IF(ISNUMBER($O2610),INT($O2610),DATE(VALUE(MID(SUBSTITUTE(LEFT($O2610,FIND(" ",$O2610&amp;" ")-1),"/",REPT(" ",20)),41,20)),VALUE(LEFT(SUBSTITUTE(LEFT($O2610,FIND(" ",$O2610&amp;" ")-1),"/",REPT(" ",20)),20)),VALUE(MID(SUBSTITUTE(LEFT($O2610,FIND(" ",$O2610&amp;" ")-1),"/",REPT(" ",20)),21,20)))),0)&gt;$W2610,"Late","Same day"))</f>
        <v/>
      </c>
      <c r="AF2610" s="26" t="str">
        <f aca="false">IF($A2610="","",IFERROR(INDEX(Validation!$C$193:$C$217,MATCH($A2610,Validation!$A$193:$A$217,0)),IF(COUNTIF(Validation!$U$19:$U$178,$Z2610)&gt;0,$Z2610,IF(COUNTIF(Validation!$S$19:$S$178,$AI2610)=1,INDEX(Validation!$U$19:$U$178,MATCH($AI2610,Validation!$S$19:$S$178,0)),$Z2610))))</f>
        <v/>
      </c>
      <c r="AG2610" s="27" t="str">
        <f aca="false">IF(COUNTA($A2610:$U2610)=0,"",IF($A2610="","No name",IF($F2610="","No date",IF($W2610=0,"Date ilegible",IF(NOT(ISNUMBER($N2610)),"Hours no numéricas",IF($AA2610="NO MATCH","Person no identificada","OK"))))))</f>
        <v/>
      </c>
      <c r="AH2610" s="27" t="str">
        <f aca="false">IF($W2610=0,"No date",IF($W2610&lt;Validation!$B$3,"Before period",IF($W2610&gt;Validation!$C$3,"After period","In period")))</f>
        <v>No date</v>
      </c>
      <c r="AI2610" s="26" t="str">
        <f aca="false">IF($Y2610="","",TRIM(RIGHT(SUBSTITUTE($Y2610," ",REPT(" ",50)),50)))</f>
        <v/>
      </c>
      <c r="AJ2610" s="27" t="str">
        <f aca="false">IF($A2610="","",IF(NOT(ISERROR(MATCH($A2610,Validation!$A$193:$A$217,0))),"Manual mapping",IF(COUNTIF(Validation!$U$19:$U$178,$Z2610)&gt;0,"Direct",IF(COUNTIF(Validation!$S$19:$S$178,$AI2610)=1,"By surname","Unresolved"))))</f>
        <v/>
      </c>
      <c r="AK2610" s="28" t="str">
        <f aca="false">IF($L2610="","",IF(MATCH($L2610,$L$2:$L$3000,0)&lt;&gt;ROW()-1,"",COUNT($AK$1:$AK2609)+1))</f>
        <v/>
      </c>
      <c r="AL2610" s="28" t="str">
        <f aca="false">IF($G2610="","",IF(MATCH($G2610,$G$2:$G$3000,0)&lt;&gt;ROW()-1,"",COUNT($AL$1:$AL2609)+1))</f>
        <v/>
      </c>
      <c r="AM2610" s="28" t="str">
        <f aca="false">IF($H2610="","",IF(MATCH($H2610,$H$2:$H$3000,0)&lt;&gt;ROW()-1,"",COUNT($AM$1:$AM2609)+1))</f>
        <v/>
      </c>
      <c r="AN2610" s="28" t="str">
        <f aca="false">IF($I2610="","",IF(MATCH($I2610,$I$2:$I$3000,0)&lt;&gt;ROW()-1,"",COUNT($AN$1:$AN2609)+1))</f>
        <v/>
      </c>
      <c r="AO2610" s="28" t="str">
        <f aca="false">IF($Q2610="","",IF(MATCH($Q2610,$Q$2:$Q$3000,0)&lt;&gt;ROW()-1,"",COUNT($AO$1:$AO2609)+1))</f>
        <v/>
      </c>
    </row>
    <row r="2611" customFormat="false" ht="12.75" hidden="false" customHeight="true" outlineLevel="0" collapsed="false">
      <c r="W2611" s="24" t="n">
        <f aca="false">IF($F2611="",0,IFERROR(IF(ISNUMBER($F2611),INT($F2611),DATE(VALUE(MID(SUBSTITUTE(LEFT($F2611,FIND(" ",$F2611&amp;" ")-1),"/",REPT(" ",20)),41,20)),VALUE(LEFT(SUBSTITUTE(LEFT($F2611,FIND(" ",$F2611&amp;" ")-1),"/",REPT(" ",20)),20)),VALUE(MID(SUBSTITUTE(LEFT($F2611,FIND(" ",$F2611&amp;" ")-1),"/",REPT(" ",20)),21,20)))),0))</f>
        <v>0</v>
      </c>
      <c r="X2611" s="25" t="str">
        <f aca="false">IF(ISNUMBER($N2611),$N2611*Validation!$B$5,"")</f>
        <v/>
      </c>
      <c r="Y2611" s="26" t="str">
        <f aca="false">IF($A2611="","",SUBSTITUTE(SUBSTITUTE(SUBSTITUTE(SUBSTITUTE(SUBSTITUTE(SUBSTITUTE(SUBSTITUTE(UPPER(TRIM($A2611)),"Á","A"),"É","E"),"Í","I"),"Ó","O"),"Ú","U"),"Ñ","N"),"Ü","U"))</f>
        <v/>
      </c>
      <c r="Z2611" s="26" t="str">
        <f aca="false">IF($Y2611="","",LEFT($Y2611,1)&amp;" "&amp;TRIM(RIGHT(SUBSTITUTE($Y2611," ",REPT(" ",50)),50)))</f>
        <v/>
      </c>
      <c r="AA2611" s="27" t="str">
        <f aca="false">IF($AF2611="","",IF(COUNTIF(Validation!$U$19:$U$178,$AF2611)&gt;0,"OK","NO MATCH"))</f>
        <v/>
      </c>
      <c r="AB2611" s="27" t="str">
        <f aca="false">IF($W2611=0,"",IF(AND($W2611&gt;=Validation!$B$3,$W2611&lt;=Validation!$C$3),"Yes","No"))</f>
        <v/>
      </c>
      <c r="AC2611" s="26" t="str">
        <f aca="false">IF($A2611="","",$AF2611&amp;"|"&amp;TEXT($W2611,"yyyy-mm-dd")&amp;"|"&amp;$J2611&amp;"|"&amp;$N2611)</f>
        <v/>
      </c>
      <c r="AD2611" s="27" t="str">
        <f aca="false">IF($AC2611="","",IF(COUNTIF($AC$2:$AC$3000,$AC2611)&gt;1,"REVIEW","OK"))</f>
        <v/>
      </c>
      <c r="AE2611" s="27" t="str">
        <f aca="false">IF(OR($W2611=0,$O2611=""),"",IF(IFERROR(IF(ISNUMBER($O2611),INT($O2611),DATE(VALUE(MID(SUBSTITUTE(LEFT($O2611,FIND(" ",$O2611&amp;" ")-1),"/",REPT(" ",20)),41,20)),VALUE(LEFT(SUBSTITUTE(LEFT($O2611,FIND(" ",$O2611&amp;" ")-1),"/",REPT(" ",20)),20)),VALUE(MID(SUBSTITUTE(LEFT($O2611,FIND(" ",$O2611&amp;" ")-1),"/",REPT(" ",20)),21,20)))),0)&gt;$W2611,"Late","Same day"))</f>
        <v/>
      </c>
      <c r="AF2611" s="26" t="str">
        <f aca="false">IF($A2611="","",IFERROR(INDEX(Validation!$C$193:$C$217,MATCH($A2611,Validation!$A$193:$A$217,0)),IF(COUNTIF(Validation!$U$19:$U$178,$Z2611)&gt;0,$Z2611,IF(COUNTIF(Validation!$S$19:$S$178,$AI2611)=1,INDEX(Validation!$U$19:$U$178,MATCH($AI2611,Validation!$S$19:$S$178,0)),$Z2611))))</f>
        <v/>
      </c>
      <c r="AG2611" s="27" t="str">
        <f aca="false">IF(COUNTA($A2611:$U2611)=0,"",IF($A2611="","No name",IF($F2611="","No date",IF($W2611=0,"Date ilegible",IF(NOT(ISNUMBER($N2611)),"Hours no numéricas",IF($AA2611="NO MATCH","Person no identificada","OK"))))))</f>
        <v/>
      </c>
      <c r="AH2611" s="27" t="str">
        <f aca="false">IF($W2611=0,"No date",IF($W2611&lt;Validation!$B$3,"Before period",IF($W2611&gt;Validation!$C$3,"After period","In period")))</f>
        <v>No date</v>
      </c>
      <c r="AI2611" s="26" t="str">
        <f aca="false">IF($Y2611="","",TRIM(RIGHT(SUBSTITUTE($Y2611," ",REPT(" ",50)),50)))</f>
        <v/>
      </c>
      <c r="AJ2611" s="27" t="str">
        <f aca="false">IF($A2611="","",IF(NOT(ISERROR(MATCH($A2611,Validation!$A$193:$A$217,0))),"Manual mapping",IF(COUNTIF(Validation!$U$19:$U$178,$Z2611)&gt;0,"Direct",IF(COUNTIF(Validation!$S$19:$S$178,$AI2611)=1,"By surname","Unresolved"))))</f>
        <v/>
      </c>
      <c r="AK2611" s="28" t="str">
        <f aca="false">IF($L2611="","",IF(MATCH($L2611,$L$2:$L$3000,0)&lt;&gt;ROW()-1,"",COUNT($AK$1:$AK2610)+1))</f>
        <v/>
      </c>
      <c r="AL2611" s="28" t="str">
        <f aca="false">IF($G2611="","",IF(MATCH($G2611,$G$2:$G$3000,0)&lt;&gt;ROW()-1,"",COUNT($AL$1:$AL2610)+1))</f>
        <v/>
      </c>
      <c r="AM2611" s="28" t="str">
        <f aca="false">IF($H2611="","",IF(MATCH($H2611,$H$2:$H$3000,0)&lt;&gt;ROW()-1,"",COUNT($AM$1:$AM2610)+1))</f>
        <v/>
      </c>
      <c r="AN2611" s="28" t="str">
        <f aca="false">IF($I2611="","",IF(MATCH($I2611,$I$2:$I$3000,0)&lt;&gt;ROW()-1,"",COUNT($AN$1:$AN2610)+1))</f>
        <v/>
      </c>
      <c r="AO2611" s="28" t="str">
        <f aca="false">IF($Q2611="","",IF(MATCH($Q2611,$Q$2:$Q$3000,0)&lt;&gt;ROW()-1,"",COUNT($AO$1:$AO2610)+1))</f>
        <v/>
      </c>
    </row>
    <row r="2612" customFormat="false" ht="12.75" hidden="false" customHeight="true" outlineLevel="0" collapsed="false">
      <c r="W2612" s="24" t="n">
        <f aca="false">IF($F2612="",0,IFERROR(IF(ISNUMBER($F2612),INT($F2612),DATE(VALUE(MID(SUBSTITUTE(LEFT($F2612,FIND(" ",$F2612&amp;" ")-1),"/",REPT(" ",20)),41,20)),VALUE(LEFT(SUBSTITUTE(LEFT($F2612,FIND(" ",$F2612&amp;" ")-1),"/",REPT(" ",20)),20)),VALUE(MID(SUBSTITUTE(LEFT($F2612,FIND(" ",$F2612&amp;" ")-1),"/",REPT(" ",20)),21,20)))),0))</f>
        <v>0</v>
      </c>
      <c r="X2612" s="25" t="str">
        <f aca="false">IF(ISNUMBER($N2612),$N2612*Validation!$B$5,"")</f>
        <v/>
      </c>
      <c r="Y2612" s="26" t="str">
        <f aca="false">IF($A2612="","",SUBSTITUTE(SUBSTITUTE(SUBSTITUTE(SUBSTITUTE(SUBSTITUTE(SUBSTITUTE(SUBSTITUTE(UPPER(TRIM($A2612)),"Á","A"),"É","E"),"Í","I"),"Ó","O"),"Ú","U"),"Ñ","N"),"Ü","U"))</f>
        <v/>
      </c>
      <c r="Z2612" s="26" t="str">
        <f aca="false">IF($Y2612="","",LEFT($Y2612,1)&amp;" "&amp;TRIM(RIGHT(SUBSTITUTE($Y2612," ",REPT(" ",50)),50)))</f>
        <v/>
      </c>
      <c r="AA2612" s="27" t="str">
        <f aca="false">IF($AF2612="","",IF(COUNTIF(Validation!$U$19:$U$178,$AF2612)&gt;0,"OK","NO MATCH"))</f>
        <v/>
      </c>
      <c r="AB2612" s="27" t="str">
        <f aca="false">IF($W2612=0,"",IF(AND($W2612&gt;=Validation!$B$3,$W2612&lt;=Validation!$C$3),"Yes","No"))</f>
        <v/>
      </c>
      <c r="AC2612" s="26" t="str">
        <f aca="false">IF($A2612="","",$AF2612&amp;"|"&amp;TEXT($W2612,"yyyy-mm-dd")&amp;"|"&amp;$J2612&amp;"|"&amp;$N2612)</f>
        <v/>
      </c>
      <c r="AD2612" s="27" t="str">
        <f aca="false">IF($AC2612="","",IF(COUNTIF($AC$2:$AC$3000,$AC2612)&gt;1,"REVIEW","OK"))</f>
        <v/>
      </c>
      <c r="AE2612" s="27" t="str">
        <f aca="false">IF(OR($W2612=0,$O2612=""),"",IF(IFERROR(IF(ISNUMBER($O2612),INT($O2612),DATE(VALUE(MID(SUBSTITUTE(LEFT($O2612,FIND(" ",$O2612&amp;" ")-1),"/",REPT(" ",20)),41,20)),VALUE(LEFT(SUBSTITUTE(LEFT($O2612,FIND(" ",$O2612&amp;" ")-1),"/",REPT(" ",20)),20)),VALUE(MID(SUBSTITUTE(LEFT($O2612,FIND(" ",$O2612&amp;" ")-1),"/",REPT(" ",20)),21,20)))),0)&gt;$W2612,"Late","Same day"))</f>
        <v/>
      </c>
      <c r="AF2612" s="26" t="str">
        <f aca="false">IF($A2612="","",IFERROR(INDEX(Validation!$C$193:$C$217,MATCH($A2612,Validation!$A$193:$A$217,0)),IF(COUNTIF(Validation!$U$19:$U$178,$Z2612)&gt;0,$Z2612,IF(COUNTIF(Validation!$S$19:$S$178,$AI2612)=1,INDEX(Validation!$U$19:$U$178,MATCH($AI2612,Validation!$S$19:$S$178,0)),$Z2612))))</f>
        <v/>
      </c>
      <c r="AG2612" s="27" t="str">
        <f aca="false">IF(COUNTA($A2612:$U2612)=0,"",IF($A2612="","No name",IF($F2612="","No date",IF($W2612=0,"Date ilegible",IF(NOT(ISNUMBER($N2612)),"Hours no numéricas",IF($AA2612="NO MATCH","Person no identificada","OK"))))))</f>
        <v/>
      </c>
      <c r="AH2612" s="27" t="str">
        <f aca="false">IF($W2612=0,"No date",IF($W2612&lt;Validation!$B$3,"Before period",IF($W2612&gt;Validation!$C$3,"After period","In period")))</f>
        <v>No date</v>
      </c>
      <c r="AI2612" s="26" t="str">
        <f aca="false">IF($Y2612="","",TRIM(RIGHT(SUBSTITUTE($Y2612," ",REPT(" ",50)),50)))</f>
        <v/>
      </c>
      <c r="AJ2612" s="27" t="str">
        <f aca="false">IF($A2612="","",IF(NOT(ISERROR(MATCH($A2612,Validation!$A$193:$A$217,0))),"Manual mapping",IF(COUNTIF(Validation!$U$19:$U$178,$Z2612)&gt;0,"Direct",IF(COUNTIF(Validation!$S$19:$S$178,$AI2612)=1,"By surname","Unresolved"))))</f>
        <v/>
      </c>
      <c r="AK2612" s="28" t="str">
        <f aca="false">IF($L2612="","",IF(MATCH($L2612,$L$2:$L$3000,0)&lt;&gt;ROW()-1,"",COUNT($AK$1:$AK2611)+1))</f>
        <v/>
      </c>
      <c r="AL2612" s="28" t="str">
        <f aca="false">IF($G2612="","",IF(MATCH($G2612,$G$2:$G$3000,0)&lt;&gt;ROW()-1,"",COUNT($AL$1:$AL2611)+1))</f>
        <v/>
      </c>
      <c r="AM2612" s="28" t="str">
        <f aca="false">IF($H2612="","",IF(MATCH($H2612,$H$2:$H$3000,0)&lt;&gt;ROW()-1,"",COUNT($AM$1:$AM2611)+1))</f>
        <v/>
      </c>
      <c r="AN2612" s="28" t="str">
        <f aca="false">IF($I2612="","",IF(MATCH($I2612,$I$2:$I$3000,0)&lt;&gt;ROW()-1,"",COUNT($AN$1:$AN2611)+1))</f>
        <v/>
      </c>
      <c r="AO2612" s="28" t="str">
        <f aca="false">IF($Q2612="","",IF(MATCH($Q2612,$Q$2:$Q$3000,0)&lt;&gt;ROW()-1,"",COUNT($AO$1:$AO2611)+1))</f>
        <v/>
      </c>
    </row>
    <row r="2613" customFormat="false" ht="12.75" hidden="false" customHeight="true" outlineLevel="0" collapsed="false">
      <c r="W2613" s="24" t="n">
        <f aca="false">IF($F2613="",0,IFERROR(IF(ISNUMBER($F2613),INT($F2613),DATE(VALUE(MID(SUBSTITUTE(LEFT($F2613,FIND(" ",$F2613&amp;" ")-1),"/",REPT(" ",20)),41,20)),VALUE(LEFT(SUBSTITUTE(LEFT($F2613,FIND(" ",$F2613&amp;" ")-1),"/",REPT(" ",20)),20)),VALUE(MID(SUBSTITUTE(LEFT($F2613,FIND(" ",$F2613&amp;" ")-1),"/",REPT(" ",20)),21,20)))),0))</f>
        <v>0</v>
      </c>
      <c r="X2613" s="25" t="str">
        <f aca="false">IF(ISNUMBER($N2613),$N2613*Validation!$B$5,"")</f>
        <v/>
      </c>
      <c r="Y2613" s="26" t="str">
        <f aca="false">IF($A2613="","",SUBSTITUTE(SUBSTITUTE(SUBSTITUTE(SUBSTITUTE(SUBSTITUTE(SUBSTITUTE(SUBSTITUTE(UPPER(TRIM($A2613)),"Á","A"),"É","E"),"Í","I"),"Ó","O"),"Ú","U"),"Ñ","N"),"Ü","U"))</f>
        <v/>
      </c>
      <c r="Z2613" s="26" t="str">
        <f aca="false">IF($Y2613="","",LEFT($Y2613,1)&amp;" "&amp;TRIM(RIGHT(SUBSTITUTE($Y2613," ",REPT(" ",50)),50)))</f>
        <v/>
      </c>
      <c r="AA2613" s="27" t="str">
        <f aca="false">IF($AF2613="","",IF(COUNTIF(Validation!$U$19:$U$178,$AF2613)&gt;0,"OK","NO MATCH"))</f>
        <v/>
      </c>
      <c r="AB2613" s="27" t="str">
        <f aca="false">IF($W2613=0,"",IF(AND($W2613&gt;=Validation!$B$3,$W2613&lt;=Validation!$C$3),"Yes","No"))</f>
        <v/>
      </c>
      <c r="AC2613" s="26" t="str">
        <f aca="false">IF($A2613="","",$AF2613&amp;"|"&amp;TEXT($W2613,"yyyy-mm-dd")&amp;"|"&amp;$J2613&amp;"|"&amp;$N2613)</f>
        <v/>
      </c>
      <c r="AD2613" s="27" t="str">
        <f aca="false">IF($AC2613="","",IF(COUNTIF($AC$2:$AC$3000,$AC2613)&gt;1,"REVIEW","OK"))</f>
        <v/>
      </c>
      <c r="AE2613" s="27" t="str">
        <f aca="false">IF(OR($W2613=0,$O2613=""),"",IF(IFERROR(IF(ISNUMBER($O2613),INT($O2613),DATE(VALUE(MID(SUBSTITUTE(LEFT($O2613,FIND(" ",$O2613&amp;" ")-1),"/",REPT(" ",20)),41,20)),VALUE(LEFT(SUBSTITUTE(LEFT($O2613,FIND(" ",$O2613&amp;" ")-1),"/",REPT(" ",20)),20)),VALUE(MID(SUBSTITUTE(LEFT($O2613,FIND(" ",$O2613&amp;" ")-1),"/",REPT(" ",20)),21,20)))),0)&gt;$W2613,"Late","Same day"))</f>
        <v/>
      </c>
      <c r="AF2613" s="26" t="str">
        <f aca="false">IF($A2613="","",IFERROR(INDEX(Validation!$C$193:$C$217,MATCH($A2613,Validation!$A$193:$A$217,0)),IF(COUNTIF(Validation!$U$19:$U$178,$Z2613)&gt;0,$Z2613,IF(COUNTIF(Validation!$S$19:$S$178,$AI2613)=1,INDEX(Validation!$U$19:$U$178,MATCH($AI2613,Validation!$S$19:$S$178,0)),$Z2613))))</f>
        <v/>
      </c>
      <c r="AG2613" s="27" t="str">
        <f aca="false">IF(COUNTA($A2613:$U2613)=0,"",IF($A2613="","No name",IF($F2613="","No date",IF($W2613=0,"Date ilegible",IF(NOT(ISNUMBER($N2613)),"Hours no numéricas",IF($AA2613="NO MATCH","Person no identificada","OK"))))))</f>
        <v/>
      </c>
      <c r="AH2613" s="27" t="str">
        <f aca="false">IF($W2613=0,"No date",IF($W2613&lt;Validation!$B$3,"Before period",IF($W2613&gt;Validation!$C$3,"After period","In period")))</f>
        <v>No date</v>
      </c>
      <c r="AI2613" s="26" t="str">
        <f aca="false">IF($Y2613="","",TRIM(RIGHT(SUBSTITUTE($Y2613," ",REPT(" ",50)),50)))</f>
        <v/>
      </c>
      <c r="AJ2613" s="27" t="str">
        <f aca="false">IF($A2613="","",IF(NOT(ISERROR(MATCH($A2613,Validation!$A$193:$A$217,0))),"Manual mapping",IF(COUNTIF(Validation!$U$19:$U$178,$Z2613)&gt;0,"Direct",IF(COUNTIF(Validation!$S$19:$S$178,$AI2613)=1,"By surname","Unresolved"))))</f>
        <v/>
      </c>
      <c r="AK2613" s="28" t="str">
        <f aca="false">IF($L2613="","",IF(MATCH($L2613,$L$2:$L$3000,0)&lt;&gt;ROW()-1,"",COUNT($AK$1:$AK2612)+1))</f>
        <v/>
      </c>
      <c r="AL2613" s="28" t="str">
        <f aca="false">IF($G2613="","",IF(MATCH($G2613,$G$2:$G$3000,0)&lt;&gt;ROW()-1,"",COUNT($AL$1:$AL2612)+1))</f>
        <v/>
      </c>
      <c r="AM2613" s="28" t="str">
        <f aca="false">IF($H2613="","",IF(MATCH($H2613,$H$2:$H$3000,0)&lt;&gt;ROW()-1,"",COUNT($AM$1:$AM2612)+1))</f>
        <v/>
      </c>
      <c r="AN2613" s="28" t="str">
        <f aca="false">IF($I2613="","",IF(MATCH($I2613,$I$2:$I$3000,0)&lt;&gt;ROW()-1,"",COUNT($AN$1:$AN2612)+1))</f>
        <v/>
      </c>
      <c r="AO2613" s="28" t="str">
        <f aca="false">IF($Q2613="","",IF(MATCH($Q2613,$Q$2:$Q$3000,0)&lt;&gt;ROW()-1,"",COUNT($AO$1:$AO2612)+1))</f>
        <v/>
      </c>
    </row>
    <row r="2614" customFormat="false" ht="12.75" hidden="false" customHeight="true" outlineLevel="0" collapsed="false">
      <c r="W2614" s="24" t="n">
        <f aca="false">IF($F2614="",0,IFERROR(IF(ISNUMBER($F2614),INT($F2614),DATE(VALUE(MID(SUBSTITUTE(LEFT($F2614,FIND(" ",$F2614&amp;" ")-1),"/",REPT(" ",20)),41,20)),VALUE(LEFT(SUBSTITUTE(LEFT($F2614,FIND(" ",$F2614&amp;" ")-1),"/",REPT(" ",20)),20)),VALUE(MID(SUBSTITUTE(LEFT($F2614,FIND(" ",$F2614&amp;" ")-1),"/",REPT(" ",20)),21,20)))),0))</f>
        <v>0</v>
      </c>
      <c r="X2614" s="25" t="str">
        <f aca="false">IF(ISNUMBER($N2614),$N2614*Validation!$B$5,"")</f>
        <v/>
      </c>
      <c r="Y2614" s="26" t="str">
        <f aca="false">IF($A2614="","",SUBSTITUTE(SUBSTITUTE(SUBSTITUTE(SUBSTITUTE(SUBSTITUTE(SUBSTITUTE(SUBSTITUTE(UPPER(TRIM($A2614)),"Á","A"),"É","E"),"Í","I"),"Ó","O"),"Ú","U"),"Ñ","N"),"Ü","U"))</f>
        <v/>
      </c>
      <c r="Z2614" s="26" t="str">
        <f aca="false">IF($Y2614="","",LEFT($Y2614,1)&amp;" "&amp;TRIM(RIGHT(SUBSTITUTE($Y2614," ",REPT(" ",50)),50)))</f>
        <v/>
      </c>
      <c r="AA2614" s="27" t="str">
        <f aca="false">IF($AF2614="","",IF(COUNTIF(Validation!$U$19:$U$178,$AF2614)&gt;0,"OK","NO MATCH"))</f>
        <v/>
      </c>
      <c r="AB2614" s="27" t="str">
        <f aca="false">IF($W2614=0,"",IF(AND($W2614&gt;=Validation!$B$3,$W2614&lt;=Validation!$C$3),"Yes","No"))</f>
        <v/>
      </c>
      <c r="AC2614" s="26" t="str">
        <f aca="false">IF($A2614="","",$AF2614&amp;"|"&amp;TEXT($W2614,"yyyy-mm-dd")&amp;"|"&amp;$J2614&amp;"|"&amp;$N2614)</f>
        <v/>
      </c>
      <c r="AD2614" s="27" t="str">
        <f aca="false">IF($AC2614="","",IF(COUNTIF($AC$2:$AC$3000,$AC2614)&gt;1,"REVIEW","OK"))</f>
        <v/>
      </c>
      <c r="AE2614" s="27" t="str">
        <f aca="false">IF(OR($W2614=0,$O2614=""),"",IF(IFERROR(IF(ISNUMBER($O2614),INT($O2614),DATE(VALUE(MID(SUBSTITUTE(LEFT($O2614,FIND(" ",$O2614&amp;" ")-1),"/",REPT(" ",20)),41,20)),VALUE(LEFT(SUBSTITUTE(LEFT($O2614,FIND(" ",$O2614&amp;" ")-1),"/",REPT(" ",20)),20)),VALUE(MID(SUBSTITUTE(LEFT($O2614,FIND(" ",$O2614&amp;" ")-1),"/",REPT(" ",20)),21,20)))),0)&gt;$W2614,"Late","Same day"))</f>
        <v/>
      </c>
      <c r="AF2614" s="26" t="str">
        <f aca="false">IF($A2614="","",IFERROR(INDEX(Validation!$C$193:$C$217,MATCH($A2614,Validation!$A$193:$A$217,0)),IF(COUNTIF(Validation!$U$19:$U$178,$Z2614)&gt;0,$Z2614,IF(COUNTIF(Validation!$S$19:$S$178,$AI2614)=1,INDEX(Validation!$U$19:$U$178,MATCH($AI2614,Validation!$S$19:$S$178,0)),$Z2614))))</f>
        <v/>
      </c>
      <c r="AG2614" s="27" t="str">
        <f aca="false">IF(COUNTA($A2614:$U2614)=0,"",IF($A2614="","No name",IF($F2614="","No date",IF($W2614=0,"Date ilegible",IF(NOT(ISNUMBER($N2614)),"Hours no numéricas",IF($AA2614="NO MATCH","Person no identificada","OK"))))))</f>
        <v/>
      </c>
      <c r="AH2614" s="27" t="str">
        <f aca="false">IF($W2614=0,"No date",IF($W2614&lt;Validation!$B$3,"Before period",IF($W2614&gt;Validation!$C$3,"After period","In period")))</f>
        <v>No date</v>
      </c>
      <c r="AI2614" s="26" t="str">
        <f aca="false">IF($Y2614="","",TRIM(RIGHT(SUBSTITUTE($Y2614," ",REPT(" ",50)),50)))</f>
        <v/>
      </c>
      <c r="AJ2614" s="27" t="str">
        <f aca="false">IF($A2614="","",IF(NOT(ISERROR(MATCH($A2614,Validation!$A$193:$A$217,0))),"Manual mapping",IF(COUNTIF(Validation!$U$19:$U$178,$Z2614)&gt;0,"Direct",IF(COUNTIF(Validation!$S$19:$S$178,$AI2614)=1,"By surname","Unresolved"))))</f>
        <v/>
      </c>
      <c r="AK2614" s="28" t="str">
        <f aca="false">IF($L2614="","",IF(MATCH($L2614,$L$2:$L$3000,0)&lt;&gt;ROW()-1,"",COUNT($AK$1:$AK2613)+1))</f>
        <v/>
      </c>
      <c r="AL2614" s="28" t="str">
        <f aca="false">IF($G2614="","",IF(MATCH($G2614,$G$2:$G$3000,0)&lt;&gt;ROW()-1,"",COUNT($AL$1:$AL2613)+1))</f>
        <v/>
      </c>
      <c r="AM2614" s="28" t="str">
        <f aca="false">IF($H2614="","",IF(MATCH($H2614,$H$2:$H$3000,0)&lt;&gt;ROW()-1,"",COUNT($AM$1:$AM2613)+1))</f>
        <v/>
      </c>
      <c r="AN2614" s="28" t="str">
        <f aca="false">IF($I2614="","",IF(MATCH($I2614,$I$2:$I$3000,0)&lt;&gt;ROW()-1,"",COUNT($AN$1:$AN2613)+1))</f>
        <v/>
      </c>
      <c r="AO2614" s="28" t="str">
        <f aca="false">IF($Q2614="","",IF(MATCH($Q2614,$Q$2:$Q$3000,0)&lt;&gt;ROW()-1,"",COUNT($AO$1:$AO2613)+1))</f>
        <v/>
      </c>
    </row>
    <row r="2615" customFormat="false" ht="12.75" hidden="false" customHeight="true" outlineLevel="0" collapsed="false">
      <c r="W2615" s="24" t="n">
        <f aca="false">IF($F2615="",0,IFERROR(IF(ISNUMBER($F2615),INT($F2615),DATE(VALUE(MID(SUBSTITUTE(LEFT($F2615,FIND(" ",$F2615&amp;" ")-1),"/",REPT(" ",20)),41,20)),VALUE(LEFT(SUBSTITUTE(LEFT($F2615,FIND(" ",$F2615&amp;" ")-1),"/",REPT(" ",20)),20)),VALUE(MID(SUBSTITUTE(LEFT($F2615,FIND(" ",$F2615&amp;" ")-1),"/",REPT(" ",20)),21,20)))),0))</f>
        <v>0</v>
      </c>
      <c r="X2615" s="25" t="str">
        <f aca="false">IF(ISNUMBER($N2615),$N2615*Validation!$B$5,"")</f>
        <v/>
      </c>
      <c r="Y2615" s="26" t="str">
        <f aca="false">IF($A2615="","",SUBSTITUTE(SUBSTITUTE(SUBSTITUTE(SUBSTITUTE(SUBSTITUTE(SUBSTITUTE(SUBSTITUTE(UPPER(TRIM($A2615)),"Á","A"),"É","E"),"Í","I"),"Ó","O"),"Ú","U"),"Ñ","N"),"Ü","U"))</f>
        <v/>
      </c>
      <c r="Z2615" s="26" t="str">
        <f aca="false">IF($Y2615="","",LEFT($Y2615,1)&amp;" "&amp;TRIM(RIGHT(SUBSTITUTE($Y2615," ",REPT(" ",50)),50)))</f>
        <v/>
      </c>
      <c r="AA2615" s="27" t="str">
        <f aca="false">IF($AF2615="","",IF(COUNTIF(Validation!$U$19:$U$178,$AF2615)&gt;0,"OK","NO MATCH"))</f>
        <v/>
      </c>
      <c r="AB2615" s="27" t="str">
        <f aca="false">IF($W2615=0,"",IF(AND($W2615&gt;=Validation!$B$3,$W2615&lt;=Validation!$C$3),"Yes","No"))</f>
        <v/>
      </c>
      <c r="AC2615" s="26" t="str">
        <f aca="false">IF($A2615="","",$AF2615&amp;"|"&amp;TEXT($W2615,"yyyy-mm-dd")&amp;"|"&amp;$J2615&amp;"|"&amp;$N2615)</f>
        <v/>
      </c>
      <c r="AD2615" s="27" t="str">
        <f aca="false">IF($AC2615="","",IF(COUNTIF($AC$2:$AC$3000,$AC2615)&gt;1,"REVIEW","OK"))</f>
        <v/>
      </c>
      <c r="AE2615" s="27" t="str">
        <f aca="false">IF(OR($W2615=0,$O2615=""),"",IF(IFERROR(IF(ISNUMBER($O2615),INT($O2615),DATE(VALUE(MID(SUBSTITUTE(LEFT($O2615,FIND(" ",$O2615&amp;" ")-1),"/",REPT(" ",20)),41,20)),VALUE(LEFT(SUBSTITUTE(LEFT($O2615,FIND(" ",$O2615&amp;" ")-1),"/",REPT(" ",20)),20)),VALUE(MID(SUBSTITUTE(LEFT($O2615,FIND(" ",$O2615&amp;" ")-1),"/",REPT(" ",20)),21,20)))),0)&gt;$W2615,"Late","Same day"))</f>
        <v/>
      </c>
      <c r="AF2615" s="26" t="str">
        <f aca="false">IF($A2615="","",IFERROR(INDEX(Validation!$C$193:$C$217,MATCH($A2615,Validation!$A$193:$A$217,0)),IF(COUNTIF(Validation!$U$19:$U$178,$Z2615)&gt;0,$Z2615,IF(COUNTIF(Validation!$S$19:$S$178,$AI2615)=1,INDEX(Validation!$U$19:$U$178,MATCH($AI2615,Validation!$S$19:$S$178,0)),$Z2615))))</f>
        <v/>
      </c>
      <c r="AG2615" s="27" t="str">
        <f aca="false">IF(COUNTA($A2615:$U2615)=0,"",IF($A2615="","No name",IF($F2615="","No date",IF($W2615=0,"Date ilegible",IF(NOT(ISNUMBER($N2615)),"Hours no numéricas",IF($AA2615="NO MATCH","Person no identificada","OK"))))))</f>
        <v/>
      </c>
      <c r="AH2615" s="27" t="str">
        <f aca="false">IF($W2615=0,"No date",IF($W2615&lt;Validation!$B$3,"Before period",IF($W2615&gt;Validation!$C$3,"After period","In period")))</f>
        <v>No date</v>
      </c>
      <c r="AI2615" s="26" t="str">
        <f aca="false">IF($Y2615="","",TRIM(RIGHT(SUBSTITUTE($Y2615," ",REPT(" ",50)),50)))</f>
        <v/>
      </c>
      <c r="AJ2615" s="27" t="str">
        <f aca="false">IF($A2615="","",IF(NOT(ISERROR(MATCH($A2615,Validation!$A$193:$A$217,0))),"Manual mapping",IF(COUNTIF(Validation!$U$19:$U$178,$Z2615)&gt;0,"Direct",IF(COUNTIF(Validation!$S$19:$S$178,$AI2615)=1,"By surname","Unresolved"))))</f>
        <v/>
      </c>
      <c r="AK2615" s="28" t="str">
        <f aca="false">IF($L2615="","",IF(MATCH($L2615,$L$2:$L$3000,0)&lt;&gt;ROW()-1,"",COUNT($AK$1:$AK2614)+1))</f>
        <v/>
      </c>
      <c r="AL2615" s="28" t="str">
        <f aca="false">IF($G2615="","",IF(MATCH($G2615,$G$2:$G$3000,0)&lt;&gt;ROW()-1,"",COUNT($AL$1:$AL2614)+1))</f>
        <v/>
      </c>
      <c r="AM2615" s="28" t="str">
        <f aca="false">IF($H2615="","",IF(MATCH($H2615,$H$2:$H$3000,0)&lt;&gt;ROW()-1,"",COUNT($AM$1:$AM2614)+1))</f>
        <v/>
      </c>
      <c r="AN2615" s="28" t="str">
        <f aca="false">IF($I2615="","",IF(MATCH($I2615,$I$2:$I$3000,0)&lt;&gt;ROW()-1,"",COUNT($AN$1:$AN2614)+1))</f>
        <v/>
      </c>
      <c r="AO2615" s="28" t="str">
        <f aca="false">IF($Q2615="","",IF(MATCH($Q2615,$Q$2:$Q$3000,0)&lt;&gt;ROW()-1,"",COUNT($AO$1:$AO2614)+1))</f>
        <v/>
      </c>
    </row>
    <row r="2616" customFormat="false" ht="12.75" hidden="false" customHeight="true" outlineLevel="0" collapsed="false">
      <c r="W2616" s="24" t="n">
        <f aca="false">IF($F2616="",0,IFERROR(IF(ISNUMBER($F2616),INT($F2616),DATE(VALUE(MID(SUBSTITUTE(LEFT($F2616,FIND(" ",$F2616&amp;" ")-1),"/",REPT(" ",20)),41,20)),VALUE(LEFT(SUBSTITUTE(LEFT($F2616,FIND(" ",$F2616&amp;" ")-1),"/",REPT(" ",20)),20)),VALUE(MID(SUBSTITUTE(LEFT($F2616,FIND(" ",$F2616&amp;" ")-1),"/",REPT(" ",20)),21,20)))),0))</f>
        <v>0</v>
      </c>
      <c r="X2616" s="25" t="str">
        <f aca="false">IF(ISNUMBER($N2616),$N2616*Validation!$B$5,"")</f>
        <v/>
      </c>
      <c r="Y2616" s="26" t="str">
        <f aca="false">IF($A2616="","",SUBSTITUTE(SUBSTITUTE(SUBSTITUTE(SUBSTITUTE(SUBSTITUTE(SUBSTITUTE(SUBSTITUTE(UPPER(TRIM($A2616)),"Á","A"),"É","E"),"Í","I"),"Ó","O"),"Ú","U"),"Ñ","N"),"Ü","U"))</f>
        <v/>
      </c>
      <c r="Z2616" s="26" t="str">
        <f aca="false">IF($Y2616="","",LEFT($Y2616,1)&amp;" "&amp;TRIM(RIGHT(SUBSTITUTE($Y2616," ",REPT(" ",50)),50)))</f>
        <v/>
      </c>
      <c r="AA2616" s="27" t="str">
        <f aca="false">IF($AF2616="","",IF(COUNTIF(Validation!$U$19:$U$178,$AF2616)&gt;0,"OK","NO MATCH"))</f>
        <v/>
      </c>
      <c r="AB2616" s="27" t="str">
        <f aca="false">IF($W2616=0,"",IF(AND($W2616&gt;=Validation!$B$3,$W2616&lt;=Validation!$C$3),"Yes","No"))</f>
        <v/>
      </c>
      <c r="AC2616" s="26" t="str">
        <f aca="false">IF($A2616="","",$AF2616&amp;"|"&amp;TEXT($W2616,"yyyy-mm-dd")&amp;"|"&amp;$J2616&amp;"|"&amp;$N2616)</f>
        <v/>
      </c>
      <c r="AD2616" s="27" t="str">
        <f aca="false">IF($AC2616="","",IF(COUNTIF($AC$2:$AC$3000,$AC2616)&gt;1,"REVIEW","OK"))</f>
        <v/>
      </c>
      <c r="AE2616" s="27" t="str">
        <f aca="false">IF(OR($W2616=0,$O2616=""),"",IF(IFERROR(IF(ISNUMBER($O2616),INT($O2616),DATE(VALUE(MID(SUBSTITUTE(LEFT($O2616,FIND(" ",$O2616&amp;" ")-1),"/",REPT(" ",20)),41,20)),VALUE(LEFT(SUBSTITUTE(LEFT($O2616,FIND(" ",$O2616&amp;" ")-1),"/",REPT(" ",20)),20)),VALUE(MID(SUBSTITUTE(LEFT($O2616,FIND(" ",$O2616&amp;" ")-1),"/",REPT(" ",20)),21,20)))),0)&gt;$W2616,"Late","Same day"))</f>
        <v/>
      </c>
      <c r="AF2616" s="26" t="str">
        <f aca="false">IF($A2616="","",IFERROR(INDEX(Validation!$C$193:$C$217,MATCH($A2616,Validation!$A$193:$A$217,0)),IF(COUNTIF(Validation!$U$19:$U$178,$Z2616)&gt;0,$Z2616,IF(COUNTIF(Validation!$S$19:$S$178,$AI2616)=1,INDEX(Validation!$U$19:$U$178,MATCH($AI2616,Validation!$S$19:$S$178,0)),$Z2616))))</f>
        <v/>
      </c>
      <c r="AG2616" s="27" t="str">
        <f aca="false">IF(COUNTA($A2616:$U2616)=0,"",IF($A2616="","No name",IF($F2616="","No date",IF($W2616=0,"Date ilegible",IF(NOT(ISNUMBER($N2616)),"Hours no numéricas",IF($AA2616="NO MATCH","Person no identificada","OK"))))))</f>
        <v/>
      </c>
      <c r="AH2616" s="27" t="str">
        <f aca="false">IF($W2616=0,"No date",IF($W2616&lt;Validation!$B$3,"Before period",IF($W2616&gt;Validation!$C$3,"After period","In period")))</f>
        <v>No date</v>
      </c>
      <c r="AI2616" s="26" t="str">
        <f aca="false">IF($Y2616="","",TRIM(RIGHT(SUBSTITUTE($Y2616," ",REPT(" ",50)),50)))</f>
        <v/>
      </c>
      <c r="AJ2616" s="27" t="str">
        <f aca="false">IF($A2616="","",IF(NOT(ISERROR(MATCH($A2616,Validation!$A$193:$A$217,0))),"Manual mapping",IF(COUNTIF(Validation!$U$19:$U$178,$Z2616)&gt;0,"Direct",IF(COUNTIF(Validation!$S$19:$S$178,$AI2616)=1,"By surname","Unresolved"))))</f>
        <v/>
      </c>
      <c r="AK2616" s="28" t="str">
        <f aca="false">IF($L2616="","",IF(MATCH($L2616,$L$2:$L$3000,0)&lt;&gt;ROW()-1,"",COUNT($AK$1:$AK2615)+1))</f>
        <v/>
      </c>
      <c r="AL2616" s="28" t="str">
        <f aca="false">IF($G2616="","",IF(MATCH($G2616,$G$2:$G$3000,0)&lt;&gt;ROW()-1,"",COUNT($AL$1:$AL2615)+1))</f>
        <v/>
      </c>
      <c r="AM2616" s="28" t="str">
        <f aca="false">IF($H2616="","",IF(MATCH($H2616,$H$2:$H$3000,0)&lt;&gt;ROW()-1,"",COUNT($AM$1:$AM2615)+1))</f>
        <v/>
      </c>
      <c r="AN2616" s="28" t="str">
        <f aca="false">IF($I2616="","",IF(MATCH($I2616,$I$2:$I$3000,0)&lt;&gt;ROW()-1,"",COUNT($AN$1:$AN2615)+1))</f>
        <v/>
      </c>
      <c r="AO2616" s="28" t="str">
        <f aca="false">IF($Q2616="","",IF(MATCH($Q2616,$Q$2:$Q$3000,0)&lt;&gt;ROW()-1,"",COUNT($AO$1:$AO2615)+1))</f>
        <v/>
      </c>
    </row>
    <row r="2617" customFormat="false" ht="12.75" hidden="false" customHeight="true" outlineLevel="0" collapsed="false">
      <c r="W2617" s="24" t="n">
        <f aca="false">IF($F2617="",0,IFERROR(IF(ISNUMBER($F2617),INT($F2617),DATE(VALUE(MID(SUBSTITUTE(LEFT($F2617,FIND(" ",$F2617&amp;" ")-1),"/",REPT(" ",20)),41,20)),VALUE(LEFT(SUBSTITUTE(LEFT($F2617,FIND(" ",$F2617&amp;" ")-1),"/",REPT(" ",20)),20)),VALUE(MID(SUBSTITUTE(LEFT($F2617,FIND(" ",$F2617&amp;" ")-1),"/",REPT(" ",20)),21,20)))),0))</f>
        <v>0</v>
      </c>
      <c r="X2617" s="25" t="str">
        <f aca="false">IF(ISNUMBER($N2617),$N2617*Validation!$B$5,"")</f>
        <v/>
      </c>
      <c r="Y2617" s="26" t="str">
        <f aca="false">IF($A2617="","",SUBSTITUTE(SUBSTITUTE(SUBSTITUTE(SUBSTITUTE(SUBSTITUTE(SUBSTITUTE(SUBSTITUTE(UPPER(TRIM($A2617)),"Á","A"),"É","E"),"Í","I"),"Ó","O"),"Ú","U"),"Ñ","N"),"Ü","U"))</f>
        <v/>
      </c>
      <c r="Z2617" s="26" t="str">
        <f aca="false">IF($Y2617="","",LEFT($Y2617,1)&amp;" "&amp;TRIM(RIGHT(SUBSTITUTE($Y2617," ",REPT(" ",50)),50)))</f>
        <v/>
      </c>
      <c r="AA2617" s="27" t="str">
        <f aca="false">IF($AF2617="","",IF(COUNTIF(Validation!$U$19:$U$178,$AF2617)&gt;0,"OK","NO MATCH"))</f>
        <v/>
      </c>
      <c r="AB2617" s="27" t="str">
        <f aca="false">IF($W2617=0,"",IF(AND($W2617&gt;=Validation!$B$3,$W2617&lt;=Validation!$C$3),"Yes","No"))</f>
        <v/>
      </c>
      <c r="AC2617" s="26" t="str">
        <f aca="false">IF($A2617="","",$AF2617&amp;"|"&amp;TEXT($W2617,"yyyy-mm-dd")&amp;"|"&amp;$J2617&amp;"|"&amp;$N2617)</f>
        <v/>
      </c>
      <c r="AD2617" s="27" t="str">
        <f aca="false">IF($AC2617="","",IF(COUNTIF($AC$2:$AC$3000,$AC2617)&gt;1,"REVIEW","OK"))</f>
        <v/>
      </c>
      <c r="AE2617" s="27" t="str">
        <f aca="false">IF(OR($W2617=0,$O2617=""),"",IF(IFERROR(IF(ISNUMBER($O2617),INT($O2617),DATE(VALUE(MID(SUBSTITUTE(LEFT($O2617,FIND(" ",$O2617&amp;" ")-1),"/",REPT(" ",20)),41,20)),VALUE(LEFT(SUBSTITUTE(LEFT($O2617,FIND(" ",$O2617&amp;" ")-1),"/",REPT(" ",20)),20)),VALUE(MID(SUBSTITUTE(LEFT($O2617,FIND(" ",$O2617&amp;" ")-1),"/",REPT(" ",20)),21,20)))),0)&gt;$W2617,"Late","Same day"))</f>
        <v/>
      </c>
      <c r="AF2617" s="26" t="str">
        <f aca="false">IF($A2617="","",IFERROR(INDEX(Validation!$C$193:$C$217,MATCH($A2617,Validation!$A$193:$A$217,0)),IF(COUNTIF(Validation!$U$19:$U$178,$Z2617)&gt;0,$Z2617,IF(COUNTIF(Validation!$S$19:$S$178,$AI2617)=1,INDEX(Validation!$U$19:$U$178,MATCH($AI2617,Validation!$S$19:$S$178,0)),$Z2617))))</f>
        <v/>
      </c>
      <c r="AG2617" s="27" t="str">
        <f aca="false">IF(COUNTA($A2617:$U2617)=0,"",IF($A2617="","No name",IF($F2617="","No date",IF($W2617=0,"Date ilegible",IF(NOT(ISNUMBER($N2617)),"Hours no numéricas",IF($AA2617="NO MATCH","Person no identificada","OK"))))))</f>
        <v/>
      </c>
      <c r="AH2617" s="27" t="str">
        <f aca="false">IF($W2617=0,"No date",IF($W2617&lt;Validation!$B$3,"Before period",IF($W2617&gt;Validation!$C$3,"After period","In period")))</f>
        <v>No date</v>
      </c>
      <c r="AI2617" s="26" t="str">
        <f aca="false">IF($Y2617="","",TRIM(RIGHT(SUBSTITUTE($Y2617," ",REPT(" ",50)),50)))</f>
        <v/>
      </c>
      <c r="AJ2617" s="27" t="str">
        <f aca="false">IF($A2617="","",IF(NOT(ISERROR(MATCH($A2617,Validation!$A$193:$A$217,0))),"Manual mapping",IF(COUNTIF(Validation!$U$19:$U$178,$Z2617)&gt;0,"Direct",IF(COUNTIF(Validation!$S$19:$S$178,$AI2617)=1,"By surname","Unresolved"))))</f>
        <v/>
      </c>
      <c r="AK2617" s="28" t="str">
        <f aca="false">IF($L2617="","",IF(MATCH($L2617,$L$2:$L$3000,0)&lt;&gt;ROW()-1,"",COUNT($AK$1:$AK2616)+1))</f>
        <v/>
      </c>
      <c r="AL2617" s="28" t="str">
        <f aca="false">IF($G2617="","",IF(MATCH($G2617,$G$2:$G$3000,0)&lt;&gt;ROW()-1,"",COUNT($AL$1:$AL2616)+1))</f>
        <v/>
      </c>
      <c r="AM2617" s="28" t="str">
        <f aca="false">IF($H2617="","",IF(MATCH($H2617,$H$2:$H$3000,0)&lt;&gt;ROW()-1,"",COUNT($AM$1:$AM2616)+1))</f>
        <v/>
      </c>
      <c r="AN2617" s="28" t="str">
        <f aca="false">IF($I2617="","",IF(MATCH($I2617,$I$2:$I$3000,0)&lt;&gt;ROW()-1,"",COUNT($AN$1:$AN2616)+1))</f>
        <v/>
      </c>
      <c r="AO2617" s="28" t="str">
        <f aca="false">IF($Q2617="","",IF(MATCH($Q2617,$Q$2:$Q$3000,0)&lt;&gt;ROW()-1,"",COUNT($AO$1:$AO2616)+1))</f>
        <v/>
      </c>
    </row>
    <row r="2618" customFormat="false" ht="12.75" hidden="false" customHeight="true" outlineLevel="0" collapsed="false">
      <c r="W2618" s="24" t="n">
        <f aca="false">IF($F2618="",0,IFERROR(IF(ISNUMBER($F2618),INT($F2618),DATE(VALUE(MID(SUBSTITUTE(LEFT($F2618,FIND(" ",$F2618&amp;" ")-1),"/",REPT(" ",20)),41,20)),VALUE(LEFT(SUBSTITUTE(LEFT($F2618,FIND(" ",$F2618&amp;" ")-1),"/",REPT(" ",20)),20)),VALUE(MID(SUBSTITUTE(LEFT($F2618,FIND(" ",$F2618&amp;" ")-1),"/",REPT(" ",20)),21,20)))),0))</f>
        <v>0</v>
      </c>
      <c r="X2618" s="25" t="str">
        <f aca="false">IF(ISNUMBER($N2618),$N2618*Validation!$B$5,"")</f>
        <v/>
      </c>
      <c r="Y2618" s="26" t="str">
        <f aca="false">IF($A2618="","",SUBSTITUTE(SUBSTITUTE(SUBSTITUTE(SUBSTITUTE(SUBSTITUTE(SUBSTITUTE(SUBSTITUTE(UPPER(TRIM($A2618)),"Á","A"),"É","E"),"Í","I"),"Ó","O"),"Ú","U"),"Ñ","N"),"Ü","U"))</f>
        <v/>
      </c>
      <c r="Z2618" s="26" t="str">
        <f aca="false">IF($Y2618="","",LEFT($Y2618,1)&amp;" "&amp;TRIM(RIGHT(SUBSTITUTE($Y2618," ",REPT(" ",50)),50)))</f>
        <v/>
      </c>
      <c r="AA2618" s="27" t="str">
        <f aca="false">IF($AF2618="","",IF(COUNTIF(Validation!$U$19:$U$178,$AF2618)&gt;0,"OK","NO MATCH"))</f>
        <v/>
      </c>
      <c r="AB2618" s="27" t="str">
        <f aca="false">IF($W2618=0,"",IF(AND($W2618&gt;=Validation!$B$3,$W2618&lt;=Validation!$C$3),"Yes","No"))</f>
        <v/>
      </c>
      <c r="AC2618" s="26" t="str">
        <f aca="false">IF($A2618="","",$AF2618&amp;"|"&amp;TEXT($W2618,"yyyy-mm-dd")&amp;"|"&amp;$J2618&amp;"|"&amp;$N2618)</f>
        <v/>
      </c>
      <c r="AD2618" s="27" t="str">
        <f aca="false">IF($AC2618="","",IF(COUNTIF($AC$2:$AC$3000,$AC2618)&gt;1,"REVIEW","OK"))</f>
        <v/>
      </c>
      <c r="AE2618" s="27" t="str">
        <f aca="false">IF(OR($W2618=0,$O2618=""),"",IF(IFERROR(IF(ISNUMBER($O2618),INT($O2618),DATE(VALUE(MID(SUBSTITUTE(LEFT($O2618,FIND(" ",$O2618&amp;" ")-1),"/",REPT(" ",20)),41,20)),VALUE(LEFT(SUBSTITUTE(LEFT($O2618,FIND(" ",$O2618&amp;" ")-1),"/",REPT(" ",20)),20)),VALUE(MID(SUBSTITUTE(LEFT($O2618,FIND(" ",$O2618&amp;" ")-1),"/",REPT(" ",20)),21,20)))),0)&gt;$W2618,"Late","Same day"))</f>
        <v/>
      </c>
      <c r="AF2618" s="26" t="str">
        <f aca="false">IF($A2618="","",IFERROR(INDEX(Validation!$C$193:$C$217,MATCH($A2618,Validation!$A$193:$A$217,0)),IF(COUNTIF(Validation!$U$19:$U$178,$Z2618)&gt;0,$Z2618,IF(COUNTIF(Validation!$S$19:$S$178,$AI2618)=1,INDEX(Validation!$U$19:$U$178,MATCH($AI2618,Validation!$S$19:$S$178,0)),$Z2618))))</f>
        <v/>
      </c>
      <c r="AG2618" s="27" t="str">
        <f aca="false">IF(COUNTA($A2618:$U2618)=0,"",IF($A2618="","No name",IF($F2618="","No date",IF($W2618=0,"Date ilegible",IF(NOT(ISNUMBER($N2618)),"Hours no numéricas",IF($AA2618="NO MATCH","Person no identificada","OK"))))))</f>
        <v/>
      </c>
      <c r="AH2618" s="27" t="str">
        <f aca="false">IF($W2618=0,"No date",IF($W2618&lt;Validation!$B$3,"Before period",IF($W2618&gt;Validation!$C$3,"After period","In period")))</f>
        <v>No date</v>
      </c>
      <c r="AI2618" s="26" t="str">
        <f aca="false">IF($Y2618="","",TRIM(RIGHT(SUBSTITUTE($Y2618," ",REPT(" ",50)),50)))</f>
        <v/>
      </c>
      <c r="AJ2618" s="27" t="str">
        <f aca="false">IF($A2618="","",IF(NOT(ISERROR(MATCH($A2618,Validation!$A$193:$A$217,0))),"Manual mapping",IF(COUNTIF(Validation!$U$19:$U$178,$Z2618)&gt;0,"Direct",IF(COUNTIF(Validation!$S$19:$S$178,$AI2618)=1,"By surname","Unresolved"))))</f>
        <v/>
      </c>
      <c r="AK2618" s="28" t="str">
        <f aca="false">IF($L2618="","",IF(MATCH($L2618,$L$2:$L$3000,0)&lt;&gt;ROW()-1,"",COUNT($AK$1:$AK2617)+1))</f>
        <v/>
      </c>
      <c r="AL2618" s="28" t="str">
        <f aca="false">IF($G2618="","",IF(MATCH($G2618,$G$2:$G$3000,0)&lt;&gt;ROW()-1,"",COUNT($AL$1:$AL2617)+1))</f>
        <v/>
      </c>
      <c r="AM2618" s="28" t="str">
        <f aca="false">IF($H2618="","",IF(MATCH($H2618,$H$2:$H$3000,0)&lt;&gt;ROW()-1,"",COUNT($AM$1:$AM2617)+1))</f>
        <v/>
      </c>
      <c r="AN2618" s="28" t="str">
        <f aca="false">IF($I2618="","",IF(MATCH($I2618,$I$2:$I$3000,0)&lt;&gt;ROW()-1,"",COUNT($AN$1:$AN2617)+1))</f>
        <v/>
      </c>
      <c r="AO2618" s="28" t="str">
        <f aca="false">IF($Q2618="","",IF(MATCH($Q2618,$Q$2:$Q$3000,0)&lt;&gt;ROW()-1,"",COUNT($AO$1:$AO2617)+1))</f>
        <v/>
      </c>
    </row>
    <row r="2619" customFormat="false" ht="12.75" hidden="false" customHeight="true" outlineLevel="0" collapsed="false">
      <c r="W2619" s="24" t="n">
        <f aca="false">IF($F2619="",0,IFERROR(IF(ISNUMBER($F2619),INT($F2619),DATE(VALUE(MID(SUBSTITUTE(LEFT($F2619,FIND(" ",$F2619&amp;" ")-1),"/",REPT(" ",20)),41,20)),VALUE(LEFT(SUBSTITUTE(LEFT($F2619,FIND(" ",$F2619&amp;" ")-1),"/",REPT(" ",20)),20)),VALUE(MID(SUBSTITUTE(LEFT($F2619,FIND(" ",$F2619&amp;" ")-1),"/",REPT(" ",20)),21,20)))),0))</f>
        <v>0</v>
      </c>
      <c r="X2619" s="25" t="str">
        <f aca="false">IF(ISNUMBER($N2619),$N2619*Validation!$B$5,"")</f>
        <v/>
      </c>
      <c r="Y2619" s="26" t="str">
        <f aca="false">IF($A2619="","",SUBSTITUTE(SUBSTITUTE(SUBSTITUTE(SUBSTITUTE(SUBSTITUTE(SUBSTITUTE(SUBSTITUTE(UPPER(TRIM($A2619)),"Á","A"),"É","E"),"Í","I"),"Ó","O"),"Ú","U"),"Ñ","N"),"Ü","U"))</f>
        <v/>
      </c>
      <c r="Z2619" s="26" t="str">
        <f aca="false">IF($Y2619="","",LEFT($Y2619,1)&amp;" "&amp;TRIM(RIGHT(SUBSTITUTE($Y2619," ",REPT(" ",50)),50)))</f>
        <v/>
      </c>
      <c r="AA2619" s="27" t="str">
        <f aca="false">IF($AF2619="","",IF(COUNTIF(Validation!$U$19:$U$178,$AF2619)&gt;0,"OK","NO MATCH"))</f>
        <v/>
      </c>
      <c r="AB2619" s="27" t="str">
        <f aca="false">IF($W2619=0,"",IF(AND($W2619&gt;=Validation!$B$3,$W2619&lt;=Validation!$C$3),"Yes","No"))</f>
        <v/>
      </c>
      <c r="AC2619" s="26" t="str">
        <f aca="false">IF($A2619="","",$AF2619&amp;"|"&amp;TEXT($W2619,"yyyy-mm-dd")&amp;"|"&amp;$J2619&amp;"|"&amp;$N2619)</f>
        <v/>
      </c>
      <c r="AD2619" s="27" t="str">
        <f aca="false">IF($AC2619="","",IF(COUNTIF($AC$2:$AC$3000,$AC2619)&gt;1,"REVIEW","OK"))</f>
        <v/>
      </c>
      <c r="AE2619" s="27" t="str">
        <f aca="false">IF(OR($W2619=0,$O2619=""),"",IF(IFERROR(IF(ISNUMBER($O2619),INT($O2619),DATE(VALUE(MID(SUBSTITUTE(LEFT($O2619,FIND(" ",$O2619&amp;" ")-1),"/",REPT(" ",20)),41,20)),VALUE(LEFT(SUBSTITUTE(LEFT($O2619,FIND(" ",$O2619&amp;" ")-1),"/",REPT(" ",20)),20)),VALUE(MID(SUBSTITUTE(LEFT($O2619,FIND(" ",$O2619&amp;" ")-1),"/",REPT(" ",20)),21,20)))),0)&gt;$W2619,"Late","Same day"))</f>
        <v/>
      </c>
      <c r="AF2619" s="26" t="str">
        <f aca="false">IF($A2619="","",IFERROR(INDEX(Validation!$C$193:$C$217,MATCH($A2619,Validation!$A$193:$A$217,0)),IF(COUNTIF(Validation!$U$19:$U$178,$Z2619)&gt;0,$Z2619,IF(COUNTIF(Validation!$S$19:$S$178,$AI2619)=1,INDEX(Validation!$U$19:$U$178,MATCH($AI2619,Validation!$S$19:$S$178,0)),$Z2619))))</f>
        <v/>
      </c>
      <c r="AG2619" s="27" t="str">
        <f aca="false">IF(COUNTA($A2619:$U2619)=0,"",IF($A2619="","No name",IF($F2619="","No date",IF($W2619=0,"Date ilegible",IF(NOT(ISNUMBER($N2619)),"Hours no numéricas",IF($AA2619="NO MATCH","Person no identificada","OK"))))))</f>
        <v/>
      </c>
      <c r="AH2619" s="27" t="str">
        <f aca="false">IF($W2619=0,"No date",IF($W2619&lt;Validation!$B$3,"Before period",IF($W2619&gt;Validation!$C$3,"After period","In period")))</f>
        <v>No date</v>
      </c>
      <c r="AI2619" s="26" t="str">
        <f aca="false">IF($Y2619="","",TRIM(RIGHT(SUBSTITUTE($Y2619," ",REPT(" ",50)),50)))</f>
        <v/>
      </c>
      <c r="AJ2619" s="27" t="str">
        <f aca="false">IF($A2619="","",IF(NOT(ISERROR(MATCH($A2619,Validation!$A$193:$A$217,0))),"Manual mapping",IF(COUNTIF(Validation!$U$19:$U$178,$Z2619)&gt;0,"Direct",IF(COUNTIF(Validation!$S$19:$S$178,$AI2619)=1,"By surname","Unresolved"))))</f>
        <v/>
      </c>
      <c r="AK2619" s="28" t="str">
        <f aca="false">IF($L2619="","",IF(MATCH($L2619,$L$2:$L$3000,0)&lt;&gt;ROW()-1,"",COUNT($AK$1:$AK2618)+1))</f>
        <v/>
      </c>
      <c r="AL2619" s="28" t="str">
        <f aca="false">IF($G2619="","",IF(MATCH($G2619,$G$2:$G$3000,0)&lt;&gt;ROW()-1,"",COUNT($AL$1:$AL2618)+1))</f>
        <v/>
      </c>
      <c r="AM2619" s="28" t="str">
        <f aca="false">IF($H2619="","",IF(MATCH($H2619,$H$2:$H$3000,0)&lt;&gt;ROW()-1,"",COUNT($AM$1:$AM2618)+1))</f>
        <v/>
      </c>
      <c r="AN2619" s="28" t="str">
        <f aca="false">IF($I2619="","",IF(MATCH($I2619,$I$2:$I$3000,0)&lt;&gt;ROW()-1,"",COUNT($AN$1:$AN2618)+1))</f>
        <v/>
      </c>
      <c r="AO2619" s="28" t="str">
        <f aca="false">IF($Q2619="","",IF(MATCH($Q2619,$Q$2:$Q$3000,0)&lt;&gt;ROW()-1,"",COUNT($AO$1:$AO2618)+1))</f>
        <v/>
      </c>
    </row>
    <row r="2620" customFormat="false" ht="12.75" hidden="false" customHeight="true" outlineLevel="0" collapsed="false">
      <c r="W2620" s="24" t="n">
        <f aca="false">IF($F2620="",0,IFERROR(IF(ISNUMBER($F2620),INT($F2620),DATE(VALUE(MID(SUBSTITUTE(LEFT($F2620,FIND(" ",$F2620&amp;" ")-1),"/",REPT(" ",20)),41,20)),VALUE(LEFT(SUBSTITUTE(LEFT($F2620,FIND(" ",$F2620&amp;" ")-1),"/",REPT(" ",20)),20)),VALUE(MID(SUBSTITUTE(LEFT($F2620,FIND(" ",$F2620&amp;" ")-1),"/",REPT(" ",20)),21,20)))),0))</f>
        <v>0</v>
      </c>
      <c r="X2620" s="25" t="str">
        <f aca="false">IF(ISNUMBER($N2620),$N2620*Validation!$B$5,"")</f>
        <v/>
      </c>
      <c r="Y2620" s="26" t="str">
        <f aca="false">IF($A2620="","",SUBSTITUTE(SUBSTITUTE(SUBSTITUTE(SUBSTITUTE(SUBSTITUTE(SUBSTITUTE(SUBSTITUTE(UPPER(TRIM($A2620)),"Á","A"),"É","E"),"Í","I"),"Ó","O"),"Ú","U"),"Ñ","N"),"Ü","U"))</f>
        <v/>
      </c>
      <c r="Z2620" s="26" t="str">
        <f aca="false">IF($Y2620="","",LEFT($Y2620,1)&amp;" "&amp;TRIM(RIGHT(SUBSTITUTE($Y2620," ",REPT(" ",50)),50)))</f>
        <v/>
      </c>
      <c r="AA2620" s="27" t="str">
        <f aca="false">IF($AF2620="","",IF(COUNTIF(Validation!$U$19:$U$178,$AF2620)&gt;0,"OK","NO MATCH"))</f>
        <v/>
      </c>
      <c r="AB2620" s="27" t="str">
        <f aca="false">IF($W2620=0,"",IF(AND($W2620&gt;=Validation!$B$3,$W2620&lt;=Validation!$C$3),"Yes","No"))</f>
        <v/>
      </c>
      <c r="AC2620" s="26" t="str">
        <f aca="false">IF($A2620="","",$AF2620&amp;"|"&amp;TEXT($W2620,"yyyy-mm-dd")&amp;"|"&amp;$J2620&amp;"|"&amp;$N2620)</f>
        <v/>
      </c>
      <c r="AD2620" s="27" t="str">
        <f aca="false">IF($AC2620="","",IF(COUNTIF($AC$2:$AC$3000,$AC2620)&gt;1,"REVIEW","OK"))</f>
        <v/>
      </c>
      <c r="AE2620" s="27" t="str">
        <f aca="false">IF(OR($W2620=0,$O2620=""),"",IF(IFERROR(IF(ISNUMBER($O2620),INT($O2620),DATE(VALUE(MID(SUBSTITUTE(LEFT($O2620,FIND(" ",$O2620&amp;" ")-1),"/",REPT(" ",20)),41,20)),VALUE(LEFT(SUBSTITUTE(LEFT($O2620,FIND(" ",$O2620&amp;" ")-1),"/",REPT(" ",20)),20)),VALUE(MID(SUBSTITUTE(LEFT($O2620,FIND(" ",$O2620&amp;" ")-1),"/",REPT(" ",20)),21,20)))),0)&gt;$W2620,"Late","Same day"))</f>
        <v/>
      </c>
      <c r="AF2620" s="26" t="str">
        <f aca="false">IF($A2620="","",IFERROR(INDEX(Validation!$C$193:$C$217,MATCH($A2620,Validation!$A$193:$A$217,0)),IF(COUNTIF(Validation!$U$19:$U$178,$Z2620)&gt;0,$Z2620,IF(COUNTIF(Validation!$S$19:$S$178,$AI2620)=1,INDEX(Validation!$U$19:$U$178,MATCH($AI2620,Validation!$S$19:$S$178,0)),$Z2620))))</f>
        <v/>
      </c>
      <c r="AG2620" s="27" t="str">
        <f aca="false">IF(COUNTA($A2620:$U2620)=0,"",IF($A2620="","No name",IF($F2620="","No date",IF($W2620=0,"Date ilegible",IF(NOT(ISNUMBER($N2620)),"Hours no numéricas",IF($AA2620="NO MATCH","Person no identificada","OK"))))))</f>
        <v/>
      </c>
      <c r="AH2620" s="27" t="str">
        <f aca="false">IF($W2620=0,"No date",IF($W2620&lt;Validation!$B$3,"Before period",IF($W2620&gt;Validation!$C$3,"After period","In period")))</f>
        <v>No date</v>
      </c>
      <c r="AI2620" s="26" t="str">
        <f aca="false">IF($Y2620="","",TRIM(RIGHT(SUBSTITUTE($Y2620," ",REPT(" ",50)),50)))</f>
        <v/>
      </c>
      <c r="AJ2620" s="27" t="str">
        <f aca="false">IF($A2620="","",IF(NOT(ISERROR(MATCH($A2620,Validation!$A$193:$A$217,0))),"Manual mapping",IF(COUNTIF(Validation!$U$19:$U$178,$Z2620)&gt;0,"Direct",IF(COUNTIF(Validation!$S$19:$S$178,$AI2620)=1,"By surname","Unresolved"))))</f>
        <v/>
      </c>
      <c r="AK2620" s="28" t="str">
        <f aca="false">IF($L2620="","",IF(MATCH($L2620,$L$2:$L$3000,0)&lt;&gt;ROW()-1,"",COUNT($AK$1:$AK2619)+1))</f>
        <v/>
      </c>
      <c r="AL2620" s="28" t="str">
        <f aca="false">IF($G2620="","",IF(MATCH($G2620,$G$2:$G$3000,0)&lt;&gt;ROW()-1,"",COUNT($AL$1:$AL2619)+1))</f>
        <v/>
      </c>
      <c r="AM2620" s="28" t="str">
        <f aca="false">IF($H2620="","",IF(MATCH($H2620,$H$2:$H$3000,0)&lt;&gt;ROW()-1,"",COUNT($AM$1:$AM2619)+1))</f>
        <v/>
      </c>
      <c r="AN2620" s="28" t="str">
        <f aca="false">IF($I2620="","",IF(MATCH($I2620,$I$2:$I$3000,0)&lt;&gt;ROW()-1,"",COUNT($AN$1:$AN2619)+1))</f>
        <v/>
      </c>
      <c r="AO2620" s="28" t="str">
        <f aca="false">IF($Q2620="","",IF(MATCH($Q2620,$Q$2:$Q$3000,0)&lt;&gt;ROW()-1,"",COUNT($AO$1:$AO2619)+1))</f>
        <v/>
      </c>
    </row>
    <row r="2621" customFormat="false" ht="12.75" hidden="false" customHeight="true" outlineLevel="0" collapsed="false">
      <c r="W2621" s="24" t="n">
        <f aca="false">IF($F2621="",0,IFERROR(IF(ISNUMBER($F2621),INT($F2621),DATE(VALUE(MID(SUBSTITUTE(LEFT($F2621,FIND(" ",$F2621&amp;" ")-1),"/",REPT(" ",20)),41,20)),VALUE(LEFT(SUBSTITUTE(LEFT($F2621,FIND(" ",$F2621&amp;" ")-1),"/",REPT(" ",20)),20)),VALUE(MID(SUBSTITUTE(LEFT($F2621,FIND(" ",$F2621&amp;" ")-1),"/",REPT(" ",20)),21,20)))),0))</f>
        <v>0</v>
      </c>
      <c r="X2621" s="25" t="str">
        <f aca="false">IF(ISNUMBER($N2621),$N2621*Validation!$B$5,"")</f>
        <v/>
      </c>
      <c r="Y2621" s="26" t="str">
        <f aca="false">IF($A2621="","",SUBSTITUTE(SUBSTITUTE(SUBSTITUTE(SUBSTITUTE(SUBSTITUTE(SUBSTITUTE(SUBSTITUTE(UPPER(TRIM($A2621)),"Á","A"),"É","E"),"Í","I"),"Ó","O"),"Ú","U"),"Ñ","N"),"Ü","U"))</f>
        <v/>
      </c>
      <c r="Z2621" s="26" t="str">
        <f aca="false">IF($Y2621="","",LEFT($Y2621,1)&amp;" "&amp;TRIM(RIGHT(SUBSTITUTE($Y2621," ",REPT(" ",50)),50)))</f>
        <v/>
      </c>
      <c r="AA2621" s="27" t="str">
        <f aca="false">IF($AF2621="","",IF(COUNTIF(Validation!$U$19:$U$178,$AF2621)&gt;0,"OK","NO MATCH"))</f>
        <v/>
      </c>
      <c r="AB2621" s="27" t="str">
        <f aca="false">IF($W2621=0,"",IF(AND($W2621&gt;=Validation!$B$3,$W2621&lt;=Validation!$C$3),"Yes","No"))</f>
        <v/>
      </c>
      <c r="AC2621" s="26" t="str">
        <f aca="false">IF($A2621="","",$AF2621&amp;"|"&amp;TEXT($W2621,"yyyy-mm-dd")&amp;"|"&amp;$J2621&amp;"|"&amp;$N2621)</f>
        <v/>
      </c>
      <c r="AD2621" s="27" t="str">
        <f aca="false">IF($AC2621="","",IF(COUNTIF($AC$2:$AC$3000,$AC2621)&gt;1,"REVIEW","OK"))</f>
        <v/>
      </c>
      <c r="AE2621" s="27" t="str">
        <f aca="false">IF(OR($W2621=0,$O2621=""),"",IF(IFERROR(IF(ISNUMBER($O2621),INT($O2621),DATE(VALUE(MID(SUBSTITUTE(LEFT($O2621,FIND(" ",$O2621&amp;" ")-1),"/",REPT(" ",20)),41,20)),VALUE(LEFT(SUBSTITUTE(LEFT($O2621,FIND(" ",$O2621&amp;" ")-1),"/",REPT(" ",20)),20)),VALUE(MID(SUBSTITUTE(LEFT($O2621,FIND(" ",$O2621&amp;" ")-1),"/",REPT(" ",20)),21,20)))),0)&gt;$W2621,"Late","Same day"))</f>
        <v/>
      </c>
      <c r="AF2621" s="26" t="str">
        <f aca="false">IF($A2621="","",IFERROR(INDEX(Validation!$C$193:$C$217,MATCH($A2621,Validation!$A$193:$A$217,0)),IF(COUNTIF(Validation!$U$19:$U$178,$Z2621)&gt;0,$Z2621,IF(COUNTIF(Validation!$S$19:$S$178,$AI2621)=1,INDEX(Validation!$U$19:$U$178,MATCH($AI2621,Validation!$S$19:$S$178,0)),$Z2621))))</f>
        <v/>
      </c>
      <c r="AG2621" s="27" t="str">
        <f aca="false">IF(COUNTA($A2621:$U2621)=0,"",IF($A2621="","No name",IF($F2621="","No date",IF($W2621=0,"Date ilegible",IF(NOT(ISNUMBER($N2621)),"Hours no numéricas",IF($AA2621="NO MATCH","Person no identificada","OK"))))))</f>
        <v/>
      </c>
      <c r="AH2621" s="27" t="str">
        <f aca="false">IF($W2621=0,"No date",IF($W2621&lt;Validation!$B$3,"Before period",IF($W2621&gt;Validation!$C$3,"After period","In period")))</f>
        <v>No date</v>
      </c>
      <c r="AI2621" s="26" t="str">
        <f aca="false">IF($Y2621="","",TRIM(RIGHT(SUBSTITUTE($Y2621," ",REPT(" ",50)),50)))</f>
        <v/>
      </c>
      <c r="AJ2621" s="27" t="str">
        <f aca="false">IF($A2621="","",IF(NOT(ISERROR(MATCH($A2621,Validation!$A$193:$A$217,0))),"Manual mapping",IF(COUNTIF(Validation!$U$19:$U$178,$Z2621)&gt;0,"Direct",IF(COUNTIF(Validation!$S$19:$S$178,$AI2621)=1,"By surname","Unresolved"))))</f>
        <v/>
      </c>
      <c r="AK2621" s="28" t="str">
        <f aca="false">IF($L2621="","",IF(MATCH($L2621,$L$2:$L$3000,0)&lt;&gt;ROW()-1,"",COUNT($AK$1:$AK2620)+1))</f>
        <v/>
      </c>
      <c r="AL2621" s="28" t="str">
        <f aca="false">IF($G2621="","",IF(MATCH($G2621,$G$2:$G$3000,0)&lt;&gt;ROW()-1,"",COUNT($AL$1:$AL2620)+1))</f>
        <v/>
      </c>
      <c r="AM2621" s="28" t="str">
        <f aca="false">IF($H2621="","",IF(MATCH($H2621,$H$2:$H$3000,0)&lt;&gt;ROW()-1,"",COUNT($AM$1:$AM2620)+1))</f>
        <v/>
      </c>
      <c r="AN2621" s="28" t="str">
        <f aca="false">IF($I2621="","",IF(MATCH($I2621,$I$2:$I$3000,0)&lt;&gt;ROW()-1,"",COUNT($AN$1:$AN2620)+1))</f>
        <v/>
      </c>
      <c r="AO2621" s="28" t="str">
        <f aca="false">IF($Q2621="","",IF(MATCH($Q2621,$Q$2:$Q$3000,0)&lt;&gt;ROW()-1,"",COUNT($AO$1:$AO2620)+1))</f>
        <v/>
      </c>
    </row>
    <row r="2622" customFormat="false" ht="12.75" hidden="false" customHeight="true" outlineLevel="0" collapsed="false">
      <c r="W2622" s="24" t="n">
        <f aca="false">IF($F2622="",0,IFERROR(IF(ISNUMBER($F2622),INT($F2622),DATE(VALUE(MID(SUBSTITUTE(LEFT($F2622,FIND(" ",$F2622&amp;" ")-1),"/",REPT(" ",20)),41,20)),VALUE(LEFT(SUBSTITUTE(LEFT($F2622,FIND(" ",$F2622&amp;" ")-1),"/",REPT(" ",20)),20)),VALUE(MID(SUBSTITUTE(LEFT($F2622,FIND(" ",$F2622&amp;" ")-1),"/",REPT(" ",20)),21,20)))),0))</f>
        <v>0</v>
      </c>
      <c r="X2622" s="25" t="str">
        <f aca="false">IF(ISNUMBER($N2622),$N2622*Validation!$B$5,"")</f>
        <v/>
      </c>
      <c r="Y2622" s="26" t="str">
        <f aca="false">IF($A2622="","",SUBSTITUTE(SUBSTITUTE(SUBSTITUTE(SUBSTITUTE(SUBSTITUTE(SUBSTITUTE(SUBSTITUTE(UPPER(TRIM($A2622)),"Á","A"),"É","E"),"Í","I"),"Ó","O"),"Ú","U"),"Ñ","N"),"Ü","U"))</f>
        <v/>
      </c>
      <c r="Z2622" s="26" t="str">
        <f aca="false">IF($Y2622="","",LEFT($Y2622,1)&amp;" "&amp;TRIM(RIGHT(SUBSTITUTE($Y2622," ",REPT(" ",50)),50)))</f>
        <v/>
      </c>
      <c r="AA2622" s="27" t="str">
        <f aca="false">IF($AF2622="","",IF(COUNTIF(Validation!$U$19:$U$178,$AF2622)&gt;0,"OK","NO MATCH"))</f>
        <v/>
      </c>
      <c r="AB2622" s="27" t="str">
        <f aca="false">IF($W2622=0,"",IF(AND($W2622&gt;=Validation!$B$3,$W2622&lt;=Validation!$C$3),"Yes","No"))</f>
        <v/>
      </c>
      <c r="AC2622" s="26" t="str">
        <f aca="false">IF($A2622="","",$AF2622&amp;"|"&amp;TEXT($W2622,"yyyy-mm-dd")&amp;"|"&amp;$J2622&amp;"|"&amp;$N2622)</f>
        <v/>
      </c>
      <c r="AD2622" s="27" t="str">
        <f aca="false">IF($AC2622="","",IF(COUNTIF($AC$2:$AC$3000,$AC2622)&gt;1,"REVIEW","OK"))</f>
        <v/>
      </c>
      <c r="AE2622" s="27" t="str">
        <f aca="false">IF(OR($W2622=0,$O2622=""),"",IF(IFERROR(IF(ISNUMBER($O2622),INT($O2622),DATE(VALUE(MID(SUBSTITUTE(LEFT($O2622,FIND(" ",$O2622&amp;" ")-1),"/",REPT(" ",20)),41,20)),VALUE(LEFT(SUBSTITUTE(LEFT($O2622,FIND(" ",$O2622&amp;" ")-1),"/",REPT(" ",20)),20)),VALUE(MID(SUBSTITUTE(LEFT($O2622,FIND(" ",$O2622&amp;" ")-1),"/",REPT(" ",20)),21,20)))),0)&gt;$W2622,"Late","Same day"))</f>
        <v/>
      </c>
      <c r="AF2622" s="26" t="str">
        <f aca="false">IF($A2622="","",IFERROR(INDEX(Validation!$C$193:$C$217,MATCH($A2622,Validation!$A$193:$A$217,0)),IF(COUNTIF(Validation!$U$19:$U$178,$Z2622)&gt;0,$Z2622,IF(COUNTIF(Validation!$S$19:$S$178,$AI2622)=1,INDEX(Validation!$U$19:$U$178,MATCH($AI2622,Validation!$S$19:$S$178,0)),$Z2622))))</f>
        <v/>
      </c>
      <c r="AG2622" s="27" t="str">
        <f aca="false">IF(COUNTA($A2622:$U2622)=0,"",IF($A2622="","No name",IF($F2622="","No date",IF($W2622=0,"Date ilegible",IF(NOT(ISNUMBER($N2622)),"Hours no numéricas",IF($AA2622="NO MATCH","Person no identificada","OK"))))))</f>
        <v/>
      </c>
      <c r="AH2622" s="27" t="str">
        <f aca="false">IF($W2622=0,"No date",IF($W2622&lt;Validation!$B$3,"Before period",IF($W2622&gt;Validation!$C$3,"After period","In period")))</f>
        <v>No date</v>
      </c>
      <c r="AI2622" s="26" t="str">
        <f aca="false">IF($Y2622="","",TRIM(RIGHT(SUBSTITUTE($Y2622," ",REPT(" ",50)),50)))</f>
        <v/>
      </c>
      <c r="AJ2622" s="27" t="str">
        <f aca="false">IF($A2622="","",IF(NOT(ISERROR(MATCH($A2622,Validation!$A$193:$A$217,0))),"Manual mapping",IF(COUNTIF(Validation!$U$19:$U$178,$Z2622)&gt;0,"Direct",IF(COUNTIF(Validation!$S$19:$S$178,$AI2622)=1,"By surname","Unresolved"))))</f>
        <v/>
      </c>
      <c r="AK2622" s="28" t="str">
        <f aca="false">IF($L2622="","",IF(MATCH($L2622,$L$2:$L$3000,0)&lt;&gt;ROW()-1,"",COUNT($AK$1:$AK2621)+1))</f>
        <v/>
      </c>
      <c r="AL2622" s="28" t="str">
        <f aca="false">IF($G2622="","",IF(MATCH($G2622,$G$2:$G$3000,0)&lt;&gt;ROW()-1,"",COUNT($AL$1:$AL2621)+1))</f>
        <v/>
      </c>
      <c r="AM2622" s="28" t="str">
        <f aca="false">IF($H2622="","",IF(MATCH($H2622,$H$2:$H$3000,0)&lt;&gt;ROW()-1,"",COUNT($AM$1:$AM2621)+1))</f>
        <v/>
      </c>
      <c r="AN2622" s="28" t="str">
        <f aca="false">IF($I2622="","",IF(MATCH($I2622,$I$2:$I$3000,0)&lt;&gt;ROW()-1,"",COUNT($AN$1:$AN2621)+1))</f>
        <v/>
      </c>
      <c r="AO2622" s="28" t="str">
        <f aca="false">IF($Q2622="","",IF(MATCH($Q2622,$Q$2:$Q$3000,0)&lt;&gt;ROW()-1,"",COUNT($AO$1:$AO2621)+1))</f>
        <v/>
      </c>
    </row>
    <row r="2623" customFormat="false" ht="12.75" hidden="false" customHeight="true" outlineLevel="0" collapsed="false">
      <c r="W2623" s="24" t="n">
        <f aca="false">IF($F2623="",0,IFERROR(IF(ISNUMBER($F2623),INT($F2623),DATE(VALUE(MID(SUBSTITUTE(LEFT($F2623,FIND(" ",$F2623&amp;" ")-1),"/",REPT(" ",20)),41,20)),VALUE(LEFT(SUBSTITUTE(LEFT($F2623,FIND(" ",$F2623&amp;" ")-1),"/",REPT(" ",20)),20)),VALUE(MID(SUBSTITUTE(LEFT($F2623,FIND(" ",$F2623&amp;" ")-1),"/",REPT(" ",20)),21,20)))),0))</f>
        <v>0</v>
      </c>
      <c r="X2623" s="25" t="str">
        <f aca="false">IF(ISNUMBER($N2623),$N2623*Validation!$B$5,"")</f>
        <v/>
      </c>
      <c r="Y2623" s="26" t="str">
        <f aca="false">IF($A2623="","",SUBSTITUTE(SUBSTITUTE(SUBSTITUTE(SUBSTITUTE(SUBSTITUTE(SUBSTITUTE(SUBSTITUTE(UPPER(TRIM($A2623)),"Á","A"),"É","E"),"Í","I"),"Ó","O"),"Ú","U"),"Ñ","N"),"Ü","U"))</f>
        <v/>
      </c>
      <c r="Z2623" s="26" t="str">
        <f aca="false">IF($Y2623="","",LEFT($Y2623,1)&amp;" "&amp;TRIM(RIGHT(SUBSTITUTE($Y2623," ",REPT(" ",50)),50)))</f>
        <v/>
      </c>
      <c r="AA2623" s="27" t="str">
        <f aca="false">IF($AF2623="","",IF(COUNTIF(Validation!$U$19:$U$178,$AF2623)&gt;0,"OK","NO MATCH"))</f>
        <v/>
      </c>
      <c r="AB2623" s="27" t="str">
        <f aca="false">IF($W2623=0,"",IF(AND($W2623&gt;=Validation!$B$3,$W2623&lt;=Validation!$C$3),"Yes","No"))</f>
        <v/>
      </c>
      <c r="AC2623" s="26" t="str">
        <f aca="false">IF($A2623="","",$AF2623&amp;"|"&amp;TEXT($W2623,"yyyy-mm-dd")&amp;"|"&amp;$J2623&amp;"|"&amp;$N2623)</f>
        <v/>
      </c>
      <c r="AD2623" s="27" t="str">
        <f aca="false">IF($AC2623="","",IF(COUNTIF($AC$2:$AC$3000,$AC2623)&gt;1,"REVIEW","OK"))</f>
        <v/>
      </c>
      <c r="AE2623" s="27" t="str">
        <f aca="false">IF(OR($W2623=0,$O2623=""),"",IF(IFERROR(IF(ISNUMBER($O2623),INT($O2623),DATE(VALUE(MID(SUBSTITUTE(LEFT($O2623,FIND(" ",$O2623&amp;" ")-1),"/",REPT(" ",20)),41,20)),VALUE(LEFT(SUBSTITUTE(LEFT($O2623,FIND(" ",$O2623&amp;" ")-1),"/",REPT(" ",20)),20)),VALUE(MID(SUBSTITUTE(LEFT($O2623,FIND(" ",$O2623&amp;" ")-1),"/",REPT(" ",20)),21,20)))),0)&gt;$W2623,"Late","Same day"))</f>
        <v/>
      </c>
      <c r="AF2623" s="26" t="str">
        <f aca="false">IF($A2623="","",IFERROR(INDEX(Validation!$C$193:$C$217,MATCH($A2623,Validation!$A$193:$A$217,0)),IF(COUNTIF(Validation!$U$19:$U$178,$Z2623)&gt;0,$Z2623,IF(COUNTIF(Validation!$S$19:$S$178,$AI2623)=1,INDEX(Validation!$U$19:$U$178,MATCH($AI2623,Validation!$S$19:$S$178,0)),$Z2623))))</f>
        <v/>
      </c>
      <c r="AG2623" s="27" t="str">
        <f aca="false">IF(COUNTA($A2623:$U2623)=0,"",IF($A2623="","No name",IF($F2623="","No date",IF($W2623=0,"Date ilegible",IF(NOT(ISNUMBER($N2623)),"Hours no numéricas",IF($AA2623="NO MATCH","Person no identificada","OK"))))))</f>
        <v/>
      </c>
      <c r="AH2623" s="27" t="str">
        <f aca="false">IF($W2623=0,"No date",IF($W2623&lt;Validation!$B$3,"Before period",IF($W2623&gt;Validation!$C$3,"After period","In period")))</f>
        <v>No date</v>
      </c>
      <c r="AI2623" s="26" t="str">
        <f aca="false">IF($Y2623="","",TRIM(RIGHT(SUBSTITUTE($Y2623," ",REPT(" ",50)),50)))</f>
        <v/>
      </c>
      <c r="AJ2623" s="27" t="str">
        <f aca="false">IF($A2623="","",IF(NOT(ISERROR(MATCH($A2623,Validation!$A$193:$A$217,0))),"Manual mapping",IF(COUNTIF(Validation!$U$19:$U$178,$Z2623)&gt;0,"Direct",IF(COUNTIF(Validation!$S$19:$S$178,$AI2623)=1,"By surname","Unresolved"))))</f>
        <v/>
      </c>
      <c r="AK2623" s="28" t="str">
        <f aca="false">IF($L2623="","",IF(MATCH($L2623,$L$2:$L$3000,0)&lt;&gt;ROW()-1,"",COUNT($AK$1:$AK2622)+1))</f>
        <v/>
      </c>
      <c r="AL2623" s="28" t="str">
        <f aca="false">IF($G2623="","",IF(MATCH($G2623,$G$2:$G$3000,0)&lt;&gt;ROW()-1,"",COUNT($AL$1:$AL2622)+1))</f>
        <v/>
      </c>
      <c r="AM2623" s="28" t="str">
        <f aca="false">IF($H2623="","",IF(MATCH($H2623,$H$2:$H$3000,0)&lt;&gt;ROW()-1,"",COUNT($AM$1:$AM2622)+1))</f>
        <v/>
      </c>
      <c r="AN2623" s="28" t="str">
        <f aca="false">IF($I2623="","",IF(MATCH($I2623,$I$2:$I$3000,0)&lt;&gt;ROW()-1,"",COUNT($AN$1:$AN2622)+1))</f>
        <v/>
      </c>
      <c r="AO2623" s="28" t="str">
        <f aca="false">IF($Q2623="","",IF(MATCH($Q2623,$Q$2:$Q$3000,0)&lt;&gt;ROW()-1,"",COUNT($AO$1:$AO2622)+1))</f>
        <v/>
      </c>
    </row>
    <row r="2624" customFormat="false" ht="12.75" hidden="false" customHeight="true" outlineLevel="0" collapsed="false">
      <c r="W2624" s="24" t="n">
        <f aca="false">IF($F2624="",0,IFERROR(IF(ISNUMBER($F2624),INT($F2624),DATE(VALUE(MID(SUBSTITUTE(LEFT($F2624,FIND(" ",$F2624&amp;" ")-1),"/",REPT(" ",20)),41,20)),VALUE(LEFT(SUBSTITUTE(LEFT($F2624,FIND(" ",$F2624&amp;" ")-1),"/",REPT(" ",20)),20)),VALUE(MID(SUBSTITUTE(LEFT($F2624,FIND(" ",$F2624&amp;" ")-1),"/",REPT(" ",20)),21,20)))),0))</f>
        <v>0</v>
      </c>
      <c r="X2624" s="25" t="str">
        <f aca="false">IF(ISNUMBER($N2624),$N2624*Validation!$B$5,"")</f>
        <v/>
      </c>
      <c r="Y2624" s="26" t="str">
        <f aca="false">IF($A2624="","",SUBSTITUTE(SUBSTITUTE(SUBSTITUTE(SUBSTITUTE(SUBSTITUTE(SUBSTITUTE(SUBSTITUTE(UPPER(TRIM($A2624)),"Á","A"),"É","E"),"Í","I"),"Ó","O"),"Ú","U"),"Ñ","N"),"Ü","U"))</f>
        <v/>
      </c>
      <c r="Z2624" s="26" t="str">
        <f aca="false">IF($Y2624="","",LEFT($Y2624,1)&amp;" "&amp;TRIM(RIGHT(SUBSTITUTE($Y2624," ",REPT(" ",50)),50)))</f>
        <v/>
      </c>
      <c r="AA2624" s="27" t="str">
        <f aca="false">IF($AF2624="","",IF(COUNTIF(Validation!$U$19:$U$178,$AF2624)&gt;0,"OK","NO MATCH"))</f>
        <v/>
      </c>
      <c r="AB2624" s="27" t="str">
        <f aca="false">IF($W2624=0,"",IF(AND($W2624&gt;=Validation!$B$3,$W2624&lt;=Validation!$C$3),"Yes","No"))</f>
        <v/>
      </c>
      <c r="AC2624" s="26" t="str">
        <f aca="false">IF($A2624="","",$AF2624&amp;"|"&amp;TEXT($W2624,"yyyy-mm-dd")&amp;"|"&amp;$J2624&amp;"|"&amp;$N2624)</f>
        <v/>
      </c>
      <c r="AD2624" s="27" t="str">
        <f aca="false">IF($AC2624="","",IF(COUNTIF($AC$2:$AC$3000,$AC2624)&gt;1,"REVIEW","OK"))</f>
        <v/>
      </c>
      <c r="AE2624" s="27" t="str">
        <f aca="false">IF(OR($W2624=0,$O2624=""),"",IF(IFERROR(IF(ISNUMBER($O2624),INT($O2624),DATE(VALUE(MID(SUBSTITUTE(LEFT($O2624,FIND(" ",$O2624&amp;" ")-1),"/",REPT(" ",20)),41,20)),VALUE(LEFT(SUBSTITUTE(LEFT($O2624,FIND(" ",$O2624&amp;" ")-1),"/",REPT(" ",20)),20)),VALUE(MID(SUBSTITUTE(LEFT($O2624,FIND(" ",$O2624&amp;" ")-1),"/",REPT(" ",20)),21,20)))),0)&gt;$W2624,"Late","Same day"))</f>
        <v/>
      </c>
      <c r="AF2624" s="26" t="str">
        <f aca="false">IF($A2624="","",IFERROR(INDEX(Validation!$C$193:$C$217,MATCH($A2624,Validation!$A$193:$A$217,0)),IF(COUNTIF(Validation!$U$19:$U$178,$Z2624)&gt;0,$Z2624,IF(COUNTIF(Validation!$S$19:$S$178,$AI2624)=1,INDEX(Validation!$U$19:$U$178,MATCH($AI2624,Validation!$S$19:$S$178,0)),$Z2624))))</f>
        <v/>
      </c>
      <c r="AG2624" s="27" t="str">
        <f aca="false">IF(COUNTA($A2624:$U2624)=0,"",IF($A2624="","No name",IF($F2624="","No date",IF($W2624=0,"Date ilegible",IF(NOT(ISNUMBER($N2624)),"Hours no numéricas",IF($AA2624="NO MATCH","Person no identificada","OK"))))))</f>
        <v/>
      </c>
      <c r="AH2624" s="27" t="str">
        <f aca="false">IF($W2624=0,"No date",IF($W2624&lt;Validation!$B$3,"Before period",IF($W2624&gt;Validation!$C$3,"After period","In period")))</f>
        <v>No date</v>
      </c>
      <c r="AI2624" s="26" t="str">
        <f aca="false">IF($Y2624="","",TRIM(RIGHT(SUBSTITUTE($Y2624," ",REPT(" ",50)),50)))</f>
        <v/>
      </c>
      <c r="AJ2624" s="27" t="str">
        <f aca="false">IF($A2624="","",IF(NOT(ISERROR(MATCH($A2624,Validation!$A$193:$A$217,0))),"Manual mapping",IF(COUNTIF(Validation!$U$19:$U$178,$Z2624)&gt;0,"Direct",IF(COUNTIF(Validation!$S$19:$S$178,$AI2624)=1,"By surname","Unresolved"))))</f>
        <v/>
      </c>
      <c r="AK2624" s="28" t="str">
        <f aca="false">IF($L2624="","",IF(MATCH($L2624,$L$2:$L$3000,0)&lt;&gt;ROW()-1,"",COUNT($AK$1:$AK2623)+1))</f>
        <v/>
      </c>
      <c r="AL2624" s="28" t="str">
        <f aca="false">IF($G2624="","",IF(MATCH($G2624,$G$2:$G$3000,0)&lt;&gt;ROW()-1,"",COUNT($AL$1:$AL2623)+1))</f>
        <v/>
      </c>
      <c r="AM2624" s="28" t="str">
        <f aca="false">IF($H2624="","",IF(MATCH($H2624,$H$2:$H$3000,0)&lt;&gt;ROW()-1,"",COUNT($AM$1:$AM2623)+1))</f>
        <v/>
      </c>
      <c r="AN2624" s="28" t="str">
        <f aca="false">IF($I2624="","",IF(MATCH($I2624,$I$2:$I$3000,0)&lt;&gt;ROW()-1,"",COUNT($AN$1:$AN2623)+1))</f>
        <v/>
      </c>
      <c r="AO2624" s="28" t="str">
        <f aca="false">IF($Q2624="","",IF(MATCH($Q2624,$Q$2:$Q$3000,0)&lt;&gt;ROW()-1,"",COUNT($AO$1:$AO2623)+1))</f>
        <v/>
      </c>
    </row>
    <row r="2625" customFormat="false" ht="12.75" hidden="false" customHeight="true" outlineLevel="0" collapsed="false">
      <c r="W2625" s="24" t="n">
        <f aca="false">IF($F2625="",0,IFERROR(IF(ISNUMBER($F2625),INT($F2625),DATE(VALUE(MID(SUBSTITUTE(LEFT($F2625,FIND(" ",$F2625&amp;" ")-1),"/",REPT(" ",20)),41,20)),VALUE(LEFT(SUBSTITUTE(LEFT($F2625,FIND(" ",$F2625&amp;" ")-1),"/",REPT(" ",20)),20)),VALUE(MID(SUBSTITUTE(LEFT($F2625,FIND(" ",$F2625&amp;" ")-1),"/",REPT(" ",20)),21,20)))),0))</f>
        <v>0</v>
      </c>
      <c r="X2625" s="25" t="str">
        <f aca="false">IF(ISNUMBER($N2625),$N2625*Validation!$B$5,"")</f>
        <v/>
      </c>
      <c r="Y2625" s="26" t="str">
        <f aca="false">IF($A2625="","",SUBSTITUTE(SUBSTITUTE(SUBSTITUTE(SUBSTITUTE(SUBSTITUTE(SUBSTITUTE(SUBSTITUTE(UPPER(TRIM($A2625)),"Á","A"),"É","E"),"Í","I"),"Ó","O"),"Ú","U"),"Ñ","N"),"Ü","U"))</f>
        <v/>
      </c>
      <c r="Z2625" s="26" t="str">
        <f aca="false">IF($Y2625="","",LEFT($Y2625,1)&amp;" "&amp;TRIM(RIGHT(SUBSTITUTE($Y2625," ",REPT(" ",50)),50)))</f>
        <v/>
      </c>
      <c r="AA2625" s="27" t="str">
        <f aca="false">IF($AF2625="","",IF(COUNTIF(Validation!$U$19:$U$178,$AF2625)&gt;0,"OK","NO MATCH"))</f>
        <v/>
      </c>
      <c r="AB2625" s="27" t="str">
        <f aca="false">IF($W2625=0,"",IF(AND($W2625&gt;=Validation!$B$3,$W2625&lt;=Validation!$C$3),"Yes","No"))</f>
        <v/>
      </c>
      <c r="AC2625" s="26" t="str">
        <f aca="false">IF($A2625="","",$AF2625&amp;"|"&amp;TEXT($W2625,"yyyy-mm-dd")&amp;"|"&amp;$J2625&amp;"|"&amp;$N2625)</f>
        <v/>
      </c>
      <c r="AD2625" s="27" t="str">
        <f aca="false">IF($AC2625="","",IF(COUNTIF($AC$2:$AC$3000,$AC2625)&gt;1,"REVIEW","OK"))</f>
        <v/>
      </c>
      <c r="AE2625" s="27" t="str">
        <f aca="false">IF(OR($W2625=0,$O2625=""),"",IF(IFERROR(IF(ISNUMBER($O2625),INT($O2625),DATE(VALUE(MID(SUBSTITUTE(LEFT($O2625,FIND(" ",$O2625&amp;" ")-1),"/",REPT(" ",20)),41,20)),VALUE(LEFT(SUBSTITUTE(LEFT($O2625,FIND(" ",$O2625&amp;" ")-1),"/",REPT(" ",20)),20)),VALUE(MID(SUBSTITUTE(LEFT($O2625,FIND(" ",$O2625&amp;" ")-1),"/",REPT(" ",20)),21,20)))),0)&gt;$W2625,"Late","Same day"))</f>
        <v/>
      </c>
      <c r="AF2625" s="26" t="str">
        <f aca="false">IF($A2625="","",IFERROR(INDEX(Validation!$C$193:$C$217,MATCH($A2625,Validation!$A$193:$A$217,0)),IF(COUNTIF(Validation!$U$19:$U$178,$Z2625)&gt;0,$Z2625,IF(COUNTIF(Validation!$S$19:$S$178,$AI2625)=1,INDEX(Validation!$U$19:$U$178,MATCH($AI2625,Validation!$S$19:$S$178,0)),$Z2625))))</f>
        <v/>
      </c>
      <c r="AG2625" s="27" t="str">
        <f aca="false">IF(COUNTA($A2625:$U2625)=0,"",IF($A2625="","No name",IF($F2625="","No date",IF($W2625=0,"Date ilegible",IF(NOT(ISNUMBER($N2625)),"Hours no numéricas",IF($AA2625="NO MATCH","Person no identificada","OK"))))))</f>
        <v/>
      </c>
      <c r="AH2625" s="27" t="str">
        <f aca="false">IF($W2625=0,"No date",IF($W2625&lt;Validation!$B$3,"Before period",IF($W2625&gt;Validation!$C$3,"After period","In period")))</f>
        <v>No date</v>
      </c>
      <c r="AI2625" s="26" t="str">
        <f aca="false">IF($Y2625="","",TRIM(RIGHT(SUBSTITUTE($Y2625," ",REPT(" ",50)),50)))</f>
        <v/>
      </c>
      <c r="AJ2625" s="27" t="str">
        <f aca="false">IF($A2625="","",IF(NOT(ISERROR(MATCH($A2625,Validation!$A$193:$A$217,0))),"Manual mapping",IF(COUNTIF(Validation!$U$19:$U$178,$Z2625)&gt;0,"Direct",IF(COUNTIF(Validation!$S$19:$S$178,$AI2625)=1,"By surname","Unresolved"))))</f>
        <v/>
      </c>
      <c r="AK2625" s="28" t="str">
        <f aca="false">IF($L2625="","",IF(MATCH($L2625,$L$2:$L$3000,0)&lt;&gt;ROW()-1,"",COUNT($AK$1:$AK2624)+1))</f>
        <v/>
      </c>
      <c r="AL2625" s="28" t="str">
        <f aca="false">IF($G2625="","",IF(MATCH($G2625,$G$2:$G$3000,0)&lt;&gt;ROW()-1,"",COUNT($AL$1:$AL2624)+1))</f>
        <v/>
      </c>
      <c r="AM2625" s="28" t="str">
        <f aca="false">IF($H2625="","",IF(MATCH($H2625,$H$2:$H$3000,0)&lt;&gt;ROW()-1,"",COUNT($AM$1:$AM2624)+1))</f>
        <v/>
      </c>
      <c r="AN2625" s="28" t="str">
        <f aca="false">IF($I2625="","",IF(MATCH($I2625,$I$2:$I$3000,0)&lt;&gt;ROW()-1,"",COUNT($AN$1:$AN2624)+1))</f>
        <v/>
      </c>
      <c r="AO2625" s="28" t="str">
        <f aca="false">IF($Q2625="","",IF(MATCH($Q2625,$Q$2:$Q$3000,0)&lt;&gt;ROW()-1,"",COUNT($AO$1:$AO2624)+1))</f>
        <v/>
      </c>
    </row>
    <row r="2626" customFormat="false" ht="12.75" hidden="false" customHeight="true" outlineLevel="0" collapsed="false">
      <c r="W2626" s="24" t="n">
        <f aca="false">IF($F2626="",0,IFERROR(IF(ISNUMBER($F2626),INT($F2626),DATE(VALUE(MID(SUBSTITUTE(LEFT($F2626,FIND(" ",$F2626&amp;" ")-1),"/",REPT(" ",20)),41,20)),VALUE(LEFT(SUBSTITUTE(LEFT($F2626,FIND(" ",$F2626&amp;" ")-1),"/",REPT(" ",20)),20)),VALUE(MID(SUBSTITUTE(LEFT($F2626,FIND(" ",$F2626&amp;" ")-1),"/",REPT(" ",20)),21,20)))),0))</f>
        <v>0</v>
      </c>
      <c r="X2626" s="25" t="str">
        <f aca="false">IF(ISNUMBER($N2626),$N2626*Validation!$B$5,"")</f>
        <v/>
      </c>
      <c r="Y2626" s="26" t="str">
        <f aca="false">IF($A2626="","",SUBSTITUTE(SUBSTITUTE(SUBSTITUTE(SUBSTITUTE(SUBSTITUTE(SUBSTITUTE(SUBSTITUTE(UPPER(TRIM($A2626)),"Á","A"),"É","E"),"Í","I"),"Ó","O"),"Ú","U"),"Ñ","N"),"Ü","U"))</f>
        <v/>
      </c>
      <c r="Z2626" s="26" t="str">
        <f aca="false">IF($Y2626="","",LEFT($Y2626,1)&amp;" "&amp;TRIM(RIGHT(SUBSTITUTE($Y2626," ",REPT(" ",50)),50)))</f>
        <v/>
      </c>
      <c r="AA2626" s="27" t="str">
        <f aca="false">IF($AF2626="","",IF(COUNTIF(Validation!$U$19:$U$178,$AF2626)&gt;0,"OK","NO MATCH"))</f>
        <v/>
      </c>
      <c r="AB2626" s="27" t="str">
        <f aca="false">IF($W2626=0,"",IF(AND($W2626&gt;=Validation!$B$3,$W2626&lt;=Validation!$C$3),"Yes","No"))</f>
        <v/>
      </c>
      <c r="AC2626" s="26" t="str">
        <f aca="false">IF($A2626="","",$AF2626&amp;"|"&amp;TEXT($W2626,"yyyy-mm-dd")&amp;"|"&amp;$J2626&amp;"|"&amp;$N2626)</f>
        <v/>
      </c>
      <c r="AD2626" s="27" t="str">
        <f aca="false">IF($AC2626="","",IF(COUNTIF($AC$2:$AC$3000,$AC2626)&gt;1,"REVIEW","OK"))</f>
        <v/>
      </c>
      <c r="AE2626" s="27" t="str">
        <f aca="false">IF(OR($W2626=0,$O2626=""),"",IF(IFERROR(IF(ISNUMBER($O2626),INT($O2626),DATE(VALUE(MID(SUBSTITUTE(LEFT($O2626,FIND(" ",$O2626&amp;" ")-1),"/",REPT(" ",20)),41,20)),VALUE(LEFT(SUBSTITUTE(LEFT($O2626,FIND(" ",$O2626&amp;" ")-1),"/",REPT(" ",20)),20)),VALUE(MID(SUBSTITUTE(LEFT($O2626,FIND(" ",$O2626&amp;" ")-1),"/",REPT(" ",20)),21,20)))),0)&gt;$W2626,"Late","Same day"))</f>
        <v/>
      </c>
      <c r="AF2626" s="26" t="str">
        <f aca="false">IF($A2626="","",IFERROR(INDEX(Validation!$C$193:$C$217,MATCH($A2626,Validation!$A$193:$A$217,0)),IF(COUNTIF(Validation!$U$19:$U$178,$Z2626)&gt;0,$Z2626,IF(COUNTIF(Validation!$S$19:$S$178,$AI2626)=1,INDEX(Validation!$U$19:$U$178,MATCH($AI2626,Validation!$S$19:$S$178,0)),$Z2626))))</f>
        <v/>
      </c>
      <c r="AG2626" s="27" t="str">
        <f aca="false">IF(COUNTA($A2626:$U2626)=0,"",IF($A2626="","No name",IF($F2626="","No date",IF($W2626=0,"Date ilegible",IF(NOT(ISNUMBER($N2626)),"Hours no numéricas",IF($AA2626="NO MATCH","Person no identificada","OK"))))))</f>
        <v/>
      </c>
      <c r="AH2626" s="27" t="str">
        <f aca="false">IF($W2626=0,"No date",IF($W2626&lt;Validation!$B$3,"Before period",IF($W2626&gt;Validation!$C$3,"After period","In period")))</f>
        <v>No date</v>
      </c>
      <c r="AI2626" s="26" t="str">
        <f aca="false">IF($Y2626="","",TRIM(RIGHT(SUBSTITUTE($Y2626," ",REPT(" ",50)),50)))</f>
        <v/>
      </c>
      <c r="AJ2626" s="27" t="str">
        <f aca="false">IF($A2626="","",IF(NOT(ISERROR(MATCH($A2626,Validation!$A$193:$A$217,0))),"Manual mapping",IF(COUNTIF(Validation!$U$19:$U$178,$Z2626)&gt;0,"Direct",IF(COUNTIF(Validation!$S$19:$S$178,$AI2626)=1,"By surname","Unresolved"))))</f>
        <v/>
      </c>
      <c r="AK2626" s="28" t="str">
        <f aca="false">IF($L2626="","",IF(MATCH($L2626,$L$2:$L$3000,0)&lt;&gt;ROW()-1,"",COUNT($AK$1:$AK2625)+1))</f>
        <v/>
      </c>
      <c r="AL2626" s="28" t="str">
        <f aca="false">IF($G2626="","",IF(MATCH($G2626,$G$2:$G$3000,0)&lt;&gt;ROW()-1,"",COUNT($AL$1:$AL2625)+1))</f>
        <v/>
      </c>
      <c r="AM2626" s="28" t="str">
        <f aca="false">IF($H2626="","",IF(MATCH($H2626,$H$2:$H$3000,0)&lt;&gt;ROW()-1,"",COUNT($AM$1:$AM2625)+1))</f>
        <v/>
      </c>
      <c r="AN2626" s="28" t="str">
        <f aca="false">IF($I2626="","",IF(MATCH($I2626,$I$2:$I$3000,0)&lt;&gt;ROW()-1,"",COUNT($AN$1:$AN2625)+1))</f>
        <v/>
      </c>
      <c r="AO2626" s="28" t="str">
        <f aca="false">IF($Q2626="","",IF(MATCH($Q2626,$Q$2:$Q$3000,0)&lt;&gt;ROW()-1,"",COUNT($AO$1:$AO2625)+1))</f>
        <v/>
      </c>
    </row>
    <row r="2627" customFormat="false" ht="12.75" hidden="false" customHeight="true" outlineLevel="0" collapsed="false">
      <c r="W2627" s="24" t="n">
        <f aca="false">IF($F2627="",0,IFERROR(IF(ISNUMBER($F2627),INT($F2627),DATE(VALUE(MID(SUBSTITUTE(LEFT($F2627,FIND(" ",$F2627&amp;" ")-1),"/",REPT(" ",20)),41,20)),VALUE(LEFT(SUBSTITUTE(LEFT($F2627,FIND(" ",$F2627&amp;" ")-1),"/",REPT(" ",20)),20)),VALUE(MID(SUBSTITUTE(LEFT($F2627,FIND(" ",$F2627&amp;" ")-1),"/",REPT(" ",20)),21,20)))),0))</f>
        <v>0</v>
      </c>
      <c r="X2627" s="25" t="str">
        <f aca="false">IF(ISNUMBER($N2627),$N2627*Validation!$B$5,"")</f>
        <v/>
      </c>
      <c r="Y2627" s="26" t="str">
        <f aca="false">IF($A2627="","",SUBSTITUTE(SUBSTITUTE(SUBSTITUTE(SUBSTITUTE(SUBSTITUTE(SUBSTITUTE(SUBSTITUTE(UPPER(TRIM($A2627)),"Á","A"),"É","E"),"Í","I"),"Ó","O"),"Ú","U"),"Ñ","N"),"Ü","U"))</f>
        <v/>
      </c>
      <c r="Z2627" s="26" t="str">
        <f aca="false">IF($Y2627="","",LEFT($Y2627,1)&amp;" "&amp;TRIM(RIGHT(SUBSTITUTE($Y2627," ",REPT(" ",50)),50)))</f>
        <v/>
      </c>
      <c r="AA2627" s="27" t="str">
        <f aca="false">IF($AF2627="","",IF(COUNTIF(Validation!$U$19:$U$178,$AF2627)&gt;0,"OK","NO MATCH"))</f>
        <v/>
      </c>
      <c r="AB2627" s="27" t="str">
        <f aca="false">IF($W2627=0,"",IF(AND($W2627&gt;=Validation!$B$3,$W2627&lt;=Validation!$C$3),"Yes","No"))</f>
        <v/>
      </c>
      <c r="AC2627" s="26" t="str">
        <f aca="false">IF($A2627="","",$AF2627&amp;"|"&amp;TEXT($W2627,"yyyy-mm-dd")&amp;"|"&amp;$J2627&amp;"|"&amp;$N2627)</f>
        <v/>
      </c>
      <c r="AD2627" s="27" t="str">
        <f aca="false">IF($AC2627="","",IF(COUNTIF($AC$2:$AC$3000,$AC2627)&gt;1,"REVIEW","OK"))</f>
        <v/>
      </c>
      <c r="AE2627" s="27" t="str">
        <f aca="false">IF(OR($W2627=0,$O2627=""),"",IF(IFERROR(IF(ISNUMBER($O2627),INT($O2627),DATE(VALUE(MID(SUBSTITUTE(LEFT($O2627,FIND(" ",$O2627&amp;" ")-1),"/",REPT(" ",20)),41,20)),VALUE(LEFT(SUBSTITUTE(LEFT($O2627,FIND(" ",$O2627&amp;" ")-1),"/",REPT(" ",20)),20)),VALUE(MID(SUBSTITUTE(LEFT($O2627,FIND(" ",$O2627&amp;" ")-1),"/",REPT(" ",20)),21,20)))),0)&gt;$W2627,"Late","Same day"))</f>
        <v/>
      </c>
      <c r="AF2627" s="26" t="str">
        <f aca="false">IF($A2627="","",IFERROR(INDEX(Validation!$C$193:$C$217,MATCH($A2627,Validation!$A$193:$A$217,0)),IF(COUNTIF(Validation!$U$19:$U$178,$Z2627)&gt;0,$Z2627,IF(COUNTIF(Validation!$S$19:$S$178,$AI2627)=1,INDEX(Validation!$U$19:$U$178,MATCH($AI2627,Validation!$S$19:$S$178,0)),$Z2627))))</f>
        <v/>
      </c>
      <c r="AG2627" s="27" t="str">
        <f aca="false">IF(COUNTA($A2627:$U2627)=0,"",IF($A2627="","No name",IF($F2627="","No date",IF($W2627=0,"Date ilegible",IF(NOT(ISNUMBER($N2627)),"Hours no numéricas",IF($AA2627="NO MATCH","Person no identificada","OK"))))))</f>
        <v/>
      </c>
      <c r="AH2627" s="27" t="str">
        <f aca="false">IF($W2627=0,"No date",IF($W2627&lt;Validation!$B$3,"Before period",IF($W2627&gt;Validation!$C$3,"After period","In period")))</f>
        <v>No date</v>
      </c>
      <c r="AI2627" s="26" t="str">
        <f aca="false">IF($Y2627="","",TRIM(RIGHT(SUBSTITUTE($Y2627," ",REPT(" ",50)),50)))</f>
        <v/>
      </c>
      <c r="AJ2627" s="27" t="str">
        <f aca="false">IF($A2627="","",IF(NOT(ISERROR(MATCH($A2627,Validation!$A$193:$A$217,0))),"Manual mapping",IF(COUNTIF(Validation!$U$19:$U$178,$Z2627)&gt;0,"Direct",IF(COUNTIF(Validation!$S$19:$S$178,$AI2627)=1,"By surname","Unresolved"))))</f>
        <v/>
      </c>
      <c r="AK2627" s="28" t="str">
        <f aca="false">IF($L2627="","",IF(MATCH($L2627,$L$2:$L$3000,0)&lt;&gt;ROW()-1,"",COUNT($AK$1:$AK2626)+1))</f>
        <v/>
      </c>
      <c r="AL2627" s="28" t="str">
        <f aca="false">IF($G2627="","",IF(MATCH($G2627,$G$2:$G$3000,0)&lt;&gt;ROW()-1,"",COUNT($AL$1:$AL2626)+1))</f>
        <v/>
      </c>
      <c r="AM2627" s="28" t="str">
        <f aca="false">IF($H2627="","",IF(MATCH($H2627,$H$2:$H$3000,0)&lt;&gt;ROW()-1,"",COUNT($AM$1:$AM2626)+1))</f>
        <v/>
      </c>
      <c r="AN2627" s="28" t="str">
        <f aca="false">IF($I2627="","",IF(MATCH($I2627,$I$2:$I$3000,0)&lt;&gt;ROW()-1,"",COUNT($AN$1:$AN2626)+1))</f>
        <v/>
      </c>
      <c r="AO2627" s="28" t="str">
        <f aca="false">IF($Q2627="","",IF(MATCH($Q2627,$Q$2:$Q$3000,0)&lt;&gt;ROW()-1,"",COUNT($AO$1:$AO2626)+1))</f>
        <v/>
      </c>
    </row>
    <row r="2628" customFormat="false" ht="12.75" hidden="false" customHeight="true" outlineLevel="0" collapsed="false">
      <c r="W2628" s="24" t="n">
        <f aca="false">IF($F2628="",0,IFERROR(IF(ISNUMBER($F2628),INT($F2628),DATE(VALUE(MID(SUBSTITUTE(LEFT($F2628,FIND(" ",$F2628&amp;" ")-1),"/",REPT(" ",20)),41,20)),VALUE(LEFT(SUBSTITUTE(LEFT($F2628,FIND(" ",$F2628&amp;" ")-1),"/",REPT(" ",20)),20)),VALUE(MID(SUBSTITUTE(LEFT($F2628,FIND(" ",$F2628&amp;" ")-1),"/",REPT(" ",20)),21,20)))),0))</f>
        <v>0</v>
      </c>
      <c r="X2628" s="25" t="str">
        <f aca="false">IF(ISNUMBER($N2628),$N2628*Validation!$B$5,"")</f>
        <v/>
      </c>
      <c r="Y2628" s="26" t="str">
        <f aca="false">IF($A2628="","",SUBSTITUTE(SUBSTITUTE(SUBSTITUTE(SUBSTITUTE(SUBSTITUTE(SUBSTITUTE(SUBSTITUTE(UPPER(TRIM($A2628)),"Á","A"),"É","E"),"Í","I"),"Ó","O"),"Ú","U"),"Ñ","N"),"Ü","U"))</f>
        <v/>
      </c>
      <c r="Z2628" s="26" t="str">
        <f aca="false">IF($Y2628="","",LEFT($Y2628,1)&amp;" "&amp;TRIM(RIGHT(SUBSTITUTE($Y2628," ",REPT(" ",50)),50)))</f>
        <v/>
      </c>
      <c r="AA2628" s="27" t="str">
        <f aca="false">IF($AF2628="","",IF(COUNTIF(Validation!$U$19:$U$178,$AF2628)&gt;0,"OK","NO MATCH"))</f>
        <v/>
      </c>
      <c r="AB2628" s="27" t="str">
        <f aca="false">IF($W2628=0,"",IF(AND($W2628&gt;=Validation!$B$3,$W2628&lt;=Validation!$C$3),"Yes","No"))</f>
        <v/>
      </c>
      <c r="AC2628" s="26" t="str">
        <f aca="false">IF($A2628="","",$AF2628&amp;"|"&amp;TEXT($W2628,"yyyy-mm-dd")&amp;"|"&amp;$J2628&amp;"|"&amp;$N2628)</f>
        <v/>
      </c>
      <c r="AD2628" s="27" t="str">
        <f aca="false">IF($AC2628="","",IF(COUNTIF($AC$2:$AC$3000,$AC2628)&gt;1,"REVIEW","OK"))</f>
        <v/>
      </c>
      <c r="AE2628" s="27" t="str">
        <f aca="false">IF(OR($W2628=0,$O2628=""),"",IF(IFERROR(IF(ISNUMBER($O2628),INT($O2628),DATE(VALUE(MID(SUBSTITUTE(LEFT($O2628,FIND(" ",$O2628&amp;" ")-1),"/",REPT(" ",20)),41,20)),VALUE(LEFT(SUBSTITUTE(LEFT($O2628,FIND(" ",$O2628&amp;" ")-1),"/",REPT(" ",20)),20)),VALUE(MID(SUBSTITUTE(LEFT($O2628,FIND(" ",$O2628&amp;" ")-1),"/",REPT(" ",20)),21,20)))),0)&gt;$W2628,"Late","Same day"))</f>
        <v/>
      </c>
      <c r="AF2628" s="26" t="str">
        <f aca="false">IF($A2628="","",IFERROR(INDEX(Validation!$C$193:$C$217,MATCH($A2628,Validation!$A$193:$A$217,0)),IF(COUNTIF(Validation!$U$19:$U$178,$Z2628)&gt;0,$Z2628,IF(COUNTIF(Validation!$S$19:$S$178,$AI2628)=1,INDEX(Validation!$U$19:$U$178,MATCH($AI2628,Validation!$S$19:$S$178,0)),$Z2628))))</f>
        <v/>
      </c>
      <c r="AG2628" s="27" t="str">
        <f aca="false">IF(COUNTA($A2628:$U2628)=0,"",IF($A2628="","No name",IF($F2628="","No date",IF($W2628=0,"Date ilegible",IF(NOT(ISNUMBER($N2628)),"Hours no numéricas",IF($AA2628="NO MATCH","Person no identificada","OK"))))))</f>
        <v/>
      </c>
      <c r="AH2628" s="27" t="str">
        <f aca="false">IF($W2628=0,"No date",IF($W2628&lt;Validation!$B$3,"Before period",IF($W2628&gt;Validation!$C$3,"After period","In period")))</f>
        <v>No date</v>
      </c>
      <c r="AI2628" s="26" t="str">
        <f aca="false">IF($Y2628="","",TRIM(RIGHT(SUBSTITUTE($Y2628," ",REPT(" ",50)),50)))</f>
        <v/>
      </c>
      <c r="AJ2628" s="27" t="str">
        <f aca="false">IF($A2628="","",IF(NOT(ISERROR(MATCH($A2628,Validation!$A$193:$A$217,0))),"Manual mapping",IF(COUNTIF(Validation!$U$19:$U$178,$Z2628)&gt;0,"Direct",IF(COUNTIF(Validation!$S$19:$S$178,$AI2628)=1,"By surname","Unresolved"))))</f>
        <v/>
      </c>
      <c r="AK2628" s="28" t="str">
        <f aca="false">IF($L2628="","",IF(MATCH($L2628,$L$2:$L$3000,0)&lt;&gt;ROW()-1,"",COUNT($AK$1:$AK2627)+1))</f>
        <v/>
      </c>
      <c r="AL2628" s="28" t="str">
        <f aca="false">IF($G2628="","",IF(MATCH($G2628,$G$2:$G$3000,0)&lt;&gt;ROW()-1,"",COUNT($AL$1:$AL2627)+1))</f>
        <v/>
      </c>
      <c r="AM2628" s="28" t="str">
        <f aca="false">IF($H2628="","",IF(MATCH($H2628,$H$2:$H$3000,0)&lt;&gt;ROW()-1,"",COUNT($AM$1:$AM2627)+1))</f>
        <v/>
      </c>
      <c r="AN2628" s="28" t="str">
        <f aca="false">IF($I2628="","",IF(MATCH($I2628,$I$2:$I$3000,0)&lt;&gt;ROW()-1,"",COUNT($AN$1:$AN2627)+1))</f>
        <v/>
      </c>
      <c r="AO2628" s="28" t="str">
        <f aca="false">IF($Q2628="","",IF(MATCH($Q2628,$Q$2:$Q$3000,0)&lt;&gt;ROW()-1,"",COUNT($AO$1:$AO2627)+1))</f>
        <v/>
      </c>
    </row>
    <row r="2629" customFormat="false" ht="12.75" hidden="false" customHeight="true" outlineLevel="0" collapsed="false">
      <c r="W2629" s="24" t="n">
        <f aca="false">IF($F2629="",0,IFERROR(IF(ISNUMBER($F2629),INT($F2629),DATE(VALUE(MID(SUBSTITUTE(LEFT($F2629,FIND(" ",$F2629&amp;" ")-1),"/",REPT(" ",20)),41,20)),VALUE(LEFT(SUBSTITUTE(LEFT($F2629,FIND(" ",$F2629&amp;" ")-1),"/",REPT(" ",20)),20)),VALUE(MID(SUBSTITUTE(LEFT($F2629,FIND(" ",$F2629&amp;" ")-1),"/",REPT(" ",20)),21,20)))),0))</f>
        <v>0</v>
      </c>
      <c r="X2629" s="25" t="str">
        <f aca="false">IF(ISNUMBER($N2629),$N2629*Validation!$B$5,"")</f>
        <v/>
      </c>
      <c r="Y2629" s="26" t="str">
        <f aca="false">IF($A2629="","",SUBSTITUTE(SUBSTITUTE(SUBSTITUTE(SUBSTITUTE(SUBSTITUTE(SUBSTITUTE(SUBSTITUTE(UPPER(TRIM($A2629)),"Á","A"),"É","E"),"Í","I"),"Ó","O"),"Ú","U"),"Ñ","N"),"Ü","U"))</f>
        <v/>
      </c>
      <c r="Z2629" s="26" t="str">
        <f aca="false">IF($Y2629="","",LEFT($Y2629,1)&amp;" "&amp;TRIM(RIGHT(SUBSTITUTE($Y2629," ",REPT(" ",50)),50)))</f>
        <v/>
      </c>
      <c r="AA2629" s="27" t="str">
        <f aca="false">IF($AF2629="","",IF(COUNTIF(Validation!$U$19:$U$178,$AF2629)&gt;0,"OK","NO MATCH"))</f>
        <v/>
      </c>
      <c r="AB2629" s="27" t="str">
        <f aca="false">IF($W2629=0,"",IF(AND($W2629&gt;=Validation!$B$3,$W2629&lt;=Validation!$C$3),"Yes","No"))</f>
        <v/>
      </c>
      <c r="AC2629" s="26" t="str">
        <f aca="false">IF($A2629="","",$AF2629&amp;"|"&amp;TEXT($W2629,"yyyy-mm-dd")&amp;"|"&amp;$J2629&amp;"|"&amp;$N2629)</f>
        <v/>
      </c>
      <c r="AD2629" s="27" t="str">
        <f aca="false">IF($AC2629="","",IF(COUNTIF($AC$2:$AC$3000,$AC2629)&gt;1,"REVIEW","OK"))</f>
        <v/>
      </c>
      <c r="AE2629" s="27" t="str">
        <f aca="false">IF(OR($W2629=0,$O2629=""),"",IF(IFERROR(IF(ISNUMBER($O2629),INT($O2629),DATE(VALUE(MID(SUBSTITUTE(LEFT($O2629,FIND(" ",$O2629&amp;" ")-1),"/",REPT(" ",20)),41,20)),VALUE(LEFT(SUBSTITUTE(LEFT($O2629,FIND(" ",$O2629&amp;" ")-1),"/",REPT(" ",20)),20)),VALUE(MID(SUBSTITUTE(LEFT($O2629,FIND(" ",$O2629&amp;" ")-1),"/",REPT(" ",20)),21,20)))),0)&gt;$W2629,"Late","Same day"))</f>
        <v/>
      </c>
      <c r="AF2629" s="26" t="str">
        <f aca="false">IF($A2629="","",IFERROR(INDEX(Validation!$C$193:$C$217,MATCH($A2629,Validation!$A$193:$A$217,0)),IF(COUNTIF(Validation!$U$19:$U$178,$Z2629)&gt;0,$Z2629,IF(COUNTIF(Validation!$S$19:$S$178,$AI2629)=1,INDEX(Validation!$U$19:$U$178,MATCH($AI2629,Validation!$S$19:$S$178,0)),$Z2629))))</f>
        <v/>
      </c>
      <c r="AG2629" s="27" t="str">
        <f aca="false">IF(COUNTA($A2629:$U2629)=0,"",IF($A2629="","No name",IF($F2629="","No date",IF($W2629=0,"Date ilegible",IF(NOT(ISNUMBER($N2629)),"Hours no numéricas",IF($AA2629="NO MATCH","Person no identificada","OK"))))))</f>
        <v/>
      </c>
      <c r="AH2629" s="27" t="str">
        <f aca="false">IF($W2629=0,"No date",IF($W2629&lt;Validation!$B$3,"Before period",IF($W2629&gt;Validation!$C$3,"After period","In period")))</f>
        <v>No date</v>
      </c>
      <c r="AI2629" s="26" t="str">
        <f aca="false">IF($Y2629="","",TRIM(RIGHT(SUBSTITUTE($Y2629," ",REPT(" ",50)),50)))</f>
        <v/>
      </c>
      <c r="AJ2629" s="27" t="str">
        <f aca="false">IF($A2629="","",IF(NOT(ISERROR(MATCH($A2629,Validation!$A$193:$A$217,0))),"Manual mapping",IF(COUNTIF(Validation!$U$19:$U$178,$Z2629)&gt;0,"Direct",IF(COUNTIF(Validation!$S$19:$S$178,$AI2629)=1,"By surname","Unresolved"))))</f>
        <v/>
      </c>
      <c r="AK2629" s="28" t="str">
        <f aca="false">IF($L2629="","",IF(MATCH($L2629,$L$2:$L$3000,0)&lt;&gt;ROW()-1,"",COUNT($AK$1:$AK2628)+1))</f>
        <v/>
      </c>
      <c r="AL2629" s="28" t="str">
        <f aca="false">IF($G2629="","",IF(MATCH($G2629,$G$2:$G$3000,0)&lt;&gt;ROW()-1,"",COUNT($AL$1:$AL2628)+1))</f>
        <v/>
      </c>
      <c r="AM2629" s="28" t="str">
        <f aca="false">IF($H2629="","",IF(MATCH($H2629,$H$2:$H$3000,0)&lt;&gt;ROW()-1,"",COUNT($AM$1:$AM2628)+1))</f>
        <v/>
      </c>
      <c r="AN2629" s="28" t="str">
        <f aca="false">IF($I2629="","",IF(MATCH($I2629,$I$2:$I$3000,0)&lt;&gt;ROW()-1,"",COUNT($AN$1:$AN2628)+1))</f>
        <v/>
      </c>
      <c r="AO2629" s="28" t="str">
        <f aca="false">IF($Q2629="","",IF(MATCH($Q2629,$Q$2:$Q$3000,0)&lt;&gt;ROW()-1,"",COUNT($AO$1:$AO2628)+1))</f>
        <v/>
      </c>
    </row>
    <row r="2630" customFormat="false" ht="12.75" hidden="false" customHeight="true" outlineLevel="0" collapsed="false">
      <c r="W2630" s="24" t="n">
        <f aca="false">IF($F2630="",0,IFERROR(IF(ISNUMBER($F2630),INT($F2630),DATE(VALUE(MID(SUBSTITUTE(LEFT($F2630,FIND(" ",$F2630&amp;" ")-1),"/",REPT(" ",20)),41,20)),VALUE(LEFT(SUBSTITUTE(LEFT($F2630,FIND(" ",$F2630&amp;" ")-1),"/",REPT(" ",20)),20)),VALUE(MID(SUBSTITUTE(LEFT($F2630,FIND(" ",$F2630&amp;" ")-1),"/",REPT(" ",20)),21,20)))),0))</f>
        <v>0</v>
      </c>
      <c r="X2630" s="25" t="str">
        <f aca="false">IF(ISNUMBER($N2630),$N2630*Validation!$B$5,"")</f>
        <v/>
      </c>
      <c r="Y2630" s="26" t="str">
        <f aca="false">IF($A2630="","",SUBSTITUTE(SUBSTITUTE(SUBSTITUTE(SUBSTITUTE(SUBSTITUTE(SUBSTITUTE(SUBSTITUTE(UPPER(TRIM($A2630)),"Á","A"),"É","E"),"Í","I"),"Ó","O"),"Ú","U"),"Ñ","N"),"Ü","U"))</f>
        <v/>
      </c>
      <c r="Z2630" s="26" t="str">
        <f aca="false">IF($Y2630="","",LEFT($Y2630,1)&amp;" "&amp;TRIM(RIGHT(SUBSTITUTE($Y2630," ",REPT(" ",50)),50)))</f>
        <v/>
      </c>
      <c r="AA2630" s="27" t="str">
        <f aca="false">IF($AF2630="","",IF(COUNTIF(Validation!$U$19:$U$178,$AF2630)&gt;0,"OK","NO MATCH"))</f>
        <v/>
      </c>
      <c r="AB2630" s="27" t="str">
        <f aca="false">IF($W2630=0,"",IF(AND($W2630&gt;=Validation!$B$3,$W2630&lt;=Validation!$C$3),"Yes","No"))</f>
        <v/>
      </c>
      <c r="AC2630" s="26" t="str">
        <f aca="false">IF($A2630="","",$AF2630&amp;"|"&amp;TEXT($W2630,"yyyy-mm-dd")&amp;"|"&amp;$J2630&amp;"|"&amp;$N2630)</f>
        <v/>
      </c>
      <c r="AD2630" s="27" t="str">
        <f aca="false">IF($AC2630="","",IF(COUNTIF($AC$2:$AC$3000,$AC2630)&gt;1,"REVIEW","OK"))</f>
        <v/>
      </c>
      <c r="AE2630" s="27" t="str">
        <f aca="false">IF(OR($W2630=0,$O2630=""),"",IF(IFERROR(IF(ISNUMBER($O2630),INT($O2630),DATE(VALUE(MID(SUBSTITUTE(LEFT($O2630,FIND(" ",$O2630&amp;" ")-1),"/",REPT(" ",20)),41,20)),VALUE(LEFT(SUBSTITUTE(LEFT($O2630,FIND(" ",$O2630&amp;" ")-1),"/",REPT(" ",20)),20)),VALUE(MID(SUBSTITUTE(LEFT($O2630,FIND(" ",$O2630&amp;" ")-1),"/",REPT(" ",20)),21,20)))),0)&gt;$W2630,"Late","Same day"))</f>
        <v/>
      </c>
      <c r="AF2630" s="26" t="str">
        <f aca="false">IF($A2630="","",IFERROR(INDEX(Validation!$C$193:$C$217,MATCH($A2630,Validation!$A$193:$A$217,0)),IF(COUNTIF(Validation!$U$19:$U$178,$Z2630)&gt;0,$Z2630,IF(COUNTIF(Validation!$S$19:$S$178,$AI2630)=1,INDEX(Validation!$U$19:$U$178,MATCH($AI2630,Validation!$S$19:$S$178,0)),$Z2630))))</f>
        <v/>
      </c>
      <c r="AG2630" s="27" t="str">
        <f aca="false">IF(COUNTA($A2630:$U2630)=0,"",IF($A2630="","No name",IF($F2630="","No date",IF($W2630=0,"Date ilegible",IF(NOT(ISNUMBER($N2630)),"Hours no numéricas",IF($AA2630="NO MATCH","Person no identificada","OK"))))))</f>
        <v/>
      </c>
      <c r="AH2630" s="27" t="str">
        <f aca="false">IF($W2630=0,"No date",IF($W2630&lt;Validation!$B$3,"Before period",IF($W2630&gt;Validation!$C$3,"After period","In period")))</f>
        <v>No date</v>
      </c>
      <c r="AI2630" s="26" t="str">
        <f aca="false">IF($Y2630="","",TRIM(RIGHT(SUBSTITUTE($Y2630," ",REPT(" ",50)),50)))</f>
        <v/>
      </c>
      <c r="AJ2630" s="27" t="str">
        <f aca="false">IF($A2630="","",IF(NOT(ISERROR(MATCH($A2630,Validation!$A$193:$A$217,0))),"Manual mapping",IF(COUNTIF(Validation!$U$19:$U$178,$Z2630)&gt;0,"Direct",IF(COUNTIF(Validation!$S$19:$S$178,$AI2630)=1,"By surname","Unresolved"))))</f>
        <v/>
      </c>
      <c r="AK2630" s="28" t="str">
        <f aca="false">IF($L2630="","",IF(MATCH($L2630,$L$2:$L$3000,0)&lt;&gt;ROW()-1,"",COUNT($AK$1:$AK2629)+1))</f>
        <v/>
      </c>
      <c r="AL2630" s="28" t="str">
        <f aca="false">IF($G2630="","",IF(MATCH($G2630,$G$2:$G$3000,0)&lt;&gt;ROW()-1,"",COUNT($AL$1:$AL2629)+1))</f>
        <v/>
      </c>
      <c r="AM2630" s="28" t="str">
        <f aca="false">IF($H2630="","",IF(MATCH($H2630,$H$2:$H$3000,0)&lt;&gt;ROW()-1,"",COUNT($AM$1:$AM2629)+1))</f>
        <v/>
      </c>
      <c r="AN2630" s="28" t="str">
        <f aca="false">IF($I2630="","",IF(MATCH($I2630,$I$2:$I$3000,0)&lt;&gt;ROW()-1,"",COUNT($AN$1:$AN2629)+1))</f>
        <v/>
      </c>
      <c r="AO2630" s="28" t="str">
        <f aca="false">IF($Q2630="","",IF(MATCH($Q2630,$Q$2:$Q$3000,0)&lt;&gt;ROW()-1,"",COUNT($AO$1:$AO2629)+1))</f>
        <v/>
      </c>
    </row>
    <row r="2631" customFormat="false" ht="12.75" hidden="false" customHeight="true" outlineLevel="0" collapsed="false">
      <c r="W2631" s="24" t="n">
        <f aca="false">IF($F2631="",0,IFERROR(IF(ISNUMBER($F2631),INT($F2631),DATE(VALUE(MID(SUBSTITUTE(LEFT($F2631,FIND(" ",$F2631&amp;" ")-1),"/",REPT(" ",20)),41,20)),VALUE(LEFT(SUBSTITUTE(LEFT($F2631,FIND(" ",$F2631&amp;" ")-1),"/",REPT(" ",20)),20)),VALUE(MID(SUBSTITUTE(LEFT($F2631,FIND(" ",$F2631&amp;" ")-1),"/",REPT(" ",20)),21,20)))),0))</f>
        <v>0</v>
      </c>
      <c r="X2631" s="25" t="str">
        <f aca="false">IF(ISNUMBER($N2631),$N2631*Validation!$B$5,"")</f>
        <v/>
      </c>
      <c r="Y2631" s="26" t="str">
        <f aca="false">IF($A2631="","",SUBSTITUTE(SUBSTITUTE(SUBSTITUTE(SUBSTITUTE(SUBSTITUTE(SUBSTITUTE(SUBSTITUTE(UPPER(TRIM($A2631)),"Á","A"),"É","E"),"Í","I"),"Ó","O"),"Ú","U"),"Ñ","N"),"Ü","U"))</f>
        <v/>
      </c>
      <c r="Z2631" s="26" t="str">
        <f aca="false">IF($Y2631="","",LEFT($Y2631,1)&amp;" "&amp;TRIM(RIGHT(SUBSTITUTE($Y2631," ",REPT(" ",50)),50)))</f>
        <v/>
      </c>
      <c r="AA2631" s="27" t="str">
        <f aca="false">IF($AF2631="","",IF(COUNTIF(Validation!$U$19:$U$178,$AF2631)&gt;0,"OK","NO MATCH"))</f>
        <v/>
      </c>
      <c r="AB2631" s="27" t="str">
        <f aca="false">IF($W2631=0,"",IF(AND($W2631&gt;=Validation!$B$3,$W2631&lt;=Validation!$C$3),"Yes","No"))</f>
        <v/>
      </c>
      <c r="AC2631" s="26" t="str">
        <f aca="false">IF($A2631="","",$AF2631&amp;"|"&amp;TEXT($W2631,"yyyy-mm-dd")&amp;"|"&amp;$J2631&amp;"|"&amp;$N2631)</f>
        <v/>
      </c>
      <c r="AD2631" s="27" t="str">
        <f aca="false">IF($AC2631="","",IF(COUNTIF($AC$2:$AC$3000,$AC2631)&gt;1,"REVIEW","OK"))</f>
        <v/>
      </c>
      <c r="AE2631" s="27" t="str">
        <f aca="false">IF(OR($W2631=0,$O2631=""),"",IF(IFERROR(IF(ISNUMBER($O2631),INT($O2631),DATE(VALUE(MID(SUBSTITUTE(LEFT($O2631,FIND(" ",$O2631&amp;" ")-1),"/",REPT(" ",20)),41,20)),VALUE(LEFT(SUBSTITUTE(LEFT($O2631,FIND(" ",$O2631&amp;" ")-1),"/",REPT(" ",20)),20)),VALUE(MID(SUBSTITUTE(LEFT($O2631,FIND(" ",$O2631&amp;" ")-1),"/",REPT(" ",20)),21,20)))),0)&gt;$W2631,"Late","Same day"))</f>
        <v/>
      </c>
      <c r="AF2631" s="26" t="str">
        <f aca="false">IF($A2631="","",IFERROR(INDEX(Validation!$C$193:$C$217,MATCH($A2631,Validation!$A$193:$A$217,0)),IF(COUNTIF(Validation!$U$19:$U$178,$Z2631)&gt;0,$Z2631,IF(COUNTIF(Validation!$S$19:$S$178,$AI2631)=1,INDEX(Validation!$U$19:$U$178,MATCH($AI2631,Validation!$S$19:$S$178,0)),$Z2631))))</f>
        <v/>
      </c>
      <c r="AG2631" s="27" t="str">
        <f aca="false">IF(COUNTA($A2631:$U2631)=0,"",IF($A2631="","No name",IF($F2631="","No date",IF($W2631=0,"Date ilegible",IF(NOT(ISNUMBER($N2631)),"Hours no numéricas",IF($AA2631="NO MATCH","Person no identificada","OK"))))))</f>
        <v/>
      </c>
      <c r="AH2631" s="27" t="str">
        <f aca="false">IF($W2631=0,"No date",IF($W2631&lt;Validation!$B$3,"Before period",IF($W2631&gt;Validation!$C$3,"After period","In period")))</f>
        <v>No date</v>
      </c>
      <c r="AI2631" s="26" t="str">
        <f aca="false">IF($Y2631="","",TRIM(RIGHT(SUBSTITUTE($Y2631," ",REPT(" ",50)),50)))</f>
        <v/>
      </c>
      <c r="AJ2631" s="27" t="str">
        <f aca="false">IF($A2631="","",IF(NOT(ISERROR(MATCH($A2631,Validation!$A$193:$A$217,0))),"Manual mapping",IF(COUNTIF(Validation!$U$19:$U$178,$Z2631)&gt;0,"Direct",IF(COUNTIF(Validation!$S$19:$S$178,$AI2631)=1,"By surname","Unresolved"))))</f>
        <v/>
      </c>
      <c r="AK2631" s="28" t="str">
        <f aca="false">IF($L2631="","",IF(MATCH($L2631,$L$2:$L$3000,0)&lt;&gt;ROW()-1,"",COUNT($AK$1:$AK2630)+1))</f>
        <v/>
      </c>
      <c r="AL2631" s="28" t="str">
        <f aca="false">IF($G2631="","",IF(MATCH($G2631,$G$2:$G$3000,0)&lt;&gt;ROW()-1,"",COUNT($AL$1:$AL2630)+1))</f>
        <v/>
      </c>
      <c r="AM2631" s="28" t="str">
        <f aca="false">IF($H2631="","",IF(MATCH($H2631,$H$2:$H$3000,0)&lt;&gt;ROW()-1,"",COUNT($AM$1:$AM2630)+1))</f>
        <v/>
      </c>
      <c r="AN2631" s="28" t="str">
        <f aca="false">IF($I2631="","",IF(MATCH($I2631,$I$2:$I$3000,0)&lt;&gt;ROW()-1,"",COUNT($AN$1:$AN2630)+1))</f>
        <v/>
      </c>
      <c r="AO2631" s="28" t="str">
        <f aca="false">IF($Q2631="","",IF(MATCH($Q2631,$Q$2:$Q$3000,0)&lt;&gt;ROW()-1,"",COUNT($AO$1:$AO2630)+1))</f>
        <v/>
      </c>
    </row>
    <row r="2632" customFormat="false" ht="12.75" hidden="false" customHeight="true" outlineLevel="0" collapsed="false">
      <c r="W2632" s="24" t="n">
        <f aca="false">IF($F2632="",0,IFERROR(IF(ISNUMBER($F2632),INT($F2632),DATE(VALUE(MID(SUBSTITUTE(LEFT($F2632,FIND(" ",$F2632&amp;" ")-1),"/",REPT(" ",20)),41,20)),VALUE(LEFT(SUBSTITUTE(LEFT($F2632,FIND(" ",$F2632&amp;" ")-1),"/",REPT(" ",20)),20)),VALUE(MID(SUBSTITUTE(LEFT($F2632,FIND(" ",$F2632&amp;" ")-1),"/",REPT(" ",20)),21,20)))),0))</f>
        <v>0</v>
      </c>
      <c r="X2632" s="25" t="str">
        <f aca="false">IF(ISNUMBER($N2632),$N2632*Validation!$B$5,"")</f>
        <v/>
      </c>
      <c r="Y2632" s="26" t="str">
        <f aca="false">IF($A2632="","",SUBSTITUTE(SUBSTITUTE(SUBSTITUTE(SUBSTITUTE(SUBSTITUTE(SUBSTITUTE(SUBSTITUTE(UPPER(TRIM($A2632)),"Á","A"),"É","E"),"Í","I"),"Ó","O"),"Ú","U"),"Ñ","N"),"Ü","U"))</f>
        <v/>
      </c>
      <c r="Z2632" s="26" t="str">
        <f aca="false">IF($Y2632="","",LEFT($Y2632,1)&amp;" "&amp;TRIM(RIGHT(SUBSTITUTE($Y2632," ",REPT(" ",50)),50)))</f>
        <v/>
      </c>
      <c r="AA2632" s="27" t="str">
        <f aca="false">IF($AF2632="","",IF(COUNTIF(Validation!$U$19:$U$178,$AF2632)&gt;0,"OK","NO MATCH"))</f>
        <v/>
      </c>
      <c r="AB2632" s="27" t="str">
        <f aca="false">IF($W2632=0,"",IF(AND($W2632&gt;=Validation!$B$3,$W2632&lt;=Validation!$C$3),"Yes","No"))</f>
        <v/>
      </c>
      <c r="AC2632" s="26" t="str">
        <f aca="false">IF($A2632="","",$AF2632&amp;"|"&amp;TEXT($W2632,"yyyy-mm-dd")&amp;"|"&amp;$J2632&amp;"|"&amp;$N2632)</f>
        <v/>
      </c>
      <c r="AD2632" s="27" t="str">
        <f aca="false">IF($AC2632="","",IF(COUNTIF($AC$2:$AC$3000,$AC2632)&gt;1,"REVIEW","OK"))</f>
        <v/>
      </c>
      <c r="AE2632" s="27" t="str">
        <f aca="false">IF(OR($W2632=0,$O2632=""),"",IF(IFERROR(IF(ISNUMBER($O2632),INT($O2632),DATE(VALUE(MID(SUBSTITUTE(LEFT($O2632,FIND(" ",$O2632&amp;" ")-1),"/",REPT(" ",20)),41,20)),VALUE(LEFT(SUBSTITUTE(LEFT($O2632,FIND(" ",$O2632&amp;" ")-1),"/",REPT(" ",20)),20)),VALUE(MID(SUBSTITUTE(LEFT($O2632,FIND(" ",$O2632&amp;" ")-1),"/",REPT(" ",20)),21,20)))),0)&gt;$W2632,"Late","Same day"))</f>
        <v/>
      </c>
      <c r="AF2632" s="26" t="str">
        <f aca="false">IF($A2632="","",IFERROR(INDEX(Validation!$C$193:$C$217,MATCH($A2632,Validation!$A$193:$A$217,0)),IF(COUNTIF(Validation!$U$19:$U$178,$Z2632)&gt;0,$Z2632,IF(COUNTIF(Validation!$S$19:$S$178,$AI2632)=1,INDEX(Validation!$U$19:$U$178,MATCH($AI2632,Validation!$S$19:$S$178,0)),$Z2632))))</f>
        <v/>
      </c>
      <c r="AG2632" s="27" t="str">
        <f aca="false">IF(COUNTA($A2632:$U2632)=0,"",IF($A2632="","No name",IF($F2632="","No date",IF($W2632=0,"Date ilegible",IF(NOT(ISNUMBER($N2632)),"Hours no numéricas",IF($AA2632="NO MATCH","Person no identificada","OK"))))))</f>
        <v/>
      </c>
      <c r="AH2632" s="27" t="str">
        <f aca="false">IF($W2632=0,"No date",IF($W2632&lt;Validation!$B$3,"Before period",IF($W2632&gt;Validation!$C$3,"After period","In period")))</f>
        <v>No date</v>
      </c>
      <c r="AI2632" s="26" t="str">
        <f aca="false">IF($Y2632="","",TRIM(RIGHT(SUBSTITUTE($Y2632," ",REPT(" ",50)),50)))</f>
        <v/>
      </c>
      <c r="AJ2632" s="27" t="str">
        <f aca="false">IF($A2632="","",IF(NOT(ISERROR(MATCH($A2632,Validation!$A$193:$A$217,0))),"Manual mapping",IF(COUNTIF(Validation!$U$19:$U$178,$Z2632)&gt;0,"Direct",IF(COUNTIF(Validation!$S$19:$S$178,$AI2632)=1,"By surname","Unresolved"))))</f>
        <v/>
      </c>
      <c r="AK2632" s="28" t="str">
        <f aca="false">IF($L2632="","",IF(MATCH($L2632,$L$2:$L$3000,0)&lt;&gt;ROW()-1,"",COUNT($AK$1:$AK2631)+1))</f>
        <v/>
      </c>
      <c r="AL2632" s="28" t="str">
        <f aca="false">IF($G2632="","",IF(MATCH($G2632,$G$2:$G$3000,0)&lt;&gt;ROW()-1,"",COUNT($AL$1:$AL2631)+1))</f>
        <v/>
      </c>
      <c r="AM2632" s="28" t="str">
        <f aca="false">IF($H2632="","",IF(MATCH($H2632,$H$2:$H$3000,0)&lt;&gt;ROW()-1,"",COUNT($AM$1:$AM2631)+1))</f>
        <v/>
      </c>
      <c r="AN2632" s="28" t="str">
        <f aca="false">IF($I2632="","",IF(MATCH($I2632,$I$2:$I$3000,0)&lt;&gt;ROW()-1,"",COUNT($AN$1:$AN2631)+1))</f>
        <v/>
      </c>
      <c r="AO2632" s="28" t="str">
        <f aca="false">IF($Q2632="","",IF(MATCH($Q2632,$Q$2:$Q$3000,0)&lt;&gt;ROW()-1,"",COUNT($AO$1:$AO2631)+1))</f>
        <v/>
      </c>
    </row>
    <row r="2633" customFormat="false" ht="12.75" hidden="false" customHeight="true" outlineLevel="0" collapsed="false">
      <c r="W2633" s="24" t="n">
        <f aca="false">IF($F2633="",0,IFERROR(IF(ISNUMBER($F2633),INT($F2633),DATE(VALUE(MID(SUBSTITUTE(LEFT($F2633,FIND(" ",$F2633&amp;" ")-1),"/",REPT(" ",20)),41,20)),VALUE(LEFT(SUBSTITUTE(LEFT($F2633,FIND(" ",$F2633&amp;" ")-1),"/",REPT(" ",20)),20)),VALUE(MID(SUBSTITUTE(LEFT($F2633,FIND(" ",$F2633&amp;" ")-1),"/",REPT(" ",20)),21,20)))),0))</f>
        <v>0</v>
      </c>
      <c r="X2633" s="25" t="str">
        <f aca="false">IF(ISNUMBER($N2633),$N2633*Validation!$B$5,"")</f>
        <v/>
      </c>
      <c r="Y2633" s="26" t="str">
        <f aca="false">IF($A2633="","",SUBSTITUTE(SUBSTITUTE(SUBSTITUTE(SUBSTITUTE(SUBSTITUTE(SUBSTITUTE(SUBSTITUTE(UPPER(TRIM($A2633)),"Á","A"),"É","E"),"Í","I"),"Ó","O"),"Ú","U"),"Ñ","N"),"Ü","U"))</f>
        <v/>
      </c>
      <c r="Z2633" s="26" t="str">
        <f aca="false">IF($Y2633="","",LEFT($Y2633,1)&amp;" "&amp;TRIM(RIGHT(SUBSTITUTE($Y2633," ",REPT(" ",50)),50)))</f>
        <v/>
      </c>
      <c r="AA2633" s="27" t="str">
        <f aca="false">IF($AF2633="","",IF(COUNTIF(Validation!$U$19:$U$178,$AF2633)&gt;0,"OK","NO MATCH"))</f>
        <v/>
      </c>
      <c r="AB2633" s="27" t="str">
        <f aca="false">IF($W2633=0,"",IF(AND($W2633&gt;=Validation!$B$3,$W2633&lt;=Validation!$C$3),"Yes","No"))</f>
        <v/>
      </c>
      <c r="AC2633" s="26" t="str">
        <f aca="false">IF($A2633="","",$AF2633&amp;"|"&amp;TEXT($W2633,"yyyy-mm-dd")&amp;"|"&amp;$J2633&amp;"|"&amp;$N2633)</f>
        <v/>
      </c>
      <c r="AD2633" s="27" t="str">
        <f aca="false">IF($AC2633="","",IF(COUNTIF($AC$2:$AC$3000,$AC2633)&gt;1,"REVIEW","OK"))</f>
        <v/>
      </c>
      <c r="AE2633" s="27" t="str">
        <f aca="false">IF(OR($W2633=0,$O2633=""),"",IF(IFERROR(IF(ISNUMBER($O2633),INT($O2633),DATE(VALUE(MID(SUBSTITUTE(LEFT($O2633,FIND(" ",$O2633&amp;" ")-1),"/",REPT(" ",20)),41,20)),VALUE(LEFT(SUBSTITUTE(LEFT($O2633,FIND(" ",$O2633&amp;" ")-1),"/",REPT(" ",20)),20)),VALUE(MID(SUBSTITUTE(LEFT($O2633,FIND(" ",$O2633&amp;" ")-1),"/",REPT(" ",20)),21,20)))),0)&gt;$W2633,"Late","Same day"))</f>
        <v/>
      </c>
      <c r="AF2633" s="26" t="str">
        <f aca="false">IF($A2633="","",IFERROR(INDEX(Validation!$C$193:$C$217,MATCH($A2633,Validation!$A$193:$A$217,0)),IF(COUNTIF(Validation!$U$19:$U$178,$Z2633)&gt;0,$Z2633,IF(COUNTIF(Validation!$S$19:$S$178,$AI2633)=1,INDEX(Validation!$U$19:$U$178,MATCH($AI2633,Validation!$S$19:$S$178,0)),$Z2633))))</f>
        <v/>
      </c>
      <c r="AG2633" s="27" t="str">
        <f aca="false">IF(COUNTA($A2633:$U2633)=0,"",IF($A2633="","No name",IF($F2633="","No date",IF($W2633=0,"Date ilegible",IF(NOT(ISNUMBER($N2633)),"Hours no numéricas",IF($AA2633="NO MATCH","Person no identificada","OK"))))))</f>
        <v/>
      </c>
      <c r="AH2633" s="27" t="str">
        <f aca="false">IF($W2633=0,"No date",IF($W2633&lt;Validation!$B$3,"Before period",IF($W2633&gt;Validation!$C$3,"After period","In period")))</f>
        <v>No date</v>
      </c>
      <c r="AI2633" s="26" t="str">
        <f aca="false">IF($Y2633="","",TRIM(RIGHT(SUBSTITUTE($Y2633," ",REPT(" ",50)),50)))</f>
        <v/>
      </c>
      <c r="AJ2633" s="27" t="str">
        <f aca="false">IF($A2633="","",IF(NOT(ISERROR(MATCH($A2633,Validation!$A$193:$A$217,0))),"Manual mapping",IF(COUNTIF(Validation!$U$19:$U$178,$Z2633)&gt;0,"Direct",IF(COUNTIF(Validation!$S$19:$S$178,$AI2633)=1,"By surname","Unresolved"))))</f>
        <v/>
      </c>
      <c r="AK2633" s="28" t="str">
        <f aca="false">IF($L2633="","",IF(MATCH($L2633,$L$2:$L$3000,0)&lt;&gt;ROW()-1,"",COUNT($AK$1:$AK2632)+1))</f>
        <v/>
      </c>
      <c r="AL2633" s="28" t="str">
        <f aca="false">IF($G2633="","",IF(MATCH($G2633,$G$2:$G$3000,0)&lt;&gt;ROW()-1,"",COUNT($AL$1:$AL2632)+1))</f>
        <v/>
      </c>
      <c r="AM2633" s="28" t="str">
        <f aca="false">IF($H2633="","",IF(MATCH($H2633,$H$2:$H$3000,0)&lt;&gt;ROW()-1,"",COUNT($AM$1:$AM2632)+1))</f>
        <v/>
      </c>
      <c r="AN2633" s="28" t="str">
        <f aca="false">IF($I2633="","",IF(MATCH($I2633,$I$2:$I$3000,0)&lt;&gt;ROW()-1,"",COUNT($AN$1:$AN2632)+1))</f>
        <v/>
      </c>
      <c r="AO2633" s="28" t="str">
        <f aca="false">IF($Q2633="","",IF(MATCH($Q2633,$Q$2:$Q$3000,0)&lt;&gt;ROW()-1,"",COUNT($AO$1:$AO2632)+1))</f>
        <v/>
      </c>
    </row>
    <row r="2634" customFormat="false" ht="12.75" hidden="false" customHeight="true" outlineLevel="0" collapsed="false">
      <c r="W2634" s="24" t="n">
        <f aca="false">IF($F2634="",0,IFERROR(IF(ISNUMBER($F2634),INT($F2634),DATE(VALUE(MID(SUBSTITUTE(LEFT($F2634,FIND(" ",$F2634&amp;" ")-1),"/",REPT(" ",20)),41,20)),VALUE(LEFT(SUBSTITUTE(LEFT($F2634,FIND(" ",$F2634&amp;" ")-1),"/",REPT(" ",20)),20)),VALUE(MID(SUBSTITUTE(LEFT($F2634,FIND(" ",$F2634&amp;" ")-1),"/",REPT(" ",20)),21,20)))),0))</f>
        <v>0</v>
      </c>
      <c r="X2634" s="25" t="str">
        <f aca="false">IF(ISNUMBER($N2634),$N2634*Validation!$B$5,"")</f>
        <v/>
      </c>
      <c r="Y2634" s="26" t="str">
        <f aca="false">IF($A2634="","",SUBSTITUTE(SUBSTITUTE(SUBSTITUTE(SUBSTITUTE(SUBSTITUTE(SUBSTITUTE(SUBSTITUTE(UPPER(TRIM($A2634)),"Á","A"),"É","E"),"Í","I"),"Ó","O"),"Ú","U"),"Ñ","N"),"Ü","U"))</f>
        <v/>
      </c>
      <c r="Z2634" s="26" t="str">
        <f aca="false">IF($Y2634="","",LEFT($Y2634,1)&amp;" "&amp;TRIM(RIGHT(SUBSTITUTE($Y2634," ",REPT(" ",50)),50)))</f>
        <v/>
      </c>
      <c r="AA2634" s="27" t="str">
        <f aca="false">IF($AF2634="","",IF(COUNTIF(Validation!$U$19:$U$178,$AF2634)&gt;0,"OK","NO MATCH"))</f>
        <v/>
      </c>
      <c r="AB2634" s="27" t="str">
        <f aca="false">IF($W2634=0,"",IF(AND($W2634&gt;=Validation!$B$3,$W2634&lt;=Validation!$C$3),"Yes","No"))</f>
        <v/>
      </c>
      <c r="AC2634" s="26" t="str">
        <f aca="false">IF($A2634="","",$AF2634&amp;"|"&amp;TEXT($W2634,"yyyy-mm-dd")&amp;"|"&amp;$J2634&amp;"|"&amp;$N2634)</f>
        <v/>
      </c>
      <c r="AD2634" s="27" t="str">
        <f aca="false">IF($AC2634="","",IF(COUNTIF($AC$2:$AC$3000,$AC2634)&gt;1,"REVIEW","OK"))</f>
        <v/>
      </c>
      <c r="AE2634" s="27" t="str">
        <f aca="false">IF(OR($W2634=0,$O2634=""),"",IF(IFERROR(IF(ISNUMBER($O2634),INT($O2634),DATE(VALUE(MID(SUBSTITUTE(LEFT($O2634,FIND(" ",$O2634&amp;" ")-1),"/",REPT(" ",20)),41,20)),VALUE(LEFT(SUBSTITUTE(LEFT($O2634,FIND(" ",$O2634&amp;" ")-1),"/",REPT(" ",20)),20)),VALUE(MID(SUBSTITUTE(LEFT($O2634,FIND(" ",$O2634&amp;" ")-1),"/",REPT(" ",20)),21,20)))),0)&gt;$W2634,"Late","Same day"))</f>
        <v/>
      </c>
      <c r="AF2634" s="26" t="str">
        <f aca="false">IF($A2634="","",IFERROR(INDEX(Validation!$C$193:$C$217,MATCH($A2634,Validation!$A$193:$A$217,0)),IF(COUNTIF(Validation!$U$19:$U$178,$Z2634)&gt;0,$Z2634,IF(COUNTIF(Validation!$S$19:$S$178,$AI2634)=1,INDEX(Validation!$U$19:$U$178,MATCH($AI2634,Validation!$S$19:$S$178,0)),$Z2634))))</f>
        <v/>
      </c>
      <c r="AG2634" s="27" t="str">
        <f aca="false">IF(COUNTA($A2634:$U2634)=0,"",IF($A2634="","No name",IF($F2634="","No date",IF($W2634=0,"Date ilegible",IF(NOT(ISNUMBER($N2634)),"Hours no numéricas",IF($AA2634="NO MATCH","Person no identificada","OK"))))))</f>
        <v/>
      </c>
      <c r="AH2634" s="27" t="str">
        <f aca="false">IF($W2634=0,"No date",IF($W2634&lt;Validation!$B$3,"Before period",IF($W2634&gt;Validation!$C$3,"After period","In period")))</f>
        <v>No date</v>
      </c>
      <c r="AI2634" s="26" t="str">
        <f aca="false">IF($Y2634="","",TRIM(RIGHT(SUBSTITUTE($Y2634," ",REPT(" ",50)),50)))</f>
        <v/>
      </c>
      <c r="AJ2634" s="27" t="str">
        <f aca="false">IF($A2634="","",IF(NOT(ISERROR(MATCH($A2634,Validation!$A$193:$A$217,0))),"Manual mapping",IF(COUNTIF(Validation!$U$19:$U$178,$Z2634)&gt;0,"Direct",IF(COUNTIF(Validation!$S$19:$S$178,$AI2634)=1,"By surname","Unresolved"))))</f>
        <v/>
      </c>
      <c r="AK2634" s="28" t="str">
        <f aca="false">IF($L2634="","",IF(MATCH($L2634,$L$2:$L$3000,0)&lt;&gt;ROW()-1,"",COUNT($AK$1:$AK2633)+1))</f>
        <v/>
      </c>
      <c r="AL2634" s="28" t="str">
        <f aca="false">IF($G2634="","",IF(MATCH($G2634,$G$2:$G$3000,0)&lt;&gt;ROW()-1,"",COUNT($AL$1:$AL2633)+1))</f>
        <v/>
      </c>
      <c r="AM2634" s="28" t="str">
        <f aca="false">IF($H2634="","",IF(MATCH($H2634,$H$2:$H$3000,0)&lt;&gt;ROW()-1,"",COUNT($AM$1:$AM2633)+1))</f>
        <v/>
      </c>
      <c r="AN2634" s="28" t="str">
        <f aca="false">IF($I2634="","",IF(MATCH($I2634,$I$2:$I$3000,0)&lt;&gt;ROW()-1,"",COUNT($AN$1:$AN2633)+1))</f>
        <v/>
      </c>
      <c r="AO2634" s="28" t="str">
        <f aca="false">IF($Q2634="","",IF(MATCH($Q2634,$Q$2:$Q$3000,0)&lt;&gt;ROW()-1,"",COUNT($AO$1:$AO2633)+1))</f>
        <v/>
      </c>
    </row>
    <row r="2635" customFormat="false" ht="12.75" hidden="false" customHeight="true" outlineLevel="0" collapsed="false">
      <c r="W2635" s="24" t="n">
        <f aca="false">IF($F2635="",0,IFERROR(IF(ISNUMBER($F2635),INT($F2635),DATE(VALUE(MID(SUBSTITUTE(LEFT($F2635,FIND(" ",$F2635&amp;" ")-1),"/",REPT(" ",20)),41,20)),VALUE(LEFT(SUBSTITUTE(LEFT($F2635,FIND(" ",$F2635&amp;" ")-1),"/",REPT(" ",20)),20)),VALUE(MID(SUBSTITUTE(LEFT($F2635,FIND(" ",$F2635&amp;" ")-1),"/",REPT(" ",20)),21,20)))),0))</f>
        <v>0</v>
      </c>
      <c r="X2635" s="25" t="str">
        <f aca="false">IF(ISNUMBER($N2635),$N2635*Validation!$B$5,"")</f>
        <v/>
      </c>
      <c r="Y2635" s="26" t="str">
        <f aca="false">IF($A2635="","",SUBSTITUTE(SUBSTITUTE(SUBSTITUTE(SUBSTITUTE(SUBSTITUTE(SUBSTITUTE(SUBSTITUTE(UPPER(TRIM($A2635)),"Á","A"),"É","E"),"Í","I"),"Ó","O"),"Ú","U"),"Ñ","N"),"Ü","U"))</f>
        <v/>
      </c>
      <c r="Z2635" s="26" t="str">
        <f aca="false">IF($Y2635="","",LEFT($Y2635,1)&amp;" "&amp;TRIM(RIGHT(SUBSTITUTE($Y2635," ",REPT(" ",50)),50)))</f>
        <v/>
      </c>
      <c r="AA2635" s="27" t="str">
        <f aca="false">IF($AF2635="","",IF(COUNTIF(Validation!$U$19:$U$178,$AF2635)&gt;0,"OK","NO MATCH"))</f>
        <v/>
      </c>
      <c r="AB2635" s="27" t="str">
        <f aca="false">IF($W2635=0,"",IF(AND($W2635&gt;=Validation!$B$3,$W2635&lt;=Validation!$C$3),"Yes","No"))</f>
        <v/>
      </c>
      <c r="AC2635" s="26" t="str">
        <f aca="false">IF($A2635="","",$AF2635&amp;"|"&amp;TEXT($W2635,"yyyy-mm-dd")&amp;"|"&amp;$J2635&amp;"|"&amp;$N2635)</f>
        <v/>
      </c>
      <c r="AD2635" s="27" t="str">
        <f aca="false">IF($AC2635="","",IF(COUNTIF($AC$2:$AC$3000,$AC2635)&gt;1,"REVIEW","OK"))</f>
        <v/>
      </c>
      <c r="AE2635" s="27" t="str">
        <f aca="false">IF(OR($W2635=0,$O2635=""),"",IF(IFERROR(IF(ISNUMBER($O2635),INT($O2635),DATE(VALUE(MID(SUBSTITUTE(LEFT($O2635,FIND(" ",$O2635&amp;" ")-1),"/",REPT(" ",20)),41,20)),VALUE(LEFT(SUBSTITUTE(LEFT($O2635,FIND(" ",$O2635&amp;" ")-1),"/",REPT(" ",20)),20)),VALUE(MID(SUBSTITUTE(LEFT($O2635,FIND(" ",$O2635&amp;" ")-1),"/",REPT(" ",20)),21,20)))),0)&gt;$W2635,"Late","Same day"))</f>
        <v/>
      </c>
      <c r="AF2635" s="26" t="str">
        <f aca="false">IF($A2635="","",IFERROR(INDEX(Validation!$C$193:$C$217,MATCH($A2635,Validation!$A$193:$A$217,0)),IF(COUNTIF(Validation!$U$19:$U$178,$Z2635)&gt;0,$Z2635,IF(COUNTIF(Validation!$S$19:$S$178,$AI2635)=1,INDEX(Validation!$U$19:$U$178,MATCH($AI2635,Validation!$S$19:$S$178,0)),$Z2635))))</f>
        <v/>
      </c>
      <c r="AG2635" s="27" t="str">
        <f aca="false">IF(COUNTA($A2635:$U2635)=0,"",IF($A2635="","No name",IF($F2635="","No date",IF($W2635=0,"Date ilegible",IF(NOT(ISNUMBER($N2635)),"Hours no numéricas",IF($AA2635="NO MATCH","Person no identificada","OK"))))))</f>
        <v/>
      </c>
      <c r="AH2635" s="27" t="str">
        <f aca="false">IF($W2635=0,"No date",IF($W2635&lt;Validation!$B$3,"Before period",IF($W2635&gt;Validation!$C$3,"After period","In period")))</f>
        <v>No date</v>
      </c>
      <c r="AI2635" s="26" t="str">
        <f aca="false">IF($Y2635="","",TRIM(RIGHT(SUBSTITUTE($Y2635," ",REPT(" ",50)),50)))</f>
        <v/>
      </c>
      <c r="AJ2635" s="27" t="str">
        <f aca="false">IF($A2635="","",IF(NOT(ISERROR(MATCH($A2635,Validation!$A$193:$A$217,0))),"Manual mapping",IF(COUNTIF(Validation!$U$19:$U$178,$Z2635)&gt;0,"Direct",IF(COUNTIF(Validation!$S$19:$S$178,$AI2635)=1,"By surname","Unresolved"))))</f>
        <v/>
      </c>
      <c r="AK2635" s="28" t="str">
        <f aca="false">IF($L2635="","",IF(MATCH($L2635,$L$2:$L$3000,0)&lt;&gt;ROW()-1,"",COUNT($AK$1:$AK2634)+1))</f>
        <v/>
      </c>
      <c r="AL2635" s="28" t="str">
        <f aca="false">IF($G2635="","",IF(MATCH($G2635,$G$2:$G$3000,0)&lt;&gt;ROW()-1,"",COUNT($AL$1:$AL2634)+1))</f>
        <v/>
      </c>
      <c r="AM2635" s="28" t="str">
        <f aca="false">IF($H2635="","",IF(MATCH($H2635,$H$2:$H$3000,0)&lt;&gt;ROW()-1,"",COUNT($AM$1:$AM2634)+1))</f>
        <v/>
      </c>
      <c r="AN2635" s="28" t="str">
        <f aca="false">IF($I2635="","",IF(MATCH($I2635,$I$2:$I$3000,0)&lt;&gt;ROW()-1,"",COUNT($AN$1:$AN2634)+1))</f>
        <v/>
      </c>
      <c r="AO2635" s="28" t="str">
        <f aca="false">IF($Q2635="","",IF(MATCH($Q2635,$Q$2:$Q$3000,0)&lt;&gt;ROW()-1,"",COUNT($AO$1:$AO2634)+1))</f>
        <v/>
      </c>
    </row>
    <row r="2636" customFormat="false" ht="12.75" hidden="false" customHeight="true" outlineLevel="0" collapsed="false">
      <c r="W2636" s="24" t="n">
        <f aca="false">IF($F2636="",0,IFERROR(IF(ISNUMBER($F2636),INT($F2636),DATE(VALUE(MID(SUBSTITUTE(LEFT($F2636,FIND(" ",$F2636&amp;" ")-1),"/",REPT(" ",20)),41,20)),VALUE(LEFT(SUBSTITUTE(LEFT($F2636,FIND(" ",$F2636&amp;" ")-1),"/",REPT(" ",20)),20)),VALUE(MID(SUBSTITUTE(LEFT($F2636,FIND(" ",$F2636&amp;" ")-1),"/",REPT(" ",20)),21,20)))),0))</f>
        <v>0</v>
      </c>
      <c r="X2636" s="25" t="str">
        <f aca="false">IF(ISNUMBER($N2636),$N2636*Validation!$B$5,"")</f>
        <v/>
      </c>
      <c r="Y2636" s="26" t="str">
        <f aca="false">IF($A2636="","",SUBSTITUTE(SUBSTITUTE(SUBSTITUTE(SUBSTITUTE(SUBSTITUTE(SUBSTITUTE(SUBSTITUTE(UPPER(TRIM($A2636)),"Á","A"),"É","E"),"Í","I"),"Ó","O"),"Ú","U"),"Ñ","N"),"Ü","U"))</f>
        <v/>
      </c>
      <c r="Z2636" s="26" t="str">
        <f aca="false">IF($Y2636="","",LEFT($Y2636,1)&amp;" "&amp;TRIM(RIGHT(SUBSTITUTE($Y2636," ",REPT(" ",50)),50)))</f>
        <v/>
      </c>
      <c r="AA2636" s="27" t="str">
        <f aca="false">IF($AF2636="","",IF(COUNTIF(Validation!$U$19:$U$178,$AF2636)&gt;0,"OK","NO MATCH"))</f>
        <v/>
      </c>
      <c r="AB2636" s="27" t="str">
        <f aca="false">IF($W2636=0,"",IF(AND($W2636&gt;=Validation!$B$3,$W2636&lt;=Validation!$C$3),"Yes","No"))</f>
        <v/>
      </c>
      <c r="AC2636" s="26" t="str">
        <f aca="false">IF($A2636="","",$AF2636&amp;"|"&amp;TEXT($W2636,"yyyy-mm-dd")&amp;"|"&amp;$J2636&amp;"|"&amp;$N2636)</f>
        <v/>
      </c>
      <c r="AD2636" s="27" t="str">
        <f aca="false">IF($AC2636="","",IF(COUNTIF($AC$2:$AC$3000,$AC2636)&gt;1,"REVIEW","OK"))</f>
        <v/>
      </c>
      <c r="AE2636" s="27" t="str">
        <f aca="false">IF(OR($W2636=0,$O2636=""),"",IF(IFERROR(IF(ISNUMBER($O2636),INT($O2636),DATE(VALUE(MID(SUBSTITUTE(LEFT($O2636,FIND(" ",$O2636&amp;" ")-1),"/",REPT(" ",20)),41,20)),VALUE(LEFT(SUBSTITUTE(LEFT($O2636,FIND(" ",$O2636&amp;" ")-1),"/",REPT(" ",20)),20)),VALUE(MID(SUBSTITUTE(LEFT($O2636,FIND(" ",$O2636&amp;" ")-1),"/",REPT(" ",20)),21,20)))),0)&gt;$W2636,"Late","Same day"))</f>
        <v/>
      </c>
      <c r="AF2636" s="26" t="str">
        <f aca="false">IF($A2636="","",IFERROR(INDEX(Validation!$C$193:$C$217,MATCH($A2636,Validation!$A$193:$A$217,0)),IF(COUNTIF(Validation!$U$19:$U$178,$Z2636)&gt;0,$Z2636,IF(COUNTIF(Validation!$S$19:$S$178,$AI2636)=1,INDEX(Validation!$U$19:$U$178,MATCH($AI2636,Validation!$S$19:$S$178,0)),$Z2636))))</f>
        <v/>
      </c>
      <c r="AG2636" s="27" t="str">
        <f aca="false">IF(COUNTA($A2636:$U2636)=0,"",IF($A2636="","No name",IF($F2636="","No date",IF($W2636=0,"Date ilegible",IF(NOT(ISNUMBER($N2636)),"Hours no numéricas",IF($AA2636="NO MATCH","Person no identificada","OK"))))))</f>
        <v/>
      </c>
      <c r="AH2636" s="27" t="str">
        <f aca="false">IF($W2636=0,"No date",IF($W2636&lt;Validation!$B$3,"Before period",IF($W2636&gt;Validation!$C$3,"After period","In period")))</f>
        <v>No date</v>
      </c>
      <c r="AI2636" s="26" t="str">
        <f aca="false">IF($Y2636="","",TRIM(RIGHT(SUBSTITUTE($Y2636," ",REPT(" ",50)),50)))</f>
        <v/>
      </c>
      <c r="AJ2636" s="27" t="str">
        <f aca="false">IF($A2636="","",IF(NOT(ISERROR(MATCH($A2636,Validation!$A$193:$A$217,0))),"Manual mapping",IF(COUNTIF(Validation!$U$19:$U$178,$Z2636)&gt;0,"Direct",IF(COUNTIF(Validation!$S$19:$S$178,$AI2636)=1,"By surname","Unresolved"))))</f>
        <v/>
      </c>
      <c r="AK2636" s="28" t="str">
        <f aca="false">IF($L2636="","",IF(MATCH($L2636,$L$2:$L$3000,0)&lt;&gt;ROW()-1,"",COUNT($AK$1:$AK2635)+1))</f>
        <v/>
      </c>
      <c r="AL2636" s="28" t="str">
        <f aca="false">IF($G2636="","",IF(MATCH($G2636,$G$2:$G$3000,0)&lt;&gt;ROW()-1,"",COUNT($AL$1:$AL2635)+1))</f>
        <v/>
      </c>
      <c r="AM2636" s="28" t="str">
        <f aca="false">IF($H2636="","",IF(MATCH($H2636,$H$2:$H$3000,0)&lt;&gt;ROW()-1,"",COUNT($AM$1:$AM2635)+1))</f>
        <v/>
      </c>
      <c r="AN2636" s="28" t="str">
        <f aca="false">IF($I2636="","",IF(MATCH($I2636,$I$2:$I$3000,0)&lt;&gt;ROW()-1,"",COUNT($AN$1:$AN2635)+1))</f>
        <v/>
      </c>
      <c r="AO2636" s="28" t="str">
        <f aca="false">IF($Q2636="","",IF(MATCH($Q2636,$Q$2:$Q$3000,0)&lt;&gt;ROW()-1,"",COUNT($AO$1:$AO2635)+1))</f>
        <v/>
      </c>
    </row>
    <row r="2637" customFormat="false" ht="12.75" hidden="false" customHeight="true" outlineLevel="0" collapsed="false">
      <c r="W2637" s="24" t="n">
        <f aca="false">IF($F2637="",0,IFERROR(IF(ISNUMBER($F2637),INT($F2637),DATE(VALUE(MID(SUBSTITUTE(LEFT($F2637,FIND(" ",$F2637&amp;" ")-1),"/",REPT(" ",20)),41,20)),VALUE(LEFT(SUBSTITUTE(LEFT($F2637,FIND(" ",$F2637&amp;" ")-1),"/",REPT(" ",20)),20)),VALUE(MID(SUBSTITUTE(LEFT($F2637,FIND(" ",$F2637&amp;" ")-1),"/",REPT(" ",20)),21,20)))),0))</f>
        <v>0</v>
      </c>
      <c r="X2637" s="25" t="str">
        <f aca="false">IF(ISNUMBER($N2637),$N2637*Validation!$B$5,"")</f>
        <v/>
      </c>
      <c r="Y2637" s="26" t="str">
        <f aca="false">IF($A2637="","",SUBSTITUTE(SUBSTITUTE(SUBSTITUTE(SUBSTITUTE(SUBSTITUTE(SUBSTITUTE(SUBSTITUTE(UPPER(TRIM($A2637)),"Á","A"),"É","E"),"Í","I"),"Ó","O"),"Ú","U"),"Ñ","N"),"Ü","U"))</f>
        <v/>
      </c>
      <c r="Z2637" s="26" t="str">
        <f aca="false">IF($Y2637="","",LEFT($Y2637,1)&amp;" "&amp;TRIM(RIGHT(SUBSTITUTE($Y2637," ",REPT(" ",50)),50)))</f>
        <v/>
      </c>
      <c r="AA2637" s="27" t="str">
        <f aca="false">IF($AF2637="","",IF(COUNTIF(Validation!$U$19:$U$178,$AF2637)&gt;0,"OK","NO MATCH"))</f>
        <v/>
      </c>
      <c r="AB2637" s="27" t="str">
        <f aca="false">IF($W2637=0,"",IF(AND($W2637&gt;=Validation!$B$3,$W2637&lt;=Validation!$C$3),"Yes","No"))</f>
        <v/>
      </c>
      <c r="AC2637" s="26" t="str">
        <f aca="false">IF($A2637="","",$AF2637&amp;"|"&amp;TEXT($W2637,"yyyy-mm-dd")&amp;"|"&amp;$J2637&amp;"|"&amp;$N2637)</f>
        <v/>
      </c>
      <c r="AD2637" s="27" t="str">
        <f aca="false">IF($AC2637="","",IF(COUNTIF($AC$2:$AC$3000,$AC2637)&gt;1,"REVIEW","OK"))</f>
        <v/>
      </c>
      <c r="AE2637" s="27" t="str">
        <f aca="false">IF(OR($W2637=0,$O2637=""),"",IF(IFERROR(IF(ISNUMBER($O2637),INT($O2637),DATE(VALUE(MID(SUBSTITUTE(LEFT($O2637,FIND(" ",$O2637&amp;" ")-1),"/",REPT(" ",20)),41,20)),VALUE(LEFT(SUBSTITUTE(LEFT($O2637,FIND(" ",$O2637&amp;" ")-1),"/",REPT(" ",20)),20)),VALUE(MID(SUBSTITUTE(LEFT($O2637,FIND(" ",$O2637&amp;" ")-1),"/",REPT(" ",20)),21,20)))),0)&gt;$W2637,"Late","Same day"))</f>
        <v/>
      </c>
      <c r="AF2637" s="26" t="str">
        <f aca="false">IF($A2637="","",IFERROR(INDEX(Validation!$C$193:$C$217,MATCH($A2637,Validation!$A$193:$A$217,0)),IF(COUNTIF(Validation!$U$19:$U$178,$Z2637)&gt;0,$Z2637,IF(COUNTIF(Validation!$S$19:$S$178,$AI2637)=1,INDEX(Validation!$U$19:$U$178,MATCH($AI2637,Validation!$S$19:$S$178,0)),$Z2637))))</f>
        <v/>
      </c>
      <c r="AG2637" s="27" t="str">
        <f aca="false">IF(COUNTA($A2637:$U2637)=0,"",IF($A2637="","No name",IF($F2637="","No date",IF($W2637=0,"Date ilegible",IF(NOT(ISNUMBER($N2637)),"Hours no numéricas",IF($AA2637="NO MATCH","Person no identificada","OK"))))))</f>
        <v/>
      </c>
      <c r="AH2637" s="27" t="str">
        <f aca="false">IF($W2637=0,"No date",IF($W2637&lt;Validation!$B$3,"Before period",IF($W2637&gt;Validation!$C$3,"After period","In period")))</f>
        <v>No date</v>
      </c>
      <c r="AI2637" s="26" t="str">
        <f aca="false">IF($Y2637="","",TRIM(RIGHT(SUBSTITUTE($Y2637," ",REPT(" ",50)),50)))</f>
        <v/>
      </c>
      <c r="AJ2637" s="27" t="str">
        <f aca="false">IF($A2637="","",IF(NOT(ISERROR(MATCH($A2637,Validation!$A$193:$A$217,0))),"Manual mapping",IF(COUNTIF(Validation!$U$19:$U$178,$Z2637)&gt;0,"Direct",IF(COUNTIF(Validation!$S$19:$S$178,$AI2637)=1,"By surname","Unresolved"))))</f>
        <v/>
      </c>
      <c r="AK2637" s="28" t="str">
        <f aca="false">IF($L2637="","",IF(MATCH($L2637,$L$2:$L$3000,0)&lt;&gt;ROW()-1,"",COUNT($AK$1:$AK2636)+1))</f>
        <v/>
      </c>
      <c r="AL2637" s="28" t="str">
        <f aca="false">IF($G2637="","",IF(MATCH($G2637,$G$2:$G$3000,0)&lt;&gt;ROW()-1,"",COUNT($AL$1:$AL2636)+1))</f>
        <v/>
      </c>
      <c r="AM2637" s="28" t="str">
        <f aca="false">IF($H2637="","",IF(MATCH($H2637,$H$2:$H$3000,0)&lt;&gt;ROW()-1,"",COUNT($AM$1:$AM2636)+1))</f>
        <v/>
      </c>
      <c r="AN2637" s="28" t="str">
        <f aca="false">IF($I2637="","",IF(MATCH($I2637,$I$2:$I$3000,0)&lt;&gt;ROW()-1,"",COUNT($AN$1:$AN2636)+1))</f>
        <v/>
      </c>
      <c r="AO2637" s="28" t="str">
        <f aca="false">IF($Q2637="","",IF(MATCH($Q2637,$Q$2:$Q$3000,0)&lt;&gt;ROW()-1,"",COUNT($AO$1:$AO2636)+1))</f>
        <v/>
      </c>
    </row>
    <row r="2638" customFormat="false" ht="12.75" hidden="false" customHeight="true" outlineLevel="0" collapsed="false">
      <c r="W2638" s="24" t="n">
        <f aca="false">IF($F2638="",0,IFERROR(IF(ISNUMBER($F2638),INT($F2638),DATE(VALUE(MID(SUBSTITUTE(LEFT($F2638,FIND(" ",$F2638&amp;" ")-1),"/",REPT(" ",20)),41,20)),VALUE(LEFT(SUBSTITUTE(LEFT($F2638,FIND(" ",$F2638&amp;" ")-1),"/",REPT(" ",20)),20)),VALUE(MID(SUBSTITUTE(LEFT($F2638,FIND(" ",$F2638&amp;" ")-1),"/",REPT(" ",20)),21,20)))),0))</f>
        <v>0</v>
      </c>
      <c r="X2638" s="25" t="str">
        <f aca="false">IF(ISNUMBER($N2638),$N2638*Validation!$B$5,"")</f>
        <v/>
      </c>
      <c r="Y2638" s="26" t="str">
        <f aca="false">IF($A2638="","",SUBSTITUTE(SUBSTITUTE(SUBSTITUTE(SUBSTITUTE(SUBSTITUTE(SUBSTITUTE(SUBSTITUTE(UPPER(TRIM($A2638)),"Á","A"),"É","E"),"Í","I"),"Ó","O"),"Ú","U"),"Ñ","N"),"Ü","U"))</f>
        <v/>
      </c>
      <c r="Z2638" s="26" t="str">
        <f aca="false">IF($Y2638="","",LEFT($Y2638,1)&amp;" "&amp;TRIM(RIGHT(SUBSTITUTE($Y2638," ",REPT(" ",50)),50)))</f>
        <v/>
      </c>
      <c r="AA2638" s="27" t="str">
        <f aca="false">IF($AF2638="","",IF(COUNTIF(Validation!$U$19:$U$178,$AF2638)&gt;0,"OK","NO MATCH"))</f>
        <v/>
      </c>
      <c r="AB2638" s="27" t="str">
        <f aca="false">IF($W2638=0,"",IF(AND($W2638&gt;=Validation!$B$3,$W2638&lt;=Validation!$C$3),"Yes","No"))</f>
        <v/>
      </c>
      <c r="AC2638" s="26" t="str">
        <f aca="false">IF($A2638="","",$AF2638&amp;"|"&amp;TEXT($W2638,"yyyy-mm-dd")&amp;"|"&amp;$J2638&amp;"|"&amp;$N2638)</f>
        <v/>
      </c>
      <c r="AD2638" s="27" t="str">
        <f aca="false">IF($AC2638="","",IF(COUNTIF($AC$2:$AC$3000,$AC2638)&gt;1,"REVIEW","OK"))</f>
        <v/>
      </c>
      <c r="AE2638" s="27" t="str">
        <f aca="false">IF(OR($W2638=0,$O2638=""),"",IF(IFERROR(IF(ISNUMBER($O2638),INT($O2638),DATE(VALUE(MID(SUBSTITUTE(LEFT($O2638,FIND(" ",$O2638&amp;" ")-1),"/",REPT(" ",20)),41,20)),VALUE(LEFT(SUBSTITUTE(LEFT($O2638,FIND(" ",$O2638&amp;" ")-1),"/",REPT(" ",20)),20)),VALUE(MID(SUBSTITUTE(LEFT($O2638,FIND(" ",$O2638&amp;" ")-1),"/",REPT(" ",20)),21,20)))),0)&gt;$W2638,"Late","Same day"))</f>
        <v/>
      </c>
      <c r="AF2638" s="26" t="str">
        <f aca="false">IF($A2638="","",IFERROR(INDEX(Validation!$C$193:$C$217,MATCH($A2638,Validation!$A$193:$A$217,0)),IF(COUNTIF(Validation!$U$19:$U$178,$Z2638)&gt;0,$Z2638,IF(COUNTIF(Validation!$S$19:$S$178,$AI2638)=1,INDEX(Validation!$U$19:$U$178,MATCH($AI2638,Validation!$S$19:$S$178,0)),$Z2638))))</f>
        <v/>
      </c>
      <c r="AG2638" s="27" t="str">
        <f aca="false">IF(COUNTA($A2638:$U2638)=0,"",IF($A2638="","No name",IF($F2638="","No date",IF($W2638=0,"Date ilegible",IF(NOT(ISNUMBER($N2638)),"Hours no numéricas",IF($AA2638="NO MATCH","Person no identificada","OK"))))))</f>
        <v/>
      </c>
      <c r="AH2638" s="27" t="str">
        <f aca="false">IF($W2638=0,"No date",IF($W2638&lt;Validation!$B$3,"Before period",IF($W2638&gt;Validation!$C$3,"After period","In period")))</f>
        <v>No date</v>
      </c>
      <c r="AI2638" s="26" t="str">
        <f aca="false">IF($Y2638="","",TRIM(RIGHT(SUBSTITUTE($Y2638," ",REPT(" ",50)),50)))</f>
        <v/>
      </c>
      <c r="AJ2638" s="27" t="str">
        <f aca="false">IF($A2638="","",IF(NOT(ISERROR(MATCH($A2638,Validation!$A$193:$A$217,0))),"Manual mapping",IF(COUNTIF(Validation!$U$19:$U$178,$Z2638)&gt;0,"Direct",IF(COUNTIF(Validation!$S$19:$S$178,$AI2638)=1,"By surname","Unresolved"))))</f>
        <v/>
      </c>
      <c r="AK2638" s="28" t="str">
        <f aca="false">IF($L2638="","",IF(MATCH($L2638,$L$2:$L$3000,0)&lt;&gt;ROW()-1,"",COUNT($AK$1:$AK2637)+1))</f>
        <v/>
      </c>
      <c r="AL2638" s="28" t="str">
        <f aca="false">IF($G2638="","",IF(MATCH($G2638,$G$2:$G$3000,0)&lt;&gt;ROW()-1,"",COUNT($AL$1:$AL2637)+1))</f>
        <v/>
      </c>
      <c r="AM2638" s="28" t="str">
        <f aca="false">IF($H2638="","",IF(MATCH($H2638,$H$2:$H$3000,0)&lt;&gt;ROW()-1,"",COUNT($AM$1:$AM2637)+1))</f>
        <v/>
      </c>
      <c r="AN2638" s="28" t="str">
        <f aca="false">IF($I2638="","",IF(MATCH($I2638,$I$2:$I$3000,0)&lt;&gt;ROW()-1,"",COUNT($AN$1:$AN2637)+1))</f>
        <v/>
      </c>
      <c r="AO2638" s="28" t="str">
        <f aca="false">IF($Q2638="","",IF(MATCH($Q2638,$Q$2:$Q$3000,0)&lt;&gt;ROW()-1,"",COUNT($AO$1:$AO2637)+1))</f>
        <v/>
      </c>
    </row>
    <row r="2639" customFormat="false" ht="12.75" hidden="false" customHeight="true" outlineLevel="0" collapsed="false">
      <c r="W2639" s="24" t="n">
        <f aca="false">IF($F2639="",0,IFERROR(IF(ISNUMBER($F2639),INT($F2639),DATE(VALUE(MID(SUBSTITUTE(LEFT($F2639,FIND(" ",$F2639&amp;" ")-1),"/",REPT(" ",20)),41,20)),VALUE(LEFT(SUBSTITUTE(LEFT($F2639,FIND(" ",$F2639&amp;" ")-1),"/",REPT(" ",20)),20)),VALUE(MID(SUBSTITUTE(LEFT($F2639,FIND(" ",$F2639&amp;" ")-1),"/",REPT(" ",20)),21,20)))),0))</f>
        <v>0</v>
      </c>
      <c r="X2639" s="25" t="str">
        <f aca="false">IF(ISNUMBER($N2639),$N2639*Validation!$B$5,"")</f>
        <v/>
      </c>
      <c r="Y2639" s="26" t="str">
        <f aca="false">IF($A2639="","",SUBSTITUTE(SUBSTITUTE(SUBSTITUTE(SUBSTITUTE(SUBSTITUTE(SUBSTITUTE(SUBSTITUTE(UPPER(TRIM($A2639)),"Á","A"),"É","E"),"Í","I"),"Ó","O"),"Ú","U"),"Ñ","N"),"Ü","U"))</f>
        <v/>
      </c>
      <c r="Z2639" s="26" t="str">
        <f aca="false">IF($Y2639="","",LEFT($Y2639,1)&amp;" "&amp;TRIM(RIGHT(SUBSTITUTE($Y2639," ",REPT(" ",50)),50)))</f>
        <v/>
      </c>
      <c r="AA2639" s="27" t="str">
        <f aca="false">IF($AF2639="","",IF(COUNTIF(Validation!$U$19:$U$178,$AF2639)&gt;0,"OK","NO MATCH"))</f>
        <v/>
      </c>
      <c r="AB2639" s="27" t="str">
        <f aca="false">IF($W2639=0,"",IF(AND($W2639&gt;=Validation!$B$3,$W2639&lt;=Validation!$C$3),"Yes","No"))</f>
        <v/>
      </c>
      <c r="AC2639" s="26" t="str">
        <f aca="false">IF($A2639="","",$AF2639&amp;"|"&amp;TEXT($W2639,"yyyy-mm-dd")&amp;"|"&amp;$J2639&amp;"|"&amp;$N2639)</f>
        <v/>
      </c>
      <c r="AD2639" s="27" t="str">
        <f aca="false">IF($AC2639="","",IF(COUNTIF($AC$2:$AC$3000,$AC2639)&gt;1,"REVIEW","OK"))</f>
        <v/>
      </c>
      <c r="AE2639" s="27" t="str">
        <f aca="false">IF(OR($W2639=0,$O2639=""),"",IF(IFERROR(IF(ISNUMBER($O2639),INT($O2639),DATE(VALUE(MID(SUBSTITUTE(LEFT($O2639,FIND(" ",$O2639&amp;" ")-1),"/",REPT(" ",20)),41,20)),VALUE(LEFT(SUBSTITUTE(LEFT($O2639,FIND(" ",$O2639&amp;" ")-1),"/",REPT(" ",20)),20)),VALUE(MID(SUBSTITUTE(LEFT($O2639,FIND(" ",$O2639&amp;" ")-1),"/",REPT(" ",20)),21,20)))),0)&gt;$W2639,"Late","Same day"))</f>
        <v/>
      </c>
      <c r="AF2639" s="26" t="str">
        <f aca="false">IF($A2639="","",IFERROR(INDEX(Validation!$C$193:$C$217,MATCH($A2639,Validation!$A$193:$A$217,0)),IF(COUNTIF(Validation!$U$19:$U$178,$Z2639)&gt;0,$Z2639,IF(COUNTIF(Validation!$S$19:$S$178,$AI2639)=1,INDEX(Validation!$U$19:$U$178,MATCH($AI2639,Validation!$S$19:$S$178,0)),$Z2639))))</f>
        <v/>
      </c>
      <c r="AG2639" s="27" t="str">
        <f aca="false">IF(COUNTA($A2639:$U2639)=0,"",IF($A2639="","No name",IF($F2639="","No date",IF($W2639=0,"Date ilegible",IF(NOT(ISNUMBER($N2639)),"Hours no numéricas",IF($AA2639="NO MATCH","Person no identificada","OK"))))))</f>
        <v/>
      </c>
      <c r="AH2639" s="27" t="str">
        <f aca="false">IF($W2639=0,"No date",IF($W2639&lt;Validation!$B$3,"Before period",IF($W2639&gt;Validation!$C$3,"After period","In period")))</f>
        <v>No date</v>
      </c>
      <c r="AI2639" s="26" t="str">
        <f aca="false">IF($Y2639="","",TRIM(RIGHT(SUBSTITUTE($Y2639," ",REPT(" ",50)),50)))</f>
        <v/>
      </c>
      <c r="AJ2639" s="27" t="str">
        <f aca="false">IF($A2639="","",IF(NOT(ISERROR(MATCH($A2639,Validation!$A$193:$A$217,0))),"Manual mapping",IF(COUNTIF(Validation!$U$19:$U$178,$Z2639)&gt;0,"Direct",IF(COUNTIF(Validation!$S$19:$S$178,$AI2639)=1,"By surname","Unresolved"))))</f>
        <v/>
      </c>
      <c r="AK2639" s="28" t="str">
        <f aca="false">IF($L2639="","",IF(MATCH($L2639,$L$2:$L$3000,0)&lt;&gt;ROW()-1,"",COUNT($AK$1:$AK2638)+1))</f>
        <v/>
      </c>
      <c r="AL2639" s="28" t="str">
        <f aca="false">IF($G2639="","",IF(MATCH($G2639,$G$2:$G$3000,0)&lt;&gt;ROW()-1,"",COUNT($AL$1:$AL2638)+1))</f>
        <v/>
      </c>
      <c r="AM2639" s="28" t="str">
        <f aca="false">IF($H2639="","",IF(MATCH($H2639,$H$2:$H$3000,0)&lt;&gt;ROW()-1,"",COUNT($AM$1:$AM2638)+1))</f>
        <v/>
      </c>
      <c r="AN2639" s="28" t="str">
        <f aca="false">IF($I2639="","",IF(MATCH($I2639,$I$2:$I$3000,0)&lt;&gt;ROW()-1,"",COUNT($AN$1:$AN2638)+1))</f>
        <v/>
      </c>
      <c r="AO2639" s="28" t="str">
        <f aca="false">IF($Q2639="","",IF(MATCH($Q2639,$Q$2:$Q$3000,0)&lt;&gt;ROW()-1,"",COUNT($AO$1:$AO2638)+1))</f>
        <v/>
      </c>
    </row>
    <row r="2640" customFormat="false" ht="12.75" hidden="false" customHeight="true" outlineLevel="0" collapsed="false">
      <c r="W2640" s="24" t="n">
        <f aca="false">IF($F2640="",0,IFERROR(IF(ISNUMBER($F2640),INT($F2640),DATE(VALUE(MID(SUBSTITUTE(LEFT($F2640,FIND(" ",$F2640&amp;" ")-1),"/",REPT(" ",20)),41,20)),VALUE(LEFT(SUBSTITUTE(LEFT($F2640,FIND(" ",$F2640&amp;" ")-1),"/",REPT(" ",20)),20)),VALUE(MID(SUBSTITUTE(LEFT($F2640,FIND(" ",$F2640&amp;" ")-1),"/",REPT(" ",20)),21,20)))),0))</f>
        <v>0</v>
      </c>
      <c r="X2640" s="25" t="str">
        <f aca="false">IF(ISNUMBER($N2640),$N2640*Validation!$B$5,"")</f>
        <v/>
      </c>
      <c r="Y2640" s="26" t="str">
        <f aca="false">IF($A2640="","",SUBSTITUTE(SUBSTITUTE(SUBSTITUTE(SUBSTITUTE(SUBSTITUTE(SUBSTITUTE(SUBSTITUTE(UPPER(TRIM($A2640)),"Á","A"),"É","E"),"Í","I"),"Ó","O"),"Ú","U"),"Ñ","N"),"Ü","U"))</f>
        <v/>
      </c>
      <c r="Z2640" s="26" t="str">
        <f aca="false">IF($Y2640="","",LEFT($Y2640,1)&amp;" "&amp;TRIM(RIGHT(SUBSTITUTE($Y2640," ",REPT(" ",50)),50)))</f>
        <v/>
      </c>
      <c r="AA2640" s="27" t="str">
        <f aca="false">IF($AF2640="","",IF(COUNTIF(Validation!$U$19:$U$178,$AF2640)&gt;0,"OK","NO MATCH"))</f>
        <v/>
      </c>
      <c r="AB2640" s="27" t="str">
        <f aca="false">IF($W2640=0,"",IF(AND($W2640&gt;=Validation!$B$3,$W2640&lt;=Validation!$C$3),"Yes","No"))</f>
        <v/>
      </c>
      <c r="AC2640" s="26" t="str">
        <f aca="false">IF($A2640="","",$AF2640&amp;"|"&amp;TEXT($W2640,"yyyy-mm-dd")&amp;"|"&amp;$J2640&amp;"|"&amp;$N2640)</f>
        <v/>
      </c>
      <c r="AD2640" s="27" t="str">
        <f aca="false">IF($AC2640="","",IF(COUNTIF($AC$2:$AC$3000,$AC2640)&gt;1,"REVIEW","OK"))</f>
        <v/>
      </c>
      <c r="AE2640" s="27" t="str">
        <f aca="false">IF(OR($W2640=0,$O2640=""),"",IF(IFERROR(IF(ISNUMBER($O2640),INT($O2640),DATE(VALUE(MID(SUBSTITUTE(LEFT($O2640,FIND(" ",$O2640&amp;" ")-1),"/",REPT(" ",20)),41,20)),VALUE(LEFT(SUBSTITUTE(LEFT($O2640,FIND(" ",$O2640&amp;" ")-1),"/",REPT(" ",20)),20)),VALUE(MID(SUBSTITUTE(LEFT($O2640,FIND(" ",$O2640&amp;" ")-1),"/",REPT(" ",20)),21,20)))),0)&gt;$W2640,"Late","Same day"))</f>
        <v/>
      </c>
      <c r="AF2640" s="26" t="str">
        <f aca="false">IF($A2640="","",IFERROR(INDEX(Validation!$C$193:$C$217,MATCH($A2640,Validation!$A$193:$A$217,0)),IF(COUNTIF(Validation!$U$19:$U$178,$Z2640)&gt;0,$Z2640,IF(COUNTIF(Validation!$S$19:$S$178,$AI2640)=1,INDEX(Validation!$U$19:$U$178,MATCH($AI2640,Validation!$S$19:$S$178,0)),$Z2640))))</f>
        <v/>
      </c>
      <c r="AG2640" s="27" t="str">
        <f aca="false">IF(COUNTA($A2640:$U2640)=0,"",IF($A2640="","No name",IF($F2640="","No date",IF($W2640=0,"Date ilegible",IF(NOT(ISNUMBER($N2640)),"Hours no numéricas",IF($AA2640="NO MATCH","Person no identificada","OK"))))))</f>
        <v/>
      </c>
      <c r="AH2640" s="27" t="str">
        <f aca="false">IF($W2640=0,"No date",IF($W2640&lt;Validation!$B$3,"Before period",IF($W2640&gt;Validation!$C$3,"After period","In period")))</f>
        <v>No date</v>
      </c>
      <c r="AI2640" s="26" t="str">
        <f aca="false">IF($Y2640="","",TRIM(RIGHT(SUBSTITUTE($Y2640," ",REPT(" ",50)),50)))</f>
        <v/>
      </c>
      <c r="AJ2640" s="27" t="str">
        <f aca="false">IF($A2640="","",IF(NOT(ISERROR(MATCH($A2640,Validation!$A$193:$A$217,0))),"Manual mapping",IF(COUNTIF(Validation!$U$19:$U$178,$Z2640)&gt;0,"Direct",IF(COUNTIF(Validation!$S$19:$S$178,$AI2640)=1,"By surname","Unresolved"))))</f>
        <v/>
      </c>
      <c r="AK2640" s="28" t="str">
        <f aca="false">IF($L2640="","",IF(MATCH($L2640,$L$2:$L$3000,0)&lt;&gt;ROW()-1,"",COUNT($AK$1:$AK2639)+1))</f>
        <v/>
      </c>
      <c r="AL2640" s="28" t="str">
        <f aca="false">IF($G2640="","",IF(MATCH($G2640,$G$2:$G$3000,0)&lt;&gt;ROW()-1,"",COUNT($AL$1:$AL2639)+1))</f>
        <v/>
      </c>
      <c r="AM2640" s="28" t="str">
        <f aca="false">IF($H2640="","",IF(MATCH($H2640,$H$2:$H$3000,0)&lt;&gt;ROW()-1,"",COUNT($AM$1:$AM2639)+1))</f>
        <v/>
      </c>
      <c r="AN2640" s="28" t="str">
        <f aca="false">IF($I2640="","",IF(MATCH($I2640,$I$2:$I$3000,0)&lt;&gt;ROW()-1,"",COUNT($AN$1:$AN2639)+1))</f>
        <v/>
      </c>
      <c r="AO2640" s="28" t="str">
        <f aca="false">IF($Q2640="","",IF(MATCH($Q2640,$Q$2:$Q$3000,0)&lt;&gt;ROW()-1,"",COUNT($AO$1:$AO2639)+1))</f>
        <v/>
      </c>
    </row>
    <row r="2641" customFormat="false" ht="12.75" hidden="false" customHeight="true" outlineLevel="0" collapsed="false">
      <c r="W2641" s="24" t="n">
        <f aca="false">IF($F2641="",0,IFERROR(IF(ISNUMBER($F2641),INT($F2641),DATE(VALUE(MID(SUBSTITUTE(LEFT($F2641,FIND(" ",$F2641&amp;" ")-1),"/",REPT(" ",20)),41,20)),VALUE(LEFT(SUBSTITUTE(LEFT($F2641,FIND(" ",$F2641&amp;" ")-1),"/",REPT(" ",20)),20)),VALUE(MID(SUBSTITUTE(LEFT($F2641,FIND(" ",$F2641&amp;" ")-1),"/",REPT(" ",20)),21,20)))),0))</f>
        <v>0</v>
      </c>
      <c r="X2641" s="25" t="str">
        <f aca="false">IF(ISNUMBER($N2641),$N2641*Validation!$B$5,"")</f>
        <v/>
      </c>
      <c r="Y2641" s="26" t="str">
        <f aca="false">IF($A2641="","",SUBSTITUTE(SUBSTITUTE(SUBSTITUTE(SUBSTITUTE(SUBSTITUTE(SUBSTITUTE(SUBSTITUTE(UPPER(TRIM($A2641)),"Á","A"),"É","E"),"Í","I"),"Ó","O"),"Ú","U"),"Ñ","N"),"Ü","U"))</f>
        <v/>
      </c>
      <c r="Z2641" s="26" t="str">
        <f aca="false">IF($Y2641="","",LEFT($Y2641,1)&amp;" "&amp;TRIM(RIGHT(SUBSTITUTE($Y2641," ",REPT(" ",50)),50)))</f>
        <v/>
      </c>
      <c r="AA2641" s="27" t="str">
        <f aca="false">IF($AF2641="","",IF(COUNTIF(Validation!$U$19:$U$178,$AF2641)&gt;0,"OK","NO MATCH"))</f>
        <v/>
      </c>
      <c r="AB2641" s="27" t="str">
        <f aca="false">IF($W2641=0,"",IF(AND($W2641&gt;=Validation!$B$3,$W2641&lt;=Validation!$C$3),"Yes","No"))</f>
        <v/>
      </c>
      <c r="AC2641" s="26" t="str">
        <f aca="false">IF($A2641="","",$AF2641&amp;"|"&amp;TEXT($W2641,"yyyy-mm-dd")&amp;"|"&amp;$J2641&amp;"|"&amp;$N2641)</f>
        <v/>
      </c>
      <c r="AD2641" s="27" t="str">
        <f aca="false">IF($AC2641="","",IF(COUNTIF($AC$2:$AC$3000,$AC2641)&gt;1,"REVIEW","OK"))</f>
        <v/>
      </c>
      <c r="AE2641" s="27" t="str">
        <f aca="false">IF(OR($W2641=0,$O2641=""),"",IF(IFERROR(IF(ISNUMBER($O2641),INT($O2641),DATE(VALUE(MID(SUBSTITUTE(LEFT($O2641,FIND(" ",$O2641&amp;" ")-1),"/",REPT(" ",20)),41,20)),VALUE(LEFT(SUBSTITUTE(LEFT($O2641,FIND(" ",$O2641&amp;" ")-1),"/",REPT(" ",20)),20)),VALUE(MID(SUBSTITUTE(LEFT($O2641,FIND(" ",$O2641&amp;" ")-1),"/",REPT(" ",20)),21,20)))),0)&gt;$W2641,"Late","Same day"))</f>
        <v/>
      </c>
      <c r="AF2641" s="26" t="str">
        <f aca="false">IF($A2641="","",IFERROR(INDEX(Validation!$C$193:$C$217,MATCH($A2641,Validation!$A$193:$A$217,0)),IF(COUNTIF(Validation!$U$19:$U$178,$Z2641)&gt;0,$Z2641,IF(COUNTIF(Validation!$S$19:$S$178,$AI2641)=1,INDEX(Validation!$U$19:$U$178,MATCH($AI2641,Validation!$S$19:$S$178,0)),$Z2641))))</f>
        <v/>
      </c>
      <c r="AG2641" s="27" t="str">
        <f aca="false">IF(COUNTA($A2641:$U2641)=0,"",IF($A2641="","No name",IF($F2641="","No date",IF($W2641=0,"Date ilegible",IF(NOT(ISNUMBER($N2641)),"Hours no numéricas",IF($AA2641="NO MATCH","Person no identificada","OK"))))))</f>
        <v/>
      </c>
      <c r="AH2641" s="27" t="str">
        <f aca="false">IF($W2641=0,"No date",IF($W2641&lt;Validation!$B$3,"Before period",IF($W2641&gt;Validation!$C$3,"After period","In period")))</f>
        <v>No date</v>
      </c>
      <c r="AI2641" s="26" t="str">
        <f aca="false">IF($Y2641="","",TRIM(RIGHT(SUBSTITUTE($Y2641," ",REPT(" ",50)),50)))</f>
        <v/>
      </c>
      <c r="AJ2641" s="27" t="str">
        <f aca="false">IF($A2641="","",IF(NOT(ISERROR(MATCH($A2641,Validation!$A$193:$A$217,0))),"Manual mapping",IF(COUNTIF(Validation!$U$19:$U$178,$Z2641)&gt;0,"Direct",IF(COUNTIF(Validation!$S$19:$S$178,$AI2641)=1,"By surname","Unresolved"))))</f>
        <v/>
      </c>
      <c r="AK2641" s="28" t="str">
        <f aca="false">IF($L2641="","",IF(MATCH($L2641,$L$2:$L$3000,0)&lt;&gt;ROW()-1,"",COUNT($AK$1:$AK2640)+1))</f>
        <v/>
      </c>
      <c r="AL2641" s="28" t="str">
        <f aca="false">IF($G2641="","",IF(MATCH($G2641,$G$2:$G$3000,0)&lt;&gt;ROW()-1,"",COUNT($AL$1:$AL2640)+1))</f>
        <v/>
      </c>
      <c r="AM2641" s="28" t="str">
        <f aca="false">IF($H2641="","",IF(MATCH($H2641,$H$2:$H$3000,0)&lt;&gt;ROW()-1,"",COUNT($AM$1:$AM2640)+1))</f>
        <v/>
      </c>
      <c r="AN2641" s="28" t="str">
        <f aca="false">IF($I2641="","",IF(MATCH($I2641,$I$2:$I$3000,0)&lt;&gt;ROW()-1,"",COUNT($AN$1:$AN2640)+1))</f>
        <v/>
      </c>
      <c r="AO2641" s="28" t="str">
        <f aca="false">IF($Q2641="","",IF(MATCH($Q2641,$Q$2:$Q$3000,0)&lt;&gt;ROW()-1,"",COUNT($AO$1:$AO2640)+1))</f>
        <v/>
      </c>
    </row>
    <row r="2642" customFormat="false" ht="12.75" hidden="false" customHeight="true" outlineLevel="0" collapsed="false">
      <c r="W2642" s="24" t="n">
        <f aca="false">IF($F2642="",0,IFERROR(IF(ISNUMBER($F2642),INT($F2642),DATE(VALUE(MID(SUBSTITUTE(LEFT($F2642,FIND(" ",$F2642&amp;" ")-1),"/",REPT(" ",20)),41,20)),VALUE(LEFT(SUBSTITUTE(LEFT($F2642,FIND(" ",$F2642&amp;" ")-1),"/",REPT(" ",20)),20)),VALUE(MID(SUBSTITUTE(LEFT($F2642,FIND(" ",$F2642&amp;" ")-1),"/",REPT(" ",20)),21,20)))),0))</f>
        <v>0</v>
      </c>
      <c r="X2642" s="25" t="str">
        <f aca="false">IF(ISNUMBER($N2642),$N2642*Validation!$B$5,"")</f>
        <v/>
      </c>
      <c r="Y2642" s="26" t="str">
        <f aca="false">IF($A2642="","",SUBSTITUTE(SUBSTITUTE(SUBSTITUTE(SUBSTITUTE(SUBSTITUTE(SUBSTITUTE(SUBSTITUTE(UPPER(TRIM($A2642)),"Á","A"),"É","E"),"Í","I"),"Ó","O"),"Ú","U"),"Ñ","N"),"Ü","U"))</f>
        <v/>
      </c>
      <c r="Z2642" s="26" t="str">
        <f aca="false">IF($Y2642="","",LEFT($Y2642,1)&amp;" "&amp;TRIM(RIGHT(SUBSTITUTE($Y2642," ",REPT(" ",50)),50)))</f>
        <v/>
      </c>
      <c r="AA2642" s="27" t="str">
        <f aca="false">IF($AF2642="","",IF(COUNTIF(Validation!$U$19:$U$178,$AF2642)&gt;0,"OK","NO MATCH"))</f>
        <v/>
      </c>
      <c r="AB2642" s="27" t="str">
        <f aca="false">IF($W2642=0,"",IF(AND($W2642&gt;=Validation!$B$3,$W2642&lt;=Validation!$C$3),"Yes","No"))</f>
        <v/>
      </c>
      <c r="AC2642" s="26" t="str">
        <f aca="false">IF($A2642="","",$AF2642&amp;"|"&amp;TEXT($W2642,"yyyy-mm-dd")&amp;"|"&amp;$J2642&amp;"|"&amp;$N2642)</f>
        <v/>
      </c>
      <c r="AD2642" s="27" t="str">
        <f aca="false">IF($AC2642="","",IF(COUNTIF($AC$2:$AC$3000,$AC2642)&gt;1,"REVIEW","OK"))</f>
        <v/>
      </c>
      <c r="AE2642" s="27" t="str">
        <f aca="false">IF(OR($W2642=0,$O2642=""),"",IF(IFERROR(IF(ISNUMBER($O2642),INT($O2642),DATE(VALUE(MID(SUBSTITUTE(LEFT($O2642,FIND(" ",$O2642&amp;" ")-1),"/",REPT(" ",20)),41,20)),VALUE(LEFT(SUBSTITUTE(LEFT($O2642,FIND(" ",$O2642&amp;" ")-1),"/",REPT(" ",20)),20)),VALUE(MID(SUBSTITUTE(LEFT($O2642,FIND(" ",$O2642&amp;" ")-1),"/",REPT(" ",20)),21,20)))),0)&gt;$W2642,"Late","Same day"))</f>
        <v/>
      </c>
      <c r="AF2642" s="26" t="str">
        <f aca="false">IF($A2642="","",IFERROR(INDEX(Validation!$C$193:$C$217,MATCH($A2642,Validation!$A$193:$A$217,0)),IF(COUNTIF(Validation!$U$19:$U$178,$Z2642)&gt;0,$Z2642,IF(COUNTIF(Validation!$S$19:$S$178,$AI2642)=1,INDEX(Validation!$U$19:$U$178,MATCH($AI2642,Validation!$S$19:$S$178,0)),$Z2642))))</f>
        <v/>
      </c>
      <c r="AG2642" s="27" t="str">
        <f aca="false">IF(COUNTA($A2642:$U2642)=0,"",IF($A2642="","No name",IF($F2642="","No date",IF($W2642=0,"Date ilegible",IF(NOT(ISNUMBER($N2642)),"Hours no numéricas",IF($AA2642="NO MATCH","Person no identificada","OK"))))))</f>
        <v/>
      </c>
      <c r="AH2642" s="27" t="str">
        <f aca="false">IF($W2642=0,"No date",IF($W2642&lt;Validation!$B$3,"Before period",IF($W2642&gt;Validation!$C$3,"After period","In period")))</f>
        <v>No date</v>
      </c>
      <c r="AI2642" s="26" t="str">
        <f aca="false">IF($Y2642="","",TRIM(RIGHT(SUBSTITUTE($Y2642," ",REPT(" ",50)),50)))</f>
        <v/>
      </c>
      <c r="AJ2642" s="27" t="str">
        <f aca="false">IF($A2642="","",IF(NOT(ISERROR(MATCH($A2642,Validation!$A$193:$A$217,0))),"Manual mapping",IF(COUNTIF(Validation!$U$19:$U$178,$Z2642)&gt;0,"Direct",IF(COUNTIF(Validation!$S$19:$S$178,$AI2642)=1,"By surname","Unresolved"))))</f>
        <v/>
      </c>
      <c r="AK2642" s="28" t="str">
        <f aca="false">IF($L2642="","",IF(MATCH($L2642,$L$2:$L$3000,0)&lt;&gt;ROW()-1,"",COUNT($AK$1:$AK2641)+1))</f>
        <v/>
      </c>
      <c r="AL2642" s="28" t="str">
        <f aca="false">IF($G2642="","",IF(MATCH($G2642,$G$2:$G$3000,0)&lt;&gt;ROW()-1,"",COUNT($AL$1:$AL2641)+1))</f>
        <v/>
      </c>
      <c r="AM2642" s="28" t="str">
        <f aca="false">IF($H2642="","",IF(MATCH($H2642,$H$2:$H$3000,0)&lt;&gt;ROW()-1,"",COUNT($AM$1:$AM2641)+1))</f>
        <v/>
      </c>
      <c r="AN2642" s="28" t="str">
        <f aca="false">IF($I2642="","",IF(MATCH($I2642,$I$2:$I$3000,0)&lt;&gt;ROW()-1,"",COUNT($AN$1:$AN2641)+1))</f>
        <v/>
      </c>
      <c r="AO2642" s="28" t="str">
        <f aca="false">IF($Q2642="","",IF(MATCH($Q2642,$Q$2:$Q$3000,0)&lt;&gt;ROW()-1,"",COUNT($AO$1:$AO2641)+1))</f>
        <v/>
      </c>
    </row>
    <row r="2643" customFormat="false" ht="12.75" hidden="false" customHeight="true" outlineLevel="0" collapsed="false">
      <c r="W2643" s="24" t="n">
        <f aca="false">IF($F2643="",0,IFERROR(IF(ISNUMBER($F2643),INT($F2643),DATE(VALUE(MID(SUBSTITUTE(LEFT($F2643,FIND(" ",$F2643&amp;" ")-1),"/",REPT(" ",20)),41,20)),VALUE(LEFT(SUBSTITUTE(LEFT($F2643,FIND(" ",$F2643&amp;" ")-1),"/",REPT(" ",20)),20)),VALUE(MID(SUBSTITUTE(LEFT($F2643,FIND(" ",$F2643&amp;" ")-1),"/",REPT(" ",20)),21,20)))),0))</f>
        <v>0</v>
      </c>
      <c r="X2643" s="25" t="str">
        <f aca="false">IF(ISNUMBER($N2643),$N2643*Validation!$B$5,"")</f>
        <v/>
      </c>
      <c r="Y2643" s="26" t="str">
        <f aca="false">IF($A2643="","",SUBSTITUTE(SUBSTITUTE(SUBSTITUTE(SUBSTITUTE(SUBSTITUTE(SUBSTITUTE(SUBSTITUTE(UPPER(TRIM($A2643)),"Á","A"),"É","E"),"Í","I"),"Ó","O"),"Ú","U"),"Ñ","N"),"Ü","U"))</f>
        <v/>
      </c>
      <c r="Z2643" s="26" t="str">
        <f aca="false">IF($Y2643="","",LEFT($Y2643,1)&amp;" "&amp;TRIM(RIGHT(SUBSTITUTE($Y2643," ",REPT(" ",50)),50)))</f>
        <v/>
      </c>
      <c r="AA2643" s="27" t="str">
        <f aca="false">IF($AF2643="","",IF(COUNTIF(Validation!$U$19:$U$178,$AF2643)&gt;0,"OK","NO MATCH"))</f>
        <v/>
      </c>
      <c r="AB2643" s="27" t="str">
        <f aca="false">IF($W2643=0,"",IF(AND($W2643&gt;=Validation!$B$3,$W2643&lt;=Validation!$C$3),"Yes","No"))</f>
        <v/>
      </c>
      <c r="AC2643" s="26" t="str">
        <f aca="false">IF($A2643="","",$AF2643&amp;"|"&amp;TEXT($W2643,"yyyy-mm-dd")&amp;"|"&amp;$J2643&amp;"|"&amp;$N2643)</f>
        <v/>
      </c>
      <c r="AD2643" s="27" t="str">
        <f aca="false">IF($AC2643="","",IF(COUNTIF($AC$2:$AC$3000,$AC2643)&gt;1,"REVIEW","OK"))</f>
        <v/>
      </c>
      <c r="AE2643" s="27" t="str">
        <f aca="false">IF(OR($W2643=0,$O2643=""),"",IF(IFERROR(IF(ISNUMBER($O2643),INT($O2643),DATE(VALUE(MID(SUBSTITUTE(LEFT($O2643,FIND(" ",$O2643&amp;" ")-1),"/",REPT(" ",20)),41,20)),VALUE(LEFT(SUBSTITUTE(LEFT($O2643,FIND(" ",$O2643&amp;" ")-1),"/",REPT(" ",20)),20)),VALUE(MID(SUBSTITUTE(LEFT($O2643,FIND(" ",$O2643&amp;" ")-1),"/",REPT(" ",20)),21,20)))),0)&gt;$W2643,"Late","Same day"))</f>
        <v/>
      </c>
      <c r="AF2643" s="26" t="str">
        <f aca="false">IF($A2643="","",IFERROR(INDEX(Validation!$C$193:$C$217,MATCH($A2643,Validation!$A$193:$A$217,0)),IF(COUNTIF(Validation!$U$19:$U$178,$Z2643)&gt;0,$Z2643,IF(COUNTIF(Validation!$S$19:$S$178,$AI2643)=1,INDEX(Validation!$U$19:$U$178,MATCH($AI2643,Validation!$S$19:$S$178,0)),$Z2643))))</f>
        <v/>
      </c>
      <c r="AG2643" s="27" t="str">
        <f aca="false">IF(COUNTA($A2643:$U2643)=0,"",IF($A2643="","No name",IF($F2643="","No date",IF($W2643=0,"Date ilegible",IF(NOT(ISNUMBER($N2643)),"Hours no numéricas",IF($AA2643="NO MATCH","Person no identificada","OK"))))))</f>
        <v/>
      </c>
      <c r="AH2643" s="27" t="str">
        <f aca="false">IF($W2643=0,"No date",IF($W2643&lt;Validation!$B$3,"Before period",IF($W2643&gt;Validation!$C$3,"After period","In period")))</f>
        <v>No date</v>
      </c>
      <c r="AI2643" s="26" t="str">
        <f aca="false">IF($Y2643="","",TRIM(RIGHT(SUBSTITUTE($Y2643," ",REPT(" ",50)),50)))</f>
        <v/>
      </c>
      <c r="AJ2643" s="27" t="str">
        <f aca="false">IF($A2643="","",IF(NOT(ISERROR(MATCH($A2643,Validation!$A$193:$A$217,0))),"Manual mapping",IF(COUNTIF(Validation!$U$19:$U$178,$Z2643)&gt;0,"Direct",IF(COUNTIF(Validation!$S$19:$S$178,$AI2643)=1,"By surname","Unresolved"))))</f>
        <v/>
      </c>
      <c r="AK2643" s="28" t="str">
        <f aca="false">IF($L2643="","",IF(MATCH($L2643,$L$2:$L$3000,0)&lt;&gt;ROW()-1,"",COUNT($AK$1:$AK2642)+1))</f>
        <v/>
      </c>
      <c r="AL2643" s="28" t="str">
        <f aca="false">IF($G2643="","",IF(MATCH($G2643,$G$2:$G$3000,0)&lt;&gt;ROW()-1,"",COUNT($AL$1:$AL2642)+1))</f>
        <v/>
      </c>
      <c r="AM2643" s="28" t="str">
        <f aca="false">IF($H2643="","",IF(MATCH($H2643,$H$2:$H$3000,0)&lt;&gt;ROW()-1,"",COUNT($AM$1:$AM2642)+1))</f>
        <v/>
      </c>
      <c r="AN2643" s="28" t="str">
        <f aca="false">IF($I2643="","",IF(MATCH($I2643,$I$2:$I$3000,0)&lt;&gt;ROW()-1,"",COUNT($AN$1:$AN2642)+1))</f>
        <v/>
      </c>
      <c r="AO2643" s="28" t="str">
        <f aca="false">IF($Q2643="","",IF(MATCH($Q2643,$Q$2:$Q$3000,0)&lt;&gt;ROW()-1,"",COUNT($AO$1:$AO2642)+1))</f>
        <v/>
      </c>
    </row>
    <row r="2644" customFormat="false" ht="12.75" hidden="false" customHeight="true" outlineLevel="0" collapsed="false">
      <c r="W2644" s="24" t="n">
        <f aca="false">IF($F2644="",0,IFERROR(IF(ISNUMBER($F2644),INT($F2644),DATE(VALUE(MID(SUBSTITUTE(LEFT($F2644,FIND(" ",$F2644&amp;" ")-1),"/",REPT(" ",20)),41,20)),VALUE(LEFT(SUBSTITUTE(LEFT($F2644,FIND(" ",$F2644&amp;" ")-1),"/",REPT(" ",20)),20)),VALUE(MID(SUBSTITUTE(LEFT($F2644,FIND(" ",$F2644&amp;" ")-1),"/",REPT(" ",20)),21,20)))),0))</f>
        <v>0</v>
      </c>
      <c r="X2644" s="25" t="str">
        <f aca="false">IF(ISNUMBER($N2644),$N2644*Validation!$B$5,"")</f>
        <v/>
      </c>
      <c r="Y2644" s="26" t="str">
        <f aca="false">IF($A2644="","",SUBSTITUTE(SUBSTITUTE(SUBSTITUTE(SUBSTITUTE(SUBSTITUTE(SUBSTITUTE(SUBSTITUTE(UPPER(TRIM($A2644)),"Á","A"),"É","E"),"Í","I"),"Ó","O"),"Ú","U"),"Ñ","N"),"Ü","U"))</f>
        <v/>
      </c>
      <c r="Z2644" s="26" t="str">
        <f aca="false">IF($Y2644="","",LEFT($Y2644,1)&amp;" "&amp;TRIM(RIGHT(SUBSTITUTE($Y2644," ",REPT(" ",50)),50)))</f>
        <v/>
      </c>
      <c r="AA2644" s="27" t="str">
        <f aca="false">IF($AF2644="","",IF(COUNTIF(Validation!$U$19:$U$178,$AF2644)&gt;0,"OK","NO MATCH"))</f>
        <v/>
      </c>
      <c r="AB2644" s="27" t="str">
        <f aca="false">IF($W2644=0,"",IF(AND($W2644&gt;=Validation!$B$3,$W2644&lt;=Validation!$C$3),"Yes","No"))</f>
        <v/>
      </c>
      <c r="AC2644" s="26" t="str">
        <f aca="false">IF($A2644="","",$AF2644&amp;"|"&amp;TEXT($W2644,"yyyy-mm-dd")&amp;"|"&amp;$J2644&amp;"|"&amp;$N2644)</f>
        <v/>
      </c>
      <c r="AD2644" s="27" t="str">
        <f aca="false">IF($AC2644="","",IF(COUNTIF($AC$2:$AC$3000,$AC2644)&gt;1,"REVIEW","OK"))</f>
        <v/>
      </c>
      <c r="AE2644" s="27" t="str">
        <f aca="false">IF(OR($W2644=0,$O2644=""),"",IF(IFERROR(IF(ISNUMBER($O2644),INT($O2644),DATE(VALUE(MID(SUBSTITUTE(LEFT($O2644,FIND(" ",$O2644&amp;" ")-1),"/",REPT(" ",20)),41,20)),VALUE(LEFT(SUBSTITUTE(LEFT($O2644,FIND(" ",$O2644&amp;" ")-1),"/",REPT(" ",20)),20)),VALUE(MID(SUBSTITUTE(LEFT($O2644,FIND(" ",$O2644&amp;" ")-1),"/",REPT(" ",20)),21,20)))),0)&gt;$W2644,"Late","Same day"))</f>
        <v/>
      </c>
      <c r="AF2644" s="26" t="str">
        <f aca="false">IF($A2644="","",IFERROR(INDEX(Validation!$C$193:$C$217,MATCH($A2644,Validation!$A$193:$A$217,0)),IF(COUNTIF(Validation!$U$19:$U$178,$Z2644)&gt;0,$Z2644,IF(COUNTIF(Validation!$S$19:$S$178,$AI2644)=1,INDEX(Validation!$U$19:$U$178,MATCH($AI2644,Validation!$S$19:$S$178,0)),$Z2644))))</f>
        <v/>
      </c>
      <c r="AG2644" s="27" t="str">
        <f aca="false">IF(COUNTA($A2644:$U2644)=0,"",IF($A2644="","No name",IF($F2644="","No date",IF($W2644=0,"Date ilegible",IF(NOT(ISNUMBER($N2644)),"Hours no numéricas",IF($AA2644="NO MATCH","Person no identificada","OK"))))))</f>
        <v/>
      </c>
      <c r="AH2644" s="27" t="str">
        <f aca="false">IF($W2644=0,"No date",IF($W2644&lt;Validation!$B$3,"Before period",IF($W2644&gt;Validation!$C$3,"After period","In period")))</f>
        <v>No date</v>
      </c>
      <c r="AI2644" s="26" t="str">
        <f aca="false">IF($Y2644="","",TRIM(RIGHT(SUBSTITUTE($Y2644," ",REPT(" ",50)),50)))</f>
        <v/>
      </c>
      <c r="AJ2644" s="27" t="str">
        <f aca="false">IF($A2644="","",IF(NOT(ISERROR(MATCH($A2644,Validation!$A$193:$A$217,0))),"Manual mapping",IF(COUNTIF(Validation!$U$19:$U$178,$Z2644)&gt;0,"Direct",IF(COUNTIF(Validation!$S$19:$S$178,$AI2644)=1,"By surname","Unresolved"))))</f>
        <v/>
      </c>
      <c r="AK2644" s="28" t="str">
        <f aca="false">IF($L2644="","",IF(MATCH($L2644,$L$2:$L$3000,0)&lt;&gt;ROW()-1,"",COUNT($AK$1:$AK2643)+1))</f>
        <v/>
      </c>
      <c r="AL2644" s="28" t="str">
        <f aca="false">IF($G2644="","",IF(MATCH($G2644,$G$2:$G$3000,0)&lt;&gt;ROW()-1,"",COUNT($AL$1:$AL2643)+1))</f>
        <v/>
      </c>
      <c r="AM2644" s="28" t="str">
        <f aca="false">IF($H2644="","",IF(MATCH($H2644,$H$2:$H$3000,0)&lt;&gt;ROW()-1,"",COUNT($AM$1:$AM2643)+1))</f>
        <v/>
      </c>
      <c r="AN2644" s="28" t="str">
        <f aca="false">IF($I2644="","",IF(MATCH($I2644,$I$2:$I$3000,0)&lt;&gt;ROW()-1,"",COUNT($AN$1:$AN2643)+1))</f>
        <v/>
      </c>
      <c r="AO2644" s="28" t="str">
        <f aca="false">IF($Q2644="","",IF(MATCH($Q2644,$Q$2:$Q$3000,0)&lt;&gt;ROW()-1,"",COUNT($AO$1:$AO2643)+1))</f>
        <v/>
      </c>
    </row>
    <row r="2645" customFormat="false" ht="12.75" hidden="false" customHeight="true" outlineLevel="0" collapsed="false">
      <c r="W2645" s="24" t="n">
        <f aca="false">IF($F2645="",0,IFERROR(IF(ISNUMBER($F2645),INT($F2645),DATE(VALUE(MID(SUBSTITUTE(LEFT($F2645,FIND(" ",$F2645&amp;" ")-1),"/",REPT(" ",20)),41,20)),VALUE(LEFT(SUBSTITUTE(LEFT($F2645,FIND(" ",$F2645&amp;" ")-1),"/",REPT(" ",20)),20)),VALUE(MID(SUBSTITUTE(LEFT($F2645,FIND(" ",$F2645&amp;" ")-1),"/",REPT(" ",20)),21,20)))),0))</f>
        <v>0</v>
      </c>
      <c r="X2645" s="25" t="str">
        <f aca="false">IF(ISNUMBER($N2645),$N2645*Validation!$B$5,"")</f>
        <v/>
      </c>
      <c r="Y2645" s="26" t="str">
        <f aca="false">IF($A2645="","",SUBSTITUTE(SUBSTITUTE(SUBSTITUTE(SUBSTITUTE(SUBSTITUTE(SUBSTITUTE(SUBSTITUTE(UPPER(TRIM($A2645)),"Á","A"),"É","E"),"Í","I"),"Ó","O"),"Ú","U"),"Ñ","N"),"Ü","U"))</f>
        <v/>
      </c>
      <c r="Z2645" s="26" t="str">
        <f aca="false">IF($Y2645="","",LEFT($Y2645,1)&amp;" "&amp;TRIM(RIGHT(SUBSTITUTE($Y2645," ",REPT(" ",50)),50)))</f>
        <v/>
      </c>
      <c r="AA2645" s="27" t="str">
        <f aca="false">IF($AF2645="","",IF(COUNTIF(Validation!$U$19:$U$178,$AF2645)&gt;0,"OK","NO MATCH"))</f>
        <v/>
      </c>
      <c r="AB2645" s="27" t="str">
        <f aca="false">IF($W2645=0,"",IF(AND($W2645&gt;=Validation!$B$3,$W2645&lt;=Validation!$C$3),"Yes","No"))</f>
        <v/>
      </c>
      <c r="AC2645" s="26" t="str">
        <f aca="false">IF($A2645="","",$AF2645&amp;"|"&amp;TEXT($W2645,"yyyy-mm-dd")&amp;"|"&amp;$J2645&amp;"|"&amp;$N2645)</f>
        <v/>
      </c>
      <c r="AD2645" s="27" t="str">
        <f aca="false">IF($AC2645="","",IF(COUNTIF($AC$2:$AC$3000,$AC2645)&gt;1,"REVIEW","OK"))</f>
        <v/>
      </c>
      <c r="AE2645" s="27" t="str">
        <f aca="false">IF(OR($W2645=0,$O2645=""),"",IF(IFERROR(IF(ISNUMBER($O2645),INT($O2645),DATE(VALUE(MID(SUBSTITUTE(LEFT($O2645,FIND(" ",$O2645&amp;" ")-1),"/",REPT(" ",20)),41,20)),VALUE(LEFT(SUBSTITUTE(LEFT($O2645,FIND(" ",$O2645&amp;" ")-1),"/",REPT(" ",20)),20)),VALUE(MID(SUBSTITUTE(LEFT($O2645,FIND(" ",$O2645&amp;" ")-1),"/",REPT(" ",20)),21,20)))),0)&gt;$W2645,"Late","Same day"))</f>
        <v/>
      </c>
      <c r="AF2645" s="26" t="str">
        <f aca="false">IF($A2645="","",IFERROR(INDEX(Validation!$C$193:$C$217,MATCH($A2645,Validation!$A$193:$A$217,0)),IF(COUNTIF(Validation!$U$19:$U$178,$Z2645)&gt;0,$Z2645,IF(COUNTIF(Validation!$S$19:$S$178,$AI2645)=1,INDEX(Validation!$U$19:$U$178,MATCH($AI2645,Validation!$S$19:$S$178,0)),$Z2645))))</f>
        <v/>
      </c>
      <c r="AG2645" s="27" t="str">
        <f aca="false">IF(COUNTA($A2645:$U2645)=0,"",IF($A2645="","No name",IF($F2645="","No date",IF($W2645=0,"Date ilegible",IF(NOT(ISNUMBER($N2645)),"Hours no numéricas",IF($AA2645="NO MATCH","Person no identificada","OK"))))))</f>
        <v/>
      </c>
      <c r="AH2645" s="27" t="str">
        <f aca="false">IF($W2645=0,"No date",IF($W2645&lt;Validation!$B$3,"Before period",IF($W2645&gt;Validation!$C$3,"After period","In period")))</f>
        <v>No date</v>
      </c>
      <c r="AI2645" s="26" t="str">
        <f aca="false">IF($Y2645="","",TRIM(RIGHT(SUBSTITUTE($Y2645," ",REPT(" ",50)),50)))</f>
        <v/>
      </c>
      <c r="AJ2645" s="27" t="str">
        <f aca="false">IF($A2645="","",IF(NOT(ISERROR(MATCH($A2645,Validation!$A$193:$A$217,0))),"Manual mapping",IF(COUNTIF(Validation!$U$19:$U$178,$Z2645)&gt;0,"Direct",IF(COUNTIF(Validation!$S$19:$S$178,$AI2645)=1,"By surname","Unresolved"))))</f>
        <v/>
      </c>
      <c r="AK2645" s="28" t="str">
        <f aca="false">IF($L2645="","",IF(MATCH($L2645,$L$2:$L$3000,0)&lt;&gt;ROW()-1,"",COUNT($AK$1:$AK2644)+1))</f>
        <v/>
      </c>
      <c r="AL2645" s="28" t="str">
        <f aca="false">IF($G2645="","",IF(MATCH($G2645,$G$2:$G$3000,0)&lt;&gt;ROW()-1,"",COUNT($AL$1:$AL2644)+1))</f>
        <v/>
      </c>
      <c r="AM2645" s="28" t="str">
        <f aca="false">IF($H2645="","",IF(MATCH($H2645,$H$2:$H$3000,0)&lt;&gt;ROW()-1,"",COUNT($AM$1:$AM2644)+1))</f>
        <v/>
      </c>
      <c r="AN2645" s="28" t="str">
        <f aca="false">IF($I2645="","",IF(MATCH($I2645,$I$2:$I$3000,0)&lt;&gt;ROW()-1,"",COUNT($AN$1:$AN2644)+1))</f>
        <v/>
      </c>
      <c r="AO2645" s="28" t="str">
        <f aca="false">IF($Q2645="","",IF(MATCH($Q2645,$Q$2:$Q$3000,0)&lt;&gt;ROW()-1,"",COUNT($AO$1:$AO2644)+1))</f>
        <v/>
      </c>
    </row>
    <row r="2646" customFormat="false" ht="12.75" hidden="false" customHeight="true" outlineLevel="0" collapsed="false">
      <c r="W2646" s="24" t="n">
        <f aca="false">IF($F2646="",0,IFERROR(IF(ISNUMBER($F2646),INT($F2646),DATE(VALUE(MID(SUBSTITUTE(LEFT($F2646,FIND(" ",$F2646&amp;" ")-1),"/",REPT(" ",20)),41,20)),VALUE(LEFT(SUBSTITUTE(LEFT($F2646,FIND(" ",$F2646&amp;" ")-1),"/",REPT(" ",20)),20)),VALUE(MID(SUBSTITUTE(LEFT($F2646,FIND(" ",$F2646&amp;" ")-1),"/",REPT(" ",20)),21,20)))),0))</f>
        <v>0</v>
      </c>
      <c r="X2646" s="25" t="str">
        <f aca="false">IF(ISNUMBER($N2646),$N2646*Validation!$B$5,"")</f>
        <v/>
      </c>
      <c r="Y2646" s="26" t="str">
        <f aca="false">IF($A2646="","",SUBSTITUTE(SUBSTITUTE(SUBSTITUTE(SUBSTITUTE(SUBSTITUTE(SUBSTITUTE(SUBSTITUTE(UPPER(TRIM($A2646)),"Á","A"),"É","E"),"Í","I"),"Ó","O"),"Ú","U"),"Ñ","N"),"Ü","U"))</f>
        <v/>
      </c>
      <c r="Z2646" s="26" t="str">
        <f aca="false">IF($Y2646="","",LEFT($Y2646,1)&amp;" "&amp;TRIM(RIGHT(SUBSTITUTE($Y2646," ",REPT(" ",50)),50)))</f>
        <v/>
      </c>
      <c r="AA2646" s="27" t="str">
        <f aca="false">IF($AF2646="","",IF(COUNTIF(Validation!$U$19:$U$178,$AF2646)&gt;0,"OK","NO MATCH"))</f>
        <v/>
      </c>
      <c r="AB2646" s="27" t="str">
        <f aca="false">IF($W2646=0,"",IF(AND($W2646&gt;=Validation!$B$3,$W2646&lt;=Validation!$C$3),"Yes","No"))</f>
        <v/>
      </c>
      <c r="AC2646" s="26" t="str">
        <f aca="false">IF($A2646="","",$AF2646&amp;"|"&amp;TEXT($W2646,"yyyy-mm-dd")&amp;"|"&amp;$J2646&amp;"|"&amp;$N2646)</f>
        <v/>
      </c>
      <c r="AD2646" s="27" t="str">
        <f aca="false">IF($AC2646="","",IF(COUNTIF($AC$2:$AC$3000,$AC2646)&gt;1,"REVIEW","OK"))</f>
        <v/>
      </c>
      <c r="AE2646" s="27" t="str">
        <f aca="false">IF(OR($W2646=0,$O2646=""),"",IF(IFERROR(IF(ISNUMBER($O2646),INT($O2646),DATE(VALUE(MID(SUBSTITUTE(LEFT($O2646,FIND(" ",$O2646&amp;" ")-1),"/",REPT(" ",20)),41,20)),VALUE(LEFT(SUBSTITUTE(LEFT($O2646,FIND(" ",$O2646&amp;" ")-1),"/",REPT(" ",20)),20)),VALUE(MID(SUBSTITUTE(LEFT($O2646,FIND(" ",$O2646&amp;" ")-1),"/",REPT(" ",20)),21,20)))),0)&gt;$W2646,"Late","Same day"))</f>
        <v/>
      </c>
      <c r="AF2646" s="26" t="str">
        <f aca="false">IF($A2646="","",IFERROR(INDEX(Validation!$C$193:$C$217,MATCH($A2646,Validation!$A$193:$A$217,0)),IF(COUNTIF(Validation!$U$19:$U$178,$Z2646)&gt;0,$Z2646,IF(COUNTIF(Validation!$S$19:$S$178,$AI2646)=1,INDEX(Validation!$U$19:$U$178,MATCH($AI2646,Validation!$S$19:$S$178,0)),$Z2646))))</f>
        <v/>
      </c>
      <c r="AG2646" s="27" t="str">
        <f aca="false">IF(COUNTA($A2646:$U2646)=0,"",IF($A2646="","No name",IF($F2646="","No date",IF($W2646=0,"Date ilegible",IF(NOT(ISNUMBER($N2646)),"Hours no numéricas",IF($AA2646="NO MATCH","Person no identificada","OK"))))))</f>
        <v/>
      </c>
      <c r="AH2646" s="27" t="str">
        <f aca="false">IF($W2646=0,"No date",IF($W2646&lt;Validation!$B$3,"Before period",IF($W2646&gt;Validation!$C$3,"After period","In period")))</f>
        <v>No date</v>
      </c>
      <c r="AI2646" s="26" t="str">
        <f aca="false">IF($Y2646="","",TRIM(RIGHT(SUBSTITUTE($Y2646," ",REPT(" ",50)),50)))</f>
        <v/>
      </c>
      <c r="AJ2646" s="27" t="str">
        <f aca="false">IF($A2646="","",IF(NOT(ISERROR(MATCH($A2646,Validation!$A$193:$A$217,0))),"Manual mapping",IF(COUNTIF(Validation!$U$19:$U$178,$Z2646)&gt;0,"Direct",IF(COUNTIF(Validation!$S$19:$S$178,$AI2646)=1,"By surname","Unresolved"))))</f>
        <v/>
      </c>
      <c r="AK2646" s="28" t="str">
        <f aca="false">IF($L2646="","",IF(MATCH($L2646,$L$2:$L$3000,0)&lt;&gt;ROW()-1,"",COUNT($AK$1:$AK2645)+1))</f>
        <v/>
      </c>
      <c r="AL2646" s="28" t="str">
        <f aca="false">IF($G2646="","",IF(MATCH($G2646,$G$2:$G$3000,0)&lt;&gt;ROW()-1,"",COUNT($AL$1:$AL2645)+1))</f>
        <v/>
      </c>
      <c r="AM2646" s="28" t="str">
        <f aca="false">IF($H2646="","",IF(MATCH($H2646,$H$2:$H$3000,0)&lt;&gt;ROW()-1,"",COUNT($AM$1:$AM2645)+1))</f>
        <v/>
      </c>
      <c r="AN2646" s="28" t="str">
        <f aca="false">IF($I2646="","",IF(MATCH($I2646,$I$2:$I$3000,0)&lt;&gt;ROW()-1,"",COUNT($AN$1:$AN2645)+1))</f>
        <v/>
      </c>
      <c r="AO2646" s="28" t="str">
        <f aca="false">IF($Q2646="","",IF(MATCH($Q2646,$Q$2:$Q$3000,0)&lt;&gt;ROW()-1,"",COUNT($AO$1:$AO2645)+1))</f>
        <v/>
      </c>
    </row>
    <row r="2647" customFormat="false" ht="12.75" hidden="false" customHeight="true" outlineLevel="0" collapsed="false">
      <c r="W2647" s="24" t="n">
        <f aca="false">IF($F2647="",0,IFERROR(IF(ISNUMBER($F2647),INT($F2647),DATE(VALUE(MID(SUBSTITUTE(LEFT($F2647,FIND(" ",$F2647&amp;" ")-1),"/",REPT(" ",20)),41,20)),VALUE(LEFT(SUBSTITUTE(LEFT($F2647,FIND(" ",$F2647&amp;" ")-1),"/",REPT(" ",20)),20)),VALUE(MID(SUBSTITUTE(LEFT($F2647,FIND(" ",$F2647&amp;" ")-1),"/",REPT(" ",20)),21,20)))),0))</f>
        <v>0</v>
      </c>
      <c r="X2647" s="25" t="str">
        <f aca="false">IF(ISNUMBER($N2647),$N2647*Validation!$B$5,"")</f>
        <v/>
      </c>
      <c r="Y2647" s="26" t="str">
        <f aca="false">IF($A2647="","",SUBSTITUTE(SUBSTITUTE(SUBSTITUTE(SUBSTITUTE(SUBSTITUTE(SUBSTITUTE(SUBSTITUTE(UPPER(TRIM($A2647)),"Á","A"),"É","E"),"Í","I"),"Ó","O"),"Ú","U"),"Ñ","N"),"Ü","U"))</f>
        <v/>
      </c>
      <c r="Z2647" s="26" t="str">
        <f aca="false">IF($Y2647="","",LEFT($Y2647,1)&amp;" "&amp;TRIM(RIGHT(SUBSTITUTE($Y2647," ",REPT(" ",50)),50)))</f>
        <v/>
      </c>
      <c r="AA2647" s="27" t="str">
        <f aca="false">IF($AF2647="","",IF(COUNTIF(Validation!$U$19:$U$178,$AF2647)&gt;0,"OK","NO MATCH"))</f>
        <v/>
      </c>
      <c r="AB2647" s="27" t="str">
        <f aca="false">IF($W2647=0,"",IF(AND($W2647&gt;=Validation!$B$3,$W2647&lt;=Validation!$C$3),"Yes","No"))</f>
        <v/>
      </c>
      <c r="AC2647" s="26" t="str">
        <f aca="false">IF($A2647="","",$AF2647&amp;"|"&amp;TEXT($W2647,"yyyy-mm-dd")&amp;"|"&amp;$J2647&amp;"|"&amp;$N2647)</f>
        <v/>
      </c>
      <c r="AD2647" s="27" t="str">
        <f aca="false">IF($AC2647="","",IF(COUNTIF($AC$2:$AC$3000,$AC2647)&gt;1,"REVIEW","OK"))</f>
        <v/>
      </c>
      <c r="AE2647" s="27" t="str">
        <f aca="false">IF(OR($W2647=0,$O2647=""),"",IF(IFERROR(IF(ISNUMBER($O2647),INT($O2647),DATE(VALUE(MID(SUBSTITUTE(LEFT($O2647,FIND(" ",$O2647&amp;" ")-1),"/",REPT(" ",20)),41,20)),VALUE(LEFT(SUBSTITUTE(LEFT($O2647,FIND(" ",$O2647&amp;" ")-1),"/",REPT(" ",20)),20)),VALUE(MID(SUBSTITUTE(LEFT($O2647,FIND(" ",$O2647&amp;" ")-1),"/",REPT(" ",20)),21,20)))),0)&gt;$W2647,"Late","Same day"))</f>
        <v/>
      </c>
      <c r="AF2647" s="26" t="str">
        <f aca="false">IF($A2647="","",IFERROR(INDEX(Validation!$C$193:$C$217,MATCH($A2647,Validation!$A$193:$A$217,0)),IF(COUNTIF(Validation!$U$19:$U$178,$Z2647)&gt;0,$Z2647,IF(COUNTIF(Validation!$S$19:$S$178,$AI2647)=1,INDEX(Validation!$U$19:$U$178,MATCH($AI2647,Validation!$S$19:$S$178,0)),$Z2647))))</f>
        <v/>
      </c>
      <c r="AG2647" s="27" t="str">
        <f aca="false">IF(COUNTA($A2647:$U2647)=0,"",IF($A2647="","No name",IF($F2647="","No date",IF($W2647=0,"Date ilegible",IF(NOT(ISNUMBER($N2647)),"Hours no numéricas",IF($AA2647="NO MATCH","Person no identificada","OK"))))))</f>
        <v/>
      </c>
      <c r="AH2647" s="27" t="str">
        <f aca="false">IF($W2647=0,"No date",IF($W2647&lt;Validation!$B$3,"Before period",IF($W2647&gt;Validation!$C$3,"After period","In period")))</f>
        <v>No date</v>
      </c>
      <c r="AI2647" s="26" t="str">
        <f aca="false">IF($Y2647="","",TRIM(RIGHT(SUBSTITUTE($Y2647," ",REPT(" ",50)),50)))</f>
        <v/>
      </c>
      <c r="AJ2647" s="27" t="str">
        <f aca="false">IF($A2647="","",IF(NOT(ISERROR(MATCH($A2647,Validation!$A$193:$A$217,0))),"Manual mapping",IF(COUNTIF(Validation!$U$19:$U$178,$Z2647)&gt;0,"Direct",IF(COUNTIF(Validation!$S$19:$S$178,$AI2647)=1,"By surname","Unresolved"))))</f>
        <v/>
      </c>
      <c r="AK2647" s="28" t="str">
        <f aca="false">IF($L2647="","",IF(MATCH($L2647,$L$2:$L$3000,0)&lt;&gt;ROW()-1,"",COUNT($AK$1:$AK2646)+1))</f>
        <v/>
      </c>
      <c r="AL2647" s="28" t="str">
        <f aca="false">IF($G2647="","",IF(MATCH($G2647,$G$2:$G$3000,0)&lt;&gt;ROW()-1,"",COUNT($AL$1:$AL2646)+1))</f>
        <v/>
      </c>
      <c r="AM2647" s="28" t="str">
        <f aca="false">IF($H2647="","",IF(MATCH($H2647,$H$2:$H$3000,0)&lt;&gt;ROW()-1,"",COUNT($AM$1:$AM2646)+1))</f>
        <v/>
      </c>
      <c r="AN2647" s="28" t="str">
        <f aca="false">IF($I2647="","",IF(MATCH($I2647,$I$2:$I$3000,0)&lt;&gt;ROW()-1,"",COUNT($AN$1:$AN2646)+1))</f>
        <v/>
      </c>
      <c r="AO2647" s="28" t="str">
        <f aca="false">IF($Q2647="","",IF(MATCH($Q2647,$Q$2:$Q$3000,0)&lt;&gt;ROW()-1,"",COUNT($AO$1:$AO2646)+1))</f>
        <v/>
      </c>
    </row>
    <row r="2648" customFormat="false" ht="12.75" hidden="false" customHeight="true" outlineLevel="0" collapsed="false">
      <c r="W2648" s="24" t="n">
        <f aca="false">IF($F2648="",0,IFERROR(IF(ISNUMBER($F2648),INT($F2648),DATE(VALUE(MID(SUBSTITUTE(LEFT($F2648,FIND(" ",$F2648&amp;" ")-1),"/",REPT(" ",20)),41,20)),VALUE(LEFT(SUBSTITUTE(LEFT($F2648,FIND(" ",$F2648&amp;" ")-1),"/",REPT(" ",20)),20)),VALUE(MID(SUBSTITUTE(LEFT($F2648,FIND(" ",$F2648&amp;" ")-1),"/",REPT(" ",20)),21,20)))),0))</f>
        <v>0</v>
      </c>
      <c r="X2648" s="25" t="str">
        <f aca="false">IF(ISNUMBER($N2648),$N2648*Validation!$B$5,"")</f>
        <v/>
      </c>
      <c r="Y2648" s="26" t="str">
        <f aca="false">IF($A2648="","",SUBSTITUTE(SUBSTITUTE(SUBSTITUTE(SUBSTITUTE(SUBSTITUTE(SUBSTITUTE(SUBSTITUTE(UPPER(TRIM($A2648)),"Á","A"),"É","E"),"Í","I"),"Ó","O"),"Ú","U"),"Ñ","N"),"Ü","U"))</f>
        <v/>
      </c>
      <c r="Z2648" s="26" t="str">
        <f aca="false">IF($Y2648="","",LEFT($Y2648,1)&amp;" "&amp;TRIM(RIGHT(SUBSTITUTE($Y2648," ",REPT(" ",50)),50)))</f>
        <v/>
      </c>
      <c r="AA2648" s="27" t="str">
        <f aca="false">IF($AF2648="","",IF(COUNTIF(Validation!$U$19:$U$178,$AF2648)&gt;0,"OK","NO MATCH"))</f>
        <v/>
      </c>
      <c r="AB2648" s="27" t="str">
        <f aca="false">IF($W2648=0,"",IF(AND($W2648&gt;=Validation!$B$3,$W2648&lt;=Validation!$C$3),"Yes","No"))</f>
        <v/>
      </c>
      <c r="AC2648" s="26" t="str">
        <f aca="false">IF($A2648="","",$AF2648&amp;"|"&amp;TEXT($W2648,"yyyy-mm-dd")&amp;"|"&amp;$J2648&amp;"|"&amp;$N2648)</f>
        <v/>
      </c>
      <c r="AD2648" s="27" t="str">
        <f aca="false">IF($AC2648="","",IF(COUNTIF($AC$2:$AC$3000,$AC2648)&gt;1,"REVIEW","OK"))</f>
        <v/>
      </c>
      <c r="AE2648" s="27" t="str">
        <f aca="false">IF(OR($W2648=0,$O2648=""),"",IF(IFERROR(IF(ISNUMBER($O2648),INT($O2648),DATE(VALUE(MID(SUBSTITUTE(LEFT($O2648,FIND(" ",$O2648&amp;" ")-1),"/",REPT(" ",20)),41,20)),VALUE(LEFT(SUBSTITUTE(LEFT($O2648,FIND(" ",$O2648&amp;" ")-1),"/",REPT(" ",20)),20)),VALUE(MID(SUBSTITUTE(LEFT($O2648,FIND(" ",$O2648&amp;" ")-1),"/",REPT(" ",20)),21,20)))),0)&gt;$W2648,"Late","Same day"))</f>
        <v/>
      </c>
      <c r="AF2648" s="26" t="str">
        <f aca="false">IF($A2648="","",IFERROR(INDEX(Validation!$C$193:$C$217,MATCH($A2648,Validation!$A$193:$A$217,0)),IF(COUNTIF(Validation!$U$19:$U$178,$Z2648)&gt;0,$Z2648,IF(COUNTIF(Validation!$S$19:$S$178,$AI2648)=1,INDEX(Validation!$U$19:$U$178,MATCH($AI2648,Validation!$S$19:$S$178,0)),$Z2648))))</f>
        <v/>
      </c>
      <c r="AG2648" s="27" t="str">
        <f aca="false">IF(COUNTA($A2648:$U2648)=0,"",IF($A2648="","No name",IF($F2648="","No date",IF($W2648=0,"Date ilegible",IF(NOT(ISNUMBER($N2648)),"Hours no numéricas",IF($AA2648="NO MATCH","Person no identificada","OK"))))))</f>
        <v/>
      </c>
      <c r="AH2648" s="27" t="str">
        <f aca="false">IF($W2648=0,"No date",IF($W2648&lt;Validation!$B$3,"Before period",IF($W2648&gt;Validation!$C$3,"After period","In period")))</f>
        <v>No date</v>
      </c>
      <c r="AI2648" s="26" t="str">
        <f aca="false">IF($Y2648="","",TRIM(RIGHT(SUBSTITUTE($Y2648," ",REPT(" ",50)),50)))</f>
        <v/>
      </c>
      <c r="AJ2648" s="27" t="str">
        <f aca="false">IF($A2648="","",IF(NOT(ISERROR(MATCH($A2648,Validation!$A$193:$A$217,0))),"Manual mapping",IF(COUNTIF(Validation!$U$19:$U$178,$Z2648)&gt;0,"Direct",IF(COUNTIF(Validation!$S$19:$S$178,$AI2648)=1,"By surname","Unresolved"))))</f>
        <v/>
      </c>
      <c r="AK2648" s="28" t="str">
        <f aca="false">IF($L2648="","",IF(MATCH($L2648,$L$2:$L$3000,0)&lt;&gt;ROW()-1,"",COUNT($AK$1:$AK2647)+1))</f>
        <v/>
      </c>
      <c r="AL2648" s="28" t="str">
        <f aca="false">IF($G2648="","",IF(MATCH($G2648,$G$2:$G$3000,0)&lt;&gt;ROW()-1,"",COUNT($AL$1:$AL2647)+1))</f>
        <v/>
      </c>
      <c r="AM2648" s="28" t="str">
        <f aca="false">IF($H2648="","",IF(MATCH($H2648,$H$2:$H$3000,0)&lt;&gt;ROW()-1,"",COUNT($AM$1:$AM2647)+1))</f>
        <v/>
      </c>
      <c r="AN2648" s="28" t="str">
        <f aca="false">IF($I2648="","",IF(MATCH($I2648,$I$2:$I$3000,0)&lt;&gt;ROW()-1,"",COUNT($AN$1:$AN2647)+1))</f>
        <v/>
      </c>
      <c r="AO2648" s="28" t="str">
        <f aca="false">IF($Q2648="","",IF(MATCH($Q2648,$Q$2:$Q$3000,0)&lt;&gt;ROW()-1,"",COUNT($AO$1:$AO2647)+1))</f>
        <v/>
      </c>
    </row>
    <row r="2649" customFormat="false" ht="12.75" hidden="false" customHeight="true" outlineLevel="0" collapsed="false">
      <c r="W2649" s="24" t="n">
        <f aca="false">IF($F2649="",0,IFERROR(IF(ISNUMBER($F2649),INT($F2649),DATE(VALUE(MID(SUBSTITUTE(LEFT($F2649,FIND(" ",$F2649&amp;" ")-1),"/",REPT(" ",20)),41,20)),VALUE(LEFT(SUBSTITUTE(LEFT($F2649,FIND(" ",$F2649&amp;" ")-1),"/",REPT(" ",20)),20)),VALUE(MID(SUBSTITUTE(LEFT($F2649,FIND(" ",$F2649&amp;" ")-1),"/",REPT(" ",20)),21,20)))),0))</f>
        <v>0</v>
      </c>
      <c r="X2649" s="25" t="str">
        <f aca="false">IF(ISNUMBER($N2649),$N2649*Validation!$B$5,"")</f>
        <v/>
      </c>
      <c r="Y2649" s="26" t="str">
        <f aca="false">IF($A2649="","",SUBSTITUTE(SUBSTITUTE(SUBSTITUTE(SUBSTITUTE(SUBSTITUTE(SUBSTITUTE(SUBSTITUTE(UPPER(TRIM($A2649)),"Á","A"),"É","E"),"Í","I"),"Ó","O"),"Ú","U"),"Ñ","N"),"Ü","U"))</f>
        <v/>
      </c>
      <c r="Z2649" s="26" t="str">
        <f aca="false">IF($Y2649="","",LEFT($Y2649,1)&amp;" "&amp;TRIM(RIGHT(SUBSTITUTE($Y2649," ",REPT(" ",50)),50)))</f>
        <v/>
      </c>
      <c r="AA2649" s="27" t="str">
        <f aca="false">IF($AF2649="","",IF(COUNTIF(Validation!$U$19:$U$178,$AF2649)&gt;0,"OK","NO MATCH"))</f>
        <v/>
      </c>
      <c r="AB2649" s="27" t="str">
        <f aca="false">IF($W2649=0,"",IF(AND($W2649&gt;=Validation!$B$3,$W2649&lt;=Validation!$C$3),"Yes","No"))</f>
        <v/>
      </c>
      <c r="AC2649" s="26" t="str">
        <f aca="false">IF($A2649="","",$AF2649&amp;"|"&amp;TEXT($W2649,"yyyy-mm-dd")&amp;"|"&amp;$J2649&amp;"|"&amp;$N2649)</f>
        <v/>
      </c>
      <c r="AD2649" s="27" t="str">
        <f aca="false">IF($AC2649="","",IF(COUNTIF($AC$2:$AC$3000,$AC2649)&gt;1,"REVIEW","OK"))</f>
        <v/>
      </c>
      <c r="AE2649" s="27" t="str">
        <f aca="false">IF(OR($W2649=0,$O2649=""),"",IF(IFERROR(IF(ISNUMBER($O2649),INT($O2649),DATE(VALUE(MID(SUBSTITUTE(LEFT($O2649,FIND(" ",$O2649&amp;" ")-1),"/",REPT(" ",20)),41,20)),VALUE(LEFT(SUBSTITUTE(LEFT($O2649,FIND(" ",$O2649&amp;" ")-1),"/",REPT(" ",20)),20)),VALUE(MID(SUBSTITUTE(LEFT($O2649,FIND(" ",$O2649&amp;" ")-1),"/",REPT(" ",20)),21,20)))),0)&gt;$W2649,"Late","Same day"))</f>
        <v/>
      </c>
      <c r="AF2649" s="26" t="str">
        <f aca="false">IF($A2649="","",IFERROR(INDEX(Validation!$C$193:$C$217,MATCH($A2649,Validation!$A$193:$A$217,0)),IF(COUNTIF(Validation!$U$19:$U$178,$Z2649)&gt;0,$Z2649,IF(COUNTIF(Validation!$S$19:$S$178,$AI2649)=1,INDEX(Validation!$U$19:$U$178,MATCH($AI2649,Validation!$S$19:$S$178,0)),$Z2649))))</f>
        <v/>
      </c>
      <c r="AG2649" s="27" t="str">
        <f aca="false">IF(COUNTA($A2649:$U2649)=0,"",IF($A2649="","No name",IF($F2649="","No date",IF($W2649=0,"Date ilegible",IF(NOT(ISNUMBER($N2649)),"Hours no numéricas",IF($AA2649="NO MATCH","Person no identificada","OK"))))))</f>
        <v/>
      </c>
      <c r="AH2649" s="27" t="str">
        <f aca="false">IF($W2649=0,"No date",IF($W2649&lt;Validation!$B$3,"Before period",IF($W2649&gt;Validation!$C$3,"After period","In period")))</f>
        <v>No date</v>
      </c>
      <c r="AI2649" s="26" t="str">
        <f aca="false">IF($Y2649="","",TRIM(RIGHT(SUBSTITUTE($Y2649," ",REPT(" ",50)),50)))</f>
        <v/>
      </c>
      <c r="AJ2649" s="27" t="str">
        <f aca="false">IF($A2649="","",IF(NOT(ISERROR(MATCH($A2649,Validation!$A$193:$A$217,0))),"Manual mapping",IF(COUNTIF(Validation!$U$19:$U$178,$Z2649)&gt;0,"Direct",IF(COUNTIF(Validation!$S$19:$S$178,$AI2649)=1,"By surname","Unresolved"))))</f>
        <v/>
      </c>
      <c r="AK2649" s="28" t="str">
        <f aca="false">IF($L2649="","",IF(MATCH($L2649,$L$2:$L$3000,0)&lt;&gt;ROW()-1,"",COUNT($AK$1:$AK2648)+1))</f>
        <v/>
      </c>
      <c r="AL2649" s="28" t="str">
        <f aca="false">IF($G2649="","",IF(MATCH($G2649,$G$2:$G$3000,0)&lt;&gt;ROW()-1,"",COUNT($AL$1:$AL2648)+1))</f>
        <v/>
      </c>
      <c r="AM2649" s="28" t="str">
        <f aca="false">IF($H2649="","",IF(MATCH($H2649,$H$2:$H$3000,0)&lt;&gt;ROW()-1,"",COUNT($AM$1:$AM2648)+1))</f>
        <v/>
      </c>
      <c r="AN2649" s="28" t="str">
        <f aca="false">IF($I2649="","",IF(MATCH($I2649,$I$2:$I$3000,0)&lt;&gt;ROW()-1,"",COUNT($AN$1:$AN2648)+1))</f>
        <v/>
      </c>
      <c r="AO2649" s="28" t="str">
        <f aca="false">IF($Q2649="","",IF(MATCH($Q2649,$Q$2:$Q$3000,0)&lt;&gt;ROW()-1,"",COUNT($AO$1:$AO2648)+1))</f>
        <v/>
      </c>
    </row>
    <row r="2650" customFormat="false" ht="12.75" hidden="false" customHeight="true" outlineLevel="0" collapsed="false">
      <c r="W2650" s="24" t="n">
        <f aca="false">IF($F2650="",0,IFERROR(IF(ISNUMBER($F2650),INT($F2650),DATE(VALUE(MID(SUBSTITUTE(LEFT($F2650,FIND(" ",$F2650&amp;" ")-1),"/",REPT(" ",20)),41,20)),VALUE(LEFT(SUBSTITUTE(LEFT($F2650,FIND(" ",$F2650&amp;" ")-1),"/",REPT(" ",20)),20)),VALUE(MID(SUBSTITUTE(LEFT($F2650,FIND(" ",$F2650&amp;" ")-1),"/",REPT(" ",20)),21,20)))),0))</f>
        <v>0</v>
      </c>
      <c r="X2650" s="25" t="str">
        <f aca="false">IF(ISNUMBER($N2650),$N2650*Validation!$B$5,"")</f>
        <v/>
      </c>
      <c r="Y2650" s="26" t="str">
        <f aca="false">IF($A2650="","",SUBSTITUTE(SUBSTITUTE(SUBSTITUTE(SUBSTITUTE(SUBSTITUTE(SUBSTITUTE(SUBSTITUTE(UPPER(TRIM($A2650)),"Á","A"),"É","E"),"Í","I"),"Ó","O"),"Ú","U"),"Ñ","N"),"Ü","U"))</f>
        <v/>
      </c>
      <c r="Z2650" s="26" t="str">
        <f aca="false">IF($Y2650="","",LEFT($Y2650,1)&amp;" "&amp;TRIM(RIGHT(SUBSTITUTE($Y2650," ",REPT(" ",50)),50)))</f>
        <v/>
      </c>
      <c r="AA2650" s="27" t="str">
        <f aca="false">IF($AF2650="","",IF(COUNTIF(Validation!$U$19:$U$178,$AF2650)&gt;0,"OK","NO MATCH"))</f>
        <v/>
      </c>
      <c r="AB2650" s="27" t="str">
        <f aca="false">IF($W2650=0,"",IF(AND($W2650&gt;=Validation!$B$3,$W2650&lt;=Validation!$C$3),"Yes","No"))</f>
        <v/>
      </c>
      <c r="AC2650" s="26" t="str">
        <f aca="false">IF($A2650="","",$AF2650&amp;"|"&amp;TEXT($W2650,"yyyy-mm-dd")&amp;"|"&amp;$J2650&amp;"|"&amp;$N2650)</f>
        <v/>
      </c>
      <c r="AD2650" s="27" t="str">
        <f aca="false">IF($AC2650="","",IF(COUNTIF($AC$2:$AC$3000,$AC2650)&gt;1,"REVIEW","OK"))</f>
        <v/>
      </c>
      <c r="AE2650" s="27" t="str">
        <f aca="false">IF(OR($W2650=0,$O2650=""),"",IF(IFERROR(IF(ISNUMBER($O2650),INT($O2650),DATE(VALUE(MID(SUBSTITUTE(LEFT($O2650,FIND(" ",$O2650&amp;" ")-1),"/",REPT(" ",20)),41,20)),VALUE(LEFT(SUBSTITUTE(LEFT($O2650,FIND(" ",$O2650&amp;" ")-1),"/",REPT(" ",20)),20)),VALUE(MID(SUBSTITUTE(LEFT($O2650,FIND(" ",$O2650&amp;" ")-1),"/",REPT(" ",20)),21,20)))),0)&gt;$W2650,"Late","Same day"))</f>
        <v/>
      </c>
      <c r="AF2650" s="26" t="str">
        <f aca="false">IF($A2650="","",IFERROR(INDEX(Validation!$C$193:$C$217,MATCH($A2650,Validation!$A$193:$A$217,0)),IF(COUNTIF(Validation!$U$19:$U$178,$Z2650)&gt;0,$Z2650,IF(COUNTIF(Validation!$S$19:$S$178,$AI2650)=1,INDEX(Validation!$U$19:$U$178,MATCH($AI2650,Validation!$S$19:$S$178,0)),$Z2650))))</f>
        <v/>
      </c>
      <c r="AG2650" s="27" t="str">
        <f aca="false">IF(COUNTA($A2650:$U2650)=0,"",IF($A2650="","No name",IF($F2650="","No date",IF($W2650=0,"Date ilegible",IF(NOT(ISNUMBER($N2650)),"Hours no numéricas",IF($AA2650="NO MATCH","Person no identificada","OK"))))))</f>
        <v/>
      </c>
      <c r="AH2650" s="27" t="str">
        <f aca="false">IF($W2650=0,"No date",IF($W2650&lt;Validation!$B$3,"Before period",IF($W2650&gt;Validation!$C$3,"After period","In period")))</f>
        <v>No date</v>
      </c>
      <c r="AI2650" s="26" t="str">
        <f aca="false">IF($Y2650="","",TRIM(RIGHT(SUBSTITUTE($Y2650," ",REPT(" ",50)),50)))</f>
        <v/>
      </c>
      <c r="AJ2650" s="27" t="str">
        <f aca="false">IF($A2650="","",IF(NOT(ISERROR(MATCH($A2650,Validation!$A$193:$A$217,0))),"Manual mapping",IF(COUNTIF(Validation!$U$19:$U$178,$Z2650)&gt;0,"Direct",IF(COUNTIF(Validation!$S$19:$S$178,$AI2650)=1,"By surname","Unresolved"))))</f>
        <v/>
      </c>
      <c r="AK2650" s="28" t="str">
        <f aca="false">IF($L2650="","",IF(MATCH($L2650,$L$2:$L$3000,0)&lt;&gt;ROW()-1,"",COUNT($AK$1:$AK2649)+1))</f>
        <v/>
      </c>
      <c r="AL2650" s="28" t="str">
        <f aca="false">IF($G2650="","",IF(MATCH($G2650,$G$2:$G$3000,0)&lt;&gt;ROW()-1,"",COUNT($AL$1:$AL2649)+1))</f>
        <v/>
      </c>
      <c r="AM2650" s="28" t="str">
        <f aca="false">IF($H2650="","",IF(MATCH($H2650,$H$2:$H$3000,0)&lt;&gt;ROW()-1,"",COUNT($AM$1:$AM2649)+1))</f>
        <v/>
      </c>
      <c r="AN2650" s="28" t="str">
        <f aca="false">IF($I2650="","",IF(MATCH($I2650,$I$2:$I$3000,0)&lt;&gt;ROW()-1,"",COUNT($AN$1:$AN2649)+1))</f>
        <v/>
      </c>
      <c r="AO2650" s="28" t="str">
        <f aca="false">IF($Q2650="","",IF(MATCH($Q2650,$Q$2:$Q$3000,0)&lt;&gt;ROW()-1,"",COUNT($AO$1:$AO2649)+1))</f>
        <v/>
      </c>
    </row>
    <row r="2651" customFormat="false" ht="12.75" hidden="false" customHeight="true" outlineLevel="0" collapsed="false">
      <c r="W2651" s="24" t="n">
        <f aca="false">IF($F2651="",0,IFERROR(IF(ISNUMBER($F2651),INT($F2651),DATE(VALUE(MID(SUBSTITUTE(LEFT($F2651,FIND(" ",$F2651&amp;" ")-1),"/",REPT(" ",20)),41,20)),VALUE(LEFT(SUBSTITUTE(LEFT($F2651,FIND(" ",$F2651&amp;" ")-1),"/",REPT(" ",20)),20)),VALUE(MID(SUBSTITUTE(LEFT($F2651,FIND(" ",$F2651&amp;" ")-1),"/",REPT(" ",20)),21,20)))),0))</f>
        <v>0</v>
      </c>
      <c r="X2651" s="25" t="str">
        <f aca="false">IF(ISNUMBER($N2651),$N2651*Validation!$B$5,"")</f>
        <v/>
      </c>
      <c r="Y2651" s="26" t="str">
        <f aca="false">IF($A2651="","",SUBSTITUTE(SUBSTITUTE(SUBSTITUTE(SUBSTITUTE(SUBSTITUTE(SUBSTITUTE(SUBSTITUTE(UPPER(TRIM($A2651)),"Á","A"),"É","E"),"Í","I"),"Ó","O"),"Ú","U"),"Ñ","N"),"Ü","U"))</f>
        <v/>
      </c>
      <c r="Z2651" s="26" t="str">
        <f aca="false">IF($Y2651="","",LEFT($Y2651,1)&amp;" "&amp;TRIM(RIGHT(SUBSTITUTE($Y2651," ",REPT(" ",50)),50)))</f>
        <v/>
      </c>
      <c r="AA2651" s="27" t="str">
        <f aca="false">IF($AF2651="","",IF(COUNTIF(Validation!$U$19:$U$178,$AF2651)&gt;0,"OK","NO MATCH"))</f>
        <v/>
      </c>
      <c r="AB2651" s="27" t="str">
        <f aca="false">IF($W2651=0,"",IF(AND($W2651&gt;=Validation!$B$3,$W2651&lt;=Validation!$C$3),"Yes","No"))</f>
        <v/>
      </c>
      <c r="AC2651" s="26" t="str">
        <f aca="false">IF($A2651="","",$AF2651&amp;"|"&amp;TEXT($W2651,"yyyy-mm-dd")&amp;"|"&amp;$J2651&amp;"|"&amp;$N2651)</f>
        <v/>
      </c>
      <c r="AD2651" s="27" t="str">
        <f aca="false">IF($AC2651="","",IF(COUNTIF($AC$2:$AC$3000,$AC2651)&gt;1,"REVIEW","OK"))</f>
        <v/>
      </c>
      <c r="AE2651" s="27" t="str">
        <f aca="false">IF(OR($W2651=0,$O2651=""),"",IF(IFERROR(IF(ISNUMBER($O2651),INT($O2651),DATE(VALUE(MID(SUBSTITUTE(LEFT($O2651,FIND(" ",$O2651&amp;" ")-1),"/",REPT(" ",20)),41,20)),VALUE(LEFT(SUBSTITUTE(LEFT($O2651,FIND(" ",$O2651&amp;" ")-1),"/",REPT(" ",20)),20)),VALUE(MID(SUBSTITUTE(LEFT($O2651,FIND(" ",$O2651&amp;" ")-1),"/",REPT(" ",20)),21,20)))),0)&gt;$W2651,"Late","Same day"))</f>
        <v/>
      </c>
      <c r="AF2651" s="26" t="str">
        <f aca="false">IF($A2651="","",IFERROR(INDEX(Validation!$C$193:$C$217,MATCH($A2651,Validation!$A$193:$A$217,0)),IF(COUNTIF(Validation!$U$19:$U$178,$Z2651)&gt;0,$Z2651,IF(COUNTIF(Validation!$S$19:$S$178,$AI2651)=1,INDEX(Validation!$U$19:$U$178,MATCH($AI2651,Validation!$S$19:$S$178,0)),$Z2651))))</f>
        <v/>
      </c>
      <c r="AG2651" s="27" t="str">
        <f aca="false">IF(COUNTA($A2651:$U2651)=0,"",IF($A2651="","No name",IF($F2651="","No date",IF($W2651=0,"Date ilegible",IF(NOT(ISNUMBER($N2651)),"Hours no numéricas",IF($AA2651="NO MATCH","Person no identificada","OK"))))))</f>
        <v/>
      </c>
      <c r="AH2651" s="27" t="str">
        <f aca="false">IF($W2651=0,"No date",IF($W2651&lt;Validation!$B$3,"Before period",IF($W2651&gt;Validation!$C$3,"After period","In period")))</f>
        <v>No date</v>
      </c>
      <c r="AI2651" s="26" t="str">
        <f aca="false">IF($Y2651="","",TRIM(RIGHT(SUBSTITUTE($Y2651," ",REPT(" ",50)),50)))</f>
        <v/>
      </c>
      <c r="AJ2651" s="27" t="str">
        <f aca="false">IF($A2651="","",IF(NOT(ISERROR(MATCH($A2651,Validation!$A$193:$A$217,0))),"Manual mapping",IF(COUNTIF(Validation!$U$19:$U$178,$Z2651)&gt;0,"Direct",IF(COUNTIF(Validation!$S$19:$S$178,$AI2651)=1,"By surname","Unresolved"))))</f>
        <v/>
      </c>
      <c r="AK2651" s="28" t="str">
        <f aca="false">IF($L2651="","",IF(MATCH($L2651,$L$2:$L$3000,0)&lt;&gt;ROW()-1,"",COUNT($AK$1:$AK2650)+1))</f>
        <v/>
      </c>
      <c r="AL2651" s="28" t="str">
        <f aca="false">IF($G2651="","",IF(MATCH($G2651,$G$2:$G$3000,0)&lt;&gt;ROW()-1,"",COUNT($AL$1:$AL2650)+1))</f>
        <v/>
      </c>
      <c r="AM2651" s="28" t="str">
        <f aca="false">IF($H2651="","",IF(MATCH($H2651,$H$2:$H$3000,0)&lt;&gt;ROW()-1,"",COUNT($AM$1:$AM2650)+1))</f>
        <v/>
      </c>
      <c r="AN2651" s="28" t="str">
        <f aca="false">IF($I2651="","",IF(MATCH($I2651,$I$2:$I$3000,0)&lt;&gt;ROW()-1,"",COUNT($AN$1:$AN2650)+1))</f>
        <v/>
      </c>
      <c r="AO2651" s="28" t="str">
        <f aca="false">IF($Q2651="","",IF(MATCH($Q2651,$Q$2:$Q$3000,0)&lt;&gt;ROW()-1,"",COUNT($AO$1:$AO2650)+1))</f>
        <v/>
      </c>
    </row>
    <row r="2652" customFormat="false" ht="12.75" hidden="false" customHeight="true" outlineLevel="0" collapsed="false">
      <c r="W2652" s="24" t="n">
        <f aca="false">IF($F2652="",0,IFERROR(IF(ISNUMBER($F2652),INT($F2652),DATE(VALUE(MID(SUBSTITUTE(LEFT($F2652,FIND(" ",$F2652&amp;" ")-1),"/",REPT(" ",20)),41,20)),VALUE(LEFT(SUBSTITUTE(LEFT($F2652,FIND(" ",$F2652&amp;" ")-1),"/",REPT(" ",20)),20)),VALUE(MID(SUBSTITUTE(LEFT($F2652,FIND(" ",$F2652&amp;" ")-1),"/",REPT(" ",20)),21,20)))),0))</f>
        <v>0</v>
      </c>
      <c r="X2652" s="25" t="str">
        <f aca="false">IF(ISNUMBER($N2652),$N2652*Validation!$B$5,"")</f>
        <v/>
      </c>
      <c r="Y2652" s="26" t="str">
        <f aca="false">IF($A2652="","",SUBSTITUTE(SUBSTITUTE(SUBSTITUTE(SUBSTITUTE(SUBSTITUTE(SUBSTITUTE(SUBSTITUTE(UPPER(TRIM($A2652)),"Á","A"),"É","E"),"Í","I"),"Ó","O"),"Ú","U"),"Ñ","N"),"Ü","U"))</f>
        <v/>
      </c>
      <c r="Z2652" s="26" t="str">
        <f aca="false">IF($Y2652="","",LEFT($Y2652,1)&amp;" "&amp;TRIM(RIGHT(SUBSTITUTE($Y2652," ",REPT(" ",50)),50)))</f>
        <v/>
      </c>
      <c r="AA2652" s="27" t="str">
        <f aca="false">IF($AF2652="","",IF(COUNTIF(Validation!$U$19:$U$178,$AF2652)&gt;0,"OK","NO MATCH"))</f>
        <v/>
      </c>
      <c r="AB2652" s="27" t="str">
        <f aca="false">IF($W2652=0,"",IF(AND($W2652&gt;=Validation!$B$3,$W2652&lt;=Validation!$C$3),"Yes","No"))</f>
        <v/>
      </c>
      <c r="AC2652" s="26" t="str">
        <f aca="false">IF($A2652="","",$AF2652&amp;"|"&amp;TEXT($W2652,"yyyy-mm-dd")&amp;"|"&amp;$J2652&amp;"|"&amp;$N2652)</f>
        <v/>
      </c>
      <c r="AD2652" s="27" t="str">
        <f aca="false">IF($AC2652="","",IF(COUNTIF($AC$2:$AC$3000,$AC2652)&gt;1,"REVIEW","OK"))</f>
        <v/>
      </c>
      <c r="AE2652" s="27" t="str">
        <f aca="false">IF(OR($W2652=0,$O2652=""),"",IF(IFERROR(IF(ISNUMBER($O2652),INT($O2652),DATE(VALUE(MID(SUBSTITUTE(LEFT($O2652,FIND(" ",$O2652&amp;" ")-1),"/",REPT(" ",20)),41,20)),VALUE(LEFT(SUBSTITUTE(LEFT($O2652,FIND(" ",$O2652&amp;" ")-1),"/",REPT(" ",20)),20)),VALUE(MID(SUBSTITUTE(LEFT($O2652,FIND(" ",$O2652&amp;" ")-1),"/",REPT(" ",20)),21,20)))),0)&gt;$W2652,"Late","Same day"))</f>
        <v/>
      </c>
      <c r="AF2652" s="26" t="str">
        <f aca="false">IF($A2652="","",IFERROR(INDEX(Validation!$C$193:$C$217,MATCH($A2652,Validation!$A$193:$A$217,0)),IF(COUNTIF(Validation!$U$19:$U$178,$Z2652)&gt;0,$Z2652,IF(COUNTIF(Validation!$S$19:$S$178,$AI2652)=1,INDEX(Validation!$U$19:$U$178,MATCH($AI2652,Validation!$S$19:$S$178,0)),$Z2652))))</f>
        <v/>
      </c>
      <c r="AG2652" s="27" t="str">
        <f aca="false">IF(COUNTA($A2652:$U2652)=0,"",IF($A2652="","No name",IF($F2652="","No date",IF($W2652=0,"Date ilegible",IF(NOT(ISNUMBER($N2652)),"Hours no numéricas",IF($AA2652="NO MATCH","Person no identificada","OK"))))))</f>
        <v/>
      </c>
      <c r="AH2652" s="27" t="str">
        <f aca="false">IF($W2652=0,"No date",IF($W2652&lt;Validation!$B$3,"Before period",IF($W2652&gt;Validation!$C$3,"After period","In period")))</f>
        <v>No date</v>
      </c>
      <c r="AI2652" s="26" t="str">
        <f aca="false">IF($Y2652="","",TRIM(RIGHT(SUBSTITUTE($Y2652," ",REPT(" ",50)),50)))</f>
        <v/>
      </c>
      <c r="AJ2652" s="27" t="str">
        <f aca="false">IF($A2652="","",IF(NOT(ISERROR(MATCH($A2652,Validation!$A$193:$A$217,0))),"Manual mapping",IF(COUNTIF(Validation!$U$19:$U$178,$Z2652)&gt;0,"Direct",IF(COUNTIF(Validation!$S$19:$S$178,$AI2652)=1,"By surname","Unresolved"))))</f>
        <v/>
      </c>
      <c r="AK2652" s="28" t="str">
        <f aca="false">IF($L2652="","",IF(MATCH($L2652,$L$2:$L$3000,0)&lt;&gt;ROW()-1,"",COUNT($AK$1:$AK2651)+1))</f>
        <v/>
      </c>
      <c r="AL2652" s="28" t="str">
        <f aca="false">IF($G2652="","",IF(MATCH($G2652,$G$2:$G$3000,0)&lt;&gt;ROW()-1,"",COUNT($AL$1:$AL2651)+1))</f>
        <v/>
      </c>
      <c r="AM2652" s="28" t="str">
        <f aca="false">IF($H2652="","",IF(MATCH($H2652,$H$2:$H$3000,0)&lt;&gt;ROW()-1,"",COUNT($AM$1:$AM2651)+1))</f>
        <v/>
      </c>
      <c r="AN2652" s="28" t="str">
        <f aca="false">IF($I2652="","",IF(MATCH($I2652,$I$2:$I$3000,0)&lt;&gt;ROW()-1,"",COUNT($AN$1:$AN2651)+1))</f>
        <v/>
      </c>
      <c r="AO2652" s="28" t="str">
        <f aca="false">IF($Q2652="","",IF(MATCH($Q2652,$Q$2:$Q$3000,0)&lt;&gt;ROW()-1,"",COUNT($AO$1:$AO2651)+1))</f>
        <v/>
      </c>
    </row>
    <row r="2653" customFormat="false" ht="12.75" hidden="false" customHeight="true" outlineLevel="0" collapsed="false">
      <c r="W2653" s="24" t="n">
        <f aca="false">IF($F2653="",0,IFERROR(IF(ISNUMBER($F2653),INT($F2653),DATE(VALUE(MID(SUBSTITUTE(LEFT($F2653,FIND(" ",$F2653&amp;" ")-1),"/",REPT(" ",20)),41,20)),VALUE(LEFT(SUBSTITUTE(LEFT($F2653,FIND(" ",$F2653&amp;" ")-1),"/",REPT(" ",20)),20)),VALUE(MID(SUBSTITUTE(LEFT($F2653,FIND(" ",$F2653&amp;" ")-1),"/",REPT(" ",20)),21,20)))),0))</f>
        <v>0</v>
      </c>
      <c r="X2653" s="25" t="str">
        <f aca="false">IF(ISNUMBER($N2653),$N2653*Validation!$B$5,"")</f>
        <v/>
      </c>
      <c r="Y2653" s="26" t="str">
        <f aca="false">IF($A2653="","",SUBSTITUTE(SUBSTITUTE(SUBSTITUTE(SUBSTITUTE(SUBSTITUTE(SUBSTITUTE(SUBSTITUTE(UPPER(TRIM($A2653)),"Á","A"),"É","E"),"Í","I"),"Ó","O"),"Ú","U"),"Ñ","N"),"Ü","U"))</f>
        <v/>
      </c>
      <c r="Z2653" s="26" t="str">
        <f aca="false">IF($Y2653="","",LEFT($Y2653,1)&amp;" "&amp;TRIM(RIGHT(SUBSTITUTE($Y2653," ",REPT(" ",50)),50)))</f>
        <v/>
      </c>
      <c r="AA2653" s="27" t="str">
        <f aca="false">IF($AF2653="","",IF(COUNTIF(Validation!$U$19:$U$178,$AF2653)&gt;0,"OK","NO MATCH"))</f>
        <v/>
      </c>
      <c r="AB2653" s="27" t="str">
        <f aca="false">IF($W2653=0,"",IF(AND($W2653&gt;=Validation!$B$3,$W2653&lt;=Validation!$C$3),"Yes","No"))</f>
        <v/>
      </c>
      <c r="AC2653" s="26" t="str">
        <f aca="false">IF($A2653="","",$AF2653&amp;"|"&amp;TEXT($W2653,"yyyy-mm-dd")&amp;"|"&amp;$J2653&amp;"|"&amp;$N2653)</f>
        <v/>
      </c>
      <c r="AD2653" s="27" t="str">
        <f aca="false">IF($AC2653="","",IF(COUNTIF($AC$2:$AC$3000,$AC2653)&gt;1,"REVIEW","OK"))</f>
        <v/>
      </c>
      <c r="AE2653" s="27" t="str">
        <f aca="false">IF(OR($W2653=0,$O2653=""),"",IF(IFERROR(IF(ISNUMBER($O2653),INT($O2653),DATE(VALUE(MID(SUBSTITUTE(LEFT($O2653,FIND(" ",$O2653&amp;" ")-1),"/",REPT(" ",20)),41,20)),VALUE(LEFT(SUBSTITUTE(LEFT($O2653,FIND(" ",$O2653&amp;" ")-1),"/",REPT(" ",20)),20)),VALUE(MID(SUBSTITUTE(LEFT($O2653,FIND(" ",$O2653&amp;" ")-1),"/",REPT(" ",20)),21,20)))),0)&gt;$W2653,"Late","Same day"))</f>
        <v/>
      </c>
      <c r="AF2653" s="26" t="str">
        <f aca="false">IF($A2653="","",IFERROR(INDEX(Validation!$C$193:$C$217,MATCH($A2653,Validation!$A$193:$A$217,0)),IF(COUNTIF(Validation!$U$19:$U$178,$Z2653)&gt;0,$Z2653,IF(COUNTIF(Validation!$S$19:$S$178,$AI2653)=1,INDEX(Validation!$U$19:$U$178,MATCH($AI2653,Validation!$S$19:$S$178,0)),$Z2653))))</f>
        <v/>
      </c>
      <c r="AG2653" s="27" t="str">
        <f aca="false">IF(COUNTA($A2653:$U2653)=0,"",IF($A2653="","No name",IF($F2653="","No date",IF($W2653=0,"Date ilegible",IF(NOT(ISNUMBER($N2653)),"Hours no numéricas",IF($AA2653="NO MATCH","Person no identificada","OK"))))))</f>
        <v/>
      </c>
      <c r="AH2653" s="27" t="str">
        <f aca="false">IF($W2653=0,"No date",IF($W2653&lt;Validation!$B$3,"Before period",IF($W2653&gt;Validation!$C$3,"After period","In period")))</f>
        <v>No date</v>
      </c>
      <c r="AI2653" s="26" t="str">
        <f aca="false">IF($Y2653="","",TRIM(RIGHT(SUBSTITUTE($Y2653," ",REPT(" ",50)),50)))</f>
        <v/>
      </c>
      <c r="AJ2653" s="27" t="str">
        <f aca="false">IF($A2653="","",IF(NOT(ISERROR(MATCH($A2653,Validation!$A$193:$A$217,0))),"Manual mapping",IF(COUNTIF(Validation!$U$19:$U$178,$Z2653)&gt;0,"Direct",IF(COUNTIF(Validation!$S$19:$S$178,$AI2653)=1,"By surname","Unresolved"))))</f>
        <v/>
      </c>
      <c r="AK2653" s="28" t="str">
        <f aca="false">IF($L2653="","",IF(MATCH($L2653,$L$2:$L$3000,0)&lt;&gt;ROW()-1,"",COUNT($AK$1:$AK2652)+1))</f>
        <v/>
      </c>
      <c r="AL2653" s="28" t="str">
        <f aca="false">IF($G2653="","",IF(MATCH($G2653,$G$2:$G$3000,0)&lt;&gt;ROW()-1,"",COUNT($AL$1:$AL2652)+1))</f>
        <v/>
      </c>
      <c r="AM2653" s="28" t="str">
        <f aca="false">IF($H2653="","",IF(MATCH($H2653,$H$2:$H$3000,0)&lt;&gt;ROW()-1,"",COUNT($AM$1:$AM2652)+1))</f>
        <v/>
      </c>
      <c r="AN2653" s="28" t="str">
        <f aca="false">IF($I2653="","",IF(MATCH($I2653,$I$2:$I$3000,0)&lt;&gt;ROW()-1,"",COUNT($AN$1:$AN2652)+1))</f>
        <v/>
      </c>
      <c r="AO2653" s="28" t="str">
        <f aca="false">IF($Q2653="","",IF(MATCH($Q2653,$Q$2:$Q$3000,0)&lt;&gt;ROW()-1,"",COUNT($AO$1:$AO2652)+1))</f>
        <v/>
      </c>
    </row>
    <row r="2654" customFormat="false" ht="12.75" hidden="false" customHeight="true" outlineLevel="0" collapsed="false">
      <c r="W2654" s="24" t="n">
        <f aca="false">IF($F2654="",0,IFERROR(IF(ISNUMBER($F2654),INT($F2654),DATE(VALUE(MID(SUBSTITUTE(LEFT($F2654,FIND(" ",$F2654&amp;" ")-1),"/",REPT(" ",20)),41,20)),VALUE(LEFT(SUBSTITUTE(LEFT($F2654,FIND(" ",$F2654&amp;" ")-1),"/",REPT(" ",20)),20)),VALUE(MID(SUBSTITUTE(LEFT($F2654,FIND(" ",$F2654&amp;" ")-1),"/",REPT(" ",20)),21,20)))),0))</f>
        <v>0</v>
      </c>
      <c r="X2654" s="25" t="str">
        <f aca="false">IF(ISNUMBER($N2654),$N2654*Validation!$B$5,"")</f>
        <v/>
      </c>
      <c r="Y2654" s="26" t="str">
        <f aca="false">IF($A2654="","",SUBSTITUTE(SUBSTITUTE(SUBSTITUTE(SUBSTITUTE(SUBSTITUTE(SUBSTITUTE(SUBSTITUTE(UPPER(TRIM($A2654)),"Á","A"),"É","E"),"Í","I"),"Ó","O"),"Ú","U"),"Ñ","N"),"Ü","U"))</f>
        <v/>
      </c>
      <c r="Z2654" s="26" t="str">
        <f aca="false">IF($Y2654="","",LEFT($Y2654,1)&amp;" "&amp;TRIM(RIGHT(SUBSTITUTE($Y2654," ",REPT(" ",50)),50)))</f>
        <v/>
      </c>
      <c r="AA2654" s="27" t="str">
        <f aca="false">IF($AF2654="","",IF(COUNTIF(Validation!$U$19:$U$178,$AF2654)&gt;0,"OK","NO MATCH"))</f>
        <v/>
      </c>
      <c r="AB2654" s="27" t="str">
        <f aca="false">IF($W2654=0,"",IF(AND($W2654&gt;=Validation!$B$3,$W2654&lt;=Validation!$C$3),"Yes","No"))</f>
        <v/>
      </c>
      <c r="AC2654" s="26" t="str">
        <f aca="false">IF($A2654="","",$AF2654&amp;"|"&amp;TEXT($W2654,"yyyy-mm-dd")&amp;"|"&amp;$J2654&amp;"|"&amp;$N2654)</f>
        <v/>
      </c>
      <c r="AD2654" s="27" t="str">
        <f aca="false">IF($AC2654="","",IF(COUNTIF($AC$2:$AC$3000,$AC2654)&gt;1,"REVIEW","OK"))</f>
        <v/>
      </c>
      <c r="AE2654" s="27" t="str">
        <f aca="false">IF(OR($W2654=0,$O2654=""),"",IF(IFERROR(IF(ISNUMBER($O2654),INT($O2654),DATE(VALUE(MID(SUBSTITUTE(LEFT($O2654,FIND(" ",$O2654&amp;" ")-1),"/",REPT(" ",20)),41,20)),VALUE(LEFT(SUBSTITUTE(LEFT($O2654,FIND(" ",$O2654&amp;" ")-1),"/",REPT(" ",20)),20)),VALUE(MID(SUBSTITUTE(LEFT($O2654,FIND(" ",$O2654&amp;" ")-1),"/",REPT(" ",20)),21,20)))),0)&gt;$W2654,"Late","Same day"))</f>
        <v/>
      </c>
      <c r="AF2654" s="26" t="str">
        <f aca="false">IF($A2654="","",IFERROR(INDEX(Validation!$C$193:$C$217,MATCH($A2654,Validation!$A$193:$A$217,0)),IF(COUNTIF(Validation!$U$19:$U$178,$Z2654)&gt;0,$Z2654,IF(COUNTIF(Validation!$S$19:$S$178,$AI2654)=1,INDEX(Validation!$U$19:$U$178,MATCH($AI2654,Validation!$S$19:$S$178,0)),$Z2654))))</f>
        <v/>
      </c>
      <c r="AG2654" s="27" t="str">
        <f aca="false">IF(COUNTA($A2654:$U2654)=0,"",IF($A2654="","No name",IF($F2654="","No date",IF($W2654=0,"Date ilegible",IF(NOT(ISNUMBER($N2654)),"Hours no numéricas",IF($AA2654="NO MATCH","Person no identificada","OK"))))))</f>
        <v/>
      </c>
      <c r="AH2654" s="27" t="str">
        <f aca="false">IF($W2654=0,"No date",IF($W2654&lt;Validation!$B$3,"Before period",IF($W2654&gt;Validation!$C$3,"After period","In period")))</f>
        <v>No date</v>
      </c>
      <c r="AI2654" s="26" t="str">
        <f aca="false">IF($Y2654="","",TRIM(RIGHT(SUBSTITUTE($Y2654," ",REPT(" ",50)),50)))</f>
        <v/>
      </c>
      <c r="AJ2654" s="27" t="str">
        <f aca="false">IF($A2654="","",IF(NOT(ISERROR(MATCH($A2654,Validation!$A$193:$A$217,0))),"Manual mapping",IF(COUNTIF(Validation!$U$19:$U$178,$Z2654)&gt;0,"Direct",IF(COUNTIF(Validation!$S$19:$S$178,$AI2654)=1,"By surname","Unresolved"))))</f>
        <v/>
      </c>
      <c r="AK2654" s="28" t="str">
        <f aca="false">IF($L2654="","",IF(MATCH($L2654,$L$2:$L$3000,0)&lt;&gt;ROW()-1,"",COUNT($AK$1:$AK2653)+1))</f>
        <v/>
      </c>
      <c r="AL2654" s="28" t="str">
        <f aca="false">IF($G2654="","",IF(MATCH($G2654,$G$2:$G$3000,0)&lt;&gt;ROW()-1,"",COUNT($AL$1:$AL2653)+1))</f>
        <v/>
      </c>
      <c r="AM2654" s="28" t="str">
        <f aca="false">IF($H2654="","",IF(MATCH($H2654,$H$2:$H$3000,0)&lt;&gt;ROW()-1,"",COUNT($AM$1:$AM2653)+1))</f>
        <v/>
      </c>
      <c r="AN2654" s="28" t="str">
        <f aca="false">IF($I2654="","",IF(MATCH($I2654,$I$2:$I$3000,0)&lt;&gt;ROW()-1,"",COUNT($AN$1:$AN2653)+1))</f>
        <v/>
      </c>
      <c r="AO2654" s="28" t="str">
        <f aca="false">IF($Q2654="","",IF(MATCH($Q2654,$Q$2:$Q$3000,0)&lt;&gt;ROW()-1,"",COUNT($AO$1:$AO2653)+1))</f>
        <v/>
      </c>
    </row>
    <row r="2655" customFormat="false" ht="12.75" hidden="false" customHeight="true" outlineLevel="0" collapsed="false">
      <c r="W2655" s="24" t="n">
        <f aca="false">IF($F2655="",0,IFERROR(IF(ISNUMBER($F2655),INT($F2655),DATE(VALUE(MID(SUBSTITUTE(LEFT($F2655,FIND(" ",$F2655&amp;" ")-1),"/",REPT(" ",20)),41,20)),VALUE(LEFT(SUBSTITUTE(LEFT($F2655,FIND(" ",$F2655&amp;" ")-1),"/",REPT(" ",20)),20)),VALUE(MID(SUBSTITUTE(LEFT($F2655,FIND(" ",$F2655&amp;" ")-1),"/",REPT(" ",20)),21,20)))),0))</f>
        <v>0</v>
      </c>
      <c r="X2655" s="25" t="str">
        <f aca="false">IF(ISNUMBER($N2655),$N2655*Validation!$B$5,"")</f>
        <v/>
      </c>
      <c r="Y2655" s="26" t="str">
        <f aca="false">IF($A2655="","",SUBSTITUTE(SUBSTITUTE(SUBSTITUTE(SUBSTITUTE(SUBSTITUTE(SUBSTITUTE(SUBSTITUTE(UPPER(TRIM($A2655)),"Á","A"),"É","E"),"Í","I"),"Ó","O"),"Ú","U"),"Ñ","N"),"Ü","U"))</f>
        <v/>
      </c>
      <c r="Z2655" s="26" t="str">
        <f aca="false">IF($Y2655="","",LEFT($Y2655,1)&amp;" "&amp;TRIM(RIGHT(SUBSTITUTE($Y2655," ",REPT(" ",50)),50)))</f>
        <v/>
      </c>
      <c r="AA2655" s="27" t="str">
        <f aca="false">IF($AF2655="","",IF(COUNTIF(Validation!$U$19:$U$178,$AF2655)&gt;0,"OK","NO MATCH"))</f>
        <v/>
      </c>
      <c r="AB2655" s="27" t="str">
        <f aca="false">IF($W2655=0,"",IF(AND($W2655&gt;=Validation!$B$3,$W2655&lt;=Validation!$C$3),"Yes","No"))</f>
        <v/>
      </c>
      <c r="AC2655" s="26" t="str">
        <f aca="false">IF($A2655="","",$AF2655&amp;"|"&amp;TEXT($W2655,"yyyy-mm-dd")&amp;"|"&amp;$J2655&amp;"|"&amp;$N2655)</f>
        <v/>
      </c>
      <c r="AD2655" s="27" t="str">
        <f aca="false">IF($AC2655="","",IF(COUNTIF($AC$2:$AC$3000,$AC2655)&gt;1,"REVIEW","OK"))</f>
        <v/>
      </c>
      <c r="AE2655" s="27" t="str">
        <f aca="false">IF(OR($W2655=0,$O2655=""),"",IF(IFERROR(IF(ISNUMBER($O2655),INT($O2655),DATE(VALUE(MID(SUBSTITUTE(LEFT($O2655,FIND(" ",$O2655&amp;" ")-1),"/",REPT(" ",20)),41,20)),VALUE(LEFT(SUBSTITUTE(LEFT($O2655,FIND(" ",$O2655&amp;" ")-1),"/",REPT(" ",20)),20)),VALUE(MID(SUBSTITUTE(LEFT($O2655,FIND(" ",$O2655&amp;" ")-1),"/",REPT(" ",20)),21,20)))),0)&gt;$W2655,"Late","Same day"))</f>
        <v/>
      </c>
      <c r="AF2655" s="26" t="str">
        <f aca="false">IF($A2655="","",IFERROR(INDEX(Validation!$C$193:$C$217,MATCH($A2655,Validation!$A$193:$A$217,0)),IF(COUNTIF(Validation!$U$19:$U$178,$Z2655)&gt;0,$Z2655,IF(COUNTIF(Validation!$S$19:$S$178,$AI2655)=1,INDEX(Validation!$U$19:$U$178,MATCH($AI2655,Validation!$S$19:$S$178,0)),$Z2655))))</f>
        <v/>
      </c>
      <c r="AG2655" s="27" t="str">
        <f aca="false">IF(COUNTA($A2655:$U2655)=0,"",IF($A2655="","No name",IF($F2655="","No date",IF($W2655=0,"Date ilegible",IF(NOT(ISNUMBER($N2655)),"Hours no numéricas",IF($AA2655="NO MATCH","Person no identificada","OK"))))))</f>
        <v/>
      </c>
      <c r="AH2655" s="27" t="str">
        <f aca="false">IF($W2655=0,"No date",IF($W2655&lt;Validation!$B$3,"Before period",IF($W2655&gt;Validation!$C$3,"After period","In period")))</f>
        <v>No date</v>
      </c>
      <c r="AI2655" s="26" t="str">
        <f aca="false">IF($Y2655="","",TRIM(RIGHT(SUBSTITUTE($Y2655," ",REPT(" ",50)),50)))</f>
        <v/>
      </c>
      <c r="AJ2655" s="27" t="str">
        <f aca="false">IF($A2655="","",IF(NOT(ISERROR(MATCH($A2655,Validation!$A$193:$A$217,0))),"Manual mapping",IF(COUNTIF(Validation!$U$19:$U$178,$Z2655)&gt;0,"Direct",IF(COUNTIF(Validation!$S$19:$S$178,$AI2655)=1,"By surname","Unresolved"))))</f>
        <v/>
      </c>
      <c r="AK2655" s="28" t="str">
        <f aca="false">IF($L2655="","",IF(MATCH($L2655,$L$2:$L$3000,0)&lt;&gt;ROW()-1,"",COUNT($AK$1:$AK2654)+1))</f>
        <v/>
      </c>
      <c r="AL2655" s="28" t="str">
        <f aca="false">IF($G2655="","",IF(MATCH($G2655,$G$2:$G$3000,0)&lt;&gt;ROW()-1,"",COUNT($AL$1:$AL2654)+1))</f>
        <v/>
      </c>
      <c r="AM2655" s="28" t="str">
        <f aca="false">IF($H2655="","",IF(MATCH($H2655,$H$2:$H$3000,0)&lt;&gt;ROW()-1,"",COUNT($AM$1:$AM2654)+1))</f>
        <v/>
      </c>
      <c r="AN2655" s="28" t="str">
        <f aca="false">IF($I2655="","",IF(MATCH($I2655,$I$2:$I$3000,0)&lt;&gt;ROW()-1,"",COUNT($AN$1:$AN2654)+1))</f>
        <v/>
      </c>
      <c r="AO2655" s="28" t="str">
        <f aca="false">IF($Q2655="","",IF(MATCH($Q2655,$Q$2:$Q$3000,0)&lt;&gt;ROW()-1,"",COUNT($AO$1:$AO2654)+1))</f>
        <v/>
      </c>
    </row>
    <row r="2656" customFormat="false" ht="12.75" hidden="false" customHeight="true" outlineLevel="0" collapsed="false">
      <c r="W2656" s="24" t="n">
        <f aca="false">IF($F2656="",0,IFERROR(IF(ISNUMBER($F2656),INT($F2656),DATE(VALUE(MID(SUBSTITUTE(LEFT($F2656,FIND(" ",$F2656&amp;" ")-1),"/",REPT(" ",20)),41,20)),VALUE(LEFT(SUBSTITUTE(LEFT($F2656,FIND(" ",$F2656&amp;" ")-1),"/",REPT(" ",20)),20)),VALUE(MID(SUBSTITUTE(LEFT($F2656,FIND(" ",$F2656&amp;" ")-1),"/",REPT(" ",20)),21,20)))),0))</f>
        <v>0</v>
      </c>
      <c r="X2656" s="25" t="str">
        <f aca="false">IF(ISNUMBER($N2656),$N2656*Validation!$B$5,"")</f>
        <v/>
      </c>
      <c r="Y2656" s="26" t="str">
        <f aca="false">IF($A2656="","",SUBSTITUTE(SUBSTITUTE(SUBSTITUTE(SUBSTITUTE(SUBSTITUTE(SUBSTITUTE(SUBSTITUTE(UPPER(TRIM($A2656)),"Á","A"),"É","E"),"Í","I"),"Ó","O"),"Ú","U"),"Ñ","N"),"Ü","U"))</f>
        <v/>
      </c>
      <c r="Z2656" s="26" t="str">
        <f aca="false">IF($Y2656="","",LEFT($Y2656,1)&amp;" "&amp;TRIM(RIGHT(SUBSTITUTE($Y2656," ",REPT(" ",50)),50)))</f>
        <v/>
      </c>
      <c r="AA2656" s="27" t="str">
        <f aca="false">IF($AF2656="","",IF(COUNTIF(Validation!$U$19:$U$178,$AF2656)&gt;0,"OK","NO MATCH"))</f>
        <v/>
      </c>
      <c r="AB2656" s="27" t="str">
        <f aca="false">IF($W2656=0,"",IF(AND($W2656&gt;=Validation!$B$3,$W2656&lt;=Validation!$C$3),"Yes","No"))</f>
        <v/>
      </c>
      <c r="AC2656" s="26" t="str">
        <f aca="false">IF($A2656="","",$AF2656&amp;"|"&amp;TEXT($W2656,"yyyy-mm-dd")&amp;"|"&amp;$J2656&amp;"|"&amp;$N2656)</f>
        <v/>
      </c>
      <c r="AD2656" s="27" t="str">
        <f aca="false">IF($AC2656="","",IF(COUNTIF($AC$2:$AC$3000,$AC2656)&gt;1,"REVIEW","OK"))</f>
        <v/>
      </c>
      <c r="AE2656" s="27" t="str">
        <f aca="false">IF(OR($W2656=0,$O2656=""),"",IF(IFERROR(IF(ISNUMBER($O2656),INT($O2656),DATE(VALUE(MID(SUBSTITUTE(LEFT($O2656,FIND(" ",$O2656&amp;" ")-1),"/",REPT(" ",20)),41,20)),VALUE(LEFT(SUBSTITUTE(LEFT($O2656,FIND(" ",$O2656&amp;" ")-1),"/",REPT(" ",20)),20)),VALUE(MID(SUBSTITUTE(LEFT($O2656,FIND(" ",$O2656&amp;" ")-1),"/",REPT(" ",20)),21,20)))),0)&gt;$W2656,"Late","Same day"))</f>
        <v/>
      </c>
      <c r="AF2656" s="26" t="str">
        <f aca="false">IF($A2656="","",IFERROR(INDEX(Validation!$C$193:$C$217,MATCH($A2656,Validation!$A$193:$A$217,0)),IF(COUNTIF(Validation!$U$19:$U$178,$Z2656)&gt;0,$Z2656,IF(COUNTIF(Validation!$S$19:$S$178,$AI2656)=1,INDEX(Validation!$U$19:$U$178,MATCH($AI2656,Validation!$S$19:$S$178,0)),$Z2656))))</f>
        <v/>
      </c>
      <c r="AG2656" s="27" t="str">
        <f aca="false">IF(COUNTA($A2656:$U2656)=0,"",IF($A2656="","No name",IF($F2656="","No date",IF($W2656=0,"Date ilegible",IF(NOT(ISNUMBER($N2656)),"Hours no numéricas",IF($AA2656="NO MATCH","Person no identificada","OK"))))))</f>
        <v/>
      </c>
      <c r="AH2656" s="27" t="str">
        <f aca="false">IF($W2656=0,"No date",IF($W2656&lt;Validation!$B$3,"Before period",IF($W2656&gt;Validation!$C$3,"After period","In period")))</f>
        <v>No date</v>
      </c>
      <c r="AI2656" s="26" t="str">
        <f aca="false">IF($Y2656="","",TRIM(RIGHT(SUBSTITUTE($Y2656," ",REPT(" ",50)),50)))</f>
        <v/>
      </c>
      <c r="AJ2656" s="27" t="str">
        <f aca="false">IF($A2656="","",IF(NOT(ISERROR(MATCH($A2656,Validation!$A$193:$A$217,0))),"Manual mapping",IF(COUNTIF(Validation!$U$19:$U$178,$Z2656)&gt;0,"Direct",IF(COUNTIF(Validation!$S$19:$S$178,$AI2656)=1,"By surname","Unresolved"))))</f>
        <v/>
      </c>
      <c r="AK2656" s="28" t="str">
        <f aca="false">IF($L2656="","",IF(MATCH($L2656,$L$2:$L$3000,0)&lt;&gt;ROW()-1,"",COUNT($AK$1:$AK2655)+1))</f>
        <v/>
      </c>
      <c r="AL2656" s="28" t="str">
        <f aca="false">IF($G2656="","",IF(MATCH($G2656,$G$2:$G$3000,0)&lt;&gt;ROW()-1,"",COUNT($AL$1:$AL2655)+1))</f>
        <v/>
      </c>
      <c r="AM2656" s="28" t="str">
        <f aca="false">IF($H2656="","",IF(MATCH($H2656,$H$2:$H$3000,0)&lt;&gt;ROW()-1,"",COUNT($AM$1:$AM2655)+1))</f>
        <v/>
      </c>
      <c r="AN2656" s="28" t="str">
        <f aca="false">IF($I2656="","",IF(MATCH($I2656,$I$2:$I$3000,0)&lt;&gt;ROW()-1,"",COUNT($AN$1:$AN2655)+1))</f>
        <v/>
      </c>
      <c r="AO2656" s="28" t="str">
        <f aca="false">IF($Q2656="","",IF(MATCH($Q2656,$Q$2:$Q$3000,0)&lt;&gt;ROW()-1,"",COUNT($AO$1:$AO2655)+1))</f>
        <v/>
      </c>
    </row>
    <row r="2657" customFormat="false" ht="12.75" hidden="false" customHeight="true" outlineLevel="0" collapsed="false">
      <c r="W2657" s="24" t="n">
        <f aca="false">IF($F2657="",0,IFERROR(IF(ISNUMBER($F2657),INT($F2657),DATE(VALUE(MID(SUBSTITUTE(LEFT($F2657,FIND(" ",$F2657&amp;" ")-1),"/",REPT(" ",20)),41,20)),VALUE(LEFT(SUBSTITUTE(LEFT($F2657,FIND(" ",$F2657&amp;" ")-1),"/",REPT(" ",20)),20)),VALUE(MID(SUBSTITUTE(LEFT($F2657,FIND(" ",$F2657&amp;" ")-1),"/",REPT(" ",20)),21,20)))),0))</f>
        <v>0</v>
      </c>
      <c r="X2657" s="25" t="str">
        <f aca="false">IF(ISNUMBER($N2657),$N2657*Validation!$B$5,"")</f>
        <v/>
      </c>
      <c r="Y2657" s="26" t="str">
        <f aca="false">IF($A2657="","",SUBSTITUTE(SUBSTITUTE(SUBSTITUTE(SUBSTITUTE(SUBSTITUTE(SUBSTITUTE(SUBSTITUTE(UPPER(TRIM($A2657)),"Á","A"),"É","E"),"Í","I"),"Ó","O"),"Ú","U"),"Ñ","N"),"Ü","U"))</f>
        <v/>
      </c>
      <c r="Z2657" s="26" t="str">
        <f aca="false">IF($Y2657="","",LEFT($Y2657,1)&amp;" "&amp;TRIM(RIGHT(SUBSTITUTE($Y2657," ",REPT(" ",50)),50)))</f>
        <v/>
      </c>
      <c r="AA2657" s="27" t="str">
        <f aca="false">IF($AF2657="","",IF(COUNTIF(Validation!$U$19:$U$178,$AF2657)&gt;0,"OK","NO MATCH"))</f>
        <v/>
      </c>
      <c r="AB2657" s="27" t="str">
        <f aca="false">IF($W2657=0,"",IF(AND($W2657&gt;=Validation!$B$3,$W2657&lt;=Validation!$C$3),"Yes","No"))</f>
        <v/>
      </c>
      <c r="AC2657" s="26" t="str">
        <f aca="false">IF($A2657="","",$AF2657&amp;"|"&amp;TEXT($W2657,"yyyy-mm-dd")&amp;"|"&amp;$J2657&amp;"|"&amp;$N2657)</f>
        <v/>
      </c>
      <c r="AD2657" s="27" t="str">
        <f aca="false">IF($AC2657="","",IF(COUNTIF($AC$2:$AC$3000,$AC2657)&gt;1,"REVIEW","OK"))</f>
        <v/>
      </c>
      <c r="AE2657" s="27" t="str">
        <f aca="false">IF(OR($W2657=0,$O2657=""),"",IF(IFERROR(IF(ISNUMBER($O2657),INT($O2657),DATE(VALUE(MID(SUBSTITUTE(LEFT($O2657,FIND(" ",$O2657&amp;" ")-1),"/",REPT(" ",20)),41,20)),VALUE(LEFT(SUBSTITUTE(LEFT($O2657,FIND(" ",$O2657&amp;" ")-1),"/",REPT(" ",20)),20)),VALUE(MID(SUBSTITUTE(LEFT($O2657,FIND(" ",$O2657&amp;" ")-1),"/",REPT(" ",20)),21,20)))),0)&gt;$W2657,"Late","Same day"))</f>
        <v/>
      </c>
      <c r="AF2657" s="26" t="str">
        <f aca="false">IF($A2657="","",IFERROR(INDEX(Validation!$C$193:$C$217,MATCH($A2657,Validation!$A$193:$A$217,0)),IF(COUNTIF(Validation!$U$19:$U$178,$Z2657)&gt;0,$Z2657,IF(COUNTIF(Validation!$S$19:$S$178,$AI2657)=1,INDEX(Validation!$U$19:$U$178,MATCH($AI2657,Validation!$S$19:$S$178,0)),$Z2657))))</f>
        <v/>
      </c>
      <c r="AG2657" s="27" t="str">
        <f aca="false">IF(COUNTA($A2657:$U2657)=0,"",IF($A2657="","No name",IF($F2657="","No date",IF($W2657=0,"Date ilegible",IF(NOT(ISNUMBER($N2657)),"Hours no numéricas",IF($AA2657="NO MATCH","Person no identificada","OK"))))))</f>
        <v/>
      </c>
      <c r="AH2657" s="27" t="str">
        <f aca="false">IF($W2657=0,"No date",IF($W2657&lt;Validation!$B$3,"Before period",IF($W2657&gt;Validation!$C$3,"After period","In period")))</f>
        <v>No date</v>
      </c>
      <c r="AI2657" s="26" t="str">
        <f aca="false">IF($Y2657="","",TRIM(RIGHT(SUBSTITUTE($Y2657," ",REPT(" ",50)),50)))</f>
        <v/>
      </c>
      <c r="AJ2657" s="27" t="str">
        <f aca="false">IF($A2657="","",IF(NOT(ISERROR(MATCH($A2657,Validation!$A$193:$A$217,0))),"Manual mapping",IF(COUNTIF(Validation!$U$19:$U$178,$Z2657)&gt;0,"Direct",IF(COUNTIF(Validation!$S$19:$S$178,$AI2657)=1,"By surname","Unresolved"))))</f>
        <v/>
      </c>
      <c r="AK2657" s="28" t="str">
        <f aca="false">IF($L2657="","",IF(MATCH($L2657,$L$2:$L$3000,0)&lt;&gt;ROW()-1,"",COUNT($AK$1:$AK2656)+1))</f>
        <v/>
      </c>
      <c r="AL2657" s="28" t="str">
        <f aca="false">IF($G2657="","",IF(MATCH($G2657,$G$2:$G$3000,0)&lt;&gt;ROW()-1,"",COUNT($AL$1:$AL2656)+1))</f>
        <v/>
      </c>
      <c r="AM2657" s="28" t="str">
        <f aca="false">IF($H2657="","",IF(MATCH($H2657,$H$2:$H$3000,0)&lt;&gt;ROW()-1,"",COUNT($AM$1:$AM2656)+1))</f>
        <v/>
      </c>
      <c r="AN2657" s="28" t="str">
        <f aca="false">IF($I2657="","",IF(MATCH($I2657,$I$2:$I$3000,0)&lt;&gt;ROW()-1,"",COUNT($AN$1:$AN2656)+1))</f>
        <v/>
      </c>
      <c r="AO2657" s="28" t="str">
        <f aca="false">IF($Q2657="","",IF(MATCH($Q2657,$Q$2:$Q$3000,0)&lt;&gt;ROW()-1,"",COUNT($AO$1:$AO2656)+1))</f>
        <v/>
      </c>
    </row>
    <row r="2658" customFormat="false" ht="12.75" hidden="false" customHeight="true" outlineLevel="0" collapsed="false">
      <c r="W2658" s="24" t="n">
        <f aca="false">IF($F2658="",0,IFERROR(IF(ISNUMBER($F2658),INT($F2658),DATE(VALUE(MID(SUBSTITUTE(LEFT($F2658,FIND(" ",$F2658&amp;" ")-1),"/",REPT(" ",20)),41,20)),VALUE(LEFT(SUBSTITUTE(LEFT($F2658,FIND(" ",$F2658&amp;" ")-1),"/",REPT(" ",20)),20)),VALUE(MID(SUBSTITUTE(LEFT($F2658,FIND(" ",$F2658&amp;" ")-1),"/",REPT(" ",20)),21,20)))),0))</f>
        <v>0</v>
      </c>
      <c r="X2658" s="25" t="str">
        <f aca="false">IF(ISNUMBER($N2658),$N2658*Validation!$B$5,"")</f>
        <v/>
      </c>
      <c r="Y2658" s="26" t="str">
        <f aca="false">IF($A2658="","",SUBSTITUTE(SUBSTITUTE(SUBSTITUTE(SUBSTITUTE(SUBSTITUTE(SUBSTITUTE(SUBSTITUTE(UPPER(TRIM($A2658)),"Á","A"),"É","E"),"Í","I"),"Ó","O"),"Ú","U"),"Ñ","N"),"Ü","U"))</f>
        <v/>
      </c>
      <c r="Z2658" s="26" t="str">
        <f aca="false">IF($Y2658="","",LEFT($Y2658,1)&amp;" "&amp;TRIM(RIGHT(SUBSTITUTE($Y2658," ",REPT(" ",50)),50)))</f>
        <v/>
      </c>
      <c r="AA2658" s="27" t="str">
        <f aca="false">IF($AF2658="","",IF(COUNTIF(Validation!$U$19:$U$178,$AF2658)&gt;0,"OK","NO MATCH"))</f>
        <v/>
      </c>
      <c r="AB2658" s="27" t="str">
        <f aca="false">IF($W2658=0,"",IF(AND($W2658&gt;=Validation!$B$3,$W2658&lt;=Validation!$C$3),"Yes","No"))</f>
        <v/>
      </c>
      <c r="AC2658" s="26" t="str">
        <f aca="false">IF($A2658="","",$AF2658&amp;"|"&amp;TEXT($W2658,"yyyy-mm-dd")&amp;"|"&amp;$J2658&amp;"|"&amp;$N2658)</f>
        <v/>
      </c>
      <c r="AD2658" s="27" t="str">
        <f aca="false">IF($AC2658="","",IF(COUNTIF($AC$2:$AC$3000,$AC2658)&gt;1,"REVIEW","OK"))</f>
        <v/>
      </c>
      <c r="AE2658" s="27" t="str">
        <f aca="false">IF(OR($W2658=0,$O2658=""),"",IF(IFERROR(IF(ISNUMBER($O2658),INT($O2658),DATE(VALUE(MID(SUBSTITUTE(LEFT($O2658,FIND(" ",$O2658&amp;" ")-1),"/",REPT(" ",20)),41,20)),VALUE(LEFT(SUBSTITUTE(LEFT($O2658,FIND(" ",$O2658&amp;" ")-1),"/",REPT(" ",20)),20)),VALUE(MID(SUBSTITUTE(LEFT($O2658,FIND(" ",$O2658&amp;" ")-1),"/",REPT(" ",20)),21,20)))),0)&gt;$W2658,"Late","Same day"))</f>
        <v/>
      </c>
      <c r="AF2658" s="26" t="str">
        <f aca="false">IF($A2658="","",IFERROR(INDEX(Validation!$C$193:$C$217,MATCH($A2658,Validation!$A$193:$A$217,0)),IF(COUNTIF(Validation!$U$19:$U$178,$Z2658)&gt;0,$Z2658,IF(COUNTIF(Validation!$S$19:$S$178,$AI2658)=1,INDEX(Validation!$U$19:$U$178,MATCH($AI2658,Validation!$S$19:$S$178,0)),$Z2658))))</f>
        <v/>
      </c>
      <c r="AG2658" s="27" t="str">
        <f aca="false">IF(COUNTA($A2658:$U2658)=0,"",IF($A2658="","No name",IF($F2658="","No date",IF($W2658=0,"Date ilegible",IF(NOT(ISNUMBER($N2658)),"Hours no numéricas",IF($AA2658="NO MATCH","Person no identificada","OK"))))))</f>
        <v/>
      </c>
      <c r="AH2658" s="27" t="str">
        <f aca="false">IF($W2658=0,"No date",IF($W2658&lt;Validation!$B$3,"Before period",IF($W2658&gt;Validation!$C$3,"After period","In period")))</f>
        <v>No date</v>
      </c>
      <c r="AI2658" s="26" t="str">
        <f aca="false">IF($Y2658="","",TRIM(RIGHT(SUBSTITUTE($Y2658," ",REPT(" ",50)),50)))</f>
        <v/>
      </c>
      <c r="AJ2658" s="27" t="str">
        <f aca="false">IF($A2658="","",IF(NOT(ISERROR(MATCH($A2658,Validation!$A$193:$A$217,0))),"Manual mapping",IF(COUNTIF(Validation!$U$19:$U$178,$Z2658)&gt;0,"Direct",IF(COUNTIF(Validation!$S$19:$S$178,$AI2658)=1,"By surname","Unresolved"))))</f>
        <v/>
      </c>
      <c r="AK2658" s="28" t="str">
        <f aca="false">IF($L2658="","",IF(MATCH($L2658,$L$2:$L$3000,0)&lt;&gt;ROW()-1,"",COUNT($AK$1:$AK2657)+1))</f>
        <v/>
      </c>
      <c r="AL2658" s="28" t="str">
        <f aca="false">IF($G2658="","",IF(MATCH($G2658,$G$2:$G$3000,0)&lt;&gt;ROW()-1,"",COUNT($AL$1:$AL2657)+1))</f>
        <v/>
      </c>
      <c r="AM2658" s="28" t="str">
        <f aca="false">IF($H2658="","",IF(MATCH($H2658,$H$2:$H$3000,0)&lt;&gt;ROW()-1,"",COUNT($AM$1:$AM2657)+1))</f>
        <v/>
      </c>
      <c r="AN2658" s="28" t="str">
        <f aca="false">IF($I2658="","",IF(MATCH($I2658,$I$2:$I$3000,0)&lt;&gt;ROW()-1,"",COUNT($AN$1:$AN2657)+1))</f>
        <v/>
      </c>
      <c r="AO2658" s="28" t="str">
        <f aca="false">IF($Q2658="","",IF(MATCH($Q2658,$Q$2:$Q$3000,0)&lt;&gt;ROW()-1,"",COUNT($AO$1:$AO2657)+1))</f>
        <v/>
      </c>
    </row>
    <row r="2659" customFormat="false" ht="12.75" hidden="false" customHeight="true" outlineLevel="0" collapsed="false">
      <c r="W2659" s="24" t="n">
        <f aca="false">IF($F2659="",0,IFERROR(IF(ISNUMBER($F2659),INT($F2659),DATE(VALUE(MID(SUBSTITUTE(LEFT($F2659,FIND(" ",$F2659&amp;" ")-1),"/",REPT(" ",20)),41,20)),VALUE(LEFT(SUBSTITUTE(LEFT($F2659,FIND(" ",$F2659&amp;" ")-1),"/",REPT(" ",20)),20)),VALUE(MID(SUBSTITUTE(LEFT($F2659,FIND(" ",$F2659&amp;" ")-1),"/",REPT(" ",20)),21,20)))),0))</f>
        <v>0</v>
      </c>
      <c r="X2659" s="25" t="str">
        <f aca="false">IF(ISNUMBER($N2659),$N2659*Validation!$B$5,"")</f>
        <v/>
      </c>
      <c r="Y2659" s="26" t="str">
        <f aca="false">IF($A2659="","",SUBSTITUTE(SUBSTITUTE(SUBSTITUTE(SUBSTITUTE(SUBSTITUTE(SUBSTITUTE(SUBSTITUTE(UPPER(TRIM($A2659)),"Á","A"),"É","E"),"Í","I"),"Ó","O"),"Ú","U"),"Ñ","N"),"Ü","U"))</f>
        <v/>
      </c>
      <c r="Z2659" s="26" t="str">
        <f aca="false">IF($Y2659="","",LEFT($Y2659,1)&amp;" "&amp;TRIM(RIGHT(SUBSTITUTE($Y2659," ",REPT(" ",50)),50)))</f>
        <v/>
      </c>
      <c r="AA2659" s="27" t="str">
        <f aca="false">IF($AF2659="","",IF(COUNTIF(Validation!$U$19:$U$178,$AF2659)&gt;0,"OK","NO MATCH"))</f>
        <v/>
      </c>
      <c r="AB2659" s="27" t="str">
        <f aca="false">IF($W2659=0,"",IF(AND($W2659&gt;=Validation!$B$3,$W2659&lt;=Validation!$C$3),"Yes","No"))</f>
        <v/>
      </c>
      <c r="AC2659" s="26" t="str">
        <f aca="false">IF($A2659="","",$AF2659&amp;"|"&amp;TEXT($W2659,"yyyy-mm-dd")&amp;"|"&amp;$J2659&amp;"|"&amp;$N2659)</f>
        <v/>
      </c>
      <c r="AD2659" s="27" t="str">
        <f aca="false">IF($AC2659="","",IF(COUNTIF($AC$2:$AC$3000,$AC2659)&gt;1,"REVIEW","OK"))</f>
        <v/>
      </c>
      <c r="AE2659" s="27" t="str">
        <f aca="false">IF(OR($W2659=0,$O2659=""),"",IF(IFERROR(IF(ISNUMBER($O2659),INT($O2659),DATE(VALUE(MID(SUBSTITUTE(LEFT($O2659,FIND(" ",$O2659&amp;" ")-1),"/",REPT(" ",20)),41,20)),VALUE(LEFT(SUBSTITUTE(LEFT($O2659,FIND(" ",$O2659&amp;" ")-1),"/",REPT(" ",20)),20)),VALUE(MID(SUBSTITUTE(LEFT($O2659,FIND(" ",$O2659&amp;" ")-1),"/",REPT(" ",20)),21,20)))),0)&gt;$W2659,"Late","Same day"))</f>
        <v/>
      </c>
      <c r="AF2659" s="26" t="str">
        <f aca="false">IF($A2659="","",IFERROR(INDEX(Validation!$C$193:$C$217,MATCH($A2659,Validation!$A$193:$A$217,0)),IF(COUNTIF(Validation!$U$19:$U$178,$Z2659)&gt;0,$Z2659,IF(COUNTIF(Validation!$S$19:$S$178,$AI2659)=1,INDEX(Validation!$U$19:$U$178,MATCH($AI2659,Validation!$S$19:$S$178,0)),$Z2659))))</f>
        <v/>
      </c>
      <c r="AG2659" s="27" t="str">
        <f aca="false">IF(COUNTA($A2659:$U2659)=0,"",IF($A2659="","No name",IF($F2659="","No date",IF($W2659=0,"Date ilegible",IF(NOT(ISNUMBER($N2659)),"Hours no numéricas",IF($AA2659="NO MATCH","Person no identificada","OK"))))))</f>
        <v/>
      </c>
      <c r="AH2659" s="27" t="str">
        <f aca="false">IF($W2659=0,"No date",IF($W2659&lt;Validation!$B$3,"Before period",IF($W2659&gt;Validation!$C$3,"After period","In period")))</f>
        <v>No date</v>
      </c>
      <c r="AI2659" s="26" t="str">
        <f aca="false">IF($Y2659="","",TRIM(RIGHT(SUBSTITUTE($Y2659," ",REPT(" ",50)),50)))</f>
        <v/>
      </c>
      <c r="AJ2659" s="27" t="str">
        <f aca="false">IF($A2659="","",IF(NOT(ISERROR(MATCH($A2659,Validation!$A$193:$A$217,0))),"Manual mapping",IF(COUNTIF(Validation!$U$19:$U$178,$Z2659)&gt;0,"Direct",IF(COUNTIF(Validation!$S$19:$S$178,$AI2659)=1,"By surname","Unresolved"))))</f>
        <v/>
      </c>
      <c r="AK2659" s="28" t="str">
        <f aca="false">IF($L2659="","",IF(MATCH($L2659,$L$2:$L$3000,0)&lt;&gt;ROW()-1,"",COUNT($AK$1:$AK2658)+1))</f>
        <v/>
      </c>
      <c r="AL2659" s="28" t="str">
        <f aca="false">IF($G2659="","",IF(MATCH($G2659,$G$2:$G$3000,0)&lt;&gt;ROW()-1,"",COUNT($AL$1:$AL2658)+1))</f>
        <v/>
      </c>
      <c r="AM2659" s="28" t="str">
        <f aca="false">IF($H2659="","",IF(MATCH($H2659,$H$2:$H$3000,0)&lt;&gt;ROW()-1,"",COUNT($AM$1:$AM2658)+1))</f>
        <v/>
      </c>
      <c r="AN2659" s="28" t="str">
        <f aca="false">IF($I2659="","",IF(MATCH($I2659,$I$2:$I$3000,0)&lt;&gt;ROW()-1,"",COUNT($AN$1:$AN2658)+1))</f>
        <v/>
      </c>
      <c r="AO2659" s="28" t="str">
        <f aca="false">IF($Q2659="","",IF(MATCH($Q2659,$Q$2:$Q$3000,0)&lt;&gt;ROW()-1,"",COUNT($AO$1:$AO2658)+1))</f>
        <v/>
      </c>
    </row>
    <row r="2660" customFormat="false" ht="12.75" hidden="false" customHeight="true" outlineLevel="0" collapsed="false">
      <c r="W2660" s="24" t="n">
        <f aca="false">IF($F2660="",0,IFERROR(IF(ISNUMBER($F2660),INT($F2660),DATE(VALUE(MID(SUBSTITUTE(LEFT($F2660,FIND(" ",$F2660&amp;" ")-1),"/",REPT(" ",20)),41,20)),VALUE(LEFT(SUBSTITUTE(LEFT($F2660,FIND(" ",$F2660&amp;" ")-1),"/",REPT(" ",20)),20)),VALUE(MID(SUBSTITUTE(LEFT($F2660,FIND(" ",$F2660&amp;" ")-1),"/",REPT(" ",20)),21,20)))),0))</f>
        <v>0</v>
      </c>
      <c r="X2660" s="25" t="str">
        <f aca="false">IF(ISNUMBER($N2660),$N2660*Validation!$B$5,"")</f>
        <v/>
      </c>
      <c r="Y2660" s="26" t="str">
        <f aca="false">IF($A2660="","",SUBSTITUTE(SUBSTITUTE(SUBSTITUTE(SUBSTITUTE(SUBSTITUTE(SUBSTITUTE(SUBSTITUTE(UPPER(TRIM($A2660)),"Á","A"),"É","E"),"Í","I"),"Ó","O"),"Ú","U"),"Ñ","N"),"Ü","U"))</f>
        <v/>
      </c>
      <c r="Z2660" s="26" t="str">
        <f aca="false">IF($Y2660="","",LEFT($Y2660,1)&amp;" "&amp;TRIM(RIGHT(SUBSTITUTE($Y2660," ",REPT(" ",50)),50)))</f>
        <v/>
      </c>
      <c r="AA2660" s="27" t="str">
        <f aca="false">IF($AF2660="","",IF(COUNTIF(Validation!$U$19:$U$178,$AF2660)&gt;0,"OK","NO MATCH"))</f>
        <v/>
      </c>
      <c r="AB2660" s="27" t="str">
        <f aca="false">IF($W2660=0,"",IF(AND($W2660&gt;=Validation!$B$3,$W2660&lt;=Validation!$C$3),"Yes","No"))</f>
        <v/>
      </c>
      <c r="AC2660" s="26" t="str">
        <f aca="false">IF($A2660="","",$AF2660&amp;"|"&amp;TEXT($W2660,"yyyy-mm-dd")&amp;"|"&amp;$J2660&amp;"|"&amp;$N2660)</f>
        <v/>
      </c>
      <c r="AD2660" s="27" t="str">
        <f aca="false">IF($AC2660="","",IF(COUNTIF($AC$2:$AC$3000,$AC2660)&gt;1,"REVIEW","OK"))</f>
        <v/>
      </c>
      <c r="AE2660" s="27" t="str">
        <f aca="false">IF(OR($W2660=0,$O2660=""),"",IF(IFERROR(IF(ISNUMBER($O2660),INT($O2660),DATE(VALUE(MID(SUBSTITUTE(LEFT($O2660,FIND(" ",$O2660&amp;" ")-1),"/",REPT(" ",20)),41,20)),VALUE(LEFT(SUBSTITUTE(LEFT($O2660,FIND(" ",$O2660&amp;" ")-1),"/",REPT(" ",20)),20)),VALUE(MID(SUBSTITUTE(LEFT($O2660,FIND(" ",$O2660&amp;" ")-1),"/",REPT(" ",20)),21,20)))),0)&gt;$W2660,"Late","Same day"))</f>
        <v/>
      </c>
      <c r="AF2660" s="26" t="str">
        <f aca="false">IF($A2660="","",IFERROR(INDEX(Validation!$C$193:$C$217,MATCH($A2660,Validation!$A$193:$A$217,0)),IF(COUNTIF(Validation!$U$19:$U$178,$Z2660)&gt;0,$Z2660,IF(COUNTIF(Validation!$S$19:$S$178,$AI2660)=1,INDEX(Validation!$U$19:$U$178,MATCH($AI2660,Validation!$S$19:$S$178,0)),$Z2660))))</f>
        <v/>
      </c>
      <c r="AG2660" s="27" t="str">
        <f aca="false">IF(COUNTA($A2660:$U2660)=0,"",IF($A2660="","No name",IF($F2660="","No date",IF($W2660=0,"Date ilegible",IF(NOT(ISNUMBER($N2660)),"Hours no numéricas",IF($AA2660="NO MATCH","Person no identificada","OK"))))))</f>
        <v/>
      </c>
      <c r="AH2660" s="27" t="str">
        <f aca="false">IF($W2660=0,"No date",IF($W2660&lt;Validation!$B$3,"Before period",IF($W2660&gt;Validation!$C$3,"After period","In period")))</f>
        <v>No date</v>
      </c>
      <c r="AI2660" s="26" t="str">
        <f aca="false">IF($Y2660="","",TRIM(RIGHT(SUBSTITUTE($Y2660," ",REPT(" ",50)),50)))</f>
        <v/>
      </c>
      <c r="AJ2660" s="27" t="str">
        <f aca="false">IF($A2660="","",IF(NOT(ISERROR(MATCH($A2660,Validation!$A$193:$A$217,0))),"Manual mapping",IF(COUNTIF(Validation!$U$19:$U$178,$Z2660)&gt;0,"Direct",IF(COUNTIF(Validation!$S$19:$S$178,$AI2660)=1,"By surname","Unresolved"))))</f>
        <v/>
      </c>
      <c r="AK2660" s="28" t="str">
        <f aca="false">IF($L2660="","",IF(MATCH($L2660,$L$2:$L$3000,0)&lt;&gt;ROW()-1,"",COUNT($AK$1:$AK2659)+1))</f>
        <v/>
      </c>
      <c r="AL2660" s="28" t="str">
        <f aca="false">IF($G2660="","",IF(MATCH($G2660,$G$2:$G$3000,0)&lt;&gt;ROW()-1,"",COUNT($AL$1:$AL2659)+1))</f>
        <v/>
      </c>
      <c r="AM2660" s="28" t="str">
        <f aca="false">IF($H2660="","",IF(MATCH($H2660,$H$2:$H$3000,0)&lt;&gt;ROW()-1,"",COUNT($AM$1:$AM2659)+1))</f>
        <v/>
      </c>
      <c r="AN2660" s="28" t="str">
        <f aca="false">IF($I2660="","",IF(MATCH($I2660,$I$2:$I$3000,0)&lt;&gt;ROW()-1,"",COUNT($AN$1:$AN2659)+1))</f>
        <v/>
      </c>
      <c r="AO2660" s="28" t="str">
        <f aca="false">IF($Q2660="","",IF(MATCH($Q2660,$Q$2:$Q$3000,0)&lt;&gt;ROW()-1,"",COUNT($AO$1:$AO2659)+1))</f>
        <v/>
      </c>
    </row>
    <row r="2661" customFormat="false" ht="12.75" hidden="false" customHeight="true" outlineLevel="0" collapsed="false">
      <c r="W2661" s="24" t="n">
        <f aca="false">IF($F2661="",0,IFERROR(IF(ISNUMBER($F2661),INT($F2661),DATE(VALUE(MID(SUBSTITUTE(LEFT($F2661,FIND(" ",$F2661&amp;" ")-1),"/",REPT(" ",20)),41,20)),VALUE(LEFT(SUBSTITUTE(LEFT($F2661,FIND(" ",$F2661&amp;" ")-1),"/",REPT(" ",20)),20)),VALUE(MID(SUBSTITUTE(LEFT($F2661,FIND(" ",$F2661&amp;" ")-1),"/",REPT(" ",20)),21,20)))),0))</f>
        <v>0</v>
      </c>
      <c r="X2661" s="25" t="str">
        <f aca="false">IF(ISNUMBER($N2661),$N2661*Validation!$B$5,"")</f>
        <v/>
      </c>
      <c r="Y2661" s="26" t="str">
        <f aca="false">IF($A2661="","",SUBSTITUTE(SUBSTITUTE(SUBSTITUTE(SUBSTITUTE(SUBSTITUTE(SUBSTITUTE(SUBSTITUTE(UPPER(TRIM($A2661)),"Á","A"),"É","E"),"Í","I"),"Ó","O"),"Ú","U"),"Ñ","N"),"Ü","U"))</f>
        <v/>
      </c>
      <c r="Z2661" s="26" t="str">
        <f aca="false">IF($Y2661="","",LEFT($Y2661,1)&amp;" "&amp;TRIM(RIGHT(SUBSTITUTE($Y2661," ",REPT(" ",50)),50)))</f>
        <v/>
      </c>
      <c r="AA2661" s="27" t="str">
        <f aca="false">IF($AF2661="","",IF(COUNTIF(Validation!$U$19:$U$178,$AF2661)&gt;0,"OK","NO MATCH"))</f>
        <v/>
      </c>
      <c r="AB2661" s="27" t="str">
        <f aca="false">IF($W2661=0,"",IF(AND($W2661&gt;=Validation!$B$3,$W2661&lt;=Validation!$C$3),"Yes","No"))</f>
        <v/>
      </c>
      <c r="AC2661" s="26" t="str">
        <f aca="false">IF($A2661="","",$AF2661&amp;"|"&amp;TEXT($W2661,"yyyy-mm-dd")&amp;"|"&amp;$J2661&amp;"|"&amp;$N2661)</f>
        <v/>
      </c>
      <c r="AD2661" s="27" t="str">
        <f aca="false">IF($AC2661="","",IF(COUNTIF($AC$2:$AC$3000,$AC2661)&gt;1,"REVIEW","OK"))</f>
        <v/>
      </c>
      <c r="AE2661" s="27" t="str">
        <f aca="false">IF(OR($W2661=0,$O2661=""),"",IF(IFERROR(IF(ISNUMBER($O2661),INT($O2661),DATE(VALUE(MID(SUBSTITUTE(LEFT($O2661,FIND(" ",$O2661&amp;" ")-1),"/",REPT(" ",20)),41,20)),VALUE(LEFT(SUBSTITUTE(LEFT($O2661,FIND(" ",$O2661&amp;" ")-1),"/",REPT(" ",20)),20)),VALUE(MID(SUBSTITUTE(LEFT($O2661,FIND(" ",$O2661&amp;" ")-1),"/",REPT(" ",20)),21,20)))),0)&gt;$W2661,"Late","Same day"))</f>
        <v/>
      </c>
      <c r="AF2661" s="26" t="str">
        <f aca="false">IF($A2661="","",IFERROR(INDEX(Validation!$C$193:$C$217,MATCH($A2661,Validation!$A$193:$A$217,0)),IF(COUNTIF(Validation!$U$19:$U$178,$Z2661)&gt;0,$Z2661,IF(COUNTIF(Validation!$S$19:$S$178,$AI2661)=1,INDEX(Validation!$U$19:$U$178,MATCH($AI2661,Validation!$S$19:$S$178,0)),$Z2661))))</f>
        <v/>
      </c>
      <c r="AG2661" s="27" t="str">
        <f aca="false">IF(COUNTA($A2661:$U2661)=0,"",IF($A2661="","No name",IF($F2661="","No date",IF($W2661=0,"Date ilegible",IF(NOT(ISNUMBER($N2661)),"Hours no numéricas",IF($AA2661="NO MATCH","Person no identificada","OK"))))))</f>
        <v/>
      </c>
      <c r="AH2661" s="27" t="str">
        <f aca="false">IF($W2661=0,"No date",IF($W2661&lt;Validation!$B$3,"Before period",IF($W2661&gt;Validation!$C$3,"After period","In period")))</f>
        <v>No date</v>
      </c>
      <c r="AI2661" s="26" t="str">
        <f aca="false">IF($Y2661="","",TRIM(RIGHT(SUBSTITUTE($Y2661," ",REPT(" ",50)),50)))</f>
        <v/>
      </c>
      <c r="AJ2661" s="27" t="str">
        <f aca="false">IF($A2661="","",IF(NOT(ISERROR(MATCH($A2661,Validation!$A$193:$A$217,0))),"Manual mapping",IF(COUNTIF(Validation!$U$19:$U$178,$Z2661)&gt;0,"Direct",IF(COUNTIF(Validation!$S$19:$S$178,$AI2661)=1,"By surname","Unresolved"))))</f>
        <v/>
      </c>
      <c r="AK2661" s="28" t="str">
        <f aca="false">IF($L2661="","",IF(MATCH($L2661,$L$2:$L$3000,0)&lt;&gt;ROW()-1,"",COUNT($AK$1:$AK2660)+1))</f>
        <v/>
      </c>
      <c r="AL2661" s="28" t="str">
        <f aca="false">IF($G2661="","",IF(MATCH($G2661,$G$2:$G$3000,0)&lt;&gt;ROW()-1,"",COUNT($AL$1:$AL2660)+1))</f>
        <v/>
      </c>
      <c r="AM2661" s="28" t="str">
        <f aca="false">IF($H2661="","",IF(MATCH($H2661,$H$2:$H$3000,0)&lt;&gt;ROW()-1,"",COUNT($AM$1:$AM2660)+1))</f>
        <v/>
      </c>
      <c r="AN2661" s="28" t="str">
        <f aca="false">IF($I2661="","",IF(MATCH($I2661,$I$2:$I$3000,0)&lt;&gt;ROW()-1,"",COUNT($AN$1:$AN2660)+1))</f>
        <v/>
      </c>
      <c r="AO2661" s="28" t="str">
        <f aca="false">IF($Q2661="","",IF(MATCH($Q2661,$Q$2:$Q$3000,0)&lt;&gt;ROW()-1,"",COUNT($AO$1:$AO2660)+1))</f>
        <v/>
      </c>
    </row>
    <row r="2662" customFormat="false" ht="12.75" hidden="false" customHeight="true" outlineLevel="0" collapsed="false">
      <c r="W2662" s="24" t="n">
        <f aca="false">IF($F2662="",0,IFERROR(IF(ISNUMBER($F2662),INT($F2662),DATE(VALUE(MID(SUBSTITUTE(LEFT($F2662,FIND(" ",$F2662&amp;" ")-1),"/",REPT(" ",20)),41,20)),VALUE(LEFT(SUBSTITUTE(LEFT($F2662,FIND(" ",$F2662&amp;" ")-1),"/",REPT(" ",20)),20)),VALUE(MID(SUBSTITUTE(LEFT($F2662,FIND(" ",$F2662&amp;" ")-1),"/",REPT(" ",20)),21,20)))),0))</f>
        <v>0</v>
      </c>
      <c r="X2662" s="25" t="str">
        <f aca="false">IF(ISNUMBER($N2662),$N2662*Validation!$B$5,"")</f>
        <v/>
      </c>
      <c r="Y2662" s="26" t="str">
        <f aca="false">IF($A2662="","",SUBSTITUTE(SUBSTITUTE(SUBSTITUTE(SUBSTITUTE(SUBSTITUTE(SUBSTITUTE(SUBSTITUTE(UPPER(TRIM($A2662)),"Á","A"),"É","E"),"Í","I"),"Ó","O"),"Ú","U"),"Ñ","N"),"Ü","U"))</f>
        <v/>
      </c>
      <c r="Z2662" s="26" t="str">
        <f aca="false">IF($Y2662="","",LEFT($Y2662,1)&amp;" "&amp;TRIM(RIGHT(SUBSTITUTE($Y2662," ",REPT(" ",50)),50)))</f>
        <v/>
      </c>
      <c r="AA2662" s="27" t="str">
        <f aca="false">IF($AF2662="","",IF(COUNTIF(Validation!$U$19:$U$178,$AF2662)&gt;0,"OK","NO MATCH"))</f>
        <v/>
      </c>
      <c r="AB2662" s="27" t="str">
        <f aca="false">IF($W2662=0,"",IF(AND($W2662&gt;=Validation!$B$3,$W2662&lt;=Validation!$C$3),"Yes","No"))</f>
        <v/>
      </c>
      <c r="AC2662" s="26" t="str">
        <f aca="false">IF($A2662="","",$AF2662&amp;"|"&amp;TEXT($W2662,"yyyy-mm-dd")&amp;"|"&amp;$J2662&amp;"|"&amp;$N2662)</f>
        <v/>
      </c>
      <c r="AD2662" s="27" t="str">
        <f aca="false">IF($AC2662="","",IF(COUNTIF($AC$2:$AC$3000,$AC2662)&gt;1,"REVIEW","OK"))</f>
        <v/>
      </c>
      <c r="AE2662" s="27" t="str">
        <f aca="false">IF(OR($W2662=0,$O2662=""),"",IF(IFERROR(IF(ISNUMBER($O2662),INT($O2662),DATE(VALUE(MID(SUBSTITUTE(LEFT($O2662,FIND(" ",$O2662&amp;" ")-1),"/",REPT(" ",20)),41,20)),VALUE(LEFT(SUBSTITUTE(LEFT($O2662,FIND(" ",$O2662&amp;" ")-1),"/",REPT(" ",20)),20)),VALUE(MID(SUBSTITUTE(LEFT($O2662,FIND(" ",$O2662&amp;" ")-1),"/",REPT(" ",20)),21,20)))),0)&gt;$W2662,"Late","Same day"))</f>
        <v/>
      </c>
      <c r="AF2662" s="26" t="str">
        <f aca="false">IF($A2662="","",IFERROR(INDEX(Validation!$C$193:$C$217,MATCH($A2662,Validation!$A$193:$A$217,0)),IF(COUNTIF(Validation!$U$19:$U$178,$Z2662)&gt;0,$Z2662,IF(COUNTIF(Validation!$S$19:$S$178,$AI2662)=1,INDEX(Validation!$U$19:$U$178,MATCH($AI2662,Validation!$S$19:$S$178,0)),$Z2662))))</f>
        <v/>
      </c>
      <c r="AG2662" s="27" t="str">
        <f aca="false">IF(COUNTA($A2662:$U2662)=0,"",IF($A2662="","No name",IF($F2662="","No date",IF($W2662=0,"Date ilegible",IF(NOT(ISNUMBER($N2662)),"Hours no numéricas",IF($AA2662="NO MATCH","Person no identificada","OK"))))))</f>
        <v/>
      </c>
      <c r="AH2662" s="27" t="str">
        <f aca="false">IF($W2662=0,"No date",IF($W2662&lt;Validation!$B$3,"Before period",IF($W2662&gt;Validation!$C$3,"After period","In period")))</f>
        <v>No date</v>
      </c>
      <c r="AI2662" s="26" t="str">
        <f aca="false">IF($Y2662="","",TRIM(RIGHT(SUBSTITUTE($Y2662," ",REPT(" ",50)),50)))</f>
        <v/>
      </c>
      <c r="AJ2662" s="27" t="str">
        <f aca="false">IF($A2662="","",IF(NOT(ISERROR(MATCH($A2662,Validation!$A$193:$A$217,0))),"Manual mapping",IF(COUNTIF(Validation!$U$19:$U$178,$Z2662)&gt;0,"Direct",IF(COUNTIF(Validation!$S$19:$S$178,$AI2662)=1,"By surname","Unresolved"))))</f>
        <v/>
      </c>
      <c r="AK2662" s="28" t="str">
        <f aca="false">IF($L2662="","",IF(MATCH($L2662,$L$2:$L$3000,0)&lt;&gt;ROW()-1,"",COUNT($AK$1:$AK2661)+1))</f>
        <v/>
      </c>
      <c r="AL2662" s="28" t="str">
        <f aca="false">IF($G2662="","",IF(MATCH($G2662,$G$2:$G$3000,0)&lt;&gt;ROW()-1,"",COUNT($AL$1:$AL2661)+1))</f>
        <v/>
      </c>
      <c r="AM2662" s="28" t="str">
        <f aca="false">IF($H2662="","",IF(MATCH($H2662,$H$2:$H$3000,0)&lt;&gt;ROW()-1,"",COUNT($AM$1:$AM2661)+1))</f>
        <v/>
      </c>
      <c r="AN2662" s="28" t="str">
        <f aca="false">IF($I2662="","",IF(MATCH($I2662,$I$2:$I$3000,0)&lt;&gt;ROW()-1,"",COUNT($AN$1:$AN2661)+1))</f>
        <v/>
      </c>
      <c r="AO2662" s="28" t="str">
        <f aca="false">IF($Q2662="","",IF(MATCH($Q2662,$Q$2:$Q$3000,0)&lt;&gt;ROW()-1,"",COUNT($AO$1:$AO2661)+1))</f>
        <v/>
      </c>
    </row>
    <row r="2663" customFormat="false" ht="12.75" hidden="false" customHeight="true" outlineLevel="0" collapsed="false">
      <c r="W2663" s="24" t="n">
        <f aca="false">IF($F2663="",0,IFERROR(IF(ISNUMBER($F2663),INT($F2663),DATE(VALUE(MID(SUBSTITUTE(LEFT($F2663,FIND(" ",$F2663&amp;" ")-1),"/",REPT(" ",20)),41,20)),VALUE(LEFT(SUBSTITUTE(LEFT($F2663,FIND(" ",$F2663&amp;" ")-1),"/",REPT(" ",20)),20)),VALUE(MID(SUBSTITUTE(LEFT($F2663,FIND(" ",$F2663&amp;" ")-1),"/",REPT(" ",20)),21,20)))),0))</f>
        <v>0</v>
      </c>
      <c r="X2663" s="25" t="str">
        <f aca="false">IF(ISNUMBER($N2663),$N2663*Validation!$B$5,"")</f>
        <v/>
      </c>
      <c r="Y2663" s="26" t="str">
        <f aca="false">IF($A2663="","",SUBSTITUTE(SUBSTITUTE(SUBSTITUTE(SUBSTITUTE(SUBSTITUTE(SUBSTITUTE(SUBSTITUTE(UPPER(TRIM($A2663)),"Á","A"),"É","E"),"Í","I"),"Ó","O"),"Ú","U"),"Ñ","N"),"Ü","U"))</f>
        <v/>
      </c>
      <c r="Z2663" s="26" t="str">
        <f aca="false">IF($Y2663="","",LEFT($Y2663,1)&amp;" "&amp;TRIM(RIGHT(SUBSTITUTE($Y2663," ",REPT(" ",50)),50)))</f>
        <v/>
      </c>
      <c r="AA2663" s="27" t="str">
        <f aca="false">IF($AF2663="","",IF(COUNTIF(Validation!$U$19:$U$178,$AF2663)&gt;0,"OK","NO MATCH"))</f>
        <v/>
      </c>
      <c r="AB2663" s="27" t="str">
        <f aca="false">IF($W2663=0,"",IF(AND($W2663&gt;=Validation!$B$3,$W2663&lt;=Validation!$C$3),"Yes","No"))</f>
        <v/>
      </c>
      <c r="AC2663" s="26" t="str">
        <f aca="false">IF($A2663="","",$AF2663&amp;"|"&amp;TEXT($W2663,"yyyy-mm-dd")&amp;"|"&amp;$J2663&amp;"|"&amp;$N2663)</f>
        <v/>
      </c>
      <c r="AD2663" s="27" t="str">
        <f aca="false">IF($AC2663="","",IF(COUNTIF($AC$2:$AC$3000,$AC2663)&gt;1,"REVIEW","OK"))</f>
        <v/>
      </c>
      <c r="AE2663" s="27" t="str">
        <f aca="false">IF(OR($W2663=0,$O2663=""),"",IF(IFERROR(IF(ISNUMBER($O2663),INT($O2663),DATE(VALUE(MID(SUBSTITUTE(LEFT($O2663,FIND(" ",$O2663&amp;" ")-1),"/",REPT(" ",20)),41,20)),VALUE(LEFT(SUBSTITUTE(LEFT($O2663,FIND(" ",$O2663&amp;" ")-1),"/",REPT(" ",20)),20)),VALUE(MID(SUBSTITUTE(LEFT($O2663,FIND(" ",$O2663&amp;" ")-1),"/",REPT(" ",20)),21,20)))),0)&gt;$W2663,"Late","Same day"))</f>
        <v/>
      </c>
      <c r="AF2663" s="26" t="str">
        <f aca="false">IF($A2663="","",IFERROR(INDEX(Validation!$C$193:$C$217,MATCH($A2663,Validation!$A$193:$A$217,0)),IF(COUNTIF(Validation!$U$19:$U$178,$Z2663)&gt;0,$Z2663,IF(COUNTIF(Validation!$S$19:$S$178,$AI2663)=1,INDEX(Validation!$U$19:$U$178,MATCH($AI2663,Validation!$S$19:$S$178,0)),$Z2663))))</f>
        <v/>
      </c>
      <c r="AG2663" s="27" t="str">
        <f aca="false">IF(COUNTA($A2663:$U2663)=0,"",IF($A2663="","No name",IF($F2663="","No date",IF($W2663=0,"Date ilegible",IF(NOT(ISNUMBER($N2663)),"Hours no numéricas",IF($AA2663="NO MATCH","Person no identificada","OK"))))))</f>
        <v/>
      </c>
      <c r="AH2663" s="27" t="str">
        <f aca="false">IF($W2663=0,"No date",IF($W2663&lt;Validation!$B$3,"Before period",IF($W2663&gt;Validation!$C$3,"After period","In period")))</f>
        <v>No date</v>
      </c>
      <c r="AI2663" s="26" t="str">
        <f aca="false">IF($Y2663="","",TRIM(RIGHT(SUBSTITUTE($Y2663," ",REPT(" ",50)),50)))</f>
        <v/>
      </c>
      <c r="AJ2663" s="27" t="str">
        <f aca="false">IF($A2663="","",IF(NOT(ISERROR(MATCH($A2663,Validation!$A$193:$A$217,0))),"Manual mapping",IF(COUNTIF(Validation!$U$19:$U$178,$Z2663)&gt;0,"Direct",IF(COUNTIF(Validation!$S$19:$S$178,$AI2663)=1,"By surname","Unresolved"))))</f>
        <v/>
      </c>
      <c r="AK2663" s="28" t="str">
        <f aca="false">IF($L2663="","",IF(MATCH($L2663,$L$2:$L$3000,0)&lt;&gt;ROW()-1,"",COUNT($AK$1:$AK2662)+1))</f>
        <v/>
      </c>
      <c r="AL2663" s="28" t="str">
        <f aca="false">IF($G2663="","",IF(MATCH($G2663,$G$2:$G$3000,0)&lt;&gt;ROW()-1,"",COUNT($AL$1:$AL2662)+1))</f>
        <v/>
      </c>
      <c r="AM2663" s="28" t="str">
        <f aca="false">IF($H2663="","",IF(MATCH($H2663,$H$2:$H$3000,0)&lt;&gt;ROW()-1,"",COUNT($AM$1:$AM2662)+1))</f>
        <v/>
      </c>
      <c r="AN2663" s="28" t="str">
        <f aca="false">IF($I2663="","",IF(MATCH($I2663,$I$2:$I$3000,0)&lt;&gt;ROW()-1,"",COUNT($AN$1:$AN2662)+1))</f>
        <v/>
      </c>
      <c r="AO2663" s="28" t="str">
        <f aca="false">IF($Q2663="","",IF(MATCH($Q2663,$Q$2:$Q$3000,0)&lt;&gt;ROW()-1,"",COUNT($AO$1:$AO2662)+1))</f>
        <v/>
      </c>
    </row>
    <row r="2664" customFormat="false" ht="12.75" hidden="false" customHeight="true" outlineLevel="0" collapsed="false">
      <c r="W2664" s="24" t="n">
        <f aca="false">IF($F2664="",0,IFERROR(IF(ISNUMBER($F2664),INT($F2664),DATE(VALUE(MID(SUBSTITUTE(LEFT($F2664,FIND(" ",$F2664&amp;" ")-1),"/",REPT(" ",20)),41,20)),VALUE(LEFT(SUBSTITUTE(LEFT($F2664,FIND(" ",$F2664&amp;" ")-1),"/",REPT(" ",20)),20)),VALUE(MID(SUBSTITUTE(LEFT($F2664,FIND(" ",$F2664&amp;" ")-1),"/",REPT(" ",20)),21,20)))),0))</f>
        <v>0</v>
      </c>
      <c r="X2664" s="25" t="str">
        <f aca="false">IF(ISNUMBER($N2664),$N2664*Validation!$B$5,"")</f>
        <v/>
      </c>
      <c r="Y2664" s="26" t="str">
        <f aca="false">IF($A2664="","",SUBSTITUTE(SUBSTITUTE(SUBSTITUTE(SUBSTITUTE(SUBSTITUTE(SUBSTITUTE(SUBSTITUTE(UPPER(TRIM($A2664)),"Á","A"),"É","E"),"Í","I"),"Ó","O"),"Ú","U"),"Ñ","N"),"Ü","U"))</f>
        <v/>
      </c>
      <c r="Z2664" s="26" t="str">
        <f aca="false">IF($Y2664="","",LEFT($Y2664,1)&amp;" "&amp;TRIM(RIGHT(SUBSTITUTE($Y2664," ",REPT(" ",50)),50)))</f>
        <v/>
      </c>
      <c r="AA2664" s="27" t="str">
        <f aca="false">IF($AF2664="","",IF(COUNTIF(Validation!$U$19:$U$178,$AF2664)&gt;0,"OK","NO MATCH"))</f>
        <v/>
      </c>
      <c r="AB2664" s="27" t="str">
        <f aca="false">IF($W2664=0,"",IF(AND($W2664&gt;=Validation!$B$3,$W2664&lt;=Validation!$C$3),"Yes","No"))</f>
        <v/>
      </c>
      <c r="AC2664" s="26" t="str">
        <f aca="false">IF($A2664="","",$AF2664&amp;"|"&amp;TEXT($W2664,"yyyy-mm-dd")&amp;"|"&amp;$J2664&amp;"|"&amp;$N2664)</f>
        <v/>
      </c>
      <c r="AD2664" s="27" t="str">
        <f aca="false">IF($AC2664="","",IF(COUNTIF($AC$2:$AC$3000,$AC2664)&gt;1,"REVIEW","OK"))</f>
        <v/>
      </c>
      <c r="AE2664" s="27" t="str">
        <f aca="false">IF(OR($W2664=0,$O2664=""),"",IF(IFERROR(IF(ISNUMBER($O2664),INT($O2664),DATE(VALUE(MID(SUBSTITUTE(LEFT($O2664,FIND(" ",$O2664&amp;" ")-1),"/",REPT(" ",20)),41,20)),VALUE(LEFT(SUBSTITUTE(LEFT($O2664,FIND(" ",$O2664&amp;" ")-1),"/",REPT(" ",20)),20)),VALUE(MID(SUBSTITUTE(LEFT($O2664,FIND(" ",$O2664&amp;" ")-1),"/",REPT(" ",20)),21,20)))),0)&gt;$W2664,"Late","Same day"))</f>
        <v/>
      </c>
      <c r="AF2664" s="26" t="str">
        <f aca="false">IF($A2664="","",IFERROR(INDEX(Validation!$C$193:$C$217,MATCH($A2664,Validation!$A$193:$A$217,0)),IF(COUNTIF(Validation!$U$19:$U$178,$Z2664)&gt;0,$Z2664,IF(COUNTIF(Validation!$S$19:$S$178,$AI2664)=1,INDEX(Validation!$U$19:$U$178,MATCH($AI2664,Validation!$S$19:$S$178,0)),$Z2664))))</f>
        <v/>
      </c>
      <c r="AG2664" s="27" t="str">
        <f aca="false">IF(COUNTA($A2664:$U2664)=0,"",IF($A2664="","No name",IF($F2664="","No date",IF($W2664=0,"Date ilegible",IF(NOT(ISNUMBER($N2664)),"Hours no numéricas",IF($AA2664="NO MATCH","Person no identificada","OK"))))))</f>
        <v/>
      </c>
      <c r="AH2664" s="27" t="str">
        <f aca="false">IF($W2664=0,"No date",IF($W2664&lt;Validation!$B$3,"Before period",IF($W2664&gt;Validation!$C$3,"After period","In period")))</f>
        <v>No date</v>
      </c>
      <c r="AI2664" s="26" t="str">
        <f aca="false">IF($Y2664="","",TRIM(RIGHT(SUBSTITUTE($Y2664," ",REPT(" ",50)),50)))</f>
        <v/>
      </c>
      <c r="AJ2664" s="27" t="str">
        <f aca="false">IF($A2664="","",IF(NOT(ISERROR(MATCH($A2664,Validation!$A$193:$A$217,0))),"Manual mapping",IF(COUNTIF(Validation!$U$19:$U$178,$Z2664)&gt;0,"Direct",IF(COUNTIF(Validation!$S$19:$S$178,$AI2664)=1,"By surname","Unresolved"))))</f>
        <v/>
      </c>
      <c r="AK2664" s="28" t="str">
        <f aca="false">IF($L2664="","",IF(MATCH($L2664,$L$2:$L$3000,0)&lt;&gt;ROW()-1,"",COUNT($AK$1:$AK2663)+1))</f>
        <v/>
      </c>
      <c r="AL2664" s="28" t="str">
        <f aca="false">IF($G2664="","",IF(MATCH($G2664,$G$2:$G$3000,0)&lt;&gt;ROW()-1,"",COUNT($AL$1:$AL2663)+1))</f>
        <v/>
      </c>
      <c r="AM2664" s="28" t="str">
        <f aca="false">IF($H2664="","",IF(MATCH($H2664,$H$2:$H$3000,0)&lt;&gt;ROW()-1,"",COUNT($AM$1:$AM2663)+1))</f>
        <v/>
      </c>
      <c r="AN2664" s="28" t="str">
        <f aca="false">IF($I2664="","",IF(MATCH($I2664,$I$2:$I$3000,0)&lt;&gt;ROW()-1,"",COUNT($AN$1:$AN2663)+1))</f>
        <v/>
      </c>
      <c r="AO2664" s="28" t="str">
        <f aca="false">IF($Q2664="","",IF(MATCH($Q2664,$Q$2:$Q$3000,0)&lt;&gt;ROW()-1,"",COUNT($AO$1:$AO2663)+1))</f>
        <v/>
      </c>
    </row>
    <row r="2665" customFormat="false" ht="12.75" hidden="false" customHeight="true" outlineLevel="0" collapsed="false">
      <c r="W2665" s="24" t="n">
        <f aca="false">IF($F2665="",0,IFERROR(IF(ISNUMBER($F2665),INT($F2665),DATE(VALUE(MID(SUBSTITUTE(LEFT($F2665,FIND(" ",$F2665&amp;" ")-1),"/",REPT(" ",20)),41,20)),VALUE(LEFT(SUBSTITUTE(LEFT($F2665,FIND(" ",$F2665&amp;" ")-1),"/",REPT(" ",20)),20)),VALUE(MID(SUBSTITUTE(LEFT($F2665,FIND(" ",$F2665&amp;" ")-1),"/",REPT(" ",20)),21,20)))),0))</f>
        <v>0</v>
      </c>
      <c r="X2665" s="25" t="str">
        <f aca="false">IF(ISNUMBER($N2665),$N2665*Validation!$B$5,"")</f>
        <v/>
      </c>
      <c r="Y2665" s="26" t="str">
        <f aca="false">IF($A2665="","",SUBSTITUTE(SUBSTITUTE(SUBSTITUTE(SUBSTITUTE(SUBSTITUTE(SUBSTITUTE(SUBSTITUTE(UPPER(TRIM($A2665)),"Á","A"),"É","E"),"Í","I"),"Ó","O"),"Ú","U"),"Ñ","N"),"Ü","U"))</f>
        <v/>
      </c>
      <c r="Z2665" s="26" t="str">
        <f aca="false">IF($Y2665="","",LEFT($Y2665,1)&amp;" "&amp;TRIM(RIGHT(SUBSTITUTE($Y2665," ",REPT(" ",50)),50)))</f>
        <v/>
      </c>
      <c r="AA2665" s="27" t="str">
        <f aca="false">IF($AF2665="","",IF(COUNTIF(Validation!$U$19:$U$178,$AF2665)&gt;0,"OK","NO MATCH"))</f>
        <v/>
      </c>
      <c r="AB2665" s="27" t="str">
        <f aca="false">IF($W2665=0,"",IF(AND($W2665&gt;=Validation!$B$3,$W2665&lt;=Validation!$C$3),"Yes","No"))</f>
        <v/>
      </c>
      <c r="AC2665" s="26" t="str">
        <f aca="false">IF($A2665="","",$AF2665&amp;"|"&amp;TEXT($W2665,"yyyy-mm-dd")&amp;"|"&amp;$J2665&amp;"|"&amp;$N2665)</f>
        <v/>
      </c>
      <c r="AD2665" s="27" t="str">
        <f aca="false">IF($AC2665="","",IF(COUNTIF($AC$2:$AC$3000,$AC2665)&gt;1,"REVIEW","OK"))</f>
        <v/>
      </c>
      <c r="AE2665" s="27" t="str">
        <f aca="false">IF(OR($W2665=0,$O2665=""),"",IF(IFERROR(IF(ISNUMBER($O2665),INT($O2665),DATE(VALUE(MID(SUBSTITUTE(LEFT($O2665,FIND(" ",$O2665&amp;" ")-1),"/",REPT(" ",20)),41,20)),VALUE(LEFT(SUBSTITUTE(LEFT($O2665,FIND(" ",$O2665&amp;" ")-1),"/",REPT(" ",20)),20)),VALUE(MID(SUBSTITUTE(LEFT($O2665,FIND(" ",$O2665&amp;" ")-1),"/",REPT(" ",20)),21,20)))),0)&gt;$W2665,"Late","Same day"))</f>
        <v/>
      </c>
      <c r="AF2665" s="26" t="str">
        <f aca="false">IF($A2665="","",IFERROR(INDEX(Validation!$C$193:$C$217,MATCH($A2665,Validation!$A$193:$A$217,0)),IF(COUNTIF(Validation!$U$19:$U$178,$Z2665)&gt;0,$Z2665,IF(COUNTIF(Validation!$S$19:$S$178,$AI2665)=1,INDEX(Validation!$U$19:$U$178,MATCH($AI2665,Validation!$S$19:$S$178,0)),$Z2665))))</f>
        <v/>
      </c>
      <c r="AG2665" s="27" t="str">
        <f aca="false">IF(COUNTA($A2665:$U2665)=0,"",IF($A2665="","No name",IF($F2665="","No date",IF($W2665=0,"Date ilegible",IF(NOT(ISNUMBER($N2665)),"Hours no numéricas",IF($AA2665="NO MATCH","Person no identificada","OK"))))))</f>
        <v/>
      </c>
      <c r="AH2665" s="27" t="str">
        <f aca="false">IF($W2665=0,"No date",IF($W2665&lt;Validation!$B$3,"Before period",IF($W2665&gt;Validation!$C$3,"After period","In period")))</f>
        <v>No date</v>
      </c>
      <c r="AI2665" s="26" t="str">
        <f aca="false">IF($Y2665="","",TRIM(RIGHT(SUBSTITUTE($Y2665," ",REPT(" ",50)),50)))</f>
        <v/>
      </c>
      <c r="AJ2665" s="27" t="str">
        <f aca="false">IF($A2665="","",IF(NOT(ISERROR(MATCH($A2665,Validation!$A$193:$A$217,0))),"Manual mapping",IF(COUNTIF(Validation!$U$19:$U$178,$Z2665)&gt;0,"Direct",IF(COUNTIF(Validation!$S$19:$S$178,$AI2665)=1,"By surname","Unresolved"))))</f>
        <v/>
      </c>
      <c r="AK2665" s="28" t="str">
        <f aca="false">IF($L2665="","",IF(MATCH($L2665,$L$2:$L$3000,0)&lt;&gt;ROW()-1,"",COUNT($AK$1:$AK2664)+1))</f>
        <v/>
      </c>
      <c r="AL2665" s="28" t="str">
        <f aca="false">IF($G2665="","",IF(MATCH($G2665,$G$2:$G$3000,0)&lt;&gt;ROW()-1,"",COUNT($AL$1:$AL2664)+1))</f>
        <v/>
      </c>
      <c r="AM2665" s="28" t="str">
        <f aca="false">IF($H2665="","",IF(MATCH($H2665,$H$2:$H$3000,0)&lt;&gt;ROW()-1,"",COUNT($AM$1:$AM2664)+1))</f>
        <v/>
      </c>
      <c r="AN2665" s="28" t="str">
        <f aca="false">IF($I2665="","",IF(MATCH($I2665,$I$2:$I$3000,0)&lt;&gt;ROW()-1,"",COUNT($AN$1:$AN2664)+1))</f>
        <v/>
      </c>
      <c r="AO2665" s="28" t="str">
        <f aca="false">IF($Q2665="","",IF(MATCH($Q2665,$Q$2:$Q$3000,0)&lt;&gt;ROW()-1,"",COUNT($AO$1:$AO2664)+1))</f>
        <v/>
      </c>
    </row>
    <row r="2666" customFormat="false" ht="12.75" hidden="false" customHeight="true" outlineLevel="0" collapsed="false">
      <c r="W2666" s="24" t="n">
        <f aca="false">IF($F2666="",0,IFERROR(IF(ISNUMBER($F2666),INT($F2666),DATE(VALUE(MID(SUBSTITUTE(LEFT($F2666,FIND(" ",$F2666&amp;" ")-1),"/",REPT(" ",20)),41,20)),VALUE(LEFT(SUBSTITUTE(LEFT($F2666,FIND(" ",$F2666&amp;" ")-1),"/",REPT(" ",20)),20)),VALUE(MID(SUBSTITUTE(LEFT($F2666,FIND(" ",$F2666&amp;" ")-1),"/",REPT(" ",20)),21,20)))),0))</f>
        <v>0</v>
      </c>
      <c r="X2666" s="25" t="str">
        <f aca="false">IF(ISNUMBER($N2666),$N2666*Validation!$B$5,"")</f>
        <v/>
      </c>
      <c r="Y2666" s="26" t="str">
        <f aca="false">IF($A2666="","",SUBSTITUTE(SUBSTITUTE(SUBSTITUTE(SUBSTITUTE(SUBSTITUTE(SUBSTITUTE(SUBSTITUTE(UPPER(TRIM($A2666)),"Á","A"),"É","E"),"Í","I"),"Ó","O"),"Ú","U"),"Ñ","N"),"Ü","U"))</f>
        <v/>
      </c>
      <c r="Z2666" s="26" t="str">
        <f aca="false">IF($Y2666="","",LEFT($Y2666,1)&amp;" "&amp;TRIM(RIGHT(SUBSTITUTE($Y2666," ",REPT(" ",50)),50)))</f>
        <v/>
      </c>
      <c r="AA2666" s="27" t="str">
        <f aca="false">IF($AF2666="","",IF(COUNTIF(Validation!$U$19:$U$178,$AF2666)&gt;0,"OK","NO MATCH"))</f>
        <v/>
      </c>
      <c r="AB2666" s="27" t="str">
        <f aca="false">IF($W2666=0,"",IF(AND($W2666&gt;=Validation!$B$3,$W2666&lt;=Validation!$C$3),"Yes","No"))</f>
        <v/>
      </c>
      <c r="AC2666" s="26" t="str">
        <f aca="false">IF($A2666="","",$AF2666&amp;"|"&amp;TEXT($W2666,"yyyy-mm-dd")&amp;"|"&amp;$J2666&amp;"|"&amp;$N2666)</f>
        <v/>
      </c>
      <c r="AD2666" s="27" t="str">
        <f aca="false">IF($AC2666="","",IF(COUNTIF($AC$2:$AC$3000,$AC2666)&gt;1,"REVIEW","OK"))</f>
        <v/>
      </c>
      <c r="AE2666" s="27" t="str">
        <f aca="false">IF(OR($W2666=0,$O2666=""),"",IF(IFERROR(IF(ISNUMBER($O2666),INT($O2666),DATE(VALUE(MID(SUBSTITUTE(LEFT($O2666,FIND(" ",$O2666&amp;" ")-1),"/",REPT(" ",20)),41,20)),VALUE(LEFT(SUBSTITUTE(LEFT($O2666,FIND(" ",$O2666&amp;" ")-1),"/",REPT(" ",20)),20)),VALUE(MID(SUBSTITUTE(LEFT($O2666,FIND(" ",$O2666&amp;" ")-1),"/",REPT(" ",20)),21,20)))),0)&gt;$W2666,"Late","Same day"))</f>
        <v/>
      </c>
      <c r="AF2666" s="26" t="str">
        <f aca="false">IF($A2666="","",IFERROR(INDEX(Validation!$C$193:$C$217,MATCH($A2666,Validation!$A$193:$A$217,0)),IF(COUNTIF(Validation!$U$19:$U$178,$Z2666)&gt;0,$Z2666,IF(COUNTIF(Validation!$S$19:$S$178,$AI2666)=1,INDEX(Validation!$U$19:$U$178,MATCH($AI2666,Validation!$S$19:$S$178,0)),$Z2666))))</f>
        <v/>
      </c>
      <c r="AG2666" s="27" t="str">
        <f aca="false">IF(COUNTA($A2666:$U2666)=0,"",IF($A2666="","No name",IF($F2666="","No date",IF($W2666=0,"Date ilegible",IF(NOT(ISNUMBER($N2666)),"Hours no numéricas",IF($AA2666="NO MATCH","Person no identificada","OK"))))))</f>
        <v/>
      </c>
      <c r="AH2666" s="27" t="str">
        <f aca="false">IF($W2666=0,"No date",IF($W2666&lt;Validation!$B$3,"Before period",IF($W2666&gt;Validation!$C$3,"After period","In period")))</f>
        <v>No date</v>
      </c>
      <c r="AI2666" s="26" t="str">
        <f aca="false">IF($Y2666="","",TRIM(RIGHT(SUBSTITUTE($Y2666," ",REPT(" ",50)),50)))</f>
        <v/>
      </c>
      <c r="AJ2666" s="27" t="str">
        <f aca="false">IF($A2666="","",IF(NOT(ISERROR(MATCH($A2666,Validation!$A$193:$A$217,0))),"Manual mapping",IF(COUNTIF(Validation!$U$19:$U$178,$Z2666)&gt;0,"Direct",IF(COUNTIF(Validation!$S$19:$S$178,$AI2666)=1,"By surname","Unresolved"))))</f>
        <v/>
      </c>
      <c r="AK2666" s="28" t="str">
        <f aca="false">IF($L2666="","",IF(MATCH($L2666,$L$2:$L$3000,0)&lt;&gt;ROW()-1,"",COUNT($AK$1:$AK2665)+1))</f>
        <v/>
      </c>
      <c r="AL2666" s="28" t="str">
        <f aca="false">IF($G2666="","",IF(MATCH($G2666,$G$2:$G$3000,0)&lt;&gt;ROW()-1,"",COUNT($AL$1:$AL2665)+1))</f>
        <v/>
      </c>
      <c r="AM2666" s="28" t="str">
        <f aca="false">IF($H2666="","",IF(MATCH($H2666,$H$2:$H$3000,0)&lt;&gt;ROW()-1,"",COUNT($AM$1:$AM2665)+1))</f>
        <v/>
      </c>
      <c r="AN2666" s="28" t="str">
        <f aca="false">IF($I2666="","",IF(MATCH($I2666,$I$2:$I$3000,0)&lt;&gt;ROW()-1,"",COUNT($AN$1:$AN2665)+1))</f>
        <v/>
      </c>
      <c r="AO2666" s="28" t="str">
        <f aca="false">IF($Q2666="","",IF(MATCH($Q2666,$Q$2:$Q$3000,0)&lt;&gt;ROW()-1,"",COUNT($AO$1:$AO2665)+1))</f>
        <v/>
      </c>
    </row>
    <row r="2667" customFormat="false" ht="12.75" hidden="false" customHeight="true" outlineLevel="0" collapsed="false">
      <c r="W2667" s="24" t="n">
        <f aca="false">IF($F2667="",0,IFERROR(IF(ISNUMBER($F2667),INT($F2667),DATE(VALUE(MID(SUBSTITUTE(LEFT($F2667,FIND(" ",$F2667&amp;" ")-1),"/",REPT(" ",20)),41,20)),VALUE(LEFT(SUBSTITUTE(LEFT($F2667,FIND(" ",$F2667&amp;" ")-1),"/",REPT(" ",20)),20)),VALUE(MID(SUBSTITUTE(LEFT($F2667,FIND(" ",$F2667&amp;" ")-1),"/",REPT(" ",20)),21,20)))),0))</f>
        <v>0</v>
      </c>
      <c r="X2667" s="25" t="str">
        <f aca="false">IF(ISNUMBER($N2667),$N2667*Validation!$B$5,"")</f>
        <v/>
      </c>
      <c r="Y2667" s="26" t="str">
        <f aca="false">IF($A2667="","",SUBSTITUTE(SUBSTITUTE(SUBSTITUTE(SUBSTITUTE(SUBSTITUTE(SUBSTITUTE(SUBSTITUTE(UPPER(TRIM($A2667)),"Á","A"),"É","E"),"Í","I"),"Ó","O"),"Ú","U"),"Ñ","N"),"Ü","U"))</f>
        <v/>
      </c>
      <c r="Z2667" s="26" t="str">
        <f aca="false">IF($Y2667="","",LEFT($Y2667,1)&amp;" "&amp;TRIM(RIGHT(SUBSTITUTE($Y2667," ",REPT(" ",50)),50)))</f>
        <v/>
      </c>
      <c r="AA2667" s="27" t="str">
        <f aca="false">IF($AF2667="","",IF(COUNTIF(Validation!$U$19:$U$178,$AF2667)&gt;0,"OK","NO MATCH"))</f>
        <v/>
      </c>
      <c r="AB2667" s="27" t="str">
        <f aca="false">IF($W2667=0,"",IF(AND($W2667&gt;=Validation!$B$3,$W2667&lt;=Validation!$C$3),"Yes","No"))</f>
        <v/>
      </c>
      <c r="AC2667" s="26" t="str">
        <f aca="false">IF($A2667="","",$AF2667&amp;"|"&amp;TEXT($W2667,"yyyy-mm-dd")&amp;"|"&amp;$J2667&amp;"|"&amp;$N2667)</f>
        <v/>
      </c>
      <c r="AD2667" s="27" t="str">
        <f aca="false">IF($AC2667="","",IF(COUNTIF($AC$2:$AC$3000,$AC2667)&gt;1,"REVIEW","OK"))</f>
        <v/>
      </c>
      <c r="AE2667" s="27" t="str">
        <f aca="false">IF(OR($W2667=0,$O2667=""),"",IF(IFERROR(IF(ISNUMBER($O2667),INT($O2667),DATE(VALUE(MID(SUBSTITUTE(LEFT($O2667,FIND(" ",$O2667&amp;" ")-1),"/",REPT(" ",20)),41,20)),VALUE(LEFT(SUBSTITUTE(LEFT($O2667,FIND(" ",$O2667&amp;" ")-1),"/",REPT(" ",20)),20)),VALUE(MID(SUBSTITUTE(LEFT($O2667,FIND(" ",$O2667&amp;" ")-1),"/",REPT(" ",20)),21,20)))),0)&gt;$W2667,"Late","Same day"))</f>
        <v/>
      </c>
      <c r="AF2667" s="26" t="str">
        <f aca="false">IF($A2667="","",IFERROR(INDEX(Validation!$C$193:$C$217,MATCH($A2667,Validation!$A$193:$A$217,0)),IF(COUNTIF(Validation!$U$19:$U$178,$Z2667)&gt;0,$Z2667,IF(COUNTIF(Validation!$S$19:$S$178,$AI2667)=1,INDEX(Validation!$U$19:$U$178,MATCH($AI2667,Validation!$S$19:$S$178,0)),$Z2667))))</f>
        <v/>
      </c>
      <c r="AG2667" s="27" t="str">
        <f aca="false">IF(COUNTA($A2667:$U2667)=0,"",IF($A2667="","No name",IF($F2667="","No date",IF($W2667=0,"Date ilegible",IF(NOT(ISNUMBER($N2667)),"Hours no numéricas",IF($AA2667="NO MATCH","Person no identificada","OK"))))))</f>
        <v/>
      </c>
      <c r="AH2667" s="27" t="str">
        <f aca="false">IF($W2667=0,"No date",IF($W2667&lt;Validation!$B$3,"Before period",IF($W2667&gt;Validation!$C$3,"After period","In period")))</f>
        <v>No date</v>
      </c>
      <c r="AI2667" s="26" t="str">
        <f aca="false">IF($Y2667="","",TRIM(RIGHT(SUBSTITUTE($Y2667," ",REPT(" ",50)),50)))</f>
        <v/>
      </c>
      <c r="AJ2667" s="27" t="str">
        <f aca="false">IF($A2667="","",IF(NOT(ISERROR(MATCH($A2667,Validation!$A$193:$A$217,0))),"Manual mapping",IF(COUNTIF(Validation!$U$19:$U$178,$Z2667)&gt;0,"Direct",IF(COUNTIF(Validation!$S$19:$S$178,$AI2667)=1,"By surname","Unresolved"))))</f>
        <v/>
      </c>
      <c r="AK2667" s="28" t="str">
        <f aca="false">IF($L2667="","",IF(MATCH($L2667,$L$2:$L$3000,0)&lt;&gt;ROW()-1,"",COUNT($AK$1:$AK2666)+1))</f>
        <v/>
      </c>
      <c r="AL2667" s="28" t="str">
        <f aca="false">IF($G2667="","",IF(MATCH($G2667,$G$2:$G$3000,0)&lt;&gt;ROW()-1,"",COUNT($AL$1:$AL2666)+1))</f>
        <v/>
      </c>
      <c r="AM2667" s="28" t="str">
        <f aca="false">IF($H2667="","",IF(MATCH($H2667,$H$2:$H$3000,0)&lt;&gt;ROW()-1,"",COUNT($AM$1:$AM2666)+1))</f>
        <v/>
      </c>
      <c r="AN2667" s="28" t="str">
        <f aca="false">IF($I2667="","",IF(MATCH($I2667,$I$2:$I$3000,0)&lt;&gt;ROW()-1,"",COUNT($AN$1:$AN2666)+1))</f>
        <v/>
      </c>
      <c r="AO2667" s="28" t="str">
        <f aca="false">IF($Q2667="","",IF(MATCH($Q2667,$Q$2:$Q$3000,0)&lt;&gt;ROW()-1,"",COUNT($AO$1:$AO2666)+1))</f>
        <v/>
      </c>
    </row>
    <row r="2668" customFormat="false" ht="12.75" hidden="false" customHeight="true" outlineLevel="0" collapsed="false">
      <c r="W2668" s="24" t="n">
        <f aca="false">IF($F2668="",0,IFERROR(IF(ISNUMBER($F2668),INT($F2668),DATE(VALUE(MID(SUBSTITUTE(LEFT($F2668,FIND(" ",$F2668&amp;" ")-1),"/",REPT(" ",20)),41,20)),VALUE(LEFT(SUBSTITUTE(LEFT($F2668,FIND(" ",$F2668&amp;" ")-1),"/",REPT(" ",20)),20)),VALUE(MID(SUBSTITUTE(LEFT($F2668,FIND(" ",$F2668&amp;" ")-1),"/",REPT(" ",20)),21,20)))),0))</f>
        <v>0</v>
      </c>
      <c r="X2668" s="25" t="str">
        <f aca="false">IF(ISNUMBER($N2668),$N2668*Validation!$B$5,"")</f>
        <v/>
      </c>
      <c r="Y2668" s="26" t="str">
        <f aca="false">IF($A2668="","",SUBSTITUTE(SUBSTITUTE(SUBSTITUTE(SUBSTITUTE(SUBSTITUTE(SUBSTITUTE(SUBSTITUTE(UPPER(TRIM($A2668)),"Á","A"),"É","E"),"Í","I"),"Ó","O"),"Ú","U"),"Ñ","N"),"Ü","U"))</f>
        <v/>
      </c>
      <c r="Z2668" s="26" t="str">
        <f aca="false">IF($Y2668="","",LEFT($Y2668,1)&amp;" "&amp;TRIM(RIGHT(SUBSTITUTE($Y2668," ",REPT(" ",50)),50)))</f>
        <v/>
      </c>
      <c r="AA2668" s="27" t="str">
        <f aca="false">IF($AF2668="","",IF(COUNTIF(Validation!$U$19:$U$178,$AF2668)&gt;0,"OK","NO MATCH"))</f>
        <v/>
      </c>
      <c r="AB2668" s="27" t="str">
        <f aca="false">IF($W2668=0,"",IF(AND($W2668&gt;=Validation!$B$3,$W2668&lt;=Validation!$C$3),"Yes","No"))</f>
        <v/>
      </c>
      <c r="AC2668" s="26" t="str">
        <f aca="false">IF($A2668="","",$AF2668&amp;"|"&amp;TEXT($W2668,"yyyy-mm-dd")&amp;"|"&amp;$J2668&amp;"|"&amp;$N2668)</f>
        <v/>
      </c>
      <c r="AD2668" s="27" t="str">
        <f aca="false">IF($AC2668="","",IF(COUNTIF($AC$2:$AC$3000,$AC2668)&gt;1,"REVIEW","OK"))</f>
        <v/>
      </c>
      <c r="AE2668" s="27" t="str">
        <f aca="false">IF(OR($W2668=0,$O2668=""),"",IF(IFERROR(IF(ISNUMBER($O2668),INT($O2668),DATE(VALUE(MID(SUBSTITUTE(LEFT($O2668,FIND(" ",$O2668&amp;" ")-1),"/",REPT(" ",20)),41,20)),VALUE(LEFT(SUBSTITUTE(LEFT($O2668,FIND(" ",$O2668&amp;" ")-1),"/",REPT(" ",20)),20)),VALUE(MID(SUBSTITUTE(LEFT($O2668,FIND(" ",$O2668&amp;" ")-1),"/",REPT(" ",20)),21,20)))),0)&gt;$W2668,"Late","Same day"))</f>
        <v/>
      </c>
      <c r="AF2668" s="26" t="str">
        <f aca="false">IF($A2668="","",IFERROR(INDEX(Validation!$C$193:$C$217,MATCH($A2668,Validation!$A$193:$A$217,0)),IF(COUNTIF(Validation!$U$19:$U$178,$Z2668)&gt;0,$Z2668,IF(COUNTIF(Validation!$S$19:$S$178,$AI2668)=1,INDEX(Validation!$U$19:$U$178,MATCH($AI2668,Validation!$S$19:$S$178,0)),$Z2668))))</f>
        <v/>
      </c>
      <c r="AG2668" s="27" t="str">
        <f aca="false">IF(COUNTA($A2668:$U2668)=0,"",IF($A2668="","No name",IF($F2668="","No date",IF($W2668=0,"Date ilegible",IF(NOT(ISNUMBER($N2668)),"Hours no numéricas",IF($AA2668="NO MATCH","Person no identificada","OK"))))))</f>
        <v/>
      </c>
      <c r="AH2668" s="27" t="str">
        <f aca="false">IF($W2668=0,"No date",IF($W2668&lt;Validation!$B$3,"Before period",IF($W2668&gt;Validation!$C$3,"After period","In period")))</f>
        <v>No date</v>
      </c>
      <c r="AI2668" s="26" t="str">
        <f aca="false">IF($Y2668="","",TRIM(RIGHT(SUBSTITUTE($Y2668," ",REPT(" ",50)),50)))</f>
        <v/>
      </c>
      <c r="AJ2668" s="27" t="str">
        <f aca="false">IF($A2668="","",IF(NOT(ISERROR(MATCH($A2668,Validation!$A$193:$A$217,0))),"Manual mapping",IF(COUNTIF(Validation!$U$19:$U$178,$Z2668)&gt;0,"Direct",IF(COUNTIF(Validation!$S$19:$S$178,$AI2668)=1,"By surname","Unresolved"))))</f>
        <v/>
      </c>
      <c r="AK2668" s="28" t="str">
        <f aca="false">IF($L2668="","",IF(MATCH($L2668,$L$2:$L$3000,0)&lt;&gt;ROW()-1,"",COUNT($AK$1:$AK2667)+1))</f>
        <v/>
      </c>
      <c r="AL2668" s="28" t="str">
        <f aca="false">IF($G2668="","",IF(MATCH($G2668,$G$2:$G$3000,0)&lt;&gt;ROW()-1,"",COUNT($AL$1:$AL2667)+1))</f>
        <v/>
      </c>
      <c r="AM2668" s="28" t="str">
        <f aca="false">IF($H2668="","",IF(MATCH($H2668,$H$2:$H$3000,0)&lt;&gt;ROW()-1,"",COUNT($AM$1:$AM2667)+1))</f>
        <v/>
      </c>
      <c r="AN2668" s="28" t="str">
        <f aca="false">IF($I2668="","",IF(MATCH($I2668,$I$2:$I$3000,0)&lt;&gt;ROW()-1,"",COUNT($AN$1:$AN2667)+1))</f>
        <v/>
      </c>
      <c r="AO2668" s="28" t="str">
        <f aca="false">IF($Q2668="","",IF(MATCH($Q2668,$Q$2:$Q$3000,0)&lt;&gt;ROW()-1,"",COUNT($AO$1:$AO2667)+1))</f>
        <v/>
      </c>
    </row>
    <row r="2669" customFormat="false" ht="12.75" hidden="false" customHeight="true" outlineLevel="0" collapsed="false">
      <c r="W2669" s="24" t="n">
        <f aca="false">IF($F2669="",0,IFERROR(IF(ISNUMBER($F2669),INT($F2669),DATE(VALUE(MID(SUBSTITUTE(LEFT($F2669,FIND(" ",$F2669&amp;" ")-1),"/",REPT(" ",20)),41,20)),VALUE(LEFT(SUBSTITUTE(LEFT($F2669,FIND(" ",$F2669&amp;" ")-1),"/",REPT(" ",20)),20)),VALUE(MID(SUBSTITUTE(LEFT($F2669,FIND(" ",$F2669&amp;" ")-1),"/",REPT(" ",20)),21,20)))),0))</f>
        <v>0</v>
      </c>
      <c r="X2669" s="25" t="str">
        <f aca="false">IF(ISNUMBER($N2669),$N2669*Validation!$B$5,"")</f>
        <v/>
      </c>
      <c r="Y2669" s="26" t="str">
        <f aca="false">IF($A2669="","",SUBSTITUTE(SUBSTITUTE(SUBSTITUTE(SUBSTITUTE(SUBSTITUTE(SUBSTITUTE(SUBSTITUTE(UPPER(TRIM($A2669)),"Á","A"),"É","E"),"Í","I"),"Ó","O"),"Ú","U"),"Ñ","N"),"Ü","U"))</f>
        <v/>
      </c>
      <c r="Z2669" s="26" t="str">
        <f aca="false">IF($Y2669="","",LEFT($Y2669,1)&amp;" "&amp;TRIM(RIGHT(SUBSTITUTE($Y2669," ",REPT(" ",50)),50)))</f>
        <v/>
      </c>
      <c r="AA2669" s="27" t="str">
        <f aca="false">IF($AF2669="","",IF(COUNTIF(Validation!$U$19:$U$178,$AF2669)&gt;0,"OK","NO MATCH"))</f>
        <v/>
      </c>
      <c r="AB2669" s="27" t="str">
        <f aca="false">IF($W2669=0,"",IF(AND($W2669&gt;=Validation!$B$3,$W2669&lt;=Validation!$C$3),"Yes","No"))</f>
        <v/>
      </c>
      <c r="AC2669" s="26" t="str">
        <f aca="false">IF($A2669="","",$AF2669&amp;"|"&amp;TEXT($W2669,"yyyy-mm-dd")&amp;"|"&amp;$J2669&amp;"|"&amp;$N2669)</f>
        <v/>
      </c>
      <c r="AD2669" s="27" t="str">
        <f aca="false">IF($AC2669="","",IF(COUNTIF($AC$2:$AC$3000,$AC2669)&gt;1,"REVIEW","OK"))</f>
        <v/>
      </c>
      <c r="AE2669" s="27" t="str">
        <f aca="false">IF(OR($W2669=0,$O2669=""),"",IF(IFERROR(IF(ISNUMBER($O2669),INT($O2669),DATE(VALUE(MID(SUBSTITUTE(LEFT($O2669,FIND(" ",$O2669&amp;" ")-1),"/",REPT(" ",20)),41,20)),VALUE(LEFT(SUBSTITUTE(LEFT($O2669,FIND(" ",$O2669&amp;" ")-1),"/",REPT(" ",20)),20)),VALUE(MID(SUBSTITUTE(LEFT($O2669,FIND(" ",$O2669&amp;" ")-1),"/",REPT(" ",20)),21,20)))),0)&gt;$W2669,"Late","Same day"))</f>
        <v/>
      </c>
      <c r="AF2669" s="26" t="str">
        <f aca="false">IF($A2669="","",IFERROR(INDEX(Validation!$C$193:$C$217,MATCH($A2669,Validation!$A$193:$A$217,0)),IF(COUNTIF(Validation!$U$19:$U$178,$Z2669)&gt;0,$Z2669,IF(COUNTIF(Validation!$S$19:$S$178,$AI2669)=1,INDEX(Validation!$U$19:$U$178,MATCH($AI2669,Validation!$S$19:$S$178,0)),$Z2669))))</f>
        <v/>
      </c>
      <c r="AG2669" s="27" t="str">
        <f aca="false">IF(COUNTA($A2669:$U2669)=0,"",IF($A2669="","No name",IF($F2669="","No date",IF($W2669=0,"Date ilegible",IF(NOT(ISNUMBER($N2669)),"Hours no numéricas",IF($AA2669="NO MATCH","Person no identificada","OK"))))))</f>
        <v/>
      </c>
      <c r="AH2669" s="27" t="str">
        <f aca="false">IF($W2669=0,"No date",IF($W2669&lt;Validation!$B$3,"Before period",IF($W2669&gt;Validation!$C$3,"After period","In period")))</f>
        <v>No date</v>
      </c>
      <c r="AI2669" s="26" t="str">
        <f aca="false">IF($Y2669="","",TRIM(RIGHT(SUBSTITUTE($Y2669," ",REPT(" ",50)),50)))</f>
        <v/>
      </c>
      <c r="AJ2669" s="27" t="str">
        <f aca="false">IF($A2669="","",IF(NOT(ISERROR(MATCH($A2669,Validation!$A$193:$A$217,0))),"Manual mapping",IF(COUNTIF(Validation!$U$19:$U$178,$Z2669)&gt;0,"Direct",IF(COUNTIF(Validation!$S$19:$S$178,$AI2669)=1,"By surname","Unresolved"))))</f>
        <v/>
      </c>
      <c r="AK2669" s="28" t="str">
        <f aca="false">IF($L2669="","",IF(MATCH($L2669,$L$2:$L$3000,0)&lt;&gt;ROW()-1,"",COUNT($AK$1:$AK2668)+1))</f>
        <v/>
      </c>
      <c r="AL2669" s="28" t="str">
        <f aca="false">IF($G2669="","",IF(MATCH($G2669,$G$2:$G$3000,0)&lt;&gt;ROW()-1,"",COUNT($AL$1:$AL2668)+1))</f>
        <v/>
      </c>
      <c r="AM2669" s="28" t="str">
        <f aca="false">IF($H2669="","",IF(MATCH($H2669,$H$2:$H$3000,0)&lt;&gt;ROW()-1,"",COUNT($AM$1:$AM2668)+1))</f>
        <v/>
      </c>
      <c r="AN2669" s="28" t="str">
        <f aca="false">IF($I2669="","",IF(MATCH($I2669,$I$2:$I$3000,0)&lt;&gt;ROW()-1,"",COUNT($AN$1:$AN2668)+1))</f>
        <v/>
      </c>
      <c r="AO2669" s="28" t="str">
        <f aca="false">IF($Q2669="","",IF(MATCH($Q2669,$Q$2:$Q$3000,0)&lt;&gt;ROW()-1,"",COUNT($AO$1:$AO2668)+1))</f>
        <v/>
      </c>
    </row>
    <row r="2670" customFormat="false" ht="12.75" hidden="false" customHeight="true" outlineLevel="0" collapsed="false">
      <c r="W2670" s="24" t="n">
        <f aca="false">IF($F2670="",0,IFERROR(IF(ISNUMBER($F2670),INT($F2670),DATE(VALUE(MID(SUBSTITUTE(LEFT($F2670,FIND(" ",$F2670&amp;" ")-1),"/",REPT(" ",20)),41,20)),VALUE(LEFT(SUBSTITUTE(LEFT($F2670,FIND(" ",$F2670&amp;" ")-1),"/",REPT(" ",20)),20)),VALUE(MID(SUBSTITUTE(LEFT($F2670,FIND(" ",$F2670&amp;" ")-1),"/",REPT(" ",20)),21,20)))),0))</f>
        <v>0</v>
      </c>
      <c r="X2670" s="25" t="str">
        <f aca="false">IF(ISNUMBER($N2670),$N2670*Validation!$B$5,"")</f>
        <v/>
      </c>
      <c r="Y2670" s="26" t="str">
        <f aca="false">IF($A2670="","",SUBSTITUTE(SUBSTITUTE(SUBSTITUTE(SUBSTITUTE(SUBSTITUTE(SUBSTITUTE(SUBSTITUTE(UPPER(TRIM($A2670)),"Á","A"),"É","E"),"Í","I"),"Ó","O"),"Ú","U"),"Ñ","N"),"Ü","U"))</f>
        <v/>
      </c>
      <c r="Z2670" s="26" t="str">
        <f aca="false">IF($Y2670="","",LEFT($Y2670,1)&amp;" "&amp;TRIM(RIGHT(SUBSTITUTE($Y2670," ",REPT(" ",50)),50)))</f>
        <v/>
      </c>
      <c r="AA2670" s="27" t="str">
        <f aca="false">IF($AF2670="","",IF(COUNTIF(Validation!$U$19:$U$178,$AF2670)&gt;0,"OK","NO MATCH"))</f>
        <v/>
      </c>
      <c r="AB2670" s="27" t="str">
        <f aca="false">IF($W2670=0,"",IF(AND($W2670&gt;=Validation!$B$3,$W2670&lt;=Validation!$C$3),"Yes","No"))</f>
        <v/>
      </c>
      <c r="AC2670" s="26" t="str">
        <f aca="false">IF($A2670="","",$AF2670&amp;"|"&amp;TEXT($W2670,"yyyy-mm-dd")&amp;"|"&amp;$J2670&amp;"|"&amp;$N2670)</f>
        <v/>
      </c>
      <c r="AD2670" s="27" t="str">
        <f aca="false">IF($AC2670="","",IF(COUNTIF($AC$2:$AC$3000,$AC2670)&gt;1,"REVIEW","OK"))</f>
        <v/>
      </c>
      <c r="AE2670" s="27" t="str">
        <f aca="false">IF(OR($W2670=0,$O2670=""),"",IF(IFERROR(IF(ISNUMBER($O2670),INT($O2670),DATE(VALUE(MID(SUBSTITUTE(LEFT($O2670,FIND(" ",$O2670&amp;" ")-1),"/",REPT(" ",20)),41,20)),VALUE(LEFT(SUBSTITUTE(LEFT($O2670,FIND(" ",$O2670&amp;" ")-1),"/",REPT(" ",20)),20)),VALUE(MID(SUBSTITUTE(LEFT($O2670,FIND(" ",$O2670&amp;" ")-1),"/",REPT(" ",20)),21,20)))),0)&gt;$W2670,"Late","Same day"))</f>
        <v/>
      </c>
      <c r="AF2670" s="26" t="str">
        <f aca="false">IF($A2670="","",IFERROR(INDEX(Validation!$C$193:$C$217,MATCH($A2670,Validation!$A$193:$A$217,0)),IF(COUNTIF(Validation!$U$19:$U$178,$Z2670)&gt;0,$Z2670,IF(COUNTIF(Validation!$S$19:$S$178,$AI2670)=1,INDEX(Validation!$U$19:$U$178,MATCH($AI2670,Validation!$S$19:$S$178,0)),$Z2670))))</f>
        <v/>
      </c>
      <c r="AG2670" s="27" t="str">
        <f aca="false">IF(COUNTA($A2670:$U2670)=0,"",IF($A2670="","No name",IF($F2670="","No date",IF($W2670=0,"Date ilegible",IF(NOT(ISNUMBER($N2670)),"Hours no numéricas",IF($AA2670="NO MATCH","Person no identificada","OK"))))))</f>
        <v/>
      </c>
      <c r="AH2670" s="27" t="str">
        <f aca="false">IF($W2670=0,"No date",IF($W2670&lt;Validation!$B$3,"Before period",IF($W2670&gt;Validation!$C$3,"After period","In period")))</f>
        <v>No date</v>
      </c>
      <c r="AI2670" s="26" t="str">
        <f aca="false">IF($Y2670="","",TRIM(RIGHT(SUBSTITUTE($Y2670," ",REPT(" ",50)),50)))</f>
        <v/>
      </c>
      <c r="AJ2670" s="27" t="str">
        <f aca="false">IF($A2670="","",IF(NOT(ISERROR(MATCH($A2670,Validation!$A$193:$A$217,0))),"Manual mapping",IF(COUNTIF(Validation!$U$19:$U$178,$Z2670)&gt;0,"Direct",IF(COUNTIF(Validation!$S$19:$S$178,$AI2670)=1,"By surname","Unresolved"))))</f>
        <v/>
      </c>
      <c r="AK2670" s="28" t="str">
        <f aca="false">IF($L2670="","",IF(MATCH($L2670,$L$2:$L$3000,0)&lt;&gt;ROW()-1,"",COUNT($AK$1:$AK2669)+1))</f>
        <v/>
      </c>
      <c r="AL2670" s="28" t="str">
        <f aca="false">IF($G2670="","",IF(MATCH($G2670,$G$2:$G$3000,0)&lt;&gt;ROW()-1,"",COUNT($AL$1:$AL2669)+1))</f>
        <v/>
      </c>
      <c r="AM2670" s="28" t="str">
        <f aca="false">IF($H2670="","",IF(MATCH($H2670,$H$2:$H$3000,0)&lt;&gt;ROW()-1,"",COUNT($AM$1:$AM2669)+1))</f>
        <v/>
      </c>
      <c r="AN2670" s="28" t="str">
        <f aca="false">IF($I2670="","",IF(MATCH($I2670,$I$2:$I$3000,0)&lt;&gt;ROW()-1,"",COUNT($AN$1:$AN2669)+1))</f>
        <v/>
      </c>
      <c r="AO2670" s="28" t="str">
        <f aca="false">IF($Q2670="","",IF(MATCH($Q2670,$Q$2:$Q$3000,0)&lt;&gt;ROW()-1,"",COUNT($AO$1:$AO2669)+1))</f>
        <v/>
      </c>
    </row>
    <row r="2671" customFormat="false" ht="12.75" hidden="false" customHeight="true" outlineLevel="0" collapsed="false">
      <c r="W2671" s="24" t="n">
        <f aca="false">IF($F2671="",0,IFERROR(IF(ISNUMBER($F2671),INT($F2671),DATE(VALUE(MID(SUBSTITUTE(LEFT($F2671,FIND(" ",$F2671&amp;" ")-1),"/",REPT(" ",20)),41,20)),VALUE(LEFT(SUBSTITUTE(LEFT($F2671,FIND(" ",$F2671&amp;" ")-1),"/",REPT(" ",20)),20)),VALUE(MID(SUBSTITUTE(LEFT($F2671,FIND(" ",$F2671&amp;" ")-1),"/",REPT(" ",20)),21,20)))),0))</f>
        <v>0</v>
      </c>
      <c r="X2671" s="25" t="str">
        <f aca="false">IF(ISNUMBER($N2671),$N2671*Validation!$B$5,"")</f>
        <v/>
      </c>
      <c r="Y2671" s="26" t="str">
        <f aca="false">IF($A2671="","",SUBSTITUTE(SUBSTITUTE(SUBSTITUTE(SUBSTITUTE(SUBSTITUTE(SUBSTITUTE(SUBSTITUTE(UPPER(TRIM($A2671)),"Á","A"),"É","E"),"Í","I"),"Ó","O"),"Ú","U"),"Ñ","N"),"Ü","U"))</f>
        <v/>
      </c>
      <c r="Z2671" s="26" t="str">
        <f aca="false">IF($Y2671="","",LEFT($Y2671,1)&amp;" "&amp;TRIM(RIGHT(SUBSTITUTE($Y2671," ",REPT(" ",50)),50)))</f>
        <v/>
      </c>
      <c r="AA2671" s="27" t="str">
        <f aca="false">IF($AF2671="","",IF(COUNTIF(Validation!$U$19:$U$178,$AF2671)&gt;0,"OK","NO MATCH"))</f>
        <v/>
      </c>
      <c r="AB2671" s="27" t="str">
        <f aca="false">IF($W2671=0,"",IF(AND($W2671&gt;=Validation!$B$3,$W2671&lt;=Validation!$C$3),"Yes","No"))</f>
        <v/>
      </c>
      <c r="AC2671" s="26" t="str">
        <f aca="false">IF($A2671="","",$AF2671&amp;"|"&amp;TEXT($W2671,"yyyy-mm-dd")&amp;"|"&amp;$J2671&amp;"|"&amp;$N2671)</f>
        <v/>
      </c>
      <c r="AD2671" s="27" t="str">
        <f aca="false">IF($AC2671="","",IF(COUNTIF($AC$2:$AC$3000,$AC2671)&gt;1,"REVIEW","OK"))</f>
        <v/>
      </c>
      <c r="AE2671" s="27" t="str">
        <f aca="false">IF(OR($W2671=0,$O2671=""),"",IF(IFERROR(IF(ISNUMBER($O2671),INT($O2671),DATE(VALUE(MID(SUBSTITUTE(LEFT($O2671,FIND(" ",$O2671&amp;" ")-1),"/",REPT(" ",20)),41,20)),VALUE(LEFT(SUBSTITUTE(LEFT($O2671,FIND(" ",$O2671&amp;" ")-1),"/",REPT(" ",20)),20)),VALUE(MID(SUBSTITUTE(LEFT($O2671,FIND(" ",$O2671&amp;" ")-1),"/",REPT(" ",20)),21,20)))),0)&gt;$W2671,"Late","Same day"))</f>
        <v/>
      </c>
      <c r="AF2671" s="26" t="str">
        <f aca="false">IF($A2671="","",IFERROR(INDEX(Validation!$C$193:$C$217,MATCH($A2671,Validation!$A$193:$A$217,0)),IF(COUNTIF(Validation!$U$19:$U$178,$Z2671)&gt;0,$Z2671,IF(COUNTIF(Validation!$S$19:$S$178,$AI2671)=1,INDEX(Validation!$U$19:$U$178,MATCH($AI2671,Validation!$S$19:$S$178,0)),$Z2671))))</f>
        <v/>
      </c>
      <c r="AG2671" s="27" t="str">
        <f aca="false">IF(COUNTA($A2671:$U2671)=0,"",IF($A2671="","No name",IF($F2671="","No date",IF($W2671=0,"Date ilegible",IF(NOT(ISNUMBER($N2671)),"Hours no numéricas",IF($AA2671="NO MATCH","Person no identificada","OK"))))))</f>
        <v/>
      </c>
      <c r="AH2671" s="27" t="str">
        <f aca="false">IF($W2671=0,"No date",IF($W2671&lt;Validation!$B$3,"Before period",IF($W2671&gt;Validation!$C$3,"After period","In period")))</f>
        <v>No date</v>
      </c>
      <c r="AI2671" s="26" t="str">
        <f aca="false">IF($Y2671="","",TRIM(RIGHT(SUBSTITUTE($Y2671," ",REPT(" ",50)),50)))</f>
        <v/>
      </c>
      <c r="AJ2671" s="27" t="str">
        <f aca="false">IF($A2671="","",IF(NOT(ISERROR(MATCH($A2671,Validation!$A$193:$A$217,0))),"Manual mapping",IF(COUNTIF(Validation!$U$19:$U$178,$Z2671)&gt;0,"Direct",IF(COUNTIF(Validation!$S$19:$S$178,$AI2671)=1,"By surname","Unresolved"))))</f>
        <v/>
      </c>
      <c r="AK2671" s="28" t="str">
        <f aca="false">IF($L2671="","",IF(MATCH($L2671,$L$2:$L$3000,0)&lt;&gt;ROW()-1,"",COUNT($AK$1:$AK2670)+1))</f>
        <v/>
      </c>
      <c r="AL2671" s="28" t="str">
        <f aca="false">IF($G2671="","",IF(MATCH($G2671,$G$2:$G$3000,0)&lt;&gt;ROW()-1,"",COUNT($AL$1:$AL2670)+1))</f>
        <v/>
      </c>
      <c r="AM2671" s="28" t="str">
        <f aca="false">IF($H2671="","",IF(MATCH($H2671,$H$2:$H$3000,0)&lt;&gt;ROW()-1,"",COUNT($AM$1:$AM2670)+1))</f>
        <v/>
      </c>
      <c r="AN2671" s="28" t="str">
        <f aca="false">IF($I2671="","",IF(MATCH($I2671,$I$2:$I$3000,0)&lt;&gt;ROW()-1,"",COUNT($AN$1:$AN2670)+1))</f>
        <v/>
      </c>
      <c r="AO2671" s="28" t="str">
        <f aca="false">IF($Q2671="","",IF(MATCH($Q2671,$Q$2:$Q$3000,0)&lt;&gt;ROW()-1,"",COUNT($AO$1:$AO2670)+1))</f>
        <v/>
      </c>
    </row>
    <row r="2672" customFormat="false" ht="12.75" hidden="false" customHeight="true" outlineLevel="0" collapsed="false">
      <c r="W2672" s="24" t="n">
        <f aca="false">IF($F2672="",0,IFERROR(IF(ISNUMBER($F2672),INT($F2672),DATE(VALUE(MID(SUBSTITUTE(LEFT($F2672,FIND(" ",$F2672&amp;" ")-1),"/",REPT(" ",20)),41,20)),VALUE(LEFT(SUBSTITUTE(LEFT($F2672,FIND(" ",$F2672&amp;" ")-1),"/",REPT(" ",20)),20)),VALUE(MID(SUBSTITUTE(LEFT($F2672,FIND(" ",$F2672&amp;" ")-1),"/",REPT(" ",20)),21,20)))),0))</f>
        <v>0</v>
      </c>
      <c r="X2672" s="25" t="str">
        <f aca="false">IF(ISNUMBER($N2672),$N2672*Validation!$B$5,"")</f>
        <v/>
      </c>
      <c r="Y2672" s="26" t="str">
        <f aca="false">IF($A2672="","",SUBSTITUTE(SUBSTITUTE(SUBSTITUTE(SUBSTITUTE(SUBSTITUTE(SUBSTITUTE(SUBSTITUTE(UPPER(TRIM($A2672)),"Á","A"),"É","E"),"Í","I"),"Ó","O"),"Ú","U"),"Ñ","N"),"Ü","U"))</f>
        <v/>
      </c>
      <c r="Z2672" s="26" t="str">
        <f aca="false">IF($Y2672="","",LEFT($Y2672,1)&amp;" "&amp;TRIM(RIGHT(SUBSTITUTE($Y2672," ",REPT(" ",50)),50)))</f>
        <v/>
      </c>
      <c r="AA2672" s="27" t="str">
        <f aca="false">IF($AF2672="","",IF(COUNTIF(Validation!$U$19:$U$178,$AF2672)&gt;0,"OK","NO MATCH"))</f>
        <v/>
      </c>
      <c r="AB2672" s="27" t="str">
        <f aca="false">IF($W2672=0,"",IF(AND($W2672&gt;=Validation!$B$3,$W2672&lt;=Validation!$C$3),"Yes","No"))</f>
        <v/>
      </c>
      <c r="AC2672" s="26" t="str">
        <f aca="false">IF($A2672="","",$AF2672&amp;"|"&amp;TEXT($W2672,"yyyy-mm-dd")&amp;"|"&amp;$J2672&amp;"|"&amp;$N2672)</f>
        <v/>
      </c>
      <c r="AD2672" s="27" t="str">
        <f aca="false">IF($AC2672="","",IF(COUNTIF($AC$2:$AC$3000,$AC2672)&gt;1,"REVIEW","OK"))</f>
        <v/>
      </c>
      <c r="AE2672" s="27" t="str">
        <f aca="false">IF(OR($W2672=0,$O2672=""),"",IF(IFERROR(IF(ISNUMBER($O2672),INT($O2672),DATE(VALUE(MID(SUBSTITUTE(LEFT($O2672,FIND(" ",$O2672&amp;" ")-1),"/",REPT(" ",20)),41,20)),VALUE(LEFT(SUBSTITUTE(LEFT($O2672,FIND(" ",$O2672&amp;" ")-1),"/",REPT(" ",20)),20)),VALUE(MID(SUBSTITUTE(LEFT($O2672,FIND(" ",$O2672&amp;" ")-1),"/",REPT(" ",20)),21,20)))),0)&gt;$W2672,"Late","Same day"))</f>
        <v/>
      </c>
      <c r="AF2672" s="26" t="str">
        <f aca="false">IF($A2672="","",IFERROR(INDEX(Validation!$C$193:$C$217,MATCH($A2672,Validation!$A$193:$A$217,0)),IF(COUNTIF(Validation!$U$19:$U$178,$Z2672)&gt;0,$Z2672,IF(COUNTIF(Validation!$S$19:$S$178,$AI2672)=1,INDEX(Validation!$U$19:$U$178,MATCH($AI2672,Validation!$S$19:$S$178,0)),$Z2672))))</f>
        <v/>
      </c>
      <c r="AG2672" s="27" t="str">
        <f aca="false">IF(COUNTA($A2672:$U2672)=0,"",IF($A2672="","No name",IF($F2672="","No date",IF($W2672=0,"Date ilegible",IF(NOT(ISNUMBER($N2672)),"Hours no numéricas",IF($AA2672="NO MATCH","Person no identificada","OK"))))))</f>
        <v/>
      </c>
      <c r="AH2672" s="27" t="str">
        <f aca="false">IF($W2672=0,"No date",IF($W2672&lt;Validation!$B$3,"Before period",IF($W2672&gt;Validation!$C$3,"After period","In period")))</f>
        <v>No date</v>
      </c>
      <c r="AI2672" s="26" t="str">
        <f aca="false">IF($Y2672="","",TRIM(RIGHT(SUBSTITUTE($Y2672," ",REPT(" ",50)),50)))</f>
        <v/>
      </c>
      <c r="AJ2672" s="27" t="str">
        <f aca="false">IF($A2672="","",IF(NOT(ISERROR(MATCH($A2672,Validation!$A$193:$A$217,0))),"Manual mapping",IF(COUNTIF(Validation!$U$19:$U$178,$Z2672)&gt;0,"Direct",IF(COUNTIF(Validation!$S$19:$S$178,$AI2672)=1,"By surname","Unresolved"))))</f>
        <v/>
      </c>
      <c r="AK2672" s="28" t="str">
        <f aca="false">IF($L2672="","",IF(MATCH($L2672,$L$2:$L$3000,0)&lt;&gt;ROW()-1,"",COUNT($AK$1:$AK2671)+1))</f>
        <v/>
      </c>
      <c r="AL2672" s="28" t="str">
        <f aca="false">IF($G2672="","",IF(MATCH($G2672,$G$2:$G$3000,0)&lt;&gt;ROW()-1,"",COUNT($AL$1:$AL2671)+1))</f>
        <v/>
      </c>
      <c r="AM2672" s="28" t="str">
        <f aca="false">IF($H2672="","",IF(MATCH($H2672,$H$2:$H$3000,0)&lt;&gt;ROW()-1,"",COUNT($AM$1:$AM2671)+1))</f>
        <v/>
      </c>
      <c r="AN2672" s="28" t="str">
        <f aca="false">IF($I2672="","",IF(MATCH($I2672,$I$2:$I$3000,0)&lt;&gt;ROW()-1,"",COUNT($AN$1:$AN2671)+1))</f>
        <v/>
      </c>
      <c r="AO2672" s="28" t="str">
        <f aca="false">IF($Q2672="","",IF(MATCH($Q2672,$Q$2:$Q$3000,0)&lt;&gt;ROW()-1,"",COUNT($AO$1:$AO2671)+1))</f>
        <v/>
      </c>
    </row>
    <row r="2673" customFormat="false" ht="12.75" hidden="false" customHeight="true" outlineLevel="0" collapsed="false">
      <c r="W2673" s="24" t="n">
        <f aca="false">IF($F2673="",0,IFERROR(IF(ISNUMBER($F2673),INT($F2673),DATE(VALUE(MID(SUBSTITUTE(LEFT($F2673,FIND(" ",$F2673&amp;" ")-1),"/",REPT(" ",20)),41,20)),VALUE(LEFT(SUBSTITUTE(LEFT($F2673,FIND(" ",$F2673&amp;" ")-1),"/",REPT(" ",20)),20)),VALUE(MID(SUBSTITUTE(LEFT($F2673,FIND(" ",$F2673&amp;" ")-1),"/",REPT(" ",20)),21,20)))),0))</f>
        <v>0</v>
      </c>
      <c r="X2673" s="25" t="str">
        <f aca="false">IF(ISNUMBER($N2673),$N2673*Validation!$B$5,"")</f>
        <v/>
      </c>
      <c r="Y2673" s="26" t="str">
        <f aca="false">IF($A2673="","",SUBSTITUTE(SUBSTITUTE(SUBSTITUTE(SUBSTITUTE(SUBSTITUTE(SUBSTITUTE(SUBSTITUTE(UPPER(TRIM($A2673)),"Á","A"),"É","E"),"Í","I"),"Ó","O"),"Ú","U"),"Ñ","N"),"Ü","U"))</f>
        <v/>
      </c>
      <c r="Z2673" s="26" t="str">
        <f aca="false">IF($Y2673="","",LEFT($Y2673,1)&amp;" "&amp;TRIM(RIGHT(SUBSTITUTE($Y2673," ",REPT(" ",50)),50)))</f>
        <v/>
      </c>
      <c r="AA2673" s="27" t="str">
        <f aca="false">IF($AF2673="","",IF(COUNTIF(Validation!$U$19:$U$178,$AF2673)&gt;0,"OK","NO MATCH"))</f>
        <v/>
      </c>
      <c r="AB2673" s="27" t="str">
        <f aca="false">IF($W2673=0,"",IF(AND($W2673&gt;=Validation!$B$3,$W2673&lt;=Validation!$C$3),"Yes","No"))</f>
        <v/>
      </c>
      <c r="AC2673" s="26" t="str">
        <f aca="false">IF($A2673="","",$AF2673&amp;"|"&amp;TEXT($W2673,"yyyy-mm-dd")&amp;"|"&amp;$J2673&amp;"|"&amp;$N2673)</f>
        <v/>
      </c>
      <c r="AD2673" s="27" t="str">
        <f aca="false">IF($AC2673="","",IF(COUNTIF($AC$2:$AC$3000,$AC2673)&gt;1,"REVIEW","OK"))</f>
        <v/>
      </c>
      <c r="AE2673" s="27" t="str">
        <f aca="false">IF(OR($W2673=0,$O2673=""),"",IF(IFERROR(IF(ISNUMBER($O2673),INT($O2673),DATE(VALUE(MID(SUBSTITUTE(LEFT($O2673,FIND(" ",$O2673&amp;" ")-1),"/",REPT(" ",20)),41,20)),VALUE(LEFT(SUBSTITUTE(LEFT($O2673,FIND(" ",$O2673&amp;" ")-1),"/",REPT(" ",20)),20)),VALUE(MID(SUBSTITUTE(LEFT($O2673,FIND(" ",$O2673&amp;" ")-1),"/",REPT(" ",20)),21,20)))),0)&gt;$W2673,"Late","Same day"))</f>
        <v/>
      </c>
      <c r="AF2673" s="26" t="str">
        <f aca="false">IF($A2673="","",IFERROR(INDEX(Validation!$C$193:$C$217,MATCH($A2673,Validation!$A$193:$A$217,0)),IF(COUNTIF(Validation!$U$19:$U$178,$Z2673)&gt;0,$Z2673,IF(COUNTIF(Validation!$S$19:$S$178,$AI2673)=1,INDEX(Validation!$U$19:$U$178,MATCH($AI2673,Validation!$S$19:$S$178,0)),$Z2673))))</f>
        <v/>
      </c>
      <c r="AG2673" s="27" t="str">
        <f aca="false">IF(COUNTA($A2673:$U2673)=0,"",IF($A2673="","No name",IF($F2673="","No date",IF($W2673=0,"Date ilegible",IF(NOT(ISNUMBER($N2673)),"Hours no numéricas",IF($AA2673="NO MATCH","Person no identificada","OK"))))))</f>
        <v/>
      </c>
      <c r="AH2673" s="27" t="str">
        <f aca="false">IF($W2673=0,"No date",IF($W2673&lt;Validation!$B$3,"Before period",IF($W2673&gt;Validation!$C$3,"After period","In period")))</f>
        <v>No date</v>
      </c>
      <c r="AI2673" s="26" t="str">
        <f aca="false">IF($Y2673="","",TRIM(RIGHT(SUBSTITUTE($Y2673," ",REPT(" ",50)),50)))</f>
        <v/>
      </c>
      <c r="AJ2673" s="27" t="str">
        <f aca="false">IF($A2673="","",IF(NOT(ISERROR(MATCH($A2673,Validation!$A$193:$A$217,0))),"Manual mapping",IF(COUNTIF(Validation!$U$19:$U$178,$Z2673)&gt;0,"Direct",IF(COUNTIF(Validation!$S$19:$S$178,$AI2673)=1,"By surname","Unresolved"))))</f>
        <v/>
      </c>
      <c r="AK2673" s="28" t="str">
        <f aca="false">IF($L2673="","",IF(MATCH($L2673,$L$2:$L$3000,0)&lt;&gt;ROW()-1,"",COUNT($AK$1:$AK2672)+1))</f>
        <v/>
      </c>
      <c r="AL2673" s="28" t="str">
        <f aca="false">IF($G2673="","",IF(MATCH($G2673,$G$2:$G$3000,0)&lt;&gt;ROW()-1,"",COUNT($AL$1:$AL2672)+1))</f>
        <v/>
      </c>
      <c r="AM2673" s="28" t="str">
        <f aca="false">IF($H2673="","",IF(MATCH($H2673,$H$2:$H$3000,0)&lt;&gt;ROW()-1,"",COUNT($AM$1:$AM2672)+1))</f>
        <v/>
      </c>
      <c r="AN2673" s="28" t="str">
        <f aca="false">IF($I2673="","",IF(MATCH($I2673,$I$2:$I$3000,0)&lt;&gt;ROW()-1,"",COUNT($AN$1:$AN2672)+1))</f>
        <v/>
      </c>
      <c r="AO2673" s="28" t="str">
        <f aca="false">IF($Q2673="","",IF(MATCH($Q2673,$Q$2:$Q$3000,0)&lt;&gt;ROW()-1,"",COUNT($AO$1:$AO2672)+1))</f>
        <v/>
      </c>
    </row>
    <row r="2674" customFormat="false" ht="12.75" hidden="false" customHeight="true" outlineLevel="0" collapsed="false">
      <c r="W2674" s="24" t="n">
        <f aca="false">IF($F2674="",0,IFERROR(IF(ISNUMBER($F2674),INT($F2674),DATE(VALUE(MID(SUBSTITUTE(LEFT($F2674,FIND(" ",$F2674&amp;" ")-1),"/",REPT(" ",20)),41,20)),VALUE(LEFT(SUBSTITUTE(LEFT($F2674,FIND(" ",$F2674&amp;" ")-1),"/",REPT(" ",20)),20)),VALUE(MID(SUBSTITUTE(LEFT($F2674,FIND(" ",$F2674&amp;" ")-1),"/",REPT(" ",20)),21,20)))),0))</f>
        <v>0</v>
      </c>
      <c r="X2674" s="25" t="str">
        <f aca="false">IF(ISNUMBER($N2674),$N2674*Validation!$B$5,"")</f>
        <v/>
      </c>
      <c r="Y2674" s="26" t="str">
        <f aca="false">IF($A2674="","",SUBSTITUTE(SUBSTITUTE(SUBSTITUTE(SUBSTITUTE(SUBSTITUTE(SUBSTITUTE(SUBSTITUTE(UPPER(TRIM($A2674)),"Á","A"),"É","E"),"Í","I"),"Ó","O"),"Ú","U"),"Ñ","N"),"Ü","U"))</f>
        <v/>
      </c>
      <c r="Z2674" s="26" t="str">
        <f aca="false">IF($Y2674="","",LEFT($Y2674,1)&amp;" "&amp;TRIM(RIGHT(SUBSTITUTE($Y2674," ",REPT(" ",50)),50)))</f>
        <v/>
      </c>
      <c r="AA2674" s="27" t="str">
        <f aca="false">IF($AF2674="","",IF(COUNTIF(Validation!$U$19:$U$178,$AF2674)&gt;0,"OK","NO MATCH"))</f>
        <v/>
      </c>
      <c r="AB2674" s="27" t="str">
        <f aca="false">IF($W2674=0,"",IF(AND($W2674&gt;=Validation!$B$3,$W2674&lt;=Validation!$C$3),"Yes","No"))</f>
        <v/>
      </c>
      <c r="AC2674" s="26" t="str">
        <f aca="false">IF($A2674="","",$AF2674&amp;"|"&amp;TEXT($W2674,"yyyy-mm-dd")&amp;"|"&amp;$J2674&amp;"|"&amp;$N2674)</f>
        <v/>
      </c>
      <c r="AD2674" s="27" t="str">
        <f aca="false">IF($AC2674="","",IF(COUNTIF($AC$2:$AC$3000,$AC2674)&gt;1,"REVIEW","OK"))</f>
        <v/>
      </c>
      <c r="AE2674" s="27" t="str">
        <f aca="false">IF(OR($W2674=0,$O2674=""),"",IF(IFERROR(IF(ISNUMBER($O2674),INT($O2674),DATE(VALUE(MID(SUBSTITUTE(LEFT($O2674,FIND(" ",$O2674&amp;" ")-1),"/",REPT(" ",20)),41,20)),VALUE(LEFT(SUBSTITUTE(LEFT($O2674,FIND(" ",$O2674&amp;" ")-1),"/",REPT(" ",20)),20)),VALUE(MID(SUBSTITUTE(LEFT($O2674,FIND(" ",$O2674&amp;" ")-1),"/",REPT(" ",20)),21,20)))),0)&gt;$W2674,"Late","Same day"))</f>
        <v/>
      </c>
      <c r="AF2674" s="26" t="str">
        <f aca="false">IF($A2674="","",IFERROR(INDEX(Validation!$C$193:$C$217,MATCH($A2674,Validation!$A$193:$A$217,0)),IF(COUNTIF(Validation!$U$19:$U$178,$Z2674)&gt;0,$Z2674,IF(COUNTIF(Validation!$S$19:$S$178,$AI2674)=1,INDEX(Validation!$U$19:$U$178,MATCH($AI2674,Validation!$S$19:$S$178,0)),$Z2674))))</f>
        <v/>
      </c>
      <c r="AG2674" s="27" t="str">
        <f aca="false">IF(COUNTA($A2674:$U2674)=0,"",IF($A2674="","No name",IF($F2674="","No date",IF($W2674=0,"Date ilegible",IF(NOT(ISNUMBER($N2674)),"Hours no numéricas",IF($AA2674="NO MATCH","Person no identificada","OK"))))))</f>
        <v/>
      </c>
      <c r="AH2674" s="27" t="str">
        <f aca="false">IF($W2674=0,"No date",IF($W2674&lt;Validation!$B$3,"Before period",IF($W2674&gt;Validation!$C$3,"After period","In period")))</f>
        <v>No date</v>
      </c>
      <c r="AI2674" s="26" t="str">
        <f aca="false">IF($Y2674="","",TRIM(RIGHT(SUBSTITUTE($Y2674," ",REPT(" ",50)),50)))</f>
        <v/>
      </c>
      <c r="AJ2674" s="27" t="str">
        <f aca="false">IF($A2674="","",IF(NOT(ISERROR(MATCH($A2674,Validation!$A$193:$A$217,0))),"Manual mapping",IF(COUNTIF(Validation!$U$19:$U$178,$Z2674)&gt;0,"Direct",IF(COUNTIF(Validation!$S$19:$S$178,$AI2674)=1,"By surname","Unresolved"))))</f>
        <v/>
      </c>
      <c r="AK2674" s="28" t="str">
        <f aca="false">IF($L2674="","",IF(MATCH($L2674,$L$2:$L$3000,0)&lt;&gt;ROW()-1,"",COUNT($AK$1:$AK2673)+1))</f>
        <v/>
      </c>
      <c r="AL2674" s="28" t="str">
        <f aca="false">IF($G2674="","",IF(MATCH($G2674,$G$2:$G$3000,0)&lt;&gt;ROW()-1,"",COUNT($AL$1:$AL2673)+1))</f>
        <v/>
      </c>
      <c r="AM2674" s="28" t="str">
        <f aca="false">IF($H2674="","",IF(MATCH($H2674,$H$2:$H$3000,0)&lt;&gt;ROW()-1,"",COUNT($AM$1:$AM2673)+1))</f>
        <v/>
      </c>
      <c r="AN2674" s="28" t="str">
        <f aca="false">IF($I2674="","",IF(MATCH($I2674,$I$2:$I$3000,0)&lt;&gt;ROW()-1,"",COUNT($AN$1:$AN2673)+1))</f>
        <v/>
      </c>
      <c r="AO2674" s="28" t="str">
        <f aca="false">IF($Q2674="","",IF(MATCH($Q2674,$Q$2:$Q$3000,0)&lt;&gt;ROW()-1,"",COUNT($AO$1:$AO2673)+1))</f>
        <v/>
      </c>
    </row>
    <row r="2675" customFormat="false" ht="12.75" hidden="false" customHeight="true" outlineLevel="0" collapsed="false">
      <c r="W2675" s="24" t="n">
        <f aca="false">IF($F2675="",0,IFERROR(IF(ISNUMBER($F2675),INT($F2675),DATE(VALUE(MID(SUBSTITUTE(LEFT($F2675,FIND(" ",$F2675&amp;" ")-1),"/",REPT(" ",20)),41,20)),VALUE(LEFT(SUBSTITUTE(LEFT($F2675,FIND(" ",$F2675&amp;" ")-1),"/",REPT(" ",20)),20)),VALUE(MID(SUBSTITUTE(LEFT($F2675,FIND(" ",$F2675&amp;" ")-1),"/",REPT(" ",20)),21,20)))),0))</f>
        <v>0</v>
      </c>
      <c r="X2675" s="25" t="str">
        <f aca="false">IF(ISNUMBER($N2675),$N2675*Validation!$B$5,"")</f>
        <v/>
      </c>
      <c r="Y2675" s="26" t="str">
        <f aca="false">IF($A2675="","",SUBSTITUTE(SUBSTITUTE(SUBSTITUTE(SUBSTITUTE(SUBSTITUTE(SUBSTITUTE(SUBSTITUTE(UPPER(TRIM($A2675)),"Á","A"),"É","E"),"Í","I"),"Ó","O"),"Ú","U"),"Ñ","N"),"Ü","U"))</f>
        <v/>
      </c>
      <c r="Z2675" s="26" t="str">
        <f aca="false">IF($Y2675="","",LEFT($Y2675,1)&amp;" "&amp;TRIM(RIGHT(SUBSTITUTE($Y2675," ",REPT(" ",50)),50)))</f>
        <v/>
      </c>
      <c r="AA2675" s="27" t="str">
        <f aca="false">IF($AF2675="","",IF(COUNTIF(Validation!$U$19:$U$178,$AF2675)&gt;0,"OK","NO MATCH"))</f>
        <v/>
      </c>
      <c r="AB2675" s="27" t="str">
        <f aca="false">IF($W2675=0,"",IF(AND($W2675&gt;=Validation!$B$3,$W2675&lt;=Validation!$C$3),"Yes","No"))</f>
        <v/>
      </c>
      <c r="AC2675" s="26" t="str">
        <f aca="false">IF($A2675="","",$AF2675&amp;"|"&amp;TEXT($W2675,"yyyy-mm-dd")&amp;"|"&amp;$J2675&amp;"|"&amp;$N2675)</f>
        <v/>
      </c>
      <c r="AD2675" s="27" t="str">
        <f aca="false">IF($AC2675="","",IF(COUNTIF($AC$2:$AC$3000,$AC2675)&gt;1,"REVIEW","OK"))</f>
        <v/>
      </c>
      <c r="AE2675" s="27" t="str">
        <f aca="false">IF(OR($W2675=0,$O2675=""),"",IF(IFERROR(IF(ISNUMBER($O2675),INT($O2675),DATE(VALUE(MID(SUBSTITUTE(LEFT($O2675,FIND(" ",$O2675&amp;" ")-1),"/",REPT(" ",20)),41,20)),VALUE(LEFT(SUBSTITUTE(LEFT($O2675,FIND(" ",$O2675&amp;" ")-1),"/",REPT(" ",20)),20)),VALUE(MID(SUBSTITUTE(LEFT($O2675,FIND(" ",$O2675&amp;" ")-1),"/",REPT(" ",20)),21,20)))),0)&gt;$W2675,"Late","Same day"))</f>
        <v/>
      </c>
      <c r="AF2675" s="26" t="str">
        <f aca="false">IF($A2675="","",IFERROR(INDEX(Validation!$C$193:$C$217,MATCH($A2675,Validation!$A$193:$A$217,0)),IF(COUNTIF(Validation!$U$19:$U$178,$Z2675)&gt;0,$Z2675,IF(COUNTIF(Validation!$S$19:$S$178,$AI2675)=1,INDEX(Validation!$U$19:$U$178,MATCH($AI2675,Validation!$S$19:$S$178,0)),$Z2675))))</f>
        <v/>
      </c>
      <c r="AG2675" s="27" t="str">
        <f aca="false">IF(COUNTA($A2675:$U2675)=0,"",IF($A2675="","No name",IF($F2675="","No date",IF($W2675=0,"Date ilegible",IF(NOT(ISNUMBER($N2675)),"Hours no numéricas",IF($AA2675="NO MATCH","Person no identificada","OK"))))))</f>
        <v/>
      </c>
      <c r="AH2675" s="27" t="str">
        <f aca="false">IF($W2675=0,"No date",IF($W2675&lt;Validation!$B$3,"Before period",IF($W2675&gt;Validation!$C$3,"After period","In period")))</f>
        <v>No date</v>
      </c>
      <c r="AI2675" s="26" t="str">
        <f aca="false">IF($Y2675="","",TRIM(RIGHT(SUBSTITUTE($Y2675," ",REPT(" ",50)),50)))</f>
        <v/>
      </c>
      <c r="AJ2675" s="27" t="str">
        <f aca="false">IF($A2675="","",IF(NOT(ISERROR(MATCH($A2675,Validation!$A$193:$A$217,0))),"Manual mapping",IF(COUNTIF(Validation!$U$19:$U$178,$Z2675)&gt;0,"Direct",IF(COUNTIF(Validation!$S$19:$S$178,$AI2675)=1,"By surname","Unresolved"))))</f>
        <v/>
      </c>
      <c r="AK2675" s="28" t="str">
        <f aca="false">IF($L2675="","",IF(MATCH($L2675,$L$2:$L$3000,0)&lt;&gt;ROW()-1,"",COUNT($AK$1:$AK2674)+1))</f>
        <v/>
      </c>
      <c r="AL2675" s="28" t="str">
        <f aca="false">IF($G2675="","",IF(MATCH($G2675,$G$2:$G$3000,0)&lt;&gt;ROW()-1,"",COUNT($AL$1:$AL2674)+1))</f>
        <v/>
      </c>
      <c r="AM2675" s="28" t="str">
        <f aca="false">IF($H2675="","",IF(MATCH($H2675,$H$2:$H$3000,0)&lt;&gt;ROW()-1,"",COUNT($AM$1:$AM2674)+1))</f>
        <v/>
      </c>
      <c r="AN2675" s="28" t="str">
        <f aca="false">IF($I2675="","",IF(MATCH($I2675,$I$2:$I$3000,0)&lt;&gt;ROW()-1,"",COUNT($AN$1:$AN2674)+1))</f>
        <v/>
      </c>
      <c r="AO2675" s="28" t="str">
        <f aca="false">IF($Q2675="","",IF(MATCH($Q2675,$Q$2:$Q$3000,0)&lt;&gt;ROW()-1,"",COUNT($AO$1:$AO2674)+1))</f>
        <v/>
      </c>
    </row>
    <row r="2676" customFormat="false" ht="12.75" hidden="false" customHeight="true" outlineLevel="0" collapsed="false">
      <c r="W2676" s="24" t="n">
        <f aca="false">IF($F2676="",0,IFERROR(IF(ISNUMBER($F2676),INT($F2676),DATE(VALUE(MID(SUBSTITUTE(LEFT($F2676,FIND(" ",$F2676&amp;" ")-1),"/",REPT(" ",20)),41,20)),VALUE(LEFT(SUBSTITUTE(LEFT($F2676,FIND(" ",$F2676&amp;" ")-1),"/",REPT(" ",20)),20)),VALUE(MID(SUBSTITUTE(LEFT($F2676,FIND(" ",$F2676&amp;" ")-1),"/",REPT(" ",20)),21,20)))),0))</f>
        <v>0</v>
      </c>
      <c r="X2676" s="25" t="str">
        <f aca="false">IF(ISNUMBER($N2676),$N2676*Validation!$B$5,"")</f>
        <v/>
      </c>
      <c r="Y2676" s="26" t="str">
        <f aca="false">IF($A2676="","",SUBSTITUTE(SUBSTITUTE(SUBSTITUTE(SUBSTITUTE(SUBSTITUTE(SUBSTITUTE(SUBSTITUTE(UPPER(TRIM($A2676)),"Á","A"),"É","E"),"Í","I"),"Ó","O"),"Ú","U"),"Ñ","N"),"Ü","U"))</f>
        <v/>
      </c>
      <c r="Z2676" s="26" t="str">
        <f aca="false">IF($Y2676="","",LEFT($Y2676,1)&amp;" "&amp;TRIM(RIGHT(SUBSTITUTE($Y2676," ",REPT(" ",50)),50)))</f>
        <v/>
      </c>
      <c r="AA2676" s="27" t="str">
        <f aca="false">IF($AF2676="","",IF(COUNTIF(Validation!$U$19:$U$178,$AF2676)&gt;0,"OK","NO MATCH"))</f>
        <v/>
      </c>
      <c r="AB2676" s="27" t="str">
        <f aca="false">IF($W2676=0,"",IF(AND($W2676&gt;=Validation!$B$3,$W2676&lt;=Validation!$C$3),"Yes","No"))</f>
        <v/>
      </c>
      <c r="AC2676" s="26" t="str">
        <f aca="false">IF($A2676="","",$AF2676&amp;"|"&amp;TEXT($W2676,"yyyy-mm-dd")&amp;"|"&amp;$J2676&amp;"|"&amp;$N2676)</f>
        <v/>
      </c>
      <c r="AD2676" s="27" t="str">
        <f aca="false">IF($AC2676="","",IF(COUNTIF($AC$2:$AC$3000,$AC2676)&gt;1,"REVIEW","OK"))</f>
        <v/>
      </c>
      <c r="AE2676" s="27" t="str">
        <f aca="false">IF(OR($W2676=0,$O2676=""),"",IF(IFERROR(IF(ISNUMBER($O2676),INT($O2676),DATE(VALUE(MID(SUBSTITUTE(LEFT($O2676,FIND(" ",$O2676&amp;" ")-1),"/",REPT(" ",20)),41,20)),VALUE(LEFT(SUBSTITUTE(LEFT($O2676,FIND(" ",$O2676&amp;" ")-1),"/",REPT(" ",20)),20)),VALUE(MID(SUBSTITUTE(LEFT($O2676,FIND(" ",$O2676&amp;" ")-1),"/",REPT(" ",20)),21,20)))),0)&gt;$W2676,"Late","Same day"))</f>
        <v/>
      </c>
      <c r="AF2676" s="26" t="str">
        <f aca="false">IF($A2676="","",IFERROR(INDEX(Validation!$C$193:$C$217,MATCH($A2676,Validation!$A$193:$A$217,0)),IF(COUNTIF(Validation!$U$19:$U$178,$Z2676)&gt;0,$Z2676,IF(COUNTIF(Validation!$S$19:$S$178,$AI2676)=1,INDEX(Validation!$U$19:$U$178,MATCH($AI2676,Validation!$S$19:$S$178,0)),$Z2676))))</f>
        <v/>
      </c>
      <c r="AG2676" s="27" t="str">
        <f aca="false">IF(COUNTA($A2676:$U2676)=0,"",IF($A2676="","No name",IF($F2676="","No date",IF($W2676=0,"Date ilegible",IF(NOT(ISNUMBER($N2676)),"Hours no numéricas",IF($AA2676="NO MATCH","Person no identificada","OK"))))))</f>
        <v/>
      </c>
      <c r="AH2676" s="27" t="str">
        <f aca="false">IF($W2676=0,"No date",IF($W2676&lt;Validation!$B$3,"Before period",IF($W2676&gt;Validation!$C$3,"After period","In period")))</f>
        <v>No date</v>
      </c>
      <c r="AI2676" s="26" t="str">
        <f aca="false">IF($Y2676="","",TRIM(RIGHT(SUBSTITUTE($Y2676," ",REPT(" ",50)),50)))</f>
        <v/>
      </c>
      <c r="AJ2676" s="27" t="str">
        <f aca="false">IF($A2676="","",IF(NOT(ISERROR(MATCH($A2676,Validation!$A$193:$A$217,0))),"Manual mapping",IF(COUNTIF(Validation!$U$19:$U$178,$Z2676)&gt;0,"Direct",IF(COUNTIF(Validation!$S$19:$S$178,$AI2676)=1,"By surname","Unresolved"))))</f>
        <v/>
      </c>
      <c r="AK2676" s="28" t="str">
        <f aca="false">IF($L2676="","",IF(MATCH($L2676,$L$2:$L$3000,0)&lt;&gt;ROW()-1,"",COUNT($AK$1:$AK2675)+1))</f>
        <v/>
      </c>
      <c r="AL2676" s="28" t="str">
        <f aca="false">IF($G2676="","",IF(MATCH($G2676,$G$2:$G$3000,0)&lt;&gt;ROW()-1,"",COUNT($AL$1:$AL2675)+1))</f>
        <v/>
      </c>
      <c r="AM2676" s="28" t="str">
        <f aca="false">IF($H2676="","",IF(MATCH($H2676,$H$2:$H$3000,0)&lt;&gt;ROW()-1,"",COUNT($AM$1:$AM2675)+1))</f>
        <v/>
      </c>
      <c r="AN2676" s="28" t="str">
        <f aca="false">IF($I2676="","",IF(MATCH($I2676,$I$2:$I$3000,0)&lt;&gt;ROW()-1,"",COUNT($AN$1:$AN2675)+1))</f>
        <v/>
      </c>
      <c r="AO2676" s="28" t="str">
        <f aca="false">IF($Q2676="","",IF(MATCH($Q2676,$Q$2:$Q$3000,0)&lt;&gt;ROW()-1,"",COUNT($AO$1:$AO2675)+1))</f>
        <v/>
      </c>
    </row>
    <row r="2677" customFormat="false" ht="12.75" hidden="false" customHeight="true" outlineLevel="0" collapsed="false">
      <c r="W2677" s="24" t="n">
        <f aca="false">IF($F2677="",0,IFERROR(IF(ISNUMBER($F2677),INT($F2677),DATE(VALUE(MID(SUBSTITUTE(LEFT($F2677,FIND(" ",$F2677&amp;" ")-1),"/",REPT(" ",20)),41,20)),VALUE(LEFT(SUBSTITUTE(LEFT($F2677,FIND(" ",$F2677&amp;" ")-1),"/",REPT(" ",20)),20)),VALUE(MID(SUBSTITUTE(LEFT($F2677,FIND(" ",$F2677&amp;" ")-1),"/",REPT(" ",20)),21,20)))),0))</f>
        <v>0</v>
      </c>
      <c r="X2677" s="25" t="str">
        <f aca="false">IF(ISNUMBER($N2677),$N2677*Validation!$B$5,"")</f>
        <v/>
      </c>
      <c r="Y2677" s="26" t="str">
        <f aca="false">IF($A2677="","",SUBSTITUTE(SUBSTITUTE(SUBSTITUTE(SUBSTITUTE(SUBSTITUTE(SUBSTITUTE(SUBSTITUTE(UPPER(TRIM($A2677)),"Á","A"),"É","E"),"Í","I"),"Ó","O"),"Ú","U"),"Ñ","N"),"Ü","U"))</f>
        <v/>
      </c>
      <c r="Z2677" s="26" t="str">
        <f aca="false">IF($Y2677="","",LEFT($Y2677,1)&amp;" "&amp;TRIM(RIGHT(SUBSTITUTE($Y2677," ",REPT(" ",50)),50)))</f>
        <v/>
      </c>
      <c r="AA2677" s="27" t="str">
        <f aca="false">IF($AF2677="","",IF(COUNTIF(Validation!$U$19:$U$178,$AF2677)&gt;0,"OK","NO MATCH"))</f>
        <v/>
      </c>
      <c r="AB2677" s="27" t="str">
        <f aca="false">IF($W2677=0,"",IF(AND($W2677&gt;=Validation!$B$3,$W2677&lt;=Validation!$C$3),"Yes","No"))</f>
        <v/>
      </c>
      <c r="AC2677" s="26" t="str">
        <f aca="false">IF($A2677="","",$AF2677&amp;"|"&amp;TEXT($W2677,"yyyy-mm-dd")&amp;"|"&amp;$J2677&amp;"|"&amp;$N2677)</f>
        <v/>
      </c>
      <c r="AD2677" s="27" t="str">
        <f aca="false">IF($AC2677="","",IF(COUNTIF($AC$2:$AC$3000,$AC2677)&gt;1,"REVIEW","OK"))</f>
        <v/>
      </c>
      <c r="AE2677" s="27" t="str">
        <f aca="false">IF(OR($W2677=0,$O2677=""),"",IF(IFERROR(IF(ISNUMBER($O2677),INT($O2677),DATE(VALUE(MID(SUBSTITUTE(LEFT($O2677,FIND(" ",$O2677&amp;" ")-1),"/",REPT(" ",20)),41,20)),VALUE(LEFT(SUBSTITUTE(LEFT($O2677,FIND(" ",$O2677&amp;" ")-1),"/",REPT(" ",20)),20)),VALUE(MID(SUBSTITUTE(LEFT($O2677,FIND(" ",$O2677&amp;" ")-1),"/",REPT(" ",20)),21,20)))),0)&gt;$W2677,"Late","Same day"))</f>
        <v/>
      </c>
      <c r="AF2677" s="26" t="str">
        <f aca="false">IF($A2677="","",IFERROR(INDEX(Validation!$C$193:$C$217,MATCH($A2677,Validation!$A$193:$A$217,0)),IF(COUNTIF(Validation!$U$19:$U$178,$Z2677)&gt;0,$Z2677,IF(COUNTIF(Validation!$S$19:$S$178,$AI2677)=1,INDEX(Validation!$U$19:$U$178,MATCH($AI2677,Validation!$S$19:$S$178,0)),$Z2677))))</f>
        <v/>
      </c>
      <c r="AG2677" s="27" t="str">
        <f aca="false">IF(COUNTA($A2677:$U2677)=0,"",IF($A2677="","No name",IF($F2677="","No date",IF($W2677=0,"Date ilegible",IF(NOT(ISNUMBER($N2677)),"Hours no numéricas",IF($AA2677="NO MATCH","Person no identificada","OK"))))))</f>
        <v/>
      </c>
      <c r="AH2677" s="27" t="str">
        <f aca="false">IF($W2677=0,"No date",IF($W2677&lt;Validation!$B$3,"Before period",IF($W2677&gt;Validation!$C$3,"After period","In period")))</f>
        <v>No date</v>
      </c>
      <c r="AI2677" s="26" t="str">
        <f aca="false">IF($Y2677="","",TRIM(RIGHT(SUBSTITUTE($Y2677," ",REPT(" ",50)),50)))</f>
        <v/>
      </c>
      <c r="AJ2677" s="27" t="str">
        <f aca="false">IF($A2677="","",IF(NOT(ISERROR(MATCH($A2677,Validation!$A$193:$A$217,0))),"Manual mapping",IF(COUNTIF(Validation!$U$19:$U$178,$Z2677)&gt;0,"Direct",IF(COUNTIF(Validation!$S$19:$S$178,$AI2677)=1,"By surname","Unresolved"))))</f>
        <v/>
      </c>
      <c r="AK2677" s="28" t="str">
        <f aca="false">IF($L2677="","",IF(MATCH($L2677,$L$2:$L$3000,0)&lt;&gt;ROW()-1,"",COUNT($AK$1:$AK2676)+1))</f>
        <v/>
      </c>
      <c r="AL2677" s="28" t="str">
        <f aca="false">IF($G2677="","",IF(MATCH($G2677,$G$2:$G$3000,0)&lt;&gt;ROW()-1,"",COUNT($AL$1:$AL2676)+1))</f>
        <v/>
      </c>
      <c r="AM2677" s="28" t="str">
        <f aca="false">IF($H2677="","",IF(MATCH($H2677,$H$2:$H$3000,0)&lt;&gt;ROW()-1,"",COUNT($AM$1:$AM2676)+1))</f>
        <v/>
      </c>
      <c r="AN2677" s="28" t="str">
        <f aca="false">IF($I2677="","",IF(MATCH($I2677,$I$2:$I$3000,0)&lt;&gt;ROW()-1,"",COUNT($AN$1:$AN2676)+1))</f>
        <v/>
      </c>
      <c r="AO2677" s="28" t="str">
        <f aca="false">IF($Q2677="","",IF(MATCH($Q2677,$Q$2:$Q$3000,0)&lt;&gt;ROW()-1,"",COUNT($AO$1:$AO2676)+1))</f>
        <v/>
      </c>
    </row>
    <row r="2678" customFormat="false" ht="12.75" hidden="false" customHeight="true" outlineLevel="0" collapsed="false">
      <c r="W2678" s="24" t="n">
        <f aca="false">IF($F2678="",0,IFERROR(IF(ISNUMBER($F2678),INT($F2678),DATE(VALUE(MID(SUBSTITUTE(LEFT($F2678,FIND(" ",$F2678&amp;" ")-1),"/",REPT(" ",20)),41,20)),VALUE(LEFT(SUBSTITUTE(LEFT($F2678,FIND(" ",$F2678&amp;" ")-1),"/",REPT(" ",20)),20)),VALUE(MID(SUBSTITUTE(LEFT($F2678,FIND(" ",$F2678&amp;" ")-1),"/",REPT(" ",20)),21,20)))),0))</f>
        <v>0</v>
      </c>
      <c r="X2678" s="25" t="str">
        <f aca="false">IF(ISNUMBER($N2678),$N2678*Validation!$B$5,"")</f>
        <v/>
      </c>
      <c r="Y2678" s="26" t="str">
        <f aca="false">IF($A2678="","",SUBSTITUTE(SUBSTITUTE(SUBSTITUTE(SUBSTITUTE(SUBSTITUTE(SUBSTITUTE(SUBSTITUTE(UPPER(TRIM($A2678)),"Á","A"),"É","E"),"Í","I"),"Ó","O"),"Ú","U"),"Ñ","N"),"Ü","U"))</f>
        <v/>
      </c>
      <c r="Z2678" s="26" t="str">
        <f aca="false">IF($Y2678="","",LEFT($Y2678,1)&amp;" "&amp;TRIM(RIGHT(SUBSTITUTE($Y2678," ",REPT(" ",50)),50)))</f>
        <v/>
      </c>
      <c r="AA2678" s="27" t="str">
        <f aca="false">IF($AF2678="","",IF(COUNTIF(Validation!$U$19:$U$178,$AF2678)&gt;0,"OK","NO MATCH"))</f>
        <v/>
      </c>
      <c r="AB2678" s="27" t="str">
        <f aca="false">IF($W2678=0,"",IF(AND($W2678&gt;=Validation!$B$3,$W2678&lt;=Validation!$C$3),"Yes","No"))</f>
        <v/>
      </c>
      <c r="AC2678" s="26" t="str">
        <f aca="false">IF($A2678="","",$AF2678&amp;"|"&amp;TEXT($W2678,"yyyy-mm-dd")&amp;"|"&amp;$J2678&amp;"|"&amp;$N2678)</f>
        <v/>
      </c>
      <c r="AD2678" s="27" t="str">
        <f aca="false">IF($AC2678="","",IF(COUNTIF($AC$2:$AC$3000,$AC2678)&gt;1,"REVIEW","OK"))</f>
        <v/>
      </c>
      <c r="AE2678" s="27" t="str">
        <f aca="false">IF(OR($W2678=0,$O2678=""),"",IF(IFERROR(IF(ISNUMBER($O2678),INT($O2678),DATE(VALUE(MID(SUBSTITUTE(LEFT($O2678,FIND(" ",$O2678&amp;" ")-1),"/",REPT(" ",20)),41,20)),VALUE(LEFT(SUBSTITUTE(LEFT($O2678,FIND(" ",$O2678&amp;" ")-1),"/",REPT(" ",20)),20)),VALUE(MID(SUBSTITUTE(LEFT($O2678,FIND(" ",$O2678&amp;" ")-1),"/",REPT(" ",20)),21,20)))),0)&gt;$W2678,"Late","Same day"))</f>
        <v/>
      </c>
      <c r="AF2678" s="26" t="str">
        <f aca="false">IF($A2678="","",IFERROR(INDEX(Validation!$C$193:$C$217,MATCH($A2678,Validation!$A$193:$A$217,0)),IF(COUNTIF(Validation!$U$19:$U$178,$Z2678)&gt;0,$Z2678,IF(COUNTIF(Validation!$S$19:$S$178,$AI2678)=1,INDEX(Validation!$U$19:$U$178,MATCH($AI2678,Validation!$S$19:$S$178,0)),$Z2678))))</f>
        <v/>
      </c>
      <c r="AG2678" s="27" t="str">
        <f aca="false">IF(COUNTA($A2678:$U2678)=0,"",IF($A2678="","No name",IF($F2678="","No date",IF($W2678=0,"Date ilegible",IF(NOT(ISNUMBER($N2678)),"Hours no numéricas",IF($AA2678="NO MATCH","Person no identificada","OK"))))))</f>
        <v/>
      </c>
      <c r="AH2678" s="27" t="str">
        <f aca="false">IF($W2678=0,"No date",IF($W2678&lt;Validation!$B$3,"Before period",IF($W2678&gt;Validation!$C$3,"After period","In period")))</f>
        <v>No date</v>
      </c>
      <c r="AI2678" s="26" t="str">
        <f aca="false">IF($Y2678="","",TRIM(RIGHT(SUBSTITUTE($Y2678," ",REPT(" ",50)),50)))</f>
        <v/>
      </c>
      <c r="AJ2678" s="27" t="str">
        <f aca="false">IF($A2678="","",IF(NOT(ISERROR(MATCH($A2678,Validation!$A$193:$A$217,0))),"Manual mapping",IF(COUNTIF(Validation!$U$19:$U$178,$Z2678)&gt;0,"Direct",IF(COUNTIF(Validation!$S$19:$S$178,$AI2678)=1,"By surname","Unresolved"))))</f>
        <v/>
      </c>
      <c r="AK2678" s="28" t="str">
        <f aca="false">IF($L2678="","",IF(MATCH($L2678,$L$2:$L$3000,0)&lt;&gt;ROW()-1,"",COUNT($AK$1:$AK2677)+1))</f>
        <v/>
      </c>
      <c r="AL2678" s="28" t="str">
        <f aca="false">IF($G2678="","",IF(MATCH($G2678,$G$2:$G$3000,0)&lt;&gt;ROW()-1,"",COUNT($AL$1:$AL2677)+1))</f>
        <v/>
      </c>
      <c r="AM2678" s="28" t="str">
        <f aca="false">IF($H2678="","",IF(MATCH($H2678,$H$2:$H$3000,0)&lt;&gt;ROW()-1,"",COUNT($AM$1:$AM2677)+1))</f>
        <v/>
      </c>
      <c r="AN2678" s="28" t="str">
        <f aca="false">IF($I2678="","",IF(MATCH($I2678,$I$2:$I$3000,0)&lt;&gt;ROW()-1,"",COUNT($AN$1:$AN2677)+1))</f>
        <v/>
      </c>
      <c r="AO2678" s="28" t="str">
        <f aca="false">IF($Q2678="","",IF(MATCH($Q2678,$Q$2:$Q$3000,0)&lt;&gt;ROW()-1,"",COUNT($AO$1:$AO2677)+1))</f>
        <v/>
      </c>
    </row>
    <row r="2679" customFormat="false" ht="12.75" hidden="false" customHeight="true" outlineLevel="0" collapsed="false">
      <c r="W2679" s="24" t="n">
        <f aca="false">IF($F2679="",0,IFERROR(IF(ISNUMBER($F2679),INT($F2679),DATE(VALUE(MID(SUBSTITUTE(LEFT($F2679,FIND(" ",$F2679&amp;" ")-1),"/",REPT(" ",20)),41,20)),VALUE(LEFT(SUBSTITUTE(LEFT($F2679,FIND(" ",$F2679&amp;" ")-1),"/",REPT(" ",20)),20)),VALUE(MID(SUBSTITUTE(LEFT($F2679,FIND(" ",$F2679&amp;" ")-1),"/",REPT(" ",20)),21,20)))),0))</f>
        <v>0</v>
      </c>
      <c r="X2679" s="25" t="str">
        <f aca="false">IF(ISNUMBER($N2679),$N2679*Validation!$B$5,"")</f>
        <v/>
      </c>
      <c r="Y2679" s="26" t="str">
        <f aca="false">IF($A2679="","",SUBSTITUTE(SUBSTITUTE(SUBSTITUTE(SUBSTITUTE(SUBSTITUTE(SUBSTITUTE(SUBSTITUTE(UPPER(TRIM($A2679)),"Á","A"),"É","E"),"Í","I"),"Ó","O"),"Ú","U"),"Ñ","N"),"Ü","U"))</f>
        <v/>
      </c>
      <c r="Z2679" s="26" t="str">
        <f aca="false">IF($Y2679="","",LEFT($Y2679,1)&amp;" "&amp;TRIM(RIGHT(SUBSTITUTE($Y2679," ",REPT(" ",50)),50)))</f>
        <v/>
      </c>
      <c r="AA2679" s="27" t="str">
        <f aca="false">IF($AF2679="","",IF(COUNTIF(Validation!$U$19:$U$178,$AF2679)&gt;0,"OK","NO MATCH"))</f>
        <v/>
      </c>
      <c r="AB2679" s="27" t="str">
        <f aca="false">IF($W2679=0,"",IF(AND($W2679&gt;=Validation!$B$3,$W2679&lt;=Validation!$C$3),"Yes","No"))</f>
        <v/>
      </c>
      <c r="AC2679" s="26" t="str">
        <f aca="false">IF($A2679="","",$AF2679&amp;"|"&amp;TEXT($W2679,"yyyy-mm-dd")&amp;"|"&amp;$J2679&amp;"|"&amp;$N2679)</f>
        <v/>
      </c>
      <c r="AD2679" s="27" t="str">
        <f aca="false">IF($AC2679="","",IF(COUNTIF($AC$2:$AC$3000,$AC2679)&gt;1,"REVIEW","OK"))</f>
        <v/>
      </c>
      <c r="AE2679" s="27" t="str">
        <f aca="false">IF(OR($W2679=0,$O2679=""),"",IF(IFERROR(IF(ISNUMBER($O2679),INT($O2679),DATE(VALUE(MID(SUBSTITUTE(LEFT($O2679,FIND(" ",$O2679&amp;" ")-1),"/",REPT(" ",20)),41,20)),VALUE(LEFT(SUBSTITUTE(LEFT($O2679,FIND(" ",$O2679&amp;" ")-1),"/",REPT(" ",20)),20)),VALUE(MID(SUBSTITUTE(LEFT($O2679,FIND(" ",$O2679&amp;" ")-1),"/",REPT(" ",20)),21,20)))),0)&gt;$W2679,"Late","Same day"))</f>
        <v/>
      </c>
      <c r="AF2679" s="26" t="str">
        <f aca="false">IF($A2679="","",IFERROR(INDEX(Validation!$C$193:$C$217,MATCH($A2679,Validation!$A$193:$A$217,0)),IF(COUNTIF(Validation!$U$19:$U$178,$Z2679)&gt;0,$Z2679,IF(COUNTIF(Validation!$S$19:$S$178,$AI2679)=1,INDEX(Validation!$U$19:$U$178,MATCH($AI2679,Validation!$S$19:$S$178,0)),$Z2679))))</f>
        <v/>
      </c>
      <c r="AG2679" s="27" t="str">
        <f aca="false">IF(COUNTA($A2679:$U2679)=0,"",IF($A2679="","No name",IF($F2679="","No date",IF($W2679=0,"Date ilegible",IF(NOT(ISNUMBER($N2679)),"Hours no numéricas",IF($AA2679="NO MATCH","Person no identificada","OK"))))))</f>
        <v/>
      </c>
      <c r="AH2679" s="27" t="str">
        <f aca="false">IF($W2679=0,"No date",IF($W2679&lt;Validation!$B$3,"Before period",IF($W2679&gt;Validation!$C$3,"After period","In period")))</f>
        <v>No date</v>
      </c>
      <c r="AI2679" s="26" t="str">
        <f aca="false">IF($Y2679="","",TRIM(RIGHT(SUBSTITUTE($Y2679," ",REPT(" ",50)),50)))</f>
        <v/>
      </c>
      <c r="AJ2679" s="27" t="str">
        <f aca="false">IF($A2679="","",IF(NOT(ISERROR(MATCH($A2679,Validation!$A$193:$A$217,0))),"Manual mapping",IF(COUNTIF(Validation!$U$19:$U$178,$Z2679)&gt;0,"Direct",IF(COUNTIF(Validation!$S$19:$S$178,$AI2679)=1,"By surname","Unresolved"))))</f>
        <v/>
      </c>
      <c r="AK2679" s="28" t="str">
        <f aca="false">IF($L2679="","",IF(MATCH($L2679,$L$2:$L$3000,0)&lt;&gt;ROW()-1,"",COUNT($AK$1:$AK2678)+1))</f>
        <v/>
      </c>
      <c r="AL2679" s="28" t="str">
        <f aca="false">IF($G2679="","",IF(MATCH($G2679,$G$2:$G$3000,0)&lt;&gt;ROW()-1,"",COUNT($AL$1:$AL2678)+1))</f>
        <v/>
      </c>
      <c r="AM2679" s="28" t="str">
        <f aca="false">IF($H2679="","",IF(MATCH($H2679,$H$2:$H$3000,0)&lt;&gt;ROW()-1,"",COUNT($AM$1:$AM2678)+1))</f>
        <v/>
      </c>
      <c r="AN2679" s="28" t="str">
        <f aca="false">IF($I2679="","",IF(MATCH($I2679,$I$2:$I$3000,0)&lt;&gt;ROW()-1,"",COUNT($AN$1:$AN2678)+1))</f>
        <v/>
      </c>
      <c r="AO2679" s="28" t="str">
        <f aca="false">IF($Q2679="","",IF(MATCH($Q2679,$Q$2:$Q$3000,0)&lt;&gt;ROW()-1,"",COUNT($AO$1:$AO2678)+1))</f>
        <v/>
      </c>
    </row>
    <row r="2680" customFormat="false" ht="12.75" hidden="false" customHeight="true" outlineLevel="0" collapsed="false">
      <c r="W2680" s="24" t="n">
        <f aca="false">IF($F2680="",0,IFERROR(IF(ISNUMBER($F2680),INT($F2680),DATE(VALUE(MID(SUBSTITUTE(LEFT($F2680,FIND(" ",$F2680&amp;" ")-1),"/",REPT(" ",20)),41,20)),VALUE(LEFT(SUBSTITUTE(LEFT($F2680,FIND(" ",$F2680&amp;" ")-1),"/",REPT(" ",20)),20)),VALUE(MID(SUBSTITUTE(LEFT($F2680,FIND(" ",$F2680&amp;" ")-1),"/",REPT(" ",20)),21,20)))),0))</f>
        <v>0</v>
      </c>
      <c r="X2680" s="25" t="str">
        <f aca="false">IF(ISNUMBER($N2680),$N2680*Validation!$B$5,"")</f>
        <v/>
      </c>
      <c r="Y2680" s="26" t="str">
        <f aca="false">IF($A2680="","",SUBSTITUTE(SUBSTITUTE(SUBSTITUTE(SUBSTITUTE(SUBSTITUTE(SUBSTITUTE(SUBSTITUTE(UPPER(TRIM($A2680)),"Á","A"),"É","E"),"Í","I"),"Ó","O"),"Ú","U"),"Ñ","N"),"Ü","U"))</f>
        <v/>
      </c>
      <c r="Z2680" s="26" t="str">
        <f aca="false">IF($Y2680="","",LEFT($Y2680,1)&amp;" "&amp;TRIM(RIGHT(SUBSTITUTE($Y2680," ",REPT(" ",50)),50)))</f>
        <v/>
      </c>
      <c r="AA2680" s="27" t="str">
        <f aca="false">IF($AF2680="","",IF(COUNTIF(Validation!$U$19:$U$178,$AF2680)&gt;0,"OK","NO MATCH"))</f>
        <v/>
      </c>
      <c r="AB2680" s="27" t="str">
        <f aca="false">IF($W2680=0,"",IF(AND($W2680&gt;=Validation!$B$3,$W2680&lt;=Validation!$C$3),"Yes","No"))</f>
        <v/>
      </c>
      <c r="AC2680" s="26" t="str">
        <f aca="false">IF($A2680="","",$AF2680&amp;"|"&amp;TEXT($W2680,"yyyy-mm-dd")&amp;"|"&amp;$J2680&amp;"|"&amp;$N2680)</f>
        <v/>
      </c>
      <c r="AD2680" s="27" t="str">
        <f aca="false">IF($AC2680="","",IF(COUNTIF($AC$2:$AC$3000,$AC2680)&gt;1,"REVIEW","OK"))</f>
        <v/>
      </c>
      <c r="AE2680" s="27" t="str">
        <f aca="false">IF(OR($W2680=0,$O2680=""),"",IF(IFERROR(IF(ISNUMBER($O2680),INT($O2680),DATE(VALUE(MID(SUBSTITUTE(LEFT($O2680,FIND(" ",$O2680&amp;" ")-1),"/",REPT(" ",20)),41,20)),VALUE(LEFT(SUBSTITUTE(LEFT($O2680,FIND(" ",$O2680&amp;" ")-1),"/",REPT(" ",20)),20)),VALUE(MID(SUBSTITUTE(LEFT($O2680,FIND(" ",$O2680&amp;" ")-1),"/",REPT(" ",20)),21,20)))),0)&gt;$W2680,"Late","Same day"))</f>
        <v/>
      </c>
      <c r="AF2680" s="26" t="str">
        <f aca="false">IF($A2680="","",IFERROR(INDEX(Validation!$C$193:$C$217,MATCH($A2680,Validation!$A$193:$A$217,0)),IF(COUNTIF(Validation!$U$19:$U$178,$Z2680)&gt;0,$Z2680,IF(COUNTIF(Validation!$S$19:$S$178,$AI2680)=1,INDEX(Validation!$U$19:$U$178,MATCH($AI2680,Validation!$S$19:$S$178,0)),$Z2680))))</f>
        <v/>
      </c>
      <c r="AG2680" s="27" t="str">
        <f aca="false">IF(COUNTA($A2680:$U2680)=0,"",IF($A2680="","No name",IF($F2680="","No date",IF($W2680=0,"Date ilegible",IF(NOT(ISNUMBER($N2680)),"Hours no numéricas",IF($AA2680="NO MATCH","Person no identificada","OK"))))))</f>
        <v/>
      </c>
      <c r="AH2680" s="27" t="str">
        <f aca="false">IF($W2680=0,"No date",IF($W2680&lt;Validation!$B$3,"Before period",IF($W2680&gt;Validation!$C$3,"After period","In period")))</f>
        <v>No date</v>
      </c>
      <c r="AI2680" s="26" t="str">
        <f aca="false">IF($Y2680="","",TRIM(RIGHT(SUBSTITUTE($Y2680," ",REPT(" ",50)),50)))</f>
        <v/>
      </c>
      <c r="AJ2680" s="27" t="str">
        <f aca="false">IF($A2680="","",IF(NOT(ISERROR(MATCH($A2680,Validation!$A$193:$A$217,0))),"Manual mapping",IF(COUNTIF(Validation!$U$19:$U$178,$Z2680)&gt;0,"Direct",IF(COUNTIF(Validation!$S$19:$S$178,$AI2680)=1,"By surname","Unresolved"))))</f>
        <v/>
      </c>
      <c r="AK2680" s="28" t="str">
        <f aca="false">IF($L2680="","",IF(MATCH($L2680,$L$2:$L$3000,0)&lt;&gt;ROW()-1,"",COUNT($AK$1:$AK2679)+1))</f>
        <v/>
      </c>
      <c r="AL2680" s="28" t="str">
        <f aca="false">IF($G2680="","",IF(MATCH($G2680,$G$2:$G$3000,0)&lt;&gt;ROW()-1,"",COUNT($AL$1:$AL2679)+1))</f>
        <v/>
      </c>
      <c r="AM2680" s="28" t="str">
        <f aca="false">IF($H2680="","",IF(MATCH($H2680,$H$2:$H$3000,0)&lt;&gt;ROW()-1,"",COUNT($AM$1:$AM2679)+1))</f>
        <v/>
      </c>
      <c r="AN2680" s="28" t="str">
        <f aca="false">IF($I2680="","",IF(MATCH($I2680,$I$2:$I$3000,0)&lt;&gt;ROW()-1,"",COUNT($AN$1:$AN2679)+1))</f>
        <v/>
      </c>
      <c r="AO2680" s="28" t="str">
        <f aca="false">IF($Q2680="","",IF(MATCH($Q2680,$Q$2:$Q$3000,0)&lt;&gt;ROW()-1,"",COUNT($AO$1:$AO2679)+1))</f>
        <v/>
      </c>
    </row>
    <row r="2681" customFormat="false" ht="12.75" hidden="false" customHeight="true" outlineLevel="0" collapsed="false">
      <c r="W2681" s="24" t="n">
        <f aca="false">IF($F2681="",0,IFERROR(IF(ISNUMBER($F2681),INT($F2681),DATE(VALUE(MID(SUBSTITUTE(LEFT($F2681,FIND(" ",$F2681&amp;" ")-1),"/",REPT(" ",20)),41,20)),VALUE(LEFT(SUBSTITUTE(LEFT($F2681,FIND(" ",$F2681&amp;" ")-1),"/",REPT(" ",20)),20)),VALUE(MID(SUBSTITUTE(LEFT($F2681,FIND(" ",$F2681&amp;" ")-1),"/",REPT(" ",20)),21,20)))),0))</f>
        <v>0</v>
      </c>
      <c r="X2681" s="25" t="str">
        <f aca="false">IF(ISNUMBER($N2681),$N2681*Validation!$B$5,"")</f>
        <v/>
      </c>
      <c r="Y2681" s="26" t="str">
        <f aca="false">IF($A2681="","",SUBSTITUTE(SUBSTITUTE(SUBSTITUTE(SUBSTITUTE(SUBSTITUTE(SUBSTITUTE(SUBSTITUTE(UPPER(TRIM($A2681)),"Á","A"),"É","E"),"Í","I"),"Ó","O"),"Ú","U"),"Ñ","N"),"Ü","U"))</f>
        <v/>
      </c>
      <c r="Z2681" s="26" t="str">
        <f aca="false">IF($Y2681="","",LEFT($Y2681,1)&amp;" "&amp;TRIM(RIGHT(SUBSTITUTE($Y2681," ",REPT(" ",50)),50)))</f>
        <v/>
      </c>
      <c r="AA2681" s="27" t="str">
        <f aca="false">IF($AF2681="","",IF(COUNTIF(Validation!$U$19:$U$178,$AF2681)&gt;0,"OK","NO MATCH"))</f>
        <v/>
      </c>
      <c r="AB2681" s="27" t="str">
        <f aca="false">IF($W2681=0,"",IF(AND($W2681&gt;=Validation!$B$3,$W2681&lt;=Validation!$C$3),"Yes","No"))</f>
        <v/>
      </c>
      <c r="AC2681" s="26" t="str">
        <f aca="false">IF($A2681="","",$AF2681&amp;"|"&amp;TEXT($W2681,"yyyy-mm-dd")&amp;"|"&amp;$J2681&amp;"|"&amp;$N2681)</f>
        <v/>
      </c>
      <c r="AD2681" s="27" t="str">
        <f aca="false">IF($AC2681="","",IF(COUNTIF($AC$2:$AC$3000,$AC2681)&gt;1,"REVIEW","OK"))</f>
        <v/>
      </c>
      <c r="AE2681" s="27" t="str">
        <f aca="false">IF(OR($W2681=0,$O2681=""),"",IF(IFERROR(IF(ISNUMBER($O2681),INT($O2681),DATE(VALUE(MID(SUBSTITUTE(LEFT($O2681,FIND(" ",$O2681&amp;" ")-1),"/",REPT(" ",20)),41,20)),VALUE(LEFT(SUBSTITUTE(LEFT($O2681,FIND(" ",$O2681&amp;" ")-1),"/",REPT(" ",20)),20)),VALUE(MID(SUBSTITUTE(LEFT($O2681,FIND(" ",$O2681&amp;" ")-1),"/",REPT(" ",20)),21,20)))),0)&gt;$W2681,"Late","Same day"))</f>
        <v/>
      </c>
      <c r="AF2681" s="26" t="str">
        <f aca="false">IF($A2681="","",IFERROR(INDEX(Validation!$C$193:$C$217,MATCH($A2681,Validation!$A$193:$A$217,0)),IF(COUNTIF(Validation!$U$19:$U$178,$Z2681)&gt;0,$Z2681,IF(COUNTIF(Validation!$S$19:$S$178,$AI2681)=1,INDEX(Validation!$U$19:$U$178,MATCH($AI2681,Validation!$S$19:$S$178,0)),$Z2681))))</f>
        <v/>
      </c>
      <c r="AG2681" s="27" t="str">
        <f aca="false">IF(COUNTA($A2681:$U2681)=0,"",IF($A2681="","No name",IF($F2681="","No date",IF($W2681=0,"Date ilegible",IF(NOT(ISNUMBER($N2681)),"Hours no numéricas",IF($AA2681="NO MATCH","Person no identificada","OK"))))))</f>
        <v/>
      </c>
      <c r="AH2681" s="27" t="str">
        <f aca="false">IF($W2681=0,"No date",IF($W2681&lt;Validation!$B$3,"Before period",IF($W2681&gt;Validation!$C$3,"After period","In period")))</f>
        <v>No date</v>
      </c>
      <c r="AI2681" s="26" t="str">
        <f aca="false">IF($Y2681="","",TRIM(RIGHT(SUBSTITUTE($Y2681," ",REPT(" ",50)),50)))</f>
        <v/>
      </c>
      <c r="AJ2681" s="27" t="str">
        <f aca="false">IF($A2681="","",IF(NOT(ISERROR(MATCH($A2681,Validation!$A$193:$A$217,0))),"Manual mapping",IF(COUNTIF(Validation!$U$19:$U$178,$Z2681)&gt;0,"Direct",IF(COUNTIF(Validation!$S$19:$S$178,$AI2681)=1,"By surname","Unresolved"))))</f>
        <v/>
      </c>
      <c r="AK2681" s="28" t="str">
        <f aca="false">IF($L2681="","",IF(MATCH($L2681,$L$2:$L$3000,0)&lt;&gt;ROW()-1,"",COUNT($AK$1:$AK2680)+1))</f>
        <v/>
      </c>
      <c r="AL2681" s="28" t="str">
        <f aca="false">IF($G2681="","",IF(MATCH($G2681,$G$2:$G$3000,0)&lt;&gt;ROW()-1,"",COUNT($AL$1:$AL2680)+1))</f>
        <v/>
      </c>
      <c r="AM2681" s="28" t="str">
        <f aca="false">IF($H2681="","",IF(MATCH($H2681,$H$2:$H$3000,0)&lt;&gt;ROW()-1,"",COUNT($AM$1:$AM2680)+1))</f>
        <v/>
      </c>
      <c r="AN2681" s="28" t="str">
        <f aca="false">IF($I2681="","",IF(MATCH($I2681,$I$2:$I$3000,0)&lt;&gt;ROW()-1,"",COUNT($AN$1:$AN2680)+1))</f>
        <v/>
      </c>
      <c r="AO2681" s="28" t="str">
        <f aca="false">IF($Q2681="","",IF(MATCH($Q2681,$Q$2:$Q$3000,0)&lt;&gt;ROW()-1,"",COUNT($AO$1:$AO2680)+1))</f>
        <v/>
      </c>
    </row>
    <row r="2682" customFormat="false" ht="12.75" hidden="false" customHeight="true" outlineLevel="0" collapsed="false">
      <c r="W2682" s="24" t="n">
        <f aca="false">IF($F2682="",0,IFERROR(IF(ISNUMBER($F2682),INT($F2682),DATE(VALUE(MID(SUBSTITUTE(LEFT($F2682,FIND(" ",$F2682&amp;" ")-1),"/",REPT(" ",20)),41,20)),VALUE(LEFT(SUBSTITUTE(LEFT($F2682,FIND(" ",$F2682&amp;" ")-1),"/",REPT(" ",20)),20)),VALUE(MID(SUBSTITUTE(LEFT($F2682,FIND(" ",$F2682&amp;" ")-1),"/",REPT(" ",20)),21,20)))),0))</f>
        <v>0</v>
      </c>
      <c r="X2682" s="25" t="str">
        <f aca="false">IF(ISNUMBER($N2682),$N2682*Validation!$B$5,"")</f>
        <v/>
      </c>
      <c r="Y2682" s="26" t="str">
        <f aca="false">IF($A2682="","",SUBSTITUTE(SUBSTITUTE(SUBSTITUTE(SUBSTITUTE(SUBSTITUTE(SUBSTITUTE(SUBSTITUTE(UPPER(TRIM($A2682)),"Á","A"),"É","E"),"Í","I"),"Ó","O"),"Ú","U"),"Ñ","N"),"Ü","U"))</f>
        <v/>
      </c>
      <c r="Z2682" s="26" t="str">
        <f aca="false">IF($Y2682="","",LEFT($Y2682,1)&amp;" "&amp;TRIM(RIGHT(SUBSTITUTE($Y2682," ",REPT(" ",50)),50)))</f>
        <v/>
      </c>
      <c r="AA2682" s="27" t="str">
        <f aca="false">IF($AF2682="","",IF(COUNTIF(Validation!$U$19:$U$178,$AF2682)&gt;0,"OK","NO MATCH"))</f>
        <v/>
      </c>
      <c r="AB2682" s="27" t="str">
        <f aca="false">IF($W2682=0,"",IF(AND($W2682&gt;=Validation!$B$3,$W2682&lt;=Validation!$C$3),"Yes","No"))</f>
        <v/>
      </c>
      <c r="AC2682" s="26" t="str">
        <f aca="false">IF($A2682="","",$AF2682&amp;"|"&amp;TEXT($W2682,"yyyy-mm-dd")&amp;"|"&amp;$J2682&amp;"|"&amp;$N2682)</f>
        <v/>
      </c>
      <c r="AD2682" s="27" t="str">
        <f aca="false">IF($AC2682="","",IF(COUNTIF($AC$2:$AC$3000,$AC2682)&gt;1,"REVIEW","OK"))</f>
        <v/>
      </c>
      <c r="AE2682" s="27" t="str">
        <f aca="false">IF(OR($W2682=0,$O2682=""),"",IF(IFERROR(IF(ISNUMBER($O2682),INT($O2682),DATE(VALUE(MID(SUBSTITUTE(LEFT($O2682,FIND(" ",$O2682&amp;" ")-1),"/",REPT(" ",20)),41,20)),VALUE(LEFT(SUBSTITUTE(LEFT($O2682,FIND(" ",$O2682&amp;" ")-1),"/",REPT(" ",20)),20)),VALUE(MID(SUBSTITUTE(LEFT($O2682,FIND(" ",$O2682&amp;" ")-1),"/",REPT(" ",20)),21,20)))),0)&gt;$W2682,"Late","Same day"))</f>
        <v/>
      </c>
      <c r="AF2682" s="26" t="str">
        <f aca="false">IF($A2682="","",IFERROR(INDEX(Validation!$C$193:$C$217,MATCH($A2682,Validation!$A$193:$A$217,0)),IF(COUNTIF(Validation!$U$19:$U$178,$Z2682)&gt;0,$Z2682,IF(COUNTIF(Validation!$S$19:$S$178,$AI2682)=1,INDEX(Validation!$U$19:$U$178,MATCH($AI2682,Validation!$S$19:$S$178,0)),$Z2682))))</f>
        <v/>
      </c>
      <c r="AG2682" s="27" t="str">
        <f aca="false">IF(COUNTA($A2682:$U2682)=0,"",IF($A2682="","No name",IF($F2682="","No date",IF($W2682=0,"Date ilegible",IF(NOT(ISNUMBER($N2682)),"Hours no numéricas",IF($AA2682="NO MATCH","Person no identificada","OK"))))))</f>
        <v/>
      </c>
      <c r="AH2682" s="27" t="str">
        <f aca="false">IF($W2682=0,"No date",IF($W2682&lt;Validation!$B$3,"Before period",IF($W2682&gt;Validation!$C$3,"After period","In period")))</f>
        <v>No date</v>
      </c>
      <c r="AI2682" s="26" t="str">
        <f aca="false">IF($Y2682="","",TRIM(RIGHT(SUBSTITUTE($Y2682," ",REPT(" ",50)),50)))</f>
        <v/>
      </c>
      <c r="AJ2682" s="27" t="str">
        <f aca="false">IF($A2682="","",IF(NOT(ISERROR(MATCH($A2682,Validation!$A$193:$A$217,0))),"Manual mapping",IF(COUNTIF(Validation!$U$19:$U$178,$Z2682)&gt;0,"Direct",IF(COUNTIF(Validation!$S$19:$S$178,$AI2682)=1,"By surname","Unresolved"))))</f>
        <v/>
      </c>
      <c r="AK2682" s="28" t="str">
        <f aca="false">IF($L2682="","",IF(MATCH($L2682,$L$2:$L$3000,0)&lt;&gt;ROW()-1,"",COUNT($AK$1:$AK2681)+1))</f>
        <v/>
      </c>
      <c r="AL2682" s="28" t="str">
        <f aca="false">IF($G2682="","",IF(MATCH($G2682,$G$2:$G$3000,0)&lt;&gt;ROW()-1,"",COUNT($AL$1:$AL2681)+1))</f>
        <v/>
      </c>
      <c r="AM2682" s="28" t="str">
        <f aca="false">IF($H2682="","",IF(MATCH($H2682,$H$2:$H$3000,0)&lt;&gt;ROW()-1,"",COUNT($AM$1:$AM2681)+1))</f>
        <v/>
      </c>
      <c r="AN2682" s="28" t="str">
        <f aca="false">IF($I2682="","",IF(MATCH($I2682,$I$2:$I$3000,0)&lt;&gt;ROW()-1,"",COUNT($AN$1:$AN2681)+1))</f>
        <v/>
      </c>
      <c r="AO2682" s="28" t="str">
        <f aca="false">IF($Q2682="","",IF(MATCH($Q2682,$Q$2:$Q$3000,0)&lt;&gt;ROW()-1,"",COUNT($AO$1:$AO2681)+1))</f>
        <v/>
      </c>
    </row>
    <row r="2683" customFormat="false" ht="12.75" hidden="false" customHeight="true" outlineLevel="0" collapsed="false">
      <c r="W2683" s="24" t="n">
        <f aca="false">IF($F2683="",0,IFERROR(IF(ISNUMBER($F2683),INT($F2683),DATE(VALUE(MID(SUBSTITUTE(LEFT($F2683,FIND(" ",$F2683&amp;" ")-1),"/",REPT(" ",20)),41,20)),VALUE(LEFT(SUBSTITUTE(LEFT($F2683,FIND(" ",$F2683&amp;" ")-1),"/",REPT(" ",20)),20)),VALUE(MID(SUBSTITUTE(LEFT($F2683,FIND(" ",$F2683&amp;" ")-1),"/",REPT(" ",20)),21,20)))),0))</f>
        <v>0</v>
      </c>
      <c r="X2683" s="25" t="str">
        <f aca="false">IF(ISNUMBER($N2683),$N2683*Validation!$B$5,"")</f>
        <v/>
      </c>
      <c r="Y2683" s="26" t="str">
        <f aca="false">IF($A2683="","",SUBSTITUTE(SUBSTITUTE(SUBSTITUTE(SUBSTITUTE(SUBSTITUTE(SUBSTITUTE(SUBSTITUTE(UPPER(TRIM($A2683)),"Á","A"),"É","E"),"Í","I"),"Ó","O"),"Ú","U"),"Ñ","N"),"Ü","U"))</f>
        <v/>
      </c>
      <c r="Z2683" s="26" t="str">
        <f aca="false">IF($Y2683="","",LEFT($Y2683,1)&amp;" "&amp;TRIM(RIGHT(SUBSTITUTE($Y2683," ",REPT(" ",50)),50)))</f>
        <v/>
      </c>
      <c r="AA2683" s="27" t="str">
        <f aca="false">IF($AF2683="","",IF(COUNTIF(Validation!$U$19:$U$178,$AF2683)&gt;0,"OK","NO MATCH"))</f>
        <v/>
      </c>
      <c r="AB2683" s="27" t="str">
        <f aca="false">IF($W2683=0,"",IF(AND($W2683&gt;=Validation!$B$3,$W2683&lt;=Validation!$C$3),"Yes","No"))</f>
        <v/>
      </c>
      <c r="AC2683" s="26" t="str">
        <f aca="false">IF($A2683="","",$AF2683&amp;"|"&amp;TEXT($W2683,"yyyy-mm-dd")&amp;"|"&amp;$J2683&amp;"|"&amp;$N2683)</f>
        <v/>
      </c>
      <c r="AD2683" s="27" t="str">
        <f aca="false">IF($AC2683="","",IF(COUNTIF($AC$2:$AC$3000,$AC2683)&gt;1,"REVIEW","OK"))</f>
        <v/>
      </c>
      <c r="AE2683" s="27" t="str">
        <f aca="false">IF(OR($W2683=0,$O2683=""),"",IF(IFERROR(IF(ISNUMBER($O2683),INT($O2683),DATE(VALUE(MID(SUBSTITUTE(LEFT($O2683,FIND(" ",$O2683&amp;" ")-1),"/",REPT(" ",20)),41,20)),VALUE(LEFT(SUBSTITUTE(LEFT($O2683,FIND(" ",$O2683&amp;" ")-1),"/",REPT(" ",20)),20)),VALUE(MID(SUBSTITUTE(LEFT($O2683,FIND(" ",$O2683&amp;" ")-1),"/",REPT(" ",20)),21,20)))),0)&gt;$W2683,"Late","Same day"))</f>
        <v/>
      </c>
      <c r="AF2683" s="26" t="str">
        <f aca="false">IF($A2683="","",IFERROR(INDEX(Validation!$C$193:$C$217,MATCH($A2683,Validation!$A$193:$A$217,0)),IF(COUNTIF(Validation!$U$19:$U$178,$Z2683)&gt;0,$Z2683,IF(COUNTIF(Validation!$S$19:$S$178,$AI2683)=1,INDEX(Validation!$U$19:$U$178,MATCH($AI2683,Validation!$S$19:$S$178,0)),$Z2683))))</f>
        <v/>
      </c>
      <c r="AG2683" s="27" t="str">
        <f aca="false">IF(COUNTA($A2683:$U2683)=0,"",IF($A2683="","No name",IF($F2683="","No date",IF($W2683=0,"Date ilegible",IF(NOT(ISNUMBER($N2683)),"Hours no numéricas",IF($AA2683="NO MATCH","Person no identificada","OK"))))))</f>
        <v/>
      </c>
      <c r="AH2683" s="27" t="str">
        <f aca="false">IF($W2683=0,"No date",IF($W2683&lt;Validation!$B$3,"Before period",IF($W2683&gt;Validation!$C$3,"After period","In period")))</f>
        <v>No date</v>
      </c>
      <c r="AI2683" s="26" t="str">
        <f aca="false">IF($Y2683="","",TRIM(RIGHT(SUBSTITUTE($Y2683," ",REPT(" ",50)),50)))</f>
        <v/>
      </c>
      <c r="AJ2683" s="27" t="str">
        <f aca="false">IF($A2683="","",IF(NOT(ISERROR(MATCH($A2683,Validation!$A$193:$A$217,0))),"Manual mapping",IF(COUNTIF(Validation!$U$19:$U$178,$Z2683)&gt;0,"Direct",IF(COUNTIF(Validation!$S$19:$S$178,$AI2683)=1,"By surname","Unresolved"))))</f>
        <v/>
      </c>
      <c r="AK2683" s="28" t="str">
        <f aca="false">IF($L2683="","",IF(MATCH($L2683,$L$2:$L$3000,0)&lt;&gt;ROW()-1,"",COUNT($AK$1:$AK2682)+1))</f>
        <v/>
      </c>
      <c r="AL2683" s="28" t="str">
        <f aca="false">IF($G2683="","",IF(MATCH($G2683,$G$2:$G$3000,0)&lt;&gt;ROW()-1,"",COUNT($AL$1:$AL2682)+1))</f>
        <v/>
      </c>
      <c r="AM2683" s="28" t="str">
        <f aca="false">IF($H2683="","",IF(MATCH($H2683,$H$2:$H$3000,0)&lt;&gt;ROW()-1,"",COUNT($AM$1:$AM2682)+1))</f>
        <v/>
      </c>
      <c r="AN2683" s="28" t="str">
        <f aca="false">IF($I2683="","",IF(MATCH($I2683,$I$2:$I$3000,0)&lt;&gt;ROW()-1,"",COUNT($AN$1:$AN2682)+1))</f>
        <v/>
      </c>
      <c r="AO2683" s="28" t="str">
        <f aca="false">IF($Q2683="","",IF(MATCH($Q2683,$Q$2:$Q$3000,0)&lt;&gt;ROW()-1,"",COUNT($AO$1:$AO2682)+1))</f>
        <v/>
      </c>
    </row>
    <row r="2684" customFormat="false" ht="12.75" hidden="false" customHeight="true" outlineLevel="0" collapsed="false">
      <c r="W2684" s="24" t="n">
        <f aca="false">IF($F2684="",0,IFERROR(IF(ISNUMBER($F2684),INT($F2684),DATE(VALUE(MID(SUBSTITUTE(LEFT($F2684,FIND(" ",$F2684&amp;" ")-1),"/",REPT(" ",20)),41,20)),VALUE(LEFT(SUBSTITUTE(LEFT($F2684,FIND(" ",$F2684&amp;" ")-1),"/",REPT(" ",20)),20)),VALUE(MID(SUBSTITUTE(LEFT($F2684,FIND(" ",$F2684&amp;" ")-1),"/",REPT(" ",20)),21,20)))),0))</f>
        <v>0</v>
      </c>
      <c r="X2684" s="25" t="str">
        <f aca="false">IF(ISNUMBER($N2684),$N2684*Validation!$B$5,"")</f>
        <v/>
      </c>
      <c r="Y2684" s="26" t="str">
        <f aca="false">IF($A2684="","",SUBSTITUTE(SUBSTITUTE(SUBSTITUTE(SUBSTITUTE(SUBSTITUTE(SUBSTITUTE(SUBSTITUTE(UPPER(TRIM($A2684)),"Á","A"),"É","E"),"Í","I"),"Ó","O"),"Ú","U"),"Ñ","N"),"Ü","U"))</f>
        <v/>
      </c>
      <c r="Z2684" s="26" t="str">
        <f aca="false">IF($Y2684="","",LEFT($Y2684,1)&amp;" "&amp;TRIM(RIGHT(SUBSTITUTE($Y2684," ",REPT(" ",50)),50)))</f>
        <v/>
      </c>
      <c r="AA2684" s="27" t="str">
        <f aca="false">IF($AF2684="","",IF(COUNTIF(Validation!$U$19:$U$178,$AF2684)&gt;0,"OK","NO MATCH"))</f>
        <v/>
      </c>
      <c r="AB2684" s="27" t="str">
        <f aca="false">IF($W2684=0,"",IF(AND($W2684&gt;=Validation!$B$3,$W2684&lt;=Validation!$C$3),"Yes","No"))</f>
        <v/>
      </c>
      <c r="AC2684" s="26" t="str">
        <f aca="false">IF($A2684="","",$AF2684&amp;"|"&amp;TEXT($W2684,"yyyy-mm-dd")&amp;"|"&amp;$J2684&amp;"|"&amp;$N2684)</f>
        <v/>
      </c>
      <c r="AD2684" s="27" t="str">
        <f aca="false">IF($AC2684="","",IF(COUNTIF($AC$2:$AC$3000,$AC2684)&gt;1,"REVIEW","OK"))</f>
        <v/>
      </c>
      <c r="AE2684" s="27" t="str">
        <f aca="false">IF(OR($W2684=0,$O2684=""),"",IF(IFERROR(IF(ISNUMBER($O2684),INT($O2684),DATE(VALUE(MID(SUBSTITUTE(LEFT($O2684,FIND(" ",$O2684&amp;" ")-1),"/",REPT(" ",20)),41,20)),VALUE(LEFT(SUBSTITUTE(LEFT($O2684,FIND(" ",$O2684&amp;" ")-1),"/",REPT(" ",20)),20)),VALUE(MID(SUBSTITUTE(LEFT($O2684,FIND(" ",$O2684&amp;" ")-1),"/",REPT(" ",20)),21,20)))),0)&gt;$W2684,"Late","Same day"))</f>
        <v/>
      </c>
      <c r="AF2684" s="26" t="str">
        <f aca="false">IF($A2684="","",IFERROR(INDEX(Validation!$C$193:$C$217,MATCH($A2684,Validation!$A$193:$A$217,0)),IF(COUNTIF(Validation!$U$19:$U$178,$Z2684)&gt;0,$Z2684,IF(COUNTIF(Validation!$S$19:$S$178,$AI2684)=1,INDEX(Validation!$U$19:$U$178,MATCH($AI2684,Validation!$S$19:$S$178,0)),$Z2684))))</f>
        <v/>
      </c>
      <c r="AG2684" s="27" t="str">
        <f aca="false">IF(COUNTA($A2684:$U2684)=0,"",IF($A2684="","No name",IF($F2684="","No date",IF($W2684=0,"Date ilegible",IF(NOT(ISNUMBER($N2684)),"Hours no numéricas",IF($AA2684="NO MATCH","Person no identificada","OK"))))))</f>
        <v/>
      </c>
      <c r="AH2684" s="27" t="str">
        <f aca="false">IF($W2684=0,"No date",IF($W2684&lt;Validation!$B$3,"Before period",IF($W2684&gt;Validation!$C$3,"After period","In period")))</f>
        <v>No date</v>
      </c>
      <c r="AI2684" s="26" t="str">
        <f aca="false">IF($Y2684="","",TRIM(RIGHT(SUBSTITUTE($Y2684," ",REPT(" ",50)),50)))</f>
        <v/>
      </c>
      <c r="AJ2684" s="27" t="str">
        <f aca="false">IF($A2684="","",IF(NOT(ISERROR(MATCH($A2684,Validation!$A$193:$A$217,0))),"Manual mapping",IF(COUNTIF(Validation!$U$19:$U$178,$Z2684)&gt;0,"Direct",IF(COUNTIF(Validation!$S$19:$S$178,$AI2684)=1,"By surname","Unresolved"))))</f>
        <v/>
      </c>
      <c r="AK2684" s="28" t="str">
        <f aca="false">IF($L2684="","",IF(MATCH($L2684,$L$2:$L$3000,0)&lt;&gt;ROW()-1,"",COUNT($AK$1:$AK2683)+1))</f>
        <v/>
      </c>
      <c r="AL2684" s="28" t="str">
        <f aca="false">IF($G2684="","",IF(MATCH($G2684,$G$2:$G$3000,0)&lt;&gt;ROW()-1,"",COUNT($AL$1:$AL2683)+1))</f>
        <v/>
      </c>
      <c r="AM2684" s="28" t="str">
        <f aca="false">IF($H2684="","",IF(MATCH($H2684,$H$2:$H$3000,0)&lt;&gt;ROW()-1,"",COUNT($AM$1:$AM2683)+1))</f>
        <v/>
      </c>
      <c r="AN2684" s="28" t="str">
        <f aca="false">IF($I2684="","",IF(MATCH($I2684,$I$2:$I$3000,0)&lt;&gt;ROW()-1,"",COUNT($AN$1:$AN2683)+1))</f>
        <v/>
      </c>
      <c r="AO2684" s="28" t="str">
        <f aca="false">IF($Q2684="","",IF(MATCH($Q2684,$Q$2:$Q$3000,0)&lt;&gt;ROW()-1,"",COUNT($AO$1:$AO2683)+1))</f>
        <v/>
      </c>
    </row>
    <row r="2685" customFormat="false" ht="12.75" hidden="false" customHeight="true" outlineLevel="0" collapsed="false">
      <c r="W2685" s="24" t="n">
        <f aca="false">IF($F2685="",0,IFERROR(IF(ISNUMBER($F2685),INT($F2685),DATE(VALUE(MID(SUBSTITUTE(LEFT($F2685,FIND(" ",$F2685&amp;" ")-1),"/",REPT(" ",20)),41,20)),VALUE(LEFT(SUBSTITUTE(LEFT($F2685,FIND(" ",$F2685&amp;" ")-1),"/",REPT(" ",20)),20)),VALUE(MID(SUBSTITUTE(LEFT($F2685,FIND(" ",$F2685&amp;" ")-1),"/",REPT(" ",20)),21,20)))),0))</f>
        <v>0</v>
      </c>
      <c r="X2685" s="25" t="str">
        <f aca="false">IF(ISNUMBER($N2685),$N2685*Validation!$B$5,"")</f>
        <v/>
      </c>
      <c r="Y2685" s="26" t="str">
        <f aca="false">IF($A2685="","",SUBSTITUTE(SUBSTITUTE(SUBSTITUTE(SUBSTITUTE(SUBSTITUTE(SUBSTITUTE(SUBSTITUTE(UPPER(TRIM($A2685)),"Á","A"),"É","E"),"Í","I"),"Ó","O"),"Ú","U"),"Ñ","N"),"Ü","U"))</f>
        <v/>
      </c>
      <c r="Z2685" s="26" t="str">
        <f aca="false">IF($Y2685="","",LEFT($Y2685,1)&amp;" "&amp;TRIM(RIGHT(SUBSTITUTE($Y2685," ",REPT(" ",50)),50)))</f>
        <v/>
      </c>
      <c r="AA2685" s="27" t="str">
        <f aca="false">IF($AF2685="","",IF(COUNTIF(Validation!$U$19:$U$178,$AF2685)&gt;0,"OK","NO MATCH"))</f>
        <v/>
      </c>
      <c r="AB2685" s="27" t="str">
        <f aca="false">IF($W2685=0,"",IF(AND($W2685&gt;=Validation!$B$3,$W2685&lt;=Validation!$C$3),"Yes","No"))</f>
        <v/>
      </c>
      <c r="AC2685" s="26" t="str">
        <f aca="false">IF($A2685="","",$AF2685&amp;"|"&amp;TEXT($W2685,"yyyy-mm-dd")&amp;"|"&amp;$J2685&amp;"|"&amp;$N2685)</f>
        <v/>
      </c>
      <c r="AD2685" s="27" t="str">
        <f aca="false">IF($AC2685="","",IF(COUNTIF($AC$2:$AC$3000,$AC2685)&gt;1,"REVIEW","OK"))</f>
        <v/>
      </c>
      <c r="AE2685" s="27" t="str">
        <f aca="false">IF(OR($W2685=0,$O2685=""),"",IF(IFERROR(IF(ISNUMBER($O2685),INT($O2685),DATE(VALUE(MID(SUBSTITUTE(LEFT($O2685,FIND(" ",$O2685&amp;" ")-1),"/",REPT(" ",20)),41,20)),VALUE(LEFT(SUBSTITUTE(LEFT($O2685,FIND(" ",$O2685&amp;" ")-1),"/",REPT(" ",20)),20)),VALUE(MID(SUBSTITUTE(LEFT($O2685,FIND(" ",$O2685&amp;" ")-1),"/",REPT(" ",20)),21,20)))),0)&gt;$W2685,"Late","Same day"))</f>
        <v/>
      </c>
      <c r="AF2685" s="26" t="str">
        <f aca="false">IF($A2685="","",IFERROR(INDEX(Validation!$C$193:$C$217,MATCH($A2685,Validation!$A$193:$A$217,0)),IF(COUNTIF(Validation!$U$19:$U$178,$Z2685)&gt;0,$Z2685,IF(COUNTIF(Validation!$S$19:$S$178,$AI2685)=1,INDEX(Validation!$U$19:$U$178,MATCH($AI2685,Validation!$S$19:$S$178,0)),$Z2685))))</f>
        <v/>
      </c>
      <c r="AG2685" s="27" t="str">
        <f aca="false">IF(COUNTA($A2685:$U2685)=0,"",IF($A2685="","No name",IF($F2685="","No date",IF($W2685=0,"Date ilegible",IF(NOT(ISNUMBER($N2685)),"Hours no numéricas",IF($AA2685="NO MATCH","Person no identificada","OK"))))))</f>
        <v/>
      </c>
      <c r="AH2685" s="27" t="str">
        <f aca="false">IF($W2685=0,"No date",IF($W2685&lt;Validation!$B$3,"Before period",IF($W2685&gt;Validation!$C$3,"After period","In period")))</f>
        <v>No date</v>
      </c>
      <c r="AI2685" s="26" t="str">
        <f aca="false">IF($Y2685="","",TRIM(RIGHT(SUBSTITUTE($Y2685," ",REPT(" ",50)),50)))</f>
        <v/>
      </c>
      <c r="AJ2685" s="27" t="str">
        <f aca="false">IF($A2685="","",IF(NOT(ISERROR(MATCH($A2685,Validation!$A$193:$A$217,0))),"Manual mapping",IF(COUNTIF(Validation!$U$19:$U$178,$Z2685)&gt;0,"Direct",IF(COUNTIF(Validation!$S$19:$S$178,$AI2685)=1,"By surname","Unresolved"))))</f>
        <v/>
      </c>
      <c r="AK2685" s="28" t="str">
        <f aca="false">IF($L2685="","",IF(MATCH($L2685,$L$2:$L$3000,0)&lt;&gt;ROW()-1,"",COUNT($AK$1:$AK2684)+1))</f>
        <v/>
      </c>
      <c r="AL2685" s="28" t="str">
        <f aca="false">IF($G2685="","",IF(MATCH($G2685,$G$2:$G$3000,0)&lt;&gt;ROW()-1,"",COUNT($AL$1:$AL2684)+1))</f>
        <v/>
      </c>
      <c r="AM2685" s="28" t="str">
        <f aca="false">IF($H2685="","",IF(MATCH($H2685,$H$2:$H$3000,0)&lt;&gt;ROW()-1,"",COUNT($AM$1:$AM2684)+1))</f>
        <v/>
      </c>
      <c r="AN2685" s="28" t="str">
        <f aca="false">IF($I2685="","",IF(MATCH($I2685,$I$2:$I$3000,0)&lt;&gt;ROW()-1,"",COUNT($AN$1:$AN2684)+1))</f>
        <v/>
      </c>
      <c r="AO2685" s="28" t="str">
        <f aca="false">IF($Q2685="","",IF(MATCH($Q2685,$Q$2:$Q$3000,0)&lt;&gt;ROW()-1,"",COUNT($AO$1:$AO2684)+1))</f>
        <v/>
      </c>
    </row>
    <row r="2686" customFormat="false" ht="12.75" hidden="false" customHeight="true" outlineLevel="0" collapsed="false">
      <c r="W2686" s="24" t="n">
        <f aca="false">IF($F2686="",0,IFERROR(IF(ISNUMBER($F2686),INT($F2686),DATE(VALUE(MID(SUBSTITUTE(LEFT($F2686,FIND(" ",$F2686&amp;" ")-1),"/",REPT(" ",20)),41,20)),VALUE(LEFT(SUBSTITUTE(LEFT($F2686,FIND(" ",$F2686&amp;" ")-1),"/",REPT(" ",20)),20)),VALUE(MID(SUBSTITUTE(LEFT($F2686,FIND(" ",$F2686&amp;" ")-1),"/",REPT(" ",20)),21,20)))),0))</f>
        <v>0</v>
      </c>
      <c r="X2686" s="25" t="str">
        <f aca="false">IF(ISNUMBER($N2686),$N2686*Validation!$B$5,"")</f>
        <v/>
      </c>
      <c r="Y2686" s="26" t="str">
        <f aca="false">IF($A2686="","",SUBSTITUTE(SUBSTITUTE(SUBSTITUTE(SUBSTITUTE(SUBSTITUTE(SUBSTITUTE(SUBSTITUTE(UPPER(TRIM($A2686)),"Á","A"),"É","E"),"Í","I"),"Ó","O"),"Ú","U"),"Ñ","N"),"Ü","U"))</f>
        <v/>
      </c>
      <c r="Z2686" s="26" t="str">
        <f aca="false">IF($Y2686="","",LEFT($Y2686,1)&amp;" "&amp;TRIM(RIGHT(SUBSTITUTE($Y2686," ",REPT(" ",50)),50)))</f>
        <v/>
      </c>
      <c r="AA2686" s="27" t="str">
        <f aca="false">IF($AF2686="","",IF(COUNTIF(Validation!$U$19:$U$178,$AF2686)&gt;0,"OK","NO MATCH"))</f>
        <v/>
      </c>
      <c r="AB2686" s="27" t="str">
        <f aca="false">IF($W2686=0,"",IF(AND($W2686&gt;=Validation!$B$3,$W2686&lt;=Validation!$C$3),"Yes","No"))</f>
        <v/>
      </c>
      <c r="AC2686" s="26" t="str">
        <f aca="false">IF($A2686="","",$AF2686&amp;"|"&amp;TEXT($W2686,"yyyy-mm-dd")&amp;"|"&amp;$J2686&amp;"|"&amp;$N2686)</f>
        <v/>
      </c>
      <c r="AD2686" s="27" t="str">
        <f aca="false">IF($AC2686="","",IF(COUNTIF($AC$2:$AC$3000,$AC2686)&gt;1,"REVIEW","OK"))</f>
        <v/>
      </c>
      <c r="AE2686" s="27" t="str">
        <f aca="false">IF(OR($W2686=0,$O2686=""),"",IF(IFERROR(IF(ISNUMBER($O2686),INT($O2686),DATE(VALUE(MID(SUBSTITUTE(LEFT($O2686,FIND(" ",$O2686&amp;" ")-1),"/",REPT(" ",20)),41,20)),VALUE(LEFT(SUBSTITUTE(LEFT($O2686,FIND(" ",$O2686&amp;" ")-1),"/",REPT(" ",20)),20)),VALUE(MID(SUBSTITUTE(LEFT($O2686,FIND(" ",$O2686&amp;" ")-1),"/",REPT(" ",20)),21,20)))),0)&gt;$W2686,"Late","Same day"))</f>
        <v/>
      </c>
      <c r="AF2686" s="26" t="str">
        <f aca="false">IF($A2686="","",IFERROR(INDEX(Validation!$C$193:$C$217,MATCH($A2686,Validation!$A$193:$A$217,0)),IF(COUNTIF(Validation!$U$19:$U$178,$Z2686)&gt;0,$Z2686,IF(COUNTIF(Validation!$S$19:$S$178,$AI2686)=1,INDEX(Validation!$U$19:$U$178,MATCH($AI2686,Validation!$S$19:$S$178,0)),$Z2686))))</f>
        <v/>
      </c>
      <c r="AG2686" s="27" t="str">
        <f aca="false">IF(COUNTA($A2686:$U2686)=0,"",IF($A2686="","No name",IF($F2686="","No date",IF($W2686=0,"Date ilegible",IF(NOT(ISNUMBER($N2686)),"Hours no numéricas",IF($AA2686="NO MATCH","Person no identificada","OK"))))))</f>
        <v/>
      </c>
      <c r="AH2686" s="27" t="str">
        <f aca="false">IF($W2686=0,"No date",IF($W2686&lt;Validation!$B$3,"Before period",IF($W2686&gt;Validation!$C$3,"After period","In period")))</f>
        <v>No date</v>
      </c>
      <c r="AI2686" s="26" t="str">
        <f aca="false">IF($Y2686="","",TRIM(RIGHT(SUBSTITUTE($Y2686," ",REPT(" ",50)),50)))</f>
        <v/>
      </c>
      <c r="AJ2686" s="27" t="str">
        <f aca="false">IF($A2686="","",IF(NOT(ISERROR(MATCH($A2686,Validation!$A$193:$A$217,0))),"Manual mapping",IF(COUNTIF(Validation!$U$19:$U$178,$Z2686)&gt;0,"Direct",IF(COUNTIF(Validation!$S$19:$S$178,$AI2686)=1,"By surname","Unresolved"))))</f>
        <v/>
      </c>
      <c r="AK2686" s="28" t="str">
        <f aca="false">IF($L2686="","",IF(MATCH($L2686,$L$2:$L$3000,0)&lt;&gt;ROW()-1,"",COUNT($AK$1:$AK2685)+1))</f>
        <v/>
      </c>
      <c r="AL2686" s="28" t="str">
        <f aca="false">IF($G2686="","",IF(MATCH($G2686,$G$2:$G$3000,0)&lt;&gt;ROW()-1,"",COUNT($AL$1:$AL2685)+1))</f>
        <v/>
      </c>
      <c r="AM2686" s="28" t="str">
        <f aca="false">IF($H2686="","",IF(MATCH($H2686,$H$2:$H$3000,0)&lt;&gt;ROW()-1,"",COUNT($AM$1:$AM2685)+1))</f>
        <v/>
      </c>
      <c r="AN2686" s="28" t="str">
        <f aca="false">IF($I2686="","",IF(MATCH($I2686,$I$2:$I$3000,0)&lt;&gt;ROW()-1,"",COUNT($AN$1:$AN2685)+1))</f>
        <v/>
      </c>
      <c r="AO2686" s="28" t="str">
        <f aca="false">IF($Q2686="","",IF(MATCH($Q2686,$Q$2:$Q$3000,0)&lt;&gt;ROW()-1,"",COUNT($AO$1:$AO2685)+1))</f>
        <v/>
      </c>
    </row>
    <row r="2687" customFormat="false" ht="12.75" hidden="false" customHeight="true" outlineLevel="0" collapsed="false">
      <c r="W2687" s="24" t="n">
        <f aca="false">IF($F2687="",0,IFERROR(IF(ISNUMBER($F2687),INT($F2687),DATE(VALUE(MID(SUBSTITUTE(LEFT($F2687,FIND(" ",$F2687&amp;" ")-1),"/",REPT(" ",20)),41,20)),VALUE(LEFT(SUBSTITUTE(LEFT($F2687,FIND(" ",$F2687&amp;" ")-1),"/",REPT(" ",20)),20)),VALUE(MID(SUBSTITUTE(LEFT($F2687,FIND(" ",$F2687&amp;" ")-1),"/",REPT(" ",20)),21,20)))),0))</f>
        <v>0</v>
      </c>
      <c r="X2687" s="25" t="str">
        <f aca="false">IF(ISNUMBER($N2687),$N2687*Validation!$B$5,"")</f>
        <v/>
      </c>
      <c r="Y2687" s="26" t="str">
        <f aca="false">IF($A2687="","",SUBSTITUTE(SUBSTITUTE(SUBSTITUTE(SUBSTITUTE(SUBSTITUTE(SUBSTITUTE(SUBSTITUTE(UPPER(TRIM($A2687)),"Á","A"),"É","E"),"Í","I"),"Ó","O"),"Ú","U"),"Ñ","N"),"Ü","U"))</f>
        <v/>
      </c>
      <c r="Z2687" s="26" t="str">
        <f aca="false">IF($Y2687="","",LEFT($Y2687,1)&amp;" "&amp;TRIM(RIGHT(SUBSTITUTE($Y2687," ",REPT(" ",50)),50)))</f>
        <v/>
      </c>
      <c r="AA2687" s="27" t="str">
        <f aca="false">IF($AF2687="","",IF(COUNTIF(Validation!$U$19:$U$178,$AF2687)&gt;0,"OK","NO MATCH"))</f>
        <v/>
      </c>
      <c r="AB2687" s="27" t="str">
        <f aca="false">IF($W2687=0,"",IF(AND($W2687&gt;=Validation!$B$3,$W2687&lt;=Validation!$C$3),"Yes","No"))</f>
        <v/>
      </c>
      <c r="AC2687" s="26" t="str">
        <f aca="false">IF($A2687="","",$AF2687&amp;"|"&amp;TEXT($W2687,"yyyy-mm-dd")&amp;"|"&amp;$J2687&amp;"|"&amp;$N2687)</f>
        <v/>
      </c>
      <c r="AD2687" s="27" t="str">
        <f aca="false">IF($AC2687="","",IF(COUNTIF($AC$2:$AC$3000,$AC2687)&gt;1,"REVIEW","OK"))</f>
        <v/>
      </c>
      <c r="AE2687" s="27" t="str">
        <f aca="false">IF(OR($W2687=0,$O2687=""),"",IF(IFERROR(IF(ISNUMBER($O2687),INT($O2687),DATE(VALUE(MID(SUBSTITUTE(LEFT($O2687,FIND(" ",$O2687&amp;" ")-1),"/",REPT(" ",20)),41,20)),VALUE(LEFT(SUBSTITUTE(LEFT($O2687,FIND(" ",$O2687&amp;" ")-1),"/",REPT(" ",20)),20)),VALUE(MID(SUBSTITUTE(LEFT($O2687,FIND(" ",$O2687&amp;" ")-1),"/",REPT(" ",20)),21,20)))),0)&gt;$W2687,"Late","Same day"))</f>
        <v/>
      </c>
      <c r="AF2687" s="26" t="str">
        <f aca="false">IF($A2687="","",IFERROR(INDEX(Validation!$C$193:$C$217,MATCH($A2687,Validation!$A$193:$A$217,0)),IF(COUNTIF(Validation!$U$19:$U$178,$Z2687)&gt;0,$Z2687,IF(COUNTIF(Validation!$S$19:$S$178,$AI2687)=1,INDEX(Validation!$U$19:$U$178,MATCH($AI2687,Validation!$S$19:$S$178,0)),$Z2687))))</f>
        <v/>
      </c>
      <c r="AG2687" s="27" t="str">
        <f aca="false">IF(COUNTA($A2687:$U2687)=0,"",IF($A2687="","No name",IF($F2687="","No date",IF($W2687=0,"Date ilegible",IF(NOT(ISNUMBER($N2687)),"Hours no numéricas",IF($AA2687="NO MATCH","Person no identificada","OK"))))))</f>
        <v/>
      </c>
      <c r="AH2687" s="27" t="str">
        <f aca="false">IF($W2687=0,"No date",IF($W2687&lt;Validation!$B$3,"Before period",IF($W2687&gt;Validation!$C$3,"After period","In period")))</f>
        <v>No date</v>
      </c>
      <c r="AI2687" s="26" t="str">
        <f aca="false">IF($Y2687="","",TRIM(RIGHT(SUBSTITUTE($Y2687," ",REPT(" ",50)),50)))</f>
        <v/>
      </c>
      <c r="AJ2687" s="27" t="str">
        <f aca="false">IF($A2687="","",IF(NOT(ISERROR(MATCH($A2687,Validation!$A$193:$A$217,0))),"Manual mapping",IF(COUNTIF(Validation!$U$19:$U$178,$Z2687)&gt;0,"Direct",IF(COUNTIF(Validation!$S$19:$S$178,$AI2687)=1,"By surname","Unresolved"))))</f>
        <v/>
      </c>
      <c r="AK2687" s="28" t="str">
        <f aca="false">IF($L2687="","",IF(MATCH($L2687,$L$2:$L$3000,0)&lt;&gt;ROW()-1,"",COUNT($AK$1:$AK2686)+1))</f>
        <v/>
      </c>
      <c r="AL2687" s="28" t="str">
        <f aca="false">IF($G2687="","",IF(MATCH($G2687,$G$2:$G$3000,0)&lt;&gt;ROW()-1,"",COUNT($AL$1:$AL2686)+1))</f>
        <v/>
      </c>
      <c r="AM2687" s="28" t="str">
        <f aca="false">IF($H2687="","",IF(MATCH($H2687,$H$2:$H$3000,0)&lt;&gt;ROW()-1,"",COUNT($AM$1:$AM2686)+1))</f>
        <v/>
      </c>
      <c r="AN2687" s="28" t="str">
        <f aca="false">IF($I2687="","",IF(MATCH($I2687,$I$2:$I$3000,0)&lt;&gt;ROW()-1,"",COUNT($AN$1:$AN2686)+1))</f>
        <v/>
      </c>
      <c r="AO2687" s="28" t="str">
        <f aca="false">IF($Q2687="","",IF(MATCH($Q2687,$Q$2:$Q$3000,0)&lt;&gt;ROW()-1,"",COUNT($AO$1:$AO2686)+1))</f>
        <v/>
      </c>
    </row>
    <row r="2688" customFormat="false" ht="12.75" hidden="false" customHeight="true" outlineLevel="0" collapsed="false">
      <c r="W2688" s="24" t="n">
        <f aca="false">IF($F2688="",0,IFERROR(IF(ISNUMBER($F2688),INT($F2688),DATE(VALUE(MID(SUBSTITUTE(LEFT($F2688,FIND(" ",$F2688&amp;" ")-1),"/",REPT(" ",20)),41,20)),VALUE(LEFT(SUBSTITUTE(LEFT($F2688,FIND(" ",$F2688&amp;" ")-1),"/",REPT(" ",20)),20)),VALUE(MID(SUBSTITUTE(LEFT($F2688,FIND(" ",$F2688&amp;" ")-1),"/",REPT(" ",20)),21,20)))),0))</f>
        <v>0</v>
      </c>
      <c r="X2688" s="25" t="str">
        <f aca="false">IF(ISNUMBER($N2688),$N2688*Validation!$B$5,"")</f>
        <v/>
      </c>
      <c r="Y2688" s="26" t="str">
        <f aca="false">IF($A2688="","",SUBSTITUTE(SUBSTITUTE(SUBSTITUTE(SUBSTITUTE(SUBSTITUTE(SUBSTITUTE(SUBSTITUTE(UPPER(TRIM($A2688)),"Á","A"),"É","E"),"Í","I"),"Ó","O"),"Ú","U"),"Ñ","N"),"Ü","U"))</f>
        <v/>
      </c>
      <c r="Z2688" s="26" t="str">
        <f aca="false">IF($Y2688="","",LEFT($Y2688,1)&amp;" "&amp;TRIM(RIGHT(SUBSTITUTE($Y2688," ",REPT(" ",50)),50)))</f>
        <v/>
      </c>
      <c r="AA2688" s="27" t="str">
        <f aca="false">IF($AF2688="","",IF(COUNTIF(Validation!$U$19:$U$178,$AF2688)&gt;0,"OK","NO MATCH"))</f>
        <v/>
      </c>
      <c r="AB2688" s="27" t="str">
        <f aca="false">IF($W2688=0,"",IF(AND($W2688&gt;=Validation!$B$3,$W2688&lt;=Validation!$C$3),"Yes","No"))</f>
        <v/>
      </c>
      <c r="AC2688" s="26" t="str">
        <f aca="false">IF($A2688="","",$AF2688&amp;"|"&amp;TEXT($W2688,"yyyy-mm-dd")&amp;"|"&amp;$J2688&amp;"|"&amp;$N2688)</f>
        <v/>
      </c>
      <c r="AD2688" s="27" t="str">
        <f aca="false">IF($AC2688="","",IF(COUNTIF($AC$2:$AC$3000,$AC2688)&gt;1,"REVIEW","OK"))</f>
        <v/>
      </c>
      <c r="AE2688" s="27" t="str">
        <f aca="false">IF(OR($W2688=0,$O2688=""),"",IF(IFERROR(IF(ISNUMBER($O2688),INT($O2688),DATE(VALUE(MID(SUBSTITUTE(LEFT($O2688,FIND(" ",$O2688&amp;" ")-1),"/",REPT(" ",20)),41,20)),VALUE(LEFT(SUBSTITUTE(LEFT($O2688,FIND(" ",$O2688&amp;" ")-1),"/",REPT(" ",20)),20)),VALUE(MID(SUBSTITUTE(LEFT($O2688,FIND(" ",$O2688&amp;" ")-1),"/",REPT(" ",20)),21,20)))),0)&gt;$W2688,"Late","Same day"))</f>
        <v/>
      </c>
      <c r="AF2688" s="26" t="str">
        <f aca="false">IF($A2688="","",IFERROR(INDEX(Validation!$C$193:$C$217,MATCH($A2688,Validation!$A$193:$A$217,0)),IF(COUNTIF(Validation!$U$19:$U$178,$Z2688)&gt;0,$Z2688,IF(COUNTIF(Validation!$S$19:$S$178,$AI2688)=1,INDEX(Validation!$U$19:$U$178,MATCH($AI2688,Validation!$S$19:$S$178,0)),$Z2688))))</f>
        <v/>
      </c>
      <c r="AG2688" s="27" t="str">
        <f aca="false">IF(COUNTA($A2688:$U2688)=0,"",IF($A2688="","No name",IF($F2688="","No date",IF($W2688=0,"Date ilegible",IF(NOT(ISNUMBER($N2688)),"Hours no numéricas",IF($AA2688="NO MATCH","Person no identificada","OK"))))))</f>
        <v/>
      </c>
      <c r="AH2688" s="27" t="str">
        <f aca="false">IF($W2688=0,"No date",IF($W2688&lt;Validation!$B$3,"Before period",IF($W2688&gt;Validation!$C$3,"After period","In period")))</f>
        <v>No date</v>
      </c>
      <c r="AI2688" s="26" t="str">
        <f aca="false">IF($Y2688="","",TRIM(RIGHT(SUBSTITUTE($Y2688," ",REPT(" ",50)),50)))</f>
        <v/>
      </c>
      <c r="AJ2688" s="27" t="str">
        <f aca="false">IF($A2688="","",IF(NOT(ISERROR(MATCH($A2688,Validation!$A$193:$A$217,0))),"Manual mapping",IF(COUNTIF(Validation!$U$19:$U$178,$Z2688)&gt;0,"Direct",IF(COUNTIF(Validation!$S$19:$S$178,$AI2688)=1,"By surname","Unresolved"))))</f>
        <v/>
      </c>
      <c r="AK2688" s="28" t="str">
        <f aca="false">IF($L2688="","",IF(MATCH($L2688,$L$2:$L$3000,0)&lt;&gt;ROW()-1,"",COUNT($AK$1:$AK2687)+1))</f>
        <v/>
      </c>
      <c r="AL2688" s="28" t="str">
        <f aca="false">IF($G2688="","",IF(MATCH($G2688,$G$2:$G$3000,0)&lt;&gt;ROW()-1,"",COUNT($AL$1:$AL2687)+1))</f>
        <v/>
      </c>
      <c r="AM2688" s="28" t="str">
        <f aca="false">IF($H2688="","",IF(MATCH($H2688,$H$2:$H$3000,0)&lt;&gt;ROW()-1,"",COUNT($AM$1:$AM2687)+1))</f>
        <v/>
      </c>
      <c r="AN2688" s="28" t="str">
        <f aca="false">IF($I2688="","",IF(MATCH($I2688,$I$2:$I$3000,0)&lt;&gt;ROW()-1,"",COUNT($AN$1:$AN2687)+1))</f>
        <v/>
      </c>
      <c r="AO2688" s="28" t="str">
        <f aca="false">IF($Q2688="","",IF(MATCH($Q2688,$Q$2:$Q$3000,0)&lt;&gt;ROW()-1,"",COUNT($AO$1:$AO2687)+1))</f>
        <v/>
      </c>
    </row>
    <row r="2689" customFormat="false" ht="12.75" hidden="false" customHeight="true" outlineLevel="0" collapsed="false">
      <c r="W2689" s="24" t="n">
        <f aca="false">IF($F2689="",0,IFERROR(IF(ISNUMBER($F2689),INT($F2689),DATE(VALUE(MID(SUBSTITUTE(LEFT($F2689,FIND(" ",$F2689&amp;" ")-1),"/",REPT(" ",20)),41,20)),VALUE(LEFT(SUBSTITUTE(LEFT($F2689,FIND(" ",$F2689&amp;" ")-1),"/",REPT(" ",20)),20)),VALUE(MID(SUBSTITUTE(LEFT($F2689,FIND(" ",$F2689&amp;" ")-1),"/",REPT(" ",20)),21,20)))),0))</f>
        <v>0</v>
      </c>
      <c r="X2689" s="25" t="str">
        <f aca="false">IF(ISNUMBER($N2689),$N2689*Validation!$B$5,"")</f>
        <v/>
      </c>
      <c r="Y2689" s="26" t="str">
        <f aca="false">IF($A2689="","",SUBSTITUTE(SUBSTITUTE(SUBSTITUTE(SUBSTITUTE(SUBSTITUTE(SUBSTITUTE(SUBSTITUTE(UPPER(TRIM($A2689)),"Á","A"),"É","E"),"Í","I"),"Ó","O"),"Ú","U"),"Ñ","N"),"Ü","U"))</f>
        <v/>
      </c>
      <c r="Z2689" s="26" t="str">
        <f aca="false">IF($Y2689="","",LEFT($Y2689,1)&amp;" "&amp;TRIM(RIGHT(SUBSTITUTE($Y2689," ",REPT(" ",50)),50)))</f>
        <v/>
      </c>
      <c r="AA2689" s="27" t="str">
        <f aca="false">IF($AF2689="","",IF(COUNTIF(Validation!$U$19:$U$178,$AF2689)&gt;0,"OK","NO MATCH"))</f>
        <v/>
      </c>
      <c r="AB2689" s="27" t="str">
        <f aca="false">IF($W2689=0,"",IF(AND($W2689&gt;=Validation!$B$3,$W2689&lt;=Validation!$C$3),"Yes","No"))</f>
        <v/>
      </c>
      <c r="AC2689" s="26" t="str">
        <f aca="false">IF($A2689="","",$AF2689&amp;"|"&amp;TEXT($W2689,"yyyy-mm-dd")&amp;"|"&amp;$J2689&amp;"|"&amp;$N2689)</f>
        <v/>
      </c>
      <c r="AD2689" s="27" t="str">
        <f aca="false">IF($AC2689="","",IF(COUNTIF($AC$2:$AC$3000,$AC2689)&gt;1,"REVIEW","OK"))</f>
        <v/>
      </c>
      <c r="AE2689" s="27" t="str">
        <f aca="false">IF(OR($W2689=0,$O2689=""),"",IF(IFERROR(IF(ISNUMBER($O2689),INT($O2689),DATE(VALUE(MID(SUBSTITUTE(LEFT($O2689,FIND(" ",$O2689&amp;" ")-1),"/",REPT(" ",20)),41,20)),VALUE(LEFT(SUBSTITUTE(LEFT($O2689,FIND(" ",$O2689&amp;" ")-1),"/",REPT(" ",20)),20)),VALUE(MID(SUBSTITUTE(LEFT($O2689,FIND(" ",$O2689&amp;" ")-1),"/",REPT(" ",20)),21,20)))),0)&gt;$W2689,"Late","Same day"))</f>
        <v/>
      </c>
      <c r="AF2689" s="26" t="str">
        <f aca="false">IF($A2689="","",IFERROR(INDEX(Validation!$C$193:$C$217,MATCH($A2689,Validation!$A$193:$A$217,0)),IF(COUNTIF(Validation!$U$19:$U$178,$Z2689)&gt;0,$Z2689,IF(COUNTIF(Validation!$S$19:$S$178,$AI2689)=1,INDEX(Validation!$U$19:$U$178,MATCH($AI2689,Validation!$S$19:$S$178,0)),$Z2689))))</f>
        <v/>
      </c>
      <c r="AG2689" s="27" t="str">
        <f aca="false">IF(COUNTA($A2689:$U2689)=0,"",IF($A2689="","No name",IF($F2689="","No date",IF($W2689=0,"Date ilegible",IF(NOT(ISNUMBER($N2689)),"Hours no numéricas",IF($AA2689="NO MATCH","Person no identificada","OK"))))))</f>
        <v/>
      </c>
      <c r="AH2689" s="27" t="str">
        <f aca="false">IF($W2689=0,"No date",IF($W2689&lt;Validation!$B$3,"Before period",IF($W2689&gt;Validation!$C$3,"After period","In period")))</f>
        <v>No date</v>
      </c>
      <c r="AI2689" s="26" t="str">
        <f aca="false">IF($Y2689="","",TRIM(RIGHT(SUBSTITUTE($Y2689," ",REPT(" ",50)),50)))</f>
        <v/>
      </c>
      <c r="AJ2689" s="27" t="str">
        <f aca="false">IF($A2689="","",IF(NOT(ISERROR(MATCH($A2689,Validation!$A$193:$A$217,0))),"Manual mapping",IF(COUNTIF(Validation!$U$19:$U$178,$Z2689)&gt;0,"Direct",IF(COUNTIF(Validation!$S$19:$S$178,$AI2689)=1,"By surname","Unresolved"))))</f>
        <v/>
      </c>
      <c r="AK2689" s="28" t="str">
        <f aca="false">IF($L2689="","",IF(MATCH($L2689,$L$2:$L$3000,0)&lt;&gt;ROW()-1,"",COUNT($AK$1:$AK2688)+1))</f>
        <v/>
      </c>
      <c r="AL2689" s="28" t="str">
        <f aca="false">IF($G2689="","",IF(MATCH($G2689,$G$2:$G$3000,0)&lt;&gt;ROW()-1,"",COUNT($AL$1:$AL2688)+1))</f>
        <v/>
      </c>
      <c r="AM2689" s="28" t="str">
        <f aca="false">IF($H2689="","",IF(MATCH($H2689,$H$2:$H$3000,0)&lt;&gt;ROW()-1,"",COUNT($AM$1:$AM2688)+1))</f>
        <v/>
      </c>
      <c r="AN2689" s="28" t="str">
        <f aca="false">IF($I2689="","",IF(MATCH($I2689,$I$2:$I$3000,0)&lt;&gt;ROW()-1,"",COUNT($AN$1:$AN2688)+1))</f>
        <v/>
      </c>
      <c r="AO2689" s="28" t="str">
        <f aca="false">IF($Q2689="","",IF(MATCH($Q2689,$Q$2:$Q$3000,0)&lt;&gt;ROW()-1,"",COUNT($AO$1:$AO2688)+1))</f>
        <v/>
      </c>
    </row>
    <row r="2690" customFormat="false" ht="12.75" hidden="false" customHeight="true" outlineLevel="0" collapsed="false">
      <c r="W2690" s="24" t="n">
        <f aca="false">IF($F2690="",0,IFERROR(IF(ISNUMBER($F2690),INT($F2690),DATE(VALUE(MID(SUBSTITUTE(LEFT($F2690,FIND(" ",$F2690&amp;" ")-1),"/",REPT(" ",20)),41,20)),VALUE(LEFT(SUBSTITUTE(LEFT($F2690,FIND(" ",$F2690&amp;" ")-1),"/",REPT(" ",20)),20)),VALUE(MID(SUBSTITUTE(LEFT($F2690,FIND(" ",$F2690&amp;" ")-1),"/",REPT(" ",20)),21,20)))),0))</f>
        <v>0</v>
      </c>
      <c r="X2690" s="25" t="str">
        <f aca="false">IF(ISNUMBER($N2690),$N2690*Validation!$B$5,"")</f>
        <v/>
      </c>
      <c r="Y2690" s="26" t="str">
        <f aca="false">IF($A2690="","",SUBSTITUTE(SUBSTITUTE(SUBSTITUTE(SUBSTITUTE(SUBSTITUTE(SUBSTITUTE(SUBSTITUTE(UPPER(TRIM($A2690)),"Á","A"),"É","E"),"Í","I"),"Ó","O"),"Ú","U"),"Ñ","N"),"Ü","U"))</f>
        <v/>
      </c>
      <c r="Z2690" s="26" t="str">
        <f aca="false">IF($Y2690="","",LEFT($Y2690,1)&amp;" "&amp;TRIM(RIGHT(SUBSTITUTE($Y2690," ",REPT(" ",50)),50)))</f>
        <v/>
      </c>
      <c r="AA2690" s="27" t="str">
        <f aca="false">IF($AF2690="","",IF(COUNTIF(Validation!$U$19:$U$178,$AF2690)&gt;0,"OK","NO MATCH"))</f>
        <v/>
      </c>
      <c r="AB2690" s="27" t="str">
        <f aca="false">IF($W2690=0,"",IF(AND($W2690&gt;=Validation!$B$3,$W2690&lt;=Validation!$C$3),"Yes","No"))</f>
        <v/>
      </c>
      <c r="AC2690" s="26" t="str">
        <f aca="false">IF($A2690="","",$AF2690&amp;"|"&amp;TEXT($W2690,"yyyy-mm-dd")&amp;"|"&amp;$J2690&amp;"|"&amp;$N2690)</f>
        <v/>
      </c>
      <c r="AD2690" s="27" t="str">
        <f aca="false">IF($AC2690="","",IF(COUNTIF($AC$2:$AC$3000,$AC2690)&gt;1,"REVIEW","OK"))</f>
        <v/>
      </c>
      <c r="AE2690" s="27" t="str">
        <f aca="false">IF(OR($W2690=0,$O2690=""),"",IF(IFERROR(IF(ISNUMBER($O2690),INT($O2690),DATE(VALUE(MID(SUBSTITUTE(LEFT($O2690,FIND(" ",$O2690&amp;" ")-1),"/",REPT(" ",20)),41,20)),VALUE(LEFT(SUBSTITUTE(LEFT($O2690,FIND(" ",$O2690&amp;" ")-1),"/",REPT(" ",20)),20)),VALUE(MID(SUBSTITUTE(LEFT($O2690,FIND(" ",$O2690&amp;" ")-1),"/",REPT(" ",20)),21,20)))),0)&gt;$W2690,"Late","Same day"))</f>
        <v/>
      </c>
      <c r="AF2690" s="26" t="str">
        <f aca="false">IF($A2690="","",IFERROR(INDEX(Validation!$C$193:$C$217,MATCH($A2690,Validation!$A$193:$A$217,0)),IF(COUNTIF(Validation!$U$19:$U$178,$Z2690)&gt;0,$Z2690,IF(COUNTIF(Validation!$S$19:$S$178,$AI2690)=1,INDEX(Validation!$U$19:$U$178,MATCH($AI2690,Validation!$S$19:$S$178,0)),$Z2690))))</f>
        <v/>
      </c>
      <c r="AG2690" s="27" t="str">
        <f aca="false">IF(COUNTA($A2690:$U2690)=0,"",IF($A2690="","No name",IF($F2690="","No date",IF($W2690=0,"Date ilegible",IF(NOT(ISNUMBER($N2690)),"Hours no numéricas",IF($AA2690="NO MATCH","Person no identificada","OK"))))))</f>
        <v/>
      </c>
      <c r="AH2690" s="27" t="str">
        <f aca="false">IF($W2690=0,"No date",IF($W2690&lt;Validation!$B$3,"Before period",IF($W2690&gt;Validation!$C$3,"After period","In period")))</f>
        <v>No date</v>
      </c>
      <c r="AI2690" s="26" t="str">
        <f aca="false">IF($Y2690="","",TRIM(RIGHT(SUBSTITUTE($Y2690," ",REPT(" ",50)),50)))</f>
        <v/>
      </c>
      <c r="AJ2690" s="27" t="str">
        <f aca="false">IF($A2690="","",IF(NOT(ISERROR(MATCH($A2690,Validation!$A$193:$A$217,0))),"Manual mapping",IF(COUNTIF(Validation!$U$19:$U$178,$Z2690)&gt;0,"Direct",IF(COUNTIF(Validation!$S$19:$S$178,$AI2690)=1,"By surname","Unresolved"))))</f>
        <v/>
      </c>
      <c r="AK2690" s="28" t="str">
        <f aca="false">IF($L2690="","",IF(MATCH($L2690,$L$2:$L$3000,0)&lt;&gt;ROW()-1,"",COUNT($AK$1:$AK2689)+1))</f>
        <v/>
      </c>
      <c r="AL2690" s="28" t="str">
        <f aca="false">IF($G2690="","",IF(MATCH($G2690,$G$2:$G$3000,0)&lt;&gt;ROW()-1,"",COUNT($AL$1:$AL2689)+1))</f>
        <v/>
      </c>
      <c r="AM2690" s="28" t="str">
        <f aca="false">IF($H2690="","",IF(MATCH($H2690,$H$2:$H$3000,0)&lt;&gt;ROW()-1,"",COUNT($AM$1:$AM2689)+1))</f>
        <v/>
      </c>
      <c r="AN2690" s="28" t="str">
        <f aca="false">IF($I2690="","",IF(MATCH($I2690,$I$2:$I$3000,0)&lt;&gt;ROW()-1,"",COUNT($AN$1:$AN2689)+1))</f>
        <v/>
      </c>
      <c r="AO2690" s="28" t="str">
        <f aca="false">IF($Q2690="","",IF(MATCH($Q2690,$Q$2:$Q$3000,0)&lt;&gt;ROW()-1,"",COUNT($AO$1:$AO2689)+1))</f>
        <v/>
      </c>
    </row>
    <row r="2691" customFormat="false" ht="12.75" hidden="false" customHeight="true" outlineLevel="0" collapsed="false">
      <c r="W2691" s="24" t="n">
        <f aca="false">IF($F2691="",0,IFERROR(IF(ISNUMBER($F2691),INT($F2691),DATE(VALUE(MID(SUBSTITUTE(LEFT($F2691,FIND(" ",$F2691&amp;" ")-1),"/",REPT(" ",20)),41,20)),VALUE(LEFT(SUBSTITUTE(LEFT($F2691,FIND(" ",$F2691&amp;" ")-1),"/",REPT(" ",20)),20)),VALUE(MID(SUBSTITUTE(LEFT($F2691,FIND(" ",$F2691&amp;" ")-1),"/",REPT(" ",20)),21,20)))),0))</f>
        <v>0</v>
      </c>
      <c r="X2691" s="25" t="str">
        <f aca="false">IF(ISNUMBER($N2691),$N2691*Validation!$B$5,"")</f>
        <v/>
      </c>
      <c r="Y2691" s="26" t="str">
        <f aca="false">IF($A2691="","",SUBSTITUTE(SUBSTITUTE(SUBSTITUTE(SUBSTITUTE(SUBSTITUTE(SUBSTITUTE(SUBSTITUTE(UPPER(TRIM($A2691)),"Á","A"),"É","E"),"Í","I"),"Ó","O"),"Ú","U"),"Ñ","N"),"Ü","U"))</f>
        <v/>
      </c>
      <c r="Z2691" s="26" t="str">
        <f aca="false">IF($Y2691="","",LEFT($Y2691,1)&amp;" "&amp;TRIM(RIGHT(SUBSTITUTE($Y2691," ",REPT(" ",50)),50)))</f>
        <v/>
      </c>
      <c r="AA2691" s="27" t="str">
        <f aca="false">IF($AF2691="","",IF(COUNTIF(Validation!$U$19:$U$178,$AF2691)&gt;0,"OK","NO MATCH"))</f>
        <v/>
      </c>
      <c r="AB2691" s="27" t="str">
        <f aca="false">IF($W2691=0,"",IF(AND($W2691&gt;=Validation!$B$3,$W2691&lt;=Validation!$C$3),"Yes","No"))</f>
        <v/>
      </c>
      <c r="AC2691" s="26" t="str">
        <f aca="false">IF($A2691="","",$AF2691&amp;"|"&amp;TEXT($W2691,"yyyy-mm-dd")&amp;"|"&amp;$J2691&amp;"|"&amp;$N2691)</f>
        <v/>
      </c>
      <c r="AD2691" s="27" t="str">
        <f aca="false">IF($AC2691="","",IF(COUNTIF($AC$2:$AC$3000,$AC2691)&gt;1,"REVIEW","OK"))</f>
        <v/>
      </c>
      <c r="AE2691" s="27" t="str">
        <f aca="false">IF(OR($W2691=0,$O2691=""),"",IF(IFERROR(IF(ISNUMBER($O2691),INT($O2691),DATE(VALUE(MID(SUBSTITUTE(LEFT($O2691,FIND(" ",$O2691&amp;" ")-1),"/",REPT(" ",20)),41,20)),VALUE(LEFT(SUBSTITUTE(LEFT($O2691,FIND(" ",$O2691&amp;" ")-1),"/",REPT(" ",20)),20)),VALUE(MID(SUBSTITUTE(LEFT($O2691,FIND(" ",$O2691&amp;" ")-1),"/",REPT(" ",20)),21,20)))),0)&gt;$W2691,"Late","Same day"))</f>
        <v/>
      </c>
      <c r="AF2691" s="26" t="str">
        <f aca="false">IF($A2691="","",IFERROR(INDEX(Validation!$C$193:$C$217,MATCH($A2691,Validation!$A$193:$A$217,0)),IF(COUNTIF(Validation!$U$19:$U$178,$Z2691)&gt;0,$Z2691,IF(COUNTIF(Validation!$S$19:$S$178,$AI2691)=1,INDEX(Validation!$U$19:$U$178,MATCH($AI2691,Validation!$S$19:$S$178,0)),$Z2691))))</f>
        <v/>
      </c>
      <c r="AG2691" s="27" t="str">
        <f aca="false">IF(COUNTA($A2691:$U2691)=0,"",IF($A2691="","No name",IF($F2691="","No date",IF($W2691=0,"Date ilegible",IF(NOT(ISNUMBER($N2691)),"Hours no numéricas",IF($AA2691="NO MATCH","Person no identificada","OK"))))))</f>
        <v/>
      </c>
      <c r="AH2691" s="27" t="str">
        <f aca="false">IF($W2691=0,"No date",IF($W2691&lt;Validation!$B$3,"Before period",IF($W2691&gt;Validation!$C$3,"After period","In period")))</f>
        <v>No date</v>
      </c>
      <c r="AI2691" s="26" t="str">
        <f aca="false">IF($Y2691="","",TRIM(RIGHT(SUBSTITUTE($Y2691," ",REPT(" ",50)),50)))</f>
        <v/>
      </c>
      <c r="AJ2691" s="27" t="str">
        <f aca="false">IF($A2691="","",IF(NOT(ISERROR(MATCH($A2691,Validation!$A$193:$A$217,0))),"Manual mapping",IF(COUNTIF(Validation!$U$19:$U$178,$Z2691)&gt;0,"Direct",IF(COUNTIF(Validation!$S$19:$S$178,$AI2691)=1,"By surname","Unresolved"))))</f>
        <v/>
      </c>
      <c r="AK2691" s="28" t="str">
        <f aca="false">IF($L2691="","",IF(MATCH($L2691,$L$2:$L$3000,0)&lt;&gt;ROW()-1,"",COUNT($AK$1:$AK2690)+1))</f>
        <v/>
      </c>
      <c r="AL2691" s="28" t="str">
        <f aca="false">IF($G2691="","",IF(MATCH($G2691,$G$2:$G$3000,0)&lt;&gt;ROW()-1,"",COUNT($AL$1:$AL2690)+1))</f>
        <v/>
      </c>
      <c r="AM2691" s="28" t="str">
        <f aca="false">IF($H2691="","",IF(MATCH($H2691,$H$2:$H$3000,0)&lt;&gt;ROW()-1,"",COUNT($AM$1:$AM2690)+1))</f>
        <v/>
      </c>
      <c r="AN2691" s="28" t="str">
        <f aca="false">IF($I2691="","",IF(MATCH($I2691,$I$2:$I$3000,0)&lt;&gt;ROW()-1,"",COUNT($AN$1:$AN2690)+1))</f>
        <v/>
      </c>
      <c r="AO2691" s="28" t="str">
        <f aca="false">IF($Q2691="","",IF(MATCH($Q2691,$Q$2:$Q$3000,0)&lt;&gt;ROW()-1,"",COUNT($AO$1:$AO2690)+1))</f>
        <v/>
      </c>
    </row>
    <row r="2692" customFormat="false" ht="12.75" hidden="false" customHeight="true" outlineLevel="0" collapsed="false">
      <c r="W2692" s="24" t="n">
        <f aca="false">IF($F2692="",0,IFERROR(IF(ISNUMBER($F2692),INT($F2692),DATE(VALUE(MID(SUBSTITUTE(LEFT($F2692,FIND(" ",$F2692&amp;" ")-1),"/",REPT(" ",20)),41,20)),VALUE(LEFT(SUBSTITUTE(LEFT($F2692,FIND(" ",$F2692&amp;" ")-1),"/",REPT(" ",20)),20)),VALUE(MID(SUBSTITUTE(LEFT($F2692,FIND(" ",$F2692&amp;" ")-1),"/",REPT(" ",20)),21,20)))),0))</f>
        <v>0</v>
      </c>
      <c r="X2692" s="25" t="str">
        <f aca="false">IF(ISNUMBER($N2692),$N2692*Validation!$B$5,"")</f>
        <v/>
      </c>
      <c r="Y2692" s="26" t="str">
        <f aca="false">IF($A2692="","",SUBSTITUTE(SUBSTITUTE(SUBSTITUTE(SUBSTITUTE(SUBSTITUTE(SUBSTITUTE(SUBSTITUTE(UPPER(TRIM($A2692)),"Á","A"),"É","E"),"Í","I"),"Ó","O"),"Ú","U"),"Ñ","N"),"Ü","U"))</f>
        <v/>
      </c>
      <c r="Z2692" s="26" t="str">
        <f aca="false">IF($Y2692="","",LEFT($Y2692,1)&amp;" "&amp;TRIM(RIGHT(SUBSTITUTE($Y2692," ",REPT(" ",50)),50)))</f>
        <v/>
      </c>
      <c r="AA2692" s="27" t="str">
        <f aca="false">IF($AF2692="","",IF(COUNTIF(Validation!$U$19:$U$178,$AF2692)&gt;0,"OK","NO MATCH"))</f>
        <v/>
      </c>
      <c r="AB2692" s="27" t="str">
        <f aca="false">IF($W2692=0,"",IF(AND($W2692&gt;=Validation!$B$3,$W2692&lt;=Validation!$C$3),"Yes","No"))</f>
        <v/>
      </c>
      <c r="AC2692" s="26" t="str">
        <f aca="false">IF($A2692="","",$AF2692&amp;"|"&amp;TEXT($W2692,"yyyy-mm-dd")&amp;"|"&amp;$J2692&amp;"|"&amp;$N2692)</f>
        <v/>
      </c>
      <c r="AD2692" s="27" t="str">
        <f aca="false">IF($AC2692="","",IF(COUNTIF($AC$2:$AC$3000,$AC2692)&gt;1,"REVIEW","OK"))</f>
        <v/>
      </c>
      <c r="AE2692" s="27" t="str">
        <f aca="false">IF(OR($W2692=0,$O2692=""),"",IF(IFERROR(IF(ISNUMBER($O2692),INT($O2692),DATE(VALUE(MID(SUBSTITUTE(LEFT($O2692,FIND(" ",$O2692&amp;" ")-1),"/",REPT(" ",20)),41,20)),VALUE(LEFT(SUBSTITUTE(LEFT($O2692,FIND(" ",$O2692&amp;" ")-1),"/",REPT(" ",20)),20)),VALUE(MID(SUBSTITUTE(LEFT($O2692,FIND(" ",$O2692&amp;" ")-1),"/",REPT(" ",20)),21,20)))),0)&gt;$W2692,"Late","Same day"))</f>
        <v/>
      </c>
      <c r="AF2692" s="26" t="str">
        <f aca="false">IF($A2692="","",IFERROR(INDEX(Validation!$C$193:$C$217,MATCH($A2692,Validation!$A$193:$A$217,0)),IF(COUNTIF(Validation!$U$19:$U$178,$Z2692)&gt;0,$Z2692,IF(COUNTIF(Validation!$S$19:$S$178,$AI2692)=1,INDEX(Validation!$U$19:$U$178,MATCH($AI2692,Validation!$S$19:$S$178,0)),$Z2692))))</f>
        <v/>
      </c>
      <c r="AG2692" s="27" t="str">
        <f aca="false">IF(COUNTA($A2692:$U2692)=0,"",IF($A2692="","No name",IF($F2692="","No date",IF($W2692=0,"Date ilegible",IF(NOT(ISNUMBER($N2692)),"Hours no numéricas",IF($AA2692="NO MATCH","Person no identificada","OK"))))))</f>
        <v/>
      </c>
      <c r="AH2692" s="27" t="str">
        <f aca="false">IF($W2692=0,"No date",IF($W2692&lt;Validation!$B$3,"Before period",IF($W2692&gt;Validation!$C$3,"After period","In period")))</f>
        <v>No date</v>
      </c>
      <c r="AI2692" s="26" t="str">
        <f aca="false">IF($Y2692="","",TRIM(RIGHT(SUBSTITUTE($Y2692," ",REPT(" ",50)),50)))</f>
        <v/>
      </c>
      <c r="AJ2692" s="27" t="str">
        <f aca="false">IF($A2692="","",IF(NOT(ISERROR(MATCH($A2692,Validation!$A$193:$A$217,0))),"Manual mapping",IF(COUNTIF(Validation!$U$19:$U$178,$Z2692)&gt;0,"Direct",IF(COUNTIF(Validation!$S$19:$S$178,$AI2692)=1,"By surname","Unresolved"))))</f>
        <v/>
      </c>
      <c r="AK2692" s="28" t="str">
        <f aca="false">IF($L2692="","",IF(MATCH($L2692,$L$2:$L$3000,0)&lt;&gt;ROW()-1,"",COUNT($AK$1:$AK2691)+1))</f>
        <v/>
      </c>
      <c r="AL2692" s="28" t="str">
        <f aca="false">IF($G2692="","",IF(MATCH($G2692,$G$2:$G$3000,0)&lt;&gt;ROW()-1,"",COUNT($AL$1:$AL2691)+1))</f>
        <v/>
      </c>
      <c r="AM2692" s="28" t="str">
        <f aca="false">IF($H2692="","",IF(MATCH($H2692,$H$2:$H$3000,0)&lt;&gt;ROW()-1,"",COUNT($AM$1:$AM2691)+1))</f>
        <v/>
      </c>
      <c r="AN2692" s="28" t="str">
        <f aca="false">IF($I2692="","",IF(MATCH($I2692,$I$2:$I$3000,0)&lt;&gt;ROW()-1,"",COUNT($AN$1:$AN2691)+1))</f>
        <v/>
      </c>
      <c r="AO2692" s="28" t="str">
        <f aca="false">IF($Q2692="","",IF(MATCH($Q2692,$Q$2:$Q$3000,0)&lt;&gt;ROW()-1,"",COUNT($AO$1:$AO2691)+1))</f>
        <v/>
      </c>
    </row>
    <row r="2693" customFormat="false" ht="12.75" hidden="false" customHeight="true" outlineLevel="0" collapsed="false">
      <c r="W2693" s="24" t="n">
        <f aca="false">IF($F2693="",0,IFERROR(IF(ISNUMBER($F2693),INT($F2693),DATE(VALUE(MID(SUBSTITUTE(LEFT($F2693,FIND(" ",$F2693&amp;" ")-1),"/",REPT(" ",20)),41,20)),VALUE(LEFT(SUBSTITUTE(LEFT($F2693,FIND(" ",$F2693&amp;" ")-1),"/",REPT(" ",20)),20)),VALUE(MID(SUBSTITUTE(LEFT($F2693,FIND(" ",$F2693&amp;" ")-1),"/",REPT(" ",20)),21,20)))),0))</f>
        <v>0</v>
      </c>
      <c r="X2693" s="25" t="str">
        <f aca="false">IF(ISNUMBER($N2693),$N2693*Validation!$B$5,"")</f>
        <v/>
      </c>
      <c r="Y2693" s="26" t="str">
        <f aca="false">IF($A2693="","",SUBSTITUTE(SUBSTITUTE(SUBSTITUTE(SUBSTITUTE(SUBSTITUTE(SUBSTITUTE(SUBSTITUTE(UPPER(TRIM($A2693)),"Á","A"),"É","E"),"Í","I"),"Ó","O"),"Ú","U"),"Ñ","N"),"Ü","U"))</f>
        <v/>
      </c>
      <c r="Z2693" s="26" t="str">
        <f aca="false">IF($Y2693="","",LEFT($Y2693,1)&amp;" "&amp;TRIM(RIGHT(SUBSTITUTE($Y2693," ",REPT(" ",50)),50)))</f>
        <v/>
      </c>
      <c r="AA2693" s="27" t="str">
        <f aca="false">IF($AF2693="","",IF(COUNTIF(Validation!$U$19:$U$178,$AF2693)&gt;0,"OK","NO MATCH"))</f>
        <v/>
      </c>
      <c r="AB2693" s="27" t="str">
        <f aca="false">IF($W2693=0,"",IF(AND($W2693&gt;=Validation!$B$3,$W2693&lt;=Validation!$C$3),"Yes","No"))</f>
        <v/>
      </c>
      <c r="AC2693" s="26" t="str">
        <f aca="false">IF($A2693="","",$AF2693&amp;"|"&amp;TEXT($W2693,"yyyy-mm-dd")&amp;"|"&amp;$J2693&amp;"|"&amp;$N2693)</f>
        <v/>
      </c>
      <c r="AD2693" s="27" t="str">
        <f aca="false">IF($AC2693="","",IF(COUNTIF($AC$2:$AC$3000,$AC2693)&gt;1,"REVIEW","OK"))</f>
        <v/>
      </c>
      <c r="AE2693" s="27" t="str">
        <f aca="false">IF(OR($W2693=0,$O2693=""),"",IF(IFERROR(IF(ISNUMBER($O2693),INT($O2693),DATE(VALUE(MID(SUBSTITUTE(LEFT($O2693,FIND(" ",$O2693&amp;" ")-1),"/",REPT(" ",20)),41,20)),VALUE(LEFT(SUBSTITUTE(LEFT($O2693,FIND(" ",$O2693&amp;" ")-1),"/",REPT(" ",20)),20)),VALUE(MID(SUBSTITUTE(LEFT($O2693,FIND(" ",$O2693&amp;" ")-1),"/",REPT(" ",20)),21,20)))),0)&gt;$W2693,"Late","Same day"))</f>
        <v/>
      </c>
      <c r="AF2693" s="26" t="str">
        <f aca="false">IF($A2693="","",IFERROR(INDEX(Validation!$C$193:$C$217,MATCH($A2693,Validation!$A$193:$A$217,0)),IF(COUNTIF(Validation!$U$19:$U$178,$Z2693)&gt;0,$Z2693,IF(COUNTIF(Validation!$S$19:$S$178,$AI2693)=1,INDEX(Validation!$U$19:$U$178,MATCH($AI2693,Validation!$S$19:$S$178,0)),$Z2693))))</f>
        <v/>
      </c>
      <c r="AG2693" s="27" t="str">
        <f aca="false">IF(COUNTA($A2693:$U2693)=0,"",IF($A2693="","No name",IF($F2693="","No date",IF($W2693=0,"Date ilegible",IF(NOT(ISNUMBER($N2693)),"Hours no numéricas",IF($AA2693="NO MATCH","Person no identificada","OK"))))))</f>
        <v/>
      </c>
      <c r="AH2693" s="27" t="str">
        <f aca="false">IF($W2693=0,"No date",IF($W2693&lt;Validation!$B$3,"Before period",IF($W2693&gt;Validation!$C$3,"After period","In period")))</f>
        <v>No date</v>
      </c>
      <c r="AI2693" s="26" t="str">
        <f aca="false">IF($Y2693="","",TRIM(RIGHT(SUBSTITUTE($Y2693," ",REPT(" ",50)),50)))</f>
        <v/>
      </c>
      <c r="AJ2693" s="27" t="str">
        <f aca="false">IF($A2693="","",IF(NOT(ISERROR(MATCH($A2693,Validation!$A$193:$A$217,0))),"Manual mapping",IF(COUNTIF(Validation!$U$19:$U$178,$Z2693)&gt;0,"Direct",IF(COUNTIF(Validation!$S$19:$S$178,$AI2693)=1,"By surname","Unresolved"))))</f>
        <v/>
      </c>
      <c r="AK2693" s="28" t="str">
        <f aca="false">IF($L2693="","",IF(MATCH($L2693,$L$2:$L$3000,0)&lt;&gt;ROW()-1,"",COUNT($AK$1:$AK2692)+1))</f>
        <v/>
      </c>
      <c r="AL2693" s="28" t="str">
        <f aca="false">IF($G2693="","",IF(MATCH($G2693,$G$2:$G$3000,0)&lt;&gt;ROW()-1,"",COUNT($AL$1:$AL2692)+1))</f>
        <v/>
      </c>
      <c r="AM2693" s="28" t="str">
        <f aca="false">IF($H2693="","",IF(MATCH($H2693,$H$2:$H$3000,0)&lt;&gt;ROW()-1,"",COUNT($AM$1:$AM2692)+1))</f>
        <v/>
      </c>
      <c r="AN2693" s="28" t="str">
        <f aca="false">IF($I2693="","",IF(MATCH($I2693,$I$2:$I$3000,0)&lt;&gt;ROW()-1,"",COUNT($AN$1:$AN2692)+1))</f>
        <v/>
      </c>
      <c r="AO2693" s="28" t="str">
        <f aca="false">IF($Q2693="","",IF(MATCH($Q2693,$Q$2:$Q$3000,0)&lt;&gt;ROW()-1,"",COUNT($AO$1:$AO2692)+1))</f>
        <v/>
      </c>
    </row>
    <row r="2694" customFormat="false" ht="12.75" hidden="false" customHeight="true" outlineLevel="0" collapsed="false">
      <c r="W2694" s="24" t="n">
        <f aca="false">IF($F2694="",0,IFERROR(IF(ISNUMBER($F2694),INT($F2694),DATE(VALUE(MID(SUBSTITUTE(LEFT($F2694,FIND(" ",$F2694&amp;" ")-1),"/",REPT(" ",20)),41,20)),VALUE(LEFT(SUBSTITUTE(LEFT($F2694,FIND(" ",$F2694&amp;" ")-1),"/",REPT(" ",20)),20)),VALUE(MID(SUBSTITUTE(LEFT($F2694,FIND(" ",$F2694&amp;" ")-1),"/",REPT(" ",20)),21,20)))),0))</f>
        <v>0</v>
      </c>
      <c r="X2694" s="25" t="str">
        <f aca="false">IF(ISNUMBER($N2694),$N2694*Validation!$B$5,"")</f>
        <v/>
      </c>
      <c r="Y2694" s="26" t="str">
        <f aca="false">IF($A2694="","",SUBSTITUTE(SUBSTITUTE(SUBSTITUTE(SUBSTITUTE(SUBSTITUTE(SUBSTITUTE(SUBSTITUTE(UPPER(TRIM($A2694)),"Á","A"),"É","E"),"Í","I"),"Ó","O"),"Ú","U"),"Ñ","N"),"Ü","U"))</f>
        <v/>
      </c>
      <c r="Z2694" s="26" t="str">
        <f aca="false">IF($Y2694="","",LEFT($Y2694,1)&amp;" "&amp;TRIM(RIGHT(SUBSTITUTE($Y2694," ",REPT(" ",50)),50)))</f>
        <v/>
      </c>
      <c r="AA2694" s="27" t="str">
        <f aca="false">IF($AF2694="","",IF(COUNTIF(Validation!$U$19:$U$178,$AF2694)&gt;0,"OK","NO MATCH"))</f>
        <v/>
      </c>
      <c r="AB2694" s="27" t="str">
        <f aca="false">IF($W2694=0,"",IF(AND($W2694&gt;=Validation!$B$3,$W2694&lt;=Validation!$C$3),"Yes","No"))</f>
        <v/>
      </c>
      <c r="AC2694" s="26" t="str">
        <f aca="false">IF($A2694="","",$AF2694&amp;"|"&amp;TEXT($W2694,"yyyy-mm-dd")&amp;"|"&amp;$J2694&amp;"|"&amp;$N2694)</f>
        <v/>
      </c>
      <c r="AD2694" s="27" t="str">
        <f aca="false">IF($AC2694="","",IF(COUNTIF($AC$2:$AC$3000,$AC2694)&gt;1,"REVIEW","OK"))</f>
        <v/>
      </c>
      <c r="AE2694" s="27" t="str">
        <f aca="false">IF(OR($W2694=0,$O2694=""),"",IF(IFERROR(IF(ISNUMBER($O2694),INT($O2694),DATE(VALUE(MID(SUBSTITUTE(LEFT($O2694,FIND(" ",$O2694&amp;" ")-1),"/",REPT(" ",20)),41,20)),VALUE(LEFT(SUBSTITUTE(LEFT($O2694,FIND(" ",$O2694&amp;" ")-1),"/",REPT(" ",20)),20)),VALUE(MID(SUBSTITUTE(LEFT($O2694,FIND(" ",$O2694&amp;" ")-1),"/",REPT(" ",20)),21,20)))),0)&gt;$W2694,"Late","Same day"))</f>
        <v/>
      </c>
      <c r="AF2694" s="26" t="str">
        <f aca="false">IF($A2694="","",IFERROR(INDEX(Validation!$C$193:$C$217,MATCH($A2694,Validation!$A$193:$A$217,0)),IF(COUNTIF(Validation!$U$19:$U$178,$Z2694)&gt;0,$Z2694,IF(COUNTIF(Validation!$S$19:$S$178,$AI2694)=1,INDEX(Validation!$U$19:$U$178,MATCH($AI2694,Validation!$S$19:$S$178,0)),$Z2694))))</f>
        <v/>
      </c>
      <c r="AG2694" s="27" t="str">
        <f aca="false">IF(COUNTA($A2694:$U2694)=0,"",IF($A2694="","No name",IF($F2694="","No date",IF($W2694=0,"Date ilegible",IF(NOT(ISNUMBER($N2694)),"Hours no numéricas",IF($AA2694="NO MATCH","Person no identificada","OK"))))))</f>
        <v/>
      </c>
      <c r="AH2694" s="27" t="str">
        <f aca="false">IF($W2694=0,"No date",IF($W2694&lt;Validation!$B$3,"Before period",IF($W2694&gt;Validation!$C$3,"After period","In period")))</f>
        <v>No date</v>
      </c>
      <c r="AI2694" s="26" t="str">
        <f aca="false">IF($Y2694="","",TRIM(RIGHT(SUBSTITUTE($Y2694," ",REPT(" ",50)),50)))</f>
        <v/>
      </c>
      <c r="AJ2694" s="27" t="str">
        <f aca="false">IF($A2694="","",IF(NOT(ISERROR(MATCH($A2694,Validation!$A$193:$A$217,0))),"Manual mapping",IF(COUNTIF(Validation!$U$19:$U$178,$Z2694)&gt;0,"Direct",IF(COUNTIF(Validation!$S$19:$S$178,$AI2694)=1,"By surname","Unresolved"))))</f>
        <v/>
      </c>
      <c r="AK2694" s="28" t="str">
        <f aca="false">IF($L2694="","",IF(MATCH($L2694,$L$2:$L$3000,0)&lt;&gt;ROW()-1,"",COUNT($AK$1:$AK2693)+1))</f>
        <v/>
      </c>
      <c r="AL2694" s="28" t="str">
        <f aca="false">IF($G2694="","",IF(MATCH($G2694,$G$2:$G$3000,0)&lt;&gt;ROW()-1,"",COUNT($AL$1:$AL2693)+1))</f>
        <v/>
      </c>
      <c r="AM2694" s="28" t="str">
        <f aca="false">IF($H2694="","",IF(MATCH($H2694,$H$2:$H$3000,0)&lt;&gt;ROW()-1,"",COUNT($AM$1:$AM2693)+1))</f>
        <v/>
      </c>
      <c r="AN2694" s="28" t="str">
        <f aca="false">IF($I2694="","",IF(MATCH($I2694,$I$2:$I$3000,0)&lt;&gt;ROW()-1,"",COUNT($AN$1:$AN2693)+1))</f>
        <v/>
      </c>
      <c r="AO2694" s="28" t="str">
        <f aca="false">IF($Q2694="","",IF(MATCH($Q2694,$Q$2:$Q$3000,0)&lt;&gt;ROW()-1,"",COUNT($AO$1:$AO2693)+1))</f>
        <v/>
      </c>
    </row>
    <row r="2695" customFormat="false" ht="12.75" hidden="false" customHeight="true" outlineLevel="0" collapsed="false">
      <c r="W2695" s="24" t="n">
        <f aca="false">IF($F2695="",0,IFERROR(IF(ISNUMBER($F2695),INT($F2695),DATE(VALUE(MID(SUBSTITUTE(LEFT($F2695,FIND(" ",$F2695&amp;" ")-1),"/",REPT(" ",20)),41,20)),VALUE(LEFT(SUBSTITUTE(LEFT($F2695,FIND(" ",$F2695&amp;" ")-1),"/",REPT(" ",20)),20)),VALUE(MID(SUBSTITUTE(LEFT($F2695,FIND(" ",$F2695&amp;" ")-1),"/",REPT(" ",20)),21,20)))),0))</f>
        <v>0</v>
      </c>
      <c r="X2695" s="25" t="str">
        <f aca="false">IF(ISNUMBER($N2695),$N2695*Validation!$B$5,"")</f>
        <v/>
      </c>
      <c r="Y2695" s="26" t="str">
        <f aca="false">IF($A2695="","",SUBSTITUTE(SUBSTITUTE(SUBSTITUTE(SUBSTITUTE(SUBSTITUTE(SUBSTITUTE(SUBSTITUTE(UPPER(TRIM($A2695)),"Á","A"),"É","E"),"Í","I"),"Ó","O"),"Ú","U"),"Ñ","N"),"Ü","U"))</f>
        <v/>
      </c>
      <c r="Z2695" s="26" t="str">
        <f aca="false">IF($Y2695="","",LEFT($Y2695,1)&amp;" "&amp;TRIM(RIGHT(SUBSTITUTE($Y2695," ",REPT(" ",50)),50)))</f>
        <v/>
      </c>
      <c r="AA2695" s="27" t="str">
        <f aca="false">IF($AF2695="","",IF(COUNTIF(Validation!$U$19:$U$178,$AF2695)&gt;0,"OK","NO MATCH"))</f>
        <v/>
      </c>
      <c r="AB2695" s="27" t="str">
        <f aca="false">IF($W2695=0,"",IF(AND($W2695&gt;=Validation!$B$3,$W2695&lt;=Validation!$C$3),"Yes","No"))</f>
        <v/>
      </c>
      <c r="AC2695" s="26" t="str">
        <f aca="false">IF($A2695="","",$AF2695&amp;"|"&amp;TEXT($W2695,"yyyy-mm-dd")&amp;"|"&amp;$J2695&amp;"|"&amp;$N2695)</f>
        <v/>
      </c>
      <c r="AD2695" s="27" t="str">
        <f aca="false">IF($AC2695="","",IF(COUNTIF($AC$2:$AC$3000,$AC2695)&gt;1,"REVIEW","OK"))</f>
        <v/>
      </c>
      <c r="AE2695" s="27" t="str">
        <f aca="false">IF(OR($W2695=0,$O2695=""),"",IF(IFERROR(IF(ISNUMBER($O2695),INT($O2695),DATE(VALUE(MID(SUBSTITUTE(LEFT($O2695,FIND(" ",$O2695&amp;" ")-1),"/",REPT(" ",20)),41,20)),VALUE(LEFT(SUBSTITUTE(LEFT($O2695,FIND(" ",$O2695&amp;" ")-1),"/",REPT(" ",20)),20)),VALUE(MID(SUBSTITUTE(LEFT($O2695,FIND(" ",$O2695&amp;" ")-1),"/",REPT(" ",20)),21,20)))),0)&gt;$W2695,"Late","Same day"))</f>
        <v/>
      </c>
      <c r="AF2695" s="26" t="str">
        <f aca="false">IF($A2695="","",IFERROR(INDEX(Validation!$C$193:$C$217,MATCH($A2695,Validation!$A$193:$A$217,0)),IF(COUNTIF(Validation!$U$19:$U$178,$Z2695)&gt;0,$Z2695,IF(COUNTIF(Validation!$S$19:$S$178,$AI2695)=1,INDEX(Validation!$U$19:$U$178,MATCH($AI2695,Validation!$S$19:$S$178,0)),$Z2695))))</f>
        <v/>
      </c>
      <c r="AG2695" s="27" t="str">
        <f aca="false">IF(COUNTA($A2695:$U2695)=0,"",IF($A2695="","No name",IF($F2695="","No date",IF($W2695=0,"Date ilegible",IF(NOT(ISNUMBER($N2695)),"Hours no numéricas",IF($AA2695="NO MATCH","Person no identificada","OK"))))))</f>
        <v/>
      </c>
      <c r="AH2695" s="27" t="str">
        <f aca="false">IF($W2695=0,"No date",IF($W2695&lt;Validation!$B$3,"Before period",IF($W2695&gt;Validation!$C$3,"After period","In period")))</f>
        <v>No date</v>
      </c>
      <c r="AI2695" s="26" t="str">
        <f aca="false">IF($Y2695="","",TRIM(RIGHT(SUBSTITUTE($Y2695," ",REPT(" ",50)),50)))</f>
        <v/>
      </c>
      <c r="AJ2695" s="27" t="str">
        <f aca="false">IF($A2695="","",IF(NOT(ISERROR(MATCH($A2695,Validation!$A$193:$A$217,0))),"Manual mapping",IF(COUNTIF(Validation!$U$19:$U$178,$Z2695)&gt;0,"Direct",IF(COUNTIF(Validation!$S$19:$S$178,$AI2695)=1,"By surname","Unresolved"))))</f>
        <v/>
      </c>
      <c r="AK2695" s="28" t="str">
        <f aca="false">IF($L2695="","",IF(MATCH($L2695,$L$2:$L$3000,0)&lt;&gt;ROW()-1,"",COUNT($AK$1:$AK2694)+1))</f>
        <v/>
      </c>
      <c r="AL2695" s="28" t="str">
        <f aca="false">IF($G2695="","",IF(MATCH($G2695,$G$2:$G$3000,0)&lt;&gt;ROW()-1,"",COUNT($AL$1:$AL2694)+1))</f>
        <v/>
      </c>
      <c r="AM2695" s="28" t="str">
        <f aca="false">IF($H2695="","",IF(MATCH($H2695,$H$2:$H$3000,0)&lt;&gt;ROW()-1,"",COUNT($AM$1:$AM2694)+1))</f>
        <v/>
      </c>
      <c r="AN2695" s="28" t="str">
        <f aca="false">IF($I2695="","",IF(MATCH($I2695,$I$2:$I$3000,0)&lt;&gt;ROW()-1,"",COUNT($AN$1:$AN2694)+1))</f>
        <v/>
      </c>
      <c r="AO2695" s="28" t="str">
        <f aca="false">IF($Q2695="","",IF(MATCH($Q2695,$Q$2:$Q$3000,0)&lt;&gt;ROW()-1,"",COUNT($AO$1:$AO2694)+1))</f>
        <v/>
      </c>
    </row>
    <row r="2696" customFormat="false" ht="12.75" hidden="false" customHeight="true" outlineLevel="0" collapsed="false">
      <c r="W2696" s="24" t="n">
        <f aca="false">IF($F2696="",0,IFERROR(IF(ISNUMBER($F2696),INT($F2696),DATE(VALUE(MID(SUBSTITUTE(LEFT($F2696,FIND(" ",$F2696&amp;" ")-1),"/",REPT(" ",20)),41,20)),VALUE(LEFT(SUBSTITUTE(LEFT($F2696,FIND(" ",$F2696&amp;" ")-1),"/",REPT(" ",20)),20)),VALUE(MID(SUBSTITUTE(LEFT($F2696,FIND(" ",$F2696&amp;" ")-1),"/",REPT(" ",20)),21,20)))),0))</f>
        <v>0</v>
      </c>
      <c r="X2696" s="25" t="str">
        <f aca="false">IF(ISNUMBER($N2696),$N2696*Validation!$B$5,"")</f>
        <v/>
      </c>
      <c r="Y2696" s="26" t="str">
        <f aca="false">IF($A2696="","",SUBSTITUTE(SUBSTITUTE(SUBSTITUTE(SUBSTITUTE(SUBSTITUTE(SUBSTITUTE(SUBSTITUTE(UPPER(TRIM($A2696)),"Á","A"),"É","E"),"Í","I"),"Ó","O"),"Ú","U"),"Ñ","N"),"Ü","U"))</f>
        <v/>
      </c>
      <c r="Z2696" s="26" t="str">
        <f aca="false">IF($Y2696="","",LEFT($Y2696,1)&amp;" "&amp;TRIM(RIGHT(SUBSTITUTE($Y2696," ",REPT(" ",50)),50)))</f>
        <v/>
      </c>
      <c r="AA2696" s="27" t="str">
        <f aca="false">IF($AF2696="","",IF(COUNTIF(Validation!$U$19:$U$178,$AF2696)&gt;0,"OK","NO MATCH"))</f>
        <v/>
      </c>
      <c r="AB2696" s="27" t="str">
        <f aca="false">IF($W2696=0,"",IF(AND($W2696&gt;=Validation!$B$3,$W2696&lt;=Validation!$C$3),"Yes","No"))</f>
        <v/>
      </c>
      <c r="AC2696" s="26" t="str">
        <f aca="false">IF($A2696="","",$AF2696&amp;"|"&amp;TEXT($W2696,"yyyy-mm-dd")&amp;"|"&amp;$J2696&amp;"|"&amp;$N2696)</f>
        <v/>
      </c>
      <c r="AD2696" s="27" t="str">
        <f aca="false">IF($AC2696="","",IF(COUNTIF($AC$2:$AC$3000,$AC2696)&gt;1,"REVIEW","OK"))</f>
        <v/>
      </c>
      <c r="AE2696" s="27" t="str">
        <f aca="false">IF(OR($W2696=0,$O2696=""),"",IF(IFERROR(IF(ISNUMBER($O2696),INT($O2696),DATE(VALUE(MID(SUBSTITUTE(LEFT($O2696,FIND(" ",$O2696&amp;" ")-1),"/",REPT(" ",20)),41,20)),VALUE(LEFT(SUBSTITUTE(LEFT($O2696,FIND(" ",$O2696&amp;" ")-1),"/",REPT(" ",20)),20)),VALUE(MID(SUBSTITUTE(LEFT($O2696,FIND(" ",$O2696&amp;" ")-1),"/",REPT(" ",20)),21,20)))),0)&gt;$W2696,"Late","Same day"))</f>
        <v/>
      </c>
      <c r="AF2696" s="26" t="str">
        <f aca="false">IF($A2696="","",IFERROR(INDEX(Validation!$C$193:$C$217,MATCH($A2696,Validation!$A$193:$A$217,0)),IF(COUNTIF(Validation!$U$19:$U$178,$Z2696)&gt;0,$Z2696,IF(COUNTIF(Validation!$S$19:$S$178,$AI2696)=1,INDEX(Validation!$U$19:$U$178,MATCH($AI2696,Validation!$S$19:$S$178,0)),$Z2696))))</f>
        <v/>
      </c>
      <c r="AG2696" s="27" t="str">
        <f aca="false">IF(COUNTA($A2696:$U2696)=0,"",IF($A2696="","No name",IF($F2696="","No date",IF($W2696=0,"Date ilegible",IF(NOT(ISNUMBER($N2696)),"Hours no numéricas",IF($AA2696="NO MATCH","Person no identificada","OK"))))))</f>
        <v/>
      </c>
      <c r="AH2696" s="27" t="str">
        <f aca="false">IF($W2696=0,"No date",IF($W2696&lt;Validation!$B$3,"Before period",IF($W2696&gt;Validation!$C$3,"After period","In period")))</f>
        <v>No date</v>
      </c>
      <c r="AI2696" s="26" t="str">
        <f aca="false">IF($Y2696="","",TRIM(RIGHT(SUBSTITUTE($Y2696," ",REPT(" ",50)),50)))</f>
        <v/>
      </c>
      <c r="AJ2696" s="27" t="str">
        <f aca="false">IF($A2696="","",IF(NOT(ISERROR(MATCH($A2696,Validation!$A$193:$A$217,0))),"Manual mapping",IF(COUNTIF(Validation!$U$19:$U$178,$Z2696)&gt;0,"Direct",IF(COUNTIF(Validation!$S$19:$S$178,$AI2696)=1,"By surname","Unresolved"))))</f>
        <v/>
      </c>
      <c r="AK2696" s="28" t="str">
        <f aca="false">IF($L2696="","",IF(MATCH($L2696,$L$2:$L$3000,0)&lt;&gt;ROW()-1,"",COUNT($AK$1:$AK2695)+1))</f>
        <v/>
      </c>
      <c r="AL2696" s="28" t="str">
        <f aca="false">IF($G2696="","",IF(MATCH($G2696,$G$2:$G$3000,0)&lt;&gt;ROW()-1,"",COUNT($AL$1:$AL2695)+1))</f>
        <v/>
      </c>
      <c r="AM2696" s="28" t="str">
        <f aca="false">IF($H2696="","",IF(MATCH($H2696,$H$2:$H$3000,0)&lt;&gt;ROW()-1,"",COUNT($AM$1:$AM2695)+1))</f>
        <v/>
      </c>
      <c r="AN2696" s="28" t="str">
        <f aca="false">IF($I2696="","",IF(MATCH($I2696,$I$2:$I$3000,0)&lt;&gt;ROW()-1,"",COUNT($AN$1:$AN2695)+1))</f>
        <v/>
      </c>
      <c r="AO2696" s="28" t="str">
        <f aca="false">IF($Q2696="","",IF(MATCH($Q2696,$Q$2:$Q$3000,0)&lt;&gt;ROW()-1,"",COUNT($AO$1:$AO2695)+1))</f>
        <v/>
      </c>
    </row>
    <row r="2697" customFormat="false" ht="12.75" hidden="false" customHeight="true" outlineLevel="0" collapsed="false">
      <c r="W2697" s="24" t="n">
        <f aca="false">IF($F2697="",0,IFERROR(IF(ISNUMBER($F2697),INT($F2697),DATE(VALUE(MID(SUBSTITUTE(LEFT($F2697,FIND(" ",$F2697&amp;" ")-1),"/",REPT(" ",20)),41,20)),VALUE(LEFT(SUBSTITUTE(LEFT($F2697,FIND(" ",$F2697&amp;" ")-1),"/",REPT(" ",20)),20)),VALUE(MID(SUBSTITUTE(LEFT($F2697,FIND(" ",$F2697&amp;" ")-1),"/",REPT(" ",20)),21,20)))),0))</f>
        <v>0</v>
      </c>
      <c r="X2697" s="25" t="str">
        <f aca="false">IF(ISNUMBER($N2697),$N2697*Validation!$B$5,"")</f>
        <v/>
      </c>
      <c r="Y2697" s="26" t="str">
        <f aca="false">IF($A2697="","",SUBSTITUTE(SUBSTITUTE(SUBSTITUTE(SUBSTITUTE(SUBSTITUTE(SUBSTITUTE(SUBSTITUTE(UPPER(TRIM($A2697)),"Á","A"),"É","E"),"Í","I"),"Ó","O"),"Ú","U"),"Ñ","N"),"Ü","U"))</f>
        <v/>
      </c>
      <c r="Z2697" s="26" t="str">
        <f aca="false">IF($Y2697="","",LEFT($Y2697,1)&amp;" "&amp;TRIM(RIGHT(SUBSTITUTE($Y2697," ",REPT(" ",50)),50)))</f>
        <v/>
      </c>
      <c r="AA2697" s="27" t="str">
        <f aca="false">IF($AF2697="","",IF(COUNTIF(Validation!$U$19:$U$178,$AF2697)&gt;0,"OK","NO MATCH"))</f>
        <v/>
      </c>
      <c r="AB2697" s="27" t="str">
        <f aca="false">IF($W2697=0,"",IF(AND($W2697&gt;=Validation!$B$3,$W2697&lt;=Validation!$C$3),"Yes","No"))</f>
        <v/>
      </c>
      <c r="AC2697" s="26" t="str">
        <f aca="false">IF($A2697="","",$AF2697&amp;"|"&amp;TEXT($W2697,"yyyy-mm-dd")&amp;"|"&amp;$J2697&amp;"|"&amp;$N2697)</f>
        <v/>
      </c>
      <c r="AD2697" s="27" t="str">
        <f aca="false">IF($AC2697="","",IF(COUNTIF($AC$2:$AC$3000,$AC2697)&gt;1,"REVIEW","OK"))</f>
        <v/>
      </c>
      <c r="AE2697" s="27" t="str">
        <f aca="false">IF(OR($W2697=0,$O2697=""),"",IF(IFERROR(IF(ISNUMBER($O2697),INT($O2697),DATE(VALUE(MID(SUBSTITUTE(LEFT($O2697,FIND(" ",$O2697&amp;" ")-1),"/",REPT(" ",20)),41,20)),VALUE(LEFT(SUBSTITUTE(LEFT($O2697,FIND(" ",$O2697&amp;" ")-1),"/",REPT(" ",20)),20)),VALUE(MID(SUBSTITUTE(LEFT($O2697,FIND(" ",$O2697&amp;" ")-1),"/",REPT(" ",20)),21,20)))),0)&gt;$W2697,"Late","Same day"))</f>
        <v/>
      </c>
      <c r="AF2697" s="26" t="str">
        <f aca="false">IF($A2697="","",IFERROR(INDEX(Validation!$C$193:$C$217,MATCH($A2697,Validation!$A$193:$A$217,0)),IF(COUNTIF(Validation!$U$19:$U$178,$Z2697)&gt;0,$Z2697,IF(COUNTIF(Validation!$S$19:$S$178,$AI2697)=1,INDEX(Validation!$U$19:$U$178,MATCH($AI2697,Validation!$S$19:$S$178,0)),$Z2697))))</f>
        <v/>
      </c>
      <c r="AG2697" s="27" t="str">
        <f aca="false">IF(COUNTA($A2697:$U2697)=0,"",IF($A2697="","No name",IF($F2697="","No date",IF($W2697=0,"Date ilegible",IF(NOT(ISNUMBER($N2697)),"Hours no numéricas",IF($AA2697="NO MATCH","Person no identificada","OK"))))))</f>
        <v/>
      </c>
      <c r="AH2697" s="27" t="str">
        <f aca="false">IF($W2697=0,"No date",IF($W2697&lt;Validation!$B$3,"Before period",IF($W2697&gt;Validation!$C$3,"After period","In period")))</f>
        <v>No date</v>
      </c>
      <c r="AI2697" s="26" t="str">
        <f aca="false">IF($Y2697="","",TRIM(RIGHT(SUBSTITUTE($Y2697," ",REPT(" ",50)),50)))</f>
        <v/>
      </c>
      <c r="AJ2697" s="27" t="str">
        <f aca="false">IF($A2697="","",IF(NOT(ISERROR(MATCH($A2697,Validation!$A$193:$A$217,0))),"Manual mapping",IF(COUNTIF(Validation!$U$19:$U$178,$Z2697)&gt;0,"Direct",IF(COUNTIF(Validation!$S$19:$S$178,$AI2697)=1,"By surname","Unresolved"))))</f>
        <v/>
      </c>
      <c r="AK2697" s="28" t="str">
        <f aca="false">IF($L2697="","",IF(MATCH($L2697,$L$2:$L$3000,0)&lt;&gt;ROW()-1,"",COUNT($AK$1:$AK2696)+1))</f>
        <v/>
      </c>
      <c r="AL2697" s="28" t="str">
        <f aca="false">IF($G2697="","",IF(MATCH($G2697,$G$2:$G$3000,0)&lt;&gt;ROW()-1,"",COUNT($AL$1:$AL2696)+1))</f>
        <v/>
      </c>
      <c r="AM2697" s="28" t="str">
        <f aca="false">IF($H2697="","",IF(MATCH($H2697,$H$2:$H$3000,0)&lt;&gt;ROW()-1,"",COUNT($AM$1:$AM2696)+1))</f>
        <v/>
      </c>
      <c r="AN2697" s="28" t="str">
        <f aca="false">IF($I2697="","",IF(MATCH($I2697,$I$2:$I$3000,0)&lt;&gt;ROW()-1,"",COUNT($AN$1:$AN2696)+1))</f>
        <v/>
      </c>
      <c r="AO2697" s="28" t="str">
        <f aca="false">IF($Q2697="","",IF(MATCH($Q2697,$Q$2:$Q$3000,0)&lt;&gt;ROW()-1,"",COUNT($AO$1:$AO2696)+1))</f>
        <v/>
      </c>
    </row>
    <row r="2698" customFormat="false" ht="12.75" hidden="false" customHeight="true" outlineLevel="0" collapsed="false">
      <c r="W2698" s="24" t="n">
        <f aca="false">IF($F2698="",0,IFERROR(IF(ISNUMBER($F2698),INT($F2698),DATE(VALUE(MID(SUBSTITUTE(LEFT($F2698,FIND(" ",$F2698&amp;" ")-1),"/",REPT(" ",20)),41,20)),VALUE(LEFT(SUBSTITUTE(LEFT($F2698,FIND(" ",$F2698&amp;" ")-1),"/",REPT(" ",20)),20)),VALUE(MID(SUBSTITUTE(LEFT($F2698,FIND(" ",$F2698&amp;" ")-1),"/",REPT(" ",20)),21,20)))),0))</f>
        <v>0</v>
      </c>
      <c r="X2698" s="25" t="str">
        <f aca="false">IF(ISNUMBER($N2698),$N2698*Validation!$B$5,"")</f>
        <v/>
      </c>
      <c r="Y2698" s="26" t="str">
        <f aca="false">IF($A2698="","",SUBSTITUTE(SUBSTITUTE(SUBSTITUTE(SUBSTITUTE(SUBSTITUTE(SUBSTITUTE(SUBSTITUTE(UPPER(TRIM($A2698)),"Á","A"),"É","E"),"Í","I"),"Ó","O"),"Ú","U"),"Ñ","N"),"Ü","U"))</f>
        <v/>
      </c>
      <c r="Z2698" s="26" t="str">
        <f aca="false">IF($Y2698="","",LEFT($Y2698,1)&amp;" "&amp;TRIM(RIGHT(SUBSTITUTE($Y2698," ",REPT(" ",50)),50)))</f>
        <v/>
      </c>
      <c r="AA2698" s="27" t="str">
        <f aca="false">IF($AF2698="","",IF(COUNTIF(Validation!$U$19:$U$178,$AF2698)&gt;0,"OK","NO MATCH"))</f>
        <v/>
      </c>
      <c r="AB2698" s="27" t="str">
        <f aca="false">IF($W2698=0,"",IF(AND($W2698&gt;=Validation!$B$3,$W2698&lt;=Validation!$C$3),"Yes","No"))</f>
        <v/>
      </c>
      <c r="AC2698" s="26" t="str">
        <f aca="false">IF($A2698="","",$AF2698&amp;"|"&amp;TEXT($W2698,"yyyy-mm-dd")&amp;"|"&amp;$J2698&amp;"|"&amp;$N2698)</f>
        <v/>
      </c>
      <c r="AD2698" s="27" t="str">
        <f aca="false">IF($AC2698="","",IF(COUNTIF($AC$2:$AC$3000,$AC2698)&gt;1,"REVIEW","OK"))</f>
        <v/>
      </c>
      <c r="AE2698" s="27" t="str">
        <f aca="false">IF(OR($W2698=0,$O2698=""),"",IF(IFERROR(IF(ISNUMBER($O2698),INT($O2698),DATE(VALUE(MID(SUBSTITUTE(LEFT($O2698,FIND(" ",$O2698&amp;" ")-1),"/",REPT(" ",20)),41,20)),VALUE(LEFT(SUBSTITUTE(LEFT($O2698,FIND(" ",$O2698&amp;" ")-1),"/",REPT(" ",20)),20)),VALUE(MID(SUBSTITUTE(LEFT($O2698,FIND(" ",$O2698&amp;" ")-1),"/",REPT(" ",20)),21,20)))),0)&gt;$W2698,"Late","Same day"))</f>
        <v/>
      </c>
      <c r="AF2698" s="26" t="str">
        <f aca="false">IF($A2698="","",IFERROR(INDEX(Validation!$C$193:$C$217,MATCH($A2698,Validation!$A$193:$A$217,0)),IF(COUNTIF(Validation!$U$19:$U$178,$Z2698)&gt;0,$Z2698,IF(COUNTIF(Validation!$S$19:$S$178,$AI2698)=1,INDEX(Validation!$U$19:$U$178,MATCH($AI2698,Validation!$S$19:$S$178,0)),$Z2698))))</f>
        <v/>
      </c>
      <c r="AG2698" s="27" t="str">
        <f aca="false">IF(COUNTA($A2698:$U2698)=0,"",IF($A2698="","No name",IF($F2698="","No date",IF($W2698=0,"Date ilegible",IF(NOT(ISNUMBER($N2698)),"Hours no numéricas",IF($AA2698="NO MATCH","Person no identificada","OK"))))))</f>
        <v/>
      </c>
      <c r="AH2698" s="27" t="str">
        <f aca="false">IF($W2698=0,"No date",IF($W2698&lt;Validation!$B$3,"Before period",IF($W2698&gt;Validation!$C$3,"After period","In period")))</f>
        <v>No date</v>
      </c>
      <c r="AI2698" s="26" t="str">
        <f aca="false">IF($Y2698="","",TRIM(RIGHT(SUBSTITUTE($Y2698," ",REPT(" ",50)),50)))</f>
        <v/>
      </c>
      <c r="AJ2698" s="27" t="str">
        <f aca="false">IF($A2698="","",IF(NOT(ISERROR(MATCH($A2698,Validation!$A$193:$A$217,0))),"Manual mapping",IF(COUNTIF(Validation!$U$19:$U$178,$Z2698)&gt;0,"Direct",IF(COUNTIF(Validation!$S$19:$S$178,$AI2698)=1,"By surname","Unresolved"))))</f>
        <v/>
      </c>
      <c r="AK2698" s="28" t="str">
        <f aca="false">IF($L2698="","",IF(MATCH($L2698,$L$2:$L$3000,0)&lt;&gt;ROW()-1,"",COUNT($AK$1:$AK2697)+1))</f>
        <v/>
      </c>
      <c r="AL2698" s="28" t="str">
        <f aca="false">IF($G2698="","",IF(MATCH($G2698,$G$2:$G$3000,0)&lt;&gt;ROW()-1,"",COUNT($AL$1:$AL2697)+1))</f>
        <v/>
      </c>
      <c r="AM2698" s="28" t="str">
        <f aca="false">IF($H2698="","",IF(MATCH($H2698,$H$2:$H$3000,0)&lt;&gt;ROW()-1,"",COUNT($AM$1:$AM2697)+1))</f>
        <v/>
      </c>
      <c r="AN2698" s="28" t="str">
        <f aca="false">IF($I2698="","",IF(MATCH($I2698,$I$2:$I$3000,0)&lt;&gt;ROW()-1,"",COUNT($AN$1:$AN2697)+1))</f>
        <v/>
      </c>
      <c r="AO2698" s="28" t="str">
        <f aca="false">IF($Q2698="","",IF(MATCH($Q2698,$Q$2:$Q$3000,0)&lt;&gt;ROW()-1,"",COUNT($AO$1:$AO2697)+1))</f>
        <v/>
      </c>
    </row>
    <row r="2699" customFormat="false" ht="12.75" hidden="false" customHeight="true" outlineLevel="0" collapsed="false">
      <c r="W2699" s="24" t="n">
        <f aca="false">IF($F2699="",0,IFERROR(IF(ISNUMBER($F2699),INT($F2699),DATE(VALUE(MID(SUBSTITUTE(LEFT($F2699,FIND(" ",$F2699&amp;" ")-1),"/",REPT(" ",20)),41,20)),VALUE(LEFT(SUBSTITUTE(LEFT($F2699,FIND(" ",$F2699&amp;" ")-1),"/",REPT(" ",20)),20)),VALUE(MID(SUBSTITUTE(LEFT($F2699,FIND(" ",$F2699&amp;" ")-1),"/",REPT(" ",20)),21,20)))),0))</f>
        <v>0</v>
      </c>
      <c r="X2699" s="25" t="str">
        <f aca="false">IF(ISNUMBER($N2699),$N2699*Validation!$B$5,"")</f>
        <v/>
      </c>
      <c r="Y2699" s="26" t="str">
        <f aca="false">IF($A2699="","",SUBSTITUTE(SUBSTITUTE(SUBSTITUTE(SUBSTITUTE(SUBSTITUTE(SUBSTITUTE(SUBSTITUTE(UPPER(TRIM($A2699)),"Á","A"),"É","E"),"Í","I"),"Ó","O"),"Ú","U"),"Ñ","N"),"Ü","U"))</f>
        <v/>
      </c>
      <c r="Z2699" s="26" t="str">
        <f aca="false">IF($Y2699="","",LEFT($Y2699,1)&amp;" "&amp;TRIM(RIGHT(SUBSTITUTE($Y2699," ",REPT(" ",50)),50)))</f>
        <v/>
      </c>
      <c r="AA2699" s="27" t="str">
        <f aca="false">IF($AF2699="","",IF(COUNTIF(Validation!$U$19:$U$178,$AF2699)&gt;0,"OK","NO MATCH"))</f>
        <v/>
      </c>
      <c r="AB2699" s="27" t="str">
        <f aca="false">IF($W2699=0,"",IF(AND($W2699&gt;=Validation!$B$3,$W2699&lt;=Validation!$C$3),"Yes","No"))</f>
        <v/>
      </c>
      <c r="AC2699" s="26" t="str">
        <f aca="false">IF($A2699="","",$AF2699&amp;"|"&amp;TEXT($W2699,"yyyy-mm-dd")&amp;"|"&amp;$J2699&amp;"|"&amp;$N2699)</f>
        <v/>
      </c>
      <c r="AD2699" s="27" t="str">
        <f aca="false">IF($AC2699="","",IF(COUNTIF($AC$2:$AC$3000,$AC2699)&gt;1,"REVIEW","OK"))</f>
        <v/>
      </c>
      <c r="AE2699" s="27" t="str">
        <f aca="false">IF(OR($W2699=0,$O2699=""),"",IF(IFERROR(IF(ISNUMBER($O2699),INT($O2699),DATE(VALUE(MID(SUBSTITUTE(LEFT($O2699,FIND(" ",$O2699&amp;" ")-1),"/",REPT(" ",20)),41,20)),VALUE(LEFT(SUBSTITUTE(LEFT($O2699,FIND(" ",$O2699&amp;" ")-1),"/",REPT(" ",20)),20)),VALUE(MID(SUBSTITUTE(LEFT($O2699,FIND(" ",$O2699&amp;" ")-1),"/",REPT(" ",20)),21,20)))),0)&gt;$W2699,"Late","Same day"))</f>
        <v/>
      </c>
      <c r="AF2699" s="26" t="str">
        <f aca="false">IF($A2699="","",IFERROR(INDEX(Validation!$C$193:$C$217,MATCH($A2699,Validation!$A$193:$A$217,0)),IF(COUNTIF(Validation!$U$19:$U$178,$Z2699)&gt;0,$Z2699,IF(COUNTIF(Validation!$S$19:$S$178,$AI2699)=1,INDEX(Validation!$U$19:$U$178,MATCH($AI2699,Validation!$S$19:$S$178,0)),$Z2699))))</f>
        <v/>
      </c>
      <c r="AG2699" s="27" t="str">
        <f aca="false">IF(COUNTA($A2699:$U2699)=0,"",IF($A2699="","No name",IF($F2699="","No date",IF($W2699=0,"Date ilegible",IF(NOT(ISNUMBER($N2699)),"Hours no numéricas",IF($AA2699="NO MATCH","Person no identificada","OK"))))))</f>
        <v/>
      </c>
      <c r="AH2699" s="27" t="str">
        <f aca="false">IF($W2699=0,"No date",IF($W2699&lt;Validation!$B$3,"Before period",IF($W2699&gt;Validation!$C$3,"After period","In period")))</f>
        <v>No date</v>
      </c>
      <c r="AI2699" s="26" t="str">
        <f aca="false">IF($Y2699="","",TRIM(RIGHT(SUBSTITUTE($Y2699," ",REPT(" ",50)),50)))</f>
        <v/>
      </c>
      <c r="AJ2699" s="27" t="str">
        <f aca="false">IF($A2699="","",IF(NOT(ISERROR(MATCH($A2699,Validation!$A$193:$A$217,0))),"Manual mapping",IF(COUNTIF(Validation!$U$19:$U$178,$Z2699)&gt;0,"Direct",IF(COUNTIF(Validation!$S$19:$S$178,$AI2699)=1,"By surname","Unresolved"))))</f>
        <v/>
      </c>
      <c r="AK2699" s="28" t="str">
        <f aca="false">IF($L2699="","",IF(MATCH($L2699,$L$2:$L$3000,0)&lt;&gt;ROW()-1,"",COUNT($AK$1:$AK2698)+1))</f>
        <v/>
      </c>
      <c r="AL2699" s="28" t="str">
        <f aca="false">IF($G2699="","",IF(MATCH($G2699,$G$2:$G$3000,0)&lt;&gt;ROW()-1,"",COUNT($AL$1:$AL2698)+1))</f>
        <v/>
      </c>
      <c r="AM2699" s="28" t="str">
        <f aca="false">IF($H2699="","",IF(MATCH($H2699,$H$2:$H$3000,0)&lt;&gt;ROW()-1,"",COUNT($AM$1:$AM2698)+1))</f>
        <v/>
      </c>
      <c r="AN2699" s="28" t="str">
        <f aca="false">IF($I2699="","",IF(MATCH($I2699,$I$2:$I$3000,0)&lt;&gt;ROW()-1,"",COUNT($AN$1:$AN2698)+1))</f>
        <v/>
      </c>
      <c r="AO2699" s="28" t="str">
        <f aca="false">IF($Q2699="","",IF(MATCH($Q2699,$Q$2:$Q$3000,0)&lt;&gt;ROW()-1,"",COUNT($AO$1:$AO2698)+1))</f>
        <v/>
      </c>
    </row>
    <row r="2700" customFormat="false" ht="12.75" hidden="false" customHeight="true" outlineLevel="0" collapsed="false">
      <c r="W2700" s="24" t="n">
        <f aca="false">IF($F2700="",0,IFERROR(IF(ISNUMBER($F2700),INT($F2700),DATE(VALUE(MID(SUBSTITUTE(LEFT($F2700,FIND(" ",$F2700&amp;" ")-1),"/",REPT(" ",20)),41,20)),VALUE(LEFT(SUBSTITUTE(LEFT($F2700,FIND(" ",$F2700&amp;" ")-1),"/",REPT(" ",20)),20)),VALUE(MID(SUBSTITUTE(LEFT($F2700,FIND(" ",$F2700&amp;" ")-1),"/",REPT(" ",20)),21,20)))),0))</f>
        <v>0</v>
      </c>
      <c r="X2700" s="25" t="str">
        <f aca="false">IF(ISNUMBER($N2700),$N2700*Validation!$B$5,"")</f>
        <v/>
      </c>
      <c r="Y2700" s="26" t="str">
        <f aca="false">IF($A2700="","",SUBSTITUTE(SUBSTITUTE(SUBSTITUTE(SUBSTITUTE(SUBSTITUTE(SUBSTITUTE(SUBSTITUTE(UPPER(TRIM($A2700)),"Á","A"),"É","E"),"Í","I"),"Ó","O"),"Ú","U"),"Ñ","N"),"Ü","U"))</f>
        <v/>
      </c>
      <c r="Z2700" s="26" t="str">
        <f aca="false">IF($Y2700="","",LEFT($Y2700,1)&amp;" "&amp;TRIM(RIGHT(SUBSTITUTE($Y2700," ",REPT(" ",50)),50)))</f>
        <v/>
      </c>
      <c r="AA2700" s="27" t="str">
        <f aca="false">IF($AF2700="","",IF(COUNTIF(Validation!$U$19:$U$178,$AF2700)&gt;0,"OK","NO MATCH"))</f>
        <v/>
      </c>
      <c r="AB2700" s="27" t="str">
        <f aca="false">IF($W2700=0,"",IF(AND($W2700&gt;=Validation!$B$3,$W2700&lt;=Validation!$C$3),"Yes","No"))</f>
        <v/>
      </c>
      <c r="AC2700" s="26" t="str">
        <f aca="false">IF($A2700="","",$AF2700&amp;"|"&amp;TEXT($W2700,"yyyy-mm-dd")&amp;"|"&amp;$J2700&amp;"|"&amp;$N2700)</f>
        <v/>
      </c>
      <c r="AD2700" s="27" t="str">
        <f aca="false">IF($AC2700="","",IF(COUNTIF($AC$2:$AC$3000,$AC2700)&gt;1,"REVIEW","OK"))</f>
        <v/>
      </c>
      <c r="AE2700" s="27" t="str">
        <f aca="false">IF(OR($W2700=0,$O2700=""),"",IF(IFERROR(IF(ISNUMBER($O2700),INT($O2700),DATE(VALUE(MID(SUBSTITUTE(LEFT($O2700,FIND(" ",$O2700&amp;" ")-1),"/",REPT(" ",20)),41,20)),VALUE(LEFT(SUBSTITUTE(LEFT($O2700,FIND(" ",$O2700&amp;" ")-1),"/",REPT(" ",20)),20)),VALUE(MID(SUBSTITUTE(LEFT($O2700,FIND(" ",$O2700&amp;" ")-1),"/",REPT(" ",20)),21,20)))),0)&gt;$W2700,"Late","Same day"))</f>
        <v/>
      </c>
      <c r="AF2700" s="26" t="str">
        <f aca="false">IF($A2700="","",IFERROR(INDEX(Validation!$C$193:$C$217,MATCH($A2700,Validation!$A$193:$A$217,0)),IF(COUNTIF(Validation!$U$19:$U$178,$Z2700)&gt;0,$Z2700,IF(COUNTIF(Validation!$S$19:$S$178,$AI2700)=1,INDEX(Validation!$U$19:$U$178,MATCH($AI2700,Validation!$S$19:$S$178,0)),$Z2700))))</f>
        <v/>
      </c>
      <c r="AG2700" s="27" t="str">
        <f aca="false">IF(COUNTA($A2700:$U2700)=0,"",IF($A2700="","No name",IF($F2700="","No date",IF($W2700=0,"Date ilegible",IF(NOT(ISNUMBER($N2700)),"Hours no numéricas",IF($AA2700="NO MATCH","Person no identificada","OK"))))))</f>
        <v/>
      </c>
      <c r="AH2700" s="27" t="str">
        <f aca="false">IF($W2700=0,"No date",IF($W2700&lt;Validation!$B$3,"Before period",IF($W2700&gt;Validation!$C$3,"After period","In period")))</f>
        <v>No date</v>
      </c>
      <c r="AI2700" s="26" t="str">
        <f aca="false">IF($Y2700="","",TRIM(RIGHT(SUBSTITUTE($Y2700," ",REPT(" ",50)),50)))</f>
        <v/>
      </c>
      <c r="AJ2700" s="27" t="str">
        <f aca="false">IF($A2700="","",IF(NOT(ISERROR(MATCH($A2700,Validation!$A$193:$A$217,0))),"Manual mapping",IF(COUNTIF(Validation!$U$19:$U$178,$Z2700)&gt;0,"Direct",IF(COUNTIF(Validation!$S$19:$S$178,$AI2700)=1,"By surname","Unresolved"))))</f>
        <v/>
      </c>
      <c r="AK2700" s="28" t="str">
        <f aca="false">IF($L2700="","",IF(MATCH($L2700,$L$2:$L$3000,0)&lt;&gt;ROW()-1,"",COUNT($AK$1:$AK2699)+1))</f>
        <v/>
      </c>
      <c r="AL2700" s="28" t="str">
        <f aca="false">IF($G2700="","",IF(MATCH($G2700,$G$2:$G$3000,0)&lt;&gt;ROW()-1,"",COUNT($AL$1:$AL2699)+1))</f>
        <v/>
      </c>
      <c r="AM2700" s="28" t="str">
        <f aca="false">IF($H2700="","",IF(MATCH($H2700,$H$2:$H$3000,0)&lt;&gt;ROW()-1,"",COUNT($AM$1:$AM2699)+1))</f>
        <v/>
      </c>
      <c r="AN2700" s="28" t="str">
        <f aca="false">IF($I2700="","",IF(MATCH($I2700,$I$2:$I$3000,0)&lt;&gt;ROW()-1,"",COUNT($AN$1:$AN2699)+1))</f>
        <v/>
      </c>
      <c r="AO2700" s="28" t="str">
        <f aca="false">IF($Q2700="","",IF(MATCH($Q2700,$Q$2:$Q$3000,0)&lt;&gt;ROW()-1,"",COUNT($AO$1:$AO2699)+1))</f>
        <v/>
      </c>
    </row>
    <row r="2701" customFormat="false" ht="12.75" hidden="false" customHeight="true" outlineLevel="0" collapsed="false">
      <c r="W2701" s="24" t="n">
        <f aca="false">IF($F2701="",0,IFERROR(IF(ISNUMBER($F2701),INT($F2701),DATE(VALUE(MID(SUBSTITUTE(LEFT($F2701,FIND(" ",$F2701&amp;" ")-1),"/",REPT(" ",20)),41,20)),VALUE(LEFT(SUBSTITUTE(LEFT($F2701,FIND(" ",$F2701&amp;" ")-1),"/",REPT(" ",20)),20)),VALUE(MID(SUBSTITUTE(LEFT($F2701,FIND(" ",$F2701&amp;" ")-1),"/",REPT(" ",20)),21,20)))),0))</f>
        <v>0</v>
      </c>
      <c r="X2701" s="25" t="str">
        <f aca="false">IF(ISNUMBER($N2701),$N2701*Validation!$B$5,"")</f>
        <v/>
      </c>
      <c r="Y2701" s="26" t="str">
        <f aca="false">IF($A2701="","",SUBSTITUTE(SUBSTITUTE(SUBSTITUTE(SUBSTITUTE(SUBSTITUTE(SUBSTITUTE(SUBSTITUTE(UPPER(TRIM($A2701)),"Á","A"),"É","E"),"Í","I"),"Ó","O"),"Ú","U"),"Ñ","N"),"Ü","U"))</f>
        <v/>
      </c>
      <c r="Z2701" s="26" t="str">
        <f aca="false">IF($Y2701="","",LEFT($Y2701,1)&amp;" "&amp;TRIM(RIGHT(SUBSTITUTE($Y2701," ",REPT(" ",50)),50)))</f>
        <v/>
      </c>
      <c r="AA2701" s="27" t="str">
        <f aca="false">IF($AF2701="","",IF(COUNTIF(Validation!$U$19:$U$178,$AF2701)&gt;0,"OK","NO MATCH"))</f>
        <v/>
      </c>
      <c r="AB2701" s="27" t="str">
        <f aca="false">IF($W2701=0,"",IF(AND($W2701&gt;=Validation!$B$3,$W2701&lt;=Validation!$C$3),"Yes","No"))</f>
        <v/>
      </c>
      <c r="AC2701" s="26" t="str">
        <f aca="false">IF($A2701="","",$AF2701&amp;"|"&amp;TEXT($W2701,"yyyy-mm-dd")&amp;"|"&amp;$J2701&amp;"|"&amp;$N2701)</f>
        <v/>
      </c>
      <c r="AD2701" s="27" t="str">
        <f aca="false">IF($AC2701="","",IF(COUNTIF($AC$2:$AC$3000,$AC2701)&gt;1,"REVIEW","OK"))</f>
        <v/>
      </c>
      <c r="AE2701" s="27" t="str">
        <f aca="false">IF(OR($W2701=0,$O2701=""),"",IF(IFERROR(IF(ISNUMBER($O2701),INT($O2701),DATE(VALUE(MID(SUBSTITUTE(LEFT($O2701,FIND(" ",$O2701&amp;" ")-1),"/",REPT(" ",20)),41,20)),VALUE(LEFT(SUBSTITUTE(LEFT($O2701,FIND(" ",$O2701&amp;" ")-1),"/",REPT(" ",20)),20)),VALUE(MID(SUBSTITUTE(LEFT($O2701,FIND(" ",$O2701&amp;" ")-1),"/",REPT(" ",20)),21,20)))),0)&gt;$W2701,"Late","Same day"))</f>
        <v/>
      </c>
      <c r="AF2701" s="26" t="str">
        <f aca="false">IF($A2701="","",IFERROR(INDEX(Validation!$C$193:$C$217,MATCH($A2701,Validation!$A$193:$A$217,0)),IF(COUNTIF(Validation!$U$19:$U$178,$Z2701)&gt;0,$Z2701,IF(COUNTIF(Validation!$S$19:$S$178,$AI2701)=1,INDEX(Validation!$U$19:$U$178,MATCH($AI2701,Validation!$S$19:$S$178,0)),$Z2701))))</f>
        <v/>
      </c>
      <c r="AG2701" s="27" t="str">
        <f aca="false">IF(COUNTA($A2701:$U2701)=0,"",IF($A2701="","No name",IF($F2701="","No date",IF($W2701=0,"Date ilegible",IF(NOT(ISNUMBER($N2701)),"Hours no numéricas",IF($AA2701="NO MATCH","Person no identificada","OK"))))))</f>
        <v/>
      </c>
      <c r="AH2701" s="27" t="str">
        <f aca="false">IF($W2701=0,"No date",IF($W2701&lt;Validation!$B$3,"Before period",IF($W2701&gt;Validation!$C$3,"After period","In period")))</f>
        <v>No date</v>
      </c>
      <c r="AI2701" s="26" t="str">
        <f aca="false">IF($Y2701="","",TRIM(RIGHT(SUBSTITUTE($Y2701," ",REPT(" ",50)),50)))</f>
        <v/>
      </c>
      <c r="AJ2701" s="27" t="str">
        <f aca="false">IF($A2701="","",IF(NOT(ISERROR(MATCH($A2701,Validation!$A$193:$A$217,0))),"Manual mapping",IF(COUNTIF(Validation!$U$19:$U$178,$Z2701)&gt;0,"Direct",IF(COUNTIF(Validation!$S$19:$S$178,$AI2701)=1,"By surname","Unresolved"))))</f>
        <v/>
      </c>
      <c r="AK2701" s="28" t="str">
        <f aca="false">IF($L2701="","",IF(MATCH($L2701,$L$2:$L$3000,0)&lt;&gt;ROW()-1,"",COUNT($AK$1:$AK2700)+1))</f>
        <v/>
      </c>
      <c r="AL2701" s="28" t="str">
        <f aca="false">IF($G2701="","",IF(MATCH($G2701,$G$2:$G$3000,0)&lt;&gt;ROW()-1,"",COUNT($AL$1:$AL2700)+1))</f>
        <v/>
      </c>
      <c r="AM2701" s="28" t="str">
        <f aca="false">IF($H2701="","",IF(MATCH($H2701,$H$2:$H$3000,0)&lt;&gt;ROW()-1,"",COUNT($AM$1:$AM2700)+1))</f>
        <v/>
      </c>
      <c r="AN2701" s="28" t="str">
        <f aca="false">IF($I2701="","",IF(MATCH($I2701,$I$2:$I$3000,0)&lt;&gt;ROW()-1,"",COUNT($AN$1:$AN2700)+1))</f>
        <v/>
      </c>
      <c r="AO2701" s="28" t="str">
        <f aca="false">IF($Q2701="","",IF(MATCH($Q2701,$Q$2:$Q$3000,0)&lt;&gt;ROW()-1,"",COUNT($AO$1:$AO2700)+1))</f>
        <v/>
      </c>
    </row>
    <row r="2702" customFormat="false" ht="12.75" hidden="false" customHeight="true" outlineLevel="0" collapsed="false">
      <c r="W2702" s="24" t="n">
        <f aca="false">IF($F2702="",0,IFERROR(IF(ISNUMBER($F2702),INT($F2702),DATE(VALUE(MID(SUBSTITUTE(LEFT($F2702,FIND(" ",$F2702&amp;" ")-1),"/",REPT(" ",20)),41,20)),VALUE(LEFT(SUBSTITUTE(LEFT($F2702,FIND(" ",$F2702&amp;" ")-1),"/",REPT(" ",20)),20)),VALUE(MID(SUBSTITUTE(LEFT($F2702,FIND(" ",$F2702&amp;" ")-1),"/",REPT(" ",20)),21,20)))),0))</f>
        <v>0</v>
      </c>
      <c r="X2702" s="25" t="str">
        <f aca="false">IF(ISNUMBER($N2702),$N2702*Validation!$B$5,"")</f>
        <v/>
      </c>
      <c r="Y2702" s="26" t="str">
        <f aca="false">IF($A2702="","",SUBSTITUTE(SUBSTITUTE(SUBSTITUTE(SUBSTITUTE(SUBSTITUTE(SUBSTITUTE(SUBSTITUTE(UPPER(TRIM($A2702)),"Á","A"),"É","E"),"Í","I"),"Ó","O"),"Ú","U"),"Ñ","N"),"Ü","U"))</f>
        <v/>
      </c>
      <c r="Z2702" s="26" t="str">
        <f aca="false">IF($Y2702="","",LEFT($Y2702,1)&amp;" "&amp;TRIM(RIGHT(SUBSTITUTE($Y2702," ",REPT(" ",50)),50)))</f>
        <v/>
      </c>
      <c r="AA2702" s="27" t="str">
        <f aca="false">IF($AF2702="","",IF(COUNTIF(Validation!$U$19:$U$178,$AF2702)&gt;0,"OK","NO MATCH"))</f>
        <v/>
      </c>
      <c r="AB2702" s="27" t="str">
        <f aca="false">IF($W2702=0,"",IF(AND($W2702&gt;=Validation!$B$3,$W2702&lt;=Validation!$C$3),"Yes","No"))</f>
        <v/>
      </c>
      <c r="AC2702" s="26" t="str">
        <f aca="false">IF($A2702="","",$AF2702&amp;"|"&amp;TEXT($W2702,"yyyy-mm-dd")&amp;"|"&amp;$J2702&amp;"|"&amp;$N2702)</f>
        <v/>
      </c>
      <c r="AD2702" s="27" t="str">
        <f aca="false">IF($AC2702="","",IF(COUNTIF($AC$2:$AC$3000,$AC2702)&gt;1,"REVIEW","OK"))</f>
        <v/>
      </c>
      <c r="AE2702" s="27" t="str">
        <f aca="false">IF(OR($W2702=0,$O2702=""),"",IF(IFERROR(IF(ISNUMBER($O2702),INT($O2702),DATE(VALUE(MID(SUBSTITUTE(LEFT($O2702,FIND(" ",$O2702&amp;" ")-1),"/",REPT(" ",20)),41,20)),VALUE(LEFT(SUBSTITUTE(LEFT($O2702,FIND(" ",$O2702&amp;" ")-1),"/",REPT(" ",20)),20)),VALUE(MID(SUBSTITUTE(LEFT($O2702,FIND(" ",$O2702&amp;" ")-1),"/",REPT(" ",20)),21,20)))),0)&gt;$W2702,"Late","Same day"))</f>
        <v/>
      </c>
      <c r="AF2702" s="26" t="str">
        <f aca="false">IF($A2702="","",IFERROR(INDEX(Validation!$C$193:$C$217,MATCH($A2702,Validation!$A$193:$A$217,0)),IF(COUNTIF(Validation!$U$19:$U$178,$Z2702)&gt;0,$Z2702,IF(COUNTIF(Validation!$S$19:$S$178,$AI2702)=1,INDEX(Validation!$U$19:$U$178,MATCH($AI2702,Validation!$S$19:$S$178,0)),$Z2702))))</f>
        <v/>
      </c>
      <c r="AG2702" s="27" t="str">
        <f aca="false">IF(COUNTA($A2702:$U2702)=0,"",IF($A2702="","No name",IF($F2702="","No date",IF($W2702=0,"Date ilegible",IF(NOT(ISNUMBER($N2702)),"Hours no numéricas",IF($AA2702="NO MATCH","Person no identificada","OK"))))))</f>
        <v/>
      </c>
      <c r="AH2702" s="27" t="str">
        <f aca="false">IF($W2702=0,"No date",IF($W2702&lt;Validation!$B$3,"Before period",IF($W2702&gt;Validation!$C$3,"After period","In period")))</f>
        <v>No date</v>
      </c>
      <c r="AI2702" s="26" t="str">
        <f aca="false">IF($Y2702="","",TRIM(RIGHT(SUBSTITUTE($Y2702," ",REPT(" ",50)),50)))</f>
        <v/>
      </c>
      <c r="AJ2702" s="27" t="str">
        <f aca="false">IF($A2702="","",IF(NOT(ISERROR(MATCH($A2702,Validation!$A$193:$A$217,0))),"Manual mapping",IF(COUNTIF(Validation!$U$19:$U$178,$Z2702)&gt;0,"Direct",IF(COUNTIF(Validation!$S$19:$S$178,$AI2702)=1,"By surname","Unresolved"))))</f>
        <v/>
      </c>
      <c r="AK2702" s="28" t="str">
        <f aca="false">IF($L2702="","",IF(MATCH($L2702,$L$2:$L$3000,0)&lt;&gt;ROW()-1,"",COUNT($AK$1:$AK2701)+1))</f>
        <v/>
      </c>
      <c r="AL2702" s="28" t="str">
        <f aca="false">IF($G2702="","",IF(MATCH($G2702,$G$2:$G$3000,0)&lt;&gt;ROW()-1,"",COUNT($AL$1:$AL2701)+1))</f>
        <v/>
      </c>
      <c r="AM2702" s="28" t="str">
        <f aca="false">IF($H2702="","",IF(MATCH($H2702,$H$2:$H$3000,0)&lt;&gt;ROW()-1,"",COUNT($AM$1:$AM2701)+1))</f>
        <v/>
      </c>
      <c r="AN2702" s="28" t="str">
        <f aca="false">IF($I2702="","",IF(MATCH($I2702,$I$2:$I$3000,0)&lt;&gt;ROW()-1,"",COUNT($AN$1:$AN2701)+1))</f>
        <v/>
      </c>
      <c r="AO2702" s="28" t="str">
        <f aca="false">IF($Q2702="","",IF(MATCH($Q2702,$Q$2:$Q$3000,0)&lt;&gt;ROW()-1,"",COUNT($AO$1:$AO2701)+1))</f>
        <v/>
      </c>
    </row>
    <row r="2703" customFormat="false" ht="12.75" hidden="false" customHeight="true" outlineLevel="0" collapsed="false">
      <c r="W2703" s="24" t="n">
        <f aca="false">IF($F2703="",0,IFERROR(IF(ISNUMBER($F2703),INT($F2703),DATE(VALUE(MID(SUBSTITUTE(LEFT($F2703,FIND(" ",$F2703&amp;" ")-1),"/",REPT(" ",20)),41,20)),VALUE(LEFT(SUBSTITUTE(LEFT($F2703,FIND(" ",$F2703&amp;" ")-1),"/",REPT(" ",20)),20)),VALUE(MID(SUBSTITUTE(LEFT($F2703,FIND(" ",$F2703&amp;" ")-1),"/",REPT(" ",20)),21,20)))),0))</f>
        <v>0</v>
      </c>
      <c r="X2703" s="25" t="str">
        <f aca="false">IF(ISNUMBER($N2703),$N2703*Validation!$B$5,"")</f>
        <v/>
      </c>
      <c r="Y2703" s="26" t="str">
        <f aca="false">IF($A2703="","",SUBSTITUTE(SUBSTITUTE(SUBSTITUTE(SUBSTITUTE(SUBSTITUTE(SUBSTITUTE(SUBSTITUTE(UPPER(TRIM($A2703)),"Á","A"),"É","E"),"Í","I"),"Ó","O"),"Ú","U"),"Ñ","N"),"Ü","U"))</f>
        <v/>
      </c>
      <c r="Z2703" s="26" t="str">
        <f aca="false">IF($Y2703="","",LEFT($Y2703,1)&amp;" "&amp;TRIM(RIGHT(SUBSTITUTE($Y2703," ",REPT(" ",50)),50)))</f>
        <v/>
      </c>
      <c r="AA2703" s="27" t="str">
        <f aca="false">IF($AF2703="","",IF(COUNTIF(Validation!$U$19:$U$178,$AF2703)&gt;0,"OK","NO MATCH"))</f>
        <v/>
      </c>
      <c r="AB2703" s="27" t="str">
        <f aca="false">IF($W2703=0,"",IF(AND($W2703&gt;=Validation!$B$3,$W2703&lt;=Validation!$C$3),"Yes","No"))</f>
        <v/>
      </c>
      <c r="AC2703" s="26" t="str">
        <f aca="false">IF($A2703="","",$AF2703&amp;"|"&amp;TEXT($W2703,"yyyy-mm-dd")&amp;"|"&amp;$J2703&amp;"|"&amp;$N2703)</f>
        <v/>
      </c>
      <c r="AD2703" s="27" t="str">
        <f aca="false">IF($AC2703="","",IF(COUNTIF($AC$2:$AC$3000,$AC2703)&gt;1,"REVIEW","OK"))</f>
        <v/>
      </c>
      <c r="AE2703" s="27" t="str">
        <f aca="false">IF(OR($W2703=0,$O2703=""),"",IF(IFERROR(IF(ISNUMBER($O2703),INT($O2703),DATE(VALUE(MID(SUBSTITUTE(LEFT($O2703,FIND(" ",$O2703&amp;" ")-1),"/",REPT(" ",20)),41,20)),VALUE(LEFT(SUBSTITUTE(LEFT($O2703,FIND(" ",$O2703&amp;" ")-1),"/",REPT(" ",20)),20)),VALUE(MID(SUBSTITUTE(LEFT($O2703,FIND(" ",$O2703&amp;" ")-1),"/",REPT(" ",20)),21,20)))),0)&gt;$W2703,"Late","Same day"))</f>
        <v/>
      </c>
      <c r="AF2703" s="26" t="str">
        <f aca="false">IF($A2703="","",IFERROR(INDEX(Validation!$C$193:$C$217,MATCH($A2703,Validation!$A$193:$A$217,0)),IF(COUNTIF(Validation!$U$19:$U$178,$Z2703)&gt;0,$Z2703,IF(COUNTIF(Validation!$S$19:$S$178,$AI2703)=1,INDEX(Validation!$U$19:$U$178,MATCH($AI2703,Validation!$S$19:$S$178,0)),$Z2703))))</f>
        <v/>
      </c>
      <c r="AG2703" s="27" t="str">
        <f aca="false">IF(COUNTA($A2703:$U2703)=0,"",IF($A2703="","No name",IF($F2703="","No date",IF($W2703=0,"Date ilegible",IF(NOT(ISNUMBER($N2703)),"Hours no numéricas",IF($AA2703="NO MATCH","Person no identificada","OK"))))))</f>
        <v/>
      </c>
      <c r="AH2703" s="27" t="str">
        <f aca="false">IF($W2703=0,"No date",IF($W2703&lt;Validation!$B$3,"Before period",IF($W2703&gt;Validation!$C$3,"After period","In period")))</f>
        <v>No date</v>
      </c>
      <c r="AI2703" s="26" t="str">
        <f aca="false">IF($Y2703="","",TRIM(RIGHT(SUBSTITUTE($Y2703," ",REPT(" ",50)),50)))</f>
        <v/>
      </c>
      <c r="AJ2703" s="27" t="str">
        <f aca="false">IF($A2703="","",IF(NOT(ISERROR(MATCH($A2703,Validation!$A$193:$A$217,0))),"Manual mapping",IF(COUNTIF(Validation!$U$19:$U$178,$Z2703)&gt;0,"Direct",IF(COUNTIF(Validation!$S$19:$S$178,$AI2703)=1,"By surname","Unresolved"))))</f>
        <v/>
      </c>
      <c r="AK2703" s="28" t="str">
        <f aca="false">IF($L2703="","",IF(MATCH($L2703,$L$2:$L$3000,0)&lt;&gt;ROW()-1,"",COUNT($AK$1:$AK2702)+1))</f>
        <v/>
      </c>
      <c r="AL2703" s="28" t="str">
        <f aca="false">IF($G2703="","",IF(MATCH($G2703,$G$2:$G$3000,0)&lt;&gt;ROW()-1,"",COUNT($AL$1:$AL2702)+1))</f>
        <v/>
      </c>
      <c r="AM2703" s="28" t="str">
        <f aca="false">IF($H2703="","",IF(MATCH($H2703,$H$2:$H$3000,0)&lt;&gt;ROW()-1,"",COUNT($AM$1:$AM2702)+1))</f>
        <v/>
      </c>
      <c r="AN2703" s="28" t="str">
        <f aca="false">IF($I2703="","",IF(MATCH($I2703,$I$2:$I$3000,0)&lt;&gt;ROW()-1,"",COUNT($AN$1:$AN2702)+1))</f>
        <v/>
      </c>
      <c r="AO2703" s="28" t="str">
        <f aca="false">IF($Q2703="","",IF(MATCH($Q2703,$Q$2:$Q$3000,0)&lt;&gt;ROW()-1,"",COUNT($AO$1:$AO2702)+1))</f>
        <v/>
      </c>
    </row>
    <row r="2704" customFormat="false" ht="12.75" hidden="false" customHeight="true" outlineLevel="0" collapsed="false">
      <c r="W2704" s="24" t="n">
        <f aca="false">IF($F2704="",0,IFERROR(IF(ISNUMBER($F2704),INT($F2704),DATE(VALUE(MID(SUBSTITUTE(LEFT($F2704,FIND(" ",$F2704&amp;" ")-1),"/",REPT(" ",20)),41,20)),VALUE(LEFT(SUBSTITUTE(LEFT($F2704,FIND(" ",$F2704&amp;" ")-1),"/",REPT(" ",20)),20)),VALUE(MID(SUBSTITUTE(LEFT($F2704,FIND(" ",$F2704&amp;" ")-1),"/",REPT(" ",20)),21,20)))),0))</f>
        <v>0</v>
      </c>
      <c r="X2704" s="25" t="str">
        <f aca="false">IF(ISNUMBER($N2704),$N2704*Validation!$B$5,"")</f>
        <v/>
      </c>
      <c r="Y2704" s="26" t="str">
        <f aca="false">IF($A2704="","",SUBSTITUTE(SUBSTITUTE(SUBSTITUTE(SUBSTITUTE(SUBSTITUTE(SUBSTITUTE(SUBSTITUTE(UPPER(TRIM($A2704)),"Á","A"),"É","E"),"Í","I"),"Ó","O"),"Ú","U"),"Ñ","N"),"Ü","U"))</f>
        <v/>
      </c>
      <c r="Z2704" s="26" t="str">
        <f aca="false">IF($Y2704="","",LEFT($Y2704,1)&amp;" "&amp;TRIM(RIGHT(SUBSTITUTE($Y2704," ",REPT(" ",50)),50)))</f>
        <v/>
      </c>
      <c r="AA2704" s="27" t="str">
        <f aca="false">IF($AF2704="","",IF(COUNTIF(Validation!$U$19:$U$178,$AF2704)&gt;0,"OK","NO MATCH"))</f>
        <v/>
      </c>
      <c r="AB2704" s="27" t="str">
        <f aca="false">IF($W2704=0,"",IF(AND($W2704&gt;=Validation!$B$3,$W2704&lt;=Validation!$C$3),"Yes","No"))</f>
        <v/>
      </c>
      <c r="AC2704" s="26" t="str">
        <f aca="false">IF($A2704="","",$AF2704&amp;"|"&amp;TEXT($W2704,"yyyy-mm-dd")&amp;"|"&amp;$J2704&amp;"|"&amp;$N2704)</f>
        <v/>
      </c>
      <c r="AD2704" s="27" t="str">
        <f aca="false">IF($AC2704="","",IF(COUNTIF($AC$2:$AC$3000,$AC2704)&gt;1,"REVIEW","OK"))</f>
        <v/>
      </c>
      <c r="AE2704" s="27" t="str">
        <f aca="false">IF(OR($W2704=0,$O2704=""),"",IF(IFERROR(IF(ISNUMBER($O2704),INT($O2704),DATE(VALUE(MID(SUBSTITUTE(LEFT($O2704,FIND(" ",$O2704&amp;" ")-1),"/",REPT(" ",20)),41,20)),VALUE(LEFT(SUBSTITUTE(LEFT($O2704,FIND(" ",$O2704&amp;" ")-1),"/",REPT(" ",20)),20)),VALUE(MID(SUBSTITUTE(LEFT($O2704,FIND(" ",$O2704&amp;" ")-1),"/",REPT(" ",20)),21,20)))),0)&gt;$W2704,"Late","Same day"))</f>
        <v/>
      </c>
      <c r="AF2704" s="26" t="str">
        <f aca="false">IF($A2704="","",IFERROR(INDEX(Validation!$C$193:$C$217,MATCH($A2704,Validation!$A$193:$A$217,0)),IF(COUNTIF(Validation!$U$19:$U$178,$Z2704)&gt;0,$Z2704,IF(COUNTIF(Validation!$S$19:$S$178,$AI2704)=1,INDEX(Validation!$U$19:$U$178,MATCH($AI2704,Validation!$S$19:$S$178,0)),$Z2704))))</f>
        <v/>
      </c>
      <c r="AG2704" s="27" t="str">
        <f aca="false">IF(COUNTA($A2704:$U2704)=0,"",IF($A2704="","No name",IF($F2704="","No date",IF($W2704=0,"Date ilegible",IF(NOT(ISNUMBER($N2704)),"Hours no numéricas",IF($AA2704="NO MATCH","Person no identificada","OK"))))))</f>
        <v/>
      </c>
      <c r="AH2704" s="27" t="str">
        <f aca="false">IF($W2704=0,"No date",IF($W2704&lt;Validation!$B$3,"Before period",IF($W2704&gt;Validation!$C$3,"After period","In period")))</f>
        <v>No date</v>
      </c>
      <c r="AI2704" s="26" t="str">
        <f aca="false">IF($Y2704="","",TRIM(RIGHT(SUBSTITUTE($Y2704," ",REPT(" ",50)),50)))</f>
        <v/>
      </c>
      <c r="AJ2704" s="27" t="str">
        <f aca="false">IF($A2704="","",IF(NOT(ISERROR(MATCH($A2704,Validation!$A$193:$A$217,0))),"Manual mapping",IF(COUNTIF(Validation!$U$19:$U$178,$Z2704)&gt;0,"Direct",IF(COUNTIF(Validation!$S$19:$S$178,$AI2704)=1,"By surname","Unresolved"))))</f>
        <v/>
      </c>
      <c r="AK2704" s="28" t="str">
        <f aca="false">IF($L2704="","",IF(MATCH($L2704,$L$2:$L$3000,0)&lt;&gt;ROW()-1,"",COUNT($AK$1:$AK2703)+1))</f>
        <v/>
      </c>
      <c r="AL2704" s="28" t="str">
        <f aca="false">IF($G2704="","",IF(MATCH($G2704,$G$2:$G$3000,0)&lt;&gt;ROW()-1,"",COUNT($AL$1:$AL2703)+1))</f>
        <v/>
      </c>
      <c r="AM2704" s="28" t="str">
        <f aca="false">IF($H2704="","",IF(MATCH($H2704,$H$2:$H$3000,0)&lt;&gt;ROW()-1,"",COUNT($AM$1:$AM2703)+1))</f>
        <v/>
      </c>
      <c r="AN2704" s="28" t="str">
        <f aca="false">IF($I2704="","",IF(MATCH($I2704,$I$2:$I$3000,0)&lt;&gt;ROW()-1,"",COUNT($AN$1:$AN2703)+1))</f>
        <v/>
      </c>
      <c r="AO2704" s="28" t="str">
        <f aca="false">IF($Q2704="","",IF(MATCH($Q2704,$Q$2:$Q$3000,0)&lt;&gt;ROW()-1,"",COUNT($AO$1:$AO2703)+1))</f>
        <v/>
      </c>
    </row>
    <row r="2705" customFormat="false" ht="12.75" hidden="false" customHeight="true" outlineLevel="0" collapsed="false">
      <c r="W2705" s="24" t="n">
        <f aca="false">IF($F2705="",0,IFERROR(IF(ISNUMBER($F2705),INT($F2705),DATE(VALUE(MID(SUBSTITUTE(LEFT($F2705,FIND(" ",$F2705&amp;" ")-1),"/",REPT(" ",20)),41,20)),VALUE(LEFT(SUBSTITUTE(LEFT($F2705,FIND(" ",$F2705&amp;" ")-1),"/",REPT(" ",20)),20)),VALUE(MID(SUBSTITUTE(LEFT($F2705,FIND(" ",$F2705&amp;" ")-1),"/",REPT(" ",20)),21,20)))),0))</f>
        <v>0</v>
      </c>
      <c r="X2705" s="25" t="str">
        <f aca="false">IF(ISNUMBER($N2705),$N2705*Validation!$B$5,"")</f>
        <v/>
      </c>
      <c r="Y2705" s="26" t="str">
        <f aca="false">IF($A2705="","",SUBSTITUTE(SUBSTITUTE(SUBSTITUTE(SUBSTITUTE(SUBSTITUTE(SUBSTITUTE(SUBSTITUTE(UPPER(TRIM($A2705)),"Á","A"),"É","E"),"Í","I"),"Ó","O"),"Ú","U"),"Ñ","N"),"Ü","U"))</f>
        <v/>
      </c>
      <c r="Z2705" s="26" t="str">
        <f aca="false">IF($Y2705="","",LEFT($Y2705,1)&amp;" "&amp;TRIM(RIGHT(SUBSTITUTE($Y2705," ",REPT(" ",50)),50)))</f>
        <v/>
      </c>
      <c r="AA2705" s="27" t="str">
        <f aca="false">IF($AF2705="","",IF(COUNTIF(Validation!$U$19:$U$178,$AF2705)&gt;0,"OK","NO MATCH"))</f>
        <v/>
      </c>
      <c r="AB2705" s="27" t="str">
        <f aca="false">IF($W2705=0,"",IF(AND($W2705&gt;=Validation!$B$3,$W2705&lt;=Validation!$C$3),"Yes","No"))</f>
        <v/>
      </c>
      <c r="AC2705" s="26" t="str">
        <f aca="false">IF($A2705="","",$AF2705&amp;"|"&amp;TEXT($W2705,"yyyy-mm-dd")&amp;"|"&amp;$J2705&amp;"|"&amp;$N2705)</f>
        <v/>
      </c>
      <c r="AD2705" s="27" t="str">
        <f aca="false">IF($AC2705="","",IF(COUNTIF($AC$2:$AC$3000,$AC2705)&gt;1,"REVIEW","OK"))</f>
        <v/>
      </c>
      <c r="AE2705" s="27" t="str">
        <f aca="false">IF(OR($W2705=0,$O2705=""),"",IF(IFERROR(IF(ISNUMBER($O2705),INT($O2705),DATE(VALUE(MID(SUBSTITUTE(LEFT($O2705,FIND(" ",$O2705&amp;" ")-1),"/",REPT(" ",20)),41,20)),VALUE(LEFT(SUBSTITUTE(LEFT($O2705,FIND(" ",$O2705&amp;" ")-1),"/",REPT(" ",20)),20)),VALUE(MID(SUBSTITUTE(LEFT($O2705,FIND(" ",$O2705&amp;" ")-1),"/",REPT(" ",20)),21,20)))),0)&gt;$W2705,"Late","Same day"))</f>
        <v/>
      </c>
      <c r="AF2705" s="26" t="str">
        <f aca="false">IF($A2705="","",IFERROR(INDEX(Validation!$C$193:$C$217,MATCH($A2705,Validation!$A$193:$A$217,0)),IF(COUNTIF(Validation!$U$19:$U$178,$Z2705)&gt;0,$Z2705,IF(COUNTIF(Validation!$S$19:$S$178,$AI2705)=1,INDEX(Validation!$U$19:$U$178,MATCH($AI2705,Validation!$S$19:$S$178,0)),$Z2705))))</f>
        <v/>
      </c>
      <c r="AG2705" s="27" t="str">
        <f aca="false">IF(COUNTA($A2705:$U2705)=0,"",IF($A2705="","No name",IF($F2705="","No date",IF($W2705=0,"Date ilegible",IF(NOT(ISNUMBER($N2705)),"Hours no numéricas",IF($AA2705="NO MATCH","Person no identificada","OK"))))))</f>
        <v/>
      </c>
      <c r="AH2705" s="27" t="str">
        <f aca="false">IF($W2705=0,"No date",IF($W2705&lt;Validation!$B$3,"Before period",IF($W2705&gt;Validation!$C$3,"After period","In period")))</f>
        <v>No date</v>
      </c>
      <c r="AI2705" s="26" t="str">
        <f aca="false">IF($Y2705="","",TRIM(RIGHT(SUBSTITUTE($Y2705," ",REPT(" ",50)),50)))</f>
        <v/>
      </c>
      <c r="AJ2705" s="27" t="str">
        <f aca="false">IF($A2705="","",IF(NOT(ISERROR(MATCH($A2705,Validation!$A$193:$A$217,0))),"Manual mapping",IF(COUNTIF(Validation!$U$19:$U$178,$Z2705)&gt;0,"Direct",IF(COUNTIF(Validation!$S$19:$S$178,$AI2705)=1,"By surname","Unresolved"))))</f>
        <v/>
      </c>
      <c r="AK2705" s="28" t="str">
        <f aca="false">IF($L2705="","",IF(MATCH($L2705,$L$2:$L$3000,0)&lt;&gt;ROW()-1,"",COUNT($AK$1:$AK2704)+1))</f>
        <v/>
      </c>
      <c r="AL2705" s="28" t="str">
        <f aca="false">IF($G2705="","",IF(MATCH($G2705,$G$2:$G$3000,0)&lt;&gt;ROW()-1,"",COUNT($AL$1:$AL2704)+1))</f>
        <v/>
      </c>
      <c r="AM2705" s="28" t="str">
        <f aca="false">IF($H2705="","",IF(MATCH($H2705,$H$2:$H$3000,0)&lt;&gt;ROW()-1,"",COUNT($AM$1:$AM2704)+1))</f>
        <v/>
      </c>
      <c r="AN2705" s="28" t="str">
        <f aca="false">IF($I2705="","",IF(MATCH($I2705,$I$2:$I$3000,0)&lt;&gt;ROW()-1,"",COUNT($AN$1:$AN2704)+1))</f>
        <v/>
      </c>
      <c r="AO2705" s="28" t="str">
        <f aca="false">IF($Q2705="","",IF(MATCH($Q2705,$Q$2:$Q$3000,0)&lt;&gt;ROW()-1,"",COUNT($AO$1:$AO2704)+1))</f>
        <v/>
      </c>
    </row>
    <row r="2706" customFormat="false" ht="12.75" hidden="false" customHeight="true" outlineLevel="0" collapsed="false">
      <c r="W2706" s="24" t="n">
        <f aca="false">IF($F2706="",0,IFERROR(IF(ISNUMBER($F2706),INT($F2706),DATE(VALUE(MID(SUBSTITUTE(LEFT($F2706,FIND(" ",$F2706&amp;" ")-1),"/",REPT(" ",20)),41,20)),VALUE(LEFT(SUBSTITUTE(LEFT($F2706,FIND(" ",$F2706&amp;" ")-1),"/",REPT(" ",20)),20)),VALUE(MID(SUBSTITUTE(LEFT($F2706,FIND(" ",$F2706&amp;" ")-1),"/",REPT(" ",20)),21,20)))),0))</f>
        <v>0</v>
      </c>
      <c r="X2706" s="25" t="str">
        <f aca="false">IF(ISNUMBER($N2706),$N2706*Validation!$B$5,"")</f>
        <v/>
      </c>
      <c r="Y2706" s="26" t="str">
        <f aca="false">IF($A2706="","",SUBSTITUTE(SUBSTITUTE(SUBSTITUTE(SUBSTITUTE(SUBSTITUTE(SUBSTITUTE(SUBSTITUTE(UPPER(TRIM($A2706)),"Á","A"),"É","E"),"Í","I"),"Ó","O"),"Ú","U"),"Ñ","N"),"Ü","U"))</f>
        <v/>
      </c>
      <c r="Z2706" s="26" t="str">
        <f aca="false">IF($Y2706="","",LEFT($Y2706,1)&amp;" "&amp;TRIM(RIGHT(SUBSTITUTE($Y2706," ",REPT(" ",50)),50)))</f>
        <v/>
      </c>
      <c r="AA2706" s="27" t="str">
        <f aca="false">IF($AF2706="","",IF(COUNTIF(Validation!$U$19:$U$178,$AF2706)&gt;0,"OK","NO MATCH"))</f>
        <v/>
      </c>
      <c r="AB2706" s="27" t="str">
        <f aca="false">IF($W2706=0,"",IF(AND($W2706&gt;=Validation!$B$3,$W2706&lt;=Validation!$C$3),"Yes","No"))</f>
        <v/>
      </c>
      <c r="AC2706" s="26" t="str">
        <f aca="false">IF($A2706="","",$AF2706&amp;"|"&amp;TEXT($W2706,"yyyy-mm-dd")&amp;"|"&amp;$J2706&amp;"|"&amp;$N2706)</f>
        <v/>
      </c>
      <c r="AD2706" s="27" t="str">
        <f aca="false">IF($AC2706="","",IF(COUNTIF($AC$2:$AC$3000,$AC2706)&gt;1,"REVIEW","OK"))</f>
        <v/>
      </c>
      <c r="AE2706" s="27" t="str">
        <f aca="false">IF(OR($W2706=0,$O2706=""),"",IF(IFERROR(IF(ISNUMBER($O2706),INT($O2706),DATE(VALUE(MID(SUBSTITUTE(LEFT($O2706,FIND(" ",$O2706&amp;" ")-1),"/",REPT(" ",20)),41,20)),VALUE(LEFT(SUBSTITUTE(LEFT($O2706,FIND(" ",$O2706&amp;" ")-1),"/",REPT(" ",20)),20)),VALUE(MID(SUBSTITUTE(LEFT($O2706,FIND(" ",$O2706&amp;" ")-1),"/",REPT(" ",20)),21,20)))),0)&gt;$W2706,"Late","Same day"))</f>
        <v/>
      </c>
      <c r="AF2706" s="26" t="str">
        <f aca="false">IF($A2706="","",IFERROR(INDEX(Validation!$C$193:$C$217,MATCH($A2706,Validation!$A$193:$A$217,0)),IF(COUNTIF(Validation!$U$19:$U$178,$Z2706)&gt;0,$Z2706,IF(COUNTIF(Validation!$S$19:$S$178,$AI2706)=1,INDEX(Validation!$U$19:$U$178,MATCH($AI2706,Validation!$S$19:$S$178,0)),$Z2706))))</f>
        <v/>
      </c>
      <c r="AG2706" s="27" t="str">
        <f aca="false">IF(COUNTA($A2706:$U2706)=0,"",IF($A2706="","No name",IF($F2706="","No date",IF($W2706=0,"Date ilegible",IF(NOT(ISNUMBER($N2706)),"Hours no numéricas",IF($AA2706="NO MATCH","Person no identificada","OK"))))))</f>
        <v/>
      </c>
      <c r="AH2706" s="27" t="str">
        <f aca="false">IF($W2706=0,"No date",IF($W2706&lt;Validation!$B$3,"Before period",IF($W2706&gt;Validation!$C$3,"After period","In period")))</f>
        <v>No date</v>
      </c>
      <c r="AI2706" s="26" t="str">
        <f aca="false">IF($Y2706="","",TRIM(RIGHT(SUBSTITUTE($Y2706," ",REPT(" ",50)),50)))</f>
        <v/>
      </c>
      <c r="AJ2706" s="27" t="str">
        <f aca="false">IF($A2706="","",IF(NOT(ISERROR(MATCH($A2706,Validation!$A$193:$A$217,0))),"Manual mapping",IF(COUNTIF(Validation!$U$19:$U$178,$Z2706)&gt;0,"Direct",IF(COUNTIF(Validation!$S$19:$S$178,$AI2706)=1,"By surname","Unresolved"))))</f>
        <v/>
      </c>
      <c r="AK2706" s="28" t="str">
        <f aca="false">IF($L2706="","",IF(MATCH($L2706,$L$2:$L$3000,0)&lt;&gt;ROW()-1,"",COUNT($AK$1:$AK2705)+1))</f>
        <v/>
      </c>
      <c r="AL2706" s="28" t="str">
        <f aca="false">IF($G2706="","",IF(MATCH($G2706,$G$2:$G$3000,0)&lt;&gt;ROW()-1,"",COUNT($AL$1:$AL2705)+1))</f>
        <v/>
      </c>
      <c r="AM2706" s="28" t="str">
        <f aca="false">IF($H2706="","",IF(MATCH($H2706,$H$2:$H$3000,0)&lt;&gt;ROW()-1,"",COUNT($AM$1:$AM2705)+1))</f>
        <v/>
      </c>
      <c r="AN2706" s="28" t="str">
        <f aca="false">IF($I2706="","",IF(MATCH($I2706,$I$2:$I$3000,0)&lt;&gt;ROW()-1,"",COUNT($AN$1:$AN2705)+1))</f>
        <v/>
      </c>
      <c r="AO2706" s="28" t="str">
        <f aca="false">IF($Q2706="","",IF(MATCH($Q2706,$Q$2:$Q$3000,0)&lt;&gt;ROW()-1,"",COUNT($AO$1:$AO2705)+1))</f>
        <v/>
      </c>
    </row>
    <row r="2707" customFormat="false" ht="12.75" hidden="false" customHeight="true" outlineLevel="0" collapsed="false">
      <c r="W2707" s="24" t="n">
        <f aca="false">IF($F2707="",0,IFERROR(IF(ISNUMBER($F2707),INT($F2707),DATE(VALUE(MID(SUBSTITUTE(LEFT($F2707,FIND(" ",$F2707&amp;" ")-1),"/",REPT(" ",20)),41,20)),VALUE(LEFT(SUBSTITUTE(LEFT($F2707,FIND(" ",$F2707&amp;" ")-1),"/",REPT(" ",20)),20)),VALUE(MID(SUBSTITUTE(LEFT($F2707,FIND(" ",$F2707&amp;" ")-1),"/",REPT(" ",20)),21,20)))),0))</f>
        <v>0</v>
      </c>
      <c r="X2707" s="25" t="str">
        <f aca="false">IF(ISNUMBER($N2707),$N2707*Validation!$B$5,"")</f>
        <v/>
      </c>
      <c r="Y2707" s="26" t="str">
        <f aca="false">IF($A2707="","",SUBSTITUTE(SUBSTITUTE(SUBSTITUTE(SUBSTITUTE(SUBSTITUTE(SUBSTITUTE(SUBSTITUTE(UPPER(TRIM($A2707)),"Á","A"),"É","E"),"Í","I"),"Ó","O"),"Ú","U"),"Ñ","N"),"Ü","U"))</f>
        <v/>
      </c>
      <c r="Z2707" s="26" t="str">
        <f aca="false">IF($Y2707="","",LEFT($Y2707,1)&amp;" "&amp;TRIM(RIGHT(SUBSTITUTE($Y2707," ",REPT(" ",50)),50)))</f>
        <v/>
      </c>
      <c r="AA2707" s="27" t="str">
        <f aca="false">IF($AF2707="","",IF(COUNTIF(Validation!$U$19:$U$178,$AF2707)&gt;0,"OK","NO MATCH"))</f>
        <v/>
      </c>
      <c r="AB2707" s="27" t="str">
        <f aca="false">IF($W2707=0,"",IF(AND($W2707&gt;=Validation!$B$3,$W2707&lt;=Validation!$C$3),"Yes","No"))</f>
        <v/>
      </c>
      <c r="AC2707" s="26" t="str">
        <f aca="false">IF($A2707="","",$AF2707&amp;"|"&amp;TEXT($W2707,"yyyy-mm-dd")&amp;"|"&amp;$J2707&amp;"|"&amp;$N2707)</f>
        <v/>
      </c>
      <c r="AD2707" s="27" t="str">
        <f aca="false">IF($AC2707="","",IF(COUNTIF($AC$2:$AC$3000,$AC2707)&gt;1,"REVIEW","OK"))</f>
        <v/>
      </c>
      <c r="AE2707" s="27" t="str">
        <f aca="false">IF(OR($W2707=0,$O2707=""),"",IF(IFERROR(IF(ISNUMBER($O2707),INT($O2707),DATE(VALUE(MID(SUBSTITUTE(LEFT($O2707,FIND(" ",$O2707&amp;" ")-1),"/",REPT(" ",20)),41,20)),VALUE(LEFT(SUBSTITUTE(LEFT($O2707,FIND(" ",$O2707&amp;" ")-1),"/",REPT(" ",20)),20)),VALUE(MID(SUBSTITUTE(LEFT($O2707,FIND(" ",$O2707&amp;" ")-1),"/",REPT(" ",20)),21,20)))),0)&gt;$W2707,"Late","Same day"))</f>
        <v/>
      </c>
      <c r="AF2707" s="26" t="str">
        <f aca="false">IF($A2707="","",IFERROR(INDEX(Validation!$C$193:$C$217,MATCH($A2707,Validation!$A$193:$A$217,0)),IF(COUNTIF(Validation!$U$19:$U$178,$Z2707)&gt;0,$Z2707,IF(COUNTIF(Validation!$S$19:$S$178,$AI2707)=1,INDEX(Validation!$U$19:$U$178,MATCH($AI2707,Validation!$S$19:$S$178,0)),$Z2707))))</f>
        <v/>
      </c>
      <c r="AG2707" s="27" t="str">
        <f aca="false">IF(COUNTA($A2707:$U2707)=0,"",IF($A2707="","No name",IF($F2707="","No date",IF($W2707=0,"Date ilegible",IF(NOT(ISNUMBER($N2707)),"Hours no numéricas",IF($AA2707="NO MATCH","Person no identificada","OK"))))))</f>
        <v/>
      </c>
      <c r="AH2707" s="27" t="str">
        <f aca="false">IF($W2707=0,"No date",IF($W2707&lt;Validation!$B$3,"Before period",IF($W2707&gt;Validation!$C$3,"After period","In period")))</f>
        <v>No date</v>
      </c>
      <c r="AI2707" s="26" t="str">
        <f aca="false">IF($Y2707="","",TRIM(RIGHT(SUBSTITUTE($Y2707," ",REPT(" ",50)),50)))</f>
        <v/>
      </c>
      <c r="AJ2707" s="27" t="str">
        <f aca="false">IF($A2707="","",IF(NOT(ISERROR(MATCH($A2707,Validation!$A$193:$A$217,0))),"Manual mapping",IF(COUNTIF(Validation!$U$19:$U$178,$Z2707)&gt;0,"Direct",IF(COUNTIF(Validation!$S$19:$S$178,$AI2707)=1,"By surname","Unresolved"))))</f>
        <v/>
      </c>
      <c r="AK2707" s="28" t="str">
        <f aca="false">IF($L2707="","",IF(MATCH($L2707,$L$2:$L$3000,0)&lt;&gt;ROW()-1,"",COUNT($AK$1:$AK2706)+1))</f>
        <v/>
      </c>
      <c r="AL2707" s="28" t="str">
        <f aca="false">IF($G2707="","",IF(MATCH($G2707,$G$2:$G$3000,0)&lt;&gt;ROW()-1,"",COUNT($AL$1:$AL2706)+1))</f>
        <v/>
      </c>
      <c r="AM2707" s="28" t="str">
        <f aca="false">IF($H2707="","",IF(MATCH($H2707,$H$2:$H$3000,0)&lt;&gt;ROW()-1,"",COUNT($AM$1:$AM2706)+1))</f>
        <v/>
      </c>
      <c r="AN2707" s="28" t="str">
        <f aca="false">IF($I2707="","",IF(MATCH($I2707,$I$2:$I$3000,0)&lt;&gt;ROW()-1,"",COUNT($AN$1:$AN2706)+1))</f>
        <v/>
      </c>
      <c r="AO2707" s="28" t="str">
        <f aca="false">IF($Q2707="","",IF(MATCH($Q2707,$Q$2:$Q$3000,0)&lt;&gt;ROW()-1,"",COUNT($AO$1:$AO2706)+1))</f>
        <v/>
      </c>
    </row>
    <row r="2708" customFormat="false" ht="12.75" hidden="false" customHeight="true" outlineLevel="0" collapsed="false">
      <c r="W2708" s="24" t="n">
        <f aca="false">IF($F2708="",0,IFERROR(IF(ISNUMBER($F2708),INT($F2708),DATE(VALUE(MID(SUBSTITUTE(LEFT($F2708,FIND(" ",$F2708&amp;" ")-1),"/",REPT(" ",20)),41,20)),VALUE(LEFT(SUBSTITUTE(LEFT($F2708,FIND(" ",$F2708&amp;" ")-1),"/",REPT(" ",20)),20)),VALUE(MID(SUBSTITUTE(LEFT($F2708,FIND(" ",$F2708&amp;" ")-1),"/",REPT(" ",20)),21,20)))),0))</f>
        <v>0</v>
      </c>
      <c r="X2708" s="25" t="str">
        <f aca="false">IF(ISNUMBER($N2708),$N2708*Validation!$B$5,"")</f>
        <v/>
      </c>
      <c r="Y2708" s="26" t="str">
        <f aca="false">IF($A2708="","",SUBSTITUTE(SUBSTITUTE(SUBSTITUTE(SUBSTITUTE(SUBSTITUTE(SUBSTITUTE(SUBSTITUTE(UPPER(TRIM($A2708)),"Á","A"),"É","E"),"Í","I"),"Ó","O"),"Ú","U"),"Ñ","N"),"Ü","U"))</f>
        <v/>
      </c>
      <c r="Z2708" s="26" t="str">
        <f aca="false">IF($Y2708="","",LEFT($Y2708,1)&amp;" "&amp;TRIM(RIGHT(SUBSTITUTE($Y2708," ",REPT(" ",50)),50)))</f>
        <v/>
      </c>
      <c r="AA2708" s="27" t="str">
        <f aca="false">IF($AF2708="","",IF(COUNTIF(Validation!$U$19:$U$178,$AF2708)&gt;0,"OK","NO MATCH"))</f>
        <v/>
      </c>
      <c r="AB2708" s="27" t="str">
        <f aca="false">IF($W2708=0,"",IF(AND($W2708&gt;=Validation!$B$3,$W2708&lt;=Validation!$C$3),"Yes","No"))</f>
        <v/>
      </c>
      <c r="AC2708" s="26" t="str">
        <f aca="false">IF($A2708="","",$AF2708&amp;"|"&amp;TEXT($W2708,"yyyy-mm-dd")&amp;"|"&amp;$J2708&amp;"|"&amp;$N2708)</f>
        <v/>
      </c>
      <c r="AD2708" s="27" t="str">
        <f aca="false">IF($AC2708="","",IF(COUNTIF($AC$2:$AC$3000,$AC2708)&gt;1,"REVIEW","OK"))</f>
        <v/>
      </c>
      <c r="AE2708" s="27" t="str">
        <f aca="false">IF(OR($W2708=0,$O2708=""),"",IF(IFERROR(IF(ISNUMBER($O2708),INT($O2708),DATE(VALUE(MID(SUBSTITUTE(LEFT($O2708,FIND(" ",$O2708&amp;" ")-1),"/",REPT(" ",20)),41,20)),VALUE(LEFT(SUBSTITUTE(LEFT($O2708,FIND(" ",$O2708&amp;" ")-1),"/",REPT(" ",20)),20)),VALUE(MID(SUBSTITUTE(LEFT($O2708,FIND(" ",$O2708&amp;" ")-1),"/",REPT(" ",20)),21,20)))),0)&gt;$W2708,"Late","Same day"))</f>
        <v/>
      </c>
      <c r="AF2708" s="26" t="str">
        <f aca="false">IF($A2708="","",IFERROR(INDEX(Validation!$C$193:$C$217,MATCH($A2708,Validation!$A$193:$A$217,0)),IF(COUNTIF(Validation!$U$19:$U$178,$Z2708)&gt;0,$Z2708,IF(COUNTIF(Validation!$S$19:$S$178,$AI2708)=1,INDEX(Validation!$U$19:$U$178,MATCH($AI2708,Validation!$S$19:$S$178,0)),$Z2708))))</f>
        <v/>
      </c>
      <c r="AG2708" s="27" t="str">
        <f aca="false">IF(COUNTA($A2708:$U2708)=0,"",IF($A2708="","No name",IF($F2708="","No date",IF($W2708=0,"Date ilegible",IF(NOT(ISNUMBER($N2708)),"Hours no numéricas",IF($AA2708="NO MATCH","Person no identificada","OK"))))))</f>
        <v/>
      </c>
      <c r="AH2708" s="27" t="str">
        <f aca="false">IF($W2708=0,"No date",IF($W2708&lt;Validation!$B$3,"Before period",IF($W2708&gt;Validation!$C$3,"After period","In period")))</f>
        <v>No date</v>
      </c>
      <c r="AI2708" s="26" t="str">
        <f aca="false">IF($Y2708="","",TRIM(RIGHT(SUBSTITUTE($Y2708," ",REPT(" ",50)),50)))</f>
        <v/>
      </c>
      <c r="AJ2708" s="27" t="str">
        <f aca="false">IF($A2708="","",IF(NOT(ISERROR(MATCH($A2708,Validation!$A$193:$A$217,0))),"Manual mapping",IF(COUNTIF(Validation!$U$19:$U$178,$Z2708)&gt;0,"Direct",IF(COUNTIF(Validation!$S$19:$S$178,$AI2708)=1,"By surname","Unresolved"))))</f>
        <v/>
      </c>
      <c r="AK2708" s="28" t="str">
        <f aca="false">IF($L2708="","",IF(MATCH($L2708,$L$2:$L$3000,0)&lt;&gt;ROW()-1,"",COUNT($AK$1:$AK2707)+1))</f>
        <v/>
      </c>
      <c r="AL2708" s="28" t="str">
        <f aca="false">IF($G2708="","",IF(MATCH($G2708,$G$2:$G$3000,0)&lt;&gt;ROW()-1,"",COUNT($AL$1:$AL2707)+1))</f>
        <v/>
      </c>
      <c r="AM2708" s="28" t="str">
        <f aca="false">IF($H2708="","",IF(MATCH($H2708,$H$2:$H$3000,0)&lt;&gt;ROW()-1,"",COUNT($AM$1:$AM2707)+1))</f>
        <v/>
      </c>
      <c r="AN2708" s="28" t="str">
        <f aca="false">IF($I2708="","",IF(MATCH($I2708,$I$2:$I$3000,0)&lt;&gt;ROW()-1,"",COUNT($AN$1:$AN2707)+1))</f>
        <v/>
      </c>
      <c r="AO2708" s="28" t="str">
        <f aca="false">IF($Q2708="","",IF(MATCH($Q2708,$Q$2:$Q$3000,0)&lt;&gt;ROW()-1,"",COUNT($AO$1:$AO2707)+1))</f>
        <v/>
      </c>
    </row>
    <row r="2709" customFormat="false" ht="12.75" hidden="false" customHeight="true" outlineLevel="0" collapsed="false">
      <c r="W2709" s="24" t="n">
        <f aca="false">IF($F2709="",0,IFERROR(IF(ISNUMBER($F2709),INT($F2709),DATE(VALUE(MID(SUBSTITUTE(LEFT($F2709,FIND(" ",$F2709&amp;" ")-1),"/",REPT(" ",20)),41,20)),VALUE(LEFT(SUBSTITUTE(LEFT($F2709,FIND(" ",$F2709&amp;" ")-1),"/",REPT(" ",20)),20)),VALUE(MID(SUBSTITUTE(LEFT($F2709,FIND(" ",$F2709&amp;" ")-1),"/",REPT(" ",20)),21,20)))),0))</f>
        <v>0</v>
      </c>
      <c r="X2709" s="25" t="str">
        <f aca="false">IF(ISNUMBER($N2709),$N2709*Validation!$B$5,"")</f>
        <v/>
      </c>
      <c r="Y2709" s="26" t="str">
        <f aca="false">IF($A2709="","",SUBSTITUTE(SUBSTITUTE(SUBSTITUTE(SUBSTITUTE(SUBSTITUTE(SUBSTITUTE(SUBSTITUTE(UPPER(TRIM($A2709)),"Á","A"),"É","E"),"Í","I"),"Ó","O"),"Ú","U"),"Ñ","N"),"Ü","U"))</f>
        <v/>
      </c>
      <c r="Z2709" s="26" t="str">
        <f aca="false">IF($Y2709="","",LEFT($Y2709,1)&amp;" "&amp;TRIM(RIGHT(SUBSTITUTE($Y2709," ",REPT(" ",50)),50)))</f>
        <v/>
      </c>
      <c r="AA2709" s="27" t="str">
        <f aca="false">IF($AF2709="","",IF(COUNTIF(Validation!$U$19:$U$178,$AF2709)&gt;0,"OK","NO MATCH"))</f>
        <v/>
      </c>
      <c r="AB2709" s="27" t="str">
        <f aca="false">IF($W2709=0,"",IF(AND($W2709&gt;=Validation!$B$3,$W2709&lt;=Validation!$C$3),"Yes","No"))</f>
        <v/>
      </c>
      <c r="AC2709" s="26" t="str">
        <f aca="false">IF($A2709="","",$AF2709&amp;"|"&amp;TEXT($W2709,"yyyy-mm-dd")&amp;"|"&amp;$J2709&amp;"|"&amp;$N2709)</f>
        <v/>
      </c>
      <c r="AD2709" s="27" t="str">
        <f aca="false">IF($AC2709="","",IF(COUNTIF($AC$2:$AC$3000,$AC2709)&gt;1,"REVIEW","OK"))</f>
        <v/>
      </c>
      <c r="AE2709" s="27" t="str">
        <f aca="false">IF(OR($W2709=0,$O2709=""),"",IF(IFERROR(IF(ISNUMBER($O2709),INT($O2709),DATE(VALUE(MID(SUBSTITUTE(LEFT($O2709,FIND(" ",$O2709&amp;" ")-1),"/",REPT(" ",20)),41,20)),VALUE(LEFT(SUBSTITUTE(LEFT($O2709,FIND(" ",$O2709&amp;" ")-1),"/",REPT(" ",20)),20)),VALUE(MID(SUBSTITUTE(LEFT($O2709,FIND(" ",$O2709&amp;" ")-1),"/",REPT(" ",20)),21,20)))),0)&gt;$W2709,"Late","Same day"))</f>
        <v/>
      </c>
      <c r="AF2709" s="26" t="str">
        <f aca="false">IF($A2709="","",IFERROR(INDEX(Validation!$C$193:$C$217,MATCH($A2709,Validation!$A$193:$A$217,0)),IF(COUNTIF(Validation!$U$19:$U$178,$Z2709)&gt;0,$Z2709,IF(COUNTIF(Validation!$S$19:$S$178,$AI2709)=1,INDEX(Validation!$U$19:$U$178,MATCH($AI2709,Validation!$S$19:$S$178,0)),$Z2709))))</f>
        <v/>
      </c>
      <c r="AG2709" s="27" t="str">
        <f aca="false">IF(COUNTA($A2709:$U2709)=0,"",IF($A2709="","No name",IF($F2709="","No date",IF($W2709=0,"Date ilegible",IF(NOT(ISNUMBER($N2709)),"Hours no numéricas",IF($AA2709="NO MATCH","Person no identificada","OK"))))))</f>
        <v/>
      </c>
      <c r="AH2709" s="27" t="str">
        <f aca="false">IF($W2709=0,"No date",IF($W2709&lt;Validation!$B$3,"Before period",IF($W2709&gt;Validation!$C$3,"After period","In period")))</f>
        <v>No date</v>
      </c>
      <c r="AI2709" s="26" t="str">
        <f aca="false">IF($Y2709="","",TRIM(RIGHT(SUBSTITUTE($Y2709," ",REPT(" ",50)),50)))</f>
        <v/>
      </c>
      <c r="AJ2709" s="27" t="str">
        <f aca="false">IF($A2709="","",IF(NOT(ISERROR(MATCH($A2709,Validation!$A$193:$A$217,0))),"Manual mapping",IF(COUNTIF(Validation!$U$19:$U$178,$Z2709)&gt;0,"Direct",IF(COUNTIF(Validation!$S$19:$S$178,$AI2709)=1,"By surname","Unresolved"))))</f>
        <v/>
      </c>
      <c r="AK2709" s="28" t="str">
        <f aca="false">IF($L2709="","",IF(MATCH($L2709,$L$2:$L$3000,0)&lt;&gt;ROW()-1,"",COUNT($AK$1:$AK2708)+1))</f>
        <v/>
      </c>
      <c r="AL2709" s="28" t="str">
        <f aca="false">IF($G2709="","",IF(MATCH($G2709,$G$2:$G$3000,0)&lt;&gt;ROW()-1,"",COUNT($AL$1:$AL2708)+1))</f>
        <v/>
      </c>
      <c r="AM2709" s="28" t="str">
        <f aca="false">IF($H2709="","",IF(MATCH($H2709,$H$2:$H$3000,0)&lt;&gt;ROW()-1,"",COUNT($AM$1:$AM2708)+1))</f>
        <v/>
      </c>
      <c r="AN2709" s="28" t="str">
        <f aca="false">IF($I2709="","",IF(MATCH($I2709,$I$2:$I$3000,0)&lt;&gt;ROW()-1,"",COUNT($AN$1:$AN2708)+1))</f>
        <v/>
      </c>
      <c r="AO2709" s="28" t="str">
        <f aca="false">IF($Q2709="","",IF(MATCH($Q2709,$Q$2:$Q$3000,0)&lt;&gt;ROW()-1,"",COUNT($AO$1:$AO2708)+1))</f>
        <v/>
      </c>
    </row>
    <row r="2710" customFormat="false" ht="12.75" hidden="false" customHeight="true" outlineLevel="0" collapsed="false">
      <c r="W2710" s="24" t="n">
        <f aca="false">IF($F2710="",0,IFERROR(IF(ISNUMBER($F2710),INT($F2710),DATE(VALUE(MID(SUBSTITUTE(LEFT($F2710,FIND(" ",$F2710&amp;" ")-1),"/",REPT(" ",20)),41,20)),VALUE(LEFT(SUBSTITUTE(LEFT($F2710,FIND(" ",$F2710&amp;" ")-1),"/",REPT(" ",20)),20)),VALUE(MID(SUBSTITUTE(LEFT($F2710,FIND(" ",$F2710&amp;" ")-1),"/",REPT(" ",20)),21,20)))),0))</f>
        <v>0</v>
      </c>
      <c r="X2710" s="25" t="str">
        <f aca="false">IF(ISNUMBER($N2710),$N2710*Validation!$B$5,"")</f>
        <v/>
      </c>
      <c r="Y2710" s="26" t="str">
        <f aca="false">IF($A2710="","",SUBSTITUTE(SUBSTITUTE(SUBSTITUTE(SUBSTITUTE(SUBSTITUTE(SUBSTITUTE(SUBSTITUTE(UPPER(TRIM($A2710)),"Á","A"),"É","E"),"Í","I"),"Ó","O"),"Ú","U"),"Ñ","N"),"Ü","U"))</f>
        <v/>
      </c>
      <c r="Z2710" s="26" t="str">
        <f aca="false">IF($Y2710="","",LEFT($Y2710,1)&amp;" "&amp;TRIM(RIGHT(SUBSTITUTE($Y2710," ",REPT(" ",50)),50)))</f>
        <v/>
      </c>
      <c r="AA2710" s="27" t="str">
        <f aca="false">IF($AF2710="","",IF(COUNTIF(Validation!$U$19:$U$178,$AF2710)&gt;0,"OK","NO MATCH"))</f>
        <v/>
      </c>
      <c r="AB2710" s="27" t="str">
        <f aca="false">IF($W2710=0,"",IF(AND($W2710&gt;=Validation!$B$3,$W2710&lt;=Validation!$C$3),"Yes","No"))</f>
        <v/>
      </c>
      <c r="AC2710" s="26" t="str">
        <f aca="false">IF($A2710="","",$AF2710&amp;"|"&amp;TEXT($W2710,"yyyy-mm-dd")&amp;"|"&amp;$J2710&amp;"|"&amp;$N2710)</f>
        <v/>
      </c>
      <c r="AD2710" s="27" t="str">
        <f aca="false">IF($AC2710="","",IF(COUNTIF($AC$2:$AC$3000,$AC2710)&gt;1,"REVIEW","OK"))</f>
        <v/>
      </c>
      <c r="AE2710" s="27" t="str">
        <f aca="false">IF(OR($W2710=0,$O2710=""),"",IF(IFERROR(IF(ISNUMBER($O2710),INT($O2710),DATE(VALUE(MID(SUBSTITUTE(LEFT($O2710,FIND(" ",$O2710&amp;" ")-1),"/",REPT(" ",20)),41,20)),VALUE(LEFT(SUBSTITUTE(LEFT($O2710,FIND(" ",$O2710&amp;" ")-1),"/",REPT(" ",20)),20)),VALUE(MID(SUBSTITUTE(LEFT($O2710,FIND(" ",$O2710&amp;" ")-1),"/",REPT(" ",20)),21,20)))),0)&gt;$W2710,"Late","Same day"))</f>
        <v/>
      </c>
      <c r="AF2710" s="26" t="str">
        <f aca="false">IF($A2710="","",IFERROR(INDEX(Validation!$C$193:$C$217,MATCH($A2710,Validation!$A$193:$A$217,0)),IF(COUNTIF(Validation!$U$19:$U$178,$Z2710)&gt;0,$Z2710,IF(COUNTIF(Validation!$S$19:$S$178,$AI2710)=1,INDEX(Validation!$U$19:$U$178,MATCH($AI2710,Validation!$S$19:$S$178,0)),$Z2710))))</f>
        <v/>
      </c>
      <c r="AG2710" s="27" t="str">
        <f aca="false">IF(COUNTA($A2710:$U2710)=0,"",IF($A2710="","No name",IF($F2710="","No date",IF($W2710=0,"Date ilegible",IF(NOT(ISNUMBER($N2710)),"Hours no numéricas",IF($AA2710="NO MATCH","Person no identificada","OK"))))))</f>
        <v/>
      </c>
      <c r="AH2710" s="27" t="str">
        <f aca="false">IF($W2710=0,"No date",IF($W2710&lt;Validation!$B$3,"Before period",IF($W2710&gt;Validation!$C$3,"After period","In period")))</f>
        <v>No date</v>
      </c>
      <c r="AI2710" s="26" t="str">
        <f aca="false">IF($Y2710="","",TRIM(RIGHT(SUBSTITUTE($Y2710," ",REPT(" ",50)),50)))</f>
        <v/>
      </c>
      <c r="AJ2710" s="27" t="str">
        <f aca="false">IF($A2710="","",IF(NOT(ISERROR(MATCH($A2710,Validation!$A$193:$A$217,0))),"Manual mapping",IF(COUNTIF(Validation!$U$19:$U$178,$Z2710)&gt;0,"Direct",IF(COUNTIF(Validation!$S$19:$S$178,$AI2710)=1,"By surname","Unresolved"))))</f>
        <v/>
      </c>
      <c r="AK2710" s="28" t="str">
        <f aca="false">IF($L2710="","",IF(MATCH($L2710,$L$2:$L$3000,0)&lt;&gt;ROW()-1,"",COUNT($AK$1:$AK2709)+1))</f>
        <v/>
      </c>
      <c r="AL2710" s="28" t="str">
        <f aca="false">IF($G2710="","",IF(MATCH($G2710,$G$2:$G$3000,0)&lt;&gt;ROW()-1,"",COUNT($AL$1:$AL2709)+1))</f>
        <v/>
      </c>
      <c r="AM2710" s="28" t="str">
        <f aca="false">IF($H2710="","",IF(MATCH($H2710,$H$2:$H$3000,0)&lt;&gt;ROW()-1,"",COUNT($AM$1:$AM2709)+1))</f>
        <v/>
      </c>
      <c r="AN2710" s="28" t="str">
        <f aca="false">IF($I2710="","",IF(MATCH($I2710,$I$2:$I$3000,0)&lt;&gt;ROW()-1,"",COUNT($AN$1:$AN2709)+1))</f>
        <v/>
      </c>
      <c r="AO2710" s="28" t="str">
        <f aca="false">IF($Q2710="","",IF(MATCH($Q2710,$Q$2:$Q$3000,0)&lt;&gt;ROW()-1,"",COUNT($AO$1:$AO2709)+1))</f>
        <v/>
      </c>
    </row>
    <row r="2711" customFormat="false" ht="12.75" hidden="false" customHeight="true" outlineLevel="0" collapsed="false">
      <c r="W2711" s="24" t="n">
        <f aca="false">IF($F2711="",0,IFERROR(IF(ISNUMBER($F2711),INT($F2711),DATE(VALUE(MID(SUBSTITUTE(LEFT($F2711,FIND(" ",$F2711&amp;" ")-1),"/",REPT(" ",20)),41,20)),VALUE(LEFT(SUBSTITUTE(LEFT($F2711,FIND(" ",$F2711&amp;" ")-1),"/",REPT(" ",20)),20)),VALUE(MID(SUBSTITUTE(LEFT($F2711,FIND(" ",$F2711&amp;" ")-1),"/",REPT(" ",20)),21,20)))),0))</f>
        <v>0</v>
      </c>
      <c r="X2711" s="25" t="str">
        <f aca="false">IF(ISNUMBER($N2711),$N2711*Validation!$B$5,"")</f>
        <v/>
      </c>
      <c r="Y2711" s="26" t="str">
        <f aca="false">IF($A2711="","",SUBSTITUTE(SUBSTITUTE(SUBSTITUTE(SUBSTITUTE(SUBSTITUTE(SUBSTITUTE(SUBSTITUTE(UPPER(TRIM($A2711)),"Á","A"),"É","E"),"Í","I"),"Ó","O"),"Ú","U"),"Ñ","N"),"Ü","U"))</f>
        <v/>
      </c>
      <c r="Z2711" s="26" t="str">
        <f aca="false">IF($Y2711="","",LEFT($Y2711,1)&amp;" "&amp;TRIM(RIGHT(SUBSTITUTE($Y2711," ",REPT(" ",50)),50)))</f>
        <v/>
      </c>
      <c r="AA2711" s="27" t="str">
        <f aca="false">IF($AF2711="","",IF(COUNTIF(Validation!$U$19:$U$178,$AF2711)&gt;0,"OK","NO MATCH"))</f>
        <v/>
      </c>
      <c r="AB2711" s="27" t="str">
        <f aca="false">IF($W2711=0,"",IF(AND($W2711&gt;=Validation!$B$3,$W2711&lt;=Validation!$C$3),"Yes","No"))</f>
        <v/>
      </c>
      <c r="AC2711" s="26" t="str">
        <f aca="false">IF($A2711="","",$AF2711&amp;"|"&amp;TEXT($W2711,"yyyy-mm-dd")&amp;"|"&amp;$J2711&amp;"|"&amp;$N2711)</f>
        <v/>
      </c>
      <c r="AD2711" s="27" t="str">
        <f aca="false">IF($AC2711="","",IF(COUNTIF($AC$2:$AC$3000,$AC2711)&gt;1,"REVIEW","OK"))</f>
        <v/>
      </c>
      <c r="AE2711" s="27" t="str">
        <f aca="false">IF(OR($W2711=0,$O2711=""),"",IF(IFERROR(IF(ISNUMBER($O2711),INT($O2711),DATE(VALUE(MID(SUBSTITUTE(LEFT($O2711,FIND(" ",$O2711&amp;" ")-1),"/",REPT(" ",20)),41,20)),VALUE(LEFT(SUBSTITUTE(LEFT($O2711,FIND(" ",$O2711&amp;" ")-1),"/",REPT(" ",20)),20)),VALUE(MID(SUBSTITUTE(LEFT($O2711,FIND(" ",$O2711&amp;" ")-1),"/",REPT(" ",20)),21,20)))),0)&gt;$W2711,"Late","Same day"))</f>
        <v/>
      </c>
      <c r="AF2711" s="26" t="str">
        <f aca="false">IF($A2711="","",IFERROR(INDEX(Validation!$C$193:$C$217,MATCH($A2711,Validation!$A$193:$A$217,0)),IF(COUNTIF(Validation!$U$19:$U$178,$Z2711)&gt;0,$Z2711,IF(COUNTIF(Validation!$S$19:$S$178,$AI2711)=1,INDEX(Validation!$U$19:$U$178,MATCH($AI2711,Validation!$S$19:$S$178,0)),$Z2711))))</f>
        <v/>
      </c>
      <c r="AG2711" s="27" t="str">
        <f aca="false">IF(COUNTA($A2711:$U2711)=0,"",IF($A2711="","No name",IF($F2711="","No date",IF($W2711=0,"Date ilegible",IF(NOT(ISNUMBER($N2711)),"Hours no numéricas",IF($AA2711="NO MATCH","Person no identificada","OK"))))))</f>
        <v/>
      </c>
      <c r="AH2711" s="27" t="str">
        <f aca="false">IF($W2711=0,"No date",IF($W2711&lt;Validation!$B$3,"Before period",IF($W2711&gt;Validation!$C$3,"After period","In period")))</f>
        <v>No date</v>
      </c>
      <c r="AI2711" s="26" t="str">
        <f aca="false">IF($Y2711="","",TRIM(RIGHT(SUBSTITUTE($Y2711," ",REPT(" ",50)),50)))</f>
        <v/>
      </c>
      <c r="AJ2711" s="27" t="str">
        <f aca="false">IF($A2711="","",IF(NOT(ISERROR(MATCH($A2711,Validation!$A$193:$A$217,0))),"Manual mapping",IF(COUNTIF(Validation!$U$19:$U$178,$Z2711)&gt;0,"Direct",IF(COUNTIF(Validation!$S$19:$S$178,$AI2711)=1,"By surname","Unresolved"))))</f>
        <v/>
      </c>
      <c r="AK2711" s="28" t="str">
        <f aca="false">IF($L2711="","",IF(MATCH($L2711,$L$2:$L$3000,0)&lt;&gt;ROW()-1,"",COUNT($AK$1:$AK2710)+1))</f>
        <v/>
      </c>
      <c r="AL2711" s="28" t="str">
        <f aca="false">IF($G2711="","",IF(MATCH($G2711,$G$2:$G$3000,0)&lt;&gt;ROW()-1,"",COUNT($AL$1:$AL2710)+1))</f>
        <v/>
      </c>
      <c r="AM2711" s="28" t="str">
        <f aca="false">IF($H2711="","",IF(MATCH($H2711,$H$2:$H$3000,0)&lt;&gt;ROW()-1,"",COUNT($AM$1:$AM2710)+1))</f>
        <v/>
      </c>
      <c r="AN2711" s="28" t="str">
        <f aca="false">IF($I2711="","",IF(MATCH($I2711,$I$2:$I$3000,0)&lt;&gt;ROW()-1,"",COUNT($AN$1:$AN2710)+1))</f>
        <v/>
      </c>
      <c r="AO2711" s="28" t="str">
        <f aca="false">IF($Q2711="","",IF(MATCH($Q2711,$Q$2:$Q$3000,0)&lt;&gt;ROW()-1,"",COUNT($AO$1:$AO2710)+1))</f>
        <v/>
      </c>
    </row>
    <row r="2712" customFormat="false" ht="12.75" hidden="false" customHeight="true" outlineLevel="0" collapsed="false">
      <c r="W2712" s="24" t="n">
        <f aca="false">IF($F2712="",0,IFERROR(IF(ISNUMBER($F2712),INT($F2712),DATE(VALUE(MID(SUBSTITUTE(LEFT($F2712,FIND(" ",$F2712&amp;" ")-1),"/",REPT(" ",20)),41,20)),VALUE(LEFT(SUBSTITUTE(LEFT($F2712,FIND(" ",$F2712&amp;" ")-1),"/",REPT(" ",20)),20)),VALUE(MID(SUBSTITUTE(LEFT($F2712,FIND(" ",$F2712&amp;" ")-1),"/",REPT(" ",20)),21,20)))),0))</f>
        <v>0</v>
      </c>
      <c r="X2712" s="25" t="str">
        <f aca="false">IF(ISNUMBER($N2712),$N2712*Validation!$B$5,"")</f>
        <v/>
      </c>
      <c r="Y2712" s="26" t="str">
        <f aca="false">IF($A2712="","",SUBSTITUTE(SUBSTITUTE(SUBSTITUTE(SUBSTITUTE(SUBSTITUTE(SUBSTITUTE(SUBSTITUTE(UPPER(TRIM($A2712)),"Á","A"),"É","E"),"Í","I"),"Ó","O"),"Ú","U"),"Ñ","N"),"Ü","U"))</f>
        <v/>
      </c>
      <c r="Z2712" s="26" t="str">
        <f aca="false">IF($Y2712="","",LEFT($Y2712,1)&amp;" "&amp;TRIM(RIGHT(SUBSTITUTE($Y2712," ",REPT(" ",50)),50)))</f>
        <v/>
      </c>
      <c r="AA2712" s="27" t="str">
        <f aca="false">IF($AF2712="","",IF(COUNTIF(Validation!$U$19:$U$178,$AF2712)&gt;0,"OK","NO MATCH"))</f>
        <v/>
      </c>
      <c r="AB2712" s="27" t="str">
        <f aca="false">IF($W2712=0,"",IF(AND($W2712&gt;=Validation!$B$3,$W2712&lt;=Validation!$C$3),"Yes","No"))</f>
        <v/>
      </c>
      <c r="AC2712" s="26" t="str">
        <f aca="false">IF($A2712="","",$AF2712&amp;"|"&amp;TEXT($W2712,"yyyy-mm-dd")&amp;"|"&amp;$J2712&amp;"|"&amp;$N2712)</f>
        <v/>
      </c>
      <c r="AD2712" s="27" t="str">
        <f aca="false">IF($AC2712="","",IF(COUNTIF($AC$2:$AC$3000,$AC2712)&gt;1,"REVIEW","OK"))</f>
        <v/>
      </c>
      <c r="AE2712" s="27" t="str">
        <f aca="false">IF(OR($W2712=0,$O2712=""),"",IF(IFERROR(IF(ISNUMBER($O2712),INT($O2712),DATE(VALUE(MID(SUBSTITUTE(LEFT($O2712,FIND(" ",$O2712&amp;" ")-1),"/",REPT(" ",20)),41,20)),VALUE(LEFT(SUBSTITUTE(LEFT($O2712,FIND(" ",$O2712&amp;" ")-1),"/",REPT(" ",20)),20)),VALUE(MID(SUBSTITUTE(LEFT($O2712,FIND(" ",$O2712&amp;" ")-1),"/",REPT(" ",20)),21,20)))),0)&gt;$W2712,"Late","Same day"))</f>
        <v/>
      </c>
      <c r="AF2712" s="26" t="str">
        <f aca="false">IF($A2712="","",IFERROR(INDEX(Validation!$C$193:$C$217,MATCH($A2712,Validation!$A$193:$A$217,0)),IF(COUNTIF(Validation!$U$19:$U$178,$Z2712)&gt;0,$Z2712,IF(COUNTIF(Validation!$S$19:$S$178,$AI2712)=1,INDEX(Validation!$U$19:$U$178,MATCH($AI2712,Validation!$S$19:$S$178,0)),$Z2712))))</f>
        <v/>
      </c>
      <c r="AG2712" s="27" t="str">
        <f aca="false">IF(COUNTA($A2712:$U2712)=0,"",IF($A2712="","No name",IF($F2712="","No date",IF($W2712=0,"Date ilegible",IF(NOT(ISNUMBER($N2712)),"Hours no numéricas",IF($AA2712="NO MATCH","Person no identificada","OK"))))))</f>
        <v/>
      </c>
      <c r="AH2712" s="27" t="str">
        <f aca="false">IF($W2712=0,"No date",IF($W2712&lt;Validation!$B$3,"Before period",IF($W2712&gt;Validation!$C$3,"After period","In period")))</f>
        <v>No date</v>
      </c>
      <c r="AI2712" s="26" t="str">
        <f aca="false">IF($Y2712="","",TRIM(RIGHT(SUBSTITUTE($Y2712," ",REPT(" ",50)),50)))</f>
        <v/>
      </c>
      <c r="AJ2712" s="27" t="str">
        <f aca="false">IF($A2712="","",IF(NOT(ISERROR(MATCH($A2712,Validation!$A$193:$A$217,0))),"Manual mapping",IF(COUNTIF(Validation!$U$19:$U$178,$Z2712)&gt;0,"Direct",IF(COUNTIF(Validation!$S$19:$S$178,$AI2712)=1,"By surname","Unresolved"))))</f>
        <v/>
      </c>
      <c r="AK2712" s="28" t="str">
        <f aca="false">IF($L2712="","",IF(MATCH($L2712,$L$2:$L$3000,0)&lt;&gt;ROW()-1,"",COUNT($AK$1:$AK2711)+1))</f>
        <v/>
      </c>
      <c r="AL2712" s="28" t="str">
        <f aca="false">IF($G2712="","",IF(MATCH($G2712,$G$2:$G$3000,0)&lt;&gt;ROW()-1,"",COUNT($AL$1:$AL2711)+1))</f>
        <v/>
      </c>
      <c r="AM2712" s="28" t="str">
        <f aca="false">IF($H2712="","",IF(MATCH($H2712,$H$2:$H$3000,0)&lt;&gt;ROW()-1,"",COUNT($AM$1:$AM2711)+1))</f>
        <v/>
      </c>
      <c r="AN2712" s="28" t="str">
        <f aca="false">IF($I2712="","",IF(MATCH($I2712,$I$2:$I$3000,0)&lt;&gt;ROW()-1,"",COUNT($AN$1:$AN2711)+1))</f>
        <v/>
      </c>
      <c r="AO2712" s="28" t="str">
        <f aca="false">IF($Q2712="","",IF(MATCH($Q2712,$Q$2:$Q$3000,0)&lt;&gt;ROW()-1,"",COUNT($AO$1:$AO2711)+1))</f>
        <v/>
      </c>
    </row>
    <row r="2713" customFormat="false" ht="12.75" hidden="false" customHeight="true" outlineLevel="0" collapsed="false">
      <c r="W2713" s="24" t="n">
        <f aca="false">IF($F2713="",0,IFERROR(IF(ISNUMBER($F2713),INT($F2713),DATE(VALUE(MID(SUBSTITUTE(LEFT($F2713,FIND(" ",$F2713&amp;" ")-1),"/",REPT(" ",20)),41,20)),VALUE(LEFT(SUBSTITUTE(LEFT($F2713,FIND(" ",$F2713&amp;" ")-1),"/",REPT(" ",20)),20)),VALUE(MID(SUBSTITUTE(LEFT($F2713,FIND(" ",$F2713&amp;" ")-1),"/",REPT(" ",20)),21,20)))),0))</f>
        <v>0</v>
      </c>
      <c r="X2713" s="25" t="str">
        <f aca="false">IF(ISNUMBER($N2713),$N2713*Validation!$B$5,"")</f>
        <v/>
      </c>
      <c r="Y2713" s="26" t="str">
        <f aca="false">IF($A2713="","",SUBSTITUTE(SUBSTITUTE(SUBSTITUTE(SUBSTITUTE(SUBSTITUTE(SUBSTITUTE(SUBSTITUTE(UPPER(TRIM($A2713)),"Á","A"),"É","E"),"Í","I"),"Ó","O"),"Ú","U"),"Ñ","N"),"Ü","U"))</f>
        <v/>
      </c>
      <c r="Z2713" s="26" t="str">
        <f aca="false">IF($Y2713="","",LEFT($Y2713,1)&amp;" "&amp;TRIM(RIGHT(SUBSTITUTE($Y2713," ",REPT(" ",50)),50)))</f>
        <v/>
      </c>
      <c r="AA2713" s="27" t="str">
        <f aca="false">IF($AF2713="","",IF(COUNTIF(Validation!$U$19:$U$178,$AF2713)&gt;0,"OK","NO MATCH"))</f>
        <v/>
      </c>
      <c r="AB2713" s="27" t="str">
        <f aca="false">IF($W2713=0,"",IF(AND($W2713&gt;=Validation!$B$3,$W2713&lt;=Validation!$C$3),"Yes","No"))</f>
        <v/>
      </c>
      <c r="AC2713" s="26" t="str">
        <f aca="false">IF($A2713="","",$AF2713&amp;"|"&amp;TEXT($W2713,"yyyy-mm-dd")&amp;"|"&amp;$J2713&amp;"|"&amp;$N2713)</f>
        <v/>
      </c>
      <c r="AD2713" s="27" t="str">
        <f aca="false">IF($AC2713="","",IF(COUNTIF($AC$2:$AC$3000,$AC2713)&gt;1,"REVIEW","OK"))</f>
        <v/>
      </c>
      <c r="AE2713" s="27" t="str">
        <f aca="false">IF(OR($W2713=0,$O2713=""),"",IF(IFERROR(IF(ISNUMBER($O2713),INT($O2713),DATE(VALUE(MID(SUBSTITUTE(LEFT($O2713,FIND(" ",$O2713&amp;" ")-1),"/",REPT(" ",20)),41,20)),VALUE(LEFT(SUBSTITUTE(LEFT($O2713,FIND(" ",$O2713&amp;" ")-1),"/",REPT(" ",20)),20)),VALUE(MID(SUBSTITUTE(LEFT($O2713,FIND(" ",$O2713&amp;" ")-1),"/",REPT(" ",20)),21,20)))),0)&gt;$W2713,"Late","Same day"))</f>
        <v/>
      </c>
      <c r="AF2713" s="26" t="str">
        <f aca="false">IF($A2713="","",IFERROR(INDEX(Validation!$C$193:$C$217,MATCH($A2713,Validation!$A$193:$A$217,0)),IF(COUNTIF(Validation!$U$19:$U$178,$Z2713)&gt;0,$Z2713,IF(COUNTIF(Validation!$S$19:$S$178,$AI2713)=1,INDEX(Validation!$U$19:$U$178,MATCH($AI2713,Validation!$S$19:$S$178,0)),$Z2713))))</f>
        <v/>
      </c>
      <c r="AG2713" s="27" t="str">
        <f aca="false">IF(COUNTA($A2713:$U2713)=0,"",IF($A2713="","No name",IF($F2713="","No date",IF($W2713=0,"Date ilegible",IF(NOT(ISNUMBER($N2713)),"Hours no numéricas",IF($AA2713="NO MATCH","Person no identificada","OK"))))))</f>
        <v/>
      </c>
      <c r="AH2713" s="27" t="str">
        <f aca="false">IF($W2713=0,"No date",IF($W2713&lt;Validation!$B$3,"Before period",IF($W2713&gt;Validation!$C$3,"After period","In period")))</f>
        <v>No date</v>
      </c>
      <c r="AI2713" s="26" t="str">
        <f aca="false">IF($Y2713="","",TRIM(RIGHT(SUBSTITUTE($Y2713," ",REPT(" ",50)),50)))</f>
        <v/>
      </c>
      <c r="AJ2713" s="27" t="str">
        <f aca="false">IF($A2713="","",IF(NOT(ISERROR(MATCH($A2713,Validation!$A$193:$A$217,0))),"Manual mapping",IF(COUNTIF(Validation!$U$19:$U$178,$Z2713)&gt;0,"Direct",IF(COUNTIF(Validation!$S$19:$S$178,$AI2713)=1,"By surname","Unresolved"))))</f>
        <v/>
      </c>
      <c r="AK2713" s="28" t="str">
        <f aca="false">IF($L2713="","",IF(MATCH($L2713,$L$2:$L$3000,0)&lt;&gt;ROW()-1,"",COUNT($AK$1:$AK2712)+1))</f>
        <v/>
      </c>
      <c r="AL2713" s="28" t="str">
        <f aca="false">IF($G2713="","",IF(MATCH($G2713,$G$2:$G$3000,0)&lt;&gt;ROW()-1,"",COUNT($AL$1:$AL2712)+1))</f>
        <v/>
      </c>
      <c r="AM2713" s="28" t="str">
        <f aca="false">IF($H2713="","",IF(MATCH($H2713,$H$2:$H$3000,0)&lt;&gt;ROW()-1,"",COUNT($AM$1:$AM2712)+1))</f>
        <v/>
      </c>
      <c r="AN2713" s="28" t="str">
        <f aca="false">IF($I2713="","",IF(MATCH($I2713,$I$2:$I$3000,0)&lt;&gt;ROW()-1,"",COUNT($AN$1:$AN2712)+1))</f>
        <v/>
      </c>
      <c r="AO2713" s="28" t="str">
        <f aca="false">IF($Q2713="","",IF(MATCH($Q2713,$Q$2:$Q$3000,0)&lt;&gt;ROW()-1,"",COUNT($AO$1:$AO2712)+1))</f>
        <v/>
      </c>
    </row>
    <row r="2714" customFormat="false" ht="12.75" hidden="false" customHeight="true" outlineLevel="0" collapsed="false">
      <c r="W2714" s="24" t="n">
        <f aca="false">IF($F2714="",0,IFERROR(IF(ISNUMBER($F2714),INT($F2714),DATE(VALUE(MID(SUBSTITUTE(LEFT($F2714,FIND(" ",$F2714&amp;" ")-1),"/",REPT(" ",20)),41,20)),VALUE(LEFT(SUBSTITUTE(LEFT($F2714,FIND(" ",$F2714&amp;" ")-1),"/",REPT(" ",20)),20)),VALUE(MID(SUBSTITUTE(LEFT($F2714,FIND(" ",$F2714&amp;" ")-1),"/",REPT(" ",20)),21,20)))),0))</f>
        <v>0</v>
      </c>
      <c r="X2714" s="25" t="str">
        <f aca="false">IF(ISNUMBER($N2714),$N2714*Validation!$B$5,"")</f>
        <v/>
      </c>
      <c r="Y2714" s="26" t="str">
        <f aca="false">IF($A2714="","",SUBSTITUTE(SUBSTITUTE(SUBSTITUTE(SUBSTITUTE(SUBSTITUTE(SUBSTITUTE(SUBSTITUTE(UPPER(TRIM($A2714)),"Á","A"),"É","E"),"Í","I"),"Ó","O"),"Ú","U"),"Ñ","N"),"Ü","U"))</f>
        <v/>
      </c>
      <c r="Z2714" s="26" t="str">
        <f aca="false">IF($Y2714="","",LEFT($Y2714,1)&amp;" "&amp;TRIM(RIGHT(SUBSTITUTE($Y2714," ",REPT(" ",50)),50)))</f>
        <v/>
      </c>
      <c r="AA2714" s="27" t="str">
        <f aca="false">IF($AF2714="","",IF(COUNTIF(Validation!$U$19:$U$178,$AF2714)&gt;0,"OK","NO MATCH"))</f>
        <v/>
      </c>
      <c r="AB2714" s="27" t="str">
        <f aca="false">IF($W2714=0,"",IF(AND($W2714&gt;=Validation!$B$3,$W2714&lt;=Validation!$C$3),"Yes","No"))</f>
        <v/>
      </c>
      <c r="AC2714" s="26" t="str">
        <f aca="false">IF($A2714="","",$AF2714&amp;"|"&amp;TEXT($W2714,"yyyy-mm-dd")&amp;"|"&amp;$J2714&amp;"|"&amp;$N2714)</f>
        <v/>
      </c>
      <c r="AD2714" s="27" t="str">
        <f aca="false">IF($AC2714="","",IF(COUNTIF($AC$2:$AC$3000,$AC2714)&gt;1,"REVIEW","OK"))</f>
        <v/>
      </c>
      <c r="AE2714" s="27" t="str">
        <f aca="false">IF(OR($W2714=0,$O2714=""),"",IF(IFERROR(IF(ISNUMBER($O2714),INT($O2714),DATE(VALUE(MID(SUBSTITUTE(LEFT($O2714,FIND(" ",$O2714&amp;" ")-1),"/",REPT(" ",20)),41,20)),VALUE(LEFT(SUBSTITUTE(LEFT($O2714,FIND(" ",$O2714&amp;" ")-1),"/",REPT(" ",20)),20)),VALUE(MID(SUBSTITUTE(LEFT($O2714,FIND(" ",$O2714&amp;" ")-1),"/",REPT(" ",20)),21,20)))),0)&gt;$W2714,"Late","Same day"))</f>
        <v/>
      </c>
      <c r="AF2714" s="26" t="str">
        <f aca="false">IF($A2714="","",IFERROR(INDEX(Validation!$C$193:$C$217,MATCH($A2714,Validation!$A$193:$A$217,0)),IF(COUNTIF(Validation!$U$19:$U$178,$Z2714)&gt;0,$Z2714,IF(COUNTIF(Validation!$S$19:$S$178,$AI2714)=1,INDEX(Validation!$U$19:$U$178,MATCH($AI2714,Validation!$S$19:$S$178,0)),$Z2714))))</f>
        <v/>
      </c>
      <c r="AG2714" s="27" t="str">
        <f aca="false">IF(COUNTA($A2714:$U2714)=0,"",IF($A2714="","No name",IF($F2714="","No date",IF($W2714=0,"Date ilegible",IF(NOT(ISNUMBER($N2714)),"Hours no numéricas",IF($AA2714="NO MATCH","Person no identificada","OK"))))))</f>
        <v/>
      </c>
      <c r="AH2714" s="27" t="str">
        <f aca="false">IF($W2714=0,"No date",IF($W2714&lt;Validation!$B$3,"Before period",IF($W2714&gt;Validation!$C$3,"After period","In period")))</f>
        <v>No date</v>
      </c>
      <c r="AI2714" s="26" t="str">
        <f aca="false">IF($Y2714="","",TRIM(RIGHT(SUBSTITUTE($Y2714," ",REPT(" ",50)),50)))</f>
        <v/>
      </c>
      <c r="AJ2714" s="27" t="str">
        <f aca="false">IF($A2714="","",IF(NOT(ISERROR(MATCH($A2714,Validation!$A$193:$A$217,0))),"Manual mapping",IF(COUNTIF(Validation!$U$19:$U$178,$Z2714)&gt;0,"Direct",IF(COUNTIF(Validation!$S$19:$S$178,$AI2714)=1,"By surname","Unresolved"))))</f>
        <v/>
      </c>
      <c r="AK2714" s="28" t="str">
        <f aca="false">IF($L2714="","",IF(MATCH($L2714,$L$2:$L$3000,0)&lt;&gt;ROW()-1,"",COUNT($AK$1:$AK2713)+1))</f>
        <v/>
      </c>
      <c r="AL2714" s="28" t="str">
        <f aca="false">IF($G2714="","",IF(MATCH($G2714,$G$2:$G$3000,0)&lt;&gt;ROW()-1,"",COUNT($AL$1:$AL2713)+1))</f>
        <v/>
      </c>
      <c r="AM2714" s="28" t="str">
        <f aca="false">IF($H2714="","",IF(MATCH($H2714,$H$2:$H$3000,0)&lt;&gt;ROW()-1,"",COUNT($AM$1:$AM2713)+1))</f>
        <v/>
      </c>
      <c r="AN2714" s="28" t="str">
        <f aca="false">IF($I2714="","",IF(MATCH($I2714,$I$2:$I$3000,0)&lt;&gt;ROW()-1,"",COUNT($AN$1:$AN2713)+1))</f>
        <v/>
      </c>
      <c r="AO2714" s="28" t="str">
        <f aca="false">IF($Q2714="","",IF(MATCH($Q2714,$Q$2:$Q$3000,0)&lt;&gt;ROW()-1,"",COUNT($AO$1:$AO2713)+1))</f>
        <v/>
      </c>
    </row>
    <row r="2715" customFormat="false" ht="12.75" hidden="false" customHeight="true" outlineLevel="0" collapsed="false">
      <c r="W2715" s="24" t="n">
        <f aca="false">IF($F2715="",0,IFERROR(IF(ISNUMBER($F2715),INT($F2715),DATE(VALUE(MID(SUBSTITUTE(LEFT($F2715,FIND(" ",$F2715&amp;" ")-1),"/",REPT(" ",20)),41,20)),VALUE(LEFT(SUBSTITUTE(LEFT($F2715,FIND(" ",$F2715&amp;" ")-1),"/",REPT(" ",20)),20)),VALUE(MID(SUBSTITUTE(LEFT($F2715,FIND(" ",$F2715&amp;" ")-1),"/",REPT(" ",20)),21,20)))),0))</f>
        <v>0</v>
      </c>
      <c r="X2715" s="25" t="str">
        <f aca="false">IF(ISNUMBER($N2715),$N2715*Validation!$B$5,"")</f>
        <v/>
      </c>
      <c r="Y2715" s="26" t="str">
        <f aca="false">IF($A2715="","",SUBSTITUTE(SUBSTITUTE(SUBSTITUTE(SUBSTITUTE(SUBSTITUTE(SUBSTITUTE(SUBSTITUTE(UPPER(TRIM($A2715)),"Á","A"),"É","E"),"Í","I"),"Ó","O"),"Ú","U"),"Ñ","N"),"Ü","U"))</f>
        <v/>
      </c>
      <c r="Z2715" s="26" t="str">
        <f aca="false">IF($Y2715="","",LEFT($Y2715,1)&amp;" "&amp;TRIM(RIGHT(SUBSTITUTE($Y2715," ",REPT(" ",50)),50)))</f>
        <v/>
      </c>
      <c r="AA2715" s="27" t="str">
        <f aca="false">IF($AF2715="","",IF(COUNTIF(Validation!$U$19:$U$178,$AF2715)&gt;0,"OK","NO MATCH"))</f>
        <v/>
      </c>
      <c r="AB2715" s="27" t="str">
        <f aca="false">IF($W2715=0,"",IF(AND($W2715&gt;=Validation!$B$3,$W2715&lt;=Validation!$C$3),"Yes","No"))</f>
        <v/>
      </c>
      <c r="AC2715" s="26" t="str">
        <f aca="false">IF($A2715="","",$AF2715&amp;"|"&amp;TEXT($W2715,"yyyy-mm-dd")&amp;"|"&amp;$J2715&amp;"|"&amp;$N2715)</f>
        <v/>
      </c>
      <c r="AD2715" s="27" t="str">
        <f aca="false">IF($AC2715="","",IF(COUNTIF($AC$2:$AC$3000,$AC2715)&gt;1,"REVIEW","OK"))</f>
        <v/>
      </c>
      <c r="AE2715" s="27" t="str">
        <f aca="false">IF(OR($W2715=0,$O2715=""),"",IF(IFERROR(IF(ISNUMBER($O2715),INT($O2715),DATE(VALUE(MID(SUBSTITUTE(LEFT($O2715,FIND(" ",$O2715&amp;" ")-1),"/",REPT(" ",20)),41,20)),VALUE(LEFT(SUBSTITUTE(LEFT($O2715,FIND(" ",$O2715&amp;" ")-1),"/",REPT(" ",20)),20)),VALUE(MID(SUBSTITUTE(LEFT($O2715,FIND(" ",$O2715&amp;" ")-1),"/",REPT(" ",20)),21,20)))),0)&gt;$W2715,"Late","Same day"))</f>
        <v/>
      </c>
      <c r="AF2715" s="26" t="str">
        <f aca="false">IF($A2715="","",IFERROR(INDEX(Validation!$C$193:$C$217,MATCH($A2715,Validation!$A$193:$A$217,0)),IF(COUNTIF(Validation!$U$19:$U$178,$Z2715)&gt;0,$Z2715,IF(COUNTIF(Validation!$S$19:$S$178,$AI2715)=1,INDEX(Validation!$U$19:$U$178,MATCH($AI2715,Validation!$S$19:$S$178,0)),$Z2715))))</f>
        <v/>
      </c>
      <c r="AG2715" s="27" t="str">
        <f aca="false">IF(COUNTA($A2715:$U2715)=0,"",IF($A2715="","No name",IF($F2715="","No date",IF($W2715=0,"Date ilegible",IF(NOT(ISNUMBER($N2715)),"Hours no numéricas",IF($AA2715="NO MATCH","Person no identificada","OK"))))))</f>
        <v/>
      </c>
      <c r="AH2715" s="27" t="str">
        <f aca="false">IF($W2715=0,"No date",IF($W2715&lt;Validation!$B$3,"Before period",IF($W2715&gt;Validation!$C$3,"After period","In period")))</f>
        <v>No date</v>
      </c>
      <c r="AI2715" s="26" t="str">
        <f aca="false">IF($Y2715="","",TRIM(RIGHT(SUBSTITUTE($Y2715," ",REPT(" ",50)),50)))</f>
        <v/>
      </c>
      <c r="AJ2715" s="27" t="str">
        <f aca="false">IF($A2715="","",IF(NOT(ISERROR(MATCH($A2715,Validation!$A$193:$A$217,0))),"Manual mapping",IF(COUNTIF(Validation!$U$19:$U$178,$Z2715)&gt;0,"Direct",IF(COUNTIF(Validation!$S$19:$S$178,$AI2715)=1,"By surname","Unresolved"))))</f>
        <v/>
      </c>
      <c r="AK2715" s="28" t="str">
        <f aca="false">IF($L2715="","",IF(MATCH($L2715,$L$2:$L$3000,0)&lt;&gt;ROW()-1,"",COUNT($AK$1:$AK2714)+1))</f>
        <v/>
      </c>
      <c r="AL2715" s="28" t="str">
        <f aca="false">IF($G2715="","",IF(MATCH($G2715,$G$2:$G$3000,0)&lt;&gt;ROW()-1,"",COUNT($AL$1:$AL2714)+1))</f>
        <v/>
      </c>
      <c r="AM2715" s="28" t="str">
        <f aca="false">IF($H2715="","",IF(MATCH($H2715,$H$2:$H$3000,0)&lt;&gt;ROW()-1,"",COUNT($AM$1:$AM2714)+1))</f>
        <v/>
      </c>
      <c r="AN2715" s="28" t="str">
        <f aca="false">IF($I2715="","",IF(MATCH($I2715,$I$2:$I$3000,0)&lt;&gt;ROW()-1,"",COUNT($AN$1:$AN2714)+1))</f>
        <v/>
      </c>
      <c r="AO2715" s="28" t="str">
        <f aca="false">IF($Q2715="","",IF(MATCH($Q2715,$Q$2:$Q$3000,0)&lt;&gt;ROW()-1,"",COUNT($AO$1:$AO2714)+1))</f>
        <v/>
      </c>
    </row>
    <row r="2716" customFormat="false" ht="12.75" hidden="false" customHeight="true" outlineLevel="0" collapsed="false">
      <c r="W2716" s="24" t="n">
        <f aca="false">IF($F2716="",0,IFERROR(IF(ISNUMBER($F2716),INT($F2716),DATE(VALUE(MID(SUBSTITUTE(LEFT($F2716,FIND(" ",$F2716&amp;" ")-1),"/",REPT(" ",20)),41,20)),VALUE(LEFT(SUBSTITUTE(LEFT($F2716,FIND(" ",$F2716&amp;" ")-1),"/",REPT(" ",20)),20)),VALUE(MID(SUBSTITUTE(LEFT($F2716,FIND(" ",$F2716&amp;" ")-1),"/",REPT(" ",20)),21,20)))),0))</f>
        <v>0</v>
      </c>
      <c r="X2716" s="25" t="str">
        <f aca="false">IF(ISNUMBER($N2716),$N2716*Validation!$B$5,"")</f>
        <v/>
      </c>
      <c r="Y2716" s="26" t="str">
        <f aca="false">IF($A2716="","",SUBSTITUTE(SUBSTITUTE(SUBSTITUTE(SUBSTITUTE(SUBSTITUTE(SUBSTITUTE(SUBSTITUTE(UPPER(TRIM($A2716)),"Á","A"),"É","E"),"Í","I"),"Ó","O"),"Ú","U"),"Ñ","N"),"Ü","U"))</f>
        <v/>
      </c>
      <c r="Z2716" s="26" t="str">
        <f aca="false">IF($Y2716="","",LEFT($Y2716,1)&amp;" "&amp;TRIM(RIGHT(SUBSTITUTE($Y2716," ",REPT(" ",50)),50)))</f>
        <v/>
      </c>
      <c r="AA2716" s="27" t="str">
        <f aca="false">IF($AF2716="","",IF(COUNTIF(Validation!$U$19:$U$178,$AF2716)&gt;0,"OK","NO MATCH"))</f>
        <v/>
      </c>
      <c r="AB2716" s="27" t="str">
        <f aca="false">IF($W2716=0,"",IF(AND($W2716&gt;=Validation!$B$3,$W2716&lt;=Validation!$C$3),"Yes","No"))</f>
        <v/>
      </c>
      <c r="AC2716" s="26" t="str">
        <f aca="false">IF($A2716="","",$AF2716&amp;"|"&amp;TEXT($W2716,"yyyy-mm-dd")&amp;"|"&amp;$J2716&amp;"|"&amp;$N2716)</f>
        <v/>
      </c>
      <c r="AD2716" s="27" t="str">
        <f aca="false">IF($AC2716="","",IF(COUNTIF($AC$2:$AC$3000,$AC2716)&gt;1,"REVIEW","OK"))</f>
        <v/>
      </c>
      <c r="AE2716" s="27" t="str">
        <f aca="false">IF(OR($W2716=0,$O2716=""),"",IF(IFERROR(IF(ISNUMBER($O2716),INT($O2716),DATE(VALUE(MID(SUBSTITUTE(LEFT($O2716,FIND(" ",$O2716&amp;" ")-1),"/",REPT(" ",20)),41,20)),VALUE(LEFT(SUBSTITUTE(LEFT($O2716,FIND(" ",$O2716&amp;" ")-1),"/",REPT(" ",20)),20)),VALUE(MID(SUBSTITUTE(LEFT($O2716,FIND(" ",$O2716&amp;" ")-1),"/",REPT(" ",20)),21,20)))),0)&gt;$W2716,"Late","Same day"))</f>
        <v/>
      </c>
      <c r="AF2716" s="26" t="str">
        <f aca="false">IF($A2716="","",IFERROR(INDEX(Validation!$C$193:$C$217,MATCH($A2716,Validation!$A$193:$A$217,0)),IF(COUNTIF(Validation!$U$19:$U$178,$Z2716)&gt;0,$Z2716,IF(COUNTIF(Validation!$S$19:$S$178,$AI2716)=1,INDEX(Validation!$U$19:$U$178,MATCH($AI2716,Validation!$S$19:$S$178,0)),$Z2716))))</f>
        <v/>
      </c>
      <c r="AG2716" s="27" t="str">
        <f aca="false">IF(COUNTA($A2716:$U2716)=0,"",IF($A2716="","No name",IF($F2716="","No date",IF($W2716=0,"Date ilegible",IF(NOT(ISNUMBER($N2716)),"Hours no numéricas",IF($AA2716="NO MATCH","Person no identificada","OK"))))))</f>
        <v/>
      </c>
      <c r="AH2716" s="27" t="str">
        <f aca="false">IF($W2716=0,"No date",IF($W2716&lt;Validation!$B$3,"Before period",IF($W2716&gt;Validation!$C$3,"After period","In period")))</f>
        <v>No date</v>
      </c>
      <c r="AI2716" s="26" t="str">
        <f aca="false">IF($Y2716="","",TRIM(RIGHT(SUBSTITUTE($Y2716," ",REPT(" ",50)),50)))</f>
        <v/>
      </c>
      <c r="AJ2716" s="27" t="str">
        <f aca="false">IF($A2716="","",IF(NOT(ISERROR(MATCH($A2716,Validation!$A$193:$A$217,0))),"Manual mapping",IF(COUNTIF(Validation!$U$19:$U$178,$Z2716)&gt;0,"Direct",IF(COUNTIF(Validation!$S$19:$S$178,$AI2716)=1,"By surname","Unresolved"))))</f>
        <v/>
      </c>
      <c r="AK2716" s="28" t="str">
        <f aca="false">IF($L2716="","",IF(MATCH($L2716,$L$2:$L$3000,0)&lt;&gt;ROW()-1,"",COUNT($AK$1:$AK2715)+1))</f>
        <v/>
      </c>
      <c r="AL2716" s="28" t="str">
        <f aca="false">IF($G2716="","",IF(MATCH($G2716,$G$2:$G$3000,0)&lt;&gt;ROW()-1,"",COUNT($AL$1:$AL2715)+1))</f>
        <v/>
      </c>
      <c r="AM2716" s="28" t="str">
        <f aca="false">IF($H2716="","",IF(MATCH($H2716,$H$2:$H$3000,0)&lt;&gt;ROW()-1,"",COUNT($AM$1:$AM2715)+1))</f>
        <v/>
      </c>
      <c r="AN2716" s="28" t="str">
        <f aca="false">IF($I2716="","",IF(MATCH($I2716,$I$2:$I$3000,0)&lt;&gt;ROW()-1,"",COUNT($AN$1:$AN2715)+1))</f>
        <v/>
      </c>
      <c r="AO2716" s="28" t="str">
        <f aca="false">IF($Q2716="","",IF(MATCH($Q2716,$Q$2:$Q$3000,0)&lt;&gt;ROW()-1,"",COUNT($AO$1:$AO2715)+1))</f>
        <v/>
      </c>
    </row>
    <row r="2717" customFormat="false" ht="12.75" hidden="false" customHeight="true" outlineLevel="0" collapsed="false">
      <c r="W2717" s="24" t="n">
        <f aca="false">IF($F2717="",0,IFERROR(IF(ISNUMBER($F2717),INT($F2717),DATE(VALUE(MID(SUBSTITUTE(LEFT($F2717,FIND(" ",$F2717&amp;" ")-1),"/",REPT(" ",20)),41,20)),VALUE(LEFT(SUBSTITUTE(LEFT($F2717,FIND(" ",$F2717&amp;" ")-1),"/",REPT(" ",20)),20)),VALUE(MID(SUBSTITUTE(LEFT($F2717,FIND(" ",$F2717&amp;" ")-1),"/",REPT(" ",20)),21,20)))),0))</f>
        <v>0</v>
      </c>
      <c r="X2717" s="25" t="str">
        <f aca="false">IF(ISNUMBER($N2717),$N2717*Validation!$B$5,"")</f>
        <v/>
      </c>
      <c r="Y2717" s="26" t="str">
        <f aca="false">IF($A2717="","",SUBSTITUTE(SUBSTITUTE(SUBSTITUTE(SUBSTITUTE(SUBSTITUTE(SUBSTITUTE(SUBSTITUTE(UPPER(TRIM($A2717)),"Á","A"),"É","E"),"Í","I"),"Ó","O"),"Ú","U"),"Ñ","N"),"Ü","U"))</f>
        <v/>
      </c>
      <c r="Z2717" s="26" t="str">
        <f aca="false">IF($Y2717="","",LEFT($Y2717,1)&amp;" "&amp;TRIM(RIGHT(SUBSTITUTE($Y2717," ",REPT(" ",50)),50)))</f>
        <v/>
      </c>
      <c r="AA2717" s="27" t="str">
        <f aca="false">IF($AF2717="","",IF(COUNTIF(Validation!$U$19:$U$178,$AF2717)&gt;0,"OK","NO MATCH"))</f>
        <v/>
      </c>
      <c r="AB2717" s="27" t="str">
        <f aca="false">IF($W2717=0,"",IF(AND($W2717&gt;=Validation!$B$3,$W2717&lt;=Validation!$C$3),"Yes","No"))</f>
        <v/>
      </c>
      <c r="AC2717" s="26" t="str">
        <f aca="false">IF($A2717="","",$AF2717&amp;"|"&amp;TEXT($W2717,"yyyy-mm-dd")&amp;"|"&amp;$J2717&amp;"|"&amp;$N2717)</f>
        <v/>
      </c>
      <c r="AD2717" s="27" t="str">
        <f aca="false">IF($AC2717="","",IF(COUNTIF($AC$2:$AC$3000,$AC2717)&gt;1,"REVIEW","OK"))</f>
        <v/>
      </c>
      <c r="AE2717" s="27" t="str">
        <f aca="false">IF(OR($W2717=0,$O2717=""),"",IF(IFERROR(IF(ISNUMBER($O2717),INT($O2717),DATE(VALUE(MID(SUBSTITUTE(LEFT($O2717,FIND(" ",$O2717&amp;" ")-1),"/",REPT(" ",20)),41,20)),VALUE(LEFT(SUBSTITUTE(LEFT($O2717,FIND(" ",$O2717&amp;" ")-1),"/",REPT(" ",20)),20)),VALUE(MID(SUBSTITUTE(LEFT($O2717,FIND(" ",$O2717&amp;" ")-1),"/",REPT(" ",20)),21,20)))),0)&gt;$W2717,"Late","Same day"))</f>
        <v/>
      </c>
      <c r="AF2717" s="26" t="str">
        <f aca="false">IF($A2717="","",IFERROR(INDEX(Validation!$C$193:$C$217,MATCH($A2717,Validation!$A$193:$A$217,0)),IF(COUNTIF(Validation!$U$19:$U$178,$Z2717)&gt;0,$Z2717,IF(COUNTIF(Validation!$S$19:$S$178,$AI2717)=1,INDEX(Validation!$U$19:$U$178,MATCH($AI2717,Validation!$S$19:$S$178,0)),$Z2717))))</f>
        <v/>
      </c>
      <c r="AG2717" s="27" t="str">
        <f aca="false">IF(COUNTA($A2717:$U2717)=0,"",IF($A2717="","No name",IF($F2717="","No date",IF($W2717=0,"Date ilegible",IF(NOT(ISNUMBER($N2717)),"Hours no numéricas",IF($AA2717="NO MATCH","Person no identificada","OK"))))))</f>
        <v/>
      </c>
      <c r="AH2717" s="27" t="str">
        <f aca="false">IF($W2717=0,"No date",IF($W2717&lt;Validation!$B$3,"Before period",IF($W2717&gt;Validation!$C$3,"After period","In period")))</f>
        <v>No date</v>
      </c>
      <c r="AI2717" s="26" t="str">
        <f aca="false">IF($Y2717="","",TRIM(RIGHT(SUBSTITUTE($Y2717," ",REPT(" ",50)),50)))</f>
        <v/>
      </c>
      <c r="AJ2717" s="27" t="str">
        <f aca="false">IF($A2717="","",IF(NOT(ISERROR(MATCH($A2717,Validation!$A$193:$A$217,0))),"Manual mapping",IF(COUNTIF(Validation!$U$19:$U$178,$Z2717)&gt;0,"Direct",IF(COUNTIF(Validation!$S$19:$S$178,$AI2717)=1,"By surname","Unresolved"))))</f>
        <v/>
      </c>
      <c r="AK2717" s="28" t="str">
        <f aca="false">IF($L2717="","",IF(MATCH($L2717,$L$2:$L$3000,0)&lt;&gt;ROW()-1,"",COUNT($AK$1:$AK2716)+1))</f>
        <v/>
      </c>
      <c r="AL2717" s="28" t="str">
        <f aca="false">IF($G2717="","",IF(MATCH($G2717,$G$2:$G$3000,0)&lt;&gt;ROW()-1,"",COUNT($AL$1:$AL2716)+1))</f>
        <v/>
      </c>
      <c r="AM2717" s="28" t="str">
        <f aca="false">IF($H2717="","",IF(MATCH($H2717,$H$2:$H$3000,0)&lt;&gt;ROW()-1,"",COUNT($AM$1:$AM2716)+1))</f>
        <v/>
      </c>
      <c r="AN2717" s="28" t="str">
        <f aca="false">IF($I2717="","",IF(MATCH($I2717,$I$2:$I$3000,0)&lt;&gt;ROW()-1,"",COUNT($AN$1:$AN2716)+1))</f>
        <v/>
      </c>
      <c r="AO2717" s="28" t="str">
        <f aca="false">IF($Q2717="","",IF(MATCH($Q2717,$Q$2:$Q$3000,0)&lt;&gt;ROW()-1,"",COUNT($AO$1:$AO2716)+1))</f>
        <v/>
      </c>
    </row>
    <row r="2718" customFormat="false" ht="12.75" hidden="false" customHeight="true" outlineLevel="0" collapsed="false">
      <c r="W2718" s="24" t="n">
        <f aca="false">IF($F2718="",0,IFERROR(IF(ISNUMBER($F2718),INT($F2718),DATE(VALUE(MID(SUBSTITUTE(LEFT($F2718,FIND(" ",$F2718&amp;" ")-1),"/",REPT(" ",20)),41,20)),VALUE(LEFT(SUBSTITUTE(LEFT($F2718,FIND(" ",$F2718&amp;" ")-1),"/",REPT(" ",20)),20)),VALUE(MID(SUBSTITUTE(LEFT($F2718,FIND(" ",$F2718&amp;" ")-1),"/",REPT(" ",20)),21,20)))),0))</f>
        <v>0</v>
      </c>
      <c r="X2718" s="25" t="str">
        <f aca="false">IF(ISNUMBER($N2718),$N2718*Validation!$B$5,"")</f>
        <v/>
      </c>
      <c r="Y2718" s="26" t="str">
        <f aca="false">IF($A2718="","",SUBSTITUTE(SUBSTITUTE(SUBSTITUTE(SUBSTITUTE(SUBSTITUTE(SUBSTITUTE(SUBSTITUTE(UPPER(TRIM($A2718)),"Á","A"),"É","E"),"Í","I"),"Ó","O"),"Ú","U"),"Ñ","N"),"Ü","U"))</f>
        <v/>
      </c>
      <c r="Z2718" s="26" t="str">
        <f aca="false">IF($Y2718="","",LEFT($Y2718,1)&amp;" "&amp;TRIM(RIGHT(SUBSTITUTE($Y2718," ",REPT(" ",50)),50)))</f>
        <v/>
      </c>
      <c r="AA2718" s="27" t="str">
        <f aca="false">IF($AF2718="","",IF(COUNTIF(Validation!$U$19:$U$178,$AF2718)&gt;0,"OK","NO MATCH"))</f>
        <v/>
      </c>
      <c r="AB2718" s="27" t="str">
        <f aca="false">IF($W2718=0,"",IF(AND($W2718&gt;=Validation!$B$3,$W2718&lt;=Validation!$C$3),"Yes","No"))</f>
        <v/>
      </c>
      <c r="AC2718" s="26" t="str">
        <f aca="false">IF($A2718="","",$AF2718&amp;"|"&amp;TEXT($W2718,"yyyy-mm-dd")&amp;"|"&amp;$J2718&amp;"|"&amp;$N2718)</f>
        <v/>
      </c>
      <c r="AD2718" s="27" t="str">
        <f aca="false">IF($AC2718="","",IF(COUNTIF($AC$2:$AC$3000,$AC2718)&gt;1,"REVIEW","OK"))</f>
        <v/>
      </c>
      <c r="AE2718" s="27" t="str">
        <f aca="false">IF(OR($W2718=0,$O2718=""),"",IF(IFERROR(IF(ISNUMBER($O2718),INT($O2718),DATE(VALUE(MID(SUBSTITUTE(LEFT($O2718,FIND(" ",$O2718&amp;" ")-1),"/",REPT(" ",20)),41,20)),VALUE(LEFT(SUBSTITUTE(LEFT($O2718,FIND(" ",$O2718&amp;" ")-1),"/",REPT(" ",20)),20)),VALUE(MID(SUBSTITUTE(LEFT($O2718,FIND(" ",$O2718&amp;" ")-1),"/",REPT(" ",20)),21,20)))),0)&gt;$W2718,"Late","Same day"))</f>
        <v/>
      </c>
      <c r="AF2718" s="26" t="str">
        <f aca="false">IF($A2718="","",IFERROR(INDEX(Validation!$C$193:$C$217,MATCH($A2718,Validation!$A$193:$A$217,0)),IF(COUNTIF(Validation!$U$19:$U$178,$Z2718)&gt;0,$Z2718,IF(COUNTIF(Validation!$S$19:$S$178,$AI2718)=1,INDEX(Validation!$U$19:$U$178,MATCH($AI2718,Validation!$S$19:$S$178,0)),$Z2718))))</f>
        <v/>
      </c>
      <c r="AG2718" s="27" t="str">
        <f aca="false">IF(COUNTA($A2718:$U2718)=0,"",IF($A2718="","No name",IF($F2718="","No date",IF($W2718=0,"Date ilegible",IF(NOT(ISNUMBER($N2718)),"Hours no numéricas",IF($AA2718="NO MATCH","Person no identificada","OK"))))))</f>
        <v/>
      </c>
      <c r="AH2718" s="27" t="str">
        <f aca="false">IF($W2718=0,"No date",IF($W2718&lt;Validation!$B$3,"Before period",IF($W2718&gt;Validation!$C$3,"After period","In period")))</f>
        <v>No date</v>
      </c>
      <c r="AI2718" s="26" t="str">
        <f aca="false">IF($Y2718="","",TRIM(RIGHT(SUBSTITUTE($Y2718," ",REPT(" ",50)),50)))</f>
        <v/>
      </c>
      <c r="AJ2718" s="27" t="str">
        <f aca="false">IF($A2718="","",IF(NOT(ISERROR(MATCH($A2718,Validation!$A$193:$A$217,0))),"Manual mapping",IF(COUNTIF(Validation!$U$19:$U$178,$Z2718)&gt;0,"Direct",IF(COUNTIF(Validation!$S$19:$S$178,$AI2718)=1,"By surname","Unresolved"))))</f>
        <v/>
      </c>
      <c r="AK2718" s="28" t="str">
        <f aca="false">IF($L2718="","",IF(MATCH($L2718,$L$2:$L$3000,0)&lt;&gt;ROW()-1,"",COUNT($AK$1:$AK2717)+1))</f>
        <v/>
      </c>
      <c r="AL2718" s="28" t="str">
        <f aca="false">IF($G2718="","",IF(MATCH($G2718,$G$2:$G$3000,0)&lt;&gt;ROW()-1,"",COUNT($AL$1:$AL2717)+1))</f>
        <v/>
      </c>
      <c r="AM2718" s="28" t="str">
        <f aca="false">IF($H2718="","",IF(MATCH($H2718,$H$2:$H$3000,0)&lt;&gt;ROW()-1,"",COUNT($AM$1:$AM2717)+1))</f>
        <v/>
      </c>
      <c r="AN2718" s="28" t="str">
        <f aca="false">IF($I2718="","",IF(MATCH($I2718,$I$2:$I$3000,0)&lt;&gt;ROW()-1,"",COUNT($AN$1:$AN2717)+1))</f>
        <v/>
      </c>
      <c r="AO2718" s="28" t="str">
        <f aca="false">IF($Q2718="","",IF(MATCH($Q2718,$Q$2:$Q$3000,0)&lt;&gt;ROW()-1,"",COUNT($AO$1:$AO2717)+1))</f>
        <v/>
      </c>
    </row>
    <row r="2719" customFormat="false" ht="12.75" hidden="false" customHeight="true" outlineLevel="0" collapsed="false">
      <c r="W2719" s="24" t="n">
        <f aca="false">IF($F2719="",0,IFERROR(IF(ISNUMBER($F2719),INT($F2719),DATE(VALUE(MID(SUBSTITUTE(LEFT($F2719,FIND(" ",$F2719&amp;" ")-1),"/",REPT(" ",20)),41,20)),VALUE(LEFT(SUBSTITUTE(LEFT($F2719,FIND(" ",$F2719&amp;" ")-1),"/",REPT(" ",20)),20)),VALUE(MID(SUBSTITUTE(LEFT($F2719,FIND(" ",$F2719&amp;" ")-1),"/",REPT(" ",20)),21,20)))),0))</f>
        <v>0</v>
      </c>
      <c r="X2719" s="25" t="str">
        <f aca="false">IF(ISNUMBER($N2719),$N2719*Validation!$B$5,"")</f>
        <v/>
      </c>
      <c r="Y2719" s="26" t="str">
        <f aca="false">IF($A2719="","",SUBSTITUTE(SUBSTITUTE(SUBSTITUTE(SUBSTITUTE(SUBSTITUTE(SUBSTITUTE(SUBSTITUTE(UPPER(TRIM($A2719)),"Á","A"),"É","E"),"Í","I"),"Ó","O"),"Ú","U"),"Ñ","N"),"Ü","U"))</f>
        <v/>
      </c>
      <c r="Z2719" s="26" t="str">
        <f aca="false">IF($Y2719="","",LEFT($Y2719,1)&amp;" "&amp;TRIM(RIGHT(SUBSTITUTE($Y2719," ",REPT(" ",50)),50)))</f>
        <v/>
      </c>
      <c r="AA2719" s="27" t="str">
        <f aca="false">IF($AF2719="","",IF(COUNTIF(Validation!$U$19:$U$178,$AF2719)&gt;0,"OK","NO MATCH"))</f>
        <v/>
      </c>
      <c r="AB2719" s="27" t="str">
        <f aca="false">IF($W2719=0,"",IF(AND($W2719&gt;=Validation!$B$3,$W2719&lt;=Validation!$C$3),"Yes","No"))</f>
        <v/>
      </c>
      <c r="AC2719" s="26" t="str">
        <f aca="false">IF($A2719="","",$AF2719&amp;"|"&amp;TEXT($W2719,"yyyy-mm-dd")&amp;"|"&amp;$J2719&amp;"|"&amp;$N2719)</f>
        <v/>
      </c>
      <c r="AD2719" s="27" t="str">
        <f aca="false">IF($AC2719="","",IF(COUNTIF($AC$2:$AC$3000,$AC2719)&gt;1,"REVIEW","OK"))</f>
        <v/>
      </c>
      <c r="AE2719" s="27" t="str">
        <f aca="false">IF(OR($W2719=0,$O2719=""),"",IF(IFERROR(IF(ISNUMBER($O2719),INT($O2719),DATE(VALUE(MID(SUBSTITUTE(LEFT($O2719,FIND(" ",$O2719&amp;" ")-1),"/",REPT(" ",20)),41,20)),VALUE(LEFT(SUBSTITUTE(LEFT($O2719,FIND(" ",$O2719&amp;" ")-1),"/",REPT(" ",20)),20)),VALUE(MID(SUBSTITUTE(LEFT($O2719,FIND(" ",$O2719&amp;" ")-1),"/",REPT(" ",20)),21,20)))),0)&gt;$W2719,"Late","Same day"))</f>
        <v/>
      </c>
      <c r="AF2719" s="26" t="str">
        <f aca="false">IF($A2719="","",IFERROR(INDEX(Validation!$C$193:$C$217,MATCH($A2719,Validation!$A$193:$A$217,0)),IF(COUNTIF(Validation!$U$19:$U$178,$Z2719)&gt;0,$Z2719,IF(COUNTIF(Validation!$S$19:$S$178,$AI2719)=1,INDEX(Validation!$U$19:$U$178,MATCH($AI2719,Validation!$S$19:$S$178,0)),$Z2719))))</f>
        <v/>
      </c>
      <c r="AG2719" s="27" t="str">
        <f aca="false">IF(COUNTA($A2719:$U2719)=0,"",IF($A2719="","No name",IF($F2719="","No date",IF($W2719=0,"Date ilegible",IF(NOT(ISNUMBER($N2719)),"Hours no numéricas",IF($AA2719="NO MATCH","Person no identificada","OK"))))))</f>
        <v/>
      </c>
      <c r="AH2719" s="27" t="str">
        <f aca="false">IF($W2719=0,"No date",IF($W2719&lt;Validation!$B$3,"Before period",IF($W2719&gt;Validation!$C$3,"After period","In period")))</f>
        <v>No date</v>
      </c>
      <c r="AI2719" s="26" t="str">
        <f aca="false">IF($Y2719="","",TRIM(RIGHT(SUBSTITUTE($Y2719," ",REPT(" ",50)),50)))</f>
        <v/>
      </c>
      <c r="AJ2719" s="27" t="str">
        <f aca="false">IF($A2719="","",IF(NOT(ISERROR(MATCH($A2719,Validation!$A$193:$A$217,0))),"Manual mapping",IF(COUNTIF(Validation!$U$19:$U$178,$Z2719)&gt;0,"Direct",IF(COUNTIF(Validation!$S$19:$S$178,$AI2719)=1,"By surname","Unresolved"))))</f>
        <v/>
      </c>
      <c r="AK2719" s="28" t="str">
        <f aca="false">IF($L2719="","",IF(MATCH($L2719,$L$2:$L$3000,0)&lt;&gt;ROW()-1,"",COUNT($AK$1:$AK2718)+1))</f>
        <v/>
      </c>
      <c r="AL2719" s="28" t="str">
        <f aca="false">IF($G2719="","",IF(MATCH($G2719,$G$2:$G$3000,0)&lt;&gt;ROW()-1,"",COUNT($AL$1:$AL2718)+1))</f>
        <v/>
      </c>
      <c r="AM2719" s="28" t="str">
        <f aca="false">IF($H2719="","",IF(MATCH($H2719,$H$2:$H$3000,0)&lt;&gt;ROW()-1,"",COUNT($AM$1:$AM2718)+1))</f>
        <v/>
      </c>
      <c r="AN2719" s="28" t="str">
        <f aca="false">IF($I2719="","",IF(MATCH($I2719,$I$2:$I$3000,0)&lt;&gt;ROW()-1,"",COUNT($AN$1:$AN2718)+1))</f>
        <v/>
      </c>
      <c r="AO2719" s="28" t="str">
        <f aca="false">IF($Q2719="","",IF(MATCH($Q2719,$Q$2:$Q$3000,0)&lt;&gt;ROW()-1,"",COUNT($AO$1:$AO2718)+1))</f>
        <v/>
      </c>
    </row>
    <row r="2720" customFormat="false" ht="12.75" hidden="false" customHeight="true" outlineLevel="0" collapsed="false">
      <c r="W2720" s="24" t="n">
        <f aca="false">IF($F2720="",0,IFERROR(IF(ISNUMBER($F2720),INT($F2720),DATE(VALUE(MID(SUBSTITUTE(LEFT($F2720,FIND(" ",$F2720&amp;" ")-1),"/",REPT(" ",20)),41,20)),VALUE(LEFT(SUBSTITUTE(LEFT($F2720,FIND(" ",$F2720&amp;" ")-1),"/",REPT(" ",20)),20)),VALUE(MID(SUBSTITUTE(LEFT($F2720,FIND(" ",$F2720&amp;" ")-1),"/",REPT(" ",20)),21,20)))),0))</f>
        <v>0</v>
      </c>
      <c r="X2720" s="25" t="str">
        <f aca="false">IF(ISNUMBER($N2720),$N2720*Validation!$B$5,"")</f>
        <v/>
      </c>
      <c r="Y2720" s="26" t="str">
        <f aca="false">IF($A2720="","",SUBSTITUTE(SUBSTITUTE(SUBSTITUTE(SUBSTITUTE(SUBSTITUTE(SUBSTITUTE(SUBSTITUTE(UPPER(TRIM($A2720)),"Á","A"),"É","E"),"Í","I"),"Ó","O"),"Ú","U"),"Ñ","N"),"Ü","U"))</f>
        <v/>
      </c>
      <c r="Z2720" s="26" t="str">
        <f aca="false">IF($Y2720="","",LEFT($Y2720,1)&amp;" "&amp;TRIM(RIGHT(SUBSTITUTE($Y2720," ",REPT(" ",50)),50)))</f>
        <v/>
      </c>
      <c r="AA2720" s="27" t="str">
        <f aca="false">IF($AF2720="","",IF(COUNTIF(Validation!$U$19:$U$178,$AF2720)&gt;0,"OK","NO MATCH"))</f>
        <v/>
      </c>
      <c r="AB2720" s="27" t="str">
        <f aca="false">IF($W2720=0,"",IF(AND($W2720&gt;=Validation!$B$3,$W2720&lt;=Validation!$C$3),"Yes","No"))</f>
        <v/>
      </c>
      <c r="AC2720" s="26" t="str">
        <f aca="false">IF($A2720="","",$AF2720&amp;"|"&amp;TEXT($W2720,"yyyy-mm-dd")&amp;"|"&amp;$J2720&amp;"|"&amp;$N2720)</f>
        <v/>
      </c>
      <c r="AD2720" s="27" t="str">
        <f aca="false">IF($AC2720="","",IF(COUNTIF($AC$2:$AC$3000,$AC2720)&gt;1,"REVIEW","OK"))</f>
        <v/>
      </c>
      <c r="AE2720" s="27" t="str">
        <f aca="false">IF(OR($W2720=0,$O2720=""),"",IF(IFERROR(IF(ISNUMBER($O2720),INT($O2720),DATE(VALUE(MID(SUBSTITUTE(LEFT($O2720,FIND(" ",$O2720&amp;" ")-1),"/",REPT(" ",20)),41,20)),VALUE(LEFT(SUBSTITUTE(LEFT($O2720,FIND(" ",$O2720&amp;" ")-1),"/",REPT(" ",20)),20)),VALUE(MID(SUBSTITUTE(LEFT($O2720,FIND(" ",$O2720&amp;" ")-1),"/",REPT(" ",20)),21,20)))),0)&gt;$W2720,"Late","Same day"))</f>
        <v/>
      </c>
      <c r="AF2720" s="26" t="str">
        <f aca="false">IF($A2720="","",IFERROR(INDEX(Validation!$C$193:$C$217,MATCH($A2720,Validation!$A$193:$A$217,0)),IF(COUNTIF(Validation!$U$19:$U$178,$Z2720)&gt;0,$Z2720,IF(COUNTIF(Validation!$S$19:$S$178,$AI2720)=1,INDEX(Validation!$U$19:$U$178,MATCH($AI2720,Validation!$S$19:$S$178,0)),$Z2720))))</f>
        <v/>
      </c>
      <c r="AG2720" s="27" t="str">
        <f aca="false">IF(COUNTA($A2720:$U2720)=0,"",IF($A2720="","No name",IF($F2720="","No date",IF($W2720=0,"Date ilegible",IF(NOT(ISNUMBER($N2720)),"Hours no numéricas",IF($AA2720="NO MATCH","Person no identificada","OK"))))))</f>
        <v/>
      </c>
      <c r="AH2720" s="27" t="str">
        <f aca="false">IF($W2720=0,"No date",IF($W2720&lt;Validation!$B$3,"Before period",IF($W2720&gt;Validation!$C$3,"After period","In period")))</f>
        <v>No date</v>
      </c>
      <c r="AI2720" s="26" t="str">
        <f aca="false">IF($Y2720="","",TRIM(RIGHT(SUBSTITUTE($Y2720," ",REPT(" ",50)),50)))</f>
        <v/>
      </c>
      <c r="AJ2720" s="27" t="str">
        <f aca="false">IF($A2720="","",IF(NOT(ISERROR(MATCH($A2720,Validation!$A$193:$A$217,0))),"Manual mapping",IF(COUNTIF(Validation!$U$19:$U$178,$Z2720)&gt;0,"Direct",IF(COUNTIF(Validation!$S$19:$S$178,$AI2720)=1,"By surname","Unresolved"))))</f>
        <v/>
      </c>
      <c r="AK2720" s="28" t="str">
        <f aca="false">IF($L2720="","",IF(MATCH($L2720,$L$2:$L$3000,0)&lt;&gt;ROW()-1,"",COUNT($AK$1:$AK2719)+1))</f>
        <v/>
      </c>
      <c r="AL2720" s="28" t="str">
        <f aca="false">IF($G2720="","",IF(MATCH($G2720,$G$2:$G$3000,0)&lt;&gt;ROW()-1,"",COUNT($AL$1:$AL2719)+1))</f>
        <v/>
      </c>
      <c r="AM2720" s="28" t="str">
        <f aca="false">IF($H2720="","",IF(MATCH($H2720,$H$2:$H$3000,0)&lt;&gt;ROW()-1,"",COUNT($AM$1:$AM2719)+1))</f>
        <v/>
      </c>
      <c r="AN2720" s="28" t="str">
        <f aca="false">IF($I2720="","",IF(MATCH($I2720,$I$2:$I$3000,0)&lt;&gt;ROW()-1,"",COUNT($AN$1:$AN2719)+1))</f>
        <v/>
      </c>
      <c r="AO2720" s="28" t="str">
        <f aca="false">IF($Q2720="","",IF(MATCH($Q2720,$Q$2:$Q$3000,0)&lt;&gt;ROW()-1,"",COUNT($AO$1:$AO2719)+1))</f>
        <v/>
      </c>
    </row>
    <row r="2721" customFormat="false" ht="12.75" hidden="false" customHeight="true" outlineLevel="0" collapsed="false">
      <c r="W2721" s="24" t="n">
        <f aca="false">IF($F2721="",0,IFERROR(IF(ISNUMBER($F2721),INT($F2721),DATE(VALUE(MID(SUBSTITUTE(LEFT($F2721,FIND(" ",$F2721&amp;" ")-1),"/",REPT(" ",20)),41,20)),VALUE(LEFT(SUBSTITUTE(LEFT($F2721,FIND(" ",$F2721&amp;" ")-1),"/",REPT(" ",20)),20)),VALUE(MID(SUBSTITUTE(LEFT($F2721,FIND(" ",$F2721&amp;" ")-1),"/",REPT(" ",20)),21,20)))),0))</f>
        <v>0</v>
      </c>
      <c r="X2721" s="25" t="str">
        <f aca="false">IF(ISNUMBER($N2721),$N2721*Validation!$B$5,"")</f>
        <v/>
      </c>
      <c r="Y2721" s="26" t="str">
        <f aca="false">IF($A2721="","",SUBSTITUTE(SUBSTITUTE(SUBSTITUTE(SUBSTITUTE(SUBSTITUTE(SUBSTITUTE(SUBSTITUTE(UPPER(TRIM($A2721)),"Á","A"),"É","E"),"Í","I"),"Ó","O"),"Ú","U"),"Ñ","N"),"Ü","U"))</f>
        <v/>
      </c>
      <c r="Z2721" s="26" t="str">
        <f aca="false">IF($Y2721="","",LEFT($Y2721,1)&amp;" "&amp;TRIM(RIGHT(SUBSTITUTE($Y2721," ",REPT(" ",50)),50)))</f>
        <v/>
      </c>
      <c r="AA2721" s="27" t="str">
        <f aca="false">IF($AF2721="","",IF(COUNTIF(Validation!$U$19:$U$178,$AF2721)&gt;0,"OK","NO MATCH"))</f>
        <v/>
      </c>
      <c r="AB2721" s="27" t="str">
        <f aca="false">IF($W2721=0,"",IF(AND($W2721&gt;=Validation!$B$3,$W2721&lt;=Validation!$C$3),"Yes","No"))</f>
        <v/>
      </c>
      <c r="AC2721" s="26" t="str">
        <f aca="false">IF($A2721="","",$AF2721&amp;"|"&amp;TEXT($W2721,"yyyy-mm-dd")&amp;"|"&amp;$J2721&amp;"|"&amp;$N2721)</f>
        <v/>
      </c>
      <c r="AD2721" s="27" t="str">
        <f aca="false">IF($AC2721="","",IF(COUNTIF($AC$2:$AC$3000,$AC2721)&gt;1,"REVIEW","OK"))</f>
        <v/>
      </c>
      <c r="AE2721" s="27" t="str">
        <f aca="false">IF(OR($W2721=0,$O2721=""),"",IF(IFERROR(IF(ISNUMBER($O2721),INT($O2721),DATE(VALUE(MID(SUBSTITUTE(LEFT($O2721,FIND(" ",$O2721&amp;" ")-1),"/",REPT(" ",20)),41,20)),VALUE(LEFT(SUBSTITUTE(LEFT($O2721,FIND(" ",$O2721&amp;" ")-1),"/",REPT(" ",20)),20)),VALUE(MID(SUBSTITUTE(LEFT($O2721,FIND(" ",$O2721&amp;" ")-1),"/",REPT(" ",20)),21,20)))),0)&gt;$W2721,"Late","Same day"))</f>
        <v/>
      </c>
      <c r="AF2721" s="26" t="str">
        <f aca="false">IF($A2721="","",IFERROR(INDEX(Validation!$C$193:$C$217,MATCH($A2721,Validation!$A$193:$A$217,0)),IF(COUNTIF(Validation!$U$19:$U$178,$Z2721)&gt;0,$Z2721,IF(COUNTIF(Validation!$S$19:$S$178,$AI2721)=1,INDEX(Validation!$U$19:$U$178,MATCH($AI2721,Validation!$S$19:$S$178,0)),$Z2721))))</f>
        <v/>
      </c>
      <c r="AG2721" s="27" t="str">
        <f aca="false">IF(COUNTA($A2721:$U2721)=0,"",IF($A2721="","No name",IF($F2721="","No date",IF($W2721=0,"Date ilegible",IF(NOT(ISNUMBER($N2721)),"Hours no numéricas",IF($AA2721="NO MATCH","Person no identificada","OK"))))))</f>
        <v/>
      </c>
      <c r="AH2721" s="27" t="str">
        <f aca="false">IF($W2721=0,"No date",IF($W2721&lt;Validation!$B$3,"Before period",IF($W2721&gt;Validation!$C$3,"After period","In period")))</f>
        <v>No date</v>
      </c>
      <c r="AI2721" s="26" t="str">
        <f aca="false">IF($Y2721="","",TRIM(RIGHT(SUBSTITUTE($Y2721," ",REPT(" ",50)),50)))</f>
        <v/>
      </c>
      <c r="AJ2721" s="27" t="str">
        <f aca="false">IF($A2721="","",IF(NOT(ISERROR(MATCH($A2721,Validation!$A$193:$A$217,0))),"Manual mapping",IF(COUNTIF(Validation!$U$19:$U$178,$Z2721)&gt;0,"Direct",IF(COUNTIF(Validation!$S$19:$S$178,$AI2721)=1,"By surname","Unresolved"))))</f>
        <v/>
      </c>
      <c r="AK2721" s="28" t="str">
        <f aca="false">IF($L2721="","",IF(MATCH($L2721,$L$2:$L$3000,0)&lt;&gt;ROW()-1,"",COUNT($AK$1:$AK2720)+1))</f>
        <v/>
      </c>
      <c r="AL2721" s="28" t="str">
        <f aca="false">IF($G2721="","",IF(MATCH($G2721,$G$2:$G$3000,0)&lt;&gt;ROW()-1,"",COUNT($AL$1:$AL2720)+1))</f>
        <v/>
      </c>
      <c r="AM2721" s="28" t="str">
        <f aca="false">IF($H2721="","",IF(MATCH($H2721,$H$2:$H$3000,0)&lt;&gt;ROW()-1,"",COUNT($AM$1:$AM2720)+1))</f>
        <v/>
      </c>
      <c r="AN2721" s="28" t="str">
        <f aca="false">IF($I2721="","",IF(MATCH($I2721,$I$2:$I$3000,0)&lt;&gt;ROW()-1,"",COUNT($AN$1:$AN2720)+1))</f>
        <v/>
      </c>
      <c r="AO2721" s="28" t="str">
        <f aca="false">IF($Q2721="","",IF(MATCH($Q2721,$Q$2:$Q$3000,0)&lt;&gt;ROW()-1,"",COUNT($AO$1:$AO2720)+1))</f>
        <v/>
      </c>
    </row>
    <row r="2722" customFormat="false" ht="12.75" hidden="false" customHeight="true" outlineLevel="0" collapsed="false">
      <c r="W2722" s="24" t="n">
        <f aca="false">IF($F2722="",0,IFERROR(IF(ISNUMBER($F2722),INT($F2722),DATE(VALUE(MID(SUBSTITUTE(LEFT($F2722,FIND(" ",$F2722&amp;" ")-1),"/",REPT(" ",20)),41,20)),VALUE(LEFT(SUBSTITUTE(LEFT($F2722,FIND(" ",$F2722&amp;" ")-1),"/",REPT(" ",20)),20)),VALUE(MID(SUBSTITUTE(LEFT($F2722,FIND(" ",$F2722&amp;" ")-1),"/",REPT(" ",20)),21,20)))),0))</f>
        <v>0</v>
      </c>
      <c r="X2722" s="25" t="str">
        <f aca="false">IF(ISNUMBER($N2722),$N2722*Validation!$B$5,"")</f>
        <v/>
      </c>
      <c r="Y2722" s="26" t="str">
        <f aca="false">IF($A2722="","",SUBSTITUTE(SUBSTITUTE(SUBSTITUTE(SUBSTITUTE(SUBSTITUTE(SUBSTITUTE(SUBSTITUTE(UPPER(TRIM($A2722)),"Á","A"),"É","E"),"Í","I"),"Ó","O"),"Ú","U"),"Ñ","N"),"Ü","U"))</f>
        <v/>
      </c>
      <c r="Z2722" s="26" t="str">
        <f aca="false">IF($Y2722="","",LEFT($Y2722,1)&amp;" "&amp;TRIM(RIGHT(SUBSTITUTE($Y2722," ",REPT(" ",50)),50)))</f>
        <v/>
      </c>
      <c r="AA2722" s="27" t="str">
        <f aca="false">IF($AF2722="","",IF(COUNTIF(Validation!$U$19:$U$178,$AF2722)&gt;0,"OK","NO MATCH"))</f>
        <v/>
      </c>
      <c r="AB2722" s="27" t="str">
        <f aca="false">IF($W2722=0,"",IF(AND($W2722&gt;=Validation!$B$3,$W2722&lt;=Validation!$C$3),"Yes","No"))</f>
        <v/>
      </c>
      <c r="AC2722" s="26" t="str">
        <f aca="false">IF($A2722="","",$AF2722&amp;"|"&amp;TEXT($W2722,"yyyy-mm-dd")&amp;"|"&amp;$J2722&amp;"|"&amp;$N2722)</f>
        <v/>
      </c>
      <c r="AD2722" s="27" t="str">
        <f aca="false">IF($AC2722="","",IF(COUNTIF($AC$2:$AC$3000,$AC2722)&gt;1,"REVIEW","OK"))</f>
        <v/>
      </c>
      <c r="AE2722" s="27" t="str">
        <f aca="false">IF(OR($W2722=0,$O2722=""),"",IF(IFERROR(IF(ISNUMBER($O2722),INT($O2722),DATE(VALUE(MID(SUBSTITUTE(LEFT($O2722,FIND(" ",$O2722&amp;" ")-1),"/",REPT(" ",20)),41,20)),VALUE(LEFT(SUBSTITUTE(LEFT($O2722,FIND(" ",$O2722&amp;" ")-1),"/",REPT(" ",20)),20)),VALUE(MID(SUBSTITUTE(LEFT($O2722,FIND(" ",$O2722&amp;" ")-1),"/",REPT(" ",20)),21,20)))),0)&gt;$W2722,"Late","Same day"))</f>
        <v/>
      </c>
      <c r="AF2722" s="26" t="str">
        <f aca="false">IF($A2722="","",IFERROR(INDEX(Validation!$C$193:$C$217,MATCH($A2722,Validation!$A$193:$A$217,0)),IF(COUNTIF(Validation!$U$19:$U$178,$Z2722)&gt;0,$Z2722,IF(COUNTIF(Validation!$S$19:$S$178,$AI2722)=1,INDEX(Validation!$U$19:$U$178,MATCH($AI2722,Validation!$S$19:$S$178,0)),$Z2722))))</f>
        <v/>
      </c>
      <c r="AG2722" s="27" t="str">
        <f aca="false">IF(COUNTA($A2722:$U2722)=0,"",IF($A2722="","No name",IF($F2722="","No date",IF($W2722=0,"Date ilegible",IF(NOT(ISNUMBER($N2722)),"Hours no numéricas",IF($AA2722="NO MATCH","Person no identificada","OK"))))))</f>
        <v/>
      </c>
      <c r="AH2722" s="27" t="str">
        <f aca="false">IF($W2722=0,"No date",IF($W2722&lt;Validation!$B$3,"Before period",IF($W2722&gt;Validation!$C$3,"After period","In period")))</f>
        <v>No date</v>
      </c>
      <c r="AI2722" s="26" t="str">
        <f aca="false">IF($Y2722="","",TRIM(RIGHT(SUBSTITUTE($Y2722," ",REPT(" ",50)),50)))</f>
        <v/>
      </c>
      <c r="AJ2722" s="27" t="str">
        <f aca="false">IF($A2722="","",IF(NOT(ISERROR(MATCH($A2722,Validation!$A$193:$A$217,0))),"Manual mapping",IF(COUNTIF(Validation!$U$19:$U$178,$Z2722)&gt;0,"Direct",IF(COUNTIF(Validation!$S$19:$S$178,$AI2722)=1,"By surname","Unresolved"))))</f>
        <v/>
      </c>
      <c r="AK2722" s="28" t="str">
        <f aca="false">IF($L2722="","",IF(MATCH($L2722,$L$2:$L$3000,0)&lt;&gt;ROW()-1,"",COUNT($AK$1:$AK2721)+1))</f>
        <v/>
      </c>
      <c r="AL2722" s="28" t="str">
        <f aca="false">IF($G2722="","",IF(MATCH($G2722,$G$2:$G$3000,0)&lt;&gt;ROW()-1,"",COUNT($AL$1:$AL2721)+1))</f>
        <v/>
      </c>
      <c r="AM2722" s="28" t="str">
        <f aca="false">IF($H2722="","",IF(MATCH($H2722,$H$2:$H$3000,0)&lt;&gt;ROW()-1,"",COUNT($AM$1:$AM2721)+1))</f>
        <v/>
      </c>
      <c r="AN2722" s="28" t="str">
        <f aca="false">IF($I2722="","",IF(MATCH($I2722,$I$2:$I$3000,0)&lt;&gt;ROW()-1,"",COUNT($AN$1:$AN2721)+1))</f>
        <v/>
      </c>
      <c r="AO2722" s="28" t="str">
        <f aca="false">IF($Q2722="","",IF(MATCH($Q2722,$Q$2:$Q$3000,0)&lt;&gt;ROW()-1,"",COUNT($AO$1:$AO2721)+1))</f>
        <v/>
      </c>
    </row>
    <row r="2723" customFormat="false" ht="12.75" hidden="false" customHeight="true" outlineLevel="0" collapsed="false">
      <c r="W2723" s="24" t="n">
        <f aca="false">IF($F2723="",0,IFERROR(IF(ISNUMBER($F2723),INT($F2723),DATE(VALUE(MID(SUBSTITUTE(LEFT($F2723,FIND(" ",$F2723&amp;" ")-1),"/",REPT(" ",20)),41,20)),VALUE(LEFT(SUBSTITUTE(LEFT($F2723,FIND(" ",$F2723&amp;" ")-1),"/",REPT(" ",20)),20)),VALUE(MID(SUBSTITUTE(LEFT($F2723,FIND(" ",$F2723&amp;" ")-1),"/",REPT(" ",20)),21,20)))),0))</f>
        <v>0</v>
      </c>
      <c r="X2723" s="25" t="str">
        <f aca="false">IF(ISNUMBER($N2723),$N2723*Validation!$B$5,"")</f>
        <v/>
      </c>
      <c r="Y2723" s="26" t="str">
        <f aca="false">IF($A2723="","",SUBSTITUTE(SUBSTITUTE(SUBSTITUTE(SUBSTITUTE(SUBSTITUTE(SUBSTITUTE(SUBSTITUTE(UPPER(TRIM($A2723)),"Á","A"),"É","E"),"Í","I"),"Ó","O"),"Ú","U"),"Ñ","N"),"Ü","U"))</f>
        <v/>
      </c>
      <c r="Z2723" s="26" t="str">
        <f aca="false">IF($Y2723="","",LEFT($Y2723,1)&amp;" "&amp;TRIM(RIGHT(SUBSTITUTE($Y2723," ",REPT(" ",50)),50)))</f>
        <v/>
      </c>
      <c r="AA2723" s="27" t="str">
        <f aca="false">IF($AF2723="","",IF(COUNTIF(Validation!$U$19:$U$178,$AF2723)&gt;0,"OK","NO MATCH"))</f>
        <v/>
      </c>
      <c r="AB2723" s="27" t="str">
        <f aca="false">IF($W2723=0,"",IF(AND($W2723&gt;=Validation!$B$3,$W2723&lt;=Validation!$C$3),"Yes","No"))</f>
        <v/>
      </c>
      <c r="AC2723" s="26" t="str">
        <f aca="false">IF($A2723="","",$AF2723&amp;"|"&amp;TEXT($W2723,"yyyy-mm-dd")&amp;"|"&amp;$J2723&amp;"|"&amp;$N2723)</f>
        <v/>
      </c>
      <c r="AD2723" s="27" t="str">
        <f aca="false">IF($AC2723="","",IF(COUNTIF($AC$2:$AC$3000,$AC2723)&gt;1,"REVIEW","OK"))</f>
        <v/>
      </c>
      <c r="AE2723" s="27" t="str">
        <f aca="false">IF(OR($W2723=0,$O2723=""),"",IF(IFERROR(IF(ISNUMBER($O2723),INT($O2723),DATE(VALUE(MID(SUBSTITUTE(LEFT($O2723,FIND(" ",$O2723&amp;" ")-1),"/",REPT(" ",20)),41,20)),VALUE(LEFT(SUBSTITUTE(LEFT($O2723,FIND(" ",$O2723&amp;" ")-1),"/",REPT(" ",20)),20)),VALUE(MID(SUBSTITUTE(LEFT($O2723,FIND(" ",$O2723&amp;" ")-1),"/",REPT(" ",20)),21,20)))),0)&gt;$W2723,"Late","Same day"))</f>
        <v/>
      </c>
      <c r="AF2723" s="26" t="str">
        <f aca="false">IF($A2723="","",IFERROR(INDEX(Validation!$C$193:$C$217,MATCH($A2723,Validation!$A$193:$A$217,0)),IF(COUNTIF(Validation!$U$19:$U$178,$Z2723)&gt;0,$Z2723,IF(COUNTIF(Validation!$S$19:$S$178,$AI2723)=1,INDEX(Validation!$U$19:$U$178,MATCH($AI2723,Validation!$S$19:$S$178,0)),$Z2723))))</f>
        <v/>
      </c>
      <c r="AG2723" s="27" t="str">
        <f aca="false">IF(COUNTA($A2723:$U2723)=0,"",IF($A2723="","No name",IF($F2723="","No date",IF($W2723=0,"Date ilegible",IF(NOT(ISNUMBER($N2723)),"Hours no numéricas",IF($AA2723="NO MATCH","Person no identificada","OK"))))))</f>
        <v/>
      </c>
      <c r="AH2723" s="27" t="str">
        <f aca="false">IF($W2723=0,"No date",IF($W2723&lt;Validation!$B$3,"Before period",IF($W2723&gt;Validation!$C$3,"After period","In period")))</f>
        <v>No date</v>
      </c>
      <c r="AI2723" s="26" t="str">
        <f aca="false">IF($Y2723="","",TRIM(RIGHT(SUBSTITUTE($Y2723," ",REPT(" ",50)),50)))</f>
        <v/>
      </c>
      <c r="AJ2723" s="27" t="str">
        <f aca="false">IF($A2723="","",IF(NOT(ISERROR(MATCH($A2723,Validation!$A$193:$A$217,0))),"Manual mapping",IF(COUNTIF(Validation!$U$19:$U$178,$Z2723)&gt;0,"Direct",IF(COUNTIF(Validation!$S$19:$S$178,$AI2723)=1,"By surname","Unresolved"))))</f>
        <v/>
      </c>
      <c r="AK2723" s="28" t="str">
        <f aca="false">IF($L2723="","",IF(MATCH($L2723,$L$2:$L$3000,0)&lt;&gt;ROW()-1,"",COUNT($AK$1:$AK2722)+1))</f>
        <v/>
      </c>
      <c r="AL2723" s="28" t="str">
        <f aca="false">IF($G2723="","",IF(MATCH($G2723,$G$2:$G$3000,0)&lt;&gt;ROW()-1,"",COUNT($AL$1:$AL2722)+1))</f>
        <v/>
      </c>
      <c r="AM2723" s="28" t="str">
        <f aca="false">IF($H2723="","",IF(MATCH($H2723,$H$2:$H$3000,0)&lt;&gt;ROW()-1,"",COUNT($AM$1:$AM2722)+1))</f>
        <v/>
      </c>
      <c r="AN2723" s="28" t="str">
        <f aca="false">IF($I2723="","",IF(MATCH($I2723,$I$2:$I$3000,0)&lt;&gt;ROW()-1,"",COUNT($AN$1:$AN2722)+1))</f>
        <v/>
      </c>
      <c r="AO2723" s="28" t="str">
        <f aca="false">IF($Q2723="","",IF(MATCH($Q2723,$Q$2:$Q$3000,0)&lt;&gt;ROW()-1,"",COUNT($AO$1:$AO2722)+1))</f>
        <v/>
      </c>
    </row>
    <row r="2724" customFormat="false" ht="12.75" hidden="false" customHeight="true" outlineLevel="0" collapsed="false">
      <c r="W2724" s="24" t="n">
        <f aca="false">IF($F2724="",0,IFERROR(IF(ISNUMBER($F2724),INT($F2724),DATE(VALUE(MID(SUBSTITUTE(LEFT($F2724,FIND(" ",$F2724&amp;" ")-1),"/",REPT(" ",20)),41,20)),VALUE(LEFT(SUBSTITUTE(LEFT($F2724,FIND(" ",$F2724&amp;" ")-1),"/",REPT(" ",20)),20)),VALUE(MID(SUBSTITUTE(LEFT($F2724,FIND(" ",$F2724&amp;" ")-1),"/",REPT(" ",20)),21,20)))),0))</f>
        <v>0</v>
      </c>
      <c r="X2724" s="25" t="str">
        <f aca="false">IF(ISNUMBER($N2724),$N2724*Validation!$B$5,"")</f>
        <v/>
      </c>
      <c r="Y2724" s="26" t="str">
        <f aca="false">IF($A2724="","",SUBSTITUTE(SUBSTITUTE(SUBSTITUTE(SUBSTITUTE(SUBSTITUTE(SUBSTITUTE(SUBSTITUTE(UPPER(TRIM($A2724)),"Á","A"),"É","E"),"Í","I"),"Ó","O"),"Ú","U"),"Ñ","N"),"Ü","U"))</f>
        <v/>
      </c>
      <c r="Z2724" s="26" t="str">
        <f aca="false">IF($Y2724="","",LEFT($Y2724,1)&amp;" "&amp;TRIM(RIGHT(SUBSTITUTE($Y2724," ",REPT(" ",50)),50)))</f>
        <v/>
      </c>
      <c r="AA2724" s="27" t="str">
        <f aca="false">IF($AF2724="","",IF(COUNTIF(Validation!$U$19:$U$178,$AF2724)&gt;0,"OK","NO MATCH"))</f>
        <v/>
      </c>
      <c r="AB2724" s="27" t="str">
        <f aca="false">IF($W2724=0,"",IF(AND($W2724&gt;=Validation!$B$3,$W2724&lt;=Validation!$C$3),"Yes","No"))</f>
        <v/>
      </c>
      <c r="AC2724" s="26" t="str">
        <f aca="false">IF($A2724="","",$AF2724&amp;"|"&amp;TEXT($W2724,"yyyy-mm-dd")&amp;"|"&amp;$J2724&amp;"|"&amp;$N2724)</f>
        <v/>
      </c>
      <c r="AD2724" s="27" t="str">
        <f aca="false">IF($AC2724="","",IF(COUNTIF($AC$2:$AC$3000,$AC2724)&gt;1,"REVIEW","OK"))</f>
        <v/>
      </c>
      <c r="AE2724" s="27" t="str">
        <f aca="false">IF(OR($W2724=0,$O2724=""),"",IF(IFERROR(IF(ISNUMBER($O2724),INT($O2724),DATE(VALUE(MID(SUBSTITUTE(LEFT($O2724,FIND(" ",$O2724&amp;" ")-1),"/",REPT(" ",20)),41,20)),VALUE(LEFT(SUBSTITUTE(LEFT($O2724,FIND(" ",$O2724&amp;" ")-1),"/",REPT(" ",20)),20)),VALUE(MID(SUBSTITUTE(LEFT($O2724,FIND(" ",$O2724&amp;" ")-1),"/",REPT(" ",20)),21,20)))),0)&gt;$W2724,"Late","Same day"))</f>
        <v/>
      </c>
      <c r="AF2724" s="26" t="str">
        <f aca="false">IF($A2724="","",IFERROR(INDEX(Validation!$C$193:$C$217,MATCH($A2724,Validation!$A$193:$A$217,0)),IF(COUNTIF(Validation!$U$19:$U$178,$Z2724)&gt;0,$Z2724,IF(COUNTIF(Validation!$S$19:$S$178,$AI2724)=1,INDEX(Validation!$U$19:$U$178,MATCH($AI2724,Validation!$S$19:$S$178,0)),$Z2724))))</f>
        <v/>
      </c>
      <c r="AG2724" s="27" t="str">
        <f aca="false">IF(COUNTA($A2724:$U2724)=0,"",IF($A2724="","No name",IF($F2724="","No date",IF($W2724=0,"Date ilegible",IF(NOT(ISNUMBER($N2724)),"Hours no numéricas",IF($AA2724="NO MATCH","Person no identificada","OK"))))))</f>
        <v/>
      </c>
      <c r="AH2724" s="27" t="str">
        <f aca="false">IF($W2724=0,"No date",IF($W2724&lt;Validation!$B$3,"Before period",IF($W2724&gt;Validation!$C$3,"After period","In period")))</f>
        <v>No date</v>
      </c>
      <c r="AI2724" s="26" t="str">
        <f aca="false">IF($Y2724="","",TRIM(RIGHT(SUBSTITUTE($Y2724," ",REPT(" ",50)),50)))</f>
        <v/>
      </c>
      <c r="AJ2724" s="27" t="str">
        <f aca="false">IF($A2724="","",IF(NOT(ISERROR(MATCH($A2724,Validation!$A$193:$A$217,0))),"Manual mapping",IF(COUNTIF(Validation!$U$19:$U$178,$Z2724)&gt;0,"Direct",IF(COUNTIF(Validation!$S$19:$S$178,$AI2724)=1,"By surname","Unresolved"))))</f>
        <v/>
      </c>
      <c r="AK2724" s="28" t="str">
        <f aca="false">IF($L2724="","",IF(MATCH($L2724,$L$2:$L$3000,0)&lt;&gt;ROW()-1,"",COUNT($AK$1:$AK2723)+1))</f>
        <v/>
      </c>
      <c r="AL2724" s="28" t="str">
        <f aca="false">IF($G2724="","",IF(MATCH($G2724,$G$2:$G$3000,0)&lt;&gt;ROW()-1,"",COUNT($AL$1:$AL2723)+1))</f>
        <v/>
      </c>
      <c r="AM2724" s="28" t="str">
        <f aca="false">IF($H2724="","",IF(MATCH($H2724,$H$2:$H$3000,0)&lt;&gt;ROW()-1,"",COUNT($AM$1:$AM2723)+1))</f>
        <v/>
      </c>
      <c r="AN2724" s="28" t="str">
        <f aca="false">IF($I2724="","",IF(MATCH($I2724,$I$2:$I$3000,0)&lt;&gt;ROW()-1,"",COUNT($AN$1:$AN2723)+1))</f>
        <v/>
      </c>
      <c r="AO2724" s="28" t="str">
        <f aca="false">IF($Q2724="","",IF(MATCH($Q2724,$Q$2:$Q$3000,0)&lt;&gt;ROW()-1,"",COUNT($AO$1:$AO2723)+1))</f>
        <v/>
      </c>
    </row>
    <row r="2725" customFormat="false" ht="12.75" hidden="false" customHeight="true" outlineLevel="0" collapsed="false">
      <c r="W2725" s="24" t="n">
        <f aca="false">IF($F2725="",0,IFERROR(IF(ISNUMBER($F2725),INT($F2725),DATE(VALUE(MID(SUBSTITUTE(LEFT($F2725,FIND(" ",$F2725&amp;" ")-1),"/",REPT(" ",20)),41,20)),VALUE(LEFT(SUBSTITUTE(LEFT($F2725,FIND(" ",$F2725&amp;" ")-1),"/",REPT(" ",20)),20)),VALUE(MID(SUBSTITUTE(LEFT($F2725,FIND(" ",$F2725&amp;" ")-1),"/",REPT(" ",20)),21,20)))),0))</f>
        <v>0</v>
      </c>
      <c r="X2725" s="25" t="str">
        <f aca="false">IF(ISNUMBER($N2725),$N2725*Validation!$B$5,"")</f>
        <v/>
      </c>
      <c r="Y2725" s="26" t="str">
        <f aca="false">IF($A2725="","",SUBSTITUTE(SUBSTITUTE(SUBSTITUTE(SUBSTITUTE(SUBSTITUTE(SUBSTITUTE(SUBSTITUTE(UPPER(TRIM($A2725)),"Á","A"),"É","E"),"Í","I"),"Ó","O"),"Ú","U"),"Ñ","N"),"Ü","U"))</f>
        <v/>
      </c>
      <c r="Z2725" s="26" t="str">
        <f aca="false">IF($Y2725="","",LEFT($Y2725,1)&amp;" "&amp;TRIM(RIGHT(SUBSTITUTE($Y2725," ",REPT(" ",50)),50)))</f>
        <v/>
      </c>
      <c r="AA2725" s="27" t="str">
        <f aca="false">IF($AF2725="","",IF(COUNTIF(Validation!$U$19:$U$178,$AF2725)&gt;0,"OK","NO MATCH"))</f>
        <v/>
      </c>
      <c r="AB2725" s="27" t="str">
        <f aca="false">IF($W2725=0,"",IF(AND($W2725&gt;=Validation!$B$3,$W2725&lt;=Validation!$C$3),"Yes","No"))</f>
        <v/>
      </c>
      <c r="AC2725" s="26" t="str">
        <f aca="false">IF($A2725="","",$AF2725&amp;"|"&amp;TEXT($W2725,"yyyy-mm-dd")&amp;"|"&amp;$J2725&amp;"|"&amp;$N2725)</f>
        <v/>
      </c>
      <c r="AD2725" s="27" t="str">
        <f aca="false">IF($AC2725="","",IF(COUNTIF($AC$2:$AC$3000,$AC2725)&gt;1,"REVIEW","OK"))</f>
        <v/>
      </c>
      <c r="AE2725" s="27" t="str">
        <f aca="false">IF(OR($W2725=0,$O2725=""),"",IF(IFERROR(IF(ISNUMBER($O2725),INT($O2725),DATE(VALUE(MID(SUBSTITUTE(LEFT($O2725,FIND(" ",$O2725&amp;" ")-1),"/",REPT(" ",20)),41,20)),VALUE(LEFT(SUBSTITUTE(LEFT($O2725,FIND(" ",$O2725&amp;" ")-1),"/",REPT(" ",20)),20)),VALUE(MID(SUBSTITUTE(LEFT($O2725,FIND(" ",$O2725&amp;" ")-1),"/",REPT(" ",20)),21,20)))),0)&gt;$W2725,"Late","Same day"))</f>
        <v/>
      </c>
      <c r="AF2725" s="26" t="str">
        <f aca="false">IF($A2725="","",IFERROR(INDEX(Validation!$C$193:$C$217,MATCH($A2725,Validation!$A$193:$A$217,0)),IF(COUNTIF(Validation!$U$19:$U$178,$Z2725)&gt;0,$Z2725,IF(COUNTIF(Validation!$S$19:$S$178,$AI2725)=1,INDEX(Validation!$U$19:$U$178,MATCH($AI2725,Validation!$S$19:$S$178,0)),$Z2725))))</f>
        <v/>
      </c>
      <c r="AG2725" s="27" t="str">
        <f aca="false">IF(COUNTA($A2725:$U2725)=0,"",IF($A2725="","No name",IF($F2725="","No date",IF($W2725=0,"Date ilegible",IF(NOT(ISNUMBER($N2725)),"Hours no numéricas",IF($AA2725="NO MATCH","Person no identificada","OK"))))))</f>
        <v/>
      </c>
      <c r="AH2725" s="27" t="str">
        <f aca="false">IF($W2725=0,"No date",IF($W2725&lt;Validation!$B$3,"Before period",IF($W2725&gt;Validation!$C$3,"After period","In period")))</f>
        <v>No date</v>
      </c>
      <c r="AI2725" s="26" t="str">
        <f aca="false">IF($Y2725="","",TRIM(RIGHT(SUBSTITUTE($Y2725," ",REPT(" ",50)),50)))</f>
        <v/>
      </c>
      <c r="AJ2725" s="27" t="str">
        <f aca="false">IF($A2725="","",IF(NOT(ISERROR(MATCH($A2725,Validation!$A$193:$A$217,0))),"Manual mapping",IF(COUNTIF(Validation!$U$19:$U$178,$Z2725)&gt;0,"Direct",IF(COUNTIF(Validation!$S$19:$S$178,$AI2725)=1,"By surname","Unresolved"))))</f>
        <v/>
      </c>
      <c r="AK2725" s="28" t="str">
        <f aca="false">IF($L2725="","",IF(MATCH($L2725,$L$2:$L$3000,0)&lt;&gt;ROW()-1,"",COUNT($AK$1:$AK2724)+1))</f>
        <v/>
      </c>
      <c r="AL2725" s="28" t="str">
        <f aca="false">IF($G2725="","",IF(MATCH($G2725,$G$2:$G$3000,0)&lt;&gt;ROW()-1,"",COUNT($AL$1:$AL2724)+1))</f>
        <v/>
      </c>
      <c r="AM2725" s="28" t="str">
        <f aca="false">IF($H2725="","",IF(MATCH($H2725,$H$2:$H$3000,0)&lt;&gt;ROW()-1,"",COUNT($AM$1:$AM2724)+1))</f>
        <v/>
      </c>
      <c r="AN2725" s="28" t="str">
        <f aca="false">IF($I2725="","",IF(MATCH($I2725,$I$2:$I$3000,0)&lt;&gt;ROW()-1,"",COUNT($AN$1:$AN2724)+1))</f>
        <v/>
      </c>
      <c r="AO2725" s="28" t="str">
        <f aca="false">IF($Q2725="","",IF(MATCH($Q2725,$Q$2:$Q$3000,0)&lt;&gt;ROW()-1,"",COUNT($AO$1:$AO2724)+1))</f>
        <v/>
      </c>
    </row>
    <row r="2726" customFormat="false" ht="12.75" hidden="false" customHeight="true" outlineLevel="0" collapsed="false">
      <c r="W2726" s="24" t="n">
        <f aca="false">IF($F2726="",0,IFERROR(IF(ISNUMBER($F2726),INT($F2726),DATE(VALUE(MID(SUBSTITUTE(LEFT($F2726,FIND(" ",$F2726&amp;" ")-1),"/",REPT(" ",20)),41,20)),VALUE(LEFT(SUBSTITUTE(LEFT($F2726,FIND(" ",$F2726&amp;" ")-1),"/",REPT(" ",20)),20)),VALUE(MID(SUBSTITUTE(LEFT($F2726,FIND(" ",$F2726&amp;" ")-1),"/",REPT(" ",20)),21,20)))),0))</f>
        <v>0</v>
      </c>
      <c r="X2726" s="25" t="str">
        <f aca="false">IF(ISNUMBER($N2726),$N2726*Validation!$B$5,"")</f>
        <v/>
      </c>
      <c r="Y2726" s="26" t="str">
        <f aca="false">IF($A2726="","",SUBSTITUTE(SUBSTITUTE(SUBSTITUTE(SUBSTITUTE(SUBSTITUTE(SUBSTITUTE(SUBSTITUTE(UPPER(TRIM($A2726)),"Á","A"),"É","E"),"Í","I"),"Ó","O"),"Ú","U"),"Ñ","N"),"Ü","U"))</f>
        <v/>
      </c>
      <c r="Z2726" s="26" t="str">
        <f aca="false">IF($Y2726="","",LEFT($Y2726,1)&amp;" "&amp;TRIM(RIGHT(SUBSTITUTE($Y2726," ",REPT(" ",50)),50)))</f>
        <v/>
      </c>
      <c r="AA2726" s="27" t="str">
        <f aca="false">IF($AF2726="","",IF(COUNTIF(Validation!$U$19:$U$178,$AF2726)&gt;0,"OK","NO MATCH"))</f>
        <v/>
      </c>
      <c r="AB2726" s="27" t="str">
        <f aca="false">IF($W2726=0,"",IF(AND($W2726&gt;=Validation!$B$3,$W2726&lt;=Validation!$C$3),"Yes","No"))</f>
        <v/>
      </c>
      <c r="AC2726" s="26" t="str">
        <f aca="false">IF($A2726="","",$AF2726&amp;"|"&amp;TEXT($W2726,"yyyy-mm-dd")&amp;"|"&amp;$J2726&amp;"|"&amp;$N2726)</f>
        <v/>
      </c>
      <c r="AD2726" s="27" t="str">
        <f aca="false">IF($AC2726="","",IF(COUNTIF($AC$2:$AC$3000,$AC2726)&gt;1,"REVIEW","OK"))</f>
        <v/>
      </c>
      <c r="AE2726" s="27" t="str">
        <f aca="false">IF(OR($W2726=0,$O2726=""),"",IF(IFERROR(IF(ISNUMBER($O2726),INT($O2726),DATE(VALUE(MID(SUBSTITUTE(LEFT($O2726,FIND(" ",$O2726&amp;" ")-1),"/",REPT(" ",20)),41,20)),VALUE(LEFT(SUBSTITUTE(LEFT($O2726,FIND(" ",$O2726&amp;" ")-1),"/",REPT(" ",20)),20)),VALUE(MID(SUBSTITUTE(LEFT($O2726,FIND(" ",$O2726&amp;" ")-1),"/",REPT(" ",20)),21,20)))),0)&gt;$W2726,"Late","Same day"))</f>
        <v/>
      </c>
      <c r="AF2726" s="26" t="str">
        <f aca="false">IF($A2726="","",IFERROR(INDEX(Validation!$C$193:$C$217,MATCH($A2726,Validation!$A$193:$A$217,0)),IF(COUNTIF(Validation!$U$19:$U$178,$Z2726)&gt;0,$Z2726,IF(COUNTIF(Validation!$S$19:$S$178,$AI2726)=1,INDEX(Validation!$U$19:$U$178,MATCH($AI2726,Validation!$S$19:$S$178,0)),$Z2726))))</f>
        <v/>
      </c>
      <c r="AG2726" s="27" t="str">
        <f aca="false">IF(COUNTA($A2726:$U2726)=0,"",IF($A2726="","No name",IF($F2726="","No date",IF($W2726=0,"Date ilegible",IF(NOT(ISNUMBER($N2726)),"Hours no numéricas",IF($AA2726="NO MATCH","Person no identificada","OK"))))))</f>
        <v/>
      </c>
      <c r="AH2726" s="27" t="str">
        <f aca="false">IF($W2726=0,"No date",IF($W2726&lt;Validation!$B$3,"Before period",IF($W2726&gt;Validation!$C$3,"After period","In period")))</f>
        <v>No date</v>
      </c>
      <c r="AI2726" s="26" t="str">
        <f aca="false">IF($Y2726="","",TRIM(RIGHT(SUBSTITUTE($Y2726," ",REPT(" ",50)),50)))</f>
        <v/>
      </c>
      <c r="AJ2726" s="27" t="str">
        <f aca="false">IF($A2726="","",IF(NOT(ISERROR(MATCH($A2726,Validation!$A$193:$A$217,0))),"Manual mapping",IF(COUNTIF(Validation!$U$19:$U$178,$Z2726)&gt;0,"Direct",IF(COUNTIF(Validation!$S$19:$S$178,$AI2726)=1,"By surname","Unresolved"))))</f>
        <v/>
      </c>
      <c r="AK2726" s="28" t="str">
        <f aca="false">IF($L2726="","",IF(MATCH($L2726,$L$2:$L$3000,0)&lt;&gt;ROW()-1,"",COUNT($AK$1:$AK2725)+1))</f>
        <v/>
      </c>
      <c r="AL2726" s="28" t="str">
        <f aca="false">IF($G2726="","",IF(MATCH($G2726,$G$2:$G$3000,0)&lt;&gt;ROW()-1,"",COUNT($AL$1:$AL2725)+1))</f>
        <v/>
      </c>
      <c r="AM2726" s="28" t="str">
        <f aca="false">IF($H2726="","",IF(MATCH($H2726,$H$2:$H$3000,0)&lt;&gt;ROW()-1,"",COUNT($AM$1:$AM2725)+1))</f>
        <v/>
      </c>
      <c r="AN2726" s="28" t="str">
        <f aca="false">IF($I2726="","",IF(MATCH($I2726,$I$2:$I$3000,0)&lt;&gt;ROW()-1,"",COUNT($AN$1:$AN2725)+1))</f>
        <v/>
      </c>
      <c r="AO2726" s="28" t="str">
        <f aca="false">IF($Q2726="","",IF(MATCH($Q2726,$Q$2:$Q$3000,0)&lt;&gt;ROW()-1,"",COUNT($AO$1:$AO2725)+1))</f>
        <v/>
      </c>
    </row>
    <row r="2727" customFormat="false" ht="12.75" hidden="false" customHeight="true" outlineLevel="0" collapsed="false">
      <c r="W2727" s="24" t="n">
        <f aca="false">IF($F2727="",0,IFERROR(IF(ISNUMBER($F2727),INT($F2727),DATE(VALUE(MID(SUBSTITUTE(LEFT($F2727,FIND(" ",$F2727&amp;" ")-1),"/",REPT(" ",20)),41,20)),VALUE(LEFT(SUBSTITUTE(LEFT($F2727,FIND(" ",$F2727&amp;" ")-1),"/",REPT(" ",20)),20)),VALUE(MID(SUBSTITUTE(LEFT($F2727,FIND(" ",$F2727&amp;" ")-1),"/",REPT(" ",20)),21,20)))),0))</f>
        <v>0</v>
      </c>
      <c r="X2727" s="25" t="str">
        <f aca="false">IF(ISNUMBER($N2727),$N2727*Validation!$B$5,"")</f>
        <v/>
      </c>
      <c r="Y2727" s="26" t="str">
        <f aca="false">IF($A2727="","",SUBSTITUTE(SUBSTITUTE(SUBSTITUTE(SUBSTITUTE(SUBSTITUTE(SUBSTITUTE(SUBSTITUTE(UPPER(TRIM($A2727)),"Á","A"),"É","E"),"Í","I"),"Ó","O"),"Ú","U"),"Ñ","N"),"Ü","U"))</f>
        <v/>
      </c>
      <c r="Z2727" s="26" t="str">
        <f aca="false">IF($Y2727="","",LEFT($Y2727,1)&amp;" "&amp;TRIM(RIGHT(SUBSTITUTE($Y2727," ",REPT(" ",50)),50)))</f>
        <v/>
      </c>
      <c r="AA2727" s="27" t="str">
        <f aca="false">IF($AF2727="","",IF(COUNTIF(Validation!$U$19:$U$178,$AF2727)&gt;0,"OK","NO MATCH"))</f>
        <v/>
      </c>
      <c r="AB2727" s="27" t="str">
        <f aca="false">IF($W2727=0,"",IF(AND($W2727&gt;=Validation!$B$3,$W2727&lt;=Validation!$C$3),"Yes","No"))</f>
        <v/>
      </c>
      <c r="AC2727" s="26" t="str">
        <f aca="false">IF($A2727="","",$AF2727&amp;"|"&amp;TEXT($W2727,"yyyy-mm-dd")&amp;"|"&amp;$J2727&amp;"|"&amp;$N2727)</f>
        <v/>
      </c>
      <c r="AD2727" s="27" t="str">
        <f aca="false">IF($AC2727="","",IF(COUNTIF($AC$2:$AC$3000,$AC2727)&gt;1,"REVIEW","OK"))</f>
        <v/>
      </c>
      <c r="AE2727" s="27" t="str">
        <f aca="false">IF(OR($W2727=0,$O2727=""),"",IF(IFERROR(IF(ISNUMBER($O2727),INT($O2727),DATE(VALUE(MID(SUBSTITUTE(LEFT($O2727,FIND(" ",$O2727&amp;" ")-1),"/",REPT(" ",20)),41,20)),VALUE(LEFT(SUBSTITUTE(LEFT($O2727,FIND(" ",$O2727&amp;" ")-1),"/",REPT(" ",20)),20)),VALUE(MID(SUBSTITUTE(LEFT($O2727,FIND(" ",$O2727&amp;" ")-1),"/",REPT(" ",20)),21,20)))),0)&gt;$W2727,"Late","Same day"))</f>
        <v/>
      </c>
      <c r="AF2727" s="26" t="str">
        <f aca="false">IF($A2727="","",IFERROR(INDEX(Validation!$C$193:$C$217,MATCH($A2727,Validation!$A$193:$A$217,0)),IF(COUNTIF(Validation!$U$19:$U$178,$Z2727)&gt;0,$Z2727,IF(COUNTIF(Validation!$S$19:$S$178,$AI2727)=1,INDEX(Validation!$U$19:$U$178,MATCH($AI2727,Validation!$S$19:$S$178,0)),$Z2727))))</f>
        <v/>
      </c>
      <c r="AG2727" s="27" t="str">
        <f aca="false">IF(COUNTA($A2727:$U2727)=0,"",IF($A2727="","No name",IF($F2727="","No date",IF($W2727=0,"Date ilegible",IF(NOT(ISNUMBER($N2727)),"Hours no numéricas",IF($AA2727="NO MATCH","Person no identificada","OK"))))))</f>
        <v/>
      </c>
      <c r="AH2727" s="27" t="str">
        <f aca="false">IF($W2727=0,"No date",IF($W2727&lt;Validation!$B$3,"Before period",IF($W2727&gt;Validation!$C$3,"After period","In period")))</f>
        <v>No date</v>
      </c>
      <c r="AI2727" s="26" t="str">
        <f aca="false">IF($Y2727="","",TRIM(RIGHT(SUBSTITUTE($Y2727," ",REPT(" ",50)),50)))</f>
        <v/>
      </c>
      <c r="AJ2727" s="27" t="str">
        <f aca="false">IF($A2727="","",IF(NOT(ISERROR(MATCH($A2727,Validation!$A$193:$A$217,0))),"Manual mapping",IF(COUNTIF(Validation!$U$19:$U$178,$Z2727)&gt;0,"Direct",IF(COUNTIF(Validation!$S$19:$S$178,$AI2727)=1,"By surname","Unresolved"))))</f>
        <v/>
      </c>
      <c r="AK2727" s="28" t="str">
        <f aca="false">IF($L2727="","",IF(MATCH($L2727,$L$2:$L$3000,0)&lt;&gt;ROW()-1,"",COUNT($AK$1:$AK2726)+1))</f>
        <v/>
      </c>
      <c r="AL2727" s="28" t="str">
        <f aca="false">IF($G2727="","",IF(MATCH($G2727,$G$2:$G$3000,0)&lt;&gt;ROW()-1,"",COUNT($AL$1:$AL2726)+1))</f>
        <v/>
      </c>
      <c r="AM2727" s="28" t="str">
        <f aca="false">IF($H2727="","",IF(MATCH($H2727,$H$2:$H$3000,0)&lt;&gt;ROW()-1,"",COUNT($AM$1:$AM2726)+1))</f>
        <v/>
      </c>
      <c r="AN2727" s="28" t="str">
        <f aca="false">IF($I2727="","",IF(MATCH($I2727,$I$2:$I$3000,0)&lt;&gt;ROW()-1,"",COUNT($AN$1:$AN2726)+1))</f>
        <v/>
      </c>
      <c r="AO2727" s="28" t="str">
        <f aca="false">IF($Q2727="","",IF(MATCH($Q2727,$Q$2:$Q$3000,0)&lt;&gt;ROW()-1,"",COUNT($AO$1:$AO2726)+1))</f>
        <v/>
      </c>
    </row>
    <row r="2728" customFormat="false" ht="12.75" hidden="false" customHeight="true" outlineLevel="0" collapsed="false">
      <c r="W2728" s="24" t="n">
        <f aca="false">IF($F2728="",0,IFERROR(IF(ISNUMBER($F2728),INT($F2728),DATE(VALUE(MID(SUBSTITUTE(LEFT($F2728,FIND(" ",$F2728&amp;" ")-1),"/",REPT(" ",20)),41,20)),VALUE(LEFT(SUBSTITUTE(LEFT($F2728,FIND(" ",$F2728&amp;" ")-1),"/",REPT(" ",20)),20)),VALUE(MID(SUBSTITUTE(LEFT($F2728,FIND(" ",$F2728&amp;" ")-1),"/",REPT(" ",20)),21,20)))),0))</f>
        <v>0</v>
      </c>
      <c r="X2728" s="25" t="str">
        <f aca="false">IF(ISNUMBER($N2728),$N2728*Validation!$B$5,"")</f>
        <v/>
      </c>
      <c r="Y2728" s="26" t="str">
        <f aca="false">IF($A2728="","",SUBSTITUTE(SUBSTITUTE(SUBSTITUTE(SUBSTITUTE(SUBSTITUTE(SUBSTITUTE(SUBSTITUTE(UPPER(TRIM($A2728)),"Á","A"),"É","E"),"Í","I"),"Ó","O"),"Ú","U"),"Ñ","N"),"Ü","U"))</f>
        <v/>
      </c>
      <c r="Z2728" s="26" t="str">
        <f aca="false">IF($Y2728="","",LEFT($Y2728,1)&amp;" "&amp;TRIM(RIGHT(SUBSTITUTE($Y2728," ",REPT(" ",50)),50)))</f>
        <v/>
      </c>
      <c r="AA2728" s="27" t="str">
        <f aca="false">IF($AF2728="","",IF(COUNTIF(Validation!$U$19:$U$178,$AF2728)&gt;0,"OK","NO MATCH"))</f>
        <v/>
      </c>
      <c r="AB2728" s="27" t="str">
        <f aca="false">IF($W2728=0,"",IF(AND($W2728&gt;=Validation!$B$3,$W2728&lt;=Validation!$C$3),"Yes","No"))</f>
        <v/>
      </c>
      <c r="AC2728" s="26" t="str">
        <f aca="false">IF($A2728="","",$AF2728&amp;"|"&amp;TEXT($W2728,"yyyy-mm-dd")&amp;"|"&amp;$J2728&amp;"|"&amp;$N2728)</f>
        <v/>
      </c>
      <c r="AD2728" s="27" t="str">
        <f aca="false">IF($AC2728="","",IF(COUNTIF($AC$2:$AC$3000,$AC2728)&gt;1,"REVIEW","OK"))</f>
        <v/>
      </c>
      <c r="AE2728" s="27" t="str">
        <f aca="false">IF(OR($W2728=0,$O2728=""),"",IF(IFERROR(IF(ISNUMBER($O2728),INT($O2728),DATE(VALUE(MID(SUBSTITUTE(LEFT($O2728,FIND(" ",$O2728&amp;" ")-1),"/",REPT(" ",20)),41,20)),VALUE(LEFT(SUBSTITUTE(LEFT($O2728,FIND(" ",$O2728&amp;" ")-1),"/",REPT(" ",20)),20)),VALUE(MID(SUBSTITUTE(LEFT($O2728,FIND(" ",$O2728&amp;" ")-1),"/",REPT(" ",20)),21,20)))),0)&gt;$W2728,"Late","Same day"))</f>
        <v/>
      </c>
      <c r="AF2728" s="26" t="str">
        <f aca="false">IF($A2728="","",IFERROR(INDEX(Validation!$C$193:$C$217,MATCH($A2728,Validation!$A$193:$A$217,0)),IF(COUNTIF(Validation!$U$19:$U$178,$Z2728)&gt;0,$Z2728,IF(COUNTIF(Validation!$S$19:$S$178,$AI2728)=1,INDEX(Validation!$U$19:$U$178,MATCH($AI2728,Validation!$S$19:$S$178,0)),$Z2728))))</f>
        <v/>
      </c>
      <c r="AG2728" s="27" t="str">
        <f aca="false">IF(COUNTA($A2728:$U2728)=0,"",IF($A2728="","No name",IF($F2728="","No date",IF($W2728=0,"Date ilegible",IF(NOT(ISNUMBER($N2728)),"Hours no numéricas",IF($AA2728="NO MATCH","Person no identificada","OK"))))))</f>
        <v/>
      </c>
      <c r="AH2728" s="27" t="str">
        <f aca="false">IF($W2728=0,"No date",IF($W2728&lt;Validation!$B$3,"Before period",IF($W2728&gt;Validation!$C$3,"After period","In period")))</f>
        <v>No date</v>
      </c>
      <c r="AI2728" s="26" t="str">
        <f aca="false">IF($Y2728="","",TRIM(RIGHT(SUBSTITUTE($Y2728," ",REPT(" ",50)),50)))</f>
        <v/>
      </c>
      <c r="AJ2728" s="27" t="str">
        <f aca="false">IF($A2728="","",IF(NOT(ISERROR(MATCH($A2728,Validation!$A$193:$A$217,0))),"Manual mapping",IF(COUNTIF(Validation!$U$19:$U$178,$Z2728)&gt;0,"Direct",IF(COUNTIF(Validation!$S$19:$S$178,$AI2728)=1,"By surname","Unresolved"))))</f>
        <v/>
      </c>
      <c r="AK2728" s="28" t="str">
        <f aca="false">IF($L2728="","",IF(MATCH($L2728,$L$2:$L$3000,0)&lt;&gt;ROW()-1,"",COUNT($AK$1:$AK2727)+1))</f>
        <v/>
      </c>
      <c r="AL2728" s="28" t="str">
        <f aca="false">IF($G2728="","",IF(MATCH($G2728,$G$2:$G$3000,0)&lt;&gt;ROW()-1,"",COUNT($AL$1:$AL2727)+1))</f>
        <v/>
      </c>
      <c r="AM2728" s="28" t="str">
        <f aca="false">IF($H2728="","",IF(MATCH($H2728,$H$2:$H$3000,0)&lt;&gt;ROW()-1,"",COUNT($AM$1:$AM2727)+1))</f>
        <v/>
      </c>
      <c r="AN2728" s="28" t="str">
        <f aca="false">IF($I2728="","",IF(MATCH($I2728,$I$2:$I$3000,0)&lt;&gt;ROW()-1,"",COUNT($AN$1:$AN2727)+1))</f>
        <v/>
      </c>
      <c r="AO2728" s="28" t="str">
        <f aca="false">IF($Q2728="","",IF(MATCH($Q2728,$Q$2:$Q$3000,0)&lt;&gt;ROW()-1,"",COUNT($AO$1:$AO2727)+1))</f>
        <v/>
      </c>
    </row>
    <row r="2729" customFormat="false" ht="12.75" hidden="false" customHeight="true" outlineLevel="0" collapsed="false">
      <c r="W2729" s="24" t="n">
        <f aca="false">IF($F2729="",0,IFERROR(IF(ISNUMBER($F2729),INT($F2729),DATE(VALUE(MID(SUBSTITUTE(LEFT($F2729,FIND(" ",$F2729&amp;" ")-1),"/",REPT(" ",20)),41,20)),VALUE(LEFT(SUBSTITUTE(LEFT($F2729,FIND(" ",$F2729&amp;" ")-1),"/",REPT(" ",20)),20)),VALUE(MID(SUBSTITUTE(LEFT($F2729,FIND(" ",$F2729&amp;" ")-1),"/",REPT(" ",20)),21,20)))),0))</f>
        <v>0</v>
      </c>
      <c r="X2729" s="25" t="str">
        <f aca="false">IF(ISNUMBER($N2729),$N2729*Validation!$B$5,"")</f>
        <v/>
      </c>
      <c r="Y2729" s="26" t="str">
        <f aca="false">IF($A2729="","",SUBSTITUTE(SUBSTITUTE(SUBSTITUTE(SUBSTITUTE(SUBSTITUTE(SUBSTITUTE(SUBSTITUTE(UPPER(TRIM($A2729)),"Á","A"),"É","E"),"Í","I"),"Ó","O"),"Ú","U"),"Ñ","N"),"Ü","U"))</f>
        <v/>
      </c>
      <c r="Z2729" s="26" t="str">
        <f aca="false">IF($Y2729="","",LEFT($Y2729,1)&amp;" "&amp;TRIM(RIGHT(SUBSTITUTE($Y2729," ",REPT(" ",50)),50)))</f>
        <v/>
      </c>
      <c r="AA2729" s="27" t="str">
        <f aca="false">IF($AF2729="","",IF(COUNTIF(Validation!$U$19:$U$178,$AF2729)&gt;0,"OK","NO MATCH"))</f>
        <v/>
      </c>
      <c r="AB2729" s="27" t="str">
        <f aca="false">IF($W2729=0,"",IF(AND($W2729&gt;=Validation!$B$3,$W2729&lt;=Validation!$C$3),"Yes","No"))</f>
        <v/>
      </c>
      <c r="AC2729" s="26" t="str">
        <f aca="false">IF($A2729="","",$AF2729&amp;"|"&amp;TEXT($W2729,"yyyy-mm-dd")&amp;"|"&amp;$J2729&amp;"|"&amp;$N2729)</f>
        <v/>
      </c>
      <c r="AD2729" s="27" t="str">
        <f aca="false">IF($AC2729="","",IF(COUNTIF($AC$2:$AC$3000,$AC2729)&gt;1,"REVIEW","OK"))</f>
        <v/>
      </c>
      <c r="AE2729" s="27" t="str">
        <f aca="false">IF(OR($W2729=0,$O2729=""),"",IF(IFERROR(IF(ISNUMBER($O2729),INT($O2729),DATE(VALUE(MID(SUBSTITUTE(LEFT($O2729,FIND(" ",$O2729&amp;" ")-1),"/",REPT(" ",20)),41,20)),VALUE(LEFT(SUBSTITUTE(LEFT($O2729,FIND(" ",$O2729&amp;" ")-1),"/",REPT(" ",20)),20)),VALUE(MID(SUBSTITUTE(LEFT($O2729,FIND(" ",$O2729&amp;" ")-1),"/",REPT(" ",20)),21,20)))),0)&gt;$W2729,"Late","Same day"))</f>
        <v/>
      </c>
      <c r="AF2729" s="26" t="str">
        <f aca="false">IF($A2729="","",IFERROR(INDEX(Validation!$C$193:$C$217,MATCH($A2729,Validation!$A$193:$A$217,0)),IF(COUNTIF(Validation!$U$19:$U$178,$Z2729)&gt;0,$Z2729,IF(COUNTIF(Validation!$S$19:$S$178,$AI2729)=1,INDEX(Validation!$U$19:$U$178,MATCH($AI2729,Validation!$S$19:$S$178,0)),$Z2729))))</f>
        <v/>
      </c>
      <c r="AG2729" s="27" t="str">
        <f aca="false">IF(COUNTA($A2729:$U2729)=0,"",IF($A2729="","No name",IF($F2729="","No date",IF($W2729=0,"Date ilegible",IF(NOT(ISNUMBER($N2729)),"Hours no numéricas",IF($AA2729="NO MATCH","Person no identificada","OK"))))))</f>
        <v/>
      </c>
      <c r="AH2729" s="27" t="str">
        <f aca="false">IF($W2729=0,"No date",IF($W2729&lt;Validation!$B$3,"Before period",IF($W2729&gt;Validation!$C$3,"After period","In period")))</f>
        <v>No date</v>
      </c>
      <c r="AI2729" s="26" t="str">
        <f aca="false">IF($Y2729="","",TRIM(RIGHT(SUBSTITUTE($Y2729," ",REPT(" ",50)),50)))</f>
        <v/>
      </c>
      <c r="AJ2729" s="27" t="str">
        <f aca="false">IF($A2729="","",IF(NOT(ISERROR(MATCH($A2729,Validation!$A$193:$A$217,0))),"Manual mapping",IF(COUNTIF(Validation!$U$19:$U$178,$Z2729)&gt;0,"Direct",IF(COUNTIF(Validation!$S$19:$S$178,$AI2729)=1,"By surname","Unresolved"))))</f>
        <v/>
      </c>
      <c r="AK2729" s="28" t="str">
        <f aca="false">IF($L2729="","",IF(MATCH($L2729,$L$2:$L$3000,0)&lt;&gt;ROW()-1,"",COUNT($AK$1:$AK2728)+1))</f>
        <v/>
      </c>
      <c r="AL2729" s="28" t="str">
        <f aca="false">IF($G2729="","",IF(MATCH($G2729,$G$2:$G$3000,0)&lt;&gt;ROW()-1,"",COUNT($AL$1:$AL2728)+1))</f>
        <v/>
      </c>
      <c r="AM2729" s="28" t="str">
        <f aca="false">IF($H2729="","",IF(MATCH($H2729,$H$2:$H$3000,0)&lt;&gt;ROW()-1,"",COUNT($AM$1:$AM2728)+1))</f>
        <v/>
      </c>
      <c r="AN2729" s="28" t="str">
        <f aca="false">IF($I2729="","",IF(MATCH($I2729,$I$2:$I$3000,0)&lt;&gt;ROW()-1,"",COUNT($AN$1:$AN2728)+1))</f>
        <v/>
      </c>
      <c r="AO2729" s="28" t="str">
        <f aca="false">IF($Q2729="","",IF(MATCH($Q2729,$Q$2:$Q$3000,0)&lt;&gt;ROW()-1,"",COUNT($AO$1:$AO2728)+1))</f>
        <v/>
      </c>
    </row>
    <row r="2730" customFormat="false" ht="12.75" hidden="false" customHeight="true" outlineLevel="0" collapsed="false">
      <c r="W2730" s="24" t="n">
        <f aca="false">IF($F2730="",0,IFERROR(IF(ISNUMBER($F2730),INT($F2730),DATE(VALUE(MID(SUBSTITUTE(LEFT($F2730,FIND(" ",$F2730&amp;" ")-1),"/",REPT(" ",20)),41,20)),VALUE(LEFT(SUBSTITUTE(LEFT($F2730,FIND(" ",$F2730&amp;" ")-1),"/",REPT(" ",20)),20)),VALUE(MID(SUBSTITUTE(LEFT($F2730,FIND(" ",$F2730&amp;" ")-1),"/",REPT(" ",20)),21,20)))),0))</f>
        <v>0</v>
      </c>
      <c r="X2730" s="25" t="str">
        <f aca="false">IF(ISNUMBER($N2730),$N2730*Validation!$B$5,"")</f>
        <v/>
      </c>
      <c r="Y2730" s="26" t="str">
        <f aca="false">IF($A2730="","",SUBSTITUTE(SUBSTITUTE(SUBSTITUTE(SUBSTITUTE(SUBSTITUTE(SUBSTITUTE(SUBSTITUTE(UPPER(TRIM($A2730)),"Á","A"),"É","E"),"Í","I"),"Ó","O"),"Ú","U"),"Ñ","N"),"Ü","U"))</f>
        <v/>
      </c>
      <c r="Z2730" s="26" t="str">
        <f aca="false">IF($Y2730="","",LEFT($Y2730,1)&amp;" "&amp;TRIM(RIGHT(SUBSTITUTE($Y2730," ",REPT(" ",50)),50)))</f>
        <v/>
      </c>
      <c r="AA2730" s="27" t="str">
        <f aca="false">IF($AF2730="","",IF(COUNTIF(Validation!$U$19:$U$178,$AF2730)&gt;0,"OK","NO MATCH"))</f>
        <v/>
      </c>
      <c r="AB2730" s="27" t="str">
        <f aca="false">IF($W2730=0,"",IF(AND($W2730&gt;=Validation!$B$3,$W2730&lt;=Validation!$C$3),"Yes","No"))</f>
        <v/>
      </c>
      <c r="AC2730" s="26" t="str">
        <f aca="false">IF($A2730="","",$AF2730&amp;"|"&amp;TEXT($W2730,"yyyy-mm-dd")&amp;"|"&amp;$J2730&amp;"|"&amp;$N2730)</f>
        <v/>
      </c>
      <c r="AD2730" s="27" t="str">
        <f aca="false">IF($AC2730="","",IF(COUNTIF($AC$2:$AC$3000,$AC2730)&gt;1,"REVIEW","OK"))</f>
        <v/>
      </c>
      <c r="AE2730" s="27" t="str">
        <f aca="false">IF(OR($W2730=0,$O2730=""),"",IF(IFERROR(IF(ISNUMBER($O2730),INT($O2730),DATE(VALUE(MID(SUBSTITUTE(LEFT($O2730,FIND(" ",$O2730&amp;" ")-1),"/",REPT(" ",20)),41,20)),VALUE(LEFT(SUBSTITUTE(LEFT($O2730,FIND(" ",$O2730&amp;" ")-1),"/",REPT(" ",20)),20)),VALUE(MID(SUBSTITUTE(LEFT($O2730,FIND(" ",$O2730&amp;" ")-1),"/",REPT(" ",20)),21,20)))),0)&gt;$W2730,"Late","Same day"))</f>
        <v/>
      </c>
      <c r="AF2730" s="26" t="str">
        <f aca="false">IF($A2730="","",IFERROR(INDEX(Validation!$C$193:$C$217,MATCH($A2730,Validation!$A$193:$A$217,0)),IF(COUNTIF(Validation!$U$19:$U$178,$Z2730)&gt;0,$Z2730,IF(COUNTIF(Validation!$S$19:$S$178,$AI2730)=1,INDEX(Validation!$U$19:$U$178,MATCH($AI2730,Validation!$S$19:$S$178,0)),$Z2730))))</f>
        <v/>
      </c>
      <c r="AG2730" s="27" t="str">
        <f aca="false">IF(COUNTA($A2730:$U2730)=0,"",IF($A2730="","No name",IF($F2730="","No date",IF($W2730=0,"Date ilegible",IF(NOT(ISNUMBER($N2730)),"Hours no numéricas",IF($AA2730="NO MATCH","Person no identificada","OK"))))))</f>
        <v/>
      </c>
      <c r="AH2730" s="27" t="str">
        <f aca="false">IF($W2730=0,"No date",IF($W2730&lt;Validation!$B$3,"Before period",IF($W2730&gt;Validation!$C$3,"After period","In period")))</f>
        <v>No date</v>
      </c>
      <c r="AI2730" s="26" t="str">
        <f aca="false">IF($Y2730="","",TRIM(RIGHT(SUBSTITUTE($Y2730," ",REPT(" ",50)),50)))</f>
        <v/>
      </c>
      <c r="AJ2730" s="27" t="str">
        <f aca="false">IF($A2730="","",IF(NOT(ISERROR(MATCH($A2730,Validation!$A$193:$A$217,0))),"Manual mapping",IF(COUNTIF(Validation!$U$19:$U$178,$Z2730)&gt;0,"Direct",IF(COUNTIF(Validation!$S$19:$S$178,$AI2730)=1,"By surname","Unresolved"))))</f>
        <v/>
      </c>
      <c r="AK2730" s="28" t="str">
        <f aca="false">IF($L2730="","",IF(MATCH($L2730,$L$2:$L$3000,0)&lt;&gt;ROW()-1,"",COUNT($AK$1:$AK2729)+1))</f>
        <v/>
      </c>
      <c r="AL2730" s="28" t="str">
        <f aca="false">IF($G2730="","",IF(MATCH($G2730,$G$2:$G$3000,0)&lt;&gt;ROW()-1,"",COUNT($AL$1:$AL2729)+1))</f>
        <v/>
      </c>
      <c r="AM2730" s="28" t="str">
        <f aca="false">IF($H2730="","",IF(MATCH($H2730,$H$2:$H$3000,0)&lt;&gt;ROW()-1,"",COUNT($AM$1:$AM2729)+1))</f>
        <v/>
      </c>
      <c r="AN2730" s="28" t="str">
        <f aca="false">IF($I2730="","",IF(MATCH($I2730,$I$2:$I$3000,0)&lt;&gt;ROW()-1,"",COUNT($AN$1:$AN2729)+1))</f>
        <v/>
      </c>
      <c r="AO2730" s="28" t="str">
        <f aca="false">IF($Q2730="","",IF(MATCH($Q2730,$Q$2:$Q$3000,0)&lt;&gt;ROW()-1,"",COUNT($AO$1:$AO2729)+1))</f>
        <v/>
      </c>
    </row>
    <row r="2731" customFormat="false" ht="12.75" hidden="false" customHeight="true" outlineLevel="0" collapsed="false">
      <c r="W2731" s="24" t="n">
        <f aca="false">IF($F2731="",0,IFERROR(IF(ISNUMBER($F2731),INT($F2731),DATE(VALUE(MID(SUBSTITUTE(LEFT($F2731,FIND(" ",$F2731&amp;" ")-1),"/",REPT(" ",20)),41,20)),VALUE(LEFT(SUBSTITUTE(LEFT($F2731,FIND(" ",$F2731&amp;" ")-1),"/",REPT(" ",20)),20)),VALUE(MID(SUBSTITUTE(LEFT($F2731,FIND(" ",$F2731&amp;" ")-1),"/",REPT(" ",20)),21,20)))),0))</f>
        <v>0</v>
      </c>
      <c r="X2731" s="25" t="str">
        <f aca="false">IF(ISNUMBER($N2731),$N2731*Validation!$B$5,"")</f>
        <v/>
      </c>
      <c r="Y2731" s="26" t="str">
        <f aca="false">IF($A2731="","",SUBSTITUTE(SUBSTITUTE(SUBSTITUTE(SUBSTITUTE(SUBSTITUTE(SUBSTITUTE(SUBSTITUTE(UPPER(TRIM($A2731)),"Á","A"),"É","E"),"Í","I"),"Ó","O"),"Ú","U"),"Ñ","N"),"Ü","U"))</f>
        <v/>
      </c>
      <c r="Z2731" s="26" t="str">
        <f aca="false">IF($Y2731="","",LEFT($Y2731,1)&amp;" "&amp;TRIM(RIGHT(SUBSTITUTE($Y2731," ",REPT(" ",50)),50)))</f>
        <v/>
      </c>
      <c r="AA2731" s="27" t="str">
        <f aca="false">IF($AF2731="","",IF(COUNTIF(Validation!$U$19:$U$178,$AF2731)&gt;0,"OK","NO MATCH"))</f>
        <v/>
      </c>
      <c r="AB2731" s="27" t="str">
        <f aca="false">IF($W2731=0,"",IF(AND($W2731&gt;=Validation!$B$3,$W2731&lt;=Validation!$C$3),"Yes","No"))</f>
        <v/>
      </c>
      <c r="AC2731" s="26" t="str">
        <f aca="false">IF($A2731="","",$AF2731&amp;"|"&amp;TEXT($W2731,"yyyy-mm-dd")&amp;"|"&amp;$J2731&amp;"|"&amp;$N2731)</f>
        <v/>
      </c>
      <c r="AD2731" s="27" t="str">
        <f aca="false">IF($AC2731="","",IF(COUNTIF($AC$2:$AC$3000,$AC2731)&gt;1,"REVIEW","OK"))</f>
        <v/>
      </c>
      <c r="AE2731" s="27" t="str">
        <f aca="false">IF(OR($W2731=0,$O2731=""),"",IF(IFERROR(IF(ISNUMBER($O2731),INT($O2731),DATE(VALUE(MID(SUBSTITUTE(LEFT($O2731,FIND(" ",$O2731&amp;" ")-1),"/",REPT(" ",20)),41,20)),VALUE(LEFT(SUBSTITUTE(LEFT($O2731,FIND(" ",$O2731&amp;" ")-1),"/",REPT(" ",20)),20)),VALUE(MID(SUBSTITUTE(LEFT($O2731,FIND(" ",$O2731&amp;" ")-1),"/",REPT(" ",20)),21,20)))),0)&gt;$W2731,"Late","Same day"))</f>
        <v/>
      </c>
      <c r="AF2731" s="26" t="str">
        <f aca="false">IF($A2731="","",IFERROR(INDEX(Validation!$C$193:$C$217,MATCH($A2731,Validation!$A$193:$A$217,0)),IF(COUNTIF(Validation!$U$19:$U$178,$Z2731)&gt;0,$Z2731,IF(COUNTIF(Validation!$S$19:$S$178,$AI2731)=1,INDEX(Validation!$U$19:$U$178,MATCH($AI2731,Validation!$S$19:$S$178,0)),$Z2731))))</f>
        <v/>
      </c>
      <c r="AG2731" s="27" t="str">
        <f aca="false">IF(COUNTA($A2731:$U2731)=0,"",IF($A2731="","No name",IF($F2731="","No date",IF($W2731=0,"Date ilegible",IF(NOT(ISNUMBER($N2731)),"Hours no numéricas",IF($AA2731="NO MATCH","Person no identificada","OK"))))))</f>
        <v/>
      </c>
      <c r="AH2731" s="27" t="str">
        <f aca="false">IF($W2731=0,"No date",IF($W2731&lt;Validation!$B$3,"Before period",IF($W2731&gt;Validation!$C$3,"After period","In period")))</f>
        <v>No date</v>
      </c>
      <c r="AI2731" s="26" t="str">
        <f aca="false">IF($Y2731="","",TRIM(RIGHT(SUBSTITUTE($Y2731," ",REPT(" ",50)),50)))</f>
        <v/>
      </c>
      <c r="AJ2731" s="27" t="str">
        <f aca="false">IF($A2731="","",IF(NOT(ISERROR(MATCH($A2731,Validation!$A$193:$A$217,0))),"Manual mapping",IF(COUNTIF(Validation!$U$19:$U$178,$Z2731)&gt;0,"Direct",IF(COUNTIF(Validation!$S$19:$S$178,$AI2731)=1,"By surname","Unresolved"))))</f>
        <v/>
      </c>
      <c r="AK2731" s="28" t="str">
        <f aca="false">IF($L2731="","",IF(MATCH($L2731,$L$2:$L$3000,0)&lt;&gt;ROW()-1,"",COUNT($AK$1:$AK2730)+1))</f>
        <v/>
      </c>
      <c r="AL2731" s="28" t="str">
        <f aca="false">IF($G2731="","",IF(MATCH($G2731,$G$2:$G$3000,0)&lt;&gt;ROW()-1,"",COUNT($AL$1:$AL2730)+1))</f>
        <v/>
      </c>
      <c r="AM2731" s="28" t="str">
        <f aca="false">IF($H2731="","",IF(MATCH($H2731,$H$2:$H$3000,0)&lt;&gt;ROW()-1,"",COUNT($AM$1:$AM2730)+1))</f>
        <v/>
      </c>
      <c r="AN2731" s="28" t="str">
        <f aca="false">IF($I2731="","",IF(MATCH($I2731,$I$2:$I$3000,0)&lt;&gt;ROW()-1,"",COUNT($AN$1:$AN2730)+1))</f>
        <v/>
      </c>
      <c r="AO2731" s="28" t="str">
        <f aca="false">IF($Q2731="","",IF(MATCH($Q2731,$Q$2:$Q$3000,0)&lt;&gt;ROW()-1,"",COUNT($AO$1:$AO2730)+1))</f>
        <v/>
      </c>
    </row>
    <row r="2732" customFormat="false" ht="12.75" hidden="false" customHeight="true" outlineLevel="0" collapsed="false">
      <c r="W2732" s="24" t="n">
        <f aca="false">IF($F2732="",0,IFERROR(IF(ISNUMBER($F2732),INT($F2732),DATE(VALUE(MID(SUBSTITUTE(LEFT($F2732,FIND(" ",$F2732&amp;" ")-1),"/",REPT(" ",20)),41,20)),VALUE(LEFT(SUBSTITUTE(LEFT($F2732,FIND(" ",$F2732&amp;" ")-1),"/",REPT(" ",20)),20)),VALUE(MID(SUBSTITUTE(LEFT($F2732,FIND(" ",$F2732&amp;" ")-1),"/",REPT(" ",20)),21,20)))),0))</f>
        <v>0</v>
      </c>
      <c r="X2732" s="25" t="str">
        <f aca="false">IF(ISNUMBER($N2732),$N2732*Validation!$B$5,"")</f>
        <v/>
      </c>
      <c r="Y2732" s="26" t="str">
        <f aca="false">IF($A2732="","",SUBSTITUTE(SUBSTITUTE(SUBSTITUTE(SUBSTITUTE(SUBSTITUTE(SUBSTITUTE(SUBSTITUTE(UPPER(TRIM($A2732)),"Á","A"),"É","E"),"Í","I"),"Ó","O"),"Ú","U"),"Ñ","N"),"Ü","U"))</f>
        <v/>
      </c>
      <c r="Z2732" s="26" t="str">
        <f aca="false">IF($Y2732="","",LEFT($Y2732,1)&amp;" "&amp;TRIM(RIGHT(SUBSTITUTE($Y2732," ",REPT(" ",50)),50)))</f>
        <v/>
      </c>
      <c r="AA2732" s="27" t="str">
        <f aca="false">IF($AF2732="","",IF(COUNTIF(Validation!$U$19:$U$178,$AF2732)&gt;0,"OK","NO MATCH"))</f>
        <v/>
      </c>
      <c r="AB2732" s="27" t="str">
        <f aca="false">IF($W2732=0,"",IF(AND($W2732&gt;=Validation!$B$3,$W2732&lt;=Validation!$C$3),"Yes","No"))</f>
        <v/>
      </c>
      <c r="AC2732" s="26" t="str">
        <f aca="false">IF($A2732="","",$AF2732&amp;"|"&amp;TEXT($W2732,"yyyy-mm-dd")&amp;"|"&amp;$J2732&amp;"|"&amp;$N2732)</f>
        <v/>
      </c>
      <c r="AD2732" s="27" t="str">
        <f aca="false">IF($AC2732="","",IF(COUNTIF($AC$2:$AC$3000,$AC2732)&gt;1,"REVIEW","OK"))</f>
        <v/>
      </c>
      <c r="AE2732" s="27" t="str">
        <f aca="false">IF(OR($W2732=0,$O2732=""),"",IF(IFERROR(IF(ISNUMBER($O2732),INT($O2732),DATE(VALUE(MID(SUBSTITUTE(LEFT($O2732,FIND(" ",$O2732&amp;" ")-1),"/",REPT(" ",20)),41,20)),VALUE(LEFT(SUBSTITUTE(LEFT($O2732,FIND(" ",$O2732&amp;" ")-1),"/",REPT(" ",20)),20)),VALUE(MID(SUBSTITUTE(LEFT($O2732,FIND(" ",$O2732&amp;" ")-1),"/",REPT(" ",20)),21,20)))),0)&gt;$W2732,"Late","Same day"))</f>
        <v/>
      </c>
      <c r="AF2732" s="26" t="str">
        <f aca="false">IF($A2732="","",IFERROR(INDEX(Validation!$C$193:$C$217,MATCH($A2732,Validation!$A$193:$A$217,0)),IF(COUNTIF(Validation!$U$19:$U$178,$Z2732)&gt;0,$Z2732,IF(COUNTIF(Validation!$S$19:$S$178,$AI2732)=1,INDEX(Validation!$U$19:$U$178,MATCH($AI2732,Validation!$S$19:$S$178,0)),$Z2732))))</f>
        <v/>
      </c>
      <c r="AG2732" s="27" t="str">
        <f aca="false">IF(COUNTA($A2732:$U2732)=0,"",IF($A2732="","No name",IF($F2732="","No date",IF($W2732=0,"Date ilegible",IF(NOT(ISNUMBER($N2732)),"Hours no numéricas",IF($AA2732="NO MATCH","Person no identificada","OK"))))))</f>
        <v/>
      </c>
      <c r="AH2732" s="27" t="str">
        <f aca="false">IF($W2732=0,"No date",IF($W2732&lt;Validation!$B$3,"Before period",IF($W2732&gt;Validation!$C$3,"After period","In period")))</f>
        <v>No date</v>
      </c>
      <c r="AI2732" s="26" t="str">
        <f aca="false">IF($Y2732="","",TRIM(RIGHT(SUBSTITUTE($Y2732," ",REPT(" ",50)),50)))</f>
        <v/>
      </c>
      <c r="AJ2732" s="27" t="str">
        <f aca="false">IF($A2732="","",IF(NOT(ISERROR(MATCH($A2732,Validation!$A$193:$A$217,0))),"Manual mapping",IF(COUNTIF(Validation!$U$19:$U$178,$Z2732)&gt;0,"Direct",IF(COUNTIF(Validation!$S$19:$S$178,$AI2732)=1,"By surname","Unresolved"))))</f>
        <v/>
      </c>
      <c r="AK2732" s="28" t="str">
        <f aca="false">IF($L2732="","",IF(MATCH($L2732,$L$2:$L$3000,0)&lt;&gt;ROW()-1,"",COUNT($AK$1:$AK2731)+1))</f>
        <v/>
      </c>
      <c r="AL2732" s="28" t="str">
        <f aca="false">IF($G2732="","",IF(MATCH($G2732,$G$2:$G$3000,0)&lt;&gt;ROW()-1,"",COUNT($AL$1:$AL2731)+1))</f>
        <v/>
      </c>
      <c r="AM2732" s="28" t="str">
        <f aca="false">IF($H2732="","",IF(MATCH($H2732,$H$2:$H$3000,0)&lt;&gt;ROW()-1,"",COUNT($AM$1:$AM2731)+1))</f>
        <v/>
      </c>
      <c r="AN2732" s="28" t="str">
        <f aca="false">IF($I2732="","",IF(MATCH($I2732,$I$2:$I$3000,0)&lt;&gt;ROW()-1,"",COUNT($AN$1:$AN2731)+1))</f>
        <v/>
      </c>
      <c r="AO2732" s="28" t="str">
        <f aca="false">IF($Q2732="","",IF(MATCH($Q2732,$Q$2:$Q$3000,0)&lt;&gt;ROW()-1,"",COUNT($AO$1:$AO2731)+1))</f>
        <v/>
      </c>
    </row>
    <row r="2733" customFormat="false" ht="12.75" hidden="false" customHeight="true" outlineLevel="0" collapsed="false">
      <c r="W2733" s="24" t="n">
        <f aca="false">IF($F2733="",0,IFERROR(IF(ISNUMBER($F2733),INT($F2733),DATE(VALUE(MID(SUBSTITUTE(LEFT($F2733,FIND(" ",$F2733&amp;" ")-1),"/",REPT(" ",20)),41,20)),VALUE(LEFT(SUBSTITUTE(LEFT($F2733,FIND(" ",$F2733&amp;" ")-1),"/",REPT(" ",20)),20)),VALUE(MID(SUBSTITUTE(LEFT($F2733,FIND(" ",$F2733&amp;" ")-1),"/",REPT(" ",20)),21,20)))),0))</f>
        <v>0</v>
      </c>
      <c r="X2733" s="25" t="str">
        <f aca="false">IF(ISNUMBER($N2733),$N2733*Validation!$B$5,"")</f>
        <v/>
      </c>
      <c r="Y2733" s="26" t="str">
        <f aca="false">IF($A2733="","",SUBSTITUTE(SUBSTITUTE(SUBSTITUTE(SUBSTITUTE(SUBSTITUTE(SUBSTITUTE(SUBSTITUTE(UPPER(TRIM($A2733)),"Á","A"),"É","E"),"Í","I"),"Ó","O"),"Ú","U"),"Ñ","N"),"Ü","U"))</f>
        <v/>
      </c>
      <c r="Z2733" s="26" t="str">
        <f aca="false">IF($Y2733="","",LEFT($Y2733,1)&amp;" "&amp;TRIM(RIGHT(SUBSTITUTE($Y2733," ",REPT(" ",50)),50)))</f>
        <v/>
      </c>
      <c r="AA2733" s="27" t="str">
        <f aca="false">IF($AF2733="","",IF(COUNTIF(Validation!$U$19:$U$178,$AF2733)&gt;0,"OK","NO MATCH"))</f>
        <v/>
      </c>
      <c r="AB2733" s="27" t="str">
        <f aca="false">IF($W2733=0,"",IF(AND($W2733&gt;=Validation!$B$3,$W2733&lt;=Validation!$C$3),"Yes","No"))</f>
        <v/>
      </c>
      <c r="AC2733" s="26" t="str">
        <f aca="false">IF($A2733="","",$AF2733&amp;"|"&amp;TEXT($W2733,"yyyy-mm-dd")&amp;"|"&amp;$J2733&amp;"|"&amp;$N2733)</f>
        <v/>
      </c>
      <c r="AD2733" s="27" t="str">
        <f aca="false">IF($AC2733="","",IF(COUNTIF($AC$2:$AC$3000,$AC2733)&gt;1,"REVIEW","OK"))</f>
        <v/>
      </c>
      <c r="AE2733" s="27" t="str">
        <f aca="false">IF(OR($W2733=0,$O2733=""),"",IF(IFERROR(IF(ISNUMBER($O2733),INT($O2733),DATE(VALUE(MID(SUBSTITUTE(LEFT($O2733,FIND(" ",$O2733&amp;" ")-1),"/",REPT(" ",20)),41,20)),VALUE(LEFT(SUBSTITUTE(LEFT($O2733,FIND(" ",$O2733&amp;" ")-1),"/",REPT(" ",20)),20)),VALUE(MID(SUBSTITUTE(LEFT($O2733,FIND(" ",$O2733&amp;" ")-1),"/",REPT(" ",20)),21,20)))),0)&gt;$W2733,"Late","Same day"))</f>
        <v/>
      </c>
      <c r="AF2733" s="26" t="str">
        <f aca="false">IF($A2733="","",IFERROR(INDEX(Validation!$C$193:$C$217,MATCH($A2733,Validation!$A$193:$A$217,0)),IF(COUNTIF(Validation!$U$19:$U$178,$Z2733)&gt;0,$Z2733,IF(COUNTIF(Validation!$S$19:$S$178,$AI2733)=1,INDEX(Validation!$U$19:$U$178,MATCH($AI2733,Validation!$S$19:$S$178,0)),$Z2733))))</f>
        <v/>
      </c>
      <c r="AG2733" s="27" t="str">
        <f aca="false">IF(COUNTA($A2733:$U2733)=0,"",IF($A2733="","No name",IF($F2733="","No date",IF($W2733=0,"Date ilegible",IF(NOT(ISNUMBER($N2733)),"Hours no numéricas",IF($AA2733="NO MATCH","Person no identificada","OK"))))))</f>
        <v/>
      </c>
      <c r="AH2733" s="27" t="str">
        <f aca="false">IF($W2733=0,"No date",IF($W2733&lt;Validation!$B$3,"Before period",IF($W2733&gt;Validation!$C$3,"After period","In period")))</f>
        <v>No date</v>
      </c>
      <c r="AI2733" s="26" t="str">
        <f aca="false">IF($Y2733="","",TRIM(RIGHT(SUBSTITUTE($Y2733," ",REPT(" ",50)),50)))</f>
        <v/>
      </c>
      <c r="AJ2733" s="27" t="str">
        <f aca="false">IF($A2733="","",IF(NOT(ISERROR(MATCH($A2733,Validation!$A$193:$A$217,0))),"Manual mapping",IF(COUNTIF(Validation!$U$19:$U$178,$Z2733)&gt;0,"Direct",IF(COUNTIF(Validation!$S$19:$S$178,$AI2733)=1,"By surname","Unresolved"))))</f>
        <v/>
      </c>
      <c r="AK2733" s="28" t="str">
        <f aca="false">IF($L2733="","",IF(MATCH($L2733,$L$2:$L$3000,0)&lt;&gt;ROW()-1,"",COUNT($AK$1:$AK2732)+1))</f>
        <v/>
      </c>
      <c r="AL2733" s="28" t="str">
        <f aca="false">IF($G2733="","",IF(MATCH($G2733,$G$2:$G$3000,0)&lt;&gt;ROW()-1,"",COUNT($AL$1:$AL2732)+1))</f>
        <v/>
      </c>
      <c r="AM2733" s="28" t="str">
        <f aca="false">IF($H2733="","",IF(MATCH($H2733,$H$2:$H$3000,0)&lt;&gt;ROW()-1,"",COUNT($AM$1:$AM2732)+1))</f>
        <v/>
      </c>
      <c r="AN2733" s="28" t="str">
        <f aca="false">IF($I2733="","",IF(MATCH($I2733,$I$2:$I$3000,0)&lt;&gt;ROW()-1,"",COUNT($AN$1:$AN2732)+1))</f>
        <v/>
      </c>
      <c r="AO2733" s="28" t="str">
        <f aca="false">IF($Q2733="","",IF(MATCH($Q2733,$Q$2:$Q$3000,0)&lt;&gt;ROW()-1,"",COUNT($AO$1:$AO2732)+1))</f>
        <v/>
      </c>
    </row>
    <row r="2734" customFormat="false" ht="12.75" hidden="false" customHeight="true" outlineLevel="0" collapsed="false">
      <c r="W2734" s="24" t="n">
        <f aca="false">IF($F2734="",0,IFERROR(IF(ISNUMBER($F2734),INT($F2734),DATE(VALUE(MID(SUBSTITUTE(LEFT($F2734,FIND(" ",$F2734&amp;" ")-1),"/",REPT(" ",20)),41,20)),VALUE(LEFT(SUBSTITUTE(LEFT($F2734,FIND(" ",$F2734&amp;" ")-1),"/",REPT(" ",20)),20)),VALUE(MID(SUBSTITUTE(LEFT($F2734,FIND(" ",$F2734&amp;" ")-1),"/",REPT(" ",20)),21,20)))),0))</f>
        <v>0</v>
      </c>
      <c r="X2734" s="25" t="str">
        <f aca="false">IF(ISNUMBER($N2734),$N2734*Validation!$B$5,"")</f>
        <v/>
      </c>
      <c r="Y2734" s="26" t="str">
        <f aca="false">IF($A2734="","",SUBSTITUTE(SUBSTITUTE(SUBSTITUTE(SUBSTITUTE(SUBSTITUTE(SUBSTITUTE(SUBSTITUTE(UPPER(TRIM($A2734)),"Á","A"),"É","E"),"Í","I"),"Ó","O"),"Ú","U"),"Ñ","N"),"Ü","U"))</f>
        <v/>
      </c>
      <c r="Z2734" s="26" t="str">
        <f aca="false">IF($Y2734="","",LEFT($Y2734,1)&amp;" "&amp;TRIM(RIGHT(SUBSTITUTE($Y2734," ",REPT(" ",50)),50)))</f>
        <v/>
      </c>
      <c r="AA2734" s="27" t="str">
        <f aca="false">IF($AF2734="","",IF(COUNTIF(Validation!$U$19:$U$178,$AF2734)&gt;0,"OK","NO MATCH"))</f>
        <v/>
      </c>
      <c r="AB2734" s="27" t="str">
        <f aca="false">IF($W2734=0,"",IF(AND($W2734&gt;=Validation!$B$3,$W2734&lt;=Validation!$C$3),"Yes","No"))</f>
        <v/>
      </c>
      <c r="AC2734" s="26" t="str">
        <f aca="false">IF($A2734="","",$AF2734&amp;"|"&amp;TEXT($W2734,"yyyy-mm-dd")&amp;"|"&amp;$J2734&amp;"|"&amp;$N2734)</f>
        <v/>
      </c>
      <c r="AD2734" s="27" t="str">
        <f aca="false">IF($AC2734="","",IF(COUNTIF($AC$2:$AC$3000,$AC2734)&gt;1,"REVIEW","OK"))</f>
        <v/>
      </c>
      <c r="AE2734" s="27" t="str">
        <f aca="false">IF(OR($W2734=0,$O2734=""),"",IF(IFERROR(IF(ISNUMBER($O2734),INT($O2734),DATE(VALUE(MID(SUBSTITUTE(LEFT($O2734,FIND(" ",$O2734&amp;" ")-1),"/",REPT(" ",20)),41,20)),VALUE(LEFT(SUBSTITUTE(LEFT($O2734,FIND(" ",$O2734&amp;" ")-1),"/",REPT(" ",20)),20)),VALUE(MID(SUBSTITUTE(LEFT($O2734,FIND(" ",$O2734&amp;" ")-1),"/",REPT(" ",20)),21,20)))),0)&gt;$W2734,"Late","Same day"))</f>
        <v/>
      </c>
      <c r="AF2734" s="26" t="str">
        <f aca="false">IF($A2734="","",IFERROR(INDEX(Validation!$C$193:$C$217,MATCH($A2734,Validation!$A$193:$A$217,0)),IF(COUNTIF(Validation!$U$19:$U$178,$Z2734)&gt;0,$Z2734,IF(COUNTIF(Validation!$S$19:$S$178,$AI2734)=1,INDEX(Validation!$U$19:$U$178,MATCH($AI2734,Validation!$S$19:$S$178,0)),$Z2734))))</f>
        <v/>
      </c>
      <c r="AG2734" s="27" t="str">
        <f aca="false">IF(COUNTA($A2734:$U2734)=0,"",IF($A2734="","No name",IF($F2734="","No date",IF($W2734=0,"Date ilegible",IF(NOT(ISNUMBER($N2734)),"Hours no numéricas",IF($AA2734="NO MATCH","Person no identificada","OK"))))))</f>
        <v/>
      </c>
      <c r="AH2734" s="27" t="str">
        <f aca="false">IF($W2734=0,"No date",IF($W2734&lt;Validation!$B$3,"Before period",IF($W2734&gt;Validation!$C$3,"After period","In period")))</f>
        <v>No date</v>
      </c>
      <c r="AI2734" s="26" t="str">
        <f aca="false">IF($Y2734="","",TRIM(RIGHT(SUBSTITUTE($Y2734," ",REPT(" ",50)),50)))</f>
        <v/>
      </c>
      <c r="AJ2734" s="27" t="str">
        <f aca="false">IF($A2734="","",IF(NOT(ISERROR(MATCH($A2734,Validation!$A$193:$A$217,0))),"Manual mapping",IF(COUNTIF(Validation!$U$19:$U$178,$Z2734)&gt;0,"Direct",IF(COUNTIF(Validation!$S$19:$S$178,$AI2734)=1,"By surname","Unresolved"))))</f>
        <v/>
      </c>
      <c r="AK2734" s="28" t="str">
        <f aca="false">IF($L2734="","",IF(MATCH($L2734,$L$2:$L$3000,0)&lt;&gt;ROW()-1,"",COUNT($AK$1:$AK2733)+1))</f>
        <v/>
      </c>
      <c r="AL2734" s="28" t="str">
        <f aca="false">IF($G2734="","",IF(MATCH($G2734,$G$2:$G$3000,0)&lt;&gt;ROW()-1,"",COUNT($AL$1:$AL2733)+1))</f>
        <v/>
      </c>
      <c r="AM2734" s="28" t="str">
        <f aca="false">IF($H2734="","",IF(MATCH($H2734,$H$2:$H$3000,0)&lt;&gt;ROW()-1,"",COUNT($AM$1:$AM2733)+1))</f>
        <v/>
      </c>
      <c r="AN2734" s="28" t="str">
        <f aca="false">IF($I2734="","",IF(MATCH($I2734,$I$2:$I$3000,0)&lt;&gt;ROW()-1,"",COUNT($AN$1:$AN2733)+1))</f>
        <v/>
      </c>
      <c r="AO2734" s="28" t="str">
        <f aca="false">IF($Q2734="","",IF(MATCH($Q2734,$Q$2:$Q$3000,0)&lt;&gt;ROW()-1,"",COUNT($AO$1:$AO2733)+1))</f>
        <v/>
      </c>
    </row>
    <row r="2735" customFormat="false" ht="12.75" hidden="false" customHeight="true" outlineLevel="0" collapsed="false">
      <c r="W2735" s="24" t="n">
        <f aca="false">IF($F2735="",0,IFERROR(IF(ISNUMBER($F2735),INT($F2735),DATE(VALUE(MID(SUBSTITUTE(LEFT($F2735,FIND(" ",$F2735&amp;" ")-1),"/",REPT(" ",20)),41,20)),VALUE(LEFT(SUBSTITUTE(LEFT($F2735,FIND(" ",$F2735&amp;" ")-1),"/",REPT(" ",20)),20)),VALUE(MID(SUBSTITUTE(LEFT($F2735,FIND(" ",$F2735&amp;" ")-1),"/",REPT(" ",20)),21,20)))),0))</f>
        <v>0</v>
      </c>
      <c r="X2735" s="25" t="str">
        <f aca="false">IF(ISNUMBER($N2735),$N2735*Validation!$B$5,"")</f>
        <v/>
      </c>
      <c r="Y2735" s="26" t="str">
        <f aca="false">IF($A2735="","",SUBSTITUTE(SUBSTITUTE(SUBSTITUTE(SUBSTITUTE(SUBSTITUTE(SUBSTITUTE(SUBSTITUTE(UPPER(TRIM($A2735)),"Á","A"),"É","E"),"Í","I"),"Ó","O"),"Ú","U"),"Ñ","N"),"Ü","U"))</f>
        <v/>
      </c>
      <c r="Z2735" s="26" t="str">
        <f aca="false">IF($Y2735="","",LEFT($Y2735,1)&amp;" "&amp;TRIM(RIGHT(SUBSTITUTE($Y2735," ",REPT(" ",50)),50)))</f>
        <v/>
      </c>
      <c r="AA2735" s="27" t="str">
        <f aca="false">IF($AF2735="","",IF(COUNTIF(Validation!$U$19:$U$178,$AF2735)&gt;0,"OK","NO MATCH"))</f>
        <v/>
      </c>
      <c r="AB2735" s="27" t="str">
        <f aca="false">IF($W2735=0,"",IF(AND($W2735&gt;=Validation!$B$3,$W2735&lt;=Validation!$C$3),"Yes","No"))</f>
        <v/>
      </c>
      <c r="AC2735" s="26" t="str">
        <f aca="false">IF($A2735="","",$AF2735&amp;"|"&amp;TEXT($W2735,"yyyy-mm-dd")&amp;"|"&amp;$J2735&amp;"|"&amp;$N2735)</f>
        <v/>
      </c>
      <c r="AD2735" s="27" t="str">
        <f aca="false">IF($AC2735="","",IF(COUNTIF($AC$2:$AC$3000,$AC2735)&gt;1,"REVIEW","OK"))</f>
        <v/>
      </c>
      <c r="AE2735" s="27" t="str">
        <f aca="false">IF(OR($W2735=0,$O2735=""),"",IF(IFERROR(IF(ISNUMBER($O2735),INT($O2735),DATE(VALUE(MID(SUBSTITUTE(LEFT($O2735,FIND(" ",$O2735&amp;" ")-1),"/",REPT(" ",20)),41,20)),VALUE(LEFT(SUBSTITUTE(LEFT($O2735,FIND(" ",$O2735&amp;" ")-1),"/",REPT(" ",20)),20)),VALUE(MID(SUBSTITUTE(LEFT($O2735,FIND(" ",$O2735&amp;" ")-1),"/",REPT(" ",20)),21,20)))),0)&gt;$W2735,"Late","Same day"))</f>
        <v/>
      </c>
      <c r="AF2735" s="26" t="str">
        <f aca="false">IF($A2735="","",IFERROR(INDEX(Validation!$C$193:$C$217,MATCH($A2735,Validation!$A$193:$A$217,0)),IF(COUNTIF(Validation!$U$19:$U$178,$Z2735)&gt;0,$Z2735,IF(COUNTIF(Validation!$S$19:$S$178,$AI2735)=1,INDEX(Validation!$U$19:$U$178,MATCH($AI2735,Validation!$S$19:$S$178,0)),$Z2735))))</f>
        <v/>
      </c>
      <c r="AG2735" s="27" t="str">
        <f aca="false">IF(COUNTA($A2735:$U2735)=0,"",IF($A2735="","No name",IF($F2735="","No date",IF($W2735=0,"Date ilegible",IF(NOT(ISNUMBER($N2735)),"Hours no numéricas",IF($AA2735="NO MATCH","Person no identificada","OK"))))))</f>
        <v/>
      </c>
      <c r="AH2735" s="27" t="str">
        <f aca="false">IF($W2735=0,"No date",IF($W2735&lt;Validation!$B$3,"Before period",IF($W2735&gt;Validation!$C$3,"After period","In period")))</f>
        <v>No date</v>
      </c>
      <c r="AI2735" s="26" t="str">
        <f aca="false">IF($Y2735="","",TRIM(RIGHT(SUBSTITUTE($Y2735," ",REPT(" ",50)),50)))</f>
        <v/>
      </c>
      <c r="AJ2735" s="27" t="str">
        <f aca="false">IF($A2735="","",IF(NOT(ISERROR(MATCH($A2735,Validation!$A$193:$A$217,0))),"Manual mapping",IF(COUNTIF(Validation!$U$19:$U$178,$Z2735)&gt;0,"Direct",IF(COUNTIF(Validation!$S$19:$S$178,$AI2735)=1,"By surname","Unresolved"))))</f>
        <v/>
      </c>
      <c r="AK2735" s="28" t="str">
        <f aca="false">IF($L2735="","",IF(MATCH($L2735,$L$2:$L$3000,0)&lt;&gt;ROW()-1,"",COUNT($AK$1:$AK2734)+1))</f>
        <v/>
      </c>
      <c r="AL2735" s="28" t="str">
        <f aca="false">IF($G2735="","",IF(MATCH($G2735,$G$2:$G$3000,0)&lt;&gt;ROW()-1,"",COUNT($AL$1:$AL2734)+1))</f>
        <v/>
      </c>
      <c r="AM2735" s="28" t="str">
        <f aca="false">IF($H2735="","",IF(MATCH($H2735,$H$2:$H$3000,0)&lt;&gt;ROW()-1,"",COUNT($AM$1:$AM2734)+1))</f>
        <v/>
      </c>
      <c r="AN2735" s="28" t="str">
        <f aca="false">IF($I2735="","",IF(MATCH($I2735,$I$2:$I$3000,0)&lt;&gt;ROW()-1,"",COUNT($AN$1:$AN2734)+1))</f>
        <v/>
      </c>
      <c r="AO2735" s="28" t="str">
        <f aca="false">IF($Q2735="","",IF(MATCH($Q2735,$Q$2:$Q$3000,0)&lt;&gt;ROW()-1,"",COUNT($AO$1:$AO2734)+1))</f>
        <v/>
      </c>
    </row>
    <row r="2736" customFormat="false" ht="12.75" hidden="false" customHeight="true" outlineLevel="0" collapsed="false">
      <c r="W2736" s="24" t="n">
        <f aca="false">IF($F2736="",0,IFERROR(IF(ISNUMBER($F2736),INT($F2736),DATE(VALUE(MID(SUBSTITUTE(LEFT($F2736,FIND(" ",$F2736&amp;" ")-1),"/",REPT(" ",20)),41,20)),VALUE(LEFT(SUBSTITUTE(LEFT($F2736,FIND(" ",$F2736&amp;" ")-1),"/",REPT(" ",20)),20)),VALUE(MID(SUBSTITUTE(LEFT($F2736,FIND(" ",$F2736&amp;" ")-1),"/",REPT(" ",20)),21,20)))),0))</f>
        <v>0</v>
      </c>
      <c r="X2736" s="25" t="str">
        <f aca="false">IF(ISNUMBER($N2736),$N2736*Validation!$B$5,"")</f>
        <v/>
      </c>
      <c r="Y2736" s="26" t="str">
        <f aca="false">IF($A2736="","",SUBSTITUTE(SUBSTITUTE(SUBSTITUTE(SUBSTITUTE(SUBSTITUTE(SUBSTITUTE(SUBSTITUTE(UPPER(TRIM($A2736)),"Á","A"),"É","E"),"Í","I"),"Ó","O"),"Ú","U"),"Ñ","N"),"Ü","U"))</f>
        <v/>
      </c>
      <c r="Z2736" s="26" t="str">
        <f aca="false">IF($Y2736="","",LEFT($Y2736,1)&amp;" "&amp;TRIM(RIGHT(SUBSTITUTE($Y2736," ",REPT(" ",50)),50)))</f>
        <v/>
      </c>
      <c r="AA2736" s="27" t="str">
        <f aca="false">IF($AF2736="","",IF(COUNTIF(Validation!$U$19:$U$178,$AF2736)&gt;0,"OK","NO MATCH"))</f>
        <v/>
      </c>
      <c r="AB2736" s="27" t="str">
        <f aca="false">IF($W2736=0,"",IF(AND($W2736&gt;=Validation!$B$3,$W2736&lt;=Validation!$C$3),"Yes","No"))</f>
        <v/>
      </c>
      <c r="AC2736" s="26" t="str">
        <f aca="false">IF($A2736="","",$AF2736&amp;"|"&amp;TEXT($W2736,"yyyy-mm-dd")&amp;"|"&amp;$J2736&amp;"|"&amp;$N2736)</f>
        <v/>
      </c>
      <c r="AD2736" s="27" t="str">
        <f aca="false">IF($AC2736="","",IF(COUNTIF($AC$2:$AC$3000,$AC2736)&gt;1,"REVIEW","OK"))</f>
        <v/>
      </c>
      <c r="AE2736" s="27" t="str">
        <f aca="false">IF(OR($W2736=0,$O2736=""),"",IF(IFERROR(IF(ISNUMBER($O2736),INT($O2736),DATE(VALUE(MID(SUBSTITUTE(LEFT($O2736,FIND(" ",$O2736&amp;" ")-1),"/",REPT(" ",20)),41,20)),VALUE(LEFT(SUBSTITUTE(LEFT($O2736,FIND(" ",$O2736&amp;" ")-1),"/",REPT(" ",20)),20)),VALUE(MID(SUBSTITUTE(LEFT($O2736,FIND(" ",$O2736&amp;" ")-1),"/",REPT(" ",20)),21,20)))),0)&gt;$W2736,"Late","Same day"))</f>
        <v/>
      </c>
      <c r="AF2736" s="26" t="str">
        <f aca="false">IF($A2736="","",IFERROR(INDEX(Validation!$C$193:$C$217,MATCH($A2736,Validation!$A$193:$A$217,0)),IF(COUNTIF(Validation!$U$19:$U$178,$Z2736)&gt;0,$Z2736,IF(COUNTIF(Validation!$S$19:$S$178,$AI2736)=1,INDEX(Validation!$U$19:$U$178,MATCH($AI2736,Validation!$S$19:$S$178,0)),$Z2736))))</f>
        <v/>
      </c>
      <c r="AG2736" s="27" t="str">
        <f aca="false">IF(COUNTA($A2736:$U2736)=0,"",IF($A2736="","No name",IF($F2736="","No date",IF($W2736=0,"Date ilegible",IF(NOT(ISNUMBER($N2736)),"Hours no numéricas",IF($AA2736="NO MATCH","Person no identificada","OK"))))))</f>
        <v/>
      </c>
      <c r="AH2736" s="27" t="str">
        <f aca="false">IF($W2736=0,"No date",IF($W2736&lt;Validation!$B$3,"Before period",IF($W2736&gt;Validation!$C$3,"After period","In period")))</f>
        <v>No date</v>
      </c>
      <c r="AI2736" s="26" t="str">
        <f aca="false">IF($Y2736="","",TRIM(RIGHT(SUBSTITUTE($Y2736," ",REPT(" ",50)),50)))</f>
        <v/>
      </c>
      <c r="AJ2736" s="27" t="str">
        <f aca="false">IF($A2736="","",IF(NOT(ISERROR(MATCH($A2736,Validation!$A$193:$A$217,0))),"Manual mapping",IF(COUNTIF(Validation!$U$19:$U$178,$Z2736)&gt;0,"Direct",IF(COUNTIF(Validation!$S$19:$S$178,$AI2736)=1,"By surname","Unresolved"))))</f>
        <v/>
      </c>
      <c r="AK2736" s="28" t="str">
        <f aca="false">IF($L2736="","",IF(MATCH($L2736,$L$2:$L$3000,0)&lt;&gt;ROW()-1,"",COUNT($AK$1:$AK2735)+1))</f>
        <v/>
      </c>
      <c r="AL2736" s="28" t="str">
        <f aca="false">IF($G2736="","",IF(MATCH($G2736,$G$2:$G$3000,0)&lt;&gt;ROW()-1,"",COUNT($AL$1:$AL2735)+1))</f>
        <v/>
      </c>
      <c r="AM2736" s="28" t="str">
        <f aca="false">IF($H2736="","",IF(MATCH($H2736,$H$2:$H$3000,0)&lt;&gt;ROW()-1,"",COUNT($AM$1:$AM2735)+1))</f>
        <v/>
      </c>
      <c r="AN2736" s="28" t="str">
        <f aca="false">IF($I2736="","",IF(MATCH($I2736,$I$2:$I$3000,0)&lt;&gt;ROW()-1,"",COUNT($AN$1:$AN2735)+1))</f>
        <v/>
      </c>
      <c r="AO2736" s="28" t="str">
        <f aca="false">IF($Q2736="","",IF(MATCH($Q2736,$Q$2:$Q$3000,0)&lt;&gt;ROW()-1,"",COUNT($AO$1:$AO2735)+1))</f>
        <v/>
      </c>
    </row>
    <row r="2737" customFormat="false" ht="12.75" hidden="false" customHeight="true" outlineLevel="0" collapsed="false">
      <c r="W2737" s="24" t="n">
        <f aca="false">IF($F2737="",0,IFERROR(IF(ISNUMBER($F2737),INT($F2737),DATE(VALUE(MID(SUBSTITUTE(LEFT($F2737,FIND(" ",$F2737&amp;" ")-1),"/",REPT(" ",20)),41,20)),VALUE(LEFT(SUBSTITUTE(LEFT($F2737,FIND(" ",$F2737&amp;" ")-1),"/",REPT(" ",20)),20)),VALUE(MID(SUBSTITUTE(LEFT($F2737,FIND(" ",$F2737&amp;" ")-1),"/",REPT(" ",20)),21,20)))),0))</f>
        <v>0</v>
      </c>
      <c r="X2737" s="25" t="str">
        <f aca="false">IF(ISNUMBER($N2737),$N2737*Validation!$B$5,"")</f>
        <v/>
      </c>
      <c r="Y2737" s="26" t="str">
        <f aca="false">IF($A2737="","",SUBSTITUTE(SUBSTITUTE(SUBSTITUTE(SUBSTITUTE(SUBSTITUTE(SUBSTITUTE(SUBSTITUTE(UPPER(TRIM($A2737)),"Á","A"),"É","E"),"Í","I"),"Ó","O"),"Ú","U"),"Ñ","N"),"Ü","U"))</f>
        <v/>
      </c>
      <c r="Z2737" s="26" t="str">
        <f aca="false">IF($Y2737="","",LEFT($Y2737,1)&amp;" "&amp;TRIM(RIGHT(SUBSTITUTE($Y2737," ",REPT(" ",50)),50)))</f>
        <v/>
      </c>
      <c r="AA2737" s="27" t="str">
        <f aca="false">IF($AF2737="","",IF(COUNTIF(Validation!$U$19:$U$178,$AF2737)&gt;0,"OK","NO MATCH"))</f>
        <v/>
      </c>
      <c r="AB2737" s="27" t="str">
        <f aca="false">IF($W2737=0,"",IF(AND($W2737&gt;=Validation!$B$3,$W2737&lt;=Validation!$C$3),"Yes","No"))</f>
        <v/>
      </c>
      <c r="AC2737" s="26" t="str">
        <f aca="false">IF($A2737="","",$AF2737&amp;"|"&amp;TEXT($W2737,"yyyy-mm-dd")&amp;"|"&amp;$J2737&amp;"|"&amp;$N2737)</f>
        <v/>
      </c>
      <c r="AD2737" s="27" t="str">
        <f aca="false">IF($AC2737="","",IF(COUNTIF($AC$2:$AC$3000,$AC2737)&gt;1,"REVIEW","OK"))</f>
        <v/>
      </c>
      <c r="AE2737" s="27" t="str">
        <f aca="false">IF(OR($W2737=0,$O2737=""),"",IF(IFERROR(IF(ISNUMBER($O2737),INT($O2737),DATE(VALUE(MID(SUBSTITUTE(LEFT($O2737,FIND(" ",$O2737&amp;" ")-1),"/",REPT(" ",20)),41,20)),VALUE(LEFT(SUBSTITUTE(LEFT($O2737,FIND(" ",$O2737&amp;" ")-1),"/",REPT(" ",20)),20)),VALUE(MID(SUBSTITUTE(LEFT($O2737,FIND(" ",$O2737&amp;" ")-1),"/",REPT(" ",20)),21,20)))),0)&gt;$W2737,"Late","Same day"))</f>
        <v/>
      </c>
      <c r="AF2737" s="26" t="str">
        <f aca="false">IF($A2737="","",IFERROR(INDEX(Validation!$C$193:$C$217,MATCH($A2737,Validation!$A$193:$A$217,0)),IF(COUNTIF(Validation!$U$19:$U$178,$Z2737)&gt;0,$Z2737,IF(COUNTIF(Validation!$S$19:$S$178,$AI2737)=1,INDEX(Validation!$U$19:$U$178,MATCH($AI2737,Validation!$S$19:$S$178,0)),$Z2737))))</f>
        <v/>
      </c>
      <c r="AG2737" s="27" t="str">
        <f aca="false">IF(COUNTA($A2737:$U2737)=0,"",IF($A2737="","No name",IF($F2737="","No date",IF($W2737=0,"Date ilegible",IF(NOT(ISNUMBER($N2737)),"Hours no numéricas",IF($AA2737="NO MATCH","Person no identificada","OK"))))))</f>
        <v/>
      </c>
      <c r="AH2737" s="27" t="str">
        <f aca="false">IF($W2737=0,"No date",IF($W2737&lt;Validation!$B$3,"Before period",IF($W2737&gt;Validation!$C$3,"After period","In period")))</f>
        <v>No date</v>
      </c>
      <c r="AI2737" s="26" t="str">
        <f aca="false">IF($Y2737="","",TRIM(RIGHT(SUBSTITUTE($Y2737," ",REPT(" ",50)),50)))</f>
        <v/>
      </c>
      <c r="AJ2737" s="27" t="str">
        <f aca="false">IF($A2737="","",IF(NOT(ISERROR(MATCH($A2737,Validation!$A$193:$A$217,0))),"Manual mapping",IF(COUNTIF(Validation!$U$19:$U$178,$Z2737)&gt;0,"Direct",IF(COUNTIF(Validation!$S$19:$S$178,$AI2737)=1,"By surname","Unresolved"))))</f>
        <v/>
      </c>
      <c r="AK2737" s="28" t="str">
        <f aca="false">IF($L2737="","",IF(MATCH($L2737,$L$2:$L$3000,0)&lt;&gt;ROW()-1,"",COUNT($AK$1:$AK2736)+1))</f>
        <v/>
      </c>
      <c r="AL2737" s="28" t="str">
        <f aca="false">IF($G2737="","",IF(MATCH($G2737,$G$2:$G$3000,0)&lt;&gt;ROW()-1,"",COUNT($AL$1:$AL2736)+1))</f>
        <v/>
      </c>
      <c r="AM2737" s="28" t="str">
        <f aca="false">IF($H2737="","",IF(MATCH($H2737,$H$2:$H$3000,0)&lt;&gt;ROW()-1,"",COUNT($AM$1:$AM2736)+1))</f>
        <v/>
      </c>
      <c r="AN2737" s="28" t="str">
        <f aca="false">IF($I2737="","",IF(MATCH($I2737,$I$2:$I$3000,0)&lt;&gt;ROW()-1,"",COUNT($AN$1:$AN2736)+1))</f>
        <v/>
      </c>
      <c r="AO2737" s="28" t="str">
        <f aca="false">IF($Q2737="","",IF(MATCH($Q2737,$Q$2:$Q$3000,0)&lt;&gt;ROW()-1,"",COUNT($AO$1:$AO2736)+1))</f>
        <v/>
      </c>
    </row>
    <row r="2738" customFormat="false" ht="12.75" hidden="false" customHeight="true" outlineLevel="0" collapsed="false">
      <c r="W2738" s="24" t="n">
        <f aca="false">IF($F2738="",0,IFERROR(IF(ISNUMBER($F2738),INT($F2738),DATE(VALUE(MID(SUBSTITUTE(LEFT($F2738,FIND(" ",$F2738&amp;" ")-1),"/",REPT(" ",20)),41,20)),VALUE(LEFT(SUBSTITUTE(LEFT($F2738,FIND(" ",$F2738&amp;" ")-1),"/",REPT(" ",20)),20)),VALUE(MID(SUBSTITUTE(LEFT($F2738,FIND(" ",$F2738&amp;" ")-1),"/",REPT(" ",20)),21,20)))),0))</f>
        <v>0</v>
      </c>
      <c r="X2738" s="25" t="str">
        <f aca="false">IF(ISNUMBER($N2738),$N2738*Validation!$B$5,"")</f>
        <v/>
      </c>
      <c r="Y2738" s="26" t="str">
        <f aca="false">IF($A2738="","",SUBSTITUTE(SUBSTITUTE(SUBSTITUTE(SUBSTITUTE(SUBSTITUTE(SUBSTITUTE(SUBSTITUTE(UPPER(TRIM($A2738)),"Á","A"),"É","E"),"Í","I"),"Ó","O"),"Ú","U"),"Ñ","N"),"Ü","U"))</f>
        <v/>
      </c>
      <c r="Z2738" s="26" t="str">
        <f aca="false">IF($Y2738="","",LEFT($Y2738,1)&amp;" "&amp;TRIM(RIGHT(SUBSTITUTE($Y2738," ",REPT(" ",50)),50)))</f>
        <v/>
      </c>
      <c r="AA2738" s="27" t="str">
        <f aca="false">IF($AF2738="","",IF(COUNTIF(Validation!$U$19:$U$178,$AF2738)&gt;0,"OK","NO MATCH"))</f>
        <v/>
      </c>
      <c r="AB2738" s="27" t="str">
        <f aca="false">IF($W2738=0,"",IF(AND($W2738&gt;=Validation!$B$3,$W2738&lt;=Validation!$C$3),"Yes","No"))</f>
        <v/>
      </c>
      <c r="AC2738" s="26" t="str">
        <f aca="false">IF($A2738="","",$AF2738&amp;"|"&amp;TEXT($W2738,"yyyy-mm-dd")&amp;"|"&amp;$J2738&amp;"|"&amp;$N2738)</f>
        <v/>
      </c>
      <c r="AD2738" s="27" t="str">
        <f aca="false">IF($AC2738="","",IF(COUNTIF($AC$2:$AC$3000,$AC2738)&gt;1,"REVIEW","OK"))</f>
        <v/>
      </c>
      <c r="AE2738" s="27" t="str">
        <f aca="false">IF(OR($W2738=0,$O2738=""),"",IF(IFERROR(IF(ISNUMBER($O2738),INT($O2738),DATE(VALUE(MID(SUBSTITUTE(LEFT($O2738,FIND(" ",$O2738&amp;" ")-1),"/",REPT(" ",20)),41,20)),VALUE(LEFT(SUBSTITUTE(LEFT($O2738,FIND(" ",$O2738&amp;" ")-1),"/",REPT(" ",20)),20)),VALUE(MID(SUBSTITUTE(LEFT($O2738,FIND(" ",$O2738&amp;" ")-1),"/",REPT(" ",20)),21,20)))),0)&gt;$W2738,"Late","Same day"))</f>
        <v/>
      </c>
      <c r="AF2738" s="26" t="str">
        <f aca="false">IF($A2738="","",IFERROR(INDEX(Validation!$C$193:$C$217,MATCH($A2738,Validation!$A$193:$A$217,0)),IF(COUNTIF(Validation!$U$19:$U$178,$Z2738)&gt;0,$Z2738,IF(COUNTIF(Validation!$S$19:$S$178,$AI2738)=1,INDEX(Validation!$U$19:$U$178,MATCH($AI2738,Validation!$S$19:$S$178,0)),$Z2738))))</f>
        <v/>
      </c>
      <c r="AG2738" s="27" t="str">
        <f aca="false">IF(COUNTA($A2738:$U2738)=0,"",IF($A2738="","No name",IF($F2738="","No date",IF($W2738=0,"Date ilegible",IF(NOT(ISNUMBER($N2738)),"Hours no numéricas",IF($AA2738="NO MATCH","Person no identificada","OK"))))))</f>
        <v/>
      </c>
      <c r="AH2738" s="27" t="str">
        <f aca="false">IF($W2738=0,"No date",IF($W2738&lt;Validation!$B$3,"Before period",IF($W2738&gt;Validation!$C$3,"After period","In period")))</f>
        <v>No date</v>
      </c>
      <c r="AI2738" s="26" t="str">
        <f aca="false">IF($Y2738="","",TRIM(RIGHT(SUBSTITUTE($Y2738," ",REPT(" ",50)),50)))</f>
        <v/>
      </c>
      <c r="AJ2738" s="27" t="str">
        <f aca="false">IF($A2738="","",IF(NOT(ISERROR(MATCH($A2738,Validation!$A$193:$A$217,0))),"Manual mapping",IF(COUNTIF(Validation!$U$19:$U$178,$Z2738)&gt;0,"Direct",IF(COUNTIF(Validation!$S$19:$S$178,$AI2738)=1,"By surname","Unresolved"))))</f>
        <v/>
      </c>
      <c r="AK2738" s="28" t="str">
        <f aca="false">IF($L2738="","",IF(MATCH($L2738,$L$2:$L$3000,0)&lt;&gt;ROW()-1,"",COUNT($AK$1:$AK2737)+1))</f>
        <v/>
      </c>
      <c r="AL2738" s="28" t="str">
        <f aca="false">IF($G2738="","",IF(MATCH($G2738,$G$2:$G$3000,0)&lt;&gt;ROW()-1,"",COUNT($AL$1:$AL2737)+1))</f>
        <v/>
      </c>
      <c r="AM2738" s="28" t="str">
        <f aca="false">IF($H2738="","",IF(MATCH($H2738,$H$2:$H$3000,0)&lt;&gt;ROW()-1,"",COUNT($AM$1:$AM2737)+1))</f>
        <v/>
      </c>
      <c r="AN2738" s="28" t="str">
        <f aca="false">IF($I2738="","",IF(MATCH($I2738,$I$2:$I$3000,0)&lt;&gt;ROW()-1,"",COUNT($AN$1:$AN2737)+1))</f>
        <v/>
      </c>
      <c r="AO2738" s="28" t="str">
        <f aca="false">IF($Q2738="","",IF(MATCH($Q2738,$Q$2:$Q$3000,0)&lt;&gt;ROW()-1,"",COUNT($AO$1:$AO2737)+1))</f>
        <v/>
      </c>
    </row>
    <row r="2739" customFormat="false" ht="12.75" hidden="false" customHeight="true" outlineLevel="0" collapsed="false">
      <c r="W2739" s="24" t="n">
        <f aca="false">IF($F2739="",0,IFERROR(IF(ISNUMBER($F2739),INT($F2739),DATE(VALUE(MID(SUBSTITUTE(LEFT($F2739,FIND(" ",$F2739&amp;" ")-1),"/",REPT(" ",20)),41,20)),VALUE(LEFT(SUBSTITUTE(LEFT($F2739,FIND(" ",$F2739&amp;" ")-1),"/",REPT(" ",20)),20)),VALUE(MID(SUBSTITUTE(LEFT($F2739,FIND(" ",$F2739&amp;" ")-1),"/",REPT(" ",20)),21,20)))),0))</f>
        <v>0</v>
      </c>
      <c r="X2739" s="25" t="str">
        <f aca="false">IF(ISNUMBER($N2739),$N2739*Validation!$B$5,"")</f>
        <v/>
      </c>
      <c r="Y2739" s="26" t="str">
        <f aca="false">IF($A2739="","",SUBSTITUTE(SUBSTITUTE(SUBSTITUTE(SUBSTITUTE(SUBSTITUTE(SUBSTITUTE(SUBSTITUTE(UPPER(TRIM($A2739)),"Á","A"),"É","E"),"Í","I"),"Ó","O"),"Ú","U"),"Ñ","N"),"Ü","U"))</f>
        <v/>
      </c>
      <c r="Z2739" s="26" t="str">
        <f aca="false">IF($Y2739="","",LEFT($Y2739,1)&amp;" "&amp;TRIM(RIGHT(SUBSTITUTE($Y2739," ",REPT(" ",50)),50)))</f>
        <v/>
      </c>
      <c r="AA2739" s="27" t="str">
        <f aca="false">IF($AF2739="","",IF(COUNTIF(Validation!$U$19:$U$178,$AF2739)&gt;0,"OK","NO MATCH"))</f>
        <v/>
      </c>
      <c r="AB2739" s="27" t="str">
        <f aca="false">IF($W2739=0,"",IF(AND($W2739&gt;=Validation!$B$3,$W2739&lt;=Validation!$C$3),"Yes","No"))</f>
        <v/>
      </c>
      <c r="AC2739" s="26" t="str">
        <f aca="false">IF($A2739="","",$AF2739&amp;"|"&amp;TEXT($W2739,"yyyy-mm-dd")&amp;"|"&amp;$J2739&amp;"|"&amp;$N2739)</f>
        <v/>
      </c>
      <c r="AD2739" s="27" t="str">
        <f aca="false">IF($AC2739="","",IF(COUNTIF($AC$2:$AC$3000,$AC2739)&gt;1,"REVIEW","OK"))</f>
        <v/>
      </c>
      <c r="AE2739" s="27" t="str">
        <f aca="false">IF(OR($W2739=0,$O2739=""),"",IF(IFERROR(IF(ISNUMBER($O2739),INT($O2739),DATE(VALUE(MID(SUBSTITUTE(LEFT($O2739,FIND(" ",$O2739&amp;" ")-1),"/",REPT(" ",20)),41,20)),VALUE(LEFT(SUBSTITUTE(LEFT($O2739,FIND(" ",$O2739&amp;" ")-1),"/",REPT(" ",20)),20)),VALUE(MID(SUBSTITUTE(LEFT($O2739,FIND(" ",$O2739&amp;" ")-1),"/",REPT(" ",20)),21,20)))),0)&gt;$W2739,"Late","Same day"))</f>
        <v/>
      </c>
      <c r="AF2739" s="26" t="str">
        <f aca="false">IF($A2739="","",IFERROR(INDEX(Validation!$C$193:$C$217,MATCH($A2739,Validation!$A$193:$A$217,0)),IF(COUNTIF(Validation!$U$19:$U$178,$Z2739)&gt;0,$Z2739,IF(COUNTIF(Validation!$S$19:$S$178,$AI2739)=1,INDEX(Validation!$U$19:$U$178,MATCH($AI2739,Validation!$S$19:$S$178,0)),$Z2739))))</f>
        <v/>
      </c>
      <c r="AG2739" s="27" t="str">
        <f aca="false">IF(COUNTA($A2739:$U2739)=0,"",IF($A2739="","No name",IF($F2739="","No date",IF($W2739=0,"Date ilegible",IF(NOT(ISNUMBER($N2739)),"Hours no numéricas",IF($AA2739="NO MATCH","Person no identificada","OK"))))))</f>
        <v/>
      </c>
      <c r="AH2739" s="27" t="str">
        <f aca="false">IF($W2739=0,"No date",IF($W2739&lt;Validation!$B$3,"Before period",IF($W2739&gt;Validation!$C$3,"After period","In period")))</f>
        <v>No date</v>
      </c>
      <c r="AI2739" s="26" t="str">
        <f aca="false">IF($Y2739="","",TRIM(RIGHT(SUBSTITUTE($Y2739," ",REPT(" ",50)),50)))</f>
        <v/>
      </c>
      <c r="AJ2739" s="27" t="str">
        <f aca="false">IF($A2739="","",IF(NOT(ISERROR(MATCH($A2739,Validation!$A$193:$A$217,0))),"Manual mapping",IF(COUNTIF(Validation!$U$19:$U$178,$Z2739)&gt;0,"Direct",IF(COUNTIF(Validation!$S$19:$S$178,$AI2739)=1,"By surname","Unresolved"))))</f>
        <v/>
      </c>
      <c r="AK2739" s="28" t="str">
        <f aca="false">IF($L2739="","",IF(MATCH($L2739,$L$2:$L$3000,0)&lt;&gt;ROW()-1,"",COUNT($AK$1:$AK2738)+1))</f>
        <v/>
      </c>
      <c r="AL2739" s="28" t="str">
        <f aca="false">IF($G2739="","",IF(MATCH($G2739,$G$2:$G$3000,0)&lt;&gt;ROW()-1,"",COUNT($AL$1:$AL2738)+1))</f>
        <v/>
      </c>
      <c r="AM2739" s="28" t="str">
        <f aca="false">IF($H2739="","",IF(MATCH($H2739,$H$2:$H$3000,0)&lt;&gt;ROW()-1,"",COUNT($AM$1:$AM2738)+1))</f>
        <v/>
      </c>
      <c r="AN2739" s="28" t="str">
        <f aca="false">IF($I2739="","",IF(MATCH($I2739,$I$2:$I$3000,0)&lt;&gt;ROW()-1,"",COUNT($AN$1:$AN2738)+1))</f>
        <v/>
      </c>
      <c r="AO2739" s="28" t="str">
        <f aca="false">IF($Q2739="","",IF(MATCH($Q2739,$Q$2:$Q$3000,0)&lt;&gt;ROW()-1,"",COUNT($AO$1:$AO2738)+1))</f>
        <v/>
      </c>
    </row>
    <row r="2740" customFormat="false" ht="12.75" hidden="false" customHeight="true" outlineLevel="0" collapsed="false">
      <c r="W2740" s="24" t="n">
        <f aca="false">IF($F2740="",0,IFERROR(IF(ISNUMBER($F2740),INT($F2740),DATE(VALUE(MID(SUBSTITUTE(LEFT($F2740,FIND(" ",$F2740&amp;" ")-1),"/",REPT(" ",20)),41,20)),VALUE(LEFT(SUBSTITUTE(LEFT($F2740,FIND(" ",$F2740&amp;" ")-1),"/",REPT(" ",20)),20)),VALUE(MID(SUBSTITUTE(LEFT($F2740,FIND(" ",$F2740&amp;" ")-1),"/",REPT(" ",20)),21,20)))),0))</f>
        <v>0</v>
      </c>
      <c r="X2740" s="25" t="str">
        <f aca="false">IF(ISNUMBER($N2740),$N2740*Validation!$B$5,"")</f>
        <v/>
      </c>
      <c r="Y2740" s="26" t="str">
        <f aca="false">IF($A2740="","",SUBSTITUTE(SUBSTITUTE(SUBSTITUTE(SUBSTITUTE(SUBSTITUTE(SUBSTITUTE(SUBSTITUTE(UPPER(TRIM($A2740)),"Á","A"),"É","E"),"Í","I"),"Ó","O"),"Ú","U"),"Ñ","N"),"Ü","U"))</f>
        <v/>
      </c>
      <c r="Z2740" s="26" t="str">
        <f aca="false">IF($Y2740="","",LEFT($Y2740,1)&amp;" "&amp;TRIM(RIGHT(SUBSTITUTE($Y2740," ",REPT(" ",50)),50)))</f>
        <v/>
      </c>
      <c r="AA2740" s="27" t="str">
        <f aca="false">IF($AF2740="","",IF(COUNTIF(Validation!$U$19:$U$178,$AF2740)&gt;0,"OK","NO MATCH"))</f>
        <v/>
      </c>
      <c r="AB2740" s="27" t="str">
        <f aca="false">IF($W2740=0,"",IF(AND($W2740&gt;=Validation!$B$3,$W2740&lt;=Validation!$C$3),"Yes","No"))</f>
        <v/>
      </c>
      <c r="AC2740" s="26" t="str">
        <f aca="false">IF($A2740="","",$AF2740&amp;"|"&amp;TEXT($W2740,"yyyy-mm-dd")&amp;"|"&amp;$J2740&amp;"|"&amp;$N2740)</f>
        <v/>
      </c>
      <c r="AD2740" s="27" t="str">
        <f aca="false">IF($AC2740="","",IF(COUNTIF($AC$2:$AC$3000,$AC2740)&gt;1,"REVIEW","OK"))</f>
        <v/>
      </c>
      <c r="AE2740" s="27" t="str">
        <f aca="false">IF(OR($W2740=0,$O2740=""),"",IF(IFERROR(IF(ISNUMBER($O2740),INT($O2740),DATE(VALUE(MID(SUBSTITUTE(LEFT($O2740,FIND(" ",$O2740&amp;" ")-1),"/",REPT(" ",20)),41,20)),VALUE(LEFT(SUBSTITUTE(LEFT($O2740,FIND(" ",$O2740&amp;" ")-1),"/",REPT(" ",20)),20)),VALUE(MID(SUBSTITUTE(LEFT($O2740,FIND(" ",$O2740&amp;" ")-1),"/",REPT(" ",20)),21,20)))),0)&gt;$W2740,"Late","Same day"))</f>
        <v/>
      </c>
      <c r="AF2740" s="26" t="str">
        <f aca="false">IF($A2740="","",IFERROR(INDEX(Validation!$C$193:$C$217,MATCH($A2740,Validation!$A$193:$A$217,0)),IF(COUNTIF(Validation!$U$19:$U$178,$Z2740)&gt;0,$Z2740,IF(COUNTIF(Validation!$S$19:$S$178,$AI2740)=1,INDEX(Validation!$U$19:$U$178,MATCH($AI2740,Validation!$S$19:$S$178,0)),$Z2740))))</f>
        <v/>
      </c>
      <c r="AG2740" s="27" t="str">
        <f aca="false">IF(COUNTA($A2740:$U2740)=0,"",IF($A2740="","No name",IF($F2740="","No date",IF($W2740=0,"Date ilegible",IF(NOT(ISNUMBER($N2740)),"Hours no numéricas",IF($AA2740="NO MATCH","Person no identificada","OK"))))))</f>
        <v/>
      </c>
      <c r="AH2740" s="27" t="str">
        <f aca="false">IF($W2740=0,"No date",IF($W2740&lt;Validation!$B$3,"Before period",IF($W2740&gt;Validation!$C$3,"After period","In period")))</f>
        <v>No date</v>
      </c>
      <c r="AI2740" s="26" t="str">
        <f aca="false">IF($Y2740="","",TRIM(RIGHT(SUBSTITUTE($Y2740," ",REPT(" ",50)),50)))</f>
        <v/>
      </c>
      <c r="AJ2740" s="27" t="str">
        <f aca="false">IF($A2740="","",IF(NOT(ISERROR(MATCH($A2740,Validation!$A$193:$A$217,0))),"Manual mapping",IF(COUNTIF(Validation!$U$19:$U$178,$Z2740)&gt;0,"Direct",IF(COUNTIF(Validation!$S$19:$S$178,$AI2740)=1,"By surname","Unresolved"))))</f>
        <v/>
      </c>
      <c r="AK2740" s="28" t="str">
        <f aca="false">IF($L2740="","",IF(MATCH($L2740,$L$2:$L$3000,0)&lt;&gt;ROW()-1,"",COUNT($AK$1:$AK2739)+1))</f>
        <v/>
      </c>
      <c r="AL2740" s="28" t="str">
        <f aca="false">IF($G2740="","",IF(MATCH($G2740,$G$2:$G$3000,0)&lt;&gt;ROW()-1,"",COUNT($AL$1:$AL2739)+1))</f>
        <v/>
      </c>
      <c r="AM2740" s="28" t="str">
        <f aca="false">IF($H2740="","",IF(MATCH($H2740,$H$2:$H$3000,0)&lt;&gt;ROW()-1,"",COUNT($AM$1:$AM2739)+1))</f>
        <v/>
      </c>
      <c r="AN2740" s="28" t="str">
        <f aca="false">IF($I2740="","",IF(MATCH($I2740,$I$2:$I$3000,0)&lt;&gt;ROW()-1,"",COUNT($AN$1:$AN2739)+1))</f>
        <v/>
      </c>
      <c r="AO2740" s="28" t="str">
        <f aca="false">IF($Q2740="","",IF(MATCH($Q2740,$Q$2:$Q$3000,0)&lt;&gt;ROW()-1,"",COUNT($AO$1:$AO2739)+1))</f>
        <v/>
      </c>
    </row>
    <row r="2741" customFormat="false" ht="12.75" hidden="false" customHeight="true" outlineLevel="0" collapsed="false">
      <c r="W2741" s="24" t="n">
        <f aca="false">IF($F2741="",0,IFERROR(IF(ISNUMBER($F2741),INT($F2741),DATE(VALUE(MID(SUBSTITUTE(LEFT($F2741,FIND(" ",$F2741&amp;" ")-1),"/",REPT(" ",20)),41,20)),VALUE(LEFT(SUBSTITUTE(LEFT($F2741,FIND(" ",$F2741&amp;" ")-1),"/",REPT(" ",20)),20)),VALUE(MID(SUBSTITUTE(LEFT($F2741,FIND(" ",$F2741&amp;" ")-1),"/",REPT(" ",20)),21,20)))),0))</f>
        <v>0</v>
      </c>
      <c r="X2741" s="25" t="str">
        <f aca="false">IF(ISNUMBER($N2741),$N2741*Validation!$B$5,"")</f>
        <v/>
      </c>
      <c r="Y2741" s="26" t="str">
        <f aca="false">IF($A2741="","",SUBSTITUTE(SUBSTITUTE(SUBSTITUTE(SUBSTITUTE(SUBSTITUTE(SUBSTITUTE(SUBSTITUTE(UPPER(TRIM($A2741)),"Á","A"),"É","E"),"Í","I"),"Ó","O"),"Ú","U"),"Ñ","N"),"Ü","U"))</f>
        <v/>
      </c>
      <c r="Z2741" s="26" t="str">
        <f aca="false">IF($Y2741="","",LEFT($Y2741,1)&amp;" "&amp;TRIM(RIGHT(SUBSTITUTE($Y2741," ",REPT(" ",50)),50)))</f>
        <v/>
      </c>
      <c r="AA2741" s="27" t="str">
        <f aca="false">IF($AF2741="","",IF(COUNTIF(Validation!$U$19:$U$178,$AF2741)&gt;0,"OK","NO MATCH"))</f>
        <v/>
      </c>
      <c r="AB2741" s="27" t="str">
        <f aca="false">IF($W2741=0,"",IF(AND($W2741&gt;=Validation!$B$3,$W2741&lt;=Validation!$C$3),"Yes","No"))</f>
        <v/>
      </c>
      <c r="AC2741" s="26" t="str">
        <f aca="false">IF($A2741="","",$AF2741&amp;"|"&amp;TEXT($W2741,"yyyy-mm-dd")&amp;"|"&amp;$J2741&amp;"|"&amp;$N2741)</f>
        <v/>
      </c>
      <c r="AD2741" s="27" t="str">
        <f aca="false">IF($AC2741="","",IF(COUNTIF($AC$2:$AC$3000,$AC2741)&gt;1,"REVIEW","OK"))</f>
        <v/>
      </c>
      <c r="AE2741" s="27" t="str">
        <f aca="false">IF(OR($W2741=0,$O2741=""),"",IF(IFERROR(IF(ISNUMBER($O2741),INT($O2741),DATE(VALUE(MID(SUBSTITUTE(LEFT($O2741,FIND(" ",$O2741&amp;" ")-1),"/",REPT(" ",20)),41,20)),VALUE(LEFT(SUBSTITUTE(LEFT($O2741,FIND(" ",$O2741&amp;" ")-1),"/",REPT(" ",20)),20)),VALUE(MID(SUBSTITUTE(LEFT($O2741,FIND(" ",$O2741&amp;" ")-1),"/",REPT(" ",20)),21,20)))),0)&gt;$W2741,"Late","Same day"))</f>
        <v/>
      </c>
      <c r="AF2741" s="26" t="str">
        <f aca="false">IF($A2741="","",IFERROR(INDEX(Validation!$C$193:$C$217,MATCH($A2741,Validation!$A$193:$A$217,0)),IF(COUNTIF(Validation!$U$19:$U$178,$Z2741)&gt;0,$Z2741,IF(COUNTIF(Validation!$S$19:$S$178,$AI2741)=1,INDEX(Validation!$U$19:$U$178,MATCH($AI2741,Validation!$S$19:$S$178,0)),$Z2741))))</f>
        <v/>
      </c>
      <c r="AG2741" s="27" t="str">
        <f aca="false">IF(COUNTA($A2741:$U2741)=0,"",IF($A2741="","No name",IF($F2741="","No date",IF($W2741=0,"Date ilegible",IF(NOT(ISNUMBER($N2741)),"Hours no numéricas",IF($AA2741="NO MATCH","Person no identificada","OK"))))))</f>
        <v/>
      </c>
      <c r="AH2741" s="27" t="str">
        <f aca="false">IF($W2741=0,"No date",IF($W2741&lt;Validation!$B$3,"Before period",IF($W2741&gt;Validation!$C$3,"After period","In period")))</f>
        <v>No date</v>
      </c>
      <c r="AI2741" s="26" t="str">
        <f aca="false">IF($Y2741="","",TRIM(RIGHT(SUBSTITUTE($Y2741," ",REPT(" ",50)),50)))</f>
        <v/>
      </c>
      <c r="AJ2741" s="27" t="str">
        <f aca="false">IF($A2741="","",IF(NOT(ISERROR(MATCH($A2741,Validation!$A$193:$A$217,0))),"Manual mapping",IF(COUNTIF(Validation!$U$19:$U$178,$Z2741)&gt;0,"Direct",IF(COUNTIF(Validation!$S$19:$S$178,$AI2741)=1,"By surname","Unresolved"))))</f>
        <v/>
      </c>
      <c r="AK2741" s="28" t="str">
        <f aca="false">IF($L2741="","",IF(MATCH($L2741,$L$2:$L$3000,0)&lt;&gt;ROW()-1,"",COUNT($AK$1:$AK2740)+1))</f>
        <v/>
      </c>
      <c r="AL2741" s="28" t="str">
        <f aca="false">IF($G2741="","",IF(MATCH($G2741,$G$2:$G$3000,0)&lt;&gt;ROW()-1,"",COUNT($AL$1:$AL2740)+1))</f>
        <v/>
      </c>
      <c r="AM2741" s="28" t="str">
        <f aca="false">IF($H2741="","",IF(MATCH($H2741,$H$2:$H$3000,0)&lt;&gt;ROW()-1,"",COUNT($AM$1:$AM2740)+1))</f>
        <v/>
      </c>
      <c r="AN2741" s="28" t="str">
        <f aca="false">IF($I2741="","",IF(MATCH($I2741,$I$2:$I$3000,0)&lt;&gt;ROW()-1,"",COUNT($AN$1:$AN2740)+1))</f>
        <v/>
      </c>
      <c r="AO2741" s="28" t="str">
        <f aca="false">IF($Q2741="","",IF(MATCH($Q2741,$Q$2:$Q$3000,0)&lt;&gt;ROW()-1,"",COUNT($AO$1:$AO2740)+1))</f>
        <v/>
      </c>
    </row>
    <row r="2742" customFormat="false" ht="12.75" hidden="false" customHeight="true" outlineLevel="0" collapsed="false">
      <c r="W2742" s="24" t="n">
        <f aca="false">IF($F2742="",0,IFERROR(IF(ISNUMBER($F2742),INT($F2742),DATE(VALUE(MID(SUBSTITUTE(LEFT($F2742,FIND(" ",$F2742&amp;" ")-1),"/",REPT(" ",20)),41,20)),VALUE(LEFT(SUBSTITUTE(LEFT($F2742,FIND(" ",$F2742&amp;" ")-1),"/",REPT(" ",20)),20)),VALUE(MID(SUBSTITUTE(LEFT($F2742,FIND(" ",$F2742&amp;" ")-1),"/",REPT(" ",20)),21,20)))),0))</f>
        <v>0</v>
      </c>
      <c r="X2742" s="25" t="str">
        <f aca="false">IF(ISNUMBER($N2742),$N2742*Validation!$B$5,"")</f>
        <v/>
      </c>
      <c r="Y2742" s="26" t="str">
        <f aca="false">IF($A2742="","",SUBSTITUTE(SUBSTITUTE(SUBSTITUTE(SUBSTITUTE(SUBSTITUTE(SUBSTITUTE(SUBSTITUTE(UPPER(TRIM($A2742)),"Á","A"),"É","E"),"Í","I"),"Ó","O"),"Ú","U"),"Ñ","N"),"Ü","U"))</f>
        <v/>
      </c>
      <c r="Z2742" s="26" t="str">
        <f aca="false">IF($Y2742="","",LEFT($Y2742,1)&amp;" "&amp;TRIM(RIGHT(SUBSTITUTE($Y2742," ",REPT(" ",50)),50)))</f>
        <v/>
      </c>
      <c r="AA2742" s="27" t="str">
        <f aca="false">IF($AF2742="","",IF(COUNTIF(Validation!$U$19:$U$178,$AF2742)&gt;0,"OK","NO MATCH"))</f>
        <v/>
      </c>
      <c r="AB2742" s="27" t="str">
        <f aca="false">IF($W2742=0,"",IF(AND($W2742&gt;=Validation!$B$3,$W2742&lt;=Validation!$C$3),"Yes","No"))</f>
        <v/>
      </c>
      <c r="AC2742" s="26" t="str">
        <f aca="false">IF($A2742="","",$AF2742&amp;"|"&amp;TEXT($W2742,"yyyy-mm-dd")&amp;"|"&amp;$J2742&amp;"|"&amp;$N2742)</f>
        <v/>
      </c>
      <c r="AD2742" s="27" t="str">
        <f aca="false">IF($AC2742="","",IF(COUNTIF($AC$2:$AC$3000,$AC2742)&gt;1,"REVIEW","OK"))</f>
        <v/>
      </c>
      <c r="AE2742" s="27" t="str">
        <f aca="false">IF(OR($W2742=0,$O2742=""),"",IF(IFERROR(IF(ISNUMBER($O2742),INT($O2742),DATE(VALUE(MID(SUBSTITUTE(LEFT($O2742,FIND(" ",$O2742&amp;" ")-1),"/",REPT(" ",20)),41,20)),VALUE(LEFT(SUBSTITUTE(LEFT($O2742,FIND(" ",$O2742&amp;" ")-1),"/",REPT(" ",20)),20)),VALUE(MID(SUBSTITUTE(LEFT($O2742,FIND(" ",$O2742&amp;" ")-1),"/",REPT(" ",20)),21,20)))),0)&gt;$W2742,"Late","Same day"))</f>
        <v/>
      </c>
      <c r="AF2742" s="26" t="str">
        <f aca="false">IF($A2742="","",IFERROR(INDEX(Validation!$C$193:$C$217,MATCH($A2742,Validation!$A$193:$A$217,0)),IF(COUNTIF(Validation!$U$19:$U$178,$Z2742)&gt;0,$Z2742,IF(COUNTIF(Validation!$S$19:$S$178,$AI2742)=1,INDEX(Validation!$U$19:$U$178,MATCH($AI2742,Validation!$S$19:$S$178,0)),$Z2742))))</f>
        <v/>
      </c>
      <c r="AG2742" s="27" t="str">
        <f aca="false">IF(COUNTA($A2742:$U2742)=0,"",IF($A2742="","No name",IF($F2742="","No date",IF($W2742=0,"Date ilegible",IF(NOT(ISNUMBER($N2742)),"Hours no numéricas",IF($AA2742="NO MATCH","Person no identificada","OK"))))))</f>
        <v/>
      </c>
      <c r="AH2742" s="27" t="str">
        <f aca="false">IF($W2742=0,"No date",IF($W2742&lt;Validation!$B$3,"Before period",IF($W2742&gt;Validation!$C$3,"After period","In period")))</f>
        <v>No date</v>
      </c>
      <c r="AI2742" s="26" t="str">
        <f aca="false">IF($Y2742="","",TRIM(RIGHT(SUBSTITUTE($Y2742," ",REPT(" ",50)),50)))</f>
        <v/>
      </c>
      <c r="AJ2742" s="27" t="str">
        <f aca="false">IF($A2742="","",IF(NOT(ISERROR(MATCH($A2742,Validation!$A$193:$A$217,0))),"Manual mapping",IF(COUNTIF(Validation!$U$19:$U$178,$Z2742)&gt;0,"Direct",IF(COUNTIF(Validation!$S$19:$S$178,$AI2742)=1,"By surname","Unresolved"))))</f>
        <v/>
      </c>
      <c r="AK2742" s="28" t="str">
        <f aca="false">IF($L2742="","",IF(MATCH($L2742,$L$2:$L$3000,0)&lt;&gt;ROW()-1,"",COUNT($AK$1:$AK2741)+1))</f>
        <v/>
      </c>
      <c r="AL2742" s="28" t="str">
        <f aca="false">IF($G2742="","",IF(MATCH($G2742,$G$2:$G$3000,0)&lt;&gt;ROW()-1,"",COUNT($AL$1:$AL2741)+1))</f>
        <v/>
      </c>
      <c r="AM2742" s="28" t="str">
        <f aca="false">IF($H2742="","",IF(MATCH($H2742,$H$2:$H$3000,0)&lt;&gt;ROW()-1,"",COUNT($AM$1:$AM2741)+1))</f>
        <v/>
      </c>
      <c r="AN2742" s="28" t="str">
        <f aca="false">IF($I2742="","",IF(MATCH($I2742,$I$2:$I$3000,0)&lt;&gt;ROW()-1,"",COUNT($AN$1:$AN2741)+1))</f>
        <v/>
      </c>
      <c r="AO2742" s="28" t="str">
        <f aca="false">IF($Q2742="","",IF(MATCH($Q2742,$Q$2:$Q$3000,0)&lt;&gt;ROW()-1,"",COUNT($AO$1:$AO2741)+1))</f>
        <v/>
      </c>
    </row>
    <row r="2743" customFormat="false" ht="12.75" hidden="false" customHeight="true" outlineLevel="0" collapsed="false">
      <c r="W2743" s="24" t="n">
        <f aca="false">IF($F2743="",0,IFERROR(IF(ISNUMBER($F2743),INT($F2743),DATE(VALUE(MID(SUBSTITUTE(LEFT($F2743,FIND(" ",$F2743&amp;" ")-1),"/",REPT(" ",20)),41,20)),VALUE(LEFT(SUBSTITUTE(LEFT($F2743,FIND(" ",$F2743&amp;" ")-1),"/",REPT(" ",20)),20)),VALUE(MID(SUBSTITUTE(LEFT($F2743,FIND(" ",$F2743&amp;" ")-1),"/",REPT(" ",20)),21,20)))),0))</f>
        <v>0</v>
      </c>
      <c r="X2743" s="25" t="str">
        <f aca="false">IF(ISNUMBER($N2743),$N2743*Validation!$B$5,"")</f>
        <v/>
      </c>
      <c r="Y2743" s="26" t="str">
        <f aca="false">IF($A2743="","",SUBSTITUTE(SUBSTITUTE(SUBSTITUTE(SUBSTITUTE(SUBSTITUTE(SUBSTITUTE(SUBSTITUTE(UPPER(TRIM($A2743)),"Á","A"),"É","E"),"Í","I"),"Ó","O"),"Ú","U"),"Ñ","N"),"Ü","U"))</f>
        <v/>
      </c>
      <c r="Z2743" s="26" t="str">
        <f aca="false">IF($Y2743="","",LEFT($Y2743,1)&amp;" "&amp;TRIM(RIGHT(SUBSTITUTE($Y2743," ",REPT(" ",50)),50)))</f>
        <v/>
      </c>
      <c r="AA2743" s="27" t="str">
        <f aca="false">IF($AF2743="","",IF(COUNTIF(Validation!$U$19:$U$178,$AF2743)&gt;0,"OK","NO MATCH"))</f>
        <v/>
      </c>
      <c r="AB2743" s="27" t="str">
        <f aca="false">IF($W2743=0,"",IF(AND($W2743&gt;=Validation!$B$3,$W2743&lt;=Validation!$C$3),"Yes","No"))</f>
        <v/>
      </c>
      <c r="AC2743" s="26" t="str">
        <f aca="false">IF($A2743="","",$AF2743&amp;"|"&amp;TEXT($W2743,"yyyy-mm-dd")&amp;"|"&amp;$J2743&amp;"|"&amp;$N2743)</f>
        <v/>
      </c>
      <c r="AD2743" s="27" t="str">
        <f aca="false">IF($AC2743="","",IF(COUNTIF($AC$2:$AC$3000,$AC2743)&gt;1,"REVIEW","OK"))</f>
        <v/>
      </c>
      <c r="AE2743" s="27" t="str">
        <f aca="false">IF(OR($W2743=0,$O2743=""),"",IF(IFERROR(IF(ISNUMBER($O2743),INT($O2743),DATE(VALUE(MID(SUBSTITUTE(LEFT($O2743,FIND(" ",$O2743&amp;" ")-1),"/",REPT(" ",20)),41,20)),VALUE(LEFT(SUBSTITUTE(LEFT($O2743,FIND(" ",$O2743&amp;" ")-1),"/",REPT(" ",20)),20)),VALUE(MID(SUBSTITUTE(LEFT($O2743,FIND(" ",$O2743&amp;" ")-1),"/",REPT(" ",20)),21,20)))),0)&gt;$W2743,"Late","Same day"))</f>
        <v/>
      </c>
      <c r="AF2743" s="26" t="str">
        <f aca="false">IF($A2743="","",IFERROR(INDEX(Validation!$C$193:$C$217,MATCH($A2743,Validation!$A$193:$A$217,0)),IF(COUNTIF(Validation!$U$19:$U$178,$Z2743)&gt;0,$Z2743,IF(COUNTIF(Validation!$S$19:$S$178,$AI2743)=1,INDEX(Validation!$U$19:$U$178,MATCH($AI2743,Validation!$S$19:$S$178,0)),$Z2743))))</f>
        <v/>
      </c>
      <c r="AG2743" s="27" t="str">
        <f aca="false">IF(COUNTA($A2743:$U2743)=0,"",IF($A2743="","No name",IF($F2743="","No date",IF($W2743=0,"Date ilegible",IF(NOT(ISNUMBER($N2743)),"Hours no numéricas",IF($AA2743="NO MATCH","Person no identificada","OK"))))))</f>
        <v/>
      </c>
      <c r="AH2743" s="27" t="str">
        <f aca="false">IF($W2743=0,"No date",IF($W2743&lt;Validation!$B$3,"Before period",IF($W2743&gt;Validation!$C$3,"After period","In period")))</f>
        <v>No date</v>
      </c>
      <c r="AI2743" s="26" t="str">
        <f aca="false">IF($Y2743="","",TRIM(RIGHT(SUBSTITUTE($Y2743," ",REPT(" ",50)),50)))</f>
        <v/>
      </c>
      <c r="AJ2743" s="27" t="str">
        <f aca="false">IF($A2743="","",IF(NOT(ISERROR(MATCH($A2743,Validation!$A$193:$A$217,0))),"Manual mapping",IF(COUNTIF(Validation!$U$19:$U$178,$Z2743)&gt;0,"Direct",IF(COUNTIF(Validation!$S$19:$S$178,$AI2743)=1,"By surname","Unresolved"))))</f>
        <v/>
      </c>
      <c r="AK2743" s="28" t="str">
        <f aca="false">IF($L2743="","",IF(MATCH($L2743,$L$2:$L$3000,0)&lt;&gt;ROW()-1,"",COUNT($AK$1:$AK2742)+1))</f>
        <v/>
      </c>
      <c r="AL2743" s="28" t="str">
        <f aca="false">IF($G2743="","",IF(MATCH($G2743,$G$2:$G$3000,0)&lt;&gt;ROW()-1,"",COUNT($AL$1:$AL2742)+1))</f>
        <v/>
      </c>
      <c r="AM2743" s="28" t="str">
        <f aca="false">IF($H2743="","",IF(MATCH($H2743,$H$2:$H$3000,0)&lt;&gt;ROW()-1,"",COUNT($AM$1:$AM2742)+1))</f>
        <v/>
      </c>
      <c r="AN2743" s="28" t="str">
        <f aca="false">IF($I2743="","",IF(MATCH($I2743,$I$2:$I$3000,0)&lt;&gt;ROW()-1,"",COUNT($AN$1:$AN2742)+1))</f>
        <v/>
      </c>
      <c r="AO2743" s="28" t="str">
        <f aca="false">IF($Q2743="","",IF(MATCH($Q2743,$Q$2:$Q$3000,0)&lt;&gt;ROW()-1,"",COUNT($AO$1:$AO2742)+1))</f>
        <v/>
      </c>
    </row>
    <row r="2744" customFormat="false" ht="12.75" hidden="false" customHeight="true" outlineLevel="0" collapsed="false">
      <c r="W2744" s="24" t="n">
        <f aca="false">IF($F2744="",0,IFERROR(IF(ISNUMBER($F2744),INT($F2744),DATE(VALUE(MID(SUBSTITUTE(LEFT($F2744,FIND(" ",$F2744&amp;" ")-1),"/",REPT(" ",20)),41,20)),VALUE(LEFT(SUBSTITUTE(LEFT($F2744,FIND(" ",$F2744&amp;" ")-1),"/",REPT(" ",20)),20)),VALUE(MID(SUBSTITUTE(LEFT($F2744,FIND(" ",$F2744&amp;" ")-1),"/",REPT(" ",20)),21,20)))),0))</f>
        <v>0</v>
      </c>
      <c r="X2744" s="25" t="str">
        <f aca="false">IF(ISNUMBER($N2744),$N2744*Validation!$B$5,"")</f>
        <v/>
      </c>
      <c r="Y2744" s="26" t="str">
        <f aca="false">IF($A2744="","",SUBSTITUTE(SUBSTITUTE(SUBSTITUTE(SUBSTITUTE(SUBSTITUTE(SUBSTITUTE(SUBSTITUTE(UPPER(TRIM($A2744)),"Á","A"),"É","E"),"Í","I"),"Ó","O"),"Ú","U"),"Ñ","N"),"Ü","U"))</f>
        <v/>
      </c>
      <c r="Z2744" s="26" t="str">
        <f aca="false">IF($Y2744="","",LEFT($Y2744,1)&amp;" "&amp;TRIM(RIGHT(SUBSTITUTE($Y2744," ",REPT(" ",50)),50)))</f>
        <v/>
      </c>
      <c r="AA2744" s="27" t="str">
        <f aca="false">IF($AF2744="","",IF(COUNTIF(Validation!$U$19:$U$178,$AF2744)&gt;0,"OK","NO MATCH"))</f>
        <v/>
      </c>
      <c r="AB2744" s="27" t="str">
        <f aca="false">IF($W2744=0,"",IF(AND($W2744&gt;=Validation!$B$3,$W2744&lt;=Validation!$C$3),"Yes","No"))</f>
        <v/>
      </c>
      <c r="AC2744" s="26" t="str">
        <f aca="false">IF($A2744="","",$AF2744&amp;"|"&amp;TEXT($W2744,"yyyy-mm-dd")&amp;"|"&amp;$J2744&amp;"|"&amp;$N2744)</f>
        <v/>
      </c>
      <c r="AD2744" s="27" t="str">
        <f aca="false">IF($AC2744="","",IF(COUNTIF($AC$2:$AC$3000,$AC2744)&gt;1,"REVIEW","OK"))</f>
        <v/>
      </c>
      <c r="AE2744" s="27" t="str">
        <f aca="false">IF(OR($W2744=0,$O2744=""),"",IF(IFERROR(IF(ISNUMBER($O2744),INT($O2744),DATE(VALUE(MID(SUBSTITUTE(LEFT($O2744,FIND(" ",$O2744&amp;" ")-1),"/",REPT(" ",20)),41,20)),VALUE(LEFT(SUBSTITUTE(LEFT($O2744,FIND(" ",$O2744&amp;" ")-1),"/",REPT(" ",20)),20)),VALUE(MID(SUBSTITUTE(LEFT($O2744,FIND(" ",$O2744&amp;" ")-1),"/",REPT(" ",20)),21,20)))),0)&gt;$W2744,"Late","Same day"))</f>
        <v/>
      </c>
      <c r="AF2744" s="26" t="str">
        <f aca="false">IF($A2744="","",IFERROR(INDEX(Validation!$C$193:$C$217,MATCH($A2744,Validation!$A$193:$A$217,0)),IF(COUNTIF(Validation!$U$19:$U$178,$Z2744)&gt;0,$Z2744,IF(COUNTIF(Validation!$S$19:$S$178,$AI2744)=1,INDEX(Validation!$U$19:$U$178,MATCH($AI2744,Validation!$S$19:$S$178,0)),$Z2744))))</f>
        <v/>
      </c>
      <c r="AG2744" s="27" t="str">
        <f aca="false">IF(COUNTA($A2744:$U2744)=0,"",IF($A2744="","No name",IF($F2744="","No date",IF($W2744=0,"Date ilegible",IF(NOT(ISNUMBER($N2744)),"Hours no numéricas",IF($AA2744="NO MATCH","Person no identificada","OK"))))))</f>
        <v/>
      </c>
      <c r="AH2744" s="27" t="str">
        <f aca="false">IF($W2744=0,"No date",IF($W2744&lt;Validation!$B$3,"Before period",IF($W2744&gt;Validation!$C$3,"After period","In period")))</f>
        <v>No date</v>
      </c>
      <c r="AI2744" s="26" t="str">
        <f aca="false">IF($Y2744="","",TRIM(RIGHT(SUBSTITUTE($Y2744," ",REPT(" ",50)),50)))</f>
        <v/>
      </c>
      <c r="AJ2744" s="27" t="str">
        <f aca="false">IF($A2744="","",IF(NOT(ISERROR(MATCH($A2744,Validation!$A$193:$A$217,0))),"Manual mapping",IF(COUNTIF(Validation!$U$19:$U$178,$Z2744)&gt;0,"Direct",IF(COUNTIF(Validation!$S$19:$S$178,$AI2744)=1,"By surname","Unresolved"))))</f>
        <v/>
      </c>
      <c r="AK2744" s="28" t="str">
        <f aca="false">IF($L2744="","",IF(MATCH($L2744,$L$2:$L$3000,0)&lt;&gt;ROW()-1,"",COUNT($AK$1:$AK2743)+1))</f>
        <v/>
      </c>
      <c r="AL2744" s="28" t="str">
        <f aca="false">IF($G2744="","",IF(MATCH($G2744,$G$2:$G$3000,0)&lt;&gt;ROW()-1,"",COUNT($AL$1:$AL2743)+1))</f>
        <v/>
      </c>
      <c r="AM2744" s="28" t="str">
        <f aca="false">IF($H2744="","",IF(MATCH($H2744,$H$2:$H$3000,0)&lt;&gt;ROW()-1,"",COUNT($AM$1:$AM2743)+1))</f>
        <v/>
      </c>
      <c r="AN2744" s="28" t="str">
        <f aca="false">IF($I2744="","",IF(MATCH($I2744,$I$2:$I$3000,0)&lt;&gt;ROW()-1,"",COUNT($AN$1:$AN2743)+1))</f>
        <v/>
      </c>
      <c r="AO2744" s="28" t="str">
        <f aca="false">IF($Q2744="","",IF(MATCH($Q2744,$Q$2:$Q$3000,0)&lt;&gt;ROW()-1,"",COUNT($AO$1:$AO2743)+1))</f>
        <v/>
      </c>
    </row>
    <row r="2745" customFormat="false" ht="12.75" hidden="false" customHeight="true" outlineLevel="0" collapsed="false">
      <c r="W2745" s="24" t="n">
        <f aca="false">IF($F2745="",0,IFERROR(IF(ISNUMBER($F2745),INT($F2745),DATE(VALUE(MID(SUBSTITUTE(LEFT($F2745,FIND(" ",$F2745&amp;" ")-1),"/",REPT(" ",20)),41,20)),VALUE(LEFT(SUBSTITUTE(LEFT($F2745,FIND(" ",$F2745&amp;" ")-1),"/",REPT(" ",20)),20)),VALUE(MID(SUBSTITUTE(LEFT($F2745,FIND(" ",$F2745&amp;" ")-1),"/",REPT(" ",20)),21,20)))),0))</f>
        <v>0</v>
      </c>
      <c r="X2745" s="25" t="str">
        <f aca="false">IF(ISNUMBER($N2745),$N2745*Validation!$B$5,"")</f>
        <v/>
      </c>
      <c r="Y2745" s="26" t="str">
        <f aca="false">IF($A2745="","",SUBSTITUTE(SUBSTITUTE(SUBSTITUTE(SUBSTITUTE(SUBSTITUTE(SUBSTITUTE(SUBSTITUTE(UPPER(TRIM($A2745)),"Á","A"),"É","E"),"Í","I"),"Ó","O"),"Ú","U"),"Ñ","N"),"Ü","U"))</f>
        <v/>
      </c>
      <c r="Z2745" s="26" t="str">
        <f aca="false">IF($Y2745="","",LEFT($Y2745,1)&amp;" "&amp;TRIM(RIGHT(SUBSTITUTE($Y2745," ",REPT(" ",50)),50)))</f>
        <v/>
      </c>
      <c r="AA2745" s="27" t="str">
        <f aca="false">IF($AF2745="","",IF(COUNTIF(Validation!$U$19:$U$178,$AF2745)&gt;0,"OK","NO MATCH"))</f>
        <v/>
      </c>
      <c r="AB2745" s="27" t="str">
        <f aca="false">IF($W2745=0,"",IF(AND($W2745&gt;=Validation!$B$3,$W2745&lt;=Validation!$C$3),"Yes","No"))</f>
        <v/>
      </c>
      <c r="AC2745" s="26" t="str">
        <f aca="false">IF($A2745="","",$AF2745&amp;"|"&amp;TEXT($W2745,"yyyy-mm-dd")&amp;"|"&amp;$J2745&amp;"|"&amp;$N2745)</f>
        <v/>
      </c>
      <c r="AD2745" s="27" t="str">
        <f aca="false">IF($AC2745="","",IF(COUNTIF($AC$2:$AC$3000,$AC2745)&gt;1,"REVIEW","OK"))</f>
        <v/>
      </c>
      <c r="AE2745" s="27" t="str">
        <f aca="false">IF(OR($W2745=0,$O2745=""),"",IF(IFERROR(IF(ISNUMBER($O2745),INT($O2745),DATE(VALUE(MID(SUBSTITUTE(LEFT($O2745,FIND(" ",$O2745&amp;" ")-1),"/",REPT(" ",20)),41,20)),VALUE(LEFT(SUBSTITUTE(LEFT($O2745,FIND(" ",$O2745&amp;" ")-1),"/",REPT(" ",20)),20)),VALUE(MID(SUBSTITUTE(LEFT($O2745,FIND(" ",$O2745&amp;" ")-1),"/",REPT(" ",20)),21,20)))),0)&gt;$W2745,"Late","Same day"))</f>
        <v/>
      </c>
      <c r="AF2745" s="26" t="str">
        <f aca="false">IF($A2745="","",IFERROR(INDEX(Validation!$C$193:$C$217,MATCH($A2745,Validation!$A$193:$A$217,0)),IF(COUNTIF(Validation!$U$19:$U$178,$Z2745)&gt;0,$Z2745,IF(COUNTIF(Validation!$S$19:$S$178,$AI2745)=1,INDEX(Validation!$U$19:$U$178,MATCH($AI2745,Validation!$S$19:$S$178,0)),$Z2745))))</f>
        <v/>
      </c>
      <c r="AG2745" s="27" t="str">
        <f aca="false">IF(COUNTA($A2745:$U2745)=0,"",IF($A2745="","No name",IF($F2745="","No date",IF($W2745=0,"Date ilegible",IF(NOT(ISNUMBER($N2745)),"Hours no numéricas",IF($AA2745="NO MATCH","Person no identificada","OK"))))))</f>
        <v/>
      </c>
      <c r="AH2745" s="27" t="str">
        <f aca="false">IF($W2745=0,"No date",IF($W2745&lt;Validation!$B$3,"Before period",IF($W2745&gt;Validation!$C$3,"After period","In period")))</f>
        <v>No date</v>
      </c>
      <c r="AI2745" s="26" t="str">
        <f aca="false">IF($Y2745="","",TRIM(RIGHT(SUBSTITUTE($Y2745," ",REPT(" ",50)),50)))</f>
        <v/>
      </c>
      <c r="AJ2745" s="27" t="str">
        <f aca="false">IF($A2745="","",IF(NOT(ISERROR(MATCH($A2745,Validation!$A$193:$A$217,0))),"Manual mapping",IF(COUNTIF(Validation!$U$19:$U$178,$Z2745)&gt;0,"Direct",IF(COUNTIF(Validation!$S$19:$S$178,$AI2745)=1,"By surname","Unresolved"))))</f>
        <v/>
      </c>
      <c r="AK2745" s="28" t="str">
        <f aca="false">IF($L2745="","",IF(MATCH($L2745,$L$2:$L$3000,0)&lt;&gt;ROW()-1,"",COUNT($AK$1:$AK2744)+1))</f>
        <v/>
      </c>
      <c r="AL2745" s="28" t="str">
        <f aca="false">IF($G2745="","",IF(MATCH($G2745,$G$2:$G$3000,0)&lt;&gt;ROW()-1,"",COUNT($AL$1:$AL2744)+1))</f>
        <v/>
      </c>
      <c r="AM2745" s="28" t="str">
        <f aca="false">IF($H2745="","",IF(MATCH($H2745,$H$2:$H$3000,0)&lt;&gt;ROW()-1,"",COUNT($AM$1:$AM2744)+1))</f>
        <v/>
      </c>
      <c r="AN2745" s="28" t="str">
        <f aca="false">IF($I2745="","",IF(MATCH($I2745,$I$2:$I$3000,0)&lt;&gt;ROW()-1,"",COUNT($AN$1:$AN2744)+1))</f>
        <v/>
      </c>
      <c r="AO2745" s="28" t="str">
        <f aca="false">IF($Q2745="","",IF(MATCH($Q2745,$Q$2:$Q$3000,0)&lt;&gt;ROW()-1,"",COUNT($AO$1:$AO2744)+1))</f>
        <v/>
      </c>
    </row>
    <row r="2746" customFormat="false" ht="12.75" hidden="false" customHeight="true" outlineLevel="0" collapsed="false">
      <c r="W2746" s="24" t="n">
        <f aca="false">IF($F2746="",0,IFERROR(IF(ISNUMBER($F2746),INT($F2746),DATE(VALUE(MID(SUBSTITUTE(LEFT($F2746,FIND(" ",$F2746&amp;" ")-1),"/",REPT(" ",20)),41,20)),VALUE(LEFT(SUBSTITUTE(LEFT($F2746,FIND(" ",$F2746&amp;" ")-1),"/",REPT(" ",20)),20)),VALUE(MID(SUBSTITUTE(LEFT($F2746,FIND(" ",$F2746&amp;" ")-1),"/",REPT(" ",20)),21,20)))),0))</f>
        <v>0</v>
      </c>
      <c r="X2746" s="25" t="str">
        <f aca="false">IF(ISNUMBER($N2746),$N2746*Validation!$B$5,"")</f>
        <v/>
      </c>
      <c r="Y2746" s="26" t="str">
        <f aca="false">IF($A2746="","",SUBSTITUTE(SUBSTITUTE(SUBSTITUTE(SUBSTITUTE(SUBSTITUTE(SUBSTITUTE(SUBSTITUTE(UPPER(TRIM($A2746)),"Á","A"),"É","E"),"Í","I"),"Ó","O"),"Ú","U"),"Ñ","N"),"Ü","U"))</f>
        <v/>
      </c>
      <c r="Z2746" s="26" t="str">
        <f aca="false">IF($Y2746="","",LEFT($Y2746,1)&amp;" "&amp;TRIM(RIGHT(SUBSTITUTE($Y2746," ",REPT(" ",50)),50)))</f>
        <v/>
      </c>
      <c r="AA2746" s="27" t="str">
        <f aca="false">IF($AF2746="","",IF(COUNTIF(Validation!$U$19:$U$178,$AF2746)&gt;0,"OK","NO MATCH"))</f>
        <v/>
      </c>
      <c r="AB2746" s="27" t="str">
        <f aca="false">IF($W2746=0,"",IF(AND($W2746&gt;=Validation!$B$3,$W2746&lt;=Validation!$C$3),"Yes","No"))</f>
        <v/>
      </c>
      <c r="AC2746" s="26" t="str">
        <f aca="false">IF($A2746="","",$AF2746&amp;"|"&amp;TEXT($W2746,"yyyy-mm-dd")&amp;"|"&amp;$J2746&amp;"|"&amp;$N2746)</f>
        <v/>
      </c>
      <c r="AD2746" s="27" t="str">
        <f aca="false">IF($AC2746="","",IF(COUNTIF($AC$2:$AC$3000,$AC2746)&gt;1,"REVIEW","OK"))</f>
        <v/>
      </c>
      <c r="AE2746" s="27" t="str">
        <f aca="false">IF(OR($W2746=0,$O2746=""),"",IF(IFERROR(IF(ISNUMBER($O2746),INT($O2746),DATE(VALUE(MID(SUBSTITUTE(LEFT($O2746,FIND(" ",$O2746&amp;" ")-1),"/",REPT(" ",20)),41,20)),VALUE(LEFT(SUBSTITUTE(LEFT($O2746,FIND(" ",$O2746&amp;" ")-1),"/",REPT(" ",20)),20)),VALUE(MID(SUBSTITUTE(LEFT($O2746,FIND(" ",$O2746&amp;" ")-1),"/",REPT(" ",20)),21,20)))),0)&gt;$W2746,"Late","Same day"))</f>
        <v/>
      </c>
      <c r="AF2746" s="26" t="str">
        <f aca="false">IF($A2746="","",IFERROR(INDEX(Validation!$C$193:$C$217,MATCH($A2746,Validation!$A$193:$A$217,0)),IF(COUNTIF(Validation!$U$19:$U$178,$Z2746)&gt;0,$Z2746,IF(COUNTIF(Validation!$S$19:$S$178,$AI2746)=1,INDEX(Validation!$U$19:$U$178,MATCH($AI2746,Validation!$S$19:$S$178,0)),$Z2746))))</f>
        <v/>
      </c>
      <c r="AG2746" s="27" t="str">
        <f aca="false">IF(COUNTA($A2746:$U2746)=0,"",IF($A2746="","No name",IF($F2746="","No date",IF($W2746=0,"Date ilegible",IF(NOT(ISNUMBER($N2746)),"Hours no numéricas",IF($AA2746="NO MATCH","Person no identificada","OK"))))))</f>
        <v/>
      </c>
      <c r="AH2746" s="27" t="str">
        <f aca="false">IF($W2746=0,"No date",IF($W2746&lt;Validation!$B$3,"Before period",IF($W2746&gt;Validation!$C$3,"After period","In period")))</f>
        <v>No date</v>
      </c>
      <c r="AI2746" s="26" t="str">
        <f aca="false">IF($Y2746="","",TRIM(RIGHT(SUBSTITUTE($Y2746," ",REPT(" ",50)),50)))</f>
        <v/>
      </c>
      <c r="AJ2746" s="27" t="str">
        <f aca="false">IF($A2746="","",IF(NOT(ISERROR(MATCH($A2746,Validation!$A$193:$A$217,0))),"Manual mapping",IF(COUNTIF(Validation!$U$19:$U$178,$Z2746)&gt;0,"Direct",IF(COUNTIF(Validation!$S$19:$S$178,$AI2746)=1,"By surname","Unresolved"))))</f>
        <v/>
      </c>
      <c r="AK2746" s="28" t="str">
        <f aca="false">IF($L2746="","",IF(MATCH($L2746,$L$2:$L$3000,0)&lt;&gt;ROW()-1,"",COUNT($AK$1:$AK2745)+1))</f>
        <v/>
      </c>
      <c r="AL2746" s="28" t="str">
        <f aca="false">IF($G2746="","",IF(MATCH($G2746,$G$2:$G$3000,0)&lt;&gt;ROW()-1,"",COUNT($AL$1:$AL2745)+1))</f>
        <v/>
      </c>
      <c r="AM2746" s="28" t="str">
        <f aca="false">IF($H2746="","",IF(MATCH($H2746,$H$2:$H$3000,0)&lt;&gt;ROW()-1,"",COUNT($AM$1:$AM2745)+1))</f>
        <v/>
      </c>
      <c r="AN2746" s="28" t="str">
        <f aca="false">IF($I2746="","",IF(MATCH($I2746,$I$2:$I$3000,0)&lt;&gt;ROW()-1,"",COUNT($AN$1:$AN2745)+1))</f>
        <v/>
      </c>
      <c r="AO2746" s="28" t="str">
        <f aca="false">IF($Q2746="","",IF(MATCH($Q2746,$Q$2:$Q$3000,0)&lt;&gt;ROW()-1,"",COUNT($AO$1:$AO2745)+1))</f>
        <v/>
      </c>
    </row>
    <row r="2747" customFormat="false" ht="12.75" hidden="false" customHeight="true" outlineLevel="0" collapsed="false">
      <c r="W2747" s="24" t="n">
        <f aca="false">IF($F2747="",0,IFERROR(IF(ISNUMBER($F2747),INT($F2747),DATE(VALUE(MID(SUBSTITUTE(LEFT($F2747,FIND(" ",$F2747&amp;" ")-1),"/",REPT(" ",20)),41,20)),VALUE(LEFT(SUBSTITUTE(LEFT($F2747,FIND(" ",$F2747&amp;" ")-1),"/",REPT(" ",20)),20)),VALUE(MID(SUBSTITUTE(LEFT($F2747,FIND(" ",$F2747&amp;" ")-1),"/",REPT(" ",20)),21,20)))),0))</f>
        <v>0</v>
      </c>
      <c r="X2747" s="25" t="str">
        <f aca="false">IF(ISNUMBER($N2747),$N2747*Validation!$B$5,"")</f>
        <v/>
      </c>
      <c r="Y2747" s="26" t="str">
        <f aca="false">IF($A2747="","",SUBSTITUTE(SUBSTITUTE(SUBSTITUTE(SUBSTITUTE(SUBSTITUTE(SUBSTITUTE(SUBSTITUTE(UPPER(TRIM($A2747)),"Á","A"),"É","E"),"Í","I"),"Ó","O"),"Ú","U"),"Ñ","N"),"Ü","U"))</f>
        <v/>
      </c>
      <c r="Z2747" s="26" t="str">
        <f aca="false">IF($Y2747="","",LEFT($Y2747,1)&amp;" "&amp;TRIM(RIGHT(SUBSTITUTE($Y2747," ",REPT(" ",50)),50)))</f>
        <v/>
      </c>
      <c r="AA2747" s="27" t="str">
        <f aca="false">IF($AF2747="","",IF(COUNTIF(Validation!$U$19:$U$178,$AF2747)&gt;0,"OK","NO MATCH"))</f>
        <v/>
      </c>
      <c r="AB2747" s="27" t="str">
        <f aca="false">IF($W2747=0,"",IF(AND($W2747&gt;=Validation!$B$3,$W2747&lt;=Validation!$C$3),"Yes","No"))</f>
        <v/>
      </c>
      <c r="AC2747" s="26" t="str">
        <f aca="false">IF($A2747="","",$AF2747&amp;"|"&amp;TEXT($W2747,"yyyy-mm-dd")&amp;"|"&amp;$J2747&amp;"|"&amp;$N2747)</f>
        <v/>
      </c>
      <c r="AD2747" s="27" t="str">
        <f aca="false">IF($AC2747="","",IF(COUNTIF($AC$2:$AC$3000,$AC2747)&gt;1,"REVIEW","OK"))</f>
        <v/>
      </c>
      <c r="AE2747" s="27" t="str">
        <f aca="false">IF(OR($W2747=0,$O2747=""),"",IF(IFERROR(IF(ISNUMBER($O2747),INT($O2747),DATE(VALUE(MID(SUBSTITUTE(LEFT($O2747,FIND(" ",$O2747&amp;" ")-1),"/",REPT(" ",20)),41,20)),VALUE(LEFT(SUBSTITUTE(LEFT($O2747,FIND(" ",$O2747&amp;" ")-1),"/",REPT(" ",20)),20)),VALUE(MID(SUBSTITUTE(LEFT($O2747,FIND(" ",$O2747&amp;" ")-1),"/",REPT(" ",20)),21,20)))),0)&gt;$W2747,"Late","Same day"))</f>
        <v/>
      </c>
      <c r="AF2747" s="26" t="str">
        <f aca="false">IF($A2747="","",IFERROR(INDEX(Validation!$C$193:$C$217,MATCH($A2747,Validation!$A$193:$A$217,0)),IF(COUNTIF(Validation!$U$19:$U$178,$Z2747)&gt;0,$Z2747,IF(COUNTIF(Validation!$S$19:$S$178,$AI2747)=1,INDEX(Validation!$U$19:$U$178,MATCH($AI2747,Validation!$S$19:$S$178,0)),$Z2747))))</f>
        <v/>
      </c>
      <c r="AG2747" s="27" t="str">
        <f aca="false">IF(COUNTA($A2747:$U2747)=0,"",IF($A2747="","No name",IF($F2747="","No date",IF($W2747=0,"Date ilegible",IF(NOT(ISNUMBER($N2747)),"Hours no numéricas",IF($AA2747="NO MATCH","Person no identificada","OK"))))))</f>
        <v/>
      </c>
      <c r="AH2747" s="27" t="str">
        <f aca="false">IF($W2747=0,"No date",IF($W2747&lt;Validation!$B$3,"Before period",IF($W2747&gt;Validation!$C$3,"After period","In period")))</f>
        <v>No date</v>
      </c>
      <c r="AI2747" s="26" t="str">
        <f aca="false">IF($Y2747="","",TRIM(RIGHT(SUBSTITUTE($Y2747," ",REPT(" ",50)),50)))</f>
        <v/>
      </c>
      <c r="AJ2747" s="27" t="str">
        <f aca="false">IF($A2747="","",IF(NOT(ISERROR(MATCH($A2747,Validation!$A$193:$A$217,0))),"Manual mapping",IF(COUNTIF(Validation!$U$19:$U$178,$Z2747)&gt;0,"Direct",IF(COUNTIF(Validation!$S$19:$S$178,$AI2747)=1,"By surname","Unresolved"))))</f>
        <v/>
      </c>
      <c r="AK2747" s="28" t="str">
        <f aca="false">IF($L2747="","",IF(MATCH($L2747,$L$2:$L$3000,0)&lt;&gt;ROW()-1,"",COUNT($AK$1:$AK2746)+1))</f>
        <v/>
      </c>
      <c r="AL2747" s="28" t="str">
        <f aca="false">IF($G2747="","",IF(MATCH($G2747,$G$2:$G$3000,0)&lt;&gt;ROW()-1,"",COUNT($AL$1:$AL2746)+1))</f>
        <v/>
      </c>
      <c r="AM2747" s="28" t="str">
        <f aca="false">IF($H2747="","",IF(MATCH($H2747,$H$2:$H$3000,0)&lt;&gt;ROW()-1,"",COUNT($AM$1:$AM2746)+1))</f>
        <v/>
      </c>
      <c r="AN2747" s="28" t="str">
        <f aca="false">IF($I2747="","",IF(MATCH($I2747,$I$2:$I$3000,0)&lt;&gt;ROW()-1,"",COUNT($AN$1:$AN2746)+1))</f>
        <v/>
      </c>
      <c r="AO2747" s="28" t="str">
        <f aca="false">IF($Q2747="","",IF(MATCH($Q2747,$Q$2:$Q$3000,0)&lt;&gt;ROW()-1,"",COUNT($AO$1:$AO2746)+1))</f>
        <v/>
      </c>
    </row>
    <row r="2748" customFormat="false" ht="12.75" hidden="false" customHeight="true" outlineLevel="0" collapsed="false">
      <c r="W2748" s="24" t="n">
        <f aca="false">IF($F2748="",0,IFERROR(IF(ISNUMBER($F2748),INT($F2748),DATE(VALUE(MID(SUBSTITUTE(LEFT($F2748,FIND(" ",$F2748&amp;" ")-1),"/",REPT(" ",20)),41,20)),VALUE(LEFT(SUBSTITUTE(LEFT($F2748,FIND(" ",$F2748&amp;" ")-1),"/",REPT(" ",20)),20)),VALUE(MID(SUBSTITUTE(LEFT($F2748,FIND(" ",$F2748&amp;" ")-1),"/",REPT(" ",20)),21,20)))),0))</f>
        <v>0</v>
      </c>
      <c r="X2748" s="25" t="str">
        <f aca="false">IF(ISNUMBER($N2748),$N2748*Validation!$B$5,"")</f>
        <v/>
      </c>
      <c r="Y2748" s="26" t="str">
        <f aca="false">IF($A2748="","",SUBSTITUTE(SUBSTITUTE(SUBSTITUTE(SUBSTITUTE(SUBSTITUTE(SUBSTITUTE(SUBSTITUTE(UPPER(TRIM($A2748)),"Á","A"),"É","E"),"Í","I"),"Ó","O"),"Ú","U"),"Ñ","N"),"Ü","U"))</f>
        <v/>
      </c>
      <c r="Z2748" s="26" t="str">
        <f aca="false">IF($Y2748="","",LEFT($Y2748,1)&amp;" "&amp;TRIM(RIGHT(SUBSTITUTE($Y2748," ",REPT(" ",50)),50)))</f>
        <v/>
      </c>
      <c r="AA2748" s="27" t="str">
        <f aca="false">IF($AF2748="","",IF(COUNTIF(Validation!$U$19:$U$178,$AF2748)&gt;0,"OK","NO MATCH"))</f>
        <v/>
      </c>
      <c r="AB2748" s="27" t="str">
        <f aca="false">IF($W2748=0,"",IF(AND($W2748&gt;=Validation!$B$3,$W2748&lt;=Validation!$C$3),"Yes","No"))</f>
        <v/>
      </c>
      <c r="AC2748" s="26" t="str">
        <f aca="false">IF($A2748="","",$AF2748&amp;"|"&amp;TEXT($W2748,"yyyy-mm-dd")&amp;"|"&amp;$J2748&amp;"|"&amp;$N2748)</f>
        <v/>
      </c>
      <c r="AD2748" s="27" t="str">
        <f aca="false">IF($AC2748="","",IF(COUNTIF($AC$2:$AC$3000,$AC2748)&gt;1,"REVIEW","OK"))</f>
        <v/>
      </c>
      <c r="AE2748" s="27" t="str">
        <f aca="false">IF(OR($W2748=0,$O2748=""),"",IF(IFERROR(IF(ISNUMBER($O2748),INT($O2748),DATE(VALUE(MID(SUBSTITUTE(LEFT($O2748,FIND(" ",$O2748&amp;" ")-1),"/",REPT(" ",20)),41,20)),VALUE(LEFT(SUBSTITUTE(LEFT($O2748,FIND(" ",$O2748&amp;" ")-1),"/",REPT(" ",20)),20)),VALUE(MID(SUBSTITUTE(LEFT($O2748,FIND(" ",$O2748&amp;" ")-1),"/",REPT(" ",20)),21,20)))),0)&gt;$W2748,"Late","Same day"))</f>
        <v/>
      </c>
      <c r="AF2748" s="26" t="str">
        <f aca="false">IF($A2748="","",IFERROR(INDEX(Validation!$C$193:$C$217,MATCH($A2748,Validation!$A$193:$A$217,0)),IF(COUNTIF(Validation!$U$19:$U$178,$Z2748)&gt;0,$Z2748,IF(COUNTIF(Validation!$S$19:$S$178,$AI2748)=1,INDEX(Validation!$U$19:$U$178,MATCH($AI2748,Validation!$S$19:$S$178,0)),$Z2748))))</f>
        <v/>
      </c>
      <c r="AG2748" s="27" t="str">
        <f aca="false">IF(COUNTA($A2748:$U2748)=0,"",IF($A2748="","No name",IF($F2748="","No date",IF($W2748=0,"Date ilegible",IF(NOT(ISNUMBER($N2748)),"Hours no numéricas",IF($AA2748="NO MATCH","Person no identificada","OK"))))))</f>
        <v/>
      </c>
      <c r="AH2748" s="27" t="str">
        <f aca="false">IF($W2748=0,"No date",IF($W2748&lt;Validation!$B$3,"Before period",IF($W2748&gt;Validation!$C$3,"After period","In period")))</f>
        <v>No date</v>
      </c>
      <c r="AI2748" s="26" t="str">
        <f aca="false">IF($Y2748="","",TRIM(RIGHT(SUBSTITUTE($Y2748," ",REPT(" ",50)),50)))</f>
        <v/>
      </c>
      <c r="AJ2748" s="27" t="str">
        <f aca="false">IF($A2748="","",IF(NOT(ISERROR(MATCH($A2748,Validation!$A$193:$A$217,0))),"Manual mapping",IF(COUNTIF(Validation!$U$19:$U$178,$Z2748)&gt;0,"Direct",IF(COUNTIF(Validation!$S$19:$S$178,$AI2748)=1,"By surname","Unresolved"))))</f>
        <v/>
      </c>
      <c r="AK2748" s="28" t="str">
        <f aca="false">IF($L2748="","",IF(MATCH($L2748,$L$2:$L$3000,0)&lt;&gt;ROW()-1,"",COUNT($AK$1:$AK2747)+1))</f>
        <v/>
      </c>
      <c r="AL2748" s="28" t="str">
        <f aca="false">IF($G2748="","",IF(MATCH($G2748,$G$2:$G$3000,0)&lt;&gt;ROW()-1,"",COUNT($AL$1:$AL2747)+1))</f>
        <v/>
      </c>
      <c r="AM2748" s="28" t="str">
        <f aca="false">IF($H2748="","",IF(MATCH($H2748,$H$2:$H$3000,0)&lt;&gt;ROW()-1,"",COUNT($AM$1:$AM2747)+1))</f>
        <v/>
      </c>
      <c r="AN2748" s="28" t="str">
        <f aca="false">IF($I2748="","",IF(MATCH($I2748,$I$2:$I$3000,0)&lt;&gt;ROW()-1,"",COUNT($AN$1:$AN2747)+1))</f>
        <v/>
      </c>
      <c r="AO2748" s="28" t="str">
        <f aca="false">IF($Q2748="","",IF(MATCH($Q2748,$Q$2:$Q$3000,0)&lt;&gt;ROW()-1,"",COUNT($AO$1:$AO2747)+1))</f>
        <v/>
      </c>
    </row>
    <row r="2749" customFormat="false" ht="12.75" hidden="false" customHeight="true" outlineLevel="0" collapsed="false">
      <c r="W2749" s="24" t="n">
        <f aca="false">IF($F2749="",0,IFERROR(IF(ISNUMBER($F2749),INT($F2749),DATE(VALUE(MID(SUBSTITUTE(LEFT($F2749,FIND(" ",$F2749&amp;" ")-1),"/",REPT(" ",20)),41,20)),VALUE(LEFT(SUBSTITUTE(LEFT($F2749,FIND(" ",$F2749&amp;" ")-1),"/",REPT(" ",20)),20)),VALUE(MID(SUBSTITUTE(LEFT($F2749,FIND(" ",$F2749&amp;" ")-1),"/",REPT(" ",20)),21,20)))),0))</f>
        <v>0</v>
      </c>
      <c r="X2749" s="25" t="str">
        <f aca="false">IF(ISNUMBER($N2749),$N2749*Validation!$B$5,"")</f>
        <v/>
      </c>
      <c r="Y2749" s="26" t="str">
        <f aca="false">IF($A2749="","",SUBSTITUTE(SUBSTITUTE(SUBSTITUTE(SUBSTITUTE(SUBSTITUTE(SUBSTITUTE(SUBSTITUTE(UPPER(TRIM($A2749)),"Á","A"),"É","E"),"Í","I"),"Ó","O"),"Ú","U"),"Ñ","N"),"Ü","U"))</f>
        <v/>
      </c>
      <c r="Z2749" s="26" t="str">
        <f aca="false">IF($Y2749="","",LEFT($Y2749,1)&amp;" "&amp;TRIM(RIGHT(SUBSTITUTE($Y2749," ",REPT(" ",50)),50)))</f>
        <v/>
      </c>
      <c r="AA2749" s="27" t="str">
        <f aca="false">IF($AF2749="","",IF(COUNTIF(Validation!$U$19:$U$178,$AF2749)&gt;0,"OK","NO MATCH"))</f>
        <v/>
      </c>
      <c r="AB2749" s="27" t="str">
        <f aca="false">IF($W2749=0,"",IF(AND($W2749&gt;=Validation!$B$3,$W2749&lt;=Validation!$C$3),"Yes","No"))</f>
        <v/>
      </c>
      <c r="AC2749" s="26" t="str">
        <f aca="false">IF($A2749="","",$AF2749&amp;"|"&amp;TEXT($W2749,"yyyy-mm-dd")&amp;"|"&amp;$J2749&amp;"|"&amp;$N2749)</f>
        <v/>
      </c>
      <c r="AD2749" s="27" t="str">
        <f aca="false">IF($AC2749="","",IF(COUNTIF($AC$2:$AC$3000,$AC2749)&gt;1,"REVIEW","OK"))</f>
        <v/>
      </c>
      <c r="AE2749" s="27" t="str">
        <f aca="false">IF(OR($W2749=0,$O2749=""),"",IF(IFERROR(IF(ISNUMBER($O2749),INT($O2749),DATE(VALUE(MID(SUBSTITUTE(LEFT($O2749,FIND(" ",$O2749&amp;" ")-1),"/",REPT(" ",20)),41,20)),VALUE(LEFT(SUBSTITUTE(LEFT($O2749,FIND(" ",$O2749&amp;" ")-1),"/",REPT(" ",20)),20)),VALUE(MID(SUBSTITUTE(LEFT($O2749,FIND(" ",$O2749&amp;" ")-1),"/",REPT(" ",20)),21,20)))),0)&gt;$W2749,"Late","Same day"))</f>
        <v/>
      </c>
      <c r="AF2749" s="26" t="str">
        <f aca="false">IF($A2749="","",IFERROR(INDEX(Validation!$C$193:$C$217,MATCH($A2749,Validation!$A$193:$A$217,0)),IF(COUNTIF(Validation!$U$19:$U$178,$Z2749)&gt;0,$Z2749,IF(COUNTIF(Validation!$S$19:$S$178,$AI2749)=1,INDEX(Validation!$U$19:$U$178,MATCH($AI2749,Validation!$S$19:$S$178,0)),$Z2749))))</f>
        <v/>
      </c>
      <c r="AG2749" s="27" t="str">
        <f aca="false">IF(COUNTA($A2749:$U2749)=0,"",IF($A2749="","No name",IF($F2749="","No date",IF($W2749=0,"Date ilegible",IF(NOT(ISNUMBER($N2749)),"Hours no numéricas",IF($AA2749="NO MATCH","Person no identificada","OK"))))))</f>
        <v/>
      </c>
      <c r="AH2749" s="27" t="str">
        <f aca="false">IF($W2749=0,"No date",IF($W2749&lt;Validation!$B$3,"Before period",IF($W2749&gt;Validation!$C$3,"After period","In period")))</f>
        <v>No date</v>
      </c>
      <c r="AI2749" s="26" t="str">
        <f aca="false">IF($Y2749="","",TRIM(RIGHT(SUBSTITUTE($Y2749," ",REPT(" ",50)),50)))</f>
        <v/>
      </c>
      <c r="AJ2749" s="27" t="str">
        <f aca="false">IF($A2749="","",IF(NOT(ISERROR(MATCH($A2749,Validation!$A$193:$A$217,0))),"Manual mapping",IF(COUNTIF(Validation!$U$19:$U$178,$Z2749)&gt;0,"Direct",IF(COUNTIF(Validation!$S$19:$S$178,$AI2749)=1,"By surname","Unresolved"))))</f>
        <v/>
      </c>
      <c r="AK2749" s="28" t="str">
        <f aca="false">IF($L2749="","",IF(MATCH($L2749,$L$2:$L$3000,0)&lt;&gt;ROW()-1,"",COUNT($AK$1:$AK2748)+1))</f>
        <v/>
      </c>
      <c r="AL2749" s="28" t="str">
        <f aca="false">IF($G2749="","",IF(MATCH($G2749,$G$2:$G$3000,0)&lt;&gt;ROW()-1,"",COUNT($AL$1:$AL2748)+1))</f>
        <v/>
      </c>
      <c r="AM2749" s="28" t="str">
        <f aca="false">IF($H2749="","",IF(MATCH($H2749,$H$2:$H$3000,0)&lt;&gt;ROW()-1,"",COUNT($AM$1:$AM2748)+1))</f>
        <v/>
      </c>
      <c r="AN2749" s="28" t="str">
        <f aca="false">IF($I2749="","",IF(MATCH($I2749,$I$2:$I$3000,0)&lt;&gt;ROW()-1,"",COUNT($AN$1:$AN2748)+1))</f>
        <v/>
      </c>
      <c r="AO2749" s="28" t="str">
        <f aca="false">IF($Q2749="","",IF(MATCH($Q2749,$Q$2:$Q$3000,0)&lt;&gt;ROW()-1,"",COUNT($AO$1:$AO2748)+1))</f>
        <v/>
      </c>
    </row>
    <row r="2750" customFormat="false" ht="12.75" hidden="false" customHeight="true" outlineLevel="0" collapsed="false">
      <c r="W2750" s="24" t="n">
        <f aca="false">IF($F2750="",0,IFERROR(IF(ISNUMBER($F2750),INT($F2750),DATE(VALUE(MID(SUBSTITUTE(LEFT($F2750,FIND(" ",$F2750&amp;" ")-1),"/",REPT(" ",20)),41,20)),VALUE(LEFT(SUBSTITUTE(LEFT($F2750,FIND(" ",$F2750&amp;" ")-1),"/",REPT(" ",20)),20)),VALUE(MID(SUBSTITUTE(LEFT($F2750,FIND(" ",$F2750&amp;" ")-1),"/",REPT(" ",20)),21,20)))),0))</f>
        <v>0</v>
      </c>
      <c r="X2750" s="25" t="str">
        <f aca="false">IF(ISNUMBER($N2750),$N2750*Validation!$B$5,"")</f>
        <v/>
      </c>
      <c r="Y2750" s="26" t="str">
        <f aca="false">IF($A2750="","",SUBSTITUTE(SUBSTITUTE(SUBSTITUTE(SUBSTITUTE(SUBSTITUTE(SUBSTITUTE(SUBSTITUTE(UPPER(TRIM($A2750)),"Á","A"),"É","E"),"Í","I"),"Ó","O"),"Ú","U"),"Ñ","N"),"Ü","U"))</f>
        <v/>
      </c>
      <c r="Z2750" s="26" t="str">
        <f aca="false">IF($Y2750="","",LEFT($Y2750,1)&amp;" "&amp;TRIM(RIGHT(SUBSTITUTE($Y2750," ",REPT(" ",50)),50)))</f>
        <v/>
      </c>
      <c r="AA2750" s="27" t="str">
        <f aca="false">IF($AF2750="","",IF(COUNTIF(Validation!$U$19:$U$178,$AF2750)&gt;0,"OK","NO MATCH"))</f>
        <v/>
      </c>
      <c r="AB2750" s="27" t="str">
        <f aca="false">IF($W2750=0,"",IF(AND($W2750&gt;=Validation!$B$3,$W2750&lt;=Validation!$C$3),"Yes","No"))</f>
        <v/>
      </c>
      <c r="AC2750" s="26" t="str">
        <f aca="false">IF($A2750="","",$AF2750&amp;"|"&amp;TEXT($W2750,"yyyy-mm-dd")&amp;"|"&amp;$J2750&amp;"|"&amp;$N2750)</f>
        <v/>
      </c>
      <c r="AD2750" s="27" t="str">
        <f aca="false">IF($AC2750="","",IF(COUNTIF($AC$2:$AC$3000,$AC2750)&gt;1,"REVIEW","OK"))</f>
        <v/>
      </c>
      <c r="AE2750" s="27" t="str">
        <f aca="false">IF(OR($W2750=0,$O2750=""),"",IF(IFERROR(IF(ISNUMBER($O2750),INT($O2750),DATE(VALUE(MID(SUBSTITUTE(LEFT($O2750,FIND(" ",$O2750&amp;" ")-1),"/",REPT(" ",20)),41,20)),VALUE(LEFT(SUBSTITUTE(LEFT($O2750,FIND(" ",$O2750&amp;" ")-1),"/",REPT(" ",20)),20)),VALUE(MID(SUBSTITUTE(LEFT($O2750,FIND(" ",$O2750&amp;" ")-1),"/",REPT(" ",20)),21,20)))),0)&gt;$W2750,"Late","Same day"))</f>
        <v/>
      </c>
      <c r="AF2750" s="26" t="str">
        <f aca="false">IF($A2750="","",IFERROR(INDEX(Validation!$C$193:$C$217,MATCH($A2750,Validation!$A$193:$A$217,0)),IF(COUNTIF(Validation!$U$19:$U$178,$Z2750)&gt;0,$Z2750,IF(COUNTIF(Validation!$S$19:$S$178,$AI2750)=1,INDEX(Validation!$U$19:$U$178,MATCH($AI2750,Validation!$S$19:$S$178,0)),$Z2750))))</f>
        <v/>
      </c>
      <c r="AG2750" s="27" t="str">
        <f aca="false">IF(COUNTA($A2750:$U2750)=0,"",IF($A2750="","No name",IF($F2750="","No date",IF($W2750=0,"Date ilegible",IF(NOT(ISNUMBER($N2750)),"Hours no numéricas",IF($AA2750="NO MATCH","Person no identificada","OK"))))))</f>
        <v/>
      </c>
      <c r="AH2750" s="27" t="str">
        <f aca="false">IF($W2750=0,"No date",IF($W2750&lt;Validation!$B$3,"Before period",IF($W2750&gt;Validation!$C$3,"After period","In period")))</f>
        <v>No date</v>
      </c>
      <c r="AI2750" s="26" t="str">
        <f aca="false">IF($Y2750="","",TRIM(RIGHT(SUBSTITUTE($Y2750," ",REPT(" ",50)),50)))</f>
        <v/>
      </c>
      <c r="AJ2750" s="27" t="str">
        <f aca="false">IF($A2750="","",IF(NOT(ISERROR(MATCH($A2750,Validation!$A$193:$A$217,0))),"Manual mapping",IF(COUNTIF(Validation!$U$19:$U$178,$Z2750)&gt;0,"Direct",IF(COUNTIF(Validation!$S$19:$S$178,$AI2750)=1,"By surname","Unresolved"))))</f>
        <v/>
      </c>
      <c r="AK2750" s="28" t="str">
        <f aca="false">IF($L2750="","",IF(MATCH($L2750,$L$2:$L$3000,0)&lt;&gt;ROW()-1,"",COUNT($AK$1:$AK2749)+1))</f>
        <v/>
      </c>
      <c r="AL2750" s="28" t="str">
        <f aca="false">IF($G2750="","",IF(MATCH($G2750,$G$2:$G$3000,0)&lt;&gt;ROW()-1,"",COUNT($AL$1:$AL2749)+1))</f>
        <v/>
      </c>
      <c r="AM2750" s="28" t="str">
        <f aca="false">IF($H2750="","",IF(MATCH($H2750,$H$2:$H$3000,0)&lt;&gt;ROW()-1,"",COUNT($AM$1:$AM2749)+1))</f>
        <v/>
      </c>
      <c r="AN2750" s="28" t="str">
        <f aca="false">IF($I2750="","",IF(MATCH($I2750,$I$2:$I$3000,0)&lt;&gt;ROW()-1,"",COUNT($AN$1:$AN2749)+1))</f>
        <v/>
      </c>
      <c r="AO2750" s="28" t="str">
        <f aca="false">IF($Q2750="","",IF(MATCH($Q2750,$Q$2:$Q$3000,0)&lt;&gt;ROW()-1,"",COUNT($AO$1:$AO2749)+1))</f>
        <v/>
      </c>
    </row>
    <row r="2751" customFormat="false" ht="12.75" hidden="false" customHeight="true" outlineLevel="0" collapsed="false">
      <c r="W2751" s="24" t="n">
        <f aca="false">IF($F2751="",0,IFERROR(IF(ISNUMBER($F2751),INT($F2751),DATE(VALUE(MID(SUBSTITUTE(LEFT($F2751,FIND(" ",$F2751&amp;" ")-1),"/",REPT(" ",20)),41,20)),VALUE(LEFT(SUBSTITUTE(LEFT($F2751,FIND(" ",$F2751&amp;" ")-1),"/",REPT(" ",20)),20)),VALUE(MID(SUBSTITUTE(LEFT($F2751,FIND(" ",$F2751&amp;" ")-1),"/",REPT(" ",20)),21,20)))),0))</f>
        <v>0</v>
      </c>
      <c r="X2751" s="25" t="str">
        <f aca="false">IF(ISNUMBER($N2751),$N2751*Validation!$B$5,"")</f>
        <v/>
      </c>
      <c r="Y2751" s="26" t="str">
        <f aca="false">IF($A2751="","",SUBSTITUTE(SUBSTITUTE(SUBSTITUTE(SUBSTITUTE(SUBSTITUTE(SUBSTITUTE(SUBSTITUTE(UPPER(TRIM($A2751)),"Á","A"),"É","E"),"Í","I"),"Ó","O"),"Ú","U"),"Ñ","N"),"Ü","U"))</f>
        <v/>
      </c>
      <c r="Z2751" s="26" t="str">
        <f aca="false">IF($Y2751="","",LEFT($Y2751,1)&amp;" "&amp;TRIM(RIGHT(SUBSTITUTE($Y2751," ",REPT(" ",50)),50)))</f>
        <v/>
      </c>
      <c r="AA2751" s="27" t="str">
        <f aca="false">IF($AF2751="","",IF(COUNTIF(Validation!$U$19:$U$178,$AF2751)&gt;0,"OK","NO MATCH"))</f>
        <v/>
      </c>
      <c r="AB2751" s="27" t="str">
        <f aca="false">IF($W2751=0,"",IF(AND($W2751&gt;=Validation!$B$3,$W2751&lt;=Validation!$C$3),"Yes","No"))</f>
        <v/>
      </c>
      <c r="AC2751" s="26" t="str">
        <f aca="false">IF($A2751="","",$AF2751&amp;"|"&amp;TEXT($W2751,"yyyy-mm-dd")&amp;"|"&amp;$J2751&amp;"|"&amp;$N2751)</f>
        <v/>
      </c>
      <c r="AD2751" s="27" t="str">
        <f aca="false">IF($AC2751="","",IF(COUNTIF($AC$2:$AC$3000,$AC2751)&gt;1,"REVIEW","OK"))</f>
        <v/>
      </c>
      <c r="AE2751" s="27" t="str">
        <f aca="false">IF(OR($W2751=0,$O2751=""),"",IF(IFERROR(IF(ISNUMBER($O2751),INT($O2751),DATE(VALUE(MID(SUBSTITUTE(LEFT($O2751,FIND(" ",$O2751&amp;" ")-1),"/",REPT(" ",20)),41,20)),VALUE(LEFT(SUBSTITUTE(LEFT($O2751,FIND(" ",$O2751&amp;" ")-1),"/",REPT(" ",20)),20)),VALUE(MID(SUBSTITUTE(LEFT($O2751,FIND(" ",$O2751&amp;" ")-1),"/",REPT(" ",20)),21,20)))),0)&gt;$W2751,"Late","Same day"))</f>
        <v/>
      </c>
      <c r="AF2751" s="26" t="str">
        <f aca="false">IF($A2751="","",IFERROR(INDEX(Validation!$C$193:$C$217,MATCH($A2751,Validation!$A$193:$A$217,0)),IF(COUNTIF(Validation!$U$19:$U$178,$Z2751)&gt;0,$Z2751,IF(COUNTIF(Validation!$S$19:$S$178,$AI2751)=1,INDEX(Validation!$U$19:$U$178,MATCH($AI2751,Validation!$S$19:$S$178,0)),$Z2751))))</f>
        <v/>
      </c>
      <c r="AG2751" s="27" t="str">
        <f aca="false">IF(COUNTA($A2751:$U2751)=0,"",IF($A2751="","No name",IF($F2751="","No date",IF($W2751=0,"Date ilegible",IF(NOT(ISNUMBER($N2751)),"Hours no numéricas",IF($AA2751="NO MATCH","Person no identificada","OK"))))))</f>
        <v/>
      </c>
      <c r="AH2751" s="27" t="str">
        <f aca="false">IF($W2751=0,"No date",IF($W2751&lt;Validation!$B$3,"Before period",IF($W2751&gt;Validation!$C$3,"After period","In period")))</f>
        <v>No date</v>
      </c>
      <c r="AI2751" s="26" t="str">
        <f aca="false">IF($Y2751="","",TRIM(RIGHT(SUBSTITUTE($Y2751," ",REPT(" ",50)),50)))</f>
        <v/>
      </c>
      <c r="AJ2751" s="27" t="str">
        <f aca="false">IF($A2751="","",IF(NOT(ISERROR(MATCH($A2751,Validation!$A$193:$A$217,0))),"Manual mapping",IF(COUNTIF(Validation!$U$19:$U$178,$Z2751)&gt;0,"Direct",IF(COUNTIF(Validation!$S$19:$S$178,$AI2751)=1,"By surname","Unresolved"))))</f>
        <v/>
      </c>
      <c r="AK2751" s="28" t="str">
        <f aca="false">IF($L2751="","",IF(MATCH($L2751,$L$2:$L$3000,0)&lt;&gt;ROW()-1,"",COUNT($AK$1:$AK2750)+1))</f>
        <v/>
      </c>
      <c r="AL2751" s="28" t="str">
        <f aca="false">IF($G2751="","",IF(MATCH($G2751,$G$2:$G$3000,0)&lt;&gt;ROW()-1,"",COUNT($AL$1:$AL2750)+1))</f>
        <v/>
      </c>
      <c r="AM2751" s="28" t="str">
        <f aca="false">IF($H2751="","",IF(MATCH($H2751,$H$2:$H$3000,0)&lt;&gt;ROW()-1,"",COUNT($AM$1:$AM2750)+1))</f>
        <v/>
      </c>
      <c r="AN2751" s="28" t="str">
        <f aca="false">IF($I2751="","",IF(MATCH($I2751,$I$2:$I$3000,0)&lt;&gt;ROW()-1,"",COUNT($AN$1:$AN2750)+1))</f>
        <v/>
      </c>
      <c r="AO2751" s="28" t="str">
        <f aca="false">IF($Q2751="","",IF(MATCH($Q2751,$Q$2:$Q$3000,0)&lt;&gt;ROW()-1,"",COUNT($AO$1:$AO2750)+1))</f>
        <v/>
      </c>
    </row>
    <row r="2752" customFormat="false" ht="12.75" hidden="false" customHeight="true" outlineLevel="0" collapsed="false">
      <c r="W2752" s="24" t="n">
        <f aca="false">IF($F2752="",0,IFERROR(IF(ISNUMBER($F2752),INT($F2752),DATE(VALUE(MID(SUBSTITUTE(LEFT($F2752,FIND(" ",$F2752&amp;" ")-1),"/",REPT(" ",20)),41,20)),VALUE(LEFT(SUBSTITUTE(LEFT($F2752,FIND(" ",$F2752&amp;" ")-1),"/",REPT(" ",20)),20)),VALUE(MID(SUBSTITUTE(LEFT($F2752,FIND(" ",$F2752&amp;" ")-1),"/",REPT(" ",20)),21,20)))),0))</f>
        <v>0</v>
      </c>
      <c r="X2752" s="25" t="str">
        <f aca="false">IF(ISNUMBER($N2752),$N2752*Validation!$B$5,"")</f>
        <v/>
      </c>
      <c r="Y2752" s="26" t="str">
        <f aca="false">IF($A2752="","",SUBSTITUTE(SUBSTITUTE(SUBSTITUTE(SUBSTITUTE(SUBSTITUTE(SUBSTITUTE(SUBSTITUTE(UPPER(TRIM($A2752)),"Á","A"),"É","E"),"Í","I"),"Ó","O"),"Ú","U"),"Ñ","N"),"Ü","U"))</f>
        <v/>
      </c>
      <c r="Z2752" s="26" t="str">
        <f aca="false">IF($Y2752="","",LEFT($Y2752,1)&amp;" "&amp;TRIM(RIGHT(SUBSTITUTE($Y2752," ",REPT(" ",50)),50)))</f>
        <v/>
      </c>
      <c r="AA2752" s="27" t="str">
        <f aca="false">IF($AF2752="","",IF(COUNTIF(Validation!$U$19:$U$178,$AF2752)&gt;0,"OK","NO MATCH"))</f>
        <v/>
      </c>
      <c r="AB2752" s="27" t="str">
        <f aca="false">IF($W2752=0,"",IF(AND($W2752&gt;=Validation!$B$3,$W2752&lt;=Validation!$C$3),"Yes","No"))</f>
        <v/>
      </c>
      <c r="AC2752" s="26" t="str">
        <f aca="false">IF($A2752="","",$AF2752&amp;"|"&amp;TEXT($W2752,"yyyy-mm-dd")&amp;"|"&amp;$J2752&amp;"|"&amp;$N2752)</f>
        <v/>
      </c>
      <c r="AD2752" s="27" t="str">
        <f aca="false">IF($AC2752="","",IF(COUNTIF($AC$2:$AC$3000,$AC2752)&gt;1,"REVIEW","OK"))</f>
        <v/>
      </c>
      <c r="AE2752" s="27" t="str">
        <f aca="false">IF(OR($W2752=0,$O2752=""),"",IF(IFERROR(IF(ISNUMBER($O2752),INT($O2752),DATE(VALUE(MID(SUBSTITUTE(LEFT($O2752,FIND(" ",$O2752&amp;" ")-1),"/",REPT(" ",20)),41,20)),VALUE(LEFT(SUBSTITUTE(LEFT($O2752,FIND(" ",$O2752&amp;" ")-1),"/",REPT(" ",20)),20)),VALUE(MID(SUBSTITUTE(LEFT($O2752,FIND(" ",$O2752&amp;" ")-1),"/",REPT(" ",20)),21,20)))),0)&gt;$W2752,"Late","Same day"))</f>
        <v/>
      </c>
      <c r="AF2752" s="26" t="str">
        <f aca="false">IF($A2752="","",IFERROR(INDEX(Validation!$C$193:$C$217,MATCH($A2752,Validation!$A$193:$A$217,0)),IF(COUNTIF(Validation!$U$19:$U$178,$Z2752)&gt;0,$Z2752,IF(COUNTIF(Validation!$S$19:$S$178,$AI2752)=1,INDEX(Validation!$U$19:$U$178,MATCH($AI2752,Validation!$S$19:$S$178,0)),$Z2752))))</f>
        <v/>
      </c>
      <c r="AG2752" s="27" t="str">
        <f aca="false">IF(COUNTA($A2752:$U2752)=0,"",IF($A2752="","No name",IF($F2752="","No date",IF($W2752=0,"Date ilegible",IF(NOT(ISNUMBER($N2752)),"Hours no numéricas",IF($AA2752="NO MATCH","Person no identificada","OK"))))))</f>
        <v/>
      </c>
      <c r="AH2752" s="27" t="str">
        <f aca="false">IF($W2752=0,"No date",IF($W2752&lt;Validation!$B$3,"Before period",IF($W2752&gt;Validation!$C$3,"After period","In period")))</f>
        <v>No date</v>
      </c>
      <c r="AI2752" s="26" t="str">
        <f aca="false">IF($Y2752="","",TRIM(RIGHT(SUBSTITUTE($Y2752," ",REPT(" ",50)),50)))</f>
        <v/>
      </c>
      <c r="AJ2752" s="27" t="str">
        <f aca="false">IF($A2752="","",IF(NOT(ISERROR(MATCH($A2752,Validation!$A$193:$A$217,0))),"Manual mapping",IF(COUNTIF(Validation!$U$19:$U$178,$Z2752)&gt;0,"Direct",IF(COUNTIF(Validation!$S$19:$S$178,$AI2752)=1,"By surname","Unresolved"))))</f>
        <v/>
      </c>
      <c r="AK2752" s="28" t="str">
        <f aca="false">IF($L2752="","",IF(MATCH($L2752,$L$2:$L$3000,0)&lt;&gt;ROW()-1,"",COUNT($AK$1:$AK2751)+1))</f>
        <v/>
      </c>
      <c r="AL2752" s="28" t="str">
        <f aca="false">IF($G2752="","",IF(MATCH($G2752,$G$2:$G$3000,0)&lt;&gt;ROW()-1,"",COUNT($AL$1:$AL2751)+1))</f>
        <v/>
      </c>
      <c r="AM2752" s="28" t="str">
        <f aca="false">IF($H2752="","",IF(MATCH($H2752,$H$2:$H$3000,0)&lt;&gt;ROW()-1,"",COUNT($AM$1:$AM2751)+1))</f>
        <v/>
      </c>
      <c r="AN2752" s="28" t="str">
        <f aca="false">IF($I2752="","",IF(MATCH($I2752,$I$2:$I$3000,0)&lt;&gt;ROW()-1,"",COUNT($AN$1:$AN2751)+1))</f>
        <v/>
      </c>
      <c r="AO2752" s="28" t="str">
        <f aca="false">IF($Q2752="","",IF(MATCH($Q2752,$Q$2:$Q$3000,0)&lt;&gt;ROW()-1,"",COUNT($AO$1:$AO2751)+1))</f>
        <v/>
      </c>
    </row>
    <row r="2753" customFormat="false" ht="12.75" hidden="false" customHeight="true" outlineLevel="0" collapsed="false">
      <c r="W2753" s="24" t="n">
        <f aca="false">IF($F2753="",0,IFERROR(IF(ISNUMBER($F2753),INT($F2753),DATE(VALUE(MID(SUBSTITUTE(LEFT($F2753,FIND(" ",$F2753&amp;" ")-1),"/",REPT(" ",20)),41,20)),VALUE(LEFT(SUBSTITUTE(LEFT($F2753,FIND(" ",$F2753&amp;" ")-1),"/",REPT(" ",20)),20)),VALUE(MID(SUBSTITUTE(LEFT($F2753,FIND(" ",$F2753&amp;" ")-1),"/",REPT(" ",20)),21,20)))),0))</f>
        <v>0</v>
      </c>
      <c r="X2753" s="25" t="str">
        <f aca="false">IF(ISNUMBER($N2753),$N2753*Validation!$B$5,"")</f>
        <v/>
      </c>
      <c r="Y2753" s="26" t="str">
        <f aca="false">IF($A2753="","",SUBSTITUTE(SUBSTITUTE(SUBSTITUTE(SUBSTITUTE(SUBSTITUTE(SUBSTITUTE(SUBSTITUTE(UPPER(TRIM($A2753)),"Á","A"),"É","E"),"Í","I"),"Ó","O"),"Ú","U"),"Ñ","N"),"Ü","U"))</f>
        <v/>
      </c>
      <c r="Z2753" s="26" t="str">
        <f aca="false">IF($Y2753="","",LEFT($Y2753,1)&amp;" "&amp;TRIM(RIGHT(SUBSTITUTE($Y2753," ",REPT(" ",50)),50)))</f>
        <v/>
      </c>
      <c r="AA2753" s="27" t="str">
        <f aca="false">IF($AF2753="","",IF(COUNTIF(Validation!$U$19:$U$178,$AF2753)&gt;0,"OK","NO MATCH"))</f>
        <v/>
      </c>
      <c r="AB2753" s="27" t="str">
        <f aca="false">IF($W2753=0,"",IF(AND($W2753&gt;=Validation!$B$3,$W2753&lt;=Validation!$C$3),"Yes","No"))</f>
        <v/>
      </c>
      <c r="AC2753" s="26" t="str">
        <f aca="false">IF($A2753="","",$AF2753&amp;"|"&amp;TEXT($W2753,"yyyy-mm-dd")&amp;"|"&amp;$J2753&amp;"|"&amp;$N2753)</f>
        <v/>
      </c>
      <c r="AD2753" s="27" t="str">
        <f aca="false">IF($AC2753="","",IF(COUNTIF($AC$2:$AC$3000,$AC2753)&gt;1,"REVIEW","OK"))</f>
        <v/>
      </c>
      <c r="AE2753" s="27" t="str">
        <f aca="false">IF(OR($W2753=0,$O2753=""),"",IF(IFERROR(IF(ISNUMBER($O2753),INT($O2753),DATE(VALUE(MID(SUBSTITUTE(LEFT($O2753,FIND(" ",$O2753&amp;" ")-1),"/",REPT(" ",20)),41,20)),VALUE(LEFT(SUBSTITUTE(LEFT($O2753,FIND(" ",$O2753&amp;" ")-1),"/",REPT(" ",20)),20)),VALUE(MID(SUBSTITUTE(LEFT($O2753,FIND(" ",$O2753&amp;" ")-1),"/",REPT(" ",20)),21,20)))),0)&gt;$W2753,"Late","Same day"))</f>
        <v/>
      </c>
      <c r="AF2753" s="26" t="str">
        <f aca="false">IF($A2753="","",IFERROR(INDEX(Validation!$C$193:$C$217,MATCH($A2753,Validation!$A$193:$A$217,0)),IF(COUNTIF(Validation!$U$19:$U$178,$Z2753)&gt;0,$Z2753,IF(COUNTIF(Validation!$S$19:$S$178,$AI2753)=1,INDEX(Validation!$U$19:$U$178,MATCH($AI2753,Validation!$S$19:$S$178,0)),$Z2753))))</f>
        <v/>
      </c>
      <c r="AG2753" s="27" t="str">
        <f aca="false">IF(COUNTA($A2753:$U2753)=0,"",IF($A2753="","No name",IF($F2753="","No date",IF($W2753=0,"Date ilegible",IF(NOT(ISNUMBER($N2753)),"Hours no numéricas",IF($AA2753="NO MATCH","Person no identificada","OK"))))))</f>
        <v/>
      </c>
      <c r="AH2753" s="27" t="str">
        <f aca="false">IF($W2753=0,"No date",IF($W2753&lt;Validation!$B$3,"Before period",IF($W2753&gt;Validation!$C$3,"After period","In period")))</f>
        <v>No date</v>
      </c>
      <c r="AI2753" s="26" t="str">
        <f aca="false">IF($Y2753="","",TRIM(RIGHT(SUBSTITUTE($Y2753," ",REPT(" ",50)),50)))</f>
        <v/>
      </c>
      <c r="AJ2753" s="27" t="str">
        <f aca="false">IF($A2753="","",IF(NOT(ISERROR(MATCH($A2753,Validation!$A$193:$A$217,0))),"Manual mapping",IF(COUNTIF(Validation!$U$19:$U$178,$Z2753)&gt;0,"Direct",IF(COUNTIF(Validation!$S$19:$S$178,$AI2753)=1,"By surname","Unresolved"))))</f>
        <v/>
      </c>
      <c r="AK2753" s="28" t="str">
        <f aca="false">IF($L2753="","",IF(MATCH($L2753,$L$2:$L$3000,0)&lt;&gt;ROW()-1,"",COUNT($AK$1:$AK2752)+1))</f>
        <v/>
      </c>
      <c r="AL2753" s="28" t="str">
        <f aca="false">IF($G2753="","",IF(MATCH($G2753,$G$2:$G$3000,0)&lt;&gt;ROW()-1,"",COUNT($AL$1:$AL2752)+1))</f>
        <v/>
      </c>
      <c r="AM2753" s="28" t="str">
        <f aca="false">IF($H2753="","",IF(MATCH($H2753,$H$2:$H$3000,0)&lt;&gt;ROW()-1,"",COUNT($AM$1:$AM2752)+1))</f>
        <v/>
      </c>
      <c r="AN2753" s="28" t="str">
        <f aca="false">IF($I2753="","",IF(MATCH($I2753,$I$2:$I$3000,0)&lt;&gt;ROW()-1,"",COUNT($AN$1:$AN2752)+1))</f>
        <v/>
      </c>
      <c r="AO2753" s="28" t="str">
        <f aca="false">IF($Q2753="","",IF(MATCH($Q2753,$Q$2:$Q$3000,0)&lt;&gt;ROW()-1,"",COUNT($AO$1:$AO2752)+1))</f>
        <v/>
      </c>
    </row>
    <row r="2754" customFormat="false" ht="12.75" hidden="false" customHeight="true" outlineLevel="0" collapsed="false">
      <c r="W2754" s="24" t="n">
        <f aca="false">IF($F2754="",0,IFERROR(IF(ISNUMBER($F2754),INT($F2754),DATE(VALUE(MID(SUBSTITUTE(LEFT($F2754,FIND(" ",$F2754&amp;" ")-1),"/",REPT(" ",20)),41,20)),VALUE(LEFT(SUBSTITUTE(LEFT($F2754,FIND(" ",$F2754&amp;" ")-1),"/",REPT(" ",20)),20)),VALUE(MID(SUBSTITUTE(LEFT($F2754,FIND(" ",$F2754&amp;" ")-1),"/",REPT(" ",20)),21,20)))),0))</f>
        <v>0</v>
      </c>
      <c r="X2754" s="25" t="str">
        <f aca="false">IF(ISNUMBER($N2754),$N2754*Validation!$B$5,"")</f>
        <v/>
      </c>
      <c r="Y2754" s="26" t="str">
        <f aca="false">IF($A2754="","",SUBSTITUTE(SUBSTITUTE(SUBSTITUTE(SUBSTITUTE(SUBSTITUTE(SUBSTITUTE(SUBSTITUTE(UPPER(TRIM($A2754)),"Á","A"),"É","E"),"Í","I"),"Ó","O"),"Ú","U"),"Ñ","N"),"Ü","U"))</f>
        <v/>
      </c>
      <c r="Z2754" s="26" t="str">
        <f aca="false">IF($Y2754="","",LEFT($Y2754,1)&amp;" "&amp;TRIM(RIGHT(SUBSTITUTE($Y2754," ",REPT(" ",50)),50)))</f>
        <v/>
      </c>
      <c r="AA2754" s="27" t="str">
        <f aca="false">IF($AF2754="","",IF(COUNTIF(Validation!$U$19:$U$178,$AF2754)&gt;0,"OK","NO MATCH"))</f>
        <v/>
      </c>
      <c r="AB2754" s="27" t="str">
        <f aca="false">IF($W2754=0,"",IF(AND($W2754&gt;=Validation!$B$3,$W2754&lt;=Validation!$C$3),"Yes","No"))</f>
        <v/>
      </c>
      <c r="AC2754" s="26" t="str">
        <f aca="false">IF($A2754="","",$AF2754&amp;"|"&amp;TEXT($W2754,"yyyy-mm-dd")&amp;"|"&amp;$J2754&amp;"|"&amp;$N2754)</f>
        <v/>
      </c>
      <c r="AD2754" s="27" t="str">
        <f aca="false">IF($AC2754="","",IF(COUNTIF($AC$2:$AC$3000,$AC2754)&gt;1,"REVIEW","OK"))</f>
        <v/>
      </c>
      <c r="AE2754" s="27" t="str">
        <f aca="false">IF(OR($W2754=0,$O2754=""),"",IF(IFERROR(IF(ISNUMBER($O2754),INT($O2754),DATE(VALUE(MID(SUBSTITUTE(LEFT($O2754,FIND(" ",$O2754&amp;" ")-1),"/",REPT(" ",20)),41,20)),VALUE(LEFT(SUBSTITUTE(LEFT($O2754,FIND(" ",$O2754&amp;" ")-1),"/",REPT(" ",20)),20)),VALUE(MID(SUBSTITUTE(LEFT($O2754,FIND(" ",$O2754&amp;" ")-1),"/",REPT(" ",20)),21,20)))),0)&gt;$W2754,"Late","Same day"))</f>
        <v/>
      </c>
      <c r="AF2754" s="26" t="str">
        <f aca="false">IF($A2754="","",IFERROR(INDEX(Validation!$C$193:$C$217,MATCH($A2754,Validation!$A$193:$A$217,0)),IF(COUNTIF(Validation!$U$19:$U$178,$Z2754)&gt;0,$Z2754,IF(COUNTIF(Validation!$S$19:$S$178,$AI2754)=1,INDEX(Validation!$U$19:$U$178,MATCH($AI2754,Validation!$S$19:$S$178,0)),$Z2754))))</f>
        <v/>
      </c>
      <c r="AG2754" s="27" t="str">
        <f aca="false">IF(COUNTA($A2754:$U2754)=0,"",IF($A2754="","No name",IF($F2754="","No date",IF($W2754=0,"Date ilegible",IF(NOT(ISNUMBER($N2754)),"Hours no numéricas",IF($AA2754="NO MATCH","Person no identificada","OK"))))))</f>
        <v/>
      </c>
      <c r="AH2754" s="27" t="str">
        <f aca="false">IF($W2754=0,"No date",IF($W2754&lt;Validation!$B$3,"Before period",IF($W2754&gt;Validation!$C$3,"After period","In period")))</f>
        <v>No date</v>
      </c>
      <c r="AI2754" s="26" t="str">
        <f aca="false">IF($Y2754="","",TRIM(RIGHT(SUBSTITUTE($Y2754," ",REPT(" ",50)),50)))</f>
        <v/>
      </c>
      <c r="AJ2754" s="27" t="str">
        <f aca="false">IF($A2754="","",IF(NOT(ISERROR(MATCH($A2754,Validation!$A$193:$A$217,0))),"Manual mapping",IF(COUNTIF(Validation!$U$19:$U$178,$Z2754)&gt;0,"Direct",IF(COUNTIF(Validation!$S$19:$S$178,$AI2754)=1,"By surname","Unresolved"))))</f>
        <v/>
      </c>
      <c r="AK2754" s="28" t="str">
        <f aca="false">IF($L2754="","",IF(MATCH($L2754,$L$2:$L$3000,0)&lt;&gt;ROW()-1,"",COUNT($AK$1:$AK2753)+1))</f>
        <v/>
      </c>
      <c r="AL2754" s="28" t="str">
        <f aca="false">IF($G2754="","",IF(MATCH($G2754,$G$2:$G$3000,0)&lt;&gt;ROW()-1,"",COUNT($AL$1:$AL2753)+1))</f>
        <v/>
      </c>
      <c r="AM2754" s="28" t="str">
        <f aca="false">IF($H2754="","",IF(MATCH($H2754,$H$2:$H$3000,0)&lt;&gt;ROW()-1,"",COUNT($AM$1:$AM2753)+1))</f>
        <v/>
      </c>
      <c r="AN2754" s="28" t="str">
        <f aca="false">IF($I2754="","",IF(MATCH($I2754,$I$2:$I$3000,0)&lt;&gt;ROW()-1,"",COUNT($AN$1:$AN2753)+1))</f>
        <v/>
      </c>
      <c r="AO2754" s="28" t="str">
        <f aca="false">IF($Q2754="","",IF(MATCH($Q2754,$Q$2:$Q$3000,0)&lt;&gt;ROW()-1,"",COUNT($AO$1:$AO2753)+1))</f>
        <v/>
      </c>
    </row>
    <row r="2755" customFormat="false" ht="12.75" hidden="false" customHeight="true" outlineLevel="0" collapsed="false">
      <c r="W2755" s="24" t="n">
        <f aca="false">IF($F2755="",0,IFERROR(IF(ISNUMBER($F2755),INT($F2755),DATE(VALUE(MID(SUBSTITUTE(LEFT($F2755,FIND(" ",$F2755&amp;" ")-1),"/",REPT(" ",20)),41,20)),VALUE(LEFT(SUBSTITUTE(LEFT($F2755,FIND(" ",$F2755&amp;" ")-1),"/",REPT(" ",20)),20)),VALUE(MID(SUBSTITUTE(LEFT($F2755,FIND(" ",$F2755&amp;" ")-1),"/",REPT(" ",20)),21,20)))),0))</f>
        <v>0</v>
      </c>
      <c r="X2755" s="25" t="str">
        <f aca="false">IF(ISNUMBER($N2755),$N2755*Validation!$B$5,"")</f>
        <v/>
      </c>
      <c r="Y2755" s="26" t="str">
        <f aca="false">IF($A2755="","",SUBSTITUTE(SUBSTITUTE(SUBSTITUTE(SUBSTITUTE(SUBSTITUTE(SUBSTITUTE(SUBSTITUTE(UPPER(TRIM($A2755)),"Á","A"),"É","E"),"Í","I"),"Ó","O"),"Ú","U"),"Ñ","N"),"Ü","U"))</f>
        <v/>
      </c>
      <c r="Z2755" s="26" t="str">
        <f aca="false">IF($Y2755="","",LEFT($Y2755,1)&amp;" "&amp;TRIM(RIGHT(SUBSTITUTE($Y2755," ",REPT(" ",50)),50)))</f>
        <v/>
      </c>
      <c r="AA2755" s="27" t="str">
        <f aca="false">IF($AF2755="","",IF(COUNTIF(Validation!$U$19:$U$178,$AF2755)&gt;0,"OK","NO MATCH"))</f>
        <v/>
      </c>
      <c r="AB2755" s="27" t="str">
        <f aca="false">IF($W2755=0,"",IF(AND($W2755&gt;=Validation!$B$3,$W2755&lt;=Validation!$C$3),"Yes","No"))</f>
        <v/>
      </c>
      <c r="AC2755" s="26" t="str">
        <f aca="false">IF($A2755="","",$AF2755&amp;"|"&amp;TEXT($W2755,"yyyy-mm-dd")&amp;"|"&amp;$J2755&amp;"|"&amp;$N2755)</f>
        <v/>
      </c>
      <c r="AD2755" s="27" t="str">
        <f aca="false">IF($AC2755="","",IF(COUNTIF($AC$2:$AC$3000,$AC2755)&gt;1,"REVIEW","OK"))</f>
        <v/>
      </c>
      <c r="AE2755" s="27" t="str">
        <f aca="false">IF(OR($W2755=0,$O2755=""),"",IF(IFERROR(IF(ISNUMBER($O2755),INT($O2755),DATE(VALUE(MID(SUBSTITUTE(LEFT($O2755,FIND(" ",$O2755&amp;" ")-1),"/",REPT(" ",20)),41,20)),VALUE(LEFT(SUBSTITUTE(LEFT($O2755,FIND(" ",$O2755&amp;" ")-1),"/",REPT(" ",20)),20)),VALUE(MID(SUBSTITUTE(LEFT($O2755,FIND(" ",$O2755&amp;" ")-1),"/",REPT(" ",20)),21,20)))),0)&gt;$W2755,"Late","Same day"))</f>
        <v/>
      </c>
      <c r="AF2755" s="26" t="str">
        <f aca="false">IF($A2755="","",IFERROR(INDEX(Validation!$C$193:$C$217,MATCH($A2755,Validation!$A$193:$A$217,0)),IF(COUNTIF(Validation!$U$19:$U$178,$Z2755)&gt;0,$Z2755,IF(COUNTIF(Validation!$S$19:$S$178,$AI2755)=1,INDEX(Validation!$U$19:$U$178,MATCH($AI2755,Validation!$S$19:$S$178,0)),$Z2755))))</f>
        <v/>
      </c>
      <c r="AG2755" s="27" t="str">
        <f aca="false">IF(COUNTA($A2755:$U2755)=0,"",IF($A2755="","No name",IF($F2755="","No date",IF($W2755=0,"Date ilegible",IF(NOT(ISNUMBER($N2755)),"Hours no numéricas",IF($AA2755="NO MATCH","Person no identificada","OK"))))))</f>
        <v/>
      </c>
      <c r="AH2755" s="27" t="str">
        <f aca="false">IF($W2755=0,"No date",IF($W2755&lt;Validation!$B$3,"Before period",IF($W2755&gt;Validation!$C$3,"After period","In period")))</f>
        <v>No date</v>
      </c>
      <c r="AI2755" s="26" t="str">
        <f aca="false">IF($Y2755="","",TRIM(RIGHT(SUBSTITUTE($Y2755," ",REPT(" ",50)),50)))</f>
        <v/>
      </c>
      <c r="AJ2755" s="27" t="str">
        <f aca="false">IF($A2755="","",IF(NOT(ISERROR(MATCH($A2755,Validation!$A$193:$A$217,0))),"Manual mapping",IF(COUNTIF(Validation!$U$19:$U$178,$Z2755)&gt;0,"Direct",IF(COUNTIF(Validation!$S$19:$S$178,$AI2755)=1,"By surname","Unresolved"))))</f>
        <v/>
      </c>
      <c r="AK2755" s="28" t="str">
        <f aca="false">IF($L2755="","",IF(MATCH($L2755,$L$2:$L$3000,0)&lt;&gt;ROW()-1,"",COUNT($AK$1:$AK2754)+1))</f>
        <v/>
      </c>
      <c r="AL2755" s="28" t="str">
        <f aca="false">IF($G2755="","",IF(MATCH($G2755,$G$2:$G$3000,0)&lt;&gt;ROW()-1,"",COUNT($AL$1:$AL2754)+1))</f>
        <v/>
      </c>
      <c r="AM2755" s="28" t="str">
        <f aca="false">IF($H2755="","",IF(MATCH($H2755,$H$2:$H$3000,0)&lt;&gt;ROW()-1,"",COUNT($AM$1:$AM2754)+1))</f>
        <v/>
      </c>
      <c r="AN2755" s="28" t="str">
        <f aca="false">IF($I2755="","",IF(MATCH($I2755,$I$2:$I$3000,0)&lt;&gt;ROW()-1,"",COUNT($AN$1:$AN2754)+1))</f>
        <v/>
      </c>
      <c r="AO2755" s="28" t="str">
        <f aca="false">IF($Q2755="","",IF(MATCH($Q2755,$Q$2:$Q$3000,0)&lt;&gt;ROW()-1,"",COUNT($AO$1:$AO2754)+1))</f>
        <v/>
      </c>
    </row>
    <row r="2756" customFormat="false" ht="12.75" hidden="false" customHeight="true" outlineLevel="0" collapsed="false">
      <c r="W2756" s="24" t="n">
        <f aca="false">IF($F2756="",0,IFERROR(IF(ISNUMBER($F2756),INT($F2756),DATE(VALUE(MID(SUBSTITUTE(LEFT($F2756,FIND(" ",$F2756&amp;" ")-1),"/",REPT(" ",20)),41,20)),VALUE(LEFT(SUBSTITUTE(LEFT($F2756,FIND(" ",$F2756&amp;" ")-1),"/",REPT(" ",20)),20)),VALUE(MID(SUBSTITUTE(LEFT($F2756,FIND(" ",$F2756&amp;" ")-1),"/",REPT(" ",20)),21,20)))),0))</f>
        <v>0</v>
      </c>
      <c r="X2756" s="25" t="str">
        <f aca="false">IF(ISNUMBER($N2756),$N2756*Validation!$B$5,"")</f>
        <v/>
      </c>
      <c r="Y2756" s="26" t="str">
        <f aca="false">IF($A2756="","",SUBSTITUTE(SUBSTITUTE(SUBSTITUTE(SUBSTITUTE(SUBSTITUTE(SUBSTITUTE(SUBSTITUTE(UPPER(TRIM($A2756)),"Á","A"),"É","E"),"Í","I"),"Ó","O"),"Ú","U"),"Ñ","N"),"Ü","U"))</f>
        <v/>
      </c>
      <c r="Z2756" s="26" t="str">
        <f aca="false">IF($Y2756="","",LEFT($Y2756,1)&amp;" "&amp;TRIM(RIGHT(SUBSTITUTE($Y2756," ",REPT(" ",50)),50)))</f>
        <v/>
      </c>
      <c r="AA2756" s="27" t="str">
        <f aca="false">IF($AF2756="","",IF(COUNTIF(Validation!$U$19:$U$178,$AF2756)&gt;0,"OK","NO MATCH"))</f>
        <v/>
      </c>
      <c r="AB2756" s="27" t="str">
        <f aca="false">IF($W2756=0,"",IF(AND($W2756&gt;=Validation!$B$3,$W2756&lt;=Validation!$C$3),"Yes","No"))</f>
        <v/>
      </c>
      <c r="AC2756" s="26" t="str">
        <f aca="false">IF($A2756="","",$AF2756&amp;"|"&amp;TEXT($W2756,"yyyy-mm-dd")&amp;"|"&amp;$J2756&amp;"|"&amp;$N2756)</f>
        <v/>
      </c>
      <c r="AD2756" s="27" t="str">
        <f aca="false">IF($AC2756="","",IF(COUNTIF($AC$2:$AC$3000,$AC2756)&gt;1,"REVIEW","OK"))</f>
        <v/>
      </c>
      <c r="AE2756" s="27" t="str">
        <f aca="false">IF(OR($W2756=0,$O2756=""),"",IF(IFERROR(IF(ISNUMBER($O2756),INT($O2756),DATE(VALUE(MID(SUBSTITUTE(LEFT($O2756,FIND(" ",$O2756&amp;" ")-1),"/",REPT(" ",20)),41,20)),VALUE(LEFT(SUBSTITUTE(LEFT($O2756,FIND(" ",$O2756&amp;" ")-1),"/",REPT(" ",20)),20)),VALUE(MID(SUBSTITUTE(LEFT($O2756,FIND(" ",$O2756&amp;" ")-1),"/",REPT(" ",20)),21,20)))),0)&gt;$W2756,"Late","Same day"))</f>
        <v/>
      </c>
      <c r="AF2756" s="26" t="str">
        <f aca="false">IF($A2756="","",IFERROR(INDEX(Validation!$C$193:$C$217,MATCH($A2756,Validation!$A$193:$A$217,0)),IF(COUNTIF(Validation!$U$19:$U$178,$Z2756)&gt;0,$Z2756,IF(COUNTIF(Validation!$S$19:$S$178,$AI2756)=1,INDEX(Validation!$U$19:$U$178,MATCH($AI2756,Validation!$S$19:$S$178,0)),$Z2756))))</f>
        <v/>
      </c>
      <c r="AG2756" s="27" t="str">
        <f aca="false">IF(COUNTA($A2756:$U2756)=0,"",IF($A2756="","No name",IF($F2756="","No date",IF($W2756=0,"Date ilegible",IF(NOT(ISNUMBER($N2756)),"Hours no numéricas",IF($AA2756="NO MATCH","Person no identificada","OK"))))))</f>
        <v/>
      </c>
      <c r="AH2756" s="27" t="str">
        <f aca="false">IF($W2756=0,"No date",IF($W2756&lt;Validation!$B$3,"Before period",IF($W2756&gt;Validation!$C$3,"After period","In period")))</f>
        <v>No date</v>
      </c>
      <c r="AI2756" s="26" t="str">
        <f aca="false">IF($Y2756="","",TRIM(RIGHT(SUBSTITUTE($Y2756," ",REPT(" ",50)),50)))</f>
        <v/>
      </c>
      <c r="AJ2756" s="27" t="str">
        <f aca="false">IF($A2756="","",IF(NOT(ISERROR(MATCH($A2756,Validation!$A$193:$A$217,0))),"Manual mapping",IF(COUNTIF(Validation!$U$19:$U$178,$Z2756)&gt;0,"Direct",IF(COUNTIF(Validation!$S$19:$S$178,$AI2756)=1,"By surname","Unresolved"))))</f>
        <v/>
      </c>
      <c r="AK2756" s="28" t="str">
        <f aca="false">IF($L2756="","",IF(MATCH($L2756,$L$2:$L$3000,0)&lt;&gt;ROW()-1,"",COUNT($AK$1:$AK2755)+1))</f>
        <v/>
      </c>
      <c r="AL2756" s="28" t="str">
        <f aca="false">IF($G2756="","",IF(MATCH($G2756,$G$2:$G$3000,0)&lt;&gt;ROW()-1,"",COUNT($AL$1:$AL2755)+1))</f>
        <v/>
      </c>
      <c r="AM2756" s="28" t="str">
        <f aca="false">IF($H2756="","",IF(MATCH($H2756,$H$2:$H$3000,0)&lt;&gt;ROW()-1,"",COUNT($AM$1:$AM2755)+1))</f>
        <v/>
      </c>
      <c r="AN2756" s="28" t="str">
        <f aca="false">IF($I2756="","",IF(MATCH($I2756,$I$2:$I$3000,0)&lt;&gt;ROW()-1,"",COUNT($AN$1:$AN2755)+1))</f>
        <v/>
      </c>
      <c r="AO2756" s="28" t="str">
        <f aca="false">IF($Q2756="","",IF(MATCH($Q2756,$Q$2:$Q$3000,0)&lt;&gt;ROW()-1,"",COUNT($AO$1:$AO2755)+1))</f>
        <v/>
      </c>
    </row>
    <row r="2757" customFormat="false" ht="12.75" hidden="false" customHeight="true" outlineLevel="0" collapsed="false">
      <c r="W2757" s="24" t="n">
        <f aca="false">IF($F2757="",0,IFERROR(IF(ISNUMBER($F2757),INT($F2757),DATE(VALUE(MID(SUBSTITUTE(LEFT($F2757,FIND(" ",$F2757&amp;" ")-1),"/",REPT(" ",20)),41,20)),VALUE(LEFT(SUBSTITUTE(LEFT($F2757,FIND(" ",$F2757&amp;" ")-1),"/",REPT(" ",20)),20)),VALUE(MID(SUBSTITUTE(LEFT($F2757,FIND(" ",$F2757&amp;" ")-1),"/",REPT(" ",20)),21,20)))),0))</f>
        <v>0</v>
      </c>
      <c r="X2757" s="25" t="str">
        <f aca="false">IF(ISNUMBER($N2757),$N2757*Validation!$B$5,"")</f>
        <v/>
      </c>
      <c r="Y2757" s="26" t="str">
        <f aca="false">IF($A2757="","",SUBSTITUTE(SUBSTITUTE(SUBSTITUTE(SUBSTITUTE(SUBSTITUTE(SUBSTITUTE(SUBSTITUTE(UPPER(TRIM($A2757)),"Á","A"),"É","E"),"Í","I"),"Ó","O"),"Ú","U"),"Ñ","N"),"Ü","U"))</f>
        <v/>
      </c>
      <c r="Z2757" s="26" t="str">
        <f aca="false">IF($Y2757="","",LEFT($Y2757,1)&amp;" "&amp;TRIM(RIGHT(SUBSTITUTE($Y2757," ",REPT(" ",50)),50)))</f>
        <v/>
      </c>
      <c r="AA2757" s="27" t="str">
        <f aca="false">IF($AF2757="","",IF(COUNTIF(Validation!$U$19:$U$178,$AF2757)&gt;0,"OK","NO MATCH"))</f>
        <v/>
      </c>
      <c r="AB2757" s="27" t="str">
        <f aca="false">IF($W2757=0,"",IF(AND($W2757&gt;=Validation!$B$3,$W2757&lt;=Validation!$C$3),"Yes","No"))</f>
        <v/>
      </c>
      <c r="AC2757" s="26" t="str">
        <f aca="false">IF($A2757="","",$AF2757&amp;"|"&amp;TEXT($W2757,"yyyy-mm-dd")&amp;"|"&amp;$J2757&amp;"|"&amp;$N2757)</f>
        <v/>
      </c>
      <c r="AD2757" s="27" t="str">
        <f aca="false">IF($AC2757="","",IF(COUNTIF($AC$2:$AC$3000,$AC2757)&gt;1,"REVIEW","OK"))</f>
        <v/>
      </c>
      <c r="AE2757" s="27" t="str">
        <f aca="false">IF(OR($W2757=0,$O2757=""),"",IF(IFERROR(IF(ISNUMBER($O2757),INT($O2757),DATE(VALUE(MID(SUBSTITUTE(LEFT($O2757,FIND(" ",$O2757&amp;" ")-1),"/",REPT(" ",20)),41,20)),VALUE(LEFT(SUBSTITUTE(LEFT($O2757,FIND(" ",$O2757&amp;" ")-1),"/",REPT(" ",20)),20)),VALUE(MID(SUBSTITUTE(LEFT($O2757,FIND(" ",$O2757&amp;" ")-1),"/",REPT(" ",20)),21,20)))),0)&gt;$W2757,"Late","Same day"))</f>
        <v/>
      </c>
      <c r="AF2757" s="26" t="str">
        <f aca="false">IF($A2757="","",IFERROR(INDEX(Validation!$C$193:$C$217,MATCH($A2757,Validation!$A$193:$A$217,0)),IF(COUNTIF(Validation!$U$19:$U$178,$Z2757)&gt;0,$Z2757,IF(COUNTIF(Validation!$S$19:$S$178,$AI2757)=1,INDEX(Validation!$U$19:$U$178,MATCH($AI2757,Validation!$S$19:$S$178,0)),$Z2757))))</f>
        <v/>
      </c>
      <c r="AG2757" s="27" t="str">
        <f aca="false">IF(COUNTA($A2757:$U2757)=0,"",IF($A2757="","No name",IF($F2757="","No date",IF($W2757=0,"Date ilegible",IF(NOT(ISNUMBER($N2757)),"Hours no numéricas",IF($AA2757="NO MATCH","Person no identificada","OK"))))))</f>
        <v/>
      </c>
      <c r="AH2757" s="27" t="str">
        <f aca="false">IF($W2757=0,"No date",IF($W2757&lt;Validation!$B$3,"Before period",IF($W2757&gt;Validation!$C$3,"After period","In period")))</f>
        <v>No date</v>
      </c>
      <c r="AI2757" s="26" t="str">
        <f aca="false">IF($Y2757="","",TRIM(RIGHT(SUBSTITUTE($Y2757," ",REPT(" ",50)),50)))</f>
        <v/>
      </c>
      <c r="AJ2757" s="27" t="str">
        <f aca="false">IF($A2757="","",IF(NOT(ISERROR(MATCH($A2757,Validation!$A$193:$A$217,0))),"Manual mapping",IF(COUNTIF(Validation!$U$19:$U$178,$Z2757)&gt;0,"Direct",IF(COUNTIF(Validation!$S$19:$S$178,$AI2757)=1,"By surname","Unresolved"))))</f>
        <v/>
      </c>
      <c r="AK2757" s="28" t="str">
        <f aca="false">IF($L2757="","",IF(MATCH($L2757,$L$2:$L$3000,0)&lt;&gt;ROW()-1,"",COUNT($AK$1:$AK2756)+1))</f>
        <v/>
      </c>
      <c r="AL2757" s="28" t="str">
        <f aca="false">IF($G2757="","",IF(MATCH($G2757,$G$2:$G$3000,0)&lt;&gt;ROW()-1,"",COUNT($AL$1:$AL2756)+1))</f>
        <v/>
      </c>
      <c r="AM2757" s="28" t="str">
        <f aca="false">IF($H2757="","",IF(MATCH($H2757,$H$2:$H$3000,0)&lt;&gt;ROW()-1,"",COUNT($AM$1:$AM2756)+1))</f>
        <v/>
      </c>
      <c r="AN2757" s="28" t="str">
        <f aca="false">IF($I2757="","",IF(MATCH($I2757,$I$2:$I$3000,0)&lt;&gt;ROW()-1,"",COUNT($AN$1:$AN2756)+1))</f>
        <v/>
      </c>
      <c r="AO2757" s="28" t="str">
        <f aca="false">IF($Q2757="","",IF(MATCH($Q2757,$Q$2:$Q$3000,0)&lt;&gt;ROW()-1,"",COUNT($AO$1:$AO2756)+1))</f>
        <v/>
      </c>
    </row>
    <row r="2758" customFormat="false" ht="12.75" hidden="false" customHeight="true" outlineLevel="0" collapsed="false">
      <c r="W2758" s="24" t="n">
        <f aca="false">IF($F2758="",0,IFERROR(IF(ISNUMBER($F2758),INT($F2758),DATE(VALUE(MID(SUBSTITUTE(LEFT($F2758,FIND(" ",$F2758&amp;" ")-1),"/",REPT(" ",20)),41,20)),VALUE(LEFT(SUBSTITUTE(LEFT($F2758,FIND(" ",$F2758&amp;" ")-1),"/",REPT(" ",20)),20)),VALUE(MID(SUBSTITUTE(LEFT($F2758,FIND(" ",$F2758&amp;" ")-1),"/",REPT(" ",20)),21,20)))),0))</f>
        <v>0</v>
      </c>
      <c r="X2758" s="25" t="str">
        <f aca="false">IF(ISNUMBER($N2758),$N2758*Validation!$B$5,"")</f>
        <v/>
      </c>
      <c r="Y2758" s="26" t="str">
        <f aca="false">IF($A2758="","",SUBSTITUTE(SUBSTITUTE(SUBSTITUTE(SUBSTITUTE(SUBSTITUTE(SUBSTITUTE(SUBSTITUTE(UPPER(TRIM($A2758)),"Á","A"),"É","E"),"Í","I"),"Ó","O"),"Ú","U"),"Ñ","N"),"Ü","U"))</f>
        <v/>
      </c>
      <c r="Z2758" s="26" t="str">
        <f aca="false">IF($Y2758="","",LEFT($Y2758,1)&amp;" "&amp;TRIM(RIGHT(SUBSTITUTE($Y2758," ",REPT(" ",50)),50)))</f>
        <v/>
      </c>
      <c r="AA2758" s="27" t="str">
        <f aca="false">IF($AF2758="","",IF(COUNTIF(Validation!$U$19:$U$178,$AF2758)&gt;0,"OK","NO MATCH"))</f>
        <v/>
      </c>
      <c r="AB2758" s="27" t="str">
        <f aca="false">IF($W2758=0,"",IF(AND($W2758&gt;=Validation!$B$3,$W2758&lt;=Validation!$C$3),"Yes","No"))</f>
        <v/>
      </c>
      <c r="AC2758" s="26" t="str">
        <f aca="false">IF($A2758="","",$AF2758&amp;"|"&amp;TEXT($W2758,"yyyy-mm-dd")&amp;"|"&amp;$J2758&amp;"|"&amp;$N2758)</f>
        <v/>
      </c>
      <c r="AD2758" s="27" t="str">
        <f aca="false">IF($AC2758="","",IF(COUNTIF($AC$2:$AC$3000,$AC2758)&gt;1,"REVIEW","OK"))</f>
        <v/>
      </c>
      <c r="AE2758" s="27" t="str">
        <f aca="false">IF(OR($W2758=0,$O2758=""),"",IF(IFERROR(IF(ISNUMBER($O2758),INT($O2758),DATE(VALUE(MID(SUBSTITUTE(LEFT($O2758,FIND(" ",$O2758&amp;" ")-1),"/",REPT(" ",20)),41,20)),VALUE(LEFT(SUBSTITUTE(LEFT($O2758,FIND(" ",$O2758&amp;" ")-1),"/",REPT(" ",20)),20)),VALUE(MID(SUBSTITUTE(LEFT($O2758,FIND(" ",$O2758&amp;" ")-1),"/",REPT(" ",20)),21,20)))),0)&gt;$W2758,"Late","Same day"))</f>
        <v/>
      </c>
      <c r="AF2758" s="26" t="str">
        <f aca="false">IF($A2758="","",IFERROR(INDEX(Validation!$C$193:$C$217,MATCH($A2758,Validation!$A$193:$A$217,0)),IF(COUNTIF(Validation!$U$19:$U$178,$Z2758)&gt;0,$Z2758,IF(COUNTIF(Validation!$S$19:$S$178,$AI2758)=1,INDEX(Validation!$U$19:$U$178,MATCH($AI2758,Validation!$S$19:$S$178,0)),$Z2758))))</f>
        <v/>
      </c>
      <c r="AG2758" s="27" t="str">
        <f aca="false">IF(COUNTA($A2758:$U2758)=0,"",IF($A2758="","No name",IF($F2758="","No date",IF($W2758=0,"Date ilegible",IF(NOT(ISNUMBER($N2758)),"Hours no numéricas",IF($AA2758="NO MATCH","Person no identificada","OK"))))))</f>
        <v/>
      </c>
      <c r="AH2758" s="27" t="str">
        <f aca="false">IF($W2758=0,"No date",IF($W2758&lt;Validation!$B$3,"Before period",IF($W2758&gt;Validation!$C$3,"After period","In period")))</f>
        <v>No date</v>
      </c>
      <c r="AI2758" s="26" t="str">
        <f aca="false">IF($Y2758="","",TRIM(RIGHT(SUBSTITUTE($Y2758," ",REPT(" ",50)),50)))</f>
        <v/>
      </c>
      <c r="AJ2758" s="27" t="str">
        <f aca="false">IF($A2758="","",IF(NOT(ISERROR(MATCH($A2758,Validation!$A$193:$A$217,0))),"Manual mapping",IF(COUNTIF(Validation!$U$19:$U$178,$Z2758)&gt;0,"Direct",IF(COUNTIF(Validation!$S$19:$S$178,$AI2758)=1,"By surname","Unresolved"))))</f>
        <v/>
      </c>
      <c r="AK2758" s="28" t="str">
        <f aca="false">IF($L2758="","",IF(MATCH($L2758,$L$2:$L$3000,0)&lt;&gt;ROW()-1,"",COUNT($AK$1:$AK2757)+1))</f>
        <v/>
      </c>
      <c r="AL2758" s="28" t="str">
        <f aca="false">IF($G2758="","",IF(MATCH($G2758,$G$2:$G$3000,0)&lt;&gt;ROW()-1,"",COUNT($AL$1:$AL2757)+1))</f>
        <v/>
      </c>
      <c r="AM2758" s="28" t="str">
        <f aca="false">IF($H2758="","",IF(MATCH($H2758,$H$2:$H$3000,0)&lt;&gt;ROW()-1,"",COUNT($AM$1:$AM2757)+1))</f>
        <v/>
      </c>
      <c r="AN2758" s="28" t="str">
        <f aca="false">IF($I2758="","",IF(MATCH($I2758,$I$2:$I$3000,0)&lt;&gt;ROW()-1,"",COUNT($AN$1:$AN2757)+1))</f>
        <v/>
      </c>
      <c r="AO2758" s="28" t="str">
        <f aca="false">IF($Q2758="","",IF(MATCH($Q2758,$Q$2:$Q$3000,0)&lt;&gt;ROW()-1,"",COUNT($AO$1:$AO2757)+1))</f>
        <v/>
      </c>
    </row>
    <row r="2759" customFormat="false" ht="12.75" hidden="false" customHeight="true" outlineLevel="0" collapsed="false">
      <c r="W2759" s="24" t="n">
        <f aca="false">IF($F2759="",0,IFERROR(IF(ISNUMBER($F2759),INT($F2759),DATE(VALUE(MID(SUBSTITUTE(LEFT($F2759,FIND(" ",$F2759&amp;" ")-1),"/",REPT(" ",20)),41,20)),VALUE(LEFT(SUBSTITUTE(LEFT($F2759,FIND(" ",$F2759&amp;" ")-1),"/",REPT(" ",20)),20)),VALUE(MID(SUBSTITUTE(LEFT($F2759,FIND(" ",$F2759&amp;" ")-1),"/",REPT(" ",20)),21,20)))),0))</f>
        <v>0</v>
      </c>
      <c r="X2759" s="25" t="str">
        <f aca="false">IF(ISNUMBER($N2759),$N2759*Validation!$B$5,"")</f>
        <v/>
      </c>
      <c r="Y2759" s="26" t="str">
        <f aca="false">IF($A2759="","",SUBSTITUTE(SUBSTITUTE(SUBSTITUTE(SUBSTITUTE(SUBSTITUTE(SUBSTITUTE(SUBSTITUTE(UPPER(TRIM($A2759)),"Á","A"),"É","E"),"Í","I"),"Ó","O"),"Ú","U"),"Ñ","N"),"Ü","U"))</f>
        <v/>
      </c>
      <c r="Z2759" s="26" t="str">
        <f aca="false">IF($Y2759="","",LEFT($Y2759,1)&amp;" "&amp;TRIM(RIGHT(SUBSTITUTE($Y2759," ",REPT(" ",50)),50)))</f>
        <v/>
      </c>
      <c r="AA2759" s="27" t="str">
        <f aca="false">IF($AF2759="","",IF(COUNTIF(Validation!$U$19:$U$178,$AF2759)&gt;0,"OK","NO MATCH"))</f>
        <v/>
      </c>
      <c r="AB2759" s="27" t="str">
        <f aca="false">IF($W2759=0,"",IF(AND($W2759&gt;=Validation!$B$3,$W2759&lt;=Validation!$C$3),"Yes","No"))</f>
        <v/>
      </c>
      <c r="AC2759" s="26" t="str">
        <f aca="false">IF($A2759="","",$AF2759&amp;"|"&amp;TEXT($W2759,"yyyy-mm-dd")&amp;"|"&amp;$J2759&amp;"|"&amp;$N2759)</f>
        <v/>
      </c>
      <c r="AD2759" s="27" t="str">
        <f aca="false">IF($AC2759="","",IF(COUNTIF($AC$2:$AC$3000,$AC2759)&gt;1,"REVIEW","OK"))</f>
        <v/>
      </c>
      <c r="AE2759" s="27" t="str">
        <f aca="false">IF(OR($W2759=0,$O2759=""),"",IF(IFERROR(IF(ISNUMBER($O2759),INT($O2759),DATE(VALUE(MID(SUBSTITUTE(LEFT($O2759,FIND(" ",$O2759&amp;" ")-1),"/",REPT(" ",20)),41,20)),VALUE(LEFT(SUBSTITUTE(LEFT($O2759,FIND(" ",$O2759&amp;" ")-1),"/",REPT(" ",20)),20)),VALUE(MID(SUBSTITUTE(LEFT($O2759,FIND(" ",$O2759&amp;" ")-1),"/",REPT(" ",20)),21,20)))),0)&gt;$W2759,"Late","Same day"))</f>
        <v/>
      </c>
      <c r="AF2759" s="26" t="str">
        <f aca="false">IF($A2759="","",IFERROR(INDEX(Validation!$C$193:$C$217,MATCH($A2759,Validation!$A$193:$A$217,0)),IF(COUNTIF(Validation!$U$19:$U$178,$Z2759)&gt;0,$Z2759,IF(COUNTIF(Validation!$S$19:$S$178,$AI2759)=1,INDEX(Validation!$U$19:$U$178,MATCH($AI2759,Validation!$S$19:$S$178,0)),$Z2759))))</f>
        <v/>
      </c>
      <c r="AG2759" s="27" t="str">
        <f aca="false">IF(COUNTA($A2759:$U2759)=0,"",IF($A2759="","No name",IF($F2759="","No date",IF($W2759=0,"Date ilegible",IF(NOT(ISNUMBER($N2759)),"Hours no numéricas",IF($AA2759="NO MATCH","Person no identificada","OK"))))))</f>
        <v/>
      </c>
      <c r="AH2759" s="27" t="str">
        <f aca="false">IF($W2759=0,"No date",IF($W2759&lt;Validation!$B$3,"Before period",IF($W2759&gt;Validation!$C$3,"After period","In period")))</f>
        <v>No date</v>
      </c>
      <c r="AI2759" s="26" t="str">
        <f aca="false">IF($Y2759="","",TRIM(RIGHT(SUBSTITUTE($Y2759," ",REPT(" ",50)),50)))</f>
        <v/>
      </c>
      <c r="AJ2759" s="27" t="str">
        <f aca="false">IF($A2759="","",IF(NOT(ISERROR(MATCH($A2759,Validation!$A$193:$A$217,0))),"Manual mapping",IF(COUNTIF(Validation!$U$19:$U$178,$Z2759)&gt;0,"Direct",IF(COUNTIF(Validation!$S$19:$S$178,$AI2759)=1,"By surname","Unresolved"))))</f>
        <v/>
      </c>
      <c r="AK2759" s="28" t="str">
        <f aca="false">IF($L2759="","",IF(MATCH($L2759,$L$2:$L$3000,0)&lt;&gt;ROW()-1,"",COUNT($AK$1:$AK2758)+1))</f>
        <v/>
      </c>
      <c r="AL2759" s="28" t="str">
        <f aca="false">IF($G2759="","",IF(MATCH($G2759,$G$2:$G$3000,0)&lt;&gt;ROW()-1,"",COUNT($AL$1:$AL2758)+1))</f>
        <v/>
      </c>
      <c r="AM2759" s="28" t="str">
        <f aca="false">IF($H2759="","",IF(MATCH($H2759,$H$2:$H$3000,0)&lt;&gt;ROW()-1,"",COUNT($AM$1:$AM2758)+1))</f>
        <v/>
      </c>
      <c r="AN2759" s="28" t="str">
        <f aca="false">IF($I2759="","",IF(MATCH($I2759,$I$2:$I$3000,0)&lt;&gt;ROW()-1,"",COUNT($AN$1:$AN2758)+1))</f>
        <v/>
      </c>
      <c r="AO2759" s="28" t="str">
        <f aca="false">IF($Q2759="","",IF(MATCH($Q2759,$Q$2:$Q$3000,0)&lt;&gt;ROW()-1,"",COUNT($AO$1:$AO2758)+1))</f>
        <v/>
      </c>
    </row>
    <row r="2760" customFormat="false" ht="12.75" hidden="false" customHeight="true" outlineLevel="0" collapsed="false">
      <c r="W2760" s="24" t="n">
        <f aca="false">IF($F2760="",0,IFERROR(IF(ISNUMBER($F2760),INT($F2760),DATE(VALUE(MID(SUBSTITUTE(LEFT($F2760,FIND(" ",$F2760&amp;" ")-1),"/",REPT(" ",20)),41,20)),VALUE(LEFT(SUBSTITUTE(LEFT($F2760,FIND(" ",$F2760&amp;" ")-1),"/",REPT(" ",20)),20)),VALUE(MID(SUBSTITUTE(LEFT($F2760,FIND(" ",$F2760&amp;" ")-1),"/",REPT(" ",20)),21,20)))),0))</f>
        <v>0</v>
      </c>
      <c r="X2760" s="25" t="str">
        <f aca="false">IF(ISNUMBER($N2760),$N2760*Validation!$B$5,"")</f>
        <v/>
      </c>
      <c r="Y2760" s="26" t="str">
        <f aca="false">IF($A2760="","",SUBSTITUTE(SUBSTITUTE(SUBSTITUTE(SUBSTITUTE(SUBSTITUTE(SUBSTITUTE(SUBSTITUTE(UPPER(TRIM($A2760)),"Á","A"),"É","E"),"Í","I"),"Ó","O"),"Ú","U"),"Ñ","N"),"Ü","U"))</f>
        <v/>
      </c>
      <c r="Z2760" s="26" t="str">
        <f aca="false">IF($Y2760="","",LEFT($Y2760,1)&amp;" "&amp;TRIM(RIGHT(SUBSTITUTE($Y2760," ",REPT(" ",50)),50)))</f>
        <v/>
      </c>
      <c r="AA2760" s="27" t="str">
        <f aca="false">IF($AF2760="","",IF(COUNTIF(Validation!$U$19:$U$178,$AF2760)&gt;0,"OK","NO MATCH"))</f>
        <v/>
      </c>
      <c r="AB2760" s="27" t="str">
        <f aca="false">IF($W2760=0,"",IF(AND($W2760&gt;=Validation!$B$3,$W2760&lt;=Validation!$C$3),"Yes","No"))</f>
        <v/>
      </c>
      <c r="AC2760" s="26" t="str">
        <f aca="false">IF($A2760="","",$AF2760&amp;"|"&amp;TEXT($W2760,"yyyy-mm-dd")&amp;"|"&amp;$J2760&amp;"|"&amp;$N2760)</f>
        <v/>
      </c>
      <c r="AD2760" s="27" t="str">
        <f aca="false">IF($AC2760="","",IF(COUNTIF($AC$2:$AC$3000,$AC2760)&gt;1,"REVIEW","OK"))</f>
        <v/>
      </c>
      <c r="AE2760" s="27" t="str">
        <f aca="false">IF(OR($W2760=0,$O2760=""),"",IF(IFERROR(IF(ISNUMBER($O2760),INT($O2760),DATE(VALUE(MID(SUBSTITUTE(LEFT($O2760,FIND(" ",$O2760&amp;" ")-1),"/",REPT(" ",20)),41,20)),VALUE(LEFT(SUBSTITUTE(LEFT($O2760,FIND(" ",$O2760&amp;" ")-1),"/",REPT(" ",20)),20)),VALUE(MID(SUBSTITUTE(LEFT($O2760,FIND(" ",$O2760&amp;" ")-1),"/",REPT(" ",20)),21,20)))),0)&gt;$W2760,"Late","Same day"))</f>
        <v/>
      </c>
      <c r="AF2760" s="26" t="str">
        <f aca="false">IF($A2760="","",IFERROR(INDEX(Validation!$C$193:$C$217,MATCH($A2760,Validation!$A$193:$A$217,0)),IF(COUNTIF(Validation!$U$19:$U$178,$Z2760)&gt;0,$Z2760,IF(COUNTIF(Validation!$S$19:$S$178,$AI2760)=1,INDEX(Validation!$U$19:$U$178,MATCH($AI2760,Validation!$S$19:$S$178,0)),$Z2760))))</f>
        <v/>
      </c>
      <c r="AG2760" s="27" t="str">
        <f aca="false">IF(COUNTA($A2760:$U2760)=0,"",IF($A2760="","No name",IF($F2760="","No date",IF($W2760=0,"Date ilegible",IF(NOT(ISNUMBER($N2760)),"Hours no numéricas",IF($AA2760="NO MATCH","Person no identificada","OK"))))))</f>
        <v/>
      </c>
      <c r="AH2760" s="27" t="str">
        <f aca="false">IF($W2760=0,"No date",IF($W2760&lt;Validation!$B$3,"Before period",IF($W2760&gt;Validation!$C$3,"After period","In period")))</f>
        <v>No date</v>
      </c>
      <c r="AI2760" s="26" t="str">
        <f aca="false">IF($Y2760="","",TRIM(RIGHT(SUBSTITUTE($Y2760," ",REPT(" ",50)),50)))</f>
        <v/>
      </c>
      <c r="AJ2760" s="27" t="str">
        <f aca="false">IF($A2760="","",IF(NOT(ISERROR(MATCH($A2760,Validation!$A$193:$A$217,0))),"Manual mapping",IF(COUNTIF(Validation!$U$19:$U$178,$Z2760)&gt;0,"Direct",IF(COUNTIF(Validation!$S$19:$S$178,$AI2760)=1,"By surname","Unresolved"))))</f>
        <v/>
      </c>
      <c r="AK2760" s="28" t="str">
        <f aca="false">IF($L2760="","",IF(MATCH($L2760,$L$2:$L$3000,0)&lt;&gt;ROW()-1,"",COUNT($AK$1:$AK2759)+1))</f>
        <v/>
      </c>
      <c r="AL2760" s="28" t="str">
        <f aca="false">IF($G2760="","",IF(MATCH($G2760,$G$2:$G$3000,0)&lt;&gt;ROW()-1,"",COUNT($AL$1:$AL2759)+1))</f>
        <v/>
      </c>
      <c r="AM2760" s="28" t="str">
        <f aca="false">IF($H2760="","",IF(MATCH($H2760,$H$2:$H$3000,0)&lt;&gt;ROW()-1,"",COUNT($AM$1:$AM2759)+1))</f>
        <v/>
      </c>
      <c r="AN2760" s="28" t="str">
        <f aca="false">IF($I2760="","",IF(MATCH($I2760,$I$2:$I$3000,0)&lt;&gt;ROW()-1,"",COUNT($AN$1:$AN2759)+1))</f>
        <v/>
      </c>
      <c r="AO2760" s="28" t="str">
        <f aca="false">IF($Q2760="","",IF(MATCH($Q2760,$Q$2:$Q$3000,0)&lt;&gt;ROW()-1,"",COUNT($AO$1:$AO2759)+1))</f>
        <v/>
      </c>
    </row>
    <row r="2761" customFormat="false" ht="12.75" hidden="false" customHeight="true" outlineLevel="0" collapsed="false">
      <c r="W2761" s="24" t="n">
        <f aca="false">IF($F2761="",0,IFERROR(IF(ISNUMBER($F2761),INT($F2761),DATE(VALUE(MID(SUBSTITUTE(LEFT($F2761,FIND(" ",$F2761&amp;" ")-1),"/",REPT(" ",20)),41,20)),VALUE(LEFT(SUBSTITUTE(LEFT($F2761,FIND(" ",$F2761&amp;" ")-1),"/",REPT(" ",20)),20)),VALUE(MID(SUBSTITUTE(LEFT($F2761,FIND(" ",$F2761&amp;" ")-1),"/",REPT(" ",20)),21,20)))),0))</f>
        <v>0</v>
      </c>
      <c r="X2761" s="25" t="str">
        <f aca="false">IF(ISNUMBER($N2761),$N2761*Validation!$B$5,"")</f>
        <v/>
      </c>
      <c r="Y2761" s="26" t="str">
        <f aca="false">IF($A2761="","",SUBSTITUTE(SUBSTITUTE(SUBSTITUTE(SUBSTITUTE(SUBSTITUTE(SUBSTITUTE(SUBSTITUTE(UPPER(TRIM($A2761)),"Á","A"),"É","E"),"Í","I"),"Ó","O"),"Ú","U"),"Ñ","N"),"Ü","U"))</f>
        <v/>
      </c>
      <c r="Z2761" s="26" t="str">
        <f aca="false">IF($Y2761="","",LEFT($Y2761,1)&amp;" "&amp;TRIM(RIGHT(SUBSTITUTE($Y2761," ",REPT(" ",50)),50)))</f>
        <v/>
      </c>
      <c r="AA2761" s="27" t="str">
        <f aca="false">IF($AF2761="","",IF(COUNTIF(Validation!$U$19:$U$178,$AF2761)&gt;0,"OK","NO MATCH"))</f>
        <v/>
      </c>
      <c r="AB2761" s="27" t="str">
        <f aca="false">IF($W2761=0,"",IF(AND($W2761&gt;=Validation!$B$3,$W2761&lt;=Validation!$C$3),"Yes","No"))</f>
        <v/>
      </c>
      <c r="AC2761" s="26" t="str">
        <f aca="false">IF($A2761="","",$AF2761&amp;"|"&amp;TEXT($W2761,"yyyy-mm-dd")&amp;"|"&amp;$J2761&amp;"|"&amp;$N2761)</f>
        <v/>
      </c>
      <c r="AD2761" s="27" t="str">
        <f aca="false">IF($AC2761="","",IF(COUNTIF($AC$2:$AC$3000,$AC2761)&gt;1,"REVIEW","OK"))</f>
        <v/>
      </c>
      <c r="AE2761" s="27" t="str">
        <f aca="false">IF(OR($W2761=0,$O2761=""),"",IF(IFERROR(IF(ISNUMBER($O2761),INT($O2761),DATE(VALUE(MID(SUBSTITUTE(LEFT($O2761,FIND(" ",$O2761&amp;" ")-1),"/",REPT(" ",20)),41,20)),VALUE(LEFT(SUBSTITUTE(LEFT($O2761,FIND(" ",$O2761&amp;" ")-1),"/",REPT(" ",20)),20)),VALUE(MID(SUBSTITUTE(LEFT($O2761,FIND(" ",$O2761&amp;" ")-1),"/",REPT(" ",20)),21,20)))),0)&gt;$W2761,"Late","Same day"))</f>
        <v/>
      </c>
      <c r="AF2761" s="26" t="str">
        <f aca="false">IF($A2761="","",IFERROR(INDEX(Validation!$C$193:$C$217,MATCH($A2761,Validation!$A$193:$A$217,0)),IF(COUNTIF(Validation!$U$19:$U$178,$Z2761)&gt;0,$Z2761,IF(COUNTIF(Validation!$S$19:$S$178,$AI2761)=1,INDEX(Validation!$U$19:$U$178,MATCH($AI2761,Validation!$S$19:$S$178,0)),$Z2761))))</f>
        <v/>
      </c>
      <c r="AG2761" s="27" t="str">
        <f aca="false">IF(COUNTA($A2761:$U2761)=0,"",IF($A2761="","No name",IF($F2761="","No date",IF($W2761=0,"Date ilegible",IF(NOT(ISNUMBER($N2761)),"Hours no numéricas",IF($AA2761="NO MATCH","Person no identificada","OK"))))))</f>
        <v/>
      </c>
      <c r="AH2761" s="27" t="str">
        <f aca="false">IF($W2761=0,"No date",IF($W2761&lt;Validation!$B$3,"Before period",IF($W2761&gt;Validation!$C$3,"After period","In period")))</f>
        <v>No date</v>
      </c>
      <c r="AI2761" s="26" t="str">
        <f aca="false">IF($Y2761="","",TRIM(RIGHT(SUBSTITUTE($Y2761," ",REPT(" ",50)),50)))</f>
        <v/>
      </c>
      <c r="AJ2761" s="27" t="str">
        <f aca="false">IF($A2761="","",IF(NOT(ISERROR(MATCH($A2761,Validation!$A$193:$A$217,0))),"Manual mapping",IF(COUNTIF(Validation!$U$19:$U$178,$Z2761)&gt;0,"Direct",IF(COUNTIF(Validation!$S$19:$S$178,$AI2761)=1,"By surname","Unresolved"))))</f>
        <v/>
      </c>
      <c r="AK2761" s="28" t="str">
        <f aca="false">IF($L2761="","",IF(MATCH($L2761,$L$2:$L$3000,0)&lt;&gt;ROW()-1,"",COUNT($AK$1:$AK2760)+1))</f>
        <v/>
      </c>
      <c r="AL2761" s="28" t="str">
        <f aca="false">IF($G2761="","",IF(MATCH($G2761,$G$2:$G$3000,0)&lt;&gt;ROW()-1,"",COUNT($AL$1:$AL2760)+1))</f>
        <v/>
      </c>
      <c r="AM2761" s="28" t="str">
        <f aca="false">IF($H2761="","",IF(MATCH($H2761,$H$2:$H$3000,0)&lt;&gt;ROW()-1,"",COUNT($AM$1:$AM2760)+1))</f>
        <v/>
      </c>
      <c r="AN2761" s="28" t="str">
        <f aca="false">IF($I2761="","",IF(MATCH($I2761,$I$2:$I$3000,0)&lt;&gt;ROW()-1,"",COUNT($AN$1:$AN2760)+1))</f>
        <v/>
      </c>
      <c r="AO2761" s="28" t="str">
        <f aca="false">IF($Q2761="","",IF(MATCH($Q2761,$Q$2:$Q$3000,0)&lt;&gt;ROW()-1,"",COUNT($AO$1:$AO2760)+1))</f>
        <v/>
      </c>
    </row>
    <row r="2762" customFormat="false" ht="12.75" hidden="false" customHeight="true" outlineLevel="0" collapsed="false">
      <c r="W2762" s="24" t="n">
        <f aca="false">IF($F2762="",0,IFERROR(IF(ISNUMBER($F2762),INT($F2762),DATE(VALUE(MID(SUBSTITUTE(LEFT($F2762,FIND(" ",$F2762&amp;" ")-1),"/",REPT(" ",20)),41,20)),VALUE(LEFT(SUBSTITUTE(LEFT($F2762,FIND(" ",$F2762&amp;" ")-1),"/",REPT(" ",20)),20)),VALUE(MID(SUBSTITUTE(LEFT($F2762,FIND(" ",$F2762&amp;" ")-1),"/",REPT(" ",20)),21,20)))),0))</f>
        <v>0</v>
      </c>
      <c r="X2762" s="25" t="str">
        <f aca="false">IF(ISNUMBER($N2762),$N2762*Validation!$B$5,"")</f>
        <v/>
      </c>
      <c r="Y2762" s="26" t="str">
        <f aca="false">IF($A2762="","",SUBSTITUTE(SUBSTITUTE(SUBSTITUTE(SUBSTITUTE(SUBSTITUTE(SUBSTITUTE(SUBSTITUTE(UPPER(TRIM($A2762)),"Á","A"),"É","E"),"Í","I"),"Ó","O"),"Ú","U"),"Ñ","N"),"Ü","U"))</f>
        <v/>
      </c>
      <c r="Z2762" s="26" t="str">
        <f aca="false">IF($Y2762="","",LEFT($Y2762,1)&amp;" "&amp;TRIM(RIGHT(SUBSTITUTE($Y2762," ",REPT(" ",50)),50)))</f>
        <v/>
      </c>
      <c r="AA2762" s="27" t="str">
        <f aca="false">IF($AF2762="","",IF(COUNTIF(Validation!$U$19:$U$178,$AF2762)&gt;0,"OK","NO MATCH"))</f>
        <v/>
      </c>
      <c r="AB2762" s="27" t="str">
        <f aca="false">IF($W2762=0,"",IF(AND($W2762&gt;=Validation!$B$3,$W2762&lt;=Validation!$C$3),"Yes","No"))</f>
        <v/>
      </c>
      <c r="AC2762" s="26" t="str">
        <f aca="false">IF($A2762="","",$AF2762&amp;"|"&amp;TEXT($W2762,"yyyy-mm-dd")&amp;"|"&amp;$J2762&amp;"|"&amp;$N2762)</f>
        <v/>
      </c>
      <c r="AD2762" s="27" t="str">
        <f aca="false">IF($AC2762="","",IF(COUNTIF($AC$2:$AC$3000,$AC2762)&gt;1,"REVIEW","OK"))</f>
        <v/>
      </c>
      <c r="AE2762" s="27" t="str">
        <f aca="false">IF(OR($W2762=0,$O2762=""),"",IF(IFERROR(IF(ISNUMBER($O2762),INT($O2762),DATE(VALUE(MID(SUBSTITUTE(LEFT($O2762,FIND(" ",$O2762&amp;" ")-1),"/",REPT(" ",20)),41,20)),VALUE(LEFT(SUBSTITUTE(LEFT($O2762,FIND(" ",$O2762&amp;" ")-1),"/",REPT(" ",20)),20)),VALUE(MID(SUBSTITUTE(LEFT($O2762,FIND(" ",$O2762&amp;" ")-1),"/",REPT(" ",20)),21,20)))),0)&gt;$W2762,"Late","Same day"))</f>
        <v/>
      </c>
      <c r="AF2762" s="26" t="str">
        <f aca="false">IF($A2762="","",IFERROR(INDEX(Validation!$C$193:$C$217,MATCH($A2762,Validation!$A$193:$A$217,0)),IF(COUNTIF(Validation!$U$19:$U$178,$Z2762)&gt;0,$Z2762,IF(COUNTIF(Validation!$S$19:$S$178,$AI2762)=1,INDEX(Validation!$U$19:$U$178,MATCH($AI2762,Validation!$S$19:$S$178,0)),$Z2762))))</f>
        <v/>
      </c>
      <c r="AG2762" s="27" t="str">
        <f aca="false">IF(COUNTA($A2762:$U2762)=0,"",IF($A2762="","No name",IF($F2762="","No date",IF($W2762=0,"Date ilegible",IF(NOT(ISNUMBER($N2762)),"Hours no numéricas",IF($AA2762="NO MATCH","Person no identificada","OK"))))))</f>
        <v/>
      </c>
      <c r="AH2762" s="27" t="str">
        <f aca="false">IF($W2762=0,"No date",IF($W2762&lt;Validation!$B$3,"Before period",IF($W2762&gt;Validation!$C$3,"After period","In period")))</f>
        <v>No date</v>
      </c>
      <c r="AI2762" s="26" t="str">
        <f aca="false">IF($Y2762="","",TRIM(RIGHT(SUBSTITUTE($Y2762," ",REPT(" ",50)),50)))</f>
        <v/>
      </c>
      <c r="AJ2762" s="27" t="str">
        <f aca="false">IF($A2762="","",IF(NOT(ISERROR(MATCH($A2762,Validation!$A$193:$A$217,0))),"Manual mapping",IF(COUNTIF(Validation!$U$19:$U$178,$Z2762)&gt;0,"Direct",IF(COUNTIF(Validation!$S$19:$S$178,$AI2762)=1,"By surname","Unresolved"))))</f>
        <v/>
      </c>
      <c r="AK2762" s="28" t="str">
        <f aca="false">IF($L2762="","",IF(MATCH($L2762,$L$2:$L$3000,0)&lt;&gt;ROW()-1,"",COUNT($AK$1:$AK2761)+1))</f>
        <v/>
      </c>
      <c r="AL2762" s="28" t="str">
        <f aca="false">IF($G2762="","",IF(MATCH($G2762,$G$2:$G$3000,0)&lt;&gt;ROW()-1,"",COUNT($AL$1:$AL2761)+1))</f>
        <v/>
      </c>
      <c r="AM2762" s="28" t="str">
        <f aca="false">IF($H2762="","",IF(MATCH($H2762,$H$2:$H$3000,0)&lt;&gt;ROW()-1,"",COUNT($AM$1:$AM2761)+1))</f>
        <v/>
      </c>
      <c r="AN2762" s="28" t="str">
        <f aca="false">IF($I2762="","",IF(MATCH($I2762,$I$2:$I$3000,0)&lt;&gt;ROW()-1,"",COUNT($AN$1:$AN2761)+1))</f>
        <v/>
      </c>
      <c r="AO2762" s="28" t="str">
        <f aca="false">IF($Q2762="","",IF(MATCH($Q2762,$Q$2:$Q$3000,0)&lt;&gt;ROW()-1,"",COUNT($AO$1:$AO2761)+1))</f>
        <v/>
      </c>
    </row>
    <row r="2763" customFormat="false" ht="12.75" hidden="false" customHeight="true" outlineLevel="0" collapsed="false">
      <c r="W2763" s="24" t="n">
        <f aca="false">IF($F2763="",0,IFERROR(IF(ISNUMBER($F2763),INT($F2763),DATE(VALUE(MID(SUBSTITUTE(LEFT($F2763,FIND(" ",$F2763&amp;" ")-1),"/",REPT(" ",20)),41,20)),VALUE(LEFT(SUBSTITUTE(LEFT($F2763,FIND(" ",$F2763&amp;" ")-1),"/",REPT(" ",20)),20)),VALUE(MID(SUBSTITUTE(LEFT($F2763,FIND(" ",$F2763&amp;" ")-1),"/",REPT(" ",20)),21,20)))),0))</f>
        <v>0</v>
      </c>
      <c r="X2763" s="25" t="str">
        <f aca="false">IF(ISNUMBER($N2763),$N2763*Validation!$B$5,"")</f>
        <v/>
      </c>
      <c r="Y2763" s="26" t="str">
        <f aca="false">IF($A2763="","",SUBSTITUTE(SUBSTITUTE(SUBSTITUTE(SUBSTITUTE(SUBSTITUTE(SUBSTITUTE(SUBSTITUTE(UPPER(TRIM($A2763)),"Á","A"),"É","E"),"Í","I"),"Ó","O"),"Ú","U"),"Ñ","N"),"Ü","U"))</f>
        <v/>
      </c>
      <c r="Z2763" s="26" t="str">
        <f aca="false">IF($Y2763="","",LEFT($Y2763,1)&amp;" "&amp;TRIM(RIGHT(SUBSTITUTE($Y2763," ",REPT(" ",50)),50)))</f>
        <v/>
      </c>
      <c r="AA2763" s="27" t="str">
        <f aca="false">IF($AF2763="","",IF(COUNTIF(Validation!$U$19:$U$178,$AF2763)&gt;0,"OK","NO MATCH"))</f>
        <v/>
      </c>
      <c r="AB2763" s="27" t="str">
        <f aca="false">IF($W2763=0,"",IF(AND($W2763&gt;=Validation!$B$3,$W2763&lt;=Validation!$C$3),"Yes","No"))</f>
        <v/>
      </c>
      <c r="AC2763" s="26" t="str">
        <f aca="false">IF($A2763="","",$AF2763&amp;"|"&amp;TEXT($W2763,"yyyy-mm-dd")&amp;"|"&amp;$J2763&amp;"|"&amp;$N2763)</f>
        <v/>
      </c>
      <c r="AD2763" s="27" t="str">
        <f aca="false">IF($AC2763="","",IF(COUNTIF($AC$2:$AC$3000,$AC2763)&gt;1,"REVIEW","OK"))</f>
        <v/>
      </c>
      <c r="AE2763" s="27" t="str">
        <f aca="false">IF(OR($W2763=0,$O2763=""),"",IF(IFERROR(IF(ISNUMBER($O2763),INT($O2763),DATE(VALUE(MID(SUBSTITUTE(LEFT($O2763,FIND(" ",$O2763&amp;" ")-1),"/",REPT(" ",20)),41,20)),VALUE(LEFT(SUBSTITUTE(LEFT($O2763,FIND(" ",$O2763&amp;" ")-1),"/",REPT(" ",20)),20)),VALUE(MID(SUBSTITUTE(LEFT($O2763,FIND(" ",$O2763&amp;" ")-1),"/",REPT(" ",20)),21,20)))),0)&gt;$W2763,"Late","Same day"))</f>
        <v/>
      </c>
      <c r="AF2763" s="26" t="str">
        <f aca="false">IF($A2763="","",IFERROR(INDEX(Validation!$C$193:$C$217,MATCH($A2763,Validation!$A$193:$A$217,0)),IF(COUNTIF(Validation!$U$19:$U$178,$Z2763)&gt;0,$Z2763,IF(COUNTIF(Validation!$S$19:$S$178,$AI2763)=1,INDEX(Validation!$U$19:$U$178,MATCH($AI2763,Validation!$S$19:$S$178,0)),$Z2763))))</f>
        <v/>
      </c>
      <c r="AG2763" s="27" t="str">
        <f aca="false">IF(COUNTA($A2763:$U2763)=0,"",IF($A2763="","No name",IF($F2763="","No date",IF($W2763=0,"Date ilegible",IF(NOT(ISNUMBER($N2763)),"Hours no numéricas",IF($AA2763="NO MATCH","Person no identificada","OK"))))))</f>
        <v/>
      </c>
      <c r="AH2763" s="27" t="str">
        <f aca="false">IF($W2763=0,"No date",IF($W2763&lt;Validation!$B$3,"Before period",IF($W2763&gt;Validation!$C$3,"After period","In period")))</f>
        <v>No date</v>
      </c>
      <c r="AI2763" s="26" t="str">
        <f aca="false">IF($Y2763="","",TRIM(RIGHT(SUBSTITUTE($Y2763," ",REPT(" ",50)),50)))</f>
        <v/>
      </c>
      <c r="AJ2763" s="27" t="str">
        <f aca="false">IF($A2763="","",IF(NOT(ISERROR(MATCH($A2763,Validation!$A$193:$A$217,0))),"Manual mapping",IF(COUNTIF(Validation!$U$19:$U$178,$Z2763)&gt;0,"Direct",IF(COUNTIF(Validation!$S$19:$S$178,$AI2763)=1,"By surname","Unresolved"))))</f>
        <v/>
      </c>
      <c r="AK2763" s="28" t="str">
        <f aca="false">IF($L2763="","",IF(MATCH($L2763,$L$2:$L$3000,0)&lt;&gt;ROW()-1,"",COUNT($AK$1:$AK2762)+1))</f>
        <v/>
      </c>
      <c r="AL2763" s="28" t="str">
        <f aca="false">IF($G2763="","",IF(MATCH($G2763,$G$2:$G$3000,0)&lt;&gt;ROW()-1,"",COUNT($AL$1:$AL2762)+1))</f>
        <v/>
      </c>
      <c r="AM2763" s="28" t="str">
        <f aca="false">IF($H2763="","",IF(MATCH($H2763,$H$2:$H$3000,0)&lt;&gt;ROW()-1,"",COUNT($AM$1:$AM2762)+1))</f>
        <v/>
      </c>
      <c r="AN2763" s="28" t="str">
        <f aca="false">IF($I2763="","",IF(MATCH($I2763,$I$2:$I$3000,0)&lt;&gt;ROW()-1,"",COUNT($AN$1:$AN2762)+1))</f>
        <v/>
      </c>
      <c r="AO2763" s="28" t="str">
        <f aca="false">IF($Q2763="","",IF(MATCH($Q2763,$Q$2:$Q$3000,0)&lt;&gt;ROW()-1,"",COUNT($AO$1:$AO2762)+1))</f>
        <v/>
      </c>
    </row>
    <row r="2764" customFormat="false" ht="12.75" hidden="false" customHeight="true" outlineLevel="0" collapsed="false">
      <c r="W2764" s="24" t="n">
        <f aca="false">IF($F2764="",0,IFERROR(IF(ISNUMBER($F2764),INT($F2764),DATE(VALUE(MID(SUBSTITUTE(LEFT($F2764,FIND(" ",$F2764&amp;" ")-1),"/",REPT(" ",20)),41,20)),VALUE(LEFT(SUBSTITUTE(LEFT($F2764,FIND(" ",$F2764&amp;" ")-1),"/",REPT(" ",20)),20)),VALUE(MID(SUBSTITUTE(LEFT($F2764,FIND(" ",$F2764&amp;" ")-1),"/",REPT(" ",20)),21,20)))),0))</f>
        <v>0</v>
      </c>
      <c r="X2764" s="25" t="str">
        <f aca="false">IF(ISNUMBER($N2764),$N2764*Validation!$B$5,"")</f>
        <v/>
      </c>
      <c r="Y2764" s="26" t="str">
        <f aca="false">IF($A2764="","",SUBSTITUTE(SUBSTITUTE(SUBSTITUTE(SUBSTITUTE(SUBSTITUTE(SUBSTITUTE(SUBSTITUTE(UPPER(TRIM($A2764)),"Á","A"),"É","E"),"Í","I"),"Ó","O"),"Ú","U"),"Ñ","N"),"Ü","U"))</f>
        <v/>
      </c>
      <c r="Z2764" s="26" t="str">
        <f aca="false">IF($Y2764="","",LEFT($Y2764,1)&amp;" "&amp;TRIM(RIGHT(SUBSTITUTE($Y2764," ",REPT(" ",50)),50)))</f>
        <v/>
      </c>
      <c r="AA2764" s="27" t="str">
        <f aca="false">IF($AF2764="","",IF(COUNTIF(Validation!$U$19:$U$178,$AF2764)&gt;0,"OK","NO MATCH"))</f>
        <v/>
      </c>
      <c r="AB2764" s="27" t="str">
        <f aca="false">IF($W2764=0,"",IF(AND($W2764&gt;=Validation!$B$3,$W2764&lt;=Validation!$C$3),"Yes","No"))</f>
        <v/>
      </c>
      <c r="AC2764" s="26" t="str">
        <f aca="false">IF($A2764="","",$AF2764&amp;"|"&amp;TEXT($W2764,"yyyy-mm-dd")&amp;"|"&amp;$J2764&amp;"|"&amp;$N2764)</f>
        <v/>
      </c>
      <c r="AD2764" s="27" t="str">
        <f aca="false">IF($AC2764="","",IF(COUNTIF($AC$2:$AC$3000,$AC2764)&gt;1,"REVIEW","OK"))</f>
        <v/>
      </c>
      <c r="AE2764" s="27" t="str">
        <f aca="false">IF(OR($W2764=0,$O2764=""),"",IF(IFERROR(IF(ISNUMBER($O2764),INT($O2764),DATE(VALUE(MID(SUBSTITUTE(LEFT($O2764,FIND(" ",$O2764&amp;" ")-1),"/",REPT(" ",20)),41,20)),VALUE(LEFT(SUBSTITUTE(LEFT($O2764,FIND(" ",$O2764&amp;" ")-1),"/",REPT(" ",20)),20)),VALUE(MID(SUBSTITUTE(LEFT($O2764,FIND(" ",$O2764&amp;" ")-1),"/",REPT(" ",20)),21,20)))),0)&gt;$W2764,"Late","Same day"))</f>
        <v/>
      </c>
      <c r="AF2764" s="26" t="str">
        <f aca="false">IF($A2764="","",IFERROR(INDEX(Validation!$C$193:$C$217,MATCH($A2764,Validation!$A$193:$A$217,0)),IF(COUNTIF(Validation!$U$19:$U$178,$Z2764)&gt;0,$Z2764,IF(COUNTIF(Validation!$S$19:$S$178,$AI2764)=1,INDEX(Validation!$U$19:$U$178,MATCH($AI2764,Validation!$S$19:$S$178,0)),$Z2764))))</f>
        <v/>
      </c>
      <c r="AG2764" s="27" t="str">
        <f aca="false">IF(COUNTA($A2764:$U2764)=0,"",IF($A2764="","No name",IF($F2764="","No date",IF($W2764=0,"Date ilegible",IF(NOT(ISNUMBER($N2764)),"Hours no numéricas",IF($AA2764="NO MATCH","Person no identificada","OK"))))))</f>
        <v/>
      </c>
      <c r="AH2764" s="27" t="str">
        <f aca="false">IF($W2764=0,"No date",IF($W2764&lt;Validation!$B$3,"Before period",IF($W2764&gt;Validation!$C$3,"After period","In period")))</f>
        <v>No date</v>
      </c>
      <c r="AI2764" s="26" t="str">
        <f aca="false">IF($Y2764="","",TRIM(RIGHT(SUBSTITUTE($Y2764," ",REPT(" ",50)),50)))</f>
        <v/>
      </c>
      <c r="AJ2764" s="27" t="str">
        <f aca="false">IF($A2764="","",IF(NOT(ISERROR(MATCH($A2764,Validation!$A$193:$A$217,0))),"Manual mapping",IF(COUNTIF(Validation!$U$19:$U$178,$Z2764)&gt;0,"Direct",IF(COUNTIF(Validation!$S$19:$S$178,$AI2764)=1,"By surname","Unresolved"))))</f>
        <v/>
      </c>
      <c r="AK2764" s="28" t="str">
        <f aca="false">IF($L2764="","",IF(MATCH($L2764,$L$2:$L$3000,0)&lt;&gt;ROW()-1,"",COUNT($AK$1:$AK2763)+1))</f>
        <v/>
      </c>
      <c r="AL2764" s="28" t="str">
        <f aca="false">IF($G2764="","",IF(MATCH($G2764,$G$2:$G$3000,0)&lt;&gt;ROW()-1,"",COUNT($AL$1:$AL2763)+1))</f>
        <v/>
      </c>
      <c r="AM2764" s="28" t="str">
        <f aca="false">IF($H2764="","",IF(MATCH($H2764,$H$2:$H$3000,0)&lt;&gt;ROW()-1,"",COUNT($AM$1:$AM2763)+1))</f>
        <v/>
      </c>
      <c r="AN2764" s="28" t="str">
        <f aca="false">IF($I2764="","",IF(MATCH($I2764,$I$2:$I$3000,0)&lt;&gt;ROW()-1,"",COUNT($AN$1:$AN2763)+1))</f>
        <v/>
      </c>
      <c r="AO2764" s="28" t="str">
        <f aca="false">IF($Q2764="","",IF(MATCH($Q2764,$Q$2:$Q$3000,0)&lt;&gt;ROW()-1,"",COUNT($AO$1:$AO2763)+1))</f>
        <v/>
      </c>
    </row>
    <row r="2765" customFormat="false" ht="12.75" hidden="false" customHeight="true" outlineLevel="0" collapsed="false">
      <c r="W2765" s="24" t="n">
        <f aca="false">IF($F2765="",0,IFERROR(IF(ISNUMBER($F2765),INT($F2765),DATE(VALUE(MID(SUBSTITUTE(LEFT($F2765,FIND(" ",$F2765&amp;" ")-1),"/",REPT(" ",20)),41,20)),VALUE(LEFT(SUBSTITUTE(LEFT($F2765,FIND(" ",$F2765&amp;" ")-1),"/",REPT(" ",20)),20)),VALUE(MID(SUBSTITUTE(LEFT($F2765,FIND(" ",$F2765&amp;" ")-1),"/",REPT(" ",20)),21,20)))),0))</f>
        <v>0</v>
      </c>
      <c r="X2765" s="25" t="str">
        <f aca="false">IF(ISNUMBER($N2765),$N2765*Validation!$B$5,"")</f>
        <v/>
      </c>
      <c r="Y2765" s="26" t="str">
        <f aca="false">IF($A2765="","",SUBSTITUTE(SUBSTITUTE(SUBSTITUTE(SUBSTITUTE(SUBSTITUTE(SUBSTITUTE(SUBSTITUTE(UPPER(TRIM($A2765)),"Á","A"),"É","E"),"Í","I"),"Ó","O"),"Ú","U"),"Ñ","N"),"Ü","U"))</f>
        <v/>
      </c>
      <c r="Z2765" s="26" t="str">
        <f aca="false">IF($Y2765="","",LEFT($Y2765,1)&amp;" "&amp;TRIM(RIGHT(SUBSTITUTE($Y2765," ",REPT(" ",50)),50)))</f>
        <v/>
      </c>
      <c r="AA2765" s="27" t="str">
        <f aca="false">IF($AF2765="","",IF(COUNTIF(Validation!$U$19:$U$178,$AF2765)&gt;0,"OK","NO MATCH"))</f>
        <v/>
      </c>
      <c r="AB2765" s="27" t="str">
        <f aca="false">IF($W2765=0,"",IF(AND($W2765&gt;=Validation!$B$3,$W2765&lt;=Validation!$C$3),"Yes","No"))</f>
        <v/>
      </c>
      <c r="AC2765" s="26" t="str">
        <f aca="false">IF($A2765="","",$AF2765&amp;"|"&amp;TEXT($W2765,"yyyy-mm-dd")&amp;"|"&amp;$J2765&amp;"|"&amp;$N2765)</f>
        <v/>
      </c>
      <c r="AD2765" s="27" t="str">
        <f aca="false">IF($AC2765="","",IF(COUNTIF($AC$2:$AC$3000,$AC2765)&gt;1,"REVIEW","OK"))</f>
        <v/>
      </c>
      <c r="AE2765" s="27" t="str">
        <f aca="false">IF(OR($W2765=0,$O2765=""),"",IF(IFERROR(IF(ISNUMBER($O2765),INT($O2765),DATE(VALUE(MID(SUBSTITUTE(LEFT($O2765,FIND(" ",$O2765&amp;" ")-1),"/",REPT(" ",20)),41,20)),VALUE(LEFT(SUBSTITUTE(LEFT($O2765,FIND(" ",$O2765&amp;" ")-1),"/",REPT(" ",20)),20)),VALUE(MID(SUBSTITUTE(LEFT($O2765,FIND(" ",$O2765&amp;" ")-1),"/",REPT(" ",20)),21,20)))),0)&gt;$W2765,"Late","Same day"))</f>
        <v/>
      </c>
      <c r="AF2765" s="26" t="str">
        <f aca="false">IF($A2765="","",IFERROR(INDEX(Validation!$C$193:$C$217,MATCH($A2765,Validation!$A$193:$A$217,0)),IF(COUNTIF(Validation!$U$19:$U$178,$Z2765)&gt;0,$Z2765,IF(COUNTIF(Validation!$S$19:$S$178,$AI2765)=1,INDEX(Validation!$U$19:$U$178,MATCH($AI2765,Validation!$S$19:$S$178,0)),$Z2765))))</f>
        <v/>
      </c>
      <c r="AG2765" s="27" t="str">
        <f aca="false">IF(COUNTA($A2765:$U2765)=0,"",IF($A2765="","No name",IF($F2765="","No date",IF($W2765=0,"Date ilegible",IF(NOT(ISNUMBER($N2765)),"Hours no numéricas",IF($AA2765="NO MATCH","Person no identificada","OK"))))))</f>
        <v/>
      </c>
      <c r="AH2765" s="27" t="str">
        <f aca="false">IF($W2765=0,"No date",IF($W2765&lt;Validation!$B$3,"Before period",IF($W2765&gt;Validation!$C$3,"After period","In period")))</f>
        <v>No date</v>
      </c>
      <c r="AI2765" s="26" t="str">
        <f aca="false">IF($Y2765="","",TRIM(RIGHT(SUBSTITUTE($Y2765," ",REPT(" ",50)),50)))</f>
        <v/>
      </c>
      <c r="AJ2765" s="27" t="str">
        <f aca="false">IF($A2765="","",IF(NOT(ISERROR(MATCH($A2765,Validation!$A$193:$A$217,0))),"Manual mapping",IF(COUNTIF(Validation!$U$19:$U$178,$Z2765)&gt;0,"Direct",IF(COUNTIF(Validation!$S$19:$S$178,$AI2765)=1,"By surname","Unresolved"))))</f>
        <v/>
      </c>
      <c r="AK2765" s="28" t="str">
        <f aca="false">IF($L2765="","",IF(MATCH($L2765,$L$2:$L$3000,0)&lt;&gt;ROW()-1,"",COUNT($AK$1:$AK2764)+1))</f>
        <v/>
      </c>
      <c r="AL2765" s="28" t="str">
        <f aca="false">IF($G2765="","",IF(MATCH($G2765,$G$2:$G$3000,0)&lt;&gt;ROW()-1,"",COUNT($AL$1:$AL2764)+1))</f>
        <v/>
      </c>
      <c r="AM2765" s="28" t="str">
        <f aca="false">IF($H2765="","",IF(MATCH($H2765,$H$2:$H$3000,0)&lt;&gt;ROW()-1,"",COUNT($AM$1:$AM2764)+1))</f>
        <v/>
      </c>
      <c r="AN2765" s="28" t="str">
        <f aca="false">IF($I2765="","",IF(MATCH($I2765,$I$2:$I$3000,0)&lt;&gt;ROW()-1,"",COUNT($AN$1:$AN2764)+1))</f>
        <v/>
      </c>
      <c r="AO2765" s="28" t="str">
        <f aca="false">IF($Q2765="","",IF(MATCH($Q2765,$Q$2:$Q$3000,0)&lt;&gt;ROW()-1,"",COUNT($AO$1:$AO2764)+1))</f>
        <v/>
      </c>
    </row>
    <row r="2766" customFormat="false" ht="12.75" hidden="false" customHeight="true" outlineLevel="0" collapsed="false">
      <c r="W2766" s="24" t="n">
        <f aca="false">IF($F2766="",0,IFERROR(IF(ISNUMBER($F2766),INT($F2766),DATE(VALUE(MID(SUBSTITUTE(LEFT($F2766,FIND(" ",$F2766&amp;" ")-1),"/",REPT(" ",20)),41,20)),VALUE(LEFT(SUBSTITUTE(LEFT($F2766,FIND(" ",$F2766&amp;" ")-1),"/",REPT(" ",20)),20)),VALUE(MID(SUBSTITUTE(LEFT($F2766,FIND(" ",$F2766&amp;" ")-1),"/",REPT(" ",20)),21,20)))),0))</f>
        <v>0</v>
      </c>
      <c r="X2766" s="25" t="str">
        <f aca="false">IF(ISNUMBER($N2766),$N2766*Validation!$B$5,"")</f>
        <v/>
      </c>
      <c r="Y2766" s="26" t="str">
        <f aca="false">IF($A2766="","",SUBSTITUTE(SUBSTITUTE(SUBSTITUTE(SUBSTITUTE(SUBSTITUTE(SUBSTITUTE(SUBSTITUTE(UPPER(TRIM($A2766)),"Á","A"),"É","E"),"Í","I"),"Ó","O"),"Ú","U"),"Ñ","N"),"Ü","U"))</f>
        <v/>
      </c>
      <c r="Z2766" s="26" t="str">
        <f aca="false">IF($Y2766="","",LEFT($Y2766,1)&amp;" "&amp;TRIM(RIGHT(SUBSTITUTE($Y2766," ",REPT(" ",50)),50)))</f>
        <v/>
      </c>
      <c r="AA2766" s="27" t="str">
        <f aca="false">IF($AF2766="","",IF(COUNTIF(Validation!$U$19:$U$178,$AF2766)&gt;0,"OK","NO MATCH"))</f>
        <v/>
      </c>
      <c r="AB2766" s="27" t="str">
        <f aca="false">IF($W2766=0,"",IF(AND($W2766&gt;=Validation!$B$3,$W2766&lt;=Validation!$C$3),"Yes","No"))</f>
        <v/>
      </c>
      <c r="AC2766" s="26" t="str">
        <f aca="false">IF($A2766="","",$AF2766&amp;"|"&amp;TEXT($W2766,"yyyy-mm-dd")&amp;"|"&amp;$J2766&amp;"|"&amp;$N2766)</f>
        <v/>
      </c>
      <c r="AD2766" s="27" t="str">
        <f aca="false">IF($AC2766="","",IF(COUNTIF($AC$2:$AC$3000,$AC2766)&gt;1,"REVIEW","OK"))</f>
        <v/>
      </c>
      <c r="AE2766" s="27" t="str">
        <f aca="false">IF(OR($W2766=0,$O2766=""),"",IF(IFERROR(IF(ISNUMBER($O2766),INT($O2766),DATE(VALUE(MID(SUBSTITUTE(LEFT($O2766,FIND(" ",$O2766&amp;" ")-1),"/",REPT(" ",20)),41,20)),VALUE(LEFT(SUBSTITUTE(LEFT($O2766,FIND(" ",$O2766&amp;" ")-1),"/",REPT(" ",20)),20)),VALUE(MID(SUBSTITUTE(LEFT($O2766,FIND(" ",$O2766&amp;" ")-1),"/",REPT(" ",20)),21,20)))),0)&gt;$W2766,"Late","Same day"))</f>
        <v/>
      </c>
      <c r="AF2766" s="26" t="str">
        <f aca="false">IF($A2766="","",IFERROR(INDEX(Validation!$C$193:$C$217,MATCH($A2766,Validation!$A$193:$A$217,0)),IF(COUNTIF(Validation!$U$19:$U$178,$Z2766)&gt;0,$Z2766,IF(COUNTIF(Validation!$S$19:$S$178,$AI2766)=1,INDEX(Validation!$U$19:$U$178,MATCH($AI2766,Validation!$S$19:$S$178,0)),$Z2766))))</f>
        <v/>
      </c>
      <c r="AG2766" s="27" t="str">
        <f aca="false">IF(COUNTA($A2766:$U2766)=0,"",IF($A2766="","No name",IF($F2766="","No date",IF($W2766=0,"Date ilegible",IF(NOT(ISNUMBER($N2766)),"Hours no numéricas",IF($AA2766="NO MATCH","Person no identificada","OK"))))))</f>
        <v/>
      </c>
      <c r="AH2766" s="27" t="str">
        <f aca="false">IF($W2766=0,"No date",IF($W2766&lt;Validation!$B$3,"Before period",IF($W2766&gt;Validation!$C$3,"After period","In period")))</f>
        <v>No date</v>
      </c>
      <c r="AI2766" s="26" t="str">
        <f aca="false">IF($Y2766="","",TRIM(RIGHT(SUBSTITUTE($Y2766," ",REPT(" ",50)),50)))</f>
        <v/>
      </c>
      <c r="AJ2766" s="27" t="str">
        <f aca="false">IF($A2766="","",IF(NOT(ISERROR(MATCH($A2766,Validation!$A$193:$A$217,0))),"Manual mapping",IF(COUNTIF(Validation!$U$19:$U$178,$Z2766)&gt;0,"Direct",IF(COUNTIF(Validation!$S$19:$S$178,$AI2766)=1,"By surname","Unresolved"))))</f>
        <v/>
      </c>
      <c r="AK2766" s="28" t="str">
        <f aca="false">IF($L2766="","",IF(MATCH($L2766,$L$2:$L$3000,0)&lt;&gt;ROW()-1,"",COUNT($AK$1:$AK2765)+1))</f>
        <v/>
      </c>
      <c r="AL2766" s="28" t="str">
        <f aca="false">IF($G2766="","",IF(MATCH($G2766,$G$2:$G$3000,0)&lt;&gt;ROW()-1,"",COUNT($AL$1:$AL2765)+1))</f>
        <v/>
      </c>
      <c r="AM2766" s="28" t="str">
        <f aca="false">IF($H2766="","",IF(MATCH($H2766,$H$2:$H$3000,0)&lt;&gt;ROW()-1,"",COUNT($AM$1:$AM2765)+1))</f>
        <v/>
      </c>
      <c r="AN2766" s="28" t="str">
        <f aca="false">IF($I2766="","",IF(MATCH($I2766,$I$2:$I$3000,0)&lt;&gt;ROW()-1,"",COUNT($AN$1:$AN2765)+1))</f>
        <v/>
      </c>
      <c r="AO2766" s="28" t="str">
        <f aca="false">IF($Q2766="","",IF(MATCH($Q2766,$Q$2:$Q$3000,0)&lt;&gt;ROW()-1,"",COUNT($AO$1:$AO2765)+1))</f>
        <v/>
      </c>
    </row>
    <row r="2767" customFormat="false" ht="12.75" hidden="false" customHeight="true" outlineLevel="0" collapsed="false">
      <c r="W2767" s="24" t="n">
        <f aca="false">IF($F2767="",0,IFERROR(IF(ISNUMBER($F2767),INT($F2767),DATE(VALUE(MID(SUBSTITUTE(LEFT($F2767,FIND(" ",$F2767&amp;" ")-1),"/",REPT(" ",20)),41,20)),VALUE(LEFT(SUBSTITUTE(LEFT($F2767,FIND(" ",$F2767&amp;" ")-1),"/",REPT(" ",20)),20)),VALUE(MID(SUBSTITUTE(LEFT($F2767,FIND(" ",$F2767&amp;" ")-1),"/",REPT(" ",20)),21,20)))),0))</f>
        <v>0</v>
      </c>
      <c r="X2767" s="25" t="str">
        <f aca="false">IF(ISNUMBER($N2767),$N2767*Validation!$B$5,"")</f>
        <v/>
      </c>
      <c r="Y2767" s="26" t="str">
        <f aca="false">IF($A2767="","",SUBSTITUTE(SUBSTITUTE(SUBSTITUTE(SUBSTITUTE(SUBSTITUTE(SUBSTITUTE(SUBSTITUTE(UPPER(TRIM($A2767)),"Á","A"),"É","E"),"Í","I"),"Ó","O"),"Ú","U"),"Ñ","N"),"Ü","U"))</f>
        <v/>
      </c>
      <c r="Z2767" s="26" t="str">
        <f aca="false">IF($Y2767="","",LEFT($Y2767,1)&amp;" "&amp;TRIM(RIGHT(SUBSTITUTE($Y2767," ",REPT(" ",50)),50)))</f>
        <v/>
      </c>
      <c r="AA2767" s="27" t="str">
        <f aca="false">IF($AF2767="","",IF(COUNTIF(Validation!$U$19:$U$178,$AF2767)&gt;0,"OK","NO MATCH"))</f>
        <v/>
      </c>
      <c r="AB2767" s="27" t="str">
        <f aca="false">IF($W2767=0,"",IF(AND($W2767&gt;=Validation!$B$3,$W2767&lt;=Validation!$C$3),"Yes","No"))</f>
        <v/>
      </c>
      <c r="AC2767" s="26" t="str">
        <f aca="false">IF($A2767="","",$AF2767&amp;"|"&amp;TEXT($W2767,"yyyy-mm-dd")&amp;"|"&amp;$J2767&amp;"|"&amp;$N2767)</f>
        <v/>
      </c>
      <c r="AD2767" s="27" t="str">
        <f aca="false">IF($AC2767="","",IF(COUNTIF($AC$2:$AC$3000,$AC2767)&gt;1,"REVIEW","OK"))</f>
        <v/>
      </c>
      <c r="AE2767" s="27" t="str">
        <f aca="false">IF(OR($W2767=0,$O2767=""),"",IF(IFERROR(IF(ISNUMBER($O2767),INT($O2767),DATE(VALUE(MID(SUBSTITUTE(LEFT($O2767,FIND(" ",$O2767&amp;" ")-1),"/",REPT(" ",20)),41,20)),VALUE(LEFT(SUBSTITUTE(LEFT($O2767,FIND(" ",$O2767&amp;" ")-1),"/",REPT(" ",20)),20)),VALUE(MID(SUBSTITUTE(LEFT($O2767,FIND(" ",$O2767&amp;" ")-1),"/",REPT(" ",20)),21,20)))),0)&gt;$W2767,"Late","Same day"))</f>
        <v/>
      </c>
      <c r="AF2767" s="26" t="str">
        <f aca="false">IF($A2767="","",IFERROR(INDEX(Validation!$C$193:$C$217,MATCH($A2767,Validation!$A$193:$A$217,0)),IF(COUNTIF(Validation!$U$19:$U$178,$Z2767)&gt;0,$Z2767,IF(COUNTIF(Validation!$S$19:$S$178,$AI2767)=1,INDEX(Validation!$U$19:$U$178,MATCH($AI2767,Validation!$S$19:$S$178,0)),$Z2767))))</f>
        <v/>
      </c>
      <c r="AG2767" s="27" t="str">
        <f aca="false">IF(COUNTA($A2767:$U2767)=0,"",IF($A2767="","No name",IF($F2767="","No date",IF($W2767=0,"Date ilegible",IF(NOT(ISNUMBER($N2767)),"Hours no numéricas",IF($AA2767="NO MATCH","Person no identificada","OK"))))))</f>
        <v/>
      </c>
      <c r="AH2767" s="27" t="str">
        <f aca="false">IF($W2767=0,"No date",IF($W2767&lt;Validation!$B$3,"Before period",IF($W2767&gt;Validation!$C$3,"After period","In period")))</f>
        <v>No date</v>
      </c>
      <c r="AI2767" s="26" t="str">
        <f aca="false">IF($Y2767="","",TRIM(RIGHT(SUBSTITUTE($Y2767," ",REPT(" ",50)),50)))</f>
        <v/>
      </c>
      <c r="AJ2767" s="27" t="str">
        <f aca="false">IF($A2767="","",IF(NOT(ISERROR(MATCH($A2767,Validation!$A$193:$A$217,0))),"Manual mapping",IF(COUNTIF(Validation!$U$19:$U$178,$Z2767)&gt;0,"Direct",IF(COUNTIF(Validation!$S$19:$S$178,$AI2767)=1,"By surname","Unresolved"))))</f>
        <v/>
      </c>
      <c r="AK2767" s="28" t="str">
        <f aca="false">IF($L2767="","",IF(MATCH($L2767,$L$2:$L$3000,0)&lt;&gt;ROW()-1,"",COUNT($AK$1:$AK2766)+1))</f>
        <v/>
      </c>
      <c r="AL2767" s="28" t="str">
        <f aca="false">IF($G2767="","",IF(MATCH($G2767,$G$2:$G$3000,0)&lt;&gt;ROW()-1,"",COUNT($AL$1:$AL2766)+1))</f>
        <v/>
      </c>
      <c r="AM2767" s="28" t="str">
        <f aca="false">IF($H2767="","",IF(MATCH($H2767,$H$2:$H$3000,0)&lt;&gt;ROW()-1,"",COUNT($AM$1:$AM2766)+1))</f>
        <v/>
      </c>
      <c r="AN2767" s="28" t="str">
        <f aca="false">IF($I2767="","",IF(MATCH($I2767,$I$2:$I$3000,0)&lt;&gt;ROW()-1,"",COUNT($AN$1:$AN2766)+1))</f>
        <v/>
      </c>
      <c r="AO2767" s="28" t="str">
        <f aca="false">IF($Q2767="","",IF(MATCH($Q2767,$Q$2:$Q$3000,0)&lt;&gt;ROW()-1,"",COUNT($AO$1:$AO2766)+1))</f>
        <v/>
      </c>
    </row>
    <row r="2768" customFormat="false" ht="12.75" hidden="false" customHeight="true" outlineLevel="0" collapsed="false">
      <c r="W2768" s="24" t="n">
        <f aca="false">IF($F2768="",0,IFERROR(IF(ISNUMBER($F2768),INT($F2768),DATE(VALUE(MID(SUBSTITUTE(LEFT($F2768,FIND(" ",$F2768&amp;" ")-1),"/",REPT(" ",20)),41,20)),VALUE(LEFT(SUBSTITUTE(LEFT($F2768,FIND(" ",$F2768&amp;" ")-1),"/",REPT(" ",20)),20)),VALUE(MID(SUBSTITUTE(LEFT($F2768,FIND(" ",$F2768&amp;" ")-1),"/",REPT(" ",20)),21,20)))),0))</f>
        <v>0</v>
      </c>
      <c r="X2768" s="25" t="str">
        <f aca="false">IF(ISNUMBER($N2768),$N2768*Validation!$B$5,"")</f>
        <v/>
      </c>
      <c r="Y2768" s="26" t="str">
        <f aca="false">IF($A2768="","",SUBSTITUTE(SUBSTITUTE(SUBSTITUTE(SUBSTITUTE(SUBSTITUTE(SUBSTITUTE(SUBSTITUTE(UPPER(TRIM($A2768)),"Á","A"),"É","E"),"Í","I"),"Ó","O"),"Ú","U"),"Ñ","N"),"Ü","U"))</f>
        <v/>
      </c>
      <c r="Z2768" s="26" t="str">
        <f aca="false">IF($Y2768="","",LEFT($Y2768,1)&amp;" "&amp;TRIM(RIGHT(SUBSTITUTE($Y2768," ",REPT(" ",50)),50)))</f>
        <v/>
      </c>
      <c r="AA2768" s="27" t="str">
        <f aca="false">IF($AF2768="","",IF(COUNTIF(Validation!$U$19:$U$178,$AF2768)&gt;0,"OK","NO MATCH"))</f>
        <v/>
      </c>
      <c r="AB2768" s="27" t="str">
        <f aca="false">IF($W2768=0,"",IF(AND($W2768&gt;=Validation!$B$3,$W2768&lt;=Validation!$C$3),"Yes","No"))</f>
        <v/>
      </c>
      <c r="AC2768" s="26" t="str">
        <f aca="false">IF($A2768="","",$AF2768&amp;"|"&amp;TEXT($W2768,"yyyy-mm-dd")&amp;"|"&amp;$J2768&amp;"|"&amp;$N2768)</f>
        <v/>
      </c>
      <c r="AD2768" s="27" t="str">
        <f aca="false">IF($AC2768="","",IF(COUNTIF($AC$2:$AC$3000,$AC2768)&gt;1,"REVIEW","OK"))</f>
        <v/>
      </c>
      <c r="AE2768" s="27" t="str">
        <f aca="false">IF(OR($W2768=0,$O2768=""),"",IF(IFERROR(IF(ISNUMBER($O2768),INT($O2768),DATE(VALUE(MID(SUBSTITUTE(LEFT($O2768,FIND(" ",$O2768&amp;" ")-1),"/",REPT(" ",20)),41,20)),VALUE(LEFT(SUBSTITUTE(LEFT($O2768,FIND(" ",$O2768&amp;" ")-1),"/",REPT(" ",20)),20)),VALUE(MID(SUBSTITUTE(LEFT($O2768,FIND(" ",$O2768&amp;" ")-1),"/",REPT(" ",20)),21,20)))),0)&gt;$W2768,"Late","Same day"))</f>
        <v/>
      </c>
      <c r="AF2768" s="26" t="str">
        <f aca="false">IF($A2768="","",IFERROR(INDEX(Validation!$C$193:$C$217,MATCH($A2768,Validation!$A$193:$A$217,0)),IF(COUNTIF(Validation!$U$19:$U$178,$Z2768)&gt;0,$Z2768,IF(COUNTIF(Validation!$S$19:$S$178,$AI2768)=1,INDEX(Validation!$U$19:$U$178,MATCH($AI2768,Validation!$S$19:$S$178,0)),$Z2768))))</f>
        <v/>
      </c>
      <c r="AG2768" s="27" t="str">
        <f aca="false">IF(COUNTA($A2768:$U2768)=0,"",IF($A2768="","No name",IF($F2768="","No date",IF($W2768=0,"Date ilegible",IF(NOT(ISNUMBER($N2768)),"Hours no numéricas",IF($AA2768="NO MATCH","Person no identificada","OK"))))))</f>
        <v/>
      </c>
      <c r="AH2768" s="27" t="str">
        <f aca="false">IF($W2768=0,"No date",IF($W2768&lt;Validation!$B$3,"Before period",IF($W2768&gt;Validation!$C$3,"After period","In period")))</f>
        <v>No date</v>
      </c>
      <c r="AI2768" s="26" t="str">
        <f aca="false">IF($Y2768="","",TRIM(RIGHT(SUBSTITUTE($Y2768," ",REPT(" ",50)),50)))</f>
        <v/>
      </c>
      <c r="AJ2768" s="27" t="str">
        <f aca="false">IF($A2768="","",IF(NOT(ISERROR(MATCH($A2768,Validation!$A$193:$A$217,0))),"Manual mapping",IF(COUNTIF(Validation!$U$19:$U$178,$Z2768)&gt;0,"Direct",IF(COUNTIF(Validation!$S$19:$S$178,$AI2768)=1,"By surname","Unresolved"))))</f>
        <v/>
      </c>
      <c r="AK2768" s="28" t="str">
        <f aca="false">IF($L2768="","",IF(MATCH($L2768,$L$2:$L$3000,0)&lt;&gt;ROW()-1,"",COUNT($AK$1:$AK2767)+1))</f>
        <v/>
      </c>
      <c r="AL2768" s="28" t="str">
        <f aca="false">IF($G2768="","",IF(MATCH($G2768,$G$2:$G$3000,0)&lt;&gt;ROW()-1,"",COUNT($AL$1:$AL2767)+1))</f>
        <v/>
      </c>
      <c r="AM2768" s="28" t="str">
        <f aca="false">IF($H2768="","",IF(MATCH($H2768,$H$2:$H$3000,0)&lt;&gt;ROW()-1,"",COUNT($AM$1:$AM2767)+1))</f>
        <v/>
      </c>
      <c r="AN2768" s="28" t="str">
        <f aca="false">IF($I2768="","",IF(MATCH($I2768,$I$2:$I$3000,0)&lt;&gt;ROW()-1,"",COUNT($AN$1:$AN2767)+1))</f>
        <v/>
      </c>
      <c r="AO2768" s="28" t="str">
        <f aca="false">IF($Q2768="","",IF(MATCH($Q2768,$Q$2:$Q$3000,0)&lt;&gt;ROW()-1,"",COUNT($AO$1:$AO2767)+1))</f>
        <v/>
      </c>
    </row>
    <row r="2769" customFormat="false" ht="12.75" hidden="false" customHeight="true" outlineLevel="0" collapsed="false">
      <c r="W2769" s="24" t="n">
        <f aca="false">IF($F2769="",0,IFERROR(IF(ISNUMBER($F2769),INT($F2769),DATE(VALUE(MID(SUBSTITUTE(LEFT($F2769,FIND(" ",$F2769&amp;" ")-1),"/",REPT(" ",20)),41,20)),VALUE(LEFT(SUBSTITUTE(LEFT($F2769,FIND(" ",$F2769&amp;" ")-1),"/",REPT(" ",20)),20)),VALUE(MID(SUBSTITUTE(LEFT($F2769,FIND(" ",$F2769&amp;" ")-1),"/",REPT(" ",20)),21,20)))),0))</f>
        <v>0</v>
      </c>
      <c r="X2769" s="25" t="str">
        <f aca="false">IF(ISNUMBER($N2769),$N2769*Validation!$B$5,"")</f>
        <v/>
      </c>
      <c r="Y2769" s="26" t="str">
        <f aca="false">IF($A2769="","",SUBSTITUTE(SUBSTITUTE(SUBSTITUTE(SUBSTITUTE(SUBSTITUTE(SUBSTITUTE(SUBSTITUTE(UPPER(TRIM($A2769)),"Á","A"),"É","E"),"Í","I"),"Ó","O"),"Ú","U"),"Ñ","N"),"Ü","U"))</f>
        <v/>
      </c>
      <c r="Z2769" s="26" t="str">
        <f aca="false">IF($Y2769="","",LEFT($Y2769,1)&amp;" "&amp;TRIM(RIGHT(SUBSTITUTE($Y2769," ",REPT(" ",50)),50)))</f>
        <v/>
      </c>
      <c r="AA2769" s="27" t="str">
        <f aca="false">IF($AF2769="","",IF(COUNTIF(Validation!$U$19:$U$178,$AF2769)&gt;0,"OK","NO MATCH"))</f>
        <v/>
      </c>
      <c r="AB2769" s="27" t="str">
        <f aca="false">IF($W2769=0,"",IF(AND($W2769&gt;=Validation!$B$3,$W2769&lt;=Validation!$C$3),"Yes","No"))</f>
        <v/>
      </c>
      <c r="AC2769" s="26" t="str">
        <f aca="false">IF($A2769="","",$AF2769&amp;"|"&amp;TEXT($W2769,"yyyy-mm-dd")&amp;"|"&amp;$J2769&amp;"|"&amp;$N2769)</f>
        <v/>
      </c>
      <c r="AD2769" s="27" t="str">
        <f aca="false">IF($AC2769="","",IF(COUNTIF($AC$2:$AC$3000,$AC2769)&gt;1,"REVIEW","OK"))</f>
        <v/>
      </c>
      <c r="AE2769" s="27" t="str">
        <f aca="false">IF(OR($W2769=0,$O2769=""),"",IF(IFERROR(IF(ISNUMBER($O2769),INT($O2769),DATE(VALUE(MID(SUBSTITUTE(LEFT($O2769,FIND(" ",$O2769&amp;" ")-1),"/",REPT(" ",20)),41,20)),VALUE(LEFT(SUBSTITUTE(LEFT($O2769,FIND(" ",$O2769&amp;" ")-1),"/",REPT(" ",20)),20)),VALUE(MID(SUBSTITUTE(LEFT($O2769,FIND(" ",$O2769&amp;" ")-1),"/",REPT(" ",20)),21,20)))),0)&gt;$W2769,"Late","Same day"))</f>
        <v/>
      </c>
      <c r="AF2769" s="26" t="str">
        <f aca="false">IF($A2769="","",IFERROR(INDEX(Validation!$C$193:$C$217,MATCH($A2769,Validation!$A$193:$A$217,0)),IF(COUNTIF(Validation!$U$19:$U$178,$Z2769)&gt;0,$Z2769,IF(COUNTIF(Validation!$S$19:$S$178,$AI2769)=1,INDEX(Validation!$U$19:$U$178,MATCH($AI2769,Validation!$S$19:$S$178,0)),$Z2769))))</f>
        <v/>
      </c>
      <c r="AG2769" s="27" t="str">
        <f aca="false">IF(COUNTA($A2769:$U2769)=0,"",IF($A2769="","No name",IF($F2769="","No date",IF($W2769=0,"Date ilegible",IF(NOT(ISNUMBER($N2769)),"Hours no numéricas",IF($AA2769="NO MATCH","Person no identificada","OK"))))))</f>
        <v/>
      </c>
      <c r="AH2769" s="27" t="str">
        <f aca="false">IF($W2769=0,"No date",IF($W2769&lt;Validation!$B$3,"Before period",IF($W2769&gt;Validation!$C$3,"After period","In period")))</f>
        <v>No date</v>
      </c>
      <c r="AI2769" s="26" t="str">
        <f aca="false">IF($Y2769="","",TRIM(RIGHT(SUBSTITUTE($Y2769," ",REPT(" ",50)),50)))</f>
        <v/>
      </c>
      <c r="AJ2769" s="27" t="str">
        <f aca="false">IF($A2769="","",IF(NOT(ISERROR(MATCH($A2769,Validation!$A$193:$A$217,0))),"Manual mapping",IF(COUNTIF(Validation!$U$19:$U$178,$Z2769)&gt;0,"Direct",IF(COUNTIF(Validation!$S$19:$S$178,$AI2769)=1,"By surname","Unresolved"))))</f>
        <v/>
      </c>
      <c r="AK2769" s="28" t="str">
        <f aca="false">IF($L2769="","",IF(MATCH($L2769,$L$2:$L$3000,0)&lt;&gt;ROW()-1,"",COUNT($AK$1:$AK2768)+1))</f>
        <v/>
      </c>
      <c r="AL2769" s="28" t="str">
        <f aca="false">IF($G2769="","",IF(MATCH($G2769,$G$2:$G$3000,0)&lt;&gt;ROW()-1,"",COUNT($AL$1:$AL2768)+1))</f>
        <v/>
      </c>
      <c r="AM2769" s="28" t="str">
        <f aca="false">IF($H2769="","",IF(MATCH($H2769,$H$2:$H$3000,0)&lt;&gt;ROW()-1,"",COUNT($AM$1:$AM2768)+1))</f>
        <v/>
      </c>
      <c r="AN2769" s="28" t="str">
        <f aca="false">IF($I2769="","",IF(MATCH($I2769,$I$2:$I$3000,0)&lt;&gt;ROW()-1,"",COUNT($AN$1:$AN2768)+1))</f>
        <v/>
      </c>
      <c r="AO2769" s="28" t="str">
        <f aca="false">IF($Q2769="","",IF(MATCH($Q2769,$Q$2:$Q$3000,0)&lt;&gt;ROW()-1,"",COUNT($AO$1:$AO2768)+1))</f>
        <v/>
      </c>
    </row>
    <row r="2770" customFormat="false" ht="12.75" hidden="false" customHeight="true" outlineLevel="0" collapsed="false">
      <c r="W2770" s="24" t="n">
        <f aca="false">IF($F2770="",0,IFERROR(IF(ISNUMBER($F2770),INT($F2770),DATE(VALUE(MID(SUBSTITUTE(LEFT($F2770,FIND(" ",$F2770&amp;" ")-1),"/",REPT(" ",20)),41,20)),VALUE(LEFT(SUBSTITUTE(LEFT($F2770,FIND(" ",$F2770&amp;" ")-1),"/",REPT(" ",20)),20)),VALUE(MID(SUBSTITUTE(LEFT($F2770,FIND(" ",$F2770&amp;" ")-1),"/",REPT(" ",20)),21,20)))),0))</f>
        <v>0</v>
      </c>
      <c r="X2770" s="25" t="str">
        <f aca="false">IF(ISNUMBER($N2770),$N2770*Validation!$B$5,"")</f>
        <v/>
      </c>
      <c r="Y2770" s="26" t="str">
        <f aca="false">IF($A2770="","",SUBSTITUTE(SUBSTITUTE(SUBSTITUTE(SUBSTITUTE(SUBSTITUTE(SUBSTITUTE(SUBSTITUTE(UPPER(TRIM($A2770)),"Á","A"),"É","E"),"Í","I"),"Ó","O"),"Ú","U"),"Ñ","N"),"Ü","U"))</f>
        <v/>
      </c>
      <c r="Z2770" s="26" t="str">
        <f aca="false">IF($Y2770="","",LEFT($Y2770,1)&amp;" "&amp;TRIM(RIGHT(SUBSTITUTE($Y2770," ",REPT(" ",50)),50)))</f>
        <v/>
      </c>
      <c r="AA2770" s="27" t="str">
        <f aca="false">IF($AF2770="","",IF(COUNTIF(Validation!$U$19:$U$178,$AF2770)&gt;0,"OK","NO MATCH"))</f>
        <v/>
      </c>
      <c r="AB2770" s="27" t="str">
        <f aca="false">IF($W2770=0,"",IF(AND($W2770&gt;=Validation!$B$3,$W2770&lt;=Validation!$C$3),"Yes","No"))</f>
        <v/>
      </c>
      <c r="AC2770" s="26" t="str">
        <f aca="false">IF($A2770="","",$AF2770&amp;"|"&amp;TEXT($W2770,"yyyy-mm-dd")&amp;"|"&amp;$J2770&amp;"|"&amp;$N2770)</f>
        <v/>
      </c>
      <c r="AD2770" s="27" t="str">
        <f aca="false">IF($AC2770="","",IF(COUNTIF($AC$2:$AC$3000,$AC2770)&gt;1,"REVIEW","OK"))</f>
        <v/>
      </c>
      <c r="AE2770" s="27" t="str">
        <f aca="false">IF(OR($W2770=0,$O2770=""),"",IF(IFERROR(IF(ISNUMBER($O2770),INT($O2770),DATE(VALUE(MID(SUBSTITUTE(LEFT($O2770,FIND(" ",$O2770&amp;" ")-1),"/",REPT(" ",20)),41,20)),VALUE(LEFT(SUBSTITUTE(LEFT($O2770,FIND(" ",$O2770&amp;" ")-1),"/",REPT(" ",20)),20)),VALUE(MID(SUBSTITUTE(LEFT($O2770,FIND(" ",$O2770&amp;" ")-1),"/",REPT(" ",20)),21,20)))),0)&gt;$W2770,"Late","Same day"))</f>
        <v/>
      </c>
      <c r="AF2770" s="26" t="str">
        <f aca="false">IF($A2770="","",IFERROR(INDEX(Validation!$C$193:$C$217,MATCH($A2770,Validation!$A$193:$A$217,0)),IF(COUNTIF(Validation!$U$19:$U$178,$Z2770)&gt;0,$Z2770,IF(COUNTIF(Validation!$S$19:$S$178,$AI2770)=1,INDEX(Validation!$U$19:$U$178,MATCH($AI2770,Validation!$S$19:$S$178,0)),$Z2770))))</f>
        <v/>
      </c>
      <c r="AG2770" s="27" t="str">
        <f aca="false">IF(COUNTA($A2770:$U2770)=0,"",IF($A2770="","No name",IF($F2770="","No date",IF($W2770=0,"Date ilegible",IF(NOT(ISNUMBER($N2770)),"Hours no numéricas",IF($AA2770="NO MATCH","Person no identificada","OK"))))))</f>
        <v/>
      </c>
      <c r="AH2770" s="27" t="str">
        <f aca="false">IF($W2770=0,"No date",IF($W2770&lt;Validation!$B$3,"Before period",IF($W2770&gt;Validation!$C$3,"After period","In period")))</f>
        <v>No date</v>
      </c>
      <c r="AI2770" s="26" t="str">
        <f aca="false">IF($Y2770="","",TRIM(RIGHT(SUBSTITUTE($Y2770," ",REPT(" ",50)),50)))</f>
        <v/>
      </c>
      <c r="AJ2770" s="27" t="str">
        <f aca="false">IF($A2770="","",IF(NOT(ISERROR(MATCH($A2770,Validation!$A$193:$A$217,0))),"Manual mapping",IF(COUNTIF(Validation!$U$19:$U$178,$Z2770)&gt;0,"Direct",IF(COUNTIF(Validation!$S$19:$S$178,$AI2770)=1,"By surname","Unresolved"))))</f>
        <v/>
      </c>
      <c r="AK2770" s="28" t="str">
        <f aca="false">IF($L2770="","",IF(MATCH($L2770,$L$2:$L$3000,0)&lt;&gt;ROW()-1,"",COUNT($AK$1:$AK2769)+1))</f>
        <v/>
      </c>
      <c r="AL2770" s="28" t="str">
        <f aca="false">IF($G2770="","",IF(MATCH($G2770,$G$2:$G$3000,0)&lt;&gt;ROW()-1,"",COUNT($AL$1:$AL2769)+1))</f>
        <v/>
      </c>
      <c r="AM2770" s="28" t="str">
        <f aca="false">IF($H2770="","",IF(MATCH($H2770,$H$2:$H$3000,0)&lt;&gt;ROW()-1,"",COUNT($AM$1:$AM2769)+1))</f>
        <v/>
      </c>
      <c r="AN2770" s="28" t="str">
        <f aca="false">IF($I2770="","",IF(MATCH($I2770,$I$2:$I$3000,0)&lt;&gt;ROW()-1,"",COUNT($AN$1:$AN2769)+1))</f>
        <v/>
      </c>
      <c r="AO2770" s="28" t="str">
        <f aca="false">IF($Q2770="","",IF(MATCH($Q2770,$Q$2:$Q$3000,0)&lt;&gt;ROW()-1,"",COUNT($AO$1:$AO2769)+1))</f>
        <v/>
      </c>
    </row>
    <row r="2771" customFormat="false" ht="12.75" hidden="false" customHeight="true" outlineLevel="0" collapsed="false">
      <c r="W2771" s="24" t="n">
        <f aca="false">IF($F2771="",0,IFERROR(IF(ISNUMBER($F2771),INT($F2771),DATE(VALUE(MID(SUBSTITUTE(LEFT($F2771,FIND(" ",$F2771&amp;" ")-1),"/",REPT(" ",20)),41,20)),VALUE(LEFT(SUBSTITUTE(LEFT($F2771,FIND(" ",$F2771&amp;" ")-1),"/",REPT(" ",20)),20)),VALUE(MID(SUBSTITUTE(LEFT($F2771,FIND(" ",$F2771&amp;" ")-1),"/",REPT(" ",20)),21,20)))),0))</f>
        <v>0</v>
      </c>
      <c r="X2771" s="25" t="str">
        <f aca="false">IF(ISNUMBER($N2771),$N2771*Validation!$B$5,"")</f>
        <v/>
      </c>
      <c r="Y2771" s="26" t="str">
        <f aca="false">IF($A2771="","",SUBSTITUTE(SUBSTITUTE(SUBSTITUTE(SUBSTITUTE(SUBSTITUTE(SUBSTITUTE(SUBSTITUTE(UPPER(TRIM($A2771)),"Á","A"),"É","E"),"Í","I"),"Ó","O"),"Ú","U"),"Ñ","N"),"Ü","U"))</f>
        <v/>
      </c>
      <c r="Z2771" s="26" t="str">
        <f aca="false">IF($Y2771="","",LEFT($Y2771,1)&amp;" "&amp;TRIM(RIGHT(SUBSTITUTE($Y2771," ",REPT(" ",50)),50)))</f>
        <v/>
      </c>
      <c r="AA2771" s="27" t="str">
        <f aca="false">IF($AF2771="","",IF(COUNTIF(Validation!$U$19:$U$178,$AF2771)&gt;0,"OK","NO MATCH"))</f>
        <v/>
      </c>
      <c r="AB2771" s="27" t="str">
        <f aca="false">IF($W2771=0,"",IF(AND($W2771&gt;=Validation!$B$3,$W2771&lt;=Validation!$C$3),"Yes","No"))</f>
        <v/>
      </c>
      <c r="AC2771" s="26" t="str">
        <f aca="false">IF($A2771="","",$AF2771&amp;"|"&amp;TEXT($W2771,"yyyy-mm-dd")&amp;"|"&amp;$J2771&amp;"|"&amp;$N2771)</f>
        <v/>
      </c>
      <c r="AD2771" s="27" t="str">
        <f aca="false">IF($AC2771="","",IF(COUNTIF($AC$2:$AC$3000,$AC2771)&gt;1,"REVIEW","OK"))</f>
        <v/>
      </c>
      <c r="AE2771" s="27" t="str">
        <f aca="false">IF(OR($W2771=0,$O2771=""),"",IF(IFERROR(IF(ISNUMBER($O2771),INT($O2771),DATE(VALUE(MID(SUBSTITUTE(LEFT($O2771,FIND(" ",$O2771&amp;" ")-1),"/",REPT(" ",20)),41,20)),VALUE(LEFT(SUBSTITUTE(LEFT($O2771,FIND(" ",$O2771&amp;" ")-1),"/",REPT(" ",20)),20)),VALUE(MID(SUBSTITUTE(LEFT($O2771,FIND(" ",$O2771&amp;" ")-1),"/",REPT(" ",20)),21,20)))),0)&gt;$W2771,"Late","Same day"))</f>
        <v/>
      </c>
      <c r="AF2771" s="26" t="str">
        <f aca="false">IF($A2771="","",IFERROR(INDEX(Validation!$C$193:$C$217,MATCH($A2771,Validation!$A$193:$A$217,0)),IF(COUNTIF(Validation!$U$19:$U$178,$Z2771)&gt;0,$Z2771,IF(COUNTIF(Validation!$S$19:$S$178,$AI2771)=1,INDEX(Validation!$U$19:$U$178,MATCH($AI2771,Validation!$S$19:$S$178,0)),$Z2771))))</f>
        <v/>
      </c>
      <c r="AG2771" s="27" t="str">
        <f aca="false">IF(COUNTA($A2771:$U2771)=0,"",IF($A2771="","No name",IF($F2771="","No date",IF($W2771=0,"Date ilegible",IF(NOT(ISNUMBER($N2771)),"Hours no numéricas",IF($AA2771="NO MATCH","Person no identificada","OK"))))))</f>
        <v/>
      </c>
      <c r="AH2771" s="27" t="str">
        <f aca="false">IF($W2771=0,"No date",IF($W2771&lt;Validation!$B$3,"Before period",IF($W2771&gt;Validation!$C$3,"After period","In period")))</f>
        <v>No date</v>
      </c>
      <c r="AI2771" s="26" t="str">
        <f aca="false">IF($Y2771="","",TRIM(RIGHT(SUBSTITUTE($Y2771," ",REPT(" ",50)),50)))</f>
        <v/>
      </c>
      <c r="AJ2771" s="27" t="str">
        <f aca="false">IF($A2771="","",IF(NOT(ISERROR(MATCH($A2771,Validation!$A$193:$A$217,0))),"Manual mapping",IF(COUNTIF(Validation!$U$19:$U$178,$Z2771)&gt;0,"Direct",IF(COUNTIF(Validation!$S$19:$S$178,$AI2771)=1,"By surname","Unresolved"))))</f>
        <v/>
      </c>
      <c r="AK2771" s="28" t="str">
        <f aca="false">IF($L2771="","",IF(MATCH($L2771,$L$2:$L$3000,0)&lt;&gt;ROW()-1,"",COUNT($AK$1:$AK2770)+1))</f>
        <v/>
      </c>
      <c r="AL2771" s="28" t="str">
        <f aca="false">IF($G2771="","",IF(MATCH($G2771,$G$2:$G$3000,0)&lt;&gt;ROW()-1,"",COUNT($AL$1:$AL2770)+1))</f>
        <v/>
      </c>
      <c r="AM2771" s="28" t="str">
        <f aca="false">IF($H2771="","",IF(MATCH($H2771,$H$2:$H$3000,0)&lt;&gt;ROW()-1,"",COUNT($AM$1:$AM2770)+1))</f>
        <v/>
      </c>
      <c r="AN2771" s="28" t="str">
        <f aca="false">IF($I2771="","",IF(MATCH($I2771,$I$2:$I$3000,0)&lt;&gt;ROW()-1,"",COUNT($AN$1:$AN2770)+1))</f>
        <v/>
      </c>
      <c r="AO2771" s="28" t="str">
        <f aca="false">IF($Q2771="","",IF(MATCH($Q2771,$Q$2:$Q$3000,0)&lt;&gt;ROW()-1,"",COUNT($AO$1:$AO2770)+1))</f>
        <v/>
      </c>
    </row>
    <row r="2772" customFormat="false" ht="12.75" hidden="false" customHeight="true" outlineLevel="0" collapsed="false">
      <c r="W2772" s="24" t="n">
        <f aca="false">IF($F2772="",0,IFERROR(IF(ISNUMBER($F2772),INT($F2772),DATE(VALUE(MID(SUBSTITUTE(LEFT($F2772,FIND(" ",$F2772&amp;" ")-1),"/",REPT(" ",20)),41,20)),VALUE(LEFT(SUBSTITUTE(LEFT($F2772,FIND(" ",$F2772&amp;" ")-1),"/",REPT(" ",20)),20)),VALUE(MID(SUBSTITUTE(LEFT($F2772,FIND(" ",$F2772&amp;" ")-1),"/",REPT(" ",20)),21,20)))),0))</f>
        <v>0</v>
      </c>
      <c r="X2772" s="25" t="str">
        <f aca="false">IF(ISNUMBER($N2772),$N2772*Validation!$B$5,"")</f>
        <v/>
      </c>
      <c r="Y2772" s="26" t="str">
        <f aca="false">IF($A2772="","",SUBSTITUTE(SUBSTITUTE(SUBSTITUTE(SUBSTITUTE(SUBSTITUTE(SUBSTITUTE(SUBSTITUTE(UPPER(TRIM($A2772)),"Á","A"),"É","E"),"Í","I"),"Ó","O"),"Ú","U"),"Ñ","N"),"Ü","U"))</f>
        <v/>
      </c>
      <c r="Z2772" s="26" t="str">
        <f aca="false">IF($Y2772="","",LEFT($Y2772,1)&amp;" "&amp;TRIM(RIGHT(SUBSTITUTE($Y2772," ",REPT(" ",50)),50)))</f>
        <v/>
      </c>
      <c r="AA2772" s="27" t="str">
        <f aca="false">IF($AF2772="","",IF(COUNTIF(Validation!$U$19:$U$178,$AF2772)&gt;0,"OK","NO MATCH"))</f>
        <v/>
      </c>
      <c r="AB2772" s="27" t="str">
        <f aca="false">IF($W2772=0,"",IF(AND($W2772&gt;=Validation!$B$3,$W2772&lt;=Validation!$C$3),"Yes","No"))</f>
        <v/>
      </c>
      <c r="AC2772" s="26" t="str">
        <f aca="false">IF($A2772="","",$AF2772&amp;"|"&amp;TEXT($W2772,"yyyy-mm-dd")&amp;"|"&amp;$J2772&amp;"|"&amp;$N2772)</f>
        <v/>
      </c>
      <c r="AD2772" s="27" t="str">
        <f aca="false">IF($AC2772="","",IF(COUNTIF($AC$2:$AC$3000,$AC2772)&gt;1,"REVIEW","OK"))</f>
        <v/>
      </c>
      <c r="AE2772" s="27" t="str">
        <f aca="false">IF(OR($W2772=0,$O2772=""),"",IF(IFERROR(IF(ISNUMBER($O2772),INT($O2772),DATE(VALUE(MID(SUBSTITUTE(LEFT($O2772,FIND(" ",$O2772&amp;" ")-1),"/",REPT(" ",20)),41,20)),VALUE(LEFT(SUBSTITUTE(LEFT($O2772,FIND(" ",$O2772&amp;" ")-1),"/",REPT(" ",20)),20)),VALUE(MID(SUBSTITUTE(LEFT($O2772,FIND(" ",$O2772&amp;" ")-1),"/",REPT(" ",20)),21,20)))),0)&gt;$W2772,"Late","Same day"))</f>
        <v/>
      </c>
      <c r="AF2772" s="26" t="str">
        <f aca="false">IF($A2772="","",IFERROR(INDEX(Validation!$C$193:$C$217,MATCH($A2772,Validation!$A$193:$A$217,0)),IF(COUNTIF(Validation!$U$19:$U$178,$Z2772)&gt;0,$Z2772,IF(COUNTIF(Validation!$S$19:$S$178,$AI2772)=1,INDEX(Validation!$U$19:$U$178,MATCH($AI2772,Validation!$S$19:$S$178,0)),$Z2772))))</f>
        <v/>
      </c>
      <c r="AG2772" s="27" t="str">
        <f aca="false">IF(COUNTA($A2772:$U2772)=0,"",IF($A2772="","No name",IF($F2772="","No date",IF($W2772=0,"Date ilegible",IF(NOT(ISNUMBER($N2772)),"Hours no numéricas",IF($AA2772="NO MATCH","Person no identificada","OK"))))))</f>
        <v/>
      </c>
      <c r="AH2772" s="27" t="str">
        <f aca="false">IF($W2772=0,"No date",IF($W2772&lt;Validation!$B$3,"Before period",IF($W2772&gt;Validation!$C$3,"After period","In period")))</f>
        <v>No date</v>
      </c>
      <c r="AI2772" s="26" t="str">
        <f aca="false">IF($Y2772="","",TRIM(RIGHT(SUBSTITUTE($Y2772," ",REPT(" ",50)),50)))</f>
        <v/>
      </c>
      <c r="AJ2772" s="27" t="str">
        <f aca="false">IF($A2772="","",IF(NOT(ISERROR(MATCH($A2772,Validation!$A$193:$A$217,0))),"Manual mapping",IF(COUNTIF(Validation!$U$19:$U$178,$Z2772)&gt;0,"Direct",IF(COUNTIF(Validation!$S$19:$S$178,$AI2772)=1,"By surname","Unresolved"))))</f>
        <v/>
      </c>
      <c r="AK2772" s="28" t="str">
        <f aca="false">IF($L2772="","",IF(MATCH($L2772,$L$2:$L$3000,0)&lt;&gt;ROW()-1,"",COUNT($AK$1:$AK2771)+1))</f>
        <v/>
      </c>
      <c r="AL2772" s="28" t="str">
        <f aca="false">IF($G2772="","",IF(MATCH($G2772,$G$2:$G$3000,0)&lt;&gt;ROW()-1,"",COUNT($AL$1:$AL2771)+1))</f>
        <v/>
      </c>
      <c r="AM2772" s="28" t="str">
        <f aca="false">IF($H2772="","",IF(MATCH($H2772,$H$2:$H$3000,0)&lt;&gt;ROW()-1,"",COUNT($AM$1:$AM2771)+1))</f>
        <v/>
      </c>
      <c r="AN2772" s="28" t="str">
        <f aca="false">IF($I2772="","",IF(MATCH($I2772,$I$2:$I$3000,0)&lt;&gt;ROW()-1,"",COUNT($AN$1:$AN2771)+1))</f>
        <v/>
      </c>
      <c r="AO2772" s="28" t="str">
        <f aca="false">IF($Q2772="","",IF(MATCH($Q2772,$Q$2:$Q$3000,0)&lt;&gt;ROW()-1,"",COUNT($AO$1:$AO2771)+1))</f>
        <v/>
      </c>
    </row>
    <row r="2773" customFormat="false" ht="12.75" hidden="false" customHeight="true" outlineLevel="0" collapsed="false">
      <c r="W2773" s="24" t="n">
        <f aca="false">IF($F2773="",0,IFERROR(IF(ISNUMBER($F2773),INT($F2773),DATE(VALUE(MID(SUBSTITUTE(LEFT($F2773,FIND(" ",$F2773&amp;" ")-1),"/",REPT(" ",20)),41,20)),VALUE(LEFT(SUBSTITUTE(LEFT($F2773,FIND(" ",$F2773&amp;" ")-1),"/",REPT(" ",20)),20)),VALUE(MID(SUBSTITUTE(LEFT($F2773,FIND(" ",$F2773&amp;" ")-1),"/",REPT(" ",20)),21,20)))),0))</f>
        <v>0</v>
      </c>
      <c r="X2773" s="25" t="str">
        <f aca="false">IF(ISNUMBER($N2773),$N2773*Validation!$B$5,"")</f>
        <v/>
      </c>
      <c r="Y2773" s="26" t="str">
        <f aca="false">IF($A2773="","",SUBSTITUTE(SUBSTITUTE(SUBSTITUTE(SUBSTITUTE(SUBSTITUTE(SUBSTITUTE(SUBSTITUTE(UPPER(TRIM($A2773)),"Á","A"),"É","E"),"Í","I"),"Ó","O"),"Ú","U"),"Ñ","N"),"Ü","U"))</f>
        <v/>
      </c>
      <c r="Z2773" s="26" t="str">
        <f aca="false">IF($Y2773="","",LEFT($Y2773,1)&amp;" "&amp;TRIM(RIGHT(SUBSTITUTE($Y2773," ",REPT(" ",50)),50)))</f>
        <v/>
      </c>
      <c r="AA2773" s="27" t="str">
        <f aca="false">IF($AF2773="","",IF(COUNTIF(Validation!$U$19:$U$178,$AF2773)&gt;0,"OK","NO MATCH"))</f>
        <v/>
      </c>
      <c r="AB2773" s="27" t="str">
        <f aca="false">IF($W2773=0,"",IF(AND($W2773&gt;=Validation!$B$3,$W2773&lt;=Validation!$C$3),"Yes","No"))</f>
        <v/>
      </c>
      <c r="AC2773" s="26" t="str">
        <f aca="false">IF($A2773="","",$AF2773&amp;"|"&amp;TEXT($W2773,"yyyy-mm-dd")&amp;"|"&amp;$J2773&amp;"|"&amp;$N2773)</f>
        <v/>
      </c>
      <c r="AD2773" s="27" t="str">
        <f aca="false">IF($AC2773="","",IF(COUNTIF($AC$2:$AC$3000,$AC2773)&gt;1,"REVIEW","OK"))</f>
        <v/>
      </c>
      <c r="AE2773" s="27" t="str">
        <f aca="false">IF(OR($W2773=0,$O2773=""),"",IF(IFERROR(IF(ISNUMBER($O2773),INT($O2773),DATE(VALUE(MID(SUBSTITUTE(LEFT($O2773,FIND(" ",$O2773&amp;" ")-1),"/",REPT(" ",20)),41,20)),VALUE(LEFT(SUBSTITUTE(LEFT($O2773,FIND(" ",$O2773&amp;" ")-1),"/",REPT(" ",20)),20)),VALUE(MID(SUBSTITUTE(LEFT($O2773,FIND(" ",$O2773&amp;" ")-1),"/",REPT(" ",20)),21,20)))),0)&gt;$W2773,"Late","Same day"))</f>
        <v/>
      </c>
      <c r="AF2773" s="26" t="str">
        <f aca="false">IF($A2773="","",IFERROR(INDEX(Validation!$C$193:$C$217,MATCH($A2773,Validation!$A$193:$A$217,0)),IF(COUNTIF(Validation!$U$19:$U$178,$Z2773)&gt;0,$Z2773,IF(COUNTIF(Validation!$S$19:$S$178,$AI2773)=1,INDEX(Validation!$U$19:$U$178,MATCH($AI2773,Validation!$S$19:$S$178,0)),$Z2773))))</f>
        <v/>
      </c>
      <c r="AG2773" s="27" t="str">
        <f aca="false">IF(COUNTA($A2773:$U2773)=0,"",IF($A2773="","No name",IF($F2773="","No date",IF($W2773=0,"Date ilegible",IF(NOT(ISNUMBER($N2773)),"Hours no numéricas",IF($AA2773="NO MATCH","Person no identificada","OK"))))))</f>
        <v/>
      </c>
      <c r="AH2773" s="27" t="str">
        <f aca="false">IF($W2773=0,"No date",IF($W2773&lt;Validation!$B$3,"Before period",IF($W2773&gt;Validation!$C$3,"After period","In period")))</f>
        <v>No date</v>
      </c>
      <c r="AI2773" s="26" t="str">
        <f aca="false">IF($Y2773="","",TRIM(RIGHT(SUBSTITUTE($Y2773," ",REPT(" ",50)),50)))</f>
        <v/>
      </c>
      <c r="AJ2773" s="27" t="str">
        <f aca="false">IF($A2773="","",IF(NOT(ISERROR(MATCH($A2773,Validation!$A$193:$A$217,0))),"Manual mapping",IF(COUNTIF(Validation!$U$19:$U$178,$Z2773)&gt;0,"Direct",IF(COUNTIF(Validation!$S$19:$S$178,$AI2773)=1,"By surname","Unresolved"))))</f>
        <v/>
      </c>
      <c r="AK2773" s="28" t="str">
        <f aca="false">IF($L2773="","",IF(MATCH($L2773,$L$2:$L$3000,0)&lt;&gt;ROW()-1,"",COUNT($AK$1:$AK2772)+1))</f>
        <v/>
      </c>
      <c r="AL2773" s="28" t="str">
        <f aca="false">IF($G2773="","",IF(MATCH($G2773,$G$2:$G$3000,0)&lt;&gt;ROW()-1,"",COUNT($AL$1:$AL2772)+1))</f>
        <v/>
      </c>
      <c r="AM2773" s="28" t="str">
        <f aca="false">IF($H2773="","",IF(MATCH($H2773,$H$2:$H$3000,0)&lt;&gt;ROW()-1,"",COUNT($AM$1:$AM2772)+1))</f>
        <v/>
      </c>
      <c r="AN2773" s="28" t="str">
        <f aca="false">IF($I2773="","",IF(MATCH($I2773,$I$2:$I$3000,0)&lt;&gt;ROW()-1,"",COUNT($AN$1:$AN2772)+1))</f>
        <v/>
      </c>
      <c r="AO2773" s="28" t="str">
        <f aca="false">IF($Q2773="","",IF(MATCH($Q2773,$Q$2:$Q$3000,0)&lt;&gt;ROW()-1,"",COUNT($AO$1:$AO2772)+1))</f>
        <v/>
      </c>
    </row>
    <row r="2774" customFormat="false" ht="12.75" hidden="false" customHeight="true" outlineLevel="0" collapsed="false">
      <c r="W2774" s="24" t="n">
        <f aca="false">IF($F2774="",0,IFERROR(IF(ISNUMBER($F2774),INT($F2774),DATE(VALUE(MID(SUBSTITUTE(LEFT($F2774,FIND(" ",$F2774&amp;" ")-1),"/",REPT(" ",20)),41,20)),VALUE(LEFT(SUBSTITUTE(LEFT($F2774,FIND(" ",$F2774&amp;" ")-1),"/",REPT(" ",20)),20)),VALUE(MID(SUBSTITUTE(LEFT($F2774,FIND(" ",$F2774&amp;" ")-1),"/",REPT(" ",20)),21,20)))),0))</f>
        <v>0</v>
      </c>
      <c r="X2774" s="25" t="str">
        <f aca="false">IF(ISNUMBER($N2774),$N2774*Validation!$B$5,"")</f>
        <v/>
      </c>
      <c r="Y2774" s="26" t="str">
        <f aca="false">IF($A2774="","",SUBSTITUTE(SUBSTITUTE(SUBSTITUTE(SUBSTITUTE(SUBSTITUTE(SUBSTITUTE(SUBSTITUTE(UPPER(TRIM($A2774)),"Á","A"),"É","E"),"Í","I"),"Ó","O"),"Ú","U"),"Ñ","N"),"Ü","U"))</f>
        <v/>
      </c>
      <c r="Z2774" s="26" t="str">
        <f aca="false">IF($Y2774="","",LEFT($Y2774,1)&amp;" "&amp;TRIM(RIGHT(SUBSTITUTE($Y2774," ",REPT(" ",50)),50)))</f>
        <v/>
      </c>
      <c r="AA2774" s="27" t="str">
        <f aca="false">IF($AF2774="","",IF(COUNTIF(Validation!$U$19:$U$178,$AF2774)&gt;0,"OK","NO MATCH"))</f>
        <v/>
      </c>
      <c r="AB2774" s="27" t="str">
        <f aca="false">IF($W2774=0,"",IF(AND($W2774&gt;=Validation!$B$3,$W2774&lt;=Validation!$C$3),"Yes","No"))</f>
        <v/>
      </c>
      <c r="AC2774" s="26" t="str">
        <f aca="false">IF($A2774="","",$AF2774&amp;"|"&amp;TEXT($W2774,"yyyy-mm-dd")&amp;"|"&amp;$J2774&amp;"|"&amp;$N2774)</f>
        <v/>
      </c>
      <c r="AD2774" s="27" t="str">
        <f aca="false">IF($AC2774="","",IF(COUNTIF($AC$2:$AC$3000,$AC2774)&gt;1,"REVIEW","OK"))</f>
        <v/>
      </c>
      <c r="AE2774" s="27" t="str">
        <f aca="false">IF(OR($W2774=0,$O2774=""),"",IF(IFERROR(IF(ISNUMBER($O2774),INT($O2774),DATE(VALUE(MID(SUBSTITUTE(LEFT($O2774,FIND(" ",$O2774&amp;" ")-1),"/",REPT(" ",20)),41,20)),VALUE(LEFT(SUBSTITUTE(LEFT($O2774,FIND(" ",$O2774&amp;" ")-1),"/",REPT(" ",20)),20)),VALUE(MID(SUBSTITUTE(LEFT($O2774,FIND(" ",$O2774&amp;" ")-1),"/",REPT(" ",20)),21,20)))),0)&gt;$W2774,"Late","Same day"))</f>
        <v/>
      </c>
      <c r="AF2774" s="26" t="str">
        <f aca="false">IF($A2774="","",IFERROR(INDEX(Validation!$C$193:$C$217,MATCH($A2774,Validation!$A$193:$A$217,0)),IF(COUNTIF(Validation!$U$19:$U$178,$Z2774)&gt;0,$Z2774,IF(COUNTIF(Validation!$S$19:$S$178,$AI2774)=1,INDEX(Validation!$U$19:$U$178,MATCH($AI2774,Validation!$S$19:$S$178,0)),$Z2774))))</f>
        <v/>
      </c>
      <c r="AG2774" s="27" t="str">
        <f aca="false">IF(COUNTA($A2774:$U2774)=0,"",IF($A2774="","No name",IF($F2774="","No date",IF($W2774=0,"Date ilegible",IF(NOT(ISNUMBER($N2774)),"Hours no numéricas",IF($AA2774="NO MATCH","Person no identificada","OK"))))))</f>
        <v/>
      </c>
      <c r="AH2774" s="27" t="str">
        <f aca="false">IF($W2774=0,"No date",IF($W2774&lt;Validation!$B$3,"Before period",IF($W2774&gt;Validation!$C$3,"After period","In period")))</f>
        <v>No date</v>
      </c>
      <c r="AI2774" s="26" t="str">
        <f aca="false">IF($Y2774="","",TRIM(RIGHT(SUBSTITUTE($Y2774," ",REPT(" ",50)),50)))</f>
        <v/>
      </c>
      <c r="AJ2774" s="27" t="str">
        <f aca="false">IF($A2774="","",IF(NOT(ISERROR(MATCH($A2774,Validation!$A$193:$A$217,0))),"Manual mapping",IF(COUNTIF(Validation!$U$19:$U$178,$Z2774)&gt;0,"Direct",IF(COUNTIF(Validation!$S$19:$S$178,$AI2774)=1,"By surname","Unresolved"))))</f>
        <v/>
      </c>
      <c r="AK2774" s="28" t="str">
        <f aca="false">IF($L2774="","",IF(MATCH($L2774,$L$2:$L$3000,0)&lt;&gt;ROW()-1,"",COUNT($AK$1:$AK2773)+1))</f>
        <v/>
      </c>
      <c r="AL2774" s="28" t="str">
        <f aca="false">IF($G2774="","",IF(MATCH($G2774,$G$2:$G$3000,0)&lt;&gt;ROW()-1,"",COUNT($AL$1:$AL2773)+1))</f>
        <v/>
      </c>
      <c r="AM2774" s="28" t="str">
        <f aca="false">IF($H2774="","",IF(MATCH($H2774,$H$2:$H$3000,0)&lt;&gt;ROW()-1,"",COUNT($AM$1:$AM2773)+1))</f>
        <v/>
      </c>
      <c r="AN2774" s="28" t="str">
        <f aca="false">IF($I2774="","",IF(MATCH($I2774,$I$2:$I$3000,0)&lt;&gt;ROW()-1,"",COUNT($AN$1:$AN2773)+1))</f>
        <v/>
      </c>
      <c r="AO2774" s="28" t="str">
        <f aca="false">IF($Q2774="","",IF(MATCH($Q2774,$Q$2:$Q$3000,0)&lt;&gt;ROW()-1,"",COUNT($AO$1:$AO2773)+1))</f>
        <v/>
      </c>
    </row>
    <row r="2775" customFormat="false" ht="12.75" hidden="false" customHeight="true" outlineLevel="0" collapsed="false">
      <c r="W2775" s="24" t="n">
        <f aca="false">IF($F2775="",0,IFERROR(IF(ISNUMBER($F2775),INT($F2775),DATE(VALUE(MID(SUBSTITUTE(LEFT($F2775,FIND(" ",$F2775&amp;" ")-1),"/",REPT(" ",20)),41,20)),VALUE(LEFT(SUBSTITUTE(LEFT($F2775,FIND(" ",$F2775&amp;" ")-1),"/",REPT(" ",20)),20)),VALUE(MID(SUBSTITUTE(LEFT($F2775,FIND(" ",$F2775&amp;" ")-1),"/",REPT(" ",20)),21,20)))),0))</f>
        <v>0</v>
      </c>
      <c r="X2775" s="25" t="str">
        <f aca="false">IF(ISNUMBER($N2775),$N2775*Validation!$B$5,"")</f>
        <v/>
      </c>
      <c r="Y2775" s="26" t="str">
        <f aca="false">IF($A2775="","",SUBSTITUTE(SUBSTITUTE(SUBSTITUTE(SUBSTITUTE(SUBSTITUTE(SUBSTITUTE(SUBSTITUTE(UPPER(TRIM($A2775)),"Á","A"),"É","E"),"Í","I"),"Ó","O"),"Ú","U"),"Ñ","N"),"Ü","U"))</f>
        <v/>
      </c>
      <c r="Z2775" s="26" t="str">
        <f aca="false">IF($Y2775="","",LEFT($Y2775,1)&amp;" "&amp;TRIM(RIGHT(SUBSTITUTE($Y2775," ",REPT(" ",50)),50)))</f>
        <v/>
      </c>
      <c r="AA2775" s="27" t="str">
        <f aca="false">IF($AF2775="","",IF(COUNTIF(Validation!$U$19:$U$178,$AF2775)&gt;0,"OK","NO MATCH"))</f>
        <v/>
      </c>
      <c r="AB2775" s="27" t="str">
        <f aca="false">IF($W2775=0,"",IF(AND($W2775&gt;=Validation!$B$3,$W2775&lt;=Validation!$C$3),"Yes","No"))</f>
        <v/>
      </c>
      <c r="AC2775" s="26" t="str">
        <f aca="false">IF($A2775="","",$AF2775&amp;"|"&amp;TEXT($W2775,"yyyy-mm-dd")&amp;"|"&amp;$J2775&amp;"|"&amp;$N2775)</f>
        <v/>
      </c>
      <c r="AD2775" s="27" t="str">
        <f aca="false">IF($AC2775="","",IF(COUNTIF($AC$2:$AC$3000,$AC2775)&gt;1,"REVIEW","OK"))</f>
        <v/>
      </c>
      <c r="AE2775" s="27" t="str">
        <f aca="false">IF(OR($W2775=0,$O2775=""),"",IF(IFERROR(IF(ISNUMBER($O2775),INT($O2775),DATE(VALUE(MID(SUBSTITUTE(LEFT($O2775,FIND(" ",$O2775&amp;" ")-1),"/",REPT(" ",20)),41,20)),VALUE(LEFT(SUBSTITUTE(LEFT($O2775,FIND(" ",$O2775&amp;" ")-1),"/",REPT(" ",20)),20)),VALUE(MID(SUBSTITUTE(LEFT($O2775,FIND(" ",$O2775&amp;" ")-1),"/",REPT(" ",20)),21,20)))),0)&gt;$W2775,"Late","Same day"))</f>
        <v/>
      </c>
      <c r="AF2775" s="26" t="str">
        <f aca="false">IF($A2775="","",IFERROR(INDEX(Validation!$C$193:$C$217,MATCH($A2775,Validation!$A$193:$A$217,0)),IF(COUNTIF(Validation!$U$19:$U$178,$Z2775)&gt;0,$Z2775,IF(COUNTIF(Validation!$S$19:$S$178,$AI2775)=1,INDEX(Validation!$U$19:$U$178,MATCH($AI2775,Validation!$S$19:$S$178,0)),$Z2775))))</f>
        <v/>
      </c>
      <c r="AG2775" s="27" t="str">
        <f aca="false">IF(COUNTA($A2775:$U2775)=0,"",IF($A2775="","No name",IF($F2775="","No date",IF($W2775=0,"Date ilegible",IF(NOT(ISNUMBER($N2775)),"Hours no numéricas",IF($AA2775="NO MATCH","Person no identificada","OK"))))))</f>
        <v/>
      </c>
      <c r="AH2775" s="27" t="str">
        <f aca="false">IF($W2775=0,"No date",IF($W2775&lt;Validation!$B$3,"Before period",IF($W2775&gt;Validation!$C$3,"After period","In period")))</f>
        <v>No date</v>
      </c>
      <c r="AI2775" s="26" t="str">
        <f aca="false">IF($Y2775="","",TRIM(RIGHT(SUBSTITUTE($Y2775," ",REPT(" ",50)),50)))</f>
        <v/>
      </c>
      <c r="AJ2775" s="27" t="str">
        <f aca="false">IF($A2775="","",IF(NOT(ISERROR(MATCH($A2775,Validation!$A$193:$A$217,0))),"Manual mapping",IF(COUNTIF(Validation!$U$19:$U$178,$Z2775)&gt;0,"Direct",IF(COUNTIF(Validation!$S$19:$S$178,$AI2775)=1,"By surname","Unresolved"))))</f>
        <v/>
      </c>
      <c r="AK2775" s="28" t="str">
        <f aca="false">IF($L2775="","",IF(MATCH($L2775,$L$2:$L$3000,0)&lt;&gt;ROW()-1,"",COUNT($AK$1:$AK2774)+1))</f>
        <v/>
      </c>
      <c r="AL2775" s="28" t="str">
        <f aca="false">IF($G2775="","",IF(MATCH($G2775,$G$2:$G$3000,0)&lt;&gt;ROW()-1,"",COUNT($AL$1:$AL2774)+1))</f>
        <v/>
      </c>
      <c r="AM2775" s="28" t="str">
        <f aca="false">IF($H2775="","",IF(MATCH($H2775,$H$2:$H$3000,0)&lt;&gt;ROW()-1,"",COUNT($AM$1:$AM2774)+1))</f>
        <v/>
      </c>
      <c r="AN2775" s="28" t="str">
        <f aca="false">IF($I2775="","",IF(MATCH($I2775,$I$2:$I$3000,0)&lt;&gt;ROW()-1,"",COUNT($AN$1:$AN2774)+1))</f>
        <v/>
      </c>
      <c r="AO2775" s="28" t="str">
        <f aca="false">IF($Q2775="","",IF(MATCH($Q2775,$Q$2:$Q$3000,0)&lt;&gt;ROW()-1,"",COUNT($AO$1:$AO2774)+1))</f>
        <v/>
      </c>
    </row>
    <row r="2776" customFormat="false" ht="12.75" hidden="false" customHeight="true" outlineLevel="0" collapsed="false">
      <c r="W2776" s="24" t="n">
        <f aca="false">IF($F2776="",0,IFERROR(IF(ISNUMBER($F2776),INT($F2776),DATE(VALUE(MID(SUBSTITUTE(LEFT($F2776,FIND(" ",$F2776&amp;" ")-1),"/",REPT(" ",20)),41,20)),VALUE(LEFT(SUBSTITUTE(LEFT($F2776,FIND(" ",$F2776&amp;" ")-1),"/",REPT(" ",20)),20)),VALUE(MID(SUBSTITUTE(LEFT($F2776,FIND(" ",$F2776&amp;" ")-1),"/",REPT(" ",20)),21,20)))),0))</f>
        <v>0</v>
      </c>
      <c r="X2776" s="25" t="str">
        <f aca="false">IF(ISNUMBER($N2776),$N2776*Validation!$B$5,"")</f>
        <v/>
      </c>
      <c r="Y2776" s="26" t="str">
        <f aca="false">IF($A2776="","",SUBSTITUTE(SUBSTITUTE(SUBSTITUTE(SUBSTITUTE(SUBSTITUTE(SUBSTITUTE(SUBSTITUTE(UPPER(TRIM($A2776)),"Á","A"),"É","E"),"Í","I"),"Ó","O"),"Ú","U"),"Ñ","N"),"Ü","U"))</f>
        <v/>
      </c>
      <c r="Z2776" s="26" t="str">
        <f aca="false">IF($Y2776="","",LEFT($Y2776,1)&amp;" "&amp;TRIM(RIGHT(SUBSTITUTE($Y2776," ",REPT(" ",50)),50)))</f>
        <v/>
      </c>
      <c r="AA2776" s="27" t="str">
        <f aca="false">IF($AF2776="","",IF(COUNTIF(Validation!$U$19:$U$178,$AF2776)&gt;0,"OK","NO MATCH"))</f>
        <v/>
      </c>
      <c r="AB2776" s="27" t="str">
        <f aca="false">IF($W2776=0,"",IF(AND($W2776&gt;=Validation!$B$3,$W2776&lt;=Validation!$C$3),"Yes","No"))</f>
        <v/>
      </c>
      <c r="AC2776" s="26" t="str">
        <f aca="false">IF($A2776="","",$AF2776&amp;"|"&amp;TEXT($W2776,"yyyy-mm-dd")&amp;"|"&amp;$J2776&amp;"|"&amp;$N2776)</f>
        <v/>
      </c>
      <c r="AD2776" s="27" t="str">
        <f aca="false">IF($AC2776="","",IF(COUNTIF($AC$2:$AC$3000,$AC2776)&gt;1,"REVIEW","OK"))</f>
        <v/>
      </c>
      <c r="AE2776" s="27" t="str">
        <f aca="false">IF(OR($W2776=0,$O2776=""),"",IF(IFERROR(IF(ISNUMBER($O2776),INT($O2776),DATE(VALUE(MID(SUBSTITUTE(LEFT($O2776,FIND(" ",$O2776&amp;" ")-1),"/",REPT(" ",20)),41,20)),VALUE(LEFT(SUBSTITUTE(LEFT($O2776,FIND(" ",$O2776&amp;" ")-1),"/",REPT(" ",20)),20)),VALUE(MID(SUBSTITUTE(LEFT($O2776,FIND(" ",$O2776&amp;" ")-1),"/",REPT(" ",20)),21,20)))),0)&gt;$W2776,"Late","Same day"))</f>
        <v/>
      </c>
      <c r="AF2776" s="26" t="str">
        <f aca="false">IF($A2776="","",IFERROR(INDEX(Validation!$C$193:$C$217,MATCH($A2776,Validation!$A$193:$A$217,0)),IF(COUNTIF(Validation!$U$19:$U$178,$Z2776)&gt;0,$Z2776,IF(COUNTIF(Validation!$S$19:$S$178,$AI2776)=1,INDEX(Validation!$U$19:$U$178,MATCH($AI2776,Validation!$S$19:$S$178,0)),$Z2776))))</f>
        <v/>
      </c>
      <c r="AG2776" s="27" t="str">
        <f aca="false">IF(COUNTA($A2776:$U2776)=0,"",IF($A2776="","No name",IF($F2776="","No date",IF($W2776=0,"Date ilegible",IF(NOT(ISNUMBER($N2776)),"Hours no numéricas",IF($AA2776="NO MATCH","Person no identificada","OK"))))))</f>
        <v/>
      </c>
      <c r="AH2776" s="27" t="str">
        <f aca="false">IF($W2776=0,"No date",IF($W2776&lt;Validation!$B$3,"Before period",IF($W2776&gt;Validation!$C$3,"After period","In period")))</f>
        <v>No date</v>
      </c>
      <c r="AI2776" s="26" t="str">
        <f aca="false">IF($Y2776="","",TRIM(RIGHT(SUBSTITUTE($Y2776," ",REPT(" ",50)),50)))</f>
        <v/>
      </c>
      <c r="AJ2776" s="27" t="str">
        <f aca="false">IF($A2776="","",IF(NOT(ISERROR(MATCH($A2776,Validation!$A$193:$A$217,0))),"Manual mapping",IF(COUNTIF(Validation!$U$19:$U$178,$Z2776)&gt;0,"Direct",IF(COUNTIF(Validation!$S$19:$S$178,$AI2776)=1,"By surname","Unresolved"))))</f>
        <v/>
      </c>
      <c r="AK2776" s="28" t="str">
        <f aca="false">IF($L2776="","",IF(MATCH($L2776,$L$2:$L$3000,0)&lt;&gt;ROW()-1,"",COUNT($AK$1:$AK2775)+1))</f>
        <v/>
      </c>
      <c r="AL2776" s="28" t="str">
        <f aca="false">IF($G2776="","",IF(MATCH($G2776,$G$2:$G$3000,0)&lt;&gt;ROW()-1,"",COUNT($AL$1:$AL2775)+1))</f>
        <v/>
      </c>
      <c r="AM2776" s="28" t="str">
        <f aca="false">IF($H2776="","",IF(MATCH($H2776,$H$2:$H$3000,0)&lt;&gt;ROW()-1,"",COUNT($AM$1:$AM2775)+1))</f>
        <v/>
      </c>
      <c r="AN2776" s="28" t="str">
        <f aca="false">IF($I2776="","",IF(MATCH($I2776,$I$2:$I$3000,0)&lt;&gt;ROW()-1,"",COUNT($AN$1:$AN2775)+1))</f>
        <v/>
      </c>
      <c r="AO2776" s="28" t="str">
        <f aca="false">IF($Q2776="","",IF(MATCH($Q2776,$Q$2:$Q$3000,0)&lt;&gt;ROW()-1,"",COUNT($AO$1:$AO2775)+1))</f>
        <v/>
      </c>
    </row>
    <row r="2777" customFormat="false" ht="12.75" hidden="false" customHeight="true" outlineLevel="0" collapsed="false">
      <c r="W2777" s="24" t="n">
        <f aca="false">IF($F2777="",0,IFERROR(IF(ISNUMBER($F2777),INT($F2777),DATE(VALUE(MID(SUBSTITUTE(LEFT($F2777,FIND(" ",$F2777&amp;" ")-1),"/",REPT(" ",20)),41,20)),VALUE(LEFT(SUBSTITUTE(LEFT($F2777,FIND(" ",$F2777&amp;" ")-1),"/",REPT(" ",20)),20)),VALUE(MID(SUBSTITUTE(LEFT($F2777,FIND(" ",$F2777&amp;" ")-1),"/",REPT(" ",20)),21,20)))),0))</f>
        <v>0</v>
      </c>
      <c r="X2777" s="25" t="str">
        <f aca="false">IF(ISNUMBER($N2777),$N2777*Validation!$B$5,"")</f>
        <v/>
      </c>
      <c r="Y2777" s="26" t="str">
        <f aca="false">IF($A2777="","",SUBSTITUTE(SUBSTITUTE(SUBSTITUTE(SUBSTITUTE(SUBSTITUTE(SUBSTITUTE(SUBSTITUTE(UPPER(TRIM($A2777)),"Á","A"),"É","E"),"Í","I"),"Ó","O"),"Ú","U"),"Ñ","N"),"Ü","U"))</f>
        <v/>
      </c>
      <c r="Z2777" s="26" t="str">
        <f aca="false">IF($Y2777="","",LEFT($Y2777,1)&amp;" "&amp;TRIM(RIGHT(SUBSTITUTE($Y2777," ",REPT(" ",50)),50)))</f>
        <v/>
      </c>
      <c r="AA2777" s="27" t="str">
        <f aca="false">IF($AF2777="","",IF(COUNTIF(Validation!$U$19:$U$178,$AF2777)&gt;0,"OK","NO MATCH"))</f>
        <v/>
      </c>
      <c r="AB2777" s="27" t="str">
        <f aca="false">IF($W2777=0,"",IF(AND($W2777&gt;=Validation!$B$3,$W2777&lt;=Validation!$C$3),"Yes","No"))</f>
        <v/>
      </c>
      <c r="AC2777" s="26" t="str">
        <f aca="false">IF($A2777="","",$AF2777&amp;"|"&amp;TEXT($W2777,"yyyy-mm-dd")&amp;"|"&amp;$J2777&amp;"|"&amp;$N2777)</f>
        <v/>
      </c>
      <c r="AD2777" s="27" t="str">
        <f aca="false">IF($AC2777="","",IF(COUNTIF($AC$2:$AC$3000,$AC2777)&gt;1,"REVIEW","OK"))</f>
        <v/>
      </c>
      <c r="AE2777" s="27" t="str">
        <f aca="false">IF(OR($W2777=0,$O2777=""),"",IF(IFERROR(IF(ISNUMBER($O2777),INT($O2777),DATE(VALUE(MID(SUBSTITUTE(LEFT($O2777,FIND(" ",$O2777&amp;" ")-1),"/",REPT(" ",20)),41,20)),VALUE(LEFT(SUBSTITUTE(LEFT($O2777,FIND(" ",$O2777&amp;" ")-1),"/",REPT(" ",20)),20)),VALUE(MID(SUBSTITUTE(LEFT($O2777,FIND(" ",$O2777&amp;" ")-1),"/",REPT(" ",20)),21,20)))),0)&gt;$W2777,"Late","Same day"))</f>
        <v/>
      </c>
      <c r="AF2777" s="26" t="str">
        <f aca="false">IF($A2777="","",IFERROR(INDEX(Validation!$C$193:$C$217,MATCH($A2777,Validation!$A$193:$A$217,0)),IF(COUNTIF(Validation!$U$19:$U$178,$Z2777)&gt;0,$Z2777,IF(COUNTIF(Validation!$S$19:$S$178,$AI2777)=1,INDEX(Validation!$U$19:$U$178,MATCH($AI2777,Validation!$S$19:$S$178,0)),$Z2777))))</f>
        <v/>
      </c>
      <c r="AG2777" s="27" t="str">
        <f aca="false">IF(COUNTA($A2777:$U2777)=0,"",IF($A2777="","No name",IF($F2777="","No date",IF($W2777=0,"Date ilegible",IF(NOT(ISNUMBER($N2777)),"Hours no numéricas",IF($AA2777="NO MATCH","Person no identificada","OK"))))))</f>
        <v/>
      </c>
      <c r="AH2777" s="27" t="str">
        <f aca="false">IF($W2777=0,"No date",IF($W2777&lt;Validation!$B$3,"Before period",IF($W2777&gt;Validation!$C$3,"After period","In period")))</f>
        <v>No date</v>
      </c>
      <c r="AI2777" s="26" t="str">
        <f aca="false">IF($Y2777="","",TRIM(RIGHT(SUBSTITUTE($Y2777," ",REPT(" ",50)),50)))</f>
        <v/>
      </c>
      <c r="AJ2777" s="27" t="str">
        <f aca="false">IF($A2777="","",IF(NOT(ISERROR(MATCH($A2777,Validation!$A$193:$A$217,0))),"Manual mapping",IF(COUNTIF(Validation!$U$19:$U$178,$Z2777)&gt;0,"Direct",IF(COUNTIF(Validation!$S$19:$S$178,$AI2777)=1,"By surname","Unresolved"))))</f>
        <v/>
      </c>
      <c r="AK2777" s="28" t="str">
        <f aca="false">IF($L2777="","",IF(MATCH($L2777,$L$2:$L$3000,0)&lt;&gt;ROW()-1,"",COUNT($AK$1:$AK2776)+1))</f>
        <v/>
      </c>
      <c r="AL2777" s="28" t="str">
        <f aca="false">IF($G2777="","",IF(MATCH($G2777,$G$2:$G$3000,0)&lt;&gt;ROW()-1,"",COUNT($AL$1:$AL2776)+1))</f>
        <v/>
      </c>
      <c r="AM2777" s="28" t="str">
        <f aca="false">IF($H2777="","",IF(MATCH($H2777,$H$2:$H$3000,0)&lt;&gt;ROW()-1,"",COUNT($AM$1:$AM2776)+1))</f>
        <v/>
      </c>
      <c r="AN2777" s="28" t="str">
        <f aca="false">IF($I2777="","",IF(MATCH($I2777,$I$2:$I$3000,0)&lt;&gt;ROW()-1,"",COUNT($AN$1:$AN2776)+1))</f>
        <v/>
      </c>
      <c r="AO2777" s="28" t="str">
        <f aca="false">IF($Q2777="","",IF(MATCH($Q2777,$Q$2:$Q$3000,0)&lt;&gt;ROW()-1,"",COUNT($AO$1:$AO2776)+1))</f>
        <v/>
      </c>
    </row>
    <row r="2778" customFormat="false" ht="12.75" hidden="false" customHeight="true" outlineLevel="0" collapsed="false">
      <c r="W2778" s="24" t="n">
        <f aca="false">IF($F2778="",0,IFERROR(IF(ISNUMBER($F2778),INT($F2778),DATE(VALUE(MID(SUBSTITUTE(LEFT($F2778,FIND(" ",$F2778&amp;" ")-1),"/",REPT(" ",20)),41,20)),VALUE(LEFT(SUBSTITUTE(LEFT($F2778,FIND(" ",$F2778&amp;" ")-1),"/",REPT(" ",20)),20)),VALUE(MID(SUBSTITUTE(LEFT($F2778,FIND(" ",$F2778&amp;" ")-1),"/",REPT(" ",20)),21,20)))),0))</f>
        <v>0</v>
      </c>
      <c r="X2778" s="25" t="str">
        <f aca="false">IF(ISNUMBER($N2778),$N2778*Validation!$B$5,"")</f>
        <v/>
      </c>
      <c r="Y2778" s="26" t="str">
        <f aca="false">IF($A2778="","",SUBSTITUTE(SUBSTITUTE(SUBSTITUTE(SUBSTITUTE(SUBSTITUTE(SUBSTITUTE(SUBSTITUTE(UPPER(TRIM($A2778)),"Á","A"),"É","E"),"Í","I"),"Ó","O"),"Ú","U"),"Ñ","N"),"Ü","U"))</f>
        <v/>
      </c>
      <c r="Z2778" s="26" t="str">
        <f aca="false">IF($Y2778="","",LEFT($Y2778,1)&amp;" "&amp;TRIM(RIGHT(SUBSTITUTE($Y2778," ",REPT(" ",50)),50)))</f>
        <v/>
      </c>
      <c r="AA2778" s="27" t="str">
        <f aca="false">IF($AF2778="","",IF(COUNTIF(Validation!$U$19:$U$178,$AF2778)&gt;0,"OK","NO MATCH"))</f>
        <v/>
      </c>
      <c r="AB2778" s="27" t="str">
        <f aca="false">IF($W2778=0,"",IF(AND($W2778&gt;=Validation!$B$3,$W2778&lt;=Validation!$C$3),"Yes","No"))</f>
        <v/>
      </c>
      <c r="AC2778" s="26" t="str">
        <f aca="false">IF($A2778="","",$AF2778&amp;"|"&amp;TEXT($W2778,"yyyy-mm-dd")&amp;"|"&amp;$J2778&amp;"|"&amp;$N2778)</f>
        <v/>
      </c>
      <c r="AD2778" s="27" t="str">
        <f aca="false">IF($AC2778="","",IF(COUNTIF($AC$2:$AC$3000,$AC2778)&gt;1,"REVIEW","OK"))</f>
        <v/>
      </c>
      <c r="AE2778" s="27" t="str">
        <f aca="false">IF(OR($W2778=0,$O2778=""),"",IF(IFERROR(IF(ISNUMBER($O2778),INT($O2778),DATE(VALUE(MID(SUBSTITUTE(LEFT($O2778,FIND(" ",$O2778&amp;" ")-1),"/",REPT(" ",20)),41,20)),VALUE(LEFT(SUBSTITUTE(LEFT($O2778,FIND(" ",$O2778&amp;" ")-1),"/",REPT(" ",20)),20)),VALUE(MID(SUBSTITUTE(LEFT($O2778,FIND(" ",$O2778&amp;" ")-1),"/",REPT(" ",20)),21,20)))),0)&gt;$W2778,"Late","Same day"))</f>
        <v/>
      </c>
      <c r="AF2778" s="26" t="str">
        <f aca="false">IF($A2778="","",IFERROR(INDEX(Validation!$C$193:$C$217,MATCH($A2778,Validation!$A$193:$A$217,0)),IF(COUNTIF(Validation!$U$19:$U$178,$Z2778)&gt;0,$Z2778,IF(COUNTIF(Validation!$S$19:$S$178,$AI2778)=1,INDEX(Validation!$U$19:$U$178,MATCH($AI2778,Validation!$S$19:$S$178,0)),$Z2778))))</f>
        <v/>
      </c>
      <c r="AG2778" s="27" t="str">
        <f aca="false">IF(COUNTA($A2778:$U2778)=0,"",IF($A2778="","No name",IF($F2778="","No date",IF($W2778=0,"Date ilegible",IF(NOT(ISNUMBER($N2778)),"Hours no numéricas",IF($AA2778="NO MATCH","Person no identificada","OK"))))))</f>
        <v/>
      </c>
      <c r="AH2778" s="27" t="str">
        <f aca="false">IF($W2778=0,"No date",IF($W2778&lt;Validation!$B$3,"Before period",IF($W2778&gt;Validation!$C$3,"After period","In period")))</f>
        <v>No date</v>
      </c>
      <c r="AI2778" s="26" t="str">
        <f aca="false">IF($Y2778="","",TRIM(RIGHT(SUBSTITUTE($Y2778," ",REPT(" ",50)),50)))</f>
        <v/>
      </c>
      <c r="AJ2778" s="27" t="str">
        <f aca="false">IF($A2778="","",IF(NOT(ISERROR(MATCH($A2778,Validation!$A$193:$A$217,0))),"Manual mapping",IF(COUNTIF(Validation!$U$19:$U$178,$Z2778)&gt;0,"Direct",IF(COUNTIF(Validation!$S$19:$S$178,$AI2778)=1,"By surname","Unresolved"))))</f>
        <v/>
      </c>
      <c r="AK2778" s="28" t="str">
        <f aca="false">IF($L2778="","",IF(MATCH($L2778,$L$2:$L$3000,0)&lt;&gt;ROW()-1,"",COUNT($AK$1:$AK2777)+1))</f>
        <v/>
      </c>
      <c r="AL2778" s="28" t="str">
        <f aca="false">IF($G2778="","",IF(MATCH($G2778,$G$2:$G$3000,0)&lt;&gt;ROW()-1,"",COUNT($AL$1:$AL2777)+1))</f>
        <v/>
      </c>
      <c r="AM2778" s="28" t="str">
        <f aca="false">IF($H2778="","",IF(MATCH($H2778,$H$2:$H$3000,0)&lt;&gt;ROW()-1,"",COUNT($AM$1:$AM2777)+1))</f>
        <v/>
      </c>
      <c r="AN2778" s="28" t="str">
        <f aca="false">IF($I2778="","",IF(MATCH($I2778,$I$2:$I$3000,0)&lt;&gt;ROW()-1,"",COUNT($AN$1:$AN2777)+1))</f>
        <v/>
      </c>
      <c r="AO2778" s="28" t="str">
        <f aca="false">IF($Q2778="","",IF(MATCH($Q2778,$Q$2:$Q$3000,0)&lt;&gt;ROW()-1,"",COUNT($AO$1:$AO2777)+1))</f>
        <v/>
      </c>
    </row>
    <row r="2779" customFormat="false" ht="12.75" hidden="false" customHeight="true" outlineLevel="0" collapsed="false">
      <c r="W2779" s="24" t="n">
        <f aca="false">IF($F2779="",0,IFERROR(IF(ISNUMBER($F2779),INT($F2779),DATE(VALUE(MID(SUBSTITUTE(LEFT($F2779,FIND(" ",$F2779&amp;" ")-1),"/",REPT(" ",20)),41,20)),VALUE(LEFT(SUBSTITUTE(LEFT($F2779,FIND(" ",$F2779&amp;" ")-1),"/",REPT(" ",20)),20)),VALUE(MID(SUBSTITUTE(LEFT($F2779,FIND(" ",$F2779&amp;" ")-1),"/",REPT(" ",20)),21,20)))),0))</f>
        <v>0</v>
      </c>
      <c r="X2779" s="25" t="str">
        <f aca="false">IF(ISNUMBER($N2779),$N2779*Validation!$B$5,"")</f>
        <v/>
      </c>
      <c r="Y2779" s="26" t="str">
        <f aca="false">IF($A2779="","",SUBSTITUTE(SUBSTITUTE(SUBSTITUTE(SUBSTITUTE(SUBSTITUTE(SUBSTITUTE(SUBSTITUTE(UPPER(TRIM($A2779)),"Á","A"),"É","E"),"Í","I"),"Ó","O"),"Ú","U"),"Ñ","N"),"Ü","U"))</f>
        <v/>
      </c>
      <c r="Z2779" s="26" t="str">
        <f aca="false">IF($Y2779="","",LEFT($Y2779,1)&amp;" "&amp;TRIM(RIGHT(SUBSTITUTE($Y2779," ",REPT(" ",50)),50)))</f>
        <v/>
      </c>
      <c r="AA2779" s="27" t="str">
        <f aca="false">IF($AF2779="","",IF(COUNTIF(Validation!$U$19:$U$178,$AF2779)&gt;0,"OK","NO MATCH"))</f>
        <v/>
      </c>
      <c r="AB2779" s="27" t="str">
        <f aca="false">IF($W2779=0,"",IF(AND($W2779&gt;=Validation!$B$3,$W2779&lt;=Validation!$C$3),"Yes","No"))</f>
        <v/>
      </c>
      <c r="AC2779" s="26" t="str">
        <f aca="false">IF($A2779="","",$AF2779&amp;"|"&amp;TEXT($W2779,"yyyy-mm-dd")&amp;"|"&amp;$J2779&amp;"|"&amp;$N2779)</f>
        <v/>
      </c>
      <c r="AD2779" s="27" t="str">
        <f aca="false">IF($AC2779="","",IF(COUNTIF($AC$2:$AC$3000,$AC2779)&gt;1,"REVIEW","OK"))</f>
        <v/>
      </c>
      <c r="AE2779" s="27" t="str">
        <f aca="false">IF(OR($W2779=0,$O2779=""),"",IF(IFERROR(IF(ISNUMBER($O2779),INT($O2779),DATE(VALUE(MID(SUBSTITUTE(LEFT($O2779,FIND(" ",$O2779&amp;" ")-1),"/",REPT(" ",20)),41,20)),VALUE(LEFT(SUBSTITUTE(LEFT($O2779,FIND(" ",$O2779&amp;" ")-1),"/",REPT(" ",20)),20)),VALUE(MID(SUBSTITUTE(LEFT($O2779,FIND(" ",$O2779&amp;" ")-1),"/",REPT(" ",20)),21,20)))),0)&gt;$W2779,"Late","Same day"))</f>
        <v/>
      </c>
      <c r="AF2779" s="26" t="str">
        <f aca="false">IF($A2779="","",IFERROR(INDEX(Validation!$C$193:$C$217,MATCH($A2779,Validation!$A$193:$A$217,0)),IF(COUNTIF(Validation!$U$19:$U$178,$Z2779)&gt;0,$Z2779,IF(COUNTIF(Validation!$S$19:$S$178,$AI2779)=1,INDEX(Validation!$U$19:$U$178,MATCH($AI2779,Validation!$S$19:$S$178,0)),$Z2779))))</f>
        <v/>
      </c>
      <c r="AG2779" s="27" t="str">
        <f aca="false">IF(COUNTA($A2779:$U2779)=0,"",IF($A2779="","No name",IF($F2779="","No date",IF($W2779=0,"Date ilegible",IF(NOT(ISNUMBER($N2779)),"Hours no numéricas",IF($AA2779="NO MATCH","Person no identificada","OK"))))))</f>
        <v/>
      </c>
      <c r="AH2779" s="27" t="str">
        <f aca="false">IF($W2779=0,"No date",IF($W2779&lt;Validation!$B$3,"Before period",IF($W2779&gt;Validation!$C$3,"After period","In period")))</f>
        <v>No date</v>
      </c>
      <c r="AI2779" s="26" t="str">
        <f aca="false">IF($Y2779="","",TRIM(RIGHT(SUBSTITUTE($Y2779," ",REPT(" ",50)),50)))</f>
        <v/>
      </c>
      <c r="AJ2779" s="27" t="str">
        <f aca="false">IF($A2779="","",IF(NOT(ISERROR(MATCH($A2779,Validation!$A$193:$A$217,0))),"Manual mapping",IF(COUNTIF(Validation!$U$19:$U$178,$Z2779)&gt;0,"Direct",IF(COUNTIF(Validation!$S$19:$S$178,$AI2779)=1,"By surname","Unresolved"))))</f>
        <v/>
      </c>
      <c r="AK2779" s="28" t="str">
        <f aca="false">IF($L2779="","",IF(MATCH($L2779,$L$2:$L$3000,0)&lt;&gt;ROW()-1,"",COUNT($AK$1:$AK2778)+1))</f>
        <v/>
      </c>
      <c r="AL2779" s="28" t="str">
        <f aca="false">IF($G2779="","",IF(MATCH($G2779,$G$2:$G$3000,0)&lt;&gt;ROW()-1,"",COUNT($AL$1:$AL2778)+1))</f>
        <v/>
      </c>
      <c r="AM2779" s="28" t="str">
        <f aca="false">IF($H2779="","",IF(MATCH($H2779,$H$2:$H$3000,0)&lt;&gt;ROW()-1,"",COUNT($AM$1:$AM2778)+1))</f>
        <v/>
      </c>
      <c r="AN2779" s="28" t="str">
        <f aca="false">IF($I2779="","",IF(MATCH($I2779,$I$2:$I$3000,0)&lt;&gt;ROW()-1,"",COUNT($AN$1:$AN2778)+1))</f>
        <v/>
      </c>
      <c r="AO2779" s="28" t="str">
        <f aca="false">IF($Q2779="","",IF(MATCH($Q2779,$Q$2:$Q$3000,0)&lt;&gt;ROW()-1,"",COUNT($AO$1:$AO2778)+1))</f>
        <v/>
      </c>
    </row>
    <row r="2780" customFormat="false" ht="12.75" hidden="false" customHeight="true" outlineLevel="0" collapsed="false">
      <c r="W2780" s="24" t="n">
        <f aca="false">IF($F2780="",0,IFERROR(IF(ISNUMBER($F2780),INT($F2780),DATE(VALUE(MID(SUBSTITUTE(LEFT($F2780,FIND(" ",$F2780&amp;" ")-1),"/",REPT(" ",20)),41,20)),VALUE(LEFT(SUBSTITUTE(LEFT($F2780,FIND(" ",$F2780&amp;" ")-1),"/",REPT(" ",20)),20)),VALUE(MID(SUBSTITUTE(LEFT($F2780,FIND(" ",$F2780&amp;" ")-1),"/",REPT(" ",20)),21,20)))),0))</f>
        <v>0</v>
      </c>
      <c r="X2780" s="25" t="str">
        <f aca="false">IF(ISNUMBER($N2780),$N2780*Validation!$B$5,"")</f>
        <v/>
      </c>
      <c r="Y2780" s="26" t="str">
        <f aca="false">IF($A2780="","",SUBSTITUTE(SUBSTITUTE(SUBSTITUTE(SUBSTITUTE(SUBSTITUTE(SUBSTITUTE(SUBSTITUTE(UPPER(TRIM($A2780)),"Á","A"),"É","E"),"Í","I"),"Ó","O"),"Ú","U"),"Ñ","N"),"Ü","U"))</f>
        <v/>
      </c>
      <c r="Z2780" s="26" t="str">
        <f aca="false">IF($Y2780="","",LEFT($Y2780,1)&amp;" "&amp;TRIM(RIGHT(SUBSTITUTE($Y2780," ",REPT(" ",50)),50)))</f>
        <v/>
      </c>
      <c r="AA2780" s="27" t="str">
        <f aca="false">IF($AF2780="","",IF(COUNTIF(Validation!$U$19:$U$178,$AF2780)&gt;0,"OK","NO MATCH"))</f>
        <v/>
      </c>
      <c r="AB2780" s="27" t="str">
        <f aca="false">IF($W2780=0,"",IF(AND($W2780&gt;=Validation!$B$3,$W2780&lt;=Validation!$C$3),"Yes","No"))</f>
        <v/>
      </c>
      <c r="AC2780" s="26" t="str">
        <f aca="false">IF($A2780="","",$AF2780&amp;"|"&amp;TEXT($W2780,"yyyy-mm-dd")&amp;"|"&amp;$J2780&amp;"|"&amp;$N2780)</f>
        <v/>
      </c>
      <c r="AD2780" s="27" t="str">
        <f aca="false">IF($AC2780="","",IF(COUNTIF($AC$2:$AC$3000,$AC2780)&gt;1,"REVIEW","OK"))</f>
        <v/>
      </c>
      <c r="AE2780" s="27" t="str">
        <f aca="false">IF(OR($W2780=0,$O2780=""),"",IF(IFERROR(IF(ISNUMBER($O2780),INT($O2780),DATE(VALUE(MID(SUBSTITUTE(LEFT($O2780,FIND(" ",$O2780&amp;" ")-1),"/",REPT(" ",20)),41,20)),VALUE(LEFT(SUBSTITUTE(LEFT($O2780,FIND(" ",$O2780&amp;" ")-1),"/",REPT(" ",20)),20)),VALUE(MID(SUBSTITUTE(LEFT($O2780,FIND(" ",$O2780&amp;" ")-1),"/",REPT(" ",20)),21,20)))),0)&gt;$W2780,"Late","Same day"))</f>
        <v/>
      </c>
      <c r="AF2780" s="26" t="str">
        <f aca="false">IF($A2780="","",IFERROR(INDEX(Validation!$C$193:$C$217,MATCH($A2780,Validation!$A$193:$A$217,0)),IF(COUNTIF(Validation!$U$19:$U$178,$Z2780)&gt;0,$Z2780,IF(COUNTIF(Validation!$S$19:$S$178,$AI2780)=1,INDEX(Validation!$U$19:$U$178,MATCH($AI2780,Validation!$S$19:$S$178,0)),$Z2780))))</f>
        <v/>
      </c>
      <c r="AG2780" s="27" t="str">
        <f aca="false">IF(COUNTA($A2780:$U2780)=0,"",IF($A2780="","No name",IF($F2780="","No date",IF($W2780=0,"Date ilegible",IF(NOT(ISNUMBER($N2780)),"Hours no numéricas",IF($AA2780="NO MATCH","Person no identificada","OK"))))))</f>
        <v/>
      </c>
      <c r="AH2780" s="27" t="str">
        <f aca="false">IF($W2780=0,"No date",IF($W2780&lt;Validation!$B$3,"Before period",IF($W2780&gt;Validation!$C$3,"After period","In period")))</f>
        <v>No date</v>
      </c>
      <c r="AI2780" s="26" t="str">
        <f aca="false">IF($Y2780="","",TRIM(RIGHT(SUBSTITUTE($Y2780," ",REPT(" ",50)),50)))</f>
        <v/>
      </c>
      <c r="AJ2780" s="27" t="str">
        <f aca="false">IF($A2780="","",IF(NOT(ISERROR(MATCH($A2780,Validation!$A$193:$A$217,0))),"Manual mapping",IF(COUNTIF(Validation!$U$19:$U$178,$Z2780)&gt;0,"Direct",IF(COUNTIF(Validation!$S$19:$S$178,$AI2780)=1,"By surname","Unresolved"))))</f>
        <v/>
      </c>
      <c r="AK2780" s="28" t="str">
        <f aca="false">IF($L2780="","",IF(MATCH($L2780,$L$2:$L$3000,0)&lt;&gt;ROW()-1,"",COUNT($AK$1:$AK2779)+1))</f>
        <v/>
      </c>
      <c r="AL2780" s="28" t="str">
        <f aca="false">IF($G2780="","",IF(MATCH($G2780,$G$2:$G$3000,0)&lt;&gt;ROW()-1,"",COUNT($AL$1:$AL2779)+1))</f>
        <v/>
      </c>
      <c r="AM2780" s="28" t="str">
        <f aca="false">IF($H2780="","",IF(MATCH($H2780,$H$2:$H$3000,0)&lt;&gt;ROW()-1,"",COUNT($AM$1:$AM2779)+1))</f>
        <v/>
      </c>
      <c r="AN2780" s="28" t="str">
        <f aca="false">IF($I2780="","",IF(MATCH($I2780,$I$2:$I$3000,0)&lt;&gt;ROW()-1,"",COUNT($AN$1:$AN2779)+1))</f>
        <v/>
      </c>
      <c r="AO2780" s="28" t="str">
        <f aca="false">IF($Q2780="","",IF(MATCH($Q2780,$Q$2:$Q$3000,0)&lt;&gt;ROW()-1,"",COUNT($AO$1:$AO2779)+1))</f>
        <v/>
      </c>
    </row>
    <row r="2781" customFormat="false" ht="12.75" hidden="false" customHeight="true" outlineLevel="0" collapsed="false">
      <c r="W2781" s="24" t="n">
        <f aca="false">IF($F2781="",0,IFERROR(IF(ISNUMBER($F2781),INT($F2781),DATE(VALUE(MID(SUBSTITUTE(LEFT($F2781,FIND(" ",$F2781&amp;" ")-1),"/",REPT(" ",20)),41,20)),VALUE(LEFT(SUBSTITUTE(LEFT($F2781,FIND(" ",$F2781&amp;" ")-1),"/",REPT(" ",20)),20)),VALUE(MID(SUBSTITUTE(LEFT($F2781,FIND(" ",$F2781&amp;" ")-1),"/",REPT(" ",20)),21,20)))),0))</f>
        <v>0</v>
      </c>
      <c r="X2781" s="25" t="str">
        <f aca="false">IF(ISNUMBER($N2781),$N2781*Validation!$B$5,"")</f>
        <v/>
      </c>
      <c r="Y2781" s="26" t="str">
        <f aca="false">IF($A2781="","",SUBSTITUTE(SUBSTITUTE(SUBSTITUTE(SUBSTITUTE(SUBSTITUTE(SUBSTITUTE(SUBSTITUTE(UPPER(TRIM($A2781)),"Á","A"),"É","E"),"Í","I"),"Ó","O"),"Ú","U"),"Ñ","N"),"Ü","U"))</f>
        <v/>
      </c>
      <c r="Z2781" s="26" t="str">
        <f aca="false">IF($Y2781="","",LEFT($Y2781,1)&amp;" "&amp;TRIM(RIGHT(SUBSTITUTE($Y2781," ",REPT(" ",50)),50)))</f>
        <v/>
      </c>
      <c r="AA2781" s="27" t="str">
        <f aca="false">IF($AF2781="","",IF(COUNTIF(Validation!$U$19:$U$178,$AF2781)&gt;0,"OK","NO MATCH"))</f>
        <v/>
      </c>
      <c r="AB2781" s="27" t="str">
        <f aca="false">IF($W2781=0,"",IF(AND($W2781&gt;=Validation!$B$3,$W2781&lt;=Validation!$C$3),"Yes","No"))</f>
        <v/>
      </c>
      <c r="AC2781" s="26" t="str">
        <f aca="false">IF($A2781="","",$AF2781&amp;"|"&amp;TEXT($W2781,"yyyy-mm-dd")&amp;"|"&amp;$J2781&amp;"|"&amp;$N2781)</f>
        <v/>
      </c>
      <c r="AD2781" s="27" t="str">
        <f aca="false">IF($AC2781="","",IF(COUNTIF($AC$2:$AC$3000,$AC2781)&gt;1,"REVIEW","OK"))</f>
        <v/>
      </c>
      <c r="AE2781" s="27" t="str">
        <f aca="false">IF(OR($W2781=0,$O2781=""),"",IF(IFERROR(IF(ISNUMBER($O2781),INT($O2781),DATE(VALUE(MID(SUBSTITUTE(LEFT($O2781,FIND(" ",$O2781&amp;" ")-1),"/",REPT(" ",20)),41,20)),VALUE(LEFT(SUBSTITUTE(LEFT($O2781,FIND(" ",$O2781&amp;" ")-1),"/",REPT(" ",20)),20)),VALUE(MID(SUBSTITUTE(LEFT($O2781,FIND(" ",$O2781&amp;" ")-1),"/",REPT(" ",20)),21,20)))),0)&gt;$W2781,"Late","Same day"))</f>
        <v/>
      </c>
      <c r="AF2781" s="26" t="str">
        <f aca="false">IF($A2781="","",IFERROR(INDEX(Validation!$C$193:$C$217,MATCH($A2781,Validation!$A$193:$A$217,0)),IF(COUNTIF(Validation!$U$19:$U$178,$Z2781)&gt;0,$Z2781,IF(COUNTIF(Validation!$S$19:$S$178,$AI2781)=1,INDEX(Validation!$U$19:$U$178,MATCH($AI2781,Validation!$S$19:$S$178,0)),$Z2781))))</f>
        <v/>
      </c>
      <c r="AG2781" s="27" t="str">
        <f aca="false">IF(COUNTA($A2781:$U2781)=0,"",IF($A2781="","No name",IF($F2781="","No date",IF($W2781=0,"Date ilegible",IF(NOT(ISNUMBER($N2781)),"Hours no numéricas",IF($AA2781="NO MATCH","Person no identificada","OK"))))))</f>
        <v/>
      </c>
      <c r="AH2781" s="27" t="str">
        <f aca="false">IF($W2781=0,"No date",IF($W2781&lt;Validation!$B$3,"Before period",IF($W2781&gt;Validation!$C$3,"After period","In period")))</f>
        <v>No date</v>
      </c>
      <c r="AI2781" s="26" t="str">
        <f aca="false">IF($Y2781="","",TRIM(RIGHT(SUBSTITUTE($Y2781," ",REPT(" ",50)),50)))</f>
        <v/>
      </c>
      <c r="AJ2781" s="27" t="str">
        <f aca="false">IF($A2781="","",IF(NOT(ISERROR(MATCH($A2781,Validation!$A$193:$A$217,0))),"Manual mapping",IF(COUNTIF(Validation!$U$19:$U$178,$Z2781)&gt;0,"Direct",IF(COUNTIF(Validation!$S$19:$S$178,$AI2781)=1,"By surname","Unresolved"))))</f>
        <v/>
      </c>
      <c r="AK2781" s="28" t="str">
        <f aca="false">IF($L2781="","",IF(MATCH($L2781,$L$2:$L$3000,0)&lt;&gt;ROW()-1,"",COUNT($AK$1:$AK2780)+1))</f>
        <v/>
      </c>
      <c r="AL2781" s="28" t="str">
        <f aca="false">IF($G2781="","",IF(MATCH($G2781,$G$2:$G$3000,0)&lt;&gt;ROW()-1,"",COUNT($AL$1:$AL2780)+1))</f>
        <v/>
      </c>
      <c r="AM2781" s="28" t="str">
        <f aca="false">IF($H2781="","",IF(MATCH($H2781,$H$2:$H$3000,0)&lt;&gt;ROW()-1,"",COUNT($AM$1:$AM2780)+1))</f>
        <v/>
      </c>
      <c r="AN2781" s="28" t="str">
        <f aca="false">IF($I2781="","",IF(MATCH($I2781,$I$2:$I$3000,0)&lt;&gt;ROW()-1,"",COUNT($AN$1:$AN2780)+1))</f>
        <v/>
      </c>
      <c r="AO2781" s="28" t="str">
        <f aca="false">IF($Q2781="","",IF(MATCH($Q2781,$Q$2:$Q$3000,0)&lt;&gt;ROW()-1,"",COUNT($AO$1:$AO2780)+1))</f>
        <v/>
      </c>
    </row>
    <row r="2782" customFormat="false" ht="12.75" hidden="false" customHeight="true" outlineLevel="0" collapsed="false">
      <c r="W2782" s="24" t="n">
        <f aca="false">IF($F2782="",0,IFERROR(IF(ISNUMBER($F2782),INT($F2782),DATE(VALUE(MID(SUBSTITUTE(LEFT($F2782,FIND(" ",$F2782&amp;" ")-1),"/",REPT(" ",20)),41,20)),VALUE(LEFT(SUBSTITUTE(LEFT($F2782,FIND(" ",$F2782&amp;" ")-1),"/",REPT(" ",20)),20)),VALUE(MID(SUBSTITUTE(LEFT($F2782,FIND(" ",$F2782&amp;" ")-1),"/",REPT(" ",20)),21,20)))),0))</f>
        <v>0</v>
      </c>
      <c r="X2782" s="25" t="str">
        <f aca="false">IF(ISNUMBER($N2782),$N2782*Validation!$B$5,"")</f>
        <v/>
      </c>
      <c r="Y2782" s="26" t="str">
        <f aca="false">IF($A2782="","",SUBSTITUTE(SUBSTITUTE(SUBSTITUTE(SUBSTITUTE(SUBSTITUTE(SUBSTITUTE(SUBSTITUTE(UPPER(TRIM($A2782)),"Á","A"),"É","E"),"Í","I"),"Ó","O"),"Ú","U"),"Ñ","N"),"Ü","U"))</f>
        <v/>
      </c>
      <c r="Z2782" s="26" t="str">
        <f aca="false">IF($Y2782="","",LEFT($Y2782,1)&amp;" "&amp;TRIM(RIGHT(SUBSTITUTE($Y2782," ",REPT(" ",50)),50)))</f>
        <v/>
      </c>
      <c r="AA2782" s="27" t="str">
        <f aca="false">IF($AF2782="","",IF(COUNTIF(Validation!$U$19:$U$178,$AF2782)&gt;0,"OK","NO MATCH"))</f>
        <v/>
      </c>
      <c r="AB2782" s="27" t="str">
        <f aca="false">IF($W2782=0,"",IF(AND($W2782&gt;=Validation!$B$3,$W2782&lt;=Validation!$C$3),"Yes","No"))</f>
        <v/>
      </c>
      <c r="AC2782" s="26" t="str">
        <f aca="false">IF($A2782="","",$AF2782&amp;"|"&amp;TEXT($W2782,"yyyy-mm-dd")&amp;"|"&amp;$J2782&amp;"|"&amp;$N2782)</f>
        <v/>
      </c>
      <c r="AD2782" s="27" t="str">
        <f aca="false">IF($AC2782="","",IF(COUNTIF($AC$2:$AC$3000,$AC2782)&gt;1,"REVIEW","OK"))</f>
        <v/>
      </c>
      <c r="AE2782" s="27" t="str">
        <f aca="false">IF(OR($W2782=0,$O2782=""),"",IF(IFERROR(IF(ISNUMBER($O2782),INT($O2782),DATE(VALUE(MID(SUBSTITUTE(LEFT($O2782,FIND(" ",$O2782&amp;" ")-1),"/",REPT(" ",20)),41,20)),VALUE(LEFT(SUBSTITUTE(LEFT($O2782,FIND(" ",$O2782&amp;" ")-1),"/",REPT(" ",20)),20)),VALUE(MID(SUBSTITUTE(LEFT($O2782,FIND(" ",$O2782&amp;" ")-1),"/",REPT(" ",20)),21,20)))),0)&gt;$W2782,"Late","Same day"))</f>
        <v/>
      </c>
      <c r="AF2782" s="26" t="str">
        <f aca="false">IF($A2782="","",IFERROR(INDEX(Validation!$C$193:$C$217,MATCH($A2782,Validation!$A$193:$A$217,0)),IF(COUNTIF(Validation!$U$19:$U$178,$Z2782)&gt;0,$Z2782,IF(COUNTIF(Validation!$S$19:$S$178,$AI2782)=1,INDEX(Validation!$U$19:$U$178,MATCH($AI2782,Validation!$S$19:$S$178,0)),$Z2782))))</f>
        <v/>
      </c>
      <c r="AG2782" s="27" t="str">
        <f aca="false">IF(COUNTA($A2782:$U2782)=0,"",IF($A2782="","No name",IF($F2782="","No date",IF($W2782=0,"Date ilegible",IF(NOT(ISNUMBER($N2782)),"Hours no numéricas",IF($AA2782="NO MATCH","Person no identificada","OK"))))))</f>
        <v/>
      </c>
      <c r="AH2782" s="27" t="str">
        <f aca="false">IF($W2782=0,"No date",IF($W2782&lt;Validation!$B$3,"Before period",IF($W2782&gt;Validation!$C$3,"After period","In period")))</f>
        <v>No date</v>
      </c>
      <c r="AI2782" s="26" t="str">
        <f aca="false">IF($Y2782="","",TRIM(RIGHT(SUBSTITUTE($Y2782," ",REPT(" ",50)),50)))</f>
        <v/>
      </c>
      <c r="AJ2782" s="27" t="str">
        <f aca="false">IF($A2782="","",IF(NOT(ISERROR(MATCH($A2782,Validation!$A$193:$A$217,0))),"Manual mapping",IF(COUNTIF(Validation!$U$19:$U$178,$Z2782)&gt;0,"Direct",IF(COUNTIF(Validation!$S$19:$S$178,$AI2782)=1,"By surname","Unresolved"))))</f>
        <v/>
      </c>
      <c r="AK2782" s="28" t="str">
        <f aca="false">IF($L2782="","",IF(MATCH($L2782,$L$2:$L$3000,0)&lt;&gt;ROW()-1,"",COUNT($AK$1:$AK2781)+1))</f>
        <v/>
      </c>
      <c r="AL2782" s="28" t="str">
        <f aca="false">IF($G2782="","",IF(MATCH($G2782,$G$2:$G$3000,0)&lt;&gt;ROW()-1,"",COUNT($AL$1:$AL2781)+1))</f>
        <v/>
      </c>
      <c r="AM2782" s="28" t="str">
        <f aca="false">IF($H2782="","",IF(MATCH($H2782,$H$2:$H$3000,0)&lt;&gt;ROW()-1,"",COUNT($AM$1:$AM2781)+1))</f>
        <v/>
      </c>
      <c r="AN2782" s="28" t="str">
        <f aca="false">IF($I2782="","",IF(MATCH($I2782,$I$2:$I$3000,0)&lt;&gt;ROW()-1,"",COUNT($AN$1:$AN2781)+1))</f>
        <v/>
      </c>
      <c r="AO2782" s="28" t="str">
        <f aca="false">IF($Q2782="","",IF(MATCH($Q2782,$Q$2:$Q$3000,0)&lt;&gt;ROW()-1,"",COUNT($AO$1:$AO2781)+1))</f>
        <v/>
      </c>
    </row>
    <row r="2783" customFormat="false" ht="12.75" hidden="false" customHeight="true" outlineLevel="0" collapsed="false">
      <c r="W2783" s="24" t="n">
        <f aca="false">IF($F2783="",0,IFERROR(IF(ISNUMBER($F2783),INT($F2783),DATE(VALUE(MID(SUBSTITUTE(LEFT($F2783,FIND(" ",$F2783&amp;" ")-1),"/",REPT(" ",20)),41,20)),VALUE(LEFT(SUBSTITUTE(LEFT($F2783,FIND(" ",$F2783&amp;" ")-1),"/",REPT(" ",20)),20)),VALUE(MID(SUBSTITUTE(LEFT($F2783,FIND(" ",$F2783&amp;" ")-1),"/",REPT(" ",20)),21,20)))),0))</f>
        <v>0</v>
      </c>
      <c r="X2783" s="25" t="str">
        <f aca="false">IF(ISNUMBER($N2783),$N2783*Validation!$B$5,"")</f>
        <v/>
      </c>
      <c r="Y2783" s="26" t="str">
        <f aca="false">IF($A2783="","",SUBSTITUTE(SUBSTITUTE(SUBSTITUTE(SUBSTITUTE(SUBSTITUTE(SUBSTITUTE(SUBSTITUTE(UPPER(TRIM($A2783)),"Á","A"),"É","E"),"Í","I"),"Ó","O"),"Ú","U"),"Ñ","N"),"Ü","U"))</f>
        <v/>
      </c>
      <c r="Z2783" s="26" t="str">
        <f aca="false">IF($Y2783="","",LEFT($Y2783,1)&amp;" "&amp;TRIM(RIGHT(SUBSTITUTE($Y2783," ",REPT(" ",50)),50)))</f>
        <v/>
      </c>
      <c r="AA2783" s="27" t="str">
        <f aca="false">IF($AF2783="","",IF(COUNTIF(Validation!$U$19:$U$178,$AF2783)&gt;0,"OK","NO MATCH"))</f>
        <v/>
      </c>
      <c r="AB2783" s="27" t="str">
        <f aca="false">IF($W2783=0,"",IF(AND($W2783&gt;=Validation!$B$3,$W2783&lt;=Validation!$C$3),"Yes","No"))</f>
        <v/>
      </c>
      <c r="AC2783" s="26" t="str">
        <f aca="false">IF($A2783="","",$AF2783&amp;"|"&amp;TEXT($W2783,"yyyy-mm-dd")&amp;"|"&amp;$J2783&amp;"|"&amp;$N2783)</f>
        <v/>
      </c>
      <c r="AD2783" s="27" t="str">
        <f aca="false">IF($AC2783="","",IF(COUNTIF($AC$2:$AC$3000,$AC2783)&gt;1,"REVIEW","OK"))</f>
        <v/>
      </c>
      <c r="AE2783" s="27" t="str">
        <f aca="false">IF(OR($W2783=0,$O2783=""),"",IF(IFERROR(IF(ISNUMBER($O2783),INT($O2783),DATE(VALUE(MID(SUBSTITUTE(LEFT($O2783,FIND(" ",$O2783&amp;" ")-1),"/",REPT(" ",20)),41,20)),VALUE(LEFT(SUBSTITUTE(LEFT($O2783,FIND(" ",$O2783&amp;" ")-1),"/",REPT(" ",20)),20)),VALUE(MID(SUBSTITUTE(LEFT($O2783,FIND(" ",$O2783&amp;" ")-1),"/",REPT(" ",20)),21,20)))),0)&gt;$W2783,"Late","Same day"))</f>
        <v/>
      </c>
      <c r="AF2783" s="26" t="str">
        <f aca="false">IF($A2783="","",IFERROR(INDEX(Validation!$C$193:$C$217,MATCH($A2783,Validation!$A$193:$A$217,0)),IF(COUNTIF(Validation!$U$19:$U$178,$Z2783)&gt;0,$Z2783,IF(COUNTIF(Validation!$S$19:$S$178,$AI2783)=1,INDEX(Validation!$U$19:$U$178,MATCH($AI2783,Validation!$S$19:$S$178,0)),$Z2783))))</f>
        <v/>
      </c>
      <c r="AG2783" s="27" t="str">
        <f aca="false">IF(COUNTA($A2783:$U2783)=0,"",IF($A2783="","No name",IF($F2783="","No date",IF($W2783=0,"Date ilegible",IF(NOT(ISNUMBER($N2783)),"Hours no numéricas",IF($AA2783="NO MATCH","Person no identificada","OK"))))))</f>
        <v/>
      </c>
      <c r="AH2783" s="27" t="str">
        <f aca="false">IF($W2783=0,"No date",IF($W2783&lt;Validation!$B$3,"Before period",IF($W2783&gt;Validation!$C$3,"After period","In period")))</f>
        <v>No date</v>
      </c>
      <c r="AI2783" s="26" t="str">
        <f aca="false">IF($Y2783="","",TRIM(RIGHT(SUBSTITUTE($Y2783," ",REPT(" ",50)),50)))</f>
        <v/>
      </c>
      <c r="AJ2783" s="27" t="str">
        <f aca="false">IF($A2783="","",IF(NOT(ISERROR(MATCH($A2783,Validation!$A$193:$A$217,0))),"Manual mapping",IF(COUNTIF(Validation!$U$19:$U$178,$Z2783)&gt;0,"Direct",IF(COUNTIF(Validation!$S$19:$S$178,$AI2783)=1,"By surname","Unresolved"))))</f>
        <v/>
      </c>
      <c r="AK2783" s="28" t="str">
        <f aca="false">IF($L2783="","",IF(MATCH($L2783,$L$2:$L$3000,0)&lt;&gt;ROW()-1,"",COUNT($AK$1:$AK2782)+1))</f>
        <v/>
      </c>
      <c r="AL2783" s="28" t="str">
        <f aca="false">IF($G2783="","",IF(MATCH($G2783,$G$2:$G$3000,0)&lt;&gt;ROW()-1,"",COUNT($AL$1:$AL2782)+1))</f>
        <v/>
      </c>
      <c r="AM2783" s="28" t="str">
        <f aca="false">IF($H2783="","",IF(MATCH($H2783,$H$2:$H$3000,0)&lt;&gt;ROW()-1,"",COUNT($AM$1:$AM2782)+1))</f>
        <v/>
      </c>
      <c r="AN2783" s="28" t="str">
        <f aca="false">IF($I2783="","",IF(MATCH($I2783,$I$2:$I$3000,0)&lt;&gt;ROW()-1,"",COUNT($AN$1:$AN2782)+1))</f>
        <v/>
      </c>
      <c r="AO2783" s="28" t="str">
        <f aca="false">IF($Q2783="","",IF(MATCH($Q2783,$Q$2:$Q$3000,0)&lt;&gt;ROW()-1,"",COUNT($AO$1:$AO2782)+1))</f>
        <v/>
      </c>
    </row>
    <row r="2784" customFormat="false" ht="12.75" hidden="false" customHeight="true" outlineLevel="0" collapsed="false">
      <c r="W2784" s="24" t="n">
        <f aca="false">IF($F2784="",0,IFERROR(IF(ISNUMBER($F2784),INT($F2784),DATE(VALUE(MID(SUBSTITUTE(LEFT($F2784,FIND(" ",$F2784&amp;" ")-1),"/",REPT(" ",20)),41,20)),VALUE(LEFT(SUBSTITUTE(LEFT($F2784,FIND(" ",$F2784&amp;" ")-1),"/",REPT(" ",20)),20)),VALUE(MID(SUBSTITUTE(LEFT($F2784,FIND(" ",$F2784&amp;" ")-1),"/",REPT(" ",20)),21,20)))),0))</f>
        <v>0</v>
      </c>
      <c r="X2784" s="25" t="str">
        <f aca="false">IF(ISNUMBER($N2784),$N2784*Validation!$B$5,"")</f>
        <v/>
      </c>
      <c r="Y2784" s="26" t="str">
        <f aca="false">IF($A2784="","",SUBSTITUTE(SUBSTITUTE(SUBSTITUTE(SUBSTITUTE(SUBSTITUTE(SUBSTITUTE(SUBSTITUTE(UPPER(TRIM($A2784)),"Á","A"),"É","E"),"Í","I"),"Ó","O"),"Ú","U"),"Ñ","N"),"Ü","U"))</f>
        <v/>
      </c>
      <c r="Z2784" s="26" t="str">
        <f aca="false">IF($Y2784="","",LEFT($Y2784,1)&amp;" "&amp;TRIM(RIGHT(SUBSTITUTE($Y2784," ",REPT(" ",50)),50)))</f>
        <v/>
      </c>
      <c r="AA2784" s="27" t="str">
        <f aca="false">IF($AF2784="","",IF(COUNTIF(Validation!$U$19:$U$178,$AF2784)&gt;0,"OK","NO MATCH"))</f>
        <v/>
      </c>
      <c r="AB2784" s="27" t="str">
        <f aca="false">IF($W2784=0,"",IF(AND($W2784&gt;=Validation!$B$3,$W2784&lt;=Validation!$C$3),"Yes","No"))</f>
        <v/>
      </c>
      <c r="AC2784" s="26" t="str">
        <f aca="false">IF($A2784="","",$AF2784&amp;"|"&amp;TEXT($W2784,"yyyy-mm-dd")&amp;"|"&amp;$J2784&amp;"|"&amp;$N2784)</f>
        <v/>
      </c>
      <c r="AD2784" s="27" t="str">
        <f aca="false">IF($AC2784="","",IF(COUNTIF($AC$2:$AC$3000,$AC2784)&gt;1,"REVIEW","OK"))</f>
        <v/>
      </c>
      <c r="AE2784" s="27" t="str">
        <f aca="false">IF(OR($W2784=0,$O2784=""),"",IF(IFERROR(IF(ISNUMBER($O2784),INT($O2784),DATE(VALUE(MID(SUBSTITUTE(LEFT($O2784,FIND(" ",$O2784&amp;" ")-1),"/",REPT(" ",20)),41,20)),VALUE(LEFT(SUBSTITUTE(LEFT($O2784,FIND(" ",$O2784&amp;" ")-1),"/",REPT(" ",20)),20)),VALUE(MID(SUBSTITUTE(LEFT($O2784,FIND(" ",$O2784&amp;" ")-1),"/",REPT(" ",20)),21,20)))),0)&gt;$W2784,"Late","Same day"))</f>
        <v/>
      </c>
      <c r="AF2784" s="26" t="str">
        <f aca="false">IF($A2784="","",IFERROR(INDEX(Validation!$C$193:$C$217,MATCH($A2784,Validation!$A$193:$A$217,0)),IF(COUNTIF(Validation!$U$19:$U$178,$Z2784)&gt;0,$Z2784,IF(COUNTIF(Validation!$S$19:$S$178,$AI2784)=1,INDEX(Validation!$U$19:$U$178,MATCH($AI2784,Validation!$S$19:$S$178,0)),$Z2784))))</f>
        <v/>
      </c>
      <c r="AG2784" s="27" t="str">
        <f aca="false">IF(COUNTA($A2784:$U2784)=0,"",IF($A2784="","No name",IF($F2784="","No date",IF($W2784=0,"Date ilegible",IF(NOT(ISNUMBER($N2784)),"Hours no numéricas",IF($AA2784="NO MATCH","Person no identificada","OK"))))))</f>
        <v/>
      </c>
      <c r="AH2784" s="27" t="str">
        <f aca="false">IF($W2784=0,"No date",IF($W2784&lt;Validation!$B$3,"Before period",IF($W2784&gt;Validation!$C$3,"After period","In period")))</f>
        <v>No date</v>
      </c>
      <c r="AI2784" s="26" t="str">
        <f aca="false">IF($Y2784="","",TRIM(RIGHT(SUBSTITUTE($Y2784," ",REPT(" ",50)),50)))</f>
        <v/>
      </c>
      <c r="AJ2784" s="27" t="str">
        <f aca="false">IF($A2784="","",IF(NOT(ISERROR(MATCH($A2784,Validation!$A$193:$A$217,0))),"Manual mapping",IF(COUNTIF(Validation!$U$19:$U$178,$Z2784)&gt;0,"Direct",IF(COUNTIF(Validation!$S$19:$S$178,$AI2784)=1,"By surname","Unresolved"))))</f>
        <v/>
      </c>
      <c r="AK2784" s="28" t="str">
        <f aca="false">IF($L2784="","",IF(MATCH($L2784,$L$2:$L$3000,0)&lt;&gt;ROW()-1,"",COUNT($AK$1:$AK2783)+1))</f>
        <v/>
      </c>
      <c r="AL2784" s="28" t="str">
        <f aca="false">IF($G2784="","",IF(MATCH($G2784,$G$2:$G$3000,0)&lt;&gt;ROW()-1,"",COUNT($AL$1:$AL2783)+1))</f>
        <v/>
      </c>
      <c r="AM2784" s="28" t="str">
        <f aca="false">IF($H2784="","",IF(MATCH($H2784,$H$2:$H$3000,0)&lt;&gt;ROW()-1,"",COUNT($AM$1:$AM2783)+1))</f>
        <v/>
      </c>
      <c r="AN2784" s="28" t="str">
        <f aca="false">IF($I2784="","",IF(MATCH($I2784,$I$2:$I$3000,0)&lt;&gt;ROW()-1,"",COUNT($AN$1:$AN2783)+1))</f>
        <v/>
      </c>
      <c r="AO2784" s="28" t="str">
        <f aca="false">IF($Q2784="","",IF(MATCH($Q2784,$Q$2:$Q$3000,0)&lt;&gt;ROW()-1,"",COUNT($AO$1:$AO2783)+1))</f>
        <v/>
      </c>
    </row>
    <row r="2785" customFormat="false" ht="12.75" hidden="false" customHeight="true" outlineLevel="0" collapsed="false">
      <c r="W2785" s="24" t="n">
        <f aca="false">IF($F2785="",0,IFERROR(IF(ISNUMBER($F2785),INT($F2785),DATE(VALUE(MID(SUBSTITUTE(LEFT($F2785,FIND(" ",$F2785&amp;" ")-1),"/",REPT(" ",20)),41,20)),VALUE(LEFT(SUBSTITUTE(LEFT($F2785,FIND(" ",$F2785&amp;" ")-1),"/",REPT(" ",20)),20)),VALUE(MID(SUBSTITUTE(LEFT($F2785,FIND(" ",$F2785&amp;" ")-1),"/",REPT(" ",20)),21,20)))),0))</f>
        <v>0</v>
      </c>
      <c r="X2785" s="25" t="str">
        <f aca="false">IF(ISNUMBER($N2785),$N2785*Validation!$B$5,"")</f>
        <v/>
      </c>
      <c r="Y2785" s="26" t="str">
        <f aca="false">IF($A2785="","",SUBSTITUTE(SUBSTITUTE(SUBSTITUTE(SUBSTITUTE(SUBSTITUTE(SUBSTITUTE(SUBSTITUTE(UPPER(TRIM($A2785)),"Á","A"),"É","E"),"Í","I"),"Ó","O"),"Ú","U"),"Ñ","N"),"Ü","U"))</f>
        <v/>
      </c>
      <c r="Z2785" s="26" t="str">
        <f aca="false">IF($Y2785="","",LEFT($Y2785,1)&amp;" "&amp;TRIM(RIGHT(SUBSTITUTE($Y2785," ",REPT(" ",50)),50)))</f>
        <v/>
      </c>
      <c r="AA2785" s="27" t="str">
        <f aca="false">IF($AF2785="","",IF(COUNTIF(Validation!$U$19:$U$178,$AF2785)&gt;0,"OK","NO MATCH"))</f>
        <v/>
      </c>
      <c r="AB2785" s="27" t="str">
        <f aca="false">IF($W2785=0,"",IF(AND($W2785&gt;=Validation!$B$3,$W2785&lt;=Validation!$C$3),"Yes","No"))</f>
        <v/>
      </c>
      <c r="AC2785" s="26" t="str">
        <f aca="false">IF($A2785="","",$AF2785&amp;"|"&amp;TEXT($W2785,"yyyy-mm-dd")&amp;"|"&amp;$J2785&amp;"|"&amp;$N2785)</f>
        <v/>
      </c>
      <c r="AD2785" s="27" t="str">
        <f aca="false">IF($AC2785="","",IF(COUNTIF($AC$2:$AC$3000,$AC2785)&gt;1,"REVIEW","OK"))</f>
        <v/>
      </c>
      <c r="AE2785" s="27" t="str">
        <f aca="false">IF(OR($W2785=0,$O2785=""),"",IF(IFERROR(IF(ISNUMBER($O2785),INT($O2785),DATE(VALUE(MID(SUBSTITUTE(LEFT($O2785,FIND(" ",$O2785&amp;" ")-1),"/",REPT(" ",20)),41,20)),VALUE(LEFT(SUBSTITUTE(LEFT($O2785,FIND(" ",$O2785&amp;" ")-1),"/",REPT(" ",20)),20)),VALUE(MID(SUBSTITUTE(LEFT($O2785,FIND(" ",$O2785&amp;" ")-1),"/",REPT(" ",20)),21,20)))),0)&gt;$W2785,"Late","Same day"))</f>
        <v/>
      </c>
      <c r="AF2785" s="26" t="str">
        <f aca="false">IF($A2785="","",IFERROR(INDEX(Validation!$C$193:$C$217,MATCH($A2785,Validation!$A$193:$A$217,0)),IF(COUNTIF(Validation!$U$19:$U$178,$Z2785)&gt;0,$Z2785,IF(COUNTIF(Validation!$S$19:$S$178,$AI2785)=1,INDEX(Validation!$U$19:$U$178,MATCH($AI2785,Validation!$S$19:$S$178,0)),$Z2785))))</f>
        <v/>
      </c>
      <c r="AG2785" s="27" t="str">
        <f aca="false">IF(COUNTA($A2785:$U2785)=0,"",IF($A2785="","No name",IF($F2785="","No date",IF($W2785=0,"Date ilegible",IF(NOT(ISNUMBER($N2785)),"Hours no numéricas",IF($AA2785="NO MATCH","Person no identificada","OK"))))))</f>
        <v/>
      </c>
      <c r="AH2785" s="27" t="str">
        <f aca="false">IF($W2785=0,"No date",IF($W2785&lt;Validation!$B$3,"Before period",IF($W2785&gt;Validation!$C$3,"After period","In period")))</f>
        <v>No date</v>
      </c>
      <c r="AI2785" s="26" t="str">
        <f aca="false">IF($Y2785="","",TRIM(RIGHT(SUBSTITUTE($Y2785," ",REPT(" ",50)),50)))</f>
        <v/>
      </c>
      <c r="AJ2785" s="27" t="str">
        <f aca="false">IF($A2785="","",IF(NOT(ISERROR(MATCH($A2785,Validation!$A$193:$A$217,0))),"Manual mapping",IF(COUNTIF(Validation!$U$19:$U$178,$Z2785)&gt;0,"Direct",IF(COUNTIF(Validation!$S$19:$S$178,$AI2785)=1,"By surname","Unresolved"))))</f>
        <v/>
      </c>
      <c r="AK2785" s="28" t="str">
        <f aca="false">IF($L2785="","",IF(MATCH($L2785,$L$2:$L$3000,0)&lt;&gt;ROW()-1,"",COUNT($AK$1:$AK2784)+1))</f>
        <v/>
      </c>
      <c r="AL2785" s="28" t="str">
        <f aca="false">IF($G2785="","",IF(MATCH($G2785,$G$2:$G$3000,0)&lt;&gt;ROW()-1,"",COUNT($AL$1:$AL2784)+1))</f>
        <v/>
      </c>
      <c r="AM2785" s="28" t="str">
        <f aca="false">IF($H2785="","",IF(MATCH($H2785,$H$2:$H$3000,0)&lt;&gt;ROW()-1,"",COUNT($AM$1:$AM2784)+1))</f>
        <v/>
      </c>
      <c r="AN2785" s="28" t="str">
        <f aca="false">IF($I2785="","",IF(MATCH($I2785,$I$2:$I$3000,0)&lt;&gt;ROW()-1,"",COUNT($AN$1:$AN2784)+1))</f>
        <v/>
      </c>
      <c r="AO2785" s="28" t="str">
        <f aca="false">IF($Q2785="","",IF(MATCH($Q2785,$Q$2:$Q$3000,0)&lt;&gt;ROW()-1,"",COUNT($AO$1:$AO2784)+1))</f>
        <v/>
      </c>
    </row>
    <row r="2786" customFormat="false" ht="12.75" hidden="false" customHeight="true" outlineLevel="0" collapsed="false">
      <c r="W2786" s="24" t="n">
        <f aca="false">IF($F2786="",0,IFERROR(IF(ISNUMBER($F2786),INT($F2786),DATE(VALUE(MID(SUBSTITUTE(LEFT($F2786,FIND(" ",$F2786&amp;" ")-1),"/",REPT(" ",20)),41,20)),VALUE(LEFT(SUBSTITUTE(LEFT($F2786,FIND(" ",$F2786&amp;" ")-1),"/",REPT(" ",20)),20)),VALUE(MID(SUBSTITUTE(LEFT($F2786,FIND(" ",$F2786&amp;" ")-1),"/",REPT(" ",20)),21,20)))),0))</f>
        <v>0</v>
      </c>
      <c r="X2786" s="25" t="str">
        <f aca="false">IF(ISNUMBER($N2786),$N2786*Validation!$B$5,"")</f>
        <v/>
      </c>
      <c r="Y2786" s="26" t="str">
        <f aca="false">IF($A2786="","",SUBSTITUTE(SUBSTITUTE(SUBSTITUTE(SUBSTITUTE(SUBSTITUTE(SUBSTITUTE(SUBSTITUTE(UPPER(TRIM($A2786)),"Á","A"),"É","E"),"Í","I"),"Ó","O"),"Ú","U"),"Ñ","N"),"Ü","U"))</f>
        <v/>
      </c>
      <c r="Z2786" s="26" t="str">
        <f aca="false">IF($Y2786="","",LEFT($Y2786,1)&amp;" "&amp;TRIM(RIGHT(SUBSTITUTE($Y2786," ",REPT(" ",50)),50)))</f>
        <v/>
      </c>
      <c r="AA2786" s="27" t="str">
        <f aca="false">IF($AF2786="","",IF(COUNTIF(Validation!$U$19:$U$178,$AF2786)&gt;0,"OK","NO MATCH"))</f>
        <v/>
      </c>
      <c r="AB2786" s="27" t="str">
        <f aca="false">IF($W2786=0,"",IF(AND($W2786&gt;=Validation!$B$3,$W2786&lt;=Validation!$C$3),"Yes","No"))</f>
        <v/>
      </c>
      <c r="AC2786" s="26" t="str">
        <f aca="false">IF($A2786="","",$AF2786&amp;"|"&amp;TEXT($W2786,"yyyy-mm-dd")&amp;"|"&amp;$J2786&amp;"|"&amp;$N2786)</f>
        <v/>
      </c>
      <c r="AD2786" s="27" t="str">
        <f aca="false">IF($AC2786="","",IF(COUNTIF($AC$2:$AC$3000,$AC2786)&gt;1,"REVIEW","OK"))</f>
        <v/>
      </c>
      <c r="AE2786" s="27" t="str">
        <f aca="false">IF(OR($W2786=0,$O2786=""),"",IF(IFERROR(IF(ISNUMBER($O2786),INT($O2786),DATE(VALUE(MID(SUBSTITUTE(LEFT($O2786,FIND(" ",$O2786&amp;" ")-1),"/",REPT(" ",20)),41,20)),VALUE(LEFT(SUBSTITUTE(LEFT($O2786,FIND(" ",$O2786&amp;" ")-1),"/",REPT(" ",20)),20)),VALUE(MID(SUBSTITUTE(LEFT($O2786,FIND(" ",$O2786&amp;" ")-1),"/",REPT(" ",20)),21,20)))),0)&gt;$W2786,"Late","Same day"))</f>
        <v/>
      </c>
      <c r="AF2786" s="26" t="str">
        <f aca="false">IF($A2786="","",IFERROR(INDEX(Validation!$C$193:$C$217,MATCH($A2786,Validation!$A$193:$A$217,0)),IF(COUNTIF(Validation!$U$19:$U$178,$Z2786)&gt;0,$Z2786,IF(COUNTIF(Validation!$S$19:$S$178,$AI2786)=1,INDEX(Validation!$U$19:$U$178,MATCH($AI2786,Validation!$S$19:$S$178,0)),$Z2786))))</f>
        <v/>
      </c>
      <c r="AG2786" s="27" t="str">
        <f aca="false">IF(COUNTA($A2786:$U2786)=0,"",IF($A2786="","No name",IF($F2786="","No date",IF($W2786=0,"Date ilegible",IF(NOT(ISNUMBER($N2786)),"Hours no numéricas",IF($AA2786="NO MATCH","Person no identificada","OK"))))))</f>
        <v/>
      </c>
      <c r="AH2786" s="27" t="str">
        <f aca="false">IF($W2786=0,"No date",IF($W2786&lt;Validation!$B$3,"Before period",IF($W2786&gt;Validation!$C$3,"After period","In period")))</f>
        <v>No date</v>
      </c>
      <c r="AI2786" s="26" t="str">
        <f aca="false">IF($Y2786="","",TRIM(RIGHT(SUBSTITUTE($Y2786," ",REPT(" ",50)),50)))</f>
        <v/>
      </c>
      <c r="AJ2786" s="27" t="str">
        <f aca="false">IF($A2786="","",IF(NOT(ISERROR(MATCH($A2786,Validation!$A$193:$A$217,0))),"Manual mapping",IF(COUNTIF(Validation!$U$19:$U$178,$Z2786)&gt;0,"Direct",IF(COUNTIF(Validation!$S$19:$S$178,$AI2786)=1,"By surname","Unresolved"))))</f>
        <v/>
      </c>
      <c r="AK2786" s="28" t="str">
        <f aca="false">IF($L2786="","",IF(MATCH($L2786,$L$2:$L$3000,0)&lt;&gt;ROW()-1,"",COUNT($AK$1:$AK2785)+1))</f>
        <v/>
      </c>
      <c r="AL2786" s="28" t="str">
        <f aca="false">IF($G2786="","",IF(MATCH($G2786,$G$2:$G$3000,0)&lt;&gt;ROW()-1,"",COUNT($AL$1:$AL2785)+1))</f>
        <v/>
      </c>
      <c r="AM2786" s="28" t="str">
        <f aca="false">IF($H2786="","",IF(MATCH($H2786,$H$2:$H$3000,0)&lt;&gt;ROW()-1,"",COUNT($AM$1:$AM2785)+1))</f>
        <v/>
      </c>
      <c r="AN2786" s="28" t="str">
        <f aca="false">IF($I2786="","",IF(MATCH($I2786,$I$2:$I$3000,0)&lt;&gt;ROW()-1,"",COUNT($AN$1:$AN2785)+1))</f>
        <v/>
      </c>
      <c r="AO2786" s="28" t="str">
        <f aca="false">IF($Q2786="","",IF(MATCH($Q2786,$Q$2:$Q$3000,0)&lt;&gt;ROW()-1,"",COUNT($AO$1:$AO2785)+1))</f>
        <v/>
      </c>
    </row>
    <row r="2787" customFormat="false" ht="12.75" hidden="false" customHeight="true" outlineLevel="0" collapsed="false">
      <c r="W2787" s="24" t="n">
        <f aca="false">IF($F2787="",0,IFERROR(IF(ISNUMBER($F2787),INT($F2787),DATE(VALUE(MID(SUBSTITUTE(LEFT($F2787,FIND(" ",$F2787&amp;" ")-1),"/",REPT(" ",20)),41,20)),VALUE(LEFT(SUBSTITUTE(LEFT($F2787,FIND(" ",$F2787&amp;" ")-1),"/",REPT(" ",20)),20)),VALUE(MID(SUBSTITUTE(LEFT($F2787,FIND(" ",$F2787&amp;" ")-1),"/",REPT(" ",20)),21,20)))),0))</f>
        <v>0</v>
      </c>
      <c r="X2787" s="25" t="str">
        <f aca="false">IF(ISNUMBER($N2787),$N2787*Validation!$B$5,"")</f>
        <v/>
      </c>
      <c r="Y2787" s="26" t="str">
        <f aca="false">IF($A2787="","",SUBSTITUTE(SUBSTITUTE(SUBSTITUTE(SUBSTITUTE(SUBSTITUTE(SUBSTITUTE(SUBSTITUTE(UPPER(TRIM($A2787)),"Á","A"),"É","E"),"Í","I"),"Ó","O"),"Ú","U"),"Ñ","N"),"Ü","U"))</f>
        <v/>
      </c>
      <c r="Z2787" s="26" t="str">
        <f aca="false">IF($Y2787="","",LEFT($Y2787,1)&amp;" "&amp;TRIM(RIGHT(SUBSTITUTE($Y2787," ",REPT(" ",50)),50)))</f>
        <v/>
      </c>
      <c r="AA2787" s="27" t="str">
        <f aca="false">IF($AF2787="","",IF(COUNTIF(Validation!$U$19:$U$178,$AF2787)&gt;0,"OK","NO MATCH"))</f>
        <v/>
      </c>
      <c r="AB2787" s="27" t="str">
        <f aca="false">IF($W2787=0,"",IF(AND($W2787&gt;=Validation!$B$3,$W2787&lt;=Validation!$C$3),"Yes","No"))</f>
        <v/>
      </c>
      <c r="AC2787" s="26" t="str">
        <f aca="false">IF($A2787="","",$AF2787&amp;"|"&amp;TEXT($W2787,"yyyy-mm-dd")&amp;"|"&amp;$J2787&amp;"|"&amp;$N2787)</f>
        <v/>
      </c>
      <c r="AD2787" s="27" t="str">
        <f aca="false">IF($AC2787="","",IF(COUNTIF($AC$2:$AC$3000,$AC2787)&gt;1,"REVIEW","OK"))</f>
        <v/>
      </c>
      <c r="AE2787" s="27" t="str">
        <f aca="false">IF(OR($W2787=0,$O2787=""),"",IF(IFERROR(IF(ISNUMBER($O2787),INT($O2787),DATE(VALUE(MID(SUBSTITUTE(LEFT($O2787,FIND(" ",$O2787&amp;" ")-1),"/",REPT(" ",20)),41,20)),VALUE(LEFT(SUBSTITUTE(LEFT($O2787,FIND(" ",$O2787&amp;" ")-1),"/",REPT(" ",20)),20)),VALUE(MID(SUBSTITUTE(LEFT($O2787,FIND(" ",$O2787&amp;" ")-1),"/",REPT(" ",20)),21,20)))),0)&gt;$W2787,"Late","Same day"))</f>
        <v/>
      </c>
      <c r="AF2787" s="26" t="str">
        <f aca="false">IF($A2787="","",IFERROR(INDEX(Validation!$C$193:$C$217,MATCH($A2787,Validation!$A$193:$A$217,0)),IF(COUNTIF(Validation!$U$19:$U$178,$Z2787)&gt;0,$Z2787,IF(COUNTIF(Validation!$S$19:$S$178,$AI2787)=1,INDEX(Validation!$U$19:$U$178,MATCH($AI2787,Validation!$S$19:$S$178,0)),$Z2787))))</f>
        <v/>
      </c>
      <c r="AG2787" s="27" t="str">
        <f aca="false">IF(COUNTA($A2787:$U2787)=0,"",IF($A2787="","No name",IF($F2787="","No date",IF($W2787=0,"Date ilegible",IF(NOT(ISNUMBER($N2787)),"Hours no numéricas",IF($AA2787="NO MATCH","Person no identificada","OK"))))))</f>
        <v/>
      </c>
      <c r="AH2787" s="27" t="str">
        <f aca="false">IF($W2787=0,"No date",IF($W2787&lt;Validation!$B$3,"Before period",IF($W2787&gt;Validation!$C$3,"After period","In period")))</f>
        <v>No date</v>
      </c>
      <c r="AI2787" s="26" t="str">
        <f aca="false">IF($Y2787="","",TRIM(RIGHT(SUBSTITUTE($Y2787," ",REPT(" ",50)),50)))</f>
        <v/>
      </c>
      <c r="AJ2787" s="27" t="str">
        <f aca="false">IF($A2787="","",IF(NOT(ISERROR(MATCH($A2787,Validation!$A$193:$A$217,0))),"Manual mapping",IF(COUNTIF(Validation!$U$19:$U$178,$Z2787)&gt;0,"Direct",IF(COUNTIF(Validation!$S$19:$S$178,$AI2787)=1,"By surname","Unresolved"))))</f>
        <v/>
      </c>
      <c r="AK2787" s="28" t="str">
        <f aca="false">IF($L2787="","",IF(MATCH($L2787,$L$2:$L$3000,0)&lt;&gt;ROW()-1,"",COUNT($AK$1:$AK2786)+1))</f>
        <v/>
      </c>
      <c r="AL2787" s="28" t="str">
        <f aca="false">IF($G2787="","",IF(MATCH($G2787,$G$2:$G$3000,0)&lt;&gt;ROW()-1,"",COUNT($AL$1:$AL2786)+1))</f>
        <v/>
      </c>
      <c r="AM2787" s="28" t="str">
        <f aca="false">IF($H2787="","",IF(MATCH($H2787,$H$2:$H$3000,0)&lt;&gt;ROW()-1,"",COUNT($AM$1:$AM2786)+1))</f>
        <v/>
      </c>
      <c r="AN2787" s="28" t="str">
        <f aca="false">IF($I2787="","",IF(MATCH($I2787,$I$2:$I$3000,0)&lt;&gt;ROW()-1,"",COUNT($AN$1:$AN2786)+1))</f>
        <v/>
      </c>
      <c r="AO2787" s="28" t="str">
        <f aca="false">IF($Q2787="","",IF(MATCH($Q2787,$Q$2:$Q$3000,0)&lt;&gt;ROW()-1,"",COUNT($AO$1:$AO2786)+1))</f>
        <v/>
      </c>
    </row>
    <row r="2788" customFormat="false" ht="12.75" hidden="false" customHeight="true" outlineLevel="0" collapsed="false">
      <c r="W2788" s="24" t="n">
        <f aca="false">IF($F2788="",0,IFERROR(IF(ISNUMBER($F2788),INT($F2788),DATE(VALUE(MID(SUBSTITUTE(LEFT($F2788,FIND(" ",$F2788&amp;" ")-1),"/",REPT(" ",20)),41,20)),VALUE(LEFT(SUBSTITUTE(LEFT($F2788,FIND(" ",$F2788&amp;" ")-1),"/",REPT(" ",20)),20)),VALUE(MID(SUBSTITUTE(LEFT($F2788,FIND(" ",$F2788&amp;" ")-1),"/",REPT(" ",20)),21,20)))),0))</f>
        <v>0</v>
      </c>
      <c r="X2788" s="25" t="str">
        <f aca="false">IF(ISNUMBER($N2788),$N2788*Validation!$B$5,"")</f>
        <v/>
      </c>
      <c r="Y2788" s="26" t="str">
        <f aca="false">IF($A2788="","",SUBSTITUTE(SUBSTITUTE(SUBSTITUTE(SUBSTITUTE(SUBSTITUTE(SUBSTITUTE(SUBSTITUTE(UPPER(TRIM($A2788)),"Á","A"),"É","E"),"Í","I"),"Ó","O"),"Ú","U"),"Ñ","N"),"Ü","U"))</f>
        <v/>
      </c>
      <c r="Z2788" s="26" t="str">
        <f aca="false">IF($Y2788="","",LEFT($Y2788,1)&amp;" "&amp;TRIM(RIGHT(SUBSTITUTE($Y2788," ",REPT(" ",50)),50)))</f>
        <v/>
      </c>
      <c r="AA2788" s="27" t="str">
        <f aca="false">IF($AF2788="","",IF(COUNTIF(Validation!$U$19:$U$178,$AF2788)&gt;0,"OK","NO MATCH"))</f>
        <v/>
      </c>
      <c r="AB2788" s="27" t="str">
        <f aca="false">IF($W2788=0,"",IF(AND($W2788&gt;=Validation!$B$3,$W2788&lt;=Validation!$C$3),"Yes","No"))</f>
        <v/>
      </c>
      <c r="AC2788" s="26" t="str">
        <f aca="false">IF($A2788="","",$AF2788&amp;"|"&amp;TEXT($W2788,"yyyy-mm-dd")&amp;"|"&amp;$J2788&amp;"|"&amp;$N2788)</f>
        <v/>
      </c>
      <c r="AD2788" s="27" t="str">
        <f aca="false">IF($AC2788="","",IF(COUNTIF($AC$2:$AC$3000,$AC2788)&gt;1,"REVIEW","OK"))</f>
        <v/>
      </c>
      <c r="AE2788" s="27" t="str">
        <f aca="false">IF(OR($W2788=0,$O2788=""),"",IF(IFERROR(IF(ISNUMBER($O2788),INT($O2788),DATE(VALUE(MID(SUBSTITUTE(LEFT($O2788,FIND(" ",$O2788&amp;" ")-1),"/",REPT(" ",20)),41,20)),VALUE(LEFT(SUBSTITUTE(LEFT($O2788,FIND(" ",$O2788&amp;" ")-1),"/",REPT(" ",20)),20)),VALUE(MID(SUBSTITUTE(LEFT($O2788,FIND(" ",$O2788&amp;" ")-1),"/",REPT(" ",20)),21,20)))),0)&gt;$W2788,"Late","Same day"))</f>
        <v/>
      </c>
      <c r="AF2788" s="26" t="str">
        <f aca="false">IF($A2788="","",IFERROR(INDEX(Validation!$C$193:$C$217,MATCH($A2788,Validation!$A$193:$A$217,0)),IF(COUNTIF(Validation!$U$19:$U$178,$Z2788)&gt;0,$Z2788,IF(COUNTIF(Validation!$S$19:$S$178,$AI2788)=1,INDEX(Validation!$U$19:$U$178,MATCH($AI2788,Validation!$S$19:$S$178,0)),$Z2788))))</f>
        <v/>
      </c>
      <c r="AG2788" s="27" t="str">
        <f aca="false">IF(COUNTA($A2788:$U2788)=0,"",IF($A2788="","No name",IF($F2788="","No date",IF($W2788=0,"Date ilegible",IF(NOT(ISNUMBER($N2788)),"Hours no numéricas",IF($AA2788="NO MATCH","Person no identificada","OK"))))))</f>
        <v/>
      </c>
      <c r="AH2788" s="27" t="str">
        <f aca="false">IF($W2788=0,"No date",IF($W2788&lt;Validation!$B$3,"Before period",IF($W2788&gt;Validation!$C$3,"After period","In period")))</f>
        <v>No date</v>
      </c>
      <c r="AI2788" s="26" t="str">
        <f aca="false">IF($Y2788="","",TRIM(RIGHT(SUBSTITUTE($Y2788," ",REPT(" ",50)),50)))</f>
        <v/>
      </c>
      <c r="AJ2788" s="27" t="str">
        <f aca="false">IF($A2788="","",IF(NOT(ISERROR(MATCH($A2788,Validation!$A$193:$A$217,0))),"Manual mapping",IF(COUNTIF(Validation!$U$19:$U$178,$Z2788)&gt;0,"Direct",IF(COUNTIF(Validation!$S$19:$S$178,$AI2788)=1,"By surname","Unresolved"))))</f>
        <v/>
      </c>
      <c r="AK2788" s="28" t="str">
        <f aca="false">IF($L2788="","",IF(MATCH($L2788,$L$2:$L$3000,0)&lt;&gt;ROW()-1,"",COUNT($AK$1:$AK2787)+1))</f>
        <v/>
      </c>
      <c r="AL2788" s="28" t="str">
        <f aca="false">IF($G2788="","",IF(MATCH($G2788,$G$2:$G$3000,0)&lt;&gt;ROW()-1,"",COUNT($AL$1:$AL2787)+1))</f>
        <v/>
      </c>
      <c r="AM2788" s="28" t="str">
        <f aca="false">IF($H2788="","",IF(MATCH($H2788,$H$2:$H$3000,0)&lt;&gt;ROW()-1,"",COUNT($AM$1:$AM2787)+1))</f>
        <v/>
      </c>
      <c r="AN2788" s="28" t="str">
        <f aca="false">IF($I2788="","",IF(MATCH($I2788,$I$2:$I$3000,0)&lt;&gt;ROW()-1,"",COUNT($AN$1:$AN2787)+1))</f>
        <v/>
      </c>
      <c r="AO2788" s="28" t="str">
        <f aca="false">IF($Q2788="","",IF(MATCH($Q2788,$Q$2:$Q$3000,0)&lt;&gt;ROW()-1,"",COUNT($AO$1:$AO2787)+1))</f>
        <v/>
      </c>
    </row>
    <row r="2789" customFormat="false" ht="12.75" hidden="false" customHeight="true" outlineLevel="0" collapsed="false">
      <c r="W2789" s="24" t="n">
        <f aca="false">IF($F2789="",0,IFERROR(IF(ISNUMBER($F2789),INT($F2789),DATE(VALUE(MID(SUBSTITUTE(LEFT($F2789,FIND(" ",$F2789&amp;" ")-1),"/",REPT(" ",20)),41,20)),VALUE(LEFT(SUBSTITUTE(LEFT($F2789,FIND(" ",$F2789&amp;" ")-1),"/",REPT(" ",20)),20)),VALUE(MID(SUBSTITUTE(LEFT($F2789,FIND(" ",$F2789&amp;" ")-1),"/",REPT(" ",20)),21,20)))),0))</f>
        <v>0</v>
      </c>
      <c r="X2789" s="25" t="str">
        <f aca="false">IF(ISNUMBER($N2789),$N2789*Validation!$B$5,"")</f>
        <v/>
      </c>
      <c r="Y2789" s="26" t="str">
        <f aca="false">IF($A2789="","",SUBSTITUTE(SUBSTITUTE(SUBSTITUTE(SUBSTITUTE(SUBSTITUTE(SUBSTITUTE(SUBSTITUTE(UPPER(TRIM($A2789)),"Á","A"),"É","E"),"Í","I"),"Ó","O"),"Ú","U"),"Ñ","N"),"Ü","U"))</f>
        <v/>
      </c>
      <c r="Z2789" s="26" t="str">
        <f aca="false">IF($Y2789="","",LEFT($Y2789,1)&amp;" "&amp;TRIM(RIGHT(SUBSTITUTE($Y2789," ",REPT(" ",50)),50)))</f>
        <v/>
      </c>
      <c r="AA2789" s="27" t="str">
        <f aca="false">IF($AF2789="","",IF(COUNTIF(Validation!$U$19:$U$178,$AF2789)&gt;0,"OK","NO MATCH"))</f>
        <v/>
      </c>
      <c r="AB2789" s="27" t="str">
        <f aca="false">IF($W2789=0,"",IF(AND($W2789&gt;=Validation!$B$3,$W2789&lt;=Validation!$C$3),"Yes","No"))</f>
        <v/>
      </c>
      <c r="AC2789" s="26" t="str">
        <f aca="false">IF($A2789="","",$AF2789&amp;"|"&amp;TEXT($W2789,"yyyy-mm-dd")&amp;"|"&amp;$J2789&amp;"|"&amp;$N2789)</f>
        <v/>
      </c>
      <c r="AD2789" s="27" t="str">
        <f aca="false">IF($AC2789="","",IF(COUNTIF($AC$2:$AC$3000,$AC2789)&gt;1,"REVIEW","OK"))</f>
        <v/>
      </c>
      <c r="AE2789" s="27" t="str">
        <f aca="false">IF(OR($W2789=0,$O2789=""),"",IF(IFERROR(IF(ISNUMBER($O2789),INT($O2789),DATE(VALUE(MID(SUBSTITUTE(LEFT($O2789,FIND(" ",$O2789&amp;" ")-1),"/",REPT(" ",20)),41,20)),VALUE(LEFT(SUBSTITUTE(LEFT($O2789,FIND(" ",$O2789&amp;" ")-1),"/",REPT(" ",20)),20)),VALUE(MID(SUBSTITUTE(LEFT($O2789,FIND(" ",$O2789&amp;" ")-1),"/",REPT(" ",20)),21,20)))),0)&gt;$W2789,"Late","Same day"))</f>
        <v/>
      </c>
      <c r="AF2789" s="26" t="str">
        <f aca="false">IF($A2789="","",IFERROR(INDEX(Validation!$C$193:$C$217,MATCH($A2789,Validation!$A$193:$A$217,0)),IF(COUNTIF(Validation!$U$19:$U$178,$Z2789)&gt;0,$Z2789,IF(COUNTIF(Validation!$S$19:$S$178,$AI2789)=1,INDEX(Validation!$U$19:$U$178,MATCH($AI2789,Validation!$S$19:$S$178,0)),$Z2789))))</f>
        <v/>
      </c>
      <c r="AG2789" s="27" t="str">
        <f aca="false">IF(COUNTA($A2789:$U2789)=0,"",IF($A2789="","No name",IF($F2789="","No date",IF($W2789=0,"Date ilegible",IF(NOT(ISNUMBER($N2789)),"Hours no numéricas",IF($AA2789="NO MATCH","Person no identificada","OK"))))))</f>
        <v/>
      </c>
      <c r="AH2789" s="27" t="str">
        <f aca="false">IF($W2789=0,"No date",IF($W2789&lt;Validation!$B$3,"Before period",IF($W2789&gt;Validation!$C$3,"After period","In period")))</f>
        <v>No date</v>
      </c>
      <c r="AI2789" s="26" t="str">
        <f aca="false">IF($Y2789="","",TRIM(RIGHT(SUBSTITUTE($Y2789," ",REPT(" ",50)),50)))</f>
        <v/>
      </c>
      <c r="AJ2789" s="27" t="str">
        <f aca="false">IF($A2789="","",IF(NOT(ISERROR(MATCH($A2789,Validation!$A$193:$A$217,0))),"Manual mapping",IF(COUNTIF(Validation!$U$19:$U$178,$Z2789)&gt;0,"Direct",IF(COUNTIF(Validation!$S$19:$S$178,$AI2789)=1,"By surname","Unresolved"))))</f>
        <v/>
      </c>
      <c r="AK2789" s="28" t="str">
        <f aca="false">IF($L2789="","",IF(MATCH($L2789,$L$2:$L$3000,0)&lt;&gt;ROW()-1,"",COUNT($AK$1:$AK2788)+1))</f>
        <v/>
      </c>
      <c r="AL2789" s="28" t="str">
        <f aca="false">IF($G2789="","",IF(MATCH($G2789,$G$2:$G$3000,0)&lt;&gt;ROW()-1,"",COUNT($AL$1:$AL2788)+1))</f>
        <v/>
      </c>
      <c r="AM2789" s="28" t="str">
        <f aca="false">IF($H2789="","",IF(MATCH($H2789,$H$2:$H$3000,0)&lt;&gt;ROW()-1,"",COUNT($AM$1:$AM2788)+1))</f>
        <v/>
      </c>
      <c r="AN2789" s="28" t="str">
        <f aca="false">IF($I2789="","",IF(MATCH($I2789,$I$2:$I$3000,0)&lt;&gt;ROW()-1,"",COUNT($AN$1:$AN2788)+1))</f>
        <v/>
      </c>
      <c r="AO2789" s="28" t="str">
        <f aca="false">IF($Q2789="","",IF(MATCH($Q2789,$Q$2:$Q$3000,0)&lt;&gt;ROW()-1,"",COUNT($AO$1:$AO2788)+1))</f>
        <v/>
      </c>
    </row>
    <row r="2790" customFormat="false" ht="12.75" hidden="false" customHeight="true" outlineLevel="0" collapsed="false">
      <c r="W2790" s="24" t="n">
        <f aca="false">IF($F2790="",0,IFERROR(IF(ISNUMBER($F2790),INT($F2790),DATE(VALUE(MID(SUBSTITUTE(LEFT($F2790,FIND(" ",$F2790&amp;" ")-1),"/",REPT(" ",20)),41,20)),VALUE(LEFT(SUBSTITUTE(LEFT($F2790,FIND(" ",$F2790&amp;" ")-1),"/",REPT(" ",20)),20)),VALUE(MID(SUBSTITUTE(LEFT($F2790,FIND(" ",$F2790&amp;" ")-1),"/",REPT(" ",20)),21,20)))),0))</f>
        <v>0</v>
      </c>
      <c r="X2790" s="25" t="str">
        <f aca="false">IF(ISNUMBER($N2790),$N2790*Validation!$B$5,"")</f>
        <v/>
      </c>
      <c r="Y2790" s="26" t="str">
        <f aca="false">IF($A2790="","",SUBSTITUTE(SUBSTITUTE(SUBSTITUTE(SUBSTITUTE(SUBSTITUTE(SUBSTITUTE(SUBSTITUTE(UPPER(TRIM($A2790)),"Á","A"),"É","E"),"Í","I"),"Ó","O"),"Ú","U"),"Ñ","N"),"Ü","U"))</f>
        <v/>
      </c>
      <c r="Z2790" s="26" t="str">
        <f aca="false">IF($Y2790="","",LEFT($Y2790,1)&amp;" "&amp;TRIM(RIGHT(SUBSTITUTE($Y2790," ",REPT(" ",50)),50)))</f>
        <v/>
      </c>
      <c r="AA2790" s="27" t="str">
        <f aca="false">IF($AF2790="","",IF(COUNTIF(Validation!$U$19:$U$178,$AF2790)&gt;0,"OK","NO MATCH"))</f>
        <v/>
      </c>
      <c r="AB2790" s="27" t="str">
        <f aca="false">IF($W2790=0,"",IF(AND($W2790&gt;=Validation!$B$3,$W2790&lt;=Validation!$C$3),"Yes","No"))</f>
        <v/>
      </c>
      <c r="AC2790" s="26" t="str">
        <f aca="false">IF($A2790="","",$AF2790&amp;"|"&amp;TEXT($W2790,"yyyy-mm-dd")&amp;"|"&amp;$J2790&amp;"|"&amp;$N2790)</f>
        <v/>
      </c>
      <c r="AD2790" s="27" t="str">
        <f aca="false">IF($AC2790="","",IF(COUNTIF($AC$2:$AC$3000,$AC2790)&gt;1,"REVIEW","OK"))</f>
        <v/>
      </c>
      <c r="AE2790" s="27" t="str">
        <f aca="false">IF(OR($W2790=0,$O2790=""),"",IF(IFERROR(IF(ISNUMBER($O2790),INT($O2790),DATE(VALUE(MID(SUBSTITUTE(LEFT($O2790,FIND(" ",$O2790&amp;" ")-1),"/",REPT(" ",20)),41,20)),VALUE(LEFT(SUBSTITUTE(LEFT($O2790,FIND(" ",$O2790&amp;" ")-1),"/",REPT(" ",20)),20)),VALUE(MID(SUBSTITUTE(LEFT($O2790,FIND(" ",$O2790&amp;" ")-1),"/",REPT(" ",20)),21,20)))),0)&gt;$W2790,"Late","Same day"))</f>
        <v/>
      </c>
      <c r="AF2790" s="26" t="str">
        <f aca="false">IF($A2790="","",IFERROR(INDEX(Validation!$C$193:$C$217,MATCH($A2790,Validation!$A$193:$A$217,0)),IF(COUNTIF(Validation!$U$19:$U$178,$Z2790)&gt;0,$Z2790,IF(COUNTIF(Validation!$S$19:$S$178,$AI2790)=1,INDEX(Validation!$U$19:$U$178,MATCH($AI2790,Validation!$S$19:$S$178,0)),$Z2790))))</f>
        <v/>
      </c>
      <c r="AG2790" s="27" t="str">
        <f aca="false">IF(COUNTA($A2790:$U2790)=0,"",IF($A2790="","No name",IF($F2790="","No date",IF($W2790=0,"Date ilegible",IF(NOT(ISNUMBER($N2790)),"Hours no numéricas",IF($AA2790="NO MATCH","Person no identificada","OK"))))))</f>
        <v/>
      </c>
      <c r="AH2790" s="27" t="str">
        <f aca="false">IF($W2790=0,"No date",IF($W2790&lt;Validation!$B$3,"Before period",IF($W2790&gt;Validation!$C$3,"After period","In period")))</f>
        <v>No date</v>
      </c>
      <c r="AI2790" s="26" t="str">
        <f aca="false">IF($Y2790="","",TRIM(RIGHT(SUBSTITUTE($Y2790," ",REPT(" ",50)),50)))</f>
        <v/>
      </c>
      <c r="AJ2790" s="27" t="str">
        <f aca="false">IF($A2790="","",IF(NOT(ISERROR(MATCH($A2790,Validation!$A$193:$A$217,0))),"Manual mapping",IF(COUNTIF(Validation!$U$19:$U$178,$Z2790)&gt;0,"Direct",IF(COUNTIF(Validation!$S$19:$S$178,$AI2790)=1,"By surname","Unresolved"))))</f>
        <v/>
      </c>
      <c r="AK2790" s="28" t="str">
        <f aca="false">IF($L2790="","",IF(MATCH($L2790,$L$2:$L$3000,0)&lt;&gt;ROW()-1,"",COUNT($AK$1:$AK2789)+1))</f>
        <v/>
      </c>
      <c r="AL2790" s="28" t="str">
        <f aca="false">IF($G2790="","",IF(MATCH($G2790,$G$2:$G$3000,0)&lt;&gt;ROW()-1,"",COUNT($AL$1:$AL2789)+1))</f>
        <v/>
      </c>
      <c r="AM2790" s="28" t="str">
        <f aca="false">IF($H2790="","",IF(MATCH($H2790,$H$2:$H$3000,0)&lt;&gt;ROW()-1,"",COUNT($AM$1:$AM2789)+1))</f>
        <v/>
      </c>
      <c r="AN2790" s="28" t="str">
        <f aca="false">IF($I2790="","",IF(MATCH($I2790,$I$2:$I$3000,0)&lt;&gt;ROW()-1,"",COUNT($AN$1:$AN2789)+1))</f>
        <v/>
      </c>
      <c r="AO2790" s="28" t="str">
        <f aca="false">IF($Q2790="","",IF(MATCH($Q2790,$Q$2:$Q$3000,0)&lt;&gt;ROW()-1,"",COUNT($AO$1:$AO2789)+1))</f>
        <v/>
      </c>
    </row>
    <row r="2791" customFormat="false" ht="12.75" hidden="false" customHeight="true" outlineLevel="0" collapsed="false">
      <c r="W2791" s="24" t="n">
        <f aca="false">IF($F2791="",0,IFERROR(IF(ISNUMBER($F2791),INT($F2791),DATE(VALUE(MID(SUBSTITUTE(LEFT($F2791,FIND(" ",$F2791&amp;" ")-1),"/",REPT(" ",20)),41,20)),VALUE(LEFT(SUBSTITUTE(LEFT($F2791,FIND(" ",$F2791&amp;" ")-1),"/",REPT(" ",20)),20)),VALUE(MID(SUBSTITUTE(LEFT($F2791,FIND(" ",$F2791&amp;" ")-1),"/",REPT(" ",20)),21,20)))),0))</f>
        <v>0</v>
      </c>
      <c r="X2791" s="25" t="str">
        <f aca="false">IF(ISNUMBER($N2791),$N2791*Validation!$B$5,"")</f>
        <v/>
      </c>
      <c r="Y2791" s="26" t="str">
        <f aca="false">IF($A2791="","",SUBSTITUTE(SUBSTITUTE(SUBSTITUTE(SUBSTITUTE(SUBSTITUTE(SUBSTITUTE(SUBSTITUTE(UPPER(TRIM($A2791)),"Á","A"),"É","E"),"Í","I"),"Ó","O"),"Ú","U"),"Ñ","N"),"Ü","U"))</f>
        <v/>
      </c>
      <c r="Z2791" s="26" t="str">
        <f aca="false">IF($Y2791="","",LEFT($Y2791,1)&amp;" "&amp;TRIM(RIGHT(SUBSTITUTE($Y2791," ",REPT(" ",50)),50)))</f>
        <v/>
      </c>
      <c r="AA2791" s="27" t="str">
        <f aca="false">IF($AF2791="","",IF(COUNTIF(Validation!$U$19:$U$178,$AF2791)&gt;0,"OK","NO MATCH"))</f>
        <v/>
      </c>
      <c r="AB2791" s="27" t="str">
        <f aca="false">IF($W2791=0,"",IF(AND($W2791&gt;=Validation!$B$3,$W2791&lt;=Validation!$C$3),"Yes","No"))</f>
        <v/>
      </c>
      <c r="AC2791" s="26" t="str">
        <f aca="false">IF($A2791="","",$AF2791&amp;"|"&amp;TEXT($W2791,"yyyy-mm-dd")&amp;"|"&amp;$J2791&amp;"|"&amp;$N2791)</f>
        <v/>
      </c>
      <c r="AD2791" s="27" t="str">
        <f aca="false">IF($AC2791="","",IF(COUNTIF($AC$2:$AC$3000,$AC2791)&gt;1,"REVIEW","OK"))</f>
        <v/>
      </c>
      <c r="AE2791" s="27" t="str">
        <f aca="false">IF(OR($W2791=0,$O2791=""),"",IF(IFERROR(IF(ISNUMBER($O2791),INT($O2791),DATE(VALUE(MID(SUBSTITUTE(LEFT($O2791,FIND(" ",$O2791&amp;" ")-1),"/",REPT(" ",20)),41,20)),VALUE(LEFT(SUBSTITUTE(LEFT($O2791,FIND(" ",$O2791&amp;" ")-1),"/",REPT(" ",20)),20)),VALUE(MID(SUBSTITUTE(LEFT($O2791,FIND(" ",$O2791&amp;" ")-1),"/",REPT(" ",20)),21,20)))),0)&gt;$W2791,"Late","Same day"))</f>
        <v/>
      </c>
      <c r="AF2791" s="26" t="str">
        <f aca="false">IF($A2791="","",IFERROR(INDEX(Validation!$C$193:$C$217,MATCH($A2791,Validation!$A$193:$A$217,0)),IF(COUNTIF(Validation!$U$19:$U$178,$Z2791)&gt;0,$Z2791,IF(COUNTIF(Validation!$S$19:$S$178,$AI2791)=1,INDEX(Validation!$U$19:$U$178,MATCH($AI2791,Validation!$S$19:$S$178,0)),$Z2791))))</f>
        <v/>
      </c>
      <c r="AG2791" s="27" t="str">
        <f aca="false">IF(COUNTA($A2791:$U2791)=0,"",IF($A2791="","No name",IF($F2791="","No date",IF($W2791=0,"Date ilegible",IF(NOT(ISNUMBER($N2791)),"Hours no numéricas",IF($AA2791="NO MATCH","Person no identificada","OK"))))))</f>
        <v/>
      </c>
      <c r="AH2791" s="27" t="str">
        <f aca="false">IF($W2791=0,"No date",IF($W2791&lt;Validation!$B$3,"Before period",IF($W2791&gt;Validation!$C$3,"After period","In period")))</f>
        <v>No date</v>
      </c>
      <c r="AI2791" s="26" t="str">
        <f aca="false">IF($Y2791="","",TRIM(RIGHT(SUBSTITUTE($Y2791," ",REPT(" ",50)),50)))</f>
        <v/>
      </c>
      <c r="AJ2791" s="27" t="str">
        <f aca="false">IF($A2791="","",IF(NOT(ISERROR(MATCH($A2791,Validation!$A$193:$A$217,0))),"Manual mapping",IF(COUNTIF(Validation!$U$19:$U$178,$Z2791)&gt;0,"Direct",IF(COUNTIF(Validation!$S$19:$S$178,$AI2791)=1,"By surname","Unresolved"))))</f>
        <v/>
      </c>
      <c r="AK2791" s="28" t="str">
        <f aca="false">IF($L2791="","",IF(MATCH($L2791,$L$2:$L$3000,0)&lt;&gt;ROW()-1,"",COUNT($AK$1:$AK2790)+1))</f>
        <v/>
      </c>
      <c r="AL2791" s="28" t="str">
        <f aca="false">IF($G2791="","",IF(MATCH($G2791,$G$2:$G$3000,0)&lt;&gt;ROW()-1,"",COUNT($AL$1:$AL2790)+1))</f>
        <v/>
      </c>
      <c r="AM2791" s="28" t="str">
        <f aca="false">IF($H2791="","",IF(MATCH($H2791,$H$2:$H$3000,0)&lt;&gt;ROW()-1,"",COUNT($AM$1:$AM2790)+1))</f>
        <v/>
      </c>
      <c r="AN2791" s="28" t="str">
        <f aca="false">IF($I2791="","",IF(MATCH($I2791,$I$2:$I$3000,0)&lt;&gt;ROW()-1,"",COUNT($AN$1:$AN2790)+1))</f>
        <v/>
      </c>
      <c r="AO2791" s="28" t="str">
        <f aca="false">IF($Q2791="","",IF(MATCH($Q2791,$Q$2:$Q$3000,0)&lt;&gt;ROW()-1,"",COUNT($AO$1:$AO2790)+1))</f>
        <v/>
      </c>
    </row>
    <row r="2792" customFormat="false" ht="12.75" hidden="false" customHeight="true" outlineLevel="0" collapsed="false">
      <c r="W2792" s="24" t="n">
        <f aca="false">IF($F2792="",0,IFERROR(IF(ISNUMBER($F2792),INT($F2792),DATE(VALUE(MID(SUBSTITUTE(LEFT($F2792,FIND(" ",$F2792&amp;" ")-1),"/",REPT(" ",20)),41,20)),VALUE(LEFT(SUBSTITUTE(LEFT($F2792,FIND(" ",$F2792&amp;" ")-1),"/",REPT(" ",20)),20)),VALUE(MID(SUBSTITUTE(LEFT($F2792,FIND(" ",$F2792&amp;" ")-1),"/",REPT(" ",20)),21,20)))),0))</f>
        <v>0</v>
      </c>
      <c r="X2792" s="25" t="str">
        <f aca="false">IF(ISNUMBER($N2792),$N2792*Validation!$B$5,"")</f>
        <v/>
      </c>
      <c r="Y2792" s="26" t="str">
        <f aca="false">IF($A2792="","",SUBSTITUTE(SUBSTITUTE(SUBSTITUTE(SUBSTITUTE(SUBSTITUTE(SUBSTITUTE(SUBSTITUTE(UPPER(TRIM($A2792)),"Á","A"),"É","E"),"Í","I"),"Ó","O"),"Ú","U"),"Ñ","N"),"Ü","U"))</f>
        <v/>
      </c>
      <c r="Z2792" s="26" t="str">
        <f aca="false">IF($Y2792="","",LEFT($Y2792,1)&amp;" "&amp;TRIM(RIGHT(SUBSTITUTE($Y2792," ",REPT(" ",50)),50)))</f>
        <v/>
      </c>
      <c r="AA2792" s="27" t="str">
        <f aca="false">IF($AF2792="","",IF(COUNTIF(Validation!$U$19:$U$178,$AF2792)&gt;0,"OK","NO MATCH"))</f>
        <v/>
      </c>
      <c r="AB2792" s="27" t="str">
        <f aca="false">IF($W2792=0,"",IF(AND($W2792&gt;=Validation!$B$3,$W2792&lt;=Validation!$C$3),"Yes","No"))</f>
        <v/>
      </c>
      <c r="AC2792" s="26" t="str">
        <f aca="false">IF($A2792="","",$AF2792&amp;"|"&amp;TEXT($W2792,"yyyy-mm-dd")&amp;"|"&amp;$J2792&amp;"|"&amp;$N2792)</f>
        <v/>
      </c>
      <c r="AD2792" s="27" t="str">
        <f aca="false">IF($AC2792="","",IF(COUNTIF($AC$2:$AC$3000,$AC2792)&gt;1,"REVIEW","OK"))</f>
        <v/>
      </c>
      <c r="AE2792" s="27" t="str">
        <f aca="false">IF(OR($W2792=0,$O2792=""),"",IF(IFERROR(IF(ISNUMBER($O2792),INT($O2792),DATE(VALUE(MID(SUBSTITUTE(LEFT($O2792,FIND(" ",$O2792&amp;" ")-1),"/",REPT(" ",20)),41,20)),VALUE(LEFT(SUBSTITUTE(LEFT($O2792,FIND(" ",$O2792&amp;" ")-1),"/",REPT(" ",20)),20)),VALUE(MID(SUBSTITUTE(LEFT($O2792,FIND(" ",$O2792&amp;" ")-1),"/",REPT(" ",20)),21,20)))),0)&gt;$W2792,"Late","Same day"))</f>
        <v/>
      </c>
      <c r="AF2792" s="26" t="str">
        <f aca="false">IF($A2792="","",IFERROR(INDEX(Validation!$C$193:$C$217,MATCH($A2792,Validation!$A$193:$A$217,0)),IF(COUNTIF(Validation!$U$19:$U$178,$Z2792)&gt;0,$Z2792,IF(COUNTIF(Validation!$S$19:$S$178,$AI2792)=1,INDEX(Validation!$U$19:$U$178,MATCH($AI2792,Validation!$S$19:$S$178,0)),$Z2792))))</f>
        <v/>
      </c>
      <c r="AG2792" s="27" t="str">
        <f aca="false">IF(COUNTA($A2792:$U2792)=0,"",IF($A2792="","No name",IF($F2792="","No date",IF($W2792=0,"Date ilegible",IF(NOT(ISNUMBER($N2792)),"Hours no numéricas",IF($AA2792="NO MATCH","Person no identificada","OK"))))))</f>
        <v/>
      </c>
      <c r="AH2792" s="27" t="str">
        <f aca="false">IF($W2792=0,"No date",IF($W2792&lt;Validation!$B$3,"Before period",IF($W2792&gt;Validation!$C$3,"After period","In period")))</f>
        <v>No date</v>
      </c>
      <c r="AI2792" s="26" t="str">
        <f aca="false">IF($Y2792="","",TRIM(RIGHT(SUBSTITUTE($Y2792," ",REPT(" ",50)),50)))</f>
        <v/>
      </c>
      <c r="AJ2792" s="27" t="str">
        <f aca="false">IF($A2792="","",IF(NOT(ISERROR(MATCH($A2792,Validation!$A$193:$A$217,0))),"Manual mapping",IF(COUNTIF(Validation!$U$19:$U$178,$Z2792)&gt;0,"Direct",IF(COUNTIF(Validation!$S$19:$S$178,$AI2792)=1,"By surname","Unresolved"))))</f>
        <v/>
      </c>
      <c r="AK2792" s="28" t="str">
        <f aca="false">IF($L2792="","",IF(MATCH($L2792,$L$2:$L$3000,0)&lt;&gt;ROW()-1,"",COUNT($AK$1:$AK2791)+1))</f>
        <v/>
      </c>
      <c r="AL2792" s="28" t="str">
        <f aca="false">IF($G2792="","",IF(MATCH($G2792,$G$2:$G$3000,0)&lt;&gt;ROW()-1,"",COUNT($AL$1:$AL2791)+1))</f>
        <v/>
      </c>
      <c r="AM2792" s="28" t="str">
        <f aca="false">IF($H2792="","",IF(MATCH($H2792,$H$2:$H$3000,0)&lt;&gt;ROW()-1,"",COUNT($AM$1:$AM2791)+1))</f>
        <v/>
      </c>
      <c r="AN2792" s="28" t="str">
        <f aca="false">IF($I2792="","",IF(MATCH($I2792,$I$2:$I$3000,0)&lt;&gt;ROW()-1,"",COUNT($AN$1:$AN2791)+1))</f>
        <v/>
      </c>
      <c r="AO2792" s="28" t="str">
        <f aca="false">IF($Q2792="","",IF(MATCH($Q2792,$Q$2:$Q$3000,0)&lt;&gt;ROW()-1,"",COUNT($AO$1:$AO2791)+1))</f>
        <v/>
      </c>
    </row>
    <row r="2793" customFormat="false" ht="12.75" hidden="false" customHeight="true" outlineLevel="0" collapsed="false">
      <c r="W2793" s="24" t="n">
        <f aca="false">IF($F2793="",0,IFERROR(IF(ISNUMBER($F2793),INT($F2793),DATE(VALUE(MID(SUBSTITUTE(LEFT($F2793,FIND(" ",$F2793&amp;" ")-1),"/",REPT(" ",20)),41,20)),VALUE(LEFT(SUBSTITUTE(LEFT($F2793,FIND(" ",$F2793&amp;" ")-1),"/",REPT(" ",20)),20)),VALUE(MID(SUBSTITUTE(LEFT($F2793,FIND(" ",$F2793&amp;" ")-1),"/",REPT(" ",20)),21,20)))),0))</f>
        <v>0</v>
      </c>
      <c r="X2793" s="25" t="str">
        <f aca="false">IF(ISNUMBER($N2793),$N2793*Validation!$B$5,"")</f>
        <v/>
      </c>
      <c r="Y2793" s="26" t="str">
        <f aca="false">IF($A2793="","",SUBSTITUTE(SUBSTITUTE(SUBSTITUTE(SUBSTITUTE(SUBSTITUTE(SUBSTITUTE(SUBSTITUTE(UPPER(TRIM($A2793)),"Á","A"),"É","E"),"Í","I"),"Ó","O"),"Ú","U"),"Ñ","N"),"Ü","U"))</f>
        <v/>
      </c>
      <c r="Z2793" s="26" t="str">
        <f aca="false">IF($Y2793="","",LEFT($Y2793,1)&amp;" "&amp;TRIM(RIGHT(SUBSTITUTE($Y2793," ",REPT(" ",50)),50)))</f>
        <v/>
      </c>
      <c r="AA2793" s="27" t="str">
        <f aca="false">IF($AF2793="","",IF(COUNTIF(Validation!$U$19:$U$178,$AF2793)&gt;0,"OK","NO MATCH"))</f>
        <v/>
      </c>
      <c r="AB2793" s="27" t="str">
        <f aca="false">IF($W2793=0,"",IF(AND($W2793&gt;=Validation!$B$3,$W2793&lt;=Validation!$C$3),"Yes","No"))</f>
        <v/>
      </c>
      <c r="AC2793" s="26" t="str">
        <f aca="false">IF($A2793="","",$AF2793&amp;"|"&amp;TEXT($W2793,"yyyy-mm-dd")&amp;"|"&amp;$J2793&amp;"|"&amp;$N2793)</f>
        <v/>
      </c>
      <c r="AD2793" s="27" t="str">
        <f aca="false">IF($AC2793="","",IF(COUNTIF($AC$2:$AC$3000,$AC2793)&gt;1,"REVIEW","OK"))</f>
        <v/>
      </c>
      <c r="AE2793" s="27" t="str">
        <f aca="false">IF(OR($W2793=0,$O2793=""),"",IF(IFERROR(IF(ISNUMBER($O2793),INT($O2793),DATE(VALUE(MID(SUBSTITUTE(LEFT($O2793,FIND(" ",$O2793&amp;" ")-1),"/",REPT(" ",20)),41,20)),VALUE(LEFT(SUBSTITUTE(LEFT($O2793,FIND(" ",$O2793&amp;" ")-1),"/",REPT(" ",20)),20)),VALUE(MID(SUBSTITUTE(LEFT($O2793,FIND(" ",$O2793&amp;" ")-1),"/",REPT(" ",20)),21,20)))),0)&gt;$W2793,"Late","Same day"))</f>
        <v/>
      </c>
      <c r="AF2793" s="26" t="str">
        <f aca="false">IF($A2793="","",IFERROR(INDEX(Validation!$C$193:$C$217,MATCH($A2793,Validation!$A$193:$A$217,0)),IF(COUNTIF(Validation!$U$19:$U$178,$Z2793)&gt;0,$Z2793,IF(COUNTIF(Validation!$S$19:$S$178,$AI2793)=1,INDEX(Validation!$U$19:$U$178,MATCH($AI2793,Validation!$S$19:$S$178,0)),$Z2793))))</f>
        <v/>
      </c>
      <c r="AG2793" s="27" t="str">
        <f aca="false">IF(COUNTA($A2793:$U2793)=0,"",IF($A2793="","No name",IF($F2793="","No date",IF($W2793=0,"Date ilegible",IF(NOT(ISNUMBER($N2793)),"Hours no numéricas",IF($AA2793="NO MATCH","Person no identificada","OK"))))))</f>
        <v/>
      </c>
      <c r="AH2793" s="27" t="str">
        <f aca="false">IF($W2793=0,"No date",IF($W2793&lt;Validation!$B$3,"Before period",IF($W2793&gt;Validation!$C$3,"After period","In period")))</f>
        <v>No date</v>
      </c>
      <c r="AI2793" s="26" t="str">
        <f aca="false">IF($Y2793="","",TRIM(RIGHT(SUBSTITUTE($Y2793," ",REPT(" ",50)),50)))</f>
        <v/>
      </c>
      <c r="AJ2793" s="27" t="str">
        <f aca="false">IF($A2793="","",IF(NOT(ISERROR(MATCH($A2793,Validation!$A$193:$A$217,0))),"Manual mapping",IF(COUNTIF(Validation!$U$19:$U$178,$Z2793)&gt;0,"Direct",IF(COUNTIF(Validation!$S$19:$S$178,$AI2793)=1,"By surname","Unresolved"))))</f>
        <v/>
      </c>
      <c r="AK2793" s="28" t="str">
        <f aca="false">IF($L2793="","",IF(MATCH($L2793,$L$2:$L$3000,0)&lt;&gt;ROW()-1,"",COUNT($AK$1:$AK2792)+1))</f>
        <v/>
      </c>
      <c r="AL2793" s="28" t="str">
        <f aca="false">IF($G2793="","",IF(MATCH($G2793,$G$2:$G$3000,0)&lt;&gt;ROW()-1,"",COUNT($AL$1:$AL2792)+1))</f>
        <v/>
      </c>
      <c r="AM2793" s="28" t="str">
        <f aca="false">IF($H2793="","",IF(MATCH($H2793,$H$2:$H$3000,0)&lt;&gt;ROW()-1,"",COUNT($AM$1:$AM2792)+1))</f>
        <v/>
      </c>
      <c r="AN2793" s="28" t="str">
        <f aca="false">IF($I2793="","",IF(MATCH($I2793,$I$2:$I$3000,0)&lt;&gt;ROW()-1,"",COUNT($AN$1:$AN2792)+1))</f>
        <v/>
      </c>
      <c r="AO2793" s="28" t="str">
        <f aca="false">IF($Q2793="","",IF(MATCH($Q2793,$Q$2:$Q$3000,0)&lt;&gt;ROW()-1,"",COUNT($AO$1:$AO2792)+1))</f>
        <v/>
      </c>
    </row>
    <row r="2794" customFormat="false" ht="12.75" hidden="false" customHeight="true" outlineLevel="0" collapsed="false">
      <c r="W2794" s="24" t="n">
        <f aca="false">IF($F2794="",0,IFERROR(IF(ISNUMBER($F2794),INT($F2794),DATE(VALUE(MID(SUBSTITUTE(LEFT($F2794,FIND(" ",$F2794&amp;" ")-1),"/",REPT(" ",20)),41,20)),VALUE(LEFT(SUBSTITUTE(LEFT($F2794,FIND(" ",$F2794&amp;" ")-1),"/",REPT(" ",20)),20)),VALUE(MID(SUBSTITUTE(LEFT($F2794,FIND(" ",$F2794&amp;" ")-1),"/",REPT(" ",20)),21,20)))),0))</f>
        <v>0</v>
      </c>
      <c r="X2794" s="25" t="str">
        <f aca="false">IF(ISNUMBER($N2794),$N2794*Validation!$B$5,"")</f>
        <v/>
      </c>
      <c r="Y2794" s="26" t="str">
        <f aca="false">IF($A2794="","",SUBSTITUTE(SUBSTITUTE(SUBSTITUTE(SUBSTITUTE(SUBSTITUTE(SUBSTITUTE(SUBSTITUTE(UPPER(TRIM($A2794)),"Á","A"),"É","E"),"Í","I"),"Ó","O"),"Ú","U"),"Ñ","N"),"Ü","U"))</f>
        <v/>
      </c>
      <c r="Z2794" s="26" t="str">
        <f aca="false">IF($Y2794="","",LEFT($Y2794,1)&amp;" "&amp;TRIM(RIGHT(SUBSTITUTE($Y2794," ",REPT(" ",50)),50)))</f>
        <v/>
      </c>
      <c r="AA2794" s="27" t="str">
        <f aca="false">IF($AF2794="","",IF(COUNTIF(Validation!$U$19:$U$178,$AF2794)&gt;0,"OK","NO MATCH"))</f>
        <v/>
      </c>
      <c r="AB2794" s="27" t="str">
        <f aca="false">IF($W2794=0,"",IF(AND($W2794&gt;=Validation!$B$3,$W2794&lt;=Validation!$C$3),"Yes","No"))</f>
        <v/>
      </c>
      <c r="AC2794" s="26" t="str">
        <f aca="false">IF($A2794="","",$AF2794&amp;"|"&amp;TEXT($W2794,"yyyy-mm-dd")&amp;"|"&amp;$J2794&amp;"|"&amp;$N2794)</f>
        <v/>
      </c>
      <c r="AD2794" s="27" t="str">
        <f aca="false">IF($AC2794="","",IF(COUNTIF($AC$2:$AC$3000,$AC2794)&gt;1,"REVIEW","OK"))</f>
        <v/>
      </c>
      <c r="AE2794" s="27" t="str">
        <f aca="false">IF(OR($W2794=0,$O2794=""),"",IF(IFERROR(IF(ISNUMBER($O2794),INT($O2794),DATE(VALUE(MID(SUBSTITUTE(LEFT($O2794,FIND(" ",$O2794&amp;" ")-1),"/",REPT(" ",20)),41,20)),VALUE(LEFT(SUBSTITUTE(LEFT($O2794,FIND(" ",$O2794&amp;" ")-1),"/",REPT(" ",20)),20)),VALUE(MID(SUBSTITUTE(LEFT($O2794,FIND(" ",$O2794&amp;" ")-1),"/",REPT(" ",20)),21,20)))),0)&gt;$W2794,"Late","Same day"))</f>
        <v/>
      </c>
      <c r="AF2794" s="26" t="str">
        <f aca="false">IF($A2794="","",IFERROR(INDEX(Validation!$C$193:$C$217,MATCH($A2794,Validation!$A$193:$A$217,0)),IF(COUNTIF(Validation!$U$19:$U$178,$Z2794)&gt;0,$Z2794,IF(COUNTIF(Validation!$S$19:$S$178,$AI2794)=1,INDEX(Validation!$U$19:$U$178,MATCH($AI2794,Validation!$S$19:$S$178,0)),$Z2794))))</f>
        <v/>
      </c>
      <c r="AG2794" s="27" t="str">
        <f aca="false">IF(COUNTA($A2794:$U2794)=0,"",IF($A2794="","No name",IF($F2794="","No date",IF($W2794=0,"Date ilegible",IF(NOT(ISNUMBER($N2794)),"Hours no numéricas",IF($AA2794="NO MATCH","Person no identificada","OK"))))))</f>
        <v/>
      </c>
      <c r="AH2794" s="27" t="str">
        <f aca="false">IF($W2794=0,"No date",IF($W2794&lt;Validation!$B$3,"Before period",IF($W2794&gt;Validation!$C$3,"After period","In period")))</f>
        <v>No date</v>
      </c>
      <c r="AI2794" s="26" t="str">
        <f aca="false">IF($Y2794="","",TRIM(RIGHT(SUBSTITUTE($Y2794," ",REPT(" ",50)),50)))</f>
        <v/>
      </c>
      <c r="AJ2794" s="27" t="str">
        <f aca="false">IF($A2794="","",IF(NOT(ISERROR(MATCH($A2794,Validation!$A$193:$A$217,0))),"Manual mapping",IF(COUNTIF(Validation!$U$19:$U$178,$Z2794)&gt;0,"Direct",IF(COUNTIF(Validation!$S$19:$S$178,$AI2794)=1,"By surname","Unresolved"))))</f>
        <v/>
      </c>
      <c r="AK2794" s="28" t="str">
        <f aca="false">IF($L2794="","",IF(MATCH($L2794,$L$2:$L$3000,0)&lt;&gt;ROW()-1,"",COUNT($AK$1:$AK2793)+1))</f>
        <v/>
      </c>
      <c r="AL2794" s="28" t="str">
        <f aca="false">IF($G2794="","",IF(MATCH($G2794,$G$2:$G$3000,0)&lt;&gt;ROW()-1,"",COUNT($AL$1:$AL2793)+1))</f>
        <v/>
      </c>
      <c r="AM2794" s="28" t="str">
        <f aca="false">IF($H2794="","",IF(MATCH($H2794,$H$2:$H$3000,0)&lt;&gt;ROW()-1,"",COUNT($AM$1:$AM2793)+1))</f>
        <v/>
      </c>
      <c r="AN2794" s="28" t="str">
        <f aca="false">IF($I2794="","",IF(MATCH($I2794,$I$2:$I$3000,0)&lt;&gt;ROW()-1,"",COUNT($AN$1:$AN2793)+1))</f>
        <v/>
      </c>
      <c r="AO2794" s="28" t="str">
        <f aca="false">IF($Q2794="","",IF(MATCH($Q2794,$Q$2:$Q$3000,0)&lt;&gt;ROW()-1,"",COUNT($AO$1:$AO2793)+1))</f>
        <v/>
      </c>
    </row>
    <row r="2795" customFormat="false" ht="12.75" hidden="false" customHeight="true" outlineLevel="0" collapsed="false">
      <c r="W2795" s="24" t="n">
        <f aca="false">IF($F2795="",0,IFERROR(IF(ISNUMBER($F2795),INT($F2795),DATE(VALUE(MID(SUBSTITUTE(LEFT($F2795,FIND(" ",$F2795&amp;" ")-1),"/",REPT(" ",20)),41,20)),VALUE(LEFT(SUBSTITUTE(LEFT($F2795,FIND(" ",$F2795&amp;" ")-1),"/",REPT(" ",20)),20)),VALUE(MID(SUBSTITUTE(LEFT($F2795,FIND(" ",$F2795&amp;" ")-1),"/",REPT(" ",20)),21,20)))),0))</f>
        <v>0</v>
      </c>
      <c r="X2795" s="25" t="str">
        <f aca="false">IF(ISNUMBER($N2795),$N2795*Validation!$B$5,"")</f>
        <v/>
      </c>
      <c r="Y2795" s="26" t="str">
        <f aca="false">IF($A2795="","",SUBSTITUTE(SUBSTITUTE(SUBSTITUTE(SUBSTITUTE(SUBSTITUTE(SUBSTITUTE(SUBSTITUTE(UPPER(TRIM($A2795)),"Á","A"),"É","E"),"Í","I"),"Ó","O"),"Ú","U"),"Ñ","N"),"Ü","U"))</f>
        <v/>
      </c>
      <c r="Z2795" s="26" t="str">
        <f aca="false">IF($Y2795="","",LEFT($Y2795,1)&amp;" "&amp;TRIM(RIGHT(SUBSTITUTE($Y2795," ",REPT(" ",50)),50)))</f>
        <v/>
      </c>
      <c r="AA2795" s="27" t="str">
        <f aca="false">IF($AF2795="","",IF(COUNTIF(Validation!$U$19:$U$178,$AF2795)&gt;0,"OK","NO MATCH"))</f>
        <v/>
      </c>
      <c r="AB2795" s="27" t="str">
        <f aca="false">IF($W2795=0,"",IF(AND($W2795&gt;=Validation!$B$3,$W2795&lt;=Validation!$C$3),"Yes","No"))</f>
        <v/>
      </c>
      <c r="AC2795" s="26" t="str">
        <f aca="false">IF($A2795="","",$AF2795&amp;"|"&amp;TEXT($W2795,"yyyy-mm-dd")&amp;"|"&amp;$J2795&amp;"|"&amp;$N2795)</f>
        <v/>
      </c>
      <c r="AD2795" s="27" t="str">
        <f aca="false">IF($AC2795="","",IF(COUNTIF($AC$2:$AC$3000,$AC2795)&gt;1,"REVIEW","OK"))</f>
        <v/>
      </c>
      <c r="AE2795" s="27" t="str">
        <f aca="false">IF(OR($W2795=0,$O2795=""),"",IF(IFERROR(IF(ISNUMBER($O2795),INT($O2795),DATE(VALUE(MID(SUBSTITUTE(LEFT($O2795,FIND(" ",$O2795&amp;" ")-1),"/",REPT(" ",20)),41,20)),VALUE(LEFT(SUBSTITUTE(LEFT($O2795,FIND(" ",$O2795&amp;" ")-1),"/",REPT(" ",20)),20)),VALUE(MID(SUBSTITUTE(LEFT($O2795,FIND(" ",$O2795&amp;" ")-1),"/",REPT(" ",20)),21,20)))),0)&gt;$W2795,"Late","Same day"))</f>
        <v/>
      </c>
      <c r="AF2795" s="26" t="str">
        <f aca="false">IF($A2795="","",IFERROR(INDEX(Validation!$C$193:$C$217,MATCH($A2795,Validation!$A$193:$A$217,0)),IF(COUNTIF(Validation!$U$19:$U$178,$Z2795)&gt;0,$Z2795,IF(COUNTIF(Validation!$S$19:$S$178,$AI2795)=1,INDEX(Validation!$U$19:$U$178,MATCH($AI2795,Validation!$S$19:$S$178,0)),$Z2795))))</f>
        <v/>
      </c>
      <c r="AG2795" s="27" t="str">
        <f aca="false">IF(COUNTA($A2795:$U2795)=0,"",IF($A2795="","No name",IF($F2795="","No date",IF($W2795=0,"Date ilegible",IF(NOT(ISNUMBER($N2795)),"Hours no numéricas",IF($AA2795="NO MATCH","Person no identificada","OK"))))))</f>
        <v/>
      </c>
      <c r="AH2795" s="27" t="str">
        <f aca="false">IF($W2795=0,"No date",IF($W2795&lt;Validation!$B$3,"Before period",IF($W2795&gt;Validation!$C$3,"After period","In period")))</f>
        <v>No date</v>
      </c>
      <c r="AI2795" s="26" t="str">
        <f aca="false">IF($Y2795="","",TRIM(RIGHT(SUBSTITUTE($Y2795," ",REPT(" ",50)),50)))</f>
        <v/>
      </c>
      <c r="AJ2795" s="27" t="str">
        <f aca="false">IF($A2795="","",IF(NOT(ISERROR(MATCH($A2795,Validation!$A$193:$A$217,0))),"Manual mapping",IF(COUNTIF(Validation!$U$19:$U$178,$Z2795)&gt;0,"Direct",IF(COUNTIF(Validation!$S$19:$S$178,$AI2795)=1,"By surname","Unresolved"))))</f>
        <v/>
      </c>
      <c r="AK2795" s="28" t="str">
        <f aca="false">IF($L2795="","",IF(MATCH($L2795,$L$2:$L$3000,0)&lt;&gt;ROW()-1,"",COUNT($AK$1:$AK2794)+1))</f>
        <v/>
      </c>
      <c r="AL2795" s="28" t="str">
        <f aca="false">IF($G2795="","",IF(MATCH($G2795,$G$2:$G$3000,0)&lt;&gt;ROW()-1,"",COUNT($AL$1:$AL2794)+1))</f>
        <v/>
      </c>
      <c r="AM2795" s="28" t="str">
        <f aca="false">IF($H2795="","",IF(MATCH($H2795,$H$2:$H$3000,0)&lt;&gt;ROW()-1,"",COUNT($AM$1:$AM2794)+1))</f>
        <v/>
      </c>
      <c r="AN2795" s="28" t="str">
        <f aca="false">IF($I2795="","",IF(MATCH($I2795,$I$2:$I$3000,0)&lt;&gt;ROW()-1,"",COUNT($AN$1:$AN2794)+1))</f>
        <v/>
      </c>
      <c r="AO2795" s="28" t="str">
        <f aca="false">IF($Q2795="","",IF(MATCH($Q2795,$Q$2:$Q$3000,0)&lt;&gt;ROW()-1,"",COUNT($AO$1:$AO2794)+1))</f>
        <v/>
      </c>
    </row>
    <row r="2796" customFormat="false" ht="12.75" hidden="false" customHeight="true" outlineLevel="0" collapsed="false">
      <c r="W2796" s="24" t="n">
        <f aca="false">IF($F2796="",0,IFERROR(IF(ISNUMBER($F2796),INT($F2796),DATE(VALUE(MID(SUBSTITUTE(LEFT($F2796,FIND(" ",$F2796&amp;" ")-1),"/",REPT(" ",20)),41,20)),VALUE(LEFT(SUBSTITUTE(LEFT($F2796,FIND(" ",$F2796&amp;" ")-1),"/",REPT(" ",20)),20)),VALUE(MID(SUBSTITUTE(LEFT($F2796,FIND(" ",$F2796&amp;" ")-1),"/",REPT(" ",20)),21,20)))),0))</f>
        <v>0</v>
      </c>
      <c r="X2796" s="25" t="str">
        <f aca="false">IF(ISNUMBER($N2796),$N2796*Validation!$B$5,"")</f>
        <v/>
      </c>
      <c r="Y2796" s="26" t="str">
        <f aca="false">IF($A2796="","",SUBSTITUTE(SUBSTITUTE(SUBSTITUTE(SUBSTITUTE(SUBSTITUTE(SUBSTITUTE(SUBSTITUTE(UPPER(TRIM($A2796)),"Á","A"),"É","E"),"Í","I"),"Ó","O"),"Ú","U"),"Ñ","N"),"Ü","U"))</f>
        <v/>
      </c>
      <c r="Z2796" s="26" t="str">
        <f aca="false">IF($Y2796="","",LEFT($Y2796,1)&amp;" "&amp;TRIM(RIGHT(SUBSTITUTE($Y2796," ",REPT(" ",50)),50)))</f>
        <v/>
      </c>
      <c r="AA2796" s="27" t="str">
        <f aca="false">IF($AF2796="","",IF(COUNTIF(Validation!$U$19:$U$178,$AF2796)&gt;0,"OK","NO MATCH"))</f>
        <v/>
      </c>
      <c r="AB2796" s="27" t="str">
        <f aca="false">IF($W2796=0,"",IF(AND($W2796&gt;=Validation!$B$3,$W2796&lt;=Validation!$C$3),"Yes","No"))</f>
        <v/>
      </c>
      <c r="AC2796" s="26" t="str">
        <f aca="false">IF($A2796="","",$AF2796&amp;"|"&amp;TEXT($W2796,"yyyy-mm-dd")&amp;"|"&amp;$J2796&amp;"|"&amp;$N2796)</f>
        <v/>
      </c>
      <c r="AD2796" s="27" t="str">
        <f aca="false">IF($AC2796="","",IF(COUNTIF($AC$2:$AC$3000,$AC2796)&gt;1,"REVIEW","OK"))</f>
        <v/>
      </c>
      <c r="AE2796" s="27" t="str">
        <f aca="false">IF(OR($W2796=0,$O2796=""),"",IF(IFERROR(IF(ISNUMBER($O2796),INT($O2796),DATE(VALUE(MID(SUBSTITUTE(LEFT($O2796,FIND(" ",$O2796&amp;" ")-1),"/",REPT(" ",20)),41,20)),VALUE(LEFT(SUBSTITUTE(LEFT($O2796,FIND(" ",$O2796&amp;" ")-1),"/",REPT(" ",20)),20)),VALUE(MID(SUBSTITUTE(LEFT($O2796,FIND(" ",$O2796&amp;" ")-1),"/",REPT(" ",20)),21,20)))),0)&gt;$W2796,"Late","Same day"))</f>
        <v/>
      </c>
      <c r="AF2796" s="26" t="str">
        <f aca="false">IF($A2796="","",IFERROR(INDEX(Validation!$C$193:$C$217,MATCH($A2796,Validation!$A$193:$A$217,0)),IF(COUNTIF(Validation!$U$19:$U$178,$Z2796)&gt;0,$Z2796,IF(COUNTIF(Validation!$S$19:$S$178,$AI2796)=1,INDEX(Validation!$U$19:$U$178,MATCH($AI2796,Validation!$S$19:$S$178,0)),$Z2796))))</f>
        <v/>
      </c>
      <c r="AG2796" s="27" t="str">
        <f aca="false">IF(COUNTA($A2796:$U2796)=0,"",IF($A2796="","No name",IF($F2796="","No date",IF($W2796=0,"Date ilegible",IF(NOT(ISNUMBER($N2796)),"Hours no numéricas",IF($AA2796="NO MATCH","Person no identificada","OK"))))))</f>
        <v/>
      </c>
      <c r="AH2796" s="27" t="str">
        <f aca="false">IF($W2796=0,"No date",IF($W2796&lt;Validation!$B$3,"Before period",IF($W2796&gt;Validation!$C$3,"After period","In period")))</f>
        <v>No date</v>
      </c>
      <c r="AI2796" s="26" t="str">
        <f aca="false">IF($Y2796="","",TRIM(RIGHT(SUBSTITUTE($Y2796," ",REPT(" ",50)),50)))</f>
        <v/>
      </c>
      <c r="AJ2796" s="27" t="str">
        <f aca="false">IF($A2796="","",IF(NOT(ISERROR(MATCH($A2796,Validation!$A$193:$A$217,0))),"Manual mapping",IF(COUNTIF(Validation!$U$19:$U$178,$Z2796)&gt;0,"Direct",IF(COUNTIF(Validation!$S$19:$S$178,$AI2796)=1,"By surname","Unresolved"))))</f>
        <v/>
      </c>
      <c r="AK2796" s="28" t="str">
        <f aca="false">IF($L2796="","",IF(MATCH($L2796,$L$2:$L$3000,0)&lt;&gt;ROW()-1,"",COUNT($AK$1:$AK2795)+1))</f>
        <v/>
      </c>
      <c r="AL2796" s="28" t="str">
        <f aca="false">IF($G2796="","",IF(MATCH($G2796,$G$2:$G$3000,0)&lt;&gt;ROW()-1,"",COUNT($AL$1:$AL2795)+1))</f>
        <v/>
      </c>
      <c r="AM2796" s="28" t="str">
        <f aca="false">IF($H2796="","",IF(MATCH($H2796,$H$2:$H$3000,0)&lt;&gt;ROW()-1,"",COUNT($AM$1:$AM2795)+1))</f>
        <v/>
      </c>
      <c r="AN2796" s="28" t="str">
        <f aca="false">IF($I2796="","",IF(MATCH($I2796,$I$2:$I$3000,0)&lt;&gt;ROW()-1,"",COUNT($AN$1:$AN2795)+1))</f>
        <v/>
      </c>
      <c r="AO2796" s="28" t="str">
        <f aca="false">IF($Q2796="","",IF(MATCH($Q2796,$Q$2:$Q$3000,0)&lt;&gt;ROW()-1,"",COUNT($AO$1:$AO2795)+1))</f>
        <v/>
      </c>
    </row>
    <row r="2797" customFormat="false" ht="12.75" hidden="false" customHeight="true" outlineLevel="0" collapsed="false">
      <c r="W2797" s="24" t="n">
        <f aca="false">IF($F2797="",0,IFERROR(IF(ISNUMBER($F2797),INT($F2797),DATE(VALUE(MID(SUBSTITUTE(LEFT($F2797,FIND(" ",$F2797&amp;" ")-1),"/",REPT(" ",20)),41,20)),VALUE(LEFT(SUBSTITUTE(LEFT($F2797,FIND(" ",$F2797&amp;" ")-1),"/",REPT(" ",20)),20)),VALUE(MID(SUBSTITUTE(LEFT($F2797,FIND(" ",$F2797&amp;" ")-1),"/",REPT(" ",20)),21,20)))),0))</f>
        <v>0</v>
      </c>
      <c r="X2797" s="25" t="str">
        <f aca="false">IF(ISNUMBER($N2797),$N2797*Validation!$B$5,"")</f>
        <v/>
      </c>
      <c r="Y2797" s="26" t="str">
        <f aca="false">IF($A2797="","",SUBSTITUTE(SUBSTITUTE(SUBSTITUTE(SUBSTITUTE(SUBSTITUTE(SUBSTITUTE(SUBSTITUTE(UPPER(TRIM($A2797)),"Á","A"),"É","E"),"Í","I"),"Ó","O"),"Ú","U"),"Ñ","N"),"Ü","U"))</f>
        <v/>
      </c>
      <c r="Z2797" s="26" t="str">
        <f aca="false">IF($Y2797="","",LEFT($Y2797,1)&amp;" "&amp;TRIM(RIGHT(SUBSTITUTE($Y2797," ",REPT(" ",50)),50)))</f>
        <v/>
      </c>
      <c r="AA2797" s="27" t="str">
        <f aca="false">IF($AF2797="","",IF(COUNTIF(Validation!$U$19:$U$178,$AF2797)&gt;0,"OK","NO MATCH"))</f>
        <v/>
      </c>
      <c r="AB2797" s="27" t="str">
        <f aca="false">IF($W2797=0,"",IF(AND($W2797&gt;=Validation!$B$3,$W2797&lt;=Validation!$C$3),"Yes","No"))</f>
        <v/>
      </c>
      <c r="AC2797" s="26" t="str">
        <f aca="false">IF($A2797="","",$AF2797&amp;"|"&amp;TEXT($W2797,"yyyy-mm-dd")&amp;"|"&amp;$J2797&amp;"|"&amp;$N2797)</f>
        <v/>
      </c>
      <c r="AD2797" s="27" t="str">
        <f aca="false">IF($AC2797="","",IF(COUNTIF($AC$2:$AC$3000,$AC2797)&gt;1,"REVIEW","OK"))</f>
        <v/>
      </c>
      <c r="AE2797" s="27" t="str">
        <f aca="false">IF(OR($W2797=0,$O2797=""),"",IF(IFERROR(IF(ISNUMBER($O2797),INT($O2797),DATE(VALUE(MID(SUBSTITUTE(LEFT($O2797,FIND(" ",$O2797&amp;" ")-1),"/",REPT(" ",20)),41,20)),VALUE(LEFT(SUBSTITUTE(LEFT($O2797,FIND(" ",$O2797&amp;" ")-1),"/",REPT(" ",20)),20)),VALUE(MID(SUBSTITUTE(LEFT($O2797,FIND(" ",$O2797&amp;" ")-1),"/",REPT(" ",20)),21,20)))),0)&gt;$W2797,"Late","Same day"))</f>
        <v/>
      </c>
      <c r="AF2797" s="26" t="str">
        <f aca="false">IF($A2797="","",IFERROR(INDEX(Validation!$C$193:$C$217,MATCH($A2797,Validation!$A$193:$A$217,0)),IF(COUNTIF(Validation!$U$19:$U$178,$Z2797)&gt;0,$Z2797,IF(COUNTIF(Validation!$S$19:$S$178,$AI2797)=1,INDEX(Validation!$U$19:$U$178,MATCH($AI2797,Validation!$S$19:$S$178,0)),$Z2797))))</f>
        <v/>
      </c>
      <c r="AG2797" s="27" t="str">
        <f aca="false">IF(COUNTA($A2797:$U2797)=0,"",IF($A2797="","No name",IF($F2797="","No date",IF($W2797=0,"Date ilegible",IF(NOT(ISNUMBER($N2797)),"Hours no numéricas",IF($AA2797="NO MATCH","Person no identificada","OK"))))))</f>
        <v/>
      </c>
      <c r="AH2797" s="27" t="str">
        <f aca="false">IF($W2797=0,"No date",IF($W2797&lt;Validation!$B$3,"Before period",IF($W2797&gt;Validation!$C$3,"After period","In period")))</f>
        <v>No date</v>
      </c>
      <c r="AI2797" s="26" t="str">
        <f aca="false">IF($Y2797="","",TRIM(RIGHT(SUBSTITUTE($Y2797," ",REPT(" ",50)),50)))</f>
        <v/>
      </c>
      <c r="AJ2797" s="27" t="str">
        <f aca="false">IF($A2797="","",IF(NOT(ISERROR(MATCH($A2797,Validation!$A$193:$A$217,0))),"Manual mapping",IF(COUNTIF(Validation!$U$19:$U$178,$Z2797)&gt;0,"Direct",IF(COUNTIF(Validation!$S$19:$S$178,$AI2797)=1,"By surname","Unresolved"))))</f>
        <v/>
      </c>
      <c r="AK2797" s="28" t="str">
        <f aca="false">IF($L2797="","",IF(MATCH($L2797,$L$2:$L$3000,0)&lt;&gt;ROW()-1,"",COUNT($AK$1:$AK2796)+1))</f>
        <v/>
      </c>
      <c r="AL2797" s="28" t="str">
        <f aca="false">IF($G2797="","",IF(MATCH($G2797,$G$2:$G$3000,0)&lt;&gt;ROW()-1,"",COUNT($AL$1:$AL2796)+1))</f>
        <v/>
      </c>
      <c r="AM2797" s="28" t="str">
        <f aca="false">IF($H2797="","",IF(MATCH($H2797,$H$2:$H$3000,0)&lt;&gt;ROW()-1,"",COUNT($AM$1:$AM2796)+1))</f>
        <v/>
      </c>
      <c r="AN2797" s="28" t="str">
        <f aca="false">IF($I2797="","",IF(MATCH($I2797,$I$2:$I$3000,0)&lt;&gt;ROW()-1,"",COUNT($AN$1:$AN2796)+1))</f>
        <v/>
      </c>
      <c r="AO2797" s="28" t="str">
        <f aca="false">IF($Q2797="","",IF(MATCH($Q2797,$Q$2:$Q$3000,0)&lt;&gt;ROW()-1,"",COUNT($AO$1:$AO2796)+1))</f>
        <v/>
      </c>
    </row>
    <row r="2798" customFormat="false" ht="12.75" hidden="false" customHeight="true" outlineLevel="0" collapsed="false">
      <c r="W2798" s="24" t="n">
        <f aca="false">IF($F2798="",0,IFERROR(IF(ISNUMBER($F2798),INT($F2798),DATE(VALUE(MID(SUBSTITUTE(LEFT($F2798,FIND(" ",$F2798&amp;" ")-1),"/",REPT(" ",20)),41,20)),VALUE(LEFT(SUBSTITUTE(LEFT($F2798,FIND(" ",$F2798&amp;" ")-1),"/",REPT(" ",20)),20)),VALUE(MID(SUBSTITUTE(LEFT($F2798,FIND(" ",$F2798&amp;" ")-1),"/",REPT(" ",20)),21,20)))),0))</f>
        <v>0</v>
      </c>
      <c r="X2798" s="25" t="str">
        <f aca="false">IF(ISNUMBER($N2798),$N2798*Validation!$B$5,"")</f>
        <v/>
      </c>
      <c r="Y2798" s="26" t="str">
        <f aca="false">IF($A2798="","",SUBSTITUTE(SUBSTITUTE(SUBSTITUTE(SUBSTITUTE(SUBSTITUTE(SUBSTITUTE(SUBSTITUTE(UPPER(TRIM($A2798)),"Á","A"),"É","E"),"Í","I"),"Ó","O"),"Ú","U"),"Ñ","N"),"Ü","U"))</f>
        <v/>
      </c>
      <c r="Z2798" s="26" t="str">
        <f aca="false">IF($Y2798="","",LEFT($Y2798,1)&amp;" "&amp;TRIM(RIGHT(SUBSTITUTE($Y2798," ",REPT(" ",50)),50)))</f>
        <v/>
      </c>
      <c r="AA2798" s="27" t="str">
        <f aca="false">IF($AF2798="","",IF(COUNTIF(Validation!$U$19:$U$178,$AF2798)&gt;0,"OK","NO MATCH"))</f>
        <v/>
      </c>
      <c r="AB2798" s="27" t="str">
        <f aca="false">IF($W2798=0,"",IF(AND($W2798&gt;=Validation!$B$3,$W2798&lt;=Validation!$C$3),"Yes","No"))</f>
        <v/>
      </c>
      <c r="AC2798" s="26" t="str">
        <f aca="false">IF($A2798="","",$AF2798&amp;"|"&amp;TEXT($W2798,"yyyy-mm-dd")&amp;"|"&amp;$J2798&amp;"|"&amp;$N2798)</f>
        <v/>
      </c>
      <c r="AD2798" s="27" t="str">
        <f aca="false">IF($AC2798="","",IF(COUNTIF($AC$2:$AC$3000,$AC2798)&gt;1,"REVIEW","OK"))</f>
        <v/>
      </c>
      <c r="AE2798" s="27" t="str">
        <f aca="false">IF(OR($W2798=0,$O2798=""),"",IF(IFERROR(IF(ISNUMBER($O2798),INT($O2798),DATE(VALUE(MID(SUBSTITUTE(LEFT($O2798,FIND(" ",$O2798&amp;" ")-1),"/",REPT(" ",20)),41,20)),VALUE(LEFT(SUBSTITUTE(LEFT($O2798,FIND(" ",$O2798&amp;" ")-1),"/",REPT(" ",20)),20)),VALUE(MID(SUBSTITUTE(LEFT($O2798,FIND(" ",$O2798&amp;" ")-1),"/",REPT(" ",20)),21,20)))),0)&gt;$W2798,"Late","Same day"))</f>
        <v/>
      </c>
      <c r="AF2798" s="26" t="str">
        <f aca="false">IF($A2798="","",IFERROR(INDEX(Validation!$C$193:$C$217,MATCH($A2798,Validation!$A$193:$A$217,0)),IF(COUNTIF(Validation!$U$19:$U$178,$Z2798)&gt;0,$Z2798,IF(COUNTIF(Validation!$S$19:$S$178,$AI2798)=1,INDEX(Validation!$U$19:$U$178,MATCH($AI2798,Validation!$S$19:$S$178,0)),$Z2798))))</f>
        <v/>
      </c>
      <c r="AG2798" s="27" t="str">
        <f aca="false">IF(COUNTA($A2798:$U2798)=0,"",IF($A2798="","No name",IF($F2798="","No date",IF($W2798=0,"Date ilegible",IF(NOT(ISNUMBER($N2798)),"Hours no numéricas",IF($AA2798="NO MATCH","Person no identificada","OK"))))))</f>
        <v/>
      </c>
      <c r="AH2798" s="27" t="str">
        <f aca="false">IF($W2798=0,"No date",IF($W2798&lt;Validation!$B$3,"Before period",IF($W2798&gt;Validation!$C$3,"After period","In period")))</f>
        <v>No date</v>
      </c>
      <c r="AI2798" s="26" t="str">
        <f aca="false">IF($Y2798="","",TRIM(RIGHT(SUBSTITUTE($Y2798," ",REPT(" ",50)),50)))</f>
        <v/>
      </c>
      <c r="AJ2798" s="27" t="str">
        <f aca="false">IF($A2798="","",IF(NOT(ISERROR(MATCH($A2798,Validation!$A$193:$A$217,0))),"Manual mapping",IF(COUNTIF(Validation!$U$19:$U$178,$Z2798)&gt;0,"Direct",IF(COUNTIF(Validation!$S$19:$S$178,$AI2798)=1,"By surname","Unresolved"))))</f>
        <v/>
      </c>
      <c r="AK2798" s="28" t="str">
        <f aca="false">IF($L2798="","",IF(MATCH($L2798,$L$2:$L$3000,0)&lt;&gt;ROW()-1,"",COUNT($AK$1:$AK2797)+1))</f>
        <v/>
      </c>
      <c r="AL2798" s="28" t="str">
        <f aca="false">IF($G2798="","",IF(MATCH($G2798,$G$2:$G$3000,0)&lt;&gt;ROW()-1,"",COUNT($AL$1:$AL2797)+1))</f>
        <v/>
      </c>
      <c r="AM2798" s="28" t="str">
        <f aca="false">IF($H2798="","",IF(MATCH($H2798,$H$2:$H$3000,0)&lt;&gt;ROW()-1,"",COUNT($AM$1:$AM2797)+1))</f>
        <v/>
      </c>
      <c r="AN2798" s="28" t="str">
        <f aca="false">IF($I2798="","",IF(MATCH($I2798,$I$2:$I$3000,0)&lt;&gt;ROW()-1,"",COUNT($AN$1:$AN2797)+1))</f>
        <v/>
      </c>
      <c r="AO2798" s="28" t="str">
        <f aca="false">IF($Q2798="","",IF(MATCH($Q2798,$Q$2:$Q$3000,0)&lt;&gt;ROW()-1,"",COUNT($AO$1:$AO2797)+1))</f>
        <v/>
      </c>
    </row>
    <row r="2799" customFormat="false" ht="12.75" hidden="false" customHeight="true" outlineLevel="0" collapsed="false">
      <c r="W2799" s="24" t="n">
        <f aca="false">IF($F2799="",0,IFERROR(IF(ISNUMBER($F2799),INT($F2799),DATE(VALUE(MID(SUBSTITUTE(LEFT($F2799,FIND(" ",$F2799&amp;" ")-1),"/",REPT(" ",20)),41,20)),VALUE(LEFT(SUBSTITUTE(LEFT($F2799,FIND(" ",$F2799&amp;" ")-1),"/",REPT(" ",20)),20)),VALUE(MID(SUBSTITUTE(LEFT($F2799,FIND(" ",$F2799&amp;" ")-1),"/",REPT(" ",20)),21,20)))),0))</f>
        <v>0</v>
      </c>
      <c r="X2799" s="25" t="str">
        <f aca="false">IF(ISNUMBER($N2799),$N2799*Validation!$B$5,"")</f>
        <v/>
      </c>
      <c r="Y2799" s="26" t="str">
        <f aca="false">IF($A2799="","",SUBSTITUTE(SUBSTITUTE(SUBSTITUTE(SUBSTITUTE(SUBSTITUTE(SUBSTITUTE(SUBSTITUTE(UPPER(TRIM($A2799)),"Á","A"),"É","E"),"Í","I"),"Ó","O"),"Ú","U"),"Ñ","N"),"Ü","U"))</f>
        <v/>
      </c>
      <c r="Z2799" s="26" t="str">
        <f aca="false">IF($Y2799="","",LEFT($Y2799,1)&amp;" "&amp;TRIM(RIGHT(SUBSTITUTE($Y2799," ",REPT(" ",50)),50)))</f>
        <v/>
      </c>
      <c r="AA2799" s="27" t="str">
        <f aca="false">IF($AF2799="","",IF(COUNTIF(Validation!$U$19:$U$178,$AF2799)&gt;0,"OK","NO MATCH"))</f>
        <v/>
      </c>
      <c r="AB2799" s="27" t="str">
        <f aca="false">IF($W2799=0,"",IF(AND($W2799&gt;=Validation!$B$3,$W2799&lt;=Validation!$C$3),"Yes","No"))</f>
        <v/>
      </c>
      <c r="AC2799" s="26" t="str">
        <f aca="false">IF($A2799="","",$AF2799&amp;"|"&amp;TEXT($W2799,"yyyy-mm-dd")&amp;"|"&amp;$J2799&amp;"|"&amp;$N2799)</f>
        <v/>
      </c>
      <c r="AD2799" s="27" t="str">
        <f aca="false">IF($AC2799="","",IF(COUNTIF($AC$2:$AC$3000,$AC2799)&gt;1,"REVIEW","OK"))</f>
        <v/>
      </c>
      <c r="AE2799" s="27" t="str">
        <f aca="false">IF(OR($W2799=0,$O2799=""),"",IF(IFERROR(IF(ISNUMBER($O2799),INT($O2799),DATE(VALUE(MID(SUBSTITUTE(LEFT($O2799,FIND(" ",$O2799&amp;" ")-1),"/",REPT(" ",20)),41,20)),VALUE(LEFT(SUBSTITUTE(LEFT($O2799,FIND(" ",$O2799&amp;" ")-1),"/",REPT(" ",20)),20)),VALUE(MID(SUBSTITUTE(LEFT($O2799,FIND(" ",$O2799&amp;" ")-1),"/",REPT(" ",20)),21,20)))),0)&gt;$W2799,"Late","Same day"))</f>
        <v/>
      </c>
      <c r="AF2799" s="26" t="str">
        <f aca="false">IF($A2799="","",IFERROR(INDEX(Validation!$C$193:$C$217,MATCH($A2799,Validation!$A$193:$A$217,0)),IF(COUNTIF(Validation!$U$19:$U$178,$Z2799)&gt;0,$Z2799,IF(COUNTIF(Validation!$S$19:$S$178,$AI2799)=1,INDEX(Validation!$U$19:$U$178,MATCH($AI2799,Validation!$S$19:$S$178,0)),$Z2799))))</f>
        <v/>
      </c>
      <c r="AG2799" s="27" t="str">
        <f aca="false">IF(COUNTA($A2799:$U2799)=0,"",IF($A2799="","No name",IF($F2799="","No date",IF($W2799=0,"Date ilegible",IF(NOT(ISNUMBER($N2799)),"Hours no numéricas",IF($AA2799="NO MATCH","Person no identificada","OK"))))))</f>
        <v/>
      </c>
      <c r="AH2799" s="27" t="str">
        <f aca="false">IF($W2799=0,"No date",IF($W2799&lt;Validation!$B$3,"Before period",IF($W2799&gt;Validation!$C$3,"After period","In period")))</f>
        <v>No date</v>
      </c>
      <c r="AI2799" s="26" t="str">
        <f aca="false">IF($Y2799="","",TRIM(RIGHT(SUBSTITUTE($Y2799," ",REPT(" ",50)),50)))</f>
        <v/>
      </c>
      <c r="AJ2799" s="27" t="str">
        <f aca="false">IF($A2799="","",IF(NOT(ISERROR(MATCH($A2799,Validation!$A$193:$A$217,0))),"Manual mapping",IF(COUNTIF(Validation!$U$19:$U$178,$Z2799)&gt;0,"Direct",IF(COUNTIF(Validation!$S$19:$S$178,$AI2799)=1,"By surname","Unresolved"))))</f>
        <v/>
      </c>
      <c r="AK2799" s="28" t="str">
        <f aca="false">IF($L2799="","",IF(MATCH($L2799,$L$2:$L$3000,0)&lt;&gt;ROW()-1,"",COUNT($AK$1:$AK2798)+1))</f>
        <v/>
      </c>
      <c r="AL2799" s="28" t="str">
        <f aca="false">IF($G2799="","",IF(MATCH($G2799,$G$2:$G$3000,0)&lt;&gt;ROW()-1,"",COUNT($AL$1:$AL2798)+1))</f>
        <v/>
      </c>
      <c r="AM2799" s="28" t="str">
        <f aca="false">IF($H2799="","",IF(MATCH($H2799,$H$2:$H$3000,0)&lt;&gt;ROW()-1,"",COUNT($AM$1:$AM2798)+1))</f>
        <v/>
      </c>
      <c r="AN2799" s="28" t="str">
        <f aca="false">IF($I2799="","",IF(MATCH($I2799,$I$2:$I$3000,0)&lt;&gt;ROW()-1,"",COUNT($AN$1:$AN2798)+1))</f>
        <v/>
      </c>
      <c r="AO2799" s="28" t="str">
        <f aca="false">IF($Q2799="","",IF(MATCH($Q2799,$Q$2:$Q$3000,0)&lt;&gt;ROW()-1,"",COUNT($AO$1:$AO2798)+1))</f>
        <v/>
      </c>
    </row>
    <row r="2800" customFormat="false" ht="12.75" hidden="false" customHeight="true" outlineLevel="0" collapsed="false">
      <c r="W2800" s="24" t="n">
        <f aca="false">IF($F2800="",0,IFERROR(IF(ISNUMBER($F2800),INT($F2800),DATE(VALUE(MID(SUBSTITUTE(LEFT($F2800,FIND(" ",$F2800&amp;" ")-1),"/",REPT(" ",20)),41,20)),VALUE(LEFT(SUBSTITUTE(LEFT($F2800,FIND(" ",$F2800&amp;" ")-1),"/",REPT(" ",20)),20)),VALUE(MID(SUBSTITUTE(LEFT($F2800,FIND(" ",$F2800&amp;" ")-1),"/",REPT(" ",20)),21,20)))),0))</f>
        <v>0</v>
      </c>
      <c r="X2800" s="25" t="str">
        <f aca="false">IF(ISNUMBER($N2800),$N2800*Validation!$B$5,"")</f>
        <v/>
      </c>
      <c r="Y2800" s="26" t="str">
        <f aca="false">IF($A2800="","",SUBSTITUTE(SUBSTITUTE(SUBSTITUTE(SUBSTITUTE(SUBSTITUTE(SUBSTITUTE(SUBSTITUTE(UPPER(TRIM($A2800)),"Á","A"),"É","E"),"Í","I"),"Ó","O"),"Ú","U"),"Ñ","N"),"Ü","U"))</f>
        <v/>
      </c>
      <c r="Z2800" s="26" t="str">
        <f aca="false">IF($Y2800="","",LEFT($Y2800,1)&amp;" "&amp;TRIM(RIGHT(SUBSTITUTE($Y2800," ",REPT(" ",50)),50)))</f>
        <v/>
      </c>
      <c r="AA2800" s="27" t="str">
        <f aca="false">IF($AF2800="","",IF(COUNTIF(Validation!$U$19:$U$178,$AF2800)&gt;0,"OK","NO MATCH"))</f>
        <v/>
      </c>
      <c r="AB2800" s="27" t="str">
        <f aca="false">IF($W2800=0,"",IF(AND($W2800&gt;=Validation!$B$3,$W2800&lt;=Validation!$C$3),"Yes","No"))</f>
        <v/>
      </c>
      <c r="AC2800" s="26" t="str">
        <f aca="false">IF($A2800="","",$AF2800&amp;"|"&amp;TEXT($W2800,"yyyy-mm-dd")&amp;"|"&amp;$J2800&amp;"|"&amp;$N2800)</f>
        <v/>
      </c>
      <c r="AD2800" s="27" t="str">
        <f aca="false">IF($AC2800="","",IF(COUNTIF($AC$2:$AC$3000,$AC2800)&gt;1,"REVIEW","OK"))</f>
        <v/>
      </c>
      <c r="AE2800" s="27" t="str">
        <f aca="false">IF(OR($W2800=0,$O2800=""),"",IF(IFERROR(IF(ISNUMBER($O2800),INT($O2800),DATE(VALUE(MID(SUBSTITUTE(LEFT($O2800,FIND(" ",$O2800&amp;" ")-1),"/",REPT(" ",20)),41,20)),VALUE(LEFT(SUBSTITUTE(LEFT($O2800,FIND(" ",$O2800&amp;" ")-1),"/",REPT(" ",20)),20)),VALUE(MID(SUBSTITUTE(LEFT($O2800,FIND(" ",$O2800&amp;" ")-1),"/",REPT(" ",20)),21,20)))),0)&gt;$W2800,"Late","Same day"))</f>
        <v/>
      </c>
      <c r="AF2800" s="26" t="str">
        <f aca="false">IF($A2800="","",IFERROR(INDEX(Validation!$C$193:$C$217,MATCH($A2800,Validation!$A$193:$A$217,0)),IF(COUNTIF(Validation!$U$19:$U$178,$Z2800)&gt;0,$Z2800,IF(COUNTIF(Validation!$S$19:$S$178,$AI2800)=1,INDEX(Validation!$U$19:$U$178,MATCH($AI2800,Validation!$S$19:$S$178,0)),$Z2800))))</f>
        <v/>
      </c>
      <c r="AG2800" s="27" t="str">
        <f aca="false">IF(COUNTA($A2800:$U2800)=0,"",IF($A2800="","No name",IF($F2800="","No date",IF($W2800=0,"Date ilegible",IF(NOT(ISNUMBER($N2800)),"Hours no numéricas",IF($AA2800="NO MATCH","Person no identificada","OK"))))))</f>
        <v/>
      </c>
      <c r="AH2800" s="27" t="str">
        <f aca="false">IF($W2800=0,"No date",IF($W2800&lt;Validation!$B$3,"Before period",IF($W2800&gt;Validation!$C$3,"After period","In period")))</f>
        <v>No date</v>
      </c>
      <c r="AI2800" s="26" t="str">
        <f aca="false">IF($Y2800="","",TRIM(RIGHT(SUBSTITUTE($Y2800," ",REPT(" ",50)),50)))</f>
        <v/>
      </c>
      <c r="AJ2800" s="27" t="str">
        <f aca="false">IF($A2800="","",IF(NOT(ISERROR(MATCH($A2800,Validation!$A$193:$A$217,0))),"Manual mapping",IF(COUNTIF(Validation!$U$19:$U$178,$Z2800)&gt;0,"Direct",IF(COUNTIF(Validation!$S$19:$S$178,$AI2800)=1,"By surname","Unresolved"))))</f>
        <v/>
      </c>
      <c r="AK2800" s="28" t="str">
        <f aca="false">IF($L2800="","",IF(MATCH($L2800,$L$2:$L$3000,0)&lt;&gt;ROW()-1,"",COUNT($AK$1:$AK2799)+1))</f>
        <v/>
      </c>
      <c r="AL2800" s="28" t="str">
        <f aca="false">IF($G2800="","",IF(MATCH($G2800,$G$2:$G$3000,0)&lt;&gt;ROW()-1,"",COUNT($AL$1:$AL2799)+1))</f>
        <v/>
      </c>
      <c r="AM2800" s="28" t="str">
        <f aca="false">IF($H2800="","",IF(MATCH($H2800,$H$2:$H$3000,0)&lt;&gt;ROW()-1,"",COUNT($AM$1:$AM2799)+1))</f>
        <v/>
      </c>
      <c r="AN2800" s="28" t="str">
        <f aca="false">IF($I2800="","",IF(MATCH($I2800,$I$2:$I$3000,0)&lt;&gt;ROW()-1,"",COUNT($AN$1:$AN2799)+1))</f>
        <v/>
      </c>
      <c r="AO2800" s="28" t="str">
        <f aca="false">IF($Q2800="","",IF(MATCH($Q2800,$Q$2:$Q$3000,0)&lt;&gt;ROW()-1,"",COUNT($AO$1:$AO2799)+1))</f>
        <v/>
      </c>
    </row>
    <row r="2801" customFormat="false" ht="12.75" hidden="false" customHeight="true" outlineLevel="0" collapsed="false">
      <c r="W2801" s="24" t="n">
        <f aca="false">IF($F2801="",0,IFERROR(IF(ISNUMBER($F2801),INT($F2801),DATE(VALUE(MID(SUBSTITUTE(LEFT($F2801,FIND(" ",$F2801&amp;" ")-1),"/",REPT(" ",20)),41,20)),VALUE(LEFT(SUBSTITUTE(LEFT($F2801,FIND(" ",$F2801&amp;" ")-1),"/",REPT(" ",20)),20)),VALUE(MID(SUBSTITUTE(LEFT($F2801,FIND(" ",$F2801&amp;" ")-1),"/",REPT(" ",20)),21,20)))),0))</f>
        <v>0</v>
      </c>
      <c r="X2801" s="25" t="str">
        <f aca="false">IF(ISNUMBER($N2801),$N2801*Validation!$B$5,"")</f>
        <v/>
      </c>
      <c r="Y2801" s="26" t="str">
        <f aca="false">IF($A2801="","",SUBSTITUTE(SUBSTITUTE(SUBSTITUTE(SUBSTITUTE(SUBSTITUTE(SUBSTITUTE(SUBSTITUTE(UPPER(TRIM($A2801)),"Á","A"),"É","E"),"Í","I"),"Ó","O"),"Ú","U"),"Ñ","N"),"Ü","U"))</f>
        <v/>
      </c>
      <c r="Z2801" s="26" t="str">
        <f aca="false">IF($Y2801="","",LEFT($Y2801,1)&amp;" "&amp;TRIM(RIGHT(SUBSTITUTE($Y2801," ",REPT(" ",50)),50)))</f>
        <v/>
      </c>
      <c r="AA2801" s="27" t="str">
        <f aca="false">IF($AF2801="","",IF(COUNTIF(Validation!$U$19:$U$178,$AF2801)&gt;0,"OK","NO MATCH"))</f>
        <v/>
      </c>
      <c r="AB2801" s="27" t="str">
        <f aca="false">IF($W2801=0,"",IF(AND($W2801&gt;=Validation!$B$3,$W2801&lt;=Validation!$C$3),"Yes","No"))</f>
        <v/>
      </c>
      <c r="AC2801" s="26" t="str">
        <f aca="false">IF($A2801="","",$AF2801&amp;"|"&amp;TEXT($W2801,"yyyy-mm-dd")&amp;"|"&amp;$J2801&amp;"|"&amp;$N2801)</f>
        <v/>
      </c>
      <c r="AD2801" s="27" t="str">
        <f aca="false">IF($AC2801="","",IF(COUNTIF($AC$2:$AC$3000,$AC2801)&gt;1,"REVIEW","OK"))</f>
        <v/>
      </c>
      <c r="AE2801" s="27" t="str">
        <f aca="false">IF(OR($W2801=0,$O2801=""),"",IF(IFERROR(IF(ISNUMBER($O2801),INT($O2801),DATE(VALUE(MID(SUBSTITUTE(LEFT($O2801,FIND(" ",$O2801&amp;" ")-1),"/",REPT(" ",20)),41,20)),VALUE(LEFT(SUBSTITUTE(LEFT($O2801,FIND(" ",$O2801&amp;" ")-1),"/",REPT(" ",20)),20)),VALUE(MID(SUBSTITUTE(LEFT($O2801,FIND(" ",$O2801&amp;" ")-1),"/",REPT(" ",20)),21,20)))),0)&gt;$W2801,"Late","Same day"))</f>
        <v/>
      </c>
      <c r="AF2801" s="26" t="str">
        <f aca="false">IF($A2801="","",IFERROR(INDEX(Validation!$C$193:$C$217,MATCH($A2801,Validation!$A$193:$A$217,0)),IF(COUNTIF(Validation!$U$19:$U$178,$Z2801)&gt;0,$Z2801,IF(COUNTIF(Validation!$S$19:$S$178,$AI2801)=1,INDEX(Validation!$U$19:$U$178,MATCH($AI2801,Validation!$S$19:$S$178,0)),$Z2801))))</f>
        <v/>
      </c>
      <c r="AG2801" s="27" t="str">
        <f aca="false">IF(COUNTA($A2801:$U2801)=0,"",IF($A2801="","No name",IF($F2801="","No date",IF($W2801=0,"Date ilegible",IF(NOT(ISNUMBER($N2801)),"Hours no numéricas",IF($AA2801="NO MATCH","Person no identificada","OK"))))))</f>
        <v/>
      </c>
      <c r="AH2801" s="27" t="str">
        <f aca="false">IF($W2801=0,"No date",IF($W2801&lt;Validation!$B$3,"Before period",IF($W2801&gt;Validation!$C$3,"After period","In period")))</f>
        <v>No date</v>
      </c>
      <c r="AI2801" s="26" t="str">
        <f aca="false">IF($Y2801="","",TRIM(RIGHT(SUBSTITUTE($Y2801," ",REPT(" ",50)),50)))</f>
        <v/>
      </c>
      <c r="AJ2801" s="27" t="str">
        <f aca="false">IF($A2801="","",IF(NOT(ISERROR(MATCH($A2801,Validation!$A$193:$A$217,0))),"Manual mapping",IF(COUNTIF(Validation!$U$19:$U$178,$Z2801)&gt;0,"Direct",IF(COUNTIF(Validation!$S$19:$S$178,$AI2801)=1,"By surname","Unresolved"))))</f>
        <v/>
      </c>
      <c r="AK2801" s="28" t="str">
        <f aca="false">IF($L2801="","",IF(MATCH($L2801,$L$2:$L$3000,0)&lt;&gt;ROW()-1,"",COUNT($AK$1:$AK2800)+1))</f>
        <v/>
      </c>
      <c r="AL2801" s="28" t="str">
        <f aca="false">IF($G2801="","",IF(MATCH($G2801,$G$2:$G$3000,0)&lt;&gt;ROW()-1,"",COUNT($AL$1:$AL2800)+1))</f>
        <v/>
      </c>
      <c r="AM2801" s="28" t="str">
        <f aca="false">IF($H2801="","",IF(MATCH($H2801,$H$2:$H$3000,0)&lt;&gt;ROW()-1,"",COUNT($AM$1:$AM2800)+1))</f>
        <v/>
      </c>
      <c r="AN2801" s="28" t="str">
        <f aca="false">IF($I2801="","",IF(MATCH($I2801,$I$2:$I$3000,0)&lt;&gt;ROW()-1,"",COUNT($AN$1:$AN2800)+1))</f>
        <v/>
      </c>
      <c r="AO2801" s="28" t="str">
        <f aca="false">IF($Q2801="","",IF(MATCH($Q2801,$Q$2:$Q$3000,0)&lt;&gt;ROW()-1,"",COUNT($AO$1:$AO2800)+1))</f>
        <v/>
      </c>
    </row>
    <row r="2802" customFormat="false" ht="12.75" hidden="false" customHeight="true" outlineLevel="0" collapsed="false">
      <c r="W2802" s="24" t="n">
        <f aca="false">IF($F2802="",0,IFERROR(IF(ISNUMBER($F2802),INT($F2802),DATE(VALUE(MID(SUBSTITUTE(LEFT($F2802,FIND(" ",$F2802&amp;" ")-1),"/",REPT(" ",20)),41,20)),VALUE(LEFT(SUBSTITUTE(LEFT($F2802,FIND(" ",$F2802&amp;" ")-1),"/",REPT(" ",20)),20)),VALUE(MID(SUBSTITUTE(LEFT($F2802,FIND(" ",$F2802&amp;" ")-1),"/",REPT(" ",20)),21,20)))),0))</f>
        <v>0</v>
      </c>
      <c r="X2802" s="25" t="str">
        <f aca="false">IF(ISNUMBER($N2802),$N2802*Validation!$B$5,"")</f>
        <v/>
      </c>
      <c r="Y2802" s="26" t="str">
        <f aca="false">IF($A2802="","",SUBSTITUTE(SUBSTITUTE(SUBSTITUTE(SUBSTITUTE(SUBSTITUTE(SUBSTITUTE(SUBSTITUTE(UPPER(TRIM($A2802)),"Á","A"),"É","E"),"Í","I"),"Ó","O"),"Ú","U"),"Ñ","N"),"Ü","U"))</f>
        <v/>
      </c>
      <c r="Z2802" s="26" t="str">
        <f aca="false">IF($Y2802="","",LEFT($Y2802,1)&amp;" "&amp;TRIM(RIGHT(SUBSTITUTE($Y2802," ",REPT(" ",50)),50)))</f>
        <v/>
      </c>
      <c r="AA2802" s="27" t="str">
        <f aca="false">IF($AF2802="","",IF(COUNTIF(Validation!$U$19:$U$178,$AF2802)&gt;0,"OK","NO MATCH"))</f>
        <v/>
      </c>
      <c r="AB2802" s="27" t="str">
        <f aca="false">IF($W2802=0,"",IF(AND($W2802&gt;=Validation!$B$3,$W2802&lt;=Validation!$C$3),"Yes","No"))</f>
        <v/>
      </c>
      <c r="AC2802" s="26" t="str">
        <f aca="false">IF($A2802="","",$AF2802&amp;"|"&amp;TEXT($W2802,"yyyy-mm-dd")&amp;"|"&amp;$J2802&amp;"|"&amp;$N2802)</f>
        <v/>
      </c>
      <c r="AD2802" s="27" t="str">
        <f aca="false">IF($AC2802="","",IF(COUNTIF($AC$2:$AC$3000,$AC2802)&gt;1,"REVIEW","OK"))</f>
        <v/>
      </c>
      <c r="AE2802" s="27" t="str">
        <f aca="false">IF(OR($W2802=0,$O2802=""),"",IF(IFERROR(IF(ISNUMBER($O2802),INT($O2802),DATE(VALUE(MID(SUBSTITUTE(LEFT($O2802,FIND(" ",$O2802&amp;" ")-1),"/",REPT(" ",20)),41,20)),VALUE(LEFT(SUBSTITUTE(LEFT($O2802,FIND(" ",$O2802&amp;" ")-1),"/",REPT(" ",20)),20)),VALUE(MID(SUBSTITUTE(LEFT($O2802,FIND(" ",$O2802&amp;" ")-1),"/",REPT(" ",20)),21,20)))),0)&gt;$W2802,"Late","Same day"))</f>
        <v/>
      </c>
      <c r="AF2802" s="26" t="str">
        <f aca="false">IF($A2802="","",IFERROR(INDEX(Validation!$C$193:$C$217,MATCH($A2802,Validation!$A$193:$A$217,0)),IF(COUNTIF(Validation!$U$19:$U$178,$Z2802)&gt;0,$Z2802,IF(COUNTIF(Validation!$S$19:$S$178,$AI2802)=1,INDEX(Validation!$U$19:$U$178,MATCH($AI2802,Validation!$S$19:$S$178,0)),$Z2802))))</f>
        <v/>
      </c>
      <c r="AG2802" s="27" t="str">
        <f aca="false">IF(COUNTA($A2802:$U2802)=0,"",IF($A2802="","No name",IF($F2802="","No date",IF($W2802=0,"Date ilegible",IF(NOT(ISNUMBER($N2802)),"Hours no numéricas",IF($AA2802="NO MATCH","Person no identificada","OK"))))))</f>
        <v/>
      </c>
      <c r="AH2802" s="27" t="str">
        <f aca="false">IF($W2802=0,"No date",IF($W2802&lt;Validation!$B$3,"Before period",IF($W2802&gt;Validation!$C$3,"After period","In period")))</f>
        <v>No date</v>
      </c>
      <c r="AI2802" s="26" t="str">
        <f aca="false">IF($Y2802="","",TRIM(RIGHT(SUBSTITUTE($Y2802," ",REPT(" ",50)),50)))</f>
        <v/>
      </c>
      <c r="AJ2802" s="27" t="str">
        <f aca="false">IF($A2802="","",IF(NOT(ISERROR(MATCH($A2802,Validation!$A$193:$A$217,0))),"Manual mapping",IF(COUNTIF(Validation!$U$19:$U$178,$Z2802)&gt;0,"Direct",IF(COUNTIF(Validation!$S$19:$S$178,$AI2802)=1,"By surname","Unresolved"))))</f>
        <v/>
      </c>
      <c r="AK2802" s="28" t="str">
        <f aca="false">IF($L2802="","",IF(MATCH($L2802,$L$2:$L$3000,0)&lt;&gt;ROW()-1,"",COUNT($AK$1:$AK2801)+1))</f>
        <v/>
      </c>
      <c r="AL2802" s="28" t="str">
        <f aca="false">IF($G2802="","",IF(MATCH($G2802,$G$2:$G$3000,0)&lt;&gt;ROW()-1,"",COUNT($AL$1:$AL2801)+1))</f>
        <v/>
      </c>
      <c r="AM2802" s="28" t="str">
        <f aca="false">IF($H2802="","",IF(MATCH($H2802,$H$2:$H$3000,0)&lt;&gt;ROW()-1,"",COUNT($AM$1:$AM2801)+1))</f>
        <v/>
      </c>
      <c r="AN2802" s="28" t="str">
        <f aca="false">IF($I2802="","",IF(MATCH($I2802,$I$2:$I$3000,0)&lt;&gt;ROW()-1,"",COUNT($AN$1:$AN2801)+1))</f>
        <v/>
      </c>
      <c r="AO2802" s="28" t="str">
        <f aca="false">IF($Q2802="","",IF(MATCH($Q2802,$Q$2:$Q$3000,0)&lt;&gt;ROW()-1,"",COUNT($AO$1:$AO2801)+1))</f>
        <v/>
      </c>
    </row>
    <row r="2803" customFormat="false" ht="12.75" hidden="false" customHeight="true" outlineLevel="0" collapsed="false">
      <c r="W2803" s="24" t="n">
        <f aca="false">IF($F2803="",0,IFERROR(IF(ISNUMBER($F2803),INT($F2803),DATE(VALUE(MID(SUBSTITUTE(LEFT($F2803,FIND(" ",$F2803&amp;" ")-1),"/",REPT(" ",20)),41,20)),VALUE(LEFT(SUBSTITUTE(LEFT($F2803,FIND(" ",$F2803&amp;" ")-1),"/",REPT(" ",20)),20)),VALUE(MID(SUBSTITUTE(LEFT($F2803,FIND(" ",$F2803&amp;" ")-1),"/",REPT(" ",20)),21,20)))),0))</f>
        <v>0</v>
      </c>
      <c r="X2803" s="25" t="str">
        <f aca="false">IF(ISNUMBER($N2803),$N2803*Validation!$B$5,"")</f>
        <v/>
      </c>
      <c r="Y2803" s="26" t="str">
        <f aca="false">IF($A2803="","",SUBSTITUTE(SUBSTITUTE(SUBSTITUTE(SUBSTITUTE(SUBSTITUTE(SUBSTITUTE(SUBSTITUTE(UPPER(TRIM($A2803)),"Á","A"),"É","E"),"Í","I"),"Ó","O"),"Ú","U"),"Ñ","N"),"Ü","U"))</f>
        <v/>
      </c>
      <c r="Z2803" s="26" t="str">
        <f aca="false">IF($Y2803="","",LEFT($Y2803,1)&amp;" "&amp;TRIM(RIGHT(SUBSTITUTE($Y2803," ",REPT(" ",50)),50)))</f>
        <v/>
      </c>
      <c r="AA2803" s="27" t="str">
        <f aca="false">IF($AF2803="","",IF(COUNTIF(Validation!$U$19:$U$178,$AF2803)&gt;0,"OK","NO MATCH"))</f>
        <v/>
      </c>
      <c r="AB2803" s="27" t="str">
        <f aca="false">IF($W2803=0,"",IF(AND($W2803&gt;=Validation!$B$3,$W2803&lt;=Validation!$C$3),"Yes","No"))</f>
        <v/>
      </c>
      <c r="AC2803" s="26" t="str">
        <f aca="false">IF($A2803="","",$AF2803&amp;"|"&amp;TEXT($W2803,"yyyy-mm-dd")&amp;"|"&amp;$J2803&amp;"|"&amp;$N2803)</f>
        <v/>
      </c>
      <c r="AD2803" s="27" t="str">
        <f aca="false">IF($AC2803="","",IF(COUNTIF($AC$2:$AC$3000,$AC2803)&gt;1,"REVIEW","OK"))</f>
        <v/>
      </c>
      <c r="AE2803" s="27" t="str">
        <f aca="false">IF(OR($W2803=0,$O2803=""),"",IF(IFERROR(IF(ISNUMBER($O2803),INT($O2803),DATE(VALUE(MID(SUBSTITUTE(LEFT($O2803,FIND(" ",$O2803&amp;" ")-1),"/",REPT(" ",20)),41,20)),VALUE(LEFT(SUBSTITUTE(LEFT($O2803,FIND(" ",$O2803&amp;" ")-1),"/",REPT(" ",20)),20)),VALUE(MID(SUBSTITUTE(LEFT($O2803,FIND(" ",$O2803&amp;" ")-1),"/",REPT(" ",20)),21,20)))),0)&gt;$W2803,"Late","Same day"))</f>
        <v/>
      </c>
      <c r="AF2803" s="26" t="str">
        <f aca="false">IF($A2803="","",IFERROR(INDEX(Validation!$C$193:$C$217,MATCH($A2803,Validation!$A$193:$A$217,0)),IF(COUNTIF(Validation!$U$19:$U$178,$Z2803)&gt;0,$Z2803,IF(COUNTIF(Validation!$S$19:$S$178,$AI2803)=1,INDEX(Validation!$U$19:$U$178,MATCH($AI2803,Validation!$S$19:$S$178,0)),$Z2803))))</f>
        <v/>
      </c>
      <c r="AG2803" s="27" t="str">
        <f aca="false">IF(COUNTA($A2803:$U2803)=0,"",IF($A2803="","No name",IF($F2803="","No date",IF($W2803=0,"Date ilegible",IF(NOT(ISNUMBER($N2803)),"Hours no numéricas",IF($AA2803="NO MATCH","Person no identificada","OK"))))))</f>
        <v/>
      </c>
      <c r="AH2803" s="27" t="str">
        <f aca="false">IF($W2803=0,"No date",IF($W2803&lt;Validation!$B$3,"Before period",IF($W2803&gt;Validation!$C$3,"After period","In period")))</f>
        <v>No date</v>
      </c>
      <c r="AI2803" s="26" t="str">
        <f aca="false">IF($Y2803="","",TRIM(RIGHT(SUBSTITUTE($Y2803," ",REPT(" ",50)),50)))</f>
        <v/>
      </c>
      <c r="AJ2803" s="27" t="str">
        <f aca="false">IF($A2803="","",IF(NOT(ISERROR(MATCH($A2803,Validation!$A$193:$A$217,0))),"Manual mapping",IF(COUNTIF(Validation!$U$19:$U$178,$Z2803)&gt;0,"Direct",IF(COUNTIF(Validation!$S$19:$S$178,$AI2803)=1,"By surname","Unresolved"))))</f>
        <v/>
      </c>
      <c r="AK2803" s="28" t="str">
        <f aca="false">IF($L2803="","",IF(MATCH($L2803,$L$2:$L$3000,0)&lt;&gt;ROW()-1,"",COUNT($AK$1:$AK2802)+1))</f>
        <v/>
      </c>
      <c r="AL2803" s="28" t="str">
        <f aca="false">IF($G2803="","",IF(MATCH($G2803,$G$2:$G$3000,0)&lt;&gt;ROW()-1,"",COUNT($AL$1:$AL2802)+1))</f>
        <v/>
      </c>
      <c r="AM2803" s="28" t="str">
        <f aca="false">IF($H2803="","",IF(MATCH($H2803,$H$2:$H$3000,0)&lt;&gt;ROW()-1,"",COUNT($AM$1:$AM2802)+1))</f>
        <v/>
      </c>
      <c r="AN2803" s="28" t="str">
        <f aca="false">IF($I2803="","",IF(MATCH($I2803,$I$2:$I$3000,0)&lt;&gt;ROW()-1,"",COUNT($AN$1:$AN2802)+1))</f>
        <v/>
      </c>
      <c r="AO2803" s="28" t="str">
        <f aca="false">IF($Q2803="","",IF(MATCH($Q2803,$Q$2:$Q$3000,0)&lt;&gt;ROW()-1,"",COUNT($AO$1:$AO2802)+1))</f>
        <v/>
      </c>
    </row>
    <row r="2804" customFormat="false" ht="12.75" hidden="false" customHeight="true" outlineLevel="0" collapsed="false">
      <c r="W2804" s="24" t="n">
        <f aca="false">IF($F2804="",0,IFERROR(IF(ISNUMBER($F2804),INT($F2804),DATE(VALUE(MID(SUBSTITUTE(LEFT($F2804,FIND(" ",$F2804&amp;" ")-1),"/",REPT(" ",20)),41,20)),VALUE(LEFT(SUBSTITUTE(LEFT($F2804,FIND(" ",$F2804&amp;" ")-1),"/",REPT(" ",20)),20)),VALUE(MID(SUBSTITUTE(LEFT($F2804,FIND(" ",$F2804&amp;" ")-1),"/",REPT(" ",20)),21,20)))),0))</f>
        <v>0</v>
      </c>
      <c r="X2804" s="25" t="str">
        <f aca="false">IF(ISNUMBER($N2804),$N2804*Validation!$B$5,"")</f>
        <v/>
      </c>
      <c r="Y2804" s="26" t="str">
        <f aca="false">IF($A2804="","",SUBSTITUTE(SUBSTITUTE(SUBSTITUTE(SUBSTITUTE(SUBSTITUTE(SUBSTITUTE(SUBSTITUTE(UPPER(TRIM($A2804)),"Á","A"),"É","E"),"Í","I"),"Ó","O"),"Ú","U"),"Ñ","N"),"Ü","U"))</f>
        <v/>
      </c>
      <c r="Z2804" s="26" t="str">
        <f aca="false">IF($Y2804="","",LEFT($Y2804,1)&amp;" "&amp;TRIM(RIGHT(SUBSTITUTE($Y2804," ",REPT(" ",50)),50)))</f>
        <v/>
      </c>
      <c r="AA2804" s="27" t="str">
        <f aca="false">IF($AF2804="","",IF(COUNTIF(Validation!$U$19:$U$178,$AF2804)&gt;0,"OK","NO MATCH"))</f>
        <v/>
      </c>
      <c r="AB2804" s="27" t="str">
        <f aca="false">IF($W2804=0,"",IF(AND($W2804&gt;=Validation!$B$3,$W2804&lt;=Validation!$C$3),"Yes","No"))</f>
        <v/>
      </c>
      <c r="AC2804" s="26" t="str">
        <f aca="false">IF($A2804="","",$AF2804&amp;"|"&amp;TEXT($W2804,"yyyy-mm-dd")&amp;"|"&amp;$J2804&amp;"|"&amp;$N2804)</f>
        <v/>
      </c>
      <c r="AD2804" s="27" t="str">
        <f aca="false">IF($AC2804="","",IF(COUNTIF($AC$2:$AC$3000,$AC2804)&gt;1,"REVIEW","OK"))</f>
        <v/>
      </c>
      <c r="AE2804" s="27" t="str">
        <f aca="false">IF(OR($W2804=0,$O2804=""),"",IF(IFERROR(IF(ISNUMBER($O2804),INT($O2804),DATE(VALUE(MID(SUBSTITUTE(LEFT($O2804,FIND(" ",$O2804&amp;" ")-1),"/",REPT(" ",20)),41,20)),VALUE(LEFT(SUBSTITUTE(LEFT($O2804,FIND(" ",$O2804&amp;" ")-1),"/",REPT(" ",20)),20)),VALUE(MID(SUBSTITUTE(LEFT($O2804,FIND(" ",$O2804&amp;" ")-1),"/",REPT(" ",20)),21,20)))),0)&gt;$W2804,"Late","Same day"))</f>
        <v/>
      </c>
      <c r="AF2804" s="26" t="str">
        <f aca="false">IF($A2804="","",IFERROR(INDEX(Validation!$C$193:$C$217,MATCH($A2804,Validation!$A$193:$A$217,0)),IF(COUNTIF(Validation!$U$19:$U$178,$Z2804)&gt;0,$Z2804,IF(COUNTIF(Validation!$S$19:$S$178,$AI2804)=1,INDEX(Validation!$U$19:$U$178,MATCH($AI2804,Validation!$S$19:$S$178,0)),$Z2804))))</f>
        <v/>
      </c>
      <c r="AG2804" s="27" t="str">
        <f aca="false">IF(COUNTA($A2804:$U2804)=0,"",IF($A2804="","No name",IF($F2804="","No date",IF($W2804=0,"Date ilegible",IF(NOT(ISNUMBER($N2804)),"Hours no numéricas",IF($AA2804="NO MATCH","Person no identificada","OK"))))))</f>
        <v/>
      </c>
      <c r="AH2804" s="27" t="str">
        <f aca="false">IF($W2804=0,"No date",IF($W2804&lt;Validation!$B$3,"Before period",IF($W2804&gt;Validation!$C$3,"After period","In period")))</f>
        <v>No date</v>
      </c>
      <c r="AI2804" s="26" t="str">
        <f aca="false">IF($Y2804="","",TRIM(RIGHT(SUBSTITUTE($Y2804," ",REPT(" ",50)),50)))</f>
        <v/>
      </c>
      <c r="AJ2804" s="27" t="str">
        <f aca="false">IF($A2804="","",IF(NOT(ISERROR(MATCH($A2804,Validation!$A$193:$A$217,0))),"Manual mapping",IF(COUNTIF(Validation!$U$19:$U$178,$Z2804)&gt;0,"Direct",IF(COUNTIF(Validation!$S$19:$S$178,$AI2804)=1,"By surname","Unresolved"))))</f>
        <v/>
      </c>
      <c r="AK2804" s="28" t="str">
        <f aca="false">IF($L2804="","",IF(MATCH($L2804,$L$2:$L$3000,0)&lt;&gt;ROW()-1,"",COUNT($AK$1:$AK2803)+1))</f>
        <v/>
      </c>
      <c r="AL2804" s="28" t="str">
        <f aca="false">IF($G2804="","",IF(MATCH($G2804,$G$2:$G$3000,0)&lt;&gt;ROW()-1,"",COUNT($AL$1:$AL2803)+1))</f>
        <v/>
      </c>
      <c r="AM2804" s="28" t="str">
        <f aca="false">IF($H2804="","",IF(MATCH($H2804,$H$2:$H$3000,0)&lt;&gt;ROW()-1,"",COUNT($AM$1:$AM2803)+1))</f>
        <v/>
      </c>
      <c r="AN2804" s="28" t="str">
        <f aca="false">IF($I2804="","",IF(MATCH($I2804,$I$2:$I$3000,0)&lt;&gt;ROW()-1,"",COUNT($AN$1:$AN2803)+1))</f>
        <v/>
      </c>
      <c r="AO2804" s="28" t="str">
        <f aca="false">IF($Q2804="","",IF(MATCH($Q2804,$Q$2:$Q$3000,0)&lt;&gt;ROW()-1,"",COUNT($AO$1:$AO2803)+1))</f>
        <v/>
      </c>
    </row>
    <row r="2805" customFormat="false" ht="12.75" hidden="false" customHeight="true" outlineLevel="0" collapsed="false">
      <c r="W2805" s="24" t="n">
        <f aca="false">IF($F2805="",0,IFERROR(IF(ISNUMBER($F2805),INT($F2805),DATE(VALUE(MID(SUBSTITUTE(LEFT($F2805,FIND(" ",$F2805&amp;" ")-1),"/",REPT(" ",20)),41,20)),VALUE(LEFT(SUBSTITUTE(LEFT($F2805,FIND(" ",$F2805&amp;" ")-1),"/",REPT(" ",20)),20)),VALUE(MID(SUBSTITUTE(LEFT($F2805,FIND(" ",$F2805&amp;" ")-1),"/",REPT(" ",20)),21,20)))),0))</f>
        <v>0</v>
      </c>
      <c r="X2805" s="25" t="str">
        <f aca="false">IF(ISNUMBER($N2805),$N2805*Validation!$B$5,"")</f>
        <v/>
      </c>
      <c r="Y2805" s="26" t="str">
        <f aca="false">IF($A2805="","",SUBSTITUTE(SUBSTITUTE(SUBSTITUTE(SUBSTITUTE(SUBSTITUTE(SUBSTITUTE(SUBSTITUTE(UPPER(TRIM($A2805)),"Á","A"),"É","E"),"Í","I"),"Ó","O"),"Ú","U"),"Ñ","N"),"Ü","U"))</f>
        <v/>
      </c>
      <c r="Z2805" s="26" t="str">
        <f aca="false">IF($Y2805="","",LEFT($Y2805,1)&amp;" "&amp;TRIM(RIGHT(SUBSTITUTE($Y2805," ",REPT(" ",50)),50)))</f>
        <v/>
      </c>
      <c r="AA2805" s="27" t="str">
        <f aca="false">IF($AF2805="","",IF(COUNTIF(Validation!$U$19:$U$178,$AF2805)&gt;0,"OK","NO MATCH"))</f>
        <v/>
      </c>
      <c r="AB2805" s="27" t="str">
        <f aca="false">IF($W2805=0,"",IF(AND($W2805&gt;=Validation!$B$3,$W2805&lt;=Validation!$C$3),"Yes","No"))</f>
        <v/>
      </c>
      <c r="AC2805" s="26" t="str">
        <f aca="false">IF($A2805="","",$AF2805&amp;"|"&amp;TEXT($W2805,"yyyy-mm-dd")&amp;"|"&amp;$J2805&amp;"|"&amp;$N2805)</f>
        <v/>
      </c>
      <c r="AD2805" s="27" t="str">
        <f aca="false">IF($AC2805="","",IF(COUNTIF($AC$2:$AC$3000,$AC2805)&gt;1,"REVIEW","OK"))</f>
        <v/>
      </c>
      <c r="AE2805" s="27" t="str">
        <f aca="false">IF(OR($W2805=0,$O2805=""),"",IF(IFERROR(IF(ISNUMBER($O2805),INT($O2805),DATE(VALUE(MID(SUBSTITUTE(LEFT($O2805,FIND(" ",$O2805&amp;" ")-1),"/",REPT(" ",20)),41,20)),VALUE(LEFT(SUBSTITUTE(LEFT($O2805,FIND(" ",$O2805&amp;" ")-1),"/",REPT(" ",20)),20)),VALUE(MID(SUBSTITUTE(LEFT($O2805,FIND(" ",$O2805&amp;" ")-1),"/",REPT(" ",20)),21,20)))),0)&gt;$W2805,"Late","Same day"))</f>
        <v/>
      </c>
      <c r="AF2805" s="26" t="str">
        <f aca="false">IF($A2805="","",IFERROR(INDEX(Validation!$C$193:$C$217,MATCH($A2805,Validation!$A$193:$A$217,0)),IF(COUNTIF(Validation!$U$19:$U$178,$Z2805)&gt;0,$Z2805,IF(COUNTIF(Validation!$S$19:$S$178,$AI2805)=1,INDEX(Validation!$U$19:$U$178,MATCH($AI2805,Validation!$S$19:$S$178,0)),$Z2805))))</f>
        <v/>
      </c>
      <c r="AG2805" s="27" t="str">
        <f aca="false">IF(COUNTA($A2805:$U2805)=0,"",IF($A2805="","No name",IF($F2805="","No date",IF($W2805=0,"Date ilegible",IF(NOT(ISNUMBER($N2805)),"Hours no numéricas",IF($AA2805="NO MATCH","Person no identificada","OK"))))))</f>
        <v/>
      </c>
      <c r="AH2805" s="27" t="str">
        <f aca="false">IF($W2805=0,"No date",IF($W2805&lt;Validation!$B$3,"Before period",IF($W2805&gt;Validation!$C$3,"After period","In period")))</f>
        <v>No date</v>
      </c>
      <c r="AI2805" s="26" t="str">
        <f aca="false">IF($Y2805="","",TRIM(RIGHT(SUBSTITUTE($Y2805," ",REPT(" ",50)),50)))</f>
        <v/>
      </c>
      <c r="AJ2805" s="27" t="str">
        <f aca="false">IF($A2805="","",IF(NOT(ISERROR(MATCH($A2805,Validation!$A$193:$A$217,0))),"Manual mapping",IF(COUNTIF(Validation!$U$19:$U$178,$Z2805)&gt;0,"Direct",IF(COUNTIF(Validation!$S$19:$S$178,$AI2805)=1,"By surname","Unresolved"))))</f>
        <v/>
      </c>
      <c r="AK2805" s="28" t="str">
        <f aca="false">IF($L2805="","",IF(MATCH($L2805,$L$2:$L$3000,0)&lt;&gt;ROW()-1,"",COUNT($AK$1:$AK2804)+1))</f>
        <v/>
      </c>
      <c r="AL2805" s="28" t="str">
        <f aca="false">IF($G2805="","",IF(MATCH($G2805,$G$2:$G$3000,0)&lt;&gt;ROW()-1,"",COUNT($AL$1:$AL2804)+1))</f>
        <v/>
      </c>
      <c r="AM2805" s="28" t="str">
        <f aca="false">IF($H2805="","",IF(MATCH($H2805,$H$2:$H$3000,0)&lt;&gt;ROW()-1,"",COUNT($AM$1:$AM2804)+1))</f>
        <v/>
      </c>
      <c r="AN2805" s="28" t="str">
        <f aca="false">IF($I2805="","",IF(MATCH($I2805,$I$2:$I$3000,0)&lt;&gt;ROW()-1,"",COUNT($AN$1:$AN2804)+1))</f>
        <v/>
      </c>
      <c r="AO2805" s="28" t="str">
        <f aca="false">IF($Q2805="","",IF(MATCH($Q2805,$Q$2:$Q$3000,0)&lt;&gt;ROW()-1,"",COUNT($AO$1:$AO2804)+1))</f>
        <v/>
      </c>
    </row>
    <row r="2806" customFormat="false" ht="12.75" hidden="false" customHeight="true" outlineLevel="0" collapsed="false">
      <c r="W2806" s="24" t="n">
        <f aca="false">IF($F2806="",0,IFERROR(IF(ISNUMBER($F2806),INT($F2806),DATE(VALUE(MID(SUBSTITUTE(LEFT($F2806,FIND(" ",$F2806&amp;" ")-1),"/",REPT(" ",20)),41,20)),VALUE(LEFT(SUBSTITUTE(LEFT($F2806,FIND(" ",$F2806&amp;" ")-1),"/",REPT(" ",20)),20)),VALUE(MID(SUBSTITUTE(LEFT($F2806,FIND(" ",$F2806&amp;" ")-1),"/",REPT(" ",20)),21,20)))),0))</f>
        <v>0</v>
      </c>
      <c r="X2806" s="25" t="str">
        <f aca="false">IF(ISNUMBER($N2806),$N2806*Validation!$B$5,"")</f>
        <v/>
      </c>
      <c r="Y2806" s="26" t="str">
        <f aca="false">IF($A2806="","",SUBSTITUTE(SUBSTITUTE(SUBSTITUTE(SUBSTITUTE(SUBSTITUTE(SUBSTITUTE(SUBSTITUTE(UPPER(TRIM($A2806)),"Á","A"),"É","E"),"Í","I"),"Ó","O"),"Ú","U"),"Ñ","N"),"Ü","U"))</f>
        <v/>
      </c>
      <c r="Z2806" s="26" t="str">
        <f aca="false">IF($Y2806="","",LEFT($Y2806,1)&amp;" "&amp;TRIM(RIGHT(SUBSTITUTE($Y2806," ",REPT(" ",50)),50)))</f>
        <v/>
      </c>
      <c r="AA2806" s="27" t="str">
        <f aca="false">IF($AF2806="","",IF(COUNTIF(Validation!$U$19:$U$178,$AF2806)&gt;0,"OK","NO MATCH"))</f>
        <v/>
      </c>
      <c r="AB2806" s="27" t="str">
        <f aca="false">IF($W2806=0,"",IF(AND($W2806&gt;=Validation!$B$3,$W2806&lt;=Validation!$C$3),"Yes","No"))</f>
        <v/>
      </c>
      <c r="AC2806" s="26" t="str">
        <f aca="false">IF($A2806="","",$AF2806&amp;"|"&amp;TEXT($W2806,"yyyy-mm-dd")&amp;"|"&amp;$J2806&amp;"|"&amp;$N2806)</f>
        <v/>
      </c>
      <c r="AD2806" s="27" t="str">
        <f aca="false">IF($AC2806="","",IF(COUNTIF($AC$2:$AC$3000,$AC2806)&gt;1,"REVIEW","OK"))</f>
        <v/>
      </c>
      <c r="AE2806" s="27" t="str">
        <f aca="false">IF(OR($W2806=0,$O2806=""),"",IF(IFERROR(IF(ISNUMBER($O2806),INT($O2806),DATE(VALUE(MID(SUBSTITUTE(LEFT($O2806,FIND(" ",$O2806&amp;" ")-1),"/",REPT(" ",20)),41,20)),VALUE(LEFT(SUBSTITUTE(LEFT($O2806,FIND(" ",$O2806&amp;" ")-1),"/",REPT(" ",20)),20)),VALUE(MID(SUBSTITUTE(LEFT($O2806,FIND(" ",$O2806&amp;" ")-1),"/",REPT(" ",20)),21,20)))),0)&gt;$W2806,"Late","Same day"))</f>
        <v/>
      </c>
      <c r="AF2806" s="26" t="str">
        <f aca="false">IF($A2806="","",IFERROR(INDEX(Validation!$C$193:$C$217,MATCH($A2806,Validation!$A$193:$A$217,0)),IF(COUNTIF(Validation!$U$19:$U$178,$Z2806)&gt;0,$Z2806,IF(COUNTIF(Validation!$S$19:$S$178,$AI2806)=1,INDEX(Validation!$U$19:$U$178,MATCH($AI2806,Validation!$S$19:$S$178,0)),$Z2806))))</f>
        <v/>
      </c>
      <c r="AG2806" s="27" t="str">
        <f aca="false">IF(COUNTA($A2806:$U2806)=0,"",IF($A2806="","No name",IF($F2806="","No date",IF($W2806=0,"Date ilegible",IF(NOT(ISNUMBER($N2806)),"Hours no numéricas",IF($AA2806="NO MATCH","Person no identificada","OK"))))))</f>
        <v/>
      </c>
      <c r="AH2806" s="27" t="str">
        <f aca="false">IF($W2806=0,"No date",IF($W2806&lt;Validation!$B$3,"Before period",IF($W2806&gt;Validation!$C$3,"After period","In period")))</f>
        <v>No date</v>
      </c>
      <c r="AI2806" s="26" t="str">
        <f aca="false">IF($Y2806="","",TRIM(RIGHT(SUBSTITUTE($Y2806," ",REPT(" ",50)),50)))</f>
        <v/>
      </c>
      <c r="AJ2806" s="27" t="str">
        <f aca="false">IF($A2806="","",IF(NOT(ISERROR(MATCH($A2806,Validation!$A$193:$A$217,0))),"Manual mapping",IF(COUNTIF(Validation!$U$19:$U$178,$Z2806)&gt;0,"Direct",IF(COUNTIF(Validation!$S$19:$S$178,$AI2806)=1,"By surname","Unresolved"))))</f>
        <v/>
      </c>
      <c r="AK2806" s="28" t="str">
        <f aca="false">IF($L2806="","",IF(MATCH($L2806,$L$2:$L$3000,0)&lt;&gt;ROW()-1,"",COUNT($AK$1:$AK2805)+1))</f>
        <v/>
      </c>
      <c r="AL2806" s="28" t="str">
        <f aca="false">IF($G2806="","",IF(MATCH($G2806,$G$2:$G$3000,0)&lt;&gt;ROW()-1,"",COUNT($AL$1:$AL2805)+1))</f>
        <v/>
      </c>
      <c r="AM2806" s="28" t="str">
        <f aca="false">IF($H2806="","",IF(MATCH($H2806,$H$2:$H$3000,0)&lt;&gt;ROW()-1,"",COUNT($AM$1:$AM2805)+1))</f>
        <v/>
      </c>
      <c r="AN2806" s="28" t="str">
        <f aca="false">IF($I2806="","",IF(MATCH($I2806,$I$2:$I$3000,0)&lt;&gt;ROW()-1,"",COUNT($AN$1:$AN2805)+1))</f>
        <v/>
      </c>
      <c r="AO2806" s="28" t="str">
        <f aca="false">IF($Q2806="","",IF(MATCH($Q2806,$Q$2:$Q$3000,0)&lt;&gt;ROW()-1,"",COUNT($AO$1:$AO2805)+1))</f>
        <v/>
      </c>
    </row>
    <row r="2807" customFormat="false" ht="12.75" hidden="false" customHeight="true" outlineLevel="0" collapsed="false">
      <c r="W2807" s="24" t="n">
        <f aca="false">IF($F2807="",0,IFERROR(IF(ISNUMBER($F2807),INT($F2807),DATE(VALUE(MID(SUBSTITUTE(LEFT($F2807,FIND(" ",$F2807&amp;" ")-1),"/",REPT(" ",20)),41,20)),VALUE(LEFT(SUBSTITUTE(LEFT($F2807,FIND(" ",$F2807&amp;" ")-1),"/",REPT(" ",20)),20)),VALUE(MID(SUBSTITUTE(LEFT($F2807,FIND(" ",$F2807&amp;" ")-1),"/",REPT(" ",20)),21,20)))),0))</f>
        <v>0</v>
      </c>
      <c r="X2807" s="25" t="str">
        <f aca="false">IF(ISNUMBER($N2807),$N2807*Validation!$B$5,"")</f>
        <v/>
      </c>
      <c r="Y2807" s="26" t="str">
        <f aca="false">IF($A2807="","",SUBSTITUTE(SUBSTITUTE(SUBSTITUTE(SUBSTITUTE(SUBSTITUTE(SUBSTITUTE(SUBSTITUTE(UPPER(TRIM($A2807)),"Á","A"),"É","E"),"Í","I"),"Ó","O"),"Ú","U"),"Ñ","N"),"Ü","U"))</f>
        <v/>
      </c>
      <c r="Z2807" s="26" t="str">
        <f aca="false">IF($Y2807="","",LEFT($Y2807,1)&amp;" "&amp;TRIM(RIGHT(SUBSTITUTE($Y2807," ",REPT(" ",50)),50)))</f>
        <v/>
      </c>
      <c r="AA2807" s="27" t="str">
        <f aca="false">IF($AF2807="","",IF(COUNTIF(Validation!$U$19:$U$178,$AF2807)&gt;0,"OK","NO MATCH"))</f>
        <v/>
      </c>
      <c r="AB2807" s="27" t="str">
        <f aca="false">IF($W2807=0,"",IF(AND($W2807&gt;=Validation!$B$3,$W2807&lt;=Validation!$C$3),"Yes","No"))</f>
        <v/>
      </c>
      <c r="AC2807" s="26" t="str">
        <f aca="false">IF($A2807="","",$AF2807&amp;"|"&amp;TEXT($W2807,"yyyy-mm-dd")&amp;"|"&amp;$J2807&amp;"|"&amp;$N2807)</f>
        <v/>
      </c>
      <c r="AD2807" s="27" t="str">
        <f aca="false">IF($AC2807="","",IF(COUNTIF($AC$2:$AC$3000,$AC2807)&gt;1,"REVIEW","OK"))</f>
        <v/>
      </c>
      <c r="AE2807" s="27" t="str">
        <f aca="false">IF(OR($W2807=0,$O2807=""),"",IF(IFERROR(IF(ISNUMBER($O2807),INT($O2807),DATE(VALUE(MID(SUBSTITUTE(LEFT($O2807,FIND(" ",$O2807&amp;" ")-1),"/",REPT(" ",20)),41,20)),VALUE(LEFT(SUBSTITUTE(LEFT($O2807,FIND(" ",$O2807&amp;" ")-1),"/",REPT(" ",20)),20)),VALUE(MID(SUBSTITUTE(LEFT($O2807,FIND(" ",$O2807&amp;" ")-1),"/",REPT(" ",20)),21,20)))),0)&gt;$W2807,"Late","Same day"))</f>
        <v/>
      </c>
      <c r="AF2807" s="26" t="str">
        <f aca="false">IF($A2807="","",IFERROR(INDEX(Validation!$C$193:$C$217,MATCH($A2807,Validation!$A$193:$A$217,0)),IF(COUNTIF(Validation!$U$19:$U$178,$Z2807)&gt;0,$Z2807,IF(COUNTIF(Validation!$S$19:$S$178,$AI2807)=1,INDEX(Validation!$U$19:$U$178,MATCH($AI2807,Validation!$S$19:$S$178,0)),$Z2807))))</f>
        <v/>
      </c>
      <c r="AG2807" s="27" t="str">
        <f aca="false">IF(COUNTA($A2807:$U2807)=0,"",IF($A2807="","No name",IF($F2807="","No date",IF($W2807=0,"Date ilegible",IF(NOT(ISNUMBER($N2807)),"Hours no numéricas",IF($AA2807="NO MATCH","Person no identificada","OK"))))))</f>
        <v/>
      </c>
      <c r="AH2807" s="27" t="str">
        <f aca="false">IF($W2807=0,"No date",IF($W2807&lt;Validation!$B$3,"Before period",IF($W2807&gt;Validation!$C$3,"After period","In period")))</f>
        <v>No date</v>
      </c>
      <c r="AI2807" s="26" t="str">
        <f aca="false">IF($Y2807="","",TRIM(RIGHT(SUBSTITUTE($Y2807," ",REPT(" ",50)),50)))</f>
        <v/>
      </c>
      <c r="AJ2807" s="27" t="str">
        <f aca="false">IF($A2807="","",IF(NOT(ISERROR(MATCH($A2807,Validation!$A$193:$A$217,0))),"Manual mapping",IF(COUNTIF(Validation!$U$19:$U$178,$Z2807)&gt;0,"Direct",IF(COUNTIF(Validation!$S$19:$S$178,$AI2807)=1,"By surname","Unresolved"))))</f>
        <v/>
      </c>
      <c r="AK2807" s="28" t="str">
        <f aca="false">IF($L2807="","",IF(MATCH($L2807,$L$2:$L$3000,0)&lt;&gt;ROW()-1,"",COUNT($AK$1:$AK2806)+1))</f>
        <v/>
      </c>
      <c r="AL2807" s="28" t="str">
        <f aca="false">IF($G2807="","",IF(MATCH($G2807,$G$2:$G$3000,0)&lt;&gt;ROW()-1,"",COUNT($AL$1:$AL2806)+1))</f>
        <v/>
      </c>
      <c r="AM2807" s="28" t="str">
        <f aca="false">IF($H2807="","",IF(MATCH($H2807,$H$2:$H$3000,0)&lt;&gt;ROW()-1,"",COUNT($AM$1:$AM2806)+1))</f>
        <v/>
      </c>
      <c r="AN2807" s="28" t="str">
        <f aca="false">IF($I2807="","",IF(MATCH($I2807,$I$2:$I$3000,0)&lt;&gt;ROW()-1,"",COUNT($AN$1:$AN2806)+1))</f>
        <v/>
      </c>
      <c r="AO2807" s="28" t="str">
        <f aca="false">IF($Q2807="","",IF(MATCH($Q2807,$Q$2:$Q$3000,0)&lt;&gt;ROW()-1,"",COUNT($AO$1:$AO2806)+1))</f>
        <v/>
      </c>
    </row>
    <row r="2808" customFormat="false" ht="12.75" hidden="false" customHeight="true" outlineLevel="0" collapsed="false">
      <c r="W2808" s="24" t="n">
        <f aca="false">IF($F2808="",0,IFERROR(IF(ISNUMBER($F2808),INT($F2808),DATE(VALUE(MID(SUBSTITUTE(LEFT($F2808,FIND(" ",$F2808&amp;" ")-1),"/",REPT(" ",20)),41,20)),VALUE(LEFT(SUBSTITUTE(LEFT($F2808,FIND(" ",$F2808&amp;" ")-1),"/",REPT(" ",20)),20)),VALUE(MID(SUBSTITUTE(LEFT($F2808,FIND(" ",$F2808&amp;" ")-1),"/",REPT(" ",20)),21,20)))),0))</f>
        <v>0</v>
      </c>
      <c r="X2808" s="25" t="str">
        <f aca="false">IF(ISNUMBER($N2808),$N2808*Validation!$B$5,"")</f>
        <v/>
      </c>
      <c r="Y2808" s="26" t="str">
        <f aca="false">IF($A2808="","",SUBSTITUTE(SUBSTITUTE(SUBSTITUTE(SUBSTITUTE(SUBSTITUTE(SUBSTITUTE(SUBSTITUTE(UPPER(TRIM($A2808)),"Á","A"),"É","E"),"Í","I"),"Ó","O"),"Ú","U"),"Ñ","N"),"Ü","U"))</f>
        <v/>
      </c>
      <c r="Z2808" s="26" t="str">
        <f aca="false">IF($Y2808="","",LEFT($Y2808,1)&amp;" "&amp;TRIM(RIGHT(SUBSTITUTE($Y2808," ",REPT(" ",50)),50)))</f>
        <v/>
      </c>
      <c r="AA2808" s="27" t="str">
        <f aca="false">IF($AF2808="","",IF(COUNTIF(Validation!$U$19:$U$178,$AF2808)&gt;0,"OK","NO MATCH"))</f>
        <v/>
      </c>
      <c r="AB2808" s="27" t="str">
        <f aca="false">IF($W2808=0,"",IF(AND($W2808&gt;=Validation!$B$3,$W2808&lt;=Validation!$C$3),"Yes","No"))</f>
        <v/>
      </c>
      <c r="AC2808" s="26" t="str">
        <f aca="false">IF($A2808="","",$AF2808&amp;"|"&amp;TEXT($W2808,"yyyy-mm-dd")&amp;"|"&amp;$J2808&amp;"|"&amp;$N2808)</f>
        <v/>
      </c>
      <c r="AD2808" s="27" t="str">
        <f aca="false">IF($AC2808="","",IF(COUNTIF($AC$2:$AC$3000,$AC2808)&gt;1,"REVIEW","OK"))</f>
        <v/>
      </c>
      <c r="AE2808" s="27" t="str">
        <f aca="false">IF(OR($W2808=0,$O2808=""),"",IF(IFERROR(IF(ISNUMBER($O2808),INT($O2808),DATE(VALUE(MID(SUBSTITUTE(LEFT($O2808,FIND(" ",$O2808&amp;" ")-1),"/",REPT(" ",20)),41,20)),VALUE(LEFT(SUBSTITUTE(LEFT($O2808,FIND(" ",$O2808&amp;" ")-1),"/",REPT(" ",20)),20)),VALUE(MID(SUBSTITUTE(LEFT($O2808,FIND(" ",$O2808&amp;" ")-1),"/",REPT(" ",20)),21,20)))),0)&gt;$W2808,"Late","Same day"))</f>
        <v/>
      </c>
      <c r="AF2808" s="26" t="str">
        <f aca="false">IF($A2808="","",IFERROR(INDEX(Validation!$C$193:$C$217,MATCH($A2808,Validation!$A$193:$A$217,0)),IF(COUNTIF(Validation!$U$19:$U$178,$Z2808)&gt;0,$Z2808,IF(COUNTIF(Validation!$S$19:$S$178,$AI2808)=1,INDEX(Validation!$U$19:$U$178,MATCH($AI2808,Validation!$S$19:$S$178,0)),$Z2808))))</f>
        <v/>
      </c>
      <c r="AG2808" s="27" t="str">
        <f aca="false">IF(COUNTA($A2808:$U2808)=0,"",IF($A2808="","No name",IF($F2808="","No date",IF($W2808=0,"Date ilegible",IF(NOT(ISNUMBER($N2808)),"Hours no numéricas",IF($AA2808="NO MATCH","Person no identificada","OK"))))))</f>
        <v/>
      </c>
      <c r="AH2808" s="27" t="str">
        <f aca="false">IF($W2808=0,"No date",IF($W2808&lt;Validation!$B$3,"Before period",IF($W2808&gt;Validation!$C$3,"After period","In period")))</f>
        <v>No date</v>
      </c>
      <c r="AI2808" s="26" t="str">
        <f aca="false">IF($Y2808="","",TRIM(RIGHT(SUBSTITUTE($Y2808," ",REPT(" ",50)),50)))</f>
        <v/>
      </c>
      <c r="AJ2808" s="27" t="str">
        <f aca="false">IF($A2808="","",IF(NOT(ISERROR(MATCH($A2808,Validation!$A$193:$A$217,0))),"Manual mapping",IF(COUNTIF(Validation!$U$19:$U$178,$Z2808)&gt;0,"Direct",IF(COUNTIF(Validation!$S$19:$S$178,$AI2808)=1,"By surname","Unresolved"))))</f>
        <v/>
      </c>
      <c r="AK2808" s="28" t="str">
        <f aca="false">IF($L2808="","",IF(MATCH($L2808,$L$2:$L$3000,0)&lt;&gt;ROW()-1,"",COUNT($AK$1:$AK2807)+1))</f>
        <v/>
      </c>
      <c r="AL2808" s="28" t="str">
        <f aca="false">IF($G2808="","",IF(MATCH($G2808,$G$2:$G$3000,0)&lt;&gt;ROW()-1,"",COUNT($AL$1:$AL2807)+1))</f>
        <v/>
      </c>
      <c r="AM2808" s="28" t="str">
        <f aca="false">IF($H2808="","",IF(MATCH($H2808,$H$2:$H$3000,0)&lt;&gt;ROW()-1,"",COUNT($AM$1:$AM2807)+1))</f>
        <v/>
      </c>
      <c r="AN2808" s="28" t="str">
        <f aca="false">IF($I2808="","",IF(MATCH($I2808,$I$2:$I$3000,0)&lt;&gt;ROW()-1,"",COUNT($AN$1:$AN2807)+1))</f>
        <v/>
      </c>
      <c r="AO2808" s="28" t="str">
        <f aca="false">IF($Q2808="","",IF(MATCH($Q2808,$Q$2:$Q$3000,0)&lt;&gt;ROW()-1,"",COUNT($AO$1:$AO2807)+1))</f>
        <v/>
      </c>
    </row>
    <row r="2809" customFormat="false" ht="12.75" hidden="false" customHeight="true" outlineLevel="0" collapsed="false">
      <c r="W2809" s="24" t="n">
        <f aca="false">IF($F2809="",0,IFERROR(IF(ISNUMBER($F2809),INT($F2809),DATE(VALUE(MID(SUBSTITUTE(LEFT($F2809,FIND(" ",$F2809&amp;" ")-1),"/",REPT(" ",20)),41,20)),VALUE(LEFT(SUBSTITUTE(LEFT($F2809,FIND(" ",$F2809&amp;" ")-1),"/",REPT(" ",20)),20)),VALUE(MID(SUBSTITUTE(LEFT($F2809,FIND(" ",$F2809&amp;" ")-1),"/",REPT(" ",20)),21,20)))),0))</f>
        <v>0</v>
      </c>
      <c r="X2809" s="25" t="str">
        <f aca="false">IF(ISNUMBER($N2809),$N2809*Validation!$B$5,"")</f>
        <v/>
      </c>
      <c r="Y2809" s="26" t="str">
        <f aca="false">IF($A2809="","",SUBSTITUTE(SUBSTITUTE(SUBSTITUTE(SUBSTITUTE(SUBSTITUTE(SUBSTITUTE(SUBSTITUTE(UPPER(TRIM($A2809)),"Á","A"),"É","E"),"Í","I"),"Ó","O"),"Ú","U"),"Ñ","N"),"Ü","U"))</f>
        <v/>
      </c>
      <c r="Z2809" s="26" t="str">
        <f aca="false">IF($Y2809="","",LEFT($Y2809,1)&amp;" "&amp;TRIM(RIGHT(SUBSTITUTE($Y2809," ",REPT(" ",50)),50)))</f>
        <v/>
      </c>
      <c r="AA2809" s="27" t="str">
        <f aca="false">IF($AF2809="","",IF(COUNTIF(Validation!$U$19:$U$178,$AF2809)&gt;0,"OK","NO MATCH"))</f>
        <v/>
      </c>
      <c r="AB2809" s="27" t="str">
        <f aca="false">IF($W2809=0,"",IF(AND($W2809&gt;=Validation!$B$3,$W2809&lt;=Validation!$C$3),"Yes","No"))</f>
        <v/>
      </c>
      <c r="AC2809" s="26" t="str">
        <f aca="false">IF($A2809="","",$AF2809&amp;"|"&amp;TEXT($W2809,"yyyy-mm-dd")&amp;"|"&amp;$J2809&amp;"|"&amp;$N2809)</f>
        <v/>
      </c>
      <c r="AD2809" s="27" t="str">
        <f aca="false">IF($AC2809="","",IF(COUNTIF($AC$2:$AC$3000,$AC2809)&gt;1,"REVIEW","OK"))</f>
        <v/>
      </c>
      <c r="AE2809" s="27" t="str">
        <f aca="false">IF(OR($W2809=0,$O2809=""),"",IF(IFERROR(IF(ISNUMBER($O2809),INT($O2809),DATE(VALUE(MID(SUBSTITUTE(LEFT($O2809,FIND(" ",$O2809&amp;" ")-1),"/",REPT(" ",20)),41,20)),VALUE(LEFT(SUBSTITUTE(LEFT($O2809,FIND(" ",$O2809&amp;" ")-1),"/",REPT(" ",20)),20)),VALUE(MID(SUBSTITUTE(LEFT($O2809,FIND(" ",$O2809&amp;" ")-1),"/",REPT(" ",20)),21,20)))),0)&gt;$W2809,"Late","Same day"))</f>
        <v/>
      </c>
      <c r="AF2809" s="26" t="str">
        <f aca="false">IF($A2809="","",IFERROR(INDEX(Validation!$C$193:$C$217,MATCH($A2809,Validation!$A$193:$A$217,0)),IF(COUNTIF(Validation!$U$19:$U$178,$Z2809)&gt;0,$Z2809,IF(COUNTIF(Validation!$S$19:$S$178,$AI2809)=1,INDEX(Validation!$U$19:$U$178,MATCH($AI2809,Validation!$S$19:$S$178,0)),$Z2809))))</f>
        <v/>
      </c>
      <c r="AG2809" s="27" t="str">
        <f aca="false">IF(COUNTA($A2809:$U2809)=0,"",IF($A2809="","No name",IF($F2809="","No date",IF($W2809=0,"Date ilegible",IF(NOT(ISNUMBER($N2809)),"Hours no numéricas",IF($AA2809="NO MATCH","Person no identificada","OK"))))))</f>
        <v/>
      </c>
      <c r="AH2809" s="27" t="str">
        <f aca="false">IF($W2809=0,"No date",IF($W2809&lt;Validation!$B$3,"Before period",IF($W2809&gt;Validation!$C$3,"After period","In period")))</f>
        <v>No date</v>
      </c>
      <c r="AI2809" s="26" t="str">
        <f aca="false">IF($Y2809="","",TRIM(RIGHT(SUBSTITUTE($Y2809," ",REPT(" ",50)),50)))</f>
        <v/>
      </c>
      <c r="AJ2809" s="27" t="str">
        <f aca="false">IF($A2809="","",IF(NOT(ISERROR(MATCH($A2809,Validation!$A$193:$A$217,0))),"Manual mapping",IF(COUNTIF(Validation!$U$19:$U$178,$Z2809)&gt;0,"Direct",IF(COUNTIF(Validation!$S$19:$S$178,$AI2809)=1,"By surname","Unresolved"))))</f>
        <v/>
      </c>
      <c r="AK2809" s="28" t="str">
        <f aca="false">IF($L2809="","",IF(MATCH($L2809,$L$2:$L$3000,0)&lt;&gt;ROW()-1,"",COUNT($AK$1:$AK2808)+1))</f>
        <v/>
      </c>
      <c r="AL2809" s="28" t="str">
        <f aca="false">IF($G2809="","",IF(MATCH($G2809,$G$2:$G$3000,0)&lt;&gt;ROW()-1,"",COUNT($AL$1:$AL2808)+1))</f>
        <v/>
      </c>
      <c r="AM2809" s="28" t="str">
        <f aca="false">IF($H2809="","",IF(MATCH($H2809,$H$2:$H$3000,0)&lt;&gt;ROW()-1,"",COUNT($AM$1:$AM2808)+1))</f>
        <v/>
      </c>
      <c r="AN2809" s="28" t="str">
        <f aca="false">IF($I2809="","",IF(MATCH($I2809,$I$2:$I$3000,0)&lt;&gt;ROW()-1,"",COUNT($AN$1:$AN2808)+1))</f>
        <v/>
      </c>
      <c r="AO2809" s="28" t="str">
        <f aca="false">IF($Q2809="","",IF(MATCH($Q2809,$Q$2:$Q$3000,0)&lt;&gt;ROW()-1,"",COUNT($AO$1:$AO2808)+1))</f>
        <v/>
      </c>
    </row>
    <row r="2810" customFormat="false" ht="12.75" hidden="false" customHeight="true" outlineLevel="0" collapsed="false">
      <c r="W2810" s="24" t="n">
        <f aca="false">IF($F2810="",0,IFERROR(IF(ISNUMBER($F2810),INT($F2810),DATE(VALUE(MID(SUBSTITUTE(LEFT($F2810,FIND(" ",$F2810&amp;" ")-1),"/",REPT(" ",20)),41,20)),VALUE(LEFT(SUBSTITUTE(LEFT($F2810,FIND(" ",$F2810&amp;" ")-1),"/",REPT(" ",20)),20)),VALUE(MID(SUBSTITUTE(LEFT($F2810,FIND(" ",$F2810&amp;" ")-1),"/",REPT(" ",20)),21,20)))),0))</f>
        <v>0</v>
      </c>
      <c r="X2810" s="25" t="str">
        <f aca="false">IF(ISNUMBER($N2810),$N2810*Validation!$B$5,"")</f>
        <v/>
      </c>
      <c r="Y2810" s="26" t="str">
        <f aca="false">IF($A2810="","",SUBSTITUTE(SUBSTITUTE(SUBSTITUTE(SUBSTITUTE(SUBSTITUTE(SUBSTITUTE(SUBSTITUTE(UPPER(TRIM($A2810)),"Á","A"),"É","E"),"Í","I"),"Ó","O"),"Ú","U"),"Ñ","N"),"Ü","U"))</f>
        <v/>
      </c>
      <c r="Z2810" s="26" t="str">
        <f aca="false">IF($Y2810="","",LEFT($Y2810,1)&amp;" "&amp;TRIM(RIGHT(SUBSTITUTE($Y2810," ",REPT(" ",50)),50)))</f>
        <v/>
      </c>
      <c r="AA2810" s="27" t="str">
        <f aca="false">IF($AF2810="","",IF(COUNTIF(Validation!$U$19:$U$178,$AF2810)&gt;0,"OK","NO MATCH"))</f>
        <v/>
      </c>
      <c r="AB2810" s="27" t="str">
        <f aca="false">IF($W2810=0,"",IF(AND($W2810&gt;=Validation!$B$3,$W2810&lt;=Validation!$C$3),"Yes","No"))</f>
        <v/>
      </c>
      <c r="AC2810" s="26" t="str">
        <f aca="false">IF($A2810="","",$AF2810&amp;"|"&amp;TEXT($W2810,"yyyy-mm-dd")&amp;"|"&amp;$J2810&amp;"|"&amp;$N2810)</f>
        <v/>
      </c>
      <c r="AD2810" s="27" t="str">
        <f aca="false">IF($AC2810="","",IF(COUNTIF($AC$2:$AC$3000,$AC2810)&gt;1,"REVIEW","OK"))</f>
        <v/>
      </c>
      <c r="AE2810" s="27" t="str">
        <f aca="false">IF(OR($W2810=0,$O2810=""),"",IF(IFERROR(IF(ISNUMBER($O2810),INT($O2810),DATE(VALUE(MID(SUBSTITUTE(LEFT($O2810,FIND(" ",$O2810&amp;" ")-1),"/",REPT(" ",20)),41,20)),VALUE(LEFT(SUBSTITUTE(LEFT($O2810,FIND(" ",$O2810&amp;" ")-1),"/",REPT(" ",20)),20)),VALUE(MID(SUBSTITUTE(LEFT($O2810,FIND(" ",$O2810&amp;" ")-1),"/",REPT(" ",20)),21,20)))),0)&gt;$W2810,"Late","Same day"))</f>
        <v/>
      </c>
      <c r="AF2810" s="26" t="str">
        <f aca="false">IF($A2810="","",IFERROR(INDEX(Validation!$C$193:$C$217,MATCH($A2810,Validation!$A$193:$A$217,0)),IF(COUNTIF(Validation!$U$19:$U$178,$Z2810)&gt;0,$Z2810,IF(COUNTIF(Validation!$S$19:$S$178,$AI2810)=1,INDEX(Validation!$U$19:$U$178,MATCH($AI2810,Validation!$S$19:$S$178,0)),$Z2810))))</f>
        <v/>
      </c>
      <c r="AG2810" s="27" t="str">
        <f aca="false">IF(COUNTA($A2810:$U2810)=0,"",IF($A2810="","No name",IF($F2810="","No date",IF($W2810=0,"Date ilegible",IF(NOT(ISNUMBER($N2810)),"Hours no numéricas",IF($AA2810="NO MATCH","Person no identificada","OK"))))))</f>
        <v/>
      </c>
      <c r="AH2810" s="27" t="str">
        <f aca="false">IF($W2810=0,"No date",IF($W2810&lt;Validation!$B$3,"Before period",IF($W2810&gt;Validation!$C$3,"After period","In period")))</f>
        <v>No date</v>
      </c>
      <c r="AI2810" s="26" t="str">
        <f aca="false">IF($Y2810="","",TRIM(RIGHT(SUBSTITUTE($Y2810," ",REPT(" ",50)),50)))</f>
        <v/>
      </c>
      <c r="AJ2810" s="27" t="str">
        <f aca="false">IF($A2810="","",IF(NOT(ISERROR(MATCH($A2810,Validation!$A$193:$A$217,0))),"Manual mapping",IF(COUNTIF(Validation!$U$19:$U$178,$Z2810)&gt;0,"Direct",IF(COUNTIF(Validation!$S$19:$S$178,$AI2810)=1,"By surname","Unresolved"))))</f>
        <v/>
      </c>
      <c r="AK2810" s="28" t="str">
        <f aca="false">IF($L2810="","",IF(MATCH($L2810,$L$2:$L$3000,0)&lt;&gt;ROW()-1,"",COUNT($AK$1:$AK2809)+1))</f>
        <v/>
      </c>
      <c r="AL2810" s="28" t="str">
        <f aca="false">IF($G2810="","",IF(MATCH($G2810,$G$2:$G$3000,0)&lt;&gt;ROW()-1,"",COUNT($AL$1:$AL2809)+1))</f>
        <v/>
      </c>
      <c r="AM2810" s="28" t="str">
        <f aca="false">IF($H2810="","",IF(MATCH($H2810,$H$2:$H$3000,0)&lt;&gt;ROW()-1,"",COUNT($AM$1:$AM2809)+1))</f>
        <v/>
      </c>
      <c r="AN2810" s="28" t="str">
        <f aca="false">IF($I2810="","",IF(MATCH($I2810,$I$2:$I$3000,0)&lt;&gt;ROW()-1,"",COUNT($AN$1:$AN2809)+1))</f>
        <v/>
      </c>
      <c r="AO2810" s="28" t="str">
        <f aca="false">IF($Q2810="","",IF(MATCH($Q2810,$Q$2:$Q$3000,0)&lt;&gt;ROW()-1,"",COUNT($AO$1:$AO2809)+1))</f>
        <v/>
      </c>
    </row>
    <row r="2811" customFormat="false" ht="12.75" hidden="false" customHeight="true" outlineLevel="0" collapsed="false">
      <c r="W2811" s="24" t="n">
        <f aca="false">IF($F2811="",0,IFERROR(IF(ISNUMBER($F2811),INT($F2811),DATE(VALUE(MID(SUBSTITUTE(LEFT($F2811,FIND(" ",$F2811&amp;" ")-1),"/",REPT(" ",20)),41,20)),VALUE(LEFT(SUBSTITUTE(LEFT($F2811,FIND(" ",$F2811&amp;" ")-1),"/",REPT(" ",20)),20)),VALUE(MID(SUBSTITUTE(LEFT($F2811,FIND(" ",$F2811&amp;" ")-1),"/",REPT(" ",20)),21,20)))),0))</f>
        <v>0</v>
      </c>
      <c r="X2811" s="25" t="str">
        <f aca="false">IF(ISNUMBER($N2811),$N2811*Validation!$B$5,"")</f>
        <v/>
      </c>
      <c r="Y2811" s="26" t="str">
        <f aca="false">IF($A2811="","",SUBSTITUTE(SUBSTITUTE(SUBSTITUTE(SUBSTITUTE(SUBSTITUTE(SUBSTITUTE(SUBSTITUTE(UPPER(TRIM($A2811)),"Á","A"),"É","E"),"Í","I"),"Ó","O"),"Ú","U"),"Ñ","N"),"Ü","U"))</f>
        <v/>
      </c>
      <c r="Z2811" s="26" t="str">
        <f aca="false">IF($Y2811="","",LEFT($Y2811,1)&amp;" "&amp;TRIM(RIGHT(SUBSTITUTE($Y2811," ",REPT(" ",50)),50)))</f>
        <v/>
      </c>
      <c r="AA2811" s="27" t="str">
        <f aca="false">IF($AF2811="","",IF(COUNTIF(Validation!$U$19:$U$178,$AF2811)&gt;0,"OK","NO MATCH"))</f>
        <v/>
      </c>
      <c r="AB2811" s="27" t="str">
        <f aca="false">IF($W2811=0,"",IF(AND($W2811&gt;=Validation!$B$3,$W2811&lt;=Validation!$C$3),"Yes","No"))</f>
        <v/>
      </c>
      <c r="AC2811" s="26" t="str">
        <f aca="false">IF($A2811="","",$AF2811&amp;"|"&amp;TEXT($W2811,"yyyy-mm-dd")&amp;"|"&amp;$J2811&amp;"|"&amp;$N2811)</f>
        <v/>
      </c>
      <c r="AD2811" s="27" t="str">
        <f aca="false">IF($AC2811="","",IF(COUNTIF($AC$2:$AC$3000,$AC2811)&gt;1,"REVIEW","OK"))</f>
        <v/>
      </c>
      <c r="AE2811" s="27" t="str">
        <f aca="false">IF(OR($W2811=0,$O2811=""),"",IF(IFERROR(IF(ISNUMBER($O2811),INT($O2811),DATE(VALUE(MID(SUBSTITUTE(LEFT($O2811,FIND(" ",$O2811&amp;" ")-1),"/",REPT(" ",20)),41,20)),VALUE(LEFT(SUBSTITUTE(LEFT($O2811,FIND(" ",$O2811&amp;" ")-1),"/",REPT(" ",20)),20)),VALUE(MID(SUBSTITUTE(LEFT($O2811,FIND(" ",$O2811&amp;" ")-1),"/",REPT(" ",20)),21,20)))),0)&gt;$W2811,"Late","Same day"))</f>
        <v/>
      </c>
      <c r="AF2811" s="26" t="str">
        <f aca="false">IF($A2811="","",IFERROR(INDEX(Validation!$C$193:$C$217,MATCH($A2811,Validation!$A$193:$A$217,0)),IF(COUNTIF(Validation!$U$19:$U$178,$Z2811)&gt;0,$Z2811,IF(COUNTIF(Validation!$S$19:$S$178,$AI2811)=1,INDEX(Validation!$U$19:$U$178,MATCH($AI2811,Validation!$S$19:$S$178,0)),$Z2811))))</f>
        <v/>
      </c>
      <c r="AG2811" s="27" t="str">
        <f aca="false">IF(COUNTA($A2811:$U2811)=0,"",IF($A2811="","No name",IF($F2811="","No date",IF($W2811=0,"Date ilegible",IF(NOT(ISNUMBER($N2811)),"Hours no numéricas",IF($AA2811="NO MATCH","Person no identificada","OK"))))))</f>
        <v/>
      </c>
      <c r="AH2811" s="27" t="str">
        <f aca="false">IF($W2811=0,"No date",IF($W2811&lt;Validation!$B$3,"Before period",IF($W2811&gt;Validation!$C$3,"After period","In period")))</f>
        <v>No date</v>
      </c>
      <c r="AI2811" s="26" t="str">
        <f aca="false">IF($Y2811="","",TRIM(RIGHT(SUBSTITUTE($Y2811," ",REPT(" ",50)),50)))</f>
        <v/>
      </c>
      <c r="AJ2811" s="27" t="str">
        <f aca="false">IF($A2811="","",IF(NOT(ISERROR(MATCH($A2811,Validation!$A$193:$A$217,0))),"Manual mapping",IF(COUNTIF(Validation!$U$19:$U$178,$Z2811)&gt;0,"Direct",IF(COUNTIF(Validation!$S$19:$S$178,$AI2811)=1,"By surname","Unresolved"))))</f>
        <v/>
      </c>
      <c r="AK2811" s="28" t="str">
        <f aca="false">IF($L2811="","",IF(MATCH($L2811,$L$2:$L$3000,0)&lt;&gt;ROW()-1,"",COUNT($AK$1:$AK2810)+1))</f>
        <v/>
      </c>
      <c r="AL2811" s="28" t="str">
        <f aca="false">IF($G2811="","",IF(MATCH($G2811,$G$2:$G$3000,0)&lt;&gt;ROW()-1,"",COUNT($AL$1:$AL2810)+1))</f>
        <v/>
      </c>
      <c r="AM2811" s="28" t="str">
        <f aca="false">IF($H2811="","",IF(MATCH($H2811,$H$2:$H$3000,0)&lt;&gt;ROW()-1,"",COUNT($AM$1:$AM2810)+1))</f>
        <v/>
      </c>
      <c r="AN2811" s="28" t="str">
        <f aca="false">IF($I2811="","",IF(MATCH($I2811,$I$2:$I$3000,0)&lt;&gt;ROW()-1,"",COUNT($AN$1:$AN2810)+1))</f>
        <v/>
      </c>
      <c r="AO2811" s="28" t="str">
        <f aca="false">IF($Q2811="","",IF(MATCH($Q2811,$Q$2:$Q$3000,0)&lt;&gt;ROW()-1,"",COUNT($AO$1:$AO2810)+1))</f>
        <v/>
      </c>
    </row>
    <row r="2812" customFormat="false" ht="12.75" hidden="false" customHeight="true" outlineLevel="0" collapsed="false">
      <c r="W2812" s="24" t="n">
        <f aca="false">IF($F2812="",0,IFERROR(IF(ISNUMBER($F2812),INT($F2812),DATE(VALUE(MID(SUBSTITUTE(LEFT($F2812,FIND(" ",$F2812&amp;" ")-1),"/",REPT(" ",20)),41,20)),VALUE(LEFT(SUBSTITUTE(LEFT($F2812,FIND(" ",$F2812&amp;" ")-1),"/",REPT(" ",20)),20)),VALUE(MID(SUBSTITUTE(LEFT($F2812,FIND(" ",$F2812&amp;" ")-1),"/",REPT(" ",20)),21,20)))),0))</f>
        <v>0</v>
      </c>
      <c r="X2812" s="25" t="str">
        <f aca="false">IF(ISNUMBER($N2812),$N2812*Validation!$B$5,"")</f>
        <v/>
      </c>
      <c r="Y2812" s="26" t="str">
        <f aca="false">IF($A2812="","",SUBSTITUTE(SUBSTITUTE(SUBSTITUTE(SUBSTITUTE(SUBSTITUTE(SUBSTITUTE(SUBSTITUTE(UPPER(TRIM($A2812)),"Á","A"),"É","E"),"Í","I"),"Ó","O"),"Ú","U"),"Ñ","N"),"Ü","U"))</f>
        <v/>
      </c>
      <c r="Z2812" s="26" t="str">
        <f aca="false">IF($Y2812="","",LEFT($Y2812,1)&amp;" "&amp;TRIM(RIGHT(SUBSTITUTE($Y2812," ",REPT(" ",50)),50)))</f>
        <v/>
      </c>
      <c r="AA2812" s="27" t="str">
        <f aca="false">IF($AF2812="","",IF(COUNTIF(Validation!$U$19:$U$178,$AF2812)&gt;0,"OK","NO MATCH"))</f>
        <v/>
      </c>
      <c r="AB2812" s="27" t="str">
        <f aca="false">IF($W2812=0,"",IF(AND($W2812&gt;=Validation!$B$3,$W2812&lt;=Validation!$C$3),"Yes","No"))</f>
        <v/>
      </c>
      <c r="AC2812" s="26" t="str">
        <f aca="false">IF($A2812="","",$AF2812&amp;"|"&amp;TEXT($W2812,"yyyy-mm-dd")&amp;"|"&amp;$J2812&amp;"|"&amp;$N2812)</f>
        <v/>
      </c>
      <c r="AD2812" s="27" t="str">
        <f aca="false">IF($AC2812="","",IF(COUNTIF($AC$2:$AC$3000,$AC2812)&gt;1,"REVIEW","OK"))</f>
        <v/>
      </c>
      <c r="AE2812" s="27" t="str">
        <f aca="false">IF(OR($W2812=0,$O2812=""),"",IF(IFERROR(IF(ISNUMBER($O2812),INT($O2812),DATE(VALUE(MID(SUBSTITUTE(LEFT($O2812,FIND(" ",$O2812&amp;" ")-1),"/",REPT(" ",20)),41,20)),VALUE(LEFT(SUBSTITUTE(LEFT($O2812,FIND(" ",$O2812&amp;" ")-1),"/",REPT(" ",20)),20)),VALUE(MID(SUBSTITUTE(LEFT($O2812,FIND(" ",$O2812&amp;" ")-1),"/",REPT(" ",20)),21,20)))),0)&gt;$W2812,"Late","Same day"))</f>
        <v/>
      </c>
      <c r="AF2812" s="26" t="str">
        <f aca="false">IF($A2812="","",IFERROR(INDEX(Validation!$C$193:$C$217,MATCH($A2812,Validation!$A$193:$A$217,0)),IF(COUNTIF(Validation!$U$19:$U$178,$Z2812)&gt;0,$Z2812,IF(COUNTIF(Validation!$S$19:$S$178,$AI2812)=1,INDEX(Validation!$U$19:$U$178,MATCH($AI2812,Validation!$S$19:$S$178,0)),$Z2812))))</f>
        <v/>
      </c>
      <c r="AG2812" s="27" t="str">
        <f aca="false">IF(COUNTA($A2812:$U2812)=0,"",IF($A2812="","No name",IF($F2812="","No date",IF($W2812=0,"Date ilegible",IF(NOT(ISNUMBER($N2812)),"Hours no numéricas",IF($AA2812="NO MATCH","Person no identificada","OK"))))))</f>
        <v/>
      </c>
      <c r="AH2812" s="27" t="str">
        <f aca="false">IF($W2812=0,"No date",IF($W2812&lt;Validation!$B$3,"Before period",IF($W2812&gt;Validation!$C$3,"After period","In period")))</f>
        <v>No date</v>
      </c>
      <c r="AI2812" s="26" t="str">
        <f aca="false">IF($Y2812="","",TRIM(RIGHT(SUBSTITUTE($Y2812," ",REPT(" ",50)),50)))</f>
        <v/>
      </c>
      <c r="AJ2812" s="27" t="str">
        <f aca="false">IF($A2812="","",IF(NOT(ISERROR(MATCH($A2812,Validation!$A$193:$A$217,0))),"Manual mapping",IF(COUNTIF(Validation!$U$19:$U$178,$Z2812)&gt;0,"Direct",IF(COUNTIF(Validation!$S$19:$S$178,$AI2812)=1,"By surname","Unresolved"))))</f>
        <v/>
      </c>
      <c r="AK2812" s="28" t="str">
        <f aca="false">IF($L2812="","",IF(MATCH($L2812,$L$2:$L$3000,0)&lt;&gt;ROW()-1,"",COUNT($AK$1:$AK2811)+1))</f>
        <v/>
      </c>
      <c r="AL2812" s="28" t="str">
        <f aca="false">IF($G2812="","",IF(MATCH($G2812,$G$2:$G$3000,0)&lt;&gt;ROW()-1,"",COUNT($AL$1:$AL2811)+1))</f>
        <v/>
      </c>
      <c r="AM2812" s="28" t="str">
        <f aca="false">IF($H2812="","",IF(MATCH($H2812,$H$2:$H$3000,0)&lt;&gt;ROW()-1,"",COUNT($AM$1:$AM2811)+1))</f>
        <v/>
      </c>
      <c r="AN2812" s="28" t="str">
        <f aca="false">IF($I2812="","",IF(MATCH($I2812,$I$2:$I$3000,0)&lt;&gt;ROW()-1,"",COUNT($AN$1:$AN2811)+1))</f>
        <v/>
      </c>
      <c r="AO2812" s="28" t="str">
        <f aca="false">IF($Q2812="","",IF(MATCH($Q2812,$Q$2:$Q$3000,0)&lt;&gt;ROW()-1,"",COUNT($AO$1:$AO2811)+1))</f>
        <v/>
      </c>
    </row>
    <row r="2813" customFormat="false" ht="12.75" hidden="false" customHeight="true" outlineLevel="0" collapsed="false">
      <c r="W2813" s="24" t="n">
        <f aca="false">IF($F2813="",0,IFERROR(IF(ISNUMBER($F2813),INT($F2813),DATE(VALUE(MID(SUBSTITUTE(LEFT($F2813,FIND(" ",$F2813&amp;" ")-1),"/",REPT(" ",20)),41,20)),VALUE(LEFT(SUBSTITUTE(LEFT($F2813,FIND(" ",$F2813&amp;" ")-1),"/",REPT(" ",20)),20)),VALUE(MID(SUBSTITUTE(LEFT($F2813,FIND(" ",$F2813&amp;" ")-1),"/",REPT(" ",20)),21,20)))),0))</f>
        <v>0</v>
      </c>
      <c r="X2813" s="25" t="str">
        <f aca="false">IF(ISNUMBER($N2813),$N2813*Validation!$B$5,"")</f>
        <v/>
      </c>
      <c r="Y2813" s="26" t="str">
        <f aca="false">IF($A2813="","",SUBSTITUTE(SUBSTITUTE(SUBSTITUTE(SUBSTITUTE(SUBSTITUTE(SUBSTITUTE(SUBSTITUTE(UPPER(TRIM($A2813)),"Á","A"),"É","E"),"Í","I"),"Ó","O"),"Ú","U"),"Ñ","N"),"Ü","U"))</f>
        <v/>
      </c>
      <c r="Z2813" s="26" t="str">
        <f aca="false">IF($Y2813="","",LEFT($Y2813,1)&amp;" "&amp;TRIM(RIGHT(SUBSTITUTE($Y2813," ",REPT(" ",50)),50)))</f>
        <v/>
      </c>
      <c r="AA2813" s="27" t="str">
        <f aca="false">IF($AF2813="","",IF(COUNTIF(Validation!$U$19:$U$178,$AF2813)&gt;0,"OK","NO MATCH"))</f>
        <v/>
      </c>
      <c r="AB2813" s="27" t="str">
        <f aca="false">IF($W2813=0,"",IF(AND($W2813&gt;=Validation!$B$3,$W2813&lt;=Validation!$C$3),"Yes","No"))</f>
        <v/>
      </c>
      <c r="AC2813" s="26" t="str">
        <f aca="false">IF($A2813="","",$AF2813&amp;"|"&amp;TEXT($W2813,"yyyy-mm-dd")&amp;"|"&amp;$J2813&amp;"|"&amp;$N2813)</f>
        <v/>
      </c>
      <c r="AD2813" s="27" t="str">
        <f aca="false">IF($AC2813="","",IF(COUNTIF($AC$2:$AC$3000,$AC2813)&gt;1,"REVIEW","OK"))</f>
        <v/>
      </c>
      <c r="AE2813" s="27" t="str">
        <f aca="false">IF(OR($W2813=0,$O2813=""),"",IF(IFERROR(IF(ISNUMBER($O2813),INT($O2813),DATE(VALUE(MID(SUBSTITUTE(LEFT($O2813,FIND(" ",$O2813&amp;" ")-1),"/",REPT(" ",20)),41,20)),VALUE(LEFT(SUBSTITUTE(LEFT($O2813,FIND(" ",$O2813&amp;" ")-1),"/",REPT(" ",20)),20)),VALUE(MID(SUBSTITUTE(LEFT($O2813,FIND(" ",$O2813&amp;" ")-1),"/",REPT(" ",20)),21,20)))),0)&gt;$W2813,"Late","Same day"))</f>
        <v/>
      </c>
      <c r="AF2813" s="26" t="str">
        <f aca="false">IF($A2813="","",IFERROR(INDEX(Validation!$C$193:$C$217,MATCH($A2813,Validation!$A$193:$A$217,0)),IF(COUNTIF(Validation!$U$19:$U$178,$Z2813)&gt;0,$Z2813,IF(COUNTIF(Validation!$S$19:$S$178,$AI2813)=1,INDEX(Validation!$U$19:$U$178,MATCH($AI2813,Validation!$S$19:$S$178,0)),$Z2813))))</f>
        <v/>
      </c>
      <c r="AG2813" s="27" t="str">
        <f aca="false">IF(COUNTA($A2813:$U2813)=0,"",IF($A2813="","No name",IF($F2813="","No date",IF($W2813=0,"Date ilegible",IF(NOT(ISNUMBER($N2813)),"Hours no numéricas",IF($AA2813="NO MATCH","Person no identificada","OK"))))))</f>
        <v/>
      </c>
      <c r="AH2813" s="27" t="str">
        <f aca="false">IF($W2813=0,"No date",IF($W2813&lt;Validation!$B$3,"Before period",IF($W2813&gt;Validation!$C$3,"After period","In period")))</f>
        <v>No date</v>
      </c>
      <c r="AI2813" s="26" t="str">
        <f aca="false">IF($Y2813="","",TRIM(RIGHT(SUBSTITUTE($Y2813," ",REPT(" ",50)),50)))</f>
        <v/>
      </c>
      <c r="AJ2813" s="27" t="str">
        <f aca="false">IF($A2813="","",IF(NOT(ISERROR(MATCH($A2813,Validation!$A$193:$A$217,0))),"Manual mapping",IF(COUNTIF(Validation!$U$19:$U$178,$Z2813)&gt;0,"Direct",IF(COUNTIF(Validation!$S$19:$S$178,$AI2813)=1,"By surname","Unresolved"))))</f>
        <v/>
      </c>
      <c r="AK2813" s="28" t="str">
        <f aca="false">IF($L2813="","",IF(MATCH($L2813,$L$2:$L$3000,0)&lt;&gt;ROW()-1,"",COUNT($AK$1:$AK2812)+1))</f>
        <v/>
      </c>
      <c r="AL2813" s="28" t="str">
        <f aca="false">IF($G2813="","",IF(MATCH($G2813,$G$2:$G$3000,0)&lt;&gt;ROW()-1,"",COUNT($AL$1:$AL2812)+1))</f>
        <v/>
      </c>
      <c r="AM2813" s="28" t="str">
        <f aca="false">IF($H2813="","",IF(MATCH($H2813,$H$2:$H$3000,0)&lt;&gt;ROW()-1,"",COUNT($AM$1:$AM2812)+1))</f>
        <v/>
      </c>
      <c r="AN2813" s="28" t="str">
        <f aca="false">IF($I2813="","",IF(MATCH($I2813,$I$2:$I$3000,0)&lt;&gt;ROW()-1,"",COUNT($AN$1:$AN2812)+1))</f>
        <v/>
      </c>
      <c r="AO2813" s="28" t="str">
        <f aca="false">IF($Q2813="","",IF(MATCH($Q2813,$Q$2:$Q$3000,0)&lt;&gt;ROW()-1,"",COUNT($AO$1:$AO2812)+1))</f>
        <v/>
      </c>
    </row>
    <row r="2814" customFormat="false" ht="12.75" hidden="false" customHeight="true" outlineLevel="0" collapsed="false">
      <c r="W2814" s="24" t="n">
        <f aca="false">IF($F2814="",0,IFERROR(IF(ISNUMBER($F2814),INT($F2814),DATE(VALUE(MID(SUBSTITUTE(LEFT($F2814,FIND(" ",$F2814&amp;" ")-1),"/",REPT(" ",20)),41,20)),VALUE(LEFT(SUBSTITUTE(LEFT($F2814,FIND(" ",$F2814&amp;" ")-1),"/",REPT(" ",20)),20)),VALUE(MID(SUBSTITUTE(LEFT($F2814,FIND(" ",$F2814&amp;" ")-1),"/",REPT(" ",20)),21,20)))),0))</f>
        <v>0</v>
      </c>
      <c r="X2814" s="25" t="str">
        <f aca="false">IF(ISNUMBER($N2814),$N2814*Validation!$B$5,"")</f>
        <v/>
      </c>
      <c r="Y2814" s="26" t="str">
        <f aca="false">IF($A2814="","",SUBSTITUTE(SUBSTITUTE(SUBSTITUTE(SUBSTITUTE(SUBSTITUTE(SUBSTITUTE(SUBSTITUTE(UPPER(TRIM($A2814)),"Á","A"),"É","E"),"Í","I"),"Ó","O"),"Ú","U"),"Ñ","N"),"Ü","U"))</f>
        <v/>
      </c>
      <c r="Z2814" s="26" t="str">
        <f aca="false">IF($Y2814="","",LEFT($Y2814,1)&amp;" "&amp;TRIM(RIGHT(SUBSTITUTE($Y2814," ",REPT(" ",50)),50)))</f>
        <v/>
      </c>
      <c r="AA2814" s="27" t="str">
        <f aca="false">IF($AF2814="","",IF(COUNTIF(Validation!$U$19:$U$178,$AF2814)&gt;0,"OK","NO MATCH"))</f>
        <v/>
      </c>
      <c r="AB2814" s="27" t="str">
        <f aca="false">IF($W2814=0,"",IF(AND($W2814&gt;=Validation!$B$3,$W2814&lt;=Validation!$C$3),"Yes","No"))</f>
        <v/>
      </c>
      <c r="AC2814" s="26" t="str">
        <f aca="false">IF($A2814="","",$AF2814&amp;"|"&amp;TEXT($W2814,"yyyy-mm-dd")&amp;"|"&amp;$J2814&amp;"|"&amp;$N2814)</f>
        <v/>
      </c>
      <c r="AD2814" s="27" t="str">
        <f aca="false">IF($AC2814="","",IF(COUNTIF($AC$2:$AC$3000,$AC2814)&gt;1,"REVIEW","OK"))</f>
        <v/>
      </c>
      <c r="AE2814" s="27" t="str">
        <f aca="false">IF(OR($W2814=0,$O2814=""),"",IF(IFERROR(IF(ISNUMBER($O2814),INT($O2814),DATE(VALUE(MID(SUBSTITUTE(LEFT($O2814,FIND(" ",$O2814&amp;" ")-1),"/",REPT(" ",20)),41,20)),VALUE(LEFT(SUBSTITUTE(LEFT($O2814,FIND(" ",$O2814&amp;" ")-1),"/",REPT(" ",20)),20)),VALUE(MID(SUBSTITUTE(LEFT($O2814,FIND(" ",$O2814&amp;" ")-1),"/",REPT(" ",20)),21,20)))),0)&gt;$W2814,"Late","Same day"))</f>
        <v/>
      </c>
      <c r="AF2814" s="26" t="str">
        <f aca="false">IF($A2814="","",IFERROR(INDEX(Validation!$C$193:$C$217,MATCH($A2814,Validation!$A$193:$A$217,0)),IF(COUNTIF(Validation!$U$19:$U$178,$Z2814)&gt;0,$Z2814,IF(COUNTIF(Validation!$S$19:$S$178,$AI2814)=1,INDEX(Validation!$U$19:$U$178,MATCH($AI2814,Validation!$S$19:$S$178,0)),$Z2814))))</f>
        <v/>
      </c>
      <c r="AG2814" s="27" t="str">
        <f aca="false">IF(COUNTA($A2814:$U2814)=0,"",IF($A2814="","No name",IF($F2814="","No date",IF($W2814=0,"Date ilegible",IF(NOT(ISNUMBER($N2814)),"Hours no numéricas",IF($AA2814="NO MATCH","Person no identificada","OK"))))))</f>
        <v/>
      </c>
      <c r="AH2814" s="27" t="str">
        <f aca="false">IF($W2814=0,"No date",IF($W2814&lt;Validation!$B$3,"Before period",IF($W2814&gt;Validation!$C$3,"After period","In period")))</f>
        <v>No date</v>
      </c>
      <c r="AI2814" s="26" t="str">
        <f aca="false">IF($Y2814="","",TRIM(RIGHT(SUBSTITUTE($Y2814," ",REPT(" ",50)),50)))</f>
        <v/>
      </c>
      <c r="AJ2814" s="27" t="str">
        <f aca="false">IF($A2814="","",IF(NOT(ISERROR(MATCH($A2814,Validation!$A$193:$A$217,0))),"Manual mapping",IF(COUNTIF(Validation!$U$19:$U$178,$Z2814)&gt;0,"Direct",IF(COUNTIF(Validation!$S$19:$S$178,$AI2814)=1,"By surname","Unresolved"))))</f>
        <v/>
      </c>
      <c r="AK2814" s="28" t="str">
        <f aca="false">IF($L2814="","",IF(MATCH($L2814,$L$2:$L$3000,0)&lt;&gt;ROW()-1,"",COUNT($AK$1:$AK2813)+1))</f>
        <v/>
      </c>
      <c r="AL2814" s="28" t="str">
        <f aca="false">IF($G2814="","",IF(MATCH($G2814,$G$2:$G$3000,0)&lt;&gt;ROW()-1,"",COUNT($AL$1:$AL2813)+1))</f>
        <v/>
      </c>
      <c r="AM2814" s="28" t="str">
        <f aca="false">IF($H2814="","",IF(MATCH($H2814,$H$2:$H$3000,0)&lt;&gt;ROW()-1,"",COUNT($AM$1:$AM2813)+1))</f>
        <v/>
      </c>
      <c r="AN2814" s="28" t="str">
        <f aca="false">IF($I2814="","",IF(MATCH($I2814,$I$2:$I$3000,0)&lt;&gt;ROW()-1,"",COUNT($AN$1:$AN2813)+1))</f>
        <v/>
      </c>
      <c r="AO2814" s="28" t="str">
        <f aca="false">IF($Q2814="","",IF(MATCH($Q2814,$Q$2:$Q$3000,0)&lt;&gt;ROW()-1,"",COUNT($AO$1:$AO2813)+1))</f>
        <v/>
      </c>
    </row>
    <row r="2815" customFormat="false" ht="12.75" hidden="false" customHeight="true" outlineLevel="0" collapsed="false">
      <c r="W2815" s="24" t="n">
        <f aca="false">IF($F2815="",0,IFERROR(IF(ISNUMBER($F2815),INT($F2815),DATE(VALUE(MID(SUBSTITUTE(LEFT($F2815,FIND(" ",$F2815&amp;" ")-1),"/",REPT(" ",20)),41,20)),VALUE(LEFT(SUBSTITUTE(LEFT($F2815,FIND(" ",$F2815&amp;" ")-1),"/",REPT(" ",20)),20)),VALUE(MID(SUBSTITUTE(LEFT($F2815,FIND(" ",$F2815&amp;" ")-1),"/",REPT(" ",20)),21,20)))),0))</f>
        <v>0</v>
      </c>
      <c r="X2815" s="25" t="str">
        <f aca="false">IF(ISNUMBER($N2815),$N2815*Validation!$B$5,"")</f>
        <v/>
      </c>
      <c r="Y2815" s="26" t="str">
        <f aca="false">IF($A2815="","",SUBSTITUTE(SUBSTITUTE(SUBSTITUTE(SUBSTITUTE(SUBSTITUTE(SUBSTITUTE(SUBSTITUTE(UPPER(TRIM($A2815)),"Á","A"),"É","E"),"Í","I"),"Ó","O"),"Ú","U"),"Ñ","N"),"Ü","U"))</f>
        <v/>
      </c>
      <c r="Z2815" s="26" t="str">
        <f aca="false">IF($Y2815="","",LEFT($Y2815,1)&amp;" "&amp;TRIM(RIGHT(SUBSTITUTE($Y2815," ",REPT(" ",50)),50)))</f>
        <v/>
      </c>
      <c r="AA2815" s="27" t="str">
        <f aca="false">IF($AF2815="","",IF(COUNTIF(Validation!$U$19:$U$178,$AF2815)&gt;0,"OK","NO MATCH"))</f>
        <v/>
      </c>
      <c r="AB2815" s="27" t="str">
        <f aca="false">IF($W2815=0,"",IF(AND($W2815&gt;=Validation!$B$3,$W2815&lt;=Validation!$C$3),"Yes","No"))</f>
        <v/>
      </c>
      <c r="AC2815" s="26" t="str">
        <f aca="false">IF($A2815="","",$AF2815&amp;"|"&amp;TEXT($W2815,"yyyy-mm-dd")&amp;"|"&amp;$J2815&amp;"|"&amp;$N2815)</f>
        <v/>
      </c>
      <c r="AD2815" s="27" t="str">
        <f aca="false">IF($AC2815="","",IF(COUNTIF($AC$2:$AC$3000,$AC2815)&gt;1,"REVIEW","OK"))</f>
        <v/>
      </c>
      <c r="AE2815" s="27" t="str">
        <f aca="false">IF(OR($W2815=0,$O2815=""),"",IF(IFERROR(IF(ISNUMBER($O2815),INT($O2815),DATE(VALUE(MID(SUBSTITUTE(LEFT($O2815,FIND(" ",$O2815&amp;" ")-1),"/",REPT(" ",20)),41,20)),VALUE(LEFT(SUBSTITUTE(LEFT($O2815,FIND(" ",$O2815&amp;" ")-1),"/",REPT(" ",20)),20)),VALUE(MID(SUBSTITUTE(LEFT($O2815,FIND(" ",$O2815&amp;" ")-1),"/",REPT(" ",20)),21,20)))),0)&gt;$W2815,"Late","Same day"))</f>
        <v/>
      </c>
      <c r="AF2815" s="26" t="str">
        <f aca="false">IF($A2815="","",IFERROR(INDEX(Validation!$C$193:$C$217,MATCH($A2815,Validation!$A$193:$A$217,0)),IF(COUNTIF(Validation!$U$19:$U$178,$Z2815)&gt;0,$Z2815,IF(COUNTIF(Validation!$S$19:$S$178,$AI2815)=1,INDEX(Validation!$U$19:$U$178,MATCH($AI2815,Validation!$S$19:$S$178,0)),$Z2815))))</f>
        <v/>
      </c>
      <c r="AG2815" s="27" t="str">
        <f aca="false">IF(COUNTA($A2815:$U2815)=0,"",IF($A2815="","No name",IF($F2815="","No date",IF($W2815=0,"Date ilegible",IF(NOT(ISNUMBER($N2815)),"Hours no numéricas",IF($AA2815="NO MATCH","Person no identificada","OK"))))))</f>
        <v/>
      </c>
      <c r="AH2815" s="27" t="str">
        <f aca="false">IF($W2815=0,"No date",IF($W2815&lt;Validation!$B$3,"Before period",IF($W2815&gt;Validation!$C$3,"After period","In period")))</f>
        <v>No date</v>
      </c>
      <c r="AI2815" s="26" t="str">
        <f aca="false">IF($Y2815="","",TRIM(RIGHT(SUBSTITUTE($Y2815," ",REPT(" ",50)),50)))</f>
        <v/>
      </c>
      <c r="AJ2815" s="27" t="str">
        <f aca="false">IF($A2815="","",IF(NOT(ISERROR(MATCH($A2815,Validation!$A$193:$A$217,0))),"Manual mapping",IF(COUNTIF(Validation!$U$19:$U$178,$Z2815)&gt;0,"Direct",IF(COUNTIF(Validation!$S$19:$S$178,$AI2815)=1,"By surname","Unresolved"))))</f>
        <v/>
      </c>
      <c r="AK2815" s="28" t="str">
        <f aca="false">IF($L2815="","",IF(MATCH($L2815,$L$2:$L$3000,0)&lt;&gt;ROW()-1,"",COUNT($AK$1:$AK2814)+1))</f>
        <v/>
      </c>
      <c r="AL2815" s="28" t="str">
        <f aca="false">IF($G2815="","",IF(MATCH($G2815,$G$2:$G$3000,0)&lt;&gt;ROW()-1,"",COUNT($AL$1:$AL2814)+1))</f>
        <v/>
      </c>
      <c r="AM2815" s="28" t="str">
        <f aca="false">IF($H2815="","",IF(MATCH($H2815,$H$2:$H$3000,0)&lt;&gt;ROW()-1,"",COUNT($AM$1:$AM2814)+1))</f>
        <v/>
      </c>
      <c r="AN2815" s="28" t="str">
        <f aca="false">IF($I2815="","",IF(MATCH($I2815,$I$2:$I$3000,0)&lt;&gt;ROW()-1,"",COUNT($AN$1:$AN2814)+1))</f>
        <v/>
      </c>
      <c r="AO2815" s="28" t="str">
        <f aca="false">IF($Q2815="","",IF(MATCH($Q2815,$Q$2:$Q$3000,0)&lt;&gt;ROW()-1,"",COUNT($AO$1:$AO2814)+1))</f>
        <v/>
      </c>
    </row>
    <row r="2816" customFormat="false" ht="12.75" hidden="false" customHeight="true" outlineLevel="0" collapsed="false">
      <c r="W2816" s="24" t="n">
        <f aca="false">IF($F2816="",0,IFERROR(IF(ISNUMBER($F2816),INT($F2816),DATE(VALUE(MID(SUBSTITUTE(LEFT($F2816,FIND(" ",$F2816&amp;" ")-1),"/",REPT(" ",20)),41,20)),VALUE(LEFT(SUBSTITUTE(LEFT($F2816,FIND(" ",$F2816&amp;" ")-1),"/",REPT(" ",20)),20)),VALUE(MID(SUBSTITUTE(LEFT($F2816,FIND(" ",$F2816&amp;" ")-1),"/",REPT(" ",20)),21,20)))),0))</f>
        <v>0</v>
      </c>
      <c r="X2816" s="25" t="str">
        <f aca="false">IF(ISNUMBER($N2816),$N2816*Validation!$B$5,"")</f>
        <v/>
      </c>
      <c r="Y2816" s="26" t="str">
        <f aca="false">IF($A2816="","",SUBSTITUTE(SUBSTITUTE(SUBSTITUTE(SUBSTITUTE(SUBSTITUTE(SUBSTITUTE(SUBSTITUTE(UPPER(TRIM($A2816)),"Á","A"),"É","E"),"Í","I"),"Ó","O"),"Ú","U"),"Ñ","N"),"Ü","U"))</f>
        <v/>
      </c>
      <c r="Z2816" s="26" t="str">
        <f aca="false">IF($Y2816="","",LEFT($Y2816,1)&amp;" "&amp;TRIM(RIGHT(SUBSTITUTE($Y2816," ",REPT(" ",50)),50)))</f>
        <v/>
      </c>
      <c r="AA2816" s="27" t="str">
        <f aca="false">IF($AF2816="","",IF(COUNTIF(Validation!$U$19:$U$178,$AF2816)&gt;0,"OK","NO MATCH"))</f>
        <v/>
      </c>
      <c r="AB2816" s="27" t="str">
        <f aca="false">IF($W2816=0,"",IF(AND($W2816&gt;=Validation!$B$3,$W2816&lt;=Validation!$C$3),"Yes","No"))</f>
        <v/>
      </c>
      <c r="AC2816" s="26" t="str">
        <f aca="false">IF($A2816="","",$AF2816&amp;"|"&amp;TEXT($W2816,"yyyy-mm-dd")&amp;"|"&amp;$J2816&amp;"|"&amp;$N2816)</f>
        <v/>
      </c>
      <c r="AD2816" s="27" t="str">
        <f aca="false">IF($AC2816="","",IF(COUNTIF($AC$2:$AC$3000,$AC2816)&gt;1,"REVIEW","OK"))</f>
        <v/>
      </c>
      <c r="AE2816" s="27" t="str">
        <f aca="false">IF(OR($W2816=0,$O2816=""),"",IF(IFERROR(IF(ISNUMBER($O2816),INT($O2816),DATE(VALUE(MID(SUBSTITUTE(LEFT($O2816,FIND(" ",$O2816&amp;" ")-1),"/",REPT(" ",20)),41,20)),VALUE(LEFT(SUBSTITUTE(LEFT($O2816,FIND(" ",$O2816&amp;" ")-1),"/",REPT(" ",20)),20)),VALUE(MID(SUBSTITUTE(LEFT($O2816,FIND(" ",$O2816&amp;" ")-1),"/",REPT(" ",20)),21,20)))),0)&gt;$W2816,"Late","Same day"))</f>
        <v/>
      </c>
      <c r="AF2816" s="26" t="str">
        <f aca="false">IF($A2816="","",IFERROR(INDEX(Validation!$C$193:$C$217,MATCH($A2816,Validation!$A$193:$A$217,0)),IF(COUNTIF(Validation!$U$19:$U$178,$Z2816)&gt;0,$Z2816,IF(COUNTIF(Validation!$S$19:$S$178,$AI2816)=1,INDEX(Validation!$U$19:$U$178,MATCH($AI2816,Validation!$S$19:$S$178,0)),$Z2816))))</f>
        <v/>
      </c>
      <c r="AG2816" s="27" t="str">
        <f aca="false">IF(COUNTA($A2816:$U2816)=0,"",IF($A2816="","No name",IF($F2816="","No date",IF($W2816=0,"Date ilegible",IF(NOT(ISNUMBER($N2816)),"Hours no numéricas",IF($AA2816="NO MATCH","Person no identificada","OK"))))))</f>
        <v/>
      </c>
      <c r="AH2816" s="27" t="str">
        <f aca="false">IF($W2816=0,"No date",IF($W2816&lt;Validation!$B$3,"Before period",IF($W2816&gt;Validation!$C$3,"After period","In period")))</f>
        <v>No date</v>
      </c>
      <c r="AI2816" s="26" t="str">
        <f aca="false">IF($Y2816="","",TRIM(RIGHT(SUBSTITUTE($Y2816," ",REPT(" ",50)),50)))</f>
        <v/>
      </c>
      <c r="AJ2816" s="27" t="str">
        <f aca="false">IF($A2816="","",IF(NOT(ISERROR(MATCH($A2816,Validation!$A$193:$A$217,0))),"Manual mapping",IF(COUNTIF(Validation!$U$19:$U$178,$Z2816)&gt;0,"Direct",IF(COUNTIF(Validation!$S$19:$S$178,$AI2816)=1,"By surname","Unresolved"))))</f>
        <v/>
      </c>
      <c r="AK2816" s="28" t="str">
        <f aca="false">IF($L2816="","",IF(MATCH($L2816,$L$2:$L$3000,0)&lt;&gt;ROW()-1,"",COUNT($AK$1:$AK2815)+1))</f>
        <v/>
      </c>
      <c r="AL2816" s="28" t="str">
        <f aca="false">IF($G2816="","",IF(MATCH($G2816,$G$2:$G$3000,0)&lt;&gt;ROW()-1,"",COUNT($AL$1:$AL2815)+1))</f>
        <v/>
      </c>
      <c r="AM2816" s="28" t="str">
        <f aca="false">IF($H2816="","",IF(MATCH($H2816,$H$2:$H$3000,0)&lt;&gt;ROW()-1,"",COUNT($AM$1:$AM2815)+1))</f>
        <v/>
      </c>
      <c r="AN2816" s="28" t="str">
        <f aca="false">IF($I2816="","",IF(MATCH($I2816,$I$2:$I$3000,0)&lt;&gt;ROW()-1,"",COUNT($AN$1:$AN2815)+1))</f>
        <v/>
      </c>
      <c r="AO2816" s="28" t="str">
        <f aca="false">IF($Q2816="","",IF(MATCH($Q2816,$Q$2:$Q$3000,0)&lt;&gt;ROW()-1,"",COUNT($AO$1:$AO2815)+1))</f>
        <v/>
      </c>
    </row>
    <row r="2817" customFormat="false" ht="12.75" hidden="false" customHeight="true" outlineLevel="0" collapsed="false">
      <c r="W2817" s="24" t="n">
        <f aca="false">IF($F2817="",0,IFERROR(IF(ISNUMBER($F2817),INT($F2817),DATE(VALUE(MID(SUBSTITUTE(LEFT($F2817,FIND(" ",$F2817&amp;" ")-1),"/",REPT(" ",20)),41,20)),VALUE(LEFT(SUBSTITUTE(LEFT($F2817,FIND(" ",$F2817&amp;" ")-1),"/",REPT(" ",20)),20)),VALUE(MID(SUBSTITUTE(LEFT($F2817,FIND(" ",$F2817&amp;" ")-1),"/",REPT(" ",20)),21,20)))),0))</f>
        <v>0</v>
      </c>
      <c r="X2817" s="25" t="str">
        <f aca="false">IF(ISNUMBER($N2817),$N2817*Validation!$B$5,"")</f>
        <v/>
      </c>
      <c r="Y2817" s="26" t="str">
        <f aca="false">IF($A2817="","",SUBSTITUTE(SUBSTITUTE(SUBSTITUTE(SUBSTITUTE(SUBSTITUTE(SUBSTITUTE(SUBSTITUTE(UPPER(TRIM($A2817)),"Á","A"),"É","E"),"Í","I"),"Ó","O"),"Ú","U"),"Ñ","N"),"Ü","U"))</f>
        <v/>
      </c>
      <c r="Z2817" s="26" t="str">
        <f aca="false">IF($Y2817="","",LEFT($Y2817,1)&amp;" "&amp;TRIM(RIGHT(SUBSTITUTE($Y2817," ",REPT(" ",50)),50)))</f>
        <v/>
      </c>
      <c r="AA2817" s="27" t="str">
        <f aca="false">IF($AF2817="","",IF(COUNTIF(Validation!$U$19:$U$178,$AF2817)&gt;0,"OK","NO MATCH"))</f>
        <v/>
      </c>
      <c r="AB2817" s="27" t="str">
        <f aca="false">IF($W2817=0,"",IF(AND($W2817&gt;=Validation!$B$3,$W2817&lt;=Validation!$C$3),"Yes","No"))</f>
        <v/>
      </c>
      <c r="AC2817" s="26" t="str">
        <f aca="false">IF($A2817="","",$AF2817&amp;"|"&amp;TEXT($W2817,"yyyy-mm-dd")&amp;"|"&amp;$J2817&amp;"|"&amp;$N2817)</f>
        <v/>
      </c>
      <c r="AD2817" s="27" t="str">
        <f aca="false">IF($AC2817="","",IF(COUNTIF($AC$2:$AC$3000,$AC2817)&gt;1,"REVIEW","OK"))</f>
        <v/>
      </c>
      <c r="AE2817" s="27" t="str">
        <f aca="false">IF(OR($W2817=0,$O2817=""),"",IF(IFERROR(IF(ISNUMBER($O2817),INT($O2817),DATE(VALUE(MID(SUBSTITUTE(LEFT($O2817,FIND(" ",$O2817&amp;" ")-1),"/",REPT(" ",20)),41,20)),VALUE(LEFT(SUBSTITUTE(LEFT($O2817,FIND(" ",$O2817&amp;" ")-1),"/",REPT(" ",20)),20)),VALUE(MID(SUBSTITUTE(LEFT($O2817,FIND(" ",$O2817&amp;" ")-1),"/",REPT(" ",20)),21,20)))),0)&gt;$W2817,"Late","Same day"))</f>
        <v/>
      </c>
      <c r="AF2817" s="26" t="str">
        <f aca="false">IF($A2817="","",IFERROR(INDEX(Validation!$C$193:$C$217,MATCH($A2817,Validation!$A$193:$A$217,0)),IF(COUNTIF(Validation!$U$19:$U$178,$Z2817)&gt;0,$Z2817,IF(COUNTIF(Validation!$S$19:$S$178,$AI2817)=1,INDEX(Validation!$U$19:$U$178,MATCH($AI2817,Validation!$S$19:$S$178,0)),$Z2817))))</f>
        <v/>
      </c>
      <c r="AG2817" s="27" t="str">
        <f aca="false">IF(COUNTA($A2817:$U2817)=0,"",IF($A2817="","No name",IF($F2817="","No date",IF($W2817=0,"Date ilegible",IF(NOT(ISNUMBER($N2817)),"Hours no numéricas",IF($AA2817="NO MATCH","Person no identificada","OK"))))))</f>
        <v/>
      </c>
      <c r="AH2817" s="27" t="str">
        <f aca="false">IF($W2817=0,"No date",IF($W2817&lt;Validation!$B$3,"Before period",IF($W2817&gt;Validation!$C$3,"After period","In period")))</f>
        <v>No date</v>
      </c>
      <c r="AI2817" s="26" t="str">
        <f aca="false">IF($Y2817="","",TRIM(RIGHT(SUBSTITUTE($Y2817," ",REPT(" ",50)),50)))</f>
        <v/>
      </c>
      <c r="AJ2817" s="27" t="str">
        <f aca="false">IF($A2817="","",IF(NOT(ISERROR(MATCH($A2817,Validation!$A$193:$A$217,0))),"Manual mapping",IF(COUNTIF(Validation!$U$19:$U$178,$Z2817)&gt;0,"Direct",IF(COUNTIF(Validation!$S$19:$S$178,$AI2817)=1,"By surname","Unresolved"))))</f>
        <v/>
      </c>
      <c r="AK2817" s="28" t="str">
        <f aca="false">IF($L2817="","",IF(MATCH($L2817,$L$2:$L$3000,0)&lt;&gt;ROW()-1,"",COUNT($AK$1:$AK2816)+1))</f>
        <v/>
      </c>
      <c r="AL2817" s="28" t="str">
        <f aca="false">IF($G2817="","",IF(MATCH($G2817,$G$2:$G$3000,0)&lt;&gt;ROW()-1,"",COUNT($AL$1:$AL2816)+1))</f>
        <v/>
      </c>
      <c r="AM2817" s="28" t="str">
        <f aca="false">IF($H2817="","",IF(MATCH($H2817,$H$2:$H$3000,0)&lt;&gt;ROW()-1,"",COUNT($AM$1:$AM2816)+1))</f>
        <v/>
      </c>
      <c r="AN2817" s="28" t="str">
        <f aca="false">IF($I2817="","",IF(MATCH($I2817,$I$2:$I$3000,0)&lt;&gt;ROW()-1,"",COUNT($AN$1:$AN2816)+1))</f>
        <v/>
      </c>
      <c r="AO2817" s="28" t="str">
        <f aca="false">IF($Q2817="","",IF(MATCH($Q2817,$Q$2:$Q$3000,0)&lt;&gt;ROW()-1,"",COUNT($AO$1:$AO2816)+1))</f>
        <v/>
      </c>
    </row>
    <row r="2818" customFormat="false" ht="12.75" hidden="false" customHeight="true" outlineLevel="0" collapsed="false">
      <c r="W2818" s="24" t="n">
        <f aca="false">IF($F2818="",0,IFERROR(IF(ISNUMBER($F2818),INT($F2818),DATE(VALUE(MID(SUBSTITUTE(LEFT($F2818,FIND(" ",$F2818&amp;" ")-1),"/",REPT(" ",20)),41,20)),VALUE(LEFT(SUBSTITUTE(LEFT($F2818,FIND(" ",$F2818&amp;" ")-1),"/",REPT(" ",20)),20)),VALUE(MID(SUBSTITUTE(LEFT($F2818,FIND(" ",$F2818&amp;" ")-1),"/",REPT(" ",20)),21,20)))),0))</f>
        <v>0</v>
      </c>
      <c r="X2818" s="25" t="str">
        <f aca="false">IF(ISNUMBER($N2818),$N2818*Validation!$B$5,"")</f>
        <v/>
      </c>
      <c r="Y2818" s="26" t="str">
        <f aca="false">IF($A2818="","",SUBSTITUTE(SUBSTITUTE(SUBSTITUTE(SUBSTITUTE(SUBSTITUTE(SUBSTITUTE(SUBSTITUTE(UPPER(TRIM($A2818)),"Á","A"),"É","E"),"Í","I"),"Ó","O"),"Ú","U"),"Ñ","N"),"Ü","U"))</f>
        <v/>
      </c>
      <c r="Z2818" s="26" t="str">
        <f aca="false">IF($Y2818="","",LEFT($Y2818,1)&amp;" "&amp;TRIM(RIGHT(SUBSTITUTE($Y2818," ",REPT(" ",50)),50)))</f>
        <v/>
      </c>
      <c r="AA2818" s="27" t="str">
        <f aca="false">IF($AF2818="","",IF(COUNTIF(Validation!$U$19:$U$178,$AF2818)&gt;0,"OK","NO MATCH"))</f>
        <v/>
      </c>
      <c r="AB2818" s="27" t="str">
        <f aca="false">IF($W2818=0,"",IF(AND($W2818&gt;=Validation!$B$3,$W2818&lt;=Validation!$C$3),"Yes","No"))</f>
        <v/>
      </c>
      <c r="AC2818" s="26" t="str">
        <f aca="false">IF($A2818="","",$AF2818&amp;"|"&amp;TEXT($W2818,"yyyy-mm-dd")&amp;"|"&amp;$J2818&amp;"|"&amp;$N2818)</f>
        <v/>
      </c>
      <c r="AD2818" s="27" t="str">
        <f aca="false">IF($AC2818="","",IF(COUNTIF($AC$2:$AC$3000,$AC2818)&gt;1,"REVIEW","OK"))</f>
        <v/>
      </c>
      <c r="AE2818" s="27" t="str">
        <f aca="false">IF(OR($W2818=0,$O2818=""),"",IF(IFERROR(IF(ISNUMBER($O2818),INT($O2818),DATE(VALUE(MID(SUBSTITUTE(LEFT($O2818,FIND(" ",$O2818&amp;" ")-1),"/",REPT(" ",20)),41,20)),VALUE(LEFT(SUBSTITUTE(LEFT($O2818,FIND(" ",$O2818&amp;" ")-1),"/",REPT(" ",20)),20)),VALUE(MID(SUBSTITUTE(LEFT($O2818,FIND(" ",$O2818&amp;" ")-1),"/",REPT(" ",20)),21,20)))),0)&gt;$W2818,"Late","Same day"))</f>
        <v/>
      </c>
      <c r="AF2818" s="26" t="str">
        <f aca="false">IF($A2818="","",IFERROR(INDEX(Validation!$C$193:$C$217,MATCH($A2818,Validation!$A$193:$A$217,0)),IF(COUNTIF(Validation!$U$19:$U$178,$Z2818)&gt;0,$Z2818,IF(COUNTIF(Validation!$S$19:$S$178,$AI2818)=1,INDEX(Validation!$U$19:$U$178,MATCH($AI2818,Validation!$S$19:$S$178,0)),$Z2818))))</f>
        <v/>
      </c>
      <c r="AG2818" s="27" t="str">
        <f aca="false">IF(COUNTA($A2818:$U2818)=0,"",IF($A2818="","No name",IF($F2818="","No date",IF($W2818=0,"Date ilegible",IF(NOT(ISNUMBER($N2818)),"Hours no numéricas",IF($AA2818="NO MATCH","Person no identificada","OK"))))))</f>
        <v/>
      </c>
      <c r="AH2818" s="27" t="str">
        <f aca="false">IF($W2818=0,"No date",IF($W2818&lt;Validation!$B$3,"Before period",IF($W2818&gt;Validation!$C$3,"After period","In period")))</f>
        <v>No date</v>
      </c>
      <c r="AI2818" s="26" t="str">
        <f aca="false">IF($Y2818="","",TRIM(RIGHT(SUBSTITUTE($Y2818," ",REPT(" ",50)),50)))</f>
        <v/>
      </c>
      <c r="AJ2818" s="27" t="str">
        <f aca="false">IF($A2818="","",IF(NOT(ISERROR(MATCH($A2818,Validation!$A$193:$A$217,0))),"Manual mapping",IF(COUNTIF(Validation!$U$19:$U$178,$Z2818)&gt;0,"Direct",IF(COUNTIF(Validation!$S$19:$S$178,$AI2818)=1,"By surname","Unresolved"))))</f>
        <v/>
      </c>
      <c r="AK2818" s="28" t="str">
        <f aca="false">IF($L2818="","",IF(MATCH($L2818,$L$2:$L$3000,0)&lt;&gt;ROW()-1,"",COUNT($AK$1:$AK2817)+1))</f>
        <v/>
      </c>
      <c r="AL2818" s="28" t="str">
        <f aca="false">IF($G2818="","",IF(MATCH($G2818,$G$2:$G$3000,0)&lt;&gt;ROW()-1,"",COUNT($AL$1:$AL2817)+1))</f>
        <v/>
      </c>
      <c r="AM2818" s="28" t="str">
        <f aca="false">IF($H2818="","",IF(MATCH($H2818,$H$2:$H$3000,0)&lt;&gt;ROW()-1,"",COUNT($AM$1:$AM2817)+1))</f>
        <v/>
      </c>
      <c r="AN2818" s="28" t="str">
        <f aca="false">IF($I2818="","",IF(MATCH($I2818,$I$2:$I$3000,0)&lt;&gt;ROW()-1,"",COUNT($AN$1:$AN2817)+1))</f>
        <v/>
      </c>
      <c r="AO2818" s="28" t="str">
        <f aca="false">IF($Q2818="","",IF(MATCH($Q2818,$Q$2:$Q$3000,0)&lt;&gt;ROW()-1,"",COUNT($AO$1:$AO2817)+1))</f>
        <v/>
      </c>
    </row>
    <row r="2819" customFormat="false" ht="12.75" hidden="false" customHeight="true" outlineLevel="0" collapsed="false">
      <c r="W2819" s="24" t="n">
        <f aca="false">IF($F2819="",0,IFERROR(IF(ISNUMBER($F2819),INT($F2819),DATE(VALUE(MID(SUBSTITUTE(LEFT($F2819,FIND(" ",$F2819&amp;" ")-1),"/",REPT(" ",20)),41,20)),VALUE(LEFT(SUBSTITUTE(LEFT($F2819,FIND(" ",$F2819&amp;" ")-1),"/",REPT(" ",20)),20)),VALUE(MID(SUBSTITUTE(LEFT($F2819,FIND(" ",$F2819&amp;" ")-1),"/",REPT(" ",20)),21,20)))),0))</f>
        <v>0</v>
      </c>
      <c r="X2819" s="25" t="str">
        <f aca="false">IF(ISNUMBER($N2819),$N2819*Validation!$B$5,"")</f>
        <v/>
      </c>
      <c r="Y2819" s="26" t="str">
        <f aca="false">IF($A2819="","",SUBSTITUTE(SUBSTITUTE(SUBSTITUTE(SUBSTITUTE(SUBSTITUTE(SUBSTITUTE(SUBSTITUTE(UPPER(TRIM($A2819)),"Á","A"),"É","E"),"Í","I"),"Ó","O"),"Ú","U"),"Ñ","N"),"Ü","U"))</f>
        <v/>
      </c>
      <c r="Z2819" s="26" t="str">
        <f aca="false">IF($Y2819="","",LEFT($Y2819,1)&amp;" "&amp;TRIM(RIGHT(SUBSTITUTE($Y2819," ",REPT(" ",50)),50)))</f>
        <v/>
      </c>
      <c r="AA2819" s="27" t="str">
        <f aca="false">IF($AF2819="","",IF(COUNTIF(Validation!$U$19:$U$178,$AF2819)&gt;0,"OK","NO MATCH"))</f>
        <v/>
      </c>
      <c r="AB2819" s="27" t="str">
        <f aca="false">IF($W2819=0,"",IF(AND($W2819&gt;=Validation!$B$3,$W2819&lt;=Validation!$C$3),"Yes","No"))</f>
        <v/>
      </c>
      <c r="AC2819" s="26" t="str">
        <f aca="false">IF($A2819="","",$AF2819&amp;"|"&amp;TEXT($W2819,"yyyy-mm-dd")&amp;"|"&amp;$J2819&amp;"|"&amp;$N2819)</f>
        <v/>
      </c>
      <c r="AD2819" s="27" t="str">
        <f aca="false">IF($AC2819="","",IF(COUNTIF($AC$2:$AC$3000,$AC2819)&gt;1,"REVIEW","OK"))</f>
        <v/>
      </c>
      <c r="AE2819" s="27" t="str">
        <f aca="false">IF(OR($W2819=0,$O2819=""),"",IF(IFERROR(IF(ISNUMBER($O2819),INT($O2819),DATE(VALUE(MID(SUBSTITUTE(LEFT($O2819,FIND(" ",$O2819&amp;" ")-1),"/",REPT(" ",20)),41,20)),VALUE(LEFT(SUBSTITUTE(LEFT($O2819,FIND(" ",$O2819&amp;" ")-1),"/",REPT(" ",20)),20)),VALUE(MID(SUBSTITUTE(LEFT($O2819,FIND(" ",$O2819&amp;" ")-1),"/",REPT(" ",20)),21,20)))),0)&gt;$W2819,"Late","Same day"))</f>
        <v/>
      </c>
      <c r="AF2819" s="26" t="str">
        <f aca="false">IF($A2819="","",IFERROR(INDEX(Validation!$C$193:$C$217,MATCH($A2819,Validation!$A$193:$A$217,0)),IF(COUNTIF(Validation!$U$19:$U$178,$Z2819)&gt;0,$Z2819,IF(COUNTIF(Validation!$S$19:$S$178,$AI2819)=1,INDEX(Validation!$U$19:$U$178,MATCH($AI2819,Validation!$S$19:$S$178,0)),$Z2819))))</f>
        <v/>
      </c>
      <c r="AG2819" s="27" t="str">
        <f aca="false">IF(COUNTA($A2819:$U2819)=0,"",IF($A2819="","No name",IF($F2819="","No date",IF($W2819=0,"Date ilegible",IF(NOT(ISNUMBER($N2819)),"Hours no numéricas",IF($AA2819="NO MATCH","Person no identificada","OK"))))))</f>
        <v/>
      </c>
      <c r="AH2819" s="27" t="str">
        <f aca="false">IF($W2819=0,"No date",IF($W2819&lt;Validation!$B$3,"Before period",IF($W2819&gt;Validation!$C$3,"After period","In period")))</f>
        <v>No date</v>
      </c>
      <c r="AI2819" s="26" t="str">
        <f aca="false">IF($Y2819="","",TRIM(RIGHT(SUBSTITUTE($Y2819," ",REPT(" ",50)),50)))</f>
        <v/>
      </c>
      <c r="AJ2819" s="27" t="str">
        <f aca="false">IF($A2819="","",IF(NOT(ISERROR(MATCH($A2819,Validation!$A$193:$A$217,0))),"Manual mapping",IF(COUNTIF(Validation!$U$19:$U$178,$Z2819)&gt;0,"Direct",IF(COUNTIF(Validation!$S$19:$S$178,$AI2819)=1,"By surname","Unresolved"))))</f>
        <v/>
      </c>
      <c r="AK2819" s="28" t="str">
        <f aca="false">IF($L2819="","",IF(MATCH($L2819,$L$2:$L$3000,0)&lt;&gt;ROW()-1,"",COUNT($AK$1:$AK2818)+1))</f>
        <v/>
      </c>
      <c r="AL2819" s="28" t="str">
        <f aca="false">IF($G2819="","",IF(MATCH($G2819,$G$2:$G$3000,0)&lt;&gt;ROW()-1,"",COUNT($AL$1:$AL2818)+1))</f>
        <v/>
      </c>
      <c r="AM2819" s="28" t="str">
        <f aca="false">IF($H2819="","",IF(MATCH($H2819,$H$2:$H$3000,0)&lt;&gt;ROW()-1,"",COUNT($AM$1:$AM2818)+1))</f>
        <v/>
      </c>
      <c r="AN2819" s="28" t="str">
        <f aca="false">IF($I2819="","",IF(MATCH($I2819,$I$2:$I$3000,0)&lt;&gt;ROW()-1,"",COUNT($AN$1:$AN2818)+1))</f>
        <v/>
      </c>
      <c r="AO2819" s="28" t="str">
        <f aca="false">IF($Q2819="","",IF(MATCH($Q2819,$Q$2:$Q$3000,0)&lt;&gt;ROW()-1,"",COUNT($AO$1:$AO2818)+1))</f>
        <v/>
      </c>
    </row>
    <row r="2820" customFormat="false" ht="12.75" hidden="false" customHeight="true" outlineLevel="0" collapsed="false">
      <c r="W2820" s="24" t="n">
        <f aca="false">IF($F2820="",0,IFERROR(IF(ISNUMBER($F2820),INT($F2820),DATE(VALUE(MID(SUBSTITUTE(LEFT($F2820,FIND(" ",$F2820&amp;" ")-1),"/",REPT(" ",20)),41,20)),VALUE(LEFT(SUBSTITUTE(LEFT($F2820,FIND(" ",$F2820&amp;" ")-1),"/",REPT(" ",20)),20)),VALUE(MID(SUBSTITUTE(LEFT($F2820,FIND(" ",$F2820&amp;" ")-1),"/",REPT(" ",20)),21,20)))),0))</f>
        <v>0</v>
      </c>
      <c r="X2820" s="25" t="str">
        <f aca="false">IF(ISNUMBER($N2820),$N2820*Validation!$B$5,"")</f>
        <v/>
      </c>
      <c r="Y2820" s="26" t="str">
        <f aca="false">IF($A2820="","",SUBSTITUTE(SUBSTITUTE(SUBSTITUTE(SUBSTITUTE(SUBSTITUTE(SUBSTITUTE(SUBSTITUTE(UPPER(TRIM($A2820)),"Á","A"),"É","E"),"Í","I"),"Ó","O"),"Ú","U"),"Ñ","N"),"Ü","U"))</f>
        <v/>
      </c>
      <c r="Z2820" s="26" t="str">
        <f aca="false">IF($Y2820="","",LEFT($Y2820,1)&amp;" "&amp;TRIM(RIGHT(SUBSTITUTE($Y2820," ",REPT(" ",50)),50)))</f>
        <v/>
      </c>
      <c r="AA2820" s="27" t="str">
        <f aca="false">IF($AF2820="","",IF(COUNTIF(Validation!$U$19:$U$178,$AF2820)&gt;0,"OK","NO MATCH"))</f>
        <v/>
      </c>
      <c r="AB2820" s="27" t="str">
        <f aca="false">IF($W2820=0,"",IF(AND($W2820&gt;=Validation!$B$3,$W2820&lt;=Validation!$C$3),"Yes","No"))</f>
        <v/>
      </c>
      <c r="AC2820" s="26" t="str">
        <f aca="false">IF($A2820="","",$AF2820&amp;"|"&amp;TEXT($W2820,"yyyy-mm-dd")&amp;"|"&amp;$J2820&amp;"|"&amp;$N2820)</f>
        <v/>
      </c>
      <c r="AD2820" s="27" t="str">
        <f aca="false">IF($AC2820="","",IF(COUNTIF($AC$2:$AC$3000,$AC2820)&gt;1,"REVIEW","OK"))</f>
        <v/>
      </c>
      <c r="AE2820" s="27" t="str">
        <f aca="false">IF(OR($W2820=0,$O2820=""),"",IF(IFERROR(IF(ISNUMBER($O2820),INT($O2820),DATE(VALUE(MID(SUBSTITUTE(LEFT($O2820,FIND(" ",$O2820&amp;" ")-1),"/",REPT(" ",20)),41,20)),VALUE(LEFT(SUBSTITUTE(LEFT($O2820,FIND(" ",$O2820&amp;" ")-1),"/",REPT(" ",20)),20)),VALUE(MID(SUBSTITUTE(LEFT($O2820,FIND(" ",$O2820&amp;" ")-1),"/",REPT(" ",20)),21,20)))),0)&gt;$W2820,"Late","Same day"))</f>
        <v/>
      </c>
      <c r="AF2820" s="26" t="str">
        <f aca="false">IF($A2820="","",IFERROR(INDEX(Validation!$C$193:$C$217,MATCH($A2820,Validation!$A$193:$A$217,0)),IF(COUNTIF(Validation!$U$19:$U$178,$Z2820)&gt;0,$Z2820,IF(COUNTIF(Validation!$S$19:$S$178,$AI2820)=1,INDEX(Validation!$U$19:$U$178,MATCH($AI2820,Validation!$S$19:$S$178,0)),$Z2820))))</f>
        <v/>
      </c>
      <c r="AG2820" s="27" t="str">
        <f aca="false">IF(COUNTA($A2820:$U2820)=0,"",IF($A2820="","No name",IF($F2820="","No date",IF($W2820=0,"Date ilegible",IF(NOT(ISNUMBER($N2820)),"Hours no numéricas",IF($AA2820="NO MATCH","Person no identificada","OK"))))))</f>
        <v/>
      </c>
      <c r="AH2820" s="27" t="str">
        <f aca="false">IF($W2820=0,"No date",IF($W2820&lt;Validation!$B$3,"Before period",IF($W2820&gt;Validation!$C$3,"After period","In period")))</f>
        <v>No date</v>
      </c>
      <c r="AI2820" s="26" t="str">
        <f aca="false">IF($Y2820="","",TRIM(RIGHT(SUBSTITUTE($Y2820," ",REPT(" ",50)),50)))</f>
        <v/>
      </c>
      <c r="AJ2820" s="27" t="str">
        <f aca="false">IF($A2820="","",IF(NOT(ISERROR(MATCH($A2820,Validation!$A$193:$A$217,0))),"Manual mapping",IF(COUNTIF(Validation!$U$19:$U$178,$Z2820)&gt;0,"Direct",IF(COUNTIF(Validation!$S$19:$S$178,$AI2820)=1,"By surname","Unresolved"))))</f>
        <v/>
      </c>
      <c r="AK2820" s="28" t="str">
        <f aca="false">IF($L2820="","",IF(MATCH($L2820,$L$2:$L$3000,0)&lt;&gt;ROW()-1,"",COUNT($AK$1:$AK2819)+1))</f>
        <v/>
      </c>
      <c r="AL2820" s="28" t="str">
        <f aca="false">IF($G2820="","",IF(MATCH($G2820,$G$2:$G$3000,0)&lt;&gt;ROW()-1,"",COUNT($AL$1:$AL2819)+1))</f>
        <v/>
      </c>
      <c r="AM2820" s="28" t="str">
        <f aca="false">IF($H2820="","",IF(MATCH($H2820,$H$2:$H$3000,0)&lt;&gt;ROW()-1,"",COUNT($AM$1:$AM2819)+1))</f>
        <v/>
      </c>
      <c r="AN2820" s="28" t="str">
        <f aca="false">IF($I2820="","",IF(MATCH($I2820,$I$2:$I$3000,0)&lt;&gt;ROW()-1,"",COUNT($AN$1:$AN2819)+1))</f>
        <v/>
      </c>
      <c r="AO2820" s="28" t="str">
        <f aca="false">IF($Q2820="","",IF(MATCH($Q2820,$Q$2:$Q$3000,0)&lt;&gt;ROW()-1,"",COUNT($AO$1:$AO2819)+1))</f>
        <v/>
      </c>
    </row>
    <row r="2821" customFormat="false" ht="12.75" hidden="false" customHeight="true" outlineLevel="0" collapsed="false">
      <c r="W2821" s="24" t="n">
        <f aca="false">IF($F2821="",0,IFERROR(IF(ISNUMBER($F2821),INT($F2821),DATE(VALUE(MID(SUBSTITUTE(LEFT($F2821,FIND(" ",$F2821&amp;" ")-1),"/",REPT(" ",20)),41,20)),VALUE(LEFT(SUBSTITUTE(LEFT($F2821,FIND(" ",$F2821&amp;" ")-1),"/",REPT(" ",20)),20)),VALUE(MID(SUBSTITUTE(LEFT($F2821,FIND(" ",$F2821&amp;" ")-1),"/",REPT(" ",20)),21,20)))),0))</f>
        <v>0</v>
      </c>
      <c r="X2821" s="25" t="str">
        <f aca="false">IF(ISNUMBER($N2821),$N2821*Validation!$B$5,"")</f>
        <v/>
      </c>
      <c r="Y2821" s="26" t="str">
        <f aca="false">IF($A2821="","",SUBSTITUTE(SUBSTITUTE(SUBSTITUTE(SUBSTITUTE(SUBSTITUTE(SUBSTITUTE(SUBSTITUTE(UPPER(TRIM($A2821)),"Á","A"),"É","E"),"Í","I"),"Ó","O"),"Ú","U"),"Ñ","N"),"Ü","U"))</f>
        <v/>
      </c>
      <c r="Z2821" s="26" t="str">
        <f aca="false">IF($Y2821="","",LEFT($Y2821,1)&amp;" "&amp;TRIM(RIGHT(SUBSTITUTE($Y2821," ",REPT(" ",50)),50)))</f>
        <v/>
      </c>
      <c r="AA2821" s="27" t="str">
        <f aca="false">IF($AF2821="","",IF(COUNTIF(Validation!$U$19:$U$178,$AF2821)&gt;0,"OK","NO MATCH"))</f>
        <v/>
      </c>
      <c r="AB2821" s="27" t="str">
        <f aca="false">IF($W2821=0,"",IF(AND($W2821&gt;=Validation!$B$3,$W2821&lt;=Validation!$C$3),"Yes","No"))</f>
        <v/>
      </c>
      <c r="AC2821" s="26" t="str">
        <f aca="false">IF($A2821="","",$AF2821&amp;"|"&amp;TEXT($W2821,"yyyy-mm-dd")&amp;"|"&amp;$J2821&amp;"|"&amp;$N2821)</f>
        <v/>
      </c>
      <c r="AD2821" s="27" t="str">
        <f aca="false">IF($AC2821="","",IF(COUNTIF($AC$2:$AC$3000,$AC2821)&gt;1,"REVIEW","OK"))</f>
        <v/>
      </c>
      <c r="AE2821" s="27" t="str">
        <f aca="false">IF(OR($W2821=0,$O2821=""),"",IF(IFERROR(IF(ISNUMBER($O2821),INT($O2821),DATE(VALUE(MID(SUBSTITUTE(LEFT($O2821,FIND(" ",$O2821&amp;" ")-1),"/",REPT(" ",20)),41,20)),VALUE(LEFT(SUBSTITUTE(LEFT($O2821,FIND(" ",$O2821&amp;" ")-1),"/",REPT(" ",20)),20)),VALUE(MID(SUBSTITUTE(LEFT($O2821,FIND(" ",$O2821&amp;" ")-1),"/",REPT(" ",20)),21,20)))),0)&gt;$W2821,"Late","Same day"))</f>
        <v/>
      </c>
      <c r="AF2821" s="26" t="str">
        <f aca="false">IF($A2821="","",IFERROR(INDEX(Validation!$C$193:$C$217,MATCH($A2821,Validation!$A$193:$A$217,0)),IF(COUNTIF(Validation!$U$19:$U$178,$Z2821)&gt;0,$Z2821,IF(COUNTIF(Validation!$S$19:$S$178,$AI2821)=1,INDEX(Validation!$U$19:$U$178,MATCH($AI2821,Validation!$S$19:$S$178,0)),$Z2821))))</f>
        <v/>
      </c>
      <c r="AG2821" s="27" t="str">
        <f aca="false">IF(COUNTA($A2821:$U2821)=0,"",IF($A2821="","No name",IF($F2821="","No date",IF($W2821=0,"Date ilegible",IF(NOT(ISNUMBER($N2821)),"Hours no numéricas",IF($AA2821="NO MATCH","Person no identificada","OK"))))))</f>
        <v/>
      </c>
      <c r="AH2821" s="27" t="str">
        <f aca="false">IF($W2821=0,"No date",IF($W2821&lt;Validation!$B$3,"Before period",IF($W2821&gt;Validation!$C$3,"After period","In period")))</f>
        <v>No date</v>
      </c>
      <c r="AI2821" s="26" t="str">
        <f aca="false">IF($Y2821="","",TRIM(RIGHT(SUBSTITUTE($Y2821," ",REPT(" ",50)),50)))</f>
        <v/>
      </c>
      <c r="AJ2821" s="27" t="str">
        <f aca="false">IF($A2821="","",IF(NOT(ISERROR(MATCH($A2821,Validation!$A$193:$A$217,0))),"Manual mapping",IF(COUNTIF(Validation!$U$19:$U$178,$Z2821)&gt;0,"Direct",IF(COUNTIF(Validation!$S$19:$S$178,$AI2821)=1,"By surname","Unresolved"))))</f>
        <v/>
      </c>
      <c r="AK2821" s="28" t="str">
        <f aca="false">IF($L2821="","",IF(MATCH($L2821,$L$2:$L$3000,0)&lt;&gt;ROW()-1,"",COUNT($AK$1:$AK2820)+1))</f>
        <v/>
      </c>
      <c r="AL2821" s="28" t="str">
        <f aca="false">IF($G2821="","",IF(MATCH($G2821,$G$2:$G$3000,0)&lt;&gt;ROW()-1,"",COUNT($AL$1:$AL2820)+1))</f>
        <v/>
      </c>
      <c r="AM2821" s="28" t="str">
        <f aca="false">IF($H2821="","",IF(MATCH($H2821,$H$2:$H$3000,0)&lt;&gt;ROW()-1,"",COUNT($AM$1:$AM2820)+1))</f>
        <v/>
      </c>
      <c r="AN2821" s="28" t="str">
        <f aca="false">IF($I2821="","",IF(MATCH($I2821,$I$2:$I$3000,0)&lt;&gt;ROW()-1,"",COUNT($AN$1:$AN2820)+1))</f>
        <v/>
      </c>
      <c r="AO2821" s="28" t="str">
        <f aca="false">IF($Q2821="","",IF(MATCH($Q2821,$Q$2:$Q$3000,0)&lt;&gt;ROW()-1,"",COUNT($AO$1:$AO2820)+1))</f>
        <v/>
      </c>
    </row>
    <row r="2822" customFormat="false" ht="12.75" hidden="false" customHeight="true" outlineLevel="0" collapsed="false">
      <c r="W2822" s="24" t="n">
        <f aca="false">IF($F2822="",0,IFERROR(IF(ISNUMBER($F2822),INT($F2822),DATE(VALUE(MID(SUBSTITUTE(LEFT($F2822,FIND(" ",$F2822&amp;" ")-1),"/",REPT(" ",20)),41,20)),VALUE(LEFT(SUBSTITUTE(LEFT($F2822,FIND(" ",$F2822&amp;" ")-1),"/",REPT(" ",20)),20)),VALUE(MID(SUBSTITUTE(LEFT($F2822,FIND(" ",$F2822&amp;" ")-1),"/",REPT(" ",20)),21,20)))),0))</f>
        <v>0</v>
      </c>
      <c r="X2822" s="25" t="str">
        <f aca="false">IF(ISNUMBER($N2822),$N2822*Validation!$B$5,"")</f>
        <v/>
      </c>
      <c r="Y2822" s="26" t="str">
        <f aca="false">IF($A2822="","",SUBSTITUTE(SUBSTITUTE(SUBSTITUTE(SUBSTITUTE(SUBSTITUTE(SUBSTITUTE(SUBSTITUTE(UPPER(TRIM($A2822)),"Á","A"),"É","E"),"Í","I"),"Ó","O"),"Ú","U"),"Ñ","N"),"Ü","U"))</f>
        <v/>
      </c>
      <c r="Z2822" s="26" t="str">
        <f aca="false">IF($Y2822="","",LEFT($Y2822,1)&amp;" "&amp;TRIM(RIGHT(SUBSTITUTE($Y2822," ",REPT(" ",50)),50)))</f>
        <v/>
      </c>
      <c r="AA2822" s="27" t="str">
        <f aca="false">IF($AF2822="","",IF(COUNTIF(Validation!$U$19:$U$178,$AF2822)&gt;0,"OK","NO MATCH"))</f>
        <v/>
      </c>
      <c r="AB2822" s="27" t="str">
        <f aca="false">IF($W2822=0,"",IF(AND($W2822&gt;=Validation!$B$3,$W2822&lt;=Validation!$C$3),"Yes","No"))</f>
        <v/>
      </c>
      <c r="AC2822" s="26" t="str">
        <f aca="false">IF($A2822="","",$AF2822&amp;"|"&amp;TEXT($W2822,"yyyy-mm-dd")&amp;"|"&amp;$J2822&amp;"|"&amp;$N2822)</f>
        <v/>
      </c>
      <c r="AD2822" s="27" t="str">
        <f aca="false">IF($AC2822="","",IF(COUNTIF($AC$2:$AC$3000,$AC2822)&gt;1,"REVIEW","OK"))</f>
        <v/>
      </c>
      <c r="AE2822" s="27" t="str">
        <f aca="false">IF(OR($W2822=0,$O2822=""),"",IF(IFERROR(IF(ISNUMBER($O2822),INT($O2822),DATE(VALUE(MID(SUBSTITUTE(LEFT($O2822,FIND(" ",$O2822&amp;" ")-1),"/",REPT(" ",20)),41,20)),VALUE(LEFT(SUBSTITUTE(LEFT($O2822,FIND(" ",$O2822&amp;" ")-1),"/",REPT(" ",20)),20)),VALUE(MID(SUBSTITUTE(LEFT($O2822,FIND(" ",$O2822&amp;" ")-1),"/",REPT(" ",20)),21,20)))),0)&gt;$W2822,"Late","Same day"))</f>
        <v/>
      </c>
      <c r="AF2822" s="26" t="str">
        <f aca="false">IF($A2822="","",IFERROR(INDEX(Validation!$C$193:$C$217,MATCH($A2822,Validation!$A$193:$A$217,0)),IF(COUNTIF(Validation!$U$19:$U$178,$Z2822)&gt;0,$Z2822,IF(COUNTIF(Validation!$S$19:$S$178,$AI2822)=1,INDEX(Validation!$U$19:$U$178,MATCH($AI2822,Validation!$S$19:$S$178,0)),$Z2822))))</f>
        <v/>
      </c>
      <c r="AG2822" s="27" t="str">
        <f aca="false">IF(COUNTA($A2822:$U2822)=0,"",IF($A2822="","No name",IF($F2822="","No date",IF($W2822=0,"Date ilegible",IF(NOT(ISNUMBER($N2822)),"Hours no numéricas",IF($AA2822="NO MATCH","Person no identificada","OK"))))))</f>
        <v/>
      </c>
      <c r="AH2822" s="27" t="str">
        <f aca="false">IF($W2822=0,"No date",IF($W2822&lt;Validation!$B$3,"Before period",IF($W2822&gt;Validation!$C$3,"After period","In period")))</f>
        <v>No date</v>
      </c>
      <c r="AI2822" s="26" t="str">
        <f aca="false">IF($Y2822="","",TRIM(RIGHT(SUBSTITUTE($Y2822," ",REPT(" ",50)),50)))</f>
        <v/>
      </c>
      <c r="AJ2822" s="27" t="str">
        <f aca="false">IF($A2822="","",IF(NOT(ISERROR(MATCH($A2822,Validation!$A$193:$A$217,0))),"Manual mapping",IF(COUNTIF(Validation!$U$19:$U$178,$Z2822)&gt;0,"Direct",IF(COUNTIF(Validation!$S$19:$S$178,$AI2822)=1,"By surname","Unresolved"))))</f>
        <v/>
      </c>
      <c r="AK2822" s="28" t="str">
        <f aca="false">IF($L2822="","",IF(MATCH($L2822,$L$2:$L$3000,0)&lt;&gt;ROW()-1,"",COUNT($AK$1:$AK2821)+1))</f>
        <v/>
      </c>
      <c r="AL2822" s="28" t="str">
        <f aca="false">IF($G2822="","",IF(MATCH($G2822,$G$2:$G$3000,0)&lt;&gt;ROW()-1,"",COUNT($AL$1:$AL2821)+1))</f>
        <v/>
      </c>
      <c r="AM2822" s="28" t="str">
        <f aca="false">IF($H2822="","",IF(MATCH($H2822,$H$2:$H$3000,0)&lt;&gt;ROW()-1,"",COUNT($AM$1:$AM2821)+1))</f>
        <v/>
      </c>
      <c r="AN2822" s="28" t="str">
        <f aca="false">IF($I2822="","",IF(MATCH($I2822,$I$2:$I$3000,0)&lt;&gt;ROW()-1,"",COUNT($AN$1:$AN2821)+1))</f>
        <v/>
      </c>
      <c r="AO2822" s="28" t="str">
        <f aca="false">IF($Q2822="","",IF(MATCH($Q2822,$Q$2:$Q$3000,0)&lt;&gt;ROW()-1,"",COUNT($AO$1:$AO2821)+1))</f>
        <v/>
      </c>
    </row>
    <row r="2823" customFormat="false" ht="12.75" hidden="false" customHeight="true" outlineLevel="0" collapsed="false">
      <c r="W2823" s="24" t="n">
        <f aca="false">IF($F2823="",0,IFERROR(IF(ISNUMBER($F2823),INT($F2823),DATE(VALUE(MID(SUBSTITUTE(LEFT($F2823,FIND(" ",$F2823&amp;" ")-1),"/",REPT(" ",20)),41,20)),VALUE(LEFT(SUBSTITUTE(LEFT($F2823,FIND(" ",$F2823&amp;" ")-1),"/",REPT(" ",20)),20)),VALUE(MID(SUBSTITUTE(LEFT($F2823,FIND(" ",$F2823&amp;" ")-1),"/",REPT(" ",20)),21,20)))),0))</f>
        <v>0</v>
      </c>
      <c r="X2823" s="25" t="str">
        <f aca="false">IF(ISNUMBER($N2823),$N2823*Validation!$B$5,"")</f>
        <v/>
      </c>
      <c r="Y2823" s="26" t="str">
        <f aca="false">IF($A2823="","",SUBSTITUTE(SUBSTITUTE(SUBSTITUTE(SUBSTITUTE(SUBSTITUTE(SUBSTITUTE(SUBSTITUTE(UPPER(TRIM($A2823)),"Á","A"),"É","E"),"Í","I"),"Ó","O"),"Ú","U"),"Ñ","N"),"Ü","U"))</f>
        <v/>
      </c>
      <c r="Z2823" s="26" t="str">
        <f aca="false">IF($Y2823="","",LEFT($Y2823,1)&amp;" "&amp;TRIM(RIGHT(SUBSTITUTE($Y2823," ",REPT(" ",50)),50)))</f>
        <v/>
      </c>
      <c r="AA2823" s="27" t="str">
        <f aca="false">IF($AF2823="","",IF(COUNTIF(Validation!$U$19:$U$178,$AF2823)&gt;0,"OK","NO MATCH"))</f>
        <v/>
      </c>
      <c r="AB2823" s="27" t="str">
        <f aca="false">IF($W2823=0,"",IF(AND($W2823&gt;=Validation!$B$3,$W2823&lt;=Validation!$C$3),"Yes","No"))</f>
        <v/>
      </c>
      <c r="AC2823" s="26" t="str">
        <f aca="false">IF($A2823="","",$AF2823&amp;"|"&amp;TEXT($W2823,"yyyy-mm-dd")&amp;"|"&amp;$J2823&amp;"|"&amp;$N2823)</f>
        <v/>
      </c>
      <c r="AD2823" s="27" t="str">
        <f aca="false">IF($AC2823="","",IF(COUNTIF($AC$2:$AC$3000,$AC2823)&gt;1,"REVIEW","OK"))</f>
        <v/>
      </c>
      <c r="AE2823" s="27" t="str">
        <f aca="false">IF(OR($W2823=0,$O2823=""),"",IF(IFERROR(IF(ISNUMBER($O2823),INT($O2823),DATE(VALUE(MID(SUBSTITUTE(LEFT($O2823,FIND(" ",$O2823&amp;" ")-1),"/",REPT(" ",20)),41,20)),VALUE(LEFT(SUBSTITUTE(LEFT($O2823,FIND(" ",$O2823&amp;" ")-1),"/",REPT(" ",20)),20)),VALUE(MID(SUBSTITUTE(LEFT($O2823,FIND(" ",$O2823&amp;" ")-1),"/",REPT(" ",20)),21,20)))),0)&gt;$W2823,"Late","Same day"))</f>
        <v/>
      </c>
      <c r="AF2823" s="26" t="str">
        <f aca="false">IF($A2823="","",IFERROR(INDEX(Validation!$C$193:$C$217,MATCH($A2823,Validation!$A$193:$A$217,0)),IF(COUNTIF(Validation!$U$19:$U$178,$Z2823)&gt;0,$Z2823,IF(COUNTIF(Validation!$S$19:$S$178,$AI2823)=1,INDEX(Validation!$U$19:$U$178,MATCH($AI2823,Validation!$S$19:$S$178,0)),$Z2823))))</f>
        <v/>
      </c>
      <c r="AG2823" s="27" t="str">
        <f aca="false">IF(COUNTA($A2823:$U2823)=0,"",IF($A2823="","No name",IF($F2823="","No date",IF($W2823=0,"Date ilegible",IF(NOT(ISNUMBER($N2823)),"Hours no numéricas",IF($AA2823="NO MATCH","Person no identificada","OK"))))))</f>
        <v/>
      </c>
      <c r="AH2823" s="27" t="str">
        <f aca="false">IF($W2823=0,"No date",IF($W2823&lt;Validation!$B$3,"Before period",IF($W2823&gt;Validation!$C$3,"After period","In period")))</f>
        <v>No date</v>
      </c>
      <c r="AI2823" s="26" t="str">
        <f aca="false">IF($Y2823="","",TRIM(RIGHT(SUBSTITUTE($Y2823," ",REPT(" ",50)),50)))</f>
        <v/>
      </c>
      <c r="AJ2823" s="27" t="str">
        <f aca="false">IF($A2823="","",IF(NOT(ISERROR(MATCH($A2823,Validation!$A$193:$A$217,0))),"Manual mapping",IF(COUNTIF(Validation!$U$19:$U$178,$Z2823)&gt;0,"Direct",IF(COUNTIF(Validation!$S$19:$S$178,$AI2823)=1,"By surname","Unresolved"))))</f>
        <v/>
      </c>
      <c r="AK2823" s="28" t="str">
        <f aca="false">IF($L2823="","",IF(MATCH($L2823,$L$2:$L$3000,0)&lt;&gt;ROW()-1,"",COUNT($AK$1:$AK2822)+1))</f>
        <v/>
      </c>
      <c r="AL2823" s="28" t="str">
        <f aca="false">IF($G2823="","",IF(MATCH($G2823,$G$2:$G$3000,0)&lt;&gt;ROW()-1,"",COUNT($AL$1:$AL2822)+1))</f>
        <v/>
      </c>
      <c r="AM2823" s="28" t="str">
        <f aca="false">IF($H2823="","",IF(MATCH($H2823,$H$2:$H$3000,0)&lt;&gt;ROW()-1,"",COUNT($AM$1:$AM2822)+1))</f>
        <v/>
      </c>
      <c r="AN2823" s="28" t="str">
        <f aca="false">IF($I2823="","",IF(MATCH($I2823,$I$2:$I$3000,0)&lt;&gt;ROW()-1,"",COUNT($AN$1:$AN2822)+1))</f>
        <v/>
      </c>
      <c r="AO2823" s="28" t="str">
        <f aca="false">IF($Q2823="","",IF(MATCH($Q2823,$Q$2:$Q$3000,0)&lt;&gt;ROW()-1,"",COUNT($AO$1:$AO2822)+1))</f>
        <v/>
      </c>
    </row>
    <row r="2824" customFormat="false" ht="12.75" hidden="false" customHeight="true" outlineLevel="0" collapsed="false">
      <c r="W2824" s="24" t="n">
        <f aca="false">IF($F2824="",0,IFERROR(IF(ISNUMBER($F2824),INT($F2824),DATE(VALUE(MID(SUBSTITUTE(LEFT($F2824,FIND(" ",$F2824&amp;" ")-1),"/",REPT(" ",20)),41,20)),VALUE(LEFT(SUBSTITUTE(LEFT($F2824,FIND(" ",$F2824&amp;" ")-1),"/",REPT(" ",20)),20)),VALUE(MID(SUBSTITUTE(LEFT($F2824,FIND(" ",$F2824&amp;" ")-1),"/",REPT(" ",20)),21,20)))),0))</f>
        <v>0</v>
      </c>
      <c r="X2824" s="25" t="str">
        <f aca="false">IF(ISNUMBER($N2824),$N2824*Validation!$B$5,"")</f>
        <v/>
      </c>
      <c r="Y2824" s="26" t="str">
        <f aca="false">IF($A2824="","",SUBSTITUTE(SUBSTITUTE(SUBSTITUTE(SUBSTITUTE(SUBSTITUTE(SUBSTITUTE(SUBSTITUTE(UPPER(TRIM($A2824)),"Á","A"),"É","E"),"Í","I"),"Ó","O"),"Ú","U"),"Ñ","N"),"Ü","U"))</f>
        <v/>
      </c>
      <c r="Z2824" s="26" t="str">
        <f aca="false">IF($Y2824="","",LEFT($Y2824,1)&amp;" "&amp;TRIM(RIGHT(SUBSTITUTE($Y2824," ",REPT(" ",50)),50)))</f>
        <v/>
      </c>
      <c r="AA2824" s="27" t="str">
        <f aca="false">IF($AF2824="","",IF(COUNTIF(Validation!$U$19:$U$178,$AF2824)&gt;0,"OK","NO MATCH"))</f>
        <v/>
      </c>
      <c r="AB2824" s="27" t="str">
        <f aca="false">IF($W2824=0,"",IF(AND($W2824&gt;=Validation!$B$3,$W2824&lt;=Validation!$C$3),"Yes","No"))</f>
        <v/>
      </c>
      <c r="AC2824" s="26" t="str">
        <f aca="false">IF($A2824="","",$AF2824&amp;"|"&amp;TEXT($W2824,"yyyy-mm-dd")&amp;"|"&amp;$J2824&amp;"|"&amp;$N2824)</f>
        <v/>
      </c>
      <c r="AD2824" s="27" t="str">
        <f aca="false">IF($AC2824="","",IF(COUNTIF($AC$2:$AC$3000,$AC2824)&gt;1,"REVIEW","OK"))</f>
        <v/>
      </c>
      <c r="AE2824" s="27" t="str">
        <f aca="false">IF(OR($W2824=0,$O2824=""),"",IF(IFERROR(IF(ISNUMBER($O2824),INT($O2824),DATE(VALUE(MID(SUBSTITUTE(LEFT($O2824,FIND(" ",$O2824&amp;" ")-1),"/",REPT(" ",20)),41,20)),VALUE(LEFT(SUBSTITUTE(LEFT($O2824,FIND(" ",$O2824&amp;" ")-1),"/",REPT(" ",20)),20)),VALUE(MID(SUBSTITUTE(LEFT($O2824,FIND(" ",$O2824&amp;" ")-1),"/",REPT(" ",20)),21,20)))),0)&gt;$W2824,"Late","Same day"))</f>
        <v/>
      </c>
      <c r="AF2824" s="26" t="str">
        <f aca="false">IF($A2824="","",IFERROR(INDEX(Validation!$C$193:$C$217,MATCH($A2824,Validation!$A$193:$A$217,0)),IF(COUNTIF(Validation!$U$19:$U$178,$Z2824)&gt;0,$Z2824,IF(COUNTIF(Validation!$S$19:$S$178,$AI2824)=1,INDEX(Validation!$U$19:$U$178,MATCH($AI2824,Validation!$S$19:$S$178,0)),$Z2824))))</f>
        <v/>
      </c>
      <c r="AG2824" s="27" t="str">
        <f aca="false">IF(COUNTA($A2824:$U2824)=0,"",IF($A2824="","No name",IF($F2824="","No date",IF($W2824=0,"Date ilegible",IF(NOT(ISNUMBER($N2824)),"Hours no numéricas",IF($AA2824="NO MATCH","Person no identificada","OK"))))))</f>
        <v/>
      </c>
      <c r="AH2824" s="27" t="str">
        <f aca="false">IF($W2824=0,"No date",IF($W2824&lt;Validation!$B$3,"Before period",IF($W2824&gt;Validation!$C$3,"After period","In period")))</f>
        <v>No date</v>
      </c>
      <c r="AI2824" s="26" t="str">
        <f aca="false">IF($Y2824="","",TRIM(RIGHT(SUBSTITUTE($Y2824," ",REPT(" ",50)),50)))</f>
        <v/>
      </c>
      <c r="AJ2824" s="27" t="str">
        <f aca="false">IF($A2824="","",IF(NOT(ISERROR(MATCH($A2824,Validation!$A$193:$A$217,0))),"Manual mapping",IF(COUNTIF(Validation!$U$19:$U$178,$Z2824)&gt;0,"Direct",IF(COUNTIF(Validation!$S$19:$S$178,$AI2824)=1,"By surname","Unresolved"))))</f>
        <v/>
      </c>
      <c r="AK2824" s="28" t="str">
        <f aca="false">IF($L2824="","",IF(MATCH($L2824,$L$2:$L$3000,0)&lt;&gt;ROW()-1,"",COUNT($AK$1:$AK2823)+1))</f>
        <v/>
      </c>
      <c r="AL2824" s="28" t="str">
        <f aca="false">IF($G2824="","",IF(MATCH($G2824,$G$2:$G$3000,0)&lt;&gt;ROW()-1,"",COUNT($AL$1:$AL2823)+1))</f>
        <v/>
      </c>
      <c r="AM2824" s="28" t="str">
        <f aca="false">IF($H2824="","",IF(MATCH($H2824,$H$2:$H$3000,0)&lt;&gt;ROW()-1,"",COUNT($AM$1:$AM2823)+1))</f>
        <v/>
      </c>
      <c r="AN2824" s="28" t="str">
        <f aca="false">IF($I2824="","",IF(MATCH($I2824,$I$2:$I$3000,0)&lt;&gt;ROW()-1,"",COUNT($AN$1:$AN2823)+1))</f>
        <v/>
      </c>
      <c r="AO2824" s="28" t="str">
        <f aca="false">IF($Q2824="","",IF(MATCH($Q2824,$Q$2:$Q$3000,0)&lt;&gt;ROW()-1,"",COUNT($AO$1:$AO2823)+1))</f>
        <v/>
      </c>
    </row>
    <row r="2825" customFormat="false" ht="12.75" hidden="false" customHeight="true" outlineLevel="0" collapsed="false">
      <c r="W2825" s="24" t="n">
        <f aca="false">IF($F2825="",0,IFERROR(IF(ISNUMBER($F2825),INT($F2825),DATE(VALUE(MID(SUBSTITUTE(LEFT($F2825,FIND(" ",$F2825&amp;" ")-1),"/",REPT(" ",20)),41,20)),VALUE(LEFT(SUBSTITUTE(LEFT($F2825,FIND(" ",$F2825&amp;" ")-1),"/",REPT(" ",20)),20)),VALUE(MID(SUBSTITUTE(LEFT($F2825,FIND(" ",$F2825&amp;" ")-1),"/",REPT(" ",20)),21,20)))),0))</f>
        <v>0</v>
      </c>
      <c r="X2825" s="25" t="str">
        <f aca="false">IF(ISNUMBER($N2825),$N2825*Validation!$B$5,"")</f>
        <v/>
      </c>
      <c r="Y2825" s="26" t="str">
        <f aca="false">IF($A2825="","",SUBSTITUTE(SUBSTITUTE(SUBSTITUTE(SUBSTITUTE(SUBSTITUTE(SUBSTITUTE(SUBSTITUTE(UPPER(TRIM($A2825)),"Á","A"),"É","E"),"Í","I"),"Ó","O"),"Ú","U"),"Ñ","N"),"Ü","U"))</f>
        <v/>
      </c>
      <c r="Z2825" s="26" t="str">
        <f aca="false">IF($Y2825="","",LEFT($Y2825,1)&amp;" "&amp;TRIM(RIGHT(SUBSTITUTE($Y2825," ",REPT(" ",50)),50)))</f>
        <v/>
      </c>
      <c r="AA2825" s="27" t="str">
        <f aca="false">IF($AF2825="","",IF(COUNTIF(Validation!$U$19:$U$178,$AF2825)&gt;0,"OK","NO MATCH"))</f>
        <v/>
      </c>
      <c r="AB2825" s="27" t="str">
        <f aca="false">IF($W2825=0,"",IF(AND($W2825&gt;=Validation!$B$3,$W2825&lt;=Validation!$C$3),"Yes","No"))</f>
        <v/>
      </c>
      <c r="AC2825" s="26" t="str">
        <f aca="false">IF($A2825="","",$AF2825&amp;"|"&amp;TEXT($W2825,"yyyy-mm-dd")&amp;"|"&amp;$J2825&amp;"|"&amp;$N2825)</f>
        <v/>
      </c>
      <c r="AD2825" s="27" t="str">
        <f aca="false">IF($AC2825="","",IF(COUNTIF($AC$2:$AC$3000,$AC2825)&gt;1,"REVIEW","OK"))</f>
        <v/>
      </c>
      <c r="AE2825" s="27" t="str">
        <f aca="false">IF(OR($W2825=0,$O2825=""),"",IF(IFERROR(IF(ISNUMBER($O2825),INT($O2825),DATE(VALUE(MID(SUBSTITUTE(LEFT($O2825,FIND(" ",$O2825&amp;" ")-1),"/",REPT(" ",20)),41,20)),VALUE(LEFT(SUBSTITUTE(LEFT($O2825,FIND(" ",$O2825&amp;" ")-1),"/",REPT(" ",20)),20)),VALUE(MID(SUBSTITUTE(LEFT($O2825,FIND(" ",$O2825&amp;" ")-1),"/",REPT(" ",20)),21,20)))),0)&gt;$W2825,"Late","Same day"))</f>
        <v/>
      </c>
      <c r="AF2825" s="26" t="str">
        <f aca="false">IF($A2825="","",IFERROR(INDEX(Validation!$C$193:$C$217,MATCH($A2825,Validation!$A$193:$A$217,0)),IF(COUNTIF(Validation!$U$19:$U$178,$Z2825)&gt;0,$Z2825,IF(COUNTIF(Validation!$S$19:$S$178,$AI2825)=1,INDEX(Validation!$U$19:$U$178,MATCH($AI2825,Validation!$S$19:$S$178,0)),$Z2825))))</f>
        <v/>
      </c>
      <c r="AG2825" s="27" t="str">
        <f aca="false">IF(COUNTA($A2825:$U2825)=0,"",IF($A2825="","No name",IF($F2825="","No date",IF($W2825=0,"Date ilegible",IF(NOT(ISNUMBER($N2825)),"Hours no numéricas",IF($AA2825="NO MATCH","Person no identificada","OK"))))))</f>
        <v/>
      </c>
      <c r="AH2825" s="27" t="str">
        <f aca="false">IF($W2825=0,"No date",IF($W2825&lt;Validation!$B$3,"Before period",IF($W2825&gt;Validation!$C$3,"After period","In period")))</f>
        <v>No date</v>
      </c>
      <c r="AI2825" s="26" t="str">
        <f aca="false">IF($Y2825="","",TRIM(RIGHT(SUBSTITUTE($Y2825," ",REPT(" ",50)),50)))</f>
        <v/>
      </c>
      <c r="AJ2825" s="27" t="str">
        <f aca="false">IF($A2825="","",IF(NOT(ISERROR(MATCH($A2825,Validation!$A$193:$A$217,0))),"Manual mapping",IF(COUNTIF(Validation!$U$19:$U$178,$Z2825)&gt;0,"Direct",IF(COUNTIF(Validation!$S$19:$S$178,$AI2825)=1,"By surname","Unresolved"))))</f>
        <v/>
      </c>
      <c r="AK2825" s="28" t="str">
        <f aca="false">IF($L2825="","",IF(MATCH($L2825,$L$2:$L$3000,0)&lt;&gt;ROW()-1,"",COUNT($AK$1:$AK2824)+1))</f>
        <v/>
      </c>
      <c r="AL2825" s="28" t="str">
        <f aca="false">IF($G2825="","",IF(MATCH($G2825,$G$2:$G$3000,0)&lt;&gt;ROW()-1,"",COUNT($AL$1:$AL2824)+1))</f>
        <v/>
      </c>
      <c r="AM2825" s="28" t="str">
        <f aca="false">IF($H2825="","",IF(MATCH($H2825,$H$2:$H$3000,0)&lt;&gt;ROW()-1,"",COUNT($AM$1:$AM2824)+1))</f>
        <v/>
      </c>
      <c r="AN2825" s="28" t="str">
        <f aca="false">IF($I2825="","",IF(MATCH($I2825,$I$2:$I$3000,0)&lt;&gt;ROW()-1,"",COUNT($AN$1:$AN2824)+1))</f>
        <v/>
      </c>
      <c r="AO2825" s="28" t="str">
        <f aca="false">IF($Q2825="","",IF(MATCH($Q2825,$Q$2:$Q$3000,0)&lt;&gt;ROW()-1,"",COUNT($AO$1:$AO2824)+1))</f>
        <v/>
      </c>
    </row>
    <row r="2826" customFormat="false" ht="12.75" hidden="false" customHeight="true" outlineLevel="0" collapsed="false">
      <c r="W2826" s="24" t="n">
        <f aca="false">IF($F2826="",0,IFERROR(IF(ISNUMBER($F2826),INT($F2826),DATE(VALUE(MID(SUBSTITUTE(LEFT($F2826,FIND(" ",$F2826&amp;" ")-1),"/",REPT(" ",20)),41,20)),VALUE(LEFT(SUBSTITUTE(LEFT($F2826,FIND(" ",$F2826&amp;" ")-1),"/",REPT(" ",20)),20)),VALUE(MID(SUBSTITUTE(LEFT($F2826,FIND(" ",$F2826&amp;" ")-1),"/",REPT(" ",20)),21,20)))),0))</f>
        <v>0</v>
      </c>
      <c r="X2826" s="25" t="str">
        <f aca="false">IF(ISNUMBER($N2826),$N2826*Validation!$B$5,"")</f>
        <v/>
      </c>
      <c r="Y2826" s="26" t="str">
        <f aca="false">IF($A2826="","",SUBSTITUTE(SUBSTITUTE(SUBSTITUTE(SUBSTITUTE(SUBSTITUTE(SUBSTITUTE(SUBSTITUTE(UPPER(TRIM($A2826)),"Á","A"),"É","E"),"Í","I"),"Ó","O"),"Ú","U"),"Ñ","N"),"Ü","U"))</f>
        <v/>
      </c>
      <c r="Z2826" s="26" t="str">
        <f aca="false">IF($Y2826="","",LEFT($Y2826,1)&amp;" "&amp;TRIM(RIGHT(SUBSTITUTE($Y2826," ",REPT(" ",50)),50)))</f>
        <v/>
      </c>
      <c r="AA2826" s="27" t="str">
        <f aca="false">IF($AF2826="","",IF(COUNTIF(Validation!$U$19:$U$178,$AF2826)&gt;0,"OK","NO MATCH"))</f>
        <v/>
      </c>
      <c r="AB2826" s="27" t="str">
        <f aca="false">IF($W2826=0,"",IF(AND($W2826&gt;=Validation!$B$3,$W2826&lt;=Validation!$C$3),"Yes","No"))</f>
        <v/>
      </c>
      <c r="AC2826" s="26" t="str">
        <f aca="false">IF($A2826="","",$AF2826&amp;"|"&amp;TEXT($W2826,"yyyy-mm-dd")&amp;"|"&amp;$J2826&amp;"|"&amp;$N2826)</f>
        <v/>
      </c>
      <c r="AD2826" s="27" t="str">
        <f aca="false">IF($AC2826="","",IF(COUNTIF($AC$2:$AC$3000,$AC2826)&gt;1,"REVIEW","OK"))</f>
        <v/>
      </c>
      <c r="AE2826" s="27" t="str">
        <f aca="false">IF(OR($W2826=0,$O2826=""),"",IF(IFERROR(IF(ISNUMBER($O2826),INT($O2826),DATE(VALUE(MID(SUBSTITUTE(LEFT($O2826,FIND(" ",$O2826&amp;" ")-1),"/",REPT(" ",20)),41,20)),VALUE(LEFT(SUBSTITUTE(LEFT($O2826,FIND(" ",$O2826&amp;" ")-1),"/",REPT(" ",20)),20)),VALUE(MID(SUBSTITUTE(LEFT($O2826,FIND(" ",$O2826&amp;" ")-1),"/",REPT(" ",20)),21,20)))),0)&gt;$W2826,"Late","Same day"))</f>
        <v/>
      </c>
      <c r="AF2826" s="26" t="str">
        <f aca="false">IF($A2826="","",IFERROR(INDEX(Validation!$C$193:$C$217,MATCH($A2826,Validation!$A$193:$A$217,0)),IF(COUNTIF(Validation!$U$19:$U$178,$Z2826)&gt;0,$Z2826,IF(COUNTIF(Validation!$S$19:$S$178,$AI2826)=1,INDEX(Validation!$U$19:$U$178,MATCH($AI2826,Validation!$S$19:$S$178,0)),$Z2826))))</f>
        <v/>
      </c>
      <c r="AG2826" s="27" t="str">
        <f aca="false">IF(COUNTA($A2826:$U2826)=0,"",IF($A2826="","No name",IF($F2826="","No date",IF($W2826=0,"Date ilegible",IF(NOT(ISNUMBER($N2826)),"Hours no numéricas",IF($AA2826="NO MATCH","Person no identificada","OK"))))))</f>
        <v/>
      </c>
      <c r="AH2826" s="27" t="str">
        <f aca="false">IF($W2826=0,"No date",IF($W2826&lt;Validation!$B$3,"Before period",IF($W2826&gt;Validation!$C$3,"After period","In period")))</f>
        <v>No date</v>
      </c>
      <c r="AI2826" s="26" t="str">
        <f aca="false">IF($Y2826="","",TRIM(RIGHT(SUBSTITUTE($Y2826," ",REPT(" ",50)),50)))</f>
        <v/>
      </c>
      <c r="AJ2826" s="27" t="str">
        <f aca="false">IF($A2826="","",IF(NOT(ISERROR(MATCH($A2826,Validation!$A$193:$A$217,0))),"Manual mapping",IF(COUNTIF(Validation!$U$19:$U$178,$Z2826)&gt;0,"Direct",IF(COUNTIF(Validation!$S$19:$S$178,$AI2826)=1,"By surname","Unresolved"))))</f>
        <v/>
      </c>
      <c r="AK2826" s="28" t="str">
        <f aca="false">IF($L2826="","",IF(MATCH($L2826,$L$2:$L$3000,0)&lt;&gt;ROW()-1,"",COUNT($AK$1:$AK2825)+1))</f>
        <v/>
      </c>
      <c r="AL2826" s="28" t="str">
        <f aca="false">IF($G2826="","",IF(MATCH($G2826,$G$2:$G$3000,0)&lt;&gt;ROW()-1,"",COUNT($AL$1:$AL2825)+1))</f>
        <v/>
      </c>
      <c r="AM2826" s="28" t="str">
        <f aca="false">IF($H2826="","",IF(MATCH($H2826,$H$2:$H$3000,0)&lt;&gt;ROW()-1,"",COUNT($AM$1:$AM2825)+1))</f>
        <v/>
      </c>
      <c r="AN2826" s="28" t="str">
        <f aca="false">IF($I2826="","",IF(MATCH($I2826,$I$2:$I$3000,0)&lt;&gt;ROW()-1,"",COUNT($AN$1:$AN2825)+1))</f>
        <v/>
      </c>
      <c r="AO2826" s="28" t="str">
        <f aca="false">IF($Q2826="","",IF(MATCH($Q2826,$Q$2:$Q$3000,0)&lt;&gt;ROW()-1,"",COUNT($AO$1:$AO2825)+1))</f>
        <v/>
      </c>
    </row>
    <row r="2827" customFormat="false" ht="12.75" hidden="false" customHeight="true" outlineLevel="0" collapsed="false">
      <c r="W2827" s="24" t="n">
        <f aca="false">IF($F2827="",0,IFERROR(IF(ISNUMBER($F2827),INT($F2827),DATE(VALUE(MID(SUBSTITUTE(LEFT($F2827,FIND(" ",$F2827&amp;" ")-1),"/",REPT(" ",20)),41,20)),VALUE(LEFT(SUBSTITUTE(LEFT($F2827,FIND(" ",$F2827&amp;" ")-1),"/",REPT(" ",20)),20)),VALUE(MID(SUBSTITUTE(LEFT($F2827,FIND(" ",$F2827&amp;" ")-1),"/",REPT(" ",20)),21,20)))),0))</f>
        <v>0</v>
      </c>
      <c r="X2827" s="25" t="str">
        <f aca="false">IF(ISNUMBER($N2827),$N2827*Validation!$B$5,"")</f>
        <v/>
      </c>
      <c r="Y2827" s="26" t="str">
        <f aca="false">IF($A2827="","",SUBSTITUTE(SUBSTITUTE(SUBSTITUTE(SUBSTITUTE(SUBSTITUTE(SUBSTITUTE(SUBSTITUTE(UPPER(TRIM($A2827)),"Á","A"),"É","E"),"Í","I"),"Ó","O"),"Ú","U"),"Ñ","N"),"Ü","U"))</f>
        <v/>
      </c>
      <c r="Z2827" s="26" t="str">
        <f aca="false">IF($Y2827="","",LEFT($Y2827,1)&amp;" "&amp;TRIM(RIGHT(SUBSTITUTE($Y2827," ",REPT(" ",50)),50)))</f>
        <v/>
      </c>
      <c r="AA2827" s="27" t="str">
        <f aca="false">IF($AF2827="","",IF(COUNTIF(Validation!$U$19:$U$178,$AF2827)&gt;0,"OK","NO MATCH"))</f>
        <v/>
      </c>
      <c r="AB2827" s="27" t="str">
        <f aca="false">IF($W2827=0,"",IF(AND($W2827&gt;=Validation!$B$3,$W2827&lt;=Validation!$C$3),"Yes","No"))</f>
        <v/>
      </c>
      <c r="AC2827" s="26" t="str">
        <f aca="false">IF($A2827="","",$AF2827&amp;"|"&amp;TEXT($W2827,"yyyy-mm-dd")&amp;"|"&amp;$J2827&amp;"|"&amp;$N2827)</f>
        <v/>
      </c>
      <c r="AD2827" s="27" t="str">
        <f aca="false">IF($AC2827="","",IF(COUNTIF($AC$2:$AC$3000,$AC2827)&gt;1,"REVIEW","OK"))</f>
        <v/>
      </c>
      <c r="AE2827" s="27" t="str">
        <f aca="false">IF(OR($W2827=0,$O2827=""),"",IF(IFERROR(IF(ISNUMBER($O2827),INT($O2827),DATE(VALUE(MID(SUBSTITUTE(LEFT($O2827,FIND(" ",$O2827&amp;" ")-1),"/",REPT(" ",20)),41,20)),VALUE(LEFT(SUBSTITUTE(LEFT($O2827,FIND(" ",$O2827&amp;" ")-1),"/",REPT(" ",20)),20)),VALUE(MID(SUBSTITUTE(LEFT($O2827,FIND(" ",$O2827&amp;" ")-1),"/",REPT(" ",20)),21,20)))),0)&gt;$W2827,"Late","Same day"))</f>
        <v/>
      </c>
      <c r="AF2827" s="26" t="str">
        <f aca="false">IF($A2827="","",IFERROR(INDEX(Validation!$C$193:$C$217,MATCH($A2827,Validation!$A$193:$A$217,0)),IF(COUNTIF(Validation!$U$19:$U$178,$Z2827)&gt;0,$Z2827,IF(COUNTIF(Validation!$S$19:$S$178,$AI2827)=1,INDEX(Validation!$U$19:$U$178,MATCH($AI2827,Validation!$S$19:$S$178,0)),$Z2827))))</f>
        <v/>
      </c>
      <c r="AG2827" s="27" t="str">
        <f aca="false">IF(COUNTA($A2827:$U2827)=0,"",IF($A2827="","No name",IF($F2827="","No date",IF($W2827=0,"Date ilegible",IF(NOT(ISNUMBER($N2827)),"Hours no numéricas",IF($AA2827="NO MATCH","Person no identificada","OK"))))))</f>
        <v/>
      </c>
      <c r="AH2827" s="27" t="str">
        <f aca="false">IF($W2827=0,"No date",IF($W2827&lt;Validation!$B$3,"Before period",IF($W2827&gt;Validation!$C$3,"After period","In period")))</f>
        <v>No date</v>
      </c>
      <c r="AI2827" s="26" t="str">
        <f aca="false">IF($Y2827="","",TRIM(RIGHT(SUBSTITUTE($Y2827," ",REPT(" ",50)),50)))</f>
        <v/>
      </c>
      <c r="AJ2827" s="27" t="str">
        <f aca="false">IF($A2827="","",IF(NOT(ISERROR(MATCH($A2827,Validation!$A$193:$A$217,0))),"Manual mapping",IF(COUNTIF(Validation!$U$19:$U$178,$Z2827)&gt;0,"Direct",IF(COUNTIF(Validation!$S$19:$S$178,$AI2827)=1,"By surname","Unresolved"))))</f>
        <v/>
      </c>
      <c r="AK2827" s="28" t="str">
        <f aca="false">IF($L2827="","",IF(MATCH($L2827,$L$2:$L$3000,0)&lt;&gt;ROW()-1,"",COUNT($AK$1:$AK2826)+1))</f>
        <v/>
      </c>
      <c r="AL2827" s="28" t="str">
        <f aca="false">IF($G2827="","",IF(MATCH($G2827,$G$2:$G$3000,0)&lt;&gt;ROW()-1,"",COUNT($AL$1:$AL2826)+1))</f>
        <v/>
      </c>
      <c r="AM2827" s="28" t="str">
        <f aca="false">IF($H2827="","",IF(MATCH($H2827,$H$2:$H$3000,0)&lt;&gt;ROW()-1,"",COUNT($AM$1:$AM2826)+1))</f>
        <v/>
      </c>
      <c r="AN2827" s="28" t="str">
        <f aca="false">IF($I2827="","",IF(MATCH($I2827,$I$2:$I$3000,0)&lt;&gt;ROW()-1,"",COUNT($AN$1:$AN2826)+1))</f>
        <v/>
      </c>
      <c r="AO2827" s="28" t="str">
        <f aca="false">IF($Q2827="","",IF(MATCH($Q2827,$Q$2:$Q$3000,0)&lt;&gt;ROW()-1,"",COUNT($AO$1:$AO2826)+1))</f>
        <v/>
      </c>
    </row>
    <row r="2828" customFormat="false" ht="12.75" hidden="false" customHeight="true" outlineLevel="0" collapsed="false">
      <c r="W2828" s="24" t="n">
        <f aca="false">IF($F2828="",0,IFERROR(IF(ISNUMBER($F2828),INT($F2828),DATE(VALUE(MID(SUBSTITUTE(LEFT($F2828,FIND(" ",$F2828&amp;" ")-1),"/",REPT(" ",20)),41,20)),VALUE(LEFT(SUBSTITUTE(LEFT($F2828,FIND(" ",$F2828&amp;" ")-1),"/",REPT(" ",20)),20)),VALUE(MID(SUBSTITUTE(LEFT($F2828,FIND(" ",$F2828&amp;" ")-1),"/",REPT(" ",20)),21,20)))),0))</f>
        <v>0</v>
      </c>
      <c r="X2828" s="25" t="str">
        <f aca="false">IF(ISNUMBER($N2828),$N2828*Validation!$B$5,"")</f>
        <v/>
      </c>
      <c r="Y2828" s="26" t="str">
        <f aca="false">IF($A2828="","",SUBSTITUTE(SUBSTITUTE(SUBSTITUTE(SUBSTITUTE(SUBSTITUTE(SUBSTITUTE(SUBSTITUTE(UPPER(TRIM($A2828)),"Á","A"),"É","E"),"Í","I"),"Ó","O"),"Ú","U"),"Ñ","N"),"Ü","U"))</f>
        <v/>
      </c>
      <c r="Z2828" s="26" t="str">
        <f aca="false">IF($Y2828="","",LEFT($Y2828,1)&amp;" "&amp;TRIM(RIGHT(SUBSTITUTE($Y2828," ",REPT(" ",50)),50)))</f>
        <v/>
      </c>
      <c r="AA2828" s="27" t="str">
        <f aca="false">IF($AF2828="","",IF(COUNTIF(Validation!$U$19:$U$178,$AF2828)&gt;0,"OK","NO MATCH"))</f>
        <v/>
      </c>
      <c r="AB2828" s="27" t="str">
        <f aca="false">IF($W2828=0,"",IF(AND($W2828&gt;=Validation!$B$3,$W2828&lt;=Validation!$C$3),"Yes","No"))</f>
        <v/>
      </c>
      <c r="AC2828" s="26" t="str">
        <f aca="false">IF($A2828="","",$AF2828&amp;"|"&amp;TEXT($W2828,"yyyy-mm-dd")&amp;"|"&amp;$J2828&amp;"|"&amp;$N2828)</f>
        <v/>
      </c>
      <c r="AD2828" s="27" t="str">
        <f aca="false">IF($AC2828="","",IF(COUNTIF($AC$2:$AC$3000,$AC2828)&gt;1,"REVIEW","OK"))</f>
        <v/>
      </c>
      <c r="AE2828" s="27" t="str">
        <f aca="false">IF(OR($W2828=0,$O2828=""),"",IF(IFERROR(IF(ISNUMBER($O2828),INT($O2828),DATE(VALUE(MID(SUBSTITUTE(LEFT($O2828,FIND(" ",$O2828&amp;" ")-1),"/",REPT(" ",20)),41,20)),VALUE(LEFT(SUBSTITUTE(LEFT($O2828,FIND(" ",$O2828&amp;" ")-1),"/",REPT(" ",20)),20)),VALUE(MID(SUBSTITUTE(LEFT($O2828,FIND(" ",$O2828&amp;" ")-1),"/",REPT(" ",20)),21,20)))),0)&gt;$W2828,"Late","Same day"))</f>
        <v/>
      </c>
      <c r="AF2828" s="26" t="str">
        <f aca="false">IF($A2828="","",IFERROR(INDEX(Validation!$C$193:$C$217,MATCH($A2828,Validation!$A$193:$A$217,0)),IF(COUNTIF(Validation!$U$19:$U$178,$Z2828)&gt;0,$Z2828,IF(COUNTIF(Validation!$S$19:$S$178,$AI2828)=1,INDEX(Validation!$U$19:$U$178,MATCH($AI2828,Validation!$S$19:$S$178,0)),$Z2828))))</f>
        <v/>
      </c>
      <c r="AG2828" s="27" t="str">
        <f aca="false">IF(COUNTA($A2828:$U2828)=0,"",IF($A2828="","No name",IF($F2828="","No date",IF($W2828=0,"Date ilegible",IF(NOT(ISNUMBER($N2828)),"Hours no numéricas",IF($AA2828="NO MATCH","Person no identificada","OK"))))))</f>
        <v/>
      </c>
      <c r="AH2828" s="27" t="str">
        <f aca="false">IF($W2828=0,"No date",IF($W2828&lt;Validation!$B$3,"Before period",IF($W2828&gt;Validation!$C$3,"After period","In period")))</f>
        <v>No date</v>
      </c>
      <c r="AI2828" s="26" t="str">
        <f aca="false">IF($Y2828="","",TRIM(RIGHT(SUBSTITUTE($Y2828," ",REPT(" ",50)),50)))</f>
        <v/>
      </c>
      <c r="AJ2828" s="27" t="str">
        <f aca="false">IF($A2828="","",IF(NOT(ISERROR(MATCH($A2828,Validation!$A$193:$A$217,0))),"Manual mapping",IF(COUNTIF(Validation!$U$19:$U$178,$Z2828)&gt;0,"Direct",IF(COUNTIF(Validation!$S$19:$S$178,$AI2828)=1,"By surname","Unresolved"))))</f>
        <v/>
      </c>
      <c r="AK2828" s="28" t="str">
        <f aca="false">IF($L2828="","",IF(MATCH($L2828,$L$2:$L$3000,0)&lt;&gt;ROW()-1,"",COUNT($AK$1:$AK2827)+1))</f>
        <v/>
      </c>
      <c r="AL2828" s="28" t="str">
        <f aca="false">IF($G2828="","",IF(MATCH($G2828,$G$2:$G$3000,0)&lt;&gt;ROW()-1,"",COUNT($AL$1:$AL2827)+1))</f>
        <v/>
      </c>
      <c r="AM2828" s="28" t="str">
        <f aca="false">IF($H2828="","",IF(MATCH($H2828,$H$2:$H$3000,0)&lt;&gt;ROW()-1,"",COUNT($AM$1:$AM2827)+1))</f>
        <v/>
      </c>
      <c r="AN2828" s="28" t="str">
        <f aca="false">IF($I2828="","",IF(MATCH($I2828,$I$2:$I$3000,0)&lt;&gt;ROW()-1,"",COUNT($AN$1:$AN2827)+1))</f>
        <v/>
      </c>
      <c r="AO2828" s="28" t="str">
        <f aca="false">IF($Q2828="","",IF(MATCH($Q2828,$Q$2:$Q$3000,0)&lt;&gt;ROW()-1,"",COUNT($AO$1:$AO2827)+1))</f>
        <v/>
      </c>
    </row>
    <row r="2829" customFormat="false" ht="12.75" hidden="false" customHeight="true" outlineLevel="0" collapsed="false">
      <c r="W2829" s="24" t="n">
        <f aca="false">IF($F2829="",0,IFERROR(IF(ISNUMBER($F2829),INT($F2829),DATE(VALUE(MID(SUBSTITUTE(LEFT($F2829,FIND(" ",$F2829&amp;" ")-1),"/",REPT(" ",20)),41,20)),VALUE(LEFT(SUBSTITUTE(LEFT($F2829,FIND(" ",$F2829&amp;" ")-1),"/",REPT(" ",20)),20)),VALUE(MID(SUBSTITUTE(LEFT($F2829,FIND(" ",$F2829&amp;" ")-1),"/",REPT(" ",20)),21,20)))),0))</f>
        <v>0</v>
      </c>
      <c r="X2829" s="25" t="str">
        <f aca="false">IF(ISNUMBER($N2829),$N2829*Validation!$B$5,"")</f>
        <v/>
      </c>
      <c r="Y2829" s="26" t="str">
        <f aca="false">IF($A2829="","",SUBSTITUTE(SUBSTITUTE(SUBSTITUTE(SUBSTITUTE(SUBSTITUTE(SUBSTITUTE(SUBSTITUTE(UPPER(TRIM($A2829)),"Á","A"),"É","E"),"Í","I"),"Ó","O"),"Ú","U"),"Ñ","N"),"Ü","U"))</f>
        <v/>
      </c>
      <c r="Z2829" s="26" t="str">
        <f aca="false">IF($Y2829="","",LEFT($Y2829,1)&amp;" "&amp;TRIM(RIGHT(SUBSTITUTE($Y2829," ",REPT(" ",50)),50)))</f>
        <v/>
      </c>
      <c r="AA2829" s="27" t="str">
        <f aca="false">IF($AF2829="","",IF(COUNTIF(Validation!$U$19:$U$178,$AF2829)&gt;0,"OK","NO MATCH"))</f>
        <v/>
      </c>
      <c r="AB2829" s="27" t="str">
        <f aca="false">IF($W2829=0,"",IF(AND($W2829&gt;=Validation!$B$3,$W2829&lt;=Validation!$C$3),"Yes","No"))</f>
        <v/>
      </c>
      <c r="AC2829" s="26" t="str">
        <f aca="false">IF($A2829="","",$AF2829&amp;"|"&amp;TEXT($W2829,"yyyy-mm-dd")&amp;"|"&amp;$J2829&amp;"|"&amp;$N2829)</f>
        <v/>
      </c>
      <c r="AD2829" s="27" t="str">
        <f aca="false">IF($AC2829="","",IF(COUNTIF($AC$2:$AC$3000,$AC2829)&gt;1,"REVIEW","OK"))</f>
        <v/>
      </c>
      <c r="AE2829" s="27" t="str">
        <f aca="false">IF(OR($W2829=0,$O2829=""),"",IF(IFERROR(IF(ISNUMBER($O2829),INT($O2829),DATE(VALUE(MID(SUBSTITUTE(LEFT($O2829,FIND(" ",$O2829&amp;" ")-1),"/",REPT(" ",20)),41,20)),VALUE(LEFT(SUBSTITUTE(LEFT($O2829,FIND(" ",$O2829&amp;" ")-1),"/",REPT(" ",20)),20)),VALUE(MID(SUBSTITUTE(LEFT($O2829,FIND(" ",$O2829&amp;" ")-1),"/",REPT(" ",20)),21,20)))),0)&gt;$W2829,"Late","Same day"))</f>
        <v/>
      </c>
      <c r="AF2829" s="26" t="str">
        <f aca="false">IF($A2829="","",IFERROR(INDEX(Validation!$C$193:$C$217,MATCH($A2829,Validation!$A$193:$A$217,0)),IF(COUNTIF(Validation!$U$19:$U$178,$Z2829)&gt;0,$Z2829,IF(COUNTIF(Validation!$S$19:$S$178,$AI2829)=1,INDEX(Validation!$U$19:$U$178,MATCH($AI2829,Validation!$S$19:$S$178,0)),$Z2829))))</f>
        <v/>
      </c>
      <c r="AG2829" s="27" t="str">
        <f aca="false">IF(COUNTA($A2829:$U2829)=0,"",IF($A2829="","No name",IF($F2829="","No date",IF($W2829=0,"Date ilegible",IF(NOT(ISNUMBER($N2829)),"Hours no numéricas",IF($AA2829="NO MATCH","Person no identificada","OK"))))))</f>
        <v/>
      </c>
      <c r="AH2829" s="27" t="str">
        <f aca="false">IF($W2829=0,"No date",IF($W2829&lt;Validation!$B$3,"Before period",IF($W2829&gt;Validation!$C$3,"After period","In period")))</f>
        <v>No date</v>
      </c>
      <c r="AI2829" s="26" t="str">
        <f aca="false">IF($Y2829="","",TRIM(RIGHT(SUBSTITUTE($Y2829," ",REPT(" ",50)),50)))</f>
        <v/>
      </c>
      <c r="AJ2829" s="27" t="str">
        <f aca="false">IF($A2829="","",IF(NOT(ISERROR(MATCH($A2829,Validation!$A$193:$A$217,0))),"Manual mapping",IF(COUNTIF(Validation!$U$19:$U$178,$Z2829)&gt;0,"Direct",IF(COUNTIF(Validation!$S$19:$S$178,$AI2829)=1,"By surname","Unresolved"))))</f>
        <v/>
      </c>
      <c r="AK2829" s="28" t="str">
        <f aca="false">IF($L2829="","",IF(MATCH($L2829,$L$2:$L$3000,0)&lt;&gt;ROW()-1,"",COUNT($AK$1:$AK2828)+1))</f>
        <v/>
      </c>
      <c r="AL2829" s="28" t="str">
        <f aca="false">IF($G2829="","",IF(MATCH($G2829,$G$2:$G$3000,0)&lt;&gt;ROW()-1,"",COUNT($AL$1:$AL2828)+1))</f>
        <v/>
      </c>
      <c r="AM2829" s="28" t="str">
        <f aca="false">IF($H2829="","",IF(MATCH($H2829,$H$2:$H$3000,0)&lt;&gt;ROW()-1,"",COUNT($AM$1:$AM2828)+1))</f>
        <v/>
      </c>
      <c r="AN2829" s="28" t="str">
        <f aca="false">IF($I2829="","",IF(MATCH($I2829,$I$2:$I$3000,0)&lt;&gt;ROW()-1,"",COUNT($AN$1:$AN2828)+1))</f>
        <v/>
      </c>
      <c r="AO2829" s="28" t="str">
        <f aca="false">IF($Q2829="","",IF(MATCH($Q2829,$Q$2:$Q$3000,0)&lt;&gt;ROW()-1,"",COUNT($AO$1:$AO2828)+1))</f>
        <v/>
      </c>
    </row>
    <row r="2830" customFormat="false" ht="12.75" hidden="false" customHeight="true" outlineLevel="0" collapsed="false">
      <c r="W2830" s="24" t="n">
        <f aca="false">IF($F2830="",0,IFERROR(IF(ISNUMBER($F2830),INT($F2830),DATE(VALUE(MID(SUBSTITUTE(LEFT($F2830,FIND(" ",$F2830&amp;" ")-1),"/",REPT(" ",20)),41,20)),VALUE(LEFT(SUBSTITUTE(LEFT($F2830,FIND(" ",$F2830&amp;" ")-1),"/",REPT(" ",20)),20)),VALUE(MID(SUBSTITUTE(LEFT($F2830,FIND(" ",$F2830&amp;" ")-1),"/",REPT(" ",20)),21,20)))),0))</f>
        <v>0</v>
      </c>
      <c r="X2830" s="25" t="str">
        <f aca="false">IF(ISNUMBER($N2830),$N2830*Validation!$B$5,"")</f>
        <v/>
      </c>
      <c r="Y2830" s="26" t="str">
        <f aca="false">IF($A2830="","",SUBSTITUTE(SUBSTITUTE(SUBSTITUTE(SUBSTITUTE(SUBSTITUTE(SUBSTITUTE(SUBSTITUTE(UPPER(TRIM($A2830)),"Á","A"),"É","E"),"Í","I"),"Ó","O"),"Ú","U"),"Ñ","N"),"Ü","U"))</f>
        <v/>
      </c>
      <c r="Z2830" s="26" t="str">
        <f aca="false">IF($Y2830="","",LEFT($Y2830,1)&amp;" "&amp;TRIM(RIGHT(SUBSTITUTE($Y2830," ",REPT(" ",50)),50)))</f>
        <v/>
      </c>
      <c r="AA2830" s="27" t="str">
        <f aca="false">IF($AF2830="","",IF(COUNTIF(Validation!$U$19:$U$178,$AF2830)&gt;0,"OK","NO MATCH"))</f>
        <v/>
      </c>
      <c r="AB2830" s="27" t="str">
        <f aca="false">IF($W2830=0,"",IF(AND($W2830&gt;=Validation!$B$3,$W2830&lt;=Validation!$C$3),"Yes","No"))</f>
        <v/>
      </c>
      <c r="AC2830" s="26" t="str">
        <f aca="false">IF($A2830="","",$AF2830&amp;"|"&amp;TEXT($W2830,"yyyy-mm-dd")&amp;"|"&amp;$J2830&amp;"|"&amp;$N2830)</f>
        <v/>
      </c>
      <c r="AD2830" s="27" t="str">
        <f aca="false">IF($AC2830="","",IF(COUNTIF($AC$2:$AC$3000,$AC2830)&gt;1,"REVIEW","OK"))</f>
        <v/>
      </c>
      <c r="AE2830" s="27" t="str">
        <f aca="false">IF(OR($W2830=0,$O2830=""),"",IF(IFERROR(IF(ISNUMBER($O2830),INT($O2830),DATE(VALUE(MID(SUBSTITUTE(LEFT($O2830,FIND(" ",$O2830&amp;" ")-1),"/",REPT(" ",20)),41,20)),VALUE(LEFT(SUBSTITUTE(LEFT($O2830,FIND(" ",$O2830&amp;" ")-1),"/",REPT(" ",20)),20)),VALUE(MID(SUBSTITUTE(LEFT($O2830,FIND(" ",$O2830&amp;" ")-1),"/",REPT(" ",20)),21,20)))),0)&gt;$W2830,"Late","Same day"))</f>
        <v/>
      </c>
      <c r="AF2830" s="26" t="str">
        <f aca="false">IF($A2830="","",IFERROR(INDEX(Validation!$C$193:$C$217,MATCH($A2830,Validation!$A$193:$A$217,0)),IF(COUNTIF(Validation!$U$19:$U$178,$Z2830)&gt;0,$Z2830,IF(COUNTIF(Validation!$S$19:$S$178,$AI2830)=1,INDEX(Validation!$U$19:$U$178,MATCH($AI2830,Validation!$S$19:$S$178,0)),$Z2830))))</f>
        <v/>
      </c>
      <c r="AG2830" s="27" t="str">
        <f aca="false">IF(COUNTA($A2830:$U2830)=0,"",IF($A2830="","No name",IF($F2830="","No date",IF($W2830=0,"Date ilegible",IF(NOT(ISNUMBER($N2830)),"Hours no numéricas",IF($AA2830="NO MATCH","Person no identificada","OK"))))))</f>
        <v/>
      </c>
      <c r="AH2830" s="27" t="str">
        <f aca="false">IF($W2830=0,"No date",IF($W2830&lt;Validation!$B$3,"Before period",IF($W2830&gt;Validation!$C$3,"After period","In period")))</f>
        <v>No date</v>
      </c>
      <c r="AI2830" s="26" t="str">
        <f aca="false">IF($Y2830="","",TRIM(RIGHT(SUBSTITUTE($Y2830," ",REPT(" ",50)),50)))</f>
        <v/>
      </c>
      <c r="AJ2830" s="27" t="str">
        <f aca="false">IF($A2830="","",IF(NOT(ISERROR(MATCH($A2830,Validation!$A$193:$A$217,0))),"Manual mapping",IF(COUNTIF(Validation!$U$19:$U$178,$Z2830)&gt;0,"Direct",IF(COUNTIF(Validation!$S$19:$S$178,$AI2830)=1,"By surname","Unresolved"))))</f>
        <v/>
      </c>
      <c r="AK2830" s="28" t="str">
        <f aca="false">IF($L2830="","",IF(MATCH($L2830,$L$2:$L$3000,0)&lt;&gt;ROW()-1,"",COUNT($AK$1:$AK2829)+1))</f>
        <v/>
      </c>
      <c r="AL2830" s="28" t="str">
        <f aca="false">IF($G2830="","",IF(MATCH($G2830,$G$2:$G$3000,0)&lt;&gt;ROW()-1,"",COUNT($AL$1:$AL2829)+1))</f>
        <v/>
      </c>
      <c r="AM2830" s="28" t="str">
        <f aca="false">IF($H2830="","",IF(MATCH($H2830,$H$2:$H$3000,0)&lt;&gt;ROW()-1,"",COUNT($AM$1:$AM2829)+1))</f>
        <v/>
      </c>
      <c r="AN2830" s="28" t="str">
        <f aca="false">IF($I2830="","",IF(MATCH($I2830,$I$2:$I$3000,0)&lt;&gt;ROW()-1,"",COUNT($AN$1:$AN2829)+1))</f>
        <v/>
      </c>
      <c r="AO2830" s="28" t="str">
        <f aca="false">IF($Q2830="","",IF(MATCH($Q2830,$Q$2:$Q$3000,0)&lt;&gt;ROW()-1,"",COUNT($AO$1:$AO2829)+1))</f>
        <v/>
      </c>
    </row>
    <row r="2831" customFormat="false" ht="12.75" hidden="false" customHeight="true" outlineLevel="0" collapsed="false">
      <c r="W2831" s="24" t="n">
        <f aca="false">IF($F2831="",0,IFERROR(IF(ISNUMBER($F2831),INT($F2831),DATE(VALUE(MID(SUBSTITUTE(LEFT($F2831,FIND(" ",$F2831&amp;" ")-1),"/",REPT(" ",20)),41,20)),VALUE(LEFT(SUBSTITUTE(LEFT($F2831,FIND(" ",$F2831&amp;" ")-1),"/",REPT(" ",20)),20)),VALUE(MID(SUBSTITUTE(LEFT($F2831,FIND(" ",$F2831&amp;" ")-1),"/",REPT(" ",20)),21,20)))),0))</f>
        <v>0</v>
      </c>
      <c r="X2831" s="25" t="str">
        <f aca="false">IF(ISNUMBER($N2831),$N2831*Validation!$B$5,"")</f>
        <v/>
      </c>
      <c r="Y2831" s="26" t="str">
        <f aca="false">IF($A2831="","",SUBSTITUTE(SUBSTITUTE(SUBSTITUTE(SUBSTITUTE(SUBSTITUTE(SUBSTITUTE(SUBSTITUTE(UPPER(TRIM($A2831)),"Á","A"),"É","E"),"Í","I"),"Ó","O"),"Ú","U"),"Ñ","N"),"Ü","U"))</f>
        <v/>
      </c>
      <c r="Z2831" s="26" t="str">
        <f aca="false">IF($Y2831="","",LEFT($Y2831,1)&amp;" "&amp;TRIM(RIGHT(SUBSTITUTE($Y2831," ",REPT(" ",50)),50)))</f>
        <v/>
      </c>
      <c r="AA2831" s="27" t="str">
        <f aca="false">IF($AF2831="","",IF(COUNTIF(Validation!$U$19:$U$178,$AF2831)&gt;0,"OK","NO MATCH"))</f>
        <v/>
      </c>
      <c r="AB2831" s="27" t="str">
        <f aca="false">IF($W2831=0,"",IF(AND($W2831&gt;=Validation!$B$3,$W2831&lt;=Validation!$C$3),"Yes","No"))</f>
        <v/>
      </c>
      <c r="AC2831" s="26" t="str">
        <f aca="false">IF($A2831="","",$AF2831&amp;"|"&amp;TEXT($W2831,"yyyy-mm-dd")&amp;"|"&amp;$J2831&amp;"|"&amp;$N2831)</f>
        <v/>
      </c>
      <c r="AD2831" s="27" t="str">
        <f aca="false">IF($AC2831="","",IF(COUNTIF($AC$2:$AC$3000,$AC2831)&gt;1,"REVIEW","OK"))</f>
        <v/>
      </c>
      <c r="AE2831" s="27" t="str">
        <f aca="false">IF(OR($W2831=0,$O2831=""),"",IF(IFERROR(IF(ISNUMBER($O2831),INT($O2831),DATE(VALUE(MID(SUBSTITUTE(LEFT($O2831,FIND(" ",$O2831&amp;" ")-1),"/",REPT(" ",20)),41,20)),VALUE(LEFT(SUBSTITUTE(LEFT($O2831,FIND(" ",$O2831&amp;" ")-1),"/",REPT(" ",20)),20)),VALUE(MID(SUBSTITUTE(LEFT($O2831,FIND(" ",$O2831&amp;" ")-1),"/",REPT(" ",20)),21,20)))),0)&gt;$W2831,"Late","Same day"))</f>
        <v/>
      </c>
      <c r="AF2831" s="26" t="str">
        <f aca="false">IF($A2831="","",IFERROR(INDEX(Validation!$C$193:$C$217,MATCH($A2831,Validation!$A$193:$A$217,0)),IF(COUNTIF(Validation!$U$19:$U$178,$Z2831)&gt;0,$Z2831,IF(COUNTIF(Validation!$S$19:$S$178,$AI2831)=1,INDEX(Validation!$U$19:$U$178,MATCH($AI2831,Validation!$S$19:$S$178,0)),$Z2831))))</f>
        <v/>
      </c>
      <c r="AG2831" s="27" t="str">
        <f aca="false">IF(COUNTA($A2831:$U2831)=0,"",IF($A2831="","No name",IF($F2831="","No date",IF($W2831=0,"Date ilegible",IF(NOT(ISNUMBER($N2831)),"Hours no numéricas",IF($AA2831="NO MATCH","Person no identificada","OK"))))))</f>
        <v/>
      </c>
      <c r="AH2831" s="27" t="str">
        <f aca="false">IF($W2831=0,"No date",IF($W2831&lt;Validation!$B$3,"Before period",IF($W2831&gt;Validation!$C$3,"After period","In period")))</f>
        <v>No date</v>
      </c>
      <c r="AI2831" s="26" t="str">
        <f aca="false">IF($Y2831="","",TRIM(RIGHT(SUBSTITUTE($Y2831," ",REPT(" ",50)),50)))</f>
        <v/>
      </c>
      <c r="AJ2831" s="27" t="str">
        <f aca="false">IF($A2831="","",IF(NOT(ISERROR(MATCH($A2831,Validation!$A$193:$A$217,0))),"Manual mapping",IF(COUNTIF(Validation!$U$19:$U$178,$Z2831)&gt;0,"Direct",IF(COUNTIF(Validation!$S$19:$S$178,$AI2831)=1,"By surname","Unresolved"))))</f>
        <v/>
      </c>
      <c r="AK2831" s="28" t="str">
        <f aca="false">IF($L2831="","",IF(MATCH($L2831,$L$2:$L$3000,0)&lt;&gt;ROW()-1,"",COUNT($AK$1:$AK2830)+1))</f>
        <v/>
      </c>
      <c r="AL2831" s="28" t="str">
        <f aca="false">IF($G2831="","",IF(MATCH($G2831,$G$2:$G$3000,0)&lt;&gt;ROW()-1,"",COUNT($AL$1:$AL2830)+1))</f>
        <v/>
      </c>
      <c r="AM2831" s="28" t="str">
        <f aca="false">IF($H2831="","",IF(MATCH($H2831,$H$2:$H$3000,0)&lt;&gt;ROW()-1,"",COUNT($AM$1:$AM2830)+1))</f>
        <v/>
      </c>
      <c r="AN2831" s="28" t="str">
        <f aca="false">IF($I2831="","",IF(MATCH($I2831,$I$2:$I$3000,0)&lt;&gt;ROW()-1,"",COUNT($AN$1:$AN2830)+1))</f>
        <v/>
      </c>
      <c r="AO2831" s="28" t="str">
        <f aca="false">IF($Q2831="","",IF(MATCH($Q2831,$Q$2:$Q$3000,0)&lt;&gt;ROW()-1,"",COUNT($AO$1:$AO2830)+1))</f>
        <v/>
      </c>
    </row>
    <row r="2832" customFormat="false" ht="12.75" hidden="false" customHeight="true" outlineLevel="0" collapsed="false">
      <c r="W2832" s="24" t="n">
        <f aca="false">IF($F2832="",0,IFERROR(IF(ISNUMBER($F2832),INT($F2832),DATE(VALUE(MID(SUBSTITUTE(LEFT($F2832,FIND(" ",$F2832&amp;" ")-1),"/",REPT(" ",20)),41,20)),VALUE(LEFT(SUBSTITUTE(LEFT($F2832,FIND(" ",$F2832&amp;" ")-1),"/",REPT(" ",20)),20)),VALUE(MID(SUBSTITUTE(LEFT($F2832,FIND(" ",$F2832&amp;" ")-1),"/",REPT(" ",20)),21,20)))),0))</f>
        <v>0</v>
      </c>
      <c r="X2832" s="25" t="str">
        <f aca="false">IF(ISNUMBER($N2832),$N2832*Validation!$B$5,"")</f>
        <v/>
      </c>
      <c r="Y2832" s="26" t="str">
        <f aca="false">IF($A2832="","",SUBSTITUTE(SUBSTITUTE(SUBSTITUTE(SUBSTITUTE(SUBSTITUTE(SUBSTITUTE(SUBSTITUTE(UPPER(TRIM($A2832)),"Á","A"),"É","E"),"Í","I"),"Ó","O"),"Ú","U"),"Ñ","N"),"Ü","U"))</f>
        <v/>
      </c>
      <c r="Z2832" s="26" t="str">
        <f aca="false">IF($Y2832="","",LEFT($Y2832,1)&amp;" "&amp;TRIM(RIGHT(SUBSTITUTE($Y2832," ",REPT(" ",50)),50)))</f>
        <v/>
      </c>
      <c r="AA2832" s="27" t="str">
        <f aca="false">IF($AF2832="","",IF(COUNTIF(Validation!$U$19:$U$178,$AF2832)&gt;0,"OK","NO MATCH"))</f>
        <v/>
      </c>
      <c r="AB2832" s="27" t="str">
        <f aca="false">IF($W2832=0,"",IF(AND($W2832&gt;=Validation!$B$3,$W2832&lt;=Validation!$C$3),"Yes","No"))</f>
        <v/>
      </c>
      <c r="AC2832" s="26" t="str">
        <f aca="false">IF($A2832="","",$AF2832&amp;"|"&amp;TEXT($W2832,"yyyy-mm-dd")&amp;"|"&amp;$J2832&amp;"|"&amp;$N2832)</f>
        <v/>
      </c>
      <c r="AD2832" s="27" t="str">
        <f aca="false">IF($AC2832="","",IF(COUNTIF($AC$2:$AC$3000,$AC2832)&gt;1,"REVIEW","OK"))</f>
        <v/>
      </c>
      <c r="AE2832" s="27" t="str">
        <f aca="false">IF(OR($W2832=0,$O2832=""),"",IF(IFERROR(IF(ISNUMBER($O2832),INT($O2832),DATE(VALUE(MID(SUBSTITUTE(LEFT($O2832,FIND(" ",$O2832&amp;" ")-1),"/",REPT(" ",20)),41,20)),VALUE(LEFT(SUBSTITUTE(LEFT($O2832,FIND(" ",$O2832&amp;" ")-1),"/",REPT(" ",20)),20)),VALUE(MID(SUBSTITUTE(LEFT($O2832,FIND(" ",$O2832&amp;" ")-1),"/",REPT(" ",20)),21,20)))),0)&gt;$W2832,"Late","Same day"))</f>
        <v/>
      </c>
      <c r="AF2832" s="26" t="str">
        <f aca="false">IF($A2832="","",IFERROR(INDEX(Validation!$C$193:$C$217,MATCH($A2832,Validation!$A$193:$A$217,0)),IF(COUNTIF(Validation!$U$19:$U$178,$Z2832)&gt;0,$Z2832,IF(COUNTIF(Validation!$S$19:$S$178,$AI2832)=1,INDEX(Validation!$U$19:$U$178,MATCH($AI2832,Validation!$S$19:$S$178,0)),$Z2832))))</f>
        <v/>
      </c>
      <c r="AG2832" s="27" t="str">
        <f aca="false">IF(COUNTA($A2832:$U2832)=0,"",IF($A2832="","No name",IF($F2832="","No date",IF($W2832=0,"Date ilegible",IF(NOT(ISNUMBER($N2832)),"Hours no numéricas",IF($AA2832="NO MATCH","Person no identificada","OK"))))))</f>
        <v/>
      </c>
      <c r="AH2832" s="27" t="str">
        <f aca="false">IF($W2832=0,"No date",IF($W2832&lt;Validation!$B$3,"Before period",IF($W2832&gt;Validation!$C$3,"After period","In period")))</f>
        <v>No date</v>
      </c>
      <c r="AI2832" s="26" t="str">
        <f aca="false">IF($Y2832="","",TRIM(RIGHT(SUBSTITUTE($Y2832," ",REPT(" ",50)),50)))</f>
        <v/>
      </c>
      <c r="AJ2832" s="27" t="str">
        <f aca="false">IF($A2832="","",IF(NOT(ISERROR(MATCH($A2832,Validation!$A$193:$A$217,0))),"Manual mapping",IF(COUNTIF(Validation!$U$19:$U$178,$Z2832)&gt;0,"Direct",IF(COUNTIF(Validation!$S$19:$S$178,$AI2832)=1,"By surname","Unresolved"))))</f>
        <v/>
      </c>
      <c r="AK2832" s="28" t="str">
        <f aca="false">IF($L2832="","",IF(MATCH($L2832,$L$2:$L$3000,0)&lt;&gt;ROW()-1,"",COUNT($AK$1:$AK2831)+1))</f>
        <v/>
      </c>
      <c r="AL2832" s="28" t="str">
        <f aca="false">IF($G2832="","",IF(MATCH($G2832,$G$2:$G$3000,0)&lt;&gt;ROW()-1,"",COUNT($AL$1:$AL2831)+1))</f>
        <v/>
      </c>
      <c r="AM2832" s="28" t="str">
        <f aca="false">IF($H2832="","",IF(MATCH($H2832,$H$2:$H$3000,0)&lt;&gt;ROW()-1,"",COUNT($AM$1:$AM2831)+1))</f>
        <v/>
      </c>
      <c r="AN2832" s="28" t="str">
        <f aca="false">IF($I2832="","",IF(MATCH($I2832,$I$2:$I$3000,0)&lt;&gt;ROW()-1,"",COUNT($AN$1:$AN2831)+1))</f>
        <v/>
      </c>
      <c r="AO2832" s="28" t="str">
        <f aca="false">IF($Q2832="","",IF(MATCH($Q2832,$Q$2:$Q$3000,0)&lt;&gt;ROW()-1,"",COUNT($AO$1:$AO2831)+1))</f>
        <v/>
      </c>
    </row>
    <row r="2833" customFormat="false" ht="12.75" hidden="false" customHeight="true" outlineLevel="0" collapsed="false">
      <c r="W2833" s="24" t="n">
        <f aca="false">IF($F2833="",0,IFERROR(IF(ISNUMBER($F2833),INT($F2833),DATE(VALUE(MID(SUBSTITUTE(LEFT($F2833,FIND(" ",$F2833&amp;" ")-1),"/",REPT(" ",20)),41,20)),VALUE(LEFT(SUBSTITUTE(LEFT($F2833,FIND(" ",$F2833&amp;" ")-1),"/",REPT(" ",20)),20)),VALUE(MID(SUBSTITUTE(LEFT($F2833,FIND(" ",$F2833&amp;" ")-1),"/",REPT(" ",20)),21,20)))),0))</f>
        <v>0</v>
      </c>
      <c r="X2833" s="25" t="str">
        <f aca="false">IF(ISNUMBER($N2833),$N2833*Validation!$B$5,"")</f>
        <v/>
      </c>
      <c r="Y2833" s="26" t="str">
        <f aca="false">IF($A2833="","",SUBSTITUTE(SUBSTITUTE(SUBSTITUTE(SUBSTITUTE(SUBSTITUTE(SUBSTITUTE(SUBSTITUTE(UPPER(TRIM($A2833)),"Á","A"),"É","E"),"Í","I"),"Ó","O"),"Ú","U"),"Ñ","N"),"Ü","U"))</f>
        <v/>
      </c>
      <c r="Z2833" s="26" t="str">
        <f aca="false">IF($Y2833="","",LEFT($Y2833,1)&amp;" "&amp;TRIM(RIGHT(SUBSTITUTE($Y2833," ",REPT(" ",50)),50)))</f>
        <v/>
      </c>
      <c r="AA2833" s="27" t="str">
        <f aca="false">IF($AF2833="","",IF(COUNTIF(Validation!$U$19:$U$178,$AF2833)&gt;0,"OK","NO MATCH"))</f>
        <v/>
      </c>
      <c r="AB2833" s="27" t="str">
        <f aca="false">IF($W2833=0,"",IF(AND($W2833&gt;=Validation!$B$3,$W2833&lt;=Validation!$C$3),"Yes","No"))</f>
        <v/>
      </c>
      <c r="AC2833" s="26" t="str">
        <f aca="false">IF($A2833="","",$AF2833&amp;"|"&amp;TEXT($W2833,"yyyy-mm-dd")&amp;"|"&amp;$J2833&amp;"|"&amp;$N2833)</f>
        <v/>
      </c>
      <c r="AD2833" s="27" t="str">
        <f aca="false">IF($AC2833="","",IF(COUNTIF($AC$2:$AC$3000,$AC2833)&gt;1,"REVIEW","OK"))</f>
        <v/>
      </c>
      <c r="AE2833" s="27" t="str">
        <f aca="false">IF(OR($W2833=0,$O2833=""),"",IF(IFERROR(IF(ISNUMBER($O2833),INT($O2833),DATE(VALUE(MID(SUBSTITUTE(LEFT($O2833,FIND(" ",$O2833&amp;" ")-1),"/",REPT(" ",20)),41,20)),VALUE(LEFT(SUBSTITUTE(LEFT($O2833,FIND(" ",$O2833&amp;" ")-1),"/",REPT(" ",20)),20)),VALUE(MID(SUBSTITUTE(LEFT($O2833,FIND(" ",$O2833&amp;" ")-1),"/",REPT(" ",20)),21,20)))),0)&gt;$W2833,"Late","Same day"))</f>
        <v/>
      </c>
      <c r="AF2833" s="26" t="str">
        <f aca="false">IF($A2833="","",IFERROR(INDEX(Validation!$C$193:$C$217,MATCH($A2833,Validation!$A$193:$A$217,0)),IF(COUNTIF(Validation!$U$19:$U$178,$Z2833)&gt;0,$Z2833,IF(COUNTIF(Validation!$S$19:$S$178,$AI2833)=1,INDEX(Validation!$U$19:$U$178,MATCH($AI2833,Validation!$S$19:$S$178,0)),$Z2833))))</f>
        <v/>
      </c>
      <c r="AG2833" s="27" t="str">
        <f aca="false">IF(COUNTA($A2833:$U2833)=0,"",IF($A2833="","No name",IF($F2833="","No date",IF($W2833=0,"Date ilegible",IF(NOT(ISNUMBER($N2833)),"Hours no numéricas",IF($AA2833="NO MATCH","Person no identificada","OK"))))))</f>
        <v/>
      </c>
      <c r="AH2833" s="27" t="str">
        <f aca="false">IF($W2833=0,"No date",IF($W2833&lt;Validation!$B$3,"Before period",IF($W2833&gt;Validation!$C$3,"After period","In period")))</f>
        <v>No date</v>
      </c>
      <c r="AI2833" s="26" t="str">
        <f aca="false">IF($Y2833="","",TRIM(RIGHT(SUBSTITUTE($Y2833," ",REPT(" ",50)),50)))</f>
        <v/>
      </c>
      <c r="AJ2833" s="27" t="str">
        <f aca="false">IF($A2833="","",IF(NOT(ISERROR(MATCH($A2833,Validation!$A$193:$A$217,0))),"Manual mapping",IF(COUNTIF(Validation!$U$19:$U$178,$Z2833)&gt;0,"Direct",IF(COUNTIF(Validation!$S$19:$S$178,$AI2833)=1,"By surname","Unresolved"))))</f>
        <v/>
      </c>
      <c r="AK2833" s="28" t="str">
        <f aca="false">IF($L2833="","",IF(MATCH($L2833,$L$2:$L$3000,0)&lt;&gt;ROW()-1,"",COUNT($AK$1:$AK2832)+1))</f>
        <v/>
      </c>
      <c r="AL2833" s="28" t="str">
        <f aca="false">IF($G2833="","",IF(MATCH($G2833,$G$2:$G$3000,0)&lt;&gt;ROW()-1,"",COUNT($AL$1:$AL2832)+1))</f>
        <v/>
      </c>
      <c r="AM2833" s="28" t="str">
        <f aca="false">IF($H2833="","",IF(MATCH($H2833,$H$2:$H$3000,0)&lt;&gt;ROW()-1,"",COUNT($AM$1:$AM2832)+1))</f>
        <v/>
      </c>
      <c r="AN2833" s="28" t="str">
        <f aca="false">IF($I2833="","",IF(MATCH($I2833,$I$2:$I$3000,0)&lt;&gt;ROW()-1,"",COUNT($AN$1:$AN2832)+1))</f>
        <v/>
      </c>
      <c r="AO2833" s="28" t="str">
        <f aca="false">IF($Q2833="","",IF(MATCH($Q2833,$Q$2:$Q$3000,0)&lt;&gt;ROW()-1,"",COUNT($AO$1:$AO2832)+1))</f>
        <v/>
      </c>
    </row>
    <row r="2834" customFormat="false" ht="12.75" hidden="false" customHeight="true" outlineLevel="0" collapsed="false">
      <c r="W2834" s="24" t="n">
        <f aca="false">IF($F2834="",0,IFERROR(IF(ISNUMBER($F2834),INT($F2834),DATE(VALUE(MID(SUBSTITUTE(LEFT($F2834,FIND(" ",$F2834&amp;" ")-1),"/",REPT(" ",20)),41,20)),VALUE(LEFT(SUBSTITUTE(LEFT($F2834,FIND(" ",$F2834&amp;" ")-1),"/",REPT(" ",20)),20)),VALUE(MID(SUBSTITUTE(LEFT($F2834,FIND(" ",$F2834&amp;" ")-1),"/",REPT(" ",20)),21,20)))),0))</f>
        <v>0</v>
      </c>
      <c r="X2834" s="25" t="str">
        <f aca="false">IF(ISNUMBER($N2834),$N2834*Validation!$B$5,"")</f>
        <v/>
      </c>
      <c r="Y2834" s="26" t="str">
        <f aca="false">IF($A2834="","",SUBSTITUTE(SUBSTITUTE(SUBSTITUTE(SUBSTITUTE(SUBSTITUTE(SUBSTITUTE(SUBSTITUTE(UPPER(TRIM($A2834)),"Á","A"),"É","E"),"Í","I"),"Ó","O"),"Ú","U"),"Ñ","N"),"Ü","U"))</f>
        <v/>
      </c>
      <c r="Z2834" s="26" t="str">
        <f aca="false">IF($Y2834="","",LEFT($Y2834,1)&amp;" "&amp;TRIM(RIGHT(SUBSTITUTE($Y2834," ",REPT(" ",50)),50)))</f>
        <v/>
      </c>
      <c r="AA2834" s="27" t="str">
        <f aca="false">IF($AF2834="","",IF(COUNTIF(Validation!$U$19:$U$178,$AF2834)&gt;0,"OK","NO MATCH"))</f>
        <v/>
      </c>
      <c r="AB2834" s="27" t="str">
        <f aca="false">IF($W2834=0,"",IF(AND($W2834&gt;=Validation!$B$3,$W2834&lt;=Validation!$C$3),"Yes","No"))</f>
        <v/>
      </c>
      <c r="AC2834" s="26" t="str">
        <f aca="false">IF($A2834="","",$AF2834&amp;"|"&amp;TEXT($W2834,"yyyy-mm-dd")&amp;"|"&amp;$J2834&amp;"|"&amp;$N2834)</f>
        <v/>
      </c>
      <c r="AD2834" s="27" t="str">
        <f aca="false">IF($AC2834="","",IF(COUNTIF($AC$2:$AC$3000,$AC2834)&gt;1,"REVIEW","OK"))</f>
        <v/>
      </c>
      <c r="AE2834" s="27" t="str">
        <f aca="false">IF(OR($W2834=0,$O2834=""),"",IF(IFERROR(IF(ISNUMBER($O2834),INT($O2834),DATE(VALUE(MID(SUBSTITUTE(LEFT($O2834,FIND(" ",$O2834&amp;" ")-1),"/",REPT(" ",20)),41,20)),VALUE(LEFT(SUBSTITUTE(LEFT($O2834,FIND(" ",$O2834&amp;" ")-1),"/",REPT(" ",20)),20)),VALUE(MID(SUBSTITUTE(LEFT($O2834,FIND(" ",$O2834&amp;" ")-1),"/",REPT(" ",20)),21,20)))),0)&gt;$W2834,"Late","Same day"))</f>
        <v/>
      </c>
      <c r="AF2834" s="26" t="str">
        <f aca="false">IF($A2834="","",IFERROR(INDEX(Validation!$C$193:$C$217,MATCH($A2834,Validation!$A$193:$A$217,0)),IF(COUNTIF(Validation!$U$19:$U$178,$Z2834)&gt;0,$Z2834,IF(COUNTIF(Validation!$S$19:$S$178,$AI2834)=1,INDEX(Validation!$U$19:$U$178,MATCH($AI2834,Validation!$S$19:$S$178,0)),$Z2834))))</f>
        <v/>
      </c>
      <c r="AG2834" s="27" t="str">
        <f aca="false">IF(COUNTA($A2834:$U2834)=0,"",IF($A2834="","No name",IF($F2834="","No date",IF($W2834=0,"Date ilegible",IF(NOT(ISNUMBER($N2834)),"Hours no numéricas",IF($AA2834="NO MATCH","Person no identificada","OK"))))))</f>
        <v/>
      </c>
      <c r="AH2834" s="27" t="str">
        <f aca="false">IF($W2834=0,"No date",IF($W2834&lt;Validation!$B$3,"Before period",IF($W2834&gt;Validation!$C$3,"After period","In period")))</f>
        <v>No date</v>
      </c>
      <c r="AI2834" s="26" t="str">
        <f aca="false">IF($Y2834="","",TRIM(RIGHT(SUBSTITUTE($Y2834," ",REPT(" ",50)),50)))</f>
        <v/>
      </c>
      <c r="AJ2834" s="27" t="str">
        <f aca="false">IF($A2834="","",IF(NOT(ISERROR(MATCH($A2834,Validation!$A$193:$A$217,0))),"Manual mapping",IF(COUNTIF(Validation!$U$19:$U$178,$Z2834)&gt;0,"Direct",IF(COUNTIF(Validation!$S$19:$S$178,$AI2834)=1,"By surname","Unresolved"))))</f>
        <v/>
      </c>
      <c r="AK2834" s="28" t="str">
        <f aca="false">IF($L2834="","",IF(MATCH($L2834,$L$2:$L$3000,0)&lt;&gt;ROW()-1,"",COUNT($AK$1:$AK2833)+1))</f>
        <v/>
      </c>
      <c r="AL2834" s="28" t="str">
        <f aca="false">IF($G2834="","",IF(MATCH($G2834,$G$2:$G$3000,0)&lt;&gt;ROW()-1,"",COUNT($AL$1:$AL2833)+1))</f>
        <v/>
      </c>
      <c r="AM2834" s="28" t="str">
        <f aca="false">IF($H2834="","",IF(MATCH($H2834,$H$2:$H$3000,0)&lt;&gt;ROW()-1,"",COUNT($AM$1:$AM2833)+1))</f>
        <v/>
      </c>
      <c r="AN2834" s="28" t="str">
        <f aca="false">IF($I2834="","",IF(MATCH($I2834,$I$2:$I$3000,0)&lt;&gt;ROW()-1,"",COUNT($AN$1:$AN2833)+1))</f>
        <v/>
      </c>
      <c r="AO2834" s="28" t="str">
        <f aca="false">IF($Q2834="","",IF(MATCH($Q2834,$Q$2:$Q$3000,0)&lt;&gt;ROW()-1,"",COUNT($AO$1:$AO2833)+1))</f>
        <v/>
      </c>
    </row>
    <row r="2835" customFormat="false" ht="12.75" hidden="false" customHeight="true" outlineLevel="0" collapsed="false">
      <c r="W2835" s="24" t="n">
        <f aca="false">IF($F2835="",0,IFERROR(IF(ISNUMBER($F2835),INT($F2835),DATE(VALUE(MID(SUBSTITUTE(LEFT($F2835,FIND(" ",$F2835&amp;" ")-1),"/",REPT(" ",20)),41,20)),VALUE(LEFT(SUBSTITUTE(LEFT($F2835,FIND(" ",$F2835&amp;" ")-1),"/",REPT(" ",20)),20)),VALUE(MID(SUBSTITUTE(LEFT($F2835,FIND(" ",$F2835&amp;" ")-1),"/",REPT(" ",20)),21,20)))),0))</f>
        <v>0</v>
      </c>
      <c r="X2835" s="25" t="str">
        <f aca="false">IF(ISNUMBER($N2835),$N2835*Validation!$B$5,"")</f>
        <v/>
      </c>
      <c r="Y2835" s="26" t="str">
        <f aca="false">IF($A2835="","",SUBSTITUTE(SUBSTITUTE(SUBSTITUTE(SUBSTITUTE(SUBSTITUTE(SUBSTITUTE(SUBSTITUTE(UPPER(TRIM($A2835)),"Á","A"),"É","E"),"Í","I"),"Ó","O"),"Ú","U"),"Ñ","N"),"Ü","U"))</f>
        <v/>
      </c>
      <c r="Z2835" s="26" t="str">
        <f aca="false">IF($Y2835="","",LEFT($Y2835,1)&amp;" "&amp;TRIM(RIGHT(SUBSTITUTE($Y2835," ",REPT(" ",50)),50)))</f>
        <v/>
      </c>
      <c r="AA2835" s="27" t="str">
        <f aca="false">IF($AF2835="","",IF(COUNTIF(Validation!$U$19:$U$178,$AF2835)&gt;0,"OK","NO MATCH"))</f>
        <v/>
      </c>
      <c r="AB2835" s="27" t="str">
        <f aca="false">IF($W2835=0,"",IF(AND($W2835&gt;=Validation!$B$3,$W2835&lt;=Validation!$C$3),"Yes","No"))</f>
        <v/>
      </c>
      <c r="AC2835" s="26" t="str">
        <f aca="false">IF($A2835="","",$AF2835&amp;"|"&amp;TEXT($W2835,"yyyy-mm-dd")&amp;"|"&amp;$J2835&amp;"|"&amp;$N2835)</f>
        <v/>
      </c>
      <c r="AD2835" s="27" t="str">
        <f aca="false">IF($AC2835="","",IF(COUNTIF($AC$2:$AC$3000,$AC2835)&gt;1,"REVIEW","OK"))</f>
        <v/>
      </c>
      <c r="AE2835" s="27" t="str">
        <f aca="false">IF(OR($W2835=0,$O2835=""),"",IF(IFERROR(IF(ISNUMBER($O2835),INT($O2835),DATE(VALUE(MID(SUBSTITUTE(LEFT($O2835,FIND(" ",$O2835&amp;" ")-1),"/",REPT(" ",20)),41,20)),VALUE(LEFT(SUBSTITUTE(LEFT($O2835,FIND(" ",$O2835&amp;" ")-1),"/",REPT(" ",20)),20)),VALUE(MID(SUBSTITUTE(LEFT($O2835,FIND(" ",$O2835&amp;" ")-1),"/",REPT(" ",20)),21,20)))),0)&gt;$W2835,"Late","Same day"))</f>
        <v/>
      </c>
      <c r="AF2835" s="26" t="str">
        <f aca="false">IF($A2835="","",IFERROR(INDEX(Validation!$C$193:$C$217,MATCH($A2835,Validation!$A$193:$A$217,0)),IF(COUNTIF(Validation!$U$19:$U$178,$Z2835)&gt;0,$Z2835,IF(COUNTIF(Validation!$S$19:$S$178,$AI2835)=1,INDEX(Validation!$U$19:$U$178,MATCH($AI2835,Validation!$S$19:$S$178,0)),$Z2835))))</f>
        <v/>
      </c>
      <c r="AG2835" s="27" t="str">
        <f aca="false">IF(COUNTA($A2835:$U2835)=0,"",IF($A2835="","No name",IF($F2835="","No date",IF($W2835=0,"Date ilegible",IF(NOT(ISNUMBER($N2835)),"Hours no numéricas",IF($AA2835="NO MATCH","Person no identificada","OK"))))))</f>
        <v/>
      </c>
      <c r="AH2835" s="27" t="str">
        <f aca="false">IF($W2835=0,"No date",IF($W2835&lt;Validation!$B$3,"Before period",IF($W2835&gt;Validation!$C$3,"After period","In period")))</f>
        <v>No date</v>
      </c>
      <c r="AI2835" s="26" t="str">
        <f aca="false">IF($Y2835="","",TRIM(RIGHT(SUBSTITUTE($Y2835," ",REPT(" ",50)),50)))</f>
        <v/>
      </c>
      <c r="AJ2835" s="27" t="str">
        <f aca="false">IF($A2835="","",IF(NOT(ISERROR(MATCH($A2835,Validation!$A$193:$A$217,0))),"Manual mapping",IF(COUNTIF(Validation!$U$19:$U$178,$Z2835)&gt;0,"Direct",IF(COUNTIF(Validation!$S$19:$S$178,$AI2835)=1,"By surname","Unresolved"))))</f>
        <v/>
      </c>
      <c r="AK2835" s="28" t="str">
        <f aca="false">IF($L2835="","",IF(MATCH($L2835,$L$2:$L$3000,0)&lt;&gt;ROW()-1,"",COUNT($AK$1:$AK2834)+1))</f>
        <v/>
      </c>
      <c r="AL2835" s="28" t="str">
        <f aca="false">IF($G2835="","",IF(MATCH($G2835,$G$2:$G$3000,0)&lt;&gt;ROW()-1,"",COUNT($AL$1:$AL2834)+1))</f>
        <v/>
      </c>
      <c r="AM2835" s="28" t="str">
        <f aca="false">IF($H2835="","",IF(MATCH($H2835,$H$2:$H$3000,0)&lt;&gt;ROW()-1,"",COUNT($AM$1:$AM2834)+1))</f>
        <v/>
      </c>
      <c r="AN2835" s="28" t="str">
        <f aca="false">IF($I2835="","",IF(MATCH($I2835,$I$2:$I$3000,0)&lt;&gt;ROW()-1,"",COUNT($AN$1:$AN2834)+1))</f>
        <v/>
      </c>
      <c r="AO2835" s="28" t="str">
        <f aca="false">IF($Q2835="","",IF(MATCH($Q2835,$Q$2:$Q$3000,0)&lt;&gt;ROW()-1,"",COUNT($AO$1:$AO2834)+1))</f>
        <v/>
      </c>
    </row>
    <row r="2836" customFormat="false" ht="12.75" hidden="false" customHeight="true" outlineLevel="0" collapsed="false">
      <c r="W2836" s="24" t="n">
        <f aca="false">IF($F2836="",0,IFERROR(IF(ISNUMBER($F2836),INT($F2836),DATE(VALUE(MID(SUBSTITUTE(LEFT($F2836,FIND(" ",$F2836&amp;" ")-1),"/",REPT(" ",20)),41,20)),VALUE(LEFT(SUBSTITUTE(LEFT($F2836,FIND(" ",$F2836&amp;" ")-1),"/",REPT(" ",20)),20)),VALUE(MID(SUBSTITUTE(LEFT($F2836,FIND(" ",$F2836&amp;" ")-1),"/",REPT(" ",20)),21,20)))),0))</f>
        <v>0</v>
      </c>
      <c r="X2836" s="25" t="str">
        <f aca="false">IF(ISNUMBER($N2836),$N2836*Validation!$B$5,"")</f>
        <v/>
      </c>
      <c r="Y2836" s="26" t="str">
        <f aca="false">IF($A2836="","",SUBSTITUTE(SUBSTITUTE(SUBSTITUTE(SUBSTITUTE(SUBSTITUTE(SUBSTITUTE(SUBSTITUTE(UPPER(TRIM($A2836)),"Á","A"),"É","E"),"Í","I"),"Ó","O"),"Ú","U"),"Ñ","N"),"Ü","U"))</f>
        <v/>
      </c>
      <c r="Z2836" s="26" t="str">
        <f aca="false">IF($Y2836="","",LEFT($Y2836,1)&amp;" "&amp;TRIM(RIGHT(SUBSTITUTE($Y2836," ",REPT(" ",50)),50)))</f>
        <v/>
      </c>
      <c r="AA2836" s="27" t="str">
        <f aca="false">IF($AF2836="","",IF(COUNTIF(Validation!$U$19:$U$178,$AF2836)&gt;0,"OK","NO MATCH"))</f>
        <v/>
      </c>
      <c r="AB2836" s="27" t="str">
        <f aca="false">IF($W2836=0,"",IF(AND($W2836&gt;=Validation!$B$3,$W2836&lt;=Validation!$C$3),"Yes","No"))</f>
        <v/>
      </c>
      <c r="AC2836" s="26" t="str">
        <f aca="false">IF($A2836="","",$AF2836&amp;"|"&amp;TEXT($W2836,"yyyy-mm-dd")&amp;"|"&amp;$J2836&amp;"|"&amp;$N2836)</f>
        <v/>
      </c>
      <c r="AD2836" s="27" t="str">
        <f aca="false">IF($AC2836="","",IF(COUNTIF($AC$2:$AC$3000,$AC2836)&gt;1,"REVIEW","OK"))</f>
        <v/>
      </c>
      <c r="AE2836" s="27" t="str">
        <f aca="false">IF(OR($W2836=0,$O2836=""),"",IF(IFERROR(IF(ISNUMBER($O2836),INT($O2836),DATE(VALUE(MID(SUBSTITUTE(LEFT($O2836,FIND(" ",$O2836&amp;" ")-1),"/",REPT(" ",20)),41,20)),VALUE(LEFT(SUBSTITUTE(LEFT($O2836,FIND(" ",$O2836&amp;" ")-1),"/",REPT(" ",20)),20)),VALUE(MID(SUBSTITUTE(LEFT($O2836,FIND(" ",$O2836&amp;" ")-1),"/",REPT(" ",20)),21,20)))),0)&gt;$W2836,"Late","Same day"))</f>
        <v/>
      </c>
      <c r="AF2836" s="26" t="str">
        <f aca="false">IF($A2836="","",IFERROR(INDEX(Validation!$C$193:$C$217,MATCH($A2836,Validation!$A$193:$A$217,0)),IF(COUNTIF(Validation!$U$19:$U$178,$Z2836)&gt;0,$Z2836,IF(COUNTIF(Validation!$S$19:$S$178,$AI2836)=1,INDEX(Validation!$U$19:$U$178,MATCH($AI2836,Validation!$S$19:$S$178,0)),$Z2836))))</f>
        <v/>
      </c>
      <c r="AG2836" s="27" t="str">
        <f aca="false">IF(COUNTA($A2836:$U2836)=0,"",IF($A2836="","No name",IF($F2836="","No date",IF($W2836=0,"Date ilegible",IF(NOT(ISNUMBER($N2836)),"Hours no numéricas",IF($AA2836="NO MATCH","Person no identificada","OK"))))))</f>
        <v/>
      </c>
      <c r="AH2836" s="27" t="str">
        <f aca="false">IF($W2836=0,"No date",IF($W2836&lt;Validation!$B$3,"Before period",IF($W2836&gt;Validation!$C$3,"After period","In period")))</f>
        <v>No date</v>
      </c>
      <c r="AI2836" s="26" t="str">
        <f aca="false">IF($Y2836="","",TRIM(RIGHT(SUBSTITUTE($Y2836," ",REPT(" ",50)),50)))</f>
        <v/>
      </c>
      <c r="AJ2836" s="27" t="str">
        <f aca="false">IF($A2836="","",IF(NOT(ISERROR(MATCH($A2836,Validation!$A$193:$A$217,0))),"Manual mapping",IF(COUNTIF(Validation!$U$19:$U$178,$Z2836)&gt;0,"Direct",IF(COUNTIF(Validation!$S$19:$S$178,$AI2836)=1,"By surname","Unresolved"))))</f>
        <v/>
      </c>
      <c r="AK2836" s="28" t="str">
        <f aca="false">IF($L2836="","",IF(MATCH($L2836,$L$2:$L$3000,0)&lt;&gt;ROW()-1,"",COUNT($AK$1:$AK2835)+1))</f>
        <v/>
      </c>
      <c r="AL2836" s="28" t="str">
        <f aca="false">IF($G2836="","",IF(MATCH($G2836,$G$2:$G$3000,0)&lt;&gt;ROW()-1,"",COUNT($AL$1:$AL2835)+1))</f>
        <v/>
      </c>
      <c r="AM2836" s="28" t="str">
        <f aca="false">IF($H2836="","",IF(MATCH($H2836,$H$2:$H$3000,0)&lt;&gt;ROW()-1,"",COUNT($AM$1:$AM2835)+1))</f>
        <v/>
      </c>
      <c r="AN2836" s="28" t="str">
        <f aca="false">IF($I2836="","",IF(MATCH($I2836,$I$2:$I$3000,0)&lt;&gt;ROW()-1,"",COUNT($AN$1:$AN2835)+1))</f>
        <v/>
      </c>
      <c r="AO2836" s="28" t="str">
        <f aca="false">IF($Q2836="","",IF(MATCH($Q2836,$Q$2:$Q$3000,0)&lt;&gt;ROW()-1,"",COUNT($AO$1:$AO2835)+1))</f>
        <v/>
      </c>
    </row>
    <row r="2837" customFormat="false" ht="12.75" hidden="false" customHeight="true" outlineLevel="0" collapsed="false">
      <c r="W2837" s="24" t="n">
        <f aca="false">IF($F2837="",0,IFERROR(IF(ISNUMBER($F2837),INT($F2837),DATE(VALUE(MID(SUBSTITUTE(LEFT($F2837,FIND(" ",$F2837&amp;" ")-1),"/",REPT(" ",20)),41,20)),VALUE(LEFT(SUBSTITUTE(LEFT($F2837,FIND(" ",$F2837&amp;" ")-1),"/",REPT(" ",20)),20)),VALUE(MID(SUBSTITUTE(LEFT($F2837,FIND(" ",$F2837&amp;" ")-1),"/",REPT(" ",20)),21,20)))),0))</f>
        <v>0</v>
      </c>
      <c r="X2837" s="25" t="str">
        <f aca="false">IF(ISNUMBER($N2837),$N2837*Validation!$B$5,"")</f>
        <v/>
      </c>
      <c r="Y2837" s="26" t="str">
        <f aca="false">IF($A2837="","",SUBSTITUTE(SUBSTITUTE(SUBSTITUTE(SUBSTITUTE(SUBSTITUTE(SUBSTITUTE(SUBSTITUTE(UPPER(TRIM($A2837)),"Á","A"),"É","E"),"Í","I"),"Ó","O"),"Ú","U"),"Ñ","N"),"Ü","U"))</f>
        <v/>
      </c>
      <c r="Z2837" s="26" t="str">
        <f aca="false">IF($Y2837="","",LEFT($Y2837,1)&amp;" "&amp;TRIM(RIGHT(SUBSTITUTE($Y2837," ",REPT(" ",50)),50)))</f>
        <v/>
      </c>
      <c r="AA2837" s="27" t="str">
        <f aca="false">IF($AF2837="","",IF(COUNTIF(Validation!$U$19:$U$178,$AF2837)&gt;0,"OK","NO MATCH"))</f>
        <v/>
      </c>
      <c r="AB2837" s="27" t="str">
        <f aca="false">IF($W2837=0,"",IF(AND($W2837&gt;=Validation!$B$3,$W2837&lt;=Validation!$C$3),"Yes","No"))</f>
        <v/>
      </c>
      <c r="AC2837" s="26" t="str">
        <f aca="false">IF($A2837="","",$AF2837&amp;"|"&amp;TEXT($W2837,"yyyy-mm-dd")&amp;"|"&amp;$J2837&amp;"|"&amp;$N2837)</f>
        <v/>
      </c>
      <c r="AD2837" s="27" t="str">
        <f aca="false">IF($AC2837="","",IF(COUNTIF($AC$2:$AC$3000,$AC2837)&gt;1,"REVIEW","OK"))</f>
        <v/>
      </c>
      <c r="AE2837" s="27" t="str">
        <f aca="false">IF(OR($W2837=0,$O2837=""),"",IF(IFERROR(IF(ISNUMBER($O2837),INT($O2837),DATE(VALUE(MID(SUBSTITUTE(LEFT($O2837,FIND(" ",$O2837&amp;" ")-1),"/",REPT(" ",20)),41,20)),VALUE(LEFT(SUBSTITUTE(LEFT($O2837,FIND(" ",$O2837&amp;" ")-1),"/",REPT(" ",20)),20)),VALUE(MID(SUBSTITUTE(LEFT($O2837,FIND(" ",$O2837&amp;" ")-1),"/",REPT(" ",20)),21,20)))),0)&gt;$W2837,"Late","Same day"))</f>
        <v/>
      </c>
      <c r="AF2837" s="26" t="str">
        <f aca="false">IF($A2837="","",IFERROR(INDEX(Validation!$C$193:$C$217,MATCH($A2837,Validation!$A$193:$A$217,0)),IF(COUNTIF(Validation!$U$19:$U$178,$Z2837)&gt;0,$Z2837,IF(COUNTIF(Validation!$S$19:$S$178,$AI2837)=1,INDEX(Validation!$U$19:$U$178,MATCH($AI2837,Validation!$S$19:$S$178,0)),$Z2837))))</f>
        <v/>
      </c>
      <c r="AG2837" s="27" t="str">
        <f aca="false">IF(COUNTA($A2837:$U2837)=0,"",IF($A2837="","No name",IF($F2837="","No date",IF($W2837=0,"Date ilegible",IF(NOT(ISNUMBER($N2837)),"Hours no numéricas",IF($AA2837="NO MATCH","Person no identificada","OK"))))))</f>
        <v/>
      </c>
      <c r="AH2837" s="27" t="str">
        <f aca="false">IF($W2837=0,"No date",IF($W2837&lt;Validation!$B$3,"Before period",IF($W2837&gt;Validation!$C$3,"After period","In period")))</f>
        <v>No date</v>
      </c>
      <c r="AI2837" s="26" t="str">
        <f aca="false">IF($Y2837="","",TRIM(RIGHT(SUBSTITUTE($Y2837," ",REPT(" ",50)),50)))</f>
        <v/>
      </c>
      <c r="AJ2837" s="27" t="str">
        <f aca="false">IF($A2837="","",IF(NOT(ISERROR(MATCH($A2837,Validation!$A$193:$A$217,0))),"Manual mapping",IF(COUNTIF(Validation!$U$19:$U$178,$Z2837)&gt;0,"Direct",IF(COUNTIF(Validation!$S$19:$S$178,$AI2837)=1,"By surname","Unresolved"))))</f>
        <v/>
      </c>
      <c r="AK2837" s="28" t="str">
        <f aca="false">IF($L2837="","",IF(MATCH($L2837,$L$2:$L$3000,0)&lt;&gt;ROW()-1,"",COUNT($AK$1:$AK2836)+1))</f>
        <v/>
      </c>
      <c r="AL2837" s="28" t="str">
        <f aca="false">IF($G2837="","",IF(MATCH($G2837,$G$2:$G$3000,0)&lt;&gt;ROW()-1,"",COUNT($AL$1:$AL2836)+1))</f>
        <v/>
      </c>
      <c r="AM2837" s="28" t="str">
        <f aca="false">IF($H2837="","",IF(MATCH($H2837,$H$2:$H$3000,0)&lt;&gt;ROW()-1,"",COUNT($AM$1:$AM2836)+1))</f>
        <v/>
      </c>
      <c r="AN2837" s="28" t="str">
        <f aca="false">IF($I2837="","",IF(MATCH($I2837,$I$2:$I$3000,0)&lt;&gt;ROW()-1,"",COUNT($AN$1:$AN2836)+1))</f>
        <v/>
      </c>
      <c r="AO2837" s="28" t="str">
        <f aca="false">IF($Q2837="","",IF(MATCH($Q2837,$Q$2:$Q$3000,0)&lt;&gt;ROW()-1,"",COUNT($AO$1:$AO2836)+1))</f>
        <v/>
      </c>
    </row>
    <row r="2838" customFormat="false" ht="12.75" hidden="false" customHeight="true" outlineLevel="0" collapsed="false">
      <c r="W2838" s="24" t="n">
        <f aca="false">IF($F2838="",0,IFERROR(IF(ISNUMBER($F2838),INT($F2838),DATE(VALUE(MID(SUBSTITUTE(LEFT($F2838,FIND(" ",$F2838&amp;" ")-1),"/",REPT(" ",20)),41,20)),VALUE(LEFT(SUBSTITUTE(LEFT($F2838,FIND(" ",$F2838&amp;" ")-1),"/",REPT(" ",20)),20)),VALUE(MID(SUBSTITUTE(LEFT($F2838,FIND(" ",$F2838&amp;" ")-1),"/",REPT(" ",20)),21,20)))),0))</f>
        <v>0</v>
      </c>
      <c r="X2838" s="25" t="str">
        <f aca="false">IF(ISNUMBER($N2838),$N2838*Validation!$B$5,"")</f>
        <v/>
      </c>
      <c r="Y2838" s="26" t="str">
        <f aca="false">IF($A2838="","",SUBSTITUTE(SUBSTITUTE(SUBSTITUTE(SUBSTITUTE(SUBSTITUTE(SUBSTITUTE(SUBSTITUTE(UPPER(TRIM($A2838)),"Á","A"),"É","E"),"Í","I"),"Ó","O"),"Ú","U"),"Ñ","N"),"Ü","U"))</f>
        <v/>
      </c>
      <c r="Z2838" s="26" t="str">
        <f aca="false">IF($Y2838="","",LEFT($Y2838,1)&amp;" "&amp;TRIM(RIGHT(SUBSTITUTE($Y2838," ",REPT(" ",50)),50)))</f>
        <v/>
      </c>
      <c r="AA2838" s="27" t="str">
        <f aca="false">IF($AF2838="","",IF(COUNTIF(Validation!$U$19:$U$178,$AF2838)&gt;0,"OK","NO MATCH"))</f>
        <v/>
      </c>
      <c r="AB2838" s="27" t="str">
        <f aca="false">IF($W2838=0,"",IF(AND($W2838&gt;=Validation!$B$3,$W2838&lt;=Validation!$C$3),"Yes","No"))</f>
        <v/>
      </c>
      <c r="AC2838" s="26" t="str">
        <f aca="false">IF($A2838="","",$AF2838&amp;"|"&amp;TEXT($W2838,"yyyy-mm-dd")&amp;"|"&amp;$J2838&amp;"|"&amp;$N2838)</f>
        <v/>
      </c>
      <c r="AD2838" s="27" t="str">
        <f aca="false">IF($AC2838="","",IF(COUNTIF($AC$2:$AC$3000,$AC2838)&gt;1,"REVIEW","OK"))</f>
        <v/>
      </c>
      <c r="AE2838" s="27" t="str">
        <f aca="false">IF(OR($W2838=0,$O2838=""),"",IF(IFERROR(IF(ISNUMBER($O2838),INT($O2838),DATE(VALUE(MID(SUBSTITUTE(LEFT($O2838,FIND(" ",$O2838&amp;" ")-1),"/",REPT(" ",20)),41,20)),VALUE(LEFT(SUBSTITUTE(LEFT($O2838,FIND(" ",$O2838&amp;" ")-1),"/",REPT(" ",20)),20)),VALUE(MID(SUBSTITUTE(LEFT($O2838,FIND(" ",$O2838&amp;" ")-1),"/",REPT(" ",20)),21,20)))),0)&gt;$W2838,"Late","Same day"))</f>
        <v/>
      </c>
      <c r="AF2838" s="26" t="str">
        <f aca="false">IF($A2838="","",IFERROR(INDEX(Validation!$C$193:$C$217,MATCH($A2838,Validation!$A$193:$A$217,0)),IF(COUNTIF(Validation!$U$19:$U$178,$Z2838)&gt;0,$Z2838,IF(COUNTIF(Validation!$S$19:$S$178,$AI2838)=1,INDEX(Validation!$U$19:$U$178,MATCH($AI2838,Validation!$S$19:$S$178,0)),$Z2838))))</f>
        <v/>
      </c>
      <c r="AG2838" s="27" t="str">
        <f aca="false">IF(COUNTA($A2838:$U2838)=0,"",IF($A2838="","No name",IF($F2838="","No date",IF($W2838=0,"Date ilegible",IF(NOT(ISNUMBER($N2838)),"Hours no numéricas",IF($AA2838="NO MATCH","Person no identificada","OK"))))))</f>
        <v/>
      </c>
      <c r="AH2838" s="27" t="str">
        <f aca="false">IF($W2838=0,"No date",IF($W2838&lt;Validation!$B$3,"Before period",IF($W2838&gt;Validation!$C$3,"After period","In period")))</f>
        <v>No date</v>
      </c>
      <c r="AI2838" s="26" t="str">
        <f aca="false">IF($Y2838="","",TRIM(RIGHT(SUBSTITUTE($Y2838," ",REPT(" ",50)),50)))</f>
        <v/>
      </c>
      <c r="AJ2838" s="27" t="str">
        <f aca="false">IF($A2838="","",IF(NOT(ISERROR(MATCH($A2838,Validation!$A$193:$A$217,0))),"Manual mapping",IF(COUNTIF(Validation!$U$19:$U$178,$Z2838)&gt;0,"Direct",IF(COUNTIF(Validation!$S$19:$S$178,$AI2838)=1,"By surname","Unresolved"))))</f>
        <v/>
      </c>
      <c r="AK2838" s="28" t="str">
        <f aca="false">IF($L2838="","",IF(MATCH($L2838,$L$2:$L$3000,0)&lt;&gt;ROW()-1,"",COUNT($AK$1:$AK2837)+1))</f>
        <v/>
      </c>
      <c r="AL2838" s="28" t="str">
        <f aca="false">IF($G2838="","",IF(MATCH($G2838,$G$2:$G$3000,0)&lt;&gt;ROW()-1,"",COUNT($AL$1:$AL2837)+1))</f>
        <v/>
      </c>
      <c r="AM2838" s="28" t="str">
        <f aca="false">IF($H2838="","",IF(MATCH($H2838,$H$2:$H$3000,0)&lt;&gt;ROW()-1,"",COUNT($AM$1:$AM2837)+1))</f>
        <v/>
      </c>
      <c r="AN2838" s="28" t="str">
        <f aca="false">IF($I2838="","",IF(MATCH($I2838,$I$2:$I$3000,0)&lt;&gt;ROW()-1,"",COUNT($AN$1:$AN2837)+1))</f>
        <v/>
      </c>
      <c r="AO2838" s="28" t="str">
        <f aca="false">IF($Q2838="","",IF(MATCH($Q2838,$Q$2:$Q$3000,0)&lt;&gt;ROW()-1,"",COUNT($AO$1:$AO2837)+1))</f>
        <v/>
      </c>
    </row>
    <row r="2839" customFormat="false" ht="12.75" hidden="false" customHeight="true" outlineLevel="0" collapsed="false">
      <c r="W2839" s="24" t="n">
        <f aca="false">IF($F2839="",0,IFERROR(IF(ISNUMBER($F2839),INT($F2839),DATE(VALUE(MID(SUBSTITUTE(LEFT($F2839,FIND(" ",$F2839&amp;" ")-1),"/",REPT(" ",20)),41,20)),VALUE(LEFT(SUBSTITUTE(LEFT($F2839,FIND(" ",$F2839&amp;" ")-1),"/",REPT(" ",20)),20)),VALUE(MID(SUBSTITUTE(LEFT($F2839,FIND(" ",$F2839&amp;" ")-1),"/",REPT(" ",20)),21,20)))),0))</f>
        <v>0</v>
      </c>
      <c r="X2839" s="25" t="str">
        <f aca="false">IF(ISNUMBER($N2839),$N2839*Validation!$B$5,"")</f>
        <v/>
      </c>
      <c r="Y2839" s="26" t="str">
        <f aca="false">IF($A2839="","",SUBSTITUTE(SUBSTITUTE(SUBSTITUTE(SUBSTITUTE(SUBSTITUTE(SUBSTITUTE(SUBSTITUTE(UPPER(TRIM($A2839)),"Á","A"),"É","E"),"Í","I"),"Ó","O"),"Ú","U"),"Ñ","N"),"Ü","U"))</f>
        <v/>
      </c>
      <c r="Z2839" s="26" t="str">
        <f aca="false">IF($Y2839="","",LEFT($Y2839,1)&amp;" "&amp;TRIM(RIGHT(SUBSTITUTE($Y2839," ",REPT(" ",50)),50)))</f>
        <v/>
      </c>
      <c r="AA2839" s="27" t="str">
        <f aca="false">IF($AF2839="","",IF(COUNTIF(Validation!$U$19:$U$178,$AF2839)&gt;0,"OK","NO MATCH"))</f>
        <v/>
      </c>
      <c r="AB2839" s="27" t="str">
        <f aca="false">IF($W2839=0,"",IF(AND($W2839&gt;=Validation!$B$3,$W2839&lt;=Validation!$C$3),"Yes","No"))</f>
        <v/>
      </c>
      <c r="AC2839" s="26" t="str">
        <f aca="false">IF($A2839="","",$AF2839&amp;"|"&amp;TEXT($W2839,"yyyy-mm-dd")&amp;"|"&amp;$J2839&amp;"|"&amp;$N2839)</f>
        <v/>
      </c>
      <c r="AD2839" s="27" t="str">
        <f aca="false">IF($AC2839="","",IF(COUNTIF($AC$2:$AC$3000,$AC2839)&gt;1,"REVIEW","OK"))</f>
        <v/>
      </c>
      <c r="AE2839" s="27" t="str">
        <f aca="false">IF(OR($W2839=0,$O2839=""),"",IF(IFERROR(IF(ISNUMBER($O2839),INT($O2839),DATE(VALUE(MID(SUBSTITUTE(LEFT($O2839,FIND(" ",$O2839&amp;" ")-1),"/",REPT(" ",20)),41,20)),VALUE(LEFT(SUBSTITUTE(LEFT($O2839,FIND(" ",$O2839&amp;" ")-1),"/",REPT(" ",20)),20)),VALUE(MID(SUBSTITUTE(LEFT($O2839,FIND(" ",$O2839&amp;" ")-1),"/",REPT(" ",20)),21,20)))),0)&gt;$W2839,"Late","Same day"))</f>
        <v/>
      </c>
      <c r="AF2839" s="26" t="str">
        <f aca="false">IF($A2839="","",IFERROR(INDEX(Validation!$C$193:$C$217,MATCH($A2839,Validation!$A$193:$A$217,0)),IF(COUNTIF(Validation!$U$19:$U$178,$Z2839)&gt;0,$Z2839,IF(COUNTIF(Validation!$S$19:$S$178,$AI2839)=1,INDEX(Validation!$U$19:$U$178,MATCH($AI2839,Validation!$S$19:$S$178,0)),$Z2839))))</f>
        <v/>
      </c>
      <c r="AG2839" s="27" t="str">
        <f aca="false">IF(COUNTA($A2839:$U2839)=0,"",IF($A2839="","No name",IF($F2839="","No date",IF($W2839=0,"Date ilegible",IF(NOT(ISNUMBER($N2839)),"Hours no numéricas",IF($AA2839="NO MATCH","Person no identificada","OK"))))))</f>
        <v/>
      </c>
      <c r="AH2839" s="27" t="str">
        <f aca="false">IF($W2839=0,"No date",IF($W2839&lt;Validation!$B$3,"Before period",IF($W2839&gt;Validation!$C$3,"After period","In period")))</f>
        <v>No date</v>
      </c>
      <c r="AI2839" s="26" t="str">
        <f aca="false">IF($Y2839="","",TRIM(RIGHT(SUBSTITUTE($Y2839," ",REPT(" ",50)),50)))</f>
        <v/>
      </c>
      <c r="AJ2839" s="27" t="str">
        <f aca="false">IF($A2839="","",IF(NOT(ISERROR(MATCH($A2839,Validation!$A$193:$A$217,0))),"Manual mapping",IF(COUNTIF(Validation!$U$19:$U$178,$Z2839)&gt;0,"Direct",IF(COUNTIF(Validation!$S$19:$S$178,$AI2839)=1,"By surname","Unresolved"))))</f>
        <v/>
      </c>
      <c r="AK2839" s="28" t="str">
        <f aca="false">IF($L2839="","",IF(MATCH($L2839,$L$2:$L$3000,0)&lt;&gt;ROW()-1,"",COUNT($AK$1:$AK2838)+1))</f>
        <v/>
      </c>
      <c r="AL2839" s="28" t="str">
        <f aca="false">IF($G2839="","",IF(MATCH($G2839,$G$2:$G$3000,0)&lt;&gt;ROW()-1,"",COUNT($AL$1:$AL2838)+1))</f>
        <v/>
      </c>
      <c r="AM2839" s="28" t="str">
        <f aca="false">IF($H2839="","",IF(MATCH($H2839,$H$2:$H$3000,0)&lt;&gt;ROW()-1,"",COUNT($AM$1:$AM2838)+1))</f>
        <v/>
      </c>
      <c r="AN2839" s="28" t="str">
        <f aca="false">IF($I2839="","",IF(MATCH($I2839,$I$2:$I$3000,0)&lt;&gt;ROW()-1,"",COUNT($AN$1:$AN2838)+1))</f>
        <v/>
      </c>
      <c r="AO2839" s="28" t="str">
        <f aca="false">IF($Q2839="","",IF(MATCH($Q2839,$Q$2:$Q$3000,0)&lt;&gt;ROW()-1,"",COUNT($AO$1:$AO2838)+1))</f>
        <v/>
      </c>
    </row>
    <row r="2840" customFormat="false" ht="12.75" hidden="false" customHeight="true" outlineLevel="0" collapsed="false">
      <c r="W2840" s="24" t="n">
        <f aca="false">IF($F2840="",0,IFERROR(IF(ISNUMBER($F2840),INT($F2840),DATE(VALUE(MID(SUBSTITUTE(LEFT($F2840,FIND(" ",$F2840&amp;" ")-1),"/",REPT(" ",20)),41,20)),VALUE(LEFT(SUBSTITUTE(LEFT($F2840,FIND(" ",$F2840&amp;" ")-1),"/",REPT(" ",20)),20)),VALUE(MID(SUBSTITUTE(LEFT($F2840,FIND(" ",$F2840&amp;" ")-1),"/",REPT(" ",20)),21,20)))),0))</f>
        <v>0</v>
      </c>
      <c r="X2840" s="25" t="str">
        <f aca="false">IF(ISNUMBER($N2840),$N2840*Validation!$B$5,"")</f>
        <v/>
      </c>
      <c r="Y2840" s="26" t="str">
        <f aca="false">IF($A2840="","",SUBSTITUTE(SUBSTITUTE(SUBSTITUTE(SUBSTITUTE(SUBSTITUTE(SUBSTITUTE(SUBSTITUTE(UPPER(TRIM($A2840)),"Á","A"),"É","E"),"Í","I"),"Ó","O"),"Ú","U"),"Ñ","N"),"Ü","U"))</f>
        <v/>
      </c>
      <c r="Z2840" s="26" t="str">
        <f aca="false">IF($Y2840="","",LEFT($Y2840,1)&amp;" "&amp;TRIM(RIGHT(SUBSTITUTE($Y2840," ",REPT(" ",50)),50)))</f>
        <v/>
      </c>
      <c r="AA2840" s="27" t="str">
        <f aca="false">IF($AF2840="","",IF(COUNTIF(Validation!$U$19:$U$178,$AF2840)&gt;0,"OK","NO MATCH"))</f>
        <v/>
      </c>
      <c r="AB2840" s="27" t="str">
        <f aca="false">IF($W2840=0,"",IF(AND($W2840&gt;=Validation!$B$3,$W2840&lt;=Validation!$C$3),"Yes","No"))</f>
        <v/>
      </c>
      <c r="AC2840" s="26" t="str">
        <f aca="false">IF($A2840="","",$AF2840&amp;"|"&amp;TEXT($W2840,"yyyy-mm-dd")&amp;"|"&amp;$J2840&amp;"|"&amp;$N2840)</f>
        <v/>
      </c>
      <c r="AD2840" s="27" t="str">
        <f aca="false">IF($AC2840="","",IF(COUNTIF($AC$2:$AC$3000,$AC2840)&gt;1,"REVIEW","OK"))</f>
        <v/>
      </c>
      <c r="AE2840" s="27" t="str">
        <f aca="false">IF(OR($W2840=0,$O2840=""),"",IF(IFERROR(IF(ISNUMBER($O2840),INT($O2840),DATE(VALUE(MID(SUBSTITUTE(LEFT($O2840,FIND(" ",$O2840&amp;" ")-1),"/",REPT(" ",20)),41,20)),VALUE(LEFT(SUBSTITUTE(LEFT($O2840,FIND(" ",$O2840&amp;" ")-1),"/",REPT(" ",20)),20)),VALUE(MID(SUBSTITUTE(LEFT($O2840,FIND(" ",$O2840&amp;" ")-1),"/",REPT(" ",20)),21,20)))),0)&gt;$W2840,"Late","Same day"))</f>
        <v/>
      </c>
      <c r="AF2840" s="26" t="str">
        <f aca="false">IF($A2840="","",IFERROR(INDEX(Validation!$C$193:$C$217,MATCH($A2840,Validation!$A$193:$A$217,0)),IF(COUNTIF(Validation!$U$19:$U$178,$Z2840)&gt;0,$Z2840,IF(COUNTIF(Validation!$S$19:$S$178,$AI2840)=1,INDEX(Validation!$U$19:$U$178,MATCH($AI2840,Validation!$S$19:$S$178,0)),$Z2840))))</f>
        <v/>
      </c>
      <c r="AG2840" s="27" t="str">
        <f aca="false">IF(COUNTA($A2840:$U2840)=0,"",IF($A2840="","No name",IF($F2840="","No date",IF($W2840=0,"Date ilegible",IF(NOT(ISNUMBER($N2840)),"Hours no numéricas",IF($AA2840="NO MATCH","Person no identificada","OK"))))))</f>
        <v/>
      </c>
      <c r="AH2840" s="27" t="str">
        <f aca="false">IF($W2840=0,"No date",IF($W2840&lt;Validation!$B$3,"Before period",IF($W2840&gt;Validation!$C$3,"After period","In period")))</f>
        <v>No date</v>
      </c>
      <c r="AI2840" s="26" t="str">
        <f aca="false">IF($Y2840="","",TRIM(RIGHT(SUBSTITUTE($Y2840," ",REPT(" ",50)),50)))</f>
        <v/>
      </c>
      <c r="AJ2840" s="27" t="str">
        <f aca="false">IF($A2840="","",IF(NOT(ISERROR(MATCH($A2840,Validation!$A$193:$A$217,0))),"Manual mapping",IF(COUNTIF(Validation!$U$19:$U$178,$Z2840)&gt;0,"Direct",IF(COUNTIF(Validation!$S$19:$S$178,$AI2840)=1,"By surname","Unresolved"))))</f>
        <v/>
      </c>
      <c r="AK2840" s="28" t="str">
        <f aca="false">IF($L2840="","",IF(MATCH($L2840,$L$2:$L$3000,0)&lt;&gt;ROW()-1,"",COUNT($AK$1:$AK2839)+1))</f>
        <v/>
      </c>
      <c r="AL2840" s="28" t="str">
        <f aca="false">IF($G2840="","",IF(MATCH($G2840,$G$2:$G$3000,0)&lt;&gt;ROW()-1,"",COUNT($AL$1:$AL2839)+1))</f>
        <v/>
      </c>
      <c r="AM2840" s="28" t="str">
        <f aca="false">IF($H2840="","",IF(MATCH($H2840,$H$2:$H$3000,0)&lt;&gt;ROW()-1,"",COUNT($AM$1:$AM2839)+1))</f>
        <v/>
      </c>
      <c r="AN2840" s="28" t="str">
        <f aca="false">IF($I2840="","",IF(MATCH($I2840,$I$2:$I$3000,0)&lt;&gt;ROW()-1,"",COUNT($AN$1:$AN2839)+1))</f>
        <v/>
      </c>
      <c r="AO2840" s="28" t="str">
        <f aca="false">IF($Q2840="","",IF(MATCH($Q2840,$Q$2:$Q$3000,0)&lt;&gt;ROW()-1,"",COUNT($AO$1:$AO2839)+1))</f>
        <v/>
      </c>
    </row>
    <row r="2841" customFormat="false" ht="12.75" hidden="false" customHeight="true" outlineLevel="0" collapsed="false">
      <c r="W2841" s="24" t="n">
        <f aca="false">IF($F2841="",0,IFERROR(IF(ISNUMBER($F2841),INT($F2841),DATE(VALUE(MID(SUBSTITUTE(LEFT($F2841,FIND(" ",$F2841&amp;" ")-1),"/",REPT(" ",20)),41,20)),VALUE(LEFT(SUBSTITUTE(LEFT($F2841,FIND(" ",$F2841&amp;" ")-1),"/",REPT(" ",20)),20)),VALUE(MID(SUBSTITUTE(LEFT($F2841,FIND(" ",$F2841&amp;" ")-1),"/",REPT(" ",20)),21,20)))),0))</f>
        <v>0</v>
      </c>
      <c r="X2841" s="25" t="str">
        <f aca="false">IF(ISNUMBER($N2841),$N2841*Validation!$B$5,"")</f>
        <v/>
      </c>
      <c r="Y2841" s="26" t="str">
        <f aca="false">IF($A2841="","",SUBSTITUTE(SUBSTITUTE(SUBSTITUTE(SUBSTITUTE(SUBSTITUTE(SUBSTITUTE(SUBSTITUTE(UPPER(TRIM($A2841)),"Á","A"),"É","E"),"Í","I"),"Ó","O"),"Ú","U"),"Ñ","N"),"Ü","U"))</f>
        <v/>
      </c>
      <c r="Z2841" s="26" t="str">
        <f aca="false">IF($Y2841="","",LEFT($Y2841,1)&amp;" "&amp;TRIM(RIGHT(SUBSTITUTE($Y2841," ",REPT(" ",50)),50)))</f>
        <v/>
      </c>
      <c r="AA2841" s="27" t="str">
        <f aca="false">IF($AF2841="","",IF(COUNTIF(Validation!$U$19:$U$178,$AF2841)&gt;0,"OK","NO MATCH"))</f>
        <v/>
      </c>
      <c r="AB2841" s="27" t="str">
        <f aca="false">IF($W2841=0,"",IF(AND($W2841&gt;=Validation!$B$3,$W2841&lt;=Validation!$C$3),"Yes","No"))</f>
        <v/>
      </c>
      <c r="AC2841" s="26" t="str">
        <f aca="false">IF($A2841="","",$AF2841&amp;"|"&amp;TEXT($W2841,"yyyy-mm-dd")&amp;"|"&amp;$J2841&amp;"|"&amp;$N2841)</f>
        <v/>
      </c>
      <c r="AD2841" s="27" t="str">
        <f aca="false">IF($AC2841="","",IF(COUNTIF($AC$2:$AC$3000,$AC2841)&gt;1,"REVIEW","OK"))</f>
        <v/>
      </c>
      <c r="AE2841" s="27" t="str">
        <f aca="false">IF(OR($W2841=0,$O2841=""),"",IF(IFERROR(IF(ISNUMBER($O2841),INT($O2841),DATE(VALUE(MID(SUBSTITUTE(LEFT($O2841,FIND(" ",$O2841&amp;" ")-1),"/",REPT(" ",20)),41,20)),VALUE(LEFT(SUBSTITUTE(LEFT($O2841,FIND(" ",$O2841&amp;" ")-1),"/",REPT(" ",20)),20)),VALUE(MID(SUBSTITUTE(LEFT($O2841,FIND(" ",$O2841&amp;" ")-1),"/",REPT(" ",20)),21,20)))),0)&gt;$W2841,"Late","Same day"))</f>
        <v/>
      </c>
      <c r="AF2841" s="26" t="str">
        <f aca="false">IF($A2841="","",IFERROR(INDEX(Validation!$C$193:$C$217,MATCH($A2841,Validation!$A$193:$A$217,0)),IF(COUNTIF(Validation!$U$19:$U$178,$Z2841)&gt;0,$Z2841,IF(COUNTIF(Validation!$S$19:$S$178,$AI2841)=1,INDEX(Validation!$U$19:$U$178,MATCH($AI2841,Validation!$S$19:$S$178,0)),$Z2841))))</f>
        <v/>
      </c>
      <c r="AG2841" s="27" t="str">
        <f aca="false">IF(COUNTA($A2841:$U2841)=0,"",IF($A2841="","No name",IF($F2841="","No date",IF($W2841=0,"Date ilegible",IF(NOT(ISNUMBER($N2841)),"Hours no numéricas",IF($AA2841="NO MATCH","Person no identificada","OK"))))))</f>
        <v/>
      </c>
      <c r="AH2841" s="27" t="str">
        <f aca="false">IF($W2841=0,"No date",IF($W2841&lt;Validation!$B$3,"Before period",IF($W2841&gt;Validation!$C$3,"After period","In period")))</f>
        <v>No date</v>
      </c>
      <c r="AI2841" s="26" t="str">
        <f aca="false">IF($Y2841="","",TRIM(RIGHT(SUBSTITUTE($Y2841," ",REPT(" ",50)),50)))</f>
        <v/>
      </c>
      <c r="AJ2841" s="27" t="str">
        <f aca="false">IF($A2841="","",IF(NOT(ISERROR(MATCH($A2841,Validation!$A$193:$A$217,0))),"Manual mapping",IF(COUNTIF(Validation!$U$19:$U$178,$Z2841)&gt;0,"Direct",IF(COUNTIF(Validation!$S$19:$S$178,$AI2841)=1,"By surname","Unresolved"))))</f>
        <v/>
      </c>
      <c r="AK2841" s="28" t="str">
        <f aca="false">IF($L2841="","",IF(MATCH($L2841,$L$2:$L$3000,0)&lt;&gt;ROW()-1,"",COUNT($AK$1:$AK2840)+1))</f>
        <v/>
      </c>
      <c r="AL2841" s="28" t="str">
        <f aca="false">IF($G2841="","",IF(MATCH($G2841,$G$2:$G$3000,0)&lt;&gt;ROW()-1,"",COUNT($AL$1:$AL2840)+1))</f>
        <v/>
      </c>
      <c r="AM2841" s="28" t="str">
        <f aca="false">IF($H2841="","",IF(MATCH($H2841,$H$2:$H$3000,0)&lt;&gt;ROW()-1,"",COUNT($AM$1:$AM2840)+1))</f>
        <v/>
      </c>
      <c r="AN2841" s="28" t="str">
        <f aca="false">IF($I2841="","",IF(MATCH($I2841,$I$2:$I$3000,0)&lt;&gt;ROW()-1,"",COUNT($AN$1:$AN2840)+1))</f>
        <v/>
      </c>
      <c r="AO2841" s="28" t="str">
        <f aca="false">IF($Q2841="","",IF(MATCH($Q2841,$Q$2:$Q$3000,0)&lt;&gt;ROW()-1,"",COUNT($AO$1:$AO2840)+1))</f>
        <v/>
      </c>
    </row>
    <row r="2842" customFormat="false" ht="12.75" hidden="false" customHeight="true" outlineLevel="0" collapsed="false">
      <c r="W2842" s="24" t="n">
        <f aca="false">IF($F2842="",0,IFERROR(IF(ISNUMBER($F2842),INT($F2842),DATE(VALUE(MID(SUBSTITUTE(LEFT($F2842,FIND(" ",$F2842&amp;" ")-1),"/",REPT(" ",20)),41,20)),VALUE(LEFT(SUBSTITUTE(LEFT($F2842,FIND(" ",$F2842&amp;" ")-1),"/",REPT(" ",20)),20)),VALUE(MID(SUBSTITUTE(LEFT($F2842,FIND(" ",$F2842&amp;" ")-1),"/",REPT(" ",20)),21,20)))),0))</f>
        <v>0</v>
      </c>
      <c r="X2842" s="25" t="str">
        <f aca="false">IF(ISNUMBER($N2842),$N2842*Validation!$B$5,"")</f>
        <v/>
      </c>
      <c r="Y2842" s="26" t="str">
        <f aca="false">IF($A2842="","",SUBSTITUTE(SUBSTITUTE(SUBSTITUTE(SUBSTITUTE(SUBSTITUTE(SUBSTITUTE(SUBSTITUTE(UPPER(TRIM($A2842)),"Á","A"),"É","E"),"Í","I"),"Ó","O"),"Ú","U"),"Ñ","N"),"Ü","U"))</f>
        <v/>
      </c>
      <c r="Z2842" s="26" t="str">
        <f aca="false">IF($Y2842="","",LEFT($Y2842,1)&amp;" "&amp;TRIM(RIGHT(SUBSTITUTE($Y2842," ",REPT(" ",50)),50)))</f>
        <v/>
      </c>
      <c r="AA2842" s="27" t="str">
        <f aca="false">IF($AF2842="","",IF(COUNTIF(Validation!$U$19:$U$178,$AF2842)&gt;0,"OK","NO MATCH"))</f>
        <v/>
      </c>
      <c r="AB2842" s="27" t="str">
        <f aca="false">IF($W2842=0,"",IF(AND($W2842&gt;=Validation!$B$3,$W2842&lt;=Validation!$C$3),"Yes","No"))</f>
        <v/>
      </c>
      <c r="AC2842" s="26" t="str">
        <f aca="false">IF($A2842="","",$AF2842&amp;"|"&amp;TEXT($W2842,"yyyy-mm-dd")&amp;"|"&amp;$J2842&amp;"|"&amp;$N2842)</f>
        <v/>
      </c>
      <c r="AD2842" s="27" t="str">
        <f aca="false">IF($AC2842="","",IF(COUNTIF($AC$2:$AC$3000,$AC2842)&gt;1,"REVIEW","OK"))</f>
        <v/>
      </c>
      <c r="AE2842" s="27" t="str">
        <f aca="false">IF(OR($W2842=0,$O2842=""),"",IF(IFERROR(IF(ISNUMBER($O2842),INT($O2842),DATE(VALUE(MID(SUBSTITUTE(LEFT($O2842,FIND(" ",$O2842&amp;" ")-1),"/",REPT(" ",20)),41,20)),VALUE(LEFT(SUBSTITUTE(LEFT($O2842,FIND(" ",$O2842&amp;" ")-1),"/",REPT(" ",20)),20)),VALUE(MID(SUBSTITUTE(LEFT($O2842,FIND(" ",$O2842&amp;" ")-1),"/",REPT(" ",20)),21,20)))),0)&gt;$W2842,"Late","Same day"))</f>
        <v/>
      </c>
      <c r="AF2842" s="26" t="str">
        <f aca="false">IF($A2842="","",IFERROR(INDEX(Validation!$C$193:$C$217,MATCH($A2842,Validation!$A$193:$A$217,0)),IF(COUNTIF(Validation!$U$19:$U$178,$Z2842)&gt;0,$Z2842,IF(COUNTIF(Validation!$S$19:$S$178,$AI2842)=1,INDEX(Validation!$U$19:$U$178,MATCH($AI2842,Validation!$S$19:$S$178,0)),$Z2842))))</f>
        <v/>
      </c>
      <c r="AG2842" s="27" t="str">
        <f aca="false">IF(COUNTA($A2842:$U2842)=0,"",IF($A2842="","No name",IF($F2842="","No date",IF($W2842=0,"Date ilegible",IF(NOT(ISNUMBER($N2842)),"Hours no numéricas",IF($AA2842="NO MATCH","Person no identificada","OK"))))))</f>
        <v/>
      </c>
      <c r="AH2842" s="27" t="str">
        <f aca="false">IF($W2842=0,"No date",IF($W2842&lt;Validation!$B$3,"Before period",IF($W2842&gt;Validation!$C$3,"After period","In period")))</f>
        <v>No date</v>
      </c>
      <c r="AI2842" s="26" t="str">
        <f aca="false">IF($Y2842="","",TRIM(RIGHT(SUBSTITUTE($Y2842," ",REPT(" ",50)),50)))</f>
        <v/>
      </c>
      <c r="AJ2842" s="27" t="str">
        <f aca="false">IF($A2842="","",IF(NOT(ISERROR(MATCH($A2842,Validation!$A$193:$A$217,0))),"Manual mapping",IF(COUNTIF(Validation!$U$19:$U$178,$Z2842)&gt;0,"Direct",IF(COUNTIF(Validation!$S$19:$S$178,$AI2842)=1,"By surname","Unresolved"))))</f>
        <v/>
      </c>
      <c r="AK2842" s="28" t="str">
        <f aca="false">IF($L2842="","",IF(MATCH($L2842,$L$2:$L$3000,0)&lt;&gt;ROW()-1,"",COUNT($AK$1:$AK2841)+1))</f>
        <v/>
      </c>
      <c r="AL2842" s="28" t="str">
        <f aca="false">IF($G2842="","",IF(MATCH($G2842,$G$2:$G$3000,0)&lt;&gt;ROW()-1,"",COUNT($AL$1:$AL2841)+1))</f>
        <v/>
      </c>
      <c r="AM2842" s="28" t="str">
        <f aca="false">IF($H2842="","",IF(MATCH($H2842,$H$2:$H$3000,0)&lt;&gt;ROW()-1,"",COUNT($AM$1:$AM2841)+1))</f>
        <v/>
      </c>
      <c r="AN2842" s="28" t="str">
        <f aca="false">IF($I2842="","",IF(MATCH($I2842,$I$2:$I$3000,0)&lt;&gt;ROW()-1,"",COUNT($AN$1:$AN2841)+1))</f>
        <v/>
      </c>
      <c r="AO2842" s="28" t="str">
        <f aca="false">IF($Q2842="","",IF(MATCH($Q2842,$Q$2:$Q$3000,0)&lt;&gt;ROW()-1,"",COUNT($AO$1:$AO2841)+1))</f>
        <v/>
      </c>
    </row>
    <row r="2843" customFormat="false" ht="12.75" hidden="false" customHeight="true" outlineLevel="0" collapsed="false">
      <c r="W2843" s="24" t="n">
        <f aca="false">IF($F2843="",0,IFERROR(IF(ISNUMBER($F2843),INT($F2843),DATE(VALUE(MID(SUBSTITUTE(LEFT($F2843,FIND(" ",$F2843&amp;" ")-1),"/",REPT(" ",20)),41,20)),VALUE(LEFT(SUBSTITUTE(LEFT($F2843,FIND(" ",$F2843&amp;" ")-1),"/",REPT(" ",20)),20)),VALUE(MID(SUBSTITUTE(LEFT($F2843,FIND(" ",$F2843&amp;" ")-1),"/",REPT(" ",20)),21,20)))),0))</f>
        <v>0</v>
      </c>
      <c r="X2843" s="25" t="str">
        <f aca="false">IF(ISNUMBER($N2843),$N2843*Validation!$B$5,"")</f>
        <v/>
      </c>
      <c r="Y2843" s="26" t="str">
        <f aca="false">IF($A2843="","",SUBSTITUTE(SUBSTITUTE(SUBSTITUTE(SUBSTITUTE(SUBSTITUTE(SUBSTITUTE(SUBSTITUTE(UPPER(TRIM($A2843)),"Á","A"),"É","E"),"Í","I"),"Ó","O"),"Ú","U"),"Ñ","N"),"Ü","U"))</f>
        <v/>
      </c>
      <c r="Z2843" s="26" t="str">
        <f aca="false">IF($Y2843="","",LEFT($Y2843,1)&amp;" "&amp;TRIM(RIGHT(SUBSTITUTE($Y2843," ",REPT(" ",50)),50)))</f>
        <v/>
      </c>
      <c r="AA2843" s="27" t="str">
        <f aca="false">IF($AF2843="","",IF(COUNTIF(Validation!$U$19:$U$178,$AF2843)&gt;0,"OK","NO MATCH"))</f>
        <v/>
      </c>
      <c r="AB2843" s="27" t="str">
        <f aca="false">IF($W2843=0,"",IF(AND($W2843&gt;=Validation!$B$3,$W2843&lt;=Validation!$C$3),"Yes","No"))</f>
        <v/>
      </c>
      <c r="AC2843" s="26" t="str">
        <f aca="false">IF($A2843="","",$AF2843&amp;"|"&amp;TEXT($W2843,"yyyy-mm-dd")&amp;"|"&amp;$J2843&amp;"|"&amp;$N2843)</f>
        <v/>
      </c>
      <c r="AD2843" s="27" t="str">
        <f aca="false">IF($AC2843="","",IF(COUNTIF($AC$2:$AC$3000,$AC2843)&gt;1,"REVIEW","OK"))</f>
        <v/>
      </c>
      <c r="AE2843" s="27" t="str">
        <f aca="false">IF(OR($W2843=0,$O2843=""),"",IF(IFERROR(IF(ISNUMBER($O2843),INT($O2843),DATE(VALUE(MID(SUBSTITUTE(LEFT($O2843,FIND(" ",$O2843&amp;" ")-1),"/",REPT(" ",20)),41,20)),VALUE(LEFT(SUBSTITUTE(LEFT($O2843,FIND(" ",$O2843&amp;" ")-1),"/",REPT(" ",20)),20)),VALUE(MID(SUBSTITUTE(LEFT($O2843,FIND(" ",$O2843&amp;" ")-1),"/",REPT(" ",20)),21,20)))),0)&gt;$W2843,"Late","Same day"))</f>
        <v/>
      </c>
      <c r="AF2843" s="26" t="str">
        <f aca="false">IF($A2843="","",IFERROR(INDEX(Validation!$C$193:$C$217,MATCH($A2843,Validation!$A$193:$A$217,0)),IF(COUNTIF(Validation!$U$19:$U$178,$Z2843)&gt;0,$Z2843,IF(COUNTIF(Validation!$S$19:$S$178,$AI2843)=1,INDEX(Validation!$U$19:$U$178,MATCH($AI2843,Validation!$S$19:$S$178,0)),$Z2843))))</f>
        <v/>
      </c>
      <c r="AG2843" s="27" t="str">
        <f aca="false">IF(COUNTA($A2843:$U2843)=0,"",IF($A2843="","No name",IF($F2843="","No date",IF($W2843=0,"Date ilegible",IF(NOT(ISNUMBER($N2843)),"Hours no numéricas",IF($AA2843="NO MATCH","Person no identificada","OK"))))))</f>
        <v/>
      </c>
      <c r="AH2843" s="27" t="str">
        <f aca="false">IF($W2843=0,"No date",IF($W2843&lt;Validation!$B$3,"Before period",IF($W2843&gt;Validation!$C$3,"After period","In period")))</f>
        <v>No date</v>
      </c>
      <c r="AI2843" s="26" t="str">
        <f aca="false">IF($Y2843="","",TRIM(RIGHT(SUBSTITUTE($Y2843," ",REPT(" ",50)),50)))</f>
        <v/>
      </c>
      <c r="AJ2843" s="27" t="str">
        <f aca="false">IF($A2843="","",IF(NOT(ISERROR(MATCH($A2843,Validation!$A$193:$A$217,0))),"Manual mapping",IF(COUNTIF(Validation!$U$19:$U$178,$Z2843)&gt;0,"Direct",IF(COUNTIF(Validation!$S$19:$S$178,$AI2843)=1,"By surname","Unresolved"))))</f>
        <v/>
      </c>
      <c r="AK2843" s="28" t="str">
        <f aca="false">IF($L2843="","",IF(MATCH($L2843,$L$2:$L$3000,0)&lt;&gt;ROW()-1,"",COUNT($AK$1:$AK2842)+1))</f>
        <v/>
      </c>
      <c r="AL2843" s="28" t="str">
        <f aca="false">IF($G2843="","",IF(MATCH($G2843,$G$2:$G$3000,0)&lt;&gt;ROW()-1,"",COUNT($AL$1:$AL2842)+1))</f>
        <v/>
      </c>
      <c r="AM2843" s="28" t="str">
        <f aca="false">IF($H2843="","",IF(MATCH($H2843,$H$2:$H$3000,0)&lt;&gt;ROW()-1,"",COUNT($AM$1:$AM2842)+1))</f>
        <v/>
      </c>
      <c r="AN2843" s="28" t="str">
        <f aca="false">IF($I2843="","",IF(MATCH($I2843,$I$2:$I$3000,0)&lt;&gt;ROW()-1,"",COUNT($AN$1:$AN2842)+1))</f>
        <v/>
      </c>
      <c r="AO2843" s="28" t="str">
        <f aca="false">IF($Q2843="","",IF(MATCH($Q2843,$Q$2:$Q$3000,0)&lt;&gt;ROW()-1,"",COUNT($AO$1:$AO2842)+1))</f>
        <v/>
      </c>
    </row>
    <row r="2844" customFormat="false" ht="12.75" hidden="false" customHeight="true" outlineLevel="0" collapsed="false">
      <c r="W2844" s="24" t="n">
        <f aca="false">IF($F2844="",0,IFERROR(IF(ISNUMBER($F2844),INT($F2844),DATE(VALUE(MID(SUBSTITUTE(LEFT($F2844,FIND(" ",$F2844&amp;" ")-1),"/",REPT(" ",20)),41,20)),VALUE(LEFT(SUBSTITUTE(LEFT($F2844,FIND(" ",$F2844&amp;" ")-1),"/",REPT(" ",20)),20)),VALUE(MID(SUBSTITUTE(LEFT($F2844,FIND(" ",$F2844&amp;" ")-1),"/",REPT(" ",20)),21,20)))),0))</f>
        <v>0</v>
      </c>
      <c r="X2844" s="25" t="str">
        <f aca="false">IF(ISNUMBER($N2844),$N2844*Validation!$B$5,"")</f>
        <v/>
      </c>
      <c r="Y2844" s="26" t="str">
        <f aca="false">IF($A2844="","",SUBSTITUTE(SUBSTITUTE(SUBSTITUTE(SUBSTITUTE(SUBSTITUTE(SUBSTITUTE(SUBSTITUTE(UPPER(TRIM($A2844)),"Á","A"),"É","E"),"Í","I"),"Ó","O"),"Ú","U"),"Ñ","N"),"Ü","U"))</f>
        <v/>
      </c>
      <c r="Z2844" s="26" t="str">
        <f aca="false">IF($Y2844="","",LEFT($Y2844,1)&amp;" "&amp;TRIM(RIGHT(SUBSTITUTE($Y2844," ",REPT(" ",50)),50)))</f>
        <v/>
      </c>
      <c r="AA2844" s="27" t="str">
        <f aca="false">IF($AF2844="","",IF(COUNTIF(Validation!$U$19:$U$178,$AF2844)&gt;0,"OK","NO MATCH"))</f>
        <v/>
      </c>
      <c r="AB2844" s="27" t="str">
        <f aca="false">IF($W2844=0,"",IF(AND($W2844&gt;=Validation!$B$3,$W2844&lt;=Validation!$C$3),"Yes","No"))</f>
        <v/>
      </c>
      <c r="AC2844" s="26" t="str">
        <f aca="false">IF($A2844="","",$AF2844&amp;"|"&amp;TEXT($W2844,"yyyy-mm-dd")&amp;"|"&amp;$J2844&amp;"|"&amp;$N2844)</f>
        <v/>
      </c>
      <c r="AD2844" s="27" t="str">
        <f aca="false">IF($AC2844="","",IF(COUNTIF($AC$2:$AC$3000,$AC2844)&gt;1,"REVIEW","OK"))</f>
        <v/>
      </c>
      <c r="AE2844" s="27" t="str">
        <f aca="false">IF(OR($W2844=0,$O2844=""),"",IF(IFERROR(IF(ISNUMBER($O2844),INT($O2844),DATE(VALUE(MID(SUBSTITUTE(LEFT($O2844,FIND(" ",$O2844&amp;" ")-1),"/",REPT(" ",20)),41,20)),VALUE(LEFT(SUBSTITUTE(LEFT($O2844,FIND(" ",$O2844&amp;" ")-1),"/",REPT(" ",20)),20)),VALUE(MID(SUBSTITUTE(LEFT($O2844,FIND(" ",$O2844&amp;" ")-1),"/",REPT(" ",20)),21,20)))),0)&gt;$W2844,"Late","Same day"))</f>
        <v/>
      </c>
      <c r="AF2844" s="26" t="str">
        <f aca="false">IF($A2844="","",IFERROR(INDEX(Validation!$C$193:$C$217,MATCH($A2844,Validation!$A$193:$A$217,0)),IF(COUNTIF(Validation!$U$19:$U$178,$Z2844)&gt;0,$Z2844,IF(COUNTIF(Validation!$S$19:$S$178,$AI2844)=1,INDEX(Validation!$U$19:$U$178,MATCH($AI2844,Validation!$S$19:$S$178,0)),$Z2844))))</f>
        <v/>
      </c>
      <c r="AG2844" s="27" t="str">
        <f aca="false">IF(COUNTA($A2844:$U2844)=0,"",IF($A2844="","No name",IF($F2844="","No date",IF($W2844=0,"Date ilegible",IF(NOT(ISNUMBER($N2844)),"Hours no numéricas",IF($AA2844="NO MATCH","Person no identificada","OK"))))))</f>
        <v/>
      </c>
      <c r="AH2844" s="27" t="str">
        <f aca="false">IF($W2844=0,"No date",IF($W2844&lt;Validation!$B$3,"Before period",IF($W2844&gt;Validation!$C$3,"After period","In period")))</f>
        <v>No date</v>
      </c>
      <c r="AI2844" s="26" t="str">
        <f aca="false">IF($Y2844="","",TRIM(RIGHT(SUBSTITUTE($Y2844," ",REPT(" ",50)),50)))</f>
        <v/>
      </c>
      <c r="AJ2844" s="27" t="str">
        <f aca="false">IF($A2844="","",IF(NOT(ISERROR(MATCH($A2844,Validation!$A$193:$A$217,0))),"Manual mapping",IF(COUNTIF(Validation!$U$19:$U$178,$Z2844)&gt;0,"Direct",IF(COUNTIF(Validation!$S$19:$S$178,$AI2844)=1,"By surname","Unresolved"))))</f>
        <v/>
      </c>
      <c r="AK2844" s="28" t="str">
        <f aca="false">IF($L2844="","",IF(MATCH($L2844,$L$2:$L$3000,0)&lt;&gt;ROW()-1,"",COUNT($AK$1:$AK2843)+1))</f>
        <v/>
      </c>
      <c r="AL2844" s="28" t="str">
        <f aca="false">IF($G2844="","",IF(MATCH($G2844,$G$2:$G$3000,0)&lt;&gt;ROW()-1,"",COUNT($AL$1:$AL2843)+1))</f>
        <v/>
      </c>
      <c r="AM2844" s="28" t="str">
        <f aca="false">IF($H2844="","",IF(MATCH($H2844,$H$2:$H$3000,0)&lt;&gt;ROW()-1,"",COUNT($AM$1:$AM2843)+1))</f>
        <v/>
      </c>
      <c r="AN2844" s="28" t="str">
        <f aca="false">IF($I2844="","",IF(MATCH($I2844,$I$2:$I$3000,0)&lt;&gt;ROW()-1,"",COUNT($AN$1:$AN2843)+1))</f>
        <v/>
      </c>
      <c r="AO2844" s="28" t="str">
        <f aca="false">IF($Q2844="","",IF(MATCH($Q2844,$Q$2:$Q$3000,0)&lt;&gt;ROW()-1,"",COUNT($AO$1:$AO2843)+1))</f>
        <v/>
      </c>
    </row>
    <row r="2845" customFormat="false" ht="12.75" hidden="false" customHeight="true" outlineLevel="0" collapsed="false">
      <c r="W2845" s="24" t="n">
        <f aca="false">IF($F2845="",0,IFERROR(IF(ISNUMBER($F2845),INT($F2845),DATE(VALUE(MID(SUBSTITUTE(LEFT($F2845,FIND(" ",$F2845&amp;" ")-1),"/",REPT(" ",20)),41,20)),VALUE(LEFT(SUBSTITUTE(LEFT($F2845,FIND(" ",$F2845&amp;" ")-1),"/",REPT(" ",20)),20)),VALUE(MID(SUBSTITUTE(LEFT($F2845,FIND(" ",$F2845&amp;" ")-1),"/",REPT(" ",20)),21,20)))),0))</f>
        <v>0</v>
      </c>
      <c r="X2845" s="25" t="str">
        <f aca="false">IF(ISNUMBER($N2845),$N2845*Validation!$B$5,"")</f>
        <v/>
      </c>
      <c r="Y2845" s="26" t="str">
        <f aca="false">IF($A2845="","",SUBSTITUTE(SUBSTITUTE(SUBSTITUTE(SUBSTITUTE(SUBSTITUTE(SUBSTITUTE(SUBSTITUTE(UPPER(TRIM($A2845)),"Á","A"),"É","E"),"Í","I"),"Ó","O"),"Ú","U"),"Ñ","N"),"Ü","U"))</f>
        <v/>
      </c>
      <c r="Z2845" s="26" t="str">
        <f aca="false">IF($Y2845="","",LEFT($Y2845,1)&amp;" "&amp;TRIM(RIGHT(SUBSTITUTE($Y2845," ",REPT(" ",50)),50)))</f>
        <v/>
      </c>
      <c r="AA2845" s="27" t="str">
        <f aca="false">IF($AF2845="","",IF(COUNTIF(Validation!$U$19:$U$178,$AF2845)&gt;0,"OK","NO MATCH"))</f>
        <v/>
      </c>
      <c r="AB2845" s="27" t="str">
        <f aca="false">IF($W2845=0,"",IF(AND($W2845&gt;=Validation!$B$3,$W2845&lt;=Validation!$C$3),"Yes","No"))</f>
        <v/>
      </c>
      <c r="AC2845" s="26" t="str">
        <f aca="false">IF($A2845="","",$AF2845&amp;"|"&amp;TEXT($W2845,"yyyy-mm-dd")&amp;"|"&amp;$J2845&amp;"|"&amp;$N2845)</f>
        <v/>
      </c>
      <c r="AD2845" s="27" t="str">
        <f aca="false">IF($AC2845="","",IF(COUNTIF($AC$2:$AC$3000,$AC2845)&gt;1,"REVIEW","OK"))</f>
        <v/>
      </c>
      <c r="AE2845" s="27" t="str">
        <f aca="false">IF(OR($W2845=0,$O2845=""),"",IF(IFERROR(IF(ISNUMBER($O2845),INT($O2845),DATE(VALUE(MID(SUBSTITUTE(LEFT($O2845,FIND(" ",$O2845&amp;" ")-1),"/",REPT(" ",20)),41,20)),VALUE(LEFT(SUBSTITUTE(LEFT($O2845,FIND(" ",$O2845&amp;" ")-1),"/",REPT(" ",20)),20)),VALUE(MID(SUBSTITUTE(LEFT($O2845,FIND(" ",$O2845&amp;" ")-1),"/",REPT(" ",20)),21,20)))),0)&gt;$W2845,"Late","Same day"))</f>
        <v/>
      </c>
      <c r="AF2845" s="26" t="str">
        <f aca="false">IF($A2845="","",IFERROR(INDEX(Validation!$C$193:$C$217,MATCH($A2845,Validation!$A$193:$A$217,0)),IF(COUNTIF(Validation!$U$19:$U$178,$Z2845)&gt;0,$Z2845,IF(COUNTIF(Validation!$S$19:$S$178,$AI2845)=1,INDEX(Validation!$U$19:$U$178,MATCH($AI2845,Validation!$S$19:$S$178,0)),$Z2845))))</f>
        <v/>
      </c>
      <c r="AG2845" s="27" t="str">
        <f aca="false">IF(COUNTA($A2845:$U2845)=0,"",IF($A2845="","No name",IF($F2845="","No date",IF($W2845=0,"Date ilegible",IF(NOT(ISNUMBER($N2845)),"Hours no numéricas",IF($AA2845="NO MATCH","Person no identificada","OK"))))))</f>
        <v/>
      </c>
      <c r="AH2845" s="27" t="str">
        <f aca="false">IF($W2845=0,"No date",IF($W2845&lt;Validation!$B$3,"Before period",IF($W2845&gt;Validation!$C$3,"After period","In period")))</f>
        <v>No date</v>
      </c>
      <c r="AI2845" s="26" t="str">
        <f aca="false">IF($Y2845="","",TRIM(RIGHT(SUBSTITUTE($Y2845," ",REPT(" ",50)),50)))</f>
        <v/>
      </c>
      <c r="AJ2845" s="27" t="str">
        <f aca="false">IF($A2845="","",IF(NOT(ISERROR(MATCH($A2845,Validation!$A$193:$A$217,0))),"Manual mapping",IF(COUNTIF(Validation!$U$19:$U$178,$Z2845)&gt;0,"Direct",IF(COUNTIF(Validation!$S$19:$S$178,$AI2845)=1,"By surname","Unresolved"))))</f>
        <v/>
      </c>
      <c r="AK2845" s="28" t="str">
        <f aca="false">IF($L2845="","",IF(MATCH($L2845,$L$2:$L$3000,0)&lt;&gt;ROW()-1,"",COUNT($AK$1:$AK2844)+1))</f>
        <v/>
      </c>
      <c r="AL2845" s="28" t="str">
        <f aca="false">IF($G2845="","",IF(MATCH($G2845,$G$2:$G$3000,0)&lt;&gt;ROW()-1,"",COUNT($AL$1:$AL2844)+1))</f>
        <v/>
      </c>
      <c r="AM2845" s="28" t="str">
        <f aca="false">IF($H2845="","",IF(MATCH($H2845,$H$2:$H$3000,0)&lt;&gt;ROW()-1,"",COUNT($AM$1:$AM2844)+1))</f>
        <v/>
      </c>
      <c r="AN2845" s="28" t="str">
        <f aca="false">IF($I2845="","",IF(MATCH($I2845,$I$2:$I$3000,0)&lt;&gt;ROW()-1,"",COUNT($AN$1:$AN2844)+1))</f>
        <v/>
      </c>
      <c r="AO2845" s="28" t="str">
        <f aca="false">IF($Q2845="","",IF(MATCH($Q2845,$Q$2:$Q$3000,0)&lt;&gt;ROW()-1,"",COUNT($AO$1:$AO2844)+1))</f>
        <v/>
      </c>
    </row>
    <row r="2846" customFormat="false" ht="12.75" hidden="false" customHeight="true" outlineLevel="0" collapsed="false">
      <c r="W2846" s="24" t="n">
        <f aca="false">IF($F2846="",0,IFERROR(IF(ISNUMBER($F2846),INT($F2846),DATE(VALUE(MID(SUBSTITUTE(LEFT($F2846,FIND(" ",$F2846&amp;" ")-1),"/",REPT(" ",20)),41,20)),VALUE(LEFT(SUBSTITUTE(LEFT($F2846,FIND(" ",$F2846&amp;" ")-1),"/",REPT(" ",20)),20)),VALUE(MID(SUBSTITUTE(LEFT($F2846,FIND(" ",$F2846&amp;" ")-1),"/",REPT(" ",20)),21,20)))),0))</f>
        <v>0</v>
      </c>
      <c r="X2846" s="25" t="str">
        <f aca="false">IF(ISNUMBER($N2846),$N2846*Validation!$B$5,"")</f>
        <v/>
      </c>
      <c r="Y2846" s="26" t="str">
        <f aca="false">IF($A2846="","",SUBSTITUTE(SUBSTITUTE(SUBSTITUTE(SUBSTITUTE(SUBSTITUTE(SUBSTITUTE(SUBSTITUTE(UPPER(TRIM($A2846)),"Á","A"),"É","E"),"Í","I"),"Ó","O"),"Ú","U"),"Ñ","N"),"Ü","U"))</f>
        <v/>
      </c>
      <c r="Z2846" s="26" t="str">
        <f aca="false">IF($Y2846="","",LEFT($Y2846,1)&amp;" "&amp;TRIM(RIGHT(SUBSTITUTE($Y2846," ",REPT(" ",50)),50)))</f>
        <v/>
      </c>
      <c r="AA2846" s="27" t="str">
        <f aca="false">IF($AF2846="","",IF(COUNTIF(Validation!$U$19:$U$178,$AF2846)&gt;0,"OK","NO MATCH"))</f>
        <v/>
      </c>
      <c r="AB2846" s="27" t="str">
        <f aca="false">IF($W2846=0,"",IF(AND($W2846&gt;=Validation!$B$3,$W2846&lt;=Validation!$C$3),"Yes","No"))</f>
        <v/>
      </c>
      <c r="AC2846" s="26" t="str">
        <f aca="false">IF($A2846="","",$AF2846&amp;"|"&amp;TEXT($W2846,"yyyy-mm-dd")&amp;"|"&amp;$J2846&amp;"|"&amp;$N2846)</f>
        <v/>
      </c>
      <c r="AD2846" s="27" t="str">
        <f aca="false">IF($AC2846="","",IF(COUNTIF($AC$2:$AC$3000,$AC2846)&gt;1,"REVIEW","OK"))</f>
        <v/>
      </c>
      <c r="AE2846" s="27" t="str">
        <f aca="false">IF(OR($W2846=0,$O2846=""),"",IF(IFERROR(IF(ISNUMBER($O2846),INT($O2846),DATE(VALUE(MID(SUBSTITUTE(LEFT($O2846,FIND(" ",$O2846&amp;" ")-1),"/",REPT(" ",20)),41,20)),VALUE(LEFT(SUBSTITUTE(LEFT($O2846,FIND(" ",$O2846&amp;" ")-1),"/",REPT(" ",20)),20)),VALUE(MID(SUBSTITUTE(LEFT($O2846,FIND(" ",$O2846&amp;" ")-1),"/",REPT(" ",20)),21,20)))),0)&gt;$W2846,"Late","Same day"))</f>
        <v/>
      </c>
      <c r="AF2846" s="26" t="str">
        <f aca="false">IF($A2846="","",IFERROR(INDEX(Validation!$C$193:$C$217,MATCH($A2846,Validation!$A$193:$A$217,0)),IF(COUNTIF(Validation!$U$19:$U$178,$Z2846)&gt;0,$Z2846,IF(COUNTIF(Validation!$S$19:$S$178,$AI2846)=1,INDEX(Validation!$U$19:$U$178,MATCH($AI2846,Validation!$S$19:$S$178,0)),$Z2846))))</f>
        <v/>
      </c>
      <c r="AG2846" s="27" t="str">
        <f aca="false">IF(COUNTA($A2846:$U2846)=0,"",IF($A2846="","No name",IF($F2846="","No date",IF($W2846=0,"Date ilegible",IF(NOT(ISNUMBER($N2846)),"Hours no numéricas",IF($AA2846="NO MATCH","Person no identificada","OK"))))))</f>
        <v/>
      </c>
      <c r="AH2846" s="27" t="str">
        <f aca="false">IF($W2846=0,"No date",IF($W2846&lt;Validation!$B$3,"Before period",IF($W2846&gt;Validation!$C$3,"After period","In period")))</f>
        <v>No date</v>
      </c>
      <c r="AI2846" s="26" t="str">
        <f aca="false">IF($Y2846="","",TRIM(RIGHT(SUBSTITUTE($Y2846," ",REPT(" ",50)),50)))</f>
        <v/>
      </c>
      <c r="AJ2846" s="27" t="str">
        <f aca="false">IF($A2846="","",IF(NOT(ISERROR(MATCH($A2846,Validation!$A$193:$A$217,0))),"Manual mapping",IF(COUNTIF(Validation!$U$19:$U$178,$Z2846)&gt;0,"Direct",IF(COUNTIF(Validation!$S$19:$S$178,$AI2846)=1,"By surname","Unresolved"))))</f>
        <v/>
      </c>
      <c r="AK2846" s="28" t="str">
        <f aca="false">IF($L2846="","",IF(MATCH($L2846,$L$2:$L$3000,0)&lt;&gt;ROW()-1,"",COUNT($AK$1:$AK2845)+1))</f>
        <v/>
      </c>
      <c r="AL2846" s="28" t="str">
        <f aca="false">IF($G2846="","",IF(MATCH($G2846,$G$2:$G$3000,0)&lt;&gt;ROW()-1,"",COUNT($AL$1:$AL2845)+1))</f>
        <v/>
      </c>
      <c r="AM2846" s="28" t="str">
        <f aca="false">IF($H2846="","",IF(MATCH($H2846,$H$2:$H$3000,0)&lt;&gt;ROW()-1,"",COUNT($AM$1:$AM2845)+1))</f>
        <v/>
      </c>
      <c r="AN2846" s="28" t="str">
        <f aca="false">IF($I2846="","",IF(MATCH($I2846,$I$2:$I$3000,0)&lt;&gt;ROW()-1,"",COUNT($AN$1:$AN2845)+1))</f>
        <v/>
      </c>
      <c r="AO2846" s="28" t="str">
        <f aca="false">IF($Q2846="","",IF(MATCH($Q2846,$Q$2:$Q$3000,0)&lt;&gt;ROW()-1,"",COUNT($AO$1:$AO2845)+1))</f>
        <v/>
      </c>
    </row>
    <row r="2847" customFormat="false" ht="12.75" hidden="false" customHeight="true" outlineLevel="0" collapsed="false">
      <c r="W2847" s="24" t="n">
        <f aca="false">IF($F2847="",0,IFERROR(IF(ISNUMBER($F2847),INT($F2847),DATE(VALUE(MID(SUBSTITUTE(LEFT($F2847,FIND(" ",$F2847&amp;" ")-1),"/",REPT(" ",20)),41,20)),VALUE(LEFT(SUBSTITUTE(LEFT($F2847,FIND(" ",$F2847&amp;" ")-1),"/",REPT(" ",20)),20)),VALUE(MID(SUBSTITUTE(LEFT($F2847,FIND(" ",$F2847&amp;" ")-1),"/",REPT(" ",20)),21,20)))),0))</f>
        <v>0</v>
      </c>
      <c r="X2847" s="25" t="str">
        <f aca="false">IF(ISNUMBER($N2847),$N2847*Validation!$B$5,"")</f>
        <v/>
      </c>
      <c r="Y2847" s="26" t="str">
        <f aca="false">IF($A2847="","",SUBSTITUTE(SUBSTITUTE(SUBSTITUTE(SUBSTITUTE(SUBSTITUTE(SUBSTITUTE(SUBSTITUTE(UPPER(TRIM($A2847)),"Á","A"),"É","E"),"Í","I"),"Ó","O"),"Ú","U"),"Ñ","N"),"Ü","U"))</f>
        <v/>
      </c>
      <c r="Z2847" s="26" t="str">
        <f aca="false">IF($Y2847="","",LEFT($Y2847,1)&amp;" "&amp;TRIM(RIGHT(SUBSTITUTE($Y2847," ",REPT(" ",50)),50)))</f>
        <v/>
      </c>
      <c r="AA2847" s="27" t="str">
        <f aca="false">IF($AF2847="","",IF(COUNTIF(Validation!$U$19:$U$178,$AF2847)&gt;0,"OK","NO MATCH"))</f>
        <v/>
      </c>
      <c r="AB2847" s="27" t="str">
        <f aca="false">IF($W2847=0,"",IF(AND($W2847&gt;=Validation!$B$3,$W2847&lt;=Validation!$C$3),"Yes","No"))</f>
        <v/>
      </c>
      <c r="AC2847" s="26" t="str">
        <f aca="false">IF($A2847="","",$AF2847&amp;"|"&amp;TEXT($W2847,"yyyy-mm-dd")&amp;"|"&amp;$J2847&amp;"|"&amp;$N2847)</f>
        <v/>
      </c>
      <c r="AD2847" s="27" t="str">
        <f aca="false">IF($AC2847="","",IF(COUNTIF($AC$2:$AC$3000,$AC2847)&gt;1,"REVIEW","OK"))</f>
        <v/>
      </c>
      <c r="AE2847" s="27" t="str">
        <f aca="false">IF(OR($W2847=0,$O2847=""),"",IF(IFERROR(IF(ISNUMBER($O2847),INT($O2847),DATE(VALUE(MID(SUBSTITUTE(LEFT($O2847,FIND(" ",$O2847&amp;" ")-1),"/",REPT(" ",20)),41,20)),VALUE(LEFT(SUBSTITUTE(LEFT($O2847,FIND(" ",$O2847&amp;" ")-1),"/",REPT(" ",20)),20)),VALUE(MID(SUBSTITUTE(LEFT($O2847,FIND(" ",$O2847&amp;" ")-1),"/",REPT(" ",20)),21,20)))),0)&gt;$W2847,"Late","Same day"))</f>
        <v/>
      </c>
      <c r="AF2847" s="26" t="str">
        <f aca="false">IF($A2847="","",IFERROR(INDEX(Validation!$C$193:$C$217,MATCH($A2847,Validation!$A$193:$A$217,0)),IF(COUNTIF(Validation!$U$19:$U$178,$Z2847)&gt;0,$Z2847,IF(COUNTIF(Validation!$S$19:$S$178,$AI2847)=1,INDEX(Validation!$U$19:$U$178,MATCH($AI2847,Validation!$S$19:$S$178,0)),$Z2847))))</f>
        <v/>
      </c>
      <c r="AG2847" s="27" t="str">
        <f aca="false">IF(COUNTA($A2847:$U2847)=0,"",IF($A2847="","No name",IF($F2847="","No date",IF($W2847=0,"Date ilegible",IF(NOT(ISNUMBER($N2847)),"Hours no numéricas",IF($AA2847="NO MATCH","Person no identificada","OK"))))))</f>
        <v/>
      </c>
      <c r="AH2847" s="27" t="str">
        <f aca="false">IF($W2847=0,"No date",IF($W2847&lt;Validation!$B$3,"Before period",IF($W2847&gt;Validation!$C$3,"After period","In period")))</f>
        <v>No date</v>
      </c>
      <c r="AI2847" s="26" t="str">
        <f aca="false">IF($Y2847="","",TRIM(RIGHT(SUBSTITUTE($Y2847," ",REPT(" ",50)),50)))</f>
        <v/>
      </c>
      <c r="AJ2847" s="27" t="str">
        <f aca="false">IF($A2847="","",IF(NOT(ISERROR(MATCH($A2847,Validation!$A$193:$A$217,0))),"Manual mapping",IF(COUNTIF(Validation!$U$19:$U$178,$Z2847)&gt;0,"Direct",IF(COUNTIF(Validation!$S$19:$S$178,$AI2847)=1,"By surname","Unresolved"))))</f>
        <v/>
      </c>
      <c r="AK2847" s="28" t="str">
        <f aca="false">IF($L2847="","",IF(MATCH($L2847,$L$2:$L$3000,0)&lt;&gt;ROW()-1,"",COUNT($AK$1:$AK2846)+1))</f>
        <v/>
      </c>
      <c r="AL2847" s="28" t="str">
        <f aca="false">IF($G2847="","",IF(MATCH($G2847,$G$2:$G$3000,0)&lt;&gt;ROW()-1,"",COUNT($AL$1:$AL2846)+1))</f>
        <v/>
      </c>
      <c r="AM2847" s="28" t="str">
        <f aca="false">IF($H2847="","",IF(MATCH($H2847,$H$2:$H$3000,0)&lt;&gt;ROW()-1,"",COUNT($AM$1:$AM2846)+1))</f>
        <v/>
      </c>
      <c r="AN2847" s="28" t="str">
        <f aca="false">IF($I2847="","",IF(MATCH($I2847,$I$2:$I$3000,0)&lt;&gt;ROW()-1,"",COUNT($AN$1:$AN2846)+1))</f>
        <v/>
      </c>
      <c r="AO2847" s="28" t="str">
        <f aca="false">IF($Q2847="","",IF(MATCH($Q2847,$Q$2:$Q$3000,0)&lt;&gt;ROW()-1,"",COUNT($AO$1:$AO2846)+1))</f>
        <v/>
      </c>
    </row>
    <row r="2848" customFormat="false" ht="12.75" hidden="false" customHeight="true" outlineLevel="0" collapsed="false">
      <c r="W2848" s="24" t="n">
        <f aca="false">IF($F2848="",0,IFERROR(IF(ISNUMBER($F2848),INT($F2848),DATE(VALUE(MID(SUBSTITUTE(LEFT($F2848,FIND(" ",$F2848&amp;" ")-1),"/",REPT(" ",20)),41,20)),VALUE(LEFT(SUBSTITUTE(LEFT($F2848,FIND(" ",$F2848&amp;" ")-1),"/",REPT(" ",20)),20)),VALUE(MID(SUBSTITUTE(LEFT($F2848,FIND(" ",$F2848&amp;" ")-1),"/",REPT(" ",20)),21,20)))),0))</f>
        <v>0</v>
      </c>
      <c r="X2848" s="25" t="str">
        <f aca="false">IF(ISNUMBER($N2848),$N2848*Validation!$B$5,"")</f>
        <v/>
      </c>
      <c r="Y2848" s="26" t="str">
        <f aca="false">IF($A2848="","",SUBSTITUTE(SUBSTITUTE(SUBSTITUTE(SUBSTITUTE(SUBSTITUTE(SUBSTITUTE(SUBSTITUTE(UPPER(TRIM($A2848)),"Á","A"),"É","E"),"Í","I"),"Ó","O"),"Ú","U"),"Ñ","N"),"Ü","U"))</f>
        <v/>
      </c>
      <c r="Z2848" s="26" t="str">
        <f aca="false">IF($Y2848="","",LEFT($Y2848,1)&amp;" "&amp;TRIM(RIGHT(SUBSTITUTE($Y2848," ",REPT(" ",50)),50)))</f>
        <v/>
      </c>
      <c r="AA2848" s="27" t="str">
        <f aca="false">IF($AF2848="","",IF(COUNTIF(Validation!$U$19:$U$178,$AF2848)&gt;0,"OK","NO MATCH"))</f>
        <v/>
      </c>
      <c r="AB2848" s="27" t="str">
        <f aca="false">IF($W2848=0,"",IF(AND($W2848&gt;=Validation!$B$3,$W2848&lt;=Validation!$C$3),"Yes","No"))</f>
        <v/>
      </c>
      <c r="AC2848" s="26" t="str">
        <f aca="false">IF($A2848="","",$AF2848&amp;"|"&amp;TEXT($W2848,"yyyy-mm-dd")&amp;"|"&amp;$J2848&amp;"|"&amp;$N2848)</f>
        <v/>
      </c>
      <c r="AD2848" s="27" t="str">
        <f aca="false">IF($AC2848="","",IF(COUNTIF($AC$2:$AC$3000,$AC2848)&gt;1,"REVIEW","OK"))</f>
        <v/>
      </c>
      <c r="AE2848" s="27" t="str">
        <f aca="false">IF(OR($W2848=0,$O2848=""),"",IF(IFERROR(IF(ISNUMBER($O2848),INT($O2848),DATE(VALUE(MID(SUBSTITUTE(LEFT($O2848,FIND(" ",$O2848&amp;" ")-1),"/",REPT(" ",20)),41,20)),VALUE(LEFT(SUBSTITUTE(LEFT($O2848,FIND(" ",$O2848&amp;" ")-1),"/",REPT(" ",20)),20)),VALUE(MID(SUBSTITUTE(LEFT($O2848,FIND(" ",$O2848&amp;" ")-1),"/",REPT(" ",20)),21,20)))),0)&gt;$W2848,"Late","Same day"))</f>
        <v/>
      </c>
      <c r="AF2848" s="26" t="str">
        <f aca="false">IF($A2848="","",IFERROR(INDEX(Validation!$C$193:$C$217,MATCH($A2848,Validation!$A$193:$A$217,0)),IF(COUNTIF(Validation!$U$19:$U$178,$Z2848)&gt;0,$Z2848,IF(COUNTIF(Validation!$S$19:$S$178,$AI2848)=1,INDEX(Validation!$U$19:$U$178,MATCH($AI2848,Validation!$S$19:$S$178,0)),$Z2848))))</f>
        <v/>
      </c>
      <c r="AG2848" s="27" t="str">
        <f aca="false">IF(COUNTA($A2848:$U2848)=0,"",IF($A2848="","No name",IF($F2848="","No date",IF($W2848=0,"Date ilegible",IF(NOT(ISNUMBER($N2848)),"Hours no numéricas",IF($AA2848="NO MATCH","Person no identificada","OK"))))))</f>
        <v/>
      </c>
      <c r="AH2848" s="27" t="str">
        <f aca="false">IF($W2848=0,"No date",IF($W2848&lt;Validation!$B$3,"Before period",IF($W2848&gt;Validation!$C$3,"After period","In period")))</f>
        <v>No date</v>
      </c>
      <c r="AI2848" s="26" t="str">
        <f aca="false">IF($Y2848="","",TRIM(RIGHT(SUBSTITUTE($Y2848," ",REPT(" ",50)),50)))</f>
        <v/>
      </c>
      <c r="AJ2848" s="27" t="str">
        <f aca="false">IF($A2848="","",IF(NOT(ISERROR(MATCH($A2848,Validation!$A$193:$A$217,0))),"Manual mapping",IF(COUNTIF(Validation!$U$19:$U$178,$Z2848)&gt;0,"Direct",IF(COUNTIF(Validation!$S$19:$S$178,$AI2848)=1,"By surname","Unresolved"))))</f>
        <v/>
      </c>
      <c r="AK2848" s="28" t="str">
        <f aca="false">IF($L2848="","",IF(MATCH($L2848,$L$2:$L$3000,0)&lt;&gt;ROW()-1,"",COUNT($AK$1:$AK2847)+1))</f>
        <v/>
      </c>
      <c r="AL2848" s="28" t="str">
        <f aca="false">IF($G2848="","",IF(MATCH($G2848,$G$2:$G$3000,0)&lt;&gt;ROW()-1,"",COUNT($AL$1:$AL2847)+1))</f>
        <v/>
      </c>
      <c r="AM2848" s="28" t="str">
        <f aca="false">IF($H2848="","",IF(MATCH($H2848,$H$2:$H$3000,0)&lt;&gt;ROW()-1,"",COUNT($AM$1:$AM2847)+1))</f>
        <v/>
      </c>
      <c r="AN2848" s="28" t="str">
        <f aca="false">IF($I2848="","",IF(MATCH($I2848,$I$2:$I$3000,0)&lt;&gt;ROW()-1,"",COUNT($AN$1:$AN2847)+1))</f>
        <v/>
      </c>
      <c r="AO2848" s="28" t="str">
        <f aca="false">IF($Q2848="","",IF(MATCH($Q2848,$Q$2:$Q$3000,0)&lt;&gt;ROW()-1,"",COUNT($AO$1:$AO2847)+1))</f>
        <v/>
      </c>
    </row>
    <row r="2849" customFormat="false" ht="12.75" hidden="false" customHeight="true" outlineLevel="0" collapsed="false">
      <c r="W2849" s="24" t="n">
        <f aca="false">IF($F2849="",0,IFERROR(IF(ISNUMBER($F2849),INT($F2849),DATE(VALUE(MID(SUBSTITUTE(LEFT($F2849,FIND(" ",$F2849&amp;" ")-1),"/",REPT(" ",20)),41,20)),VALUE(LEFT(SUBSTITUTE(LEFT($F2849,FIND(" ",$F2849&amp;" ")-1),"/",REPT(" ",20)),20)),VALUE(MID(SUBSTITUTE(LEFT($F2849,FIND(" ",$F2849&amp;" ")-1),"/",REPT(" ",20)),21,20)))),0))</f>
        <v>0</v>
      </c>
      <c r="X2849" s="25" t="str">
        <f aca="false">IF(ISNUMBER($N2849),$N2849*Validation!$B$5,"")</f>
        <v/>
      </c>
      <c r="Y2849" s="26" t="str">
        <f aca="false">IF($A2849="","",SUBSTITUTE(SUBSTITUTE(SUBSTITUTE(SUBSTITUTE(SUBSTITUTE(SUBSTITUTE(SUBSTITUTE(UPPER(TRIM($A2849)),"Á","A"),"É","E"),"Í","I"),"Ó","O"),"Ú","U"),"Ñ","N"),"Ü","U"))</f>
        <v/>
      </c>
      <c r="Z2849" s="26" t="str">
        <f aca="false">IF($Y2849="","",LEFT($Y2849,1)&amp;" "&amp;TRIM(RIGHT(SUBSTITUTE($Y2849," ",REPT(" ",50)),50)))</f>
        <v/>
      </c>
      <c r="AA2849" s="27" t="str">
        <f aca="false">IF($AF2849="","",IF(COUNTIF(Validation!$U$19:$U$178,$AF2849)&gt;0,"OK","NO MATCH"))</f>
        <v/>
      </c>
      <c r="AB2849" s="27" t="str">
        <f aca="false">IF($W2849=0,"",IF(AND($W2849&gt;=Validation!$B$3,$W2849&lt;=Validation!$C$3),"Yes","No"))</f>
        <v/>
      </c>
      <c r="AC2849" s="26" t="str">
        <f aca="false">IF($A2849="","",$AF2849&amp;"|"&amp;TEXT($W2849,"yyyy-mm-dd")&amp;"|"&amp;$J2849&amp;"|"&amp;$N2849)</f>
        <v/>
      </c>
      <c r="AD2849" s="27" t="str">
        <f aca="false">IF($AC2849="","",IF(COUNTIF($AC$2:$AC$3000,$AC2849)&gt;1,"REVIEW","OK"))</f>
        <v/>
      </c>
      <c r="AE2849" s="27" t="str">
        <f aca="false">IF(OR($W2849=0,$O2849=""),"",IF(IFERROR(IF(ISNUMBER($O2849),INT($O2849),DATE(VALUE(MID(SUBSTITUTE(LEFT($O2849,FIND(" ",$O2849&amp;" ")-1),"/",REPT(" ",20)),41,20)),VALUE(LEFT(SUBSTITUTE(LEFT($O2849,FIND(" ",$O2849&amp;" ")-1),"/",REPT(" ",20)),20)),VALUE(MID(SUBSTITUTE(LEFT($O2849,FIND(" ",$O2849&amp;" ")-1),"/",REPT(" ",20)),21,20)))),0)&gt;$W2849,"Late","Same day"))</f>
        <v/>
      </c>
      <c r="AF2849" s="26" t="str">
        <f aca="false">IF($A2849="","",IFERROR(INDEX(Validation!$C$193:$C$217,MATCH($A2849,Validation!$A$193:$A$217,0)),IF(COUNTIF(Validation!$U$19:$U$178,$Z2849)&gt;0,$Z2849,IF(COUNTIF(Validation!$S$19:$S$178,$AI2849)=1,INDEX(Validation!$U$19:$U$178,MATCH($AI2849,Validation!$S$19:$S$178,0)),$Z2849))))</f>
        <v/>
      </c>
      <c r="AG2849" s="27" t="str">
        <f aca="false">IF(COUNTA($A2849:$U2849)=0,"",IF($A2849="","No name",IF($F2849="","No date",IF($W2849=0,"Date ilegible",IF(NOT(ISNUMBER($N2849)),"Hours no numéricas",IF($AA2849="NO MATCH","Person no identificada","OK"))))))</f>
        <v/>
      </c>
      <c r="AH2849" s="27" t="str">
        <f aca="false">IF($W2849=0,"No date",IF($W2849&lt;Validation!$B$3,"Before period",IF($W2849&gt;Validation!$C$3,"After period","In period")))</f>
        <v>No date</v>
      </c>
      <c r="AI2849" s="26" t="str">
        <f aca="false">IF($Y2849="","",TRIM(RIGHT(SUBSTITUTE($Y2849," ",REPT(" ",50)),50)))</f>
        <v/>
      </c>
      <c r="AJ2849" s="27" t="str">
        <f aca="false">IF($A2849="","",IF(NOT(ISERROR(MATCH($A2849,Validation!$A$193:$A$217,0))),"Manual mapping",IF(COUNTIF(Validation!$U$19:$U$178,$Z2849)&gt;0,"Direct",IF(COUNTIF(Validation!$S$19:$S$178,$AI2849)=1,"By surname","Unresolved"))))</f>
        <v/>
      </c>
      <c r="AK2849" s="28" t="str">
        <f aca="false">IF($L2849="","",IF(MATCH($L2849,$L$2:$L$3000,0)&lt;&gt;ROW()-1,"",COUNT($AK$1:$AK2848)+1))</f>
        <v/>
      </c>
      <c r="AL2849" s="28" t="str">
        <f aca="false">IF($G2849="","",IF(MATCH($G2849,$G$2:$G$3000,0)&lt;&gt;ROW()-1,"",COUNT($AL$1:$AL2848)+1))</f>
        <v/>
      </c>
      <c r="AM2849" s="28" t="str">
        <f aca="false">IF($H2849="","",IF(MATCH($H2849,$H$2:$H$3000,0)&lt;&gt;ROW()-1,"",COUNT($AM$1:$AM2848)+1))</f>
        <v/>
      </c>
      <c r="AN2849" s="28" t="str">
        <f aca="false">IF($I2849="","",IF(MATCH($I2849,$I$2:$I$3000,0)&lt;&gt;ROW()-1,"",COUNT($AN$1:$AN2848)+1))</f>
        <v/>
      </c>
      <c r="AO2849" s="28" t="str">
        <f aca="false">IF($Q2849="","",IF(MATCH($Q2849,$Q$2:$Q$3000,0)&lt;&gt;ROW()-1,"",COUNT($AO$1:$AO2848)+1))</f>
        <v/>
      </c>
    </row>
    <row r="2850" customFormat="false" ht="12.75" hidden="false" customHeight="true" outlineLevel="0" collapsed="false">
      <c r="W2850" s="24" t="n">
        <f aca="false">IF($F2850="",0,IFERROR(IF(ISNUMBER($F2850),INT($F2850),DATE(VALUE(MID(SUBSTITUTE(LEFT($F2850,FIND(" ",$F2850&amp;" ")-1),"/",REPT(" ",20)),41,20)),VALUE(LEFT(SUBSTITUTE(LEFT($F2850,FIND(" ",$F2850&amp;" ")-1),"/",REPT(" ",20)),20)),VALUE(MID(SUBSTITUTE(LEFT($F2850,FIND(" ",$F2850&amp;" ")-1),"/",REPT(" ",20)),21,20)))),0))</f>
        <v>0</v>
      </c>
      <c r="X2850" s="25" t="str">
        <f aca="false">IF(ISNUMBER($N2850),$N2850*Validation!$B$5,"")</f>
        <v/>
      </c>
      <c r="Y2850" s="26" t="str">
        <f aca="false">IF($A2850="","",SUBSTITUTE(SUBSTITUTE(SUBSTITUTE(SUBSTITUTE(SUBSTITUTE(SUBSTITUTE(SUBSTITUTE(UPPER(TRIM($A2850)),"Á","A"),"É","E"),"Í","I"),"Ó","O"),"Ú","U"),"Ñ","N"),"Ü","U"))</f>
        <v/>
      </c>
      <c r="Z2850" s="26" t="str">
        <f aca="false">IF($Y2850="","",LEFT($Y2850,1)&amp;" "&amp;TRIM(RIGHT(SUBSTITUTE($Y2850," ",REPT(" ",50)),50)))</f>
        <v/>
      </c>
      <c r="AA2850" s="27" t="str">
        <f aca="false">IF($AF2850="","",IF(COUNTIF(Validation!$U$19:$U$178,$AF2850)&gt;0,"OK","NO MATCH"))</f>
        <v/>
      </c>
      <c r="AB2850" s="27" t="str">
        <f aca="false">IF($W2850=0,"",IF(AND($W2850&gt;=Validation!$B$3,$W2850&lt;=Validation!$C$3),"Yes","No"))</f>
        <v/>
      </c>
      <c r="AC2850" s="26" t="str">
        <f aca="false">IF($A2850="","",$AF2850&amp;"|"&amp;TEXT($W2850,"yyyy-mm-dd")&amp;"|"&amp;$J2850&amp;"|"&amp;$N2850)</f>
        <v/>
      </c>
      <c r="AD2850" s="27" t="str">
        <f aca="false">IF($AC2850="","",IF(COUNTIF($AC$2:$AC$3000,$AC2850)&gt;1,"REVIEW","OK"))</f>
        <v/>
      </c>
      <c r="AE2850" s="27" t="str">
        <f aca="false">IF(OR($W2850=0,$O2850=""),"",IF(IFERROR(IF(ISNUMBER($O2850),INT($O2850),DATE(VALUE(MID(SUBSTITUTE(LEFT($O2850,FIND(" ",$O2850&amp;" ")-1),"/",REPT(" ",20)),41,20)),VALUE(LEFT(SUBSTITUTE(LEFT($O2850,FIND(" ",$O2850&amp;" ")-1),"/",REPT(" ",20)),20)),VALUE(MID(SUBSTITUTE(LEFT($O2850,FIND(" ",$O2850&amp;" ")-1),"/",REPT(" ",20)),21,20)))),0)&gt;$W2850,"Late","Same day"))</f>
        <v/>
      </c>
      <c r="AF2850" s="26" t="str">
        <f aca="false">IF($A2850="","",IFERROR(INDEX(Validation!$C$193:$C$217,MATCH($A2850,Validation!$A$193:$A$217,0)),IF(COUNTIF(Validation!$U$19:$U$178,$Z2850)&gt;0,$Z2850,IF(COUNTIF(Validation!$S$19:$S$178,$AI2850)=1,INDEX(Validation!$U$19:$U$178,MATCH($AI2850,Validation!$S$19:$S$178,0)),$Z2850))))</f>
        <v/>
      </c>
      <c r="AG2850" s="27" t="str">
        <f aca="false">IF(COUNTA($A2850:$U2850)=0,"",IF($A2850="","No name",IF($F2850="","No date",IF($W2850=0,"Date ilegible",IF(NOT(ISNUMBER($N2850)),"Hours no numéricas",IF($AA2850="NO MATCH","Person no identificada","OK"))))))</f>
        <v/>
      </c>
      <c r="AH2850" s="27" t="str">
        <f aca="false">IF($W2850=0,"No date",IF($W2850&lt;Validation!$B$3,"Before period",IF($W2850&gt;Validation!$C$3,"After period","In period")))</f>
        <v>No date</v>
      </c>
      <c r="AI2850" s="26" t="str">
        <f aca="false">IF($Y2850="","",TRIM(RIGHT(SUBSTITUTE($Y2850," ",REPT(" ",50)),50)))</f>
        <v/>
      </c>
      <c r="AJ2850" s="27" t="str">
        <f aca="false">IF($A2850="","",IF(NOT(ISERROR(MATCH($A2850,Validation!$A$193:$A$217,0))),"Manual mapping",IF(COUNTIF(Validation!$U$19:$U$178,$Z2850)&gt;0,"Direct",IF(COUNTIF(Validation!$S$19:$S$178,$AI2850)=1,"By surname","Unresolved"))))</f>
        <v/>
      </c>
      <c r="AK2850" s="28" t="str">
        <f aca="false">IF($L2850="","",IF(MATCH($L2850,$L$2:$L$3000,0)&lt;&gt;ROW()-1,"",COUNT($AK$1:$AK2849)+1))</f>
        <v/>
      </c>
      <c r="AL2850" s="28" t="str">
        <f aca="false">IF($G2850="","",IF(MATCH($G2850,$G$2:$G$3000,0)&lt;&gt;ROW()-1,"",COUNT($AL$1:$AL2849)+1))</f>
        <v/>
      </c>
      <c r="AM2850" s="28" t="str">
        <f aca="false">IF($H2850="","",IF(MATCH($H2850,$H$2:$H$3000,0)&lt;&gt;ROW()-1,"",COUNT($AM$1:$AM2849)+1))</f>
        <v/>
      </c>
      <c r="AN2850" s="28" t="str">
        <f aca="false">IF($I2850="","",IF(MATCH($I2850,$I$2:$I$3000,0)&lt;&gt;ROW()-1,"",COUNT($AN$1:$AN2849)+1))</f>
        <v/>
      </c>
      <c r="AO2850" s="28" t="str">
        <f aca="false">IF($Q2850="","",IF(MATCH($Q2850,$Q$2:$Q$3000,0)&lt;&gt;ROW()-1,"",COUNT($AO$1:$AO2849)+1))</f>
        <v/>
      </c>
    </row>
    <row r="2851" customFormat="false" ht="12.75" hidden="false" customHeight="true" outlineLevel="0" collapsed="false">
      <c r="W2851" s="24" t="n">
        <f aca="false">IF($F2851="",0,IFERROR(IF(ISNUMBER($F2851),INT($F2851),DATE(VALUE(MID(SUBSTITUTE(LEFT($F2851,FIND(" ",$F2851&amp;" ")-1),"/",REPT(" ",20)),41,20)),VALUE(LEFT(SUBSTITUTE(LEFT($F2851,FIND(" ",$F2851&amp;" ")-1),"/",REPT(" ",20)),20)),VALUE(MID(SUBSTITUTE(LEFT($F2851,FIND(" ",$F2851&amp;" ")-1),"/",REPT(" ",20)),21,20)))),0))</f>
        <v>0</v>
      </c>
      <c r="X2851" s="25" t="str">
        <f aca="false">IF(ISNUMBER($N2851),$N2851*Validation!$B$5,"")</f>
        <v/>
      </c>
      <c r="Y2851" s="26" t="str">
        <f aca="false">IF($A2851="","",SUBSTITUTE(SUBSTITUTE(SUBSTITUTE(SUBSTITUTE(SUBSTITUTE(SUBSTITUTE(SUBSTITUTE(UPPER(TRIM($A2851)),"Á","A"),"É","E"),"Í","I"),"Ó","O"),"Ú","U"),"Ñ","N"),"Ü","U"))</f>
        <v/>
      </c>
      <c r="Z2851" s="26" t="str">
        <f aca="false">IF($Y2851="","",LEFT($Y2851,1)&amp;" "&amp;TRIM(RIGHT(SUBSTITUTE($Y2851," ",REPT(" ",50)),50)))</f>
        <v/>
      </c>
      <c r="AA2851" s="27" t="str">
        <f aca="false">IF($AF2851="","",IF(COUNTIF(Validation!$U$19:$U$178,$AF2851)&gt;0,"OK","NO MATCH"))</f>
        <v/>
      </c>
      <c r="AB2851" s="27" t="str">
        <f aca="false">IF($W2851=0,"",IF(AND($W2851&gt;=Validation!$B$3,$W2851&lt;=Validation!$C$3),"Yes","No"))</f>
        <v/>
      </c>
      <c r="AC2851" s="26" t="str">
        <f aca="false">IF($A2851="","",$AF2851&amp;"|"&amp;TEXT($W2851,"yyyy-mm-dd")&amp;"|"&amp;$J2851&amp;"|"&amp;$N2851)</f>
        <v/>
      </c>
      <c r="AD2851" s="27" t="str">
        <f aca="false">IF($AC2851="","",IF(COUNTIF($AC$2:$AC$3000,$AC2851)&gt;1,"REVIEW","OK"))</f>
        <v/>
      </c>
      <c r="AE2851" s="27" t="str">
        <f aca="false">IF(OR($W2851=0,$O2851=""),"",IF(IFERROR(IF(ISNUMBER($O2851),INT($O2851),DATE(VALUE(MID(SUBSTITUTE(LEFT($O2851,FIND(" ",$O2851&amp;" ")-1),"/",REPT(" ",20)),41,20)),VALUE(LEFT(SUBSTITUTE(LEFT($O2851,FIND(" ",$O2851&amp;" ")-1),"/",REPT(" ",20)),20)),VALUE(MID(SUBSTITUTE(LEFT($O2851,FIND(" ",$O2851&amp;" ")-1),"/",REPT(" ",20)),21,20)))),0)&gt;$W2851,"Late","Same day"))</f>
        <v/>
      </c>
      <c r="AF2851" s="26" t="str">
        <f aca="false">IF($A2851="","",IFERROR(INDEX(Validation!$C$193:$C$217,MATCH($A2851,Validation!$A$193:$A$217,0)),IF(COUNTIF(Validation!$U$19:$U$178,$Z2851)&gt;0,$Z2851,IF(COUNTIF(Validation!$S$19:$S$178,$AI2851)=1,INDEX(Validation!$U$19:$U$178,MATCH($AI2851,Validation!$S$19:$S$178,0)),$Z2851))))</f>
        <v/>
      </c>
      <c r="AG2851" s="27" t="str">
        <f aca="false">IF(COUNTA($A2851:$U2851)=0,"",IF($A2851="","No name",IF($F2851="","No date",IF($W2851=0,"Date ilegible",IF(NOT(ISNUMBER($N2851)),"Hours no numéricas",IF($AA2851="NO MATCH","Person no identificada","OK"))))))</f>
        <v/>
      </c>
      <c r="AH2851" s="27" t="str">
        <f aca="false">IF($W2851=0,"No date",IF($W2851&lt;Validation!$B$3,"Before period",IF($W2851&gt;Validation!$C$3,"After period","In period")))</f>
        <v>No date</v>
      </c>
      <c r="AI2851" s="26" t="str">
        <f aca="false">IF($Y2851="","",TRIM(RIGHT(SUBSTITUTE($Y2851," ",REPT(" ",50)),50)))</f>
        <v/>
      </c>
      <c r="AJ2851" s="27" t="str">
        <f aca="false">IF($A2851="","",IF(NOT(ISERROR(MATCH($A2851,Validation!$A$193:$A$217,0))),"Manual mapping",IF(COUNTIF(Validation!$U$19:$U$178,$Z2851)&gt;0,"Direct",IF(COUNTIF(Validation!$S$19:$S$178,$AI2851)=1,"By surname","Unresolved"))))</f>
        <v/>
      </c>
      <c r="AK2851" s="28" t="str">
        <f aca="false">IF($L2851="","",IF(MATCH($L2851,$L$2:$L$3000,0)&lt;&gt;ROW()-1,"",COUNT($AK$1:$AK2850)+1))</f>
        <v/>
      </c>
      <c r="AL2851" s="28" t="str">
        <f aca="false">IF($G2851="","",IF(MATCH($G2851,$G$2:$G$3000,0)&lt;&gt;ROW()-1,"",COUNT($AL$1:$AL2850)+1))</f>
        <v/>
      </c>
      <c r="AM2851" s="28" t="str">
        <f aca="false">IF($H2851="","",IF(MATCH($H2851,$H$2:$H$3000,0)&lt;&gt;ROW()-1,"",COUNT($AM$1:$AM2850)+1))</f>
        <v/>
      </c>
      <c r="AN2851" s="28" t="str">
        <f aca="false">IF($I2851="","",IF(MATCH($I2851,$I$2:$I$3000,0)&lt;&gt;ROW()-1,"",COUNT($AN$1:$AN2850)+1))</f>
        <v/>
      </c>
      <c r="AO2851" s="28" t="str">
        <f aca="false">IF($Q2851="","",IF(MATCH($Q2851,$Q$2:$Q$3000,0)&lt;&gt;ROW()-1,"",COUNT($AO$1:$AO2850)+1))</f>
        <v/>
      </c>
    </row>
    <row r="2852" customFormat="false" ht="12.75" hidden="false" customHeight="true" outlineLevel="0" collapsed="false">
      <c r="W2852" s="24" t="n">
        <f aca="false">IF($F2852="",0,IFERROR(IF(ISNUMBER($F2852),INT($F2852),DATE(VALUE(MID(SUBSTITUTE(LEFT($F2852,FIND(" ",$F2852&amp;" ")-1),"/",REPT(" ",20)),41,20)),VALUE(LEFT(SUBSTITUTE(LEFT($F2852,FIND(" ",$F2852&amp;" ")-1),"/",REPT(" ",20)),20)),VALUE(MID(SUBSTITUTE(LEFT($F2852,FIND(" ",$F2852&amp;" ")-1),"/",REPT(" ",20)),21,20)))),0))</f>
        <v>0</v>
      </c>
      <c r="X2852" s="25" t="str">
        <f aca="false">IF(ISNUMBER($N2852),$N2852*Validation!$B$5,"")</f>
        <v/>
      </c>
      <c r="Y2852" s="26" t="str">
        <f aca="false">IF($A2852="","",SUBSTITUTE(SUBSTITUTE(SUBSTITUTE(SUBSTITUTE(SUBSTITUTE(SUBSTITUTE(SUBSTITUTE(UPPER(TRIM($A2852)),"Á","A"),"É","E"),"Í","I"),"Ó","O"),"Ú","U"),"Ñ","N"),"Ü","U"))</f>
        <v/>
      </c>
      <c r="Z2852" s="26" t="str">
        <f aca="false">IF($Y2852="","",LEFT($Y2852,1)&amp;" "&amp;TRIM(RIGHT(SUBSTITUTE($Y2852," ",REPT(" ",50)),50)))</f>
        <v/>
      </c>
      <c r="AA2852" s="27" t="str">
        <f aca="false">IF($AF2852="","",IF(COUNTIF(Validation!$U$19:$U$178,$AF2852)&gt;0,"OK","NO MATCH"))</f>
        <v/>
      </c>
      <c r="AB2852" s="27" t="str">
        <f aca="false">IF($W2852=0,"",IF(AND($W2852&gt;=Validation!$B$3,$W2852&lt;=Validation!$C$3),"Yes","No"))</f>
        <v/>
      </c>
      <c r="AC2852" s="26" t="str">
        <f aca="false">IF($A2852="","",$AF2852&amp;"|"&amp;TEXT($W2852,"yyyy-mm-dd")&amp;"|"&amp;$J2852&amp;"|"&amp;$N2852)</f>
        <v/>
      </c>
      <c r="AD2852" s="27" t="str">
        <f aca="false">IF($AC2852="","",IF(COUNTIF($AC$2:$AC$3000,$AC2852)&gt;1,"REVIEW","OK"))</f>
        <v/>
      </c>
      <c r="AE2852" s="27" t="str">
        <f aca="false">IF(OR($W2852=0,$O2852=""),"",IF(IFERROR(IF(ISNUMBER($O2852),INT($O2852),DATE(VALUE(MID(SUBSTITUTE(LEFT($O2852,FIND(" ",$O2852&amp;" ")-1),"/",REPT(" ",20)),41,20)),VALUE(LEFT(SUBSTITUTE(LEFT($O2852,FIND(" ",$O2852&amp;" ")-1),"/",REPT(" ",20)),20)),VALUE(MID(SUBSTITUTE(LEFT($O2852,FIND(" ",$O2852&amp;" ")-1),"/",REPT(" ",20)),21,20)))),0)&gt;$W2852,"Late","Same day"))</f>
        <v/>
      </c>
      <c r="AF2852" s="26" t="str">
        <f aca="false">IF($A2852="","",IFERROR(INDEX(Validation!$C$193:$C$217,MATCH($A2852,Validation!$A$193:$A$217,0)),IF(COUNTIF(Validation!$U$19:$U$178,$Z2852)&gt;0,$Z2852,IF(COUNTIF(Validation!$S$19:$S$178,$AI2852)=1,INDEX(Validation!$U$19:$U$178,MATCH($AI2852,Validation!$S$19:$S$178,0)),$Z2852))))</f>
        <v/>
      </c>
      <c r="AG2852" s="27" t="str">
        <f aca="false">IF(COUNTA($A2852:$U2852)=0,"",IF($A2852="","No name",IF($F2852="","No date",IF($W2852=0,"Date ilegible",IF(NOT(ISNUMBER($N2852)),"Hours no numéricas",IF($AA2852="NO MATCH","Person no identificada","OK"))))))</f>
        <v/>
      </c>
      <c r="AH2852" s="27" t="str">
        <f aca="false">IF($W2852=0,"No date",IF($W2852&lt;Validation!$B$3,"Before period",IF($W2852&gt;Validation!$C$3,"After period","In period")))</f>
        <v>No date</v>
      </c>
      <c r="AI2852" s="26" t="str">
        <f aca="false">IF($Y2852="","",TRIM(RIGHT(SUBSTITUTE($Y2852," ",REPT(" ",50)),50)))</f>
        <v/>
      </c>
      <c r="AJ2852" s="27" t="str">
        <f aca="false">IF($A2852="","",IF(NOT(ISERROR(MATCH($A2852,Validation!$A$193:$A$217,0))),"Manual mapping",IF(COUNTIF(Validation!$U$19:$U$178,$Z2852)&gt;0,"Direct",IF(COUNTIF(Validation!$S$19:$S$178,$AI2852)=1,"By surname","Unresolved"))))</f>
        <v/>
      </c>
      <c r="AK2852" s="28" t="str">
        <f aca="false">IF($L2852="","",IF(MATCH($L2852,$L$2:$L$3000,0)&lt;&gt;ROW()-1,"",COUNT($AK$1:$AK2851)+1))</f>
        <v/>
      </c>
      <c r="AL2852" s="28" t="str">
        <f aca="false">IF($G2852="","",IF(MATCH($G2852,$G$2:$G$3000,0)&lt;&gt;ROW()-1,"",COUNT($AL$1:$AL2851)+1))</f>
        <v/>
      </c>
      <c r="AM2852" s="28" t="str">
        <f aca="false">IF($H2852="","",IF(MATCH($H2852,$H$2:$H$3000,0)&lt;&gt;ROW()-1,"",COUNT($AM$1:$AM2851)+1))</f>
        <v/>
      </c>
      <c r="AN2852" s="28" t="str">
        <f aca="false">IF($I2852="","",IF(MATCH($I2852,$I$2:$I$3000,0)&lt;&gt;ROW()-1,"",COUNT($AN$1:$AN2851)+1))</f>
        <v/>
      </c>
      <c r="AO2852" s="28" t="str">
        <f aca="false">IF($Q2852="","",IF(MATCH($Q2852,$Q$2:$Q$3000,0)&lt;&gt;ROW()-1,"",COUNT($AO$1:$AO2851)+1))</f>
        <v/>
      </c>
    </row>
    <row r="2853" customFormat="false" ht="12.75" hidden="false" customHeight="true" outlineLevel="0" collapsed="false">
      <c r="W2853" s="24" t="n">
        <f aca="false">IF($F2853="",0,IFERROR(IF(ISNUMBER($F2853),INT($F2853),DATE(VALUE(MID(SUBSTITUTE(LEFT($F2853,FIND(" ",$F2853&amp;" ")-1),"/",REPT(" ",20)),41,20)),VALUE(LEFT(SUBSTITUTE(LEFT($F2853,FIND(" ",$F2853&amp;" ")-1),"/",REPT(" ",20)),20)),VALUE(MID(SUBSTITUTE(LEFT($F2853,FIND(" ",$F2853&amp;" ")-1),"/",REPT(" ",20)),21,20)))),0))</f>
        <v>0</v>
      </c>
      <c r="X2853" s="25" t="str">
        <f aca="false">IF(ISNUMBER($N2853),$N2853*Validation!$B$5,"")</f>
        <v/>
      </c>
      <c r="Y2853" s="26" t="str">
        <f aca="false">IF($A2853="","",SUBSTITUTE(SUBSTITUTE(SUBSTITUTE(SUBSTITUTE(SUBSTITUTE(SUBSTITUTE(SUBSTITUTE(UPPER(TRIM($A2853)),"Á","A"),"É","E"),"Í","I"),"Ó","O"),"Ú","U"),"Ñ","N"),"Ü","U"))</f>
        <v/>
      </c>
      <c r="Z2853" s="26" t="str">
        <f aca="false">IF($Y2853="","",LEFT($Y2853,1)&amp;" "&amp;TRIM(RIGHT(SUBSTITUTE($Y2853," ",REPT(" ",50)),50)))</f>
        <v/>
      </c>
      <c r="AA2853" s="27" t="str">
        <f aca="false">IF($AF2853="","",IF(COUNTIF(Validation!$U$19:$U$178,$AF2853)&gt;0,"OK","NO MATCH"))</f>
        <v/>
      </c>
      <c r="AB2853" s="27" t="str">
        <f aca="false">IF($W2853=0,"",IF(AND($W2853&gt;=Validation!$B$3,$W2853&lt;=Validation!$C$3),"Yes","No"))</f>
        <v/>
      </c>
      <c r="AC2853" s="26" t="str">
        <f aca="false">IF($A2853="","",$AF2853&amp;"|"&amp;TEXT($W2853,"yyyy-mm-dd")&amp;"|"&amp;$J2853&amp;"|"&amp;$N2853)</f>
        <v/>
      </c>
      <c r="AD2853" s="27" t="str">
        <f aca="false">IF($AC2853="","",IF(COUNTIF($AC$2:$AC$3000,$AC2853)&gt;1,"REVIEW","OK"))</f>
        <v/>
      </c>
      <c r="AE2853" s="27" t="str">
        <f aca="false">IF(OR($W2853=0,$O2853=""),"",IF(IFERROR(IF(ISNUMBER($O2853),INT($O2853),DATE(VALUE(MID(SUBSTITUTE(LEFT($O2853,FIND(" ",$O2853&amp;" ")-1),"/",REPT(" ",20)),41,20)),VALUE(LEFT(SUBSTITUTE(LEFT($O2853,FIND(" ",$O2853&amp;" ")-1),"/",REPT(" ",20)),20)),VALUE(MID(SUBSTITUTE(LEFT($O2853,FIND(" ",$O2853&amp;" ")-1),"/",REPT(" ",20)),21,20)))),0)&gt;$W2853,"Late","Same day"))</f>
        <v/>
      </c>
      <c r="AF2853" s="26" t="str">
        <f aca="false">IF($A2853="","",IFERROR(INDEX(Validation!$C$193:$C$217,MATCH($A2853,Validation!$A$193:$A$217,0)),IF(COUNTIF(Validation!$U$19:$U$178,$Z2853)&gt;0,$Z2853,IF(COUNTIF(Validation!$S$19:$S$178,$AI2853)=1,INDEX(Validation!$U$19:$U$178,MATCH($AI2853,Validation!$S$19:$S$178,0)),$Z2853))))</f>
        <v/>
      </c>
      <c r="AG2853" s="27" t="str">
        <f aca="false">IF(COUNTA($A2853:$U2853)=0,"",IF($A2853="","No name",IF($F2853="","No date",IF($W2853=0,"Date ilegible",IF(NOT(ISNUMBER($N2853)),"Hours no numéricas",IF($AA2853="NO MATCH","Person no identificada","OK"))))))</f>
        <v/>
      </c>
      <c r="AH2853" s="27" t="str">
        <f aca="false">IF($W2853=0,"No date",IF($W2853&lt;Validation!$B$3,"Before period",IF($W2853&gt;Validation!$C$3,"After period","In period")))</f>
        <v>No date</v>
      </c>
      <c r="AI2853" s="26" t="str">
        <f aca="false">IF($Y2853="","",TRIM(RIGHT(SUBSTITUTE($Y2853," ",REPT(" ",50)),50)))</f>
        <v/>
      </c>
      <c r="AJ2853" s="27" t="str">
        <f aca="false">IF($A2853="","",IF(NOT(ISERROR(MATCH($A2853,Validation!$A$193:$A$217,0))),"Manual mapping",IF(COUNTIF(Validation!$U$19:$U$178,$Z2853)&gt;0,"Direct",IF(COUNTIF(Validation!$S$19:$S$178,$AI2853)=1,"By surname","Unresolved"))))</f>
        <v/>
      </c>
      <c r="AK2853" s="28" t="str">
        <f aca="false">IF($L2853="","",IF(MATCH($L2853,$L$2:$L$3000,0)&lt;&gt;ROW()-1,"",COUNT($AK$1:$AK2852)+1))</f>
        <v/>
      </c>
      <c r="AL2853" s="28" t="str">
        <f aca="false">IF($G2853="","",IF(MATCH($G2853,$G$2:$G$3000,0)&lt;&gt;ROW()-1,"",COUNT($AL$1:$AL2852)+1))</f>
        <v/>
      </c>
      <c r="AM2853" s="28" t="str">
        <f aca="false">IF($H2853="","",IF(MATCH($H2853,$H$2:$H$3000,0)&lt;&gt;ROW()-1,"",COUNT($AM$1:$AM2852)+1))</f>
        <v/>
      </c>
      <c r="AN2853" s="28" t="str">
        <f aca="false">IF($I2853="","",IF(MATCH($I2853,$I$2:$I$3000,0)&lt;&gt;ROW()-1,"",COUNT($AN$1:$AN2852)+1))</f>
        <v/>
      </c>
      <c r="AO2853" s="28" t="str">
        <f aca="false">IF($Q2853="","",IF(MATCH($Q2853,$Q$2:$Q$3000,0)&lt;&gt;ROW()-1,"",COUNT($AO$1:$AO2852)+1))</f>
        <v/>
      </c>
    </row>
    <row r="2854" customFormat="false" ht="12.75" hidden="false" customHeight="true" outlineLevel="0" collapsed="false">
      <c r="W2854" s="24" t="n">
        <f aca="false">IF($F2854="",0,IFERROR(IF(ISNUMBER($F2854),INT($F2854),DATE(VALUE(MID(SUBSTITUTE(LEFT($F2854,FIND(" ",$F2854&amp;" ")-1),"/",REPT(" ",20)),41,20)),VALUE(LEFT(SUBSTITUTE(LEFT($F2854,FIND(" ",$F2854&amp;" ")-1),"/",REPT(" ",20)),20)),VALUE(MID(SUBSTITUTE(LEFT($F2854,FIND(" ",$F2854&amp;" ")-1),"/",REPT(" ",20)),21,20)))),0))</f>
        <v>0</v>
      </c>
      <c r="X2854" s="25" t="str">
        <f aca="false">IF(ISNUMBER($N2854),$N2854*Validation!$B$5,"")</f>
        <v/>
      </c>
      <c r="Y2854" s="26" t="str">
        <f aca="false">IF($A2854="","",SUBSTITUTE(SUBSTITUTE(SUBSTITUTE(SUBSTITUTE(SUBSTITUTE(SUBSTITUTE(SUBSTITUTE(UPPER(TRIM($A2854)),"Á","A"),"É","E"),"Í","I"),"Ó","O"),"Ú","U"),"Ñ","N"),"Ü","U"))</f>
        <v/>
      </c>
      <c r="Z2854" s="26" t="str">
        <f aca="false">IF($Y2854="","",LEFT($Y2854,1)&amp;" "&amp;TRIM(RIGHT(SUBSTITUTE($Y2854," ",REPT(" ",50)),50)))</f>
        <v/>
      </c>
      <c r="AA2854" s="27" t="str">
        <f aca="false">IF($AF2854="","",IF(COUNTIF(Validation!$U$19:$U$178,$AF2854)&gt;0,"OK","NO MATCH"))</f>
        <v/>
      </c>
      <c r="AB2854" s="27" t="str">
        <f aca="false">IF($W2854=0,"",IF(AND($W2854&gt;=Validation!$B$3,$W2854&lt;=Validation!$C$3),"Yes","No"))</f>
        <v/>
      </c>
      <c r="AC2854" s="26" t="str">
        <f aca="false">IF($A2854="","",$AF2854&amp;"|"&amp;TEXT($W2854,"yyyy-mm-dd")&amp;"|"&amp;$J2854&amp;"|"&amp;$N2854)</f>
        <v/>
      </c>
      <c r="AD2854" s="27" t="str">
        <f aca="false">IF($AC2854="","",IF(COUNTIF($AC$2:$AC$3000,$AC2854)&gt;1,"REVIEW","OK"))</f>
        <v/>
      </c>
      <c r="AE2854" s="27" t="str">
        <f aca="false">IF(OR($W2854=0,$O2854=""),"",IF(IFERROR(IF(ISNUMBER($O2854),INT($O2854),DATE(VALUE(MID(SUBSTITUTE(LEFT($O2854,FIND(" ",$O2854&amp;" ")-1),"/",REPT(" ",20)),41,20)),VALUE(LEFT(SUBSTITUTE(LEFT($O2854,FIND(" ",$O2854&amp;" ")-1),"/",REPT(" ",20)),20)),VALUE(MID(SUBSTITUTE(LEFT($O2854,FIND(" ",$O2854&amp;" ")-1),"/",REPT(" ",20)),21,20)))),0)&gt;$W2854,"Late","Same day"))</f>
        <v/>
      </c>
      <c r="AF2854" s="26" t="str">
        <f aca="false">IF($A2854="","",IFERROR(INDEX(Validation!$C$193:$C$217,MATCH($A2854,Validation!$A$193:$A$217,0)),IF(COUNTIF(Validation!$U$19:$U$178,$Z2854)&gt;0,$Z2854,IF(COUNTIF(Validation!$S$19:$S$178,$AI2854)=1,INDEX(Validation!$U$19:$U$178,MATCH($AI2854,Validation!$S$19:$S$178,0)),$Z2854))))</f>
        <v/>
      </c>
      <c r="AG2854" s="27" t="str">
        <f aca="false">IF(COUNTA($A2854:$U2854)=0,"",IF($A2854="","No name",IF($F2854="","No date",IF($W2854=0,"Date ilegible",IF(NOT(ISNUMBER($N2854)),"Hours no numéricas",IF($AA2854="NO MATCH","Person no identificada","OK"))))))</f>
        <v/>
      </c>
      <c r="AH2854" s="27" t="str">
        <f aca="false">IF($W2854=0,"No date",IF($W2854&lt;Validation!$B$3,"Before period",IF($W2854&gt;Validation!$C$3,"After period","In period")))</f>
        <v>No date</v>
      </c>
      <c r="AI2854" s="26" t="str">
        <f aca="false">IF($Y2854="","",TRIM(RIGHT(SUBSTITUTE($Y2854," ",REPT(" ",50)),50)))</f>
        <v/>
      </c>
      <c r="AJ2854" s="27" t="str">
        <f aca="false">IF($A2854="","",IF(NOT(ISERROR(MATCH($A2854,Validation!$A$193:$A$217,0))),"Manual mapping",IF(COUNTIF(Validation!$U$19:$U$178,$Z2854)&gt;0,"Direct",IF(COUNTIF(Validation!$S$19:$S$178,$AI2854)=1,"By surname","Unresolved"))))</f>
        <v/>
      </c>
      <c r="AK2854" s="28" t="str">
        <f aca="false">IF($L2854="","",IF(MATCH($L2854,$L$2:$L$3000,0)&lt;&gt;ROW()-1,"",COUNT($AK$1:$AK2853)+1))</f>
        <v/>
      </c>
      <c r="AL2854" s="28" t="str">
        <f aca="false">IF($G2854="","",IF(MATCH($G2854,$G$2:$G$3000,0)&lt;&gt;ROW()-1,"",COUNT($AL$1:$AL2853)+1))</f>
        <v/>
      </c>
      <c r="AM2854" s="28" t="str">
        <f aca="false">IF($H2854="","",IF(MATCH($H2854,$H$2:$H$3000,0)&lt;&gt;ROW()-1,"",COUNT($AM$1:$AM2853)+1))</f>
        <v/>
      </c>
      <c r="AN2854" s="28" t="str">
        <f aca="false">IF($I2854="","",IF(MATCH($I2854,$I$2:$I$3000,0)&lt;&gt;ROW()-1,"",COUNT($AN$1:$AN2853)+1))</f>
        <v/>
      </c>
      <c r="AO2854" s="28" t="str">
        <f aca="false">IF($Q2854="","",IF(MATCH($Q2854,$Q$2:$Q$3000,0)&lt;&gt;ROW()-1,"",COUNT($AO$1:$AO2853)+1))</f>
        <v/>
      </c>
    </row>
    <row r="2855" customFormat="false" ht="12.75" hidden="false" customHeight="true" outlineLevel="0" collapsed="false">
      <c r="W2855" s="24" t="n">
        <f aca="false">IF($F2855="",0,IFERROR(IF(ISNUMBER($F2855),INT($F2855),DATE(VALUE(MID(SUBSTITUTE(LEFT($F2855,FIND(" ",$F2855&amp;" ")-1),"/",REPT(" ",20)),41,20)),VALUE(LEFT(SUBSTITUTE(LEFT($F2855,FIND(" ",$F2855&amp;" ")-1),"/",REPT(" ",20)),20)),VALUE(MID(SUBSTITUTE(LEFT($F2855,FIND(" ",$F2855&amp;" ")-1),"/",REPT(" ",20)),21,20)))),0))</f>
        <v>0</v>
      </c>
      <c r="X2855" s="25" t="str">
        <f aca="false">IF(ISNUMBER($N2855),$N2855*Validation!$B$5,"")</f>
        <v/>
      </c>
      <c r="Y2855" s="26" t="str">
        <f aca="false">IF($A2855="","",SUBSTITUTE(SUBSTITUTE(SUBSTITUTE(SUBSTITUTE(SUBSTITUTE(SUBSTITUTE(SUBSTITUTE(UPPER(TRIM($A2855)),"Á","A"),"É","E"),"Í","I"),"Ó","O"),"Ú","U"),"Ñ","N"),"Ü","U"))</f>
        <v/>
      </c>
      <c r="Z2855" s="26" t="str">
        <f aca="false">IF($Y2855="","",LEFT($Y2855,1)&amp;" "&amp;TRIM(RIGHT(SUBSTITUTE($Y2855," ",REPT(" ",50)),50)))</f>
        <v/>
      </c>
      <c r="AA2855" s="27" t="str">
        <f aca="false">IF($AF2855="","",IF(COUNTIF(Validation!$U$19:$U$178,$AF2855)&gt;0,"OK","NO MATCH"))</f>
        <v/>
      </c>
      <c r="AB2855" s="27" t="str">
        <f aca="false">IF($W2855=0,"",IF(AND($W2855&gt;=Validation!$B$3,$W2855&lt;=Validation!$C$3),"Yes","No"))</f>
        <v/>
      </c>
      <c r="AC2855" s="26" t="str">
        <f aca="false">IF($A2855="","",$AF2855&amp;"|"&amp;TEXT($W2855,"yyyy-mm-dd")&amp;"|"&amp;$J2855&amp;"|"&amp;$N2855)</f>
        <v/>
      </c>
      <c r="AD2855" s="27" t="str">
        <f aca="false">IF($AC2855="","",IF(COUNTIF($AC$2:$AC$3000,$AC2855)&gt;1,"REVIEW","OK"))</f>
        <v/>
      </c>
      <c r="AE2855" s="27" t="str">
        <f aca="false">IF(OR($W2855=0,$O2855=""),"",IF(IFERROR(IF(ISNUMBER($O2855),INT($O2855),DATE(VALUE(MID(SUBSTITUTE(LEFT($O2855,FIND(" ",$O2855&amp;" ")-1),"/",REPT(" ",20)),41,20)),VALUE(LEFT(SUBSTITUTE(LEFT($O2855,FIND(" ",$O2855&amp;" ")-1),"/",REPT(" ",20)),20)),VALUE(MID(SUBSTITUTE(LEFT($O2855,FIND(" ",$O2855&amp;" ")-1),"/",REPT(" ",20)),21,20)))),0)&gt;$W2855,"Late","Same day"))</f>
        <v/>
      </c>
      <c r="AF2855" s="26" t="str">
        <f aca="false">IF($A2855="","",IFERROR(INDEX(Validation!$C$193:$C$217,MATCH($A2855,Validation!$A$193:$A$217,0)),IF(COUNTIF(Validation!$U$19:$U$178,$Z2855)&gt;0,$Z2855,IF(COUNTIF(Validation!$S$19:$S$178,$AI2855)=1,INDEX(Validation!$U$19:$U$178,MATCH($AI2855,Validation!$S$19:$S$178,0)),$Z2855))))</f>
        <v/>
      </c>
      <c r="AG2855" s="27" t="str">
        <f aca="false">IF(COUNTA($A2855:$U2855)=0,"",IF($A2855="","No name",IF($F2855="","No date",IF($W2855=0,"Date ilegible",IF(NOT(ISNUMBER($N2855)),"Hours no numéricas",IF($AA2855="NO MATCH","Person no identificada","OK"))))))</f>
        <v/>
      </c>
      <c r="AH2855" s="27" t="str">
        <f aca="false">IF($W2855=0,"No date",IF($W2855&lt;Validation!$B$3,"Before period",IF($W2855&gt;Validation!$C$3,"After period","In period")))</f>
        <v>No date</v>
      </c>
      <c r="AI2855" s="26" t="str">
        <f aca="false">IF($Y2855="","",TRIM(RIGHT(SUBSTITUTE($Y2855," ",REPT(" ",50)),50)))</f>
        <v/>
      </c>
      <c r="AJ2855" s="27" t="str">
        <f aca="false">IF($A2855="","",IF(NOT(ISERROR(MATCH($A2855,Validation!$A$193:$A$217,0))),"Manual mapping",IF(COUNTIF(Validation!$U$19:$U$178,$Z2855)&gt;0,"Direct",IF(COUNTIF(Validation!$S$19:$S$178,$AI2855)=1,"By surname","Unresolved"))))</f>
        <v/>
      </c>
      <c r="AK2855" s="28" t="str">
        <f aca="false">IF($L2855="","",IF(MATCH($L2855,$L$2:$L$3000,0)&lt;&gt;ROW()-1,"",COUNT($AK$1:$AK2854)+1))</f>
        <v/>
      </c>
      <c r="AL2855" s="28" t="str">
        <f aca="false">IF($G2855="","",IF(MATCH($G2855,$G$2:$G$3000,0)&lt;&gt;ROW()-1,"",COUNT($AL$1:$AL2854)+1))</f>
        <v/>
      </c>
      <c r="AM2855" s="28" t="str">
        <f aca="false">IF($H2855="","",IF(MATCH($H2855,$H$2:$H$3000,0)&lt;&gt;ROW()-1,"",COUNT($AM$1:$AM2854)+1))</f>
        <v/>
      </c>
      <c r="AN2855" s="28" t="str">
        <f aca="false">IF($I2855="","",IF(MATCH($I2855,$I$2:$I$3000,0)&lt;&gt;ROW()-1,"",COUNT($AN$1:$AN2854)+1))</f>
        <v/>
      </c>
      <c r="AO2855" s="28" t="str">
        <f aca="false">IF($Q2855="","",IF(MATCH($Q2855,$Q$2:$Q$3000,0)&lt;&gt;ROW()-1,"",COUNT($AO$1:$AO2854)+1))</f>
        <v/>
      </c>
    </row>
    <row r="2856" customFormat="false" ht="12.75" hidden="false" customHeight="true" outlineLevel="0" collapsed="false">
      <c r="W2856" s="24" t="n">
        <f aca="false">IF($F2856="",0,IFERROR(IF(ISNUMBER($F2856),INT($F2856),DATE(VALUE(MID(SUBSTITUTE(LEFT($F2856,FIND(" ",$F2856&amp;" ")-1),"/",REPT(" ",20)),41,20)),VALUE(LEFT(SUBSTITUTE(LEFT($F2856,FIND(" ",$F2856&amp;" ")-1),"/",REPT(" ",20)),20)),VALUE(MID(SUBSTITUTE(LEFT($F2856,FIND(" ",$F2856&amp;" ")-1),"/",REPT(" ",20)),21,20)))),0))</f>
        <v>0</v>
      </c>
      <c r="X2856" s="25" t="str">
        <f aca="false">IF(ISNUMBER($N2856),$N2856*Validation!$B$5,"")</f>
        <v/>
      </c>
      <c r="Y2856" s="26" t="str">
        <f aca="false">IF($A2856="","",SUBSTITUTE(SUBSTITUTE(SUBSTITUTE(SUBSTITUTE(SUBSTITUTE(SUBSTITUTE(SUBSTITUTE(UPPER(TRIM($A2856)),"Á","A"),"É","E"),"Í","I"),"Ó","O"),"Ú","U"),"Ñ","N"),"Ü","U"))</f>
        <v/>
      </c>
      <c r="Z2856" s="26" t="str">
        <f aca="false">IF($Y2856="","",LEFT($Y2856,1)&amp;" "&amp;TRIM(RIGHT(SUBSTITUTE($Y2856," ",REPT(" ",50)),50)))</f>
        <v/>
      </c>
      <c r="AA2856" s="27" t="str">
        <f aca="false">IF($AF2856="","",IF(COUNTIF(Validation!$U$19:$U$178,$AF2856)&gt;0,"OK","NO MATCH"))</f>
        <v/>
      </c>
      <c r="AB2856" s="27" t="str">
        <f aca="false">IF($W2856=0,"",IF(AND($W2856&gt;=Validation!$B$3,$W2856&lt;=Validation!$C$3),"Yes","No"))</f>
        <v/>
      </c>
      <c r="AC2856" s="26" t="str">
        <f aca="false">IF($A2856="","",$AF2856&amp;"|"&amp;TEXT($W2856,"yyyy-mm-dd")&amp;"|"&amp;$J2856&amp;"|"&amp;$N2856)</f>
        <v/>
      </c>
      <c r="AD2856" s="27" t="str">
        <f aca="false">IF($AC2856="","",IF(COUNTIF($AC$2:$AC$3000,$AC2856)&gt;1,"REVIEW","OK"))</f>
        <v/>
      </c>
      <c r="AE2856" s="27" t="str">
        <f aca="false">IF(OR($W2856=0,$O2856=""),"",IF(IFERROR(IF(ISNUMBER($O2856),INT($O2856),DATE(VALUE(MID(SUBSTITUTE(LEFT($O2856,FIND(" ",$O2856&amp;" ")-1),"/",REPT(" ",20)),41,20)),VALUE(LEFT(SUBSTITUTE(LEFT($O2856,FIND(" ",$O2856&amp;" ")-1),"/",REPT(" ",20)),20)),VALUE(MID(SUBSTITUTE(LEFT($O2856,FIND(" ",$O2856&amp;" ")-1),"/",REPT(" ",20)),21,20)))),0)&gt;$W2856,"Late","Same day"))</f>
        <v/>
      </c>
      <c r="AF2856" s="26" t="str">
        <f aca="false">IF($A2856="","",IFERROR(INDEX(Validation!$C$193:$C$217,MATCH($A2856,Validation!$A$193:$A$217,0)),IF(COUNTIF(Validation!$U$19:$U$178,$Z2856)&gt;0,$Z2856,IF(COUNTIF(Validation!$S$19:$S$178,$AI2856)=1,INDEX(Validation!$U$19:$U$178,MATCH($AI2856,Validation!$S$19:$S$178,0)),$Z2856))))</f>
        <v/>
      </c>
      <c r="AG2856" s="27" t="str">
        <f aca="false">IF(COUNTA($A2856:$U2856)=0,"",IF($A2856="","No name",IF($F2856="","No date",IF($W2856=0,"Date ilegible",IF(NOT(ISNUMBER($N2856)),"Hours no numéricas",IF($AA2856="NO MATCH","Person no identificada","OK"))))))</f>
        <v/>
      </c>
      <c r="AH2856" s="27" t="str">
        <f aca="false">IF($W2856=0,"No date",IF($W2856&lt;Validation!$B$3,"Before period",IF($W2856&gt;Validation!$C$3,"After period","In period")))</f>
        <v>No date</v>
      </c>
      <c r="AI2856" s="26" t="str">
        <f aca="false">IF($Y2856="","",TRIM(RIGHT(SUBSTITUTE($Y2856," ",REPT(" ",50)),50)))</f>
        <v/>
      </c>
      <c r="AJ2856" s="27" t="str">
        <f aca="false">IF($A2856="","",IF(NOT(ISERROR(MATCH($A2856,Validation!$A$193:$A$217,0))),"Manual mapping",IF(COUNTIF(Validation!$U$19:$U$178,$Z2856)&gt;0,"Direct",IF(COUNTIF(Validation!$S$19:$S$178,$AI2856)=1,"By surname","Unresolved"))))</f>
        <v/>
      </c>
      <c r="AK2856" s="28" t="str">
        <f aca="false">IF($L2856="","",IF(MATCH($L2856,$L$2:$L$3000,0)&lt;&gt;ROW()-1,"",COUNT($AK$1:$AK2855)+1))</f>
        <v/>
      </c>
      <c r="AL2856" s="28" t="str">
        <f aca="false">IF($G2856="","",IF(MATCH($G2856,$G$2:$G$3000,0)&lt;&gt;ROW()-1,"",COUNT($AL$1:$AL2855)+1))</f>
        <v/>
      </c>
      <c r="AM2856" s="28" t="str">
        <f aca="false">IF($H2856="","",IF(MATCH($H2856,$H$2:$H$3000,0)&lt;&gt;ROW()-1,"",COUNT($AM$1:$AM2855)+1))</f>
        <v/>
      </c>
      <c r="AN2856" s="28" t="str">
        <f aca="false">IF($I2856="","",IF(MATCH($I2856,$I$2:$I$3000,0)&lt;&gt;ROW()-1,"",COUNT($AN$1:$AN2855)+1))</f>
        <v/>
      </c>
      <c r="AO2856" s="28" t="str">
        <f aca="false">IF($Q2856="","",IF(MATCH($Q2856,$Q$2:$Q$3000,0)&lt;&gt;ROW()-1,"",COUNT($AO$1:$AO2855)+1))</f>
        <v/>
      </c>
    </row>
    <row r="2857" customFormat="false" ht="12.75" hidden="false" customHeight="true" outlineLevel="0" collapsed="false">
      <c r="W2857" s="24" t="n">
        <f aca="false">IF($F2857="",0,IFERROR(IF(ISNUMBER($F2857),INT($F2857),DATE(VALUE(MID(SUBSTITUTE(LEFT($F2857,FIND(" ",$F2857&amp;" ")-1),"/",REPT(" ",20)),41,20)),VALUE(LEFT(SUBSTITUTE(LEFT($F2857,FIND(" ",$F2857&amp;" ")-1),"/",REPT(" ",20)),20)),VALUE(MID(SUBSTITUTE(LEFT($F2857,FIND(" ",$F2857&amp;" ")-1),"/",REPT(" ",20)),21,20)))),0))</f>
        <v>0</v>
      </c>
      <c r="X2857" s="25" t="str">
        <f aca="false">IF(ISNUMBER($N2857),$N2857*Validation!$B$5,"")</f>
        <v/>
      </c>
      <c r="Y2857" s="26" t="str">
        <f aca="false">IF($A2857="","",SUBSTITUTE(SUBSTITUTE(SUBSTITUTE(SUBSTITUTE(SUBSTITUTE(SUBSTITUTE(SUBSTITUTE(UPPER(TRIM($A2857)),"Á","A"),"É","E"),"Í","I"),"Ó","O"),"Ú","U"),"Ñ","N"),"Ü","U"))</f>
        <v/>
      </c>
      <c r="Z2857" s="26" t="str">
        <f aca="false">IF($Y2857="","",LEFT($Y2857,1)&amp;" "&amp;TRIM(RIGHT(SUBSTITUTE($Y2857," ",REPT(" ",50)),50)))</f>
        <v/>
      </c>
      <c r="AA2857" s="27" t="str">
        <f aca="false">IF($AF2857="","",IF(COUNTIF(Validation!$U$19:$U$178,$AF2857)&gt;0,"OK","NO MATCH"))</f>
        <v/>
      </c>
      <c r="AB2857" s="27" t="str">
        <f aca="false">IF($W2857=0,"",IF(AND($W2857&gt;=Validation!$B$3,$W2857&lt;=Validation!$C$3),"Yes","No"))</f>
        <v/>
      </c>
      <c r="AC2857" s="26" t="str">
        <f aca="false">IF($A2857="","",$AF2857&amp;"|"&amp;TEXT($W2857,"yyyy-mm-dd")&amp;"|"&amp;$J2857&amp;"|"&amp;$N2857)</f>
        <v/>
      </c>
      <c r="AD2857" s="27" t="str">
        <f aca="false">IF($AC2857="","",IF(COUNTIF($AC$2:$AC$3000,$AC2857)&gt;1,"REVIEW","OK"))</f>
        <v/>
      </c>
      <c r="AE2857" s="27" t="str">
        <f aca="false">IF(OR($W2857=0,$O2857=""),"",IF(IFERROR(IF(ISNUMBER($O2857),INT($O2857),DATE(VALUE(MID(SUBSTITUTE(LEFT($O2857,FIND(" ",$O2857&amp;" ")-1),"/",REPT(" ",20)),41,20)),VALUE(LEFT(SUBSTITUTE(LEFT($O2857,FIND(" ",$O2857&amp;" ")-1),"/",REPT(" ",20)),20)),VALUE(MID(SUBSTITUTE(LEFT($O2857,FIND(" ",$O2857&amp;" ")-1),"/",REPT(" ",20)),21,20)))),0)&gt;$W2857,"Late","Same day"))</f>
        <v/>
      </c>
      <c r="AF2857" s="26" t="str">
        <f aca="false">IF($A2857="","",IFERROR(INDEX(Validation!$C$193:$C$217,MATCH($A2857,Validation!$A$193:$A$217,0)),IF(COUNTIF(Validation!$U$19:$U$178,$Z2857)&gt;0,$Z2857,IF(COUNTIF(Validation!$S$19:$S$178,$AI2857)=1,INDEX(Validation!$U$19:$U$178,MATCH($AI2857,Validation!$S$19:$S$178,0)),$Z2857))))</f>
        <v/>
      </c>
      <c r="AG2857" s="27" t="str">
        <f aca="false">IF(COUNTA($A2857:$U2857)=0,"",IF($A2857="","No name",IF($F2857="","No date",IF($W2857=0,"Date ilegible",IF(NOT(ISNUMBER($N2857)),"Hours no numéricas",IF($AA2857="NO MATCH","Person no identificada","OK"))))))</f>
        <v/>
      </c>
      <c r="AH2857" s="27" t="str">
        <f aca="false">IF($W2857=0,"No date",IF($W2857&lt;Validation!$B$3,"Before period",IF($W2857&gt;Validation!$C$3,"After period","In period")))</f>
        <v>No date</v>
      </c>
      <c r="AI2857" s="26" t="str">
        <f aca="false">IF($Y2857="","",TRIM(RIGHT(SUBSTITUTE($Y2857," ",REPT(" ",50)),50)))</f>
        <v/>
      </c>
      <c r="AJ2857" s="27" t="str">
        <f aca="false">IF($A2857="","",IF(NOT(ISERROR(MATCH($A2857,Validation!$A$193:$A$217,0))),"Manual mapping",IF(COUNTIF(Validation!$U$19:$U$178,$Z2857)&gt;0,"Direct",IF(COUNTIF(Validation!$S$19:$S$178,$AI2857)=1,"By surname","Unresolved"))))</f>
        <v/>
      </c>
      <c r="AK2857" s="28" t="str">
        <f aca="false">IF($L2857="","",IF(MATCH($L2857,$L$2:$L$3000,0)&lt;&gt;ROW()-1,"",COUNT($AK$1:$AK2856)+1))</f>
        <v/>
      </c>
      <c r="AL2857" s="28" t="str">
        <f aca="false">IF($G2857="","",IF(MATCH($G2857,$G$2:$G$3000,0)&lt;&gt;ROW()-1,"",COUNT($AL$1:$AL2856)+1))</f>
        <v/>
      </c>
      <c r="AM2857" s="28" t="str">
        <f aca="false">IF($H2857="","",IF(MATCH($H2857,$H$2:$H$3000,0)&lt;&gt;ROW()-1,"",COUNT($AM$1:$AM2856)+1))</f>
        <v/>
      </c>
      <c r="AN2857" s="28" t="str">
        <f aca="false">IF($I2857="","",IF(MATCH($I2857,$I$2:$I$3000,0)&lt;&gt;ROW()-1,"",COUNT($AN$1:$AN2856)+1))</f>
        <v/>
      </c>
      <c r="AO2857" s="28" t="str">
        <f aca="false">IF($Q2857="","",IF(MATCH($Q2857,$Q$2:$Q$3000,0)&lt;&gt;ROW()-1,"",COUNT($AO$1:$AO2856)+1))</f>
        <v/>
      </c>
    </row>
    <row r="2858" customFormat="false" ht="12.75" hidden="false" customHeight="true" outlineLevel="0" collapsed="false">
      <c r="W2858" s="24" t="n">
        <f aca="false">IF($F2858="",0,IFERROR(IF(ISNUMBER($F2858),INT($F2858),DATE(VALUE(MID(SUBSTITUTE(LEFT($F2858,FIND(" ",$F2858&amp;" ")-1),"/",REPT(" ",20)),41,20)),VALUE(LEFT(SUBSTITUTE(LEFT($F2858,FIND(" ",$F2858&amp;" ")-1),"/",REPT(" ",20)),20)),VALUE(MID(SUBSTITUTE(LEFT($F2858,FIND(" ",$F2858&amp;" ")-1),"/",REPT(" ",20)),21,20)))),0))</f>
        <v>0</v>
      </c>
      <c r="X2858" s="25" t="str">
        <f aca="false">IF(ISNUMBER($N2858),$N2858*Validation!$B$5,"")</f>
        <v/>
      </c>
      <c r="Y2858" s="26" t="str">
        <f aca="false">IF($A2858="","",SUBSTITUTE(SUBSTITUTE(SUBSTITUTE(SUBSTITUTE(SUBSTITUTE(SUBSTITUTE(SUBSTITUTE(UPPER(TRIM($A2858)),"Á","A"),"É","E"),"Í","I"),"Ó","O"),"Ú","U"),"Ñ","N"),"Ü","U"))</f>
        <v/>
      </c>
      <c r="Z2858" s="26" t="str">
        <f aca="false">IF($Y2858="","",LEFT($Y2858,1)&amp;" "&amp;TRIM(RIGHT(SUBSTITUTE($Y2858," ",REPT(" ",50)),50)))</f>
        <v/>
      </c>
      <c r="AA2858" s="27" t="str">
        <f aca="false">IF($AF2858="","",IF(COUNTIF(Validation!$U$19:$U$178,$AF2858)&gt;0,"OK","NO MATCH"))</f>
        <v/>
      </c>
      <c r="AB2858" s="27" t="str">
        <f aca="false">IF($W2858=0,"",IF(AND($W2858&gt;=Validation!$B$3,$W2858&lt;=Validation!$C$3),"Yes","No"))</f>
        <v/>
      </c>
      <c r="AC2858" s="26" t="str">
        <f aca="false">IF($A2858="","",$AF2858&amp;"|"&amp;TEXT($W2858,"yyyy-mm-dd")&amp;"|"&amp;$J2858&amp;"|"&amp;$N2858)</f>
        <v/>
      </c>
      <c r="AD2858" s="27" t="str">
        <f aca="false">IF($AC2858="","",IF(COUNTIF($AC$2:$AC$3000,$AC2858)&gt;1,"REVIEW","OK"))</f>
        <v/>
      </c>
      <c r="AE2858" s="27" t="str">
        <f aca="false">IF(OR($W2858=0,$O2858=""),"",IF(IFERROR(IF(ISNUMBER($O2858),INT($O2858),DATE(VALUE(MID(SUBSTITUTE(LEFT($O2858,FIND(" ",$O2858&amp;" ")-1),"/",REPT(" ",20)),41,20)),VALUE(LEFT(SUBSTITUTE(LEFT($O2858,FIND(" ",$O2858&amp;" ")-1),"/",REPT(" ",20)),20)),VALUE(MID(SUBSTITUTE(LEFT($O2858,FIND(" ",$O2858&amp;" ")-1),"/",REPT(" ",20)),21,20)))),0)&gt;$W2858,"Late","Same day"))</f>
        <v/>
      </c>
      <c r="AF2858" s="26" t="str">
        <f aca="false">IF($A2858="","",IFERROR(INDEX(Validation!$C$193:$C$217,MATCH($A2858,Validation!$A$193:$A$217,0)),IF(COUNTIF(Validation!$U$19:$U$178,$Z2858)&gt;0,$Z2858,IF(COUNTIF(Validation!$S$19:$S$178,$AI2858)=1,INDEX(Validation!$U$19:$U$178,MATCH($AI2858,Validation!$S$19:$S$178,0)),$Z2858))))</f>
        <v/>
      </c>
      <c r="AG2858" s="27" t="str">
        <f aca="false">IF(COUNTA($A2858:$U2858)=0,"",IF($A2858="","No name",IF($F2858="","No date",IF($W2858=0,"Date ilegible",IF(NOT(ISNUMBER($N2858)),"Hours no numéricas",IF($AA2858="NO MATCH","Person no identificada","OK"))))))</f>
        <v/>
      </c>
      <c r="AH2858" s="27" t="str">
        <f aca="false">IF($W2858=0,"No date",IF($W2858&lt;Validation!$B$3,"Before period",IF($W2858&gt;Validation!$C$3,"After period","In period")))</f>
        <v>No date</v>
      </c>
      <c r="AI2858" s="26" t="str">
        <f aca="false">IF($Y2858="","",TRIM(RIGHT(SUBSTITUTE($Y2858," ",REPT(" ",50)),50)))</f>
        <v/>
      </c>
      <c r="AJ2858" s="27" t="str">
        <f aca="false">IF($A2858="","",IF(NOT(ISERROR(MATCH($A2858,Validation!$A$193:$A$217,0))),"Manual mapping",IF(COUNTIF(Validation!$U$19:$U$178,$Z2858)&gt;0,"Direct",IF(COUNTIF(Validation!$S$19:$S$178,$AI2858)=1,"By surname","Unresolved"))))</f>
        <v/>
      </c>
      <c r="AK2858" s="28" t="str">
        <f aca="false">IF($L2858="","",IF(MATCH($L2858,$L$2:$L$3000,0)&lt;&gt;ROW()-1,"",COUNT($AK$1:$AK2857)+1))</f>
        <v/>
      </c>
      <c r="AL2858" s="28" t="str">
        <f aca="false">IF($G2858="","",IF(MATCH($G2858,$G$2:$G$3000,0)&lt;&gt;ROW()-1,"",COUNT($AL$1:$AL2857)+1))</f>
        <v/>
      </c>
      <c r="AM2858" s="28" t="str">
        <f aca="false">IF($H2858="","",IF(MATCH($H2858,$H$2:$H$3000,0)&lt;&gt;ROW()-1,"",COUNT($AM$1:$AM2857)+1))</f>
        <v/>
      </c>
      <c r="AN2858" s="28" t="str">
        <f aca="false">IF($I2858="","",IF(MATCH($I2858,$I$2:$I$3000,0)&lt;&gt;ROW()-1,"",COUNT($AN$1:$AN2857)+1))</f>
        <v/>
      </c>
      <c r="AO2858" s="28" t="str">
        <f aca="false">IF($Q2858="","",IF(MATCH($Q2858,$Q$2:$Q$3000,0)&lt;&gt;ROW()-1,"",COUNT($AO$1:$AO2857)+1))</f>
        <v/>
      </c>
    </row>
    <row r="2859" customFormat="false" ht="12.75" hidden="false" customHeight="true" outlineLevel="0" collapsed="false">
      <c r="W2859" s="24" t="n">
        <f aca="false">IF($F2859="",0,IFERROR(IF(ISNUMBER($F2859),INT($F2859),DATE(VALUE(MID(SUBSTITUTE(LEFT($F2859,FIND(" ",$F2859&amp;" ")-1),"/",REPT(" ",20)),41,20)),VALUE(LEFT(SUBSTITUTE(LEFT($F2859,FIND(" ",$F2859&amp;" ")-1),"/",REPT(" ",20)),20)),VALUE(MID(SUBSTITUTE(LEFT($F2859,FIND(" ",$F2859&amp;" ")-1),"/",REPT(" ",20)),21,20)))),0))</f>
        <v>0</v>
      </c>
      <c r="X2859" s="25" t="str">
        <f aca="false">IF(ISNUMBER($N2859),$N2859*Validation!$B$5,"")</f>
        <v/>
      </c>
      <c r="Y2859" s="26" t="str">
        <f aca="false">IF($A2859="","",SUBSTITUTE(SUBSTITUTE(SUBSTITUTE(SUBSTITUTE(SUBSTITUTE(SUBSTITUTE(SUBSTITUTE(UPPER(TRIM($A2859)),"Á","A"),"É","E"),"Í","I"),"Ó","O"),"Ú","U"),"Ñ","N"),"Ü","U"))</f>
        <v/>
      </c>
      <c r="Z2859" s="26" t="str">
        <f aca="false">IF($Y2859="","",LEFT($Y2859,1)&amp;" "&amp;TRIM(RIGHT(SUBSTITUTE($Y2859," ",REPT(" ",50)),50)))</f>
        <v/>
      </c>
      <c r="AA2859" s="27" t="str">
        <f aca="false">IF($AF2859="","",IF(COUNTIF(Validation!$U$19:$U$178,$AF2859)&gt;0,"OK","NO MATCH"))</f>
        <v/>
      </c>
      <c r="AB2859" s="27" t="str">
        <f aca="false">IF($W2859=0,"",IF(AND($W2859&gt;=Validation!$B$3,$W2859&lt;=Validation!$C$3),"Yes","No"))</f>
        <v/>
      </c>
      <c r="AC2859" s="26" t="str">
        <f aca="false">IF($A2859="","",$AF2859&amp;"|"&amp;TEXT($W2859,"yyyy-mm-dd")&amp;"|"&amp;$J2859&amp;"|"&amp;$N2859)</f>
        <v/>
      </c>
      <c r="AD2859" s="27" t="str">
        <f aca="false">IF($AC2859="","",IF(COUNTIF($AC$2:$AC$3000,$AC2859)&gt;1,"REVIEW","OK"))</f>
        <v/>
      </c>
      <c r="AE2859" s="27" t="str">
        <f aca="false">IF(OR($W2859=0,$O2859=""),"",IF(IFERROR(IF(ISNUMBER($O2859),INT($O2859),DATE(VALUE(MID(SUBSTITUTE(LEFT($O2859,FIND(" ",$O2859&amp;" ")-1),"/",REPT(" ",20)),41,20)),VALUE(LEFT(SUBSTITUTE(LEFT($O2859,FIND(" ",$O2859&amp;" ")-1),"/",REPT(" ",20)),20)),VALUE(MID(SUBSTITUTE(LEFT($O2859,FIND(" ",$O2859&amp;" ")-1),"/",REPT(" ",20)),21,20)))),0)&gt;$W2859,"Late","Same day"))</f>
        <v/>
      </c>
      <c r="AF2859" s="26" t="str">
        <f aca="false">IF($A2859="","",IFERROR(INDEX(Validation!$C$193:$C$217,MATCH($A2859,Validation!$A$193:$A$217,0)),IF(COUNTIF(Validation!$U$19:$U$178,$Z2859)&gt;0,$Z2859,IF(COUNTIF(Validation!$S$19:$S$178,$AI2859)=1,INDEX(Validation!$U$19:$U$178,MATCH($AI2859,Validation!$S$19:$S$178,0)),$Z2859))))</f>
        <v/>
      </c>
      <c r="AG2859" s="27" t="str">
        <f aca="false">IF(COUNTA($A2859:$U2859)=0,"",IF($A2859="","No name",IF($F2859="","No date",IF($W2859=0,"Date ilegible",IF(NOT(ISNUMBER($N2859)),"Hours no numéricas",IF($AA2859="NO MATCH","Person no identificada","OK"))))))</f>
        <v/>
      </c>
      <c r="AH2859" s="27" t="str">
        <f aca="false">IF($W2859=0,"No date",IF($W2859&lt;Validation!$B$3,"Before period",IF($W2859&gt;Validation!$C$3,"After period","In period")))</f>
        <v>No date</v>
      </c>
      <c r="AI2859" s="26" t="str">
        <f aca="false">IF($Y2859="","",TRIM(RIGHT(SUBSTITUTE($Y2859," ",REPT(" ",50)),50)))</f>
        <v/>
      </c>
      <c r="AJ2859" s="27" t="str">
        <f aca="false">IF($A2859="","",IF(NOT(ISERROR(MATCH($A2859,Validation!$A$193:$A$217,0))),"Manual mapping",IF(COUNTIF(Validation!$U$19:$U$178,$Z2859)&gt;0,"Direct",IF(COUNTIF(Validation!$S$19:$S$178,$AI2859)=1,"By surname","Unresolved"))))</f>
        <v/>
      </c>
      <c r="AK2859" s="28" t="str">
        <f aca="false">IF($L2859="","",IF(MATCH($L2859,$L$2:$L$3000,0)&lt;&gt;ROW()-1,"",COUNT($AK$1:$AK2858)+1))</f>
        <v/>
      </c>
      <c r="AL2859" s="28" t="str">
        <f aca="false">IF($G2859="","",IF(MATCH($G2859,$G$2:$G$3000,0)&lt;&gt;ROW()-1,"",COUNT($AL$1:$AL2858)+1))</f>
        <v/>
      </c>
      <c r="AM2859" s="28" t="str">
        <f aca="false">IF($H2859="","",IF(MATCH($H2859,$H$2:$H$3000,0)&lt;&gt;ROW()-1,"",COUNT($AM$1:$AM2858)+1))</f>
        <v/>
      </c>
      <c r="AN2859" s="28" t="str">
        <f aca="false">IF($I2859="","",IF(MATCH($I2859,$I$2:$I$3000,0)&lt;&gt;ROW()-1,"",COUNT($AN$1:$AN2858)+1))</f>
        <v/>
      </c>
      <c r="AO2859" s="28" t="str">
        <f aca="false">IF($Q2859="","",IF(MATCH($Q2859,$Q$2:$Q$3000,0)&lt;&gt;ROW()-1,"",COUNT($AO$1:$AO2858)+1))</f>
        <v/>
      </c>
    </row>
    <row r="2860" customFormat="false" ht="12.75" hidden="false" customHeight="true" outlineLevel="0" collapsed="false">
      <c r="W2860" s="24" t="n">
        <f aca="false">IF($F2860="",0,IFERROR(IF(ISNUMBER($F2860),INT($F2860),DATE(VALUE(MID(SUBSTITUTE(LEFT($F2860,FIND(" ",$F2860&amp;" ")-1),"/",REPT(" ",20)),41,20)),VALUE(LEFT(SUBSTITUTE(LEFT($F2860,FIND(" ",$F2860&amp;" ")-1),"/",REPT(" ",20)),20)),VALUE(MID(SUBSTITUTE(LEFT($F2860,FIND(" ",$F2860&amp;" ")-1),"/",REPT(" ",20)),21,20)))),0))</f>
        <v>0</v>
      </c>
      <c r="X2860" s="25" t="str">
        <f aca="false">IF(ISNUMBER($N2860),$N2860*Validation!$B$5,"")</f>
        <v/>
      </c>
      <c r="Y2860" s="26" t="str">
        <f aca="false">IF($A2860="","",SUBSTITUTE(SUBSTITUTE(SUBSTITUTE(SUBSTITUTE(SUBSTITUTE(SUBSTITUTE(SUBSTITUTE(UPPER(TRIM($A2860)),"Á","A"),"É","E"),"Í","I"),"Ó","O"),"Ú","U"),"Ñ","N"),"Ü","U"))</f>
        <v/>
      </c>
      <c r="Z2860" s="26" t="str">
        <f aca="false">IF($Y2860="","",LEFT($Y2860,1)&amp;" "&amp;TRIM(RIGHT(SUBSTITUTE($Y2860," ",REPT(" ",50)),50)))</f>
        <v/>
      </c>
      <c r="AA2860" s="27" t="str">
        <f aca="false">IF($AF2860="","",IF(COUNTIF(Validation!$U$19:$U$178,$AF2860)&gt;0,"OK","NO MATCH"))</f>
        <v/>
      </c>
      <c r="AB2860" s="27" t="str">
        <f aca="false">IF($W2860=0,"",IF(AND($W2860&gt;=Validation!$B$3,$W2860&lt;=Validation!$C$3),"Yes","No"))</f>
        <v/>
      </c>
      <c r="AC2860" s="26" t="str">
        <f aca="false">IF($A2860="","",$AF2860&amp;"|"&amp;TEXT($W2860,"yyyy-mm-dd")&amp;"|"&amp;$J2860&amp;"|"&amp;$N2860)</f>
        <v/>
      </c>
      <c r="AD2860" s="27" t="str">
        <f aca="false">IF($AC2860="","",IF(COUNTIF($AC$2:$AC$3000,$AC2860)&gt;1,"REVIEW","OK"))</f>
        <v/>
      </c>
      <c r="AE2860" s="27" t="str">
        <f aca="false">IF(OR($W2860=0,$O2860=""),"",IF(IFERROR(IF(ISNUMBER($O2860),INT($O2860),DATE(VALUE(MID(SUBSTITUTE(LEFT($O2860,FIND(" ",$O2860&amp;" ")-1),"/",REPT(" ",20)),41,20)),VALUE(LEFT(SUBSTITUTE(LEFT($O2860,FIND(" ",$O2860&amp;" ")-1),"/",REPT(" ",20)),20)),VALUE(MID(SUBSTITUTE(LEFT($O2860,FIND(" ",$O2860&amp;" ")-1),"/",REPT(" ",20)),21,20)))),0)&gt;$W2860,"Late","Same day"))</f>
        <v/>
      </c>
      <c r="AF2860" s="26" t="str">
        <f aca="false">IF($A2860="","",IFERROR(INDEX(Validation!$C$193:$C$217,MATCH($A2860,Validation!$A$193:$A$217,0)),IF(COUNTIF(Validation!$U$19:$U$178,$Z2860)&gt;0,$Z2860,IF(COUNTIF(Validation!$S$19:$S$178,$AI2860)=1,INDEX(Validation!$U$19:$U$178,MATCH($AI2860,Validation!$S$19:$S$178,0)),$Z2860))))</f>
        <v/>
      </c>
      <c r="AG2860" s="27" t="str">
        <f aca="false">IF(COUNTA($A2860:$U2860)=0,"",IF($A2860="","No name",IF($F2860="","No date",IF($W2860=0,"Date ilegible",IF(NOT(ISNUMBER($N2860)),"Hours no numéricas",IF($AA2860="NO MATCH","Person no identificada","OK"))))))</f>
        <v/>
      </c>
      <c r="AH2860" s="27" t="str">
        <f aca="false">IF($W2860=0,"No date",IF($W2860&lt;Validation!$B$3,"Before period",IF($W2860&gt;Validation!$C$3,"After period","In period")))</f>
        <v>No date</v>
      </c>
      <c r="AI2860" s="26" t="str">
        <f aca="false">IF($Y2860="","",TRIM(RIGHT(SUBSTITUTE($Y2860," ",REPT(" ",50)),50)))</f>
        <v/>
      </c>
      <c r="AJ2860" s="27" t="str">
        <f aca="false">IF($A2860="","",IF(NOT(ISERROR(MATCH($A2860,Validation!$A$193:$A$217,0))),"Manual mapping",IF(COUNTIF(Validation!$U$19:$U$178,$Z2860)&gt;0,"Direct",IF(COUNTIF(Validation!$S$19:$S$178,$AI2860)=1,"By surname","Unresolved"))))</f>
        <v/>
      </c>
      <c r="AK2860" s="28" t="str">
        <f aca="false">IF($L2860="","",IF(MATCH($L2860,$L$2:$L$3000,0)&lt;&gt;ROW()-1,"",COUNT($AK$1:$AK2859)+1))</f>
        <v/>
      </c>
      <c r="AL2860" s="28" t="str">
        <f aca="false">IF($G2860="","",IF(MATCH($G2860,$G$2:$G$3000,0)&lt;&gt;ROW()-1,"",COUNT($AL$1:$AL2859)+1))</f>
        <v/>
      </c>
      <c r="AM2860" s="28" t="str">
        <f aca="false">IF($H2860="","",IF(MATCH($H2860,$H$2:$H$3000,0)&lt;&gt;ROW()-1,"",COUNT($AM$1:$AM2859)+1))</f>
        <v/>
      </c>
      <c r="AN2860" s="28" t="str">
        <f aca="false">IF($I2860="","",IF(MATCH($I2860,$I$2:$I$3000,0)&lt;&gt;ROW()-1,"",COUNT($AN$1:$AN2859)+1))</f>
        <v/>
      </c>
      <c r="AO2860" s="28" t="str">
        <f aca="false">IF($Q2860="","",IF(MATCH($Q2860,$Q$2:$Q$3000,0)&lt;&gt;ROW()-1,"",COUNT($AO$1:$AO2859)+1))</f>
        <v/>
      </c>
    </row>
    <row r="2861" customFormat="false" ht="12.75" hidden="false" customHeight="true" outlineLevel="0" collapsed="false">
      <c r="W2861" s="24" t="n">
        <f aca="false">IF($F2861="",0,IFERROR(IF(ISNUMBER($F2861),INT($F2861),DATE(VALUE(MID(SUBSTITUTE(LEFT($F2861,FIND(" ",$F2861&amp;" ")-1),"/",REPT(" ",20)),41,20)),VALUE(LEFT(SUBSTITUTE(LEFT($F2861,FIND(" ",$F2861&amp;" ")-1),"/",REPT(" ",20)),20)),VALUE(MID(SUBSTITUTE(LEFT($F2861,FIND(" ",$F2861&amp;" ")-1),"/",REPT(" ",20)),21,20)))),0))</f>
        <v>0</v>
      </c>
      <c r="X2861" s="25" t="str">
        <f aca="false">IF(ISNUMBER($N2861),$N2861*Validation!$B$5,"")</f>
        <v/>
      </c>
      <c r="Y2861" s="26" t="str">
        <f aca="false">IF($A2861="","",SUBSTITUTE(SUBSTITUTE(SUBSTITUTE(SUBSTITUTE(SUBSTITUTE(SUBSTITUTE(SUBSTITUTE(UPPER(TRIM($A2861)),"Á","A"),"É","E"),"Í","I"),"Ó","O"),"Ú","U"),"Ñ","N"),"Ü","U"))</f>
        <v/>
      </c>
      <c r="Z2861" s="26" t="str">
        <f aca="false">IF($Y2861="","",LEFT($Y2861,1)&amp;" "&amp;TRIM(RIGHT(SUBSTITUTE($Y2861," ",REPT(" ",50)),50)))</f>
        <v/>
      </c>
      <c r="AA2861" s="27" t="str">
        <f aca="false">IF($AF2861="","",IF(COUNTIF(Validation!$U$19:$U$178,$AF2861)&gt;0,"OK","NO MATCH"))</f>
        <v/>
      </c>
      <c r="AB2861" s="27" t="str">
        <f aca="false">IF($W2861=0,"",IF(AND($W2861&gt;=Validation!$B$3,$W2861&lt;=Validation!$C$3),"Yes","No"))</f>
        <v/>
      </c>
      <c r="AC2861" s="26" t="str">
        <f aca="false">IF($A2861="","",$AF2861&amp;"|"&amp;TEXT($W2861,"yyyy-mm-dd")&amp;"|"&amp;$J2861&amp;"|"&amp;$N2861)</f>
        <v/>
      </c>
      <c r="AD2861" s="27" t="str">
        <f aca="false">IF($AC2861="","",IF(COUNTIF($AC$2:$AC$3000,$AC2861)&gt;1,"REVIEW","OK"))</f>
        <v/>
      </c>
      <c r="AE2861" s="27" t="str">
        <f aca="false">IF(OR($W2861=0,$O2861=""),"",IF(IFERROR(IF(ISNUMBER($O2861),INT($O2861),DATE(VALUE(MID(SUBSTITUTE(LEFT($O2861,FIND(" ",$O2861&amp;" ")-1),"/",REPT(" ",20)),41,20)),VALUE(LEFT(SUBSTITUTE(LEFT($O2861,FIND(" ",$O2861&amp;" ")-1),"/",REPT(" ",20)),20)),VALUE(MID(SUBSTITUTE(LEFT($O2861,FIND(" ",$O2861&amp;" ")-1),"/",REPT(" ",20)),21,20)))),0)&gt;$W2861,"Late","Same day"))</f>
        <v/>
      </c>
      <c r="AF2861" s="26" t="str">
        <f aca="false">IF($A2861="","",IFERROR(INDEX(Validation!$C$193:$C$217,MATCH($A2861,Validation!$A$193:$A$217,0)),IF(COUNTIF(Validation!$U$19:$U$178,$Z2861)&gt;0,$Z2861,IF(COUNTIF(Validation!$S$19:$S$178,$AI2861)=1,INDEX(Validation!$U$19:$U$178,MATCH($AI2861,Validation!$S$19:$S$178,0)),$Z2861))))</f>
        <v/>
      </c>
      <c r="AG2861" s="27" t="str">
        <f aca="false">IF(COUNTA($A2861:$U2861)=0,"",IF($A2861="","No name",IF($F2861="","No date",IF($W2861=0,"Date ilegible",IF(NOT(ISNUMBER($N2861)),"Hours no numéricas",IF($AA2861="NO MATCH","Person no identificada","OK"))))))</f>
        <v/>
      </c>
      <c r="AH2861" s="27" t="str">
        <f aca="false">IF($W2861=0,"No date",IF($W2861&lt;Validation!$B$3,"Before period",IF($W2861&gt;Validation!$C$3,"After period","In period")))</f>
        <v>No date</v>
      </c>
      <c r="AI2861" s="26" t="str">
        <f aca="false">IF($Y2861="","",TRIM(RIGHT(SUBSTITUTE($Y2861," ",REPT(" ",50)),50)))</f>
        <v/>
      </c>
      <c r="AJ2861" s="27" t="str">
        <f aca="false">IF($A2861="","",IF(NOT(ISERROR(MATCH($A2861,Validation!$A$193:$A$217,0))),"Manual mapping",IF(COUNTIF(Validation!$U$19:$U$178,$Z2861)&gt;0,"Direct",IF(COUNTIF(Validation!$S$19:$S$178,$AI2861)=1,"By surname","Unresolved"))))</f>
        <v/>
      </c>
      <c r="AK2861" s="28" t="str">
        <f aca="false">IF($L2861="","",IF(MATCH($L2861,$L$2:$L$3000,0)&lt;&gt;ROW()-1,"",COUNT($AK$1:$AK2860)+1))</f>
        <v/>
      </c>
      <c r="AL2861" s="28" t="str">
        <f aca="false">IF($G2861="","",IF(MATCH($G2861,$G$2:$G$3000,0)&lt;&gt;ROW()-1,"",COUNT($AL$1:$AL2860)+1))</f>
        <v/>
      </c>
      <c r="AM2861" s="28" t="str">
        <f aca="false">IF($H2861="","",IF(MATCH($H2861,$H$2:$H$3000,0)&lt;&gt;ROW()-1,"",COUNT($AM$1:$AM2860)+1))</f>
        <v/>
      </c>
      <c r="AN2861" s="28" t="str">
        <f aca="false">IF($I2861="","",IF(MATCH($I2861,$I$2:$I$3000,0)&lt;&gt;ROW()-1,"",COUNT($AN$1:$AN2860)+1))</f>
        <v/>
      </c>
      <c r="AO2861" s="28" t="str">
        <f aca="false">IF($Q2861="","",IF(MATCH($Q2861,$Q$2:$Q$3000,0)&lt;&gt;ROW()-1,"",COUNT($AO$1:$AO2860)+1))</f>
        <v/>
      </c>
    </row>
    <row r="2862" customFormat="false" ht="12.75" hidden="false" customHeight="true" outlineLevel="0" collapsed="false">
      <c r="W2862" s="24" t="n">
        <f aca="false">IF($F2862="",0,IFERROR(IF(ISNUMBER($F2862),INT($F2862),DATE(VALUE(MID(SUBSTITUTE(LEFT($F2862,FIND(" ",$F2862&amp;" ")-1),"/",REPT(" ",20)),41,20)),VALUE(LEFT(SUBSTITUTE(LEFT($F2862,FIND(" ",$F2862&amp;" ")-1),"/",REPT(" ",20)),20)),VALUE(MID(SUBSTITUTE(LEFT($F2862,FIND(" ",$F2862&amp;" ")-1),"/",REPT(" ",20)),21,20)))),0))</f>
        <v>0</v>
      </c>
      <c r="X2862" s="25" t="str">
        <f aca="false">IF(ISNUMBER($N2862),$N2862*Validation!$B$5,"")</f>
        <v/>
      </c>
      <c r="Y2862" s="26" t="str">
        <f aca="false">IF($A2862="","",SUBSTITUTE(SUBSTITUTE(SUBSTITUTE(SUBSTITUTE(SUBSTITUTE(SUBSTITUTE(SUBSTITUTE(UPPER(TRIM($A2862)),"Á","A"),"É","E"),"Í","I"),"Ó","O"),"Ú","U"),"Ñ","N"),"Ü","U"))</f>
        <v/>
      </c>
      <c r="Z2862" s="26" t="str">
        <f aca="false">IF($Y2862="","",LEFT($Y2862,1)&amp;" "&amp;TRIM(RIGHT(SUBSTITUTE($Y2862," ",REPT(" ",50)),50)))</f>
        <v/>
      </c>
      <c r="AA2862" s="27" t="str">
        <f aca="false">IF($AF2862="","",IF(COUNTIF(Validation!$U$19:$U$178,$AF2862)&gt;0,"OK","NO MATCH"))</f>
        <v/>
      </c>
      <c r="AB2862" s="27" t="str">
        <f aca="false">IF($W2862=0,"",IF(AND($W2862&gt;=Validation!$B$3,$W2862&lt;=Validation!$C$3),"Yes","No"))</f>
        <v/>
      </c>
      <c r="AC2862" s="26" t="str">
        <f aca="false">IF($A2862="","",$AF2862&amp;"|"&amp;TEXT($W2862,"yyyy-mm-dd")&amp;"|"&amp;$J2862&amp;"|"&amp;$N2862)</f>
        <v/>
      </c>
      <c r="AD2862" s="27" t="str">
        <f aca="false">IF($AC2862="","",IF(COUNTIF($AC$2:$AC$3000,$AC2862)&gt;1,"REVIEW","OK"))</f>
        <v/>
      </c>
      <c r="AE2862" s="27" t="str">
        <f aca="false">IF(OR($W2862=0,$O2862=""),"",IF(IFERROR(IF(ISNUMBER($O2862),INT($O2862),DATE(VALUE(MID(SUBSTITUTE(LEFT($O2862,FIND(" ",$O2862&amp;" ")-1),"/",REPT(" ",20)),41,20)),VALUE(LEFT(SUBSTITUTE(LEFT($O2862,FIND(" ",$O2862&amp;" ")-1),"/",REPT(" ",20)),20)),VALUE(MID(SUBSTITUTE(LEFT($O2862,FIND(" ",$O2862&amp;" ")-1),"/",REPT(" ",20)),21,20)))),0)&gt;$W2862,"Late","Same day"))</f>
        <v/>
      </c>
      <c r="AF2862" s="26" t="str">
        <f aca="false">IF($A2862="","",IFERROR(INDEX(Validation!$C$193:$C$217,MATCH($A2862,Validation!$A$193:$A$217,0)),IF(COUNTIF(Validation!$U$19:$U$178,$Z2862)&gt;0,$Z2862,IF(COUNTIF(Validation!$S$19:$S$178,$AI2862)=1,INDEX(Validation!$U$19:$U$178,MATCH($AI2862,Validation!$S$19:$S$178,0)),$Z2862))))</f>
        <v/>
      </c>
      <c r="AG2862" s="27" t="str">
        <f aca="false">IF(COUNTA($A2862:$U2862)=0,"",IF($A2862="","No name",IF($F2862="","No date",IF($W2862=0,"Date ilegible",IF(NOT(ISNUMBER($N2862)),"Hours no numéricas",IF($AA2862="NO MATCH","Person no identificada","OK"))))))</f>
        <v/>
      </c>
      <c r="AH2862" s="27" t="str">
        <f aca="false">IF($W2862=0,"No date",IF($W2862&lt;Validation!$B$3,"Before period",IF($W2862&gt;Validation!$C$3,"After period","In period")))</f>
        <v>No date</v>
      </c>
      <c r="AI2862" s="26" t="str">
        <f aca="false">IF($Y2862="","",TRIM(RIGHT(SUBSTITUTE($Y2862," ",REPT(" ",50)),50)))</f>
        <v/>
      </c>
      <c r="AJ2862" s="27" t="str">
        <f aca="false">IF($A2862="","",IF(NOT(ISERROR(MATCH($A2862,Validation!$A$193:$A$217,0))),"Manual mapping",IF(COUNTIF(Validation!$U$19:$U$178,$Z2862)&gt;0,"Direct",IF(COUNTIF(Validation!$S$19:$S$178,$AI2862)=1,"By surname","Unresolved"))))</f>
        <v/>
      </c>
      <c r="AK2862" s="28" t="str">
        <f aca="false">IF($L2862="","",IF(MATCH($L2862,$L$2:$L$3000,0)&lt;&gt;ROW()-1,"",COUNT($AK$1:$AK2861)+1))</f>
        <v/>
      </c>
      <c r="AL2862" s="28" t="str">
        <f aca="false">IF($G2862="","",IF(MATCH($G2862,$G$2:$G$3000,0)&lt;&gt;ROW()-1,"",COUNT($AL$1:$AL2861)+1))</f>
        <v/>
      </c>
      <c r="AM2862" s="28" t="str">
        <f aca="false">IF($H2862="","",IF(MATCH($H2862,$H$2:$H$3000,0)&lt;&gt;ROW()-1,"",COUNT($AM$1:$AM2861)+1))</f>
        <v/>
      </c>
      <c r="AN2862" s="28" t="str">
        <f aca="false">IF($I2862="","",IF(MATCH($I2862,$I$2:$I$3000,0)&lt;&gt;ROW()-1,"",COUNT($AN$1:$AN2861)+1))</f>
        <v/>
      </c>
      <c r="AO2862" s="28" t="str">
        <f aca="false">IF($Q2862="","",IF(MATCH($Q2862,$Q$2:$Q$3000,0)&lt;&gt;ROW()-1,"",COUNT($AO$1:$AO2861)+1))</f>
        <v/>
      </c>
    </row>
    <row r="2863" customFormat="false" ht="12.75" hidden="false" customHeight="true" outlineLevel="0" collapsed="false">
      <c r="W2863" s="24" t="n">
        <f aca="false">IF($F2863="",0,IFERROR(IF(ISNUMBER($F2863),INT($F2863),DATE(VALUE(MID(SUBSTITUTE(LEFT($F2863,FIND(" ",$F2863&amp;" ")-1),"/",REPT(" ",20)),41,20)),VALUE(LEFT(SUBSTITUTE(LEFT($F2863,FIND(" ",$F2863&amp;" ")-1),"/",REPT(" ",20)),20)),VALUE(MID(SUBSTITUTE(LEFT($F2863,FIND(" ",$F2863&amp;" ")-1),"/",REPT(" ",20)),21,20)))),0))</f>
        <v>0</v>
      </c>
      <c r="X2863" s="25" t="str">
        <f aca="false">IF(ISNUMBER($N2863),$N2863*Validation!$B$5,"")</f>
        <v/>
      </c>
      <c r="Y2863" s="26" t="str">
        <f aca="false">IF($A2863="","",SUBSTITUTE(SUBSTITUTE(SUBSTITUTE(SUBSTITUTE(SUBSTITUTE(SUBSTITUTE(SUBSTITUTE(UPPER(TRIM($A2863)),"Á","A"),"É","E"),"Í","I"),"Ó","O"),"Ú","U"),"Ñ","N"),"Ü","U"))</f>
        <v/>
      </c>
      <c r="Z2863" s="26" t="str">
        <f aca="false">IF($Y2863="","",LEFT($Y2863,1)&amp;" "&amp;TRIM(RIGHT(SUBSTITUTE($Y2863," ",REPT(" ",50)),50)))</f>
        <v/>
      </c>
      <c r="AA2863" s="27" t="str">
        <f aca="false">IF($AF2863="","",IF(COUNTIF(Validation!$U$19:$U$178,$AF2863)&gt;0,"OK","NO MATCH"))</f>
        <v/>
      </c>
      <c r="AB2863" s="27" t="str">
        <f aca="false">IF($W2863=0,"",IF(AND($W2863&gt;=Validation!$B$3,$W2863&lt;=Validation!$C$3),"Yes","No"))</f>
        <v/>
      </c>
      <c r="AC2863" s="26" t="str">
        <f aca="false">IF($A2863="","",$AF2863&amp;"|"&amp;TEXT($W2863,"yyyy-mm-dd")&amp;"|"&amp;$J2863&amp;"|"&amp;$N2863)</f>
        <v/>
      </c>
      <c r="AD2863" s="27" t="str">
        <f aca="false">IF($AC2863="","",IF(COUNTIF($AC$2:$AC$3000,$AC2863)&gt;1,"REVIEW","OK"))</f>
        <v/>
      </c>
      <c r="AE2863" s="27" t="str">
        <f aca="false">IF(OR($W2863=0,$O2863=""),"",IF(IFERROR(IF(ISNUMBER($O2863),INT($O2863),DATE(VALUE(MID(SUBSTITUTE(LEFT($O2863,FIND(" ",$O2863&amp;" ")-1),"/",REPT(" ",20)),41,20)),VALUE(LEFT(SUBSTITUTE(LEFT($O2863,FIND(" ",$O2863&amp;" ")-1),"/",REPT(" ",20)),20)),VALUE(MID(SUBSTITUTE(LEFT($O2863,FIND(" ",$O2863&amp;" ")-1),"/",REPT(" ",20)),21,20)))),0)&gt;$W2863,"Late","Same day"))</f>
        <v/>
      </c>
      <c r="AF2863" s="26" t="str">
        <f aca="false">IF($A2863="","",IFERROR(INDEX(Validation!$C$193:$C$217,MATCH($A2863,Validation!$A$193:$A$217,0)),IF(COUNTIF(Validation!$U$19:$U$178,$Z2863)&gt;0,$Z2863,IF(COUNTIF(Validation!$S$19:$S$178,$AI2863)=1,INDEX(Validation!$U$19:$U$178,MATCH($AI2863,Validation!$S$19:$S$178,0)),$Z2863))))</f>
        <v/>
      </c>
      <c r="AG2863" s="27" t="str">
        <f aca="false">IF(COUNTA($A2863:$U2863)=0,"",IF($A2863="","No name",IF($F2863="","No date",IF($W2863=0,"Date ilegible",IF(NOT(ISNUMBER($N2863)),"Hours no numéricas",IF($AA2863="NO MATCH","Person no identificada","OK"))))))</f>
        <v/>
      </c>
      <c r="AH2863" s="27" t="str">
        <f aca="false">IF($W2863=0,"No date",IF($W2863&lt;Validation!$B$3,"Before period",IF($W2863&gt;Validation!$C$3,"After period","In period")))</f>
        <v>No date</v>
      </c>
      <c r="AI2863" s="26" t="str">
        <f aca="false">IF($Y2863="","",TRIM(RIGHT(SUBSTITUTE($Y2863," ",REPT(" ",50)),50)))</f>
        <v/>
      </c>
      <c r="AJ2863" s="27" t="str">
        <f aca="false">IF($A2863="","",IF(NOT(ISERROR(MATCH($A2863,Validation!$A$193:$A$217,0))),"Manual mapping",IF(COUNTIF(Validation!$U$19:$U$178,$Z2863)&gt;0,"Direct",IF(COUNTIF(Validation!$S$19:$S$178,$AI2863)=1,"By surname","Unresolved"))))</f>
        <v/>
      </c>
      <c r="AK2863" s="28" t="str">
        <f aca="false">IF($L2863="","",IF(MATCH($L2863,$L$2:$L$3000,0)&lt;&gt;ROW()-1,"",COUNT($AK$1:$AK2862)+1))</f>
        <v/>
      </c>
      <c r="AL2863" s="28" t="str">
        <f aca="false">IF($G2863="","",IF(MATCH($G2863,$G$2:$G$3000,0)&lt;&gt;ROW()-1,"",COUNT($AL$1:$AL2862)+1))</f>
        <v/>
      </c>
      <c r="AM2863" s="28" t="str">
        <f aca="false">IF($H2863="","",IF(MATCH($H2863,$H$2:$H$3000,0)&lt;&gt;ROW()-1,"",COUNT($AM$1:$AM2862)+1))</f>
        <v/>
      </c>
      <c r="AN2863" s="28" t="str">
        <f aca="false">IF($I2863="","",IF(MATCH($I2863,$I$2:$I$3000,0)&lt;&gt;ROW()-1,"",COUNT($AN$1:$AN2862)+1))</f>
        <v/>
      </c>
      <c r="AO2863" s="28" t="str">
        <f aca="false">IF($Q2863="","",IF(MATCH($Q2863,$Q$2:$Q$3000,0)&lt;&gt;ROW()-1,"",COUNT($AO$1:$AO2862)+1))</f>
        <v/>
      </c>
    </row>
    <row r="2864" customFormat="false" ht="12.75" hidden="false" customHeight="true" outlineLevel="0" collapsed="false">
      <c r="W2864" s="24" t="n">
        <f aca="false">IF($F2864="",0,IFERROR(IF(ISNUMBER($F2864),INT($F2864),DATE(VALUE(MID(SUBSTITUTE(LEFT($F2864,FIND(" ",$F2864&amp;" ")-1),"/",REPT(" ",20)),41,20)),VALUE(LEFT(SUBSTITUTE(LEFT($F2864,FIND(" ",$F2864&amp;" ")-1),"/",REPT(" ",20)),20)),VALUE(MID(SUBSTITUTE(LEFT($F2864,FIND(" ",$F2864&amp;" ")-1),"/",REPT(" ",20)),21,20)))),0))</f>
        <v>0</v>
      </c>
      <c r="X2864" s="25" t="str">
        <f aca="false">IF(ISNUMBER($N2864),$N2864*Validation!$B$5,"")</f>
        <v/>
      </c>
      <c r="Y2864" s="26" t="str">
        <f aca="false">IF($A2864="","",SUBSTITUTE(SUBSTITUTE(SUBSTITUTE(SUBSTITUTE(SUBSTITUTE(SUBSTITUTE(SUBSTITUTE(UPPER(TRIM($A2864)),"Á","A"),"É","E"),"Í","I"),"Ó","O"),"Ú","U"),"Ñ","N"),"Ü","U"))</f>
        <v/>
      </c>
      <c r="Z2864" s="26" t="str">
        <f aca="false">IF($Y2864="","",LEFT($Y2864,1)&amp;" "&amp;TRIM(RIGHT(SUBSTITUTE($Y2864," ",REPT(" ",50)),50)))</f>
        <v/>
      </c>
      <c r="AA2864" s="27" t="str">
        <f aca="false">IF($AF2864="","",IF(COUNTIF(Validation!$U$19:$U$178,$AF2864)&gt;0,"OK","NO MATCH"))</f>
        <v/>
      </c>
      <c r="AB2864" s="27" t="str">
        <f aca="false">IF($W2864=0,"",IF(AND($W2864&gt;=Validation!$B$3,$W2864&lt;=Validation!$C$3),"Yes","No"))</f>
        <v/>
      </c>
      <c r="AC2864" s="26" t="str">
        <f aca="false">IF($A2864="","",$AF2864&amp;"|"&amp;TEXT($W2864,"yyyy-mm-dd")&amp;"|"&amp;$J2864&amp;"|"&amp;$N2864)</f>
        <v/>
      </c>
      <c r="AD2864" s="27" t="str">
        <f aca="false">IF($AC2864="","",IF(COUNTIF($AC$2:$AC$3000,$AC2864)&gt;1,"REVIEW","OK"))</f>
        <v/>
      </c>
      <c r="AE2864" s="27" t="str">
        <f aca="false">IF(OR($W2864=0,$O2864=""),"",IF(IFERROR(IF(ISNUMBER($O2864),INT($O2864),DATE(VALUE(MID(SUBSTITUTE(LEFT($O2864,FIND(" ",$O2864&amp;" ")-1),"/",REPT(" ",20)),41,20)),VALUE(LEFT(SUBSTITUTE(LEFT($O2864,FIND(" ",$O2864&amp;" ")-1),"/",REPT(" ",20)),20)),VALUE(MID(SUBSTITUTE(LEFT($O2864,FIND(" ",$O2864&amp;" ")-1),"/",REPT(" ",20)),21,20)))),0)&gt;$W2864,"Late","Same day"))</f>
        <v/>
      </c>
      <c r="AF2864" s="26" t="str">
        <f aca="false">IF($A2864="","",IFERROR(INDEX(Validation!$C$193:$C$217,MATCH($A2864,Validation!$A$193:$A$217,0)),IF(COUNTIF(Validation!$U$19:$U$178,$Z2864)&gt;0,$Z2864,IF(COUNTIF(Validation!$S$19:$S$178,$AI2864)=1,INDEX(Validation!$U$19:$U$178,MATCH($AI2864,Validation!$S$19:$S$178,0)),$Z2864))))</f>
        <v/>
      </c>
      <c r="AG2864" s="27" t="str">
        <f aca="false">IF(COUNTA($A2864:$U2864)=0,"",IF($A2864="","No name",IF($F2864="","No date",IF($W2864=0,"Date ilegible",IF(NOT(ISNUMBER($N2864)),"Hours no numéricas",IF($AA2864="NO MATCH","Person no identificada","OK"))))))</f>
        <v/>
      </c>
      <c r="AH2864" s="27" t="str">
        <f aca="false">IF($W2864=0,"No date",IF($W2864&lt;Validation!$B$3,"Before period",IF($W2864&gt;Validation!$C$3,"After period","In period")))</f>
        <v>No date</v>
      </c>
      <c r="AI2864" s="26" t="str">
        <f aca="false">IF($Y2864="","",TRIM(RIGHT(SUBSTITUTE($Y2864," ",REPT(" ",50)),50)))</f>
        <v/>
      </c>
      <c r="AJ2864" s="27" t="str">
        <f aca="false">IF($A2864="","",IF(NOT(ISERROR(MATCH($A2864,Validation!$A$193:$A$217,0))),"Manual mapping",IF(COUNTIF(Validation!$U$19:$U$178,$Z2864)&gt;0,"Direct",IF(COUNTIF(Validation!$S$19:$S$178,$AI2864)=1,"By surname","Unresolved"))))</f>
        <v/>
      </c>
      <c r="AK2864" s="28" t="str">
        <f aca="false">IF($L2864="","",IF(MATCH($L2864,$L$2:$L$3000,0)&lt;&gt;ROW()-1,"",COUNT($AK$1:$AK2863)+1))</f>
        <v/>
      </c>
      <c r="AL2864" s="28" t="str">
        <f aca="false">IF($G2864="","",IF(MATCH($G2864,$G$2:$G$3000,0)&lt;&gt;ROW()-1,"",COUNT($AL$1:$AL2863)+1))</f>
        <v/>
      </c>
      <c r="AM2864" s="28" t="str">
        <f aca="false">IF($H2864="","",IF(MATCH($H2864,$H$2:$H$3000,0)&lt;&gt;ROW()-1,"",COUNT($AM$1:$AM2863)+1))</f>
        <v/>
      </c>
      <c r="AN2864" s="28" t="str">
        <f aca="false">IF($I2864="","",IF(MATCH($I2864,$I$2:$I$3000,0)&lt;&gt;ROW()-1,"",COUNT($AN$1:$AN2863)+1))</f>
        <v/>
      </c>
      <c r="AO2864" s="28" t="str">
        <f aca="false">IF($Q2864="","",IF(MATCH($Q2864,$Q$2:$Q$3000,0)&lt;&gt;ROW()-1,"",COUNT($AO$1:$AO2863)+1))</f>
        <v/>
      </c>
    </row>
    <row r="2865" customFormat="false" ht="12.75" hidden="false" customHeight="true" outlineLevel="0" collapsed="false">
      <c r="W2865" s="24" t="n">
        <f aca="false">IF($F2865="",0,IFERROR(IF(ISNUMBER($F2865),INT($F2865),DATE(VALUE(MID(SUBSTITUTE(LEFT($F2865,FIND(" ",$F2865&amp;" ")-1),"/",REPT(" ",20)),41,20)),VALUE(LEFT(SUBSTITUTE(LEFT($F2865,FIND(" ",$F2865&amp;" ")-1),"/",REPT(" ",20)),20)),VALUE(MID(SUBSTITUTE(LEFT($F2865,FIND(" ",$F2865&amp;" ")-1),"/",REPT(" ",20)),21,20)))),0))</f>
        <v>0</v>
      </c>
      <c r="X2865" s="25" t="str">
        <f aca="false">IF(ISNUMBER($N2865),$N2865*Validation!$B$5,"")</f>
        <v/>
      </c>
      <c r="Y2865" s="26" t="str">
        <f aca="false">IF($A2865="","",SUBSTITUTE(SUBSTITUTE(SUBSTITUTE(SUBSTITUTE(SUBSTITUTE(SUBSTITUTE(SUBSTITUTE(UPPER(TRIM($A2865)),"Á","A"),"É","E"),"Í","I"),"Ó","O"),"Ú","U"),"Ñ","N"),"Ü","U"))</f>
        <v/>
      </c>
      <c r="Z2865" s="26" t="str">
        <f aca="false">IF($Y2865="","",LEFT($Y2865,1)&amp;" "&amp;TRIM(RIGHT(SUBSTITUTE($Y2865," ",REPT(" ",50)),50)))</f>
        <v/>
      </c>
      <c r="AA2865" s="27" t="str">
        <f aca="false">IF($AF2865="","",IF(COUNTIF(Validation!$U$19:$U$178,$AF2865)&gt;0,"OK","NO MATCH"))</f>
        <v/>
      </c>
      <c r="AB2865" s="27" t="str">
        <f aca="false">IF($W2865=0,"",IF(AND($W2865&gt;=Validation!$B$3,$W2865&lt;=Validation!$C$3),"Yes","No"))</f>
        <v/>
      </c>
      <c r="AC2865" s="26" t="str">
        <f aca="false">IF($A2865="","",$AF2865&amp;"|"&amp;TEXT($W2865,"yyyy-mm-dd")&amp;"|"&amp;$J2865&amp;"|"&amp;$N2865)</f>
        <v/>
      </c>
      <c r="AD2865" s="27" t="str">
        <f aca="false">IF($AC2865="","",IF(COUNTIF($AC$2:$AC$3000,$AC2865)&gt;1,"REVIEW","OK"))</f>
        <v/>
      </c>
      <c r="AE2865" s="27" t="str">
        <f aca="false">IF(OR($W2865=0,$O2865=""),"",IF(IFERROR(IF(ISNUMBER($O2865),INT($O2865),DATE(VALUE(MID(SUBSTITUTE(LEFT($O2865,FIND(" ",$O2865&amp;" ")-1),"/",REPT(" ",20)),41,20)),VALUE(LEFT(SUBSTITUTE(LEFT($O2865,FIND(" ",$O2865&amp;" ")-1),"/",REPT(" ",20)),20)),VALUE(MID(SUBSTITUTE(LEFT($O2865,FIND(" ",$O2865&amp;" ")-1),"/",REPT(" ",20)),21,20)))),0)&gt;$W2865,"Late","Same day"))</f>
        <v/>
      </c>
      <c r="AF2865" s="26" t="str">
        <f aca="false">IF($A2865="","",IFERROR(INDEX(Validation!$C$193:$C$217,MATCH($A2865,Validation!$A$193:$A$217,0)),IF(COUNTIF(Validation!$U$19:$U$178,$Z2865)&gt;0,$Z2865,IF(COUNTIF(Validation!$S$19:$S$178,$AI2865)=1,INDEX(Validation!$U$19:$U$178,MATCH($AI2865,Validation!$S$19:$S$178,0)),$Z2865))))</f>
        <v/>
      </c>
      <c r="AG2865" s="27" t="str">
        <f aca="false">IF(COUNTA($A2865:$U2865)=0,"",IF($A2865="","No name",IF($F2865="","No date",IF($W2865=0,"Date ilegible",IF(NOT(ISNUMBER($N2865)),"Hours no numéricas",IF($AA2865="NO MATCH","Person no identificada","OK"))))))</f>
        <v/>
      </c>
      <c r="AH2865" s="27" t="str">
        <f aca="false">IF($W2865=0,"No date",IF($W2865&lt;Validation!$B$3,"Before period",IF($W2865&gt;Validation!$C$3,"After period","In period")))</f>
        <v>No date</v>
      </c>
      <c r="AI2865" s="26" t="str">
        <f aca="false">IF($Y2865="","",TRIM(RIGHT(SUBSTITUTE($Y2865," ",REPT(" ",50)),50)))</f>
        <v/>
      </c>
      <c r="AJ2865" s="27" t="str">
        <f aca="false">IF($A2865="","",IF(NOT(ISERROR(MATCH($A2865,Validation!$A$193:$A$217,0))),"Manual mapping",IF(COUNTIF(Validation!$U$19:$U$178,$Z2865)&gt;0,"Direct",IF(COUNTIF(Validation!$S$19:$S$178,$AI2865)=1,"By surname","Unresolved"))))</f>
        <v/>
      </c>
      <c r="AK2865" s="28" t="str">
        <f aca="false">IF($L2865="","",IF(MATCH($L2865,$L$2:$L$3000,0)&lt;&gt;ROW()-1,"",COUNT($AK$1:$AK2864)+1))</f>
        <v/>
      </c>
      <c r="AL2865" s="28" t="str">
        <f aca="false">IF($G2865="","",IF(MATCH($G2865,$G$2:$G$3000,0)&lt;&gt;ROW()-1,"",COUNT($AL$1:$AL2864)+1))</f>
        <v/>
      </c>
      <c r="AM2865" s="28" t="str">
        <f aca="false">IF($H2865="","",IF(MATCH($H2865,$H$2:$H$3000,0)&lt;&gt;ROW()-1,"",COUNT($AM$1:$AM2864)+1))</f>
        <v/>
      </c>
      <c r="AN2865" s="28" t="str">
        <f aca="false">IF($I2865="","",IF(MATCH($I2865,$I$2:$I$3000,0)&lt;&gt;ROW()-1,"",COUNT($AN$1:$AN2864)+1))</f>
        <v/>
      </c>
      <c r="AO2865" s="28" t="str">
        <f aca="false">IF($Q2865="","",IF(MATCH($Q2865,$Q$2:$Q$3000,0)&lt;&gt;ROW()-1,"",COUNT($AO$1:$AO2864)+1))</f>
        <v/>
      </c>
    </row>
    <row r="2866" customFormat="false" ht="12.75" hidden="false" customHeight="true" outlineLevel="0" collapsed="false">
      <c r="W2866" s="24" t="n">
        <f aca="false">IF($F2866="",0,IFERROR(IF(ISNUMBER($F2866),INT($F2866),DATE(VALUE(MID(SUBSTITUTE(LEFT($F2866,FIND(" ",$F2866&amp;" ")-1),"/",REPT(" ",20)),41,20)),VALUE(LEFT(SUBSTITUTE(LEFT($F2866,FIND(" ",$F2866&amp;" ")-1),"/",REPT(" ",20)),20)),VALUE(MID(SUBSTITUTE(LEFT($F2866,FIND(" ",$F2866&amp;" ")-1),"/",REPT(" ",20)),21,20)))),0))</f>
        <v>0</v>
      </c>
      <c r="X2866" s="25" t="str">
        <f aca="false">IF(ISNUMBER($N2866),$N2866*Validation!$B$5,"")</f>
        <v/>
      </c>
      <c r="Y2866" s="26" t="str">
        <f aca="false">IF($A2866="","",SUBSTITUTE(SUBSTITUTE(SUBSTITUTE(SUBSTITUTE(SUBSTITUTE(SUBSTITUTE(SUBSTITUTE(UPPER(TRIM($A2866)),"Á","A"),"É","E"),"Í","I"),"Ó","O"),"Ú","U"),"Ñ","N"),"Ü","U"))</f>
        <v/>
      </c>
      <c r="Z2866" s="26" t="str">
        <f aca="false">IF($Y2866="","",LEFT($Y2866,1)&amp;" "&amp;TRIM(RIGHT(SUBSTITUTE($Y2866," ",REPT(" ",50)),50)))</f>
        <v/>
      </c>
      <c r="AA2866" s="27" t="str">
        <f aca="false">IF($AF2866="","",IF(COUNTIF(Validation!$U$19:$U$178,$AF2866)&gt;0,"OK","NO MATCH"))</f>
        <v/>
      </c>
      <c r="AB2866" s="27" t="str">
        <f aca="false">IF($W2866=0,"",IF(AND($W2866&gt;=Validation!$B$3,$W2866&lt;=Validation!$C$3),"Yes","No"))</f>
        <v/>
      </c>
      <c r="AC2866" s="26" t="str">
        <f aca="false">IF($A2866="","",$AF2866&amp;"|"&amp;TEXT($W2866,"yyyy-mm-dd")&amp;"|"&amp;$J2866&amp;"|"&amp;$N2866)</f>
        <v/>
      </c>
      <c r="AD2866" s="27" t="str">
        <f aca="false">IF($AC2866="","",IF(COUNTIF($AC$2:$AC$3000,$AC2866)&gt;1,"REVIEW","OK"))</f>
        <v/>
      </c>
      <c r="AE2866" s="27" t="str">
        <f aca="false">IF(OR($W2866=0,$O2866=""),"",IF(IFERROR(IF(ISNUMBER($O2866),INT($O2866),DATE(VALUE(MID(SUBSTITUTE(LEFT($O2866,FIND(" ",$O2866&amp;" ")-1),"/",REPT(" ",20)),41,20)),VALUE(LEFT(SUBSTITUTE(LEFT($O2866,FIND(" ",$O2866&amp;" ")-1),"/",REPT(" ",20)),20)),VALUE(MID(SUBSTITUTE(LEFT($O2866,FIND(" ",$O2866&amp;" ")-1),"/",REPT(" ",20)),21,20)))),0)&gt;$W2866,"Late","Same day"))</f>
        <v/>
      </c>
      <c r="AF2866" s="26" t="str">
        <f aca="false">IF($A2866="","",IFERROR(INDEX(Validation!$C$193:$C$217,MATCH($A2866,Validation!$A$193:$A$217,0)),IF(COUNTIF(Validation!$U$19:$U$178,$Z2866)&gt;0,$Z2866,IF(COUNTIF(Validation!$S$19:$S$178,$AI2866)=1,INDEX(Validation!$U$19:$U$178,MATCH($AI2866,Validation!$S$19:$S$178,0)),$Z2866))))</f>
        <v/>
      </c>
      <c r="AG2866" s="27" t="str">
        <f aca="false">IF(COUNTA($A2866:$U2866)=0,"",IF($A2866="","No name",IF($F2866="","No date",IF($W2866=0,"Date ilegible",IF(NOT(ISNUMBER($N2866)),"Hours no numéricas",IF($AA2866="NO MATCH","Person no identificada","OK"))))))</f>
        <v/>
      </c>
      <c r="AH2866" s="27" t="str">
        <f aca="false">IF($W2866=0,"No date",IF($W2866&lt;Validation!$B$3,"Before period",IF($W2866&gt;Validation!$C$3,"After period","In period")))</f>
        <v>No date</v>
      </c>
      <c r="AI2866" s="26" t="str">
        <f aca="false">IF($Y2866="","",TRIM(RIGHT(SUBSTITUTE($Y2866," ",REPT(" ",50)),50)))</f>
        <v/>
      </c>
      <c r="AJ2866" s="27" t="str">
        <f aca="false">IF($A2866="","",IF(NOT(ISERROR(MATCH($A2866,Validation!$A$193:$A$217,0))),"Manual mapping",IF(COUNTIF(Validation!$U$19:$U$178,$Z2866)&gt;0,"Direct",IF(COUNTIF(Validation!$S$19:$S$178,$AI2866)=1,"By surname","Unresolved"))))</f>
        <v/>
      </c>
      <c r="AK2866" s="28" t="str">
        <f aca="false">IF($L2866="","",IF(MATCH($L2866,$L$2:$L$3000,0)&lt;&gt;ROW()-1,"",COUNT($AK$1:$AK2865)+1))</f>
        <v/>
      </c>
      <c r="AL2866" s="28" t="str">
        <f aca="false">IF($G2866="","",IF(MATCH($G2866,$G$2:$G$3000,0)&lt;&gt;ROW()-1,"",COUNT($AL$1:$AL2865)+1))</f>
        <v/>
      </c>
      <c r="AM2866" s="28" t="str">
        <f aca="false">IF($H2866="","",IF(MATCH($H2866,$H$2:$H$3000,0)&lt;&gt;ROW()-1,"",COUNT($AM$1:$AM2865)+1))</f>
        <v/>
      </c>
      <c r="AN2866" s="28" t="str">
        <f aca="false">IF($I2866="","",IF(MATCH($I2866,$I$2:$I$3000,0)&lt;&gt;ROW()-1,"",COUNT($AN$1:$AN2865)+1))</f>
        <v/>
      </c>
      <c r="AO2866" s="28" t="str">
        <f aca="false">IF($Q2866="","",IF(MATCH($Q2866,$Q$2:$Q$3000,0)&lt;&gt;ROW()-1,"",COUNT($AO$1:$AO2865)+1))</f>
        <v/>
      </c>
    </row>
    <row r="2867" customFormat="false" ht="12.75" hidden="false" customHeight="true" outlineLevel="0" collapsed="false">
      <c r="W2867" s="24" t="n">
        <f aca="false">IF($F2867="",0,IFERROR(IF(ISNUMBER($F2867),INT($F2867),DATE(VALUE(MID(SUBSTITUTE(LEFT($F2867,FIND(" ",$F2867&amp;" ")-1),"/",REPT(" ",20)),41,20)),VALUE(LEFT(SUBSTITUTE(LEFT($F2867,FIND(" ",$F2867&amp;" ")-1),"/",REPT(" ",20)),20)),VALUE(MID(SUBSTITUTE(LEFT($F2867,FIND(" ",$F2867&amp;" ")-1),"/",REPT(" ",20)),21,20)))),0))</f>
        <v>0</v>
      </c>
      <c r="X2867" s="25" t="str">
        <f aca="false">IF(ISNUMBER($N2867),$N2867*Validation!$B$5,"")</f>
        <v/>
      </c>
      <c r="Y2867" s="26" t="str">
        <f aca="false">IF($A2867="","",SUBSTITUTE(SUBSTITUTE(SUBSTITUTE(SUBSTITUTE(SUBSTITUTE(SUBSTITUTE(SUBSTITUTE(UPPER(TRIM($A2867)),"Á","A"),"É","E"),"Í","I"),"Ó","O"),"Ú","U"),"Ñ","N"),"Ü","U"))</f>
        <v/>
      </c>
      <c r="Z2867" s="26" t="str">
        <f aca="false">IF($Y2867="","",LEFT($Y2867,1)&amp;" "&amp;TRIM(RIGHT(SUBSTITUTE($Y2867," ",REPT(" ",50)),50)))</f>
        <v/>
      </c>
      <c r="AA2867" s="27" t="str">
        <f aca="false">IF($AF2867="","",IF(COUNTIF(Validation!$U$19:$U$178,$AF2867)&gt;0,"OK","NO MATCH"))</f>
        <v/>
      </c>
      <c r="AB2867" s="27" t="str">
        <f aca="false">IF($W2867=0,"",IF(AND($W2867&gt;=Validation!$B$3,$W2867&lt;=Validation!$C$3),"Yes","No"))</f>
        <v/>
      </c>
      <c r="AC2867" s="26" t="str">
        <f aca="false">IF($A2867="","",$AF2867&amp;"|"&amp;TEXT($W2867,"yyyy-mm-dd")&amp;"|"&amp;$J2867&amp;"|"&amp;$N2867)</f>
        <v/>
      </c>
      <c r="AD2867" s="27" t="str">
        <f aca="false">IF($AC2867="","",IF(COUNTIF($AC$2:$AC$3000,$AC2867)&gt;1,"REVIEW","OK"))</f>
        <v/>
      </c>
      <c r="AE2867" s="27" t="str">
        <f aca="false">IF(OR($W2867=0,$O2867=""),"",IF(IFERROR(IF(ISNUMBER($O2867),INT($O2867),DATE(VALUE(MID(SUBSTITUTE(LEFT($O2867,FIND(" ",$O2867&amp;" ")-1),"/",REPT(" ",20)),41,20)),VALUE(LEFT(SUBSTITUTE(LEFT($O2867,FIND(" ",$O2867&amp;" ")-1),"/",REPT(" ",20)),20)),VALUE(MID(SUBSTITUTE(LEFT($O2867,FIND(" ",$O2867&amp;" ")-1),"/",REPT(" ",20)),21,20)))),0)&gt;$W2867,"Late","Same day"))</f>
        <v/>
      </c>
      <c r="AF2867" s="26" t="str">
        <f aca="false">IF($A2867="","",IFERROR(INDEX(Validation!$C$193:$C$217,MATCH($A2867,Validation!$A$193:$A$217,0)),IF(COUNTIF(Validation!$U$19:$U$178,$Z2867)&gt;0,$Z2867,IF(COUNTIF(Validation!$S$19:$S$178,$AI2867)=1,INDEX(Validation!$U$19:$U$178,MATCH($AI2867,Validation!$S$19:$S$178,0)),$Z2867))))</f>
        <v/>
      </c>
      <c r="AG2867" s="27" t="str">
        <f aca="false">IF(COUNTA($A2867:$U2867)=0,"",IF($A2867="","No name",IF($F2867="","No date",IF($W2867=0,"Date ilegible",IF(NOT(ISNUMBER($N2867)),"Hours no numéricas",IF($AA2867="NO MATCH","Person no identificada","OK"))))))</f>
        <v/>
      </c>
      <c r="AH2867" s="27" t="str">
        <f aca="false">IF($W2867=0,"No date",IF($W2867&lt;Validation!$B$3,"Before period",IF($W2867&gt;Validation!$C$3,"After period","In period")))</f>
        <v>No date</v>
      </c>
      <c r="AI2867" s="26" t="str">
        <f aca="false">IF($Y2867="","",TRIM(RIGHT(SUBSTITUTE($Y2867," ",REPT(" ",50)),50)))</f>
        <v/>
      </c>
      <c r="AJ2867" s="27" t="str">
        <f aca="false">IF($A2867="","",IF(NOT(ISERROR(MATCH($A2867,Validation!$A$193:$A$217,0))),"Manual mapping",IF(COUNTIF(Validation!$U$19:$U$178,$Z2867)&gt;0,"Direct",IF(COUNTIF(Validation!$S$19:$S$178,$AI2867)=1,"By surname","Unresolved"))))</f>
        <v/>
      </c>
      <c r="AK2867" s="28" t="str">
        <f aca="false">IF($L2867="","",IF(MATCH($L2867,$L$2:$L$3000,0)&lt;&gt;ROW()-1,"",COUNT($AK$1:$AK2866)+1))</f>
        <v/>
      </c>
      <c r="AL2867" s="28" t="str">
        <f aca="false">IF($G2867="","",IF(MATCH($G2867,$G$2:$G$3000,0)&lt;&gt;ROW()-1,"",COUNT($AL$1:$AL2866)+1))</f>
        <v/>
      </c>
      <c r="AM2867" s="28" t="str">
        <f aca="false">IF($H2867="","",IF(MATCH($H2867,$H$2:$H$3000,0)&lt;&gt;ROW()-1,"",COUNT($AM$1:$AM2866)+1))</f>
        <v/>
      </c>
      <c r="AN2867" s="28" t="str">
        <f aca="false">IF($I2867="","",IF(MATCH($I2867,$I$2:$I$3000,0)&lt;&gt;ROW()-1,"",COUNT($AN$1:$AN2866)+1))</f>
        <v/>
      </c>
      <c r="AO2867" s="28" t="str">
        <f aca="false">IF($Q2867="","",IF(MATCH($Q2867,$Q$2:$Q$3000,0)&lt;&gt;ROW()-1,"",COUNT($AO$1:$AO2866)+1))</f>
        <v/>
      </c>
    </row>
    <row r="2868" customFormat="false" ht="12.75" hidden="false" customHeight="true" outlineLevel="0" collapsed="false">
      <c r="W2868" s="24" t="n">
        <f aca="false">IF($F2868="",0,IFERROR(IF(ISNUMBER($F2868),INT($F2868),DATE(VALUE(MID(SUBSTITUTE(LEFT($F2868,FIND(" ",$F2868&amp;" ")-1),"/",REPT(" ",20)),41,20)),VALUE(LEFT(SUBSTITUTE(LEFT($F2868,FIND(" ",$F2868&amp;" ")-1),"/",REPT(" ",20)),20)),VALUE(MID(SUBSTITUTE(LEFT($F2868,FIND(" ",$F2868&amp;" ")-1),"/",REPT(" ",20)),21,20)))),0))</f>
        <v>0</v>
      </c>
      <c r="X2868" s="25" t="str">
        <f aca="false">IF(ISNUMBER($N2868),$N2868*Validation!$B$5,"")</f>
        <v/>
      </c>
      <c r="Y2868" s="26" t="str">
        <f aca="false">IF($A2868="","",SUBSTITUTE(SUBSTITUTE(SUBSTITUTE(SUBSTITUTE(SUBSTITUTE(SUBSTITUTE(SUBSTITUTE(UPPER(TRIM($A2868)),"Á","A"),"É","E"),"Í","I"),"Ó","O"),"Ú","U"),"Ñ","N"),"Ü","U"))</f>
        <v/>
      </c>
      <c r="Z2868" s="26" t="str">
        <f aca="false">IF($Y2868="","",LEFT($Y2868,1)&amp;" "&amp;TRIM(RIGHT(SUBSTITUTE($Y2868," ",REPT(" ",50)),50)))</f>
        <v/>
      </c>
      <c r="AA2868" s="27" t="str">
        <f aca="false">IF($AF2868="","",IF(COUNTIF(Validation!$U$19:$U$178,$AF2868)&gt;0,"OK","NO MATCH"))</f>
        <v/>
      </c>
      <c r="AB2868" s="27" t="str">
        <f aca="false">IF($W2868=0,"",IF(AND($W2868&gt;=Validation!$B$3,$W2868&lt;=Validation!$C$3),"Yes","No"))</f>
        <v/>
      </c>
      <c r="AC2868" s="26" t="str">
        <f aca="false">IF($A2868="","",$AF2868&amp;"|"&amp;TEXT($W2868,"yyyy-mm-dd")&amp;"|"&amp;$J2868&amp;"|"&amp;$N2868)</f>
        <v/>
      </c>
      <c r="AD2868" s="27" t="str">
        <f aca="false">IF($AC2868="","",IF(COUNTIF($AC$2:$AC$3000,$AC2868)&gt;1,"REVIEW","OK"))</f>
        <v/>
      </c>
      <c r="AE2868" s="27" t="str">
        <f aca="false">IF(OR($W2868=0,$O2868=""),"",IF(IFERROR(IF(ISNUMBER($O2868),INT($O2868),DATE(VALUE(MID(SUBSTITUTE(LEFT($O2868,FIND(" ",$O2868&amp;" ")-1),"/",REPT(" ",20)),41,20)),VALUE(LEFT(SUBSTITUTE(LEFT($O2868,FIND(" ",$O2868&amp;" ")-1),"/",REPT(" ",20)),20)),VALUE(MID(SUBSTITUTE(LEFT($O2868,FIND(" ",$O2868&amp;" ")-1),"/",REPT(" ",20)),21,20)))),0)&gt;$W2868,"Late","Same day"))</f>
        <v/>
      </c>
      <c r="AF2868" s="26" t="str">
        <f aca="false">IF($A2868="","",IFERROR(INDEX(Validation!$C$193:$C$217,MATCH($A2868,Validation!$A$193:$A$217,0)),IF(COUNTIF(Validation!$U$19:$U$178,$Z2868)&gt;0,$Z2868,IF(COUNTIF(Validation!$S$19:$S$178,$AI2868)=1,INDEX(Validation!$U$19:$U$178,MATCH($AI2868,Validation!$S$19:$S$178,0)),$Z2868))))</f>
        <v/>
      </c>
      <c r="AG2868" s="27" t="str">
        <f aca="false">IF(COUNTA($A2868:$U2868)=0,"",IF($A2868="","No name",IF($F2868="","No date",IF($W2868=0,"Date ilegible",IF(NOT(ISNUMBER($N2868)),"Hours no numéricas",IF($AA2868="NO MATCH","Person no identificada","OK"))))))</f>
        <v/>
      </c>
      <c r="AH2868" s="27" t="str">
        <f aca="false">IF($W2868=0,"No date",IF($W2868&lt;Validation!$B$3,"Before period",IF($W2868&gt;Validation!$C$3,"After period","In period")))</f>
        <v>No date</v>
      </c>
      <c r="AI2868" s="26" t="str">
        <f aca="false">IF($Y2868="","",TRIM(RIGHT(SUBSTITUTE($Y2868," ",REPT(" ",50)),50)))</f>
        <v/>
      </c>
      <c r="AJ2868" s="27" t="str">
        <f aca="false">IF($A2868="","",IF(NOT(ISERROR(MATCH($A2868,Validation!$A$193:$A$217,0))),"Manual mapping",IF(COUNTIF(Validation!$U$19:$U$178,$Z2868)&gt;0,"Direct",IF(COUNTIF(Validation!$S$19:$S$178,$AI2868)=1,"By surname","Unresolved"))))</f>
        <v/>
      </c>
      <c r="AK2868" s="28" t="str">
        <f aca="false">IF($L2868="","",IF(MATCH($L2868,$L$2:$L$3000,0)&lt;&gt;ROW()-1,"",COUNT($AK$1:$AK2867)+1))</f>
        <v/>
      </c>
      <c r="AL2868" s="28" t="str">
        <f aca="false">IF($G2868="","",IF(MATCH($G2868,$G$2:$G$3000,0)&lt;&gt;ROW()-1,"",COUNT($AL$1:$AL2867)+1))</f>
        <v/>
      </c>
      <c r="AM2868" s="28" t="str">
        <f aca="false">IF($H2868="","",IF(MATCH($H2868,$H$2:$H$3000,0)&lt;&gt;ROW()-1,"",COUNT($AM$1:$AM2867)+1))</f>
        <v/>
      </c>
      <c r="AN2868" s="28" t="str">
        <f aca="false">IF($I2868="","",IF(MATCH($I2868,$I$2:$I$3000,0)&lt;&gt;ROW()-1,"",COUNT($AN$1:$AN2867)+1))</f>
        <v/>
      </c>
      <c r="AO2868" s="28" t="str">
        <f aca="false">IF($Q2868="","",IF(MATCH($Q2868,$Q$2:$Q$3000,0)&lt;&gt;ROW()-1,"",COUNT($AO$1:$AO2867)+1))</f>
        <v/>
      </c>
    </row>
    <row r="2869" customFormat="false" ht="12.75" hidden="false" customHeight="true" outlineLevel="0" collapsed="false">
      <c r="W2869" s="24" t="n">
        <f aca="false">IF($F2869="",0,IFERROR(IF(ISNUMBER($F2869),INT($F2869),DATE(VALUE(MID(SUBSTITUTE(LEFT($F2869,FIND(" ",$F2869&amp;" ")-1),"/",REPT(" ",20)),41,20)),VALUE(LEFT(SUBSTITUTE(LEFT($F2869,FIND(" ",$F2869&amp;" ")-1),"/",REPT(" ",20)),20)),VALUE(MID(SUBSTITUTE(LEFT($F2869,FIND(" ",$F2869&amp;" ")-1),"/",REPT(" ",20)),21,20)))),0))</f>
        <v>0</v>
      </c>
      <c r="X2869" s="25" t="str">
        <f aca="false">IF(ISNUMBER($N2869),$N2869*Validation!$B$5,"")</f>
        <v/>
      </c>
      <c r="Y2869" s="26" t="str">
        <f aca="false">IF($A2869="","",SUBSTITUTE(SUBSTITUTE(SUBSTITUTE(SUBSTITUTE(SUBSTITUTE(SUBSTITUTE(SUBSTITUTE(UPPER(TRIM($A2869)),"Á","A"),"É","E"),"Í","I"),"Ó","O"),"Ú","U"),"Ñ","N"),"Ü","U"))</f>
        <v/>
      </c>
      <c r="Z2869" s="26" t="str">
        <f aca="false">IF($Y2869="","",LEFT($Y2869,1)&amp;" "&amp;TRIM(RIGHT(SUBSTITUTE($Y2869," ",REPT(" ",50)),50)))</f>
        <v/>
      </c>
      <c r="AA2869" s="27" t="str">
        <f aca="false">IF($AF2869="","",IF(COUNTIF(Validation!$U$19:$U$178,$AF2869)&gt;0,"OK","NO MATCH"))</f>
        <v/>
      </c>
      <c r="AB2869" s="27" t="str">
        <f aca="false">IF($W2869=0,"",IF(AND($W2869&gt;=Validation!$B$3,$W2869&lt;=Validation!$C$3),"Yes","No"))</f>
        <v/>
      </c>
      <c r="AC2869" s="26" t="str">
        <f aca="false">IF($A2869="","",$AF2869&amp;"|"&amp;TEXT($W2869,"yyyy-mm-dd")&amp;"|"&amp;$J2869&amp;"|"&amp;$N2869)</f>
        <v/>
      </c>
      <c r="AD2869" s="27" t="str">
        <f aca="false">IF($AC2869="","",IF(COUNTIF($AC$2:$AC$3000,$AC2869)&gt;1,"REVIEW","OK"))</f>
        <v/>
      </c>
      <c r="AE2869" s="27" t="str">
        <f aca="false">IF(OR($W2869=0,$O2869=""),"",IF(IFERROR(IF(ISNUMBER($O2869),INT($O2869),DATE(VALUE(MID(SUBSTITUTE(LEFT($O2869,FIND(" ",$O2869&amp;" ")-1),"/",REPT(" ",20)),41,20)),VALUE(LEFT(SUBSTITUTE(LEFT($O2869,FIND(" ",$O2869&amp;" ")-1),"/",REPT(" ",20)),20)),VALUE(MID(SUBSTITUTE(LEFT($O2869,FIND(" ",$O2869&amp;" ")-1),"/",REPT(" ",20)),21,20)))),0)&gt;$W2869,"Late","Same day"))</f>
        <v/>
      </c>
      <c r="AF2869" s="26" t="str">
        <f aca="false">IF($A2869="","",IFERROR(INDEX(Validation!$C$193:$C$217,MATCH($A2869,Validation!$A$193:$A$217,0)),IF(COUNTIF(Validation!$U$19:$U$178,$Z2869)&gt;0,$Z2869,IF(COUNTIF(Validation!$S$19:$S$178,$AI2869)=1,INDEX(Validation!$U$19:$U$178,MATCH($AI2869,Validation!$S$19:$S$178,0)),$Z2869))))</f>
        <v/>
      </c>
      <c r="AG2869" s="27" t="str">
        <f aca="false">IF(COUNTA($A2869:$U2869)=0,"",IF($A2869="","No name",IF($F2869="","No date",IF($W2869=0,"Date ilegible",IF(NOT(ISNUMBER($N2869)),"Hours no numéricas",IF($AA2869="NO MATCH","Person no identificada","OK"))))))</f>
        <v/>
      </c>
      <c r="AH2869" s="27" t="str">
        <f aca="false">IF($W2869=0,"No date",IF($W2869&lt;Validation!$B$3,"Before period",IF($W2869&gt;Validation!$C$3,"After period","In period")))</f>
        <v>No date</v>
      </c>
      <c r="AI2869" s="26" t="str">
        <f aca="false">IF($Y2869="","",TRIM(RIGHT(SUBSTITUTE($Y2869," ",REPT(" ",50)),50)))</f>
        <v/>
      </c>
      <c r="AJ2869" s="27" t="str">
        <f aca="false">IF($A2869="","",IF(NOT(ISERROR(MATCH($A2869,Validation!$A$193:$A$217,0))),"Manual mapping",IF(COUNTIF(Validation!$U$19:$U$178,$Z2869)&gt;0,"Direct",IF(COUNTIF(Validation!$S$19:$S$178,$AI2869)=1,"By surname","Unresolved"))))</f>
        <v/>
      </c>
      <c r="AK2869" s="28" t="str">
        <f aca="false">IF($L2869="","",IF(MATCH($L2869,$L$2:$L$3000,0)&lt;&gt;ROW()-1,"",COUNT($AK$1:$AK2868)+1))</f>
        <v/>
      </c>
      <c r="AL2869" s="28" t="str">
        <f aca="false">IF($G2869="","",IF(MATCH($G2869,$G$2:$G$3000,0)&lt;&gt;ROW()-1,"",COUNT($AL$1:$AL2868)+1))</f>
        <v/>
      </c>
      <c r="AM2869" s="28" t="str">
        <f aca="false">IF($H2869="","",IF(MATCH($H2869,$H$2:$H$3000,0)&lt;&gt;ROW()-1,"",COUNT($AM$1:$AM2868)+1))</f>
        <v/>
      </c>
      <c r="AN2869" s="28" t="str">
        <f aca="false">IF($I2869="","",IF(MATCH($I2869,$I$2:$I$3000,0)&lt;&gt;ROW()-1,"",COUNT($AN$1:$AN2868)+1))</f>
        <v/>
      </c>
      <c r="AO2869" s="28" t="str">
        <f aca="false">IF($Q2869="","",IF(MATCH($Q2869,$Q$2:$Q$3000,0)&lt;&gt;ROW()-1,"",COUNT($AO$1:$AO2868)+1))</f>
        <v/>
      </c>
    </row>
    <row r="2870" customFormat="false" ht="12.75" hidden="false" customHeight="true" outlineLevel="0" collapsed="false">
      <c r="W2870" s="24" t="n">
        <f aca="false">IF($F2870="",0,IFERROR(IF(ISNUMBER($F2870),INT($F2870),DATE(VALUE(MID(SUBSTITUTE(LEFT($F2870,FIND(" ",$F2870&amp;" ")-1),"/",REPT(" ",20)),41,20)),VALUE(LEFT(SUBSTITUTE(LEFT($F2870,FIND(" ",$F2870&amp;" ")-1),"/",REPT(" ",20)),20)),VALUE(MID(SUBSTITUTE(LEFT($F2870,FIND(" ",$F2870&amp;" ")-1),"/",REPT(" ",20)),21,20)))),0))</f>
        <v>0</v>
      </c>
      <c r="X2870" s="25" t="str">
        <f aca="false">IF(ISNUMBER($N2870),$N2870*Validation!$B$5,"")</f>
        <v/>
      </c>
      <c r="Y2870" s="26" t="str">
        <f aca="false">IF($A2870="","",SUBSTITUTE(SUBSTITUTE(SUBSTITUTE(SUBSTITUTE(SUBSTITUTE(SUBSTITUTE(SUBSTITUTE(UPPER(TRIM($A2870)),"Á","A"),"É","E"),"Í","I"),"Ó","O"),"Ú","U"),"Ñ","N"),"Ü","U"))</f>
        <v/>
      </c>
      <c r="Z2870" s="26" t="str">
        <f aca="false">IF($Y2870="","",LEFT($Y2870,1)&amp;" "&amp;TRIM(RIGHT(SUBSTITUTE($Y2870," ",REPT(" ",50)),50)))</f>
        <v/>
      </c>
      <c r="AA2870" s="27" t="str">
        <f aca="false">IF($AF2870="","",IF(COUNTIF(Validation!$U$19:$U$178,$AF2870)&gt;0,"OK","NO MATCH"))</f>
        <v/>
      </c>
      <c r="AB2870" s="27" t="str">
        <f aca="false">IF($W2870=0,"",IF(AND($W2870&gt;=Validation!$B$3,$W2870&lt;=Validation!$C$3),"Yes","No"))</f>
        <v/>
      </c>
      <c r="AC2870" s="26" t="str">
        <f aca="false">IF($A2870="","",$AF2870&amp;"|"&amp;TEXT($W2870,"yyyy-mm-dd")&amp;"|"&amp;$J2870&amp;"|"&amp;$N2870)</f>
        <v/>
      </c>
      <c r="AD2870" s="27" t="str">
        <f aca="false">IF($AC2870="","",IF(COUNTIF($AC$2:$AC$3000,$AC2870)&gt;1,"REVIEW","OK"))</f>
        <v/>
      </c>
      <c r="AE2870" s="27" t="str">
        <f aca="false">IF(OR($W2870=0,$O2870=""),"",IF(IFERROR(IF(ISNUMBER($O2870),INT($O2870),DATE(VALUE(MID(SUBSTITUTE(LEFT($O2870,FIND(" ",$O2870&amp;" ")-1),"/",REPT(" ",20)),41,20)),VALUE(LEFT(SUBSTITUTE(LEFT($O2870,FIND(" ",$O2870&amp;" ")-1),"/",REPT(" ",20)),20)),VALUE(MID(SUBSTITUTE(LEFT($O2870,FIND(" ",$O2870&amp;" ")-1),"/",REPT(" ",20)),21,20)))),0)&gt;$W2870,"Late","Same day"))</f>
        <v/>
      </c>
      <c r="AF2870" s="26" t="str">
        <f aca="false">IF($A2870="","",IFERROR(INDEX(Validation!$C$193:$C$217,MATCH($A2870,Validation!$A$193:$A$217,0)),IF(COUNTIF(Validation!$U$19:$U$178,$Z2870)&gt;0,$Z2870,IF(COUNTIF(Validation!$S$19:$S$178,$AI2870)=1,INDEX(Validation!$U$19:$U$178,MATCH($AI2870,Validation!$S$19:$S$178,0)),$Z2870))))</f>
        <v/>
      </c>
      <c r="AG2870" s="27" t="str">
        <f aca="false">IF(COUNTA($A2870:$U2870)=0,"",IF($A2870="","No name",IF($F2870="","No date",IF($W2870=0,"Date ilegible",IF(NOT(ISNUMBER($N2870)),"Hours no numéricas",IF($AA2870="NO MATCH","Person no identificada","OK"))))))</f>
        <v/>
      </c>
      <c r="AH2870" s="27" t="str">
        <f aca="false">IF($W2870=0,"No date",IF($W2870&lt;Validation!$B$3,"Before period",IF($W2870&gt;Validation!$C$3,"After period","In period")))</f>
        <v>No date</v>
      </c>
      <c r="AI2870" s="26" t="str">
        <f aca="false">IF($Y2870="","",TRIM(RIGHT(SUBSTITUTE($Y2870," ",REPT(" ",50)),50)))</f>
        <v/>
      </c>
      <c r="AJ2870" s="27" t="str">
        <f aca="false">IF($A2870="","",IF(NOT(ISERROR(MATCH($A2870,Validation!$A$193:$A$217,0))),"Manual mapping",IF(COUNTIF(Validation!$U$19:$U$178,$Z2870)&gt;0,"Direct",IF(COUNTIF(Validation!$S$19:$S$178,$AI2870)=1,"By surname","Unresolved"))))</f>
        <v/>
      </c>
      <c r="AK2870" s="28" t="str">
        <f aca="false">IF($L2870="","",IF(MATCH($L2870,$L$2:$L$3000,0)&lt;&gt;ROW()-1,"",COUNT($AK$1:$AK2869)+1))</f>
        <v/>
      </c>
      <c r="AL2870" s="28" t="str">
        <f aca="false">IF($G2870="","",IF(MATCH($G2870,$G$2:$G$3000,0)&lt;&gt;ROW()-1,"",COUNT($AL$1:$AL2869)+1))</f>
        <v/>
      </c>
      <c r="AM2870" s="28" t="str">
        <f aca="false">IF($H2870="","",IF(MATCH($H2870,$H$2:$H$3000,0)&lt;&gt;ROW()-1,"",COUNT($AM$1:$AM2869)+1))</f>
        <v/>
      </c>
      <c r="AN2870" s="28" t="str">
        <f aca="false">IF($I2870="","",IF(MATCH($I2870,$I$2:$I$3000,0)&lt;&gt;ROW()-1,"",COUNT($AN$1:$AN2869)+1))</f>
        <v/>
      </c>
      <c r="AO2870" s="28" t="str">
        <f aca="false">IF($Q2870="","",IF(MATCH($Q2870,$Q$2:$Q$3000,0)&lt;&gt;ROW()-1,"",COUNT($AO$1:$AO2869)+1))</f>
        <v/>
      </c>
    </row>
    <row r="2871" customFormat="false" ht="12.75" hidden="false" customHeight="true" outlineLevel="0" collapsed="false">
      <c r="W2871" s="24" t="n">
        <f aca="false">IF($F2871="",0,IFERROR(IF(ISNUMBER($F2871),INT($F2871),DATE(VALUE(MID(SUBSTITUTE(LEFT($F2871,FIND(" ",$F2871&amp;" ")-1),"/",REPT(" ",20)),41,20)),VALUE(LEFT(SUBSTITUTE(LEFT($F2871,FIND(" ",$F2871&amp;" ")-1),"/",REPT(" ",20)),20)),VALUE(MID(SUBSTITUTE(LEFT($F2871,FIND(" ",$F2871&amp;" ")-1),"/",REPT(" ",20)),21,20)))),0))</f>
        <v>0</v>
      </c>
      <c r="X2871" s="25" t="str">
        <f aca="false">IF(ISNUMBER($N2871),$N2871*Validation!$B$5,"")</f>
        <v/>
      </c>
      <c r="Y2871" s="26" t="str">
        <f aca="false">IF($A2871="","",SUBSTITUTE(SUBSTITUTE(SUBSTITUTE(SUBSTITUTE(SUBSTITUTE(SUBSTITUTE(SUBSTITUTE(UPPER(TRIM($A2871)),"Á","A"),"É","E"),"Í","I"),"Ó","O"),"Ú","U"),"Ñ","N"),"Ü","U"))</f>
        <v/>
      </c>
      <c r="Z2871" s="26" t="str">
        <f aca="false">IF($Y2871="","",LEFT($Y2871,1)&amp;" "&amp;TRIM(RIGHT(SUBSTITUTE($Y2871," ",REPT(" ",50)),50)))</f>
        <v/>
      </c>
      <c r="AA2871" s="27" t="str">
        <f aca="false">IF($AF2871="","",IF(COUNTIF(Validation!$U$19:$U$178,$AF2871)&gt;0,"OK","NO MATCH"))</f>
        <v/>
      </c>
      <c r="AB2871" s="27" t="str">
        <f aca="false">IF($W2871=0,"",IF(AND($W2871&gt;=Validation!$B$3,$W2871&lt;=Validation!$C$3),"Yes","No"))</f>
        <v/>
      </c>
      <c r="AC2871" s="26" t="str">
        <f aca="false">IF($A2871="","",$AF2871&amp;"|"&amp;TEXT($W2871,"yyyy-mm-dd")&amp;"|"&amp;$J2871&amp;"|"&amp;$N2871)</f>
        <v/>
      </c>
      <c r="AD2871" s="27" t="str">
        <f aca="false">IF($AC2871="","",IF(COUNTIF($AC$2:$AC$3000,$AC2871)&gt;1,"REVIEW","OK"))</f>
        <v/>
      </c>
      <c r="AE2871" s="27" t="str">
        <f aca="false">IF(OR($W2871=0,$O2871=""),"",IF(IFERROR(IF(ISNUMBER($O2871),INT($O2871),DATE(VALUE(MID(SUBSTITUTE(LEFT($O2871,FIND(" ",$O2871&amp;" ")-1),"/",REPT(" ",20)),41,20)),VALUE(LEFT(SUBSTITUTE(LEFT($O2871,FIND(" ",$O2871&amp;" ")-1),"/",REPT(" ",20)),20)),VALUE(MID(SUBSTITUTE(LEFT($O2871,FIND(" ",$O2871&amp;" ")-1),"/",REPT(" ",20)),21,20)))),0)&gt;$W2871,"Late","Same day"))</f>
        <v/>
      </c>
      <c r="AF2871" s="26" t="str">
        <f aca="false">IF($A2871="","",IFERROR(INDEX(Validation!$C$193:$C$217,MATCH($A2871,Validation!$A$193:$A$217,0)),IF(COUNTIF(Validation!$U$19:$U$178,$Z2871)&gt;0,$Z2871,IF(COUNTIF(Validation!$S$19:$S$178,$AI2871)=1,INDEX(Validation!$U$19:$U$178,MATCH($AI2871,Validation!$S$19:$S$178,0)),$Z2871))))</f>
        <v/>
      </c>
      <c r="AG2871" s="27" t="str">
        <f aca="false">IF(COUNTA($A2871:$U2871)=0,"",IF($A2871="","No name",IF($F2871="","No date",IF($W2871=0,"Date ilegible",IF(NOT(ISNUMBER($N2871)),"Hours no numéricas",IF($AA2871="NO MATCH","Person no identificada","OK"))))))</f>
        <v/>
      </c>
      <c r="AH2871" s="27" t="str">
        <f aca="false">IF($W2871=0,"No date",IF($W2871&lt;Validation!$B$3,"Before period",IF($W2871&gt;Validation!$C$3,"After period","In period")))</f>
        <v>No date</v>
      </c>
      <c r="AI2871" s="26" t="str">
        <f aca="false">IF($Y2871="","",TRIM(RIGHT(SUBSTITUTE($Y2871," ",REPT(" ",50)),50)))</f>
        <v/>
      </c>
      <c r="AJ2871" s="27" t="str">
        <f aca="false">IF($A2871="","",IF(NOT(ISERROR(MATCH($A2871,Validation!$A$193:$A$217,0))),"Manual mapping",IF(COUNTIF(Validation!$U$19:$U$178,$Z2871)&gt;0,"Direct",IF(COUNTIF(Validation!$S$19:$S$178,$AI2871)=1,"By surname","Unresolved"))))</f>
        <v/>
      </c>
      <c r="AK2871" s="28" t="str">
        <f aca="false">IF($L2871="","",IF(MATCH($L2871,$L$2:$L$3000,0)&lt;&gt;ROW()-1,"",COUNT($AK$1:$AK2870)+1))</f>
        <v/>
      </c>
      <c r="AL2871" s="28" t="str">
        <f aca="false">IF($G2871="","",IF(MATCH($G2871,$G$2:$G$3000,0)&lt;&gt;ROW()-1,"",COUNT($AL$1:$AL2870)+1))</f>
        <v/>
      </c>
      <c r="AM2871" s="28" t="str">
        <f aca="false">IF($H2871="","",IF(MATCH($H2871,$H$2:$H$3000,0)&lt;&gt;ROW()-1,"",COUNT($AM$1:$AM2870)+1))</f>
        <v/>
      </c>
      <c r="AN2871" s="28" t="str">
        <f aca="false">IF($I2871="","",IF(MATCH($I2871,$I$2:$I$3000,0)&lt;&gt;ROW()-1,"",COUNT($AN$1:$AN2870)+1))</f>
        <v/>
      </c>
      <c r="AO2871" s="28" t="str">
        <f aca="false">IF($Q2871="","",IF(MATCH($Q2871,$Q$2:$Q$3000,0)&lt;&gt;ROW()-1,"",COUNT($AO$1:$AO2870)+1))</f>
        <v/>
      </c>
    </row>
    <row r="2872" customFormat="false" ht="12.75" hidden="false" customHeight="true" outlineLevel="0" collapsed="false">
      <c r="W2872" s="24" t="n">
        <f aca="false">IF($F2872="",0,IFERROR(IF(ISNUMBER($F2872),INT($F2872),DATE(VALUE(MID(SUBSTITUTE(LEFT($F2872,FIND(" ",$F2872&amp;" ")-1),"/",REPT(" ",20)),41,20)),VALUE(LEFT(SUBSTITUTE(LEFT($F2872,FIND(" ",$F2872&amp;" ")-1),"/",REPT(" ",20)),20)),VALUE(MID(SUBSTITUTE(LEFT($F2872,FIND(" ",$F2872&amp;" ")-1),"/",REPT(" ",20)),21,20)))),0))</f>
        <v>0</v>
      </c>
      <c r="X2872" s="25" t="str">
        <f aca="false">IF(ISNUMBER($N2872),$N2872*Validation!$B$5,"")</f>
        <v/>
      </c>
      <c r="Y2872" s="26" t="str">
        <f aca="false">IF($A2872="","",SUBSTITUTE(SUBSTITUTE(SUBSTITUTE(SUBSTITUTE(SUBSTITUTE(SUBSTITUTE(SUBSTITUTE(UPPER(TRIM($A2872)),"Á","A"),"É","E"),"Í","I"),"Ó","O"),"Ú","U"),"Ñ","N"),"Ü","U"))</f>
        <v/>
      </c>
      <c r="Z2872" s="26" t="str">
        <f aca="false">IF($Y2872="","",LEFT($Y2872,1)&amp;" "&amp;TRIM(RIGHT(SUBSTITUTE($Y2872," ",REPT(" ",50)),50)))</f>
        <v/>
      </c>
      <c r="AA2872" s="27" t="str">
        <f aca="false">IF($AF2872="","",IF(COUNTIF(Validation!$U$19:$U$178,$AF2872)&gt;0,"OK","NO MATCH"))</f>
        <v/>
      </c>
      <c r="AB2872" s="27" t="str">
        <f aca="false">IF($W2872=0,"",IF(AND($W2872&gt;=Validation!$B$3,$W2872&lt;=Validation!$C$3),"Yes","No"))</f>
        <v/>
      </c>
      <c r="AC2872" s="26" t="str">
        <f aca="false">IF($A2872="","",$AF2872&amp;"|"&amp;TEXT($W2872,"yyyy-mm-dd")&amp;"|"&amp;$J2872&amp;"|"&amp;$N2872)</f>
        <v/>
      </c>
      <c r="AD2872" s="27" t="str">
        <f aca="false">IF($AC2872="","",IF(COUNTIF($AC$2:$AC$3000,$AC2872)&gt;1,"REVIEW","OK"))</f>
        <v/>
      </c>
      <c r="AE2872" s="27" t="str">
        <f aca="false">IF(OR($W2872=0,$O2872=""),"",IF(IFERROR(IF(ISNUMBER($O2872),INT($O2872),DATE(VALUE(MID(SUBSTITUTE(LEFT($O2872,FIND(" ",$O2872&amp;" ")-1),"/",REPT(" ",20)),41,20)),VALUE(LEFT(SUBSTITUTE(LEFT($O2872,FIND(" ",$O2872&amp;" ")-1),"/",REPT(" ",20)),20)),VALUE(MID(SUBSTITUTE(LEFT($O2872,FIND(" ",$O2872&amp;" ")-1),"/",REPT(" ",20)),21,20)))),0)&gt;$W2872,"Late","Same day"))</f>
        <v/>
      </c>
      <c r="AF2872" s="26" t="str">
        <f aca="false">IF($A2872="","",IFERROR(INDEX(Validation!$C$193:$C$217,MATCH($A2872,Validation!$A$193:$A$217,0)),IF(COUNTIF(Validation!$U$19:$U$178,$Z2872)&gt;0,$Z2872,IF(COUNTIF(Validation!$S$19:$S$178,$AI2872)=1,INDEX(Validation!$U$19:$U$178,MATCH($AI2872,Validation!$S$19:$S$178,0)),$Z2872))))</f>
        <v/>
      </c>
      <c r="AG2872" s="27" t="str">
        <f aca="false">IF(COUNTA($A2872:$U2872)=0,"",IF($A2872="","No name",IF($F2872="","No date",IF($W2872=0,"Date ilegible",IF(NOT(ISNUMBER($N2872)),"Hours no numéricas",IF($AA2872="NO MATCH","Person no identificada","OK"))))))</f>
        <v/>
      </c>
      <c r="AH2872" s="27" t="str">
        <f aca="false">IF($W2872=0,"No date",IF($W2872&lt;Validation!$B$3,"Before period",IF($W2872&gt;Validation!$C$3,"After period","In period")))</f>
        <v>No date</v>
      </c>
      <c r="AI2872" s="26" t="str">
        <f aca="false">IF($Y2872="","",TRIM(RIGHT(SUBSTITUTE($Y2872," ",REPT(" ",50)),50)))</f>
        <v/>
      </c>
      <c r="AJ2872" s="27" t="str">
        <f aca="false">IF($A2872="","",IF(NOT(ISERROR(MATCH($A2872,Validation!$A$193:$A$217,0))),"Manual mapping",IF(COUNTIF(Validation!$U$19:$U$178,$Z2872)&gt;0,"Direct",IF(COUNTIF(Validation!$S$19:$S$178,$AI2872)=1,"By surname","Unresolved"))))</f>
        <v/>
      </c>
      <c r="AK2872" s="28" t="str">
        <f aca="false">IF($L2872="","",IF(MATCH($L2872,$L$2:$L$3000,0)&lt;&gt;ROW()-1,"",COUNT($AK$1:$AK2871)+1))</f>
        <v/>
      </c>
      <c r="AL2872" s="28" t="str">
        <f aca="false">IF($G2872="","",IF(MATCH($G2872,$G$2:$G$3000,0)&lt;&gt;ROW()-1,"",COUNT($AL$1:$AL2871)+1))</f>
        <v/>
      </c>
      <c r="AM2872" s="28" t="str">
        <f aca="false">IF($H2872="","",IF(MATCH($H2872,$H$2:$H$3000,0)&lt;&gt;ROW()-1,"",COUNT($AM$1:$AM2871)+1))</f>
        <v/>
      </c>
      <c r="AN2872" s="28" t="str">
        <f aca="false">IF($I2872="","",IF(MATCH($I2872,$I$2:$I$3000,0)&lt;&gt;ROW()-1,"",COUNT($AN$1:$AN2871)+1))</f>
        <v/>
      </c>
      <c r="AO2872" s="28" t="str">
        <f aca="false">IF($Q2872="","",IF(MATCH($Q2872,$Q$2:$Q$3000,0)&lt;&gt;ROW()-1,"",COUNT($AO$1:$AO2871)+1))</f>
        <v/>
      </c>
    </row>
    <row r="2873" customFormat="false" ht="12.75" hidden="false" customHeight="true" outlineLevel="0" collapsed="false">
      <c r="W2873" s="24" t="n">
        <f aca="false">IF($F2873="",0,IFERROR(IF(ISNUMBER($F2873),INT($F2873),DATE(VALUE(MID(SUBSTITUTE(LEFT($F2873,FIND(" ",$F2873&amp;" ")-1),"/",REPT(" ",20)),41,20)),VALUE(LEFT(SUBSTITUTE(LEFT($F2873,FIND(" ",$F2873&amp;" ")-1),"/",REPT(" ",20)),20)),VALUE(MID(SUBSTITUTE(LEFT($F2873,FIND(" ",$F2873&amp;" ")-1),"/",REPT(" ",20)),21,20)))),0))</f>
        <v>0</v>
      </c>
      <c r="X2873" s="25" t="str">
        <f aca="false">IF(ISNUMBER($N2873),$N2873*Validation!$B$5,"")</f>
        <v/>
      </c>
      <c r="Y2873" s="26" t="str">
        <f aca="false">IF($A2873="","",SUBSTITUTE(SUBSTITUTE(SUBSTITUTE(SUBSTITUTE(SUBSTITUTE(SUBSTITUTE(SUBSTITUTE(UPPER(TRIM($A2873)),"Á","A"),"É","E"),"Í","I"),"Ó","O"),"Ú","U"),"Ñ","N"),"Ü","U"))</f>
        <v/>
      </c>
      <c r="Z2873" s="26" t="str">
        <f aca="false">IF($Y2873="","",LEFT($Y2873,1)&amp;" "&amp;TRIM(RIGHT(SUBSTITUTE($Y2873," ",REPT(" ",50)),50)))</f>
        <v/>
      </c>
      <c r="AA2873" s="27" t="str">
        <f aca="false">IF($AF2873="","",IF(COUNTIF(Validation!$U$19:$U$178,$AF2873)&gt;0,"OK","NO MATCH"))</f>
        <v/>
      </c>
      <c r="AB2873" s="27" t="str">
        <f aca="false">IF($W2873=0,"",IF(AND($W2873&gt;=Validation!$B$3,$W2873&lt;=Validation!$C$3),"Yes","No"))</f>
        <v/>
      </c>
      <c r="AC2873" s="26" t="str">
        <f aca="false">IF($A2873="","",$AF2873&amp;"|"&amp;TEXT($W2873,"yyyy-mm-dd")&amp;"|"&amp;$J2873&amp;"|"&amp;$N2873)</f>
        <v/>
      </c>
      <c r="AD2873" s="27" t="str">
        <f aca="false">IF($AC2873="","",IF(COUNTIF($AC$2:$AC$3000,$AC2873)&gt;1,"REVIEW","OK"))</f>
        <v/>
      </c>
      <c r="AE2873" s="27" t="str">
        <f aca="false">IF(OR($W2873=0,$O2873=""),"",IF(IFERROR(IF(ISNUMBER($O2873),INT($O2873),DATE(VALUE(MID(SUBSTITUTE(LEFT($O2873,FIND(" ",$O2873&amp;" ")-1),"/",REPT(" ",20)),41,20)),VALUE(LEFT(SUBSTITUTE(LEFT($O2873,FIND(" ",$O2873&amp;" ")-1),"/",REPT(" ",20)),20)),VALUE(MID(SUBSTITUTE(LEFT($O2873,FIND(" ",$O2873&amp;" ")-1),"/",REPT(" ",20)),21,20)))),0)&gt;$W2873,"Late","Same day"))</f>
        <v/>
      </c>
      <c r="AF2873" s="26" t="str">
        <f aca="false">IF($A2873="","",IFERROR(INDEX(Validation!$C$193:$C$217,MATCH($A2873,Validation!$A$193:$A$217,0)),IF(COUNTIF(Validation!$U$19:$U$178,$Z2873)&gt;0,$Z2873,IF(COUNTIF(Validation!$S$19:$S$178,$AI2873)=1,INDEX(Validation!$U$19:$U$178,MATCH($AI2873,Validation!$S$19:$S$178,0)),$Z2873))))</f>
        <v/>
      </c>
      <c r="AG2873" s="27" t="str">
        <f aca="false">IF(COUNTA($A2873:$U2873)=0,"",IF($A2873="","No name",IF($F2873="","No date",IF($W2873=0,"Date ilegible",IF(NOT(ISNUMBER($N2873)),"Hours no numéricas",IF($AA2873="NO MATCH","Person no identificada","OK"))))))</f>
        <v/>
      </c>
      <c r="AH2873" s="27" t="str">
        <f aca="false">IF($W2873=0,"No date",IF($W2873&lt;Validation!$B$3,"Before period",IF($W2873&gt;Validation!$C$3,"After period","In period")))</f>
        <v>No date</v>
      </c>
      <c r="AI2873" s="26" t="str">
        <f aca="false">IF($Y2873="","",TRIM(RIGHT(SUBSTITUTE($Y2873," ",REPT(" ",50)),50)))</f>
        <v/>
      </c>
      <c r="AJ2873" s="27" t="str">
        <f aca="false">IF($A2873="","",IF(NOT(ISERROR(MATCH($A2873,Validation!$A$193:$A$217,0))),"Manual mapping",IF(COUNTIF(Validation!$U$19:$U$178,$Z2873)&gt;0,"Direct",IF(COUNTIF(Validation!$S$19:$S$178,$AI2873)=1,"By surname","Unresolved"))))</f>
        <v/>
      </c>
      <c r="AK2873" s="28" t="str">
        <f aca="false">IF($L2873="","",IF(MATCH($L2873,$L$2:$L$3000,0)&lt;&gt;ROW()-1,"",COUNT($AK$1:$AK2872)+1))</f>
        <v/>
      </c>
      <c r="AL2873" s="28" t="str">
        <f aca="false">IF($G2873="","",IF(MATCH($G2873,$G$2:$G$3000,0)&lt;&gt;ROW()-1,"",COUNT($AL$1:$AL2872)+1))</f>
        <v/>
      </c>
      <c r="AM2873" s="28" t="str">
        <f aca="false">IF($H2873="","",IF(MATCH($H2873,$H$2:$H$3000,0)&lt;&gt;ROW()-1,"",COUNT($AM$1:$AM2872)+1))</f>
        <v/>
      </c>
      <c r="AN2873" s="28" t="str">
        <f aca="false">IF($I2873="","",IF(MATCH($I2873,$I$2:$I$3000,0)&lt;&gt;ROW()-1,"",COUNT($AN$1:$AN2872)+1))</f>
        <v/>
      </c>
      <c r="AO2873" s="28" t="str">
        <f aca="false">IF($Q2873="","",IF(MATCH($Q2873,$Q$2:$Q$3000,0)&lt;&gt;ROW()-1,"",COUNT($AO$1:$AO2872)+1))</f>
        <v/>
      </c>
    </row>
    <row r="2874" customFormat="false" ht="12.75" hidden="false" customHeight="true" outlineLevel="0" collapsed="false">
      <c r="W2874" s="24" t="n">
        <f aca="false">IF($F2874="",0,IFERROR(IF(ISNUMBER($F2874),INT($F2874),DATE(VALUE(MID(SUBSTITUTE(LEFT($F2874,FIND(" ",$F2874&amp;" ")-1),"/",REPT(" ",20)),41,20)),VALUE(LEFT(SUBSTITUTE(LEFT($F2874,FIND(" ",$F2874&amp;" ")-1),"/",REPT(" ",20)),20)),VALUE(MID(SUBSTITUTE(LEFT($F2874,FIND(" ",$F2874&amp;" ")-1),"/",REPT(" ",20)),21,20)))),0))</f>
        <v>0</v>
      </c>
      <c r="X2874" s="25" t="str">
        <f aca="false">IF(ISNUMBER($N2874),$N2874*Validation!$B$5,"")</f>
        <v/>
      </c>
      <c r="Y2874" s="26" t="str">
        <f aca="false">IF($A2874="","",SUBSTITUTE(SUBSTITUTE(SUBSTITUTE(SUBSTITUTE(SUBSTITUTE(SUBSTITUTE(SUBSTITUTE(UPPER(TRIM($A2874)),"Á","A"),"É","E"),"Í","I"),"Ó","O"),"Ú","U"),"Ñ","N"),"Ü","U"))</f>
        <v/>
      </c>
      <c r="Z2874" s="26" t="str">
        <f aca="false">IF($Y2874="","",LEFT($Y2874,1)&amp;" "&amp;TRIM(RIGHT(SUBSTITUTE($Y2874," ",REPT(" ",50)),50)))</f>
        <v/>
      </c>
      <c r="AA2874" s="27" t="str">
        <f aca="false">IF($AF2874="","",IF(COUNTIF(Validation!$U$19:$U$178,$AF2874)&gt;0,"OK","NO MATCH"))</f>
        <v/>
      </c>
      <c r="AB2874" s="27" t="str">
        <f aca="false">IF($W2874=0,"",IF(AND($W2874&gt;=Validation!$B$3,$W2874&lt;=Validation!$C$3),"Yes","No"))</f>
        <v/>
      </c>
      <c r="AC2874" s="26" t="str">
        <f aca="false">IF($A2874="","",$AF2874&amp;"|"&amp;TEXT($W2874,"yyyy-mm-dd")&amp;"|"&amp;$J2874&amp;"|"&amp;$N2874)</f>
        <v/>
      </c>
      <c r="AD2874" s="27" t="str">
        <f aca="false">IF($AC2874="","",IF(COUNTIF($AC$2:$AC$3000,$AC2874)&gt;1,"REVIEW","OK"))</f>
        <v/>
      </c>
      <c r="AE2874" s="27" t="str">
        <f aca="false">IF(OR($W2874=0,$O2874=""),"",IF(IFERROR(IF(ISNUMBER($O2874),INT($O2874),DATE(VALUE(MID(SUBSTITUTE(LEFT($O2874,FIND(" ",$O2874&amp;" ")-1),"/",REPT(" ",20)),41,20)),VALUE(LEFT(SUBSTITUTE(LEFT($O2874,FIND(" ",$O2874&amp;" ")-1),"/",REPT(" ",20)),20)),VALUE(MID(SUBSTITUTE(LEFT($O2874,FIND(" ",$O2874&amp;" ")-1),"/",REPT(" ",20)),21,20)))),0)&gt;$W2874,"Late","Same day"))</f>
        <v/>
      </c>
      <c r="AF2874" s="26" t="str">
        <f aca="false">IF($A2874="","",IFERROR(INDEX(Validation!$C$193:$C$217,MATCH($A2874,Validation!$A$193:$A$217,0)),IF(COUNTIF(Validation!$U$19:$U$178,$Z2874)&gt;0,$Z2874,IF(COUNTIF(Validation!$S$19:$S$178,$AI2874)=1,INDEX(Validation!$U$19:$U$178,MATCH($AI2874,Validation!$S$19:$S$178,0)),$Z2874))))</f>
        <v/>
      </c>
      <c r="AG2874" s="27" t="str">
        <f aca="false">IF(COUNTA($A2874:$U2874)=0,"",IF($A2874="","No name",IF($F2874="","No date",IF($W2874=0,"Date ilegible",IF(NOT(ISNUMBER($N2874)),"Hours no numéricas",IF($AA2874="NO MATCH","Person no identificada","OK"))))))</f>
        <v/>
      </c>
      <c r="AH2874" s="27" t="str">
        <f aca="false">IF($W2874=0,"No date",IF($W2874&lt;Validation!$B$3,"Before period",IF($W2874&gt;Validation!$C$3,"After period","In period")))</f>
        <v>No date</v>
      </c>
      <c r="AI2874" s="26" t="str">
        <f aca="false">IF($Y2874="","",TRIM(RIGHT(SUBSTITUTE($Y2874," ",REPT(" ",50)),50)))</f>
        <v/>
      </c>
      <c r="AJ2874" s="27" t="str">
        <f aca="false">IF($A2874="","",IF(NOT(ISERROR(MATCH($A2874,Validation!$A$193:$A$217,0))),"Manual mapping",IF(COUNTIF(Validation!$U$19:$U$178,$Z2874)&gt;0,"Direct",IF(COUNTIF(Validation!$S$19:$S$178,$AI2874)=1,"By surname","Unresolved"))))</f>
        <v/>
      </c>
      <c r="AK2874" s="28" t="str">
        <f aca="false">IF($L2874="","",IF(MATCH($L2874,$L$2:$L$3000,0)&lt;&gt;ROW()-1,"",COUNT($AK$1:$AK2873)+1))</f>
        <v/>
      </c>
      <c r="AL2874" s="28" t="str">
        <f aca="false">IF($G2874="","",IF(MATCH($G2874,$G$2:$G$3000,0)&lt;&gt;ROW()-1,"",COUNT($AL$1:$AL2873)+1))</f>
        <v/>
      </c>
      <c r="AM2874" s="28" t="str">
        <f aca="false">IF($H2874="","",IF(MATCH($H2874,$H$2:$H$3000,0)&lt;&gt;ROW()-1,"",COUNT($AM$1:$AM2873)+1))</f>
        <v/>
      </c>
      <c r="AN2874" s="28" t="str">
        <f aca="false">IF($I2874="","",IF(MATCH($I2874,$I$2:$I$3000,0)&lt;&gt;ROW()-1,"",COUNT($AN$1:$AN2873)+1))</f>
        <v/>
      </c>
      <c r="AO2874" s="28" t="str">
        <f aca="false">IF($Q2874="","",IF(MATCH($Q2874,$Q$2:$Q$3000,0)&lt;&gt;ROW()-1,"",COUNT($AO$1:$AO2873)+1))</f>
        <v/>
      </c>
    </row>
    <row r="2875" customFormat="false" ht="12.75" hidden="false" customHeight="true" outlineLevel="0" collapsed="false">
      <c r="W2875" s="24" t="n">
        <f aca="false">IF($F2875="",0,IFERROR(IF(ISNUMBER($F2875),INT($F2875),DATE(VALUE(MID(SUBSTITUTE(LEFT($F2875,FIND(" ",$F2875&amp;" ")-1),"/",REPT(" ",20)),41,20)),VALUE(LEFT(SUBSTITUTE(LEFT($F2875,FIND(" ",$F2875&amp;" ")-1),"/",REPT(" ",20)),20)),VALUE(MID(SUBSTITUTE(LEFT($F2875,FIND(" ",$F2875&amp;" ")-1),"/",REPT(" ",20)),21,20)))),0))</f>
        <v>0</v>
      </c>
      <c r="X2875" s="25" t="str">
        <f aca="false">IF(ISNUMBER($N2875),$N2875*Validation!$B$5,"")</f>
        <v/>
      </c>
      <c r="Y2875" s="26" t="str">
        <f aca="false">IF($A2875="","",SUBSTITUTE(SUBSTITUTE(SUBSTITUTE(SUBSTITUTE(SUBSTITUTE(SUBSTITUTE(SUBSTITUTE(UPPER(TRIM($A2875)),"Á","A"),"É","E"),"Í","I"),"Ó","O"),"Ú","U"),"Ñ","N"),"Ü","U"))</f>
        <v/>
      </c>
      <c r="Z2875" s="26" t="str">
        <f aca="false">IF($Y2875="","",LEFT($Y2875,1)&amp;" "&amp;TRIM(RIGHT(SUBSTITUTE($Y2875," ",REPT(" ",50)),50)))</f>
        <v/>
      </c>
      <c r="AA2875" s="27" t="str">
        <f aca="false">IF($AF2875="","",IF(COUNTIF(Validation!$U$19:$U$178,$AF2875)&gt;0,"OK","NO MATCH"))</f>
        <v/>
      </c>
      <c r="AB2875" s="27" t="str">
        <f aca="false">IF($W2875=0,"",IF(AND($W2875&gt;=Validation!$B$3,$W2875&lt;=Validation!$C$3),"Yes","No"))</f>
        <v/>
      </c>
      <c r="AC2875" s="26" t="str">
        <f aca="false">IF($A2875="","",$AF2875&amp;"|"&amp;TEXT($W2875,"yyyy-mm-dd")&amp;"|"&amp;$J2875&amp;"|"&amp;$N2875)</f>
        <v/>
      </c>
      <c r="AD2875" s="27" t="str">
        <f aca="false">IF($AC2875="","",IF(COUNTIF($AC$2:$AC$3000,$AC2875)&gt;1,"REVIEW","OK"))</f>
        <v/>
      </c>
      <c r="AE2875" s="27" t="str">
        <f aca="false">IF(OR($W2875=0,$O2875=""),"",IF(IFERROR(IF(ISNUMBER($O2875),INT($O2875),DATE(VALUE(MID(SUBSTITUTE(LEFT($O2875,FIND(" ",$O2875&amp;" ")-1),"/",REPT(" ",20)),41,20)),VALUE(LEFT(SUBSTITUTE(LEFT($O2875,FIND(" ",$O2875&amp;" ")-1),"/",REPT(" ",20)),20)),VALUE(MID(SUBSTITUTE(LEFT($O2875,FIND(" ",$O2875&amp;" ")-1),"/",REPT(" ",20)),21,20)))),0)&gt;$W2875,"Late","Same day"))</f>
        <v/>
      </c>
      <c r="AF2875" s="26" t="str">
        <f aca="false">IF($A2875="","",IFERROR(INDEX(Validation!$C$193:$C$217,MATCH($A2875,Validation!$A$193:$A$217,0)),IF(COUNTIF(Validation!$U$19:$U$178,$Z2875)&gt;0,$Z2875,IF(COUNTIF(Validation!$S$19:$S$178,$AI2875)=1,INDEX(Validation!$U$19:$U$178,MATCH($AI2875,Validation!$S$19:$S$178,0)),$Z2875))))</f>
        <v/>
      </c>
      <c r="AG2875" s="27" t="str">
        <f aca="false">IF(COUNTA($A2875:$U2875)=0,"",IF($A2875="","No name",IF($F2875="","No date",IF($W2875=0,"Date ilegible",IF(NOT(ISNUMBER($N2875)),"Hours no numéricas",IF($AA2875="NO MATCH","Person no identificada","OK"))))))</f>
        <v/>
      </c>
      <c r="AH2875" s="27" t="str">
        <f aca="false">IF($W2875=0,"No date",IF($W2875&lt;Validation!$B$3,"Before period",IF($W2875&gt;Validation!$C$3,"After period","In period")))</f>
        <v>No date</v>
      </c>
      <c r="AI2875" s="26" t="str">
        <f aca="false">IF($Y2875="","",TRIM(RIGHT(SUBSTITUTE($Y2875," ",REPT(" ",50)),50)))</f>
        <v/>
      </c>
      <c r="AJ2875" s="27" t="str">
        <f aca="false">IF($A2875="","",IF(NOT(ISERROR(MATCH($A2875,Validation!$A$193:$A$217,0))),"Manual mapping",IF(COUNTIF(Validation!$U$19:$U$178,$Z2875)&gt;0,"Direct",IF(COUNTIF(Validation!$S$19:$S$178,$AI2875)=1,"By surname","Unresolved"))))</f>
        <v/>
      </c>
      <c r="AK2875" s="28" t="str">
        <f aca="false">IF($L2875="","",IF(MATCH($L2875,$L$2:$L$3000,0)&lt;&gt;ROW()-1,"",COUNT($AK$1:$AK2874)+1))</f>
        <v/>
      </c>
      <c r="AL2875" s="28" t="str">
        <f aca="false">IF($G2875="","",IF(MATCH($G2875,$G$2:$G$3000,0)&lt;&gt;ROW()-1,"",COUNT($AL$1:$AL2874)+1))</f>
        <v/>
      </c>
      <c r="AM2875" s="28" t="str">
        <f aca="false">IF($H2875="","",IF(MATCH($H2875,$H$2:$H$3000,0)&lt;&gt;ROW()-1,"",COUNT($AM$1:$AM2874)+1))</f>
        <v/>
      </c>
      <c r="AN2875" s="28" t="str">
        <f aca="false">IF($I2875="","",IF(MATCH($I2875,$I$2:$I$3000,0)&lt;&gt;ROW()-1,"",COUNT($AN$1:$AN2874)+1))</f>
        <v/>
      </c>
      <c r="AO2875" s="28" t="str">
        <f aca="false">IF($Q2875="","",IF(MATCH($Q2875,$Q$2:$Q$3000,0)&lt;&gt;ROW()-1,"",COUNT($AO$1:$AO2874)+1))</f>
        <v/>
      </c>
    </row>
    <row r="2876" customFormat="false" ht="12.75" hidden="false" customHeight="true" outlineLevel="0" collapsed="false">
      <c r="W2876" s="24" t="n">
        <f aca="false">IF($F2876="",0,IFERROR(IF(ISNUMBER($F2876),INT($F2876),DATE(VALUE(MID(SUBSTITUTE(LEFT($F2876,FIND(" ",$F2876&amp;" ")-1),"/",REPT(" ",20)),41,20)),VALUE(LEFT(SUBSTITUTE(LEFT($F2876,FIND(" ",$F2876&amp;" ")-1),"/",REPT(" ",20)),20)),VALUE(MID(SUBSTITUTE(LEFT($F2876,FIND(" ",$F2876&amp;" ")-1),"/",REPT(" ",20)),21,20)))),0))</f>
        <v>0</v>
      </c>
      <c r="X2876" s="25" t="str">
        <f aca="false">IF(ISNUMBER($N2876),$N2876*Validation!$B$5,"")</f>
        <v/>
      </c>
      <c r="Y2876" s="26" t="str">
        <f aca="false">IF($A2876="","",SUBSTITUTE(SUBSTITUTE(SUBSTITUTE(SUBSTITUTE(SUBSTITUTE(SUBSTITUTE(SUBSTITUTE(UPPER(TRIM($A2876)),"Á","A"),"É","E"),"Í","I"),"Ó","O"),"Ú","U"),"Ñ","N"),"Ü","U"))</f>
        <v/>
      </c>
      <c r="Z2876" s="26" t="str">
        <f aca="false">IF($Y2876="","",LEFT($Y2876,1)&amp;" "&amp;TRIM(RIGHT(SUBSTITUTE($Y2876," ",REPT(" ",50)),50)))</f>
        <v/>
      </c>
      <c r="AA2876" s="27" t="str">
        <f aca="false">IF($AF2876="","",IF(COUNTIF(Validation!$U$19:$U$178,$AF2876)&gt;0,"OK","NO MATCH"))</f>
        <v/>
      </c>
      <c r="AB2876" s="27" t="str">
        <f aca="false">IF($W2876=0,"",IF(AND($W2876&gt;=Validation!$B$3,$W2876&lt;=Validation!$C$3),"Yes","No"))</f>
        <v/>
      </c>
      <c r="AC2876" s="26" t="str">
        <f aca="false">IF($A2876="","",$AF2876&amp;"|"&amp;TEXT($W2876,"yyyy-mm-dd")&amp;"|"&amp;$J2876&amp;"|"&amp;$N2876)</f>
        <v/>
      </c>
      <c r="AD2876" s="27" t="str">
        <f aca="false">IF($AC2876="","",IF(COUNTIF($AC$2:$AC$3000,$AC2876)&gt;1,"REVIEW","OK"))</f>
        <v/>
      </c>
      <c r="AE2876" s="27" t="str">
        <f aca="false">IF(OR($W2876=0,$O2876=""),"",IF(IFERROR(IF(ISNUMBER($O2876),INT($O2876),DATE(VALUE(MID(SUBSTITUTE(LEFT($O2876,FIND(" ",$O2876&amp;" ")-1),"/",REPT(" ",20)),41,20)),VALUE(LEFT(SUBSTITUTE(LEFT($O2876,FIND(" ",$O2876&amp;" ")-1),"/",REPT(" ",20)),20)),VALUE(MID(SUBSTITUTE(LEFT($O2876,FIND(" ",$O2876&amp;" ")-1),"/",REPT(" ",20)),21,20)))),0)&gt;$W2876,"Late","Same day"))</f>
        <v/>
      </c>
      <c r="AF2876" s="26" t="str">
        <f aca="false">IF($A2876="","",IFERROR(INDEX(Validation!$C$193:$C$217,MATCH($A2876,Validation!$A$193:$A$217,0)),IF(COUNTIF(Validation!$U$19:$U$178,$Z2876)&gt;0,$Z2876,IF(COUNTIF(Validation!$S$19:$S$178,$AI2876)=1,INDEX(Validation!$U$19:$U$178,MATCH($AI2876,Validation!$S$19:$S$178,0)),$Z2876))))</f>
        <v/>
      </c>
      <c r="AG2876" s="27" t="str">
        <f aca="false">IF(COUNTA($A2876:$U2876)=0,"",IF($A2876="","No name",IF($F2876="","No date",IF($W2876=0,"Date ilegible",IF(NOT(ISNUMBER($N2876)),"Hours no numéricas",IF($AA2876="NO MATCH","Person no identificada","OK"))))))</f>
        <v/>
      </c>
      <c r="AH2876" s="27" t="str">
        <f aca="false">IF($W2876=0,"No date",IF($W2876&lt;Validation!$B$3,"Before period",IF($W2876&gt;Validation!$C$3,"After period","In period")))</f>
        <v>No date</v>
      </c>
      <c r="AI2876" s="26" t="str">
        <f aca="false">IF($Y2876="","",TRIM(RIGHT(SUBSTITUTE($Y2876," ",REPT(" ",50)),50)))</f>
        <v/>
      </c>
      <c r="AJ2876" s="27" t="str">
        <f aca="false">IF($A2876="","",IF(NOT(ISERROR(MATCH($A2876,Validation!$A$193:$A$217,0))),"Manual mapping",IF(COUNTIF(Validation!$U$19:$U$178,$Z2876)&gt;0,"Direct",IF(COUNTIF(Validation!$S$19:$S$178,$AI2876)=1,"By surname","Unresolved"))))</f>
        <v/>
      </c>
      <c r="AK2876" s="28" t="str">
        <f aca="false">IF($L2876="","",IF(MATCH($L2876,$L$2:$L$3000,0)&lt;&gt;ROW()-1,"",COUNT($AK$1:$AK2875)+1))</f>
        <v/>
      </c>
      <c r="AL2876" s="28" t="str">
        <f aca="false">IF($G2876="","",IF(MATCH($G2876,$G$2:$G$3000,0)&lt;&gt;ROW()-1,"",COUNT($AL$1:$AL2875)+1))</f>
        <v/>
      </c>
      <c r="AM2876" s="28" t="str">
        <f aca="false">IF($H2876="","",IF(MATCH($H2876,$H$2:$H$3000,0)&lt;&gt;ROW()-1,"",COUNT($AM$1:$AM2875)+1))</f>
        <v/>
      </c>
      <c r="AN2876" s="28" t="str">
        <f aca="false">IF($I2876="","",IF(MATCH($I2876,$I$2:$I$3000,0)&lt;&gt;ROW()-1,"",COUNT($AN$1:$AN2875)+1))</f>
        <v/>
      </c>
      <c r="AO2876" s="28" t="str">
        <f aca="false">IF($Q2876="","",IF(MATCH($Q2876,$Q$2:$Q$3000,0)&lt;&gt;ROW()-1,"",COUNT($AO$1:$AO2875)+1))</f>
        <v/>
      </c>
    </row>
    <row r="2877" customFormat="false" ht="12.75" hidden="false" customHeight="true" outlineLevel="0" collapsed="false">
      <c r="W2877" s="24" t="n">
        <f aca="false">IF($F2877="",0,IFERROR(IF(ISNUMBER($F2877),INT($F2877),DATE(VALUE(MID(SUBSTITUTE(LEFT($F2877,FIND(" ",$F2877&amp;" ")-1),"/",REPT(" ",20)),41,20)),VALUE(LEFT(SUBSTITUTE(LEFT($F2877,FIND(" ",$F2877&amp;" ")-1),"/",REPT(" ",20)),20)),VALUE(MID(SUBSTITUTE(LEFT($F2877,FIND(" ",$F2877&amp;" ")-1),"/",REPT(" ",20)),21,20)))),0))</f>
        <v>0</v>
      </c>
      <c r="X2877" s="25" t="str">
        <f aca="false">IF(ISNUMBER($N2877),$N2877*Validation!$B$5,"")</f>
        <v/>
      </c>
      <c r="Y2877" s="26" t="str">
        <f aca="false">IF($A2877="","",SUBSTITUTE(SUBSTITUTE(SUBSTITUTE(SUBSTITUTE(SUBSTITUTE(SUBSTITUTE(SUBSTITUTE(UPPER(TRIM($A2877)),"Á","A"),"É","E"),"Í","I"),"Ó","O"),"Ú","U"),"Ñ","N"),"Ü","U"))</f>
        <v/>
      </c>
      <c r="Z2877" s="26" t="str">
        <f aca="false">IF($Y2877="","",LEFT($Y2877,1)&amp;" "&amp;TRIM(RIGHT(SUBSTITUTE($Y2877," ",REPT(" ",50)),50)))</f>
        <v/>
      </c>
      <c r="AA2877" s="27" t="str">
        <f aca="false">IF($AF2877="","",IF(COUNTIF(Validation!$U$19:$U$178,$AF2877)&gt;0,"OK","NO MATCH"))</f>
        <v/>
      </c>
      <c r="AB2877" s="27" t="str">
        <f aca="false">IF($W2877=0,"",IF(AND($W2877&gt;=Validation!$B$3,$W2877&lt;=Validation!$C$3),"Yes","No"))</f>
        <v/>
      </c>
      <c r="AC2877" s="26" t="str">
        <f aca="false">IF($A2877="","",$AF2877&amp;"|"&amp;TEXT($W2877,"yyyy-mm-dd")&amp;"|"&amp;$J2877&amp;"|"&amp;$N2877)</f>
        <v/>
      </c>
      <c r="AD2877" s="27" t="str">
        <f aca="false">IF($AC2877="","",IF(COUNTIF($AC$2:$AC$3000,$AC2877)&gt;1,"REVIEW","OK"))</f>
        <v/>
      </c>
      <c r="AE2877" s="27" t="str">
        <f aca="false">IF(OR($W2877=0,$O2877=""),"",IF(IFERROR(IF(ISNUMBER($O2877),INT($O2877),DATE(VALUE(MID(SUBSTITUTE(LEFT($O2877,FIND(" ",$O2877&amp;" ")-1),"/",REPT(" ",20)),41,20)),VALUE(LEFT(SUBSTITUTE(LEFT($O2877,FIND(" ",$O2877&amp;" ")-1),"/",REPT(" ",20)),20)),VALUE(MID(SUBSTITUTE(LEFT($O2877,FIND(" ",$O2877&amp;" ")-1),"/",REPT(" ",20)),21,20)))),0)&gt;$W2877,"Late","Same day"))</f>
        <v/>
      </c>
      <c r="AF2877" s="26" t="str">
        <f aca="false">IF($A2877="","",IFERROR(INDEX(Validation!$C$193:$C$217,MATCH($A2877,Validation!$A$193:$A$217,0)),IF(COUNTIF(Validation!$U$19:$U$178,$Z2877)&gt;0,$Z2877,IF(COUNTIF(Validation!$S$19:$S$178,$AI2877)=1,INDEX(Validation!$U$19:$U$178,MATCH($AI2877,Validation!$S$19:$S$178,0)),$Z2877))))</f>
        <v/>
      </c>
      <c r="AG2877" s="27" t="str">
        <f aca="false">IF(COUNTA($A2877:$U2877)=0,"",IF($A2877="","No name",IF($F2877="","No date",IF($W2877=0,"Date ilegible",IF(NOT(ISNUMBER($N2877)),"Hours no numéricas",IF($AA2877="NO MATCH","Person no identificada","OK"))))))</f>
        <v/>
      </c>
      <c r="AH2877" s="27" t="str">
        <f aca="false">IF($W2877=0,"No date",IF($W2877&lt;Validation!$B$3,"Before period",IF($W2877&gt;Validation!$C$3,"After period","In period")))</f>
        <v>No date</v>
      </c>
      <c r="AI2877" s="26" t="str">
        <f aca="false">IF($Y2877="","",TRIM(RIGHT(SUBSTITUTE($Y2877," ",REPT(" ",50)),50)))</f>
        <v/>
      </c>
      <c r="AJ2877" s="27" t="str">
        <f aca="false">IF($A2877="","",IF(NOT(ISERROR(MATCH($A2877,Validation!$A$193:$A$217,0))),"Manual mapping",IF(COUNTIF(Validation!$U$19:$U$178,$Z2877)&gt;0,"Direct",IF(COUNTIF(Validation!$S$19:$S$178,$AI2877)=1,"By surname","Unresolved"))))</f>
        <v/>
      </c>
      <c r="AK2877" s="28" t="str">
        <f aca="false">IF($L2877="","",IF(MATCH($L2877,$L$2:$L$3000,0)&lt;&gt;ROW()-1,"",COUNT($AK$1:$AK2876)+1))</f>
        <v/>
      </c>
      <c r="AL2877" s="28" t="str">
        <f aca="false">IF($G2877="","",IF(MATCH($G2877,$G$2:$G$3000,0)&lt;&gt;ROW()-1,"",COUNT($AL$1:$AL2876)+1))</f>
        <v/>
      </c>
      <c r="AM2877" s="28" t="str">
        <f aca="false">IF($H2877="","",IF(MATCH($H2877,$H$2:$H$3000,0)&lt;&gt;ROW()-1,"",COUNT($AM$1:$AM2876)+1))</f>
        <v/>
      </c>
      <c r="AN2877" s="28" t="str">
        <f aca="false">IF($I2877="","",IF(MATCH($I2877,$I$2:$I$3000,0)&lt;&gt;ROW()-1,"",COUNT($AN$1:$AN2876)+1))</f>
        <v/>
      </c>
      <c r="AO2877" s="28" t="str">
        <f aca="false">IF($Q2877="","",IF(MATCH($Q2877,$Q$2:$Q$3000,0)&lt;&gt;ROW()-1,"",COUNT($AO$1:$AO2876)+1))</f>
        <v/>
      </c>
    </row>
    <row r="2878" customFormat="false" ht="12.75" hidden="false" customHeight="true" outlineLevel="0" collapsed="false">
      <c r="W2878" s="24" t="n">
        <f aca="false">IF($F2878="",0,IFERROR(IF(ISNUMBER($F2878),INT($F2878),DATE(VALUE(MID(SUBSTITUTE(LEFT($F2878,FIND(" ",$F2878&amp;" ")-1),"/",REPT(" ",20)),41,20)),VALUE(LEFT(SUBSTITUTE(LEFT($F2878,FIND(" ",$F2878&amp;" ")-1),"/",REPT(" ",20)),20)),VALUE(MID(SUBSTITUTE(LEFT($F2878,FIND(" ",$F2878&amp;" ")-1),"/",REPT(" ",20)),21,20)))),0))</f>
        <v>0</v>
      </c>
      <c r="X2878" s="25" t="str">
        <f aca="false">IF(ISNUMBER($N2878),$N2878*Validation!$B$5,"")</f>
        <v/>
      </c>
      <c r="Y2878" s="26" t="str">
        <f aca="false">IF($A2878="","",SUBSTITUTE(SUBSTITUTE(SUBSTITUTE(SUBSTITUTE(SUBSTITUTE(SUBSTITUTE(SUBSTITUTE(UPPER(TRIM($A2878)),"Á","A"),"É","E"),"Í","I"),"Ó","O"),"Ú","U"),"Ñ","N"),"Ü","U"))</f>
        <v/>
      </c>
      <c r="Z2878" s="26" t="str">
        <f aca="false">IF($Y2878="","",LEFT($Y2878,1)&amp;" "&amp;TRIM(RIGHT(SUBSTITUTE($Y2878," ",REPT(" ",50)),50)))</f>
        <v/>
      </c>
      <c r="AA2878" s="27" t="str">
        <f aca="false">IF($AF2878="","",IF(COUNTIF(Validation!$U$19:$U$178,$AF2878)&gt;0,"OK","NO MATCH"))</f>
        <v/>
      </c>
      <c r="AB2878" s="27" t="str">
        <f aca="false">IF($W2878=0,"",IF(AND($W2878&gt;=Validation!$B$3,$W2878&lt;=Validation!$C$3),"Yes","No"))</f>
        <v/>
      </c>
      <c r="AC2878" s="26" t="str">
        <f aca="false">IF($A2878="","",$AF2878&amp;"|"&amp;TEXT($W2878,"yyyy-mm-dd")&amp;"|"&amp;$J2878&amp;"|"&amp;$N2878)</f>
        <v/>
      </c>
      <c r="AD2878" s="27" t="str">
        <f aca="false">IF($AC2878="","",IF(COUNTIF($AC$2:$AC$3000,$AC2878)&gt;1,"REVIEW","OK"))</f>
        <v/>
      </c>
      <c r="AE2878" s="27" t="str">
        <f aca="false">IF(OR($W2878=0,$O2878=""),"",IF(IFERROR(IF(ISNUMBER($O2878),INT($O2878),DATE(VALUE(MID(SUBSTITUTE(LEFT($O2878,FIND(" ",$O2878&amp;" ")-1),"/",REPT(" ",20)),41,20)),VALUE(LEFT(SUBSTITUTE(LEFT($O2878,FIND(" ",$O2878&amp;" ")-1),"/",REPT(" ",20)),20)),VALUE(MID(SUBSTITUTE(LEFT($O2878,FIND(" ",$O2878&amp;" ")-1),"/",REPT(" ",20)),21,20)))),0)&gt;$W2878,"Late","Same day"))</f>
        <v/>
      </c>
      <c r="AF2878" s="26" t="str">
        <f aca="false">IF($A2878="","",IFERROR(INDEX(Validation!$C$193:$C$217,MATCH($A2878,Validation!$A$193:$A$217,0)),IF(COUNTIF(Validation!$U$19:$U$178,$Z2878)&gt;0,$Z2878,IF(COUNTIF(Validation!$S$19:$S$178,$AI2878)=1,INDEX(Validation!$U$19:$U$178,MATCH($AI2878,Validation!$S$19:$S$178,0)),$Z2878))))</f>
        <v/>
      </c>
      <c r="AG2878" s="27" t="str">
        <f aca="false">IF(COUNTA($A2878:$U2878)=0,"",IF($A2878="","No name",IF($F2878="","No date",IF($W2878=0,"Date ilegible",IF(NOT(ISNUMBER($N2878)),"Hours no numéricas",IF($AA2878="NO MATCH","Person no identificada","OK"))))))</f>
        <v/>
      </c>
      <c r="AH2878" s="27" t="str">
        <f aca="false">IF($W2878=0,"No date",IF($W2878&lt;Validation!$B$3,"Before period",IF($W2878&gt;Validation!$C$3,"After period","In period")))</f>
        <v>No date</v>
      </c>
      <c r="AI2878" s="26" t="str">
        <f aca="false">IF($Y2878="","",TRIM(RIGHT(SUBSTITUTE($Y2878," ",REPT(" ",50)),50)))</f>
        <v/>
      </c>
      <c r="AJ2878" s="27" t="str">
        <f aca="false">IF($A2878="","",IF(NOT(ISERROR(MATCH($A2878,Validation!$A$193:$A$217,0))),"Manual mapping",IF(COUNTIF(Validation!$U$19:$U$178,$Z2878)&gt;0,"Direct",IF(COUNTIF(Validation!$S$19:$S$178,$AI2878)=1,"By surname","Unresolved"))))</f>
        <v/>
      </c>
      <c r="AK2878" s="28" t="str">
        <f aca="false">IF($L2878="","",IF(MATCH($L2878,$L$2:$L$3000,0)&lt;&gt;ROW()-1,"",COUNT($AK$1:$AK2877)+1))</f>
        <v/>
      </c>
      <c r="AL2878" s="28" t="str">
        <f aca="false">IF($G2878="","",IF(MATCH($G2878,$G$2:$G$3000,0)&lt;&gt;ROW()-1,"",COUNT($AL$1:$AL2877)+1))</f>
        <v/>
      </c>
      <c r="AM2878" s="28" t="str">
        <f aca="false">IF($H2878="","",IF(MATCH($H2878,$H$2:$H$3000,0)&lt;&gt;ROW()-1,"",COUNT($AM$1:$AM2877)+1))</f>
        <v/>
      </c>
      <c r="AN2878" s="28" t="str">
        <f aca="false">IF($I2878="","",IF(MATCH($I2878,$I$2:$I$3000,0)&lt;&gt;ROW()-1,"",COUNT($AN$1:$AN2877)+1))</f>
        <v/>
      </c>
      <c r="AO2878" s="28" t="str">
        <f aca="false">IF($Q2878="","",IF(MATCH($Q2878,$Q$2:$Q$3000,0)&lt;&gt;ROW()-1,"",COUNT($AO$1:$AO2877)+1))</f>
        <v/>
      </c>
    </row>
    <row r="2879" customFormat="false" ht="12.75" hidden="false" customHeight="true" outlineLevel="0" collapsed="false">
      <c r="W2879" s="24" t="n">
        <f aca="false">IF($F2879="",0,IFERROR(IF(ISNUMBER($F2879),INT($F2879),DATE(VALUE(MID(SUBSTITUTE(LEFT($F2879,FIND(" ",$F2879&amp;" ")-1),"/",REPT(" ",20)),41,20)),VALUE(LEFT(SUBSTITUTE(LEFT($F2879,FIND(" ",$F2879&amp;" ")-1),"/",REPT(" ",20)),20)),VALUE(MID(SUBSTITUTE(LEFT($F2879,FIND(" ",$F2879&amp;" ")-1),"/",REPT(" ",20)),21,20)))),0))</f>
        <v>0</v>
      </c>
      <c r="X2879" s="25" t="str">
        <f aca="false">IF(ISNUMBER($N2879),$N2879*Validation!$B$5,"")</f>
        <v/>
      </c>
      <c r="Y2879" s="26" t="str">
        <f aca="false">IF($A2879="","",SUBSTITUTE(SUBSTITUTE(SUBSTITUTE(SUBSTITUTE(SUBSTITUTE(SUBSTITUTE(SUBSTITUTE(UPPER(TRIM($A2879)),"Á","A"),"É","E"),"Í","I"),"Ó","O"),"Ú","U"),"Ñ","N"),"Ü","U"))</f>
        <v/>
      </c>
      <c r="Z2879" s="26" t="str">
        <f aca="false">IF($Y2879="","",LEFT($Y2879,1)&amp;" "&amp;TRIM(RIGHT(SUBSTITUTE($Y2879," ",REPT(" ",50)),50)))</f>
        <v/>
      </c>
      <c r="AA2879" s="27" t="str">
        <f aca="false">IF($AF2879="","",IF(COUNTIF(Validation!$U$19:$U$178,$AF2879)&gt;0,"OK","NO MATCH"))</f>
        <v/>
      </c>
      <c r="AB2879" s="27" t="str">
        <f aca="false">IF($W2879=0,"",IF(AND($W2879&gt;=Validation!$B$3,$W2879&lt;=Validation!$C$3),"Yes","No"))</f>
        <v/>
      </c>
      <c r="AC2879" s="26" t="str">
        <f aca="false">IF($A2879="","",$AF2879&amp;"|"&amp;TEXT($W2879,"yyyy-mm-dd")&amp;"|"&amp;$J2879&amp;"|"&amp;$N2879)</f>
        <v/>
      </c>
      <c r="AD2879" s="27" t="str">
        <f aca="false">IF($AC2879="","",IF(COUNTIF($AC$2:$AC$3000,$AC2879)&gt;1,"REVIEW","OK"))</f>
        <v/>
      </c>
      <c r="AE2879" s="27" t="str">
        <f aca="false">IF(OR($W2879=0,$O2879=""),"",IF(IFERROR(IF(ISNUMBER($O2879),INT($O2879),DATE(VALUE(MID(SUBSTITUTE(LEFT($O2879,FIND(" ",$O2879&amp;" ")-1),"/",REPT(" ",20)),41,20)),VALUE(LEFT(SUBSTITUTE(LEFT($O2879,FIND(" ",$O2879&amp;" ")-1),"/",REPT(" ",20)),20)),VALUE(MID(SUBSTITUTE(LEFT($O2879,FIND(" ",$O2879&amp;" ")-1),"/",REPT(" ",20)),21,20)))),0)&gt;$W2879,"Late","Same day"))</f>
        <v/>
      </c>
      <c r="AF2879" s="26" t="str">
        <f aca="false">IF($A2879="","",IFERROR(INDEX(Validation!$C$193:$C$217,MATCH($A2879,Validation!$A$193:$A$217,0)),IF(COUNTIF(Validation!$U$19:$U$178,$Z2879)&gt;0,$Z2879,IF(COUNTIF(Validation!$S$19:$S$178,$AI2879)=1,INDEX(Validation!$U$19:$U$178,MATCH($AI2879,Validation!$S$19:$S$178,0)),$Z2879))))</f>
        <v/>
      </c>
      <c r="AG2879" s="27" t="str">
        <f aca="false">IF(COUNTA($A2879:$U2879)=0,"",IF($A2879="","No name",IF($F2879="","No date",IF($W2879=0,"Date ilegible",IF(NOT(ISNUMBER($N2879)),"Hours no numéricas",IF($AA2879="NO MATCH","Person no identificada","OK"))))))</f>
        <v/>
      </c>
      <c r="AH2879" s="27" t="str">
        <f aca="false">IF($W2879=0,"No date",IF($W2879&lt;Validation!$B$3,"Before period",IF($W2879&gt;Validation!$C$3,"After period","In period")))</f>
        <v>No date</v>
      </c>
      <c r="AI2879" s="26" t="str">
        <f aca="false">IF($Y2879="","",TRIM(RIGHT(SUBSTITUTE($Y2879," ",REPT(" ",50)),50)))</f>
        <v/>
      </c>
      <c r="AJ2879" s="27" t="str">
        <f aca="false">IF($A2879="","",IF(NOT(ISERROR(MATCH($A2879,Validation!$A$193:$A$217,0))),"Manual mapping",IF(COUNTIF(Validation!$U$19:$U$178,$Z2879)&gt;0,"Direct",IF(COUNTIF(Validation!$S$19:$S$178,$AI2879)=1,"By surname","Unresolved"))))</f>
        <v/>
      </c>
      <c r="AK2879" s="28" t="str">
        <f aca="false">IF($L2879="","",IF(MATCH($L2879,$L$2:$L$3000,0)&lt;&gt;ROW()-1,"",COUNT($AK$1:$AK2878)+1))</f>
        <v/>
      </c>
      <c r="AL2879" s="28" t="str">
        <f aca="false">IF($G2879="","",IF(MATCH($G2879,$G$2:$G$3000,0)&lt;&gt;ROW()-1,"",COUNT($AL$1:$AL2878)+1))</f>
        <v/>
      </c>
      <c r="AM2879" s="28" t="str">
        <f aca="false">IF($H2879="","",IF(MATCH($H2879,$H$2:$H$3000,0)&lt;&gt;ROW()-1,"",COUNT($AM$1:$AM2878)+1))</f>
        <v/>
      </c>
      <c r="AN2879" s="28" t="str">
        <f aca="false">IF($I2879="","",IF(MATCH($I2879,$I$2:$I$3000,0)&lt;&gt;ROW()-1,"",COUNT($AN$1:$AN2878)+1))</f>
        <v/>
      </c>
      <c r="AO2879" s="28" t="str">
        <f aca="false">IF($Q2879="","",IF(MATCH($Q2879,$Q$2:$Q$3000,0)&lt;&gt;ROW()-1,"",COUNT($AO$1:$AO2878)+1))</f>
        <v/>
      </c>
    </row>
    <row r="2880" customFormat="false" ht="12.75" hidden="false" customHeight="true" outlineLevel="0" collapsed="false">
      <c r="W2880" s="24" t="n">
        <f aca="false">IF($F2880="",0,IFERROR(IF(ISNUMBER($F2880),INT($F2880),DATE(VALUE(MID(SUBSTITUTE(LEFT($F2880,FIND(" ",$F2880&amp;" ")-1),"/",REPT(" ",20)),41,20)),VALUE(LEFT(SUBSTITUTE(LEFT($F2880,FIND(" ",$F2880&amp;" ")-1),"/",REPT(" ",20)),20)),VALUE(MID(SUBSTITUTE(LEFT($F2880,FIND(" ",$F2880&amp;" ")-1),"/",REPT(" ",20)),21,20)))),0))</f>
        <v>0</v>
      </c>
      <c r="X2880" s="25" t="str">
        <f aca="false">IF(ISNUMBER($N2880),$N2880*Validation!$B$5,"")</f>
        <v/>
      </c>
      <c r="Y2880" s="26" t="str">
        <f aca="false">IF($A2880="","",SUBSTITUTE(SUBSTITUTE(SUBSTITUTE(SUBSTITUTE(SUBSTITUTE(SUBSTITUTE(SUBSTITUTE(UPPER(TRIM($A2880)),"Á","A"),"É","E"),"Í","I"),"Ó","O"),"Ú","U"),"Ñ","N"),"Ü","U"))</f>
        <v/>
      </c>
      <c r="Z2880" s="26" t="str">
        <f aca="false">IF($Y2880="","",LEFT($Y2880,1)&amp;" "&amp;TRIM(RIGHT(SUBSTITUTE($Y2880," ",REPT(" ",50)),50)))</f>
        <v/>
      </c>
      <c r="AA2880" s="27" t="str">
        <f aca="false">IF($AF2880="","",IF(COUNTIF(Validation!$U$19:$U$178,$AF2880)&gt;0,"OK","NO MATCH"))</f>
        <v/>
      </c>
      <c r="AB2880" s="27" t="str">
        <f aca="false">IF($W2880=0,"",IF(AND($W2880&gt;=Validation!$B$3,$W2880&lt;=Validation!$C$3),"Yes","No"))</f>
        <v/>
      </c>
      <c r="AC2880" s="26" t="str">
        <f aca="false">IF($A2880="","",$AF2880&amp;"|"&amp;TEXT($W2880,"yyyy-mm-dd")&amp;"|"&amp;$J2880&amp;"|"&amp;$N2880)</f>
        <v/>
      </c>
      <c r="AD2880" s="27" t="str">
        <f aca="false">IF($AC2880="","",IF(COUNTIF($AC$2:$AC$3000,$AC2880)&gt;1,"REVIEW","OK"))</f>
        <v/>
      </c>
      <c r="AE2880" s="27" t="str">
        <f aca="false">IF(OR($W2880=0,$O2880=""),"",IF(IFERROR(IF(ISNUMBER($O2880),INT($O2880),DATE(VALUE(MID(SUBSTITUTE(LEFT($O2880,FIND(" ",$O2880&amp;" ")-1),"/",REPT(" ",20)),41,20)),VALUE(LEFT(SUBSTITUTE(LEFT($O2880,FIND(" ",$O2880&amp;" ")-1),"/",REPT(" ",20)),20)),VALUE(MID(SUBSTITUTE(LEFT($O2880,FIND(" ",$O2880&amp;" ")-1),"/",REPT(" ",20)),21,20)))),0)&gt;$W2880,"Late","Same day"))</f>
        <v/>
      </c>
      <c r="AF2880" s="26" t="str">
        <f aca="false">IF($A2880="","",IFERROR(INDEX(Validation!$C$193:$C$217,MATCH($A2880,Validation!$A$193:$A$217,0)),IF(COUNTIF(Validation!$U$19:$U$178,$Z2880)&gt;0,$Z2880,IF(COUNTIF(Validation!$S$19:$S$178,$AI2880)=1,INDEX(Validation!$U$19:$U$178,MATCH($AI2880,Validation!$S$19:$S$178,0)),$Z2880))))</f>
        <v/>
      </c>
      <c r="AG2880" s="27" t="str">
        <f aca="false">IF(COUNTA($A2880:$U2880)=0,"",IF($A2880="","No name",IF($F2880="","No date",IF($W2880=0,"Date ilegible",IF(NOT(ISNUMBER($N2880)),"Hours no numéricas",IF($AA2880="NO MATCH","Person no identificada","OK"))))))</f>
        <v/>
      </c>
      <c r="AH2880" s="27" t="str">
        <f aca="false">IF($W2880=0,"No date",IF($W2880&lt;Validation!$B$3,"Before period",IF($W2880&gt;Validation!$C$3,"After period","In period")))</f>
        <v>No date</v>
      </c>
      <c r="AI2880" s="26" t="str">
        <f aca="false">IF($Y2880="","",TRIM(RIGHT(SUBSTITUTE($Y2880," ",REPT(" ",50)),50)))</f>
        <v/>
      </c>
      <c r="AJ2880" s="27" t="str">
        <f aca="false">IF($A2880="","",IF(NOT(ISERROR(MATCH($A2880,Validation!$A$193:$A$217,0))),"Manual mapping",IF(COUNTIF(Validation!$U$19:$U$178,$Z2880)&gt;0,"Direct",IF(COUNTIF(Validation!$S$19:$S$178,$AI2880)=1,"By surname","Unresolved"))))</f>
        <v/>
      </c>
      <c r="AK2880" s="28" t="str">
        <f aca="false">IF($L2880="","",IF(MATCH($L2880,$L$2:$L$3000,0)&lt;&gt;ROW()-1,"",COUNT($AK$1:$AK2879)+1))</f>
        <v/>
      </c>
      <c r="AL2880" s="28" t="str">
        <f aca="false">IF($G2880="","",IF(MATCH($G2880,$G$2:$G$3000,0)&lt;&gt;ROW()-1,"",COUNT($AL$1:$AL2879)+1))</f>
        <v/>
      </c>
      <c r="AM2880" s="28" t="str">
        <f aca="false">IF($H2880="","",IF(MATCH($H2880,$H$2:$H$3000,0)&lt;&gt;ROW()-1,"",COUNT($AM$1:$AM2879)+1))</f>
        <v/>
      </c>
      <c r="AN2880" s="28" t="str">
        <f aca="false">IF($I2880="","",IF(MATCH($I2880,$I$2:$I$3000,0)&lt;&gt;ROW()-1,"",COUNT($AN$1:$AN2879)+1))</f>
        <v/>
      </c>
      <c r="AO2880" s="28" t="str">
        <f aca="false">IF($Q2880="","",IF(MATCH($Q2880,$Q$2:$Q$3000,0)&lt;&gt;ROW()-1,"",COUNT($AO$1:$AO2879)+1))</f>
        <v/>
      </c>
    </row>
    <row r="2881" customFormat="false" ht="12.75" hidden="false" customHeight="true" outlineLevel="0" collapsed="false">
      <c r="W2881" s="24" t="n">
        <f aca="false">IF($F2881="",0,IFERROR(IF(ISNUMBER($F2881),INT($F2881),DATE(VALUE(MID(SUBSTITUTE(LEFT($F2881,FIND(" ",$F2881&amp;" ")-1),"/",REPT(" ",20)),41,20)),VALUE(LEFT(SUBSTITUTE(LEFT($F2881,FIND(" ",$F2881&amp;" ")-1),"/",REPT(" ",20)),20)),VALUE(MID(SUBSTITUTE(LEFT($F2881,FIND(" ",$F2881&amp;" ")-1),"/",REPT(" ",20)),21,20)))),0))</f>
        <v>0</v>
      </c>
      <c r="X2881" s="25" t="str">
        <f aca="false">IF(ISNUMBER($N2881),$N2881*Validation!$B$5,"")</f>
        <v/>
      </c>
      <c r="Y2881" s="26" t="str">
        <f aca="false">IF($A2881="","",SUBSTITUTE(SUBSTITUTE(SUBSTITUTE(SUBSTITUTE(SUBSTITUTE(SUBSTITUTE(SUBSTITUTE(UPPER(TRIM($A2881)),"Á","A"),"É","E"),"Í","I"),"Ó","O"),"Ú","U"),"Ñ","N"),"Ü","U"))</f>
        <v/>
      </c>
      <c r="Z2881" s="26" t="str">
        <f aca="false">IF($Y2881="","",LEFT($Y2881,1)&amp;" "&amp;TRIM(RIGHT(SUBSTITUTE($Y2881," ",REPT(" ",50)),50)))</f>
        <v/>
      </c>
      <c r="AA2881" s="27" t="str">
        <f aca="false">IF($AF2881="","",IF(COUNTIF(Validation!$U$19:$U$178,$AF2881)&gt;0,"OK","NO MATCH"))</f>
        <v/>
      </c>
      <c r="AB2881" s="27" t="str">
        <f aca="false">IF($W2881=0,"",IF(AND($W2881&gt;=Validation!$B$3,$W2881&lt;=Validation!$C$3),"Yes","No"))</f>
        <v/>
      </c>
      <c r="AC2881" s="26" t="str">
        <f aca="false">IF($A2881="","",$AF2881&amp;"|"&amp;TEXT($W2881,"yyyy-mm-dd")&amp;"|"&amp;$J2881&amp;"|"&amp;$N2881)</f>
        <v/>
      </c>
      <c r="AD2881" s="27" t="str">
        <f aca="false">IF($AC2881="","",IF(COUNTIF($AC$2:$AC$3000,$AC2881)&gt;1,"REVIEW","OK"))</f>
        <v/>
      </c>
      <c r="AE2881" s="27" t="str">
        <f aca="false">IF(OR($W2881=0,$O2881=""),"",IF(IFERROR(IF(ISNUMBER($O2881),INT($O2881),DATE(VALUE(MID(SUBSTITUTE(LEFT($O2881,FIND(" ",$O2881&amp;" ")-1),"/",REPT(" ",20)),41,20)),VALUE(LEFT(SUBSTITUTE(LEFT($O2881,FIND(" ",$O2881&amp;" ")-1),"/",REPT(" ",20)),20)),VALUE(MID(SUBSTITUTE(LEFT($O2881,FIND(" ",$O2881&amp;" ")-1),"/",REPT(" ",20)),21,20)))),0)&gt;$W2881,"Late","Same day"))</f>
        <v/>
      </c>
      <c r="AF2881" s="26" t="str">
        <f aca="false">IF($A2881="","",IFERROR(INDEX(Validation!$C$193:$C$217,MATCH($A2881,Validation!$A$193:$A$217,0)),IF(COUNTIF(Validation!$U$19:$U$178,$Z2881)&gt;0,$Z2881,IF(COUNTIF(Validation!$S$19:$S$178,$AI2881)=1,INDEX(Validation!$U$19:$U$178,MATCH($AI2881,Validation!$S$19:$S$178,0)),$Z2881))))</f>
        <v/>
      </c>
      <c r="AG2881" s="27" t="str">
        <f aca="false">IF(COUNTA($A2881:$U2881)=0,"",IF($A2881="","No name",IF($F2881="","No date",IF($W2881=0,"Date ilegible",IF(NOT(ISNUMBER($N2881)),"Hours no numéricas",IF($AA2881="NO MATCH","Person no identificada","OK"))))))</f>
        <v/>
      </c>
      <c r="AH2881" s="27" t="str">
        <f aca="false">IF($W2881=0,"No date",IF($W2881&lt;Validation!$B$3,"Before period",IF($W2881&gt;Validation!$C$3,"After period","In period")))</f>
        <v>No date</v>
      </c>
      <c r="AI2881" s="26" t="str">
        <f aca="false">IF($Y2881="","",TRIM(RIGHT(SUBSTITUTE($Y2881," ",REPT(" ",50)),50)))</f>
        <v/>
      </c>
      <c r="AJ2881" s="27" t="str">
        <f aca="false">IF($A2881="","",IF(NOT(ISERROR(MATCH($A2881,Validation!$A$193:$A$217,0))),"Manual mapping",IF(COUNTIF(Validation!$U$19:$U$178,$Z2881)&gt;0,"Direct",IF(COUNTIF(Validation!$S$19:$S$178,$AI2881)=1,"By surname","Unresolved"))))</f>
        <v/>
      </c>
      <c r="AK2881" s="28" t="str">
        <f aca="false">IF($L2881="","",IF(MATCH($L2881,$L$2:$L$3000,0)&lt;&gt;ROW()-1,"",COUNT($AK$1:$AK2880)+1))</f>
        <v/>
      </c>
      <c r="AL2881" s="28" t="str">
        <f aca="false">IF($G2881="","",IF(MATCH($G2881,$G$2:$G$3000,0)&lt;&gt;ROW()-1,"",COUNT($AL$1:$AL2880)+1))</f>
        <v/>
      </c>
      <c r="AM2881" s="28" t="str">
        <f aca="false">IF($H2881="","",IF(MATCH($H2881,$H$2:$H$3000,0)&lt;&gt;ROW()-1,"",COUNT($AM$1:$AM2880)+1))</f>
        <v/>
      </c>
      <c r="AN2881" s="28" t="str">
        <f aca="false">IF($I2881="","",IF(MATCH($I2881,$I$2:$I$3000,0)&lt;&gt;ROW()-1,"",COUNT($AN$1:$AN2880)+1))</f>
        <v/>
      </c>
      <c r="AO2881" s="28" t="str">
        <f aca="false">IF($Q2881="","",IF(MATCH($Q2881,$Q$2:$Q$3000,0)&lt;&gt;ROW()-1,"",COUNT($AO$1:$AO2880)+1))</f>
        <v/>
      </c>
    </row>
    <row r="2882" customFormat="false" ht="12.75" hidden="false" customHeight="true" outlineLevel="0" collapsed="false">
      <c r="W2882" s="24" t="n">
        <f aca="false">IF($F2882="",0,IFERROR(IF(ISNUMBER($F2882),INT($F2882),DATE(VALUE(MID(SUBSTITUTE(LEFT($F2882,FIND(" ",$F2882&amp;" ")-1),"/",REPT(" ",20)),41,20)),VALUE(LEFT(SUBSTITUTE(LEFT($F2882,FIND(" ",$F2882&amp;" ")-1),"/",REPT(" ",20)),20)),VALUE(MID(SUBSTITUTE(LEFT($F2882,FIND(" ",$F2882&amp;" ")-1),"/",REPT(" ",20)),21,20)))),0))</f>
        <v>0</v>
      </c>
      <c r="X2882" s="25" t="str">
        <f aca="false">IF(ISNUMBER($N2882),$N2882*Validation!$B$5,"")</f>
        <v/>
      </c>
      <c r="Y2882" s="26" t="str">
        <f aca="false">IF($A2882="","",SUBSTITUTE(SUBSTITUTE(SUBSTITUTE(SUBSTITUTE(SUBSTITUTE(SUBSTITUTE(SUBSTITUTE(UPPER(TRIM($A2882)),"Á","A"),"É","E"),"Í","I"),"Ó","O"),"Ú","U"),"Ñ","N"),"Ü","U"))</f>
        <v/>
      </c>
      <c r="Z2882" s="26" t="str">
        <f aca="false">IF($Y2882="","",LEFT($Y2882,1)&amp;" "&amp;TRIM(RIGHT(SUBSTITUTE($Y2882," ",REPT(" ",50)),50)))</f>
        <v/>
      </c>
      <c r="AA2882" s="27" t="str">
        <f aca="false">IF($AF2882="","",IF(COUNTIF(Validation!$U$19:$U$178,$AF2882)&gt;0,"OK","NO MATCH"))</f>
        <v/>
      </c>
      <c r="AB2882" s="27" t="str">
        <f aca="false">IF($W2882=0,"",IF(AND($W2882&gt;=Validation!$B$3,$W2882&lt;=Validation!$C$3),"Yes","No"))</f>
        <v/>
      </c>
      <c r="AC2882" s="26" t="str">
        <f aca="false">IF($A2882="","",$AF2882&amp;"|"&amp;TEXT($W2882,"yyyy-mm-dd")&amp;"|"&amp;$J2882&amp;"|"&amp;$N2882)</f>
        <v/>
      </c>
      <c r="AD2882" s="27" t="str">
        <f aca="false">IF($AC2882="","",IF(COUNTIF($AC$2:$AC$3000,$AC2882)&gt;1,"REVIEW","OK"))</f>
        <v/>
      </c>
      <c r="AE2882" s="27" t="str">
        <f aca="false">IF(OR($W2882=0,$O2882=""),"",IF(IFERROR(IF(ISNUMBER($O2882),INT($O2882),DATE(VALUE(MID(SUBSTITUTE(LEFT($O2882,FIND(" ",$O2882&amp;" ")-1),"/",REPT(" ",20)),41,20)),VALUE(LEFT(SUBSTITUTE(LEFT($O2882,FIND(" ",$O2882&amp;" ")-1),"/",REPT(" ",20)),20)),VALUE(MID(SUBSTITUTE(LEFT($O2882,FIND(" ",$O2882&amp;" ")-1),"/",REPT(" ",20)),21,20)))),0)&gt;$W2882,"Late","Same day"))</f>
        <v/>
      </c>
      <c r="AF2882" s="26" t="str">
        <f aca="false">IF($A2882="","",IFERROR(INDEX(Validation!$C$193:$C$217,MATCH($A2882,Validation!$A$193:$A$217,0)),IF(COUNTIF(Validation!$U$19:$U$178,$Z2882)&gt;0,$Z2882,IF(COUNTIF(Validation!$S$19:$S$178,$AI2882)=1,INDEX(Validation!$U$19:$U$178,MATCH($AI2882,Validation!$S$19:$S$178,0)),$Z2882))))</f>
        <v/>
      </c>
      <c r="AG2882" s="27" t="str">
        <f aca="false">IF(COUNTA($A2882:$U2882)=0,"",IF($A2882="","No name",IF($F2882="","No date",IF($W2882=0,"Date ilegible",IF(NOT(ISNUMBER($N2882)),"Hours no numéricas",IF($AA2882="NO MATCH","Person no identificada","OK"))))))</f>
        <v/>
      </c>
      <c r="AH2882" s="27" t="str">
        <f aca="false">IF($W2882=0,"No date",IF($W2882&lt;Validation!$B$3,"Before period",IF($W2882&gt;Validation!$C$3,"After period","In period")))</f>
        <v>No date</v>
      </c>
      <c r="AI2882" s="26" t="str">
        <f aca="false">IF($Y2882="","",TRIM(RIGHT(SUBSTITUTE($Y2882," ",REPT(" ",50)),50)))</f>
        <v/>
      </c>
      <c r="AJ2882" s="27" t="str">
        <f aca="false">IF($A2882="","",IF(NOT(ISERROR(MATCH($A2882,Validation!$A$193:$A$217,0))),"Manual mapping",IF(COUNTIF(Validation!$U$19:$U$178,$Z2882)&gt;0,"Direct",IF(COUNTIF(Validation!$S$19:$S$178,$AI2882)=1,"By surname","Unresolved"))))</f>
        <v/>
      </c>
      <c r="AK2882" s="28" t="str">
        <f aca="false">IF($L2882="","",IF(MATCH($L2882,$L$2:$L$3000,0)&lt;&gt;ROW()-1,"",COUNT($AK$1:$AK2881)+1))</f>
        <v/>
      </c>
      <c r="AL2882" s="28" t="str">
        <f aca="false">IF($G2882="","",IF(MATCH($G2882,$G$2:$G$3000,0)&lt;&gt;ROW()-1,"",COUNT($AL$1:$AL2881)+1))</f>
        <v/>
      </c>
      <c r="AM2882" s="28" t="str">
        <f aca="false">IF($H2882="","",IF(MATCH($H2882,$H$2:$H$3000,0)&lt;&gt;ROW()-1,"",COUNT($AM$1:$AM2881)+1))</f>
        <v/>
      </c>
      <c r="AN2882" s="28" t="str">
        <f aca="false">IF($I2882="","",IF(MATCH($I2882,$I$2:$I$3000,0)&lt;&gt;ROW()-1,"",COUNT($AN$1:$AN2881)+1))</f>
        <v/>
      </c>
      <c r="AO2882" s="28" t="str">
        <f aca="false">IF($Q2882="","",IF(MATCH($Q2882,$Q$2:$Q$3000,0)&lt;&gt;ROW()-1,"",COUNT($AO$1:$AO2881)+1))</f>
        <v/>
      </c>
    </row>
    <row r="2883" customFormat="false" ht="12.75" hidden="false" customHeight="true" outlineLevel="0" collapsed="false">
      <c r="W2883" s="24" t="n">
        <f aca="false">IF($F2883="",0,IFERROR(IF(ISNUMBER($F2883),INT($F2883),DATE(VALUE(MID(SUBSTITUTE(LEFT($F2883,FIND(" ",$F2883&amp;" ")-1),"/",REPT(" ",20)),41,20)),VALUE(LEFT(SUBSTITUTE(LEFT($F2883,FIND(" ",$F2883&amp;" ")-1),"/",REPT(" ",20)),20)),VALUE(MID(SUBSTITUTE(LEFT($F2883,FIND(" ",$F2883&amp;" ")-1),"/",REPT(" ",20)),21,20)))),0))</f>
        <v>0</v>
      </c>
      <c r="X2883" s="25" t="str">
        <f aca="false">IF(ISNUMBER($N2883),$N2883*Validation!$B$5,"")</f>
        <v/>
      </c>
      <c r="Y2883" s="26" t="str">
        <f aca="false">IF($A2883="","",SUBSTITUTE(SUBSTITUTE(SUBSTITUTE(SUBSTITUTE(SUBSTITUTE(SUBSTITUTE(SUBSTITUTE(UPPER(TRIM($A2883)),"Á","A"),"É","E"),"Í","I"),"Ó","O"),"Ú","U"),"Ñ","N"),"Ü","U"))</f>
        <v/>
      </c>
      <c r="Z2883" s="26" t="str">
        <f aca="false">IF($Y2883="","",LEFT($Y2883,1)&amp;" "&amp;TRIM(RIGHT(SUBSTITUTE($Y2883," ",REPT(" ",50)),50)))</f>
        <v/>
      </c>
      <c r="AA2883" s="27" t="str">
        <f aca="false">IF($AF2883="","",IF(COUNTIF(Validation!$U$19:$U$178,$AF2883)&gt;0,"OK","NO MATCH"))</f>
        <v/>
      </c>
      <c r="AB2883" s="27" t="str">
        <f aca="false">IF($W2883=0,"",IF(AND($W2883&gt;=Validation!$B$3,$W2883&lt;=Validation!$C$3),"Yes","No"))</f>
        <v/>
      </c>
      <c r="AC2883" s="26" t="str">
        <f aca="false">IF($A2883="","",$AF2883&amp;"|"&amp;TEXT($W2883,"yyyy-mm-dd")&amp;"|"&amp;$J2883&amp;"|"&amp;$N2883)</f>
        <v/>
      </c>
      <c r="AD2883" s="27" t="str">
        <f aca="false">IF($AC2883="","",IF(COUNTIF($AC$2:$AC$3000,$AC2883)&gt;1,"REVIEW","OK"))</f>
        <v/>
      </c>
      <c r="AE2883" s="27" t="str">
        <f aca="false">IF(OR($W2883=0,$O2883=""),"",IF(IFERROR(IF(ISNUMBER($O2883),INT($O2883),DATE(VALUE(MID(SUBSTITUTE(LEFT($O2883,FIND(" ",$O2883&amp;" ")-1),"/",REPT(" ",20)),41,20)),VALUE(LEFT(SUBSTITUTE(LEFT($O2883,FIND(" ",$O2883&amp;" ")-1),"/",REPT(" ",20)),20)),VALUE(MID(SUBSTITUTE(LEFT($O2883,FIND(" ",$O2883&amp;" ")-1),"/",REPT(" ",20)),21,20)))),0)&gt;$W2883,"Late","Same day"))</f>
        <v/>
      </c>
      <c r="AF2883" s="26" t="str">
        <f aca="false">IF($A2883="","",IFERROR(INDEX(Validation!$C$193:$C$217,MATCH($A2883,Validation!$A$193:$A$217,0)),IF(COUNTIF(Validation!$U$19:$U$178,$Z2883)&gt;0,$Z2883,IF(COUNTIF(Validation!$S$19:$S$178,$AI2883)=1,INDEX(Validation!$U$19:$U$178,MATCH($AI2883,Validation!$S$19:$S$178,0)),$Z2883))))</f>
        <v/>
      </c>
      <c r="AG2883" s="27" t="str">
        <f aca="false">IF(COUNTA($A2883:$U2883)=0,"",IF($A2883="","No name",IF($F2883="","No date",IF($W2883=0,"Date ilegible",IF(NOT(ISNUMBER($N2883)),"Hours no numéricas",IF($AA2883="NO MATCH","Person no identificada","OK"))))))</f>
        <v/>
      </c>
      <c r="AH2883" s="27" t="str">
        <f aca="false">IF($W2883=0,"No date",IF($W2883&lt;Validation!$B$3,"Before period",IF($W2883&gt;Validation!$C$3,"After period","In period")))</f>
        <v>No date</v>
      </c>
      <c r="AI2883" s="26" t="str">
        <f aca="false">IF($Y2883="","",TRIM(RIGHT(SUBSTITUTE($Y2883," ",REPT(" ",50)),50)))</f>
        <v/>
      </c>
      <c r="AJ2883" s="27" t="str">
        <f aca="false">IF($A2883="","",IF(NOT(ISERROR(MATCH($A2883,Validation!$A$193:$A$217,0))),"Manual mapping",IF(COUNTIF(Validation!$U$19:$U$178,$Z2883)&gt;0,"Direct",IF(COUNTIF(Validation!$S$19:$S$178,$AI2883)=1,"By surname","Unresolved"))))</f>
        <v/>
      </c>
      <c r="AK2883" s="28" t="str">
        <f aca="false">IF($L2883="","",IF(MATCH($L2883,$L$2:$L$3000,0)&lt;&gt;ROW()-1,"",COUNT($AK$1:$AK2882)+1))</f>
        <v/>
      </c>
      <c r="AL2883" s="28" t="str">
        <f aca="false">IF($G2883="","",IF(MATCH($G2883,$G$2:$G$3000,0)&lt;&gt;ROW()-1,"",COUNT($AL$1:$AL2882)+1))</f>
        <v/>
      </c>
      <c r="AM2883" s="28" t="str">
        <f aca="false">IF($H2883="","",IF(MATCH($H2883,$H$2:$H$3000,0)&lt;&gt;ROW()-1,"",COUNT($AM$1:$AM2882)+1))</f>
        <v/>
      </c>
      <c r="AN2883" s="28" t="str">
        <f aca="false">IF($I2883="","",IF(MATCH($I2883,$I$2:$I$3000,0)&lt;&gt;ROW()-1,"",COUNT($AN$1:$AN2882)+1))</f>
        <v/>
      </c>
      <c r="AO2883" s="28" t="str">
        <f aca="false">IF($Q2883="","",IF(MATCH($Q2883,$Q$2:$Q$3000,0)&lt;&gt;ROW()-1,"",COUNT($AO$1:$AO2882)+1))</f>
        <v/>
      </c>
    </row>
    <row r="2884" customFormat="false" ht="12.75" hidden="false" customHeight="true" outlineLevel="0" collapsed="false">
      <c r="W2884" s="24" t="n">
        <f aca="false">IF($F2884="",0,IFERROR(IF(ISNUMBER($F2884),INT($F2884),DATE(VALUE(MID(SUBSTITUTE(LEFT($F2884,FIND(" ",$F2884&amp;" ")-1),"/",REPT(" ",20)),41,20)),VALUE(LEFT(SUBSTITUTE(LEFT($F2884,FIND(" ",$F2884&amp;" ")-1),"/",REPT(" ",20)),20)),VALUE(MID(SUBSTITUTE(LEFT($F2884,FIND(" ",$F2884&amp;" ")-1),"/",REPT(" ",20)),21,20)))),0))</f>
        <v>0</v>
      </c>
      <c r="X2884" s="25" t="str">
        <f aca="false">IF(ISNUMBER($N2884),$N2884*Validation!$B$5,"")</f>
        <v/>
      </c>
      <c r="Y2884" s="26" t="str">
        <f aca="false">IF($A2884="","",SUBSTITUTE(SUBSTITUTE(SUBSTITUTE(SUBSTITUTE(SUBSTITUTE(SUBSTITUTE(SUBSTITUTE(UPPER(TRIM($A2884)),"Á","A"),"É","E"),"Í","I"),"Ó","O"),"Ú","U"),"Ñ","N"),"Ü","U"))</f>
        <v/>
      </c>
      <c r="Z2884" s="26" t="str">
        <f aca="false">IF($Y2884="","",LEFT($Y2884,1)&amp;" "&amp;TRIM(RIGHT(SUBSTITUTE($Y2884," ",REPT(" ",50)),50)))</f>
        <v/>
      </c>
      <c r="AA2884" s="27" t="str">
        <f aca="false">IF($AF2884="","",IF(COUNTIF(Validation!$U$19:$U$178,$AF2884)&gt;0,"OK","NO MATCH"))</f>
        <v/>
      </c>
      <c r="AB2884" s="27" t="str">
        <f aca="false">IF($W2884=0,"",IF(AND($W2884&gt;=Validation!$B$3,$W2884&lt;=Validation!$C$3),"Yes","No"))</f>
        <v/>
      </c>
      <c r="AC2884" s="26" t="str">
        <f aca="false">IF($A2884="","",$AF2884&amp;"|"&amp;TEXT($W2884,"yyyy-mm-dd")&amp;"|"&amp;$J2884&amp;"|"&amp;$N2884)</f>
        <v/>
      </c>
      <c r="AD2884" s="27" t="str">
        <f aca="false">IF($AC2884="","",IF(COUNTIF($AC$2:$AC$3000,$AC2884)&gt;1,"REVIEW","OK"))</f>
        <v/>
      </c>
      <c r="AE2884" s="27" t="str">
        <f aca="false">IF(OR($W2884=0,$O2884=""),"",IF(IFERROR(IF(ISNUMBER($O2884),INT($O2884),DATE(VALUE(MID(SUBSTITUTE(LEFT($O2884,FIND(" ",$O2884&amp;" ")-1),"/",REPT(" ",20)),41,20)),VALUE(LEFT(SUBSTITUTE(LEFT($O2884,FIND(" ",$O2884&amp;" ")-1),"/",REPT(" ",20)),20)),VALUE(MID(SUBSTITUTE(LEFT($O2884,FIND(" ",$O2884&amp;" ")-1),"/",REPT(" ",20)),21,20)))),0)&gt;$W2884,"Late","Same day"))</f>
        <v/>
      </c>
      <c r="AF2884" s="26" t="str">
        <f aca="false">IF($A2884="","",IFERROR(INDEX(Validation!$C$193:$C$217,MATCH($A2884,Validation!$A$193:$A$217,0)),IF(COUNTIF(Validation!$U$19:$U$178,$Z2884)&gt;0,$Z2884,IF(COUNTIF(Validation!$S$19:$S$178,$AI2884)=1,INDEX(Validation!$U$19:$U$178,MATCH($AI2884,Validation!$S$19:$S$178,0)),$Z2884))))</f>
        <v/>
      </c>
      <c r="AG2884" s="27" t="str">
        <f aca="false">IF(COUNTA($A2884:$U2884)=0,"",IF($A2884="","No name",IF($F2884="","No date",IF($W2884=0,"Date ilegible",IF(NOT(ISNUMBER($N2884)),"Hours no numéricas",IF($AA2884="NO MATCH","Person no identificada","OK"))))))</f>
        <v/>
      </c>
      <c r="AH2884" s="27" t="str">
        <f aca="false">IF($W2884=0,"No date",IF($W2884&lt;Validation!$B$3,"Before period",IF($W2884&gt;Validation!$C$3,"After period","In period")))</f>
        <v>No date</v>
      </c>
      <c r="AI2884" s="26" t="str">
        <f aca="false">IF($Y2884="","",TRIM(RIGHT(SUBSTITUTE($Y2884," ",REPT(" ",50)),50)))</f>
        <v/>
      </c>
      <c r="AJ2884" s="27" t="str">
        <f aca="false">IF($A2884="","",IF(NOT(ISERROR(MATCH($A2884,Validation!$A$193:$A$217,0))),"Manual mapping",IF(COUNTIF(Validation!$U$19:$U$178,$Z2884)&gt;0,"Direct",IF(COUNTIF(Validation!$S$19:$S$178,$AI2884)=1,"By surname","Unresolved"))))</f>
        <v/>
      </c>
      <c r="AK2884" s="28" t="str">
        <f aca="false">IF($L2884="","",IF(MATCH($L2884,$L$2:$L$3000,0)&lt;&gt;ROW()-1,"",COUNT($AK$1:$AK2883)+1))</f>
        <v/>
      </c>
      <c r="AL2884" s="28" t="str">
        <f aca="false">IF($G2884="","",IF(MATCH($G2884,$G$2:$G$3000,0)&lt;&gt;ROW()-1,"",COUNT($AL$1:$AL2883)+1))</f>
        <v/>
      </c>
      <c r="AM2884" s="28" t="str">
        <f aca="false">IF($H2884="","",IF(MATCH($H2884,$H$2:$H$3000,0)&lt;&gt;ROW()-1,"",COUNT($AM$1:$AM2883)+1))</f>
        <v/>
      </c>
      <c r="AN2884" s="28" t="str">
        <f aca="false">IF($I2884="","",IF(MATCH($I2884,$I$2:$I$3000,0)&lt;&gt;ROW()-1,"",COUNT($AN$1:$AN2883)+1))</f>
        <v/>
      </c>
      <c r="AO2884" s="28" t="str">
        <f aca="false">IF($Q2884="","",IF(MATCH($Q2884,$Q$2:$Q$3000,0)&lt;&gt;ROW()-1,"",COUNT($AO$1:$AO2883)+1))</f>
        <v/>
      </c>
    </row>
    <row r="2885" customFormat="false" ht="12.75" hidden="false" customHeight="true" outlineLevel="0" collapsed="false">
      <c r="W2885" s="24" t="n">
        <f aca="false">IF($F2885="",0,IFERROR(IF(ISNUMBER($F2885),INT($F2885),DATE(VALUE(MID(SUBSTITUTE(LEFT($F2885,FIND(" ",$F2885&amp;" ")-1),"/",REPT(" ",20)),41,20)),VALUE(LEFT(SUBSTITUTE(LEFT($F2885,FIND(" ",$F2885&amp;" ")-1),"/",REPT(" ",20)),20)),VALUE(MID(SUBSTITUTE(LEFT($F2885,FIND(" ",$F2885&amp;" ")-1),"/",REPT(" ",20)),21,20)))),0))</f>
        <v>0</v>
      </c>
      <c r="X2885" s="25" t="str">
        <f aca="false">IF(ISNUMBER($N2885),$N2885*Validation!$B$5,"")</f>
        <v/>
      </c>
      <c r="Y2885" s="26" t="str">
        <f aca="false">IF($A2885="","",SUBSTITUTE(SUBSTITUTE(SUBSTITUTE(SUBSTITUTE(SUBSTITUTE(SUBSTITUTE(SUBSTITUTE(UPPER(TRIM($A2885)),"Á","A"),"É","E"),"Í","I"),"Ó","O"),"Ú","U"),"Ñ","N"),"Ü","U"))</f>
        <v/>
      </c>
      <c r="Z2885" s="26" t="str">
        <f aca="false">IF($Y2885="","",LEFT($Y2885,1)&amp;" "&amp;TRIM(RIGHT(SUBSTITUTE($Y2885," ",REPT(" ",50)),50)))</f>
        <v/>
      </c>
      <c r="AA2885" s="27" t="str">
        <f aca="false">IF($AF2885="","",IF(COUNTIF(Validation!$U$19:$U$178,$AF2885)&gt;0,"OK","NO MATCH"))</f>
        <v/>
      </c>
      <c r="AB2885" s="27" t="str">
        <f aca="false">IF($W2885=0,"",IF(AND($W2885&gt;=Validation!$B$3,$W2885&lt;=Validation!$C$3),"Yes","No"))</f>
        <v/>
      </c>
      <c r="AC2885" s="26" t="str">
        <f aca="false">IF($A2885="","",$AF2885&amp;"|"&amp;TEXT($W2885,"yyyy-mm-dd")&amp;"|"&amp;$J2885&amp;"|"&amp;$N2885)</f>
        <v/>
      </c>
      <c r="AD2885" s="27" t="str">
        <f aca="false">IF($AC2885="","",IF(COUNTIF($AC$2:$AC$3000,$AC2885)&gt;1,"REVIEW","OK"))</f>
        <v/>
      </c>
      <c r="AE2885" s="27" t="str">
        <f aca="false">IF(OR($W2885=0,$O2885=""),"",IF(IFERROR(IF(ISNUMBER($O2885),INT($O2885),DATE(VALUE(MID(SUBSTITUTE(LEFT($O2885,FIND(" ",$O2885&amp;" ")-1),"/",REPT(" ",20)),41,20)),VALUE(LEFT(SUBSTITUTE(LEFT($O2885,FIND(" ",$O2885&amp;" ")-1),"/",REPT(" ",20)),20)),VALUE(MID(SUBSTITUTE(LEFT($O2885,FIND(" ",$O2885&amp;" ")-1),"/",REPT(" ",20)),21,20)))),0)&gt;$W2885,"Late","Same day"))</f>
        <v/>
      </c>
      <c r="AF2885" s="26" t="str">
        <f aca="false">IF($A2885="","",IFERROR(INDEX(Validation!$C$193:$C$217,MATCH($A2885,Validation!$A$193:$A$217,0)),IF(COUNTIF(Validation!$U$19:$U$178,$Z2885)&gt;0,$Z2885,IF(COUNTIF(Validation!$S$19:$S$178,$AI2885)=1,INDEX(Validation!$U$19:$U$178,MATCH($AI2885,Validation!$S$19:$S$178,0)),$Z2885))))</f>
        <v/>
      </c>
      <c r="AG2885" s="27" t="str">
        <f aca="false">IF(COUNTA($A2885:$U2885)=0,"",IF($A2885="","No name",IF($F2885="","No date",IF($W2885=0,"Date ilegible",IF(NOT(ISNUMBER($N2885)),"Hours no numéricas",IF($AA2885="NO MATCH","Person no identificada","OK"))))))</f>
        <v/>
      </c>
      <c r="AH2885" s="27" t="str">
        <f aca="false">IF($W2885=0,"No date",IF($W2885&lt;Validation!$B$3,"Before period",IF($W2885&gt;Validation!$C$3,"After period","In period")))</f>
        <v>No date</v>
      </c>
      <c r="AI2885" s="26" t="str">
        <f aca="false">IF($Y2885="","",TRIM(RIGHT(SUBSTITUTE($Y2885," ",REPT(" ",50)),50)))</f>
        <v/>
      </c>
      <c r="AJ2885" s="27" t="str">
        <f aca="false">IF($A2885="","",IF(NOT(ISERROR(MATCH($A2885,Validation!$A$193:$A$217,0))),"Manual mapping",IF(COUNTIF(Validation!$U$19:$U$178,$Z2885)&gt;0,"Direct",IF(COUNTIF(Validation!$S$19:$S$178,$AI2885)=1,"By surname","Unresolved"))))</f>
        <v/>
      </c>
      <c r="AK2885" s="28" t="str">
        <f aca="false">IF($L2885="","",IF(MATCH($L2885,$L$2:$L$3000,0)&lt;&gt;ROW()-1,"",COUNT($AK$1:$AK2884)+1))</f>
        <v/>
      </c>
      <c r="AL2885" s="28" t="str">
        <f aca="false">IF($G2885="","",IF(MATCH($G2885,$G$2:$G$3000,0)&lt;&gt;ROW()-1,"",COUNT($AL$1:$AL2884)+1))</f>
        <v/>
      </c>
      <c r="AM2885" s="28" t="str">
        <f aca="false">IF($H2885="","",IF(MATCH($H2885,$H$2:$H$3000,0)&lt;&gt;ROW()-1,"",COUNT($AM$1:$AM2884)+1))</f>
        <v/>
      </c>
      <c r="AN2885" s="28" t="str">
        <f aca="false">IF($I2885="","",IF(MATCH($I2885,$I$2:$I$3000,0)&lt;&gt;ROW()-1,"",COUNT($AN$1:$AN2884)+1))</f>
        <v/>
      </c>
      <c r="AO2885" s="28" t="str">
        <f aca="false">IF($Q2885="","",IF(MATCH($Q2885,$Q$2:$Q$3000,0)&lt;&gt;ROW()-1,"",COUNT($AO$1:$AO2884)+1))</f>
        <v/>
      </c>
    </row>
    <row r="2886" customFormat="false" ht="12.75" hidden="false" customHeight="true" outlineLevel="0" collapsed="false">
      <c r="W2886" s="24" t="n">
        <f aca="false">IF($F2886="",0,IFERROR(IF(ISNUMBER($F2886),INT($F2886),DATE(VALUE(MID(SUBSTITUTE(LEFT($F2886,FIND(" ",$F2886&amp;" ")-1),"/",REPT(" ",20)),41,20)),VALUE(LEFT(SUBSTITUTE(LEFT($F2886,FIND(" ",$F2886&amp;" ")-1),"/",REPT(" ",20)),20)),VALUE(MID(SUBSTITUTE(LEFT($F2886,FIND(" ",$F2886&amp;" ")-1),"/",REPT(" ",20)),21,20)))),0))</f>
        <v>0</v>
      </c>
      <c r="X2886" s="25" t="str">
        <f aca="false">IF(ISNUMBER($N2886),$N2886*Validation!$B$5,"")</f>
        <v/>
      </c>
      <c r="Y2886" s="26" t="str">
        <f aca="false">IF($A2886="","",SUBSTITUTE(SUBSTITUTE(SUBSTITUTE(SUBSTITUTE(SUBSTITUTE(SUBSTITUTE(SUBSTITUTE(UPPER(TRIM($A2886)),"Á","A"),"É","E"),"Í","I"),"Ó","O"),"Ú","U"),"Ñ","N"),"Ü","U"))</f>
        <v/>
      </c>
      <c r="Z2886" s="26" t="str">
        <f aca="false">IF($Y2886="","",LEFT($Y2886,1)&amp;" "&amp;TRIM(RIGHT(SUBSTITUTE($Y2886," ",REPT(" ",50)),50)))</f>
        <v/>
      </c>
      <c r="AA2886" s="27" t="str">
        <f aca="false">IF($AF2886="","",IF(COUNTIF(Validation!$U$19:$U$178,$AF2886)&gt;0,"OK","NO MATCH"))</f>
        <v/>
      </c>
      <c r="AB2886" s="27" t="str">
        <f aca="false">IF($W2886=0,"",IF(AND($W2886&gt;=Validation!$B$3,$W2886&lt;=Validation!$C$3),"Yes","No"))</f>
        <v/>
      </c>
      <c r="AC2886" s="26" t="str">
        <f aca="false">IF($A2886="","",$AF2886&amp;"|"&amp;TEXT($W2886,"yyyy-mm-dd")&amp;"|"&amp;$J2886&amp;"|"&amp;$N2886)</f>
        <v/>
      </c>
      <c r="AD2886" s="27" t="str">
        <f aca="false">IF($AC2886="","",IF(COUNTIF($AC$2:$AC$3000,$AC2886)&gt;1,"REVIEW","OK"))</f>
        <v/>
      </c>
      <c r="AE2886" s="27" t="str">
        <f aca="false">IF(OR($W2886=0,$O2886=""),"",IF(IFERROR(IF(ISNUMBER($O2886),INT($O2886),DATE(VALUE(MID(SUBSTITUTE(LEFT($O2886,FIND(" ",$O2886&amp;" ")-1),"/",REPT(" ",20)),41,20)),VALUE(LEFT(SUBSTITUTE(LEFT($O2886,FIND(" ",$O2886&amp;" ")-1),"/",REPT(" ",20)),20)),VALUE(MID(SUBSTITUTE(LEFT($O2886,FIND(" ",$O2886&amp;" ")-1),"/",REPT(" ",20)),21,20)))),0)&gt;$W2886,"Late","Same day"))</f>
        <v/>
      </c>
      <c r="AF2886" s="26" t="str">
        <f aca="false">IF($A2886="","",IFERROR(INDEX(Validation!$C$193:$C$217,MATCH($A2886,Validation!$A$193:$A$217,0)),IF(COUNTIF(Validation!$U$19:$U$178,$Z2886)&gt;0,$Z2886,IF(COUNTIF(Validation!$S$19:$S$178,$AI2886)=1,INDEX(Validation!$U$19:$U$178,MATCH($AI2886,Validation!$S$19:$S$178,0)),$Z2886))))</f>
        <v/>
      </c>
      <c r="AG2886" s="27" t="str">
        <f aca="false">IF(COUNTA($A2886:$U2886)=0,"",IF($A2886="","No name",IF($F2886="","No date",IF($W2886=0,"Date ilegible",IF(NOT(ISNUMBER($N2886)),"Hours no numéricas",IF($AA2886="NO MATCH","Person no identificada","OK"))))))</f>
        <v/>
      </c>
      <c r="AH2886" s="27" t="str">
        <f aca="false">IF($W2886=0,"No date",IF($W2886&lt;Validation!$B$3,"Before period",IF($W2886&gt;Validation!$C$3,"After period","In period")))</f>
        <v>No date</v>
      </c>
      <c r="AI2886" s="26" t="str">
        <f aca="false">IF($Y2886="","",TRIM(RIGHT(SUBSTITUTE($Y2886," ",REPT(" ",50)),50)))</f>
        <v/>
      </c>
      <c r="AJ2886" s="27" t="str">
        <f aca="false">IF($A2886="","",IF(NOT(ISERROR(MATCH($A2886,Validation!$A$193:$A$217,0))),"Manual mapping",IF(COUNTIF(Validation!$U$19:$U$178,$Z2886)&gt;0,"Direct",IF(COUNTIF(Validation!$S$19:$S$178,$AI2886)=1,"By surname","Unresolved"))))</f>
        <v/>
      </c>
      <c r="AK2886" s="28" t="str">
        <f aca="false">IF($L2886="","",IF(MATCH($L2886,$L$2:$L$3000,0)&lt;&gt;ROW()-1,"",COUNT($AK$1:$AK2885)+1))</f>
        <v/>
      </c>
      <c r="AL2886" s="28" t="str">
        <f aca="false">IF($G2886="","",IF(MATCH($G2886,$G$2:$G$3000,0)&lt;&gt;ROW()-1,"",COUNT($AL$1:$AL2885)+1))</f>
        <v/>
      </c>
      <c r="AM2886" s="28" t="str">
        <f aca="false">IF($H2886="","",IF(MATCH($H2886,$H$2:$H$3000,0)&lt;&gt;ROW()-1,"",COUNT($AM$1:$AM2885)+1))</f>
        <v/>
      </c>
      <c r="AN2886" s="28" t="str">
        <f aca="false">IF($I2886="","",IF(MATCH($I2886,$I$2:$I$3000,0)&lt;&gt;ROW()-1,"",COUNT($AN$1:$AN2885)+1))</f>
        <v/>
      </c>
      <c r="AO2886" s="28" t="str">
        <f aca="false">IF($Q2886="","",IF(MATCH($Q2886,$Q$2:$Q$3000,0)&lt;&gt;ROW()-1,"",COUNT($AO$1:$AO2885)+1))</f>
        <v/>
      </c>
    </row>
    <row r="2887" customFormat="false" ht="12.75" hidden="false" customHeight="true" outlineLevel="0" collapsed="false">
      <c r="W2887" s="24" t="n">
        <f aca="false">IF($F2887="",0,IFERROR(IF(ISNUMBER($F2887),INT($F2887),DATE(VALUE(MID(SUBSTITUTE(LEFT($F2887,FIND(" ",$F2887&amp;" ")-1),"/",REPT(" ",20)),41,20)),VALUE(LEFT(SUBSTITUTE(LEFT($F2887,FIND(" ",$F2887&amp;" ")-1),"/",REPT(" ",20)),20)),VALUE(MID(SUBSTITUTE(LEFT($F2887,FIND(" ",$F2887&amp;" ")-1),"/",REPT(" ",20)),21,20)))),0))</f>
        <v>0</v>
      </c>
      <c r="X2887" s="25" t="str">
        <f aca="false">IF(ISNUMBER($N2887),$N2887*Validation!$B$5,"")</f>
        <v/>
      </c>
      <c r="Y2887" s="26" t="str">
        <f aca="false">IF($A2887="","",SUBSTITUTE(SUBSTITUTE(SUBSTITUTE(SUBSTITUTE(SUBSTITUTE(SUBSTITUTE(SUBSTITUTE(UPPER(TRIM($A2887)),"Á","A"),"É","E"),"Í","I"),"Ó","O"),"Ú","U"),"Ñ","N"),"Ü","U"))</f>
        <v/>
      </c>
      <c r="Z2887" s="26" t="str">
        <f aca="false">IF($Y2887="","",LEFT($Y2887,1)&amp;" "&amp;TRIM(RIGHT(SUBSTITUTE($Y2887," ",REPT(" ",50)),50)))</f>
        <v/>
      </c>
      <c r="AA2887" s="27" t="str">
        <f aca="false">IF($AF2887="","",IF(COUNTIF(Validation!$U$19:$U$178,$AF2887)&gt;0,"OK","NO MATCH"))</f>
        <v/>
      </c>
      <c r="AB2887" s="27" t="str">
        <f aca="false">IF($W2887=0,"",IF(AND($W2887&gt;=Validation!$B$3,$W2887&lt;=Validation!$C$3),"Yes","No"))</f>
        <v/>
      </c>
      <c r="AC2887" s="26" t="str">
        <f aca="false">IF($A2887="","",$AF2887&amp;"|"&amp;TEXT($W2887,"yyyy-mm-dd")&amp;"|"&amp;$J2887&amp;"|"&amp;$N2887)</f>
        <v/>
      </c>
      <c r="AD2887" s="27" t="str">
        <f aca="false">IF($AC2887="","",IF(COUNTIF($AC$2:$AC$3000,$AC2887)&gt;1,"REVIEW","OK"))</f>
        <v/>
      </c>
      <c r="AE2887" s="27" t="str">
        <f aca="false">IF(OR($W2887=0,$O2887=""),"",IF(IFERROR(IF(ISNUMBER($O2887),INT($O2887),DATE(VALUE(MID(SUBSTITUTE(LEFT($O2887,FIND(" ",$O2887&amp;" ")-1),"/",REPT(" ",20)),41,20)),VALUE(LEFT(SUBSTITUTE(LEFT($O2887,FIND(" ",$O2887&amp;" ")-1),"/",REPT(" ",20)),20)),VALUE(MID(SUBSTITUTE(LEFT($O2887,FIND(" ",$O2887&amp;" ")-1),"/",REPT(" ",20)),21,20)))),0)&gt;$W2887,"Late","Same day"))</f>
        <v/>
      </c>
      <c r="AF2887" s="26" t="str">
        <f aca="false">IF($A2887="","",IFERROR(INDEX(Validation!$C$193:$C$217,MATCH($A2887,Validation!$A$193:$A$217,0)),IF(COUNTIF(Validation!$U$19:$U$178,$Z2887)&gt;0,$Z2887,IF(COUNTIF(Validation!$S$19:$S$178,$AI2887)=1,INDEX(Validation!$U$19:$U$178,MATCH($AI2887,Validation!$S$19:$S$178,0)),$Z2887))))</f>
        <v/>
      </c>
      <c r="AG2887" s="27" t="str">
        <f aca="false">IF(COUNTA($A2887:$U2887)=0,"",IF($A2887="","No name",IF($F2887="","No date",IF($W2887=0,"Date ilegible",IF(NOT(ISNUMBER($N2887)),"Hours no numéricas",IF($AA2887="NO MATCH","Person no identificada","OK"))))))</f>
        <v/>
      </c>
      <c r="AH2887" s="27" t="str">
        <f aca="false">IF($W2887=0,"No date",IF($W2887&lt;Validation!$B$3,"Before period",IF($W2887&gt;Validation!$C$3,"After period","In period")))</f>
        <v>No date</v>
      </c>
      <c r="AI2887" s="26" t="str">
        <f aca="false">IF($Y2887="","",TRIM(RIGHT(SUBSTITUTE($Y2887," ",REPT(" ",50)),50)))</f>
        <v/>
      </c>
      <c r="AJ2887" s="27" t="str">
        <f aca="false">IF($A2887="","",IF(NOT(ISERROR(MATCH($A2887,Validation!$A$193:$A$217,0))),"Manual mapping",IF(COUNTIF(Validation!$U$19:$U$178,$Z2887)&gt;0,"Direct",IF(COUNTIF(Validation!$S$19:$S$178,$AI2887)=1,"By surname","Unresolved"))))</f>
        <v/>
      </c>
      <c r="AK2887" s="28" t="str">
        <f aca="false">IF($L2887="","",IF(MATCH($L2887,$L$2:$L$3000,0)&lt;&gt;ROW()-1,"",COUNT($AK$1:$AK2886)+1))</f>
        <v/>
      </c>
      <c r="AL2887" s="28" t="str">
        <f aca="false">IF($G2887="","",IF(MATCH($G2887,$G$2:$G$3000,0)&lt;&gt;ROW()-1,"",COUNT($AL$1:$AL2886)+1))</f>
        <v/>
      </c>
      <c r="AM2887" s="28" t="str">
        <f aca="false">IF($H2887="","",IF(MATCH($H2887,$H$2:$H$3000,0)&lt;&gt;ROW()-1,"",COUNT($AM$1:$AM2886)+1))</f>
        <v/>
      </c>
      <c r="AN2887" s="28" t="str">
        <f aca="false">IF($I2887="","",IF(MATCH($I2887,$I$2:$I$3000,0)&lt;&gt;ROW()-1,"",COUNT($AN$1:$AN2886)+1))</f>
        <v/>
      </c>
      <c r="AO2887" s="28" t="str">
        <f aca="false">IF($Q2887="","",IF(MATCH($Q2887,$Q$2:$Q$3000,0)&lt;&gt;ROW()-1,"",COUNT($AO$1:$AO2886)+1))</f>
        <v/>
      </c>
    </row>
    <row r="2888" customFormat="false" ht="12.75" hidden="false" customHeight="true" outlineLevel="0" collapsed="false">
      <c r="W2888" s="24" t="n">
        <f aca="false">IF($F2888="",0,IFERROR(IF(ISNUMBER($F2888),INT($F2888),DATE(VALUE(MID(SUBSTITUTE(LEFT($F2888,FIND(" ",$F2888&amp;" ")-1),"/",REPT(" ",20)),41,20)),VALUE(LEFT(SUBSTITUTE(LEFT($F2888,FIND(" ",$F2888&amp;" ")-1),"/",REPT(" ",20)),20)),VALUE(MID(SUBSTITUTE(LEFT($F2888,FIND(" ",$F2888&amp;" ")-1),"/",REPT(" ",20)),21,20)))),0))</f>
        <v>0</v>
      </c>
      <c r="X2888" s="25" t="str">
        <f aca="false">IF(ISNUMBER($N2888),$N2888*Validation!$B$5,"")</f>
        <v/>
      </c>
      <c r="Y2888" s="26" t="str">
        <f aca="false">IF($A2888="","",SUBSTITUTE(SUBSTITUTE(SUBSTITUTE(SUBSTITUTE(SUBSTITUTE(SUBSTITUTE(SUBSTITUTE(UPPER(TRIM($A2888)),"Á","A"),"É","E"),"Í","I"),"Ó","O"),"Ú","U"),"Ñ","N"),"Ü","U"))</f>
        <v/>
      </c>
      <c r="Z2888" s="26" t="str">
        <f aca="false">IF($Y2888="","",LEFT($Y2888,1)&amp;" "&amp;TRIM(RIGHT(SUBSTITUTE($Y2888," ",REPT(" ",50)),50)))</f>
        <v/>
      </c>
      <c r="AA2888" s="27" t="str">
        <f aca="false">IF($AF2888="","",IF(COUNTIF(Validation!$U$19:$U$178,$AF2888)&gt;0,"OK","NO MATCH"))</f>
        <v/>
      </c>
      <c r="AB2888" s="27" t="str">
        <f aca="false">IF($W2888=0,"",IF(AND($W2888&gt;=Validation!$B$3,$W2888&lt;=Validation!$C$3),"Yes","No"))</f>
        <v/>
      </c>
      <c r="AC2888" s="26" t="str">
        <f aca="false">IF($A2888="","",$AF2888&amp;"|"&amp;TEXT($W2888,"yyyy-mm-dd")&amp;"|"&amp;$J2888&amp;"|"&amp;$N2888)</f>
        <v/>
      </c>
      <c r="AD2888" s="27" t="str">
        <f aca="false">IF($AC2888="","",IF(COUNTIF($AC$2:$AC$3000,$AC2888)&gt;1,"REVIEW","OK"))</f>
        <v/>
      </c>
      <c r="AE2888" s="27" t="str">
        <f aca="false">IF(OR($W2888=0,$O2888=""),"",IF(IFERROR(IF(ISNUMBER($O2888),INT($O2888),DATE(VALUE(MID(SUBSTITUTE(LEFT($O2888,FIND(" ",$O2888&amp;" ")-1),"/",REPT(" ",20)),41,20)),VALUE(LEFT(SUBSTITUTE(LEFT($O2888,FIND(" ",$O2888&amp;" ")-1),"/",REPT(" ",20)),20)),VALUE(MID(SUBSTITUTE(LEFT($O2888,FIND(" ",$O2888&amp;" ")-1),"/",REPT(" ",20)),21,20)))),0)&gt;$W2888,"Late","Same day"))</f>
        <v/>
      </c>
      <c r="AF2888" s="26" t="str">
        <f aca="false">IF($A2888="","",IFERROR(INDEX(Validation!$C$193:$C$217,MATCH($A2888,Validation!$A$193:$A$217,0)),IF(COUNTIF(Validation!$U$19:$U$178,$Z2888)&gt;0,$Z2888,IF(COUNTIF(Validation!$S$19:$S$178,$AI2888)=1,INDEX(Validation!$U$19:$U$178,MATCH($AI2888,Validation!$S$19:$S$178,0)),$Z2888))))</f>
        <v/>
      </c>
      <c r="AG2888" s="27" t="str">
        <f aca="false">IF(COUNTA($A2888:$U2888)=0,"",IF($A2888="","No name",IF($F2888="","No date",IF($W2888=0,"Date ilegible",IF(NOT(ISNUMBER($N2888)),"Hours no numéricas",IF($AA2888="NO MATCH","Person no identificada","OK"))))))</f>
        <v/>
      </c>
      <c r="AH2888" s="27" t="str">
        <f aca="false">IF($W2888=0,"No date",IF($W2888&lt;Validation!$B$3,"Before period",IF($W2888&gt;Validation!$C$3,"After period","In period")))</f>
        <v>No date</v>
      </c>
      <c r="AI2888" s="26" t="str">
        <f aca="false">IF($Y2888="","",TRIM(RIGHT(SUBSTITUTE($Y2888," ",REPT(" ",50)),50)))</f>
        <v/>
      </c>
      <c r="AJ2888" s="27" t="str">
        <f aca="false">IF($A2888="","",IF(NOT(ISERROR(MATCH($A2888,Validation!$A$193:$A$217,0))),"Manual mapping",IF(COUNTIF(Validation!$U$19:$U$178,$Z2888)&gt;0,"Direct",IF(COUNTIF(Validation!$S$19:$S$178,$AI2888)=1,"By surname","Unresolved"))))</f>
        <v/>
      </c>
      <c r="AK2888" s="28" t="str">
        <f aca="false">IF($L2888="","",IF(MATCH($L2888,$L$2:$L$3000,0)&lt;&gt;ROW()-1,"",COUNT($AK$1:$AK2887)+1))</f>
        <v/>
      </c>
      <c r="AL2888" s="28" t="str">
        <f aca="false">IF($G2888="","",IF(MATCH($G2888,$G$2:$G$3000,0)&lt;&gt;ROW()-1,"",COUNT($AL$1:$AL2887)+1))</f>
        <v/>
      </c>
      <c r="AM2888" s="28" t="str">
        <f aca="false">IF($H2888="","",IF(MATCH($H2888,$H$2:$H$3000,0)&lt;&gt;ROW()-1,"",COUNT($AM$1:$AM2887)+1))</f>
        <v/>
      </c>
      <c r="AN2888" s="28" t="str">
        <f aca="false">IF($I2888="","",IF(MATCH($I2888,$I$2:$I$3000,0)&lt;&gt;ROW()-1,"",COUNT($AN$1:$AN2887)+1))</f>
        <v/>
      </c>
      <c r="AO2888" s="28" t="str">
        <f aca="false">IF($Q2888="","",IF(MATCH($Q2888,$Q$2:$Q$3000,0)&lt;&gt;ROW()-1,"",COUNT($AO$1:$AO2887)+1))</f>
        <v/>
      </c>
    </row>
    <row r="2889" customFormat="false" ht="12.75" hidden="false" customHeight="true" outlineLevel="0" collapsed="false">
      <c r="W2889" s="24" t="n">
        <f aca="false">IF($F2889="",0,IFERROR(IF(ISNUMBER($F2889),INT($F2889),DATE(VALUE(MID(SUBSTITUTE(LEFT($F2889,FIND(" ",$F2889&amp;" ")-1),"/",REPT(" ",20)),41,20)),VALUE(LEFT(SUBSTITUTE(LEFT($F2889,FIND(" ",$F2889&amp;" ")-1),"/",REPT(" ",20)),20)),VALUE(MID(SUBSTITUTE(LEFT($F2889,FIND(" ",$F2889&amp;" ")-1),"/",REPT(" ",20)),21,20)))),0))</f>
        <v>0</v>
      </c>
      <c r="X2889" s="25" t="str">
        <f aca="false">IF(ISNUMBER($N2889),$N2889*Validation!$B$5,"")</f>
        <v/>
      </c>
      <c r="Y2889" s="26" t="str">
        <f aca="false">IF($A2889="","",SUBSTITUTE(SUBSTITUTE(SUBSTITUTE(SUBSTITUTE(SUBSTITUTE(SUBSTITUTE(SUBSTITUTE(UPPER(TRIM($A2889)),"Á","A"),"É","E"),"Í","I"),"Ó","O"),"Ú","U"),"Ñ","N"),"Ü","U"))</f>
        <v/>
      </c>
      <c r="Z2889" s="26" t="str">
        <f aca="false">IF($Y2889="","",LEFT($Y2889,1)&amp;" "&amp;TRIM(RIGHT(SUBSTITUTE($Y2889," ",REPT(" ",50)),50)))</f>
        <v/>
      </c>
      <c r="AA2889" s="27" t="str">
        <f aca="false">IF($AF2889="","",IF(COUNTIF(Validation!$U$19:$U$178,$AF2889)&gt;0,"OK","NO MATCH"))</f>
        <v/>
      </c>
      <c r="AB2889" s="27" t="str">
        <f aca="false">IF($W2889=0,"",IF(AND($W2889&gt;=Validation!$B$3,$W2889&lt;=Validation!$C$3),"Yes","No"))</f>
        <v/>
      </c>
      <c r="AC2889" s="26" t="str">
        <f aca="false">IF($A2889="","",$AF2889&amp;"|"&amp;TEXT($W2889,"yyyy-mm-dd")&amp;"|"&amp;$J2889&amp;"|"&amp;$N2889)</f>
        <v/>
      </c>
      <c r="AD2889" s="27" t="str">
        <f aca="false">IF($AC2889="","",IF(COUNTIF($AC$2:$AC$3000,$AC2889)&gt;1,"REVIEW","OK"))</f>
        <v/>
      </c>
      <c r="AE2889" s="27" t="str">
        <f aca="false">IF(OR($W2889=0,$O2889=""),"",IF(IFERROR(IF(ISNUMBER($O2889),INT($O2889),DATE(VALUE(MID(SUBSTITUTE(LEFT($O2889,FIND(" ",$O2889&amp;" ")-1),"/",REPT(" ",20)),41,20)),VALUE(LEFT(SUBSTITUTE(LEFT($O2889,FIND(" ",$O2889&amp;" ")-1),"/",REPT(" ",20)),20)),VALUE(MID(SUBSTITUTE(LEFT($O2889,FIND(" ",$O2889&amp;" ")-1),"/",REPT(" ",20)),21,20)))),0)&gt;$W2889,"Late","Same day"))</f>
        <v/>
      </c>
      <c r="AF2889" s="26" t="str">
        <f aca="false">IF($A2889="","",IFERROR(INDEX(Validation!$C$193:$C$217,MATCH($A2889,Validation!$A$193:$A$217,0)),IF(COUNTIF(Validation!$U$19:$U$178,$Z2889)&gt;0,$Z2889,IF(COUNTIF(Validation!$S$19:$S$178,$AI2889)=1,INDEX(Validation!$U$19:$U$178,MATCH($AI2889,Validation!$S$19:$S$178,0)),$Z2889))))</f>
        <v/>
      </c>
      <c r="AG2889" s="27" t="str">
        <f aca="false">IF(COUNTA($A2889:$U2889)=0,"",IF($A2889="","No name",IF($F2889="","No date",IF($W2889=0,"Date ilegible",IF(NOT(ISNUMBER($N2889)),"Hours no numéricas",IF($AA2889="NO MATCH","Person no identificada","OK"))))))</f>
        <v/>
      </c>
      <c r="AH2889" s="27" t="str">
        <f aca="false">IF($W2889=0,"No date",IF($W2889&lt;Validation!$B$3,"Before period",IF($W2889&gt;Validation!$C$3,"After period","In period")))</f>
        <v>No date</v>
      </c>
      <c r="AI2889" s="26" t="str">
        <f aca="false">IF($Y2889="","",TRIM(RIGHT(SUBSTITUTE($Y2889," ",REPT(" ",50)),50)))</f>
        <v/>
      </c>
      <c r="AJ2889" s="27" t="str">
        <f aca="false">IF($A2889="","",IF(NOT(ISERROR(MATCH($A2889,Validation!$A$193:$A$217,0))),"Manual mapping",IF(COUNTIF(Validation!$U$19:$U$178,$Z2889)&gt;0,"Direct",IF(COUNTIF(Validation!$S$19:$S$178,$AI2889)=1,"By surname","Unresolved"))))</f>
        <v/>
      </c>
      <c r="AK2889" s="28" t="str">
        <f aca="false">IF($L2889="","",IF(MATCH($L2889,$L$2:$L$3000,0)&lt;&gt;ROW()-1,"",COUNT($AK$1:$AK2888)+1))</f>
        <v/>
      </c>
      <c r="AL2889" s="28" t="str">
        <f aca="false">IF($G2889="","",IF(MATCH($G2889,$G$2:$G$3000,0)&lt;&gt;ROW()-1,"",COUNT($AL$1:$AL2888)+1))</f>
        <v/>
      </c>
      <c r="AM2889" s="28" t="str">
        <f aca="false">IF($H2889="","",IF(MATCH($H2889,$H$2:$H$3000,0)&lt;&gt;ROW()-1,"",COUNT($AM$1:$AM2888)+1))</f>
        <v/>
      </c>
      <c r="AN2889" s="28" t="str">
        <f aca="false">IF($I2889="","",IF(MATCH($I2889,$I$2:$I$3000,0)&lt;&gt;ROW()-1,"",COUNT($AN$1:$AN2888)+1))</f>
        <v/>
      </c>
      <c r="AO2889" s="28" t="str">
        <f aca="false">IF($Q2889="","",IF(MATCH($Q2889,$Q$2:$Q$3000,0)&lt;&gt;ROW()-1,"",COUNT($AO$1:$AO2888)+1))</f>
        <v/>
      </c>
    </row>
    <row r="2890" customFormat="false" ht="12.75" hidden="false" customHeight="true" outlineLevel="0" collapsed="false">
      <c r="W2890" s="24" t="n">
        <f aca="false">IF($F2890="",0,IFERROR(IF(ISNUMBER($F2890),INT($F2890),DATE(VALUE(MID(SUBSTITUTE(LEFT($F2890,FIND(" ",$F2890&amp;" ")-1),"/",REPT(" ",20)),41,20)),VALUE(LEFT(SUBSTITUTE(LEFT($F2890,FIND(" ",$F2890&amp;" ")-1),"/",REPT(" ",20)),20)),VALUE(MID(SUBSTITUTE(LEFT($F2890,FIND(" ",$F2890&amp;" ")-1),"/",REPT(" ",20)),21,20)))),0))</f>
        <v>0</v>
      </c>
      <c r="X2890" s="25" t="str">
        <f aca="false">IF(ISNUMBER($N2890),$N2890*Validation!$B$5,"")</f>
        <v/>
      </c>
      <c r="Y2890" s="26" t="str">
        <f aca="false">IF($A2890="","",SUBSTITUTE(SUBSTITUTE(SUBSTITUTE(SUBSTITUTE(SUBSTITUTE(SUBSTITUTE(SUBSTITUTE(UPPER(TRIM($A2890)),"Á","A"),"É","E"),"Í","I"),"Ó","O"),"Ú","U"),"Ñ","N"),"Ü","U"))</f>
        <v/>
      </c>
      <c r="Z2890" s="26" t="str">
        <f aca="false">IF($Y2890="","",LEFT($Y2890,1)&amp;" "&amp;TRIM(RIGHT(SUBSTITUTE($Y2890," ",REPT(" ",50)),50)))</f>
        <v/>
      </c>
      <c r="AA2890" s="27" t="str">
        <f aca="false">IF($AF2890="","",IF(COUNTIF(Validation!$U$19:$U$178,$AF2890)&gt;0,"OK","NO MATCH"))</f>
        <v/>
      </c>
      <c r="AB2890" s="27" t="str">
        <f aca="false">IF($W2890=0,"",IF(AND($W2890&gt;=Validation!$B$3,$W2890&lt;=Validation!$C$3),"Yes","No"))</f>
        <v/>
      </c>
      <c r="AC2890" s="26" t="str">
        <f aca="false">IF($A2890="","",$AF2890&amp;"|"&amp;TEXT($W2890,"yyyy-mm-dd")&amp;"|"&amp;$J2890&amp;"|"&amp;$N2890)</f>
        <v/>
      </c>
      <c r="AD2890" s="27" t="str">
        <f aca="false">IF($AC2890="","",IF(COUNTIF($AC$2:$AC$3000,$AC2890)&gt;1,"REVIEW","OK"))</f>
        <v/>
      </c>
      <c r="AE2890" s="27" t="str">
        <f aca="false">IF(OR($W2890=0,$O2890=""),"",IF(IFERROR(IF(ISNUMBER($O2890),INT($O2890),DATE(VALUE(MID(SUBSTITUTE(LEFT($O2890,FIND(" ",$O2890&amp;" ")-1),"/",REPT(" ",20)),41,20)),VALUE(LEFT(SUBSTITUTE(LEFT($O2890,FIND(" ",$O2890&amp;" ")-1),"/",REPT(" ",20)),20)),VALUE(MID(SUBSTITUTE(LEFT($O2890,FIND(" ",$O2890&amp;" ")-1),"/",REPT(" ",20)),21,20)))),0)&gt;$W2890,"Late","Same day"))</f>
        <v/>
      </c>
      <c r="AF2890" s="26" t="str">
        <f aca="false">IF($A2890="","",IFERROR(INDEX(Validation!$C$193:$C$217,MATCH($A2890,Validation!$A$193:$A$217,0)),IF(COUNTIF(Validation!$U$19:$U$178,$Z2890)&gt;0,$Z2890,IF(COUNTIF(Validation!$S$19:$S$178,$AI2890)=1,INDEX(Validation!$U$19:$U$178,MATCH($AI2890,Validation!$S$19:$S$178,0)),$Z2890))))</f>
        <v/>
      </c>
      <c r="AG2890" s="27" t="str">
        <f aca="false">IF(COUNTA($A2890:$U2890)=0,"",IF($A2890="","No name",IF($F2890="","No date",IF($W2890=0,"Date ilegible",IF(NOT(ISNUMBER($N2890)),"Hours no numéricas",IF($AA2890="NO MATCH","Person no identificada","OK"))))))</f>
        <v/>
      </c>
      <c r="AH2890" s="27" t="str">
        <f aca="false">IF($W2890=0,"No date",IF($W2890&lt;Validation!$B$3,"Before period",IF($W2890&gt;Validation!$C$3,"After period","In period")))</f>
        <v>No date</v>
      </c>
      <c r="AI2890" s="26" t="str">
        <f aca="false">IF($Y2890="","",TRIM(RIGHT(SUBSTITUTE($Y2890," ",REPT(" ",50)),50)))</f>
        <v/>
      </c>
      <c r="AJ2890" s="27" t="str">
        <f aca="false">IF($A2890="","",IF(NOT(ISERROR(MATCH($A2890,Validation!$A$193:$A$217,0))),"Manual mapping",IF(COUNTIF(Validation!$U$19:$U$178,$Z2890)&gt;0,"Direct",IF(COUNTIF(Validation!$S$19:$S$178,$AI2890)=1,"By surname","Unresolved"))))</f>
        <v/>
      </c>
      <c r="AK2890" s="28" t="str">
        <f aca="false">IF($L2890="","",IF(MATCH($L2890,$L$2:$L$3000,0)&lt;&gt;ROW()-1,"",COUNT($AK$1:$AK2889)+1))</f>
        <v/>
      </c>
      <c r="AL2890" s="28" t="str">
        <f aca="false">IF($G2890="","",IF(MATCH($G2890,$G$2:$G$3000,0)&lt;&gt;ROW()-1,"",COUNT($AL$1:$AL2889)+1))</f>
        <v/>
      </c>
      <c r="AM2890" s="28" t="str">
        <f aca="false">IF($H2890="","",IF(MATCH($H2890,$H$2:$H$3000,0)&lt;&gt;ROW()-1,"",COUNT($AM$1:$AM2889)+1))</f>
        <v/>
      </c>
      <c r="AN2890" s="28" t="str">
        <f aca="false">IF($I2890="","",IF(MATCH($I2890,$I$2:$I$3000,0)&lt;&gt;ROW()-1,"",COUNT($AN$1:$AN2889)+1))</f>
        <v/>
      </c>
      <c r="AO2890" s="28" t="str">
        <f aca="false">IF($Q2890="","",IF(MATCH($Q2890,$Q$2:$Q$3000,0)&lt;&gt;ROW()-1,"",COUNT($AO$1:$AO2889)+1))</f>
        <v/>
      </c>
    </row>
    <row r="2891" customFormat="false" ht="12.75" hidden="false" customHeight="true" outlineLevel="0" collapsed="false">
      <c r="W2891" s="24" t="n">
        <f aca="false">IF($F2891="",0,IFERROR(IF(ISNUMBER($F2891),INT($F2891),DATE(VALUE(MID(SUBSTITUTE(LEFT($F2891,FIND(" ",$F2891&amp;" ")-1),"/",REPT(" ",20)),41,20)),VALUE(LEFT(SUBSTITUTE(LEFT($F2891,FIND(" ",$F2891&amp;" ")-1),"/",REPT(" ",20)),20)),VALUE(MID(SUBSTITUTE(LEFT($F2891,FIND(" ",$F2891&amp;" ")-1),"/",REPT(" ",20)),21,20)))),0))</f>
        <v>0</v>
      </c>
      <c r="X2891" s="25" t="str">
        <f aca="false">IF(ISNUMBER($N2891),$N2891*Validation!$B$5,"")</f>
        <v/>
      </c>
      <c r="Y2891" s="26" t="str">
        <f aca="false">IF($A2891="","",SUBSTITUTE(SUBSTITUTE(SUBSTITUTE(SUBSTITUTE(SUBSTITUTE(SUBSTITUTE(SUBSTITUTE(UPPER(TRIM($A2891)),"Á","A"),"É","E"),"Í","I"),"Ó","O"),"Ú","U"),"Ñ","N"),"Ü","U"))</f>
        <v/>
      </c>
      <c r="Z2891" s="26" t="str">
        <f aca="false">IF($Y2891="","",LEFT($Y2891,1)&amp;" "&amp;TRIM(RIGHT(SUBSTITUTE($Y2891," ",REPT(" ",50)),50)))</f>
        <v/>
      </c>
      <c r="AA2891" s="27" t="str">
        <f aca="false">IF($AF2891="","",IF(COUNTIF(Validation!$U$19:$U$178,$AF2891)&gt;0,"OK","NO MATCH"))</f>
        <v/>
      </c>
      <c r="AB2891" s="27" t="str">
        <f aca="false">IF($W2891=0,"",IF(AND($W2891&gt;=Validation!$B$3,$W2891&lt;=Validation!$C$3),"Yes","No"))</f>
        <v/>
      </c>
      <c r="AC2891" s="26" t="str">
        <f aca="false">IF($A2891="","",$AF2891&amp;"|"&amp;TEXT($W2891,"yyyy-mm-dd")&amp;"|"&amp;$J2891&amp;"|"&amp;$N2891)</f>
        <v/>
      </c>
      <c r="AD2891" s="27" t="str">
        <f aca="false">IF($AC2891="","",IF(COUNTIF($AC$2:$AC$3000,$AC2891)&gt;1,"REVIEW","OK"))</f>
        <v/>
      </c>
      <c r="AE2891" s="27" t="str">
        <f aca="false">IF(OR($W2891=0,$O2891=""),"",IF(IFERROR(IF(ISNUMBER($O2891),INT($O2891),DATE(VALUE(MID(SUBSTITUTE(LEFT($O2891,FIND(" ",$O2891&amp;" ")-1),"/",REPT(" ",20)),41,20)),VALUE(LEFT(SUBSTITUTE(LEFT($O2891,FIND(" ",$O2891&amp;" ")-1),"/",REPT(" ",20)),20)),VALUE(MID(SUBSTITUTE(LEFT($O2891,FIND(" ",$O2891&amp;" ")-1),"/",REPT(" ",20)),21,20)))),0)&gt;$W2891,"Late","Same day"))</f>
        <v/>
      </c>
      <c r="AF2891" s="26" t="str">
        <f aca="false">IF($A2891="","",IFERROR(INDEX(Validation!$C$193:$C$217,MATCH($A2891,Validation!$A$193:$A$217,0)),IF(COUNTIF(Validation!$U$19:$U$178,$Z2891)&gt;0,$Z2891,IF(COUNTIF(Validation!$S$19:$S$178,$AI2891)=1,INDEX(Validation!$U$19:$U$178,MATCH($AI2891,Validation!$S$19:$S$178,0)),$Z2891))))</f>
        <v/>
      </c>
      <c r="AG2891" s="27" t="str">
        <f aca="false">IF(COUNTA($A2891:$U2891)=0,"",IF($A2891="","No name",IF($F2891="","No date",IF($W2891=0,"Date ilegible",IF(NOT(ISNUMBER($N2891)),"Hours no numéricas",IF($AA2891="NO MATCH","Person no identificada","OK"))))))</f>
        <v/>
      </c>
      <c r="AH2891" s="27" t="str">
        <f aca="false">IF($W2891=0,"No date",IF($W2891&lt;Validation!$B$3,"Before period",IF($W2891&gt;Validation!$C$3,"After period","In period")))</f>
        <v>No date</v>
      </c>
      <c r="AI2891" s="26" t="str">
        <f aca="false">IF($Y2891="","",TRIM(RIGHT(SUBSTITUTE($Y2891," ",REPT(" ",50)),50)))</f>
        <v/>
      </c>
      <c r="AJ2891" s="27" t="str">
        <f aca="false">IF($A2891="","",IF(NOT(ISERROR(MATCH($A2891,Validation!$A$193:$A$217,0))),"Manual mapping",IF(COUNTIF(Validation!$U$19:$U$178,$Z2891)&gt;0,"Direct",IF(COUNTIF(Validation!$S$19:$S$178,$AI2891)=1,"By surname","Unresolved"))))</f>
        <v/>
      </c>
      <c r="AK2891" s="28" t="str">
        <f aca="false">IF($L2891="","",IF(MATCH($L2891,$L$2:$L$3000,0)&lt;&gt;ROW()-1,"",COUNT($AK$1:$AK2890)+1))</f>
        <v/>
      </c>
      <c r="AL2891" s="28" t="str">
        <f aca="false">IF($G2891="","",IF(MATCH($G2891,$G$2:$G$3000,0)&lt;&gt;ROW()-1,"",COUNT($AL$1:$AL2890)+1))</f>
        <v/>
      </c>
      <c r="AM2891" s="28" t="str">
        <f aca="false">IF($H2891="","",IF(MATCH($H2891,$H$2:$H$3000,0)&lt;&gt;ROW()-1,"",COUNT($AM$1:$AM2890)+1))</f>
        <v/>
      </c>
      <c r="AN2891" s="28" t="str">
        <f aca="false">IF($I2891="","",IF(MATCH($I2891,$I$2:$I$3000,0)&lt;&gt;ROW()-1,"",COUNT($AN$1:$AN2890)+1))</f>
        <v/>
      </c>
      <c r="AO2891" s="28" t="str">
        <f aca="false">IF($Q2891="","",IF(MATCH($Q2891,$Q$2:$Q$3000,0)&lt;&gt;ROW()-1,"",COUNT($AO$1:$AO2890)+1))</f>
        <v/>
      </c>
    </row>
    <row r="2892" customFormat="false" ht="12.75" hidden="false" customHeight="true" outlineLevel="0" collapsed="false">
      <c r="W2892" s="24" t="n">
        <f aca="false">IF($F2892="",0,IFERROR(IF(ISNUMBER($F2892),INT($F2892),DATE(VALUE(MID(SUBSTITUTE(LEFT($F2892,FIND(" ",$F2892&amp;" ")-1),"/",REPT(" ",20)),41,20)),VALUE(LEFT(SUBSTITUTE(LEFT($F2892,FIND(" ",$F2892&amp;" ")-1),"/",REPT(" ",20)),20)),VALUE(MID(SUBSTITUTE(LEFT($F2892,FIND(" ",$F2892&amp;" ")-1),"/",REPT(" ",20)),21,20)))),0))</f>
        <v>0</v>
      </c>
      <c r="X2892" s="25" t="str">
        <f aca="false">IF(ISNUMBER($N2892),$N2892*Validation!$B$5,"")</f>
        <v/>
      </c>
      <c r="Y2892" s="26" t="str">
        <f aca="false">IF($A2892="","",SUBSTITUTE(SUBSTITUTE(SUBSTITUTE(SUBSTITUTE(SUBSTITUTE(SUBSTITUTE(SUBSTITUTE(UPPER(TRIM($A2892)),"Á","A"),"É","E"),"Í","I"),"Ó","O"),"Ú","U"),"Ñ","N"),"Ü","U"))</f>
        <v/>
      </c>
      <c r="Z2892" s="26" t="str">
        <f aca="false">IF($Y2892="","",LEFT($Y2892,1)&amp;" "&amp;TRIM(RIGHT(SUBSTITUTE($Y2892," ",REPT(" ",50)),50)))</f>
        <v/>
      </c>
      <c r="AA2892" s="27" t="str">
        <f aca="false">IF($AF2892="","",IF(COUNTIF(Validation!$U$19:$U$178,$AF2892)&gt;0,"OK","NO MATCH"))</f>
        <v/>
      </c>
      <c r="AB2892" s="27" t="str">
        <f aca="false">IF($W2892=0,"",IF(AND($W2892&gt;=Validation!$B$3,$W2892&lt;=Validation!$C$3),"Yes","No"))</f>
        <v/>
      </c>
      <c r="AC2892" s="26" t="str">
        <f aca="false">IF($A2892="","",$AF2892&amp;"|"&amp;TEXT($W2892,"yyyy-mm-dd")&amp;"|"&amp;$J2892&amp;"|"&amp;$N2892)</f>
        <v/>
      </c>
      <c r="AD2892" s="27" t="str">
        <f aca="false">IF($AC2892="","",IF(COUNTIF($AC$2:$AC$3000,$AC2892)&gt;1,"REVIEW","OK"))</f>
        <v/>
      </c>
      <c r="AE2892" s="27" t="str">
        <f aca="false">IF(OR($W2892=0,$O2892=""),"",IF(IFERROR(IF(ISNUMBER($O2892),INT($O2892),DATE(VALUE(MID(SUBSTITUTE(LEFT($O2892,FIND(" ",$O2892&amp;" ")-1),"/",REPT(" ",20)),41,20)),VALUE(LEFT(SUBSTITUTE(LEFT($O2892,FIND(" ",$O2892&amp;" ")-1),"/",REPT(" ",20)),20)),VALUE(MID(SUBSTITUTE(LEFT($O2892,FIND(" ",$O2892&amp;" ")-1),"/",REPT(" ",20)),21,20)))),0)&gt;$W2892,"Late","Same day"))</f>
        <v/>
      </c>
      <c r="AF2892" s="26" t="str">
        <f aca="false">IF($A2892="","",IFERROR(INDEX(Validation!$C$193:$C$217,MATCH($A2892,Validation!$A$193:$A$217,0)),IF(COUNTIF(Validation!$U$19:$U$178,$Z2892)&gt;0,$Z2892,IF(COUNTIF(Validation!$S$19:$S$178,$AI2892)=1,INDEX(Validation!$U$19:$U$178,MATCH($AI2892,Validation!$S$19:$S$178,0)),$Z2892))))</f>
        <v/>
      </c>
      <c r="AG2892" s="27" t="str">
        <f aca="false">IF(COUNTA($A2892:$U2892)=0,"",IF($A2892="","No name",IF($F2892="","No date",IF($W2892=0,"Date ilegible",IF(NOT(ISNUMBER($N2892)),"Hours no numéricas",IF($AA2892="NO MATCH","Person no identificada","OK"))))))</f>
        <v/>
      </c>
      <c r="AH2892" s="27" t="str">
        <f aca="false">IF($W2892=0,"No date",IF($W2892&lt;Validation!$B$3,"Before period",IF($W2892&gt;Validation!$C$3,"After period","In period")))</f>
        <v>No date</v>
      </c>
      <c r="AI2892" s="26" t="str">
        <f aca="false">IF($Y2892="","",TRIM(RIGHT(SUBSTITUTE($Y2892," ",REPT(" ",50)),50)))</f>
        <v/>
      </c>
      <c r="AJ2892" s="27" t="str">
        <f aca="false">IF($A2892="","",IF(NOT(ISERROR(MATCH($A2892,Validation!$A$193:$A$217,0))),"Manual mapping",IF(COUNTIF(Validation!$U$19:$U$178,$Z2892)&gt;0,"Direct",IF(COUNTIF(Validation!$S$19:$S$178,$AI2892)=1,"By surname","Unresolved"))))</f>
        <v/>
      </c>
      <c r="AK2892" s="28" t="str">
        <f aca="false">IF($L2892="","",IF(MATCH($L2892,$L$2:$L$3000,0)&lt;&gt;ROW()-1,"",COUNT($AK$1:$AK2891)+1))</f>
        <v/>
      </c>
      <c r="AL2892" s="28" t="str">
        <f aca="false">IF($G2892="","",IF(MATCH($G2892,$G$2:$G$3000,0)&lt;&gt;ROW()-1,"",COUNT($AL$1:$AL2891)+1))</f>
        <v/>
      </c>
      <c r="AM2892" s="28" t="str">
        <f aca="false">IF($H2892="","",IF(MATCH($H2892,$H$2:$H$3000,0)&lt;&gt;ROW()-1,"",COUNT($AM$1:$AM2891)+1))</f>
        <v/>
      </c>
      <c r="AN2892" s="28" t="str">
        <f aca="false">IF($I2892="","",IF(MATCH($I2892,$I$2:$I$3000,0)&lt;&gt;ROW()-1,"",COUNT($AN$1:$AN2891)+1))</f>
        <v/>
      </c>
      <c r="AO2892" s="28" t="str">
        <f aca="false">IF($Q2892="","",IF(MATCH($Q2892,$Q$2:$Q$3000,0)&lt;&gt;ROW()-1,"",COUNT($AO$1:$AO2891)+1))</f>
        <v/>
      </c>
    </row>
    <row r="2893" customFormat="false" ht="12.75" hidden="false" customHeight="true" outlineLevel="0" collapsed="false">
      <c r="W2893" s="24" t="n">
        <f aca="false">IF($F2893="",0,IFERROR(IF(ISNUMBER($F2893),INT($F2893),DATE(VALUE(MID(SUBSTITUTE(LEFT($F2893,FIND(" ",$F2893&amp;" ")-1),"/",REPT(" ",20)),41,20)),VALUE(LEFT(SUBSTITUTE(LEFT($F2893,FIND(" ",$F2893&amp;" ")-1),"/",REPT(" ",20)),20)),VALUE(MID(SUBSTITUTE(LEFT($F2893,FIND(" ",$F2893&amp;" ")-1),"/",REPT(" ",20)),21,20)))),0))</f>
        <v>0</v>
      </c>
      <c r="X2893" s="25" t="str">
        <f aca="false">IF(ISNUMBER($N2893),$N2893*Validation!$B$5,"")</f>
        <v/>
      </c>
      <c r="Y2893" s="26" t="str">
        <f aca="false">IF($A2893="","",SUBSTITUTE(SUBSTITUTE(SUBSTITUTE(SUBSTITUTE(SUBSTITUTE(SUBSTITUTE(SUBSTITUTE(UPPER(TRIM($A2893)),"Á","A"),"É","E"),"Í","I"),"Ó","O"),"Ú","U"),"Ñ","N"),"Ü","U"))</f>
        <v/>
      </c>
      <c r="Z2893" s="26" t="str">
        <f aca="false">IF($Y2893="","",LEFT($Y2893,1)&amp;" "&amp;TRIM(RIGHT(SUBSTITUTE($Y2893," ",REPT(" ",50)),50)))</f>
        <v/>
      </c>
      <c r="AA2893" s="27" t="str">
        <f aca="false">IF($AF2893="","",IF(COUNTIF(Validation!$U$19:$U$178,$AF2893)&gt;0,"OK","NO MATCH"))</f>
        <v/>
      </c>
      <c r="AB2893" s="27" t="str">
        <f aca="false">IF($W2893=0,"",IF(AND($W2893&gt;=Validation!$B$3,$W2893&lt;=Validation!$C$3),"Yes","No"))</f>
        <v/>
      </c>
      <c r="AC2893" s="26" t="str">
        <f aca="false">IF($A2893="","",$AF2893&amp;"|"&amp;TEXT($W2893,"yyyy-mm-dd")&amp;"|"&amp;$J2893&amp;"|"&amp;$N2893)</f>
        <v/>
      </c>
      <c r="AD2893" s="27" t="str">
        <f aca="false">IF($AC2893="","",IF(COUNTIF($AC$2:$AC$3000,$AC2893)&gt;1,"REVIEW","OK"))</f>
        <v/>
      </c>
      <c r="AE2893" s="27" t="str">
        <f aca="false">IF(OR($W2893=0,$O2893=""),"",IF(IFERROR(IF(ISNUMBER($O2893),INT($O2893),DATE(VALUE(MID(SUBSTITUTE(LEFT($O2893,FIND(" ",$O2893&amp;" ")-1),"/",REPT(" ",20)),41,20)),VALUE(LEFT(SUBSTITUTE(LEFT($O2893,FIND(" ",$O2893&amp;" ")-1),"/",REPT(" ",20)),20)),VALUE(MID(SUBSTITUTE(LEFT($O2893,FIND(" ",$O2893&amp;" ")-1),"/",REPT(" ",20)),21,20)))),0)&gt;$W2893,"Late","Same day"))</f>
        <v/>
      </c>
      <c r="AF2893" s="26" t="str">
        <f aca="false">IF($A2893="","",IFERROR(INDEX(Validation!$C$193:$C$217,MATCH($A2893,Validation!$A$193:$A$217,0)),IF(COUNTIF(Validation!$U$19:$U$178,$Z2893)&gt;0,$Z2893,IF(COUNTIF(Validation!$S$19:$S$178,$AI2893)=1,INDEX(Validation!$U$19:$U$178,MATCH($AI2893,Validation!$S$19:$S$178,0)),$Z2893))))</f>
        <v/>
      </c>
      <c r="AG2893" s="27" t="str">
        <f aca="false">IF(COUNTA($A2893:$U2893)=0,"",IF($A2893="","No name",IF($F2893="","No date",IF($W2893=0,"Date ilegible",IF(NOT(ISNUMBER($N2893)),"Hours no numéricas",IF($AA2893="NO MATCH","Person no identificada","OK"))))))</f>
        <v/>
      </c>
      <c r="AH2893" s="27" t="str">
        <f aca="false">IF($W2893=0,"No date",IF($W2893&lt;Validation!$B$3,"Before period",IF($W2893&gt;Validation!$C$3,"After period","In period")))</f>
        <v>No date</v>
      </c>
      <c r="AI2893" s="26" t="str">
        <f aca="false">IF($Y2893="","",TRIM(RIGHT(SUBSTITUTE($Y2893," ",REPT(" ",50)),50)))</f>
        <v/>
      </c>
      <c r="AJ2893" s="27" t="str">
        <f aca="false">IF($A2893="","",IF(NOT(ISERROR(MATCH($A2893,Validation!$A$193:$A$217,0))),"Manual mapping",IF(COUNTIF(Validation!$U$19:$U$178,$Z2893)&gt;0,"Direct",IF(COUNTIF(Validation!$S$19:$S$178,$AI2893)=1,"By surname","Unresolved"))))</f>
        <v/>
      </c>
      <c r="AK2893" s="28" t="str">
        <f aca="false">IF($L2893="","",IF(MATCH($L2893,$L$2:$L$3000,0)&lt;&gt;ROW()-1,"",COUNT($AK$1:$AK2892)+1))</f>
        <v/>
      </c>
      <c r="AL2893" s="28" t="str">
        <f aca="false">IF($G2893="","",IF(MATCH($G2893,$G$2:$G$3000,0)&lt;&gt;ROW()-1,"",COUNT($AL$1:$AL2892)+1))</f>
        <v/>
      </c>
      <c r="AM2893" s="28" t="str">
        <f aca="false">IF($H2893="","",IF(MATCH($H2893,$H$2:$H$3000,0)&lt;&gt;ROW()-1,"",COUNT($AM$1:$AM2892)+1))</f>
        <v/>
      </c>
      <c r="AN2893" s="28" t="str">
        <f aca="false">IF($I2893="","",IF(MATCH($I2893,$I$2:$I$3000,0)&lt;&gt;ROW()-1,"",COUNT($AN$1:$AN2892)+1))</f>
        <v/>
      </c>
      <c r="AO2893" s="28" t="str">
        <f aca="false">IF($Q2893="","",IF(MATCH($Q2893,$Q$2:$Q$3000,0)&lt;&gt;ROW()-1,"",COUNT($AO$1:$AO2892)+1))</f>
        <v/>
      </c>
    </row>
    <row r="2894" customFormat="false" ht="12.75" hidden="false" customHeight="true" outlineLevel="0" collapsed="false">
      <c r="W2894" s="24" t="n">
        <f aca="false">IF($F2894="",0,IFERROR(IF(ISNUMBER($F2894),INT($F2894),DATE(VALUE(MID(SUBSTITUTE(LEFT($F2894,FIND(" ",$F2894&amp;" ")-1),"/",REPT(" ",20)),41,20)),VALUE(LEFT(SUBSTITUTE(LEFT($F2894,FIND(" ",$F2894&amp;" ")-1),"/",REPT(" ",20)),20)),VALUE(MID(SUBSTITUTE(LEFT($F2894,FIND(" ",$F2894&amp;" ")-1),"/",REPT(" ",20)),21,20)))),0))</f>
        <v>0</v>
      </c>
      <c r="X2894" s="25" t="str">
        <f aca="false">IF(ISNUMBER($N2894),$N2894*Validation!$B$5,"")</f>
        <v/>
      </c>
      <c r="Y2894" s="26" t="str">
        <f aca="false">IF($A2894="","",SUBSTITUTE(SUBSTITUTE(SUBSTITUTE(SUBSTITUTE(SUBSTITUTE(SUBSTITUTE(SUBSTITUTE(UPPER(TRIM($A2894)),"Á","A"),"É","E"),"Í","I"),"Ó","O"),"Ú","U"),"Ñ","N"),"Ü","U"))</f>
        <v/>
      </c>
      <c r="Z2894" s="26" t="str">
        <f aca="false">IF($Y2894="","",LEFT($Y2894,1)&amp;" "&amp;TRIM(RIGHT(SUBSTITUTE($Y2894," ",REPT(" ",50)),50)))</f>
        <v/>
      </c>
      <c r="AA2894" s="27" t="str">
        <f aca="false">IF($AF2894="","",IF(COUNTIF(Validation!$U$19:$U$178,$AF2894)&gt;0,"OK","NO MATCH"))</f>
        <v/>
      </c>
      <c r="AB2894" s="27" t="str">
        <f aca="false">IF($W2894=0,"",IF(AND($W2894&gt;=Validation!$B$3,$W2894&lt;=Validation!$C$3),"Yes","No"))</f>
        <v/>
      </c>
      <c r="AC2894" s="26" t="str">
        <f aca="false">IF($A2894="","",$AF2894&amp;"|"&amp;TEXT($W2894,"yyyy-mm-dd")&amp;"|"&amp;$J2894&amp;"|"&amp;$N2894)</f>
        <v/>
      </c>
      <c r="AD2894" s="27" t="str">
        <f aca="false">IF($AC2894="","",IF(COUNTIF($AC$2:$AC$3000,$AC2894)&gt;1,"REVIEW","OK"))</f>
        <v/>
      </c>
      <c r="AE2894" s="27" t="str">
        <f aca="false">IF(OR($W2894=0,$O2894=""),"",IF(IFERROR(IF(ISNUMBER($O2894),INT($O2894),DATE(VALUE(MID(SUBSTITUTE(LEFT($O2894,FIND(" ",$O2894&amp;" ")-1),"/",REPT(" ",20)),41,20)),VALUE(LEFT(SUBSTITUTE(LEFT($O2894,FIND(" ",$O2894&amp;" ")-1),"/",REPT(" ",20)),20)),VALUE(MID(SUBSTITUTE(LEFT($O2894,FIND(" ",$O2894&amp;" ")-1),"/",REPT(" ",20)),21,20)))),0)&gt;$W2894,"Late","Same day"))</f>
        <v/>
      </c>
      <c r="AF2894" s="26" t="str">
        <f aca="false">IF($A2894="","",IFERROR(INDEX(Validation!$C$193:$C$217,MATCH($A2894,Validation!$A$193:$A$217,0)),IF(COUNTIF(Validation!$U$19:$U$178,$Z2894)&gt;0,$Z2894,IF(COUNTIF(Validation!$S$19:$S$178,$AI2894)=1,INDEX(Validation!$U$19:$U$178,MATCH($AI2894,Validation!$S$19:$S$178,0)),$Z2894))))</f>
        <v/>
      </c>
      <c r="AG2894" s="27" t="str">
        <f aca="false">IF(COUNTA($A2894:$U2894)=0,"",IF($A2894="","No name",IF($F2894="","No date",IF($W2894=0,"Date ilegible",IF(NOT(ISNUMBER($N2894)),"Hours no numéricas",IF($AA2894="NO MATCH","Person no identificada","OK"))))))</f>
        <v/>
      </c>
      <c r="AH2894" s="27" t="str">
        <f aca="false">IF($W2894=0,"No date",IF($W2894&lt;Validation!$B$3,"Before period",IF($W2894&gt;Validation!$C$3,"After period","In period")))</f>
        <v>No date</v>
      </c>
      <c r="AI2894" s="26" t="str">
        <f aca="false">IF($Y2894="","",TRIM(RIGHT(SUBSTITUTE($Y2894," ",REPT(" ",50)),50)))</f>
        <v/>
      </c>
      <c r="AJ2894" s="27" t="str">
        <f aca="false">IF($A2894="","",IF(NOT(ISERROR(MATCH($A2894,Validation!$A$193:$A$217,0))),"Manual mapping",IF(COUNTIF(Validation!$U$19:$U$178,$Z2894)&gt;0,"Direct",IF(COUNTIF(Validation!$S$19:$S$178,$AI2894)=1,"By surname","Unresolved"))))</f>
        <v/>
      </c>
      <c r="AK2894" s="28" t="str">
        <f aca="false">IF($L2894="","",IF(MATCH($L2894,$L$2:$L$3000,0)&lt;&gt;ROW()-1,"",COUNT($AK$1:$AK2893)+1))</f>
        <v/>
      </c>
      <c r="AL2894" s="28" t="str">
        <f aca="false">IF($G2894="","",IF(MATCH($G2894,$G$2:$G$3000,0)&lt;&gt;ROW()-1,"",COUNT($AL$1:$AL2893)+1))</f>
        <v/>
      </c>
      <c r="AM2894" s="28" t="str">
        <f aca="false">IF($H2894="","",IF(MATCH($H2894,$H$2:$H$3000,0)&lt;&gt;ROW()-1,"",COUNT($AM$1:$AM2893)+1))</f>
        <v/>
      </c>
      <c r="AN2894" s="28" t="str">
        <f aca="false">IF($I2894="","",IF(MATCH($I2894,$I$2:$I$3000,0)&lt;&gt;ROW()-1,"",COUNT($AN$1:$AN2893)+1))</f>
        <v/>
      </c>
      <c r="AO2894" s="28" t="str">
        <f aca="false">IF($Q2894="","",IF(MATCH($Q2894,$Q$2:$Q$3000,0)&lt;&gt;ROW()-1,"",COUNT($AO$1:$AO2893)+1))</f>
        <v/>
      </c>
    </row>
    <row r="2895" customFormat="false" ht="12.75" hidden="false" customHeight="true" outlineLevel="0" collapsed="false">
      <c r="W2895" s="24" t="n">
        <f aca="false">IF($F2895="",0,IFERROR(IF(ISNUMBER($F2895),INT($F2895),DATE(VALUE(MID(SUBSTITUTE(LEFT($F2895,FIND(" ",$F2895&amp;" ")-1),"/",REPT(" ",20)),41,20)),VALUE(LEFT(SUBSTITUTE(LEFT($F2895,FIND(" ",$F2895&amp;" ")-1),"/",REPT(" ",20)),20)),VALUE(MID(SUBSTITUTE(LEFT($F2895,FIND(" ",$F2895&amp;" ")-1),"/",REPT(" ",20)),21,20)))),0))</f>
        <v>0</v>
      </c>
      <c r="X2895" s="25" t="str">
        <f aca="false">IF(ISNUMBER($N2895),$N2895*Validation!$B$5,"")</f>
        <v/>
      </c>
      <c r="Y2895" s="26" t="str">
        <f aca="false">IF($A2895="","",SUBSTITUTE(SUBSTITUTE(SUBSTITUTE(SUBSTITUTE(SUBSTITUTE(SUBSTITUTE(SUBSTITUTE(UPPER(TRIM($A2895)),"Á","A"),"É","E"),"Í","I"),"Ó","O"),"Ú","U"),"Ñ","N"),"Ü","U"))</f>
        <v/>
      </c>
      <c r="Z2895" s="26" t="str">
        <f aca="false">IF($Y2895="","",LEFT($Y2895,1)&amp;" "&amp;TRIM(RIGHT(SUBSTITUTE($Y2895," ",REPT(" ",50)),50)))</f>
        <v/>
      </c>
      <c r="AA2895" s="27" t="str">
        <f aca="false">IF($AF2895="","",IF(COUNTIF(Validation!$U$19:$U$178,$AF2895)&gt;0,"OK","NO MATCH"))</f>
        <v/>
      </c>
      <c r="AB2895" s="27" t="str">
        <f aca="false">IF($W2895=0,"",IF(AND($W2895&gt;=Validation!$B$3,$W2895&lt;=Validation!$C$3),"Yes","No"))</f>
        <v/>
      </c>
      <c r="AC2895" s="26" t="str">
        <f aca="false">IF($A2895="","",$AF2895&amp;"|"&amp;TEXT($W2895,"yyyy-mm-dd")&amp;"|"&amp;$J2895&amp;"|"&amp;$N2895)</f>
        <v/>
      </c>
      <c r="AD2895" s="27" t="str">
        <f aca="false">IF($AC2895="","",IF(COUNTIF($AC$2:$AC$3000,$AC2895)&gt;1,"REVIEW","OK"))</f>
        <v/>
      </c>
      <c r="AE2895" s="27" t="str">
        <f aca="false">IF(OR($W2895=0,$O2895=""),"",IF(IFERROR(IF(ISNUMBER($O2895),INT($O2895),DATE(VALUE(MID(SUBSTITUTE(LEFT($O2895,FIND(" ",$O2895&amp;" ")-1),"/",REPT(" ",20)),41,20)),VALUE(LEFT(SUBSTITUTE(LEFT($O2895,FIND(" ",$O2895&amp;" ")-1),"/",REPT(" ",20)),20)),VALUE(MID(SUBSTITUTE(LEFT($O2895,FIND(" ",$O2895&amp;" ")-1),"/",REPT(" ",20)),21,20)))),0)&gt;$W2895,"Late","Same day"))</f>
        <v/>
      </c>
      <c r="AF2895" s="26" t="str">
        <f aca="false">IF($A2895="","",IFERROR(INDEX(Validation!$C$193:$C$217,MATCH($A2895,Validation!$A$193:$A$217,0)),IF(COUNTIF(Validation!$U$19:$U$178,$Z2895)&gt;0,$Z2895,IF(COUNTIF(Validation!$S$19:$S$178,$AI2895)=1,INDEX(Validation!$U$19:$U$178,MATCH($AI2895,Validation!$S$19:$S$178,0)),$Z2895))))</f>
        <v/>
      </c>
      <c r="AG2895" s="27" t="str">
        <f aca="false">IF(COUNTA($A2895:$U2895)=0,"",IF($A2895="","No name",IF($F2895="","No date",IF($W2895=0,"Date ilegible",IF(NOT(ISNUMBER($N2895)),"Hours no numéricas",IF($AA2895="NO MATCH","Person no identificada","OK"))))))</f>
        <v/>
      </c>
      <c r="AH2895" s="27" t="str">
        <f aca="false">IF($W2895=0,"No date",IF($W2895&lt;Validation!$B$3,"Before period",IF($W2895&gt;Validation!$C$3,"After period","In period")))</f>
        <v>No date</v>
      </c>
      <c r="AI2895" s="26" t="str">
        <f aca="false">IF($Y2895="","",TRIM(RIGHT(SUBSTITUTE($Y2895," ",REPT(" ",50)),50)))</f>
        <v/>
      </c>
      <c r="AJ2895" s="27" t="str">
        <f aca="false">IF($A2895="","",IF(NOT(ISERROR(MATCH($A2895,Validation!$A$193:$A$217,0))),"Manual mapping",IF(COUNTIF(Validation!$U$19:$U$178,$Z2895)&gt;0,"Direct",IF(COUNTIF(Validation!$S$19:$S$178,$AI2895)=1,"By surname","Unresolved"))))</f>
        <v/>
      </c>
      <c r="AK2895" s="28" t="str">
        <f aca="false">IF($L2895="","",IF(MATCH($L2895,$L$2:$L$3000,0)&lt;&gt;ROW()-1,"",COUNT($AK$1:$AK2894)+1))</f>
        <v/>
      </c>
      <c r="AL2895" s="28" t="str">
        <f aca="false">IF($G2895="","",IF(MATCH($G2895,$G$2:$G$3000,0)&lt;&gt;ROW()-1,"",COUNT($AL$1:$AL2894)+1))</f>
        <v/>
      </c>
      <c r="AM2895" s="28" t="str">
        <f aca="false">IF($H2895="","",IF(MATCH($H2895,$H$2:$H$3000,0)&lt;&gt;ROW()-1,"",COUNT($AM$1:$AM2894)+1))</f>
        <v/>
      </c>
      <c r="AN2895" s="28" t="str">
        <f aca="false">IF($I2895="","",IF(MATCH($I2895,$I$2:$I$3000,0)&lt;&gt;ROW()-1,"",COUNT($AN$1:$AN2894)+1))</f>
        <v/>
      </c>
      <c r="AO2895" s="28" t="str">
        <f aca="false">IF($Q2895="","",IF(MATCH($Q2895,$Q$2:$Q$3000,0)&lt;&gt;ROW()-1,"",COUNT($AO$1:$AO2894)+1))</f>
        <v/>
      </c>
    </row>
    <row r="2896" customFormat="false" ht="12.75" hidden="false" customHeight="true" outlineLevel="0" collapsed="false">
      <c r="W2896" s="24" t="n">
        <f aca="false">IF($F2896="",0,IFERROR(IF(ISNUMBER($F2896),INT($F2896),DATE(VALUE(MID(SUBSTITUTE(LEFT($F2896,FIND(" ",$F2896&amp;" ")-1),"/",REPT(" ",20)),41,20)),VALUE(LEFT(SUBSTITUTE(LEFT($F2896,FIND(" ",$F2896&amp;" ")-1),"/",REPT(" ",20)),20)),VALUE(MID(SUBSTITUTE(LEFT($F2896,FIND(" ",$F2896&amp;" ")-1),"/",REPT(" ",20)),21,20)))),0))</f>
        <v>0</v>
      </c>
      <c r="X2896" s="25" t="str">
        <f aca="false">IF(ISNUMBER($N2896),$N2896*Validation!$B$5,"")</f>
        <v/>
      </c>
      <c r="Y2896" s="26" t="str">
        <f aca="false">IF($A2896="","",SUBSTITUTE(SUBSTITUTE(SUBSTITUTE(SUBSTITUTE(SUBSTITUTE(SUBSTITUTE(SUBSTITUTE(UPPER(TRIM($A2896)),"Á","A"),"É","E"),"Í","I"),"Ó","O"),"Ú","U"),"Ñ","N"),"Ü","U"))</f>
        <v/>
      </c>
      <c r="Z2896" s="26" t="str">
        <f aca="false">IF($Y2896="","",LEFT($Y2896,1)&amp;" "&amp;TRIM(RIGHT(SUBSTITUTE($Y2896," ",REPT(" ",50)),50)))</f>
        <v/>
      </c>
      <c r="AA2896" s="27" t="str">
        <f aca="false">IF($AF2896="","",IF(COUNTIF(Validation!$U$19:$U$178,$AF2896)&gt;0,"OK","NO MATCH"))</f>
        <v/>
      </c>
      <c r="AB2896" s="27" t="str">
        <f aca="false">IF($W2896=0,"",IF(AND($W2896&gt;=Validation!$B$3,$W2896&lt;=Validation!$C$3),"Yes","No"))</f>
        <v/>
      </c>
      <c r="AC2896" s="26" t="str">
        <f aca="false">IF($A2896="","",$AF2896&amp;"|"&amp;TEXT($W2896,"yyyy-mm-dd")&amp;"|"&amp;$J2896&amp;"|"&amp;$N2896)</f>
        <v/>
      </c>
      <c r="AD2896" s="27" t="str">
        <f aca="false">IF($AC2896="","",IF(COUNTIF($AC$2:$AC$3000,$AC2896)&gt;1,"REVIEW","OK"))</f>
        <v/>
      </c>
      <c r="AE2896" s="27" t="str">
        <f aca="false">IF(OR($W2896=0,$O2896=""),"",IF(IFERROR(IF(ISNUMBER($O2896),INT($O2896),DATE(VALUE(MID(SUBSTITUTE(LEFT($O2896,FIND(" ",$O2896&amp;" ")-1),"/",REPT(" ",20)),41,20)),VALUE(LEFT(SUBSTITUTE(LEFT($O2896,FIND(" ",$O2896&amp;" ")-1),"/",REPT(" ",20)),20)),VALUE(MID(SUBSTITUTE(LEFT($O2896,FIND(" ",$O2896&amp;" ")-1),"/",REPT(" ",20)),21,20)))),0)&gt;$W2896,"Late","Same day"))</f>
        <v/>
      </c>
      <c r="AF2896" s="26" t="str">
        <f aca="false">IF($A2896="","",IFERROR(INDEX(Validation!$C$193:$C$217,MATCH($A2896,Validation!$A$193:$A$217,0)),IF(COUNTIF(Validation!$U$19:$U$178,$Z2896)&gt;0,$Z2896,IF(COUNTIF(Validation!$S$19:$S$178,$AI2896)=1,INDEX(Validation!$U$19:$U$178,MATCH($AI2896,Validation!$S$19:$S$178,0)),$Z2896))))</f>
        <v/>
      </c>
      <c r="AG2896" s="27" t="str">
        <f aca="false">IF(COUNTA($A2896:$U2896)=0,"",IF($A2896="","No name",IF($F2896="","No date",IF($W2896=0,"Date ilegible",IF(NOT(ISNUMBER($N2896)),"Hours no numéricas",IF($AA2896="NO MATCH","Person no identificada","OK"))))))</f>
        <v/>
      </c>
      <c r="AH2896" s="27" t="str">
        <f aca="false">IF($W2896=0,"No date",IF($W2896&lt;Validation!$B$3,"Before period",IF($W2896&gt;Validation!$C$3,"After period","In period")))</f>
        <v>No date</v>
      </c>
      <c r="AI2896" s="26" t="str">
        <f aca="false">IF($Y2896="","",TRIM(RIGHT(SUBSTITUTE($Y2896," ",REPT(" ",50)),50)))</f>
        <v/>
      </c>
      <c r="AJ2896" s="27" t="str">
        <f aca="false">IF($A2896="","",IF(NOT(ISERROR(MATCH($A2896,Validation!$A$193:$A$217,0))),"Manual mapping",IF(COUNTIF(Validation!$U$19:$U$178,$Z2896)&gt;0,"Direct",IF(COUNTIF(Validation!$S$19:$S$178,$AI2896)=1,"By surname","Unresolved"))))</f>
        <v/>
      </c>
      <c r="AK2896" s="28" t="str">
        <f aca="false">IF($L2896="","",IF(MATCH($L2896,$L$2:$L$3000,0)&lt;&gt;ROW()-1,"",COUNT($AK$1:$AK2895)+1))</f>
        <v/>
      </c>
      <c r="AL2896" s="28" t="str">
        <f aca="false">IF($G2896="","",IF(MATCH($G2896,$G$2:$G$3000,0)&lt;&gt;ROW()-1,"",COUNT($AL$1:$AL2895)+1))</f>
        <v/>
      </c>
      <c r="AM2896" s="28" t="str">
        <f aca="false">IF($H2896="","",IF(MATCH($H2896,$H$2:$H$3000,0)&lt;&gt;ROW()-1,"",COUNT($AM$1:$AM2895)+1))</f>
        <v/>
      </c>
      <c r="AN2896" s="28" t="str">
        <f aca="false">IF($I2896="","",IF(MATCH($I2896,$I$2:$I$3000,0)&lt;&gt;ROW()-1,"",COUNT($AN$1:$AN2895)+1))</f>
        <v/>
      </c>
      <c r="AO2896" s="28" t="str">
        <f aca="false">IF($Q2896="","",IF(MATCH($Q2896,$Q$2:$Q$3000,0)&lt;&gt;ROW()-1,"",COUNT($AO$1:$AO2895)+1))</f>
        <v/>
      </c>
    </row>
    <row r="2897" customFormat="false" ht="12.75" hidden="false" customHeight="true" outlineLevel="0" collapsed="false">
      <c r="W2897" s="24" t="n">
        <f aca="false">IF($F2897="",0,IFERROR(IF(ISNUMBER($F2897),INT($F2897),DATE(VALUE(MID(SUBSTITUTE(LEFT($F2897,FIND(" ",$F2897&amp;" ")-1),"/",REPT(" ",20)),41,20)),VALUE(LEFT(SUBSTITUTE(LEFT($F2897,FIND(" ",$F2897&amp;" ")-1),"/",REPT(" ",20)),20)),VALUE(MID(SUBSTITUTE(LEFT($F2897,FIND(" ",$F2897&amp;" ")-1),"/",REPT(" ",20)),21,20)))),0))</f>
        <v>0</v>
      </c>
      <c r="X2897" s="25" t="str">
        <f aca="false">IF(ISNUMBER($N2897),$N2897*Validation!$B$5,"")</f>
        <v/>
      </c>
      <c r="Y2897" s="26" t="str">
        <f aca="false">IF($A2897="","",SUBSTITUTE(SUBSTITUTE(SUBSTITUTE(SUBSTITUTE(SUBSTITUTE(SUBSTITUTE(SUBSTITUTE(UPPER(TRIM($A2897)),"Á","A"),"É","E"),"Í","I"),"Ó","O"),"Ú","U"),"Ñ","N"),"Ü","U"))</f>
        <v/>
      </c>
      <c r="Z2897" s="26" t="str">
        <f aca="false">IF($Y2897="","",LEFT($Y2897,1)&amp;" "&amp;TRIM(RIGHT(SUBSTITUTE($Y2897," ",REPT(" ",50)),50)))</f>
        <v/>
      </c>
      <c r="AA2897" s="27" t="str">
        <f aca="false">IF($AF2897="","",IF(COUNTIF(Validation!$U$19:$U$178,$AF2897)&gt;0,"OK","NO MATCH"))</f>
        <v/>
      </c>
      <c r="AB2897" s="27" t="str">
        <f aca="false">IF($W2897=0,"",IF(AND($W2897&gt;=Validation!$B$3,$W2897&lt;=Validation!$C$3),"Yes","No"))</f>
        <v/>
      </c>
      <c r="AC2897" s="26" t="str">
        <f aca="false">IF($A2897="","",$AF2897&amp;"|"&amp;TEXT($W2897,"yyyy-mm-dd")&amp;"|"&amp;$J2897&amp;"|"&amp;$N2897)</f>
        <v/>
      </c>
      <c r="AD2897" s="27" t="str">
        <f aca="false">IF($AC2897="","",IF(COUNTIF($AC$2:$AC$3000,$AC2897)&gt;1,"REVIEW","OK"))</f>
        <v/>
      </c>
      <c r="AE2897" s="27" t="str">
        <f aca="false">IF(OR($W2897=0,$O2897=""),"",IF(IFERROR(IF(ISNUMBER($O2897),INT($O2897),DATE(VALUE(MID(SUBSTITUTE(LEFT($O2897,FIND(" ",$O2897&amp;" ")-1),"/",REPT(" ",20)),41,20)),VALUE(LEFT(SUBSTITUTE(LEFT($O2897,FIND(" ",$O2897&amp;" ")-1),"/",REPT(" ",20)),20)),VALUE(MID(SUBSTITUTE(LEFT($O2897,FIND(" ",$O2897&amp;" ")-1),"/",REPT(" ",20)),21,20)))),0)&gt;$W2897,"Late","Same day"))</f>
        <v/>
      </c>
      <c r="AF2897" s="26" t="str">
        <f aca="false">IF($A2897="","",IFERROR(INDEX(Validation!$C$193:$C$217,MATCH($A2897,Validation!$A$193:$A$217,0)),IF(COUNTIF(Validation!$U$19:$U$178,$Z2897)&gt;0,$Z2897,IF(COUNTIF(Validation!$S$19:$S$178,$AI2897)=1,INDEX(Validation!$U$19:$U$178,MATCH($AI2897,Validation!$S$19:$S$178,0)),$Z2897))))</f>
        <v/>
      </c>
      <c r="AG2897" s="27" t="str">
        <f aca="false">IF(COUNTA($A2897:$U2897)=0,"",IF($A2897="","No name",IF($F2897="","No date",IF($W2897=0,"Date ilegible",IF(NOT(ISNUMBER($N2897)),"Hours no numéricas",IF($AA2897="NO MATCH","Person no identificada","OK"))))))</f>
        <v/>
      </c>
      <c r="AH2897" s="27" t="str">
        <f aca="false">IF($W2897=0,"No date",IF($W2897&lt;Validation!$B$3,"Before period",IF($W2897&gt;Validation!$C$3,"After period","In period")))</f>
        <v>No date</v>
      </c>
      <c r="AI2897" s="26" t="str">
        <f aca="false">IF($Y2897="","",TRIM(RIGHT(SUBSTITUTE($Y2897," ",REPT(" ",50)),50)))</f>
        <v/>
      </c>
      <c r="AJ2897" s="27" t="str">
        <f aca="false">IF($A2897="","",IF(NOT(ISERROR(MATCH($A2897,Validation!$A$193:$A$217,0))),"Manual mapping",IF(COUNTIF(Validation!$U$19:$U$178,$Z2897)&gt;0,"Direct",IF(COUNTIF(Validation!$S$19:$S$178,$AI2897)=1,"By surname","Unresolved"))))</f>
        <v/>
      </c>
      <c r="AK2897" s="28" t="str">
        <f aca="false">IF($L2897="","",IF(MATCH($L2897,$L$2:$L$3000,0)&lt;&gt;ROW()-1,"",COUNT($AK$1:$AK2896)+1))</f>
        <v/>
      </c>
      <c r="AL2897" s="28" t="str">
        <f aca="false">IF($G2897="","",IF(MATCH($G2897,$G$2:$G$3000,0)&lt;&gt;ROW()-1,"",COUNT($AL$1:$AL2896)+1))</f>
        <v/>
      </c>
      <c r="AM2897" s="28" t="str">
        <f aca="false">IF($H2897="","",IF(MATCH($H2897,$H$2:$H$3000,0)&lt;&gt;ROW()-1,"",COUNT($AM$1:$AM2896)+1))</f>
        <v/>
      </c>
      <c r="AN2897" s="28" t="str">
        <f aca="false">IF($I2897="","",IF(MATCH($I2897,$I$2:$I$3000,0)&lt;&gt;ROW()-1,"",COUNT($AN$1:$AN2896)+1))</f>
        <v/>
      </c>
      <c r="AO2897" s="28" t="str">
        <f aca="false">IF($Q2897="","",IF(MATCH($Q2897,$Q$2:$Q$3000,0)&lt;&gt;ROW()-1,"",COUNT($AO$1:$AO2896)+1))</f>
        <v/>
      </c>
    </row>
    <row r="2898" customFormat="false" ht="12.75" hidden="false" customHeight="true" outlineLevel="0" collapsed="false">
      <c r="W2898" s="24" t="n">
        <f aca="false">IF($F2898="",0,IFERROR(IF(ISNUMBER($F2898),INT($F2898),DATE(VALUE(MID(SUBSTITUTE(LEFT($F2898,FIND(" ",$F2898&amp;" ")-1),"/",REPT(" ",20)),41,20)),VALUE(LEFT(SUBSTITUTE(LEFT($F2898,FIND(" ",$F2898&amp;" ")-1),"/",REPT(" ",20)),20)),VALUE(MID(SUBSTITUTE(LEFT($F2898,FIND(" ",$F2898&amp;" ")-1),"/",REPT(" ",20)),21,20)))),0))</f>
        <v>0</v>
      </c>
      <c r="X2898" s="25" t="str">
        <f aca="false">IF(ISNUMBER($N2898),$N2898*Validation!$B$5,"")</f>
        <v/>
      </c>
      <c r="Y2898" s="26" t="str">
        <f aca="false">IF($A2898="","",SUBSTITUTE(SUBSTITUTE(SUBSTITUTE(SUBSTITUTE(SUBSTITUTE(SUBSTITUTE(SUBSTITUTE(UPPER(TRIM($A2898)),"Á","A"),"É","E"),"Í","I"),"Ó","O"),"Ú","U"),"Ñ","N"),"Ü","U"))</f>
        <v/>
      </c>
      <c r="Z2898" s="26" t="str">
        <f aca="false">IF($Y2898="","",LEFT($Y2898,1)&amp;" "&amp;TRIM(RIGHT(SUBSTITUTE($Y2898," ",REPT(" ",50)),50)))</f>
        <v/>
      </c>
      <c r="AA2898" s="27" t="str">
        <f aca="false">IF($AF2898="","",IF(COUNTIF(Validation!$U$19:$U$178,$AF2898)&gt;0,"OK","NO MATCH"))</f>
        <v/>
      </c>
      <c r="AB2898" s="27" t="str">
        <f aca="false">IF($W2898=0,"",IF(AND($W2898&gt;=Validation!$B$3,$W2898&lt;=Validation!$C$3),"Yes","No"))</f>
        <v/>
      </c>
      <c r="AC2898" s="26" t="str">
        <f aca="false">IF($A2898="","",$AF2898&amp;"|"&amp;TEXT($W2898,"yyyy-mm-dd")&amp;"|"&amp;$J2898&amp;"|"&amp;$N2898)</f>
        <v/>
      </c>
      <c r="AD2898" s="27" t="str">
        <f aca="false">IF($AC2898="","",IF(COUNTIF($AC$2:$AC$3000,$AC2898)&gt;1,"REVIEW","OK"))</f>
        <v/>
      </c>
      <c r="AE2898" s="27" t="str">
        <f aca="false">IF(OR($W2898=0,$O2898=""),"",IF(IFERROR(IF(ISNUMBER($O2898),INT($O2898),DATE(VALUE(MID(SUBSTITUTE(LEFT($O2898,FIND(" ",$O2898&amp;" ")-1),"/",REPT(" ",20)),41,20)),VALUE(LEFT(SUBSTITUTE(LEFT($O2898,FIND(" ",$O2898&amp;" ")-1),"/",REPT(" ",20)),20)),VALUE(MID(SUBSTITUTE(LEFT($O2898,FIND(" ",$O2898&amp;" ")-1),"/",REPT(" ",20)),21,20)))),0)&gt;$W2898,"Late","Same day"))</f>
        <v/>
      </c>
      <c r="AF2898" s="26" t="str">
        <f aca="false">IF($A2898="","",IFERROR(INDEX(Validation!$C$193:$C$217,MATCH($A2898,Validation!$A$193:$A$217,0)),IF(COUNTIF(Validation!$U$19:$U$178,$Z2898)&gt;0,$Z2898,IF(COUNTIF(Validation!$S$19:$S$178,$AI2898)=1,INDEX(Validation!$U$19:$U$178,MATCH($AI2898,Validation!$S$19:$S$178,0)),$Z2898))))</f>
        <v/>
      </c>
      <c r="AG2898" s="27" t="str">
        <f aca="false">IF(COUNTA($A2898:$U2898)=0,"",IF($A2898="","No name",IF($F2898="","No date",IF($W2898=0,"Date ilegible",IF(NOT(ISNUMBER($N2898)),"Hours no numéricas",IF($AA2898="NO MATCH","Person no identificada","OK"))))))</f>
        <v/>
      </c>
      <c r="AH2898" s="27" t="str">
        <f aca="false">IF($W2898=0,"No date",IF($W2898&lt;Validation!$B$3,"Before period",IF($W2898&gt;Validation!$C$3,"After period","In period")))</f>
        <v>No date</v>
      </c>
      <c r="AI2898" s="26" t="str">
        <f aca="false">IF($Y2898="","",TRIM(RIGHT(SUBSTITUTE($Y2898," ",REPT(" ",50)),50)))</f>
        <v/>
      </c>
      <c r="AJ2898" s="27" t="str">
        <f aca="false">IF($A2898="","",IF(NOT(ISERROR(MATCH($A2898,Validation!$A$193:$A$217,0))),"Manual mapping",IF(COUNTIF(Validation!$U$19:$U$178,$Z2898)&gt;0,"Direct",IF(COUNTIF(Validation!$S$19:$S$178,$AI2898)=1,"By surname","Unresolved"))))</f>
        <v/>
      </c>
      <c r="AK2898" s="28" t="str">
        <f aca="false">IF($L2898="","",IF(MATCH($L2898,$L$2:$L$3000,0)&lt;&gt;ROW()-1,"",COUNT($AK$1:$AK2897)+1))</f>
        <v/>
      </c>
      <c r="AL2898" s="28" t="str">
        <f aca="false">IF($G2898="","",IF(MATCH($G2898,$G$2:$G$3000,0)&lt;&gt;ROW()-1,"",COUNT($AL$1:$AL2897)+1))</f>
        <v/>
      </c>
      <c r="AM2898" s="28" t="str">
        <f aca="false">IF($H2898="","",IF(MATCH($H2898,$H$2:$H$3000,0)&lt;&gt;ROW()-1,"",COUNT($AM$1:$AM2897)+1))</f>
        <v/>
      </c>
      <c r="AN2898" s="28" t="str">
        <f aca="false">IF($I2898="","",IF(MATCH($I2898,$I$2:$I$3000,0)&lt;&gt;ROW()-1,"",COUNT($AN$1:$AN2897)+1))</f>
        <v/>
      </c>
      <c r="AO2898" s="28" t="str">
        <f aca="false">IF($Q2898="","",IF(MATCH($Q2898,$Q$2:$Q$3000,0)&lt;&gt;ROW()-1,"",COUNT($AO$1:$AO2897)+1))</f>
        <v/>
      </c>
    </row>
    <row r="2899" customFormat="false" ht="12.75" hidden="false" customHeight="true" outlineLevel="0" collapsed="false">
      <c r="W2899" s="24" t="n">
        <f aca="false">IF($F2899="",0,IFERROR(IF(ISNUMBER($F2899),INT($F2899),DATE(VALUE(MID(SUBSTITUTE(LEFT($F2899,FIND(" ",$F2899&amp;" ")-1),"/",REPT(" ",20)),41,20)),VALUE(LEFT(SUBSTITUTE(LEFT($F2899,FIND(" ",$F2899&amp;" ")-1),"/",REPT(" ",20)),20)),VALUE(MID(SUBSTITUTE(LEFT($F2899,FIND(" ",$F2899&amp;" ")-1),"/",REPT(" ",20)),21,20)))),0))</f>
        <v>0</v>
      </c>
      <c r="X2899" s="25" t="str">
        <f aca="false">IF(ISNUMBER($N2899),$N2899*Validation!$B$5,"")</f>
        <v/>
      </c>
      <c r="Y2899" s="26" t="str">
        <f aca="false">IF($A2899="","",SUBSTITUTE(SUBSTITUTE(SUBSTITUTE(SUBSTITUTE(SUBSTITUTE(SUBSTITUTE(SUBSTITUTE(UPPER(TRIM($A2899)),"Á","A"),"É","E"),"Í","I"),"Ó","O"),"Ú","U"),"Ñ","N"),"Ü","U"))</f>
        <v/>
      </c>
      <c r="Z2899" s="26" t="str">
        <f aca="false">IF($Y2899="","",LEFT($Y2899,1)&amp;" "&amp;TRIM(RIGHT(SUBSTITUTE($Y2899," ",REPT(" ",50)),50)))</f>
        <v/>
      </c>
      <c r="AA2899" s="27" t="str">
        <f aca="false">IF($AF2899="","",IF(COUNTIF(Validation!$U$19:$U$178,$AF2899)&gt;0,"OK","NO MATCH"))</f>
        <v/>
      </c>
      <c r="AB2899" s="27" t="str">
        <f aca="false">IF($W2899=0,"",IF(AND($W2899&gt;=Validation!$B$3,$W2899&lt;=Validation!$C$3),"Yes","No"))</f>
        <v/>
      </c>
      <c r="AC2899" s="26" t="str">
        <f aca="false">IF($A2899="","",$AF2899&amp;"|"&amp;TEXT($W2899,"yyyy-mm-dd")&amp;"|"&amp;$J2899&amp;"|"&amp;$N2899)</f>
        <v/>
      </c>
      <c r="AD2899" s="27" t="str">
        <f aca="false">IF($AC2899="","",IF(COUNTIF($AC$2:$AC$3000,$AC2899)&gt;1,"REVIEW","OK"))</f>
        <v/>
      </c>
      <c r="AE2899" s="27" t="str">
        <f aca="false">IF(OR($W2899=0,$O2899=""),"",IF(IFERROR(IF(ISNUMBER($O2899),INT($O2899),DATE(VALUE(MID(SUBSTITUTE(LEFT($O2899,FIND(" ",$O2899&amp;" ")-1),"/",REPT(" ",20)),41,20)),VALUE(LEFT(SUBSTITUTE(LEFT($O2899,FIND(" ",$O2899&amp;" ")-1),"/",REPT(" ",20)),20)),VALUE(MID(SUBSTITUTE(LEFT($O2899,FIND(" ",$O2899&amp;" ")-1),"/",REPT(" ",20)),21,20)))),0)&gt;$W2899,"Late","Same day"))</f>
        <v/>
      </c>
      <c r="AF2899" s="26" t="str">
        <f aca="false">IF($A2899="","",IFERROR(INDEX(Validation!$C$193:$C$217,MATCH($A2899,Validation!$A$193:$A$217,0)),IF(COUNTIF(Validation!$U$19:$U$178,$Z2899)&gt;0,$Z2899,IF(COUNTIF(Validation!$S$19:$S$178,$AI2899)=1,INDEX(Validation!$U$19:$U$178,MATCH($AI2899,Validation!$S$19:$S$178,0)),$Z2899))))</f>
        <v/>
      </c>
      <c r="AG2899" s="27" t="str">
        <f aca="false">IF(COUNTA($A2899:$U2899)=0,"",IF($A2899="","No name",IF($F2899="","No date",IF($W2899=0,"Date ilegible",IF(NOT(ISNUMBER($N2899)),"Hours no numéricas",IF($AA2899="NO MATCH","Person no identificada","OK"))))))</f>
        <v/>
      </c>
      <c r="AH2899" s="27" t="str">
        <f aca="false">IF($W2899=0,"No date",IF($W2899&lt;Validation!$B$3,"Before period",IF($W2899&gt;Validation!$C$3,"After period","In period")))</f>
        <v>No date</v>
      </c>
      <c r="AI2899" s="26" t="str">
        <f aca="false">IF($Y2899="","",TRIM(RIGHT(SUBSTITUTE($Y2899," ",REPT(" ",50)),50)))</f>
        <v/>
      </c>
      <c r="AJ2899" s="27" t="str">
        <f aca="false">IF($A2899="","",IF(NOT(ISERROR(MATCH($A2899,Validation!$A$193:$A$217,0))),"Manual mapping",IF(COUNTIF(Validation!$U$19:$U$178,$Z2899)&gt;0,"Direct",IF(COUNTIF(Validation!$S$19:$S$178,$AI2899)=1,"By surname","Unresolved"))))</f>
        <v/>
      </c>
      <c r="AK2899" s="28" t="str">
        <f aca="false">IF($L2899="","",IF(MATCH($L2899,$L$2:$L$3000,0)&lt;&gt;ROW()-1,"",COUNT($AK$1:$AK2898)+1))</f>
        <v/>
      </c>
      <c r="AL2899" s="28" t="str">
        <f aca="false">IF($G2899="","",IF(MATCH($G2899,$G$2:$G$3000,0)&lt;&gt;ROW()-1,"",COUNT($AL$1:$AL2898)+1))</f>
        <v/>
      </c>
      <c r="AM2899" s="28" t="str">
        <f aca="false">IF($H2899="","",IF(MATCH($H2899,$H$2:$H$3000,0)&lt;&gt;ROW()-1,"",COUNT($AM$1:$AM2898)+1))</f>
        <v/>
      </c>
      <c r="AN2899" s="28" t="str">
        <f aca="false">IF($I2899="","",IF(MATCH($I2899,$I$2:$I$3000,0)&lt;&gt;ROW()-1,"",COUNT($AN$1:$AN2898)+1))</f>
        <v/>
      </c>
      <c r="AO2899" s="28" t="str">
        <f aca="false">IF($Q2899="","",IF(MATCH($Q2899,$Q$2:$Q$3000,0)&lt;&gt;ROW()-1,"",COUNT($AO$1:$AO2898)+1))</f>
        <v/>
      </c>
    </row>
    <row r="2900" customFormat="false" ht="12.75" hidden="false" customHeight="true" outlineLevel="0" collapsed="false">
      <c r="W2900" s="24" t="n">
        <f aca="false">IF($F2900="",0,IFERROR(IF(ISNUMBER($F2900),INT($F2900),DATE(VALUE(MID(SUBSTITUTE(LEFT($F2900,FIND(" ",$F2900&amp;" ")-1),"/",REPT(" ",20)),41,20)),VALUE(LEFT(SUBSTITUTE(LEFT($F2900,FIND(" ",$F2900&amp;" ")-1),"/",REPT(" ",20)),20)),VALUE(MID(SUBSTITUTE(LEFT($F2900,FIND(" ",$F2900&amp;" ")-1),"/",REPT(" ",20)),21,20)))),0))</f>
        <v>0</v>
      </c>
      <c r="X2900" s="25" t="str">
        <f aca="false">IF(ISNUMBER($N2900),$N2900*Validation!$B$5,"")</f>
        <v/>
      </c>
      <c r="Y2900" s="26" t="str">
        <f aca="false">IF($A2900="","",SUBSTITUTE(SUBSTITUTE(SUBSTITUTE(SUBSTITUTE(SUBSTITUTE(SUBSTITUTE(SUBSTITUTE(UPPER(TRIM($A2900)),"Á","A"),"É","E"),"Í","I"),"Ó","O"),"Ú","U"),"Ñ","N"),"Ü","U"))</f>
        <v/>
      </c>
      <c r="Z2900" s="26" t="str">
        <f aca="false">IF($Y2900="","",LEFT($Y2900,1)&amp;" "&amp;TRIM(RIGHT(SUBSTITUTE($Y2900," ",REPT(" ",50)),50)))</f>
        <v/>
      </c>
      <c r="AA2900" s="27" t="str">
        <f aca="false">IF($AF2900="","",IF(COUNTIF(Validation!$U$19:$U$178,$AF2900)&gt;0,"OK","NO MATCH"))</f>
        <v/>
      </c>
      <c r="AB2900" s="27" t="str">
        <f aca="false">IF($W2900=0,"",IF(AND($W2900&gt;=Validation!$B$3,$W2900&lt;=Validation!$C$3),"Yes","No"))</f>
        <v/>
      </c>
      <c r="AC2900" s="26" t="str">
        <f aca="false">IF($A2900="","",$AF2900&amp;"|"&amp;TEXT($W2900,"yyyy-mm-dd")&amp;"|"&amp;$J2900&amp;"|"&amp;$N2900)</f>
        <v/>
      </c>
      <c r="AD2900" s="27" t="str">
        <f aca="false">IF($AC2900="","",IF(COUNTIF($AC$2:$AC$3000,$AC2900)&gt;1,"REVIEW","OK"))</f>
        <v/>
      </c>
      <c r="AE2900" s="27" t="str">
        <f aca="false">IF(OR($W2900=0,$O2900=""),"",IF(IFERROR(IF(ISNUMBER($O2900),INT($O2900),DATE(VALUE(MID(SUBSTITUTE(LEFT($O2900,FIND(" ",$O2900&amp;" ")-1),"/",REPT(" ",20)),41,20)),VALUE(LEFT(SUBSTITUTE(LEFT($O2900,FIND(" ",$O2900&amp;" ")-1),"/",REPT(" ",20)),20)),VALUE(MID(SUBSTITUTE(LEFT($O2900,FIND(" ",$O2900&amp;" ")-1),"/",REPT(" ",20)),21,20)))),0)&gt;$W2900,"Late","Same day"))</f>
        <v/>
      </c>
      <c r="AF2900" s="26" t="str">
        <f aca="false">IF($A2900="","",IFERROR(INDEX(Validation!$C$193:$C$217,MATCH($A2900,Validation!$A$193:$A$217,0)),IF(COUNTIF(Validation!$U$19:$U$178,$Z2900)&gt;0,$Z2900,IF(COUNTIF(Validation!$S$19:$S$178,$AI2900)=1,INDEX(Validation!$U$19:$U$178,MATCH($AI2900,Validation!$S$19:$S$178,0)),$Z2900))))</f>
        <v/>
      </c>
      <c r="AG2900" s="27" t="str">
        <f aca="false">IF(COUNTA($A2900:$U2900)=0,"",IF($A2900="","No name",IF($F2900="","No date",IF($W2900=0,"Date ilegible",IF(NOT(ISNUMBER($N2900)),"Hours no numéricas",IF($AA2900="NO MATCH","Person no identificada","OK"))))))</f>
        <v/>
      </c>
      <c r="AH2900" s="27" t="str">
        <f aca="false">IF($W2900=0,"No date",IF($W2900&lt;Validation!$B$3,"Before period",IF($W2900&gt;Validation!$C$3,"After period","In period")))</f>
        <v>No date</v>
      </c>
      <c r="AI2900" s="26" t="str">
        <f aca="false">IF($Y2900="","",TRIM(RIGHT(SUBSTITUTE($Y2900," ",REPT(" ",50)),50)))</f>
        <v/>
      </c>
      <c r="AJ2900" s="27" t="str">
        <f aca="false">IF($A2900="","",IF(NOT(ISERROR(MATCH($A2900,Validation!$A$193:$A$217,0))),"Manual mapping",IF(COUNTIF(Validation!$U$19:$U$178,$Z2900)&gt;0,"Direct",IF(COUNTIF(Validation!$S$19:$S$178,$AI2900)=1,"By surname","Unresolved"))))</f>
        <v/>
      </c>
      <c r="AK2900" s="28" t="str">
        <f aca="false">IF($L2900="","",IF(MATCH($L2900,$L$2:$L$3000,0)&lt;&gt;ROW()-1,"",COUNT($AK$1:$AK2899)+1))</f>
        <v/>
      </c>
      <c r="AL2900" s="28" t="str">
        <f aca="false">IF($G2900="","",IF(MATCH($G2900,$G$2:$G$3000,0)&lt;&gt;ROW()-1,"",COUNT($AL$1:$AL2899)+1))</f>
        <v/>
      </c>
      <c r="AM2900" s="28" t="str">
        <f aca="false">IF($H2900="","",IF(MATCH($H2900,$H$2:$H$3000,0)&lt;&gt;ROW()-1,"",COUNT($AM$1:$AM2899)+1))</f>
        <v/>
      </c>
      <c r="AN2900" s="28" t="str">
        <f aca="false">IF($I2900="","",IF(MATCH($I2900,$I$2:$I$3000,0)&lt;&gt;ROW()-1,"",COUNT($AN$1:$AN2899)+1))</f>
        <v/>
      </c>
      <c r="AO2900" s="28" t="str">
        <f aca="false">IF($Q2900="","",IF(MATCH($Q2900,$Q$2:$Q$3000,0)&lt;&gt;ROW()-1,"",COUNT($AO$1:$AO2899)+1))</f>
        <v/>
      </c>
    </row>
    <row r="2901" customFormat="false" ht="12.75" hidden="false" customHeight="true" outlineLevel="0" collapsed="false">
      <c r="W2901" s="24" t="n">
        <f aca="false">IF($F2901="",0,IFERROR(IF(ISNUMBER($F2901),INT($F2901),DATE(VALUE(MID(SUBSTITUTE(LEFT($F2901,FIND(" ",$F2901&amp;" ")-1),"/",REPT(" ",20)),41,20)),VALUE(LEFT(SUBSTITUTE(LEFT($F2901,FIND(" ",$F2901&amp;" ")-1),"/",REPT(" ",20)),20)),VALUE(MID(SUBSTITUTE(LEFT($F2901,FIND(" ",$F2901&amp;" ")-1),"/",REPT(" ",20)),21,20)))),0))</f>
        <v>0</v>
      </c>
      <c r="X2901" s="25" t="str">
        <f aca="false">IF(ISNUMBER($N2901),$N2901*Validation!$B$5,"")</f>
        <v/>
      </c>
      <c r="Y2901" s="26" t="str">
        <f aca="false">IF($A2901="","",SUBSTITUTE(SUBSTITUTE(SUBSTITUTE(SUBSTITUTE(SUBSTITUTE(SUBSTITUTE(SUBSTITUTE(UPPER(TRIM($A2901)),"Á","A"),"É","E"),"Í","I"),"Ó","O"),"Ú","U"),"Ñ","N"),"Ü","U"))</f>
        <v/>
      </c>
      <c r="Z2901" s="26" t="str">
        <f aca="false">IF($Y2901="","",LEFT($Y2901,1)&amp;" "&amp;TRIM(RIGHT(SUBSTITUTE($Y2901," ",REPT(" ",50)),50)))</f>
        <v/>
      </c>
      <c r="AA2901" s="27" t="str">
        <f aca="false">IF($AF2901="","",IF(COUNTIF(Validation!$U$19:$U$178,$AF2901)&gt;0,"OK","NO MATCH"))</f>
        <v/>
      </c>
      <c r="AB2901" s="27" t="str">
        <f aca="false">IF($W2901=0,"",IF(AND($W2901&gt;=Validation!$B$3,$W2901&lt;=Validation!$C$3),"Yes","No"))</f>
        <v/>
      </c>
      <c r="AC2901" s="26" t="str">
        <f aca="false">IF($A2901="","",$AF2901&amp;"|"&amp;TEXT($W2901,"yyyy-mm-dd")&amp;"|"&amp;$J2901&amp;"|"&amp;$N2901)</f>
        <v/>
      </c>
      <c r="AD2901" s="27" t="str">
        <f aca="false">IF($AC2901="","",IF(COUNTIF($AC$2:$AC$3000,$AC2901)&gt;1,"REVIEW","OK"))</f>
        <v/>
      </c>
      <c r="AE2901" s="27" t="str">
        <f aca="false">IF(OR($W2901=0,$O2901=""),"",IF(IFERROR(IF(ISNUMBER($O2901),INT($O2901),DATE(VALUE(MID(SUBSTITUTE(LEFT($O2901,FIND(" ",$O2901&amp;" ")-1),"/",REPT(" ",20)),41,20)),VALUE(LEFT(SUBSTITUTE(LEFT($O2901,FIND(" ",$O2901&amp;" ")-1),"/",REPT(" ",20)),20)),VALUE(MID(SUBSTITUTE(LEFT($O2901,FIND(" ",$O2901&amp;" ")-1),"/",REPT(" ",20)),21,20)))),0)&gt;$W2901,"Late","Same day"))</f>
        <v/>
      </c>
      <c r="AF2901" s="26" t="str">
        <f aca="false">IF($A2901="","",IFERROR(INDEX(Validation!$C$193:$C$217,MATCH($A2901,Validation!$A$193:$A$217,0)),IF(COUNTIF(Validation!$U$19:$U$178,$Z2901)&gt;0,$Z2901,IF(COUNTIF(Validation!$S$19:$S$178,$AI2901)=1,INDEX(Validation!$U$19:$U$178,MATCH($AI2901,Validation!$S$19:$S$178,0)),$Z2901))))</f>
        <v/>
      </c>
      <c r="AG2901" s="27" t="str">
        <f aca="false">IF(COUNTA($A2901:$U2901)=0,"",IF($A2901="","No name",IF($F2901="","No date",IF($W2901=0,"Date ilegible",IF(NOT(ISNUMBER($N2901)),"Hours no numéricas",IF($AA2901="NO MATCH","Person no identificada","OK"))))))</f>
        <v/>
      </c>
      <c r="AH2901" s="27" t="str">
        <f aca="false">IF($W2901=0,"No date",IF($W2901&lt;Validation!$B$3,"Before period",IF($W2901&gt;Validation!$C$3,"After period","In period")))</f>
        <v>No date</v>
      </c>
      <c r="AI2901" s="26" t="str">
        <f aca="false">IF($Y2901="","",TRIM(RIGHT(SUBSTITUTE($Y2901," ",REPT(" ",50)),50)))</f>
        <v/>
      </c>
      <c r="AJ2901" s="27" t="str">
        <f aca="false">IF($A2901="","",IF(NOT(ISERROR(MATCH($A2901,Validation!$A$193:$A$217,0))),"Manual mapping",IF(COUNTIF(Validation!$U$19:$U$178,$Z2901)&gt;0,"Direct",IF(COUNTIF(Validation!$S$19:$S$178,$AI2901)=1,"By surname","Unresolved"))))</f>
        <v/>
      </c>
      <c r="AK2901" s="28" t="str">
        <f aca="false">IF($L2901="","",IF(MATCH($L2901,$L$2:$L$3000,0)&lt;&gt;ROW()-1,"",COUNT($AK$1:$AK2900)+1))</f>
        <v/>
      </c>
      <c r="AL2901" s="28" t="str">
        <f aca="false">IF($G2901="","",IF(MATCH($G2901,$G$2:$G$3000,0)&lt;&gt;ROW()-1,"",COUNT($AL$1:$AL2900)+1))</f>
        <v/>
      </c>
      <c r="AM2901" s="28" t="str">
        <f aca="false">IF($H2901="","",IF(MATCH($H2901,$H$2:$H$3000,0)&lt;&gt;ROW()-1,"",COUNT($AM$1:$AM2900)+1))</f>
        <v/>
      </c>
      <c r="AN2901" s="28" t="str">
        <f aca="false">IF($I2901="","",IF(MATCH($I2901,$I$2:$I$3000,0)&lt;&gt;ROW()-1,"",COUNT($AN$1:$AN2900)+1))</f>
        <v/>
      </c>
      <c r="AO2901" s="28" t="str">
        <f aca="false">IF($Q2901="","",IF(MATCH($Q2901,$Q$2:$Q$3000,0)&lt;&gt;ROW()-1,"",COUNT($AO$1:$AO2900)+1))</f>
        <v/>
      </c>
    </row>
    <row r="2902" customFormat="false" ht="12.75" hidden="false" customHeight="true" outlineLevel="0" collapsed="false">
      <c r="W2902" s="24" t="n">
        <f aca="false">IF($F2902="",0,IFERROR(IF(ISNUMBER($F2902),INT($F2902),DATE(VALUE(MID(SUBSTITUTE(LEFT($F2902,FIND(" ",$F2902&amp;" ")-1),"/",REPT(" ",20)),41,20)),VALUE(LEFT(SUBSTITUTE(LEFT($F2902,FIND(" ",$F2902&amp;" ")-1),"/",REPT(" ",20)),20)),VALUE(MID(SUBSTITUTE(LEFT($F2902,FIND(" ",$F2902&amp;" ")-1),"/",REPT(" ",20)),21,20)))),0))</f>
        <v>0</v>
      </c>
      <c r="X2902" s="25" t="str">
        <f aca="false">IF(ISNUMBER($N2902),$N2902*Validation!$B$5,"")</f>
        <v/>
      </c>
      <c r="Y2902" s="26" t="str">
        <f aca="false">IF($A2902="","",SUBSTITUTE(SUBSTITUTE(SUBSTITUTE(SUBSTITUTE(SUBSTITUTE(SUBSTITUTE(SUBSTITUTE(UPPER(TRIM($A2902)),"Á","A"),"É","E"),"Í","I"),"Ó","O"),"Ú","U"),"Ñ","N"),"Ü","U"))</f>
        <v/>
      </c>
      <c r="Z2902" s="26" t="str">
        <f aca="false">IF($Y2902="","",LEFT($Y2902,1)&amp;" "&amp;TRIM(RIGHT(SUBSTITUTE($Y2902," ",REPT(" ",50)),50)))</f>
        <v/>
      </c>
      <c r="AA2902" s="27" t="str">
        <f aca="false">IF($AF2902="","",IF(COUNTIF(Validation!$U$19:$U$178,$AF2902)&gt;0,"OK","NO MATCH"))</f>
        <v/>
      </c>
      <c r="AB2902" s="27" t="str">
        <f aca="false">IF($W2902=0,"",IF(AND($W2902&gt;=Validation!$B$3,$W2902&lt;=Validation!$C$3),"Yes","No"))</f>
        <v/>
      </c>
      <c r="AC2902" s="26" t="str">
        <f aca="false">IF($A2902="","",$AF2902&amp;"|"&amp;TEXT($W2902,"yyyy-mm-dd")&amp;"|"&amp;$J2902&amp;"|"&amp;$N2902)</f>
        <v/>
      </c>
      <c r="AD2902" s="27" t="str">
        <f aca="false">IF($AC2902="","",IF(COUNTIF($AC$2:$AC$3000,$AC2902)&gt;1,"REVIEW","OK"))</f>
        <v/>
      </c>
      <c r="AE2902" s="27" t="str">
        <f aca="false">IF(OR($W2902=0,$O2902=""),"",IF(IFERROR(IF(ISNUMBER($O2902),INT($O2902),DATE(VALUE(MID(SUBSTITUTE(LEFT($O2902,FIND(" ",$O2902&amp;" ")-1),"/",REPT(" ",20)),41,20)),VALUE(LEFT(SUBSTITUTE(LEFT($O2902,FIND(" ",$O2902&amp;" ")-1),"/",REPT(" ",20)),20)),VALUE(MID(SUBSTITUTE(LEFT($O2902,FIND(" ",$O2902&amp;" ")-1),"/",REPT(" ",20)),21,20)))),0)&gt;$W2902,"Late","Same day"))</f>
        <v/>
      </c>
      <c r="AF2902" s="26" t="str">
        <f aca="false">IF($A2902="","",IFERROR(INDEX(Validation!$C$193:$C$217,MATCH($A2902,Validation!$A$193:$A$217,0)),IF(COUNTIF(Validation!$U$19:$U$178,$Z2902)&gt;0,$Z2902,IF(COUNTIF(Validation!$S$19:$S$178,$AI2902)=1,INDEX(Validation!$U$19:$U$178,MATCH($AI2902,Validation!$S$19:$S$178,0)),$Z2902))))</f>
        <v/>
      </c>
      <c r="AG2902" s="27" t="str">
        <f aca="false">IF(COUNTA($A2902:$U2902)=0,"",IF($A2902="","No name",IF($F2902="","No date",IF($W2902=0,"Date ilegible",IF(NOT(ISNUMBER($N2902)),"Hours no numéricas",IF($AA2902="NO MATCH","Person no identificada","OK"))))))</f>
        <v/>
      </c>
      <c r="AH2902" s="27" t="str">
        <f aca="false">IF($W2902=0,"No date",IF($W2902&lt;Validation!$B$3,"Before period",IF($W2902&gt;Validation!$C$3,"After period","In period")))</f>
        <v>No date</v>
      </c>
      <c r="AI2902" s="26" t="str">
        <f aca="false">IF($Y2902="","",TRIM(RIGHT(SUBSTITUTE($Y2902," ",REPT(" ",50)),50)))</f>
        <v/>
      </c>
      <c r="AJ2902" s="27" t="str">
        <f aca="false">IF($A2902="","",IF(NOT(ISERROR(MATCH($A2902,Validation!$A$193:$A$217,0))),"Manual mapping",IF(COUNTIF(Validation!$U$19:$U$178,$Z2902)&gt;0,"Direct",IF(COUNTIF(Validation!$S$19:$S$178,$AI2902)=1,"By surname","Unresolved"))))</f>
        <v/>
      </c>
      <c r="AK2902" s="28" t="str">
        <f aca="false">IF($L2902="","",IF(MATCH($L2902,$L$2:$L$3000,0)&lt;&gt;ROW()-1,"",COUNT($AK$1:$AK2901)+1))</f>
        <v/>
      </c>
      <c r="AL2902" s="28" t="str">
        <f aca="false">IF($G2902="","",IF(MATCH($G2902,$G$2:$G$3000,0)&lt;&gt;ROW()-1,"",COUNT($AL$1:$AL2901)+1))</f>
        <v/>
      </c>
      <c r="AM2902" s="28" t="str">
        <f aca="false">IF($H2902="","",IF(MATCH($H2902,$H$2:$H$3000,0)&lt;&gt;ROW()-1,"",COUNT($AM$1:$AM2901)+1))</f>
        <v/>
      </c>
      <c r="AN2902" s="28" t="str">
        <f aca="false">IF($I2902="","",IF(MATCH($I2902,$I$2:$I$3000,0)&lt;&gt;ROW()-1,"",COUNT($AN$1:$AN2901)+1))</f>
        <v/>
      </c>
      <c r="AO2902" s="28" t="str">
        <f aca="false">IF($Q2902="","",IF(MATCH($Q2902,$Q$2:$Q$3000,0)&lt;&gt;ROW()-1,"",COUNT($AO$1:$AO2901)+1))</f>
        <v/>
      </c>
    </row>
    <row r="2903" customFormat="false" ht="12.75" hidden="false" customHeight="true" outlineLevel="0" collapsed="false">
      <c r="W2903" s="24" t="n">
        <f aca="false">IF($F2903="",0,IFERROR(IF(ISNUMBER($F2903),INT($F2903),DATE(VALUE(MID(SUBSTITUTE(LEFT($F2903,FIND(" ",$F2903&amp;" ")-1),"/",REPT(" ",20)),41,20)),VALUE(LEFT(SUBSTITUTE(LEFT($F2903,FIND(" ",$F2903&amp;" ")-1),"/",REPT(" ",20)),20)),VALUE(MID(SUBSTITUTE(LEFT($F2903,FIND(" ",$F2903&amp;" ")-1),"/",REPT(" ",20)),21,20)))),0))</f>
        <v>0</v>
      </c>
      <c r="X2903" s="25" t="str">
        <f aca="false">IF(ISNUMBER($N2903),$N2903*Validation!$B$5,"")</f>
        <v/>
      </c>
      <c r="Y2903" s="26" t="str">
        <f aca="false">IF($A2903="","",SUBSTITUTE(SUBSTITUTE(SUBSTITUTE(SUBSTITUTE(SUBSTITUTE(SUBSTITUTE(SUBSTITUTE(UPPER(TRIM($A2903)),"Á","A"),"É","E"),"Í","I"),"Ó","O"),"Ú","U"),"Ñ","N"),"Ü","U"))</f>
        <v/>
      </c>
      <c r="Z2903" s="26" t="str">
        <f aca="false">IF($Y2903="","",LEFT($Y2903,1)&amp;" "&amp;TRIM(RIGHT(SUBSTITUTE($Y2903," ",REPT(" ",50)),50)))</f>
        <v/>
      </c>
      <c r="AA2903" s="27" t="str">
        <f aca="false">IF($AF2903="","",IF(COUNTIF(Validation!$U$19:$U$178,$AF2903)&gt;0,"OK","NO MATCH"))</f>
        <v/>
      </c>
      <c r="AB2903" s="27" t="str">
        <f aca="false">IF($W2903=0,"",IF(AND($W2903&gt;=Validation!$B$3,$W2903&lt;=Validation!$C$3),"Yes","No"))</f>
        <v/>
      </c>
      <c r="AC2903" s="26" t="str">
        <f aca="false">IF($A2903="","",$AF2903&amp;"|"&amp;TEXT($W2903,"yyyy-mm-dd")&amp;"|"&amp;$J2903&amp;"|"&amp;$N2903)</f>
        <v/>
      </c>
      <c r="AD2903" s="27" t="str">
        <f aca="false">IF($AC2903="","",IF(COUNTIF($AC$2:$AC$3000,$AC2903)&gt;1,"REVIEW","OK"))</f>
        <v/>
      </c>
      <c r="AE2903" s="27" t="str">
        <f aca="false">IF(OR($W2903=0,$O2903=""),"",IF(IFERROR(IF(ISNUMBER($O2903),INT($O2903),DATE(VALUE(MID(SUBSTITUTE(LEFT($O2903,FIND(" ",$O2903&amp;" ")-1),"/",REPT(" ",20)),41,20)),VALUE(LEFT(SUBSTITUTE(LEFT($O2903,FIND(" ",$O2903&amp;" ")-1),"/",REPT(" ",20)),20)),VALUE(MID(SUBSTITUTE(LEFT($O2903,FIND(" ",$O2903&amp;" ")-1),"/",REPT(" ",20)),21,20)))),0)&gt;$W2903,"Late","Same day"))</f>
        <v/>
      </c>
      <c r="AF2903" s="26" t="str">
        <f aca="false">IF($A2903="","",IFERROR(INDEX(Validation!$C$193:$C$217,MATCH($A2903,Validation!$A$193:$A$217,0)),IF(COUNTIF(Validation!$U$19:$U$178,$Z2903)&gt;0,$Z2903,IF(COUNTIF(Validation!$S$19:$S$178,$AI2903)=1,INDEX(Validation!$U$19:$U$178,MATCH($AI2903,Validation!$S$19:$S$178,0)),$Z2903))))</f>
        <v/>
      </c>
      <c r="AG2903" s="27" t="str">
        <f aca="false">IF(COUNTA($A2903:$U2903)=0,"",IF($A2903="","No name",IF($F2903="","No date",IF($W2903=0,"Date ilegible",IF(NOT(ISNUMBER($N2903)),"Hours no numéricas",IF($AA2903="NO MATCH","Person no identificada","OK"))))))</f>
        <v/>
      </c>
      <c r="AH2903" s="27" t="str">
        <f aca="false">IF($W2903=0,"No date",IF($W2903&lt;Validation!$B$3,"Before period",IF($W2903&gt;Validation!$C$3,"After period","In period")))</f>
        <v>No date</v>
      </c>
      <c r="AI2903" s="26" t="str">
        <f aca="false">IF($Y2903="","",TRIM(RIGHT(SUBSTITUTE($Y2903," ",REPT(" ",50)),50)))</f>
        <v/>
      </c>
      <c r="AJ2903" s="27" t="str">
        <f aca="false">IF($A2903="","",IF(NOT(ISERROR(MATCH($A2903,Validation!$A$193:$A$217,0))),"Manual mapping",IF(COUNTIF(Validation!$U$19:$U$178,$Z2903)&gt;0,"Direct",IF(COUNTIF(Validation!$S$19:$S$178,$AI2903)=1,"By surname","Unresolved"))))</f>
        <v/>
      </c>
      <c r="AK2903" s="28" t="str">
        <f aca="false">IF($L2903="","",IF(MATCH($L2903,$L$2:$L$3000,0)&lt;&gt;ROW()-1,"",COUNT($AK$1:$AK2902)+1))</f>
        <v/>
      </c>
      <c r="AL2903" s="28" t="str">
        <f aca="false">IF($G2903="","",IF(MATCH($G2903,$G$2:$G$3000,0)&lt;&gt;ROW()-1,"",COUNT($AL$1:$AL2902)+1))</f>
        <v/>
      </c>
      <c r="AM2903" s="28" t="str">
        <f aca="false">IF($H2903="","",IF(MATCH($H2903,$H$2:$H$3000,0)&lt;&gt;ROW()-1,"",COUNT($AM$1:$AM2902)+1))</f>
        <v/>
      </c>
      <c r="AN2903" s="28" t="str">
        <f aca="false">IF($I2903="","",IF(MATCH($I2903,$I$2:$I$3000,0)&lt;&gt;ROW()-1,"",COUNT($AN$1:$AN2902)+1))</f>
        <v/>
      </c>
      <c r="AO2903" s="28" t="str">
        <f aca="false">IF($Q2903="","",IF(MATCH($Q2903,$Q$2:$Q$3000,0)&lt;&gt;ROW()-1,"",COUNT($AO$1:$AO2902)+1))</f>
        <v/>
      </c>
    </row>
    <row r="2904" customFormat="false" ht="12.75" hidden="false" customHeight="true" outlineLevel="0" collapsed="false">
      <c r="W2904" s="24" t="n">
        <f aca="false">IF($F2904="",0,IFERROR(IF(ISNUMBER($F2904),INT($F2904),DATE(VALUE(MID(SUBSTITUTE(LEFT($F2904,FIND(" ",$F2904&amp;" ")-1),"/",REPT(" ",20)),41,20)),VALUE(LEFT(SUBSTITUTE(LEFT($F2904,FIND(" ",$F2904&amp;" ")-1),"/",REPT(" ",20)),20)),VALUE(MID(SUBSTITUTE(LEFT($F2904,FIND(" ",$F2904&amp;" ")-1),"/",REPT(" ",20)),21,20)))),0))</f>
        <v>0</v>
      </c>
      <c r="X2904" s="25" t="str">
        <f aca="false">IF(ISNUMBER($N2904),$N2904*Validation!$B$5,"")</f>
        <v/>
      </c>
      <c r="Y2904" s="26" t="str">
        <f aca="false">IF($A2904="","",SUBSTITUTE(SUBSTITUTE(SUBSTITUTE(SUBSTITUTE(SUBSTITUTE(SUBSTITUTE(SUBSTITUTE(UPPER(TRIM($A2904)),"Á","A"),"É","E"),"Í","I"),"Ó","O"),"Ú","U"),"Ñ","N"),"Ü","U"))</f>
        <v/>
      </c>
      <c r="Z2904" s="26" t="str">
        <f aca="false">IF($Y2904="","",LEFT($Y2904,1)&amp;" "&amp;TRIM(RIGHT(SUBSTITUTE($Y2904," ",REPT(" ",50)),50)))</f>
        <v/>
      </c>
      <c r="AA2904" s="27" t="str">
        <f aca="false">IF($AF2904="","",IF(COUNTIF(Validation!$U$19:$U$178,$AF2904)&gt;0,"OK","NO MATCH"))</f>
        <v/>
      </c>
      <c r="AB2904" s="27" t="str">
        <f aca="false">IF($W2904=0,"",IF(AND($W2904&gt;=Validation!$B$3,$W2904&lt;=Validation!$C$3),"Yes","No"))</f>
        <v/>
      </c>
      <c r="AC2904" s="26" t="str">
        <f aca="false">IF($A2904="","",$AF2904&amp;"|"&amp;TEXT($W2904,"yyyy-mm-dd")&amp;"|"&amp;$J2904&amp;"|"&amp;$N2904)</f>
        <v/>
      </c>
      <c r="AD2904" s="27" t="str">
        <f aca="false">IF($AC2904="","",IF(COUNTIF($AC$2:$AC$3000,$AC2904)&gt;1,"REVIEW","OK"))</f>
        <v/>
      </c>
      <c r="AE2904" s="27" t="str">
        <f aca="false">IF(OR($W2904=0,$O2904=""),"",IF(IFERROR(IF(ISNUMBER($O2904),INT($O2904),DATE(VALUE(MID(SUBSTITUTE(LEFT($O2904,FIND(" ",$O2904&amp;" ")-1),"/",REPT(" ",20)),41,20)),VALUE(LEFT(SUBSTITUTE(LEFT($O2904,FIND(" ",$O2904&amp;" ")-1),"/",REPT(" ",20)),20)),VALUE(MID(SUBSTITUTE(LEFT($O2904,FIND(" ",$O2904&amp;" ")-1),"/",REPT(" ",20)),21,20)))),0)&gt;$W2904,"Late","Same day"))</f>
        <v/>
      </c>
      <c r="AF2904" s="26" t="str">
        <f aca="false">IF($A2904="","",IFERROR(INDEX(Validation!$C$193:$C$217,MATCH($A2904,Validation!$A$193:$A$217,0)),IF(COUNTIF(Validation!$U$19:$U$178,$Z2904)&gt;0,$Z2904,IF(COUNTIF(Validation!$S$19:$S$178,$AI2904)=1,INDEX(Validation!$U$19:$U$178,MATCH($AI2904,Validation!$S$19:$S$178,0)),$Z2904))))</f>
        <v/>
      </c>
      <c r="AG2904" s="27" t="str">
        <f aca="false">IF(COUNTA($A2904:$U2904)=0,"",IF($A2904="","No name",IF($F2904="","No date",IF($W2904=0,"Date ilegible",IF(NOT(ISNUMBER($N2904)),"Hours no numéricas",IF($AA2904="NO MATCH","Person no identificada","OK"))))))</f>
        <v/>
      </c>
      <c r="AH2904" s="27" t="str">
        <f aca="false">IF($W2904=0,"No date",IF($W2904&lt;Validation!$B$3,"Before period",IF($W2904&gt;Validation!$C$3,"After period","In period")))</f>
        <v>No date</v>
      </c>
      <c r="AI2904" s="26" t="str">
        <f aca="false">IF($Y2904="","",TRIM(RIGHT(SUBSTITUTE($Y2904," ",REPT(" ",50)),50)))</f>
        <v/>
      </c>
      <c r="AJ2904" s="27" t="str">
        <f aca="false">IF($A2904="","",IF(NOT(ISERROR(MATCH($A2904,Validation!$A$193:$A$217,0))),"Manual mapping",IF(COUNTIF(Validation!$U$19:$U$178,$Z2904)&gt;0,"Direct",IF(COUNTIF(Validation!$S$19:$S$178,$AI2904)=1,"By surname","Unresolved"))))</f>
        <v/>
      </c>
      <c r="AK2904" s="28" t="str">
        <f aca="false">IF($L2904="","",IF(MATCH($L2904,$L$2:$L$3000,0)&lt;&gt;ROW()-1,"",COUNT($AK$1:$AK2903)+1))</f>
        <v/>
      </c>
      <c r="AL2904" s="28" t="str">
        <f aca="false">IF($G2904="","",IF(MATCH($G2904,$G$2:$G$3000,0)&lt;&gt;ROW()-1,"",COUNT($AL$1:$AL2903)+1))</f>
        <v/>
      </c>
      <c r="AM2904" s="28" t="str">
        <f aca="false">IF($H2904="","",IF(MATCH($H2904,$H$2:$H$3000,0)&lt;&gt;ROW()-1,"",COUNT($AM$1:$AM2903)+1))</f>
        <v/>
      </c>
      <c r="AN2904" s="28" t="str">
        <f aca="false">IF($I2904="","",IF(MATCH($I2904,$I$2:$I$3000,0)&lt;&gt;ROW()-1,"",COUNT($AN$1:$AN2903)+1))</f>
        <v/>
      </c>
      <c r="AO2904" s="28" t="str">
        <f aca="false">IF($Q2904="","",IF(MATCH($Q2904,$Q$2:$Q$3000,0)&lt;&gt;ROW()-1,"",COUNT($AO$1:$AO2903)+1))</f>
        <v/>
      </c>
    </row>
    <row r="2905" customFormat="false" ht="12.75" hidden="false" customHeight="true" outlineLevel="0" collapsed="false">
      <c r="W2905" s="24" t="n">
        <f aca="false">IF($F2905="",0,IFERROR(IF(ISNUMBER($F2905),INT($F2905),DATE(VALUE(MID(SUBSTITUTE(LEFT($F2905,FIND(" ",$F2905&amp;" ")-1),"/",REPT(" ",20)),41,20)),VALUE(LEFT(SUBSTITUTE(LEFT($F2905,FIND(" ",$F2905&amp;" ")-1),"/",REPT(" ",20)),20)),VALUE(MID(SUBSTITUTE(LEFT($F2905,FIND(" ",$F2905&amp;" ")-1),"/",REPT(" ",20)),21,20)))),0))</f>
        <v>0</v>
      </c>
      <c r="X2905" s="25" t="str">
        <f aca="false">IF(ISNUMBER($N2905),$N2905*Validation!$B$5,"")</f>
        <v/>
      </c>
      <c r="Y2905" s="26" t="str">
        <f aca="false">IF($A2905="","",SUBSTITUTE(SUBSTITUTE(SUBSTITUTE(SUBSTITUTE(SUBSTITUTE(SUBSTITUTE(SUBSTITUTE(UPPER(TRIM($A2905)),"Á","A"),"É","E"),"Í","I"),"Ó","O"),"Ú","U"),"Ñ","N"),"Ü","U"))</f>
        <v/>
      </c>
      <c r="Z2905" s="26" t="str">
        <f aca="false">IF($Y2905="","",LEFT($Y2905,1)&amp;" "&amp;TRIM(RIGHT(SUBSTITUTE($Y2905," ",REPT(" ",50)),50)))</f>
        <v/>
      </c>
      <c r="AA2905" s="27" t="str">
        <f aca="false">IF($AF2905="","",IF(COUNTIF(Validation!$U$19:$U$178,$AF2905)&gt;0,"OK","NO MATCH"))</f>
        <v/>
      </c>
      <c r="AB2905" s="27" t="str">
        <f aca="false">IF($W2905=0,"",IF(AND($W2905&gt;=Validation!$B$3,$W2905&lt;=Validation!$C$3),"Yes","No"))</f>
        <v/>
      </c>
      <c r="AC2905" s="26" t="str">
        <f aca="false">IF($A2905="","",$AF2905&amp;"|"&amp;TEXT($W2905,"yyyy-mm-dd")&amp;"|"&amp;$J2905&amp;"|"&amp;$N2905)</f>
        <v/>
      </c>
      <c r="AD2905" s="27" t="str">
        <f aca="false">IF($AC2905="","",IF(COUNTIF($AC$2:$AC$3000,$AC2905)&gt;1,"REVIEW","OK"))</f>
        <v/>
      </c>
      <c r="AE2905" s="27" t="str">
        <f aca="false">IF(OR($W2905=0,$O2905=""),"",IF(IFERROR(IF(ISNUMBER($O2905),INT($O2905),DATE(VALUE(MID(SUBSTITUTE(LEFT($O2905,FIND(" ",$O2905&amp;" ")-1),"/",REPT(" ",20)),41,20)),VALUE(LEFT(SUBSTITUTE(LEFT($O2905,FIND(" ",$O2905&amp;" ")-1),"/",REPT(" ",20)),20)),VALUE(MID(SUBSTITUTE(LEFT($O2905,FIND(" ",$O2905&amp;" ")-1),"/",REPT(" ",20)),21,20)))),0)&gt;$W2905,"Late","Same day"))</f>
        <v/>
      </c>
      <c r="AF2905" s="26" t="str">
        <f aca="false">IF($A2905="","",IFERROR(INDEX(Validation!$C$193:$C$217,MATCH($A2905,Validation!$A$193:$A$217,0)),IF(COUNTIF(Validation!$U$19:$U$178,$Z2905)&gt;0,$Z2905,IF(COUNTIF(Validation!$S$19:$S$178,$AI2905)=1,INDEX(Validation!$U$19:$U$178,MATCH($AI2905,Validation!$S$19:$S$178,0)),$Z2905))))</f>
        <v/>
      </c>
      <c r="AG2905" s="27" t="str">
        <f aca="false">IF(COUNTA($A2905:$U2905)=0,"",IF($A2905="","No name",IF($F2905="","No date",IF($W2905=0,"Date ilegible",IF(NOT(ISNUMBER($N2905)),"Hours no numéricas",IF($AA2905="NO MATCH","Person no identificada","OK"))))))</f>
        <v/>
      </c>
      <c r="AH2905" s="27" t="str">
        <f aca="false">IF($W2905=0,"No date",IF($W2905&lt;Validation!$B$3,"Before period",IF($W2905&gt;Validation!$C$3,"After period","In period")))</f>
        <v>No date</v>
      </c>
      <c r="AI2905" s="26" t="str">
        <f aca="false">IF($Y2905="","",TRIM(RIGHT(SUBSTITUTE($Y2905," ",REPT(" ",50)),50)))</f>
        <v/>
      </c>
      <c r="AJ2905" s="27" t="str">
        <f aca="false">IF($A2905="","",IF(NOT(ISERROR(MATCH($A2905,Validation!$A$193:$A$217,0))),"Manual mapping",IF(COUNTIF(Validation!$U$19:$U$178,$Z2905)&gt;0,"Direct",IF(COUNTIF(Validation!$S$19:$S$178,$AI2905)=1,"By surname","Unresolved"))))</f>
        <v/>
      </c>
      <c r="AK2905" s="28" t="str">
        <f aca="false">IF($L2905="","",IF(MATCH($L2905,$L$2:$L$3000,0)&lt;&gt;ROW()-1,"",COUNT($AK$1:$AK2904)+1))</f>
        <v/>
      </c>
      <c r="AL2905" s="28" t="str">
        <f aca="false">IF($G2905="","",IF(MATCH($G2905,$G$2:$G$3000,0)&lt;&gt;ROW()-1,"",COUNT($AL$1:$AL2904)+1))</f>
        <v/>
      </c>
      <c r="AM2905" s="28" t="str">
        <f aca="false">IF($H2905="","",IF(MATCH($H2905,$H$2:$H$3000,0)&lt;&gt;ROW()-1,"",COUNT($AM$1:$AM2904)+1))</f>
        <v/>
      </c>
      <c r="AN2905" s="28" t="str">
        <f aca="false">IF($I2905="","",IF(MATCH($I2905,$I$2:$I$3000,0)&lt;&gt;ROW()-1,"",COUNT($AN$1:$AN2904)+1))</f>
        <v/>
      </c>
      <c r="AO2905" s="28" t="str">
        <f aca="false">IF($Q2905="","",IF(MATCH($Q2905,$Q$2:$Q$3000,0)&lt;&gt;ROW()-1,"",COUNT($AO$1:$AO2904)+1))</f>
        <v/>
      </c>
    </row>
    <row r="2906" customFormat="false" ht="12.75" hidden="false" customHeight="true" outlineLevel="0" collapsed="false">
      <c r="W2906" s="24" t="n">
        <f aca="false">IF($F2906="",0,IFERROR(IF(ISNUMBER($F2906),INT($F2906),DATE(VALUE(MID(SUBSTITUTE(LEFT($F2906,FIND(" ",$F2906&amp;" ")-1),"/",REPT(" ",20)),41,20)),VALUE(LEFT(SUBSTITUTE(LEFT($F2906,FIND(" ",$F2906&amp;" ")-1),"/",REPT(" ",20)),20)),VALUE(MID(SUBSTITUTE(LEFT($F2906,FIND(" ",$F2906&amp;" ")-1),"/",REPT(" ",20)),21,20)))),0))</f>
        <v>0</v>
      </c>
      <c r="X2906" s="25" t="str">
        <f aca="false">IF(ISNUMBER($N2906),$N2906*Validation!$B$5,"")</f>
        <v/>
      </c>
      <c r="Y2906" s="26" t="str">
        <f aca="false">IF($A2906="","",SUBSTITUTE(SUBSTITUTE(SUBSTITUTE(SUBSTITUTE(SUBSTITUTE(SUBSTITUTE(SUBSTITUTE(UPPER(TRIM($A2906)),"Á","A"),"É","E"),"Í","I"),"Ó","O"),"Ú","U"),"Ñ","N"),"Ü","U"))</f>
        <v/>
      </c>
      <c r="Z2906" s="26" t="str">
        <f aca="false">IF($Y2906="","",LEFT($Y2906,1)&amp;" "&amp;TRIM(RIGHT(SUBSTITUTE($Y2906," ",REPT(" ",50)),50)))</f>
        <v/>
      </c>
      <c r="AA2906" s="27" t="str">
        <f aca="false">IF($AF2906="","",IF(COUNTIF(Validation!$U$19:$U$178,$AF2906)&gt;0,"OK","NO MATCH"))</f>
        <v/>
      </c>
      <c r="AB2906" s="27" t="str">
        <f aca="false">IF($W2906=0,"",IF(AND($W2906&gt;=Validation!$B$3,$W2906&lt;=Validation!$C$3),"Yes","No"))</f>
        <v/>
      </c>
      <c r="AC2906" s="26" t="str">
        <f aca="false">IF($A2906="","",$AF2906&amp;"|"&amp;TEXT($W2906,"yyyy-mm-dd")&amp;"|"&amp;$J2906&amp;"|"&amp;$N2906)</f>
        <v/>
      </c>
      <c r="AD2906" s="27" t="str">
        <f aca="false">IF($AC2906="","",IF(COUNTIF($AC$2:$AC$3000,$AC2906)&gt;1,"REVIEW","OK"))</f>
        <v/>
      </c>
      <c r="AE2906" s="27" t="str">
        <f aca="false">IF(OR($W2906=0,$O2906=""),"",IF(IFERROR(IF(ISNUMBER($O2906),INT($O2906),DATE(VALUE(MID(SUBSTITUTE(LEFT($O2906,FIND(" ",$O2906&amp;" ")-1),"/",REPT(" ",20)),41,20)),VALUE(LEFT(SUBSTITUTE(LEFT($O2906,FIND(" ",$O2906&amp;" ")-1),"/",REPT(" ",20)),20)),VALUE(MID(SUBSTITUTE(LEFT($O2906,FIND(" ",$O2906&amp;" ")-1),"/",REPT(" ",20)),21,20)))),0)&gt;$W2906,"Late","Same day"))</f>
        <v/>
      </c>
      <c r="AF2906" s="26" t="str">
        <f aca="false">IF($A2906="","",IFERROR(INDEX(Validation!$C$193:$C$217,MATCH($A2906,Validation!$A$193:$A$217,0)),IF(COUNTIF(Validation!$U$19:$U$178,$Z2906)&gt;0,$Z2906,IF(COUNTIF(Validation!$S$19:$S$178,$AI2906)=1,INDEX(Validation!$U$19:$U$178,MATCH($AI2906,Validation!$S$19:$S$178,0)),$Z2906))))</f>
        <v/>
      </c>
      <c r="AG2906" s="27" t="str">
        <f aca="false">IF(COUNTA($A2906:$U2906)=0,"",IF($A2906="","No name",IF($F2906="","No date",IF($W2906=0,"Date ilegible",IF(NOT(ISNUMBER($N2906)),"Hours no numéricas",IF($AA2906="NO MATCH","Person no identificada","OK"))))))</f>
        <v/>
      </c>
      <c r="AH2906" s="27" t="str">
        <f aca="false">IF($W2906=0,"No date",IF($W2906&lt;Validation!$B$3,"Before period",IF($W2906&gt;Validation!$C$3,"After period","In period")))</f>
        <v>No date</v>
      </c>
      <c r="AI2906" s="26" t="str">
        <f aca="false">IF($Y2906="","",TRIM(RIGHT(SUBSTITUTE($Y2906," ",REPT(" ",50)),50)))</f>
        <v/>
      </c>
      <c r="AJ2906" s="27" t="str">
        <f aca="false">IF($A2906="","",IF(NOT(ISERROR(MATCH($A2906,Validation!$A$193:$A$217,0))),"Manual mapping",IF(COUNTIF(Validation!$U$19:$U$178,$Z2906)&gt;0,"Direct",IF(COUNTIF(Validation!$S$19:$S$178,$AI2906)=1,"By surname","Unresolved"))))</f>
        <v/>
      </c>
      <c r="AK2906" s="28" t="str">
        <f aca="false">IF($L2906="","",IF(MATCH($L2906,$L$2:$L$3000,0)&lt;&gt;ROW()-1,"",COUNT($AK$1:$AK2905)+1))</f>
        <v/>
      </c>
      <c r="AL2906" s="28" t="str">
        <f aca="false">IF($G2906="","",IF(MATCH($G2906,$G$2:$G$3000,0)&lt;&gt;ROW()-1,"",COUNT($AL$1:$AL2905)+1))</f>
        <v/>
      </c>
      <c r="AM2906" s="28" t="str">
        <f aca="false">IF($H2906="","",IF(MATCH($H2906,$H$2:$H$3000,0)&lt;&gt;ROW()-1,"",COUNT($AM$1:$AM2905)+1))</f>
        <v/>
      </c>
      <c r="AN2906" s="28" t="str">
        <f aca="false">IF($I2906="","",IF(MATCH($I2906,$I$2:$I$3000,0)&lt;&gt;ROW()-1,"",COUNT($AN$1:$AN2905)+1))</f>
        <v/>
      </c>
      <c r="AO2906" s="28" t="str">
        <f aca="false">IF($Q2906="","",IF(MATCH($Q2906,$Q$2:$Q$3000,0)&lt;&gt;ROW()-1,"",COUNT($AO$1:$AO2905)+1))</f>
        <v/>
      </c>
    </row>
    <row r="2907" customFormat="false" ht="12.75" hidden="false" customHeight="true" outlineLevel="0" collapsed="false">
      <c r="W2907" s="24" t="n">
        <f aca="false">IF($F2907="",0,IFERROR(IF(ISNUMBER($F2907),INT($F2907),DATE(VALUE(MID(SUBSTITUTE(LEFT($F2907,FIND(" ",$F2907&amp;" ")-1),"/",REPT(" ",20)),41,20)),VALUE(LEFT(SUBSTITUTE(LEFT($F2907,FIND(" ",$F2907&amp;" ")-1),"/",REPT(" ",20)),20)),VALUE(MID(SUBSTITUTE(LEFT($F2907,FIND(" ",$F2907&amp;" ")-1),"/",REPT(" ",20)),21,20)))),0))</f>
        <v>0</v>
      </c>
      <c r="X2907" s="25" t="str">
        <f aca="false">IF(ISNUMBER($N2907),$N2907*Validation!$B$5,"")</f>
        <v/>
      </c>
      <c r="Y2907" s="26" t="str">
        <f aca="false">IF($A2907="","",SUBSTITUTE(SUBSTITUTE(SUBSTITUTE(SUBSTITUTE(SUBSTITUTE(SUBSTITUTE(SUBSTITUTE(UPPER(TRIM($A2907)),"Á","A"),"É","E"),"Í","I"),"Ó","O"),"Ú","U"),"Ñ","N"),"Ü","U"))</f>
        <v/>
      </c>
      <c r="Z2907" s="26" t="str">
        <f aca="false">IF($Y2907="","",LEFT($Y2907,1)&amp;" "&amp;TRIM(RIGHT(SUBSTITUTE($Y2907," ",REPT(" ",50)),50)))</f>
        <v/>
      </c>
      <c r="AA2907" s="27" t="str">
        <f aca="false">IF($AF2907="","",IF(COUNTIF(Validation!$U$19:$U$178,$AF2907)&gt;0,"OK","NO MATCH"))</f>
        <v/>
      </c>
      <c r="AB2907" s="27" t="str">
        <f aca="false">IF($W2907=0,"",IF(AND($W2907&gt;=Validation!$B$3,$W2907&lt;=Validation!$C$3),"Yes","No"))</f>
        <v/>
      </c>
      <c r="AC2907" s="26" t="str">
        <f aca="false">IF($A2907="","",$AF2907&amp;"|"&amp;TEXT($W2907,"yyyy-mm-dd")&amp;"|"&amp;$J2907&amp;"|"&amp;$N2907)</f>
        <v/>
      </c>
      <c r="AD2907" s="27" t="str">
        <f aca="false">IF($AC2907="","",IF(COUNTIF($AC$2:$AC$3000,$AC2907)&gt;1,"REVIEW","OK"))</f>
        <v/>
      </c>
      <c r="AE2907" s="27" t="str">
        <f aca="false">IF(OR($W2907=0,$O2907=""),"",IF(IFERROR(IF(ISNUMBER($O2907),INT($O2907),DATE(VALUE(MID(SUBSTITUTE(LEFT($O2907,FIND(" ",$O2907&amp;" ")-1),"/",REPT(" ",20)),41,20)),VALUE(LEFT(SUBSTITUTE(LEFT($O2907,FIND(" ",$O2907&amp;" ")-1),"/",REPT(" ",20)),20)),VALUE(MID(SUBSTITUTE(LEFT($O2907,FIND(" ",$O2907&amp;" ")-1),"/",REPT(" ",20)),21,20)))),0)&gt;$W2907,"Late","Same day"))</f>
        <v/>
      </c>
      <c r="AF2907" s="26" t="str">
        <f aca="false">IF($A2907="","",IFERROR(INDEX(Validation!$C$193:$C$217,MATCH($A2907,Validation!$A$193:$A$217,0)),IF(COUNTIF(Validation!$U$19:$U$178,$Z2907)&gt;0,$Z2907,IF(COUNTIF(Validation!$S$19:$S$178,$AI2907)=1,INDEX(Validation!$U$19:$U$178,MATCH($AI2907,Validation!$S$19:$S$178,0)),$Z2907))))</f>
        <v/>
      </c>
      <c r="AG2907" s="27" t="str">
        <f aca="false">IF(COUNTA($A2907:$U2907)=0,"",IF($A2907="","No name",IF($F2907="","No date",IF($W2907=0,"Date ilegible",IF(NOT(ISNUMBER($N2907)),"Hours no numéricas",IF($AA2907="NO MATCH","Person no identificada","OK"))))))</f>
        <v/>
      </c>
      <c r="AH2907" s="27" t="str">
        <f aca="false">IF($W2907=0,"No date",IF($W2907&lt;Validation!$B$3,"Before period",IF($W2907&gt;Validation!$C$3,"After period","In period")))</f>
        <v>No date</v>
      </c>
      <c r="AI2907" s="26" t="str">
        <f aca="false">IF($Y2907="","",TRIM(RIGHT(SUBSTITUTE($Y2907," ",REPT(" ",50)),50)))</f>
        <v/>
      </c>
      <c r="AJ2907" s="27" t="str">
        <f aca="false">IF($A2907="","",IF(NOT(ISERROR(MATCH($A2907,Validation!$A$193:$A$217,0))),"Manual mapping",IF(COUNTIF(Validation!$U$19:$U$178,$Z2907)&gt;0,"Direct",IF(COUNTIF(Validation!$S$19:$S$178,$AI2907)=1,"By surname","Unresolved"))))</f>
        <v/>
      </c>
      <c r="AK2907" s="28" t="str">
        <f aca="false">IF($L2907="","",IF(MATCH($L2907,$L$2:$L$3000,0)&lt;&gt;ROW()-1,"",COUNT($AK$1:$AK2906)+1))</f>
        <v/>
      </c>
      <c r="AL2907" s="28" t="str">
        <f aca="false">IF($G2907="","",IF(MATCH($G2907,$G$2:$G$3000,0)&lt;&gt;ROW()-1,"",COUNT($AL$1:$AL2906)+1))</f>
        <v/>
      </c>
      <c r="AM2907" s="28" t="str">
        <f aca="false">IF($H2907="","",IF(MATCH($H2907,$H$2:$H$3000,0)&lt;&gt;ROW()-1,"",COUNT($AM$1:$AM2906)+1))</f>
        <v/>
      </c>
      <c r="AN2907" s="28" t="str">
        <f aca="false">IF($I2907="","",IF(MATCH($I2907,$I$2:$I$3000,0)&lt;&gt;ROW()-1,"",COUNT($AN$1:$AN2906)+1))</f>
        <v/>
      </c>
      <c r="AO2907" s="28" t="str">
        <f aca="false">IF($Q2907="","",IF(MATCH($Q2907,$Q$2:$Q$3000,0)&lt;&gt;ROW()-1,"",COUNT($AO$1:$AO2906)+1))</f>
        <v/>
      </c>
    </row>
    <row r="2908" customFormat="false" ht="12.75" hidden="false" customHeight="true" outlineLevel="0" collapsed="false">
      <c r="W2908" s="24" t="n">
        <f aca="false">IF($F2908="",0,IFERROR(IF(ISNUMBER($F2908),INT($F2908),DATE(VALUE(MID(SUBSTITUTE(LEFT($F2908,FIND(" ",$F2908&amp;" ")-1),"/",REPT(" ",20)),41,20)),VALUE(LEFT(SUBSTITUTE(LEFT($F2908,FIND(" ",$F2908&amp;" ")-1),"/",REPT(" ",20)),20)),VALUE(MID(SUBSTITUTE(LEFT($F2908,FIND(" ",$F2908&amp;" ")-1),"/",REPT(" ",20)),21,20)))),0))</f>
        <v>0</v>
      </c>
      <c r="X2908" s="25" t="str">
        <f aca="false">IF(ISNUMBER($N2908),$N2908*Validation!$B$5,"")</f>
        <v/>
      </c>
      <c r="Y2908" s="26" t="str">
        <f aca="false">IF($A2908="","",SUBSTITUTE(SUBSTITUTE(SUBSTITUTE(SUBSTITUTE(SUBSTITUTE(SUBSTITUTE(SUBSTITUTE(UPPER(TRIM($A2908)),"Á","A"),"É","E"),"Í","I"),"Ó","O"),"Ú","U"),"Ñ","N"),"Ü","U"))</f>
        <v/>
      </c>
      <c r="Z2908" s="26" t="str">
        <f aca="false">IF($Y2908="","",LEFT($Y2908,1)&amp;" "&amp;TRIM(RIGHT(SUBSTITUTE($Y2908," ",REPT(" ",50)),50)))</f>
        <v/>
      </c>
      <c r="AA2908" s="27" t="str">
        <f aca="false">IF($AF2908="","",IF(COUNTIF(Validation!$U$19:$U$178,$AF2908)&gt;0,"OK","NO MATCH"))</f>
        <v/>
      </c>
      <c r="AB2908" s="27" t="str">
        <f aca="false">IF($W2908=0,"",IF(AND($W2908&gt;=Validation!$B$3,$W2908&lt;=Validation!$C$3),"Yes","No"))</f>
        <v/>
      </c>
      <c r="AC2908" s="26" t="str">
        <f aca="false">IF($A2908="","",$AF2908&amp;"|"&amp;TEXT($W2908,"yyyy-mm-dd")&amp;"|"&amp;$J2908&amp;"|"&amp;$N2908)</f>
        <v/>
      </c>
      <c r="AD2908" s="27" t="str">
        <f aca="false">IF($AC2908="","",IF(COUNTIF($AC$2:$AC$3000,$AC2908)&gt;1,"REVIEW","OK"))</f>
        <v/>
      </c>
      <c r="AE2908" s="27" t="str">
        <f aca="false">IF(OR($W2908=0,$O2908=""),"",IF(IFERROR(IF(ISNUMBER($O2908),INT($O2908),DATE(VALUE(MID(SUBSTITUTE(LEFT($O2908,FIND(" ",$O2908&amp;" ")-1),"/",REPT(" ",20)),41,20)),VALUE(LEFT(SUBSTITUTE(LEFT($O2908,FIND(" ",$O2908&amp;" ")-1),"/",REPT(" ",20)),20)),VALUE(MID(SUBSTITUTE(LEFT($O2908,FIND(" ",$O2908&amp;" ")-1),"/",REPT(" ",20)),21,20)))),0)&gt;$W2908,"Late","Same day"))</f>
        <v/>
      </c>
      <c r="AF2908" s="26" t="str">
        <f aca="false">IF($A2908="","",IFERROR(INDEX(Validation!$C$193:$C$217,MATCH($A2908,Validation!$A$193:$A$217,0)),IF(COUNTIF(Validation!$U$19:$U$178,$Z2908)&gt;0,$Z2908,IF(COUNTIF(Validation!$S$19:$S$178,$AI2908)=1,INDEX(Validation!$U$19:$U$178,MATCH($AI2908,Validation!$S$19:$S$178,0)),$Z2908))))</f>
        <v/>
      </c>
      <c r="AG2908" s="27" t="str">
        <f aca="false">IF(COUNTA($A2908:$U2908)=0,"",IF($A2908="","No name",IF($F2908="","No date",IF($W2908=0,"Date ilegible",IF(NOT(ISNUMBER($N2908)),"Hours no numéricas",IF($AA2908="NO MATCH","Person no identificada","OK"))))))</f>
        <v/>
      </c>
      <c r="AH2908" s="27" t="str">
        <f aca="false">IF($W2908=0,"No date",IF($W2908&lt;Validation!$B$3,"Before period",IF($W2908&gt;Validation!$C$3,"After period","In period")))</f>
        <v>No date</v>
      </c>
      <c r="AI2908" s="26" t="str">
        <f aca="false">IF($Y2908="","",TRIM(RIGHT(SUBSTITUTE($Y2908," ",REPT(" ",50)),50)))</f>
        <v/>
      </c>
      <c r="AJ2908" s="27" t="str">
        <f aca="false">IF($A2908="","",IF(NOT(ISERROR(MATCH($A2908,Validation!$A$193:$A$217,0))),"Manual mapping",IF(COUNTIF(Validation!$U$19:$U$178,$Z2908)&gt;0,"Direct",IF(COUNTIF(Validation!$S$19:$S$178,$AI2908)=1,"By surname","Unresolved"))))</f>
        <v/>
      </c>
      <c r="AK2908" s="28" t="str">
        <f aca="false">IF($L2908="","",IF(MATCH($L2908,$L$2:$L$3000,0)&lt;&gt;ROW()-1,"",COUNT($AK$1:$AK2907)+1))</f>
        <v/>
      </c>
      <c r="AL2908" s="28" t="str">
        <f aca="false">IF($G2908="","",IF(MATCH($G2908,$G$2:$G$3000,0)&lt;&gt;ROW()-1,"",COUNT($AL$1:$AL2907)+1))</f>
        <v/>
      </c>
      <c r="AM2908" s="28" t="str">
        <f aca="false">IF($H2908="","",IF(MATCH($H2908,$H$2:$H$3000,0)&lt;&gt;ROW()-1,"",COUNT($AM$1:$AM2907)+1))</f>
        <v/>
      </c>
      <c r="AN2908" s="28" t="str">
        <f aca="false">IF($I2908="","",IF(MATCH($I2908,$I$2:$I$3000,0)&lt;&gt;ROW()-1,"",COUNT($AN$1:$AN2907)+1))</f>
        <v/>
      </c>
      <c r="AO2908" s="28" t="str">
        <f aca="false">IF($Q2908="","",IF(MATCH($Q2908,$Q$2:$Q$3000,0)&lt;&gt;ROW()-1,"",COUNT($AO$1:$AO2907)+1))</f>
        <v/>
      </c>
    </row>
    <row r="2909" customFormat="false" ht="12.75" hidden="false" customHeight="true" outlineLevel="0" collapsed="false">
      <c r="W2909" s="24" t="n">
        <f aca="false">IF($F2909="",0,IFERROR(IF(ISNUMBER($F2909),INT($F2909),DATE(VALUE(MID(SUBSTITUTE(LEFT($F2909,FIND(" ",$F2909&amp;" ")-1),"/",REPT(" ",20)),41,20)),VALUE(LEFT(SUBSTITUTE(LEFT($F2909,FIND(" ",$F2909&amp;" ")-1),"/",REPT(" ",20)),20)),VALUE(MID(SUBSTITUTE(LEFT($F2909,FIND(" ",$F2909&amp;" ")-1),"/",REPT(" ",20)),21,20)))),0))</f>
        <v>0</v>
      </c>
      <c r="X2909" s="25" t="str">
        <f aca="false">IF(ISNUMBER($N2909),$N2909*Validation!$B$5,"")</f>
        <v/>
      </c>
      <c r="Y2909" s="26" t="str">
        <f aca="false">IF($A2909="","",SUBSTITUTE(SUBSTITUTE(SUBSTITUTE(SUBSTITUTE(SUBSTITUTE(SUBSTITUTE(SUBSTITUTE(UPPER(TRIM($A2909)),"Á","A"),"É","E"),"Í","I"),"Ó","O"),"Ú","U"),"Ñ","N"),"Ü","U"))</f>
        <v/>
      </c>
      <c r="Z2909" s="26" t="str">
        <f aca="false">IF($Y2909="","",LEFT($Y2909,1)&amp;" "&amp;TRIM(RIGHT(SUBSTITUTE($Y2909," ",REPT(" ",50)),50)))</f>
        <v/>
      </c>
      <c r="AA2909" s="27" t="str">
        <f aca="false">IF($AF2909="","",IF(COUNTIF(Validation!$U$19:$U$178,$AF2909)&gt;0,"OK","NO MATCH"))</f>
        <v/>
      </c>
      <c r="AB2909" s="27" t="str">
        <f aca="false">IF($W2909=0,"",IF(AND($W2909&gt;=Validation!$B$3,$W2909&lt;=Validation!$C$3),"Yes","No"))</f>
        <v/>
      </c>
      <c r="AC2909" s="26" t="str">
        <f aca="false">IF($A2909="","",$AF2909&amp;"|"&amp;TEXT($W2909,"yyyy-mm-dd")&amp;"|"&amp;$J2909&amp;"|"&amp;$N2909)</f>
        <v/>
      </c>
      <c r="AD2909" s="27" t="str">
        <f aca="false">IF($AC2909="","",IF(COUNTIF($AC$2:$AC$3000,$AC2909)&gt;1,"REVIEW","OK"))</f>
        <v/>
      </c>
      <c r="AE2909" s="27" t="str">
        <f aca="false">IF(OR($W2909=0,$O2909=""),"",IF(IFERROR(IF(ISNUMBER($O2909),INT($O2909),DATE(VALUE(MID(SUBSTITUTE(LEFT($O2909,FIND(" ",$O2909&amp;" ")-1),"/",REPT(" ",20)),41,20)),VALUE(LEFT(SUBSTITUTE(LEFT($O2909,FIND(" ",$O2909&amp;" ")-1),"/",REPT(" ",20)),20)),VALUE(MID(SUBSTITUTE(LEFT($O2909,FIND(" ",$O2909&amp;" ")-1),"/",REPT(" ",20)),21,20)))),0)&gt;$W2909,"Late","Same day"))</f>
        <v/>
      </c>
      <c r="AF2909" s="26" t="str">
        <f aca="false">IF($A2909="","",IFERROR(INDEX(Validation!$C$193:$C$217,MATCH($A2909,Validation!$A$193:$A$217,0)),IF(COUNTIF(Validation!$U$19:$U$178,$Z2909)&gt;0,$Z2909,IF(COUNTIF(Validation!$S$19:$S$178,$AI2909)=1,INDEX(Validation!$U$19:$U$178,MATCH($AI2909,Validation!$S$19:$S$178,0)),$Z2909))))</f>
        <v/>
      </c>
      <c r="AG2909" s="27" t="str">
        <f aca="false">IF(COUNTA($A2909:$U2909)=0,"",IF($A2909="","No name",IF($F2909="","No date",IF($W2909=0,"Date ilegible",IF(NOT(ISNUMBER($N2909)),"Hours no numéricas",IF($AA2909="NO MATCH","Person no identificada","OK"))))))</f>
        <v/>
      </c>
      <c r="AH2909" s="27" t="str">
        <f aca="false">IF($W2909=0,"No date",IF($W2909&lt;Validation!$B$3,"Before period",IF($W2909&gt;Validation!$C$3,"After period","In period")))</f>
        <v>No date</v>
      </c>
      <c r="AI2909" s="26" t="str">
        <f aca="false">IF($Y2909="","",TRIM(RIGHT(SUBSTITUTE($Y2909," ",REPT(" ",50)),50)))</f>
        <v/>
      </c>
      <c r="AJ2909" s="27" t="str">
        <f aca="false">IF($A2909="","",IF(NOT(ISERROR(MATCH($A2909,Validation!$A$193:$A$217,0))),"Manual mapping",IF(COUNTIF(Validation!$U$19:$U$178,$Z2909)&gt;0,"Direct",IF(COUNTIF(Validation!$S$19:$S$178,$AI2909)=1,"By surname","Unresolved"))))</f>
        <v/>
      </c>
      <c r="AK2909" s="28" t="str">
        <f aca="false">IF($L2909="","",IF(MATCH($L2909,$L$2:$L$3000,0)&lt;&gt;ROW()-1,"",COUNT($AK$1:$AK2908)+1))</f>
        <v/>
      </c>
      <c r="AL2909" s="28" t="str">
        <f aca="false">IF($G2909="","",IF(MATCH($G2909,$G$2:$G$3000,0)&lt;&gt;ROW()-1,"",COUNT($AL$1:$AL2908)+1))</f>
        <v/>
      </c>
      <c r="AM2909" s="28" t="str">
        <f aca="false">IF($H2909="","",IF(MATCH($H2909,$H$2:$H$3000,0)&lt;&gt;ROW()-1,"",COUNT($AM$1:$AM2908)+1))</f>
        <v/>
      </c>
      <c r="AN2909" s="28" t="str">
        <f aca="false">IF($I2909="","",IF(MATCH($I2909,$I$2:$I$3000,0)&lt;&gt;ROW()-1,"",COUNT($AN$1:$AN2908)+1))</f>
        <v/>
      </c>
      <c r="AO2909" s="28" t="str">
        <f aca="false">IF($Q2909="","",IF(MATCH($Q2909,$Q$2:$Q$3000,0)&lt;&gt;ROW()-1,"",COUNT($AO$1:$AO2908)+1))</f>
        <v/>
      </c>
    </row>
    <row r="2910" customFormat="false" ht="12.75" hidden="false" customHeight="true" outlineLevel="0" collapsed="false">
      <c r="W2910" s="24" t="n">
        <f aca="false">IF($F2910="",0,IFERROR(IF(ISNUMBER($F2910),INT($F2910),DATE(VALUE(MID(SUBSTITUTE(LEFT($F2910,FIND(" ",$F2910&amp;" ")-1),"/",REPT(" ",20)),41,20)),VALUE(LEFT(SUBSTITUTE(LEFT($F2910,FIND(" ",$F2910&amp;" ")-1),"/",REPT(" ",20)),20)),VALUE(MID(SUBSTITUTE(LEFT($F2910,FIND(" ",$F2910&amp;" ")-1),"/",REPT(" ",20)),21,20)))),0))</f>
        <v>0</v>
      </c>
      <c r="X2910" s="25" t="str">
        <f aca="false">IF(ISNUMBER($N2910),$N2910*Validation!$B$5,"")</f>
        <v/>
      </c>
      <c r="Y2910" s="26" t="str">
        <f aca="false">IF($A2910="","",SUBSTITUTE(SUBSTITUTE(SUBSTITUTE(SUBSTITUTE(SUBSTITUTE(SUBSTITUTE(SUBSTITUTE(UPPER(TRIM($A2910)),"Á","A"),"É","E"),"Í","I"),"Ó","O"),"Ú","U"),"Ñ","N"),"Ü","U"))</f>
        <v/>
      </c>
      <c r="Z2910" s="26" t="str">
        <f aca="false">IF($Y2910="","",LEFT($Y2910,1)&amp;" "&amp;TRIM(RIGHT(SUBSTITUTE($Y2910," ",REPT(" ",50)),50)))</f>
        <v/>
      </c>
      <c r="AA2910" s="27" t="str">
        <f aca="false">IF($AF2910="","",IF(COUNTIF(Validation!$U$19:$U$178,$AF2910)&gt;0,"OK","NO MATCH"))</f>
        <v/>
      </c>
      <c r="AB2910" s="27" t="str">
        <f aca="false">IF($W2910=0,"",IF(AND($W2910&gt;=Validation!$B$3,$W2910&lt;=Validation!$C$3),"Yes","No"))</f>
        <v/>
      </c>
      <c r="AC2910" s="26" t="str">
        <f aca="false">IF($A2910="","",$AF2910&amp;"|"&amp;TEXT($W2910,"yyyy-mm-dd")&amp;"|"&amp;$J2910&amp;"|"&amp;$N2910)</f>
        <v/>
      </c>
      <c r="AD2910" s="27" t="str">
        <f aca="false">IF($AC2910="","",IF(COUNTIF($AC$2:$AC$3000,$AC2910)&gt;1,"REVIEW","OK"))</f>
        <v/>
      </c>
      <c r="AE2910" s="27" t="str">
        <f aca="false">IF(OR($W2910=0,$O2910=""),"",IF(IFERROR(IF(ISNUMBER($O2910),INT($O2910),DATE(VALUE(MID(SUBSTITUTE(LEFT($O2910,FIND(" ",$O2910&amp;" ")-1),"/",REPT(" ",20)),41,20)),VALUE(LEFT(SUBSTITUTE(LEFT($O2910,FIND(" ",$O2910&amp;" ")-1),"/",REPT(" ",20)),20)),VALUE(MID(SUBSTITUTE(LEFT($O2910,FIND(" ",$O2910&amp;" ")-1),"/",REPT(" ",20)),21,20)))),0)&gt;$W2910,"Late","Same day"))</f>
        <v/>
      </c>
      <c r="AF2910" s="26" t="str">
        <f aca="false">IF($A2910="","",IFERROR(INDEX(Validation!$C$193:$C$217,MATCH($A2910,Validation!$A$193:$A$217,0)),IF(COUNTIF(Validation!$U$19:$U$178,$Z2910)&gt;0,$Z2910,IF(COUNTIF(Validation!$S$19:$S$178,$AI2910)=1,INDEX(Validation!$U$19:$U$178,MATCH($AI2910,Validation!$S$19:$S$178,0)),$Z2910))))</f>
        <v/>
      </c>
      <c r="AG2910" s="27" t="str">
        <f aca="false">IF(COUNTA($A2910:$U2910)=0,"",IF($A2910="","No name",IF($F2910="","No date",IF($W2910=0,"Date ilegible",IF(NOT(ISNUMBER($N2910)),"Hours no numéricas",IF($AA2910="NO MATCH","Person no identificada","OK"))))))</f>
        <v/>
      </c>
      <c r="AH2910" s="27" t="str">
        <f aca="false">IF($W2910=0,"No date",IF($W2910&lt;Validation!$B$3,"Before period",IF($W2910&gt;Validation!$C$3,"After period","In period")))</f>
        <v>No date</v>
      </c>
      <c r="AI2910" s="26" t="str">
        <f aca="false">IF($Y2910="","",TRIM(RIGHT(SUBSTITUTE($Y2910," ",REPT(" ",50)),50)))</f>
        <v/>
      </c>
      <c r="AJ2910" s="27" t="str">
        <f aca="false">IF($A2910="","",IF(NOT(ISERROR(MATCH($A2910,Validation!$A$193:$A$217,0))),"Manual mapping",IF(COUNTIF(Validation!$U$19:$U$178,$Z2910)&gt;0,"Direct",IF(COUNTIF(Validation!$S$19:$S$178,$AI2910)=1,"By surname","Unresolved"))))</f>
        <v/>
      </c>
      <c r="AK2910" s="28" t="str">
        <f aca="false">IF($L2910="","",IF(MATCH($L2910,$L$2:$L$3000,0)&lt;&gt;ROW()-1,"",COUNT($AK$1:$AK2909)+1))</f>
        <v/>
      </c>
      <c r="AL2910" s="28" t="str">
        <f aca="false">IF($G2910="","",IF(MATCH($G2910,$G$2:$G$3000,0)&lt;&gt;ROW()-1,"",COUNT($AL$1:$AL2909)+1))</f>
        <v/>
      </c>
      <c r="AM2910" s="28" t="str">
        <f aca="false">IF($H2910="","",IF(MATCH($H2910,$H$2:$H$3000,0)&lt;&gt;ROW()-1,"",COUNT($AM$1:$AM2909)+1))</f>
        <v/>
      </c>
      <c r="AN2910" s="28" t="str">
        <f aca="false">IF($I2910="","",IF(MATCH($I2910,$I$2:$I$3000,0)&lt;&gt;ROW()-1,"",COUNT($AN$1:$AN2909)+1))</f>
        <v/>
      </c>
      <c r="AO2910" s="28" t="str">
        <f aca="false">IF($Q2910="","",IF(MATCH($Q2910,$Q$2:$Q$3000,0)&lt;&gt;ROW()-1,"",COUNT($AO$1:$AO2909)+1))</f>
        <v/>
      </c>
    </row>
    <row r="2911" customFormat="false" ht="12.75" hidden="false" customHeight="true" outlineLevel="0" collapsed="false">
      <c r="W2911" s="24" t="n">
        <f aca="false">IF($F2911="",0,IFERROR(IF(ISNUMBER($F2911),INT($F2911),DATE(VALUE(MID(SUBSTITUTE(LEFT($F2911,FIND(" ",$F2911&amp;" ")-1),"/",REPT(" ",20)),41,20)),VALUE(LEFT(SUBSTITUTE(LEFT($F2911,FIND(" ",$F2911&amp;" ")-1),"/",REPT(" ",20)),20)),VALUE(MID(SUBSTITUTE(LEFT($F2911,FIND(" ",$F2911&amp;" ")-1),"/",REPT(" ",20)),21,20)))),0))</f>
        <v>0</v>
      </c>
      <c r="X2911" s="25" t="str">
        <f aca="false">IF(ISNUMBER($N2911),$N2911*Validation!$B$5,"")</f>
        <v/>
      </c>
      <c r="Y2911" s="26" t="str">
        <f aca="false">IF($A2911="","",SUBSTITUTE(SUBSTITUTE(SUBSTITUTE(SUBSTITUTE(SUBSTITUTE(SUBSTITUTE(SUBSTITUTE(UPPER(TRIM($A2911)),"Á","A"),"É","E"),"Í","I"),"Ó","O"),"Ú","U"),"Ñ","N"),"Ü","U"))</f>
        <v/>
      </c>
      <c r="Z2911" s="26" t="str">
        <f aca="false">IF($Y2911="","",LEFT($Y2911,1)&amp;" "&amp;TRIM(RIGHT(SUBSTITUTE($Y2911," ",REPT(" ",50)),50)))</f>
        <v/>
      </c>
      <c r="AA2911" s="27" t="str">
        <f aca="false">IF($AF2911="","",IF(COUNTIF(Validation!$U$19:$U$178,$AF2911)&gt;0,"OK","NO MATCH"))</f>
        <v/>
      </c>
      <c r="AB2911" s="27" t="str">
        <f aca="false">IF($W2911=0,"",IF(AND($W2911&gt;=Validation!$B$3,$W2911&lt;=Validation!$C$3),"Yes","No"))</f>
        <v/>
      </c>
      <c r="AC2911" s="26" t="str">
        <f aca="false">IF($A2911="","",$AF2911&amp;"|"&amp;TEXT($W2911,"yyyy-mm-dd")&amp;"|"&amp;$J2911&amp;"|"&amp;$N2911)</f>
        <v/>
      </c>
      <c r="AD2911" s="27" t="str">
        <f aca="false">IF($AC2911="","",IF(COUNTIF($AC$2:$AC$3000,$AC2911)&gt;1,"REVIEW","OK"))</f>
        <v/>
      </c>
      <c r="AE2911" s="27" t="str">
        <f aca="false">IF(OR($W2911=0,$O2911=""),"",IF(IFERROR(IF(ISNUMBER($O2911),INT($O2911),DATE(VALUE(MID(SUBSTITUTE(LEFT($O2911,FIND(" ",$O2911&amp;" ")-1),"/",REPT(" ",20)),41,20)),VALUE(LEFT(SUBSTITUTE(LEFT($O2911,FIND(" ",$O2911&amp;" ")-1),"/",REPT(" ",20)),20)),VALUE(MID(SUBSTITUTE(LEFT($O2911,FIND(" ",$O2911&amp;" ")-1),"/",REPT(" ",20)),21,20)))),0)&gt;$W2911,"Late","Same day"))</f>
        <v/>
      </c>
      <c r="AF2911" s="26" t="str">
        <f aca="false">IF($A2911="","",IFERROR(INDEX(Validation!$C$193:$C$217,MATCH($A2911,Validation!$A$193:$A$217,0)),IF(COUNTIF(Validation!$U$19:$U$178,$Z2911)&gt;0,$Z2911,IF(COUNTIF(Validation!$S$19:$S$178,$AI2911)=1,INDEX(Validation!$U$19:$U$178,MATCH($AI2911,Validation!$S$19:$S$178,0)),$Z2911))))</f>
        <v/>
      </c>
      <c r="AG2911" s="27" t="str">
        <f aca="false">IF(COUNTA($A2911:$U2911)=0,"",IF($A2911="","No name",IF($F2911="","No date",IF($W2911=0,"Date ilegible",IF(NOT(ISNUMBER($N2911)),"Hours no numéricas",IF($AA2911="NO MATCH","Person no identificada","OK"))))))</f>
        <v/>
      </c>
      <c r="AH2911" s="27" t="str">
        <f aca="false">IF($W2911=0,"No date",IF($W2911&lt;Validation!$B$3,"Before period",IF($W2911&gt;Validation!$C$3,"After period","In period")))</f>
        <v>No date</v>
      </c>
      <c r="AI2911" s="26" t="str">
        <f aca="false">IF($Y2911="","",TRIM(RIGHT(SUBSTITUTE($Y2911," ",REPT(" ",50)),50)))</f>
        <v/>
      </c>
      <c r="AJ2911" s="27" t="str">
        <f aca="false">IF($A2911="","",IF(NOT(ISERROR(MATCH($A2911,Validation!$A$193:$A$217,0))),"Manual mapping",IF(COUNTIF(Validation!$U$19:$U$178,$Z2911)&gt;0,"Direct",IF(COUNTIF(Validation!$S$19:$S$178,$AI2911)=1,"By surname","Unresolved"))))</f>
        <v/>
      </c>
      <c r="AK2911" s="28" t="str">
        <f aca="false">IF($L2911="","",IF(MATCH($L2911,$L$2:$L$3000,0)&lt;&gt;ROW()-1,"",COUNT($AK$1:$AK2910)+1))</f>
        <v/>
      </c>
      <c r="AL2911" s="28" t="str">
        <f aca="false">IF($G2911="","",IF(MATCH($G2911,$G$2:$G$3000,0)&lt;&gt;ROW()-1,"",COUNT($AL$1:$AL2910)+1))</f>
        <v/>
      </c>
      <c r="AM2911" s="28" t="str">
        <f aca="false">IF($H2911="","",IF(MATCH($H2911,$H$2:$H$3000,0)&lt;&gt;ROW()-1,"",COUNT($AM$1:$AM2910)+1))</f>
        <v/>
      </c>
      <c r="AN2911" s="28" t="str">
        <f aca="false">IF($I2911="","",IF(MATCH($I2911,$I$2:$I$3000,0)&lt;&gt;ROW()-1,"",COUNT($AN$1:$AN2910)+1))</f>
        <v/>
      </c>
      <c r="AO2911" s="28" t="str">
        <f aca="false">IF($Q2911="","",IF(MATCH($Q2911,$Q$2:$Q$3000,0)&lt;&gt;ROW()-1,"",COUNT($AO$1:$AO2910)+1))</f>
        <v/>
      </c>
    </row>
    <row r="2912" customFormat="false" ht="12.75" hidden="false" customHeight="true" outlineLevel="0" collapsed="false">
      <c r="W2912" s="24" t="n">
        <f aca="false">IF($F2912="",0,IFERROR(IF(ISNUMBER($F2912),INT($F2912),DATE(VALUE(MID(SUBSTITUTE(LEFT($F2912,FIND(" ",$F2912&amp;" ")-1),"/",REPT(" ",20)),41,20)),VALUE(LEFT(SUBSTITUTE(LEFT($F2912,FIND(" ",$F2912&amp;" ")-1),"/",REPT(" ",20)),20)),VALUE(MID(SUBSTITUTE(LEFT($F2912,FIND(" ",$F2912&amp;" ")-1),"/",REPT(" ",20)),21,20)))),0))</f>
        <v>0</v>
      </c>
      <c r="X2912" s="25" t="str">
        <f aca="false">IF(ISNUMBER($N2912),$N2912*Validation!$B$5,"")</f>
        <v/>
      </c>
      <c r="Y2912" s="26" t="str">
        <f aca="false">IF($A2912="","",SUBSTITUTE(SUBSTITUTE(SUBSTITUTE(SUBSTITUTE(SUBSTITUTE(SUBSTITUTE(SUBSTITUTE(UPPER(TRIM($A2912)),"Á","A"),"É","E"),"Í","I"),"Ó","O"),"Ú","U"),"Ñ","N"),"Ü","U"))</f>
        <v/>
      </c>
      <c r="Z2912" s="26" t="str">
        <f aca="false">IF($Y2912="","",LEFT($Y2912,1)&amp;" "&amp;TRIM(RIGHT(SUBSTITUTE($Y2912," ",REPT(" ",50)),50)))</f>
        <v/>
      </c>
      <c r="AA2912" s="27" t="str">
        <f aca="false">IF($AF2912="","",IF(COUNTIF(Validation!$U$19:$U$178,$AF2912)&gt;0,"OK","NO MATCH"))</f>
        <v/>
      </c>
      <c r="AB2912" s="27" t="str">
        <f aca="false">IF($W2912=0,"",IF(AND($W2912&gt;=Validation!$B$3,$W2912&lt;=Validation!$C$3),"Yes","No"))</f>
        <v/>
      </c>
      <c r="AC2912" s="26" t="str">
        <f aca="false">IF($A2912="","",$AF2912&amp;"|"&amp;TEXT($W2912,"yyyy-mm-dd")&amp;"|"&amp;$J2912&amp;"|"&amp;$N2912)</f>
        <v/>
      </c>
      <c r="AD2912" s="27" t="str">
        <f aca="false">IF($AC2912="","",IF(COUNTIF($AC$2:$AC$3000,$AC2912)&gt;1,"REVIEW","OK"))</f>
        <v/>
      </c>
      <c r="AE2912" s="27" t="str">
        <f aca="false">IF(OR($W2912=0,$O2912=""),"",IF(IFERROR(IF(ISNUMBER($O2912),INT($O2912),DATE(VALUE(MID(SUBSTITUTE(LEFT($O2912,FIND(" ",$O2912&amp;" ")-1),"/",REPT(" ",20)),41,20)),VALUE(LEFT(SUBSTITUTE(LEFT($O2912,FIND(" ",$O2912&amp;" ")-1),"/",REPT(" ",20)),20)),VALUE(MID(SUBSTITUTE(LEFT($O2912,FIND(" ",$O2912&amp;" ")-1),"/",REPT(" ",20)),21,20)))),0)&gt;$W2912,"Late","Same day"))</f>
        <v/>
      </c>
      <c r="AF2912" s="26" t="str">
        <f aca="false">IF($A2912="","",IFERROR(INDEX(Validation!$C$193:$C$217,MATCH($A2912,Validation!$A$193:$A$217,0)),IF(COUNTIF(Validation!$U$19:$U$178,$Z2912)&gt;0,$Z2912,IF(COUNTIF(Validation!$S$19:$S$178,$AI2912)=1,INDEX(Validation!$U$19:$U$178,MATCH($AI2912,Validation!$S$19:$S$178,0)),$Z2912))))</f>
        <v/>
      </c>
      <c r="AG2912" s="27" t="str">
        <f aca="false">IF(COUNTA($A2912:$U2912)=0,"",IF($A2912="","No name",IF($F2912="","No date",IF($W2912=0,"Date ilegible",IF(NOT(ISNUMBER($N2912)),"Hours no numéricas",IF($AA2912="NO MATCH","Person no identificada","OK"))))))</f>
        <v/>
      </c>
      <c r="AH2912" s="27" t="str">
        <f aca="false">IF($W2912=0,"No date",IF($W2912&lt;Validation!$B$3,"Before period",IF($W2912&gt;Validation!$C$3,"After period","In period")))</f>
        <v>No date</v>
      </c>
      <c r="AI2912" s="26" t="str">
        <f aca="false">IF($Y2912="","",TRIM(RIGHT(SUBSTITUTE($Y2912," ",REPT(" ",50)),50)))</f>
        <v/>
      </c>
      <c r="AJ2912" s="27" t="str">
        <f aca="false">IF($A2912="","",IF(NOT(ISERROR(MATCH($A2912,Validation!$A$193:$A$217,0))),"Manual mapping",IF(COUNTIF(Validation!$U$19:$U$178,$Z2912)&gt;0,"Direct",IF(COUNTIF(Validation!$S$19:$S$178,$AI2912)=1,"By surname","Unresolved"))))</f>
        <v/>
      </c>
      <c r="AK2912" s="28" t="str">
        <f aca="false">IF($L2912="","",IF(MATCH($L2912,$L$2:$L$3000,0)&lt;&gt;ROW()-1,"",COUNT($AK$1:$AK2911)+1))</f>
        <v/>
      </c>
      <c r="AL2912" s="28" t="str">
        <f aca="false">IF($G2912="","",IF(MATCH($G2912,$G$2:$G$3000,0)&lt;&gt;ROW()-1,"",COUNT($AL$1:$AL2911)+1))</f>
        <v/>
      </c>
      <c r="AM2912" s="28" t="str">
        <f aca="false">IF($H2912="","",IF(MATCH($H2912,$H$2:$H$3000,0)&lt;&gt;ROW()-1,"",COUNT($AM$1:$AM2911)+1))</f>
        <v/>
      </c>
      <c r="AN2912" s="28" t="str">
        <f aca="false">IF($I2912="","",IF(MATCH($I2912,$I$2:$I$3000,0)&lt;&gt;ROW()-1,"",COUNT($AN$1:$AN2911)+1))</f>
        <v/>
      </c>
      <c r="AO2912" s="28" t="str">
        <f aca="false">IF($Q2912="","",IF(MATCH($Q2912,$Q$2:$Q$3000,0)&lt;&gt;ROW()-1,"",COUNT($AO$1:$AO2911)+1))</f>
        <v/>
      </c>
    </row>
    <row r="2913" customFormat="false" ht="12.75" hidden="false" customHeight="true" outlineLevel="0" collapsed="false">
      <c r="W2913" s="24" t="n">
        <f aca="false">IF($F2913="",0,IFERROR(IF(ISNUMBER($F2913),INT($F2913),DATE(VALUE(MID(SUBSTITUTE(LEFT($F2913,FIND(" ",$F2913&amp;" ")-1),"/",REPT(" ",20)),41,20)),VALUE(LEFT(SUBSTITUTE(LEFT($F2913,FIND(" ",$F2913&amp;" ")-1),"/",REPT(" ",20)),20)),VALUE(MID(SUBSTITUTE(LEFT($F2913,FIND(" ",$F2913&amp;" ")-1),"/",REPT(" ",20)),21,20)))),0))</f>
        <v>0</v>
      </c>
      <c r="X2913" s="25" t="str">
        <f aca="false">IF(ISNUMBER($N2913),$N2913*Validation!$B$5,"")</f>
        <v/>
      </c>
      <c r="Y2913" s="26" t="str">
        <f aca="false">IF($A2913="","",SUBSTITUTE(SUBSTITUTE(SUBSTITUTE(SUBSTITUTE(SUBSTITUTE(SUBSTITUTE(SUBSTITUTE(UPPER(TRIM($A2913)),"Á","A"),"É","E"),"Í","I"),"Ó","O"),"Ú","U"),"Ñ","N"),"Ü","U"))</f>
        <v/>
      </c>
      <c r="Z2913" s="26" t="str">
        <f aca="false">IF($Y2913="","",LEFT($Y2913,1)&amp;" "&amp;TRIM(RIGHT(SUBSTITUTE($Y2913," ",REPT(" ",50)),50)))</f>
        <v/>
      </c>
      <c r="AA2913" s="27" t="str">
        <f aca="false">IF($AF2913="","",IF(COUNTIF(Validation!$U$19:$U$178,$AF2913)&gt;0,"OK","NO MATCH"))</f>
        <v/>
      </c>
      <c r="AB2913" s="27" t="str">
        <f aca="false">IF($W2913=0,"",IF(AND($W2913&gt;=Validation!$B$3,$W2913&lt;=Validation!$C$3),"Yes","No"))</f>
        <v/>
      </c>
      <c r="AC2913" s="26" t="str">
        <f aca="false">IF($A2913="","",$AF2913&amp;"|"&amp;TEXT($W2913,"yyyy-mm-dd")&amp;"|"&amp;$J2913&amp;"|"&amp;$N2913)</f>
        <v/>
      </c>
      <c r="AD2913" s="27" t="str">
        <f aca="false">IF($AC2913="","",IF(COUNTIF($AC$2:$AC$3000,$AC2913)&gt;1,"REVIEW","OK"))</f>
        <v/>
      </c>
      <c r="AE2913" s="27" t="str">
        <f aca="false">IF(OR($W2913=0,$O2913=""),"",IF(IFERROR(IF(ISNUMBER($O2913),INT($O2913),DATE(VALUE(MID(SUBSTITUTE(LEFT($O2913,FIND(" ",$O2913&amp;" ")-1),"/",REPT(" ",20)),41,20)),VALUE(LEFT(SUBSTITUTE(LEFT($O2913,FIND(" ",$O2913&amp;" ")-1),"/",REPT(" ",20)),20)),VALUE(MID(SUBSTITUTE(LEFT($O2913,FIND(" ",$O2913&amp;" ")-1),"/",REPT(" ",20)),21,20)))),0)&gt;$W2913,"Late","Same day"))</f>
        <v/>
      </c>
      <c r="AF2913" s="26" t="str">
        <f aca="false">IF($A2913="","",IFERROR(INDEX(Validation!$C$193:$C$217,MATCH($A2913,Validation!$A$193:$A$217,0)),IF(COUNTIF(Validation!$U$19:$U$178,$Z2913)&gt;0,$Z2913,IF(COUNTIF(Validation!$S$19:$S$178,$AI2913)=1,INDEX(Validation!$U$19:$U$178,MATCH($AI2913,Validation!$S$19:$S$178,0)),$Z2913))))</f>
        <v/>
      </c>
      <c r="AG2913" s="27" t="str">
        <f aca="false">IF(COUNTA($A2913:$U2913)=0,"",IF($A2913="","No name",IF($F2913="","No date",IF($W2913=0,"Date ilegible",IF(NOT(ISNUMBER($N2913)),"Hours no numéricas",IF($AA2913="NO MATCH","Person no identificada","OK"))))))</f>
        <v/>
      </c>
      <c r="AH2913" s="27" t="str">
        <f aca="false">IF($W2913=0,"No date",IF($W2913&lt;Validation!$B$3,"Before period",IF($W2913&gt;Validation!$C$3,"After period","In period")))</f>
        <v>No date</v>
      </c>
      <c r="AI2913" s="26" t="str">
        <f aca="false">IF($Y2913="","",TRIM(RIGHT(SUBSTITUTE($Y2913," ",REPT(" ",50)),50)))</f>
        <v/>
      </c>
      <c r="AJ2913" s="27" t="str">
        <f aca="false">IF($A2913="","",IF(NOT(ISERROR(MATCH($A2913,Validation!$A$193:$A$217,0))),"Manual mapping",IF(COUNTIF(Validation!$U$19:$U$178,$Z2913)&gt;0,"Direct",IF(COUNTIF(Validation!$S$19:$S$178,$AI2913)=1,"By surname","Unresolved"))))</f>
        <v/>
      </c>
      <c r="AK2913" s="28" t="str">
        <f aca="false">IF($L2913="","",IF(MATCH($L2913,$L$2:$L$3000,0)&lt;&gt;ROW()-1,"",COUNT($AK$1:$AK2912)+1))</f>
        <v/>
      </c>
      <c r="AL2913" s="28" t="str">
        <f aca="false">IF($G2913="","",IF(MATCH($G2913,$G$2:$G$3000,0)&lt;&gt;ROW()-1,"",COUNT($AL$1:$AL2912)+1))</f>
        <v/>
      </c>
      <c r="AM2913" s="28" t="str">
        <f aca="false">IF($H2913="","",IF(MATCH($H2913,$H$2:$H$3000,0)&lt;&gt;ROW()-1,"",COUNT($AM$1:$AM2912)+1))</f>
        <v/>
      </c>
      <c r="AN2913" s="28" t="str">
        <f aca="false">IF($I2913="","",IF(MATCH($I2913,$I$2:$I$3000,0)&lt;&gt;ROW()-1,"",COUNT($AN$1:$AN2912)+1))</f>
        <v/>
      </c>
      <c r="AO2913" s="28" t="str">
        <f aca="false">IF($Q2913="","",IF(MATCH($Q2913,$Q$2:$Q$3000,0)&lt;&gt;ROW()-1,"",COUNT($AO$1:$AO2912)+1))</f>
        <v/>
      </c>
    </row>
    <row r="2914" customFormat="false" ht="12.75" hidden="false" customHeight="true" outlineLevel="0" collapsed="false">
      <c r="W2914" s="24" t="n">
        <f aca="false">IF($F2914="",0,IFERROR(IF(ISNUMBER($F2914),INT($F2914),DATE(VALUE(MID(SUBSTITUTE(LEFT($F2914,FIND(" ",$F2914&amp;" ")-1),"/",REPT(" ",20)),41,20)),VALUE(LEFT(SUBSTITUTE(LEFT($F2914,FIND(" ",$F2914&amp;" ")-1),"/",REPT(" ",20)),20)),VALUE(MID(SUBSTITUTE(LEFT($F2914,FIND(" ",$F2914&amp;" ")-1),"/",REPT(" ",20)),21,20)))),0))</f>
        <v>0</v>
      </c>
      <c r="X2914" s="25" t="str">
        <f aca="false">IF(ISNUMBER($N2914),$N2914*Validation!$B$5,"")</f>
        <v/>
      </c>
      <c r="Y2914" s="26" t="str">
        <f aca="false">IF($A2914="","",SUBSTITUTE(SUBSTITUTE(SUBSTITUTE(SUBSTITUTE(SUBSTITUTE(SUBSTITUTE(SUBSTITUTE(UPPER(TRIM($A2914)),"Á","A"),"É","E"),"Í","I"),"Ó","O"),"Ú","U"),"Ñ","N"),"Ü","U"))</f>
        <v/>
      </c>
      <c r="Z2914" s="26" t="str">
        <f aca="false">IF($Y2914="","",LEFT($Y2914,1)&amp;" "&amp;TRIM(RIGHT(SUBSTITUTE($Y2914," ",REPT(" ",50)),50)))</f>
        <v/>
      </c>
      <c r="AA2914" s="27" t="str">
        <f aca="false">IF($AF2914="","",IF(COUNTIF(Validation!$U$19:$U$178,$AF2914)&gt;0,"OK","NO MATCH"))</f>
        <v/>
      </c>
      <c r="AB2914" s="27" t="str">
        <f aca="false">IF($W2914=0,"",IF(AND($W2914&gt;=Validation!$B$3,$W2914&lt;=Validation!$C$3),"Yes","No"))</f>
        <v/>
      </c>
      <c r="AC2914" s="26" t="str">
        <f aca="false">IF($A2914="","",$AF2914&amp;"|"&amp;TEXT($W2914,"yyyy-mm-dd")&amp;"|"&amp;$J2914&amp;"|"&amp;$N2914)</f>
        <v/>
      </c>
      <c r="AD2914" s="27" t="str">
        <f aca="false">IF($AC2914="","",IF(COUNTIF($AC$2:$AC$3000,$AC2914)&gt;1,"REVIEW","OK"))</f>
        <v/>
      </c>
      <c r="AE2914" s="27" t="str">
        <f aca="false">IF(OR($W2914=0,$O2914=""),"",IF(IFERROR(IF(ISNUMBER($O2914),INT($O2914),DATE(VALUE(MID(SUBSTITUTE(LEFT($O2914,FIND(" ",$O2914&amp;" ")-1),"/",REPT(" ",20)),41,20)),VALUE(LEFT(SUBSTITUTE(LEFT($O2914,FIND(" ",$O2914&amp;" ")-1),"/",REPT(" ",20)),20)),VALUE(MID(SUBSTITUTE(LEFT($O2914,FIND(" ",$O2914&amp;" ")-1),"/",REPT(" ",20)),21,20)))),0)&gt;$W2914,"Late","Same day"))</f>
        <v/>
      </c>
      <c r="AF2914" s="26" t="str">
        <f aca="false">IF($A2914="","",IFERROR(INDEX(Validation!$C$193:$C$217,MATCH($A2914,Validation!$A$193:$A$217,0)),IF(COUNTIF(Validation!$U$19:$U$178,$Z2914)&gt;0,$Z2914,IF(COUNTIF(Validation!$S$19:$S$178,$AI2914)=1,INDEX(Validation!$U$19:$U$178,MATCH($AI2914,Validation!$S$19:$S$178,0)),$Z2914))))</f>
        <v/>
      </c>
      <c r="AG2914" s="27" t="str">
        <f aca="false">IF(COUNTA($A2914:$U2914)=0,"",IF($A2914="","No name",IF($F2914="","No date",IF($W2914=0,"Date ilegible",IF(NOT(ISNUMBER($N2914)),"Hours no numéricas",IF($AA2914="NO MATCH","Person no identificada","OK"))))))</f>
        <v/>
      </c>
      <c r="AH2914" s="27" t="str">
        <f aca="false">IF($W2914=0,"No date",IF($W2914&lt;Validation!$B$3,"Before period",IF($W2914&gt;Validation!$C$3,"After period","In period")))</f>
        <v>No date</v>
      </c>
      <c r="AI2914" s="26" t="str">
        <f aca="false">IF($Y2914="","",TRIM(RIGHT(SUBSTITUTE($Y2914," ",REPT(" ",50)),50)))</f>
        <v/>
      </c>
      <c r="AJ2914" s="27" t="str">
        <f aca="false">IF($A2914="","",IF(NOT(ISERROR(MATCH($A2914,Validation!$A$193:$A$217,0))),"Manual mapping",IF(COUNTIF(Validation!$U$19:$U$178,$Z2914)&gt;0,"Direct",IF(COUNTIF(Validation!$S$19:$S$178,$AI2914)=1,"By surname","Unresolved"))))</f>
        <v/>
      </c>
      <c r="AK2914" s="28" t="str">
        <f aca="false">IF($L2914="","",IF(MATCH($L2914,$L$2:$L$3000,0)&lt;&gt;ROW()-1,"",COUNT($AK$1:$AK2913)+1))</f>
        <v/>
      </c>
      <c r="AL2914" s="28" t="str">
        <f aca="false">IF($G2914="","",IF(MATCH($G2914,$G$2:$G$3000,0)&lt;&gt;ROW()-1,"",COUNT($AL$1:$AL2913)+1))</f>
        <v/>
      </c>
      <c r="AM2914" s="28" t="str">
        <f aca="false">IF($H2914="","",IF(MATCH($H2914,$H$2:$H$3000,0)&lt;&gt;ROW()-1,"",COUNT($AM$1:$AM2913)+1))</f>
        <v/>
      </c>
      <c r="AN2914" s="28" t="str">
        <f aca="false">IF($I2914="","",IF(MATCH($I2914,$I$2:$I$3000,0)&lt;&gt;ROW()-1,"",COUNT($AN$1:$AN2913)+1))</f>
        <v/>
      </c>
      <c r="AO2914" s="28" t="str">
        <f aca="false">IF($Q2914="","",IF(MATCH($Q2914,$Q$2:$Q$3000,0)&lt;&gt;ROW()-1,"",COUNT($AO$1:$AO2913)+1))</f>
        <v/>
      </c>
    </row>
    <row r="2915" customFormat="false" ht="12.75" hidden="false" customHeight="true" outlineLevel="0" collapsed="false">
      <c r="W2915" s="24" t="n">
        <f aca="false">IF($F2915="",0,IFERROR(IF(ISNUMBER($F2915),INT($F2915),DATE(VALUE(MID(SUBSTITUTE(LEFT($F2915,FIND(" ",$F2915&amp;" ")-1),"/",REPT(" ",20)),41,20)),VALUE(LEFT(SUBSTITUTE(LEFT($F2915,FIND(" ",$F2915&amp;" ")-1),"/",REPT(" ",20)),20)),VALUE(MID(SUBSTITUTE(LEFT($F2915,FIND(" ",$F2915&amp;" ")-1),"/",REPT(" ",20)),21,20)))),0))</f>
        <v>0</v>
      </c>
      <c r="X2915" s="25" t="str">
        <f aca="false">IF(ISNUMBER($N2915),$N2915*Validation!$B$5,"")</f>
        <v/>
      </c>
      <c r="Y2915" s="26" t="str">
        <f aca="false">IF($A2915="","",SUBSTITUTE(SUBSTITUTE(SUBSTITUTE(SUBSTITUTE(SUBSTITUTE(SUBSTITUTE(SUBSTITUTE(UPPER(TRIM($A2915)),"Á","A"),"É","E"),"Í","I"),"Ó","O"),"Ú","U"),"Ñ","N"),"Ü","U"))</f>
        <v/>
      </c>
      <c r="Z2915" s="26" t="str">
        <f aca="false">IF($Y2915="","",LEFT($Y2915,1)&amp;" "&amp;TRIM(RIGHT(SUBSTITUTE($Y2915," ",REPT(" ",50)),50)))</f>
        <v/>
      </c>
      <c r="AA2915" s="27" t="str">
        <f aca="false">IF($AF2915="","",IF(COUNTIF(Validation!$U$19:$U$178,$AF2915)&gt;0,"OK","NO MATCH"))</f>
        <v/>
      </c>
      <c r="AB2915" s="27" t="str">
        <f aca="false">IF($W2915=0,"",IF(AND($W2915&gt;=Validation!$B$3,$W2915&lt;=Validation!$C$3),"Yes","No"))</f>
        <v/>
      </c>
      <c r="AC2915" s="26" t="str">
        <f aca="false">IF($A2915="","",$AF2915&amp;"|"&amp;TEXT($W2915,"yyyy-mm-dd")&amp;"|"&amp;$J2915&amp;"|"&amp;$N2915)</f>
        <v/>
      </c>
      <c r="AD2915" s="27" t="str">
        <f aca="false">IF($AC2915="","",IF(COUNTIF($AC$2:$AC$3000,$AC2915)&gt;1,"REVIEW","OK"))</f>
        <v/>
      </c>
      <c r="AE2915" s="27" t="str">
        <f aca="false">IF(OR($W2915=0,$O2915=""),"",IF(IFERROR(IF(ISNUMBER($O2915),INT($O2915),DATE(VALUE(MID(SUBSTITUTE(LEFT($O2915,FIND(" ",$O2915&amp;" ")-1),"/",REPT(" ",20)),41,20)),VALUE(LEFT(SUBSTITUTE(LEFT($O2915,FIND(" ",$O2915&amp;" ")-1),"/",REPT(" ",20)),20)),VALUE(MID(SUBSTITUTE(LEFT($O2915,FIND(" ",$O2915&amp;" ")-1),"/",REPT(" ",20)),21,20)))),0)&gt;$W2915,"Late","Same day"))</f>
        <v/>
      </c>
      <c r="AF2915" s="26" t="str">
        <f aca="false">IF($A2915="","",IFERROR(INDEX(Validation!$C$193:$C$217,MATCH($A2915,Validation!$A$193:$A$217,0)),IF(COUNTIF(Validation!$U$19:$U$178,$Z2915)&gt;0,$Z2915,IF(COUNTIF(Validation!$S$19:$S$178,$AI2915)=1,INDEX(Validation!$U$19:$U$178,MATCH($AI2915,Validation!$S$19:$S$178,0)),$Z2915))))</f>
        <v/>
      </c>
      <c r="AG2915" s="27" t="str">
        <f aca="false">IF(COUNTA($A2915:$U2915)=0,"",IF($A2915="","No name",IF($F2915="","No date",IF($W2915=0,"Date ilegible",IF(NOT(ISNUMBER($N2915)),"Hours no numéricas",IF($AA2915="NO MATCH","Person no identificada","OK"))))))</f>
        <v/>
      </c>
      <c r="AH2915" s="27" t="str">
        <f aca="false">IF($W2915=0,"No date",IF($W2915&lt;Validation!$B$3,"Before period",IF($W2915&gt;Validation!$C$3,"After period","In period")))</f>
        <v>No date</v>
      </c>
      <c r="AI2915" s="26" t="str">
        <f aca="false">IF($Y2915="","",TRIM(RIGHT(SUBSTITUTE($Y2915," ",REPT(" ",50)),50)))</f>
        <v/>
      </c>
      <c r="AJ2915" s="27" t="str">
        <f aca="false">IF($A2915="","",IF(NOT(ISERROR(MATCH($A2915,Validation!$A$193:$A$217,0))),"Manual mapping",IF(COUNTIF(Validation!$U$19:$U$178,$Z2915)&gt;0,"Direct",IF(COUNTIF(Validation!$S$19:$S$178,$AI2915)=1,"By surname","Unresolved"))))</f>
        <v/>
      </c>
      <c r="AK2915" s="28" t="str">
        <f aca="false">IF($L2915="","",IF(MATCH($L2915,$L$2:$L$3000,0)&lt;&gt;ROW()-1,"",COUNT($AK$1:$AK2914)+1))</f>
        <v/>
      </c>
      <c r="AL2915" s="28" t="str">
        <f aca="false">IF($G2915="","",IF(MATCH($G2915,$G$2:$G$3000,0)&lt;&gt;ROW()-1,"",COUNT($AL$1:$AL2914)+1))</f>
        <v/>
      </c>
      <c r="AM2915" s="28" t="str">
        <f aca="false">IF($H2915="","",IF(MATCH($H2915,$H$2:$H$3000,0)&lt;&gt;ROW()-1,"",COUNT($AM$1:$AM2914)+1))</f>
        <v/>
      </c>
      <c r="AN2915" s="28" t="str">
        <f aca="false">IF($I2915="","",IF(MATCH($I2915,$I$2:$I$3000,0)&lt;&gt;ROW()-1,"",COUNT($AN$1:$AN2914)+1))</f>
        <v/>
      </c>
      <c r="AO2915" s="28" t="str">
        <f aca="false">IF($Q2915="","",IF(MATCH($Q2915,$Q$2:$Q$3000,0)&lt;&gt;ROW()-1,"",COUNT($AO$1:$AO2914)+1))</f>
        <v/>
      </c>
    </row>
    <row r="2916" customFormat="false" ht="12.75" hidden="false" customHeight="true" outlineLevel="0" collapsed="false">
      <c r="W2916" s="24" t="n">
        <f aca="false">IF($F2916="",0,IFERROR(IF(ISNUMBER($F2916),INT($F2916),DATE(VALUE(MID(SUBSTITUTE(LEFT($F2916,FIND(" ",$F2916&amp;" ")-1),"/",REPT(" ",20)),41,20)),VALUE(LEFT(SUBSTITUTE(LEFT($F2916,FIND(" ",$F2916&amp;" ")-1),"/",REPT(" ",20)),20)),VALUE(MID(SUBSTITUTE(LEFT($F2916,FIND(" ",$F2916&amp;" ")-1),"/",REPT(" ",20)),21,20)))),0))</f>
        <v>0</v>
      </c>
      <c r="X2916" s="25" t="str">
        <f aca="false">IF(ISNUMBER($N2916),$N2916*Validation!$B$5,"")</f>
        <v/>
      </c>
      <c r="Y2916" s="26" t="str">
        <f aca="false">IF($A2916="","",SUBSTITUTE(SUBSTITUTE(SUBSTITUTE(SUBSTITUTE(SUBSTITUTE(SUBSTITUTE(SUBSTITUTE(UPPER(TRIM($A2916)),"Á","A"),"É","E"),"Í","I"),"Ó","O"),"Ú","U"),"Ñ","N"),"Ü","U"))</f>
        <v/>
      </c>
      <c r="Z2916" s="26" t="str">
        <f aca="false">IF($Y2916="","",LEFT($Y2916,1)&amp;" "&amp;TRIM(RIGHT(SUBSTITUTE($Y2916," ",REPT(" ",50)),50)))</f>
        <v/>
      </c>
      <c r="AA2916" s="27" t="str">
        <f aca="false">IF($AF2916="","",IF(COUNTIF(Validation!$U$19:$U$178,$AF2916)&gt;0,"OK","NO MATCH"))</f>
        <v/>
      </c>
      <c r="AB2916" s="27" t="str">
        <f aca="false">IF($W2916=0,"",IF(AND($W2916&gt;=Validation!$B$3,$W2916&lt;=Validation!$C$3),"Yes","No"))</f>
        <v/>
      </c>
      <c r="AC2916" s="26" t="str">
        <f aca="false">IF($A2916="","",$AF2916&amp;"|"&amp;TEXT($W2916,"yyyy-mm-dd")&amp;"|"&amp;$J2916&amp;"|"&amp;$N2916)</f>
        <v/>
      </c>
      <c r="AD2916" s="27" t="str">
        <f aca="false">IF($AC2916="","",IF(COUNTIF($AC$2:$AC$3000,$AC2916)&gt;1,"REVIEW","OK"))</f>
        <v/>
      </c>
      <c r="AE2916" s="27" t="str">
        <f aca="false">IF(OR($W2916=0,$O2916=""),"",IF(IFERROR(IF(ISNUMBER($O2916),INT($O2916),DATE(VALUE(MID(SUBSTITUTE(LEFT($O2916,FIND(" ",$O2916&amp;" ")-1),"/",REPT(" ",20)),41,20)),VALUE(LEFT(SUBSTITUTE(LEFT($O2916,FIND(" ",$O2916&amp;" ")-1),"/",REPT(" ",20)),20)),VALUE(MID(SUBSTITUTE(LEFT($O2916,FIND(" ",$O2916&amp;" ")-1),"/",REPT(" ",20)),21,20)))),0)&gt;$W2916,"Late","Same day"))</f>
        <v/>
      </c>
      <c r="AF2916" s="26" t="str">
        <f aca="false">IF($A2916="","",IFERROR(INDEX(Validation!$C$193:$C$217,MATCH($A2916,Validation!$A$193:$A$217,0)),IF(COUNTIF(Validation!$U$19:$U$178,$Z2916)&gt;0,$Z2916,IF(COUNTIF(Validation!$S$19:$S$178,$AI2916)=1,INDEX(Validation!$U$19:$U$178,MATCH($AI2916,Validation!$S$19:$S$178,0)),$Z2916))))</f>
        <v/>
      </c>
      <c r="AG2916" s="27" t="str">
        <f aca="false">IF(COUNTA($A2916:$U2916)=0,"",IF($A2916="","No name",IF($F2916="","No date",IF($W2916=0,"Date ilegible",IF(NOT(ISNUMBER($N2916)),"Hours no numéricas",IF($AA2916="NO MATCH","Person no identificada","OK"))))))</f>
        <v/>
      </c>
      <c r="AH2916" s="27" t="str">
        <f aca="false">IF($W2916=0,"No date",IF($W2916&lt;Validation!$B$3,"Before period",IF($W2916&gt;Validation!$C$3,"After period","In period")))</f>
        <v>No date</v>
      </c>
      <c r="AI2916" s="26" t="str">
        <f aca="false">IF($Y2916="","",TRIM(RIGHT(SUBSTITUTE($Y2916," ",REPT(" ",50)),50)))</f>
        <v/>
      </c>
      <c r="AJ2916" s="27" t="str">
        <f aca="false">IF($A2916="","",IF(NOT(ISERROR(MATCH($A2916,Validation!$A$193:$A$217,0))),"Manual mapping",IF(COUNTIF(Validation!$U$19:$U$178,$Z2916)&gt;0,"Direct",IF(COUNTIF(Validation!$S$19:$S$178,$AI2916)=1,"By surname","Unresolved"))))</f>
        <v/>
      </c>
      <c r="AK2916" s="28" t="str">
        <f aca="false">IF($L2916="","",IF(MATCH($L2916,$L$2:$L$3000,0)&lt;&gt;ROW()-1,"",COUNT($AK$1:$AK2915)+1))</f>
        <v/>
      </c>
      <c r="AL2916" s="28" t="str">
        <f aca="false">IF($G2916="","",IF(MATCH($G2916,$G$2:$G$3000,0)&lt;&gt;ROW()-1,"",COUNT($AL$1:$AL2915)+1))</f>
        <v/>
      </c>
      <c r="AM2916" s="28" t="str">
        <f aca="false">IF($H2916="","",IF(MATCH($H2916,$H$2:$H$3000,0)&lt;&gt;ROW()-1,"",COUNT($AM$1:$AM2915)+1))</f>
        <v/>
      </c>
      <c r="AN2916" s="28" t="str">
        <f aca="false">IF($I2916="","",IF(MATCH($I2916,$I$2:$I$3000,0)&lt;&gt;ROW()-1,"",COUNT($AN$1:$AN2915)+1))</f>
        <v/>
      </c>
      <c r="AO2916" s="28" t="str">
        <f aca="false">IF($Q2916="","",IF(MATCH($Q2916,$Q$2:$Q$3000,0)&lt;&gt;ROW()-1,"",COUNT($AO$1:$AO2915)+1))</f>
        <v/>
      </c>
    </row>
    <row r="2917" customFormat="false" ht="12.75" hidden="false" customHeight="true" outlineLevel="0" collapsed="false">
      <c r="W2917" s="24" t="n">
        <f aca="false">IF($F2917="",0,IFERROR(IF(ISNUMBER($F2917),INT($F2917),DATE(VALUE(MID(SUBSTITUTE(LEFT($F2917,FIND(" ",$F2917&amp;" ")-1),"/",REPT(" ",20)),41,20)),VALUE(LEFT(SUBSTITUTE(LEFT($F2917,FIND(" ",$F2917&amp;" ")-1),"/",REPT(" ",20)),20)),VALUE(MID(SUBSTITUTE(LEFT($F2917,FIND(" ",$F2917&amp;" ")-1),"/",REPT(" ",20)),21,20)))),0))</f>
        <v>0</v>
      </c>
      <c r="X2917" s="25" t="str">
        <f aca="false">IF(ISNUMBER($N2917),$N2917*Validation!$B$5,"")</f>
        <v/>
      </c>
      <c r="Y2917" s="26" t="str">
        <f aca="false">IF($A2917="","",SUBSTITUTE(SUBSTITUTE(SUBSTITUTE(SUBSTITUTE(SUBSTITUTE(SUBSTITUTE(SUBSTITUTE(UPPER(TRIM($A2917)),"Á","A"),"É","E"),"Í","I"),"Ó","O"),"Ú","U"),"Ñ","N"),"Ü","U"))</f>
        <v/>
      </c>
      <c r="Z2917" s="26" t="str">
        <f aca="false">IF($Y2917="","",LEFT($Y2917,1)&amp;" "&amp;TRIM(RIGHT(SUBSTITUTE($Y2917," ",REPT(" ",50)),50)))</f>
        <v/>
      </c>
      <c r="AA2917" s="27" t="str">
        <f aca="false">IF($AF2917="","",IF(COUNTIF(Validation!$U$19:$U$178,$AF2917)&gt;0,"OK","NO MATCH"))</f>
        <v/>
      </c>
      <c r="AB2917" s="27" t="str">
        <f aca="false">IF($W2917=0,"",IF(AND($W2917&gt;=Validation!$B$3,$W2917&lt;=Validation!$C$3),"Yes","No"))</f>
        <v/>
      </c>
      <c r="AC2917" s="26" t="str">
        <f aca="false">IF($A2917="","",$AF2917&amp;"|"&amp;TEXT($W2917,"yyyy-mm-dd")&amp;"|"&amp;$J2917&amp;"|"&amp;$N2917)</f>
        <v/>
      </c>
      <c r="AD2917" s="27" t="str">
        <f aca="false">IF($AC2917="","",IF(COUNTIF($AC$2:$AC$3000,$AC2917)&gt;1,"REVIEW","OK"))</f>
        <v/>
      </c>
      <c r="AE2917" s="27" t="str">
        <f aca="false">IF(OR($W2917=0,$O2917=""),"",IF(IFERROR(IF(ISNUMBER($O2917),INT($O2917),DATE(VALUE(MID(SUBSTITUTE(LEFT($O2917,FIND(" ",$O2917&amp;" ")-1),"/",REPT(" ",20)),41,20)),VALUE(LEFT(SUBSTITUTE(LEFT($O2917,FIND(" ",$O2917&amp;" ")-1),"/",REPT(" ",20)),20)),VALUE(MID(SUBSTITUTE(LEFT($O2917,FIND(" ",$O2917&amp;" ")-1),"/",REPT(" ",20)),21,20)))),0)&gt;$W2917,"Late","Same day"))</f>
        <v/>
      </c>
      <c r="AF2917" s="26" t="str">
        <f aca="false">IF($A2917="","",IFERROR(INDEX(Validation!$C$193:$C$217,MATCH($A2917,Validation!$A$193:$A$217,0)),IF(COUNTIF(Validation!$U$19:$U$178,$Z2917)&gt;0,$Z2917,IF(COUNTIF(Validation!$S$19:$S$178,$AI2917)=1,INDEX(Validation!$U$19:$U$178,MATCH($AI2917,Validation!$S$19:$S$178,0)),$Z2917))))</f>
        <v/>
      </c>
      <c r="AG2917" s="27" t="str">
        <f aca="false">IF(COUNTA($A2917:$U2917)=0,"",IF($A2917="","No name",IF($F2917="","No date",IF($W2917=0,"Date ilegible",IF(NOT(ISNUMBER($N2917)),"Hours no numéricas",IF($AA2917="NO MATCH","Person no identificada","OK"))))))</f>
        <v/>
      </c>
      <c r="AH2917" s="27" t="str">
        <f aca="false">IF($W2917=0,"No date",IF($W2917&lt;Validation!$B$3,"Before period",IF($W2917&gt;Validation!$C$3,"After period","In period")))</f>
        <v>No date</v>
      </c>
      <c r="AI2917" s="26" t="str">
        <f aca="false">IF($Y2917="","",TRIM(RIGHT(SUBSTITUTE($Y2917," ",REPT(" ",50)),50)))</f>
        <v/>
      </c>
      <c r="AJ2917" s="27" t="str">
        <f aca="false">IF($A2917="","",IF(NOT(ISERROR(MATCH($A2917,Validation!$A$193:$A$217,0))),"Manual mapping",IF(COUNTIF(Validation!$U$19:$U$178,$Z2917)&gt;0,"Direct",IF(COUNTIF(Validation!$S$19:$S$178,$AI2917)=1,"By surname","Unresolved"))))</f>
        <v/>
      </c>
      <c r="AK2917" s="28" t="str">
        <f aca="false">IF($L2917="","",IF(MATCH($L2917,$L$2:$L$3000,0)&lt;&gt;ROW()-1,"",COUNT($AK$1:$AK2916)+1))</f>
        <v/>
      </c>
      <c r="AL2917" s="28" t="str">
        <f aca="false">IF($G2917="","",IF(MATCH($G2917,$G$2:$G$3000,0)&lt;&gt;ROW()-1,"",COUNT($AL$1:$AL2916)+1))</f>
        <v/>
      </c>
      <c r="AM2917" s="28" t="str">
        <f aca="false">IF($H2917="","",IF(MATCH($H2917,$H$2:$H$3000,0)&lt;&gt;ROW()-1,"",COUNT($AM$1:$AM2916)+1))</f>
        <v/>
      </c>
      <c r="AN2917" s="28" t="str">
        <f aca="false">IF($I2917="","",IF(MATCH($I2917,$I$2:$I$3000,0)&lt;&gt;ROW()-1,"",COUNT($AN$1:$AN2916)+1))</f>
        <v/>
      </c>
      <c r="AO2917" s="28" t="str">
        <f aca="false">IF($Q2917="","",IF(MATCH($Q2917,$Q$2:$Q$3000,0)&lt;&gt;ROW()-1,"",COUNT($AO$1:$AO2916)+1))</f>
        <v/>
      </c>
    </row>
    <row r="2918" customFormat="false" ht="12.75" hidden="false" customHeight="true" outlineLevel="0" collapsed="false">
      <c r="W2918" s="24" t="n">
        <f aca="false">IF($F2918="",0,IFERROR(IF(ISNUMBER($F2918),INT($F2918),DATE(VALUE(MID(SUBSTITUTE(LEFT($F2918,FIND(" ",$F2918&amp;" ")-1),"/",REPT(" ",20)),41,20)),VALUE(LEFT(SUBSTITUTE(LEFT($F2918,FIND(" ",$F2918&amp;" ")-1),"/",REPT(" ",20)),20)),VALUE(MID(SUBSTITUTE(LEFT($F2918,FIND(" ",$F2918&amp;" ")-1),"/",REPT(" ",20)),21,20)))),0))</f>
        <v>0</v>
      </c>
      <c r="X2918" s="25" t="str">
        <f aca="false">IF(ISNUMBER($N2918),$N2918*Validation!$B$5,"")</f>
        <v/>
      </c>
      <c r="Y2918" s="26" t="str">
        <f aca="false">IF($A2918="","",SUBSTITUTE(SUBSTITUTE(SUBSTITUTE(SUBSTITUTE(SUBSTITUTE(SUBSTITUTE(SUBSTITUTE(UPPER(TRIM($A2918)),"Á","A"),"É","E"),"Í","I"),"Ó","O"),"Ú","U"),"Ñ","N"),"Ü","U"))</f>
        <v/>
      </c>
      <c r="Z2918" s="26" t="str">
        <f aca="false">IF($Y2918="","",LEFT($Y2918,1)&amp;" "&amp;TRIM(RIGHT(SUBSTITUTE($Y2918," ",REPT(" ",50)),50)))</f>
        <v/>
      </c>
      <c r="AA2918" s="27" t="str">
        <f aca="false">IF($AF2918="","",IF(COUNTIF(Validation!$U$19:$U$178,$AF2918)&gt;0,"OK","NO MATCH"))</f>
        <v/>
      </c>
      <c r="AB2918" s="27" t="str">
        <f aca="false">IF($W2918=0,"",IF(AND($W2918&gt;=Validation!$B$3,$W2918&lt;=Validation!$C$3),"Yes","No"))</f>
        <v/>
      </c>
      <c r="AC2918" s="26" t="str">
        <f aca="false">IF($A2918="","",$AF2918&amp;"|"&amp;TEXT($W2918,"yyyy-mm-dd")&amp;"|"&amp;$J2918&amp;"|"&amp;$N2918)</f>
        <v/>
      </c>
      <c r="AD2918" s="27" t="str">
        <f aca="false">IF($AC2918="","",IF(COUNTIF($AC$2:$AC$3000,$AC2918)&gt;1,"REVIEW","OK"))</f>
        <v/>
      </c>
      <c r="AE2918" s="27" t="str">
        <f aca="false">IF(OR($W2918=0,$O2918=""),"",IF(IFERROR(IF(ISNUMBER($O2918),INT($O2918),DATE(VALUE(MID(SUBSTITUTE(LEFT($O2918,FIND(" ",$O2918&amp;" ")-1),"/",REPT(" ",20)),41,20)),VALUE(LEFT(SUBSTITUTE(LEFT($O2918,FIND(" ",$O2918&amp;" ")-1),"/",REPT(" ",20)),20)),VALUE(MID(SUBSTITUTE(LEFT($O2918,FIND(" ",$O2918&amp;" ")-1),"/",REPT(" ",20)),21,20)))),0)&gt;$W2918,"Late","Same day"))</f>
        <v/>
      </c>
      <c r="AF2918" s="26" t="str">
        <f aca="false">IF($A2918="","",IFERROR(INDEX(Validation!$C$193:$C$217,MATCH($A2918,Validation!$A$193:$A$217,0)),IF(COUNTIF(Validation!$U$19:$U$178,$Z2918)&gt;0,$Z2918,IF(COUNTIF(Validation!$S$19:$S$178,$AI2918)=1,INDEX(Validation!$U$19:$U$178,MATCH($AI2918,Validation!$S$19:$S$178,0)),$Z2918))))</f>
        <v/>
      </c>
      <c r="AG2918" s="27" t="str">
        <f aca="false">IF(COUNTA($A2918:$U2918)=0,"",IF($A2918="","No name",IF($F2918="","No date",IF($W2918=0,"Date ilegible",IF(NOT(ISNUMBER($N2918)),"Hours no numéricas",IF($AA2918="NO MATCH","Person no identificada","OK"))))))</f>
        <v/>
      </c>
      <c r="AH2918" s="27" t="str">
        <f aca="false">IF($W2918=0,"No date",IF($W2918&lt;Validation!$B$3,"Before period",IF($W2918&gt;Validation!$C$3,"After period","In period")))</f>
        <v>No date</v>
      </c>
      <c r="AI2918" s="26" t="str">
        <f aca="false">IF($Y2918="","",TRIM(RIGHT(SUBSTITUTE($Y2918," ",REPT(" ",50)),50)))</f>
        <v/>
      </c>
      <c r="AJ2918" s="27" t="str">
        <f aca="false">IF($A2918="","",IF(NOT(ISERROR(MATCH($A2918,Validation!$A$193:$A$217,0))),"Manual mapping",IF(COUNTIF(Validation!$U$19:$U$178,$Z2918)&gt;0,"Direct",IF(COUNTIF(Validation!$S$19:$S$178,$AI2918)=1,"By surname","Unresolved"))))</f>
        <v/>
      </c>
      <c r="AK2918" s="28" t="str">
        <f aca="false">IF($L2918="","",IF(MATCH($L2918,$L$2:$L$3000,0)&lt;&gt;ROW()-1,"",COUNT($AK$1:$AK2917)+1))</f>
        <v/>
      </c>
      <c r="AL2918" s="28" t="str">
        <f aca="false">IF($G2918="","",IF(MATCH($G2918,$G$2:$G$3000,0)&lt;&gt;ROW()-1,"",COUNT($AL$1:$AL2917)+1))</f>
        <v/>
      </c>
      <c r="AM2918" s="28" t="str">
        <f aca="false">IF($H2918="","",IF(MATCH($H2918,$H$2:$H$3000,0)&lt;&gt;ROW()-1,"",COUNT($AM$1:$AM2917)+1))</f>
        <v/>
      </c>
      <c r="AN2918" s="28" t="str">
        <f aca="false">IF($I2918="","",IF(MATCH($I2918,$I$2:$I$3000,0)&lt;&gt;ROW()-1,"",COUNT($AN$1:$AN2917)+1))</f>
        <v/>
      </c>
      <c r="AO2918" s="28" t="str">
        <f aca="false">IF($Q2918="","",IF(MATCH($Q2918,$Q$2:$Q$3000,0)&lt;&gt;ROW()-1,"",COUNT($AO$1:$AO2917)+1))</f>
        <v/>
      </c>
    </row>
    <row r="2919" customFormat="false" ht="12.75" hidden="false" customHeight="true" outlineLevel="0" collapsed="false">
      <c r="W2919" s="24" t="n">
        <f aca="false">IF($F2919="",0,IFERROR(IF(ISNUMBER($F2919),INT($F2919),DATE(VALUE(MID(SUBSTITUTE(LEFT($F2919,FIND(" ",$F2919&amp;" ")-1),"/",REPT(" ",20)),41,20)),VALUE(LEFT(SUBSTITUTE(LEFT($F2919,FIND(" ",$F2919&amp;" ")-1),"/",REPT(" ",20)),20)),VALUE(MID(SUBSTITUTE(LEFT($F2919,FIND(" ",$F2919&amp;" ")-1),"/",REPT(" ",20)),21,20)))),0))</f>
        <v>0</v>
      </c>
      <c r="X2919" s="25" t="str">
        <f aca="false">IF(ISNUMBER($N2919),$N2919*Validation!$B$5,"")</f>
        <v/>
      </c>
      <c r="Y2919" s="26" t="str">
        <f aca="false">IF($A2919="","",SUBSTITUTE(SUBSTITUTE(SUBSTITUTE(SUBSTITUTE(SUBSTITUTE(SUBSTITUTE(SUBSTITUTE(UPPER(TRIM($A2919)),"Á","A"),"É","E"),"Í","I"),"Ó","O"),"Ú","U"),"Ñ","N"),"Ü","U"))</f>
        <v/>
      </c>
      <c r="Z2919" s="26" t="str">
        <f aca="false">IF($Y2919="","",LEFT($Y2919,1)&amp;" "&amp;TRIM(RIGHT(SUBSTITUTE($Y2919," ",REPT(" ",50)),50)))</f>
        <v/>
      </c>
      <c r="AA2919" s="27" t="str">
        <f aca="false">IF($AF2919="","",IF(COUNTIF(Validation!$U$19:$U$178,$AF2919)&gt;0,"OK","NO MATCH"))</f>
        <v/>
      </c>
      <c r="AB2919" s="27" t="str">
        <f aca="false">IF($W2919=0,"",IF(AND($W2919&gt;=Validation!$B$3,$W2919&lt;=Validation!$C$3),"Yes","No"))</f>
        <v/>
      </c>
      <c r="AC2919" s="26" t="str">
        <f aca="false">IF($A2919="","",$AF2919&amp;"|"&amp;TEXT($W2919,"yyyy-mm-dd")&amp;"|"&amp;$J2919&amp;"|"&amp;$N2919)</f>
        <v/>
      </c>
      <c r="AD2919" s="27" t="str">
        <f aca="false">IF($AC2919="","",IF(COUNTIF($AC$2:$AC$3000,$AC2919)&gt;1,"REVIEW","OK"))</f>
        <v/>
      </c>
      <c r="AE2919" s="27" t="str">
        <f aca="false">IF(OR($W2919=0,$O2919=""),"",IF(IFERROR(IF(ISNUMBER($O2919),INT($O2919),DATE(VALUE(MID(SUBSTITUTE(LEFT($O2919,FIND(" ",$O2919&amp;" ")-1),"/",REPT(" ",20)),41,20)),VALUE(LEFT(SUBSTITUTE(LEFT($O2919,FIND(" ",$O2919&amp;" ")-1),"/",REPT(" ",20)),20)),VALUE(MID(SUBSTITUTE(LEFT($O2919,FIND(" ",$O2919&amp;" ")-1),"/",REPT(" ",20)),21,20)))),0)&gt;$W2919,"Late","Same day"))</f>
        <v/>
      </c>
      <c r="AF2919" s="26" t="str">
        <f aca="false">IF($A2919="","",IFERROR(INDEX(Validation!$C$193:$C$217,MATCH($A2919,Validation!$A$193:$A$217,0)),IF(COUNTIF(Validation!$U$19:$U$178,$Z2919)&gt;0,$Z2919,IF(COUNTIF(Validation!$S$19:$S$178,$AI2919)=1,INDEX(Validation!$U$19:$U$178,MATCH($AI2919,Validation!$S$19:$S$178,0)),$Z2919))))</f>
        <v/>
      </c>
      <c r="AG2919" s="27" t="str">
        <f aca="false">IF(COUNTA($A2919:$U2919)=0,"",IF($A2919="","No name",IF($F2919="","No date",IF($W2919=0,"Date ilegible",IF(NOT(ISNUMBER($N2919)),"Hours no numéricas",IF($AA2919="NO MATCH","Person no identificada","OK"))))))</f>
        <v/>
      </c>
      <c r="AH2919" s="27" t="str">
        <f aca="false">IF($W2919=0,"No date",IF($W2919&lt;Validation!$B$3,"Before period",IF($W2919&gt;Validation!$C$3,"After period","In period")))</f>
        <v>No date</v>
      </c>
      <c r="AI2919" s="26" t="str">
        <f aca="false">IF($Y2919="","",TRIM(RIGHT(SUBSTITUTE($Y2919," ",REPT(" ",50)),50)))</f>
        <v/>
      </c>
      <c r="AJ2919" s="27" t="str">
        <f aca="false">IF($A2919="","",IF(NOT(ISERROR(MATCH($A2919,Validation!$A$193:$A$217,0))),"Manual mapping",IF(COUNTIF(Validation!$U$19:$U$178,$Z2919)&gt;0,"Direct",IF(COUNTIF(Validation!$S$19:$S$178,$AI2919)=1,"By surname","Unresolved"))))</f>
        <v/>
      </c>
      <c r="AK2919" s="28" t="str">
        <f aca="false">IF($L2919="","",IF(MATCH($L2919,$L$2:$L$3000,0)&lt;&gt;ROW()-1,"",COUNT($AK$1:$AK2918)+1))</f>
        <v/>
      </c>
      <c r="AL2919" s="28" t="str">
        <f aca="false">IF($G2919="","",IF(MATCH($G2919,$G$2:$G$3000,0)&lt;&gt;ROW()-1,"",COUNT($AL$1:$AL2918)+1))</f>
        <v/>
      </c>
      <c r="AM2919" s="28" t="str">
        <f aca="false">IF($H2919="","",IF(MATCH($H2919,$H$2:$H$3000,0)&lt;&gt;ROW()-1,"",COUNT($AM$1:$AM2918)+1))</f>
        <v/>
      </c>
      <c r="AN2919" s="28" t="str">
        <f aca="false">IF($I2919="","",IF(MATCH($I2919,$I$2:$I$3000,0)&lt;&gt;ROW()-1,"",COUNT($AN$1:$AN2918)+1))</f>
        <v/>
      </c>
      <c r="AO2919" s="28" t="str">
        <f aca="false">IF($Q2919="","",IF(MATCH($Q2919,$Q$2:$Q$3000,0)&lt;&gt;ROW()-1,"",COUNT($AO$1:$AO2918)+1))</f>
        <v/>
      </c>
    </row>
    <row r="2920" customFormat="false" ht="12.75" hidden="false" customHeight="true" outlineLevel="0" collapsed="false">
      <c r="W2920" s="24" t="n">
        <f aca="false">IF($F2920="",0,IFERROR(IF(ISNUMBER($F2920),INT($F2920),DATE(VALUE(MID(SUBSTITUTE(LEFT($F2920,FIND(" ",$F2920&amp;" ")-1),"/",REPT(" ",20)),41,20)),VALUE(LEFT(SUBSTITUTE(LEFT($F2920,FIND(" ",$F2920&amp;" ")-1),"/",REPT(" ",20)),20)),VALUE(MID(SUBSTITUTE(LEFT($F2920,FIND(" ",$F2920&amp;" ")-1),"/",REPT(" ",20)),21,20)))),0))</f>
        <v>0</v>
      </c>
      <c r="X2920" s="25" t="str">
        <f aca="false">IF(ISNUMBER($N2920),$N2920*Validation!$B$5,"")</f>
        <v/>
      </c>
      <c r="Y2920" s="26" t="str">
        <f aca="false">IF($A2920="","",SUBSTITUTE(SUBSTITUTE(SUBSTITUTE(SUBSTITUTE(SUBSTITUTE(SUBSTITUTE(SUBSTITUTE(UPPER(TRIM($A2920)),"Á","A"),"É","E"),"Í","I"),"Ó","O"),"Ú","U"),"Ñ","N"),"Ü","U"))</f>
        <v/>
      </c>
      <c r="Z2920" s="26" t="str">
        <f aca="false">IF($Y2920="","",LEFT($Y2920,1)&amp;" "&amp;TRIM(RIGHT(SUBSTITUTE($Y2920," ",REPT(" ",50)),50)))</f>
        <v/>
      </c>
      <c r="AA2920" s="27" t="str">
        <f aca="false">IF($AF2920="","",IF(COUNTIF(Validation!$U$19:$U$178,$AF2920)&gt;0,"OK","NO MATCH"))</f>
        <v/>
      </c>
      <c r="AB2920" s="27" t="str">
        <f aca="false">IF($W2920=0,"",IF(AND($W2920&gt;=Validation!$B$3,$W2920&lt;=Validation!$C$3),"Yes","No"))</f>
        <v/>
      </c>
      <c r="AC2920" s="26" t="str">
        <f aca="false">IF($A2920="","",$AF2920&amp;"|"&amp;TEXT($W2920,"yyyy-mm-dd")&amp;"|"&amp;$J2920&amp;"|"&amp;$N2920)</f>
        <v/>
      </c>
      <c r="AD2920" s="27" t="str">
        <f aca="false">IF($AC2920="","",IF(COUNTIF($AC$2:$AC$3000,$AC2920)&gt;1,"REVIEW","OK"))</f>
        <v/>
      </c>
      <c r="AE2920" s="27" t="str">
        <f aca="false">IF(OR($W2920=0,$O2920=""),"",IF(IFERROR(IF(ISNUMBER($O2920),INT($O2920),DATE(VALUE(MID(SUBSTITUTE(LEFT($O2920,FIND(" ",$O2920&amp;" ")-1),"/",REPT(" ",20)),41,20)),VALUE(LEFT(SUBSTITUTE(LEFT($O2920,FIND(" ",$O2920&amp;" ")-1),"/",REPT(" ",20)),20)),VALUE(MID(SUBSTITUTE(LEFT($O2920,FIND(" ",$O2920&amp;" ")-1),"/",REPT(" ",20)),21,20)))),0)&gt;$W2920,"Late","Same day"))</f>
        <v/>
      </c>
      <c r="AF2920" s="26" t="str">
        <f aca="false">IF($A2920="","",IFERROR(INDEX(Validation!$C$193:$C$217,MATCH($A2920,Validation!$A$193:$A$217,0)),IF(COUNTIF(Validation!$U$19:$U$178,$Z2920)&gt;0,$Z2920,IF(COUNTIF(Validation!$S$19:$S$178,$AI2920)=1,INDEX(Validation!$U$19:$U$178,MATCH($AI2920,Validation!$S$19:$S$178,0)),$Z2920))))</f>
        <v/>
      </c>
      <c r="AG2920" s="27" t="str">
        <f aca="false">IF(COUNTA($A2920:$U2920)=0,"",IF($A2920="","No name",IF($F2920="","No date",IF($W2920=0,"Date ilegible",IF(NOT(ISNUMBER($N2920)),"Hours no numéricas",IF($AA2920="NO MATCH","Person no identificada","OK"))))))</f>
        <v/>
      </c>
      <c r="AH2920" s="27" t="str">
        <f aca="false">IF($W2920=0,"No date",IF($W2920&lt;Validation!$B$3,"Before period",IF($W2920&gt;Validation!$C$3,"After period","In period")))</f>
        <v>No date</v>
      </c>
      <c r="AI2920" s="26" t="str">
        <f aca="false">IF($Y2920="","",TRIM(RIGHT(SUBSTITUTE($Y2920," ",REPT(" ",50)),50)))</f>
        <v/>
      </c>
      <c r="AJ2920" s="27" t="str">
        <f aca="false">IF($A2920="","",IF(NOT(ISERROR(MATCH($A2920,Validation!$A$193:$A$217,0))),"Manual mapping",IF(COUNTIF(Validation!$U$19:$U$178,$Z2920)&gt;0,"Direct",IF(COUNTIF(Validation!$S$19:$S$178,$AI2920)=1,"By surname","Unresolved"))))</f>
        <v/>
      </c>
      <c r="AK2920" s="28" t="str">
        <f aca="false">IF($L2920="","",IF(MATCH($L2920,$L$2:$L$3000,0)&lt;&gt;ROW()-1,"",COUNT($AK$1:$AK2919)+1))</f>
        <v/>
      </c>
      <c r="AL2920" s="28" t="str">
        <f aca="false">IF($G2920="","",IF(MATCH($G2920,$G$2:$G$3000,0)&lt;&gt;ROW()-1,"",COUNT($AL$1:$AL2919)+1))</f>
        <v/>
      </c>
      <c r="AM2920" s="28" t="str">
        <f aca="false">IF($H2920="","",IF(MATCH($H2920,$H$2:$H$3000,0)&lt;&gt;ROW()-1,"",COUNT($AM$1:$AM2919)+1))</f>
        <v/>
      </c>
      <c r="AN2920" s="28" t="str">
        <f aca="false">IF($I2920="","",IF(MATCH($I2920,$I$2:$I$3000,0)&lt;&gt;ROW()-1,"",COUNT($AN$1:$AN2919)+1))</f>
        <v/>
      </c>
      <c r="AO2920" s="28" t="str">
        <f aca="false">IF($Q2920="","",IF(MATCH($Q2920,$Q$2:$Q$3000,0)&lt;&gt;ROW()-1,"",COUNT($AO$1:$AO2919)+1))</f>
        <v/>
      </c>
    </row>
    <row r="2921" customFormat="false" ht="12.75" hidden="false" customHeight="true" outlineLevel="0" collapsed="false">
      <c r="W2921" s="24" t="n">
        <f aca="false">IF($F2921="",0,IFERROR(IF(ISNUMBER($F2921),INT($F2921),DATE(VALUE(MID(SUBSTITUTE(LEFT($F2921,FIND(" ",$F2921&amp;" ")-1),"/",REPT(" ",20)),41,20)),VALUE(LEFT(SUBSTITUTE(LEFT($F2921,FIND(" ",$F2921&amp;" ")-1),"/",REPT(" ",20)),20)),VALUE(MID(SUBSTITUTE(LEFT($F2921,FIND(" ",$F2921&amp;" ")-1),"/",REPT(" ",20)),21,20)))),0))</f>
        <v>0</v>
      </c>
      <c r="X2921" s="25" t="str">
        <f aca="false">IF(ISNUMBER($N2921),$N2921*Validation!$B$5,"")</f>
        <v/>
      </c>
      <c r="Y2921" s="26" t="str">
        <f aca="false">IF($A2921="","",SUBSTITUTE(SUBSTITUTE(SUBSTITUTE(SUBSTITUTE(SUBSTITUTE(SUBSTITUTE(SUBSTITUTE(UPPER(TRIM($A2921)),"Á","A"),"É","E"),"Í","I"),"Ó","O"),"Ú","U"),"Ñ","N"),"Ü","U"))</f>
        <v/>
      </c>
      <c r="Z2921" s="26" t="str">
        <f aca="false">IF($Y2921="","",LEFT($Y2921,1)&amp;" "&amp;TRIM(RIGHT(SUBSTITUTE($Y2921," ",REPT(" ",50)),50)))</f>
        <v/>
      </c>
      <c r="AA2921" s="27" t="str">
        <f aca="false">IF($AF2921="","",IF(COUNTIF(Validation!$U$19:$U$178,$AF2921)&gt;0,"OK","NO MATCH"))</f>
        <v/>
      </c>
      <c r="AB2921" s="27" t="str">
        <f aca="false">IF($W2921=0,"",IF(AND($W2921&gt;=Validation!$B$3,$W2921&lt;=Validation!$C$3),"Yes","No"))</f>
        <v/>
      </c>
      <c r="AC2921" s="26" t="str">
        <f aca="false">IF($A2921="","",$AF2921&amp;"|"&amp;TEXT($W2921,"yyyy-mm-dd")&amp;"|"&amp;$J2921&amp;"|"&amp;$N2921)</f>
        <v/>
      </c>
      <c r="AD2921" s="27" t="str">
        <f aca="false">IF($AC2921="","",IF(COUNTIF($AC$2:$AC$3000,$AC2921)&gt;1,"REVIEW","OK"))</f>
        <v/>
      </c>
      <c r="AE2921" s="27" t="str">
        <f aca="false">IF(OR($W2921=0,$O2921=""),"",IF(IFERROR(IF(ISNUMBER($O2921),INT($O2921),DATE(VALUE(MID(SUBSTITUTE(LEFT($O2921,FIND(" ",$O2921&amp;" ")-1),"/",REPT(" ",20)),41,20)),VALUE(LEFT(SUBSTITUTE(LEFT($O2921,FIND(" ",$O2921&amp;" ")-1),"/",REPT(" ",20)),20)),VALUE(MID(SUBSTITUTE(LEFT($O2921,FIND(" ",$O2921&amp;" ")-1),"/",REPT(" ",20)),21,20)))),0)&gt;$W2921,"Late","Same day"))</f>
        <v/>
      </c>
      <c r="AF2921" s="26" t="str">
        <f aca="false">IF($A2921="","",IFERROR(INDEX(Validation!$C$193:$C$217,MATCH($A2921,Validation!$A$193:$A$217,0)),IF(COUNTIF(Validation!$U$19:$U$178,$Z2921)&gt;0,$Z2921,IF(COUNTIF(Validation!$S$19:$S$178,$AI2921)=1,INDEX(Validation!$U$19:$U$178,MATCH($AI2921,Validation!$S$19:$S$178,0)),$Z2921))))</f>
        <v/>
      </c>
      <c r="AG2921" s="27" t="str">
        <f aca="false">IF(COUNTA($A2921:$U2921)=0,"",IF($A2921="","No name",IF($F2921="","No date",IF($W2921=0,"Date ilegible",IF(NOT(ISNUMBER($N2921)),"Hours no numéricas",IF($AA2921="NO MATCH","Person no identificada","OK"))))))</f>
        <v/>
      </c>
      <c r="AH2921" s="27" t="str">
        <f aca="false">IF($W2921=0,"No date",IF($W2921&lt;Validation!$B$3,"Before period",IF($W2921&gt;Validation!$C$3,"After period","In period")))</f>
        <v>No date</v>
      </c>
      <c r="AI2921" s="26" t="str">
        <f aca="false">IF($Y2921="","",TRIM(RIGHT(SUBSTITUTE($Y2921," ",REPT(" ",50)),50)))</f>
        <v/>
      </c>
      <c r="AJ2921" s="27" t="str">
        <f aca="false">IF($A2921="","",IF(NOT(ISERROR(MATCH($A2921,Validation!$A$193:$A$217,0))),"Manual mapping",IF(COUNTIF(Validation!$U$19:$U$178,$Z2921)&gt;0,"Direct",IF(COUNTIF(Validation!$S$19:$S$178,$AI2921)=1,"By surname","Unresolved"))))</f>
        <v/>
      </c>
      <c r="AK2921" s="28" t="str">
        <f aca="false">IF($L2921="","",IF(MATCH($L2921,$L$2:$L$3000,0)&lt;&gt;ROW()-1,"",COUNT($AK$1:$AK2920)+1))</f>
        <v/>
      </c>
      <c r="AL2921" s="28" t="str">
        <f aca="false">IF($G2921="","",IF(MATCH($G2921,$G$2:$G$3000,0)&lt;&gt;ROW()-1,"",COUNT($AL$1:$AL2920)+1))</f>
        <v/>
      </c>
      <c r="AM2921" s="28" t="str">
        <f aca="false">IF($H2921="","",IF(MATCH($H2921,$H$2:$H$3000,0)&lt;&gt;ROW()-1,"",COUNT($AM$1:$AM2920)+1))</f>
        <v/>
      </c>
      <c r="AN2921" s="28" t="str">
        <f aca="false">IF($I2921="","",IF(MATCH($I2921,$I$2:$I$3000,0)&lt;&gt;ROW()-1,"",COUNT($AN$1:$AN2920)+1))</f>
        <v/>
      </c>
      <c r="AO2921" s="28" t="str">
        <f aca="false">IF($Q2921="","",IF(MATCH($Q2921,$Q$2:$Q$3000,0)&lt;&gt;ROW()-1,"",COUNT($AO$1:$AO2920)+1))</f>
        <v/>
      </c>
    </row>
    <row r="2922" customFormat="false" ht="12.75" hidden="false" customHeight="true" outlineLevel="0" collapsed="false">
      <c r="W2922" s="24" t="n">
        <f aca="false">IF($F2922="",0,IFERROR(IF(ISNUMBER($F2922),INT($F2922),DATE(VALUE(MID(SUBSTITUTE(LEFT($F2922,FIND(" ",$F2922&amp;" ")-1),"/",REPT(" ",20)),41,20)),VALUE(LEFT(SUBSTITUTE(LEFT($F2922,FIND(" ",$F2922&amp;" ")-1),"/",REPT(" ",20)),20)),VALUE(MID(SUBSTITUTE(LEFT($F2922,FIND(" ",$F2922&amp;" ")-1),"/",REPT(" ",20)),21,20)))),0))</f>
        <v>0</v>
      </c>
      <c r="X2922" s="25" t="str">
        <f aca="false">IF(ISNUMBER($N2922),$N2922*Validation!$B$5,"")</f>
        <v/>
      </c>
      <c r="Y2922" s="26" t="str">
        <f aca="false">IF($A2922="","",SUBSTITUTE(SUBSTITUTE(SUBSTITUTE(SUBSTITUTE(SUBSTITUTE(SUBSTITUTE(SUBSTITUTE(UPPER(TRIM($A2922)),"Á","A"),"É","E"),"Í","I"),"Ó","O"),"Ú","U"),"Ñ","N"),"Ü","U"))</f>
        <v/>
      </c>
      <c r="Z2922" s="26" t="str">
        <f aca="false">IF($Y2922="","",LEFT($Y2922,1)&amp;" "&amp;TRIM(RIGHT(SUBSTITUTE($Y2922," ",REPT(" ",50)),50)))</f>
        <v/>
      </c>
      <c r="AA2922" s="27" t="str">
        <f aca="false">IF($AF2922="","",IF(COUNTIF(Validation!$U$19:$U$178,$AF2922)&gt;0,"OK","NO MATCH"))</f>
        <v/>
      </c>
      <c r="AB2922" s="27" t="str">
        <f aca="false">IF($W2922=0,"",IF(AND($W2922&gt;=Validation!$B$3,$W2922&lt;=Validation!$C$3),"Yes","No"))</f>
        <v/>
      </c>
      <c r="AC2922" s="26" t="str">
        <f aca="false">IF($A2922="","",$AF2922&amp;"|"&amp;TEXT($W2922,"yyyy-mm-dd")&amp;"|"&amp;$J2922&amp;"|"&amp;$N2922)</f>
        <v/>
      </c>
      <c r="AD2922" s="27" t="str">
        <f aca="false">IF($AC2922="","",IF(COUNTIF($AC$2:$AC$3000,$AC2922)&gt;1,"REVIEW","OK"))</f>
        <v/>
      </c>
      <c r="AE2922" s="27" t="str">
        <f aca="false">IF(OR($W2922=0,$O2922=""),"",IF(IFERROR(IF(ISNUMBER($O2922),INT($O2922),DATE(VALUE(MID(SUBSTITUTE(LEFT($O2922,FIND(" ",$O2922&amp;" ")-1),"/",REPT(" ",20)),41,20)),VALUE(LEFT(SUBSTITUTE(LEFT($O2922,FIND(" ",$O2922&amp;" ")-1),"/",REPT(" ",20)),20)),VALUE(MID(SUBSTITUTE(LEFT($O2922,FIND(" ",$O2922&amp;" ")-1),"/",REPT(" ",20)),21,20)))),0)&gt;$W2922,"Late","Same day"))</f>
        <v/>
      </c>
      <c r="AF2922" s="26" t="str">
        <f aca="false">IF($A2922="","",IFERROR(INDEX(Validation!$C$193:$C$217,MATCH($A2922,Validation!$A$193:$A$217,0)),IF(COUNTIF(Validation!$U$19:$U$178,$Z2922)&gt;0,$Z2922,IF(COUNTIF(Validation!$S$19:$S$178,$AI2922)=1,INDEX(Validation!$U$19:$U$178,MATCH($AI2922,Validation!$S$19:$S$178,0)),$Z2922))))</f>
        <v/>
      </c>
      <c r="AG2922" s="27" t="str">
        <f aca="false">IF(COUNTA($A2922:$U2922)=0,"",IF($A2922="","No name",IF($F2922="","No date",IF($W2922=0,"Date ilegible",IF(NOT(ISNUMBER($N2922)),"Hours no numéricas",IF($AA2922="NO MATCH","Person no identificada","OK"))))))</f>
        <v/>
      </c>
      <c r="AH2922" s="27" t="str">
        <f aca="false">IF($W2922=0,"No date",IF($W2922&lt;Validation!$B$3,"Before period",IF($W2922&gt;Validation!$C$3,"After period","In period")))</f>
        <v>No date</v>
      </c>
      <c r="AI2922" s="26" t="str">
        <f aca="false">IF($Y2922="","",TRIM(RIGHT(SUBSTITUTE($Y2922," ",REPT(" ",50)),50)))</f>
        <v/>
      </c>
      <c r="AJ2922" s="27" t="str">
        <f aca="false">IF($A2922="","",IF(NOT(ISERROR(MATCH($A2922,Validation!$A$193:$A$217,0))),"Manual mapping",IF(COUNTIF(Validation!$U$19:$U$178,$Z2922)&gt;0,"Direct",IF(COUNTIF(Validation!$S$19:$S$178,$AI2922)=1,"By surname","Unresolved"))))</f>
        <v/>
      </c>
      <c r="AK2922" s="28" t="str">
        <f aca="false">IF($L2922="","",IF(MATCH($L2922,$L$2:$L$3000,0)&lt;&gt;ROW()-1,"",COUNT($AK$1:$AK2921)+1))</f>
        <v/>
      </c>
      <c r="AL2922" s="28" t="str">
        <f aca="false">IF($G2922="","",IF(MATCH($G2922,$G$2:$G$3000,0)&lt;&gt;ROW()-1,"",COUNT($AL$1:$AL2921)+1))</f>
        <v/>
      </c>
      <c r="AM2922" s="28" t="str">
        <f aca="false">IF($H2922="","",IF(MATCH($H2922,$H$2:$H$3000,0)&lt;&gt;ROW()-1,"",COUNT($AM$1:$AM2921)+1))</f>
        <v/>
      </c>
      <c r="AN2922" s="28" t="str">
        <f aca="false">IF($I2922="","",IF(MATCH($I2922,$I$2:$I$3000,0)&lt;&gt;ROW()-1,"",COUNT($AN$1:$AN2921)+1))</f>
        <v/>
      </c>
      <c r="AO2922" s="28" t="str">
        <f aca="false">IF($Q2922="","",IF(MATCH($Q2922,$Q$2:$Q$3000,0)&lt;&gt;ROW()-1,"",COUNT($AO$1:$AO2921)+1))</f>
        <v/>
      </c>
    </row>
    <row r="2923" customFormat="false" ht="12.75" hidden="false" customHeight="true" outlineLevel="0" collapsed="false">
      <c r="W2923" s="24" t="n">
        <f aca="false">IF($F2923="",0,IFERROR(IF(ISNUMBER($F2923),INT($F2923),DATE(VALUE(MID(SUBSTITUTE(LEFT($F2923,FIND(" ",$F2923&amp;" ")-1),"/",REPT(" ",20)),41,20)),VALUE(LEFT(SUBSTITUTE(LEFT($F2923,FIND(" ",$F2923&amp;" ")-1),"/",REPT(" ",20)),20)),VALUE(MID(SUBSTITUTE(LEFT($F2923,FIND(" ",$F2923&amp;" ")-1),"/",REPT(" ",20)),21,20)))),0))</f>
        <v>0</v>
      </c>
      <c r="X2923" s="25" t="str">
        <f aca="false">IF(ISNUMBER($N2923),$N2923*Validation!$B$5,"")</f>
        <v/>
      </c>
      <c r="Y2923" s="26" t="str">
        <f aca="false">IF($A2923="","",SUBSTITUTE(SUBSTITUTE(SUBSTITUTE(SUBSTITUTE(SUBSTITUTE(SUBSTITUTE(SUBSTITUTE(UPPER(TRIM($A2923)),"Á","A"),"É","E"),"Í","I"),"Ó","O"),"Ú","U"),"Ñ","N"),"Ü","U"))</f>
        <v/>
      </c>
      <c r="Z2923" s="26" t="str">
        <f aca="false">IF($Y2923="","",LEFT($Y2923,1)&amp;" "&amp;TRIM(RIGHT(SUBSTITUTE($Y2923," ",REPT(" ",50)),50)))</f>
        <v/>
      </c>
      <c r="AA2923" s="27" t="str">
        <f aca="false">IF($AF2923="","",IF(COUNTIF(Validation!$U$19:$U$178,$AF2923)&gt;0,"OK","NO MATCH"))</f>
        <v/>
      </c>
      <c r="AB2923" s="27" t="str">
        <f aca="false">IF($W2923=0,"",IF(AND($W2923&gt;=Validation!$B$3,$W2923&lt;=Validation!$C$3),"Yes","No"))</f>
        <v/>
      </c>
      <c r="AC2923" s="26" t="str">
        <f aca="false">IF($A2923="","",$AF2923&amp;"|"&amp;TEXT($W2923,"yyyy-mm-dd")&amp;"|"&amp;$J2923&amp;"|"&amp;$N2923)</f>
        <v/>
      </c>
      <c r="AD2923" s="27" t="str">
        <f aca="false">IF($AC2923="","",IF(COUNTIF($AC$2:$AC$3000,$AC2923)&gt;1,"REVIEW","OK"))</f>
        <v/>
      </c>
      <c r="AE2923" s="27" t="str">
        <f aca="false">IF(OR($W2923=0,$O2923=""),"",IF(IFERROR(IF(ISNUMBER($O2923),INT($O2923),DATE(VALUE(MID(SUBSTITUTE(LEFT($O2923,FIND(" ",$O2923&amp;" ")-1),"/",REPT(" ",20)),41,20)),VALUE(LEFT(SUBSTITUTE(LEFT($O2923,FIND(" ",$O2923&amp;" ")-1),"/",REPT(" ",20)),20)),VALUE(MID(SUBSTITUTE(LEFT($O2923,FIND(" ",$O2923&amp;" ")-1),"/",REPT(" ",20)),21,20)))),0)&gt;$W2923,"Late","Same day"))</f>
        <v/>
      </c>
      <c r="AF2923" s="26" t="str">
        <f aca="false">IF($A2923="","",IFERROR(INDEX(Validation!$C$193:$C$217,MATCH($A2923,Validation!$A$193:$A$217,0)),IF(COUNTIF(Validation!$U$19:$U$178,$Z2923)&gt;0,$Z2923,IF(COUNTIF(Validation!$S$19:$S$178,$AI2923)=1,INDEX(Validation!$U$19:$U$178,MATCH($AI2923,Validation!$S$19:$S$178,0)),$Z2923))))</f>
        <v/>
      </c>
      <c r="AG2923" s="27" t="str">
        <f aca="false">IF(COUNTA($A2923:$U2923)=0,"",IF($A2923="","No name",IF($F2923="","No date",IF($W2923=0,"Date ilegible",IF(NOT(ISNUMBER($N2923)),"Hours no numéricas",IF($AA2923="NO MATCH","Person no identificada","OK"))))))</f>
        <v/>
      </c>
      <c r="AH2923" s="27" t="str">
        <f aca="false">IF($W2923=0,"No date",IF($W2923&lt;Validation!$B$3,"Before period",IF($W2923&gt;Validation!$C$3,"After period","In period")))</f>
        <v>No date</v>
      </c>
      <c r="AI2923" s="26" t="str">
        <f aca="false">IF($Y2923="","",TRIM(RIGHT(SUBSTITUTE($Y2923," ",REPT(" ",50)),50)))</f>
        <v/>
      </c>
      <c r="AJ2923" s="27" t="str">
        <f aca="false">IF($A2923="","",IF(NOT(ISERROR(MATCH($A2923,Validation!$A$193:$A$217,0))),"Manual mapping",IF(COUNTIF(Validation!$U$19:$U$178,$Z2923)&gt;0,"Direct",IF(COUNTIF(Validation!$S$19:$S$178,$AI2923)=1,"By surname","Unresolved"))))</f>
        <v/>
      </c>
      <c r="AK2923" s="28" t="str">
        <f aca="false">IF($L2923="","",IF(MATCH($L2923,$L$2:$L$3000,0)&lt;&gt;ROW()-1,"",COUNT($AK$1:$AK2922)+1))</f>
        <v/>
      </c>
      <c r="AL2923" s="28" t="str">
        <f aca="false">IF($G2923="","",IF(MATCH($G2923,$G$2:$G$3000,0)&lt;&gt;ROW()-1,"",COUNT($AL$1:$AL2922)+1))</f>
        <v/>
      </c>
      <c r="AM2923" s="28" t="str">
        <f aca="false">IF($H2923="","",IF(MATCH($H2923,$H$2:$H$3000,0)&lt;&gt;ROW()-1,"",COUNT($AM$1:$AM2922)+1))</f>
        <v/>
      </c>
      <c r="AN2923" s="28" t="str">
        <f aca="false">IF($I2923="","",IF(MATCH($I2923,$I$2:$I$3000,0)&lt;&gt;ROW()-1,"",COUNT($AN$1:$AN2922)+1))</f>
        <v/>
      </c>
      <c r="AO2923" s="28" t="str">
        <f aca="false">IF($Q2923="","",IF(MATCH($Q2923,$Q$2:$Q$3000,0)&lt;&gt;ROW()-1,"",COUNT($AO$1:$AO2922)+1))</f>
        <v/>
      </c>
    </row>
    <row r="2924" customFormat="false" ht="12.75" hidden="false" customHeight="true" outlineLevel="0" collapsed="false">
      <c r="W2924" s="24" t="n">
        <f aca="false">IF($F2924="",0,IFERROR(IF(ISNUMBER($F2924),INT($F2924),DATE(VALUE(MID(SUBSTITUTE(LEFT($F2924,FIND(" ",$F2924&amp;" ")-1),"/",REPT(" ",20)),41,20)),VALUE(LEFT(SUBSTITUTE(LEFT($F2924,FIND(" ",$F2924&amp;" ")-1),"/",REPT(" ",20)),20)),VALUE(MID(SUBSTITUTE(LEFT($F2924,FIND(" ",$F2924&amp;" ")-1),"/",REPT(" ",20)),21,20)))),0))</f>
        <v>0</v>
      </c>
      <c r="X2924" s="25" t="str">
        <f aca="false">IF(ISNUMBER($N2924),$N2924*Validation!$B$5,"")</f>
        <v/>
      </c>
      <c r="Y2924" s="26" t="str">
        <f aca="false">IF($A2924="","",SUBSTITUTE(SUBSTITUTE(SUBSTITUTE(SUBSTITUTE(SUBSTITUTE(SUBSTITUTE(SUBSTITUTE(UPPER(TRIM($A2924)),"Á","A"),"É","E"),"Í","I"),"Ó","O"),"Ú","U"),"Ñ","N"),"Ü","U"))</f>
        <v/>
      </c>
      <c r="Z2924" s="26" t="str">
        <f aca="false">IF($Y2924="","",LEFT($Y2924,1)&amp;" "&amp;TRIM(RIGHT(SUBSTITUTE($Y2924," ",REPT(" ",50)),50)))</f>
        <v/>
      </c>
      <c r="AA2924" s="27" t="str">
        <f aca="false">IF($AF2924="","",IF(COUNTIF(Validation!$U$19:$U$178,$AF2924)&gt;0,"OK","NO MATCH"))</f>
        <v/>
      </c>
      <c r="AB2924" s="27" t="str">
        <f aca="false">IF($W2924=0,"",IF(AND($W2924&gt;=Validation!$B$3,$W2924&lt;=Validation!$C$3),"Yes","No"))</f>
        <v/>
      </c>
      <c r="AC2924" s="26" t="str">
        <f aca="false">IF($A2924="","",$AF2924&amp;"|"&amp;TEXT($W2924,"yyyy-mm-dd")&amp;"|"&amp;$J2924&amp;"|"&amp;$N2924)</f>
        <v/>
      </c>
      <c r="AD2924" s="27" t="str">
        <f aca="false">IF($AC2924="","",IF(COUNTIF($AC$2:$AC$3000,$AC2924)&gt;1,"REVIEW","OK"))</f>
        <v/>
      </c>
      <c r="AE2924" s="27" t="str">
        <f aca="false">IF(OR($W2924=0,$O2924=""),"",IF(IFERROR(IF(ISNUMBER($O2924),INT($O2924),DATE(VALUE(MID(SUBSTITUTE(LEFT($O2924,FIND(" ",$O2924&amp;" ")-1),"/",REPT(" ",20)),41,20)),VALUE(LEFT(SUBSTITUTE(LEFT($O2924,FIND(" ",$O2924&amp;" ")-1),"/",REPT(" ",20)),20)),VALUE(MID(SUBSTITUTE(LEFT($O2924,FIND(" ",$O2924&amp;" ")-1),"/",REPT(" ",20)),21,20)))),0)&gt;$W2924,"Late","Same day"))</f>
        <v/>
      </c>
      <c r="AF2924" s="26" t="str">
        <f aca="false">IF($A2924="","",IFERROR(INDEX(Validation!$C$193:$C$217,MATCH($A2924,Validation!$A$193:$A$217,0)),IF(COUNTIF(Validation!$U$19:$U$178,$Z2924)&gt;0,$Z2924,IF(COUNTIF(Validation!$S$19:$S$178,$AI2924)=1,INDEX(Validation!$U$19:$U$178,MATCH($AI2924,Validation!$S$19:$S$178,0)),$Z2924))))</f>
        <v/>
      </c>
      <c r="AG2924" s="27" t="str">
        <f aca="false">IF(COUNTA($A2924:$U2924)=0,"",IF($A2924="","No name",IF($F2924="","No date",IF($W2924=0,"Date ilegible",IF(NOT(ISNUMBER($N2924)),"Hours no numéricas",IF($AA2924="NO MATCH","Person no identificada","OK"))))))</f>
        <v/>
      </c>
      <c r="AH2924" s="27" t="str">
        <f aca="false">IF($W2924=0,"No date",IF($W2924&lt;Validation!$B$3,"Before period",IF($W2924&gt;Validation!$C$3,"After period","In period")))</f>
        <v>No date</v>
      </c>
      <c r="AI2924" s="26" t="str">
        <f aca="false">IF($Y2924="","",TRIM(RIGHT(SUBSTITUTE($Y2924," ",REPT(" ",50)),50)))</f>
        <v/>
      </c>
      <c r="AJ2924" s="27" t="str">
        <f aca="false">IF($A2924="","",IF(NOT(ISERROR(MATCH($A2924,Validation!$A$193:$A$217,0))),"Manual mapping",IF(COUNTIF(Validation!$U$19:$U$178,$Z2924)&gt;0,"Direct",IF(COUNTIF(Validation!$S$19:$S$178,$AI2924)=1,"By surname","Unresolved"))))</f>
        <v/>
      </c>
      <c r="AK2924" s="28" t="str">
        <f aca="false">IF($L2924="","",IF(MATCH($L2924,$L$2:$L$3000,0)&lt;&gt;ROW()-1,"",COUNT($AK$1:$AK2923)+1))</f>
        <v/>
      </c>
      <c r="AL2924" s="28" t="str">
        <f aca="false">IF($G2924="","",IF(MATCH($G2924,$G$2:$G$3000,0)&lt;&gt;ROW()-1,"",COUNT($AL$1:$AL2923)+1))</f>
        <v/>
      </c>
      <c r="AM2924" s="28" t="str">
        <f aca="false">IF($H2924="","",IF(MATCH($H2924,$H$2:$H$3000,0)&lt;&gt;ROW()-1,"",COUNT($AM$1:$AM2923)+1))</f>
        <v/>
      </c>
      <c r="AN2924" s="28" t="str">
        <f aca="false">IF($I2924="","",IF(MATCH($I2924,$I$2:$I$3000,0)&lt;&gt;ROW()-1,"",COUNT($AN$1:$AN2923)+1))</f>
        <v/>
      </c>
      <c r="AO2924" s="28" t="str">
        <f aca="false">IF($Q2924="","",IF(MATCH($Q2924,$Q$2:$Q$3000,0)&lt;&gt;ROW()-1,"",COUNT($AO$1:$AO2923)+1))</f>
        <v/>
      </c>
    </row>
    <row r="2925" customFormat="false" ht="12.75" hidden="false" customHeight="true" outlineLevel="0" collapsed="false">
      <c r="W2925" s="24" t="n">
        <f aca="false">IF($F2925="",0,IFERROR(IF(ISNUMBER($F2925),INT($F2925),DATE(VALUE(MID(SUBSTITUTE(LEFT($F2925,FIND(" ",$F2925&amp;" ")-1),"/",REPT(" ",20)),41,20)),VALUE(LEFT(SUBSTITUTE(LEFT($F2925,FIND(" ",$F2925&amp;" ")-1),"/",REPT(" ",20)),20)),VALUE(MID(SUBSTITUTE(LEFT($F2925,FIND(" ",$F2925&amp;" ")-1),"/",REPT(" ",20)),21,20)))),0))</f>
        <v>0</v>
      </c>
      <c r="X2925" s="25" t="str">
        <f aca="false">IF(ISNUMBER($N2925),$N2925*Validation!$B$5,"")</f>
        <v/>
      </c>
      <c r="Y2925" s="26" t="str">
        <f aca="false">IF($A2925="","",SUBSTITUTE(SUBSTITUTE(SUBSTITUTE(SUBSTITUTE(SUBSTITUTE(SUBSTITUTE(SUBSTITUTE(UPPER(TRIM($A2925)),"Á","A"),"É","E"),"Í","I"),"Ó","O"),"Ú","U"),"Ñ","N"),"Ü","U"))</f>
        <v/>
      </c>
      <c r="Z2925" s="26" t="str">
        <f aca="false">IF($Y2925="","",LEFT($Y2925,1)&amp;" "&amp;TRIM(RIGHT(SUBSTITUTE($Y2925," ",REPT(" ",50)),50)))</f>
        <v/>
      </c>
      <c r="AA2925" s="27" t="str">
        <f aca="false">IF($AF2925="","",IF(COUNTIF(Validation!$U$19:$U$178,$AF2925)&gt;0,"OK","NO MATCH"))</f>
        <v/>
      </c>
      <c r="AB2925" s="27" t="str">
        <f aca="false">IF($W2925=0,"",IF(AND($W2925&gt;=Validation!$B$3,$W2925&lt;=Validation!$C$3),"Yes","No"))</f>
        <v/>
      </c>
      <c r="AC2925" s="26" t="str">
        <f aca="false">IF($A2925="","",$AF2925&amp;"|"&amp;TEXT($W2925,"yyyy-mm-dd")&amp;"|"&amp;$J2925&amp;"|"&amp;$N2925)</f>
        <v/>
      </c>
      <c r="AD2925" s="27" t="str">
        <f aca="false">IF($AC2925="","",IF(COUNTIF($AC$2:$AC$3000,$AC2925)&gt;1,"REVIEW","OK"))</f>
        <v/>
      </c>
      <c r="AE2925" s="27" t="str">
        <f aca="false">IF(OR($W2925=0,$O2925=""),"",IF(IFERROR(IF(ISNUMBER($O2925),INT($O2925),DATE(VALUE(MID(SUBSTITUTE(LEFT($O2925,FIND(" ",$O2925&amp;" ")-1),"/",REPT(" ",20)),41,20)),VALUE(LEFT(SUBSTITUTE(LEFT($O2925,FIND(" ",$O2925&amp;" ")-1),"/",REPT(" ",20)),20)),VALUE(MID(SUBSTITUTE(LEFT($O2925,FIND(" ",$O2925&amp;" ")-1),"/",REPT(" ",20)),21,20)))),0)&gt;$W2925,"Late","Same day"))</f>
        <v/>
      </c>
      <c r="AF2925" s="26" t="str">
        <f aca="false">IF($A2925="","",IFERROR(INDEX(Validation!$C$193:$C$217,MATCH($A2925,Validation!$A$193:$A$217,0)),IF(COUNTIF(Validation!$U$19:$U$178,$Z2925)&gt;0,$Z2925,IF(COUNTIF(Validation!$S$19:$S$178,$AI2925)=1,INDEX(Validation!$U$19:$U$178,MATCH($AI2925,Validation!$S$19:$S$178,0)),$Z2925))))</f>
        <v/>
      </c>
      <c r="AG2925" s="27" t="str">
        <f aca="false">IF(COUNTA($A2925:$U2925)=0,"",IF($A2925="","No name",IF($F2925="","No date",IF($W2925=0,"Date ilegible",IF(NOT(ISNUMBER($N2925)),"Hours no numéricas",IF($AA2925="NO MATCH","Person no identificada","OK"))))))</f>
        <v/>
      </c>
      <c r="AH2925" s="27" t="str">
        <f aca="false">IF($W2925=0,"No date",IF($W2925&lt;Validation!$B$3,"Before period",IF($W2925&gt;Validation!$C$3,"After period","In period")))</f>
        <v>No date</v>
      </c>
      <c r="AI2925" s="26" t="str">
        <f aca="false">IF($Y2925="","",TRIM(RIGHT(SUBSTITUTE($Y2925," ",REPT(" ",50)),50)))</f>
        <v/>
      </c>
      <c r="AJ2925" s="27" t="str">
        <f aca="false">IF($A2925="","",IF(NOT(ISERROR(MATCH($A2925,Validation!$A$193:$A$217,0))),"Manual mapping",IF(COUNTIF(Validation!$U$19:$U$178,$Z2925)&gt;0,"Direct",IF(COUNTIF(Validation!$S$19:$S$178,$AI2925)=1,"By surname","Unresolved"))))</f>
        <v/>
      </c>
      <c r="AK2925" s="28" t="str">
        <f aca="false">IF($L2925="","",IF(MATCH($L2925,$L$2:$L$3000,0)&lt;&gt;ROW()-1,"",COUNT($AK$1:$AK2924)+1))</f>
        <v/>
      </c>
      <c r="AL2925" s="28" t="str">
        <f aca="false">IF($G2925="","",IF(MATCH($G2925,$G$2:$G$3000,0)&lt;&gt;ROW()-1,"",COUNT($AL$1:$AL2924)+1))</f>
        <v/>
      </c>
      <c r="AM2925" s="28" t="str">
        <f aca="false">IF($H2925="","",IF(MATCH($H2925,$H$2:$H$3000,0)&lt;&gt;ROW()-1,"",COUNT($AM$1:$AM2924)+1))</f>
        <v/>
      </c>
      <c r="AN2925" s="28" t="str">
        <f aca="false">IF($I2925="","",IF(MATCH($I2925,$I$2:$I$3000,0)&lt;&gt;ROW()-1,"",COUNT($AN$1:$AN2924)+1))</f>
        <v/>
      </c>
      <c r="AO2925" s="28" t="str">
        <f aca="false">IF($Q2925="","",IF(MATCH($Q2925,$Q$2:$Q$3000,0)&lt;&gt;ROW()-1,"",COUNT($AO$1:$AO2924)+1))</f>
        <v/>
      </c>
    </row>
    <row r="2926" customFormat="false" ht="12.75" hidden="false" customHeight="true" outlineLevel="0" collapsed="false">
      <c r="W2926" s="24" t="n">
        <f aca="false">IF($F2926="",0,IFERROR(IF(ISNUMBER($F2926),INT($F2926),DATE(VALUE(MID(SUBSTITUTE(LEFT($F2926,FIND(" ",$F2926&amp;" ")-1),"/",REPT(" ",20)),41,20)),VALUE(LEFT(SUBSTITUTE(LEFT($F2926,FIND(" ",$F2926&amp;" ")-1),"/",REPT(" ",20)),20)),VALUE(MID(SUBSTITUTE(LEFT($F2926,FIND(" ",$F2926&amp;" ")-1),"/",REPT(" ",20)),21,20)))),0))</f>
        <v>0</v>
      </c>
      <c r="X2926" s="25" t="str">
        <f aca="false">IF(ISNUMBER($N2926),$N2926*Validation!$B$5,"")</f>
        <v/>
      </c>
      <c r="Y2926" s="26" t="str">
        <f aca="false">IF($A2926="","",SUBSTITUTE(SUBSTITUTE(SUBSTITUTE(SUBSTITUTE(SUBSTITUTE(SUBSTITUTE(SUBSTITUTE(UPPER(TRIM($A2926)),"Á","A"),"É","E"),"Í","I"),"Ó","O"),"Ú","U"),"Ñ","N"),"Ü","U"))</f>
        <v/>
      </c>
      <c r="Z2926" s="26" t="str">
        <f aca="false">IF($Y2926="","",LEFT($Y2926,1)&amp;" "&amp;TRIM(RIGHT(SUBSTITUTE($Y2926," ",REPT(" ",50)),50)))</f>
        <v/>
      </c>
      <c r="AA2926" s="27" t="str">
        <f aca="false">IF($AF2926="","",IF(COUNTIF(Validation!$U$19:$U$178,$AF2926)&gt;0,"OK","NO MATCH"))</f>
        <v/>
      </c>
      <c r="AB2926" s="27" t="str">
        <f aca="false">IF($W2926=0,"",IF(AND($W2926&gt;=Validation!$B$3,$W2926&lt;=Validation!$C$3),"Yes","No"))</f>
        <v/>
      </c>
      <c r="AC2926" s="26" t="str">
        <f aca="false">IF($A2926="","",$AF2926&amp;"|"&amp;TEXT($W2926,"yyyy-mm-dd")&amp;"|"&amp;$J2926&amp;"|"&amp;$N2926)</f>
        <v/>
      </c>
      <c r="AD2926" s="27" t="str">
        <f aca="false">IF($AC2926="","",IF(COUNTIF($AC$2:$AC$3000,$AC2926)&gt;1,"REVIEW","OK"))</f>
        <v/>
      </c>
      <c r="AE2926" s="27" t="str">
        <f aca="false">IF(OR($W2926=0,$O2926=""),"",IF(IFERROR(IF(ISNUMBER($O2926),INT($O2926),DATE(VALUE(MID(SUBSTITUTE(LEFT($O2926,FIND(" ",$O2926&amp;" ")-1),"/",REPT(" ",20)),41,20)),VALUE(LEFT(SUBSTITUTE(LEFT($O2926,FIND(" ",$O2926&amp;" ")-1),"/",REPT(" ",20)),20)),VALUE(MID(SUBSTITUTE(LEFT($O2926,FIND(" ",$O2926&amp;" ")-1),"/",REPT(" ",20)),21,20)))),0)&gt;$W2926,"Late","Same day"))</f>
        <v/>
      </c>
      <c r="AF2926" s="26" t="str">
        <f aca="false">IF($A2926="","",IFERROR(INDEX(Validation!$C$193:$C$217,MATCH($A2926,Validation!$A$193:$A$217,0)),IF(COUNTIF(Validation!$U$19:$U$178,$Z2926)&gt;0,$Z2926,IF(COUNTIF(Validation!$S$19:$S$178,$AI2926)=1,INDEX(Validation!$U$19:$U$178,MATCH($AI2926,Validation!$S$19:$S$178,0)),$Z2926))))</f>
        <v/>
      </c>
      <c r="AG2926" s="27" t="str">
        <f aca="false">IF(COUNTA($A2926:$U2926)=0,"",IF($A2926="","No name",IF($F2926="","No date",IF($W2926=0,"Date ilegible",IF(NOT(ISNUMBER($N2926)),"Hours no numéricas",IF($AA2926="NO MATCH","Person no identificada","OK"))))))</f>
        <v/>
      </c>
      <c r="AH2926" s="27" t="str">
        <f aca="false">IF($W2926=0,"No date",IF($W2926&lt;Validation!$B$3,"Before period",IF($W2926&gt;Validation!$C$3,"After period","In period")))</f>
        <v>No date</v>
      </c>
      <c r="AI2926" s="26" t="str">
        <f aca="false">IF($Y2926="","",TRIM(RIGHT(SUBSTITUTE($Y2926," ",REPT(" ",50)),50)))</f>
        <v/>
      </c>
      <c r="AJ2926" s="27" t="str">
        <f aca="false">IF($A2926="","",IF(NOT(ISERROR(MATCH($A2926,Validation!$A$193:$A$217,0))),"Manual mapping",IF(COUNTIF(Validation!$U$19:$U$178,$Z2926)&gt;0,"Direct",IF(COUNTIF(Validation!$S$19:$S$178,$AI2926)=1,"By surname","Unresolved"))))</f>
        <v/>
      </c>
      <c r="AK2926" s="28" t="str">
        <f aca="false">IF($L2926="","",IF(MATCH($L2926,$L$2:$L$3000,0)&lt;&gt;ROW()-1,"",COUNT($AK$1:$AK2925)+1))</f>
        <v/>
      </c>
      <c r="AL2926" s="28" t="str">
        <f aca="false">IF($G2926="","",IF(MATCH($G2926,$G$2:$G$3000,0)&lt;&gt;ROW()-1,"",COUNT($AL$1:$AL2925)+1))</f>
        <v/>
      </c>
      <c r="AM2926" s="28" t="str">
        <f aca="false">IF($H2926="","",IF(MATCH($H2926,$H$2:$H$3000,0)&lt;&gt;ROW()-1,"",COUNT($AM$1:$AM2925)+1))</f>
        <v/>
      </c>
      <c r="AN2926" s="28" t="str">
        <f aca="false">IF($I2926="","",IF(MATCH($I2926,$I$2:$I$3000,0)&lt;&gt;ROW()-1,"",COUNT($AN$1:$AN2925)+1))</f>
        <v/>
      </c>
      <c r="AO2926" s="28" t="str">
        <f aca="false">IF($Q2926="","",IF(MATCH($Q2926,$Q$2:$Q$3000,0)&lt;&gt;ROW()-1,"",COUNT($AO$1:$AO2925)+1))</f>
        <v/>
      </c>
    </row>
    <row r="2927" customFormat="false" ht="12.75" hidden="false" customHeight="true" outlineLevel="0" collapsed="false">
      <c r="W2927" s="24" t="n">
        <f aca="false">IF($F2927="",0,IFERROR(IF(ISNUMBER($F2927),INT($F2927),DATE(VALUE(MID(SUBSTITUTE(LEFT($F2927,FIND(" ",$F2927&amp;" ")-1),"/",REPT(" ",20)),41,20)),VALUE(LEFT(SUBSTITUTE(LEFT($F2927,FIND(" ",$F2927&amp;" ")-1),"/",REPT(" ",20)),20)),VALUE(MID(SUBSTITUTE(LEFT($F2927,FIND(" ",$F2927&amp;" ")-1),"/",REPT(" ",20)),21,20)))),0))</f>
        <v>0</v>
      </c>
      <c r="X2927" s="25" t="str">
        <f aca="false">IF(ISNUMBER($N2927),$N2927*Validation!$B$5,"")</f>
        <v/>
      </c>
      <c r="Y2927" s="26" t="str">
        <f aca="false">IF($A2927="","",SUBSTITUTE(SUBSTITUTE(SUBSTITUTE(SUBSTITUTE(SUBSTITUTE(SUBSTITUTE(SUBSTITUTE(UPPER(TRIM($A2927)),"Á","A"),"É","E"),"Í","I"),"Ó","O"),"Ú","U"),"Ñ","N"),"Ü","U"))</f>
        <v/>
      </c>
      <c r="Z2927" s="26" t="str">
        <f aca="false">IF($Y2927="","",LEFT($Y2927,1)&amp;" "&amp;TRIM(RIGHT(SUBSTITUTE($Y2927," ",REPT(" ",50)),50)))</f>
        <v/>
      </c>
      <c r="AA2927" s="27" t="str">
        <f aca="false">IF($AF2927="","",IF(COUNTIF(Validation!$U$19:$U$178,$AF2927)&gt;0,"OK","NO MATCH"))</f>
        <v/>
      </c>
      <c r="AB2927" s="27" t="str">
        <f aca="false">IF($W2927=0,"",IF(AND($W2927&gt;=Validation!$B$3,$W2927&lt;=Validation!$C$3),"Yes","No"))</f>
        <v/>
      </c>
      <c r="AC2927" s="26" t="str">
        <f aca="false">IF($A2927="","",$AF2927&amp;"|"&amp;TEXT($W2927,"yyyy-mm-dd")&amp;"|"&amp;$J2927&amp;"|"&amp;$N2927)</f>
        <v/>
      </c>
      <c r="AD2927" s="27" t="str">
        <f aca="false">IF($AC2927="","",IF(COUNTIF($AC$2:$AC$3000,$AC2927)&gt;1,"REVIEW","OK"))</f>
        <v/>
      </c>
      <c r="AE2927" s="27" t="str">
        <f aca="false">IF(OR($W2927=0,$O2927=""),"",IF(IFERROR(IF(ISNUMBER($O2927),INT($O2927),DATE(VALUE(MID(SUBSTITUTE(LEFT($O2927,FIND(" ",$O2927&amp;" ")-1),"/",REPT(" ",20)),41,20)),VALUE(LEFT(SUBSTITUTE(LEFT($O2927,FIND(" ",$O2927&amp;" ")-1),"/",REPT(" ",20)),20)),VALUE(MID(SUBSTITUTE(LEFT($O2927,FIND(" ",$O2927&amp;" ")-1),"/",REPT(" ",20)),21,20)))),0)&gt;$W2927,"Late","Same day"))</f>
        <v/>
      </c>
      <c r="AF2927" s="26" t="str">
        <f aca="false">IF($A2927="","",IFERROR(INDEX(Validation!$C$193:$C$217,MATCH($A2927,Validation!$A$193:$A$217,0)),IF(COUNTIF(Validation!$U$19:$U$178,$Z2927)&gt;0,$Z2927,IF(COUNTIF(Validation!$S$19:$S$178,$AI2927)=1,INDEX(Validation!$U$19:$U$178,MATCH($AI2927,Validation!$S$19:$S$178,0)),$Z2927))))</f>
        <v/>
      </c>
      <c r="AG2927" s="27" t="str">
        <f aca="false">IF(COUNTA($A2927:$U2927)=0,"",IF($A2927="","No name",IF($F2927="","No date",IF($W2927=0,"Date ilegible",IF(NOT(ISNUMBER($N2927)),"Hours no numéricas",IF($AA2927="NO MATCH","Person no identificada","OK"))))))</f>
        <v/>
      </c>
      <c r="AH2927" s="27" t="str">
        <f aca="false">IF($W2927=0,"No date",IF($W2927&lt;Validation!$B$3,"Before period",IF($W2927&gt;Validation!$C$3,"After period","In period")))</f>
        <v>No date</v>
      </c>
      <c r="AI2927" s="26" t="str">
        <f aca="false">IF($Y2927="","",TRIM(RIGHT(SUBSTITUTE($Y2927," ",REPT(" ",50)),50)))</f>
        <v/>
      </c>
      <c r="AJ2927" s="27" t="str">
        <f aca="false">IF($A2927="","",IF(NOT(ISERROR(MATCH($A2927,Validation!$A$193:$A$217,0))),"Manual mapping",IF(COUNTIF(Validation!$U$19:$U$178,$Z2927)&gt;0,"Direct",IF(COUNTIF(Validation!$S$19:$S$178,$AI2927)=1,"By surname","Unresolved"))))</f>
        <v/>
      </c>
      <c r="AK2927" s="28" t="str">
        <f aca="false">IF($L2927="","",IF(MATCH($L2927,$L$2:$L$3000,0)&lt;&gt;ROW()-1,"",COUNT($AK$1:$AK2926)+1))</f>
        <v/>
      </c>
      <c r="AL2927" s="28" t="str">
        <f aca="false">IF($G2927="","",IF(MATCH($G2927,$G$2:$G$3000,0)&lt;&gt;ROW()-1,"",COUNT($AL$1:$AL2926)+1))</f>
        <v/>
      </c>
      <c r="AM2927" s="28" t="str">
        <f aca="false">IF($H2927="","",IF(MATCH($H2927,$H$2:$H$3000,0)&lt;&gt;ROW()-1,"",COUNT($AM$1:$AM2926)+1))</f>
        <v/>
      </c>
      <c r="AN2927" s="28" t="str">
        <f aca="false">IF($I2927="","",IF(MATCH($I2927,$I$2:$I$3000,0)&lt;&gt;ROW()-1,"",COUNT($AN$1:$AN2926)+1))</f>
        <v/>
      </c>
      <c r="AO2927" s="28" t="str">
        <f aca="false">IF($Q2927="","",IF(MATCH($Q2927,$Q$2:$Q$3000,0)&lt;&gt;ROW()-1,"",COUNT($AO$1:$AO2926)+1))</f>
        <v/>
      </c>
    </row>
    <row r="2928" customFormat="false" ht="12.75" hidden="false" customHeight="true" outlineLevel="0" collapsed="false">
      <c r="W2928" s="24" t="n">
        <f aca="false">IF($F2928="",0,IFERROR(IF(ISNUMBER($F2928),INT($F2928),DATE(VALUE(MID(SUBSTITUTE(LEFT($F2928,FIND(" ",$F2928&amp;" ")-1),"/",REPT(" ",20)),41,20)),VALUE(LEFT(SUBSTITUTE(LEFT($F2928,FIND(" ",$F2928&amp;" ")-1),"/",REPT(" ",20)),20)),VALUE(MID(SUBSTITUTE(LEFT($F2928,FIND(" ",$F2928&amp;" ")-1),"/",REPT(" ",20)),21,20)))),0))</f>
        <v>0</v>
      </c>
      <c r="X2928" s="25" t="str">
        <f aca="false">IF(ISNUMBER($N2928),$N2928*Validation!$B$5,"")</f>
        <v/>
      </c>
      <c r="Y2928" s="26" t="str">
        <f aca="false">IF($A2928="","",SUBSTITUTE(SUBSTITUTE(SUBSTITUTE(SUBSTITUTE(SUBSTITUTE(SUBSTITUTE(SUBSTITUTE(UPPER(TRIM($A2928)),"Á","A"),"É","E"),"Í","I"),"Ó","O"),"Ú","U"),"Ñ","N"),"Ü","U"))</f>
        <v/>
      </c>
      <c r="Z2928" s="26" t="str">
        <f aca="false">IF($Y2928="","",LEFT($Y2928,1)&amp;" "&amp;TRIM(RIGHT(SUBSTITUTE($Y2928," ",REPT(" ",50)),50)))</f>
        <v/>
      </c>
      <c r="AA2928" s="27" t="str">
        <f aca="false">IF($AF2928="","",IF(COUNTIF(Validation!$U$19:$U$178,$AF2928)&gt;0,"OK","NO MATCH"))</f>
        <v/>
      </c>
      <c r="AB2928" s="27" t="str">
        <f aca="false">IF($W2928=0,"",IF(AND($W2928&gt;=Validation!$B$3,$W2928&lt;=Validation!$C$3),"Yes","No"))</f>
        <v/>
      </c>
      <c r="AC2928" s="26" t="str">
        <f aca="false">IF($A2928="","",$AF2928&amp;"|"&amp;TEXT($W2928,"yyyy-mm-dd")&amp;"|"&amp;$J2928&amp;"|"&amp;$N2928)</f>
        <v/>
      </c>
      <c r="AD2928" s="27" t="str">
        <f aca="false">IF($AC2928="","",IF(COUNTIF($AC$2:$AC$3000,$AC2928)&gt;1,"REVIEW","OK"))</f>
        <v/>
      </c>
      <c r="AE2928" s="27" t="str">
        <f aca="false">IF(OR($W2928=0,$O2928=""),"",IF(IFERROR(IF(ISNUMBER($O2928),INT($O2928),DATE(VALUE(MID(SUBSTITUTE(LEFT($O2928,FIND(" ",$O2928&amp;" ")-1),"/",REPT(" ",20)),41,20)),VALUE(LEFT(SUBSTITUTE(LEFT($O2928,FIND(" ",$O2928&amp;" ")-1),"/",REPT(" ",20)),20)),VALUE(MID(SUBSTITUTE(LEFT($O2928,FIND(" ",$O2928&amp;" ")-1),"/",REPT(" ",20)),21,20)))),0)&gt;$W2928,"Late","Same day"))</f>
        <v/>
      </c>
      <c r="AF2928" s="26" t="str">
        <f aca="false">IF($A2928="","",IFERROR(INDEX(Validation!$C$193:$C$217,MATCH($A2928,Validation!$A$193:$A$217,0)),IF(COUNTIF(Validation!$U$19:$U$178,$Z2928)&gt;0,$Z2928,IF(COUNTIF(Validation!$S$19:$S$178,$AI2928)=1,INDEX(Validation!$U$19:$U$178,MATCH($AI2928,Validation!$S$19:$S$178,0)),$Z2928))))</f>
        <v/>
      </c>
      <c r="AG2928" s="27" t="str">
        <f aca="false">IF(COUNTA($A2928:$U2928)=0,"",IF($A2928="","No name",IF($F2928="","No date",IF($W2928=0,"Date ilegible",IF(NOT(ISNUMBER($N2928)),"Hours no numéricas",IF($AA2928="NO MATCH","Person no identificada","OK"))))))</f>
        <v/>
      </c>
      <c r="AH2928" s="27" t="str">
        <f aca="false">IF($W2928=0,"No date",IF($W2928&lt;Validation!$B$3,"Before period",IF($W2928&gt;Validation!$C$3,"After period","In period")))</f>
        <v>No date</v>
      </c>
      <c r="AI2928" s="26" t="str">
        <f aca="false">IF($Y2928="","",TRIM(RIGHT(SUBSTITUTE($Y2928," ",REPT(" ",50)),50)))</f>
        <v/>
      </c>
      <c r="AJ2928" s="27" t="str">
        <f aca="false">IF($A2928="","",IF(NOT(ISERROR(MATCH($A2928,Validation!$A$193:$A$217,0))),"Manual mapping",IF(COUNTIF(Validation!$U$19:$U$178,$Z2928)&gt;0,"Direct",IF(COUNTIF(Validation!$S$19:$S$178,$AI2928)=1,"By surname","Unresolved"))))</f>
        <v/>
      </c>
      <c r="AK2928" s="28" t="str">
        <f aca="false">IF($L2928="","",IF(MATCH($L2928,$L$2:$L$3000,0)&lt;&gt;ROW()-1,"",COUNT($AK$1:$AK2927)+1))</f>
        <v/>
      </c>
      <c r="AL2928" s="28" t="str">
        <f aca="false">IF($G2928="","",IF(MATCH($G2928,$G$2:$G$3000,0)&lt;&gt;ROW()-1,"",COUNT($AL$1:$AL2927)+1))</f>
        <v/>
      </c>
      <c r="AM2928" s="28" t="str">
        <f aca="false">IF($H2928="","",IF(MATCH($H2928,$H$2:$H$3000,0)&lt;&gt;ROW()-1,"",COUNT($AM$1:$AM2927)+1))</f>
        <v/>
      </c>
      <c r="AN2928" s="28" t="str">
        <f aca="false">IF($I2928="","",IF(MATCH($I2928,$I$2:$I$3000,0)&lt;&gt;ROW()-1,"",COUNT($AN$1:$AN2927)+1))</f>
        <v/>
      </c>
      <c r="AO2928" s="28" t="str">
        <f aca="false">IF($Q2928="","",IF(MATCH($Q2928,$Q$2:$Q$3000,0)&lt;&gt;ROW()-1,"",COUNT($AO$1:$AO2927)+1))</f>
        <v/>
      </c>
    </row>
    <row r="2929" customFormat="false" ht="12.75" hidden="false" customHeight="true" outlineLevel="0" collapsed="false">
      <c r="W2929" s="24" t="n">
        <f aca="false">IF($F2929="",0,IFERROR(IF(ISNUMBER($F2929),INT($F2929),DATE(VALUE(MID(SUBSTITUTE(LEFT($F2929,FIND(" ",$F2929&amp;" ")-1),"/",REPT(" ",20)),41,20)),VALUE(LEFT(SUBSTITUTE(LEFT($F2929,FIND(" ",$F2929&amp;" ")-1),"/",REPT(" ",20)),20)),VALUE(MID(SUBSTITUTE(LEFT($F2929,FIND(" ",$F2929&amp;" ")-1),"/",REPT(" ",20)),21,20)))),0))</f>
        <v>0</v>
      </c>
      <c r="X2929" s="25" t="str">
        <f aca="false">IF(ISNUMBER($N2929),$N2929*Validation!$B$5,"")</f>
        <v/>
      </c>
      <c r="Y2929" s="26" t="str">
        <f aca="false">IF($A2929="","",SUBSTITUTE(SUBSTITUTE(SUBSTITUTE(SUBSTITUTE(SUBSTITUTE(SUBSTITUTE(SUBSTITUTE(UPPER(TRIM($A2929)),"Á","A"),"É","E"),"Í","I"),"Ó","O"),"Ú","U"),"Ñ","N"),"Ü","U"))</f>
        <v/>
      </c>
      <c r="Z2929" s="26" t="str">
        <f aca="false">IF($Y2929="","",LEFT($Y2929,1)&amp;" "&amp;TRIM(RIGHT(SUBSTITUTE($Y2929," ",REPT(" ",50)),50)))</f>
        <v/>
      </c>
      <c r="AA2929" s="27" t="str">
        <f aca="false">IF($AF2929="","",IF(COUNTIF(Validation!$U$19:$U$178,$AF2929)&gt;0,"OK","NO MATCH"))</f>
        <v/>
      </c>
      <c r="AB2929" s="27" t="str">
        <f aca="false">IF($W2929=0,"",IF(AND($W2929&gt;=Validation!$B$3,$W2929&lt;=Validation!$C$3),"Yes","No"))</f>
        <v/>
      </c>
      <c r="AC2929" s="26" t="str">
        <f aca="false">IF($A2929="","",$AF2929&amp;"|"&amp;TEXT($W2929,"yyyy-mm-dd")&amp;"|"&amp;$J2929&amp;"|"&amp;$N2929)</f>
        <v/>
      </c>
      <c r="AD2929" s="27" t="str">
        <f aca="false">IF($AC2929="","",IF(COUNTIF($AC$2:$AC$3000,$AC2929)&gt;1,"REVIEW","OK"))</f>
        <v/>
      </c>
      <c r="AE2929" s="27" t="str">
        <f aca="false">IF(OR($W2929=0,$O2929=""),"",IF(IFERROR(IF(ISNUMBER($O2929),INT($O2929),DATE(VALUE(MID(SUBSTITUTE(LEFT($O2929,FIND(" ",$O2929&amp;" ")-1),"/",REPT(" ",20)),41,20)),VALUE(LEFT(SUBSTITUTE(LEFT($O2929,FIND(" ",$O2929&amp;" ")-1),"/",REPT(" ",20)),20)),VALUE(MID(SUBSTITUTE(LEFT($O2929,FIND(" ",$O2929&amp;" ")-1),"/",REPT(" ",20)),21,20)))),0)&gt;$W2929,"Late","Same day"))</f>
        <v/>
      </c>
      <c r="AF2929" s="26" t="str">
        <f aca="false">IF($A2929="","",IFERROR(INDEX(Validation!$C$193:$C$217,MATCH($A2929,Validation!$A$193:$A$217,0)),IF(COUNTIF(Validation!$U$19:$U$178,$Z2929)&gt;0,$Z2929,IF(COUNTIF(Validation!$S$19:$S$178,$AI2929)=1,INDEX(Validation!$U$19:$U$178,MATCH($AI2929,Validation!$S$19:$S$178,0)),$Z2929))))</f>
        <v/>
      </c>
      <c r="AG2929" s="27" t="str">
        <f aca="false">IF(COUNTA($A2929:$U2929)=0,"",IF($A2929="","No name",IF($F2929="","No date",IF($W2929=0,"Date ilegible",IF(NOT(ISNUMBER($N2929)),"Hours no numéricas",IF($AA2929="NO MATCH","Person no identificada","OK"))))))</f>
        <v/>
      </c>
      <c r="AH2929" s="27" t="str">
        <f aca="false">IF($W2929=0,"No date",IF($W2929&lt;Validation!$B$3,"Before period",IF($W2929&gt;Validation!$C$3,"After period","In period")))</f>
        <v>No date</v>
      </c>
      <c r="AI2929" s="26" t="str">
        <f aca="false">IF($Y2929="","",TRIM(RIGHT(SUBSTITUTE($Y2929," ",REPT(" ",50)),50)))</f>
        <v/>
      </c>
      <c r="AJ2929" s="27" t="str">
        <f aca="false">IF($A2929="","",IF(NOT(ISERROR(MATCH($A2929,Validation!$A$193:$A$217,0))),"Manual mapping",IF(COUNTIF(Validation!$U$19:$U$178,$Z2929)&gt;0,"Direct",IF(COUNTIF(Validation!$S$19:$S$178,$AI2929)=1,"By surname","Unresolved"))))</f>
        <v/>
      </c>
      <c r="AK2929" s="28" t="str">
        <f aca="false">IF($L2929="","",IF(MATCH($L2929,$L$2:$L$3000,0)&lt;&gt;ROW()-1,"",COUNT($AK$1:$AK2928)+1))</f>
        <v/>
      </c>
      <c r="AL2929" s="28" t="str">
        <f aca="false">IF($G2929="","",IF(MATCH($G2929,$G$2:$G$3000,0)&lt;&gt;ROW()-1,"",COUNT($AL$1:$AL2928)+1))</f>
        <v/>
      </c>
      <c r="AM2929" s="28" t="str">
        <f aca="false">IF($H2929="","",IF(MATCH($H2929,$H$2:$H$3000,0)&lt;&gt;ROW()-1,"",COUNT($AM$1:$AM2928)+1))</f>
        <v/>
      </c>
      <c r="AN2929" s="28" t="str">
        <f aca="false">IF($I2929="","",IF(MATCH($I2929,$I$2:$I$3000,0)&lt;&gt;ROW()-1,"",COUNT($AN$1:$AN2928)+1))</f>
        <v/>
      </c>
      <c r="AO2929" s="28" t="str">
        <f aca="false">IF($Q2929="","",IF(MATCH($Q2929,$Q$2:$Q$3000,0)&lt;&gt;ROW()-1,"",COUNT($AO$1:$AO2928)+1))</f>
        <v/>
      </c>
    </row>
    <row r="2930" customFormat="false" ht="12.75" hidden="false" customHeight="true" outlineLevel="0" collapsed="false">
      <c r="W2930" s="24" t="n">
        <f aca="false">IF($F2930="",0,IFERROR(IF(ISNUMBER($F2930),INT($F2930),DATE(VALUE(MID(SUBSTITUTE(LEFT($F2930,FIND(" ",$F2930&amp;" ")-1),"/",REPT(" ",20)),41,20)),VALUE(LEFT(SUBSTITUTE(LEFT($F2930,FIND(" ",$F2930&amp;" ")-1),"/",REPT(" ",20)),20)),VALUE(MID(SUBSTITUTE(LEFT($F2930,FIND(" ",$F2930&amp;" ")-1),"/",REPT(" ",20)),21,20)))),0))</f>
        <v>0</v>
      </c>
      <c r="X2930" s="25" t="str">
        <f aca="false">IF(ISNUMBER($N2930),$N2930*Validation!$B$5,"")</f>
        <v/>
      </c>
      <c r="Y2930" s="26" t="str">
        <f aca="false">IF($A2930="","",SUBSTITUTE(SUBSTITUTE(SUBSTITUTE(SUBSTITUTE(SUBSTITUTE(SUBSTITUTE(SUBSTITUTE(UPPER(TRIM($A2930)),"Á","A"),"É","E"),"Í","I"),"Ó","O"),"Ú","U"),"Ñ","N"),"Ü","U"))</f>
        <v/>
      </c>
      <c r="Z2930" s="26" t="str">
        <f aca="false">IF($Y2930="","",LEFT($Y2930,1)&amp;" "&amp;TRIM(RIGHT(SUBSTITUTE($Y2930," ",REPT(" ",50)),50)))</f>
        <v/>
      </c>
      <c r="AA2930" s="27" t="str">
        <f aca="false">IF($AF2930="","",IF(COUNTIF(Validation!$U$19:$U$178,$AF2930)&gt;0,"OK","NO MATCH"))</f>
        <v/>
      </c>
      <c r="AB2930" s="27" t="str">
        <f aca="false">IF($W2930=0,"",IF(AND($W2930&gt;=Validation!$B$3,$W2930&lt;=Validation!$C$3),"Yes","No"))</f>
        <v/>
      </c>
      <c r="AC2930" s="26" t="str">
        <f aca="false">IF($A2930="","",$AF2930&amp;"|"&amp;TEXT($W2930,"yyyy-mm-dd")&amp;"|"&amp;$J2930&amp;"|"&amp;$N2930)</f>
        <v/>
      </c>
      <c r="AD2930" s="27" t="str">
        <f aca="false">IF($AC2930="","",IF(COUNTIF($AC$2:$AC$3000,$AC2930)&gt;1,"REVIEW","OK"))</f>
        <v/>
      </c>
      <c r="AE2930" s="27" t="str">
        <f aca="false">IF(OR($W2930=0,$O2930=""),"",IF(IFERROR(IF(ISNUMBER($O2930),INT($O2930),DATE(VALUE(MID(SUBSTITUTE(LEFT($O2930,FIND(" ",$O2930&amp;" ")-1),"/",REPT(" ",20)),41,20)),VALUE(LEFT(SUBSTITUTE(LEFT($O2930,FIND(" ",$O2930&amp;" ")-1),"/",REPT(" ",20)),20)),VALUE(MID(SUBSTITUTE(LEFT($O2930,FIND(" ",$O2930&amp;" ")-1),"/",REPT(" ",20)),21,20)))),0)&gt;$W2930,"Late","Same day"))</f>
        <v/>
      </c>
      <c r="AF2930" s="26" t="str">
        <f aca="false">IF($A2930="","",IFERROR(INDEX(Validation!$C$193:$C$217,MATCH($A2930,Validation!$A$193:$A$217,0)),IF(COUNTIF(Validation!$U$19:$U$178,$Z2930)&gt;0,$Z2930,IF(COUNTIF(Validation!$S$19:$S$178,$AI2930)=1,INDEX(Validation!$U$19:$U$178,MATCH($AI2930,Validation!$S$19:$S$178,0)),$Z2930))))</f>
        <v/>
      </c>
      <c r="AG2930" s="27" t="str">
        <f aca="false">IF(COUNTA($A2930:$U2930)=0,"",IF($A2930="","No name",IF($F2930="","No date",IF($W2930=0,"Date ilegible",IF(NOT(ISNUMBER($N2930)),"Hours no numéricas",IF($AA2930="NO MATCH","Person no identificada","OK"))))))</f>
        <v/>
      </c>
      <c r="AH2930" s="27" t="str">
        <f aca="false">IF($W2930=0,"No date",IF($W2930&lt;Validation!$B$3,"Before period",IF($W2930&gt;Validation!$C$3,"After period","In period")))</f>
        <v>No date</v>
      </c>
      <c r="AI2930" s="26" t="str">
        <f aca="false">IF($Y2930="","",TRIM(RIGHT(SUBSTITUTE($Y2930," ",REPT(" ",50)),50)))</f>
        <v/>
      </c>
      <c r="AJ2930" s="27" t="str">
        <f aca="false">IF($A2930="","",IF(NOT(ISERROR(MATCH($A2930,Validation!$A$193:$A$217,0))),"Manual mapping",IF(COUNTIF(Validation!$U$19:$U$178,$Z2930)&gt;0,"Direct",IF(COUNTIF(Validation!$S$19:$S$178,$AI2930)=1,"By surname","Unresolved"))))</f>
        <v/>
      </c>
      <c r="AK2930" s="28" t="str">
        <f aca="false">IF($L2930="","",IF(MATCH($L2930,$L$2:$L$3000,0)&lt;&gt;ROW()-1,"",COUNT($AK$1:$AK2929)+1))</f>
        <v/>
      </c>
      <c r="AL2930" s="28" t="str">
        <f aca="false">IF($G2930="","",IF(MATCH($G2930,$G$2:$G$3000,0)&lt;&gt;ROW()-1,"",COUNT($AL$1:$AL2929)+1))</f>
        <v/>
      </c>
      <c r="AM2930" s="28" t="str">
        <f aca="false">IF($H2930="","",IF(MATCH($H2930,$H$2:$H$3000,0)&lt;&gt;ROW()-1,"",COUNT($AM$1:$AM2929)+1))</f>
        <v/>
      </c>
      <c r="AN2930" s="28" t="str">
        <f aca="false">IF($I2930="","",IF(MATCH($I2930,$I$2:$I$3000,0)&lt;&gt;ROW()-1,"",COUNT($AN$1:$AN2929)+1))</f>
        <v/>
      </c>
      <c r="AO2930" s="28" t="str">
        <f aca="false">IF($Q2930="","",IF(MATCH($Q2930,$Q$2:$Q$3000,0)&lt;&gt;ROW()-1,"",COUNT($AO$1:$AO2929)+1))</f>
        <v/>
      </c>
    </row>
    <row r="2931" customFormat="false" ht="12.75" hidden="false" customHeight="true" outlineLevel="0" collapsed="false">
      <c r="W2931" s="24" t="n">
        <f aca="false">IF($F2931="",0,IFERROR(IF(ISNUMBER($F2931),INT($F2931),DATE(VALUE(MID(SUBSTITUTE(LEFT($F2931,FIND(" ",$F2931&amp;" ")-1),"/",REPT(" ",20)),41,20)),VALUE(LEFT(SUBSTITUTE(LEFT($F2931,FIND(" ",$F2931&amp;" ")-1),"/",REPT(" ",20)),20)),VALUE(MID(SUBSTITUTE(LEFT($F2931,FIND(" ",$F2931&amp;" ")-1),"/",REPT(" ",20)),21,20)))),0))</f>
        <v>0</v>
      </c>
      <c r="X2931" s="25" t="str">
        <f aca="false">IF(ISNUMBER($N2931),$N2931*Validation!$B$5,"")</f>
        <v/>
      </c>
      <c r="Y2931" s="26" t="str">
        <f aca="false">IF($A2931="","",SUBSTITUTE(SUBSTITUTE(SUBSTITUTE(SUBSTITUTE(SUBSTITUTE(SUBSTITUTE(SUBSTITUTE(UPPER(TRIM($A2931)),"Á","A"),"É","E"),"Í","I"),"Ó","O"),"Ú","U"),"Ñ","N"),"Ü","U"))</f>
        <v/>
      </c>
      <c r="Z2931" s="26" t="str">
        <f aca="false">IF($Y2931="","",LEFT($Y2931,1)&amp;" "&amp;TRIM(RIGHT(SUBSTITUTE($Y2931," ",REPT(" ",50)),50)))</f>
        <v/>
      </c>
      <c r="AA2931" s="27" t="str">
        <f aca="false">IF($AF2931="","",IF(COUNTIF(Validation!$U$19:$U$178,$AF2931)&gt;0,"OK","NO MATCH"))</f>
        <v/>
      </c>
      <c r="AB2931" s="27" t="str">
        <f aca="false">IF($W2931=0,"",IF(AND($W2931&gt;=Validation!$B$3,$W2931&lt;=Validation!$C$3),"Yes","No"))</f>
        <v/>
      </c>
      <c r="AC2931" s="26" t="str">
        <f aca="false">IF($A2931="","",$AF2931&amp;"|"&amp;TEXT($W2931,"yyyy-mm-dd")&amp;"|"&amp;$J2931&amp;"|"&amp;$N2931)</f>
        <v/>
      </c>
      <c r="AD2931" s="27" t="str">
        <f aca="false">IF($AC2931="","",IF(COUNTIF($AC$2:$AC$3000,$AC2931)&gt;1,"REVIEW","OK"))</f>
        <v/>
      </c>
      <c r="AE2931" s="27" t="str">
        <f aca="false">IF(OR($W2931=0,$O2931=""),"",IF(IFERROR(IF(ISNUMBER($O2931),INT($O2931),DATE(VALUE(MID(SUBSTITUTE(LEFT($O2931,FIND(" ",$O2931&amp;" ")-1),"/",REPT(" ",20)),41,20)),VALUE(LEFT(SUBSTITUTE(LEFT($O2931,FIND(" ",$O2931&amp;" ")-1),"/",REPT(" ",20)),20)),VALUE(MID(SUBSTITUTE(LEFT($O2931,FIND(" ",$O2931&amp;" ")-1),"/",REPT(" ",20)),21,20)))),0)&gt;$W2931,"Late","Same day"))</f>
        <v/>
      </c>
      <c r="AF2931" s="26" t="str">
        <f aca="false">IF($A2931="","",IFERROR(INDEX(Validation!$C$193:$C$217,MATCH($A2931,Validation!$A$193:$A$217,0)),IF(COUNTIF(Validation!$U$19:$U$178,$Z2931)&gt;0,$Z2931,IF(COUNTIF(Validation!$S$19:$S$178,$AI2931)=1,INDEX(Validation!$U$19:$U$178,MATCH($AI2931,Validation!$S$19:$S$178,0)),$Z2931))))</f>
        <v/>
      </c>
      <c r="AG2931" s="27" t="str">
        <f aca="false">IF(COUNTA($A2931:$U2931)=0,"",IF($A2931="","No name",IF($F2931="","No date",IF($W2931=0,"Date ilegible",IF(NOT(ISNUMBER($N2931)),"Hours no numéricas",IF($AA2931="NO MATCH","Person no identificada","OK"))))))</f>
        <v/>
      </c>
      <c r="AH2931" s="27" t="str">
        <f aca="false">IF($W2931=0,"No date",IF($W2931&lt;Validation!$B$3,"Before period",IF($W2931&gt;Validation!$C$3,"After period","In period")))</f>
        <v>No date</v>
      </c>
      <c r="AI2931" s="26" t="str">
        <f aca="false">IF($Y2931="","",TRIM(RIGHT(SUBSTITUTE($Y2931," ",REPT(" ",50)),50)))</f>
        <v/>
      </c>
      <c r="AJ2931" s="27" t="str">
        <f aca="false">IF($A2931="","",IF(NOT(ISERROR(MATCH($A2931,Validation!$A$193:$A$217,0))),"Manual mapping",IF(COUNTIF(Validation!$U$19:$U$178,$Z2931)&gt;0,"Direct",IF(COUNTIF(Validation!$S$19:$S$178,$AI2931)=1,"By surname","Unresolved"))))</f>
        <v/>
      </c>
      <c r="AK2931" s="28" t="str">
        <f aca="false">IF($L2931="","",IF(MATCH($L2931,$L$2:$L$3000,0)&lt;&gt;ROW()-1,"",COUNT($AK$1:$AK2930)+1))</f>
        <v/>
      </c>
      <c r="AL2931" s="28" t="str">
        <f aca="false">IF($G2931="","",IF(MATCH($G2931,$G$2:$G$3000,0)&lt;&gt;ROW()-1,"",COUNT($AL$1:$AL2930)+1))</f>
        <v/>
      </c>
      <c r="AM2931" s="28" t="str">
        <f aca="false">IF($H2931="","",IF(MATCH($H2931,$H$2:$H$3000,0)&lt;&gt;ROW()-1,"",COUNT($AM$1:$AM2930)+1))</f>
        <v/>
      </c>
      <c r="AN2931" s="28" t="str">
        <f aca="false">IF($I2931="","",IF(MATCH($I2931,$I$2:$I$3000,0)&lt;&gt;ROW()-1,"",COUNT($AN$1:$AN2930)+1))</f>
        <v/>
      </c>
      <c r="AO2931" s="28" t="str">
        <f aca="false">IF($Q2931="","",IF(MATCH($Q2931,$Q$2:$Q$3000,0)&lt;&gt;ROW()-1,"",COUNT($AO$1:$AO2930)+1))</f>
        <v/>
      </c>
    </row>
    <row r="2932" customFormat="false" ht="12.75" hidden="false" customHeight="true" outlineLevel="0" collapsed="false">
      <c r="W2932" s="24" t="n">
        <f aca="false">IF($F2932="",0,IFERROR(IF(ISNUMBER($F2932),INT($F2932),DATE(VALUE(MID(SUBSTITUTE(LEFT($F2932,FIND(" ",$F2932&amp;" ")-1),"/",REPT(" ",20)),41,20)),VALUE(LEFT(SUBSTITUTE(LEFT($F2932,FIND(" ",$F2932&amp;" ")-1),"/",REPT(" ",20)),20)),VALUE(MID(SUBSTITUTE(LEFT($F2932,FIND(" ",$F2932&amp;" ")-1),"/",REPT(" ",20)),21,20)))),0))</f>
        <v>0</v>
      </c>
      <c r="X2932" s="25" t="str">
        <f aca="false">IF(ISNUMBER($N2932),$N2932*Validation!$B$5,"")</f>
        <v/>
      </c>
      <c r="Y2932" s="26" t="str">
        <f aca="false">IF($A2932="","",SUBSTITUTE(SUBSTITUTE(SUBSTITUTE(SUBSTITUTE(SUBSTITUTE(SUBSTITUTE(SUBSTITUTE(UPPER(TRIM($A2932)),"Á","A"),"É","E"),"Í","I"),"Ó","O"),"Ú","U"),"Ñ","N"),"Ü","U"))</f>
        <v/>
      </c>
      <c r="Z2932" s="26" t="str">
        <f aca="false">IF($Y2932="","",LEFT($Y2932,1)&amp;" "&amp;TRIM(RIGHT(SUBSTITUTE($Y2932," ",REPT(" ",50)),50)))</f>
        <v/>
      </c>
      <c r="AA2932" s="27" t="str">
        <f aca="false">IF($AF2932="","",IF(COUNTIF(Validation!$U$19:$U$178,$AF2932)&gt;0,"OK","NO MATCH"))</f>
        <v/>
      </c>
      <c r="AB2932" s="27" t="str">
        <f aca="false">IF($W2932=0,"",IF(AND($W2932&gt;=Validation!$B$3,$W2932&lt;=Validation!$C$3),"Yes","No"))</f>
        <v/>
      </c>
      <c r="AC2932" s="26" t="str">
        <f aca="false">IF($A2932="","",$AF2932&amp;"|"&amp;TEXT($W2932,"yyyy-mm-dd")&amp;"|"&amp;$J2932&amp;"|"&amp;$N2932)</f>
        <v/>
      </c>
      <c r="AD2932" s="27" t="str">
        <f aca="false">IF($AC2932="","",IF(COUNTIF($AC$2:$AC$3000,$AC2932)&gt;1,"REVIEW","OK"))</f>
        <v/>
      </c>
      <c r="AE2932" s="27" t="str">
        <f aca="false">IF(OR($W2932=0,$O2932=""),"",IF(IFERROR(IF(ISNUMBER($O2932),INT($O2932),DATE(VALUE(MID(SUBSTITUTE(LEFT($O2932,FIND(" ",$O2932&amp;" ")-1),"/",REPT(" ",20)),41,20)),VALUE(LEFT(SUBSTITUTE(LEFT($O2932,FIND(" ",$O2932&amp;" ")-1),"/",REPT(" ",20)),20)),VALUE(MID(SUBSTITUTE(LEFT($O2932,FIND(" ",$O2932&amp;" ")-1),"/",REPT(" ",20)),21,20)))),0)&gt;$W2932,"Late","Same day"))</f>
        <v/>
      </c>
      <c r="AF2932" s="26" t="str">
        <f aca="false">IF($A2932="","",IFERROR(INDEX(Validation!$C$193:$C$217,MATCH($A2932,Validation!$A$193:$A$217,0)),IF(COUNTIF(Validation!$U$19:$U$178,$Z2932)&gt;0,$Z2932,IF(COUNTIF(Validation!$S$19:$S$178,$AI2932)=1,INDEX(Validation!$U$19:$U$178,MATCH($AI2932,Validation!$S$19:$S$178,0)),$Z2932))))</f>
        <v/>
      </c>
      <c r="AG2932" s="27" t="str">
        <f aca="false">IF(COUNTA($A2932:$U2932)=0,"",IF($A2932="","No name",IF($F2932="","No date",IF($W2932=0,"Date ilegible",IF(NOT(ISNUMBER($N2932)),"Hours no numéricas",IF($AA2932="NO MATCH","Person no identificada","OK"))))))</f>
        <v/>
      </c>
      <c r="AH2932" s="27" t="str">
        <f aca="false">IF($W2932=0,"No date",IF($W2932&lt;Validation!$B$3,"Before period",IF($W2932&gt;Validation!$C$3,"After period","In period")))</f>
        <v>No date</v>
      </c>
      <c r="AI2932" s="26" t="str">
        <f aca="false">IF($Y2932="","",TRIM(RIGHT(SUBSTITUTE($Y2932," ",REPT(" ",50)),50)))</f>
        <v/>
      </c>
      <c r="AJ2932" s="27" t="str">
        <f aca="false">IF($A2932="","",IF(NOT(ISERROR(MATCH($A2932,Validation!$A$193:$A$217,0))),"Manual mapping",IF(COUNTIF(Validation!$U$19:$U$178,$Z2932)&gt;0,"Direct",IF(COUNTIF(Validation!$S$19:$S$178,$AI2932)=1,"By surname","Unresolved"))))</f>
        <v/>
      </c>
      <c r="AK2932" s="28" t="str">
        <f aca="false">IF($L2932="","",IF(MATCH($L2932,$L$2:$L$3000,0)&lt;&gt;ROW()-1,"",COUNT($AK$1:$AK2931)+1))</f>
        <v/>
      </c>
      <c r="AL2932" s="28" t="str">
        <f aca="false">IF($G2932="","",IF(MATCH($G2932,$G$2:$G$3000,0)&lt;&gt;ROW()-1,"",COUNT($AL$1:$AL2931)+1))</f>
        <v/>
      </c>
      <c r="AM2932" s="28" t="str">
        <f aca="false">IF($H2932="","",IF(MATCH($H2932,$H$2:$H$3000,0)&lt;&gt;ROW()-1,"",COUNT($AM$1:$AM2931)+1))</f>
        <v/>
      </c>
      <c r="AN2932" s="28" t="str">
        <f aca="false">IF($I2932="","",IF(MATCH($I2932,$I$2:$I$3000,0)&lt;&gt;ROW()-1,"",COUNT($AN$1:$AN2931)+1))</f>
        <v/>
      </c>
      <c r="AO2932" s="28" t="str">
        <f aca="false">IF($Q2932="","",IF(MATCH($Q2932,$Q$2:$Q$3000,0)&lt;&gt;ROW()-1,"",COUNT($AO$1:$AO2931)+1))</f>
        <v/>
      </c>
    </row>
    <row r="2933" customFormat="false" ht="12.75" hidden="false" customHeight="true" outlineLevel="0" collapsed="false">
      <c r="W2933" s="24" t="n">
        <f aca="false">IF($F2933="",0,IFERROR(IF(ISNUMBER($F2933),INT($F2933),DATE(VALUE(MID(SUBSTITUTE(LEFT($F2933,FIND(" ",$F2933&amp;" ")-1),"/",REPT(" ",20)),41,20)),VALUE(LEFT(SUBSTITUTE(LEFT($F2933,FIND(" ",$F2933&amp;" ")-1),"/",REPT(" ",20)),20)),VALUE(MID(SUBSTITUTE(LEFT($F2933,FIND(" ",$F2933&amp;" ")-1),"/",REPT(" ",20)),21,20)))),0))</f>
        <v>0</v>
      </c>
      <c r="X2933" s="25" t="str">
        <f aca="false">IF(ISNUMBER($N2933),$N2933*Validation!$B$5,"")</f>
        <v/>
      </c>
      <c r="Y2933" s="26" t="str">
        <f aca="false">IF($A2933="","",SUBSTITUTE(SUBSTITUTE(SUBSTITUTE(SUBSTITUTE(SUBSTITUTE(SUBSTITUTE(SUBSTITUTE(UPPER(TRIM($A2933)),"Á","A"),"É","E"),"Í","I"),"Ó","O"),"Ú","U"),"Ñ","N"),"Ü","U"))</f>
        <v/>
      </c>
      <c r="Z2933" s="26" t="str">
        <f aca="false">IF($Y2933="","",LEFT($Y2933,1)&amp;" "&amp;TRIM(RIGHT(SUBSTITUTE($Y2933," ",REPT(" ",50)),50)))</f>
        <v/>
      </c>
      <c r="AA2933" s="27" t="str">
        <f aca="false">IF($AF2933="","",IF(COUNTIF(Validation!$U$19:$U$178,$AF2933)&gt;0,"OK","NO MATCH"))</f>
        <v/>
      </c>
      <c r="AB2933" s="27" t="str">
        <f aca="false">IF($W2933=0,"",IF(AND($W2933&gt;=Validation!$B$3,$W2933&lt;=Validation!$C$3),"Yes","No"))</f>
        <v/>
      </c>
      <c r="AC2933" s="26" t="str">
        <f aca="false">IF($A2933="","",$AF2933&amp;"|"&amp;TEXT($W2933,"yyyy-mm-dd")&amp;"|"&amp;$J2933&amp;"|"&amp;$N2933)</f>
        <v/>
      </c>
      <c r="AD2933" s="27" t="str">
        <f aca="false">IF($AC2933="","",IF(COUNTIF($AC$2:$AC$3000,$AC2933)&gt;1,"REVIEW","OK"))</f>
        <v/>
      </c>
      <c r="AE2933" s="27" t="str">
        <f aca="false">IF(OR($W2933=0,$O2933=""),"",IF(IFERROR(IF(ISNUMBER($O2933),INT($O2933),DATE(VALUE(MID(SUBSTITUTE(LEFT($O2933,FIND(" ",$O2933&amp;" ")-1),"/",REPT(" ",20)),41,20)),VALUE(LEFT(SUBSTITUTE(LEFT($O2933,FIND(" ",$O2933&amp;" ")-1),"/",REPT(" ",20)),20)),VALUE(MID(SUBSTITUTE(LEFT($O2933,FIND(" ",$O2933&amp;" ")-1),"/",REPT(" ",20)),21,20)))),0)&gt;$W2933,"Late","Same day"))</f>
        <v/>
      </c>
      <c r="AF2933" s="26" t="str">
        <f aca="false">IF($A2933="","",IFERROR(INDEX(Validation!$C$193:$C$217,MATCH($A2933,Validation!$A$193:$A$217,0)),IF(COUNTIF(Validation!$U$19:$U$178,$Z2933)&gt;0,$Z2933,IF(COUNTIF(Validation!$S$19:$S$178,$AI2933)=1,INDEX(Validation!$U$19:$U$178,MATCH($AI2933,Validation!$S$19:$S$178,0)),$Z2933))))</f>
        <v/>
      </c>
      <c r="AG2933" s="27" t="str">
        <f aca="false">IF(COUNTA($A2933:$U2933)=0,"",IF($A2933="","No name",IF($F2933="","No date",IF($W2933=0,"Date ilegible",IF(NOT(ISNUMBER($N2933)),"Hours no numéricas",IF($AA2933="NO MATCH","Person no identificada","OK"))))))</f>
        <v/>
      </c>
      <c r="AH2933" s="27" t="str">
        <f aca="false">IF($W2933=0,"No date",IF($W2933&lt;Validation!$B$3,"Before period",IF($W2933&gt;Validation!$C$3,"After period","In period")))</f>
        <v>No date</v>
      </c>
      <c r="AI2933" s="26" t="str">
        <f aca="false">IF($Y2933="","",TRIM(RIGHT(SUBSTITUTE($Y2933," ",REPT(" ",50)),50)))</f>
        <v/>
      </c>
      <c r="AJ2933" s="27" t="str">
        <f aca="false">IF($A2933="","",IF(NOT(ISERROR(MATCH($A2933,Validation!$A$193:$A$217,0))),"Manual mapping",IF(COUNTIF(Validation!$U$19:$U$178,$Z2933)&gt;0,"Direct",IF(COUNTIF(Validation!$S$19:$S$178,$AI2933)=1,"By surname","Unresolved"))))</f>
        <v/>
      </c>
      <c r="AK2933" s="28" t="str">
        <f aca="false">IF($L2933="","",IF(MATCH($L2933,$L$2:$L$3000,0)&lt;&gt;ROW()-1,"",COUNT($AK$1:$AK2932)+1))</f>
        <v/>
      </c>
      <c r="AL2933" s="28" t="str">
        <f aca="false">IF($G2933="","",IF(MATCH($G2933,$G$2:$G$3000,0)&lt;&gt;ROW()-1,"",COUNT($AL$1:$AL2932)+1))</f>
        <v/>
      </c>
      <c r="AM2933" s="28" t="str">
        <f aca="false">IF($H2933="","",IF(MATCH($H2933,$H$2:$H$3000,0)&lt;&gt;ROW()-1,"",COUNT($AM$1:$AM2932)+1))</f>
        <v/>
      </c>
      <c r="AN2933" s="28" t="str">
        <f aca="false">IF($I2933="","",IF(MATCH($I2933,$I$2:$I$3000,0)&lt;&gt;ROW()-1,"",COUNT($AN$1:$AN2932)+1))</f>
        <v/>
      </c>
      <c r="AO2933" s="28" t="str">
        <f aca="false">IF($Q2933="","",IF(MATCH($Q2933,$Q$2:$Q$3000,0)&lt;&gt;ROW()-1,"",COUNT($AO$1:$AO2932)+1))</f>
        <v/>
      </c>
    </row>
    <row r="2934" customFormat="false" ht="12.75" hidden="false" customHeight="true" outlineLevel="0" collapsed="false">
      <c r="W2934" s="24" t="n">
        <f aca="false">IF($F2934="",0,IFERROR(IF(ISNUMBER($F2934),INT($F2934),DATE(VALUE(MID(SUBSTITUTE(LEFT($F2934,FIND(" ",$F2934&amp;" ")-1),"/",REPT(" ",20)),41,20)),VALUE(LEFT(SUBSTITUTE(LEFT($F2934,FIND(" ",$F2934&amp;" ")-1),"/",REPT(" ",20)),20)),VALUE(MID(SUBSTITUTE(LEFT($F2934,FIND(" ",$F2934&amp;" ")-1),"/",REPT(" ",20)),21,20)))),0))</f>
        <v>0</v>
      </c>
      <c r="X2934" s="25" t="str">
        <f aca="false">IF(ISNUMBER($N2934),$N2934*Validation!$B$5,"")</f>
        <v/>
      </c>
      <c r="Y2934" s="26" t="str">
        <f aca="false">IF($A2934="","",SUBSTITUTE(SUBSTITUTE(SUBSTITUTE(SUBSTITUTE(SUBSTITUTE(SUBSTITUTE(SUBSTITUTE(UPPER(TRIM($A2934)),"Á","A"),"É","E"),"Í","I"),"Ó","O"),"Ú","U"),"Ñ","N"),"Ü","U"))</f>
        <v/>
      </c>
      <c r="Z2934" s="26" t="str">
        <f aca="false">IF($Y2934="","",LEFT($Y2934,1)&amp;" "&amp;TRIM(RIGHT(SUBSTITUTE($Y2934," ",REPT(" ",50)),50)))</f>
        <v/>
      </c>
      <c r="AA2934" s="27" t="str">
        <f aca="false">IF($AF2934="","",IF(COUNTIF(Validation!$U$19:$U$178,$AF2934)&gt;0,"OK","NO MATCH"))</f>
        <v/>
      </c>
      <c r="AB2934" s="27" t="str">
        <f aca="false">IF($W2934=0,"",IF(AND($W2934&gt;=Validation!$B$3,$W2934&lt;=Validation!$C$3),"Yes","No"))</f>
        <v/>
      </c>
      <c r="AC2934" s="26" t="str">
        <f aca="false">IF($A2934="","",$AF2934&amp;"|"&amp;TEXT($W2934,"yyyy-mm-dd")&amp;"|"&amp;$J2934&amp;"|"&amp;$N2934)</f>
        <v/>
      </c>
      <c r="AD2934" s="27" t="str">
        <f aca="false">IF($AC2934="","",IF(COUNTIF($AC$2:$AC$3000,$AC2934)&gt;1,"REVIEW","OK"))</f>
        <v/>
      </c>
      <c r="AE2934" s="27" t="str">
        <f aca="false">IF(OR($W2934=0,$O2934=""),"",IF(IFERROR(IF(ISNUMBER($O2934),INT($O2934),DATE(VALUE(MID(SUBSTITUTE(LEFT($O2934,FIND(" ",$O2934&amp;" ")-1),"/",REPT(" ",20)),41,20)),VALUE(LEFT(SUBSTITUTE(LEFT($O2934,FIND(" ",$O2934&amp;" ")-1),"/",REPT(" ",20)),20)),VALUE(MID(SUBSTITUTE(LEFT($O2934,FIND(" ",$O2934&amp;" ")-1),"/",REPT(" ",20)),21,20)))),0)&gt;$W2934,"Late","Same day"))</f>
        <v/>
      </c>
      <c r="AF2934" s="26" t="str">
        <f aca="false">IF($A2934="","",IFERROR(INDEX(Validation!$C$193:$C$217,MATCH($A2934,Validation!$A$193:$A$217,0)),IF(COUNTIF(Validation!$U$19:$U$178,$Z2934)&gt;0,$Z2934,IF(COUNTIF(Validation!$S$19:$S$178,$AI2934)=1,INDEX(Validation!$U$19:$U$178,MATCH($AI2934,Validation!$S$19:$S$178,0)),$Z2934))))</f>
        <v/>
      </c>
      <c r="AG2934" s="27" t="str">
        <f aca="false">IF(COUNTA($A2934:$U2934)=0,"",IF($A2934="","No name",IF($F2934="","No date",IF($W2934=0,"Date ilegible",IF(NOT(ISNUMBER($N2934)),"Hours no numéricas",IF($AA2934="NO MATCH","Person no identificada","OK"))))))</f>
        <v/>
      </c>
      <c r="AH2934" s="27" t="str">
        <f aca="false">IF($W2934=0,"No date",IF($W2934&lt;Validation!$B$3,"Before period",IF($W2934&gt;Validation!$C$3,"After period","In period")))</f>
        <v>No date</v>
      </c>
      <c r="AI2934" s="26" t="str">
        <f aca="false">IF($Y2934="","",TRIM(RIGHT(SUBSTITUTE($Y2934," ",REPT(" ",50)),50)))</f>
        <v/>
      </c>
      <c r="AJ2934" s="27" t="str">
        <f aca="false">IF($A2934="","",IF(NOT(ISERROR(MATCH($A2934,Validation!$A$193:$A$217,0))),"Manual mapping",IF(COUNTIF(Validation!$U$19:$U$178,$Z2934)&gt;0,"Direct",IF(COUNTIF(Validation!$S$19:$S$178,$AI2934)=1,"By surname","Unresolved"))))</f>
        <v/>
      </c>
      <c r="AK2934" s="28" t="str">
        <f aca="false">IF($L2934="","",IF(MATCH($L2934,$L$2:$L$3000,0)&lt;&gt;ROW()-1,"",COUNT($AK$1:$AK2933)+1))</f>
        <v/>
      </c>
      <c r="AL2934" s="28" t="str">
        <f aca="false">IF($G2934="","",IF(MATCH($G2934,$G$2:$G$3000,0)&lt;&gt;ROW()-1,"",COUNT($AL$1:$AL2933)+1))</f>
        <v/>
      </c>
      <c r="AM2934" s="28" t="str">
        <f aca="false">IF($H2934="","",IF(MATCH($H2934,$H$2:$H$3000,0)&lt;&gt;ROW()-1,"",COUNT($AM$1:$AM2933)+1))</f>
        <v/>
      </c>
      <c r="AN2934" s="28" t="str">
        <f aca="false">IF($I2934="","",IF(MATCH($I2934,$I$2:$I$3000,0)&lt;&gt;ROW()-1,"",COUNT($AN$1:$AN2933)+1))</f>
        <v/>
      </c>
      <c r="AO2934" s="28" t="str">
        <f aca="false">IF($Q2934="","",IF(MATCH($Q2934,$Q$2:$Q$3000,0)&lt;&gt;ROW()-1,"",COUNT($AO$1:$AO2933)+1))</f>
        <v/>
      </c>
    </row>
    <row r="2935" customFormat="false" ht="12.75" hidden="false" customHeight="true" outlineLevel="0" collapsed="false">
      <c r="W2935" s="24" t="n">
        <f aca="false">IF($F2935="",0,IFERROR(IF(ISNUMBER($F2935),INT($F2935),DATE(VALUE(MID(SUBSTITUTE(LEFT($F2935,FIND(" ",$F2935&amp;" ")-1),"/",REPT(" ",20)),41,20)),VALUE(LEFT(SUBSTITUTE(LEFT($F2935,FIND(" ",$F2935&amp;" ")-1),"/",REPT(" ",20)),20)),VALUE(MID(SUBSTITUTE(LEFT($F2935,FIND(" ",$F2935&amp;" ")-1),"/",REPT(" ",20)),21,20)))),0))</f>
        <v>0</v>
      </c>
      <c r="X2935" s="25" t="str">
        <f aca="false">IF(ISNUMBER($N2935),$N2935*Validation!$B$5,"")</f>
        <v/>
      </c>
      <c r="Y2935" s="26" t="str">
        <f aca="false">IF($A2935="","",SUBSTITUTE(SUBSTITUTE(SUBSTITUTE(SUBSTITUTE(SUBSTITUTE(SUBSTITUTE(SUBSTITUTE(UPPER(TRIM($A2935)),"Á","A"),"É","E"),"Í","I"),"Ó","O"),"Ú","U"),"Ñ","N"),"Ü","U"))</f>
        <v/>
      </c>
      <c r="Z2935" s="26" t="str">
        <f aca="false">IF($Y2935="","",LEFT($Y2935,1)&amp;" "&amp;TRIM(RIGHT(SUBSTITUTE($Y2935," ",REPT(" ",50)),50)))</f>
        <v/>
      </c>
      <c r="AA2935" s="27" t="str">
        <f aca="false">IF($AF2935="","",IF(COUNTIF(Validation!$U$19:$U$178,$AF2935)&gt;0,"OK","NO MATCH"))</f>
        <v/>
      </c>
      <c r="AB2935" s="27" t="str">
        <f aca="false">IF($W2935=0,"",IF(AND($W2935&gt;=Validation!$B$3,$W2935&lt;=Validation!$C$3),"Yes","No"))</f>
        <v/>
      </c>
      <c r="AC2935" s="26" t="str">
        <f aca="false">IF($A2935="","",$AF2935&amp;"|"&amp;TEXT($W2935,"yyyy-mm-dd")&amp;"|"&amp;$J2935&amp;"|"&amp;$N2935)</f>
        <v/>
      </c>
      <c r="AD2935" s="27" t="str">
        <f aca="false">IF($AC2935="","",IF(COUNTIF($AC$2:$AC$3000,$AC2935)&gt;1,"REVIEW","OK"))</f>
        <v/>
      </c>
      <c r="AE2935" s="27" t="str">
        <f aca="false">IF(OR($W2935=0,$O2935=""),"",IF(IFERROR(IF(ISNUMBER($O2935),INT($O2935),DATE(VALUE(MID(SUBSTITUTE(LEFT($O2935,FIND(" ",$O2935&amp;" ")-1),"/",REPT(" ",20)),41,20)),VALUE(LEFT(SUBSTITUTE(LEFT($O2935,FIND(" ",$O2935&amp;" ")-1),"/",REPT(" ",20)),20)),VALUE(MID(SUBSTITUTE(LEFT($O2935,FIND(" ",$O2935&amp;" ")-1),"/",REPT(" ",20)),21,20)))),0)&gt;$W2935,"Late","Same day"))</f>
        <v/>
      </c>
      <c r="AF2935" s="26" t="str">
        <f aca="false">IF($A2935="","",IFERROR(INDEX(Validation!$C$193:$C$217,MATCH($A2935,Validation!$A$193:$A$217,0)),IF(COUNTIF(Validation!$U$19:$U$178,$Z2935)&gt;0,$Z2935,IF(COUNTIF(Validation!$S$19:$S$178,$AI2935)=1,INDEX(Validation!$U$19:$U$178,MATCH($AI2935,Validation!$S$19:$S$178,0)),$Z2935))))</f>
        <v/>
      </c>
      <c r="AG2935" s="27" t="str">
        <f aca="false">IF(COUNTA($A2935:$U2935)=0,"",IF($A2935="","No name",IF($F2935="","No date",IF($W2935=0,"Date ilegible",IF(NOT(ISNUMBER($N2935)),"Hours no numéricas",IF($AA2935="NO MATCH","Person no identificada","OK"))))))</f>
        <v/>
      </c>
      <c r="AH2935" s="27" t="str">
        <f aca="false">IF($W2935=0,"No date",IF($W2935&lt;Validation!$B$3,"Before period",IF($W2935&gt;Validation!$C$3,"After period","In period")))</f>
        <v>No date</v>
      </c>
      <c r="AI2935" s="26" t="str">
        <f aca="false">IF($Y2935="","",TRIM(RIGHT(SUBSTITUTE($Y2935," ",REPT(" ",50)),50)))</f>
        <v/>
      </c>
      <c r="AJ2935" s="27" t="str">
        <f aca="false">IF($A2935="","",IF(NOT(ISERROR(MATCH($A2935,Validation!$A$193:$A$217,0))),"Manual mapping",IF(COUNTIF(Validation!$U$19:$U$178,$Z2935)&gt;0,"Direct",IF(COUNTIF(Validation!$S$19:$S$178,$AI2935)=1,"By surname","Unresolved"))))</f>
        <v/>
      </c>
      <c r="AK2935" s="28" t="str">
        <f aca="false">IF($L2935="","",IF(MATCH($L2935,$L$2:$L$3000,0)&lt;&gt;ROW()-1,"",COUNT($AK$1:$AK2934)+1))</f>
        <v/>
      </c>
      <c r="AL2935" s="28" t="str">
        <f aca="false">IF($G2935="","",IF(MATCH($G2935,$G$2:$G$3000,0)&lt;&gt;ROW()-1,"",COUNT($AL$1:$AL2934)+1))</f>
        <v/>
      </c>
      <c r="AM2935" s="28" t="str">
        <f aca="false">IF($H2935="","",IF(MATCH($H2935,$H$2:$H$3000,0)&lt;&gt;ROW()-1,"",COUNT($AM$1:$AM2934)+1))</f>
        <v/>
      </c>
      <c r="AN2935" s="28" t="str">
        <f aca="false">IF($I2935="","",IF(MATCH($I2935,$I$2:$I$3000,0)&lt;&gt;ROW()-1,"",COUNT($AN$1:$AN2934)+1))</f>
        <v/>
      </c>
      <c r="AO2935" s="28" t="str">
        <f aca="false">IF($Q2935="","",IF(MATCH($Q2935,$Q$2:$Q$3000,0)&lt;&gt;ROW()-1,"",COUNT($AO$1:$AO2934)+1))</f>
        <v/>
      </c>
    </row>
    <row r="2936" customFormat="false" ht="12.75" hidden="false" customHeight="true" outlineLevel="0" collapsed="false">
      <c r="W2936" s="24" t="n">
        <f aca="false">IF($F2936="",0,IFERROR(IF(ISNUMBER($F2936),INT($F2936),DATE(VALUE(MID(SUBSTITUTE(LEFT($F2936,FIND(" ",$F2936&amp;" ")-1),"/",REPT(" ",20)),41,20)),VALUE(LEFT(SUBSTITUTE(LEFT($F2936,FIND(" ",$F2936&amp;" ")-1),"/",REPT(" ",20)),20)),VALUE(MID(SUBSTITUTE(LEFT($F2936,FIND(" ",$F2936&amp;" ")-1),"/",REPT(" ",20)),21,20)))),0))</f>
        <v>0</v>
      </c>
      <c r="X2936" s="25" t="str">
        <f aca="false">IF(ISNUMBER($N2936),$N2936*Validation!$B$5,"")</f>
        <v/>
      </c>
      <c r="Y2936" s="26" t="str">
        <f aca="false">IF($A2936="","",SUBSTITUTE(SUBSTITUTE(SUBSTITUTE(SUBSTITUTE(SUBSTITUTE(SUBSTITUTE(SUBSTITUTE(UPPER(TRIM($A2936)),"Á","A"),"É","E"),"Í","I"),"Ó","O"),"Ú","U"),"Ñ","N"),"Ü","U"))</f>
        <v/>
      </c>
      <c r="Z2936" s="26" t="str">
        <f aca="false">IF($Y2936="","",LEFT($Y2936,1)&amp;" "&amp;TRIM(RIGHT(SUBSTITUTE($Y2936," ",REPT(" ",50)),50)))</f>
        <v/>
      </c>
      <c r="AA2936" s="27" t="str">
        <f aca="false">IF($AF2936="","",IF(COUNTIF(Validation!$U$19:$U$178,$AF2936)&gt;0,"OK","NO MATCH"))</f>
        <v/>
      </c>
      <c r="AB2936" s="27" t="str">
        <f aca="false">IF($W2936=0,"",IF(AND($W2936&gt;=Validation!$B$3,$W2936&lt;=Validation!$C$3),"Yes","No"))</f>
        <v/>
      </c>
      <c r="AC2936" s="26" t="str">
        <f aca="false">IF($A2936="","",$AF2936&amp;"|"&amp;TEXT($W2936,"yyyy-mm-dd")&amp;"|"&amp;$J2936&amp;"|"&amp;$N2936)</f>
        <v/>
      </c>
      <c r="AD2936" s="27" t="str">
        <f aca="false">IF($AC2936="","",IF(COUNTIF($AC$2:$AC$3000,$AC2936)&gt;1,"REVIEW","OK"))</f>
        <v/>
      </c>
      <c r="AE2936" s="27" t="str">
        <f aca="false">IF(OR($W2936=0,$O2936=""),"",IF(IFERROR(IF(ISNUMBER($O2936),INT($O2936),DATE(VALUE(MID(SUBSTITUTE(LEFT($O2936,FIND(" ",$O2936&amp;" ")-1),"/",REPT(" ",20)),41,20)),VALUE(LEFT(SUBSTITUTE(LEFT($O2936,FIND(" ",$O2936&amp;" ")-1),"/",REPT(" ",20)),20)),VALUE(MID(SUBSTITUTE(LEFT($O2936,FIND(" ",$O2936&amp;" ")-1),"/",REPT(" ",20)),21,20)))),0)&gt;$W2936,"Late","Same day"))</f>
        <v/>
      </c>
      <c r="AF2936" s="26" t="str">
        <f aca="false">IF($A2936="","",IFERROR(INDEX(Validation!$C$193:$C$217,MATCH($A2936,Validation!$A$193:$A$217,0)),IF(COUNTIF(Validation!$U$19:$U$178,$Z2936)&gt;0,$Z2936,IF(COUNTIF(Validation!$S$19:$S$178,$AI2936)=1,INDEX(Validation!$U$19:$U$178,MATCH($AI2936,Validation!$S$19:$S$178,0)),$Z2936))))</f>
        <v/>
      </c>
      <c r="AG2936" s="27" t="str">
        <f aca="false">IF(COUNTA($A2936:$U2936)=0,"",IF($A2936="","No name",IF($F2936="","No date",IF($W2936=0,"Date ilegible",IF(NOT(ISNUMBER($N2936)),"Hours no numéricas",IF($AA2936="NO MATCH","Person no identificada","OK"))))))</f>
        <v/>
      </c>
      <c r="AH2936" s="27" t="str">
        <f aca="false">IF($W2936=0,"No date",IF($W2936&lt;Validation!$B$3,"Before period",IF($W2936&gt;Validation!$C$3,"After period","In period")))</f>
        <v>No date</v>
      </c>
      <c r="AI2936" s="26" t="str">
        <f aca="false">IF($Y2936="","",TRIM(RIGHT(SUBSTITUTE($Y2936," ",REPT(" ",50)),50)))</f>
        <v/>
      </c>
      <c r="AJ2936" s="27" t="str">
        <f aca="false">IF($A2936="","",IF(NOT(ISERROR(MATCH($A2936,Validation!$A$193:$A$217,0))),"Manual mapping",IF(COUNTIF(Validation!$U$19:$U$178,$Z2936)&gt;0,"Direct",IF(COUNTIF(Validation!$S$19:$S$178,$AI2936)=1,"By surname","Unresolved"))))</f>
        <v/>
      </c>
      <c r="AK2936" s="28" t="str">
        <f aca="false">IF($L2936="","",IF(MATCH($L2936,$L$2:$L$3000,0)&lt;&gt;ROW()-1,"",COUNT($AK$1:$AK2935)+1))</f>
        <v/>
      </c>
      <c r="AL2936" s="28" t="str">
        <f aca="false">IF($G2936="","",IF(MATCH($G2936,$G$2:$G$3000,0)&lt;&gt;ROW()-1,"",COUNT($AL$1:$AL2935)+1))</f>
        <v/>
      </c>
      <c r="AM2936" s="28" t="str">
        <f aca="false">IF($H2936="","",IF(MATCH($H2936,$H$2:$H$3000,0)&lt;&gt;ROW()-1,"",COUNT($AM$1:$AM2935)+1))</f>
        <v/>
      </c>
      <c r="AN2936" s="28" t="str">
        <f aca="false">IF($I2936="","",IF(MATCH($I2936,$I$2:$I$3000,0)&lt;&gt;ROW()-1,"",COUNT($AN$1:$AN2935)+1))</f>
        <v/>
      </c>
      <c r="AO2936" s="28" t="str">
        <f aca="false">IF($Q2936="","",IF(MATCH($Q2936,$Q$2:$Q$3000,0)&lt;&gt;ROW()-1,"",COUNT($AO$1:$AO2935)+1))</f>
        <v/>
      </c>
    </row>
    <row r="2937" customFormat="false" ht="12.75" hidden="false" customHeight="true" outlineLevel="0" collapsed="false">
      <c r="W2937" s="24" t="n">
        <f aca="false">IF($F2937="",0,IFERROR(IF(ISNUMBER($F2937),INT($F2937),DATE(VALUE(MID(SUBSTITUTE(LEFT($F2937,FIND(" ",$F2937&amp;" ")-1),"/",REPT(" ",20)),41,20)),VALUE(LEFT(SUBSTITUTE(LEFT($F2937,FIND(" ",$F2937&amp;" ")-1),"/",REPT(" ",20)),20)),VALUE(MID(SUBSTITUTE(LEFT($F2937,FIND(" ",$F2937&amp;" ")-1),"/",REPT(" ",20)),21,20)))),0))</f>
        <v>0</v>
      </c>
      <c r="X2937" s="25" t="str">
        <f aca="false">IF(ISNUMBER($N2937),$N2937*Validation!$B$5,"")</f>
        <v/>
      </c>
      <c r="Y2937" s="26" t="str">
        <f aca="false">IF($A2937="","",SUBSTITUTE(SUBSTITUTE(SUBSTITUTE(SUBSTITUTE(SUBSTITUTE(SUBSTITUTE(SUBSTITUTE(UPPER(TRIM($A2937)),"Á","A"),"É","E"),"Í","I"),"Ó","O"),"Ú","U"),"Ñ","N"),"Ü","U"))</f>
        <v/>
      </c>
      <c r="Z2937" s="26" t="str">
        <f aca="false">IF($Y2937="","",LEFT($Y2937,1)&amp;" "&amp;TRIM(RIGHT(SUBSTITUTE($Y2937," ",REPT(" ",50)),50)))</f>
        <v/>
      </c>
      <c r="AA2937" s="27" t="str">
        <f aca="false">IF($AF2937="","",IF(COUNTIF(Validation!$U$19:$U$178,$AF2937)&gt;0,"OK","NO MATCH"))</f>
        <v/>
      </c>
      <c r="AB2937" s="27" t="str">
        <f aca="false">IF($W2937=0,"",IF(AND($W2937&gt;=Validation!$B$3,$W2937&lt;=Validation!$C$3),"Yes","No"))</f>
        <v/>
      </c>
      <c r="AC2937" s="26" t="str">
        <f aca="false">IF($A2937="","",$AF2937&amp;"|"&amp;TEXT($W2937,"yyyy-mm-dd")&amp;"|"&amp;$J2937&amp;"|"&amp;$N2937)</f>
        <v/>
      </c>
      <c r="AD2937" s="27" t="str">
        <f aca="false">IF($AC2937="","",IF(COUNTIF($AC$2:$AC$3000,$AC2937)&gt;1,"REVIEW","OK"))</f>
        <v/>
      </c>
      <c r="AE2937" s="27" t="str">
        <f aca="false">IF(OR($W2937=0,$O2937=""),"",IF(IFERROR(IF(ISNUMBER($O2937),INT($O2937),DATE(VALUE(MID(SUBSTITUTE(LEFT($O2937,FIND(" ",$O2937&amp;" ")-1),"/",REPT(" ",20)),41,20)),VALUE(LEFT(SUBSTITUTE(LEFT($O2937,FIND(" ",$O2937&amp;" ")-1),"/",REPT(" ",20)),20)),VALUE(MID(SUBSTITUTE(LEFT($O2937,FIND(" ",$O2937&amp;" ")-1),"/",REPT(" ",20)),21,20)))),0)&gt;$W2937,"Late","Same day"))</f>
        <v/>
      </c>
      <c r="AF2937" s="26" t="str">
        <f aca="false">IF($A2937="","",IFERROR(INDEX(Validation!$C$193:$C$217,MATCH($A2937,Validation!$A$193:$A$217,0)),IF(COUNTIF(Validation!$U$19:$U$178,$Z2937)&gt;0,$Z2937,IF(COUNTIF(Validation!$S$19:$S$178,$AI2937)=1,INDEX(Validation!$U$19:$U$178,MATCH($AI2937,Validation!$S$19:$S$178,0)),$Z2937))))</f>
        <v/>
      </c>
      <c r="AG2937" s="27" t="str">
        <f aca="false">IF(COUNTA($A2937:$U2937)=0,"",IF($A2937="","No name",IF($F2937="","No date",IF($W2937=0,"Date ilegible",IF(NOT(ISNUMBER($N2937)),"Hours no numéricas",IF($AA2937="NO MATCH","Person no identificada","OK"))))))</f>
        <v/>
      </c>
      <c r="AH2937" s="27" t="str">
        <f aca="false">IF($W2937=0,"No date",IF($W2937&lt;Validation!$B$3,"Before period",IF($W2937&gt;Validation!$C$3,"After period","In period")))</f>
        <v>No date</v>
      </c>
      <c r="AI2937" s="26" t="str">
        <f aca="false">IF($Y2937="","",TRIM(RIGHT(SUBSTITUTE($Y2937," ",REPT(" ",50)),50)))</f>
        <v/>
      </c>
      <c r="AJ2937" s="27" t="str">
        <f aca="false">IF($A2937="","",IF(NOT(ISERROR(MATCH($A2937,Validation!$A$193:$A$217,0))),"Manual mapping",IF(COUNTIF(Validation!$U$19:$U$178,$Z2937)&gt;0,"Direct",IF(COUNTIF(Validation!$S$19:$S$178,$AI2937)=1,"By surname","Unresolved"))))</f>
        <v/>
      </c>
      <c r="AK2937" s="28" t="str">
        <f aca="false">IF($L2937="","",IF(MATCH($L2937,$L$2:$L$3000,0)&lt;&gt;ROW()-1,"",COUNT($AK$1:$AK2936)+1))</f>
        <v/>
      </c>
      <c r="AL2937" s="28" t="str">
        <f aca="false">IF($G2937="","",IF(MATCH($G2937,$G$2:$G$3000,0)&lt;&gt;ROW()-1,"",COUNT($AL$1:$AL2936)+1))</f>
        <v/>
      </c>
      <c r="AM2937" s="28" t="str">
        <f aca="false">IF($H2937="","",IF(MATCH($H2937,$H$2:$H$3000,0)&lt;&gt;ROW()-1,"",COUNT($AM$1:$AM2936)+1))</f>
        <v/>
      </c>
      <c r="AN2937" s="28" t="str">
        <f aca="false">IF($I2937="","",IF(MATCH($I2937,$I$2:$I$3000,0)&lt;&gt;ROW()-1,"",COUNT($AN$1:$AN2936)+1))</f>
        <v/>
      </c>
      <c r="AO2937" s="28" t="str">
        <f aca="false">IF($Q2937="","",IF(MATCH($Q2937,$Q$2:$Q$3000,0)&lt;&gt;ROW()-1,"",COUNT($AO$1:$AO2936)+1))</f>
        <v/>
      </c>
    </row>
    <row r="2938" customFormat="false" ht="12.75" hidden="false" customHeight="true" outlineLevel="0" collapsed="false">
      <c r="W2938" s="24" t="n">
        <f aca="false">IF($F2938="",0,IFERROR(IF(ISNUMBER($F2938),INT($F2938),DATE(VALUE(MID(SUBSTITUTE(LEFT($F2938,FIND(" ",$F2938&amp;" ")-1),"/",REPT(" ",20)),41,20)),VALUE(LEFT(SUBSTITUTE(LEFT($F2938,FIND(" ",$F2938&amp;" ")-1),"/",REPT(" ",20)),20)),VALUE(MID(SUBSTITUTE(LEFT($F2938,FIND(" ",$F2938&amp;" ")-1),"/",REPT(" ",20)),21,20)))),0))</f>
        <v>0</v>
      </c>
      <c r="X2938" s="25" t="str">
        <f aca="false">IF(ISNUMBER($N2938),$N2938*Validation!$B$5,"")</f>
        <v/>
      </c>
      <c r="Y2938" s="26" t="str">
        <f aca="false">IF($A2938="","",SUBSTITUTE(SUBSTITUTE(SUBSTITUTE(SUBSTITUTE(SUBSTITUTE(SUBSTITUTE(SUBSTITUTE(UPPER(TRIM($A2938)),"Á","A"),"É","E"),"Í","I"),"Ó","O"),"Ú","U"),"Ñ","N"),"Ü","U"))</f>
        <v/>
      </c>
      <c r="Z2938" s="26" t="str">
        <f aca="false">IF($Y2938="","",LEFT($Y2938,1)&amp;" "&amp;TRIM(RIGHT(SUBSTITUTE($Y2938," ",REPT(" ",50)),50)))</f>
        <v/>
      </c>
      <c r="AA2938" s="27" t="str">
        <f aca="false">IF($AF2938="","",IF(COUNTIF(Validation!$U$19:$U$178,$AF2938)&gt;0,"OK","NO MATCH"))</f>
        <v/>
      </c>
      <c r="AB2938" s="27" t="str">
        <f aca="false">IF($W2938=0,"",IF(AND($W2938&gt;=Validation!$B$3,$W2938&lt;=Validation!$C$3),"Yes","No"))</f>
        <v/>
      </c>
      <c r="AC2938" s="26" t="str">
        <f aca="false">IF($A2938="","",$AF2938&amp;"|"&amp;TEXT($W2938,"yyyy-mm-dd")&amp;"|"&amp;$J2938&amp;"|"&amp;$N2938)</f>
        <v/>
      </c>
      <c r="AD2938" s="27" t="str">
        <f aca="false">IF($AC2938="","",IF(COUNTIF($AC$2:$AC$3000,$AC2938)&gt;1,"REVIEW","OK"))</f>
        <v/>
      </c>
      <c r="AE2938" s="27" t="str">
        <f aca="false">IF(OR($W2938=0,$O2938=""),"",IF(IFERROR(IF(ISNUMBER($O2938),INT($O2938),DATE(VALUE(MID(SUBSTITUTE(LEFT($O2938,FIND(" ",$O2938&amp;" ")-1),"/",REPT(" ",20)),41,20)),VALUE(LEFT(SUBSTITUTE(LEFT($O2938,FIND(" ",$O2938&amp;" ")-1),"/",REPT(" ",20)),20)),VALUE(MID(SUBSTITUTE(LEFT($O2938,FIND(" ",$O2938&amp;" ")-1),"/",REPT(" ",20)),21,20)))),0)&gt;$W2938,"Late","Same day"))</f>
        <v/>
      </c>
      <c r="AF2938" s="26" t="str">
        <f aca="false">IF($A2938="","",IFERROR(INDEX(Validation!$C$193:$C$217,MATCH($A2938,Validation!$A$193:$A$217,0)),IF(COUNTIF(Validation!$U$19:$U$178,$Z2938)&gt;0,$Z2938,IF(COUNTIF(Validation!$S$19:$S$178,$AI2938)=1,INDEX(Validation!$U$19:$U$178,MATCH($AI2938,Validation!$S$19:$S$178,0)),$Z2938))))</f>
        <v/>
      </c>
      <c r="AG2938" s="27" t="str">
        <f aca="false">IF(COUNTA($A2938:$U2938)=0,"",IF($A2938="","No name",IF($F2938="","No date",IF($W2938=0,"Date ilegible",IF(NOT(ISNUMBER($N2938)),"Hours no numéricas",IF($AA2938="NO MATCH","Person no identificada","OK"))))))</f>
        <v/>
      </c>
      <c r="AH2938" s="27" t="str">
        <f aca="false">IF($W2938=0,"No date",IF($W2938&lt;Validation!$B$3,"Before period",IF($W2938&gt;Validation!$C$3,"After period","In period")))</f>
        <v>No date</v>
      </c>
      <c r="AI2938" s="26" t="str">
        <f aca="false">IF($Y2938="","",TRIM(RIGHT(SUBSTITUTE($Y2938," ",REPT(" ",50)),50)))</f>
        <v/>
      </c>
      <c r="AJ2938" s="27" t="str">
        <f aca="false">IF($A2938="","",IF(NOT(ISERROR(MATCH($A2938,Validation!$A$193:$A$217,0))),"Manual mapping",IF(COUNTIF(Validation!$U$19:$U$178,$Z2938)&gt;0,"Direct",IF(COUNTIF(Validation!$S$19:$S$178,$AI2938)=1,"By surname","Unresolved"))))</f>
        <v/>
      </c>
      <c r="AK2938" s="28" t="str">
        <f aca="false">IF($L2938="","",IF(MATCH($L2938,$L$2:$L$3000,0)&lt;&gt;ROW()-1,"",COUNT($AK$1:$AK2937)+1))</f>
        <v/>
      </c>
      <c r="AL2938" s="28" t="str">
        <f aca="false">IF($G2938="","",IF(MATCH($G2938,$G$2:$G$3000,0)&lt;&gt;ROW()-1,"",COUNT($AL$1:$AL2937)+1))</f>
        <v/>
      </c>
      <c r="AM2938" s="28" t="str">
        <f aca="false">IF($H2938="","",IF(MATCH($H2938,$H$2:$H$3000,0)&lt;&gt;ROW()-1,"",COUNT($AM$1:$AM2937)+1))</f>
        <v/>
      </c>
      <c r="AN2938" s="28" t="str">
        <f aca="false">IF($I2938="","",IF(MATCH($I2938,$I$2:$I$3000,0)&lt;&gt;ROW()-1,"",COUNT($AN$1:$AN2937)+1))</f>
        <v/>
      </c>
      <c r="AO2938" s="28" t="str">
        <f aca="false">IF($Q2938="","",IF(MATCH($Q2938,$Q$2:$Q$3000,0)&lt;&gt;ROW()-1,"",COUNT($AO$1:$AO2937)+1))</f>
        <v/>
      </c>
    </row>
    <row r="2939" customFormat="false" ht="12.75" hidden="false" customHeight="true" outlineLevel="0" collapsed="false">
      <c r="W2939" s="24" t="n">
        <f aca="false">IF($F2939="",0,IFERROR(IF(ISNUMBER($F2939),INT($F2939),DATE(VALUE(MID(SUBSTITUTE(LEFT($F2939,FIND(" ",$F2939&amp;" ")-1),"/",REPT(" ",20)),41,20)),VALUE(LEFT(SUBSTITUTE(LEFT($F2939,FIND(" ",$F2939&amp;" ")-1),"/",REPT(" ",20)),20)),VALUE(MID(SUBSTITUTE(LEFT($F2939,FIND(" ",$F2939&amp;" ")-1),"/",REPT(" ",20)),21,20)))),0))</f>
        <v>0</v>
      </c>
      <c r="X2939" s="25" t="str">
        <f aca="false">IF(ISNUMBER($N2939),$N2939*Validation!$B$5,"")</f>
        <v/>
      </c>
      <c r="Y2939" s="26" t="str">
        <f aca="false">IF($A2939="","",SUBSTITUTE(SUBSTITUTE(SUBSTITUTE(SUBSTITUTE(SUBSTITUTE(SUBSTITUTE(SUBSTITUTE(UPPER(TRIM($A2939)),"Á","A"),"É","E"),"Í","I"),"Ó","O"),"Ú","U"),"Ñ","N"),"Ü","U"))</f>
        <v/>
      </c>
      <c r="Z2939" s="26" t="str">
        <f aca="false">IF($Y2939="","",LEFT($Y2939,1)&amp;" "&amp;TRIM(RIGHT(SUBSTITUTE($Y2939," ",REPT(" ",50)),50)))</f>
        <v/>
      </c>
      <c r="AA2939" s="27" t="str">
        <f aca="false">IF($AF2939="","",IF(COUNTIF(Validation!$U$19:$U$178,$AF2939)&gt;0,"OK","NO MATCH"))</f>
        <v/>
      </c>
      <c r="AB2939" s="27" t="str">
        <f aca="false">IF($W2939=0,"",IF(AND($W2939&gt;=Validation!$B$3,$W2939&lt;=Validation!$C$3),"Yes","No"))</f>
        <v/>
      </c>
      <c r="AC2939" s="26" t="str">
        <f aca="false">IF($A2939="","",$AF2939&amp;"|"&amp;TEXT($W2939,"yyyy-mm-dd")&amp;"|"&amp;$J2939&amp;"|"&amp;$N2939)</f>
        <v/>
      </c>
      <c r="AD2939" s="27" t="str">
        <f aca="false">IF($AC2939="","",IF(COUNTIF($AC$2:$AC$3000,$AC2939)&gt;1,"REVIEW","OK"))</f>
        <v/>
      </c>
      <c r="AE2939" s="27" t="str">
        <f aca="false">IF(OR($W2939=0,$O2939=""),"",IF(IFERROR(IF(ISNUMBER($O2939),INT($O2939),DATE(VALUE(MID(SUBSTITUTE(LEFT($O2939,FIND(" ",$O2939&amp;" ")-1),"/",REPT(" ",20)),41,20)),VALUE(LEFT(SUBSTITUTE(LEFT($O2939,FIND(" ",$O2939&amp;" ")-1),"/",REPT(" ",20)),20)),VALUE(MID(SUBSTITUTE(LEFT($O2939,FIND(" ",$O2939&amp;" ")-1),"/",REPT(" ",20)),21,20)))),0)&gt;$W2939,"Late","Same day"))</f>
        <v/>
      </c>
      <c r="AF2939" s="26" t="str">
        <f aca="false">IF($A2939="","",IFERROR(INDEX(Validation!$C$193:$C$217,MATCH($A2939,Validation!$A$193:$A$217,0)),IF(COUNTIF(Validation!$U$19:$U$178,$Z2939)&gt;0,$Z2939,IF(COUNTIF(Validation!$S$19:$S$178,$AI2939)=1,INDEX(Validation!$U$19:$U$178,MATCH($AI2939,Validation!$S$19:$S$178,0)),$Z2939))))</f>
        <v/>
      </c>
      <c r="AG2939" s="27" t="str">
        <f aca="false">IF(COUNTA($A2939:$U2939)=0,"",IF($A2939="","No name",IF($F2939="","No date",IF($W2939=0,"Date ilegible",IF(NOT(ISNUMBER($N2939)),"Hours no numéricas",IF($AA2939="NO MATCH","Person no identificada","OK"))))))</f>
        <v/>
      </c>
      <c r="AH2939" s="27" t="str">
        <f aca="false">IF($W2939=0,"No date",IF($W2939&lt;Validation!$B$3,"Before period",IF($W2939&gt;Validation!$C$3,"After period","In period")))</f>
        <v>No date</v>
      </c>
      <c r="AI2939" s="26" t="str">
        <f aca="false">IF($Y2939="","",TRIM(RIGHT(SUBSTITUTE($Y2939," ",REPT(" ",50)),50)))</f>
        <v/>
      </c>
      <c r="AJ2939" s="27" t="str">
        <f aca="false">IF($A2939="","",IF(NOT(ISERROR(MATCH($A2939,Validation!$A$193:$A$217,0))),"Manual mapping",IF(COUNTIF(Validation!$U$19:$U$178,$Z2939)&gt;0,"Direct",IF(COUNTIF(Validation!$S$19:$S$178,$AI2939)=1,"By surname","Unresolved"))))</f>
        <v/>
      </c>
      <c r="AK2939" s="28" t="str">
        <f aca="false">IF($L2939="","",IF(MATCH($L2939,$L$2:$L$3000,0)&lt;&gt;ROW()-1,"",COUNT($AK$1:$AK2938)+1))</f>
        <v/>
      </c>
      <c r="AL2939" s="28" t="str">
        <f aca="false">IF($G2939="","",IF(MATCH($G2939,$G$2:$G$3000,0)&lt;&gt;ROW()-1,"",COUNT($AL$1:$AL2938)+1))</f>
        <v/>
      </c>
      <c r="AM2939" s="28" t="str">
        <f aca="false">IF($H2939="","",IF(MATCH($H2939,$H$2:$H$3000,0)&lt;&gt;ROW()-1,"",COUNT($AM$1:$AM2938)+1))</f>
        <v/>
      </c>
      <c r="AN2939" s="28" t="str">
        <f aca="false">IF($I2939="","",IF(MATCH($I2939,$I$2:$I$3000,0)&lt;&gt;ROW()-1,"",COUNT($AN$1:$AN2938)+1))</f>
        <v/>
      </c>
      <c r="AO2939" s="28" t="str">
        <f aca="false">IF($Q2939="","",IF(MATCH($Q2939,$Q$2:$Q$3000,0)&lt;&gt;ROW()-1,"",COUNT($AO$1:$AO2938)+1))</f>
        <v/>
      </c>
    </row>
    <row r="2940" customFormat="false" ht="12.75" hidden="false" customHeight="true" outlineLevel="0" collapsed="false">
      <c r="W2940" s="24" t="n">
        <f aca="false">IF($F2940="",0,IFERROR(IF(ISNUMBER($F2940),INT($F2940),DATE(VALUE(MID(SUBSTITUTE(LEFT($F2940,FIND(" ",$F2940&amp;" ")-1),"/",REPT(" ",20)),41,20)),VALUE(LEFT(SUBSTITUTE(LEFT($F2940,FIND(" ",$F2940&amp;" ")-1),"/",REPT(" ",20)),20)),VALUE(MID(SUBSTITUTE(LEFT($F2940,FIND(" ",$F2940&amp;" ")-1),"/",REPT(" ",20)),21,20)))),0))</f>
        <v>0</v>
      </c>
      <c r="X2940" s="25" t="str">
        <f aca="false">IF(ISNUMBER($N2940),$N2940*Validation!$B$5,"")</f>
        <v/>
      </c>
      <c r="Y2940" s="26" t="str">
        <f aca="false">IF($A2940="","",SUBSTITUTE(SUBSTITUTE(SUBSTITUTE(SUBSTITUTE(SUBSTITUTE(SUBSTITUTE(SUBSTITUTE(UPPER(TRIM($A2940)),"Á","A"),"É","E"),"Í","I"),"Ó","O"),"Ú","U"),"Ñ","N"),"Ü","U"))</f>
        <v/>
      </c>
      <c r="Z2940" s="26" t="str">
        <f aca="false">IF($Y2940="","",LEFT($Y2940,1)&amp;" "&amp;TRIM(RIGHT(SUBSTITUTE($Y2940," ",REPT(" ",50)),50)))</f>
        <v/>
      </c>
      <c r="AA2940" s="27" t="str">
        <f aca="false">IF($AF2940="","",IF(COUNTIF(Validation!$U$19:$U$178,$AF2940)&gt;0,"OK","NO MATCH"))</f>
        <v/>
      </c>
      <c r="AB2940" s="27" t="str">
        <f aca="false">IF($W2940=0,"",IF(AND($W2940&gt;=Validation!$B$3,$W2940&lt;=Validation!$C$3),"Yes","No"))</f>
        <v/>
      </c>
      <c r="AC2940" s="26" t="str">
        <f aca="false">IF($A2940="","",$AF2940&amp;"|"&amp;TEXT($W2940,"yyyy-mm-dd")&amp;"|"&amp;$J2940&amp;"|"&amp;$N2940)</f>
        <v/>
      </c>
      <c r="AD2940" s="27" t="str">
        <f aca="false">IF($AC2940="","",IF(COUNTIF($AC$2:$AC$3000,$AC2940)&gt;1,"REVIEW","OK"))</f>
        <v/>
      </c>
      <c r="AE2940" s="27" t="str">
        <f aca="false">IF(OR($W2940=0,$O2940=""),"",IF(IFERROR(IF(ISNUMBER($O2940),INT($O2940),DATE(VALUE(MID(SUBSTITUTE(LEFT($O2940,FIND(" ",$O2940&amp;" ")-1),"/",REPT(" ",20)),41,20)),VALUE(LEFT(SUBSTITUTE(LEFT($O2940,FIND(" ",$O2940&amp;" ")-1),"/",REPT(" ",20)),20)),VALUE(MID(SUBSTITUTE(LEFT($O2940,FIND(" ",$O2940&amp;" ")-1),"/",REPT(" ",20)),21,20)))),0)&gt;$W2940,"Late","Same day"))</f>
        <v/>
      </c>
      <c r="AF2940" s="26" t="str">
        <f aca="false">IF($A2940="","",IFERROR(INDEX(Validation!$C$193:$C$217,MATCH($A2940,Validation!$A$193:$A$217,0)),IF(COUNTIF(Validation!$U$19:$U$178,$Z2940)&gt;0,$Z2940,IF(COUNTIF(Validation!$S$19:$S$178,$AI2940)=1,INDEX(Validation!$U$19:$U$178,MATCH($AI2940,Validation!$S$19:$S$178,0)),$Z2940))))</f>
        <v/>
      </c>
      <c r="AG2940" s="27" t="str">
        <f aca="false">IF(COUNTA($A2940:$U2940)=0,"",IF($A2940="","No name",IF($F2940="","No date",IF($W2940=0,"Date ilegible",IF(NOT(ISNUMBER($N2940)),"Hours no numéricas",IF($AA2940="NO MATCH","Person no identificada","OK"))))))</f>
        <v/>
      </c>
      <c r="AH2940" s="27" t="str">
        <f aca="false">IF($W2940=0,"No date",IF($W2940&lt;Validation!$B$3,"Before period",IF($W2940&gt;Validation!$C$3,"After period","In period")))</f>
        <v>No date</v>
      </c>
      <c r="AI2940" s="26" t="str">
        <f aca="false">IF($Y2940="","",TRIM(RIGHT(SUBSTITUTE($Y2940," ",REPT(" ",50)),50)))</f>
        <v/>
      </c>
      <c r="AJ2940" s="27" t="str">
        <f aca="false">IF($A2940="","",IF(NOT(ISERROR(MATCH($A2940,Validation!$A$193:$A$217,0))),"Manual mapping",IF(COUNTIF(Validation!$U$19:$U$178,$Z2940)&gt;0,"Direct",IF(COUNTIF(Validation!$S$19:$S$178,$AI2940)=1,"By surname","Unresolved"))))</f>
        <v/>
      </c>
      <c r="AK2940" s="28" t="str">
        <f aca="false">IF($L2940="","",IF(MATCH($L2940,$L$2:$L$3000,0)&lt;&gt;ROW()-1,"",COUNT($AK$1:$AK2939)+1))</f>
        <v/>
      </c>
      <c r="AL2940" s="28" t="str">
        <f aca="false">IF($G2940="","",IF(MATCH($G2940,$G$2:$G$3000,0)&lt;&gt;ROW()-1,"",COUNT($AL$1:$AL2939)+1))</f>
        <v/>
      </c>
      <c r="AM2940" s="28" t="str">
        <f aca="false">IF($H2940="","",IF(MATCH($H2940,$H$2:$H$3000,0)&lt;&gt;ROW()-1,"",COUNT($AM$1:$AM2939)+1))</f>
        <v/>
      </c>
      <c r="AN2940" s="28" t="str">
        <f aca="false">IF($I2940="","",IF(MATCH($I2940,$I$2:$I$3000,0)&lt;&gt;ROW()-1,"",COUNT($AN$1:$AN2939)+1))</f>
        <v/>
      </c>
      <c r="AO2940" s="28" t="str">
        <f aca="false">IF($Q2940="","",IF(MATCH($Q2940,$Q$2:$Q$3000,0)&lt;&gt;ROW()-1,"",COUNT($AO$1:$AO2939)+1))</f>
        <v/>
      </c>
    </row>
    <row r="2941" customFormat="false" ht="12.75" hidden="false" customHeight="true" outlineLevel="0" collapsed="false">
      <c r="W2941" s="24" t="n">
        <f aca="false">IF($F2941="",0,IFERROR(IF(ISNUMBER($F2941),INT($F2941),DATE(VALUE(MID(SUBSTITUTE(LEFT($F2941,FIND(" ",$F2941&amp;" ")-1),"/",REPT(" ",20)),41,20)),VALUE(LEFT(SUBSTITUTE(LEFT($F2941,FIND(" ",$F2941&amp;" ")-1),"/",REPT(" ",20)),20)),VALUE(MID(SUBSTITUTE(LEFT($F2941,FIND(" ",$F2941&amp;" ")-1),"/",REPT(" ",20)),21,20)))),0))</f>
        <v>0</v>
      </c>
      <c r="X2941" s="25" t="str">
        <f aca="false">IF(ISNUMBER($N2941),$N2941*Validation!$B$5,"")</f>
        <v/>
      </c>
      <c r="Y2941" s="26" t="str">
        <f aca="false">IF($A2941="","",SUBSTITUTE(SUBSTITUTE(SUBSTITUTE(SUBSTITUTE(SUBSTITUTE(SUBSTITUTE(SUBSTITUTE(UPPER(TRIM($A2941)),"Á","A"),"É","E"),"Í","I"),"Ó","O"),"Ú","U"),"Ñ","N"),"Ü","U"))</f>
        <v/>
      </c>
      <c r="Z2941" s="26" t="str">
        <f aca="false">IF($Y2941="","",LEFT($Y2941,1)&amp;" "&amp;TRIM(RIGHT(SUBSTITUTE($Y2941," ",REPT(" ",50)),50)))</f>
        <v/>
      </c>
      <c r="AA2941" s="27" t="str">
        <f aca="false">IF($AF2941="","",IF(COUNTIF(Validation!$U$19:$U$178,$AF2941)&gt;0,"OK","NO MATCH"))</f>
        <v/>
      </c>
      <c r="AB2941" s="27" t="str">
        <f aca="false">IF($W2941=0,"",IF(AND($W2941&gt;=Validation!$B$3,$W2941&lt;=Validation!$C$3),"Yes","No"))</f>
        <v/>
      </c>
      <c r="AC2941" s="26" t="str">
        <f aca="false">IF($A2941="","",$AF2941&amp;"|"&amp;TEXT($W2941,"yyyy-mm-dd")&amp;"|"&amp;$J2941&amp;"|"&amp;$N2941)</f>
        <v/>
      </c>
      <c r="AD2941" s="27" t="str">
        <f aca="false">IF($AC2941="","",IF(COUNTIF($AC$2:$AC$3000,$AC2941)&gt;1,"REVIEW","OK"))</f>
        <v/>
      </c>
      <c r="AE2941" s="27" t="str">
        <f aca="false">IF(OR($W2941=0,$O2941=""),"",IF(IFERROR(IF(ISNUMBER($O2941),INT($O2941),DATE(VALUE(MID(SUBSTITUTE(LEFT($O2941,FIND(" ",$O2941&amp;" ")-1),"/",REPT(" ",20)),41,20)),VALUE(LEFT(SUBSTITUTE(LEFT($O2941,FIND(" ",$O2941&amp;" ")-1),"/",REPT(" ",20)),20)),VALUE(MID(SUBSTITUTE(LEFT($O2941,FIND(" ",$O2941&amp;" ")-1),"/",REPT(" ",20)),21,20)))),0)&gt;$W2941,"Late","Same day"))</f>
        <v/>
      </c>
      <c r="AF2941" s="26" t="str">
        <f aca="false">IF($A2941="","",IFERROR(INDEX(Validation!$C$193:$C$217,MATCH($A2941,Validation!$A$193:$A$217,0)),IF(COUNTIF(Validation!$U$19:$U$178,$Z2941)&gt;0,$Z2941,IF(COUNTIF(Validation!$S$19:$S$178,$AI2941)=1,INDEX(Validation!$U$19:$U$178,MATCH($AI2941,Validation!$S$19:$S$178,0)),$Z2941))))</f>
        <v/>
      </c>
      <c r="AG2941" s="27" t="str">
        <f aca="false">IF(COUNTA($A2941:$U2941)=0,"",IF($A2941="","No name",IF($F2941="","No date",IF($W2941=0,"Date ilegible",IF(NOT(ISNUMBER($N2941)),"Hours no numéricas",IF($AA2941="NO MATCH","Person no identificada","OK"))))))</f>
        <v/>
      </c>
      <c r="AH2941" s="27" t="str">
        <f aca="false">IF($W2941=0,"No date",IF($W2941&lt;Validation!$B$3,"Before period",IF($W2941&gt;Validation!$C$3,"After period","In period")))</f>
        <v>No date</v>
      </c>
      <c r="AI2941" s="26" t="str">
        <f aca="false">IF($Y2941="","",TRIM(RIGHT(SUBSTITUTE($Y2941," ",REPT(" ",50)),50)))</f>
        <v/>
      </c>
      <c r="AJ2941" s="27" t="str">
        <f aca="false">IF($A2941="","",IF(NOT(ISERROR(MATCH($A2941,Validation!$A$193:$A$217,0))),"Manual mapping",IF(COUNTIF(Validation!$U$19:$U$178,$Z2941)&gt;0,"Direct",IF(COUNTIF(Validation!$S$19:$S$178,$AI2941)=1,"By surname","Unresolved"))))</f>
        <v/>
      </c>
      <c r="AK2941" s="28" t="str">
        <f aca="false">IF($L2941="","",IF(MATCH($L2941,$L$2:$L$3000,0)&lt;&gt;ROW()-1,"",COUNT($AK$1:$AK2940)+1))</f>
        <v/>
      </c>
      <c r="AL2941" s="28" t="str">
        <f aca="false">IF($G2941="","",IF(MATCH($G2941,$G$2:$G$3000,0)&lt;&gt;ROW()-1,"",COUNT($AL$1:$AL2940)+1))</f>
        <v/>
      </c>
      <c r="AM2941" s="28" t="str">
        <f aca="false">IF($H2941="","",IF(MATCH($H2941,$H$2:$H$3000,0)&lt;&gt;ROW()-1,"",COUNT($AM$1:$AM2940)+1))</f>
        <v/>
      </c>
      <c r="AN2941" s="28" t="str">
        <f aca="false">IF($I2941="","",IF(MATCH($I2941,$I$2:$I$3000,0)&lt;&gt;ROW()-1,"",COUNT($AN$1:$AN2940)+1))</f>
        <v/>
      </c>
      <c r="AO2941" s="28" t="str">
        <f aca="false">IF($Q2941="","",IF(MATCH($Q2941,$Q$2:$Q$3000,0)&lt;&gt;ROW()-1,"",COUNT($AO$1:$AO2940)+1))</f>
        <v/>
      </c>
    </row>
    <row r="2942" customFormat="false" ht="12.75" hidden="false" customHeight="true" outlineLevel="0" collapsed="false">
      <c r="W2942" s="24" t="n">
        <f aca="false">IF($F2942="",0,IFERROR(IF(ISNUMBER($F2942),INT($F2942),DATE(VALUE(MID(SUBSTITUTE(LEFT($F2942,FIND(" ",$F2942&amp;" ")-1),"/",REPT(" ",20)),41,20)),VALUE(LEFT(SUBSTITUTE(LEFT($F2942,FIND(" ",$F2942&amp;" ")-1),"/",REPT(" ",20)),20)),VALUE(MID(SUBSTITUTE(LEFT($F2942,FIND(" ",$F2942&amp;" ")-1),"/",REPT(" ",20)),21,20)))),0))</f>
        <v>0</v>
      </c>
      <c r="X2942" s="25" t="str">
        <f aca="false">IF(ISNUMBER($N2942),$N2942*Validation!$B$5,"")</f>
        <v/>
      </c>
      <c r="Y2942" s="26" t="str">
        <f aca="false">IF($A2942="","",SUBSTITUTE(SUBSTITUTE(SUBSTITUTE(SUBSTITUTE(SUBSTITUTE(SUBSTITUTE(SUBSTITUTE(UPPER(TRIM($A2942)),"Á","A"),"É","E"),"Í","I"),"Ó","O"),"Ú","U"),"Ñ","N"),"Ü","U"))</f>
        <v/>
      </c>
      <c r="Z2942" s="26" t="str">
        <f aca="false">IF($Y2942="","",LEFT($Y2942,1)&amp;" "&amp;TRIM(RIGHT(SUBSTITUTE($Y2942," ",REPT(" ",50)),50)))</f>
        <v/>
      </c>
      <c r="AA2942" s="27" t="str">
        <f aca="false">IF($AF2942="","",IF(COUNTIF(Validation!$U$19:$U$178,$AF2942)&gt;0,"OK","NO MATCH"))</f>
        <v/>
      </c>
      <c r="AB2942" s="27" t="str">
        <f aca="false">IF($W2942=0,"",IF(AND($W2942&gt;=Validation!$B$3,$W2942&lt;=Validation!$C$3),"Yes","No"))</f>
        <v/>
      </c>
      <c r="AC2942" s="26" t="str">
        <f aca="false">IF($A2942="","",$AF2942&amp;"|"&amp;TEXT($W2942,"yyyy-mm-dd")&amp;"|"&amp;$J2942&amp;"|"&amp;$N2942)</f>
        <v/>
      </c>
      <c r="AD2942" s="27" t="str">
        <f aca="false">IF($AC2942="","",IF(COUNTIF($AC$2:$AC$3000,$AC2942)&gt;1,"REVIEW","OK"))</f>
        <v/>
      </c>
      <c r="AE2942" s="27" t="str">
        <f aca="false">IF(OR($W2942=0,$O2942=""),"",IF(IFERROR(IF(ISNUMBER($O2942),INT($O2942),DATE(VALUE(MID(SUBSTITUTE(LEFT($O2942,FIND(" ",$O2942&amp;" ")-1),"/",REPT(" ",20)),41,20)),VALUE(LEFT(SUBSTITUTE(LEFT($O2942,FIND(" ",$O2942&amp;" ")-1),"/",REPT(" ",20)),20)),VALUE(MID(SUBSTITUTE(LEFT($O2942,FIND(" ",$O2942&amp;" ")-1),"/",REPT(" ",20)),21,20)))),0)&gt;$W2942,"Late","Same day"))</f>
        <v/>
      </c>
      <c r="AF2942" s="26" t="str">
        <f aca="false">IF($A2942="","",IFERROR(INDEX(Validation!$C$193:$C$217,MATCH($A2942,Validation!$A$193:$A$217,0)),IF(COUNTIF(Validation!$U$19:$U$178,$Z2942)&gt;0,$Z2942,IF(COUNTIF(Validation!$S$19:$S$178,$AI2942)=1,INDEX(Validation!$U$19:$U$178,MATCH($AI2942,Validation!$S$19:$S$178,0)),$Z2942))))</f>
        <v/>
      </c>
      <c r="AG2942" s="27" t="str">
        <f aca="false">IF(COUNTA($A2942:$U2942)=0,"",IF($A2942="","No name",IF($F2942="","No date",IF($W2942=0,"Date ilegible",IF(NOT(ISNUMBER($N2942)),"Hours no numéricas",IF($AA2942="NO MATCH","Person no identificada","OK"))))))</f>
        <v/>
      </c>
      <c r="AH2942" s="27" t="str">
        <f aca="false">IF($W2942=0,"No date",IF($W2942&lt;Validation!$B$3,"Before period",IF($W2942&gt;Validation!$C$3,"After period","In period")))</f>
        <v>No date</v>
      </c>
      <c r="AI2942" s="26" t="str">
        <f aca="false">IF($Y2942="","",TRIM(RIGHT(SUBSTITUTE($Y2942," ",REPT(" ",50)),50)))</f>
        <v/>
      </c>
      <c r="AJ2942" s="27" t="str">
        <f aca="false">IF($A2942="","",IF(NOT(ISERROR(MATCH($A2942,Validation!$A$193:$A$217,0))),"Manual mapping",IF(COUNTIF(Validation!$U$19:$U$178,$Z2942)&gt;0,"Direct",IF(COUNTIF(Validation!$S$19:$S$178,$AI2942)=1,"By surname","Unresolved"))))</f>
        <v/>
      </c>
      <c r="AK2942" s="28" t="str">
        <f aca="false">IF($L2942="","",IF(MATCH($L2942,$L$2:$L$3000,0)&lt;&gt;ROW()-1,"",COUNT($AK$1:$AK2941)+1))</f>
        <v/>
      </c>
      <c r="AL2942" s="28" t="str">
        <f aca="false">IF($G2942="","",IF(MATCH($G2942,$G$2:$G$3000,0)&lt;&gt;ROW()-1,"",COUNT($AL$1:$AL2941)+1))</f>
        <v/>
      </c>
      <c r="AM2942" s="28" t="str">
        <f aca="false">IF($H2942="","",IF(MATCH($H2942,$H$2:$H$3000,0)&lt;&gt;ROW()-1,"",COUNT($AM$1:$AM2941)+1))</f>
        <v/>
      </c>
      <c r="AN2942" s="28" t="str">
        <f aca="false">IF($I2942="","",IF(MATCH($I2942,$I$2:$I$3000,0)&lt;&gt;ROW()-1,"",COUNT($AN$1:$AN2941)+1))</f>
        <v/>
      </c>
      <c r="AO2942" s="28" t="str">
        <f aca="false">IF($Q2942="","",IF(MATCH($Q2942,$Q$2:$Q$3000,0)&lt;&gt;ROW()-1,"",COUNT($AO$1:$AO2941)+1))</f>
        <v/>
      </c>
    </row>
    <row r="2943" customFormat="false" ht="12.75" hidden="false" customHeight="true" outlineLevel="0" collapsed="false">
      <c r="W2943" s="24" t="n">
        <f aca="false">IF($F2943="",0,IFERROR(IF(ISNUMBER($F2943),INT($F2943),DATE(VALUE(MID(SUBSTITUTE(LEFT($F2943,FIND(" ",$F2943&amp;" ")-1),"/",REPT(" ",20)),41,20)),VALUE(LEFT(SUBSTITUTE(LEFT($F2943,FIND(" ",$F2943&amp;" ")-1),"/",REPT(" ",20)),20)),VALUE(MID(SUBSTITUTE(LEFT($F2943,FIND(" ",$F2943&amp;" ")-1),"/",REPT(" ",20)),21,20)))),0))</f>
        <v>0</v>
      </c>
      <c r="X2943" s="25" t="str">
        <f aca="false">IF(ISNUMBER($N2943),$N2943*Validation!$B$5,"")</f>
        <v/>
      </c>
      <c r="Y2943" s="26" t="str">
        <f aca="false">IF($A2943="","",SUBSTITUTE(SUBSTITUTE(SUBSTITUTE(SUBSTITUTE(SUBSTITUTE(SUBSTITUTE(SUBSTITUTE(UPPER(TRIM($A2943)),"Á","A"),"É","E"),"Í","I"),"Ó","O"),"Ú","U"),"Ñ","N"),"Ü","U"))</f>
        <v/>
      </c>
      <c r="Z2943" s="26" t="str">
        <f aca="false">IF($Y2943="","",LEFT($Y2943,1)&amp;" "&amp;TRIM(RIGHT(SUBSTITUTE($Y2943," ",REPT(" ",50)),50)))</f>
        <v/>
      </c>
      <c r="AA2943" s="27" t="str">
        <f aca="false">IF($AF2943="","",IF(COUNTIF(Validation!$U$19:$U$178,$AF2943)&gt;0,"OK","NO MATCH"))</f>
        <v/>
      </c>
      <c r="AB2943" s="27" t="str">
        <f aca="false">IF($W2943=0,"",IF(AND($W2943&gt;=Validation!$B$3,$W2943&lt;=Validation!$C$3),"Yes","No"))</f>
        <v/>
      </c>
      <c r="AC2943" s="26" t="str">
        <f aca="false">IF($A2943="","",$AF2943&amp;"|"&amp;TEXT($W2943,"yyyy-mm-dd")&amp;"|"&amp;$J2943&amp;"|"&amp;$N2943)</f>
        <v/>
      </c>
      <c r="AD2943" s="27" t="str">
        <f aca="false">IF($AC2943="","",IF(COUNTIF($AC$2:$AC$3000,$AC2943)&gt;1,"REVIEW","OK"))</f>
        <v/>
      </c>
      <c r="AE2943" s="27" t="str">
        <f aca="false">IF(OR($W2943=0,$O2943=""),"",IF(IFERROR(IF(ISNUMBER($O2943),INT($O2943),DATE(VALUE(MID(SUBSTITUTE(LEFT($O2943,FIND(" ",$O2943&amp;" ")-1),"/",REPT(" ",20)),41,20)),VALUE(LEFT(SUBSTITUTE(LEFT($O2943,FIND(" ",$O2943&amp;" ")-1),"/",REPT(" ",20)),20)),VALUE(MID(SUBSTITUTE(LEFT($O2943,FIND(" ",$O2943&amp;" ")-1),"/",REPT(" ",20)),21,20)))),0)&gt;$W2943,"Late","Same day"))</f>
        <v/>
      </c>
      <c r="AF2943" s="26" t="str">
        <f aca="false">IF($A2943="","",IFERROR(INDEX(Validation!$C$193:$C$217,MATCH($A2943,Validation!$A$193:$A$217,0)),IF(COUNTIF(Validation!$U$19:$U$178,$Z2943)&gt;0,$Z2943,IF(COUNTIF(Validation!$S$19:$S$178,$AI2943)=1,INDEX(Validation!$U$19:$U$178,MATCH($AI2943,Validation!$S$19:$S$178,0)),$Z2943))))</f>
        <v/>
      </c>
      <c r="AG2943" s="27" t="str">
        <f aca="false">IF(COUNTA($A2943:$U2943)=0,"",IF($A2943="","No name",IF($F2943="","No date",IF($W2943=0,"Date ilegible",IF(NOT(ISNUMBER($N2943)),"Hours no numéricas",IF($AA2943="NO MATCH","Person no identificada","OK"))))))</f>
        <v/>
      </c>
      <c r="AH2943" s="27" t="str">
        <f aca="false">IF($W2943=0,"No date",IF($W2943&lt;Validation!$B$3,"Before period",IF($W2943&gt;Validation!$C$3,"After period","In period")))</f>
        <v>No date</v>
      </c>
      <c r="AI2943" s="26" t="str">
        <f aca="false">IF($Y2943="","",TRIM(RIGHT(SUBSTITUTE($Y2943," ",REPT(" ",50)),50)))</f>
        <v/>
      </c>
      <c r="AJ2943" s="27" t="str">
        <f aca="false">IF($A2943="","",IF(NOT(ISERROR(MATCH($A2943,Validation!$A$193:$A$217,0))),"Manual mapping",IF(COUNTIF(Validation!$U$19:$U$178,$Z2943)&gt;0,"Direct",IF(COUNTIF(Validation!$S$19:$S$178,$AI2943)=1,"By surname","Unresolved"))))</f>
        <v/>
      </c>
      <c r="AK2943" s="28" t="str">
        <f aca="false">IF($L2943="","",IF(MATCH($L2943,$L$2:$L$3000,0)&lt;&gt;ROW()-1,"",COUNT($AK$1:$AK2942)+1))</f>
        <v/>
      </c>
      <c r="AL2943" s="28" t="str">
        <f aca="false">IF($G2943="","",IF(MATCH($G2943,$G$2:$G$3000,0)&lt;&gt;ROW()-1,"",COUNT($AL$1:$AL2942)+1))</f>
        <v/>
      </c>
      <c r="AM2943" s="28" t="str">
        <f aca="false">IF($H2943="","",IF(MATCH($H2943,$H$2:$H$3000,0)&lt;&gt;ROW()-1,"",COUNT($AM$1:$AM2942)+1))</f>
        <v/>
      </c>
      <c r="AN2943" s="28" t="str">
        <f aca="false">IF($I2943="","",IF(MATCH($I2943,$I$2:$I$3000,0)&lt;&gt;ROW()-1,"",COUNT($AN$1:$AN2942)+1))</f>
        <v/>
      </c>
      <c r="AO2943" s="28" t="str">
        <f aca="false">IF($Q2943="","",IF(MATCH($Q2943,$Q$2:$Q$3000,0)&lt;&gt;ROW()-1,"",COUNT($AO$1:$AO2942)+1))</f>
        <v/>
      </c>
    </row>
    <row r="2944" customFormat="false" ht="12.75" hidden="false" customHeight="true" outlineLevel="0" collapsed="false">
      <c r="W2944" s="24" t="n">
        <f aca="false">IF($F2944="",0,IFERROR(IF(ISNUMBER($F2944),INT($F2944),DATE(VALUE(MID(SUBSTITUTE(LEFT($F2944,FIND(" ",$F2944&amp;" ")-1),"/",REPT(" ",20)),41,20)),VALUE(LEFT(SUBSTITUTE(LEFT($F2944,FIND(" ",$F2944&amp;" ")-1),"/",REPT(" ",20)),20)),VALUE(MID(SUBSTITUTE(LEFT($F2944,FIND(" ",$F2944&amp;" ")-1),"/",REPT(" ",20)),21,20)))),0))</f>
        <v>0</v>
      </c>
      <c r="X2944" s="25" t="str">
        <f aca="false">IF(ISNUMBER($N2944),$N2944*Validation!$B$5,"")</f>
        <v/>
      </c>
      <c r="Y2944" s="26" t="str">
        <f aca="false">IF($A2944="","",SUBSTITUTE(SUBSTITUTE(SUBSTITUTE(SUBSTITUTE(SUBSTITUTE(SUBSTITUTE(SUBSTITUTE(UPPER(TRIM($A2944)),"Á","A"),"É","E"),"Í","I"),"Ó","O"),"Ú","U"),"Ñ","N"),"Ü","U"))</f>
        <v/>
      </c>
      <c r="Z2944" s="26" t="str">
        <f aca="false">IF($Y2944="","",LEFT($Y2944,1)&amp;" "&amp;TRIM(RIGHT(SUBSTITUTE($Y2944," ",REPT(" ",50)),50)))</f>
        <v/>
      </c>
      <c r="AA2944" s="27" t="str">
        <f aca="false">IF($AF2944="","",IF(COUNTIF(Validation!$U$19:$U$178,$AF2944)&gt;0,"OK","NO MATCH"))</f>
        <v/>
      </c>
      <c r="AB2944" s="27" t="str">
        <f aca="false">IF($W2944=0,"",IF(AND($W2944&gt;=Validation!$B$3,$W2944&lt;=Validation!$C$3),"Yes","No"))</f>
        <v/>
      </c>
      <c r="AC2944" s="26" t="str">
        <f aca="false">IF($A2944="","",$AF2944&amp;"|"&amp;TEXT($W2944,"yyyy-mm-dd")&amp;"|"&amp;$J2944&amp;"|"&amp;$N2944)</f>
        <v/>
      </c>
      <c r="AD2944" s="27" t="str">
        <f aca="false">IF($AC2944="","",IF(COUNTIF($AC$2:$AC$3000,$AC2944)&gt;1,"REVIEW","OK"))</f>
        <v/>
      </c>
      <c r="AE2944" s="27" t="str">
        <f aca="false">IF(OR($W2944=0,$O2944=""),"",IF(IFERROR(IF(ISNUMBER($O2944),INT($O2944),DATE(VALUE(MID(SUBSTITUTE(LEFT($O2944,FIND(" ",$O2944&amp;" ")-1),"/",REPT(" ",20)),41,20)),VALUE(LEFT(SUBSTITUTE(LEFT($O2944,FIND(" ",$O2944&amp;" ")-1),"/",REPT(" ",20)),20)),VALUE(MID(SUBSTITUTE(LEFT($O2944,FIND(" ",$O2944&amp;" ")-1),"/",REPT(" ",20)),21,20)))),0)&gt;$W2944,"Late","Same day"))</f>
        <v/>
      </c>
      <c r="AF2944" s="26" t="str">
        <f aca="false">IF($A2944="","",IFERROR(INDEX(Validation!$C$193:$C$217,MATCH($A2944,Validation!$A$193:$A$217,0)),IF(COUNTIF(Validation!$U$19:$U$178,$Z2944)&gt;0,$Z2944,IF(COUNTIF(Validation!$S$19:$S$178,$AI2944)=1,INDEX(Validation!$U$19:$U$178,MATCH($AI2944,Validation!$S$19:$S$178,0)),$Z2944))))</f>
        <v/>
      </c>
      <c r="AG2944" s="27" t="str">
        <f aca="false">IF(COUNTA($A2944:$U2944)=0,"",IF($A2944="","No name",IF($F2944="","No date",IF($W2944=0,"Date ilegible",IF(NOT(ISNUMBER($N2944)),"Hours no numéricas",IF($AA2944="NO MATCH","Person no identificada","OK"))))))</f>
        <v/>
      </c>
      <c r="AH2944" s="27" t="str">
        <f aca="false">IF($W2944=0,"No date",IF($W2944&lt;Validation!$B$3,"Before period",IF($W2944&gt;Validation!$C$3,"After period","In period")))</f>
        <v>No date</v>
      </c>
      <c r="AI2944" s="26" t="str">
        <f aca="false">IF($Y2944="","",TRIM(RIGHT(SUBSTITUTE($Y2944," ",REPT(" ",50)),50)))</f>
        <v/>
      </c>
      <c r="AJ2944" s="27" t="str">
        <f aca="false">IF($A2944="","",IF(NOT(ISERROR(MATCH($A2944,Validation!$A$193:$A$217,0))),"Manual mapping",IF(COUNTIF(Validation!$U$19:$U$178,$Z2944)&gt;0,"Direct",IF(COUNTIF(Validation!$S$19:$S$178,$AI2944)=1,"By surname","Unresolved"))))</f>
        <v/>
      </c>
      <c r="AK2944" s="28" t="str">
        <f aca="false">IF($L2944="","",IF(MATCH($L2944,$L$2:$L$3000,0)&lt;&gt;ROW()-1,"",COUNT($AK$1:$AK2943)+1))</f>
        <v/>
      </c>
      <c r="AL2944" s="28" t="str">
        <f aca="false">IF($G2944="","",IF(MATCH($G2944,$G$2:$G$3000,0)&lt;&gt;ROW()-1,"",COUNT($AL$1:$AL2943)+1))</f>
        <v/>
      </c>
      <c r="AM2944" s="28" t="str">
        <f aca="false">IF($H2944="","",IF(MATCH($H2944,$H$2:$H$3000,0)&lt;&gt;ROW()-1,"",COUNT($AM$1:$AM2943)+1))</f>
        <v/>
      </c>
      <c r="AN2944" s="28" t="str">
        <f aca="false">IF($I2944="","",IF(MATCH($I2944,$I$2:$I$3000,0)&lt;&gt;ROW()-1,"",COUNT($AN$1:$AN2943)+1))</f>
        <v/>
      </c>
      <c r="AO2944" s="28" t="str">
        <f aca="false">IF($Q2944="","",IF(MATCH($Q2944,$Q$2:$Q$3000,0)&lt;&gt;ROW()-1,"",COUNT($AO$1:$AO2943)+1))</f>
        <v/>
      </c>
    </row>
    <row r="2945" customFormat="false" ht="12.75" hidden="false" customHeight="true" outlineLevel="0" collapsed="false">
      <c r="W2945" s="24" t="n">
        <f aca="false">IF($F2945="",0,IFERROR(IF(ISNUMBER($F2945),INT($F2945),DATE(VALUE(MID(SUBSTITUTE(LEFT($F2945,FIND(" ",$F2945&amp;" ")-1),"/",REPT(" ",20)),41,20)),VALUE(LEFT(SUBSTITUTE(LEFT($F2945,FIND(" ",$F2945&amp;" ")-1),"/",REPT(" ",20)),20)),VALUE(MID(SUBSTITUTE(LEFT($F2945,FIND(" ",$F2945&amp;" ")-1),"/",REPT(" ",20)),21,20)))),0))</f>
        <v>0</v>
      </c>
      <c r="X2945" s="25" t="str">
        <f aca="false">IF(ISNUMBER($N2945),$N2945*Validation!$B$5,"")</f>
        <v/>
      </c>
      <c r="Y2945" s="26" t="str">
        <f aca="false">IF($A2945="","",SUBSTITUTE(SUBSTITUTE(SUBSTITUTE(SUBSTITUTE(SUBSTITUTE(SUBSTITUTE(SUBSTITUTE(UPPER(TRIM($A2945)),"Á","A"),"É","E"),"Í","I"),"Ó","O"),"Ú","U"),"Ñ","N"),"Ü","U"))</f>
        <v/>
      </c>
      <c r="Z2945" s="26" t="str">
        <f aca="false">IF($Y2945="","",LEFT($Y2945,1)&amp;" "&amp;TRIM(RIGHT(SUBSTITUTE($Y2945," ",REPT(" ",50)),50)))</f>
        <v/>
      </c>
      <c r="AA2945" s="27" t="str">
        <f aca="false">IF($AF2945="","",IF(COUNTIF(Validation!$U$19:$U$178,$AF2945)&gt;0,"OK","NO MATCH"))</f>
        <v/>
      </c>
      <c r="AB2945" s="27" t="str">
        <f aca="false">IF($W2945=0,"",IF(AND($W2945&gt;=Validation!$B$3,$W2945&lt;=Validation!$C$3),"Yes","No"))</f>
        <v/>
      </c>
      <c r="AC2945" s="26" t="str">
        <f aca="false">IF($A2945="","",$AF2945&amp;"|"&amp;TEXT($W2945,"yyyy-mm-dd")&amp;"|"&amp;$J2945&amp;"|"&amp;$N2945)</f>
        <v/>
      </c>
      <c r="AD2945" s="27" t="str">
        <f aca="false">IF($AC2945="","",IF(COUNTIF($AC$2:$AC$3000,$AC2945)&gt;1,"REVIEW","OK"))</f>
        <v/>
      </c>
      <c r="AE2945" s="27" t="str">
        <f aca="false">IF(OR($W2945=0,$O2945=""),"",IF(IFERROR(IF(ISNUMBER($O2945),INT($O2945),DATE(VALUE(MID(SUBSTITUTE(LEFT($O2945,FIND(" ",$O2945&amp;" ")-1),"/",REPT(" ",20)),41,20)),VALUE(LEFT(SUBSTITUTE(LEFT($O2945,FIND(" ",$O2945&amp;" ")-1),"/",REPT(" ",20)),20)),VALUE(MID(SUBSTITUTE(LEFT($O2945,FIND(" ",$O2945&amp;" ")-1),"/",REPT(" ",20)),21,20)))),0)&gt;$W2945,"Late","Same day"))</f>
        <v/>
      </c>
      <c r="AF2945" s="26" t="str">
        <f aca="false">IF($A2945="","",IFERROR(INDEX(Validation!$C$193:$C$217,MATCH($A2945,Validation!$A$193:$A$217,0)),IF(COUNTIF(Validation!$U$19:$U$178,$Z2945)&gt;0,$Z2945,IF(COUNTIF(Validation!$S$19:$S$178,$AI2945)=1,INDEX(Validation!$U$19:$U$178,MATCH($AI2945,Validation!$S$19:$S$178,0)),$Z2945))))</f>
        <v/>
      </c>
      <c r="AG2945" s="27" t="str">
        <f aca="false">IF(COUNTA($A2945:$U2945)=0,"",IF($A2945="","No name",IF($F2945="","No date",IF($W2945=0,"Date ilegible",IF(NOT(ISNUMBER($N2945)),"Hours no numéricas",IF($AA2945="NO MATCH","Person no identificada","OK"))))))</f>
        <v/>
      </c>
      <c r="AH2945" s="27" t="str">
        <f aca="false">IF($W2945=0,"No date",IF($W2945&lt;Validation!$B$3,"Before period",IF($W2945&gt;Validation!$C$3,"After period","In period")))</f>
        <v>No date</v>
      </c>
      <c r="AI2945" s="26" t="str">
        <f aca="false">IF($Y2945="","",TRIM(RIGHT(SUBSTITUTE($Y2945," ",REPT(" ",50)),50)))</f>
        <v/>
      </c>
      <c r="AJ2945" s="27" t="str">
        <f aca="false">IF($A2945="","",IF(NOT(ISERROR(MATCH($A2945,Validation!$A$193:$A$217,0))),"Manual mapping",IF(COUNTIF(Validation!$U$19:$U$178,$Z2945)&gt;0,"Direct",IF(COUNTIF(Validation!$S$19:$S$178,$AI2945)=1,"By surname","Unresolved"))))</f>
        <v/>
      </c>
      <c r="AK2945" s="28" t="str">
        <f aca="false">IF($L2945="","",IF(MATCH($L2945,$L$2:$L$3000,0)&lt;&gt;ROW()-1,"",COUNT($AK$1:$AK2944)+1))</f>
        <v/>
      </c>
      <c r="AL2945" s="28" t="str">
        <f aca="false">IF($G2945="","",IF(MATCH($G2945,$G$2:$G$3000,0)&lt;&gt;ROW()-1,"",COUNT($AL$1:$AL2944)+1))</f>
        <v/>
      </c>
      <c r="AM2945" s="28" t="str">
        <f aca="false">IF($H2945="","",IF(MATCH($H2945,$H$2:$H$3000,0)&lt;&gt;ROW()-1,"",COUNT($AM$1:$AM2944)+1))</f>
        <v/>
      </c>
      <c r="AN2945" s="28" t="str">
        <f aca="false">IF($I2945="","",IF(MATCH($I2945,$I$2:$I$3000,0)&lt;&gt;ROW()-1,"",COUNT($AN$1:$AN2944)+1))</f>
        <v/>
      </c>
      <c r="AO2945" s="28" t="str">
        <f aca="false">IF($Q2945="","",IF(MATCH($Q2945,$Q$2:$Q$3000,0)&lt;&gt;ROW()-1,"",COUNT($AO$1:$AO2944)+1))</f>
        <v/>
      </c>
    </row>
    <row r="2946" customFormat="false" ht="12.75" hidden="false" customHeight="true" outlineLevel="0" collapsed="false">
      <c r="W2946" s="24" t="n">
        <f aca="false">IF($F2946="",0,IFERROR(IF(ISNUMBER($F2946),INT($F2946),DATE(VALUE(MID(SUBSTITUTE(LEFT($F2946,FIND(" ",$F2946&amp;" ")-1),"/",REPT(" ",20)),41,20)),VALUE(LEFT(SUBSTITUTE(LEFT($F2946,FIND(" ",$F2946&amp;" ")-1),"/",REPT(" ",20)),20)),VALUE(MID(SUBSTITUTE(LEFT($F2946,FIND(" ",$F2946&amp;" ")-1),"/",REPT(" ",20)),21,20)))),0))</f>
        <v>0</v>
      </c>
      <c r="X2946" s="25" t="str">
        <f aca="false">IF(ISNUMBER($N2946),$N2946*Validation!$B$5,"")</f>
        <v/>
      </c>
      <c r="Y2946" s="26" t="str">
        <f aca="false">IF($A2946="","",SUBSTITUTE(SUBSTITUTE(SUBSTITUTE(SUBSTITUTE(SUBSTITUTE(SUBSTITUTE(SUBSTITUTE(UPPER(TRIM($A2946)),"Á","A"),"É","E"),"Í","I"),"Ó","O"),"Ú","U"),"Ñ","N"),"Ü","U"))</f>
        <v/>
      </c>
      <c r="Z2946" s="26" t="str">
        <f aca="false">IF($Y2946="","",LEFT($Y2946,1)&amp;" "&amp;TRIM(RIGHT(SUBSTITUTE($Y2946," ",REPT(" ",50)),50)))</f>
        <v/>
      </c>
      <c r="AA2946" s="27" t="str">
        <f aca="false">IF($AF2946="","",IF(COUNTIF(Validation!$U$19:$U$178,$AF2946)&gt;0,"OK","NO MATCH"))</f>
        <v/>
      </c>
      <c r="AB2946" s="27" t="str">
        <f aca="false">IF($W2946=0,"",IF(AND($W2946&gt;=Validation!$B$3,$W2946&lt;=Validation!$C$3),"Yes","No"))</f>
        <v/>
      </c>
      <c r="AC2946" s="26" t="str">
        <f aca="false">IF($A2946="","",$AF2946&amp;"|"&amp;TEXT($W2946,"yyyy-mm-dd")&amp;"|"&amp;$J2946&amp;"|"&amp;$N2946)</f>
        <v/>
      </c>
      <c r="AD2946" s="27" t="str">
        <f aca="false">IF($AC2946="","",IF(COUNTIF($AC$2:$AC$3000,$AC2946)&gt;1,"REVIEW","OK"))</f>
        <v/>
      </c>
      <c r="AE2946" s="27" t="str">
        <f aca="false">IF(OR($W2946=0,$O2946=""),"",IF(IFERROR(IF(ISNUMBER($O2946),INT($O2946),DATE(VALUE(MID(SUBSTITUTE(LEFT($O2946,FIND(" ",$O2946&amp;" ")-1),"/",REPT(" ",20)),41,20)),VALUE(LEFT(SUBSTITUTE(LEFT($O2946,FIND(" ",$O2946&amp;" ")-1),"/",REPT(" ",20)),20)),VALUE(MID(SUBSTITUTE(LEFT($O2946,FIND(" ",$O2946&amp;" ")-1),"/",REPT(" ",20)),21,20)))),0)&gt;$W2946,"Late","Same day"))</f>
        <v/>
      </c>
      <c r="AF2946" s="26" t="str">
        <f aca="false">IF($A2946="","",IFERROR(INDEX(Validation!$C$193:$C$217,MATCH($A2946,Validation!$A$193:$A$217,0)),IF(COUNTIF(Validation!$U$19:$U$178,$Z2946)&gt;0,$Z2946,IF(COUNTIF(Validation!$S$19:$S$178,$AI2946)=1,INDEX(Validation!$U$19:$U$178,MATCH($AI2946,Validation!$S$19:$S$178,0)),$Z2946))))</f>
        <v/>
      </c>
      <c r="AG2946" s="27" t="str">
        <f aca="false">IF(COUNTA($A2946:$U2946)=0,"",IF($A2946="","No name",IF($F2946="","No date",IF($W2946=0,"Date ilegible",IF(NOT(ISNUMBER($N2946)),"Hours no numéricas",IF($AA2946="NO MATCH","Person no identificada","OK"))))))</f>
        <v/>
      </c>
      <c r="AH2946" s="27" t="str">
        <f aca="false">IF($W2946=0,"No date",IF($W2946&lt;Validation!$B$3,"Before period",IF($W2946&gt;Validation!$C$3,"After period","In period")))</f>
        <v>No date</v>
      </c>
      <c r="AI2946" s="26" t="str">
        <f aca="false">IF($Y2946="","",TRIM(RIGHT(SUBSTITUTE($Y2946," ",REPT(" ",50)),50)))</f>
        <v/>
      </c>
      <c r="AJ2946" s="27" t="str">
        <f aca="false">IF($A2946="","",IF(NOT(ISERROR(MATCH($A2946,Validation!$A$193:$A$217,0))),"Manual mapping",IF(COUNTIF(Validation!$U$19:$U$178,$Z2946)&gt;0,"Direct",IF(COUNTIF(Validation!$S$19:$S$178,$AI2946)=1,"By surname","Unresolved"))))</f>
        <v/>
      </c>
      <c r="AK2946" s="28" t="str">
        <f aca="false">IF($L2946="","",IF(MATCH($L2946,$L$2:$L$3000,0)&lt;&gt;ROW()-1,"",COUNT($AK$1:$AK2945)+1))</f>
        <v/>
      </c>
      <c r="AL2946" s="28" t="str">
        <f aca="false">IF($G2946="","",IF(MATCH($G2946,$G$2:$G$3000,0)&lt;&gt;ROW()-1,"",COUNT($AL$1:$AL2945)+1))</f>
        <v/>
      </c>
      <c r="AM2946" s="28" t="str">
        <f aca="false">IF($H2946="","",IF(MATCH($H2946,$H$2:$H$3000,0)&lt;&gt;ROW()-1,"",COUNT($AM$1:$AM2945)+1))</f>
        <v/>
      </c>
      <c r="AN2946" s="28" t="str">
        <f aca="false">IF($I2946="","",IF(MATCH($I2946,$I$2:$I$3000,0)&lt;&gt;ROW()-1,"",COUNT($AN$1:$AN2945)+1))</f>
        <v/>
      </c>
      <c r="AO2946" s="28" t="str">
        <f aca="false">IF($Q2946="","",IF(MATCH($Q2946,$Q$2:$Q$3000,0)&lt;&gt;ROW()-1,"",COUNT($AO$1:$AO2945)+1))</f>
        <v/>
      </c>
    </row>
    <row r="2947" customFormat="false" ht="12.75" hidden="false" customHeight="true" outlineLevel="0" collapsed="false">
      <c r="W2947" s="24" t="n">
        <f aca="false">IF($F2947="",0,IFERROR(IF(ISNUMBER($F2947),INT($F2947),DATE(VALUE(MID(SUBSTITUTE(LEFT($F2947,FIND(" ",$F2947&amp;" ")-1),"/",REPT(" ",20)),41,20)),VALUE(LEFT(SUBSTITUTE(LEFT($F2947,FIND(" ",$F2947&amp;" ")-1),"/",REPT(" ",20)),20)),VALUE(MID(SUBSTITUTE(LEFT($F2947,FIND(" ",$F2947&amp;" ")-1),"/",REPT(" ",20)),21,20)))),0))</f>
        <v>0</v>
      </c>
      <c r="X2947" s="25" t="str">
        <f aca="false">IF(ISNUMBER($N2947),$N2947*Validation!$B$5,"")</f>
        <v/>
      </c>
      <c r="Y2947" s="26" t="str">
        <f aca="false">IF($A2947="","",SUBSTITUTE(SUBSTITUTE(SUBSTITUTE(SUBSTITUTE(SUBSTITUTE(SUBSTITUTE(SUBSTITUTE(UPPER(TRIM($A2947)),"Á","A"),"É","E"),"Í","I"),"Ó","O"),"Ú","U"),"Ñ","N"),"Ü","U"))</f>
        <v/>
      </c>
      <c r="Z2947" s="26" t="str">
        <f aca="false">IF($Y2947="","",LEFT($Y2947,1)&amp;" "&amp;TRIM(RIGHT(SUBSTITUTE($Y2947," ",REPT(" ",50)),50)))</f>
        <v/>
      </c>
      <c r="AA2947" s="27" t="str">
        <f aca="false">IF($AF2947="","",IF(COUNTIF(Validation!$U$19:$U$178,$AF2947)&gt;0,"OK","NO MATCH"))</f>
        <v/>
      </c>
      <c r="AB2947" s="27" t="str">
        <f aca="false">IF($W2947=0,"",IF(AND($W2947&gt;=Validation!$B$3,$W2947&lt;=Validation!$C$3),"Yes","No"))</f>
        <v/>
      </c>
      <c r="AC2947" s="26" t="str">
        <f aca="false">IF($A2947="","",$AF2947&amp;"|"&amp;TEXT($W2947,"yyyy-mm-dd")&amp;"|"&amp;$J2947&amp;"|"&amp;$N2947)</f>
        <v/>
      </c>
      <c r="AD2947" s="27" t="str">
        <f aca="false">IF($AC2947="","",IF(COUNTIF($AC$2:$AC$3000,$AC2947)&gt;1,"REVIEW","OK"))</f>
        <v/>
      </c>
      <c r="AE2947" s="27" t="str">
        <f aca="false">IF(OR($W2947=0,$O2947=""),"",IF(IFERROR(IF(ISNUMBER($O2947),INT($O2947),DATE(VALUE(MID(SUBSTITUTE(LEFT($O2947,FIND(" ",$O2947&amp;" ")-1),"/",REPT(" ",20)),41,20)),VALUE(LEFT(SUBSTITUTE(LEFT($O2947,FIND(" ",$O2947&amp;" ")-1),"/",REPT(" ",20)),20)),VALUE(MID(SUBSTITUTE(LEFT($O2947,FIND(" ",$O2947&amp;" ")-1),"/",REPT(" ",20)),21,20)))),0)&gt;$W2947,"Late","Same day"))</f>
        <v/>
      </c>
      <c r="AF2947" s="26" t="str">
        <f aca="false">IF($A2947="","",IFERROR(INDEX(Validation!$C$193:$C$217,MATCH($A2947,Validation!$A$193:$A$217,0)),IF(COUNTIF(Validation!$U$19:$U$178,$Z2947)&gt;0,$Z2947,IF(COUNTIF(Validation!$S$19:$S$178,$AI2947)=1,INDEX(Validation!$U$19:$U$178,MATCH($AI2947,Validation!$S$19:$S$178,0)),$Z2947))))</f>
        <v/>
      </c>
      <c r="AG2947" s="27" t="str">
        <f aca="false">IF(COUNTA($A2947:$U2947)=0,"",IF($A2947="","No name",IF($F2947="","No date",IF($W2947=0,"Date ilegible",IF(NOT(ISNUMBER($N2947)),"Hours no numéricas",IF($AA2947="NO MATCH","Person no identificada","OK"))))))</f>
        <v/>
      </c>
      <c r="AH2947" s="27" t="str">
        <f aca="false">IF($W2947=0,"No date",IF($W2947&lt;Validation!$B$3,"Before period",IF($W2947&gt;Validation!$C$3,"After period","In period")))</f>
        <v>No date</v>
      </c>
      <c r="AI2947" s="26" t="str">
        <f aca="false">IF($Y2947="","",TRIM(RIGHT(SUBSTITUTE($Y2947," ",REPT(" ",50)),50)))</f>
        <v/>
      </c>
      <c r="AJ2947" s="27" t="str">
        <f aca="false">IF($A2947="","",IF(NOT(ISERROR(MATCH($A2947,Validation!$A$193:$A$217,0))),"Manual mapping",IF(COUNTIF(Validation!$U$19:$U$178,$Z2947)&gt;0,"Direct",IF(COUNTIF(Validation!$S$19:$S$178,$AI2947)=1,"By surname","Unresolved"))))</f>
        <v/>
      </c>
      <c r="AK2947" s="28" t="str">
        <f aca="false">IF($L2947="","",IF(MATCH($L2947,$L$2:$L$3000,0)&lt;&gt;ROW()-1,"",COUNT($AK$1:$AK2946)+1))</f>
        <v/>
      </c>
      <c r="AL2947" s="28" t="str">
        <f aca="false">IF($G2947="","",IF(MATCH($G2947,$G$2:$G$3000,0)&lt;&gt;ROW()-1,"",COUNT($AL$1:$AL2946)+1))</f>
        <v/>
      </c>
      <c r="AM2947" s="28" t="str">
        <f aca="false">IF($H2947="","",IF(MATCH($H2947,$H$2:$H$3000,0)&lt;&gt;ROW()-1,"",COUNT($AM$1:$AM2946)+1))</f>
        <v/>
      </c>
      <c r="AN2947" s="28" t="str">
        <f aca="false">IF($I2947="","",IF(MATCH($I2947,$I$2:$I$3000,0)&lt;&gt;ROW()-1,"",COUNT($AN$1:$AN2946)+1))</f>
        <v/>
      </c>
      <c r="AO2947" s="28" t="str">
        <f aca="false">IF($Q2947="","",IF(MATCH($Q2947,$Q$2:$Q$3000,0)&lt;&gt;ROW()-1,"",COUNT($AO$1:$AO2946)+1))</f>
        <v/>
      </c>
    </row>
    <row r="2948" customFormat="false" ht="12.75" hidden="false" customHeight="true" outlineLevel="0" collapsed="false">
      <c r="W2948" s="24" t="n">
        <f aca="false">IF($F2948="",0,IFERROR(IF(ISNUMBER($F2948),INT($F2948),DATE(VALUE(MID(SUBSTITUTE(LEFT($F2948,FIND(" ",$F2948&amp;" ")-1),"/",REPT(" ",20)),41,20)),VALUE(LEFT(SUBSTITUTE(LEFT($F2948,FIND(" ",$F2948&amp;" ")-1),"/",REPT(" ",20)),20)),VALUE(MID(SUBSTITUTE(LEFT($F2948,FIND(" ",$F2948&amp;" ")-1),"/",REPT(" ",20)),21,20)))),0))</f>
        <v>0</v>
      </c>
      <c r="X2948" s="25" t="str">
        <f aca="false">IF(ISNUMBER($N2948),$N2948*Validation!$B$5,"")</f>
        <v/>
      </c>
      <c r="Y2948" s="26" t="str">
        <f aca="false">IF($A2948="","",SUBSTITUTE(SUBSTITUTE(SUBSTITUTE(SUBSTITUTE(SUBSTITUTE(SUBSTITUTE(SUBSTITUTE(UPPER(TRIM($A2948)),"Á","A"),"É","E"),"Í","I"),"Ó","O"),"Ú","U"),"Ñ","N"),"Ü","U"))</f>
        <v/>
      </c>
      <c r="Z2948" s="26" t="str">
        <f aca="false">IF($Y2948="","",LEFT($Y2948,1)&amp;" "&amp;TRIM(RIGHT(SUBSTITUTE($Y2948," ",REPT(" ",50)),50)))</f>
        <v/>
      </c>
      <c r="AA2948" s="27" t="str">
        <f aca="false">IF($AF2948="","",IF(COUNTIF(Validation!$U$19:$U$178,$AF2948)&gt;0,"OK","NO MATCH"))</f>
        <v/>
      </c>
      <c r="AB2948" s="27" t="str">
        <f aca="false">IF($W2948=0,"",IF(AND($W2948&gt;=Validation!$B$3,$W2948&lt;=Validation!$C$3),"Yes","No"))</f>
        <v/>
      </c>
      <c r="AC2948" s="26" t="str">
        <f aca="false">IF($A2948="","",$AF2948&amp;"|"&amp;TEXT($W2948,"yyyy-mm-dd")&amp;"|"&amp;$J2948&amp;"|"&amp;$N2948)</f>
        <v/>
      </c>
      <c r="AD2948" s="27" t="str">
        <f aca="false">IF($AC2948="","",IF(COUNTIF($AC$2:$AC$3000,$AC2948)&gt;1,"REVIEW","OK"))</f>
        <v/>
      </c>
      <c r="AE2948" s="27" t="str">
        <f aca="false">IF(OR($W2948=0,$O2948=""),"",IF(IFERROR(IF(ISNUMBER($O2948),INT($O2948),DATE(VALUE(MID(SUBSTITUTE(LEFT($O2948,FIND(" ",$O2948&amp;" ")-1),"/",REPT(" ",20)),41,20)),VALUE(LEFT(SUBSTITUTE(LEFT($O2948,FIND(" ",$O2948&amp;" ")-1),"/",REPT(" ",20)),20)),VALUE(MID(SUBSTITUTE(LEFT($O2948,FIND(" ",$O2948&amp;" ")-1),"/",REPT(" ",20)),21,20)))),0)&gt;$W2948,"Late","Same day"))</f>
        <v/>
      </c>
      <c r="AF2948" s="26" t="str">
        <f aca="false">IF($A2948="","",IFERROR(INDEX(Validation!$C$193:$C$217,MATCH($A2948,Validation!$A$193:$A$217,0)),IF(COUNTIF(Validation!$U$19:$U$178,$Z2948)&gt;0,$Z2948,IF(COUNTIF(Validation!$S$19:$S$178,$AI2948)=1,INDEX(Validation!$U$19:$U$178,MATCH($AI2948,Validation!$S$19:$S$178,0)),$Z2948))))</f>
        <v/>
      </c>
      <c r="AG2948" s="27" t="str">
        <f aca="false">IF(COUNTA($A2948:$U2948)=0,"",IF($A2948="","No name",IF($F2948="","No date",IF($W2948=0,"Date ilegible",IF(NOT(ISNUMBER($N2948)),"Hours no numéricas",IF($AA2948="NO MATCH","Person no identificada","OK"))))))</f>
        <v/>
      </c>
      <c r="AH2948" s="27" t="str">
        <f aca="false">IF($W2948=0,"No date",IF($W2948&lt;Validation!$B$3,"Before period",IF($W2948&gt;Validation!$C$3,"After period","In period")))</f>
        <v>No date</v>
      </c>
      <c r="AI2948" s="26" t="str">
        <f aca="false">IF($Y2948="","",TRIM(RIGHT(SUBSTITUTE($Y2948," ",REPT(" ",50)),50)))</f>
        <v/>
      </c>
      <c r="AJ2948" s="27" t="str">
        <f aca="false">IF($A2948="","",IF(NOT(ISERROR(MATCH($A2948,Validation!$A$193:$A$217,0))),"Manual mapping",IF(COUNTIF(Validation!$U$19:$U$178,$Z2948)&gt;0,"Direct",IF(COUNTIF(Validation!$S$19:$S$178,$AI2948)=1,"By surname","Unresolved"))))</f>
        <v/>
      </c>
      <c r="AK2948" s="28" t="str">
        <f aca="false">IF($L2948="","",IF(MATCH($L2948,$L$2:$L$3000,0)&lt;&gt;ROW()-1,"",COUNT($AK$1:$AK2947)+1))</f>
        <v/>
      </c>
      <c r="AL2948" s="28" t="str">
        <f aca="false">IF($G2948="","",IF(MATCH($G2948,$G$2:$G$3000,0)&lt;&gt;ROW()-1,"",COUNT($AL$1:$AL2947)+1))</f>
        <v/>
      </c>
      <c r="AM2948" s="28" t="str">
        <f aca="false">IF($H2948="","",IF(MATCH($H2948,$H$2:$H$3000,0)&lt;&gt;ROW()-1,"",COUNT($AM$1:$AM2947)+1))</f>
        <v/>
      </c>
      <c r="AN2948" s="28" t="str">
        <f aca="false">IF($I2948="","",IF(MATCH($I2948,$I$2:$I$3000,0)&lt;&gt;ROW()-1,"",COUNT($AN$1:$AN2947)+1))</f>
        <v/>
      </c>
      <c r="AO2948" s="28" t="str">
        <f aca="false">IF($Q2948="","",IF(MATCH($Q2948,$Q$2:$Q$3000,0)&lt;&gt;ROW()-1,"",COUNT($AO$1:$AO2947)+1))</f>
        <v/>
      </c>
    </row>
    <row r="2949" customFormat="false" ht="12.75" hidden="false" customHeight="true" outlineLevel="0" collapsed="false">
      <c r="W2949" s="24" t="n">
        <f aca="false">IF($F2949="",0,IFERROR(IF(ISNUMBER($F2949),INT($F2949),DATE(VALUE(MID(SUBSTITUTE(LEFT($F2949,FIND(" ",$F2949&amp;" ")-1),"/",REPT(" ",20)),41,20)),VALUE(LEFT(SUBSTITUTE(LEFT($F2949,FIND(" ",$F2949&amp;" ")-1),"/",REPT(" ",20)),20)),VALUE(MID(SUBSTITUTE(LEFT($F2949,FIND(" ",$F2949&amp;" ")-1),"/",REPT(" ",20)),21,20)))),0))</f>
        <v>0</v>
      </c>
      <c r="X2949" s="25" t="str">
        <f aca="false">IF(ISNUMBER($N2949),$N2949*Validation!$B$5,"")</f>
        <v/>
      </c>
      <c r="Y2949" s="26" t="str">
        <f aca="false">IF($A2949="","",SUBSTITUTE(SUBSTITUTE(SUBSTITUTE(SUBSTITUTE(SUBSTITUTE(SUBSTITUTE(SUBSTITUTE(UPPER(TRIM($A2949)),"Á","A"),"É","E"),"Í","I"),"Ó","O"),"Ú","U"),"Ñ","N"),"Ü","U"))</f>
        <v/>
      </c>
      <c r="Z2949" s="26" t="str">
        <f aca="false">IF($Y2949="","",LEFT($Y2949,1)&amp;" "&amp;TRIM(RIGHT(SUBSTITUTE($Y2949," ",REPT(" ",50)),50)))</f>
        <v/>
      </c>
      <c r="AA2949" s="27" t="str">
        <f aca="false">IF($AF2949="","",IF(COUNTIF(Validation!$U$19:$U$178,$AF2949)&gt;0,"OK","NO MATCH"))</f>
        <v/>
      </c>
      <c r="AB2949" s="27" t="str">
        <f aca="false">IF($W2949=0,"",IF(AND($W2949&gt;=Validation!$B$3,$W2949&lt;=Validation!$C$3),"Yes","No"))</f>
        <v/>
      </c>
      <c r="AC2949" s="26" t="str">
        <f aca="false">IF($A2949="","",$AF2949&amp;"|"&amp;TEXT($W2949,"yyyy-mm-dd")&amp;"|"&amp;$J2949&amp;"|"&amp;$N2949)</f>
        <v/>
      </c>
      <c r="AD2949" s="27" t="str">
        <f aca="false">IF($AC2949="","",IF(COUNTIF($AC$2:$AC$3000,$AC2949)&gt;1,"REVIEW","OK"))</f>
        <v/>
      </c>
      <c r="AE2949" s="27" t="str">
        <f aca="false">IF(OR($W2949=0,$O2949=""),"",IF(IFERROR(IF(ISNUMBER($O2949),INT($O2949),DATE(VALUE(MID(SUBSTITUTE(LEFT($O2949,FIND(" ",$O2949&amp;" ")-1),"/",REPT(" ",20)),41,20)),VALUE(LEFT(SUBSTITUTE(LEFT($O2949,FIND(" ",$O2949&amp;" ")-1),"/",REPT(" ",20)),20)),VALUE(MID(SUBSTITUTE(LEFT($O2949,FIND(" ",$O2949&amp;" ")-1),"/",REPT(" ",20)),21,20)))),0)&gt;$W2949,"Late","Same day"))</f>
        <v/>
      </c>
      <c r="AF2949" s="26" t="str">
        <f aca="false">IF($A2949="","",IFERROR(INDEX(Validation!$C$193:$C$217,MATCH($A2949,Validation!$A$193:$A$217,0)),IF(COUNTIF(Validation!$U$19:$U$178,$Z2949)&gt;0,$Z2949,IF(COUNTIF(Validation!$S$19:$S$178,$AI2949)=1,INDEX(Validation!$U$19:$U$178,MATCH($AI2949,Validation!$S$19:$S$178,0)),$Z2949))))</f>
        <v/>
      </c>
      <c r="AG2949" s="27" t="str">
        <f aca="false">IF(COUNTA($A2949:$U2949)=0,"",IF($A2949="","No name",IF($F2949="","No date",IF($W2949=0,"Date ilegible",IF(NOT(ISNUMBER($N2949)),"Hours no numéricas",IF($AA2949="NO MATCH","Person no identificada","OK"))))))</f>
        <v/>
      </c>
      <c r="AH2949" s="27" t="str">
        <f aca="false">IF($W2949=0,"No date",IF($W2949&lt;Validation!$B$3,"Before period",IF($W2949&gt;Validation!$C$3,"After period","In period")))</f>
        <v>No date</v>
      </c>
      <c r="AI2949" s="26" t="str">
        <f aca="false">IF($Y2949="","",TRIM(RIGHT(SUBSTITUTE($Y2949," ",REPT(" ",50)),50)))</f>
        <v/>
      </c>
      <c r="AJ2949" s="27" t="str">
        <f aca="false">IF($A2949="","",IF(NOT(ISERROR(MATCH($A2949,Validation!$A$193:$A$217,0))),"Manual mapping",IF(COUNTIF(Validation!$U$19:$U$178,$Z2949)&gt;0,"Direct",IF(COUNTIF(Validation!$S$19:$S$178,$AI2949)=1,"By surname","Unresolved"))))</f>
        <v/>
      </c>
      <c r="AK2949" s="28" t="str">
        <f aca="false">IF($L2949="","",IF(MATCH($L2949,$L$2:$L$3000,0)&lt;&gt;ROW()-1,"",COUNT($AK$1:$AK2948)+1))</f>
        <v/>
      </c>
      <c r="AL2949" s="28" t="str">
        <f aca="false">IF($G2949="","",IF(MATCH($G2949,$G$2:$G$3000,0)&lt;&gt;ROW()-1,"",COUNT($AL$1:$AL2948)+1))</f>
        <v/>
      </c>
      <c r="AM2949" s="28" t="str">
        <f aca="false">IF($H2949="","",IF(MATCH($H2949,$H$2:$H$3000,0)&lt;&gt;ROW()-1,"",COUNT($AM$1:$AM2948)+1))</f>
        <v/>
      </c>
      <c r="AN2949" s="28" t="str">
        <f aca="false">IF($I2949="","",IF(MATCH($I2949,$I$2:$I$3000,0)&lt;&gt;ROW()-1,"",COUNT($AN$1:$AN2948)+1))</f>
        <v/>
      </c>
      <c r="AO2949" s="28" t="str">
        <f aca="false">IF($Q2949="","",IF(MATCH($Q2949,$Q$2:$Q$3000,0)&lt;&gt;ROW()-1,"",COUNT($AO$1:$AO2948)+1))</f>
        <v/>
      </c>
    </row>
    <row r="2950" customFormat="false" ht="12.75" hidden="false" customHeight="true" outlineLevel="0" collapsed="false">
      <c r="W2950" s="24" t="n">
        <f aca="false">IF($F2950="",0,IFERROR(IF(ISNUMBER($F2950),INT($F2950),DATE(VALUE(MID(SUBSTITUTE(LEFT($F2950,FIND(" ",$F2950&amp;" ")-1),"/",REPT(" ",20)),41,20)),VALUE(LEFT(SUBSTITUTE(LEFT($F2950,FIND(" ",$F2950&amp;" ")-1),"/",REPT(" ",20)),20)),VALUE(MID(SUBSTITUTE(LEFT($F2950,FIND(" ",$F2950&amp;" ")-1),"/",REPT(" ",20)),21,20)))),0))</f>
        <v>0</v>
      </c>
      <c r="X2950" s="25" t="str">
        <f aca="false">IF(ISNUMBER($N2950),$N2950*Validation!$B$5,"")</f>
        <v/>
      </c>
      <c r="Y2950" s="26" t="str">
        <f aca="false">IF($A2950="","",SUBSTITUTE(SUBSTITUTE(SUBSTITUTE(SUBSTITUTE(SUBSTITUTE(SUBSTITUTE(SUBSTITUTE(UPPER(TRIM($A2950)),"Á","A"),"É","E"),"Í","I"),"Ó","O"),"Ú","U"),"Ñ","N"),"Ü","U"))</f>
        <v/>
      </c>
      <c r="Z2950" s="26" t="str">
        <f aca="false">IF($Y2950="","",LEFT($Y2950,1)&amp;" "&amp;TRIM(RIGHT(SUBSTITUTE($Y2950," ",REPT(" ",50)),50)))</f>
        <v/>
      </c>
      <c r="AA2950" s="27" t="str">
        <f aca="false">IF($AF2950="","",IF(COUNTIF(Validation!$U$19:$U$178,$AF2950)&gt;0,"OK","NO MATCH"))</f>
        <v/>
      </c>
      <c r="AB2950" s="27" t="str">
        <f aca="false">IF($W2950=0,"",IF(AND($W2950&gt;=Validation!$B$3,$W2950&lt;=Validation!$C$3),"Yes","No"))</f>
        <v/>
      </c>
      <c r="AC2950" s="26" t="str">
        <f aca="false">IF($A2950="","",$AF2950&amp;"|"&amp;TEXT($W2950,"yyyy-mm-dd")&amp;"|"&amp;$J2950&amp;"|"&amp;$N2950)</f>
        <v/>
      </c>
      <c r="AD2950" s="27" t="str">
        <f aca="false">IF($AC2950="","",IF(COUNTIF($AC$2:$AC$3000,$AC2950)&gt;1,"REVIEW","OK"))</f>
        <v/>
      </c>
      <c r="AE2950" s="27" t="str">
        <f aca="false">IF(OR($W2950=0,$O2950=""),"",IF(IFERROR(IF(ISNUMBER($O2950),INT($O2950),DATE(VALUE(MID(SUBSTITUTE(LEFT($O2950,FIND(" ",$O2950&amp;" ")-1),"/",REPT(" ",20)),41,20)),VALUE(LEFT(SUBSTITUTE(LEFT($O2950,FIND(" ",$O2950&amp;" ")-1),"/",REPT(" ",20)),20)),VALUE(MID(SUBSTITUTE(LEFT($O2950,FIND(" ",$O2950&amp;" ")-1),"/",REPT(" ",20)),21,20)))),0)&gt;$W2950,"Late","Same day"))</f>
        <v/>
      </c>
      <c r="AF2950" s="26" t="str">
        <f aca="false">IF($A2950="","",IFERROR(INDEX(Validation!$C$193:$C$217,MATCH($A2950,Validation!$A$193:$A$217,0)),IF(COUNTIF(Validation!$U$19:$U$178,$Z2950)&gt;0,$Z2950,IF(COUNTIF(Validation!$S$19:$S$178,$AI2950)=1,INDEX(Validation!$U$19:$U$178,MATCH($AI2950,Validation!$S$19:$S$178,0)),$Z2950))))</f>
        <v/>
      </c>
      <c r="AG2950" s="27" t="str">
        <f aca="false">IF(COUNTA($A2950:$U2950)=0,"",IF($A2950="","No name",IF($F2950="","No date",IF($W2950=0,"Date ilegible",IF(NOT(ISNUMBER($N2950)),"Hours no numéricas",IF($AA2950="NO MATCH","Person no identificada","OK"))))))</f>
        <v/>
      </c>
      <c r="AH2950" s="27" t="str">
        <f aca="false">IF($W2950=0,"No date",IF($W2950&lt;Validation!$B$3,"Before period",IF($W2950&gt;Validation!$C$3,"After period","In period")))</f>
        <v>No date</v>
      </c>
      <c r="AI2950" s="26" t="str">
        <f aca="false">IF($Y2950="","",TRIM(RIGHT(SUBSTITUTE($Y2950," ",REPT(" ",50)),50)))</f>
        <v/>
      </c>
      <c r="AJ2950" s="27" t="str">
        <f aca="false">IF($A2950="","",IF(NOT(ISERROR(MATCH($A2950,Validation!$A$193:$A$217,0))),"Manual mapping",IF(COUNTIF(Validation!$U$19:$U$178,$Z2950)&gt;0,"Direct",IF(COUNTIF(Validation!$S$19:$S$178,$AI2950)=1,"By surname","Unresolved"))))</f>
        <v/>
      </c>
      <c r="AK2950" s="28" t="str">
        <f aca="false">IF($L2950="","",IF(MATCH($L2950,$L$2:$L$3000,0)&lt;&gt;ROW()-1,"",COUNT($AK$1:$AK2949)+1))</f>
        <v/>
      </c>
      <c r="AL2950" s="28" t="str">
        <f aca="false">IF($G2950="","",IF(MATCH($G2950,$G$2:$G$3000,0)&lt;&gt;ROW()-1,"",COUNT($AL$1:$AL2949)+1))</f>
        <v/>
      </c>
      <c r="AM2950" s="28" t="str">
        <f aca="false">IF($H2950="","",IF(MATCH($H2950,$H$2:$H$3000,0)&lt;&gt;ROW()-1,"",COUNT($AM$1:$AM2949)+1))</f>
        <v/>
      </c>
      <c r="AN2950" s="28" t="str">
        <f aca="false">IF($I2950="","",IF(MATCH($I2950,$I$2:$I$3000,0)&lt;&gt;ROW()-1,"",COUNT($AN$1:$AN2949)+1))</f>
        <v/>
      </c>
      <c r="AO2950" s="28" t="str">
        <f aca="false">IF($Q2950="","",IF(MATCH($Q2950,$Q$2:$Q$3000,0)&lt;&gt;ROW()-1,"",COUNT($AO$1:$AO2949)+1))</f>
        <v/>
      </c>
    </row>
    <row r="2951" customFormat="false" ht="12.75" hidden="false" customHeight="true" outlineLevel="0" collapsed="false">
      <c r="W2951" s="24" t="n">
        <f aca="false">IF($F2951="",0,IFERROR(IF(ISNUMBER($F2951),INT($F2951),DATE(VALUE(MID(SUBSTITUTE(LEFT($F2951,FIND(" ",$F2951&amp;" ")-1),"/",REPT(" ",20)),41,20)),VALUE(LEFT(SUBSTITUTE(LEFT($F2951,FIND(" ",$F2951&amp;" ")-1),"/",REPT(" ",20)),20)),VALUE(MID(SUBSTITUTE(LEFT($F2951,FIND(" ",$F2951&amp;" ")-1),"/",REPT(" ",20)),21,20)))),0))</f>
        <v>0</v>
      </c>
      <c r="X2951" s="25" t="str">
        <f aca="false">IF(ISNUMBER($N2951),$N2951*Validation!$B$5,"")</f>
        <v/>
      </c>
      <c r="Y2951" s="26" t="str">
        <f aca="false">IF($A2951="","",SUBSTITUTE(SUBSTITUTE(SUBSTITUTE(SUBSTITUTE(SUBSTITUTE(SUBSTITUTE(SUBSTITUTE(UPPER(TRIM($A2951)),"Á","A"),"É","E"),"Í","I"),"Ó","O"),"Ú","U"),"Ñ","N"),"Ü","U"))</f>
        <v/>
      </c>
      <c r="Z2951" s="26" t="str">
        <f aca="false">IF($Y2951="","",LEFT($Y2951,1)&amp;" "&amp;TRIM(RIGHT(SUBSTITUTE($Y2951," ",REPT(" ",50)),50)))</f>
        <v/>
      </c>
      <c r="AA2951" s="27" t="str">
        <f aca="false">IF($AF2951="","",IF(COUNTIF(Validation!$U$19:$U$178,$AF2951)&gt;0,"OK","NO MATCH"))</f>
        <v/>
      </c>
      <c r="AB2951" s="27" t="str">
        <f aca="false">IF($W2951=0,"",IF(AND($W2951&gt;=Validation!$B$3,$W2951&lt;=Validation!$C$3),"Yes","No"))</f>
        <v/>
      </c>
      <c r="AC2951" s="26" t="str">
        <f aca="false">IF($A2951="","",$AF2951&amp;"|"&amp;TEXT($W2951,"yyyy-mm-dd")&amp;"|"&amp;$J2951&amp;"|"&amp;$N2951)</f>
        <v/>
      </c>
      <c r="AD2951" s="27" t="str">
        <f aca="false">IF($AC2951="","",IF(COUNTIF($AC$2:$AC$3000,$AC2951)&gt;1,"REVIEW","OK"))</f>
        <v/>
      </c>
      <c r="AE2951" s="27" t="str">
        <f aca="false">IF(OR($W2951=0,$O2951=""),"",IF(IFERROR(IF(ISNUMBER($O2951),INT($O2951),DATE(VALUE(MID(SUBSTITUTE(LEFT($O2951,FIND(" ",$O2951&amp;" ")-1),"/",REPT(" ",20)),41,20)),VALUE(LEFT(SUBSTITUTE(LEFT($O2951,FIND(" ",$O2951&amp;" ")-1),"/",REPT(" ",20)),20)),VALUE(MID(SUBSTITUTE(LEFT($O2951,FIND(" ",$O2951&amp;" ")-1),"/",REPT(" ",20)),21,20)))),0)&gt;$W2951,"Late","Same day"))</f>
        <v/>
      </c>
      <c r="AF2951" s="26" t="str">
        <f aca="false">IF($A2951="","",IFERROR(INDEX(Validation!$C$193:$C$217,MATCH($A2951,Validation!$A$193:$A$217,0)),IF(COUNTIF(Validation!$U$19:$U$178,$Z2951)&gt;0,$Z2951,IF(COUNTIF(Validation!$S$19:$S$178,$AI2951)=1,INDEX(Validation!$U$19:$U$178,MATCH($AI2951,Validation!$S$19:$S$178,0)),$Z2951))))</f>
        <v/>
      </c>
      <c r="AG2951" s="27" t="str">
        <f aca="false">IF(COUNTA($A2951:$U2951)=0,"",IF($A2951="","No name",IF($F2951="","No date",IF($W2951=0,"Date ilegible",IF(NOT(ISNUMBER($N2951)),"Hours no numéricas",IF($AA2951="NO MATCH","Person no identificada","OK"))))))</f>
        <v/>
      </c>
      <c r="AH2951" s="27" t="str">
        <f aca="false">IF($W2951=0,"No date",IF($W2951&lt;Validation!$B$3,"Before period",IF($W2951&gt;Validation!$C$3,"After period","In period")))</f>
        <v>No date</v>
      </c>
      <c r="AI2951" s="26" t="str">
        <f aca="false">IF($Y2951="","",TRIM(RIGHT(SUBSTITUTE($Y2951," ",REPT(" ",50)),50)))</f>
        <v/>
      </c>
      <c r="AJ2951" s="27" t="str">
        <f aca="false">IF($A2951="","",IF(NOT(ISERROR(MATCH($A2951,Validation!$A$193:$A$217,0))),"Manual mapping",IF(COUNTIF(Validation!$U$19:$U$178,$Z2951)&gt;0,"Direct",IF(COUNTIF(Validation!$S$19:$S$178,$AI2951)=1,"By surname","Unresolved"))))</f>
        <v/>
      </c>
      <c r="AK2951" s="28" t="str">
        <f aca="false">IF($L2951="","",IF(MATCH($L2951,$L$2:$L$3000,0)&lt;&gt;ROW()-1,"",COUNT($AK$1:$AK2950)+1))</f>
        <v/>
      </c>
      <c r="AL2951" s="28" t="str">
        <f aca="false">IF($G2951="","",IF(MATCH($G2951,$G$2:$G$3000,0)&lt;&gt;ROW()-1,"",COUNT($AL$1:$AL2950)+1))</f>
        <v/>
      </c>
      <c r="AM2951" s="28" t="str">
        <f aca="false">IF($H2951="","",IF(MATCH($H2951,$H$2:$H$3000,0)&lt;&gt;ROW()-1,"",COUNT($AM$1:$AM2950)+1))</f>
        <v/>
      </c>
      <c r="AN2951" s="28" t="str">
        <f aca="false">IF($I2951="","",IF(MATCH($I2951,$I$2:$I$3000,0)&lt;&gt;ROW()-1,"",COUNT($AN$1:$AN2950)+1))</f>
        <v/>
      </c>
      <c r="AO2951" s="28" t="str">
        <f aca="false">IF($Q2951="","",IF(MATCH($Q2951,$Q$2:$Q$3000,0)&lt;&gt;ROW()-1,"",COUNT($AO$1:$AO2950)+1))</f>
        <v/>
      </c>
    </row>
    <row r="2952" customFormat="false" ht="12.75" hidden="false" customHeight="true" outlineLevel="0" collapsed="false">
      <c r="W2952" s="24" t="n">
        <f aca="false">IF($F2952="",0,IFERROR(IF(ISNUMBER($F2952),INT($F2952),DATE(VALUE(MID(SUBSTITUTE(LEFT($F2952,FIND(" ",$F2952&amp;" ")-1),"/",REPT(" ",20)),41,20)),VALUE(LEFT(SUBSTITUTE(LEFT($F2952,FIND(" ",$F2952&amp;" ")-1),"/",REPT(" ",20)),20)),VALUE(MID(SUBSTITUTE(LEFT($F2952,FIND(" ",$F2952&amp;" ")-1),"/",REPT(" ",20)),21,20)))),0))</f>
        <v>0</v>
      </c>
      <c r="X2952" s="25" t="str">
        <f aca="false">IF(ISNUMBER($N2952),$N2952*Validation!$B$5,"")</f>
        <v/>
      </c>
      <c r="Y2952" s="26" t="str">
        <f aca="false">IF($A2952="","",SUBSTITUTE(SUBSTITUTE(SUBSTITUTE(SUBSTITUTE(SUBSTITUTE(SUBSTITUTE(SUBSTITUTE(UPPER(TRIM($A2952)),"Á","A"),"É","E"),"Í","I"),"Ó","O"),"Ú","U"),"Ñ","N"),"Ü","U"))</f>
        <v/>
      </c>
      <c r="Z2952" s="26" t="str">
        <f aca="false">IF($Y2952="","",LEFT($Y2952,1)&amp;" "&amp;TRIM(RIGHT(SUBSTITUTE($Y2952," ",REPT(" ",50)),50)))</f>
        <v/>
      </c>
      <c r="AA2952" s="27" t="str">
        <f aca="false">IF($AF2952="","",IF(COUNTIF(Validation!$U$19:$U$178,$AF2952)&gt;0,"OK","NO MATCH"))</f>
        <v/>
      </c>
      <c r="AB2952" s="27" t="str">
        <f aca="false">IF($W2952=0,"",IF(AND($W2952&gt;=Validation!$B$3,$W2952&lt;=Validation!$C$3),"Yes","No"))</f>
        <v/>
      </c>
      <c r="AC2952" s="26" t="str">
        <f aca="false">IF($A2952="","",$AF2952&amp;"|"&amp;TEXT($W2952,"yyyy-mm-dd")&amp;"|"&amp;$J2952&amp;"|"&amp;$N2952)</f>
        <v/>
      </c>
      <c r="AD2952" s="27" t="str">
        <f aca="false">IF($AC2952="","",IF(COUNTIF($AC$2:$AC$3000,$AC2952)&gt;1,"REVIEW","OK"))</f>
        <v/>
      </c>
      <c r="AE2952" s="27" t="str">
        <f aca="false">IF(OR($W2952=0,$O2952=""),"",IF(IFERROR(IF(ISNUMBER($O2952),INT($O2952),DATE(VALUE(MID(SUBSTITUTE(LEFT($O2952,FIND(" ",$O2952&amp;" ")-1),"/",REPT(" ",20)),41,20)),VALUE(LEFT(SUBSTITUTE(LEFT($O2952,FIND(" ",$O2952&amp;" ")-1),"/",REPT(" ",20)),20)),VALUE(MID(SUBSTITUTE(LEFT($O2952,FIND(" ",$O2952&amp;" ")-1),"/",REPT(" ",20)),21,20)))),0)&gt;$W2952,"Late","Same day"))</f>
        <v/>
      </c>
      <c r="AF2952" s="26" t="str">
        <f aca="false">IF($A2952="","",IFERROR(INDEX(Validation!$C$193:$C$217,MATCH($A2952,Validation!$A$193:$A$217,0)),IF(COUNTIF(Validation!$U$19:$U$178,$Z2952)&gt;0,$Z2952,IF(COUNTIF(Validation!$S$19:$S$178,$AI2952)=1,INDEX(Validation!$U$19:$U$178,MATCH($AI2952,Validation!$S$19:$S$178,0)),$Z2952))))</f>
        <v/>
      </c>
      <c r="AG2952" s="27" t="str">
        <f aca="false">IF(COUNTA($A2952:$U2952)=0,"",IF($A2952="","No name",IF($F2952="","No date",IF($W2952=0,"Date ilegible",IF(NOT(ISNUMBER($N2952)),"Hours no numéricas",IF($AA2952="NO MATCH","Person no identificada","OK"))))))</f>
        <v/>
      </c>
      <c r="AH2952" s="27" t="str">
        <f aca="false">IF($W2952=0,"No date",IF($W2952&lt;Validation!$B$3,"Before period",IF($W2952&gt;Validation!$C$3,"After period","In period")))</f>
        <v>No date</v>
      </c>
      <c r="AI2952" s="26" t="str">
        <f aca="false">IF($Y2952="","",TRIM(RIGHT(SUBSTITUTE($Y2952," ",REPT(" ",50)),50)))</f>
        <v/>
      </c>
      <c r="AJ2952" s="27" t="str">
        <f aca="false">IF($A2952="","",IF(NOT(ISERROR(MATCH($A2952,Validation!$A$193:$A$217,0))),"Manual mapping",IF(COUNTIF(Validation!$U$19:$U$178,$Z2952)&gt;0,"Direct",IF(COUNTIF(Validation!$S$19:$S$178,$AI2952)=1,"By surname","Unresolved"))))</f>
        <v/>
      </c>
      <c r="AK2952" s="28" t="str">
        <f aca="false">IF($L2952="","",IF(MATCH($L2952,$L$2:$L$3000,0)&lt;&gt;ROW()-1,"",COUNT($AK$1:$AK2951)+1))</f>
        <v/>
      </c>
      <c r="AL2952" s="28" t="str">
        <f aca="false">IF($G2952="","",IF(MATCH($G2952,$G$2:$G$3000,0)&lt;&gt;ROW()-1,"",COUNT($AL$1:$AL2951)+1))</f>
        <v/>
      </c>
      <c r="AM2952" s="28" t="str">
        <f aca="false">IF($H2952="","",IF(MATCH($H2952,$H$2:$H$3000,0)&lt;&gt;ROW()-1,"",COUNT($AM$1:$AM2951)+1))</f>
        <v/>
      </c>
      <c r="AN2952" s="28" t="str">
        <f aca="false">IF($I2952="","",IF(MATCH($I2952,$I$2:$I$3000,0)&lt;&gt;ROW()-1,"",COUNT($AN$1:$AN2951)+1))</f>
        <v/>
      </c>
      <c r="AO2952" s="28" t="str">
        <f aca="false">IF($Q2952="","",IF(MATCH($Q2952,$Q$2:$Q$3000,0)&lt;&gt;ROW()-1,"",COUNT($AO$1:$AO2951)+1))</f>
        <v/>
      </c>
    </row>
    <row r="2953" customFormat="false" ht="12.75" hidden="false" customHeight="true" outlineLevel="0" collapsed="false">
      <c r="W2953" s="24" t="n">
        <f aca="false">IF($F2953="",0,IFERROR(IF(ISNUMBER($F2953),INT($F2953),DATE(VALUE(MID(SUBSTITUTE(LEFT($F2953,FIND(" ",$F2953&amp;" ")-1),"/",REPT(" ",20)),41,20)),VALUE(LEFT(SUBSTITUTE(LEFT($F2953,FIND(" ",$F2953&amp;" ")-1),"/",REPT(" ",20)),20)),VALUE(MID(SUBSTITUTE(LEFT($F2953,FIND(" ",$F2953&amp;" ")-1),"/",REPT(" ",20)),21,20)))),0))</f>
        <v>0</v>
      </c>
      <c r="X2953" s="25" t="str">
        <f aca="false">IF(ISNUMBER($N2953),$N2953*Validation!$B$5,"")</f>
        <v/>
      </c>
      <c r="Y2953" s="26" t="str">
        <f aca="false">IF($A2953="","",SUBSTITUTE(SUBSTITUTE(SUBSTITUTE(SUBSTITUTE(SUBSTITUTE(SUBSTITUTE(SUBSTITUTE(UPPER(TRIM($A2953)),"Á","A"),"É","E"),"Í","I"),"Ó","O"),"Ú","U"),"Ñ","N"),"Ü","U"))</f>
        <v/>
      </c>
      <c r="Z2953" s="26" t="str">
        <f aca="false">IF($Y2953="","",LEFT($Y2953,1)&amp;" "&amp;TRIM(RIGHT(SUBSTITUTE($Y2953," ",REPT(" ",50)),50)))</f>
        <v/>
      </c>
      <c r="AA2953" s="27" t="str">
        <f aca="false">IF($AF2953="","",IF(COUNTIF(Validation!$U$19:$U$178,$AF2953)&gt;0,"OK","NO MATCH"))</f>
        <v/>
      </c>
      <c r="AB2953" s="27" t="str">
        <f aca="false">IF($W2953=0,"",IF(AND($W2953&gt;=Validation!$B$3,$W2953&lt;=Validation!$C$3),"Yes","No"))</f>
        <v/>
      </c>
      <c r="AC2953" s="26" t="str">
        <f aca="false">IF($A2953="","",$AF2953&amp;"|"&amp;TEXT($W2953,"yyyy-mm-dd")&amp;"|"&amp;$J2953&amp;"|"&amp;$N2953)</f>
        <v/>
      </c>
      <c r="AD2953" s="27" t="str">
        <f aca="false">IF($AC2953="","",IF(COUNTIF($AC$2:$AC$3000,$AC2953)&gt;1,"REVIEW","OK"))</f>
        <v/>
      </c>
      <c r="AE2953" s="27" t="str">
        <f aca="false">IF(OR($W2953=0,$O2953=""),"",IF(IFERROR(IF(ISNUMBER($O2953),INT($O2953),DATE(VALUE(MID(SUBSTITUTE(LEFT($O2953,FIND(" ",$O2953&amp;" ")-1),"/",REPT(" ",20)),41,20)),VALUE(LEFT(SUBSTITUTE(LEFT($O2953,FIND(" ",$O2953&amp;" ")-1),"/",REPT(" ",20)),20)),VALUE(MID(SUBSTITUTE(LEFT($O2953,FIND(" ",$O2953&amp;" ")-1),"/",REPT(" ",20)),21,20)))),0)&gt;$W2953,"Late","Same day"))</f>
        <v/>
      </c>
      <c r="AF2953" s="26" t="str">
        <f aca="false">IF($A2953="","",IFERROR(INDEX(Validation!$C$193:$C$217,MATCH($A2953,Validation!$A$193:$A$217,0)),IF(COUNTIF(Validation!$U$19:$U$178,$Z2953)&gt;0,$Z2953,IF(COUNTIF(Validation!$S$19:$S$178,$AI2953)=1,INDEX(Validation!$U$19:$U$178,MATCH($AI2953,Validation!$S$19:$S$178,0)),$Z2953))))</f>
        <v/>
      </c>
      <c r="AG2953" s="27" t="str">
        <f aca="false">IF(COUNTA($A2953:$U2953)=0,"",IF($A2953="","No name",IF($F2953="","No date",IF($W2953=0,"Date ilegible",IF(NOT(ISNUMBER($N2953)),"Hours no numéricas",IF($AA2953="NO MATCH","Person no identificada","OK"))))))</f>
        <v/>
      </c>
      <c r="AH2953" s="27" t="str">
        <f aca="false">IF($W2953=0,"No date",IF($W2953&lt;Validation!$B$3,"Before period",IF($W2953&gt;Validation!$C$3,"After period","In period")))</f>
        <v>No date</v>
      </c>
      <c r="AI2953" s="26" t="str">
        <f aca="false">IF($Y2953="","",TRIM(RIGHT(SUBSTITUTE($Y2953," ",REPT(" ",50)),50)))</f>
        <v/>
      </c>
      <c r="AJ2953" s="27" t="str">
        <f aca="false">IF($A2953="","",IF(NOT(ISERROR(MATCH($A2953,Validation!$A$193:$A$217,0))),"Manual mapping",IF(COUNTIF(Validation!$U$19:$U$178,$Z2953)&gt;0,"Direct",IF(COUNTIF(Validation!$S$19:$S$178,$AI2953)=1,"By surname","Unresolved"))))</f>
        <v/>
      </c>
      <c r="AK2953" s="28" t="str">
        <f aca="false">IF($L2953="","",IF(MATCH($L2953,$L$2:$L$3000,0)&lt;&gt;ROW()-1,"",COUNT($AK$1:$AK2952)+1))</f>
        <v/>
      </c>
      <c r="AL2953" s="28" t="str">
        <f aca="false">IF($G2953="","",IF(MATCH($G2953,$G$2:$G$3000,0)&lt;&gt;ROW()-1,"",COUNT($AL$1:$AL2952)+1))</f>
        <v/>
      </c>
      <c r="AM2953" s="28" t="str">
        <f aca="false">IF($H2953="","",IF(MATCH($H2953,$H$2:$H$3000,0)&lt;&gt;ROW()-1,"",COUNT($AM$1:$AM2952)+1))</f>
        <v/>
      </c>
      <c r="AN2953" s="28" t="str">
        <f aca="false">IF($I2953="","",IF(MATCH($I2953,$I$2:$I$3000,0)&lt;&gt;ROW()-1,"",COUNT($AN$1:$AN2952)+1))</f>
        <v/>
      </c>
      <c r="AO2953" s="28" t="str">
        <f aca="false">IF($Q2953="","",IF(MATCH($Q2953,$Q$2:$Q$3000,0)&lt;&gt;ROW()-1,"",COUNT($AO$1:$AO2952)+1))</f>
        <v/>
      </c>
    </row>
    <row r="2954" customFormat="false" ht="12.75" hidden="false" customHeight="true" outlineLevel="0" collapsed="false">
      <c r="W2954" s="24" t="n">
        <f aca="false">IF($F2954="",0,IFERROR(IF(ISNUMBER($F2954),INT($F2954),DATE(VALUE(MID(SUBSTITUTE(LEFT($F2954,FIND(" ",$F2954&amp;" ")-1),"/",REPT(" ",20)),41,20)),VALUE(LEFT(SUBSTITUTE(LEFT($F2954,FIND(" ",$F2954&amp;" ")-1),"/",REPT(" ",20)),20)),VALUE(MID(SUBSTITUTE(LEFT($F2954,FIND(" ",$F2954&amp;" ")-1),"/",REPT(" ",20)),21,20)))),0))</f>
        <v>0</v>
      </c>
      <c r="X2954" s="25" t="str">
        <f aca="false">IF(ISNUMBER($N2954),$N2954*Validation!$B$5,"")</f>
        <v/>
      </c>
      <c r="Y2954" s="26" t="str">
        <f aca="false">IF($A2954="","",SUBSTITUTE(SUBSTITUTE(SUBSTITUTE(SUBSTITUTE(SUBSTITUTE(SUBSTITUTE(SUBSTITUTE(UPPER(TRIM($A2954)),"Á","A"),"É","E"),"Í","I"),"Ó","O"),"Ú","U"),"Ñ","N"),"Ü","U"))</f>
        <v/>
      </c>
      <c r="Z2954" s="26" t="str">
        <f aca="false">IF($Y2954="","",LEFT($Y2954,1)&amp;" "&amp;TRIM(RIGHT(SUBSTITUTE($Y2954," ",REPT(" ",50)),50)))</f>
        <v/>
      </c>
      <c r="AA2954" s="27" t="str">
        <f aca="false">IF($AF2954="","",IF(COUNTIF(Validation!$U$19:$U$178,$AF2954)&gt;0,"OK","NO MATCH"))</f>
        <v/>
      </c>
      <c r="AB2954" s="27" t="str">
        <f aca="false">IF($W2954=0,"",IF(AND($W2954&gt;=Validation!$B$3,$W2954&lt;=Validation!$C$3),"Yes","No"))</f>
        <v/>
      </c>
      <c r="AC2954" s="26" t="str">
        <f aca="false">IF($A2954="","",$AF2954&amp;"|"&amp;TEXT($W2954,"yyyy-mm-dd")&amp;"|"&amp;$J2954&amp;"|"&amp;$N2954)</f>
        <v/>
      </c>
      <c r="AD2954" s="27" t="str">
        <f aca="false">IF($AC2954="","",IF(COUNTIF($AC$2:$AC$3000,$AC2954)&gt;1,"REVIEW","OK"))</f>
        <v/>
      </c>
      <c r="AE2954" s="27" t="str">
        <f aca="false">IF(OR($W2954=0,$O2954=""),"",IF(IFERROR(IF(ISNUMBER($O2954),INT($O2954),DATE(VALUE(MID(SUBSTITUTE(LEFT($O2954,FIND(" ",$O2954&amp;" ")-1),"/",REPT(" ",20)),41,20)),VALUE(LEFT(SUBSTITUTE(LEFT($O2954,FIND(" ",$O2954&amp;" ")-1),"/",REPT(" ",20)),20)),VALUE(MID(SUBSTITUTE(LEFT($O2954,FIND(" ",$O2954&amp;" ")-1),"/",REPT(" ",20)),21,20)))),0)&gt;$W2954,"Late","Same day"))</f>
        <v/>
      </c>
      <c r="AF2954" s="26" t="str">
        <f aca="false">IF($A2954="","",IFERROR(INDEX(Validation!$C$193:$C$217,MATCH($A2954,Validation!$A$193:$A$217,0)),IF(COUNTIF(Validation!$U$19:$U$178,$Z2954)&gt;0,$Z2954,IF(COUNTIF(Validation!$S$19:$S$178,$AI2954)=1,INDEX(Validation!$U$19:$U$178,MATCH($AI2954,Validation!$S$19:$S$178,0)),$Z2954))))</f>
        <v/>
      </c>
      <c r="AG2954" s="27" t="str">
        <f aca="false">IF(COUNTA($A2954:$U2954)=0,"",IF($A2954="","No name",IF($F2954="","No date",IF($W2954=0,"Date ilegible",IF(NOT(ISNUMBER($N2954)),"Hours no numéricas",IF($AA2954="NO MATCH","Person no identificada","OK"))))))</f>
        <v/>
      </c>
      <c r="AH2954" s="27" t="str">
        <f aca="false">IF($W2954=0,"No date",IF($W2954&lt;Validation!$B$3,"Before period",IF($W2954&gt;Validation!$C$3,"After period","In period")))</f>
        <v>No date</v>
      </c>
      <c r="AI2954" s="26" t="str">
        <f aca="false">IF($Y2954="","",TRIM(RIGHT(SUBSTITUTE($Y2954," ",REPT(" ",50)),50)))</f>
        <v/>
      </c>
      <c r="AJ2954" s="27" t="str">
        <f aca="false">IF($A2954="","",IF(NOT(ISERROR(MATCH($A2954,Validation!$A$193:$A$217,0))),"Manual mapping",IF(COUNTIF(Validation!$U$19:$U$178,$Z2954)&gt;0,"Direct",IF(COUNTIF(Validation!$S$19:$S$178,$AI2954)=1,"By surname","Unresolved"))))</f>
        <v/>
      </c>
      <c r="AK2954" s="28" t="str">
        <f aca="false">IF($L2954="","",IF(MATCH($L2954,$L$2:$L$3000,0)&lt;&gt;ROW()-1,"",COUNT($AK$1:$AK2953)+1))</f>
        <v/>
      </c>
      <c r="AL2954" s="28" t="str">
        <f aca="false">IF($G2954="","",IF(MATCH($G2954,$G$2:$G$3000,0)&lt;&gt;ROW()-1,"",COUNT($AL$1:$AL2953)+1))</f>
        <v/>
      </c>
      <c r="AM2954" s="28" t="str">
        <f aca="false">IF($H2954="","",IF(MATCH($H2954,$H$2:$H$3000,0)&lt;&gt;ROW()-1,"",COUNT($AM$1:$AM2953)+1))</f>
        <v/>
      </c>
      <c r="AN2954" s="28" t="str">
        <f aca="false">IF($I2954="","",IF(MATCH($I2954,$I$2:$I$3000,0)&lt;&gt;ROW()-1,"",COUNT($AN$1:$AN2953)+1))</f>
        <v/>
      </c>
      <c r="AO2954" s="28" t="str">
        <f aca="false">IF($Q2954="","",IF(MATCH($Q2954,$Q$2:$Q$3000,0)&lt;&gt;ROW()-1,"",COUNT($AO$1:$AO2953)+1))</f>
        <v/>
      </c>
    </row>
    <row r="2955" customFormat="false" ht="12.75" hidden="false" customHeight="true" outlineLevel="0" collapsed="false">
      <c r="W2955" s="24" t="n">
        <f aca="false">IF($F2955="",0,IFERROR(IF(ISNUMBER($F2955),INT($F2955),DATE(VALUE(MID(SUBSTITUTE(LEFT($F2955,FIND(" ",$F2955&amp;" ")-1),"/",REPT(" ",20)),41,20)),VALUE(LEFT(SUBSTITUTE(LEFT($F2955,FIND(" ",$F2955&amp;" ")-1),"/",REPT(" ",20)),20)),VALUE(MID(SUBSTITUTE(LEFT($F2955,FIND(" ",$F2955&amp;" ")-1),"/",REPT(" ",20)),21,20)))),0))</f>
        <v>0</v>
      </c>
      <c r="X2955" s="25" t="str">
        <f aca="false">IF(ISNUMBER($N2955),$N2955*Validation!$B$5,"")</f>
        <v/>
      </c>
      <c r="Y2955" s="26" t="str">
        <f aca="false">IF($A2955="","",SUBSTITUTE(SUBSTITUTE(SUBSTITUTE(SUBSTITUTE(SUBSTITUTE(SUBSTITUTE(SUBSTITUTE(UPPER(TRIM($A2955)),"Á","A"),"É","E"),"Í","I"),"Ó","O"),"Ú","U"),"Ñ","N"),"Ü","U"))</f>
        <v/>
      </c>
      <c r="Z2955" s="26" t="str">
        <f aca="false">IF($Y2955="","",LEFT($Y2955,1)&amp;" "&amp;TRIM(RIGHT(SUBSTITUTE($Y2955," ",REPT(" ",50)),50)))</f>
        <v/>
      </c>
      <c r="AA2955" s="27" t="str">
        <f aca="false">IF($AF2955="","",IF(COUNTIF(Validation!$U$19:$U$178,$AF2955)&gt;0,"OK","NO MATCH"))</f>
        <v/>
      </c>
      <c r="AB2955" s="27" t="str">
        <f aca="false">IF($W2955=0,"",IF(AND($W2955&gt;=Validation!$B$3,$W2955&lt;=Validation!$C$3),"Yes","No"))</f>
        <v/>
      </c>
      <c r="AC2955" s="26" t="str">
        <f aca="false">IF($A2955="","",$AF2955&amp;"|"&amp;TEXT($W2955,"yyyy-mm-dd")&amp;"|"&amp;$J2955&amp;"|"&amp;$N2955)</f>
        <v/>
      </c>
      <c r="AD2955" s="27" t="str">
        <f aca="false">IF($AC2955="","",IF(COUNTIF($AC$2:$AC$3000,$AC2955)&gt;1,"REVIEW","OK"))</f>
        <v/>
      </c>
      <c r="AE2955" s="27" t="str">
        <f aca="false">IF(OR($W2955=0,$O2955=""),"",IF(IFERROR(IF(ISNUMBER($O2955),INT($O2955),DATE(VALUE(MID(SUBSTITUTE(LEFT($O2955,FIND(" ",$O2955&amp;" ")-1),"/",REPT(" ",20)),41,20)),VALUE(LEFT(SUBSTITUTE(LEFT($O2955,FIND(" ",$O2955&amp;" ")-1),"/",REPT(" ",20)),20)),VALUE(MID(SUBSTITUTE(LEFT($O2955,FIND(" ",$O2955&amp;" ")-1),"/",REPT(" ",20)),21,20)))),0)&gt;$W2955,"Late","Same day"))</f>
        <v/>
      </c>
      <c r="AF2955" s="26" t="str">
        <f aca="false">IF($A2955="","",IFERROR(INDEX(Validation!$C$193:$C$217,MATCH($A2955,Validation!$A$193:$A$217,0)),IF(COUNTIF(Validation!$U$19:$U$178,$Z2955)&gt;0,$Z2955,IF(COUNTIF(Validation!$S$19:$S$178,$AI2955)=1,INDEX(Validation!$U$19:$U$178,MATCH($AI2955,Validation!$S$19:$S$178,0)),$Z2955))))</f>
        <v/>
      </c>
      <c r="AG2955" s="27" t="str">
        <f aca="false">IF(COUNTA($A2955:$U2955)=0,"",IF($A2955="","No name",IF($F2955="","No date",IF($W2955=0,"Date ilegible",IF(NOT(ISNUMBER($N2955)),"Hours no numéricas",IF($AA2955="NO MATCH","Person no identificada","OK"))))))</f>
        <v/>
      </c>
      <c r="AH2955" s="27" t="str">
        <f aca="false">IF($W2955=0,"No date",IF($W2955&lt;Validation!$B$3,"Before period",IF($W2955&gt;Validation!$C$3,"After period","In period")))</f>
        <v>No date</v>
      </c>
      <c r="AI2955" s="26" t="str">
        <f aca="false">IF($Y2955="","",TRIM(RIGHT(SUBSTITUTE($Y2955," ",REPT(" ",50)),50)))</f>
        <v/>
      </c>
      <c r="AJ2955" s="27" t="str">
        <f aca="false">IF($A2955="","",IF(NOT(ISERROR(MATCH($A2955,Validation!$A$193:$A$217,0))),"Manual mapping",IF(COUNTIF(Validation!$U$19:$U$178,$Z2955)&gt;0,"Direct",IF(COUNTIF(Validation!$S$19:$S$178,$AI2955)=1,"By surname","Unresolved"))))</f>
        <v/>
      </c>
      <c r="AK2955" s="28" t="str">
        <f aca="false">IF($L2955="","",IF(MATCH($L2955,$L$2:$L$3000,0)&lt;&gt;ROW()-1,"",COUNT($AK$1:$AK2954)+1))</f>
        <v/>
      </c>
      <c r="AL2955" s="28" t="str">
        <f aca="false">IF($G2955="","",IF(MATCH($G2955,$G$2:$G$3000,0)&lt;&gt;ROW()-1,"",COUNT($AL$1:$AL2954)+1))</f>
        <v/>
      </c>
      <c r="AM2955" s="28" t="str">
        <f aca="false">IF($H2955="","",IF(MATCH($H2955,$H$2:$H$3000,0)&lt;&gt;ROW()-1,"",COUNT($AM$1:$AM2954)+1))</f>
        <v/>
      </c>
      <c r="AN2955" s="28" t="str">
        <f aca="false">IF($I2955="","",IF(MATCH($I2955,$I$2:$I$3000,0)&lt;&gt;ROW()-1,"",COUNT($AN$1:$AN2954)+1))</f>
        <v/>
      </c>
      <c r="AO2955" s="28" t="str">
        <f aca="false">IF($Q2955="","",IF(MATCH($Q2955,$Q$2:$Q$3000,0)&lt;&gt;ROW()-1,"",COUNT($AO$1:$AO2954)+1))</f>
        <v/>
      </c>
    </row>
    <row r="2956" customFormat="false" ht="12.75" hidden="false" customHeight="true" outlineLevel="0" collapsed="false">
      <c r="W2956" s="24" t="n">
        <f aca="false">IF($F2956="",0,IFERROR(IF(ISNUMBER($F2956),INT($F2956),DATE(VALUE(MID(SUBSTITUTE(LEFT($F2956,FIND(" ",$F2956&amp;" ")-1),"/",REPT(" ",20)),41,20)),VALUE(LEFT(SUBSTITUTE(LEFT($F2956,FIND(" ",$F2956&amp;" ")-1),"/",REPT(" ",20)),20)),VALUE(MID(SUBSTITUTE(LEFT($F2956,FIND(" ",$F2956&amp;" ")-1),"/",REPT(" ",20)),21,20)))),0))</f>
        <v>0</v>
      </c>
      <c r="X2956" s="25" t="str">
        <f aca="false">IF(ISNUMBER($N2956),$N2956*Validation!$B$5,"")</f>
        <v/>
      </c>
      <c r="Y2956" s="26" t="str">
        <f aca="false">IF($A2956="","",SUBSTITUTE(SUBSTITUTE(SUBSTITUTE(SUBSTITUTE(SUBSTITUTE(SUBSTITUTE(SUBSTITUTE(UPPER(TRIM($A2956)),"Á","A"),"É","E"),"Í","I"),"Ó","O"),"Ú","U"),"Ñ","N"),"Ü","U"))</f>
        <v/>
      </c>
      <c r="Z2956" s="26" t="str">
        <f aca="false">IF($Y2956="","",LEFT($Y2956,1)&amp;" "&amp;TRIM(RIGHT(SUBSTITUTE($Y2956," ",REPT(" ",50)),50)))</f>
        <v/>
      </c>
      <c r="AA2956" s="27" t="str">
        <f aca="false">IF($AF2956="","",IF(COUNTIF(Validation!$U$19:$U$178,$AF2956)&gt;0,"OK","NO MATCH"))</f>
        <v/>
      </c>
      <c r="AB2956" s="27" t="str">
        <f aca="false">IF($W2956=0,"",IF(AND($W2956&gt;=Validation!$B$3,$W2956&lt;=Validation!$C$3),"Yes","No"))</f>
        <v/>
      </c>
      <c r="AC2956" s="26" t="str">
        <f aca="false">IF($A2956="","",$AF2956&amp;"|"&amp;TEXT($W2956,"yyyy-mm-dd")&amp;"|"&amp;$J2956&amp;"|"&amp;$N2956)</f>
        <v/>
      </c>
      <c r="AD2956" s="27" t="str">
        <f aca="false">IF($AC2956="","",IF(COUNTIF($AC$2:$AC$3000,$AC2956)&gt;1,"REVIEW","OK"))</f>
        <v/>
      </c>
      <c r="AE2956" s="27" t="str">
        <f aca="false">IF(OR($W2956=0,$O2956=""),"",IF(IFERROR(IF(ISNUMBER($O2956),INT($O2956),DATE(VALUE(MID(SUBSTITUTE(LEFT($O2956,FIND(" ",$O2956&amp;" ")-1),"/",REPT(" ",20)),41,20)),VALUE(LEFT(SUBSTITUTE(LEFT($O2956,FIND(" ",$O2956&amp;" ")-1),"/",REPT(" ",20)),20)),VALUE(MID(SUBSTITUTE(LEFT($O2956,FIND(" ",$O2956&amp;" ")-1),"/",REPT(" ",20)),21,20)))),0)&gt;$W2956,"Late","Same day"))</f>
        <v/>
      </c>
      <c r="AF2956" s="26" t="str">
        <f aca="false">IF($A2956="","",IFERROR(INDEX(Validation!$C$193:$C$217,MATCH($A2956,Validation!$A$193:$A$217,0)),IF(COUNTIF(Validation!$U$19:$U$178,$Z2956)&gt;0,$Z2956,IF(COUNTIF(Validation!$S$19:$S$178,$AI2956)=1,INDEX(Validation!$U$19:$U$178,MATCH($AI2956,Validation!$S$19:$S$178,0)),$Z2956))))</f>
        <v/>
      </c>
      <c r="AG2956" s="27" t="str">
        <f aca="false">IF(COUNTA($A2956:$U2956)=0,"",IF($A2956="","No name",IF($F2956="","No date",IF($W2956=0,"Date ilegible",IF(NOT(ISNUMBER($N2956)),"Hours no numéricas",IF($AA2956="NO MATCH","Person no identificada","OK"))))))</f>
        <v/>
      </c>
      <c r="AH2956" s="27" t="str">
        <f aca="false">IF($W2956=0,"No date",IF($W2956&lt;Validation!$B$3,"Before period",IF($W2956&gt;Validation!$C$3,"After period","In period")))</f>
        <v>No date</v>
      </c>
      <c r="AI2956" s="26" t="str">
        <f aca="false">IF($Y2956="","",TRIM(RIGHT(SUBSTITUTE($Y2956," ",REPT(" ",50)),50)))</f>
        <v/>
      </c>
      <c r="AJ2956" s="27" t="str">
        <f aca="false">IF($A2956="","",IF(NOT(ISERROR(MATCH($A2956,Validation!$A$193:$A$217,0))),"Manual mapping",IF(COUNTIF(Validation!$U$19:$U$178,$Z2956)&gt;0,"Direct",IF(COUNTIF(Validation!$S$19:$S$178,$AI2956)=1,"By surname","Unresolved"))))</f>
        <v/>
      </c>
      <c r="AK2956" s="28" t="str">
        <f aca="false">IF($L2956="","",IF(MATCH($L2956,$L$2:$L$3000,0)&lt;&gt;ROW()-1,"",COUNT($AK$1:$AK2955)+1))</f>
        <v/>
      </c>
      <c r="AL2956" s="28" t="str">
        <f aca="false">IF($G2956="","",IF(MATCH($G2956,$G$2:$G$3000,0)&lt;&gt;ROW()-1,"",COUNT($AL$1:$AL2955)+1))</f>
        <v/>
      </c>
      <c r="AM2956" s="28" t="str">
        <f aca="false">IF($H2956="","",IF(MATCH($H2956,$H$2:$H$3000,0)&lt;&gt;ROW()-1,"",COUNT($AM$1:$AM2955)+1))</f>
        <v/>
      </c>
      <c r="AN2956" s="28" t="str">
        <f aca="false">IF($I2956="","",IF(MATCH($I2956,$I$2:$I$3000,0)&lt;&gt;ROW()-1,"",COUNT($AN$1:$AN2955)+1))</f>
        <v/>
      </c>
      <c r="AO2956" s="28" t="str">
        <f aca="false">IF($Q2956="","",IF(MATCH($Q2956,$Q$2:$Q$3000,0)&lt;&gt;ROW()-1,"",COUNT($AO$1:$AO2955)+1))</f>
        <v/>
      </c>
    </row>
    <row r="2957" customFormat="false" ht="12.75" hidden="false" customHeight="true" outlineLevel="0" collapsed="false">
      <c r="W2957" s="24" t="n">
        <f aca="false">IF($F2957="",0,IFERROR(IF(ISNUMBER($F2957),INT($F2957),DATE(VALUE(MID(SUBSTITUTE(LEFT($F2957,FIND(" ",$F2957&amp;" ")-1),"/",REPT(" ",20)),41,20)),VALUE(LEFT(SUBSTITUTE(LEFT($F2957,FIND(" ",$F2957&amp;" ")-1),"/",REPT(" ",20)),20)),VALUE(MID(SUBSTITUTE(LEFT($F2957,FIND(" ",$F2957&amp;" ")-1),"/",REPT(" ",20)),21,20)))),0))</f>
        <v>0</v>
      </c>
      <c r="X2957" s="25" t="str">
        <f aca="false">IF(ISNUMBER($N2957),$N2957*Validation!$B$5,"")</f>
        <v/>
      </c>
      <c r="Y2957" s="26" t="str">
        <f aca="false">IF($A2957="","",SUBSTITUTE(SUBSTITUTE(SUBSTITUTE(SUBSTITUTE(SUBSTITUTE(SUBSTITUTE(SUBSTITUTE(UPPER(TRIM($A2957)),"Á","A"),"É","E"),"Í","I"),"Ó","O"),"Ú","U"),"Ñ","N"),"Ü","U"))</f>
        <v/>
      </c>
      <c r="Z2957" s="26" t="str">
        <f aca="false">IF($Y2957="","",LEFT($Y2957,1)&amp;" "&amp;TRIM(RIGHT(SUBSTITUTE($Y2957," ",REPT(" ",50)),50)))</f>
        <v/>
      </c>
      <c r="AA2957" s="27" t="str">
        <f aca="false">IF($AF2957="","",IF(COUNTIF(Validation!$U$19:$U$178,$AF2957)&gt;0,"OK","NO MATCH"))</f>
        <v/>
      </c>
      <c r="AB2957" s="27" t="str">
        <f aca="false">IF($W2957=0,"",IF(AND($W2957&gt;=Validation!$B$3,$W2957&lt;=Validation!$C$3),"Yes","No"))</f>
        <v/>
      </c>
      <c r="AC2957" s="26" t="str">
        <f aca="false">IF($A2957="","",$AF2957&amp;"|"&amp;TEXT($W2957,"yyyy-mm-dd")&amp;"|"&amp;$J2957&amp;"|"&amp;$N2957)</f>
        <v/>
      </c>
      <c r="AD2957" s="27" t="str">
        <f aca="false">IF($AC2957="","",IF(COUNTIF($AC$2:$AC$3000,$AC2957)&gt;1,"REVIEW","OK"))</f>
        <v/>
      </c>
      <c r="AE2957" s="27" t="str">
        <f aca="false">IF(OR($W2957=0,$O2957=""),"",IF(IFERROR(IF(ISNUMBER($O2957),INT($O2957),DATE(VALUE(MID(SUBSTITUTE(LEFT($O2957,FIND(" ",$O2957&amp;" ")-1),"/",REPT(" ",20)),41,20)),VALUE(LEFT(SUBSTITUTE(LEFT($O2957,FIND(" ",$O2957&amp;" ")-1),"/",REPT(" ",20)),20)),VALUE(MID(SUBSTITUTE(LEFT($O2957,FIND(" ",$O2957&amp;" ")-1),"/",REPT(" ",20)),21,20)))),0)&gt;$W2957,"Late","Same day"))</f>
        <v/>
      </c>
      <c r="AF2957" s="26" t="str">
        <f aca="false">IF($A2957="","",IFERROR(INDEX(Validation!$C$193:$C$217,MATCH($A2957,Validation!$A$193:$A$217,0)),IF(COUNTIF(Validation!$U$19:$U$178,$Z2957)&gt;0,$Z2957,IF(COUNTIF(Validation!$S$19:$S$178,$AI2957)=1,INDEX(Validation!$U$19:$U$178,MATCH($AI2957,Validation!$S$19:$S$178,0)),$Z2957))))</f>
        <v/>
      </c>
      <c r="AG2957" s="27" t="str">
        <f aca="false">IF(COUNTA($A2957:$U2957)=0,"",IF($A2957="","No name",IF($F2957="","No date",IF($W2957=0,"Date ilegible",IF(NOT(ISNUMBER($N2957)),"Hours no numéricas",IF($AA2957="NO MATCH","Person no identificada","OK"))))))</f>
        <v/>
      </c>
      <c r="AH2957" s="27" t="str">
        <f aca="false">IF($W2957=0,"No date",IF($W2957&lt;Validation!$B$3,"Before period",IF($W2957&gt;Validation!$C$3,"After period","In period")))</f>
        <v>No date</v>
      </c>
      <c r="AI2957" s="26" t="str">
        <f aca="false">IF($Y2957="","",TRIM(RIGHT(SUBSTITUTE($Y2957," ",REPT(" ",50)),50)))</f>
        <v/>
      </c>
      <c r="AJ2957" s="27" t="str">
        <f aca="false">IF($A2957="","",IF(NOT(ISERROR(MATCH($A2957,Validation!$A$193:$A$217,0))),"Manual mapping",IF(COUNTIF(Validation!$U$19:$U$178,$Z2957)&gt;0,"Direct",IF(COUNTIF(Validation!$S$19:$S$178,$AI2957)=1,"By surname","Unresolved"))))</f>
        <v/>
      </c>
      <c r="AK2957" s="28" t="str">
        <f aca="false">IF($L2957="","",IF(MATCH($L2957,$L$2:$L$3000,0)&lt;&gt;ROW()-1,"",COUNT($AK$1:$AK2956)+1))</f>
        <v/>
      </c>
      <c r="AL2957" s="28" t="str">
        <f aca="false">IF($G2957="","",IF(MATCH($G2957,$G$2:$G$3000,0)&lt;&gt;ROW()-1,"",COUNT($AL$1:$AL2956)+1))</f>
        <v/>
      </c>
      <c r="AM2957" s="28" t="str">
        <f aca="false">IF($H2957="","",IF(MATCH($H2957,$H$2:$H$3000,0)&lt;&gt;ROW()-1,"",COUNT($AM$1:$AM2956)+1))</f>
        <v/>
      </c>
      <c r="AN2957" s="28" t="str">
        <f aca="false">IF($I2957="","",IF(MATCH($I2957,$I$2:$I$3000,0)&lt;&gt;ROW()-1,"",COUNT($AN$1:$AN2956)+1))</f>
        <v/>
      </c>
      <c r="AO2957" s="28" t="str">
        <f aca="false">IF($Q2957="","",IF(MATCH($Q2957,$Q$2:$Q$3000,0)&lt;&gt;ROW()-1,"",COUNT($AO$1:$AO2956)+1))</f>
        <v/>
      </c>
    </row>
    <row r="2958" customFormat="false" ht="12.75" hidden="false" customHeight="true" outlineLevel="0" collapsed="false">
      <c r="W2958" s="24" t="n">
        <f aca="false">IF($F2958="",0,IFERROR(IF(ISNUMBER($F2958),INT($F2958),DATE(VALUE(MID(SUBSTITUTE(LEFT($F2958,FIND(" ",$F2958&amp;" ")-1),"/",REPT(" ",20)),41,20)),VALUE(LEFT(SUBSTITUTE(LEFT($F2958,FIND(" ",$F2958&amp;" ")-1),"/",REPT(" ",20)),20)),VALUE(MID(SUBSTITUTE(LEFT($F2958,FIND(" ",$F2958&amp;" ")-1),"/",REPT(" ",20)),21,20)))),0))</f>
        <v>0</v>
      </c>
      <c r="X2958" s="25" t="str">
        <f aca="false">IF(ISNUMBER($N2958),$N2958*Validation!$B$5,"")</f>
        <v/>
      </c>
      <c r="Y2958" s="26" t="str">
        <f aca="false">IF($A2958="","",SUBSTITUTE(SUBSTITUTE(SUBSTITUTE(SUBSTITUTE(SUBSTITUTE(SUBSTITUTE(SUBSTITUTE(UPPER(TRIM($A2958)),"Á","A"),"É","E"),"Í","I"),"Ó","O"),"Ú","U"),"Ñ","N"),"Ü","U"))</f>
        <v/>
      </c>
      <c r="Z2958" s="26" t="str">
        <f aca="false">IF($Y2958="","",LEFT($Y2958,1)&amp;" "&amp;TRIM(RIGHT(SUBSTITUTE($Y2958," ",REPT(" ",50)),50)))</f>
        <v/>
      </c>
      <c r="AA2958" s="27" t="str">
        <f aca="false">IF($AF2958="","",IF(COUNTIF(Validation!$U$19:$U$178,$AF2958)&gt;0,"OK","NO MATCH"))</f>
        <v/>
      </c>
      <c r="AB2958" s="27" t="str">
        <f aca="false">IF($W2958=0,"",IF(AND($W2958&gt;=Validation!$B$3,$W2958&lt;=Validation!$C$3),"Yes","No"))</f>
        <v/>
      </c>
      <c r="AC2958" s="26" t="str">
        <f aca="false">IF($A2958="","",$AF2958&amp;"|"&amp;TEXT($W2958,"yyyy-mm-dd")&amp;"|"&amp;$J2958&amp;"|"&amp;$N2958)</f>
        <v/>
      </c>
      <c r="AD2958" s="27" t="str">
        <f aca="false">IF($AC2958="","",IF(COUNTIF($AC$2:$AC$3000,$AC2958)&gt;1,"REVIEW","OK"))</f>
        <v/>
      </c>
      <c r="AE2958" s="27" t="str">
        <f aca="false">IF(OR($W2958=0,$O2958=""),"",IF(IFERROR(IF(ISNUMBER($O2958),INT($O2958),DATE(VALUE(MID(SUBSTITUTE(LEFT($O2958,FIND(" ",$O2958&amp;" ")-1),"/",REPT(" ",20)),41,20)),VALUE(LEFT(SUBSTITUTE(LEFT($O2958,FIND(" ",$O2958&amp;" ")-1),"/",REPT(" ",20)),20)),VALUE(MID(SUBSTITUTE(LEFT($O2958,FIND(" ",$O2958&amp;" ")-1),"/",REPT(" ",20)),21,20)))),0)&gt;$W2958,"Late","Same day"))</f>
        <v/>
      </c>
      <c r="AF2958" s="26" t="str">
        <f aca="false">IF($A2958="","",IFERROR(INDEX(Validation!$C$193:$C$217,MATCH($A2958,Validation!$A$193:$A$217,0)),IF(COUNTIF(Validation!$U$19:$U$178,$Z2958)&gt;0,$Z2958,IF(COUNTIF(Validation!$S$19:$S$178,$AI2958)=1,INDEX(Validation!$U$19:$U$178,MATCH($AI2958,Validation!$S$19:$S$178,0)),$Z2958))))</f>
        <v/>
      </c>
      <c r="AG2958" s="27" t="str">
        <f aca="false">IF(COUNTA($A2958:$U2958)=0,"",IF($A2958="","No name",IF($F2958="","No date",IF($W2958=0,"Date ilegible",IF(NOT(ISNUMBER($N2958)),"Hours no numéricas",IF($AA2958="NO MATCH","Person no identificada","OK"))))))</f>
        <v/>
      </c>
      <c r="AH2958" s="27" t="str">
        <f aca="false">IF($W2958=0,"No date",IF($W2958&lt;Validation!$B$3,"Before period",IF($W2958&gt;Validation!$C$3,"After period","In period")))</f>
        <v>No date</v>
      </c>
      <c r="AI2958" s="26" t="str">
        <f aca="false">IF($Y2958="","",TRIM(RIGHT(SUBSTITUTE($Y2958," ",REPT(" ",50)),50)))</f>
        <v/>
      </c>
      <c r="AJ2958" s="27" t="str">
        <f aca="false">IF($A2958="","",IF(NOT(ISERROR(MATCH($A2958,Validation!$A$193:$A$217,0))),"Manual mapping",IF(COUNTIF(Validation!$U$19:$U$178,$Z2958)&gt;0,"Direct",IF(COUNTIF(Validation!$S$19:$S$178,$AI2958)=1,"By surname","Unresolved"))))</f>
        <v/>
      </c>
      <c r="AK2958" s="28" t="str">
        <f aca="false">IF($L2958="","",IF(MATCH($L2958,$L$2:$L$3000,0)&lt;&gt;ROW()-1,"",COUNT($AK$1:$AK2957)+1))</f>
        <v/>
      </c>
      <c r="AL2958" s="28" t="str">
        <f aca="false">IF($G2958="","",IF(MATCH($G2958,$G$2:$G$3000,0)&lt;&gt;ROW()-1,"",COUNT($AL$1:$AL2957)+1))</f>
        <v/>
      </c>
      <c r="AM2958" s="28" t="str">
        <f aca="false">IF($H2958="","",IF(MATCH($H2958,$H$2:$H$3000,0)&lt;&gt;ROW()-1,"",COUNT($AM$1:$AM2957)+1))</f>
        <v/>
      </c>
      <c r="AN2958" s="28" t="str">
        <f aca="false">IF($I2958="","",IF(MATCH($I2958,$I$2:$I$3000,0)&lt;&gt;ROW()-1,"",COUNT($AN$1:$AN2957)+1))</f>
        <v/>
      </c>
      <c r="AO2958" s="28" t="str">
        <f aca="false">IF($Q2958="","",IF(MATCH($Q2958,$Q$2:$Q$3000,0)&lt;&gt;ROW()-1,"",COUNT($AO$1:$AO2957)+1))</f>
        <v/>
      </c>
    </row>
    <row r="2959" customFormat="false" ht="12.75" hidden="false" customHeight="true" outlineLevel="0" collapsed="false">
      <c r="W2959" s="24" t="n">
        <f aca="false">IF($F2959="",0,IFERROR(IF(ISNUMBER($F2959),INT($F2959),DATE(VALUE(MID(SUBSTITUTE(LEFT($F2959,FIND(" ",$F2959&amp;" ")-1),"/",REPT(" ",20)),41,20)),VALUE(LEFT(SUBSTITUTE(LEFT($F2959,FIND(" ",$F2959&amp;" ")-1),"/",REPT(" ",20)),20)),VALUE(MID(SUBSTITUTE(LEFT($F2959,FIND(" ",$F2959&amp;" ")-1),"/",REPT(" ",20)),21,20)))),0))</f>
        <v>0</v>
      </c>
      <c r="X2959" s="25" t="str">
        <f aca="false">IF(ISNUMBER($N2959),$N2959*Validation!$B$5,"")</f>
        <v/>
      </c>
      <c r="Y2959" s="26" t="str">
        <f aca="false">IF($A2959="","",SUBSTITUTE(SUBSTITUTE(SUBSTITUTE(SUBSTITUTE(SUBSTITUTE(SUBSTITUTE(SUBSTITUTE(UPPER(TRIM($A2959)),"Á","A"),"É","E"),"Í","I"),"Ó","O"),"Ú","U"),"Ñ","N"),"Ü","U"))</f>
        <v/>
      </c>
      <c r="Z2959" s="26" t="str">
        <f aca="false">IF($Y2959="","",LEFT($Y2959,1)&amp;" "&amp;TRIM(RIGHT(SUBSTITUTE($Y2959," ",REPT(" ",50)),50)))</f>
        <v/>
      </c>
      <c r="AA2959" s="27" t="str">
        <f aca="false">IF($AF2959="","",IF(COUNTIF(Validation!$U$19:$U$178,$AF2959)&gt;0,"OK","NO MATCH"))</f>
        <v/>
      </c>
      <c r="AB2959" s="27" t="str">
        <f aca="false">IF($W2959=0,"",IF(AND($W2959&gt;=Validation!$B$3,$W2959&lt;=Validation!$C$3),"Yes","No"))</f>
        <v/>
      </c>
      <c r="AC2959" s="26" t="str">
        <f aca="false">IF($A2959="","",$AF2959&amp;"|"&amp;TEXT($W2959,"yyyy-mm-dd")&amp;"|"&amp;$J2959&amp;"|"&amp;$N2959)</f>
        <v/>
      </c>
      <c r="AD2959" s="27" t="str">
        <f aca="false">IF($AC2959="","",IF(COUNTIF($AC$2:$AC$3000,$AC2959)&gt;1,"REVIEW","OK"))</f>
        <v/>
      </c>
      <c r="AE2959" s="27" t="str">
        <f aca="false">IF(OR($W2959=0,$O2959=""),"",IF(IFERROR(IF(ISNUMBER($O2959),INT($O2959),DATE(VALUE(MID(SUBSTITUTE(LEFT($O2959,FIND(" ",$O2959&amp;" ")-1),"/",REPT(" ",20)),41,20)),VALUE(LEFT(SUBSTITUTE(LEFT($O2959,FIND(" ",$O2959&amp;" ")-1),"/",REPT(" ",20)),20)),VALUE(MID(SUBSTITUTE(LEFT($O2959,FIND(" ",$O2959&amp;" ")-1),"/",REPT(" ",20)),21,20)))),0)&gt;$W2959,"Late","Same day"))</f>
        <v/>
      </c>
      <c r="AF2959" s="26" t="str">
        <f aca="false">IF($A2959="","",IFERROR(INDEX(Validation!$C$193:$C$217,MATCH($A2959,Validation!$A$193:$A$217,0)),IF(COUNTIF(Validation!$U$19:$U$178,$Z2959)&gt;0,$Z2959,IF(COUNTIF(Validation!$S$19:$S$178,$AI2959)=1,INDEX(Validation!$U$19:$U$178,MATCH($AI2959,Validation!$S$19:$S$178,0)),$Z2959))))</f>
        <v/>
      </c>
      <c r="AG2959" s="27" t="str">
        <f aca="false">IF(COUNTA($A2959:$U2959)=0,"",IF($A2959="","No name",IF($F2959="","No date",IF($W2959=0,"Date ilegible",IF(NOT(ISNUMBER($N2959)),"Hours no numéricas",IF($AA2959="NO MATCH","Person no identificada","OK"))))))</f>
        <v/>
      </c>
      <c r="AH2959" s="27" t="str">
        <f aca="false">IF($W2959=0,"No date",IF($W2959&lt;Validation!$B$3,"Before period",IF($W2959&gt;Validation!$C$3,"After period","In period")))</f>
        <v>No date</v>
      </c>
      <c r="AI2959" s="26" t="str">
        <f aca="false">IF($Y2959="","",TRIM(RIGHT(SUBSTITUTE($Y2959," ",REPT(" ",50)),50)))</f>
        <v/>
      </c>
      <c r="AJ2959" s="27" t="str">
        <f aca="false">IF($A2959="","",IF(NOT(ISERROR(MATCH($A2959,Validation!$A$193:$A$217,0))),"Manual mapping",IF(COUNTIF(Validation!$U$19:$U$178,$Z2959)&gt;0,"Direct",IF(COUNTIF(Validation!$S$19:$S$178,$AI2959)=1,"By surname","Unresolved"))))</f>
        <v/>
      </c>
      <c r="AK2959" s="28" t="str">
        <f aca="false">IF($L2959="","",IF(MATCH($L2959,$L$2:$L$3000,0)&lt;&gt;ROW()-1,"",COUNT($AK$1:$AK2958)+1))</f>
        <v/>
      </c>
      <c r="AL2959" s="28" t="str">
        <f aca="false">IF($G2959="","",IF(MATCH($G2959,$G$2:$G$3000,0)&lt;&gt;ROW()-1,"",COUNT($AL$1:$AL2958)+1))</f>
        <v/>
      </c>
      <c r="AM2959" s="28" t="str">
        <f aca="false">IF($H2959="","",IF(MATCH($H2959,$H$2:$H$3000,0)&lt;&gt;ROW()-1,"",COUNT($AM$1:$AM2958)+1))</f>
        <v/>
      </c>
      <c r="AN2959" s="28" t="str">
        <f aca="false">IF($I2959="","",IF(MATCH($I2959,$I$2:$I$3000,0)&lt;&gt;ROW()-1,"",COUNT($AN$1:$AN2958)+1))</f>
        <v/>
      </c>
      <c r="AO2959" s="28" t="str">
        <f aca="false">IF($Q2959="","",IF(MATCH($Q2959,$Q$2:$Q$3000,0)&lt;&gt;ROW()-1,"",COUNT($AO$1:$AO2958)+1))</f>
        <v/>
      </c>
    </row>
    <row r="2960" customFormat="false" ht="12.75" hidden="false" customHeight="true" outlineLevel="0" collapsed="false">
      <c r="W2960" s="24" t="n">
        <f aca="false">IF($F2960="",0,IFERROR(IF(ISNUMBER($F2960),INT($F2960),DATE(VALUE(MID(SUBSTITUTE(LEFT($F2960,FIND(" ",$F2960&amp;" ")-1),"/",REPT(" ",20)),41,20)),VALUE(LEFT(SUBSTITUTE(LEFT($F2960,FIND(" ",$F2960&amp;" ")-1),"/",REPT(" ",20)),20)),VALUE(MID(SUBSTITUTE(LEFT($F2960,FIND(" ",$F2960&amp;" ")-1),"/",REPT(" ",20)),21,20)))),0))</f>
        <v>0</v>
      </c>
      <c r="X2960" s="25" t="str">
        <f aca="false">IF(ISNUMBER($N2960),$N2960*Validation!$B$5,"")</f>
        <v/>
      </c>
      <c r="Y2960" s="26" t="str">
        <f aca="false">IF($A2960="","",SUBSTITUTE(SUBSTITUTE(SUBSTITUTE(SUBSTITUTE(SUBSTITUTE(SUBSTITUTE(SUBSTITUTE(UPPER(TRIM($A2960)),"Á","A"),"É","E"),"Í","I"),"Ó","O"),"Ú","U"),"Ñ","N"),"Ü","U"))</f>
        <v/>
      </c>
      <c r="Z2960" s="26" t="str">
        <f aca="false">IF($Y2960="","",LEFT($Y2960,1)&amp;" "&amp;TRIM(RIGHT(SUBSTITUTE($Y2960," ",REPT(" ",50)),50)))</f>
        <v/>
      </c>
      <c r="AA2960" s="27" t="str">
        <f aca="false">IF($AF2960="","",IF(COUNTIF(Validation!$U$19:$U$178,$AF2960)&gt;0,"OK","NO MATCH"))</f>
        <v/>
      </c>
      <c r="AB2960" s="27" t="str">
        <f aca="false">IF($W2960=0,"",IF(AND($W2960&gt;=Validation!$B$3,$W2960&lt;=Validation!$C$3),"Yes","No"))</f>
        <v/>
      </c>
      <c r="AC2960" s="26" t="str">
        <f aca="false">IF($A2960="","",$AF2960&amp;"|"&amp;TEXT($W2960,"yyyy-mm-dd")&amp;"|"&amp;$J2960&amp;"|"&amp;$N2960)</f>
        <v/>
      </c>
      <c r="AD2960" s="27" t="str">
        <f aca="false">IF($AC2960="","",IF(COUNTIF($AC$2:$AC$3000,$AC2960)&gt;1,"REVIEW","OK"))</f>
        <v/>
      </c>
      <c r="AE2960" s="27" t="str">
        <f aca="false">IF(OR($W2960=0,$O2960=""),"",IF(IFERROR(IF(ISNUMBER($O2960),INT($O2960),DATE(VALUE(MID(SUBSTITUTE(LEFT($O2960,FIND(" ",$O2960&amp;" ")-1),"/",REPT(" ",20)),41,20)),VALUE(LEFT(SUBSTITUTE(LEFT($O2960,FIND(" ",$O2960&amp;" ")-1),"/",REPT(" ",20)),20)),VALUE(MID(SUBSTITUTE(LEFT($O2960,FIND(" ",$O2960&amp;" ")-1),"/",REPT(" ",20)),21,20)))),0)&gt;$W2960,"Late","Same day"))</f>
        <v/>
      </c>
      <c r="AF2960" s="26" t="str">
        <f aca="false">IF($A2960="","",IFERROR(INDEX(Validation!$C$193:$C$217,MATCH($A2960,Validation!$A$193:$A$217,0)),IF(COUNTIF(Validation!$U$19:$U$178,$Z2960)&gt;0,$Z2960,IF(COUNTIF(Validation!$S$19:$S$178,$AI2960)=1,INDEX(Validation!$U$19:$U$178,MATCH($AI2960,Validation!$S$19:$S$178,0)),$Z2960))))</f>
        <v/>
      </c>
      <c r="AG2960" s="27" t="str">
        <f aca="false">IF(COUNTA($A2960:$U2960)=0,"",IF($A2960="","No name",IF($F2960="","No date",IF($W2960=0,"Date ilegible",IF(NOT(ISNUMBER($N2960)),"Hours no numéricas",IF($AA2960="NO MATCH","Person no identificada","OK"))))))</f>
        <v/>
      </c>
      <c r="AH2960" s="27" t="str">
        <f aca="false">IF($W2960=0,"No date",IF($W2960&lt;Validation!$B$3,"Before period",IF($W2960&gt;Validation!$C$3,"After period","In period")))</f>
        <v>No date</v>
      </c>
      <c r="AI2960" s="26" t="str">
        <f aca="false">IF($Y2960="","",TRIM(RIGHT(SUBSTITUTE($Y2960," ",REPT(" ",50)),50)))</f>
        <v/>
      </c>
      <c r="AJ2960" s="27" t="str">
        <f aca="false">IF($A2960="","",IF(NOT(ISERROR(MATCH($A2960,Validation!$A$193:$A$217,0))),"Manual mapping",IF(COUNTIF(Validation!$U$19:$U$178,$Z2960)&gt;0,"Direct",IF(COUNTIF(Validation!$S$19:$S$178,$AI2960)=1,"By surname","Unresolved"))))</f>
        <v/>
      </c>
      <c r="AK2960" s="28" t="str">
        <f aca="false">IF($L2960="","",IF(MATCH($L2960,$L$2:$L$3000,0)&lt;&gt;ROW()-1,"",COUNT($AK$1:$AK2959)+1))</f>
        <v/>
      </c>
      <c r="AL2960" s="28" t="str">
        <f aca="false">IF($G2960="","",IF(MATCH($G2960,$G$2:$G$3000,0)&lt;&gt;ROW()-1,"",COUNT($AL$1:$AL2959)+1))</f>
        <v/>
      </c>
      <c r="AM2960" s="28" t="str">
        <f aca="false">IF($H2960="","",IF(MATCH($H2960,$H$2:$H$3000,0)&lt;&gt;ROW()-1,"",COUNT($AM$1:$AM2959)+1))</f>
        <v/>
      </c>
      <c r="AN2960" s="28" t="str">
        <f aca="false">IF($I2960="","",IF(MATCH($I2960,$I$2:$I$3000,0)&lt;&gt;ROW()-1,"",COUNT($AN$1:$AN2959)+1))</f>
        <v/>
      </c>
      <c r="AO2960" s="28" t="str">
        <f aca="false">IF($Q2960="","",IF(MATCH($Q2960,$Q$2:$Q$3000,0)&lt;&gt;ROW()-1,"",COUNT($AO$1:$AO2959)+1))</f>
        <v/>
      </c>
    </row>
    <row r="2961" customFormat="false" ht="12.75" hidden="false" customHeight="true" outlineLevel="0" collapsed="false">
      <c r="W2961" s="24" t="n">
        <f aca="false">IF($F2961="",0,IFERROR(IF(ISNUMBER($F2961),INT($F2961),DATE(VALUE(MID(SUBSTITUTE(LEFT($F2961,FIND(" ",$F2961&amp;" ")-1),"/",REPT(" ",20)),41,20)),VALUE(LEFT(SUBSTITUTE(LEFT($F2961,FIND(" ",$F2961&amp;" ")-1),"/",REPT(" ",20)),20)),VALUE(MID(SUBSTITUTE(LEFT($F2961,FIND(" ",$F2961&amp;" ")-1),"/",REPT(" ",20)),21,20)))),0))</f>
        <v>0</v>
      </c>
      <c r="X2961" s="25" t="str">
        <f aca="false">IF(ISNUMBER($N2961),$N2961*Validation!$B$5,"")</f>
        <v/>
      </c>
      <c r="Y2961" s="26" t="str">
        <f aca="false">IF($A2961="","",SUBSTITUTE(SUBSTITUTE(SUBSTITUTE(SUBSTITUTE(SUBSTITUTE(SUBSTITUTE(SUBSTITUTE(UPPER(TRIM($A2961)),"Á","A"),"É","E"),"Í","I"),"Ó","O"),"Ú","U"),"Ñ","N"),"Ü","U"))</f>
        <v/>
      </c>
      <c r="Z2961" s="26" t="str">
        <f aca="false">IF($Y2961="","",LEFT($Y2961,1)&amp;" "&amp;TRIM(RIGHT(SUBSTITUTE($Y2961," ",REPT(" ",50)),50)))</f>
        <v/>
      </c>
      <c r="AA2961" s="27" t="str">
        <f aca="false">IF($AF2961="","",IF(COUNTIF(Validation!$U$19:$U$178,$AF2961)&gt;0,"OK","NO MATCH"))</f>
        <v/>
      </c>
      <c r="AB2961" s="27" t="str">
        <f aca="false">IF($W2961=0,"",IF(AND($W2961&gt;=Validation!$B$3,$W2961&lt;=Validation!$C$3),"Yes","No"))</f>
        <v/>
      </c>
      <c r="AC2961" s="26" t="str">
        <f aca="false">IF($A2961="","",$AF2961&amp;"|"&amp;TEXT($W2961,"yyyy-mm-dd")&amp;"|"&amp;$J2961&amp;"|"&amp;$N2961)</f>
        <v/>
      </c>
      <c r="AD2961" s="27" t="str">
        <f aca="false">IF($AC2961="","",IF(COUNTIF($AC$2:$AC$3000,$AC2961)&gt;1,"REVIEW","OK"))</f>
        <v/>
      </c>
      <c r="AE2961" s="27" t="str">
        <f aca="false">IF(OR($W2961=0,$O2961=""),"",IF(IFERROR(IF(ISNUMBER($O2961),INT($O2961),DATE(VALUE(MID(SUBSTITUTE(LEFT($O2961,FIND(" ",$O2961&amp;" ")-1),"/",REPT(" ",20)),41,20)),VALUE(LEFT(SUBSTITUTE(LEFT($O2961,FIND(" ",$O2961&amp;" ")-1),"/",REPT(" ",20)),20)),VALUE(MID(SUBSTITUTE(LEFT($O2961,FIND(" ",$O2961&amp;" ")-1),"/",REPT(" ",20)),21,20)))),0)&gt;$W2961,"Late","Same day"))</f>
        <v/>
      </c>
      <c r="AF2961" s="26" t="str">
        <f aca="false">IF($A2961="","",IFERROR(INDEX(Validation!$C$193:$C$217,MATCH($A2961,Validation!$A$193:$A$217,0)),IF(COUNTIF(Validation!$U$19:$U$178,$Z2961)&gt;0,$Z2961,IF(COUNTIF(Validation!$S$19:$S$178,$AI2961)=1,INDEX(Validation!$U$19:$U$178,MATCH($AI2961,Validation!$S$19:$S$178,0)),$Z2961))))</f>
        <v/>
      </c>
      <c r="AG2961" s="27" t="str">
        <f aca="false">IF(COUNTA($A2961:$U2961)=0,"",IF($A2961="","No name",IF($F2961="","No date",IF($W2961=0,"Date ilegible",IF(NOT(ISNUMBER($N2961)),"Hours no numéricas",IF($AA2961="NO MATCH","Person no identificada","OK"))))))</f>
        <v/>
      </c>
      <c r="AH2961" s="27" t="str">
        <f aca="false">IF($W2961=0,"No date",IF($W2961&lt;Validation!$B$3,"Before period",IF($W2961&gt;Validation!$C$3,"After period","In period")))</f>
        <v>No date</v>
      </c>
      <c r="AI2961" s="26" t="str">
        <f aca="false">IF($Y2961="","",TRIM(RIGHT(SUBSTITUTE($Y2961," ",REPT(" ",50)),50)))</f>
        <v/>
      </c>
      <c r="AJ2961" s="27" t="str">
        <f aca="false">IF($A2961="","",IF(NOT(ISERROR(MATCH($A2961,Validation!$A$193:$A$217,0))),"Manual mapping",IF(COUNTIF(Validation!$U$19:$U$178,$Z2961)&gt;0,"Direct",IF(COUNTIF(Validation!$S$19:$S$178,$AI2961)=1,"By surname","Unresolved"))))</f>
        <v/>
      </c>
      <c r="AK2961" s="28" t="str">
        <f aca="false">IF($L2961="","",IF(MATCH($L2961,$L$2:$L$3000,0)&lt;&gt;ROW()-1,"",COUNT($AK$1:$AK2960)+1))</f>
        <v/>
      </c>
      <c r="AL2961" s="28" t="str">
        <f aca="false">IF($G2961="","",IF(MATCH($G2961,$G$2:$G$3000,0)&lt;&gt;ROW()-1,"",COUNT($AL$1:$AL2960)+1))</f>
        <v/>
      </c>
      <c r="AM2961" s="28" t="str">
        <f aca="false">IF($H2961="","",IF(MATCH($H2961,$H$2:$H$3000,0)&lt;&gt;ROW()-1,"",COUNT($AM$1:$AM2960)+1))</f>
        <v/>
      </c>
      <c r="AN2961" s="28" t="str">
        <f aca="false">IF($I2961="","",IF(MATCH($I2961,$I$2:$I$3000,0)&lt;&gt;ROW()-1,"",COUNT($AN$1:$AN2960)+1))</f>
        <v/>
      </c>
      <c r="AO2961" s="28" t="str">
        <f aca="false">IF($Q2961="","",IF(MATCH($Q2961,$Q$2:$Q$3000,0)&lt;&gt;ROW()-1,"",COUNT($AO$1:$AO2960)+1))</f>
        <v/>
      </c>
    </row>
    <row r="2962" customFormat="false" ht="12.75" hidden="false" customHeight="true" outlineLevel="0" collapsed="false">
      <c r="W2962" s="24" t="n">
        <f aca="false">IF($F2962="",0,IFERROR(IF(ISNUMBER($F2962),INT($F2962),DATE(VALUE(MID(SUBSTITUTE(LEFT($F2962,FIND(" ",$F2962&amp;" ")-1),"/",REPT(" ",20)),41,20)),VALUE(LEFT(SUBSTITUTE(LEFT($F2962,FIND(" ",$F2962&amp;" ")-1),"/",REPT(" ",20)),20)),VALUE(MID(SUBSTITUTE(LEFT($F2962,FIND(" ",$F2962&amp;" ")-1),"/",REPT(" ",20)),21,20)))),0))</f>
        <v>0</v>
      </c>
      <c r="X2962" s="25" t="str">
        <f aca="false">IF(ISNUMBER($N2962),$N2962*Validation!$B$5,"")</f>
        <v/>
      </c>
      <c r="Y2962" s="26" t="str">
        <f aca="false">IF($A2962="","",SUBSTITUTE(SUBSTITUTE(SUBSTITUTE(SUBSTITUTE(SUBSTITUTE(SUBSTITUTE(SUBSTITUTE(UPPER(TRIM($A2962)),"Á","A"),"É","E"),"Í","I"),"Ó","O"),"Ú","U"),"Ñ","N"),"Ü","U"))</f>
        <v/>
      </c>
      <c r="Z2962" s="26" t="str">
        <f aca="false">IF($Y2962="","",LEFT($Y2962,1)&amp;" "&amp;TRIM(RIGHT(SUBSTITUTE($Y2962," ",REPT(" ",50)),50)))</f>
        <v/>
      </c>
      <c r="AA2962" s="27" t="str">
        <f aca="false">IF($AF2962="","",IF(COUNTIF(Validation!$U$19:$U$178,$AF2962)&gt;0,"OK","NO MATCH"))</f>
        <v/>
      </c>
      <c r="AB2962" s="27" t="str">
        <f aca="false">IF($W2962=0,"",IF(AND($W2962&gt;=Validation!$B$3,$W2962&lt;=Validation!$C$3),"Yes","No"))</f>
        <v/>
      </c>
      <c r="AC2962" s="26" t="str">
        <f aca="false">IF($A2962="","",$AF2962&amp;"|"&amp;TEXT($W2962,"yyyy-mm-dd")&amp;"|"&amp;$J2962&amp;"|"&amp;$N2962)</f>
        <v/>
      </c>
      <c r="AD2962" s="27" t="str">
        <f aca="false">IF($AC2962="","",IF(COUNTIF($AC$2:$AC$3000,$AC2962)&gt;1,"REVIEW","OK"))</f>
        <v/>
      </c>
      <c r="AE2962" s="27" t="str">
        <f aca="false">IF(OR($W2962=0,$O2962=""),"",IF(IFERROR(IF(ISNUMBER($O2962),INT($O2962),DATE(VALUE(MID(SUBSTITUTE(LEFT($O2962,FIND(" ",$O2962&amp;" ")-1),"/",REPT(" ",20)),41,20)),VALUE(LEFT(SUBSTITUTE(LEFT($O2962,FIND(" ",$O2962&amp;" ")-1),"/",REPT(" ",20)),20)),VALUE(MID(SUBSTITUTE(LEFT($O2962,FIND(" ",$O2962&amp;" ")-1),"/",REPT(" ",20)),21,20)))),0)&gt;$W2962,"Late","Same day"))</f>
        <v/>
      </c>
      <c r="AF2962" s="26" t="str">
        <f aca="false">IF($A2962="","",IFERROR(INDEX(Validation!$C$193:$C$217,MATCH($A2962,Validation!$A$193:$A$217,0)),IF(COUNTIF(Validation!$U$19:$U$178,$Z2962)&gt;0,$Z2962,IF(COUNTIF(Validation!$S$19:$S$178,$AI2962)=1,INDEX(Validation!$U$19:$U$178,MATCH($AI2962,Validation!$S$19:$S$178,0)),$Z2962))))</f>
        <v/>
      </c>
      <c r="AG2962" s="27" t="str">
        <f aca="false">IF(COUNTA($A2962:$U2962)=0,"",IF($A2962="","No name",IF($F2962="","No date",IF($W2962=0,"Date ilegible",IF(NOT(ISNUMBER($N2962)),"Hours no numéricas",IF($AA2962="NO MATCH","Person no identificada","OK"))))))</f>
        <v/>
      </c>
      <c r="AH2962" s="27" t="str">
        <f aca="false">IF($W2962=0,"No date",IF($W2962&lt;Validation!$B$3,"Before period",IF($W2962&gt;Validation!$C$3,"After period","In period")))</f>
        <v>No date</v>
      </c>
      <c r="AI2962" s="26" t="str">
        <f aca="false">IF($Y2962="","",TRIM(RIGHT(SUBSTITUTE($Y2962," ",REPT(" ",50)),50)))</f>
        <v/>
      </c>
      <c r="AJ2962" s="27" t="str">
        <f aca="false">IF($A2962="","",IF(NOT(ISERROR(MATCH($A2962,Validation!$A$193:$A$217,0))),"Manual mapping",IF(COUNTIF(Validation!$U$19:$U$178,$Z2962)&gt;0,"Direct",IF(COUNTIF(Validation!$S$19:$S$178,$AI2962)=1,"By surname","Unresolved"))))</f>
        <v/>
      </c>
      <c r="AK2962" s="28" t="str">
        <f aca="false">IF($L2962="","",IF(MATCH($L2962,$L$2:$L$3000,0)&lt;&gt;ROW()-1,"",COUNT($AK$1:$AK2961)+1))</f>
        <v/>
      </c>
      <c r="AL2962" s="28" t="str">
        <f aca="false">IF($G2962="","",IF(MATCH($G2962,$G$2:$G$3000,0)&lt;&gt;ROW()-1,"",COUNT($AL$1:$AL2961)+1))</f>
        <v/>
      </c>
      <c r="AM2962" s="28" t="str">
        <f aca="false">IF($H2962="","",IF(MATCH($H2962,$H$2:$H$3000,0)&lt;&gt;ROW()-1,"",COUNT($AM$1:$AM2961)+1))</f>
        <v/>
      </c>
      <c r="AN2962" s="28" t="str">
        <f aca="false">IF($I2962="","",IF(MATCH($I2962,$I$2:$I$3000,0)&lt;&gt;ROW()-1,"",COUNT($AN$1:$AN2961)+1))</f>
        <v/>
      </c>
      <c r="AO2962" s="28" t="str">
        <f aca="false">IF($Q2962="","",IF(MATCH($Q2962,$Q$2:$Q$3000,0)&lt;&gt;ROW()-1,"",COUNT($AO$1:$AO2961)+1))</f>
        <v/>
      </c>
    </row>
    <row r="2963" customFormat="false" ht="12.75" hidden="false" customHeight="true" outlineLevel="0" collapsed="false">
      <c r="W2963" s="24" t="n">
        <f aca="false">IF($F2963="",0,IFERROR(IF(ISNUMBER($F2963),INT($F2963),DATE(VALUE(MID(SUBSTITUTE(LEFT($F2963,FIND(" ",$F2963&amp;" ")-1),"/",REPT(" ",20)),41,20)),VALUE(LEFT(SUBSTITUTE(LEFT($F2963,FIND(" ",$F2963&amp;" ")-1),"/",REPT(" ",20)),20)),VALUE(MID(SUBSTITUTE(LEFT($F2963,FIND(" ",$F2963&amp;" ")-1),"/",REPT(" ",20)),21,20)))),0))</f>
        <v>0</v>
      </c>
      <c r="X2963" s="25" t="str">
        <f aca="false">IF(ISNUMBER($N2963),$N2963*Validation!$B$5,"")</f>
        <v/>
      </c>
      <c r="Y2963" s="26" t="str">
        <f aca="false">IF($A2963="","",SUBSTITUTE(SUBSTITUTE(SUBSTITUTE(SUBSTITUTE(SUBSTITUTE(SUBSTITUTE(SUBSTITUTE(UPPER(TRIM($A2963)),"Á","A"),"É","E"),"Í","I"),"Ó","O"),"Ú","U"),"Ñ","N"),"Ü","U"))</f>
        <v/>
      </c>
      <c r="Z2963" s="26" t="str">
        <f aca="false">IF($Y2963="","",LEFT($Y2963,1)&amp;" "&amp;TRIM(RIGHT(SUBSTITUTE($Y2963," ",REPT(" ",50)),50)))</f>
        <v/>
      </c>
      <c r="AA2963" s="27" t="str">
        <f aca="false">IF($AF2963="","",IF(COUNTIF(Validation!$U$19:$U$178,$AF2963)&gt;0,"OK","NO MATCH"))</f>
        <v/>
      </c>
      <c r="AB2963" s="27" t="str">
        <f aca="false">IF($W2963=0,"",IF(AND($W2963&gt;=Validation!$B$3,$W2963&lt;=Validation!$C$3),"Yes","No"))</f>
        <v/>
      </c>
      <c r="AC2963" s="26" t="str">
        <f aca="false">IF($A2963="","",$AF2963&amp;"|"&amp;TEXT($W2963,"yyyy-mm-dd")&amp;"|"&amp;$J2963&amp;"|"&amp;$N2963)</f>
        <v/>
      </c>
      <c r="AD2963" s="27" t="str">
        <f aca="false">IF($AC2963="","",IF(COUNTIF($AC$2:$AC$3000,$AC2963)&gt;1,"REVIEW","OK"))</f>
        <v/>
      </c>
      <c r="AE2963" s="27" t="str">
        <f aca="false">IF(OR($W2963=0,$O2963=""),"",IF(IFERROR(IF(ISNUMBER($O2963),INT($O2963),DATE(VALUE(MID(SUBSTITUTE(LEFT($O2963,FIND(" ",$O2963&amp;" ")-1),"/",REPT(" ",20)),41,20)),VALUE(LEFT(SUBSTITUTE(LEFT($O2963,FIND(" ",$O2963&amp;" ")-1),"/",REPT(" ",20)),20)),VALUE(MID(SUBSTITUTE(LEFT($O2963,FIND(" ",$O2963&amp;" ")-1),"/",REPT(" ",20)),21,20)))),0)&gt;$W2963,"Late","Same day"))</f>
        <v/>
      </c>
      <c r="AF2963" s="26" t="str">
        <f aca="false">IF($A2963="","",IFERROR(INDEX(Validation!$C$193:$C$217,MATCH($A2963,Validation!$A$193:$A$217,0)),IF(COUNTIF(Validation!$U$19:$U$178,$Z2963)&gt;0,$Z2963,IF(COUNTIF(Validation!$S$19:$S$178,$AI2963)=1,INDEX(Validation!$U$19:$U$178,MATCH($AI2963,Validation!$S$19:$S$178,0)),$Z2963))))</f>
        <v/>
      </c>
      <c r="AG2963" s="27" t="str">
        <f aca="false">IF(COUNTA($A2963:$U2963)=0,"",IF($A2963="","No name",IF($F2963="","No date",IF($W2963=0,"Date ilegible",IF(NOT(ISNUMBER($N2963)),"Hours no numéricas",IF($AA2963="NO MATCH","Person no identificada","OK"))))))</f>
        <v/>
      </c>
      <c r="AH2963" s="27" t="str">
        <f aca="false">IF($W2963=0,"No date",IF($W2963&lt;Validation!$B$3,"Before period",IF($W2963&gt;Validation!$C$3,"After period","In period")))</f>
        <v>No date</v>
      </c>
      <c r="AI2963" s="26" t="str">
        <f aca="false">IF($Y2963="","",TRIM(RIGHT(SUBSTITUTE($Y2963," ",REPT(" ",50)),50)))</f>
        <v/>
      </c>
      <c r="AJ2963" s="27" t="str">
        <f aca="false">IF($A2963="","",IF(NOT(ISERROR(MATCH($A2963,Validation!$A$193:$A$217,0))),"Manual mapping",IF(COUNTIF(Validation!$U$19:$U$178,$Z2963)&gt;0,"Direct",IF(COUNTIF(Validation!$S$19:$S$178,$AI2963)=1,"By surname","Unresolved"))))</f>
        <v/>
      </c>
      <c r="AK2963" s="28" t="str">
        <f aca="false">IF($L2963="","",IF(MATCH($L2963,$L$2:$L$3000,0)&lt;&gt;ROW()-1,"",COUNT($AK$1:$AK2962)+1))</f>
        <v/>
      </c>
      <c r="AL2963" s="28" t="str">
        <f aca="false">IF($G2963="","",IF(MATCH($G2963,$G$2:$G$3000,0)&lt;&gt;ROW()-1,"",COUNT($AL$1:$AL2962)+1))</f>
        <v/>
      </c>
      <c r="AM2963" s="28" t="str">
        <f aca="false">IF($H2963="","",IF(MATCH($H2963,$H$2:$H$3000,0)&lt;&gt;ROW()-1,"",COUNT($AM$1:$AM2962)+1))</f>
        <v/>
      </c>
      <c r="AN2963" s="28" t="str">
        <f aca="false">IF($I2963="","",IF(MATCH($I2963,$I$2:$I$3000,0)&lt;&gt;ROW()-1,"",COUNT($AN$1:$AN2962)+1))</f>
        <v/>
      </c>
      <c r="AO2963" s="28" t="str">
        <f aca="false">IF($Q2963="","",IF(MATCH($Q2963,$Q$2:$Q$3000,0)&lt;&gt;ROW()-1,"",COUNT($AO$1:$AO2962)+1))</f>
        <v/>
      </c>
    </row>
    <row r="2964" customFormat="false" ht="12.75" hidden="false" customHeight="true" outlineLevel="0" collapsed="false">
      <c r="W2964" s="24" t="n">
        <f aca="false">IF($F2964="",0,IFERROR(IF(ISNUMBER($F2964),INT($F2964),DATE(VALUE(MID(SUBSTITUTE(LEFT($F2964,FIND(" ",$F2964&amp;" ")-1),"/",REPT(" ",20)),41,20)),VALUE(LEFT(SUBSTITUTE(LEFT($F2964,FIND(" ",$F2964&amp;" ")-1),"/",REPT(" ",20)),20)),VALUE(MID(SUBSTITUTE(LEFT($F2964,FIND(" ",$F2964&amp;" ")-1),"/",REPT(" ",20)),21,20)))),0))</f>
        <v>0</v>
      </c>
      <c r="X2964" s="25" t="str">
        <f aca="false">IF(ISNUMBER($N2964),$N2964*Validation!$B$5,"")</f>
        <v/>
      </c>
      <c r="Y2964" s="26" t="str">
        <f aca="false">IF($A2964="","",SUBSTITUTE(SUBSTITUTE(SUBSTITUTE(SUBSTITUTE(SUBSTITUTE(SUBSTITUTE(SUBSTITUTE(UPPER(TRIM($A2964)),"Á","A"),"É","E"),"Í","I"),"Ó","O"),"Ú","U"),"Ñ","N"),"Ü","U"))</f>
        <v/>
      </c>
      <c r="Z2964" s="26" t="str">
        <f aca="false">IF($Y2964="","",LEFT($Y2964,1)&amp;" "&amp;TRIM(RIGHT(SUBSTITUTE($Y2964," ",REPT(" ",50)),50)))</f>
        <v/>
      </c>
      <c r="AA2964" s="27" t="str">
        <f aca="false">IF($AF2964="","",IF(COUNTIF(Validation!$U$19:$U$178,$AF2964)&gt;0,"OK","NO MATCH"))</f>
        <v/>
      </c>
      <c r="AB2964" s="27" t="str">
        <f aca="false">IF($W2964=0,"",IF(AND($W2964&gt;=Validation!$B$3,$W2964&lt;=Validation!$C$3),"Yes","No"))</f>
        <v/>
      </c>
      <c r="AC2964" s="26" t="str">
        <f aca="false">IF($A2964="","",$AF2964&amp;"|"&amp;TEXT($W2964,"yyyy-mm-dd")&amp;"|"&amp;$J2964&amp;"|"&amp;$N2964)</f>
        <v/>
      </c>
      <c r="AD2964" s="27" t="str">
        <f aca="false">IF($AC2964="","",IF(COUNTIF($AC$2:$AC$3000,$AC2964)&gt;1,"REVIEW","OK"))</f>
        <v/>
      </c>
      <c r="AE2964" s="27" t="str">
        <f aca="false">IF(OR($W2964=0,$O2964=""),"",IF(IFERROR(IF(ISNUMBER($O2964),INT($O2964),DATE(VALUE(MID(SUBSTITUTE(LEFT($O2964,FIND(" ",$O2964&amp;" ")-1),"/",REPT(" ",20)),41,20)),VALUE(LEFT(SUBSTITUTE(LEFT($O2964,FIND(" ",$O2964&amp;" ")-1),"/",REPT(" ",20)),20)),VALUE(MID(SUBSTITUTE(LEFT($O2964,FIND(" ",$O2964&amp;" ")-1),"/",REPT(" ",20)),21,20)))),0)&gt;$W2964,"Late","Same day"))</f>
        <v/>
      </c>
      <c r="AF2964" s="26" t="str">
        <f aca="false">IF($A2964="","",IFERROR(INDEX(Validation!$C$193:$C$217,MATCH($A2964,Validation!$A$193:$A$217,0)),IF(COUNTIF(Validation!$U$19:$U$178,$Z2964)&gt;0,$Z2964,IF(COUNTIF(Validation!$S$19:$S$178,$AI2964)=1,INDEX(Validation!$U$19:$U$178,MATCH($AI2964,Validation!$S$19:$S$178,0)),$Z2964))))</f>
        <v/>
      </c>
      <c r="AG2964" s="27" t="str">
        <f aca="false">IF(COUNTA($A2964:$U2964)=0,"",IF($A2964="","No name",IF($F2964="","No date",IF($W2964=0,"Date ilegible",IF(NOT(ISNUMBER($N2964)),"Hours no numéricas",IF($AA2964="NO MATCH","Person no identificada","OK"))))))</f>
        <v/>
      </c>
      <c r="AH2964" s="27" t="str">
        <f aca="false">IF($W2964=0,"No date",IF($W2964&lt;Validation!$B$3,"Before period",IF($W2964&gt;Validation!$C$3,"After period","In period")))</f>
        <v>No date</v>
      </c>
      <c r="AI2964" s="26" t="str">
        <f aca="false">IF($Y2964="","",TRIM(RIGHT(SUBSTITUTE($Y2964," ",REPT(" ",50)),50)))</f>
        <v/>
      </c>
      <c r="AJ2964" s="27" t="str">
        <f aca="false">IF($A2964="","",IF(NOT(ISERROR(MATCH($A2964,Validation!$A$193:$A$217,0))),"Manual mapping",IF(COUNTIF(Validation!$U$19:$U$178,$Z2964)&gt;0,"Direct",IF(COUNTIF(Validation!$S$19:$S$178,$AI2964)=1,"By surname","Unresolved"))))</f>
        <v/>
      </c>
      <c r="AK2964" s="28" t="str">
        <f aca="false">IF($L2964="","",IF(MATCH($L2964,$L$2:$L$3000,0)&lt;&gt;ROW()-1,"",COUNT($AK$1:$AK2963)+1))</f>
        <v/>
      </c>
      <c r="AL2964" s="28" t="str">
        <f aca="false">IF($G2964="","",IF(MATCH($G2964,$G$2:$G$3000,0)&lt;&gt;ROW()-1,"",COUNT($AL$1:$AL2963)+1))</f>
        <v/>
      </c>
      <c r="AM2964" s="28" t="str">
        <f aca="false">IF($H2964="","",IF(MATCH($H2964,$H$2:$H$3000,0)&lt;&gt;ROW()-1,"",COUNT($AM$1:$AM2963)+1))</f>
        <v/>
      </c>
      <c r="AN2964" s="28" t="str">
        <f aca="false">IF($I2964="","",IF(MATCH($I2964,$I$2:$I$3000,0)&lt;&gt;ROW()-1,"",COUNT($AN$1:$AN2963)+1))</f>
        <v/>
      </c>
      <c r="AO2964" s="28" t="str">
        <f aca="false">IF($Q2964="","",IF(MATCH($Q2964,$Q$2:$Q$3000,0)&lt;&gt;ROW()-1,"",COUNT($AO$1:$AO2963)+1))</f>
        <v/>
      </c>
    </row>
    <row r="2965" customFormat="false" ht="12.75" hidden="false" customHeight="true" outlineLevel="0" collapsed="false">
      <c r="W2965" s="24" t="n">
        <f aca="false">IF($F2965="",0,IFERROR(IF(ISNUMBER($F2965),INT($F2965),DATE(VALUE(MID(SUBSTITUTE(LEFT($F2965,FIND(" ",$F2965&amp;" ")-1),"/",REPT(" ",20)),41,20)),VALUE(LEFT(SUBSTITUTE(LEFT($F2965,FIND(" ",$F2965&amp;" ")-1),"/",REPT(" ",20)),20)),VALUE(MID(SUBSTITUTE(LEFT($F2965,FIND(" ",$F2965&amp;" ")-1),"/",REPT(" ",20)),21,20)))),0))</f>
        <v>0</v>
      </c>
      <c r="X2965" s="25" t="str">
        <f aca="false">IF(ISNUMBER($N2965),$N2965*Validation!$B$5,"")</f>
        <v/>
      </c>
      <c r="Y2965" s="26" t="str">
        <f aca="false">IF($A2965="","",SUBSTITUTE(SUBSTITUTE(SUBSTITUTE(SUBSTITUTE(SUBSTITUTE(SUBSTITUTE(SUBSTITUTE(UPPER(TRIM($A2965)),"Á","A"),"É","E"),"Í","I"),"Ó","O"),"Ú","U"),"Ñ","N"),"Ü","U"))</f>
        <v/>
      </c>
      <c r="Z2965" s="26" t="str">
        <f aca="false">IF($Y2965="","",LEFT($Y2965,1)&amp;" "&amp;TRIM(RIGHT(SUBSTITUTE($Y2965," ",REPT(" ",50)),50)))</f>
        <v/>
      </c>
      <c r="AA2965" s="27" t="str">
        <f aca="false">IF($AF2965="","",IF(COUNTIF(Validation!$U$19:$U$178,$AF2965)&gt;0,"OK","NO MATCH"))</f>
        <v/>
      </c>
      <c r="AB2965" s="27" t="str">
        <f aca="false">IF($W2965=0,"",IF(AND($W2965&gt;=Validation!$B$3,$W2965&lt;=Validation!$C$3),"Yes","No"))</f>
        <v/>
      </c>
      <c r="AC2965" s="26" t="str">
        <f aca="false">IF($A2965="","",$AF2965&amp;"|"&amp;TEXT($W2965,"yyyy-mm-dd")&amp;"|"&amp;$J2965&amp;"|"&amp;$N2965)</f>
        <v/>
      </c>
      <c r="AD2965" s="27" t="str">
        <f aca="false">IF($AC2965="","",IF(COUNTIF($AC$2:$AC$3000,$AC2965)&gt;1,"REVIEW","OK"))</f>
        <v/>
      </c>
      <c r="AE2965" s="27" t="str">
        <f aca="false">IF(OR($W2965=0,$O2965=""),"",IF(IFERROR(IF(ISNUMBER($O2965),INT($O2965),DATE(VALUE(MID(SUBSTITUTE(LEFT($O2965,FIND(" ",$O2965&amp;" ")-1),"/",REPT(" ",20)),41,20)),VALUE(LEFT(SUBSTITUTE(LEFT($O2965,FIND(" ",$O2965&amp;" ")-1),"/",REPT(" ",20)),20)),VALUE(MID(SUBSTITUTE(LEFT($O2965,FIND(" ",$O2965&amp;" ")-1),"/",REPT(" ",20)),21,20)))),0)&gt;$W2965,"Late","Same day"))</f>
        <v/>
      </c>
      <c r="AF2965" s="26" t="str">
        <f aca="false">IF($A2965="","",IFERROR(INDEX(Validation!$C$193:$C$217,MATCH($A2965,Validation!$A$193:$A$217,0)),IF(COUNTIF(Validation!$U$19:$U$178,$Z2965)&gt;0,$Z2965,IF(COUNTIF(Validation!$S$19:$S$178,$AI2965)=1,INDEX(Validation!$U$19:$U$178,MATCH($AI2965,Validation!$S$19:$S$178,0)),$Z2965))))</f>
        <v/>
      </c>
      <c r="AG2965" s="27" t="str">
        <f aca="false">IF(COUNTA($A2965:$U2965)=0,"",IF($A2965="","No name",IF($F2965="","No date",IF($W2965=0,"Date ilegible",IF(NOT(ISNUMBER($N2965)),"Hours no numéricas",IF($AA2965="NO MATCH","Person no identificada","OK"))))))</f>
        <v/>
      </c>
      <c r="AH2965" s="27" t="str">
        <f aca="false">IF($W2965=0,"No date",IF($W2965&lt;Validation!$B$3,"Before period",IF($W2965&gt;Validation!$C$3,"After period","In period")))</f>
        <v>No date</v>
      </c>
      <c r="AI2965" s="26" t="str">
        <f aca="false">IF($Y2965="","",TRIM(RIGHT(SUBSTITUTE($Y2965," ",REPT(" ",50)),50)))</f>
        <v/>
      </c>
      <c r="AJ2965" s="27" t="str">
        <f aca="false">IF($A2965="","",IF(NOT(ISERROR(MATCH($A2965,Validation!$A$193:$A$217,0))),"Manual mapping",IF(COUNTIF(Validation!$U$19:$U$178,$Z2965)&gt;0,"Direct",IF(COUNTIF(Validation!$S$19:$S$178,$AI2965)=1,"By surname","Unresolved"))))</f>
        <v/>
      </c>
      <c r="AK2965" s="28" t="str">
        <f aca="false">IF($L2965="","",IF(MATCH($L2965,$L$2:$L$3000,0)&lt;&gt;ROW()-1,"",COUNT($AK$1:$AK2964)+1))</f>
        <v/>
      </c>
      <c r="AL2965" s="28" t="str">
        <f aca="false">IF($G2965="","",IF(MATCH($G2965,$G$2:$G$3000,0)&lt;&gt;ROW()-1,"",COUNT($AL$1:$AL2964)+1))</f>
        <v/>
      </c>
      <c r="AM2965" s="28" t="str">
        <f aca="false">IF($H2965="","",IF(MATCH($H2965,$H$2:$H$3000,0)&lt;&gt;ROW()-1,"",COUNT($AM$1:$AM2964)+1))</f>
        <v/>
      </c>
      <c r="AN2965" s="28" t="str">
        <f aca="false">IF($I2965="","",IF(MATCH($I2965,$I$2:$I$3000,0)&lt;&gt;ROW()-1,"",COUNT($AN$1:$AN2964)+1))</f>
        <v/>
      </c>
      <c r="AO2965" s="28" t="str">
        <f aca="false">IF($Q2965="","",IF(MATCH($Q2965,$Q$2:$Q$3000,0)&lt;&gt;ROW()-1,"",COUNT($AO$1:$AO2964)+1))</f>
        <v/>
      </c>
    </row>
    <row r="2966" customFormat="false" ht="12.75" hidden="false" customHeight="true" outlineLevel="0" collapsed="false">
      <c r="W2966" s="24" t="n">
        <f aca="false">IF($F2966="",0,IFERROR(IF(ISNUMBER($F2966),INT($F2966),DATE(VALUE(MID(SUBSTITUTE(LEFT($F2966,FIND(" ",$F2966&amp;" ")-1),"/",REPT(" ",20)),41,20)),VALUE(LEFT(SUBSTITUTE(LEFT($F2966,FIND(" ",$F2966&amp;" ")-1),"/",REPT(" ",20)),20)),VALUE(MID(SUBSTITUTE(LEFT($F2966,FIND(" ",$F2966&amp;" ")-1),"/",REPT(" ",20)),21,20)))),0))</f>
        <v>0</v>
      </c>
      <c r="X2966" s="25" t="str">
        <f aca="false">IF(ISNUMBER($N2966),$N2966*Validation!$B$5,"")</f>
        <v/>
      </c>
      <c r="Y2966" s="26" t="str">
        <f aca="false">IF($A2966="","",SUBSTITUTE(SUBSTITUTE(SUBSTITUTE(SUBSTITUTE(SUBSTITUTE(SUBSTITUTE(SUBSTITUTE(UPPER(TRIM($A2966)),"Á","A"),"É","E"),"Í","I"),"Ó","O"),"Ú","U"),"Ñ","N"),"Ü","U"))</f>
        <v/>
      </c>
      <c r="Z2966" s="26" t="str">
        <f aca="false">IF($Y2966="","",LEFT($Y2966,1)&amp;" "&amp;TRIM(RIGHT(SUBSTITUTE($Y2966," ",REPT(" ",50)),50)))</f>
        <v/>
      </c>
      <c r="AA2966" s="27" t="str">
        <f aca="false">IF($AF2966="","",IF(COUNTIF(Validation!$U$19:$U$178,$AF2966)&gt;0,"OK","NO MATCH"))</f>
        <v/>
      </c>
      <c r="AB2966" s="27" t="str">
        <f aca="false">IF($W2966=0,"",IF(AND($W2966&gt;=Validation!$B$3,$W2966&lt;=Validation!$C$3),"Yes","No"))</f>
        <v/>
      </c>
      <c r="AC2966" s="26" t="str">
        <f aca="false">IF($A2966="","",$AF2966&amp;"|"&amp;TEXT($W2966,"yyyy-mm-dd")&amp;"|"&amp;$J2966&amp;"|"&amp;$N2966)</f>
        <v/>
      </c>
      <c r="AD2966" s="27" t="str">
        <f aca="false">IF($AC2966="","",IF(COUNTIF($AC$2:$AC$3000,$AC2966)&gt;1,"REVIEW","OK"))</f>
        <v/>
      </c>
      <c r="AE2966" s="27" t="str">
        <f aca="false">IF(OR($W2966=0,$O2966=""),"",IF(IFERROR(IF(ISNUMBER($O2966),INT($O2966),DATE(VALUE(MID(SUBSTITUTE(LEFT($O2966,FIND(" ",$O2966&amp;" ")-1),"/",REPT(" ",20)),41,20)),VALUE(LEFT(SUBSTITUTE(LEFT($O2966,FIND(" ",$O2966&amp;" ")-1),"/",REPT(" ",20)),20)),VALUE(MID(SUBSTITUTE(LEFT($O2966,FIND(" ",$O2966&amp;" ")-1),"/",REPT(" ",20)),21,20)))),0)&gt;$W2966,"Late","Same day"))</f>
        <v/>
      </c>
      <c r="AF2966" s="26" t="str">
        <f aca="false">IF($A2966="","",IFERROR(INDEX(Validation!$C$193:$C$217,MATCH($A2966,Validation!$A$193:$A$217,0)),IF(COUNTIF(Validation!$U$19:$U$178,$Z2966)&gt;0,$Z2966,IF(COUNTIF(Validation!$S$19:$S$178,$AI2966)=1,INDEX(Validation!$U$19:$U$178,MATCH($AI2966,Validation!$S$19:$S$178,0)),$Z2966))))</f>
        <v/>
      </c>
      <c r="AG2966" s="27" t="str">
        <f aca="false">IF(COUNTA($A2966:$U2966)=0,"",IF($A2966="","No name",IF($F2966="","No date",IF($W2966=0,"Date ilegible",IF(NOT(ISNUMBER($N2966)),"Hours no numéricas",IF($AA2966="NO MATCH","Person no identificada","OK"))))))</f>
        <v/>
      </c>
      <c r="AH2966" s="27" t="str">
        <f aca="false">IF($W2966=0,"No date",IF($W2966&lt;Validation!$B$3,"Before period",IF($W2966&gt;Validation!$C$3,"After period","In period")))</f>
        <v>No date</v>
      </c>
      <c r="AI2966" s="26" t="str">
        <f aca="false">IF($Y2966="","",TRIM(RIGHT(SUBSTITUTE($Y2966," ",REPT(" ",50)),50)))</f>
        <v/>
      </c>
      <c r="AJ2966" s="27" t="str">
        <f aca="false">IF($A2966="","",IF(NOT(ISERROR(MATCH($A2966,Validation!$A$193:$A$217,0))),"Manual mapping",IF(COUNTIF(Validation!$U$19:$U$178,$Z2966)&gt;0,"Direct",IF(COUNTIF(Validation!$S$19:$S$178,$AI2966)=1,"By surname","Unresolved"))))</f>
        <v/>
      </c>
      <c r="AK2966" s="28" t="str">
        <f aca="false">IF($L2966="","",IF(MATCH($L2966,$L$2:$L$3000,0)&lt;&gt;ROW()-1,"",COUNT($AK$1:$AK2965)+1))</f>
        <v/>
      </c>
      <c r="AL2966" s="28" t="str">
        <f aca="false">IF($G2966="","",IF(MATCH($G2966,$G$2:$G$3000,0)&lt;&gt;ROW()-1,"",COUNT($AL$1:$AL2965)+1))</f>
        <v/>
      </c>
      <c r="AM2966" s="28" t="str">
        <f aca="false">IF($H2966="","",IF(MATCH($H2966,$H$2:$H$3000,0)&lt;&gt;ROW()-1,"",COUNT($AM$1:$AM2965)+1))</f>
        <v/>
      </c>
      <c r="AN2966" s="28" t="str">
        <f aca="false">IF($I2966="","",IF(MATCH($I2966,$I$2:$I$3000,0)&lt;&gt;ROW()-1,"",COUNT($AN$1:$AN2965)+1))</f>
        <v/>
      </c>
      <c r="AO2966" s="28" t="str">
        <f aca="false">IF($Q2966="","",IF(MATCH($Q2966,$Q$2:$Q$3000,0)&lt;&gt;ROW()-1,"",COUNT($AO$1:$AO2965)+1))</f>
        <v/>
      </c>
    </row>
    <row r="2967" customFormat="false" ht="12.75" hidden="false" customHeight="true" outlineLevel="0" collapsed="false">
      <c r="W2967" s="24" t="n">
        <f aca="false">IF($F2967="",0,IFERROR(IF(ISNUMBER($F2967),INT($F2967),DATE(VALUE(MID(SUBSTITUTE(LEFT($F2967,FIND(" ",$F2967&amp;" ")-1),"/",REPT(" ",20)),41,20)),VALUE(LEFT(SUBSTITUTE(LEFT($F2967,FIND(" ",$F2967&amp;" ")-1),"/",REPT(" ",20)),20)),VALUE(MID(SUBSTITUTE(LEFT($F2967,FIND(" ",$F2967&amp;" ")-1),"/",REPT(" ",20)),21,20)))),0))</f>
        <v>0</v>
      </c>
      <c r="X2967" s="25" t="str">
        <f aca="false">IF(ISNUMBER($N2967),$N2967*Validation!$B$5,"")</f>
        <v/>
      </c>
      <c r="Y2967" s="26" t="str">
        <f aca="false">IF($A2967="","",SUBSTITUTE(SUBSTITUTE(SUBSTITUTE(SUBSTITUTE(SUBSTITUTE(SUBSTITUTE(SUBSTITUTE(UPPER(TRIM($A2967)),"Á","A"),"É","E"),"Í","I"),"Ó","O"),"Ú","U"),"Ñ","N"),"Ü","U"))</f>
        <v/>
      </c>
      <c r="Z2967" s="26" t="str">
        <f aca="false">IF($Y2967="","",LEFT($Y2967,1)&amp;" "&amp;TRIM(RIGHT(SUBSTITUTE($Y2967," ",REPT(" ",50)),50)))</f>
        <v/>
      </c>
      <c r="AA2967" s="27" t="str">
        <f aca="false">IF($AF2967="","",IF(COUNTIF(Validation!$U$19:$U$178,$AF2967)&gt;0,"OK","NO MATCH"))</f>
        <v/>
      </c>
      <c r="AB2967" s="27" t="str">
        <f aca="false">IF($W2967=0,"",IF(AND($W2967&gt;=Validation!$B$3,$W2967&lt;=Validation!$C$3),"Yes","No"))</f>
        <v/>
      </c>
      <c r="AC2967" s="26" t="str">
        <f aca="false">IF($A2967="","",$AF2967&amp;"|"&amp;TEXT($W2967,"yyyy-mm-dd")&amp;"|"&amp;$J2967&amp;"|"&amp;$N2967)</f>
        <v/>
      </c>
      <c r="AD2967" s="27" t="str">
        <f aca="false">IF($AC2967="","",IF(COUNTIF($AC$2:$AC$3000,$AC2967)&gt;1,"REVIEW","OK"))</f>
        <v/>
      </c>
      <c r="AE2967" s="27" t="str">
        <f aca="false">IF(OR($W2967=0,$O2967=""),"",IF(IFERROR(IF(ISNUMBER($O2967),INT($O2967),DATE(VALUE(MID(SUBSTITUTE(LEFT($O2967,FIND(" ",$O2967&amp;" ")-1),"/",REPT(" ",20)),41,20)),VALUE(LEFT(SUBSTITUTE(LEFT($O2967,FIND(" ",$O2967&amp;" ")-1),"/",REPT(" ",20)),20)),VALUE(MID(SUBSTITUTE(LEFT($O2967,FIND(" ",$O2967&amp;" ")-1),"/",REPT(" ",20)),21,20)))),0)&gt;$W2967,"Late","Same day"))</f>
        <v/>
      </c>
      <c r="AF2967" s="26" t="str">
        <f aca="false">IF($A2967="","",IFERROR(INDEX(Validation!$C$193:$C$217,MATCH($A2967,Validation!$A$193:$A$217,0)),IF(COUNTIF(Validation!$U$19:$U$178,$Z2967)&gt;0,$Z2967,IF(COUNTIF(Validation!$S$19:$S$178,$AI2967)=1,INDEX(Validation!$U$19:$U$178,MATCH($AI2967,Validation!$S$19:$S$178,0)),$Z2967))))</f>
        <v/>
      </c>
      <c r="AG2967" s="27" t="str">
        <f aca="false">IF(COUNTA($A2967:$U2967)=0,"",IF($A2967="","No name",IF($F2967="","No date",IF($W2967=0,"Date ilegible",IF(NOT(ISNUMBER($N2967)),"Hours no numéricas",IF($AA2967="NO MATCH","Person no identificada","OK"))))))</f>
        <v/>
      </c>
      <c r="AH2967" s="27" t="str">
        <f aca="false">IF($W2967=0,"No date",IF($W2967&lt;Validation!$B$3,"Before period",IF($W2967&gt;Validation!$C$3,"After period","In period")))</f>
        <v>No date</v>
      </c>
      <c r="AI2967" s="26" t="str">
        <f aca="false">IF($Y2967="","",TRIM(RIGHT(SUBSTITUTE($Y2967," ",REPT(" ",50)),50)))</f>
        <v/>
      </c>
      <c r="AJ2967" s="27" t="str">
        <f aca="false">IF($A2967="","",IF(NOT(ISERROR(MATCH($A2967,Validation!$A$193:$A$217,0))),"Manual mapping",IF(COUNTIF(Validation!$U$19:$U$178,$Z2967)&gt;0,"Direct",IF(COUNTIF(Validation!$S$19:$S$178,$AI2967)=1,"By surname","Unresolved"))))</f>
        <v/>
      </c>
      <c r="AK2967" s="28" t="str">
        <f aca="false">IF($L2967="","",IF(MATCH($L2967,$L$2:$L$3000,0)&lt;&gt;ROW()-1,"",COUNT($AK$1:$AK2966)+1))</f>
        <v/>
      </c>
      <c r="AL2967" s="28" t="str">
        <f aca="false">IF($G2967="","",IF(MATCH($G2967,$G$2:$G$3000,0)&lt;&gt;ROW()-1,"",COUNT($AL$1:$AL2966)+1))</f>
        <v/>
      </c>
      <c r="AM2967" s="28" t="str">
        <f aca="false">IF($H2967="","",IF(MATCH($H2967,$H$2:$H$3000,0)&lt;&gt;ROW()-1,"",COUNT($AM$1:$AM2966)+1))</f>
        <v/>
      </c>
      <c r="AN2967" s="28" t="str">
        <f aca="false">IF($I2967="","",IF(MATCH($I2967,$I$2:$I$3000,0)&lt;&gt;ROW()-1,"",COUNT($AN$1:$AN2966)+1))</f>
        <v/>
      </c>
      <c r="AO2967" s="28" t="str">
        <f aca="false">IF($Q2967="","",IF(MATCH($Q2967,$Q$2:$Q$3000,0)&lt;&gt;ROW()-1,"",COUNT($AO$1:$AO2966)+1))</f>
        <v/>
      </c>
    </row>
    <row r="2968" customFormat="false" ht="12.75" hidden="false" customHeight="true" outlineLevel="0" collapsed="false">
      <c r="W2968" s="24" t="n">
        <f aca="false">IF($F2968="",0,IFERROR(IF(ISNUMBER($F2968),INT($F2968),DATE(VALUE(MID(SUBSTITUTE(LEFT($F2968,FIND(" ",$F2968&amp;" ")-1),"/",REPT(" ",20)),41,20)),VALUE(LEFT(SUBSTITUTE(LEFT($F2968,FIND(" ",$F2968&amp;" ")-1),"/",REPT(" ",20)),20)),VALUE(MID(SUBSTITUTE(LEFT($F2968,FIND(" ",$F2968&amp;" ")-1),"/",REPT(" ",20)),21,20)))),0))</f>
        <v>0</v>
      </c>
      <c r="X2968" s="25" t="str">
        <f aca="false">IF(ISNUMBER($N2968),$N2968*Validation!$B$5,"")</f>
        <v/>
      </c>
      <c r="Y2968" s="26" t="str">
        <f aca="false">IF($A2968="","",SUBSTITUTE(SUBSTITUTE(SUBSTITUTE(SUBSTITUTE(SUBSTITUTE(SUBSTITUTE(SUBSTITUTE(UPPER(TRIM($A2968)),"Á","A"),"É","E"),"Í","I"),"Ó","O"),"Ú","U"),"Ñ","N"),"Ü","U"))</f>
        <v/>
      </c>
      <c r="Z2968" s="26" t="str">
        <f aca="false">IF($Y2968="","",LEFT($Y2968,1)&amp;" "&amp;TRIM(RIGHT(SUBSTITUTE($Y2968," ",REPT(" ",50)),50)))</f>
        <v/>
      </c>
      <c r="AA2968" s="27" t="str">
        <f aca="false">IF($AF2968="","",IF(COUNTIF(Validation!$U$19:$U$178,$AF2968)&gt;0,"OK","NO MATCH"))</f>
        <v/>
      </c>
      <c r="AB2968" s="27" t="str">
        <f aca="false">IF($W2968=0,"",IF(AND($W2968&gt;=Validation!$B$3,$W2968&lt;=Validation!$C$3),"Yes","No"))</f>
        <v/>
      </c>
      <c r="AC2968" s="26" t="str">
        <f aca="false">IF($A2968="","",$AF2968&amp;"|"&amp;TEXT($W2968,"yyyy-mm-dd")&amp;"|"&amp;$J2968&amp;"|"&amp;$N2968)</f>
        <v/>
      </c>
      <c r="AD2968" s="27" t="str">
        <f aca="false">IF($AC2968="","",IF(COUNTIF($AC$2:$AC$3000,$AC2968)&gt;1,"REVIEW","OK"))</f>
        <v/>
      </c>
      <c r="AE2968" s="27" t="str">
        <f aca="false">IF(OR($W2968=0,$O2968=""),"",IF(IFERROR(IF(ISNUMBER($O2968),INT($O2968),DATE(VALUE(MID(SUBSTITUTE(LEFT($O2968,FIND(" ",$O2968&amp;" ")-1),"/",REPT(" ",20)),41,20)),VALUE(LEFT(SUBSTITUTE(LEFT($O2968,FIND(" ",$O2968&amp;" ")-1),"/",REPT(" ",20)),20)),VALUE(MID(SUBSTITUTE(LEFT($O2968,FIND(" ",$O2968&amp;" ")-1),"/",REPT(" ",20)),21,20)))),0)&gt;$W2968,"Late","Same day"))</f>
        <v/>
      </c>
      <c r="AF2968" s="26" t="str">
        <f aca="false">IF($A2968="","",IFERROR(INDEX(Validation!$C$193:$C$217,MATCH($A2968,Validation!$A$193:$A$217,0)),IF(COUNTIF(Validation!$U$19:$U$178,$Z2968)&gt;0,$Z2968,IF(COUNTIF(Validation!$S$19:$S$178,$AI2968)=1,INDEX(Validation!$U$19:$U$178,MATCH($AI2968,Validation!$S$19:$S$178,0)),$Z2968))))</f>
        <v/>
      </c>
      <c r="AG2968" s="27" t="str">
        <f aca="false">IF(COUNTA($A2968:$U2968)=0,"",IF($A2968="","No name",IF($F2968="","No date",IF($W2968=0,"Date ilegible",IF(NOT(ISNUMBER($N2968)),"Hours no numéricas",IF($AA2968="NO MATCH","Person no identificada","OK"))))))</f>
        <v/>
      </c>
      <c r="AH2968" s="27" t="str">
        <f aca="false">IF($W2968=0,"No date",IF($W2968&lt;Validation!$B$3,"Before period",IF($W2968&gt;Validation!$C$3,"After period","In period")))</f>
        <v>No date</v>
      </c>
      <c r="AI2968" s="26" t="str">
        <f aca="false">IF($Y2968="","",TRIM(RIGHT(SUBSTITUTE($Y2968," ",REPT(" ",50)),50)))</f>
        <v/>
      </c>
      <c r="AJ2968" s="27" t="str">
        <f aca="false">IF($A2968="","",IF(NOT(ISERROR(MATCH($A2968,Validation!$A$193:$A$217,0))),"Manual mapping",IF(COUNTIF(Validation!$U$19:$U$178,$Z2968)&gt;0,"Direct",IF(COUNTIF(Validation!$S$19:$S$178,$AI2968)=1,"By surname","Unresolved"))))</f>
        <v/>
      </c>
      <c r="AK2968" s="28" t="str">
        <f aca="false">IF($L2968="","",IF(MATCH($L2968,$L$2:$L$3000,0)&lt;&gt;ROW()-1,"",COUNT($AK$1:$AK2967)+1))</f>
        <v/>
      </c>
      <c r="AL2968" s="28" t="str">
        <f aca="false">IF($G2968="","",IF(MATCH($G2968,$G$2:$G$3000,0)&lt;&gt;ROW()-1,"",COUNT($AL$1:$AL2967)+1))</f>
        <v/>
      </c>
      <c r="AM2968" s="28" t="str">
        <f aca="false">IF($H2968="","",IF(MATCH($H2968,$H$2:$H$3000,0)&lt;&gt;ROW()-1,"",COUNT($AM$1:$AM2967)+1))</f>
        <v/>
      </c>
      <c r="AN2968" s="28" t="str">
        <f aca="false">IF($I2968="","",IF(MATCH($I2968,$I$2:$I$3000,0)&lt;&gt;ROW()-1,"",COUNT($AN$1:$AN2967)+1))</f>
        <v/>
      </c>
      <c r="AO2968" s="28" t="str">
        <f aca="false">IF($Q2968="","",IF(MATCH($Q2968,$Q$2:$Q$3000,0)&lt;&gt;ROW()-1,"",COUNT($AO$1:$AO2967)+1))</f>
        <v/>
      </c>
    </row>
    <row r="2969" customFormat="false" ht="12.75" hidden="false" customHeight="true" outlineLevel="0" collapsed="false">
      <c r="W2969" s="24" t="n">
        <f aca="false">IF($F2969="",0,IFERROR(IF(ISNUMBER($F2969),INT($F2969),DATE(VALUE(MID(SUBSTITUTE(LEFT($F2969,FIND(" ",$F2969&amp;" ")-1),"/",REPT(" ",20)),41,20)),VALUE(LEFT(SUBSTITUTE(LEFT($F2969,FIND(" ",$F2969&amp;" ")-1),"/",REPT(" ",20)),20)),VALUE(MID(SUBSTITUTE(LEFT($F2969,FIND(" ",$F2969&amp;" ")-1),"/",REPT(" ",20)),21,20)))),0))</f>
        <v>0</v>
      </c>
      <c r="X2969" s="25" t="str">
        <f aca="false">IF(ISNUMBER($N2969),$N2969*Validation!$B$5,"")</f>
        <v/>
      </c>
      <c r="Y2969" s="26" t="str">
        <f aca="false">IF($A2969="","",SUBSTITUTE(SUBSTITUTE(SUBSTITUTE(SUBSTITUTE(SUBSTITUTE(SUBSTITUTE(SUBSTITUTE(UPPER(TRIM($A2969)),"Á","A"),"É","E"),"Í","I"),"Ó","O"),"Ú","U"),"Ñ","N"),"Ü","U"))</f>
        <v/>
      </c>
      <c r="Z2969" s="26" t="str">
        <f aca="false">IF($Y2969="","",LEFT($Y2969,1)&amp;" "&amp;TRIM(RIGHT(SUBSTITUTE($Y2969," ",REPT(" ",50)),50)))</f>
        <v/>
      </c>
      <c r="AA2969" s="27" t="str">
        <f aca="false">IF($AF2969="","",IF(COUNTIF(Validation!$U$19:$U$178,$AF2969)&gt;0,"OK","NO MATCH"))</f>
        <v/>
      </c>
      <c r="AB2969" s="27" t="str">
        <f aca="false">IF($W2969=0,"",IF(AND($W2969&gt;=Validation!$B$3,$W2969&lt;=Validation!$C$3),"Yes","No"))</f>
        <v/>
      </c>
      <c r="AC2969" s="26" t="str">
        <f aca="false">IF($A2969="","",$AF2969&amp;"|"&amp;TEXT($W2969,"yyyy-mm-dd")&amp;"|"&amp;$J2969&amp;"|"&amp;$N2969)</f>
        <v/>
      </c>
      <c r="AD2969" s="27" t="str">
        <f aca="false">IF($AC2969="","",IF(COUNTIF($AC$2:$AC$3000,$AC2969)&gt;1,"REVIEW","OK"))</f>
        <v/>
      </c>
      <c r="AE2969" s="27" t="str">
        <f aca="false">IF(OR($W2969=0,$O2969=""),"",IF(IFERROR(IF(ISNUMBER($O2969),INT($O2969),DATE(VALUE(MID(SUBSTITUTE(LEFT($O2969,FIND(" ",$O2969&amp;" ")-1),"/",REPT(" ",20)),41,20)),VALUE(LEFT(SUBSTITUTE(LEFT($O2969,FIND(" ",$O2969&amp;" ")-1),"/",REPT(" ",20)),20)),VALUE(MID(SUBSTITUTE(LEFT($O2969,FIND(" ",$O2969&amp;" ")-1),"/",REPT(" ",20)),21,20)))),0)&gt;$W2969,"Late","Same day"))</f>
        <v/>
      </c>
      <c r="AF2969" s="26" t="str">
        <f aca="false">IF($A2969="","",IFERROR(INDEX(Validation!$C$193:$C$217,MATCH($A2969,Validation!$A$193:$A$217,0)),IF(COUNTIF(Validation!$U$19:$U$178,$Z2969)&gt;0,$Z2969,IF(COUNTIF(Validation!$S$19:$S$178,$AI2969)=1,INDEX(Validation!$U$19:$U$178,MATCH($AI2969,Validation!$S$19:$S$178,0)),$Z2969))))</f>
        <v/>
      </c>
      <c r="AG2969" s="27" t="str">
        <f aca="false">IF(COUNTA($A2969:$U2969)=0,"",IF($A2969="","No name",IF($F2969="","No date",IF($W2969=0,"Date ilegible",IF(NOT(ISNUMBER($N2969)),"Hours no numéricas",IF($AA2969="NO MATCH","Person no identificada","OK"))))))</f>
        <v/>
      </c>
      <c r="AH2969" s="27" t="str">
        <f aca="false">IF($W2969=0,"No date",IF($W2969&lt;Validation!$B$3,"Before period",IF($W2969&gt;Validation!$C$3,"After period","In period")))</f>
        <v>No date</v>
      </c>
      <c r="AI2969" s="26" t="str">
        <f aca="false">IF($Y2969="","",TRIM(RIGHT(SUBSTITUTE($Y2969," ",REPT(" ",50)),50)))</f>
        <v/>
      </c>
      <c r="AJ2969" s="27" t="str">
        <f aca="false">IF($A2969="","",IF(NOT(ISERROR(MATCH($A2969,Validation!$A$193:$A$217,0))),"Manual mapping",IF(COUNTIF(Validation!$U$19:$U$178,$Z2969)&gt;0,"Direct",IF(COUNTIF(Validation!$S$19:$S$178,$AI2969)=1,"By surname","Unresolved"))))</f>
        <v/>
      </c>
      <c r="AK2969" s="28" t="str">
        <f aca="false">IF($L2969="","",IF(MATCH($L2969,$L$2:$L$3000,0)&lt;&gt;ROW()-1,"",COUNT($AK$1:$AK2968)+1))</f>
        <v/>
      </c>
      <c r="AL2969" s="28" t="str">
        <f aca="false">IF($G2969="","",IF(MATCH($G2969,$G$2:$G$3000,0)&lt;&gt;ROW()-1,"",COUNT($AL$1:$AL2968)+1))</f>
        <v/>
      </c>
      <c r="AM2969" s="28" t="str">
        <f aca="false">IF($H2969="","",IF(MATCH($H2969,$H$2:$H$3000,0)&lt;&gt;ROW()-1,"",COUNT($AM$1:$AM2968)+1))</f>
        <v/>
      </c>
      <c r="AN2969" s="28" t="str">
        <f aca="false">IF($I2969="","",IF(MATCH($I2969,$I$2:$I$3000,0)&lt;&gt;ROW()-1,"",COUNT($AN$1:$AN2968)+1))</f>
        <v/>
      </c>
      <c r="AO2969" s="28" t="str">
        <f aca="false">IF($Q2969="","",IF(MATCH($Q2969,$Q$2:$Q$3000,0)&lt;&gt;ROW()-1,"",COUNT($AO$1:$AO2968)+1))</f>
        <v/>
      </c>
    </row>
    <row r="2970" customFormat="false" ht="12.75" hidden="false" customHeight="true" outlineLevel="0" collapsed="false">
      <c r="W2970" s="24" t="n">
        <f aca="false">IF($F2970="",0,IFERROR(IF(ISNUMBER($F2970),INT($F2970),DATE(VALUE(MID(SUBSTITUTE(LEFT($F2970,FIND(" ",$F2970&amp;" ")-1),"/",REPT(" ",20)),41,20)),VALUE(LEFT(SUBSTITUTE(LEFT($F2970,FIND(" ",$F2970&amp;" ")-1),"/",REPT(" ",20)),20)),VALUE(MID(SUBSTITUTE(LEFT($F2970,FIND(" ",$F2970&amp;" ")-1),"/",REPT(" ",20)),21,20)))),0))</f>
        <v>0</v>
      </c>
      <c r="X2970" s="25" t="str">
        <f aca="false">IF(ISNUMBER($N2970),$N2970*Validation!$B$5,"")</f>
        <v/>
      </c>
      <c r="Y2970" s="26" t="str">
        <f aca="false">IF($A2970="","",SUBSTITUTE(SUBSTITUTE(SUBSTITUTE(SUBSTITUTE(SUBSTITUTE(SUBSTITUTE(SUBSTITUTE(UPPER(TRIM($A2970)),"Á","A"),"É","E"),"Í","I"),"Ó","O"),"Ú","U"),"Ñ","N"),"Ü","U"))</f>
        <v/>
      </c>
      <c r="Z2970" s="26" t="str">
        <f aca="false">IF($Y2970="","",LEFT($Y2970,1)&amp;" "&amp;TRIM(RIGHT(SUBSTITUTE($Y2970," ",REPT(" ",50)),50)))</f>
        <v/>
      </c>
      <c r="AA2970" s="27" t="str">
        <f aca="false">IF($AF2970="","",IF(COUNTIF(Validation!$U$19:$U$178,$AF2970)&gt;0,"OK","NO MATCH"))</f>
        <v/>
      </c>
      <c r="AB2970" s="27" t="str">
        <f aca="false">IF($W2970=0,"",IF(AND($W2970&gt;=Validation!$B$3,$W2970&lt;=Validation!$C$3),"Yes","No"))</f>
        <v/>
      </c>
      <c r="AC2970" s="26" t="str">
        <f aca="false">IF($A2970="","",$AF2970&amp;"|"&amp;TEXT($W2970,"yyyy-mm-dd")&amp;"|"&amp;$J2970&amp;"|"&amp;$N2970)</f>
        <v/>
      </c>
      <c r="AD2970" s="27" t="str">
        <f aca="false">IF($AC2970="","",IF(COUNTIF($AC$2:$AC$3000,$AC2970)&gt;1,"REVIEW","OK"))</f>
        <v/>
      </c>
      <c r="AE2970" s="27" t="str">
        <f aca="false">IF(OR($W2970=0,$O2970=""),"",IF(IFERROR(IF(ISNUMBER($O2970),INT($O2970),DATE(VALUE(MID(SUBSTITUTE(LEFT($O2970,FIND(" ",$O2970&amp;" ")-1),"/",REPT(" ",20)),41,20)),VALUE(LEFT(SUBSTITUTE(LEFT($O2970,FIND(" ",$O2970&amp;" ")-1),"/",REPT(" ",20)),20)),VALUE(MID(SUBSTITUTE(LEFT($O2970,FIND(" ",$O2970&amp;" ")-1),"/",REPT(" ",20)),21,20)))),0)&gt;$W2970,"Late","Same day"))</f>
        <v/>
      </c>
      <c r="AF2970" s="26" t="str">
        <f aca="false">IF($A2970="","",IFERROR(INDEX(Validation!$C$193:$C$217,MATCH($A2970,Validation!$A$193:$A$217,0)),IF(COUNTIF(Validation!$U$19:$U$178,$Z2970)&gt;0,$Z2970,IF(COUNTIF(Validation!$S$19:$S$178,$AI2970)=1,INDEX(Validation!$U$19:$U$178,MATCH($AI2970,Validation!$S$19:$S$178,0)),$Z2970))))</f>
        <v/>
      </c>
      <c r="AG2970" s="27" t="str">
        <f aca="false">IF(COUNTA($A2970:$U2970)=0,"",IF($A2970="","No name",IF($F2970="","No date",IF($W2970=0,"Date ilegible",IF(NOT(ISNUMBER($N2970)),"Hours no numéricas",IF($AA2970="NO MATCH","Person no identificada","OK"))))))</f>
        <v/>
      </c>
      <c r="AH2970" s="27" t="str">
        <f aca="false">IF($W2970=0,"No date",IF($W2970&lt;Validation!$B$3,"Before period",IF($W2970&gt;Validation!$C$3,"After period","In period")))</f>
        <v>No date</v>
      </c>
      <c r="AI2970" s="26" t="str">
        <f aca="false">IF($Y2970="","",TRIM(RIGHT(SUBSTITUTE($Y2970," ",REPT(" ",50)),50)))</f>
        <v/>
      </c>
      <c r="AJ2970" s="27" t="str">
        <f aca="false">IF($A2970="","",IF(NOT(ISERROR(MATCH($A2970,Validation!$A$193:$A$217,0))),"Manual mapping",IF(COUNTIF(Validation!$U$19:$U$178,$Z2970)&gt;0,"Direct",IF(COUNTIF(Validation!$S$19:$S$178,$AI2970)=1,"By surname","Unresolved"))))</f>
        <v/>
      </c>
      <c r="AK2970" s="28" t="str">
        <f aca="false">IF($L2970="","",IF(MATCH($L2970,$L$2:$L$3000,0)&lt;&gt;ROW()-1,"",COUNT($AK$1:$AK2969)+1))</f>
        <v/>
      </c>
      <c r="AL2970" s="28" t="str">
        <f aca="false">IF($G2970="","",IF(MATCH($G2970,$G$2:$G$3000,0)&lt;&gt;ROW()-1,"",COUNT($AL$1:$AL2969)+1))</f>
        <v/>
      </c>
      <c r="AM2970" s="28" t="str">
        <f aca="false">IF($H2970="","",IF(MATCH($H2970,$H$2:$H$3000,0)&lt;&gt;ROW()-1,"",COUNT($AM$1:$AM2969)+1))</f>
        <v/>
      </c>
      <c r="AN2970" s="28" t="str">
        <f aca="false">IF($I2970="","",IF(MATCH($I2970,$I$2:$I$3000,0)&lt;&gt;ROW()-1,"",COUNT($AN$1:$AN2969)+1))</f>
        <v/>
      </c>
      <c r="AO2970" s="28" t="str">
        <f aca="false">IF($Q2970="","",IF(MATCH($Q2970,$Q$2:$Q$3000,0)&lt;&gt;ROW()-1,"",COUNT($AO$1:$AO2969)+1))</f>
        <v/>
      </c>
    </row>
    <row r="2971" customFormat="false" ht="12.75" hidden="false" customHeight="true" outlineLevel="0" collapsed="false">
      <c r="W2971" s="24" t="n">
        <f aca="false">IF($F2971="",0,IFERROR(IF(ISNUMBER($F2971),INT($F2971),DATE(VALUE(MID(SUBSTITUTE(LEFT($F2971,FIND(" ",$F2971&amp;" ")-1),"/",REPT(" ",20)),41,20)),VALUE(LEFT(SUBSTITUTE(LEFT($F2971,FIND(" ",$F2971&amp;" ")-1),"/",REPT(" ",20)),20)),VALUE(MID(SUBSTITUTE(LEFT($F2971,FIND(" ",$F2971&amp;" ")-1),"/",REPT(" ",20)),21,20)))),0))</f>
        <v>0</v>
      </c>
      <c r="X2971" s="25" t="str">
        <f aca="false">IF(ISNUMBER($N2971),$N2971*Validation!$B$5,"")</f>
        <v/>
      </c>
      <c r="Y2971" s="26" t="str">
        <f aca="false">IF($A2971="","",SUBSTITUTE(SUBSTITUTE(SUBSTITUTE(SUBSTITUTE(SUBSTITUTE(SUBSTITUTE(SUBSTITUTE(UPPER(TRIM($A2971)),"Á","A"),"É","E"),"Í","I"),"Ó","O"),"Ú","U"),"Ñ","N"),"Ü","U"))</f>
        <v/>
      </c>
      <c r="Z2971" s="26" t="str">
        <f aca="false">IF($Y2971="","",LEFT($Y2971,1)&amp;" "&amp;TRIM(RIGHT(SUBSTITUTE($Y2971," ",REPT(" ",50)),50)))</f>
        <v/>
      </c>
      <c r="AA2971" s="27" t="str">
        <f aca="false">IF($AF2971="","",IF(COUNTIF(Validation!$U$19:$U$178,$AF2971)&gt;0,"OK","NO MATCH"))</f>
        <v/>
      </c>
      <c r="AB2971" s="27" t="str">
        <f aca="false">IF($W2971=0,"",IF(AND($W2971&gt;=Validation!$B$3,$W2971&lt;=Validation!$C$3),"Yes","No"))</f>
        <v/>
      </c>
      <c r="AC2971" s="26" t="str">
        <f aca="false">IF($A2971="","",$AF2971&amp;"|"&amp;TEXT($W2971,"yyyy-mm-dd")&amp;"|"&amp;$J2971&amp;"|"&amp;$N2971)</f>
        <v/>
      </c>
      <c r="AD2971" s="27" t="str">
        <f aca="false">IF($AC2971="","",IF(COUNTIF($AC$2:$AC$3000,$AC2971)&gt;1,"REVIEW","OK"))</f>
        <v/>
      </c>
      <c r="AE2971" s="27" t="str">
        <f aca="false">IF(OR($W2971=0,$O2971=""),"",IF(IFERROR(IF(ISNUMBER($O2971),INT($O2971),DATE(VALUE(MID(SUBSTITUTE(LEFT($O2971,FIND(" ",$O2971&amp;" ")-1),"/",REPT(" ",20)),41,20)),VALUE(LEFT(SUBSTITUTE(LEFT($O2971,FIND(" ",$O2971&amp;" ")-1),"/",REPT(" ",20)),20)),VALUE(MID(SUBSTITUTE(LEFT($O2971,FIND(" ",$O2971&amp;" ")-1),"/",REPT(" ",20)),21,20)))),0)&gt;$W2971,"Late","Same day"))</f>
        <v/>
      </c>
      <c r="AF2971" s="26" t="str">
        <f aca="false">IF($A2971="","",IFERROR(INDEX(Validation!$C$193:$C$217,MATCH($A2971,Validation!$A$193:$A$217,0)),IF(COUNTIF(Validation!$U$19:$U$178,$Z2971)&gt;0,$Z2971,IF(COUNTIF(Validation!$S$19:$S$178,$AI2971)=1,INDEX(Validation!$U$19:$U$178,MATCH($AI2971,Validation!$S$19:$S$178,0)),$Z2971))))</f>
        <v/>
      </c>
      <c r="AG2971" s="27" t="str">
        <f aca="false">IF(COUNTA($A2971:$U2971)=0,"",IF($A2971="","No name",IF($F2971="","No date",IF($W2971=0,"Date ilegible",IF(NOT(ISNUMBER($N2971)),"Hours no numéricas",IF($AA2971="NO MATCH","Person no identificada","OK"))))))</f>
        <v/>
      </c>
      <c r="AH2971" s="27" t="str">
        <f aca="false">IF($W2971=0,"No date",IF($W2971&lt;Validation!$B$3,"Before period",IF($W2971&gt;Validation!$C$3,"After period","In period")))</f>
        <v>No date</v>
      </c>
      <c r="AI2971" s="26" t="str">
        <f aca="false">IF($Y2971="","",TRIM(RIGHT(SUBSTITUTE($Y2971," ",REPT(" ",50)),50)))</f>
        <v/>
      </c>
      <c r="AJ2971" s="27" t="str">
        <f aca="false">IF($A2971="","",IF(NOT(ISERROR(MATCH($A2971,Validation!$A$193:$A$217,0))),"Manual mapping",IF(COUNTIF(Validation!$U$19:$U$178,$Z2971)&gt;0,"Direct",IF(COUNTIF(Validation!$S$19:$S$178,$AI2971)=1,"By surname","Unresolved"))))</f>
        <v/>
      </c>
      <c r="AK2971" s="28" t="str">
        <f aca="false">IF($L2971="","",IF(MATCH($L2971,$L$2:$L$3000,0)&lt;&gt;ROW()-1,"",COUNT($AK$1:$AK2970)+1))</f>
        <v/>
      </c>
      <c r="AL2971" s="28" t="str">
        <f aca="false">IF($G2971="","",IF(MATCH($G2971,$G$2:$G$3000,0)&lt;&gt;ROW()-1,"",COUNT($AL$1:$AL2970)+1))</f>
        <v/>
      </c>
      <c r="AM2971" s="28" t="str">
        <f aca="false">IF($H2971="","",IF(MATCH($H2971,$H$2:$H$3000,0)&lt;&gt;ROW()-1,"",COUNT($AM$1:$AM2970)+1))</f>
        <v/>
      </c>
      <c r="AN2971" s="28" t="str">
        <f aca="false">IF($I2971="","",IF(MATCH($I2971,$I$2:$I$3000,0)&lt;&gt;ROW()-1,"",COUNT($AN$1:$AN2970)+1))</f>
        <v/>
      </c>
      <c r="AO2971" s="28" t="str">
        <f aca="false">IF($Q2971="","",IF(MATCH($Q2971,$Q$2:$Q$3000,0)&lt;&gt;ROW()-1,"",COUNT($AO$1:$AO2970)+1))</f>
        <v/>
      </c>
    </row>
    <row r="2972" customFormat="false" ht="12.75" hidden="false" customHeight="true" outlineLevel="0" collapsed="false">
      <c r="W2972" s="24" t="n">
        <f aca="false">IF($F2972="",0,IFERROR(IF(ISNUMBER($F2972),INT($F2972),DATE(VALUE(MID(SUBSTITUTE(LEFT($F2972,FIND(" ",$F2972&amp;" ")-1),"/",REPT(" ",20)),41,20)),VALUE(LEFT(SUBSTITUTE(LEFT($F2972,FIND(" ",$F2972&amp;" ")-1),"/",REPT(" ",20)),20)),VALUE(MID(SUBSTITUTE(LEFT($F2972,FIND(" ",$F2972&amp;" ")-1),"/",REPT(" ",20)),21,20)))),0))</f>
        <v>0</v>
      </c>
      <c r="X2972" s="25" t="str">
        <f aca="false">IF(ISNUMBER($N2972),$N2972*Validation!$B$5,"")</f>
        <v/>
      </c>
      <c r="Y2972" s="26" t="str">
        <f aca="false">IF($A2972="","",SUBSTITUTE(SUBSTITUTE(SUBSTITUTE(SUBSTITUTE(SUBSTITUTE(SUBSTITUTE(SUBSTITUTE(UPPER(TRIM($A2972)),"Á","A"),"É","E"),"Í","I"),"Ó","O"),"Ú","U"),"Ñ","N"),"Ü","U"))</f>
        <v/>
      </c>
      <c r="Z2972" s="26" t="str">
        <f aca="false">IF($Y2972="","",LEFT($Y2972,1)&amp;" "&amp;TRIM(RIGHT(SUBSTITUTE($Y2972," ",REPT(" ",50)),50)))</f>
        <v/>
      </c>
      <c r="AA2972" s="27" t="str">
        <f aca="false">IF($AF2972="","",IF(COUNTIF(Validation!$U$19:$U$178,$AF2972)&gt;0,"OK","NO MATCH"))</f>
        <v/>
      </c>
      <c r="AB2972" s="27" t="str">
        <f aca="false">IF($W2972=0,"",IF(AND($W2972&gt;=Validation!$B$3,$W2972&lt;=Validation!$C$3),"Yes","No"))</f>
        <v/>
      </c>
      <c r="AC2972" s="26" t="str">
        <f aca="false">IF($A2972="","",$AF2972&amp;"|"&amp;TEXT($W2972,"yyyy-mm-dd")&amp;"|"&amp;$J2972&amp;"|"&amp;$N2972)</f>
        <v/>
      </c>
      <c r="AD2972" s="27" t="str">
        <f aca="false">IF($AC2972="","",IF(COUNTIF($AC$2:$AC$3000,$AC2972)&gt;1,"REVIEW","OK"))</f>
        <v/>
      </c>
      <c r="AE2972" s="27" t="str">
        <f aca="false">IF(OR($W2972=0,$O2972=""),"",IF(IFERROR(IF(ISNUMBER($O2972),INT($O2972),DATE(VALUE(MID(SUBSTITUTE(LEFT($O2972,FIND(" ",$O2972&amp;" ")-1),"/",REPT(" ",20)),41,20)),VALUE(LEFT(SUBSTITUTE(LEFT($O2972,FIND(" ",$O2972&amp;" ")-1),"/",REPT(" ",20)),20)),VALUE(MID(SUBSTITUTE(LEFT($O2972,FIND(" ",$O2972&amp;" ")-1),"/",REPT(" ",20)),21,20)))),0)&gt;$W2972,"Late","Same day"))</f>
        <v/>
      </c>
      <c r="AF2972" s="26" t="str">
        <f aca="false">IF($A2972="","",IFERROR(INDEX(Validation!$C$193:$C$217,MATCH($A2972,Validation!$A$193:$A$217,0)),IF(COUNTIF(Validation!$U$19:$U$178,$Z2972)&gt;0,$Z2972,IF(COUNTIF(Validation!$S$19:$S$178,$AI2972)=1,INDEX(Validation!$U$19:$U$178,MATCH($AI2972,Validation!$S$19:$S$178,0)),$Z2972))))</f>
        <v/>
      </c>
      <c r="AG2972" s="27" t="str">
        <f aca="false">IF(COUNTA($A2972:$U2972)=0,"",IF($A2972="","No name",IF($F2972="","No date",IF($W2972=0,"Date ilegible",IF(NOT(ISNUMBER($N2972)),"Hours no numéricas",IF($AA2972="NO MATCH","Person no identificada","OK"))))))</f>
        <v/>
      </c>
      <c r="AH2972" s="27" t="str">
        <f aca="false">IF($W2972=0,"No date",IF($W2972&lt;Validation!$B$3,"Before period",IF($W2972&gt;Validation!$C$3,"After period","In period")))</f>
        <v>No date</v>
      </c>
      <c r="AI2972" s="26" t="str">
        <f aca="false">IF($Y2972="","",TRIM(RIGHT(SUBSTITUTE($Y2972," ",REPT(" ",50)),50)))</f>
        <v/>
      </c>
      <c r="AJ2972" s="27" t="str">
        <f aca="false">IF($A2972="","",IF(NOT(ISERROR(MATCH($A2972,Validation!$A$193:$A$217,0))),"Manual mapping",IF(COUNTIF(Validation!$U$19:$U$178,$Z2972)&gt;0,"Direct",IF(COUNTIF(Validation!$S$19:$S$178,$AI2972)=1,"By surname","Unresolved"))))</f>
        <v/>
      </c>
      <c r="AK2972" s="28" t="str">
        <f aca="false">IF($L2972="","",IF(MATCH($L2972,$L$2:$L$3000,0)&lt;&gt;ROW()-1,"",COUNT($AK$1:$AK2971)+1))</f>
        <v/>
      </c>
      <c r="AL2972" s="28" t="str">
        <f aca="false">IF($G2972="","",IF(MATCH($G2972,$G$2:$G$3000,0)&lt;&gt;ROW()-1,"",COUNT($AL$1:$AL2971)+1))</f>
        <v/>
      </c>
      <c r="AM2972" s="28" t="str">
        <f aca="false">IF($H2972="","",IF(MATCH($H2972,$H$2:$H$3000,0)&lt;&gt;ROW()-1,"",COUNT($AM$1:$AM2971)+1))</f>
        <v/>
      </c>
      <c r="AN2972" s="28" t="str">
        <f aca="false">IF($I2972="","",IF(MATCH($I2972,$I$2:$I$3000,0)&lt;&gt;ROW()-1,"",COUNT($AN$1:$AN2971)+1))</f>
        <v/>
      </c>
      <c r="AO2972" s="28" t="str">
        <f aca="false">IF($Q2972="","",IF(MATCH($Q2972,$Q$2:$Q$3000,0)&lt;&gt;ROW()-1,"",COUNT($AO$1:$AO2971)+1))</f>
        <v/>
      </c>
    </row>
    <row r="2973" customFormat="false" ht="12.75" hidden="false" customHeight="true" outlineLevel="0" collapsed="false">
      <c r="W2973" s="24" t="n">
        <f aca="false">IF($F2973="",0,IFERROR(IF(ISNUMBER($F2973),INT($F2973),DATE(VALUE(MID(SUBSTITUTE(LEFT($F2973,FIND(" ",$F2973&amp;" ")-1),"/",REPT(" ",20)),41,20)),VALUE(LEFT(SUBSTITUTE(LEFT($F2973,FIND(" ",$F2973&amp;" ")-1),"/",REPT(" ",20)),20)),VALUE(MID(SUBSTITUTE(LEFT($F2973,FIND(" ",$F2973&amp;" ")-1),"/",REPT(" ",20)),21,20)))),0))</f>
        <v>0</v>
      </c>
      <c r="X2973" s="25" t="str">
        <f aca="false">IF(ISNUMBER($N2973),$N2973*Validation!$B$5,"")</f>
        <v/>
      </c>
      <c r="Y2973" s="26" t="str">
        <f aca="false">IF($A2973="","",SUBSTITUTE(SUBSTITUTE(SUBSTITUTE(SUBSTITUTE(SUBSTITUTE(SUBSTITUTE(SUBSTITUTE(UPPER(TRIM($A2973)),"Á","A"),"É","E"),"Í","I"),"Ó","O"),"Ú","U"),"Ñ","N"),"Ü","U"))</f>
        <v/>
      </c>
      <c r="Z2973" s="26" t="str">
        <f aca="false">IF($Y2973="","",LEFT($Y2973,1)&amp;" "&amp;TRIM(RIGHT(SUBSTITUTE($Y2973," ",REPT(" ",50)),50)))</f>
        <v/>
      </c>
      <c r="AA2973" s="27" t="str">
        <f aca="false">IF($AF2973="","",IF(COUNTIF(Validation!$U$19:$U$178,$AF2973)&gt;0,"OK","NO MATCH"))</f>
        <v/>
      </c>
      <c r="AB2973" s="27" t="str">
        <f aca="false">IF($W2973=0,"",IF(AND($W2973&gt;=Validation!$B$3,$W2973&lt;=Validation!$C$3),"Yes","No"))</f>
        <v/>
      </c>
      <c r="AC2973" s="26" t="str">
        <f aca="false">IF($A2973="","",$AF2973&amp;"|"&amp;TEXT($W2973,"yyyy-mm-dd")&amp;"|"&amp;$J2973&amp;"|"&amp;$N2973)</f>
        <v/>
      </c>
      <c r="AD2973" s="27" t="str">
        <f aca="false">IF($AC2973="","",IF(COUNTIF($AC$2:$AC$3000,$AC2973)&gt;1,"REVIEW","OK"))</f>
        <v/>
      </c>
      <c r="AE2973" s="27" t="str">
        <f aca="false">IF(OR($W2973=0,$O2973=""),"",IF(IFERROR(IF(ISNUMBER($O2973),INT($O2973),DATE(VALUE(MID(SUBSTITUTE(LEFT($O2973,FIND(" ",$O2973&amp;" ")-1),"/",REPT(" ",20)),41,20)),VALUE(LEFT(SUBSTITUTE(LEFT($O2973,FIND(" ",$O2973&amp;" ")-1),"/",REPT(" ",20)),20)),VALUE(MID(SUBSTITUTE(LEFT($O2973,FIND(" ",$O2973&amp;" ")-1),"/",REPT(" ",20)),21,20)))),0)&gt;$W2973,"Late","Same day"))</f>
        <v/>
      </c>
      <c r="AF2973" s="26" t="str">
        <f aca="false">IF($A2973="","",IFERROR(INDEX(Validation!$C$193:$C$217,MATCH($A2973,Validation!$A$193:$A$217,0)),IF(COUNTIF(Validation!$U$19:$U$178,$Z2973)&gt;0,$Z2973,IF(COUNTIF(Validation!$S$19:$S$178,$AI2973)=1,INDEX(Validation!$U$19:$U$178,MATCH($AI2973,Validation!$S$19:$S$178,0)),$Z2973))))</f>
        <v/>
      </c>
      <c r="AG2973" s="27" t="str">
        <f aca="false">IF(COUNTA($A2973:$U2973)=0,"",IF($A2973="","No name",IF($F2973="","No date",IF($W2973=0,"Date ilegible",IF(NOT(ISNUMBER($N2973)),"Hours no numéricas",IF($AA2973="NO MATCH","Person no identificada","OK"))))))</f>
        <v/>
      </c>
      <c r="AH2973" s="27" t="str">
        <f aca="false">IF($W2973=0,"No date",IF($W2973&lt;Validation!$B$3,"Before period",IF($W2973&gt;Validation!$C$3,"After period","In period")))</f>
        <v>No date</v>
      </c>
      <c r="AI2973" s="26" t="str">
        <f aca="false">IF($Y2973="","",TRIM(RIGHT(SUBSTITUTE($Y2973," ",REPT(" ",50)),50)))</f>
        <v/>
      </c>
      <c r="AJ2973" s="27" t="str">
        <f aca="false">IF($A2973="","",IF(NOT(ISERROR(MATCH($A2973,Validation!$A$193:$A$217,0))),"Manual mapping",IF(COUNTIF(Validation!$U$19:$U$178,$Z2973)&gt;0,"Direct",IF(COUNTIF(Validation!$S$19:$S$178,$AI2973)=1,"By surname","Unresolved"))))</f>
        <v/>
      </c>
      <c r="AK2973" s="28" t="str">
        <f aca="false">IF($L2973="","",IF(MATCH($L2973,$L$2:$L$3000,0)&lt;&gt;ROW()-1,"",COUNT($AK$1:$AK2972)+1))</f>
        <v/>
      </c>
      <c r="AL2973" s="28" t="str">
        <f aca="false">IF($G2973="","",IF(MATCH($G2973,$G$2:$G$3000,0)&lt;&gt;ROW()-1,"",COUNT($AL$1:$AL2972)+1))</f>
        <v/>
      </c>
      <c r="AM2973" s="28" t="str">
        <f aca="false">IF($H2973="","",IF(MATCH($H2973,$H$2:$H$3000,0)&lt;&gt;ROW()-1,"",COUNT($AM$1:$AM2972)+1))</f>
        <v/>
      </c>
      <c r="AN2973" s="28" t="str">
        <f aca="false">IF($I2973="","",IF(MATCH($I2973,$I$2:$I$3000,0)&lt;&gt;ROW()-1,"",COUNT($AN$1:$AN2972)+1))</f>
        <v/>
      </c>
      <c r="AO2973" s="28" t="str">
        <f aca="false">IF($Q2973="","",IF(MATCH($Q2973,$Q$2:$Q$3000,0)&lt;&gt;ROW()-1,"",COUNT($AO$1:$AO2972)+1))</f>
        <v/>
      </c>
    </row>
    <row r="2974" customFormat="false" ht="12.75" hidden="false" customHeight="true" outlineLevel="0" collapsed="false">
      <c r="W2974" s="24" t="n">
        <f aca="false">IF($F2974="",0,IFERROR(IF(ISNUMBER($F2974),INT($F2974),DATE(VALUE(MID(SUBSTITUTE(LEFT($F2974,FIND(" ",$F2974&amp;" ")-1),"/",REPT(" ",20)),41,20)),VALUE(LEFT(SUBSTITUTE(LEFT($F2974,FIND(" ",$F2974&amp;" ")-1),"/",REPT(" ",20)),20)),VALUE(MID(SUBSTITUTE(LEFT($F2974,FIND(" ",$F2974&amp;" ")-1),"/",REPT(" ",20)),21,20)))),0))</f>
        <v>0</v>
      </c>
      <c r="X2974" s="25" t="str">
        <f aca="false">IF(ISNUMBER($N2974),$N2974*Validation!$B$5,"")</f>
        <v/>
      </c>
      <c r="Y2974" s="26" t="str">
        <f aca="false">IF($A2974="","",SUBSTITUTE(SUBSTITUTE(SUBSTITUTE(SUBSTITUTE(SUBSTITUTE(SUBSTITUTE(SUBSTITUTE(UPPER(TRIM($A2974)),"Á","A"),"É","E"),"Í","I"),"Ó","O"),"Ú","U"),"Ñ","N"),"Ü","U"))</f>
        <v/>
      </c>
      <c r="Z2974" s="26" t="str">
        <f aca="false">IF($Y2974="","",LEFT($Y2974,1)&amp;" "&amp;TRIM(RIGHT(SUBSTITUTE($Y2974," ",REPT(" ",50)),50)))</f>
        <v/>
      </c>
      <c r="AA2974" s="27" t="str">
        <f aca="false">IF($AF2974="","",IF(COUNTIF(Validation!$U$19:$U$178,$AF2974)&gt;0,"OK","NO MATCH"))</f>
        <v/>
      </c>
      <c r="AB2974" s="27" t="str">
        <f aca="false">IF($W2974=0,"",IF(AND($W2974&gt;=Validation!$B$3,$W2974&lt;=Validation!$C$3),"Yes","No"))</f>
        <v/>
      </c>
      <c r="AC2974" s="26" t="str">
        <f aca="false">IF($A2974="","",$AF2974&amp;"|"&amp;TEXT($W2974,"yyyy-mm-dd")&amp;"|"&amp;$J2974&amp;"|"&amp;$N2974)</f>
        <v/>
      </c>
      <c r="AD2974" s="27" t="str">
        <f aca="false">IF($AC2974="","",IF(COUNTIF($AC$2:$AC$3000,$AC2974)&gt;1,"REVIEW","OK"))</f>
        <v/>
      </c>
      <c r="AE2974" s="27" t="str">
        <f aca="false">IF(OR($W2974=0,$O2974=""),"",IF(IFERROR(IF(ISNUMBER($O2974),INT($O2974),DATE(VALUE(MID(SUBSTITUTE(LEFT($O2974,FIND(" ",$O2974&amp;" ")-1),"/",REPT(" ",20)),41,20)),VALUE(LEFT(SUBSTITUTE(LEFT($O2974,FIND(" ",$O2974&amp;" ")-1),"/",REPT(" ",20)),20)),VALUE(MID(SUBSTITUTE(LEFT($O2974,FIND(" ",$O2974&amp;" ")-1),"/",REPT(" ",20)),21,20)))),0)&gt;$W2974,"Late","Same day"))</f>
        <v/>
      </c>
      <c r="AF2974" s="26" t="str">
        <f aca="false">IF($A2974="","",IFERROR(INDEX(Validation!$C$193:$C$217,MATCH($A2974,Validation!$A$193:$A$217,0)),IF(COUNTIF(Validation!$U$19:$U$178,$Z2974)&gt;0,$Z2974,IF(COUNTIF(Validation!$S$19:$S$178,$AI2974)=1,INDEX(Validation!$U$19:$U$178,MATCH($AI2974,Validation!$S$19:$S$178,0)),$Z2974))))</f>
        <v/>
      </c>
      <c r="AG2974" s="27" t="str">
        <f aca="false">IF(COUNTA($A2974:$U2974)=0,"",IF($A2974="","No name",IF($F2974="","No date",IF($W2974=0,"Date ilegible",IF(NOT(ISNUMBER($N2974)),"Hours no numéricas",IF($AA2974="NO MATCH","Person no identificada","OK"))))))</f>
        <v/>
      </c>
      <c r="AH2974" s="27" t="str">
        <f aca="false">IF($W2974=0,"No date",IF($W2974&lt;Validation!$B$3,"Before period",IF($W2974&gt;Validation!$C$3,"After period","In period")))</f>
        <v>No date</v>
      </c>
      <c r="AI2974" s="26" t="str">
        <f aca="false">IF($Y2974="","",TRIM(RIGHT(SUBSTITUTE($Y2974," ",REPT(" ",50)),50)))</f>
        <v/>
      </c>
      <c r="AJ2974" s="27" t="str">
        <f aca="false">IF($A2974="","",IF(NOT(ISERROR(MATCH($A2974,Validation!$A$193:$A$217,0))),"Manual mapping",IF(COUNTIF(Validation!$U$19:$U$178,$Z2974)&gt;0,"Direct",IF(COUNTIF(Validation!$S$19:$S$178,$AI2974)=1,"By surname","Unresolved"))))</f>
        <v/>
      </c>
      <c r="AK2974" s="28" t="str">
        <f aca="false">IF($L2974="","",IF(MATCH($L2974,$L$2:$L$3000,0)&lt;&gt;ROW()-1,"",COUNT($AK$1:$AK2973)+1))</f>
        <v/>
      </c>
      <c r="AL2974" s="28" t="str">
        <f aca="false">IF($G2974="","",IF(MATCH($G2974,$G$2:$G$3000,0)&lt;&gt;ROW()-1,"",COUNT($AL$1:$AL2973)+1))</f>
        <v/>
      </c>
      <c r="AM2974" s="28" t="str">
        <f aca="false">IF($H2974="","",IF(MATCH($H2974,$H$2:$H$3000,0)&lt;&gt;ROW()-1,"",COUNT($AM$1:$AM2973)+1))</f>
        <v/>
      </c>
      <c r="AN2974" s="28" t="str">
        <f aca="false">IF($I2974="","",IF(MATCH($I2974,$I$2:$I$3000,0)&lt;&gt;ROW()-1,"",COUNT($AN$1:$AN2973)+1))</f>
        <v/>
      </c>
      <c r="AO2974" s="28" t="str">
        <f aca="false">IF($Q2974="","",IF(MATCH($Q2974,$Q$2:$Q$3000,0)&lt;&gt;ROW()-1,"",COUNT($AO$1:$AO2973)+1))</f>
        <v/>
      </c>
    </row>
    <row r="2975" customFormat="false" ht="12.75" hidden="false" customHeight="true" outlineLevel="0" collapsed="false">
      <c r="W2975" s="24" t="n">
        <f aca="false">IF($F2975="",0,IFERROR(IF(ISNUMBER($F2975),INT($F2975),DATE(VALUE(MID(SUBSTITUTE(LEFT($F2975,FIND(" ",$F2975&amp;" ")-1),"/",REPT(" ",20)),41,20)),VALUE(LEFT(SUBSTITUTE(LEFT($F2975,FIND(" ",$F2975&amp;" ")-1),"/",REPT(" ",20)),20)),VALUE(MID(SUBSTITUTE(LEFT($F2975,FIND(" ",$F2975&amp;" ")-1),"/",REPT(" ",20)),21,20)))),0))</f>
        <v>0</v>
      </c>
      <c r="X2975" s="25" t="str">
        <f aca="false">IF(ISNUMBER($N2975),$N2975*Validation!$B$5,"")</f>
        <v/>
      </c>
      <c r="Y2975" s="26" t="str">
        <f aca="false">IF($A2975="","",SUBSTITUTE(SUBSTITUTE(SUBSTITUTE(SUBSTITUTE(SUBSTITUTE(SUBSTITUTE(SUBSTITUTE(UPPER(TRIM($A2975)),"Á","A"),"É","E"),"Í","I"),"Ó","O"),"Ú","U"),"Ñ","N"),"Ü","U"))</f>
        <v/>
      </c>
      <c r="Z2975" s="26" t="str">
        <f aca="false">IF($Y2975="","",LEFT($Y2975,1)&amp;" "&amp;TRIM(RIGHT(SUBSTITUTE($Y2975," ",REPT(" ",50)),50)))</f>
        <v/>
      </c>
      <c r="AA2975" s="27" t="str">
        <f aca="false">IF($AF2975="","",IF(COUNTIF(Validation!$U$19:$U$178,$AF2975)&gt;0,"OK","NO MATCH"))</f>
        <v/>
      </c>
      <c r="AB2975" s="27" t="str">
        <f aca="false">IF($W2975=0,"",IF(AND($W2975&gt;=Validation!$B$3,$W2975&lt;=Validation!$C$3),"Yes","No"))</f>
        <v/>
      </c>
      <c r="AC2975" s="26" t="str">
        <f aca="false">IF($A2975="","",$AF2975&amp;"|"&amp;TEXT($W2975,"yyyy-mm-dd")&amp;"|"&amp;$J2975&amp;"|"&amp;$N2975)</f>
        <v/>
      </c>
      <c r="AD2975" s="27" t="str">
        <f aca="false">IF($AC2975="","",IF(COUNTIF($AC$2:$AC$3000,$AC2975)&gt;1,"REVIEW","OK"))</f>
        <v/>
      </c>
      <c r="AE2975" s="27" t="str">
        <f aca="false">IF(OR($W2975=0,$O2975=""),"",IF(IFERROR(IF(ISNUMBER($O2975),INT($O2975),DATE(VALUE(MID(SUBSTITUTE(LEFT($O2975,FIND(" ",$O2975&amp;" ")-1),"/",REPT(" ",20)),41,20)),VALUE(LEFT(SUBSTITUTE(LEFT($O2975,FIND(" ",$O2975&amp;" ")-1),"/",REPT(" ",20)),20)),VALUE(MID(SUBSTITUTE(LEFT($O2975,FIND(" ",$O2975&amp;" ")-1),"/",REPT(" ",20)),21,20)))),0)&gt;$W2975,"Late","Same day"))</f>
        <v/>
      </c>
      <c r="AF2975" s="26" t="str">
        <f aca="false">IF($A2975="","",IFERROR(INDEX(Validation!$C$193:$C$217,MATCH($A2975,Validation!$A$193:$A$217,0)),IF(COUNTIF(Validation!$U$19:$U$178,$Z2975)&gt;0,$Z2975,IF(COUNTIF(Validation!$S$19:$S$178,$AI2975)=1,INDEX(Validation!$U$19:$U$178,MATCH($AI2975,Validation!$S$19:$S$178,0)),$Z2975))))</f>
        <v/>
      </c>
      <c r="AG2975" s="27" t="str">
        <f aca="false">IF(COUNTA($A2975:$U2975)=0,"",IF($A2975="","No name",IF($F2975="","No date",IF($W2975=0,"Date ilegible",IF(NOT(ISNUMBER($N2975)),"Hours no numéricas",IF($AA2975="NO MATCH","Person no identificada","OK"))))))</f>
        <v/>
      </c>
      <c r="AH2975" s="27" t="str">
        <f aca="false">IF($W2975=0,"No date",IF($W2975&lt;Validation!$B$3,"Before period",IF($W2975&gt;Validation!$C$3,"After period","In period")))</f>
        <v>No date</v>
      </c>
      <c r="AI2975" s="26" t="str">
        <f aca="false">IF($Y2975="","",TRIM(RIGHT(SUBSTITUTE($Y2975," ",REPT(" ",50)),50)))</f>
        <v/>
      </c>
      <c r="AJ2975" s="27" t="str">
        <f aca="false">IF($A2975="","",IF(NOT(ISERROR(MATCH($A2975,Validation!$A$193:$A$217,0))),"Manual mapping",IF(COUNTIF(Validation!$U$19:$U$178,$Z2975)&gt;0,"Direct",IF(COUNTIF(Validation!$S$19:$S$178,$AI2975)=1,"By surname","Unresolved"))))</f>
        <v/>
      </c>
      <c r="AK2975" s="28" t="str">
        <f aca="false">IF($L2975="","",IF(MATCH($L2975,$L$2:$L$3000,0)&lt;&gt;ROW()-1,"",COUNT($AK$1:$AK2974)+1))</f>
        <v/>
      </c>
      <c r="AL2975" s="28" t="str">
        <f aca="false">IF($G2975="","",IF(MATCH($G2975,$G$2:$G$3000,0)&lt;&gt;ROW()-1,"",COUNT($AL$1:$AL2974)+1))</f>
        <v/>
      </c>
      <c r="AM2975" s="28" t="str">
        <f aca="false">IF($H2975="","",IF(MATCH($H2975,$H$2:$H$3000,0)&lt;&gt;ROW()-1,"",COUNT($AM$1:$AM2974)+1))</f>
        <v/>
      </c>
      <c r="AN2975" s="28" t="str">
        <f aca="false">IF($I2975="","",IF(MATCH($I2975,$I$2:$I$3000,0)&lt;&gt;ROW()-1,"",COUNT($AN$1:$AN2974)+1))</f>
        <v/>
      </c>
      <c r="AO2975" s="28" t="str">
        <f aca="false">IF($Q2975="","",IF(MATCH($Q2975,$Q$2:$Q$3000,0)&lt;&gt;ROW()-1,"",COUNT($AO$1:$AO2974)+1))</f>
        <v/>
      </c>
    </row>
    <row r="2976" customFormat="false" ht="12.75" hidden="false" customHeight="true" outlineLevel="0" collapsed="false">
      <c r="W2976" s="24" t="n">
        <f aca="false">IF($F2976="",0,IFERROR(IF(ISNUMBER($F2976),INT($F2976),DATE(VALUE(MID(SUBSTITUTE(LEFT($F2976,FIND(" ",$F2976&amp;" ")-1),"/",REPT(" ",20)),41,20)),VALUE(LEFT(SUBSTITUTE(LEFT($F2976,FIND(" ",$F2976&amp;" ")-1),"/",REPT(" ",20)),20)),VALUE(MID(SUBSTITUTE(LEFT($F2976,FIND(" ",$F2976&amp;" ")-1),"/",REPT(" ",20)),21,20)))),0))</f>
        <v>0</v>
      </c>
      <c r="X2976" s="25" t="str">
        <f aca="false">IF(ISNUMBER($N2976),$N2976*Validation!$B$5,"")</f>
        <v/>
      </c>
      <c r="Y2976" s="26" t="str">
        <f aca="false">IF($A2976="","",SUBSTITUTE(SUBSTITUTE(SUBSTITUTE(SUBSTITUTE(SUBSTITUTE(SUBSTITUTE(SUBSTITUTE(UPPER(TRIM($A2976)),"Á","A"),"É","E"),"Í","I"),"Ó","O"),"Ú","U"),"Ñ","N"),"Ü","U"))</f>
        <v/>
      </c>
      <c r="Z2976" s="26" t="str">
        <f aca="false">IF($Y2976="","",LEFT($Y2976,1)&amp;" "&amp;TRIM(RIGHT(SUBSTITUTE($Y2976," ",REPT(" ",50)),50)))</f>
        <v/>
      </c>
      <c r="AA2976" s="27" t="str">
        <f aca="false">IF($AF2976="","",IF(COUNTIF(Validation!$U$19:$U$178,$AF2976)&gt;0,"OK","NO MATCH"))</f>
        <v/>
      </c>
      <c r="AB2976" s="27" t="str">
        <f aca="false">IF($W2976=0,"",IF(AND($W2976&gt;=Validation!$B$3,$W2976&lt;=Validation!$C$3),"Yes","No"))</f>
        <v/>
      </c>
      <c r="AC2976" s="26" t="str">
        <f aca="false">IF($A2976="","",$AF2976&amp;"|"&amp;TEXT($W2976,"yyyy-mm-dd")&amp;"|"&amp;$J2976&amp;"|"&amp;$N2976)</f>
        <v/>
      </c>
      <c r="AD2976" s="27" t="str">
        <f aca="false">IF($AC2976="","",IF(COUNTIF($AC$2:$AC$3000,$AC2976)&gt;1,"REVIEW","OK"))</f>
        <v/>
      </c>
      <c r="AE2976" s="27" t="str">
        <f aca="false">IF(OR($W2976=0,$O2976=""),"",IF(IFERROR(IF(ISNUMBER($O2976),INT($O2976),DATE(VALUE(MID(SUBSTITUTE(LEFT($O2976,FIND(" ",$O2976&amp;" ")-1),"/",REPT(" ",20)),41,20)),VALUE(LEFT(SUBSTITUTE(LEFT($O2976,FIND(" ",$O2976&amp;" ")-1),"/",REPT(" ",20)),20)),VALUE(MID(SUBSTITUTE(LEFT($O2976,FIND(" ",$O2976&amp;" ")-1),"/",REPT(" ",20)),21,20)))),0)&gt;$W2976,"Late","Same day"))</f>
        <v/>
      </c>
      <c r="AF2976" s="26" t="str">
        <f aca="false">IF($A2976="","",IFERROR(INDEX(Validation!$C$193:$C$217,MATCH($A2976,Validation!$A$193:$A$217,0)),IF(COUNTIF(Validation!$U$19:$U$178,$Z2976)&gt;0,$Z2976,IF(COUNTIF(Validation!$S$19:$S$178,$AI2976)=1,INDEX(Validation!$U$19:$U$178,MATCH($AI2976,Validation!$S$19:$S$178,0)),$Z2976))))</f>
        <v/>
      </c>
      <c r="AG2976" s="27" t="str">
        <f aca="false">IF(COUNTA($A2976:$U2976)=0,"",IF($A2976="","No name",IF($F2976="","No date",IF($W2976=0,"Date ilegible",IF(NOT(ISNUMBER($N2976)),"Hours no numéricas",IF($AA2976="NO MATCH","Person no identificada","OK"))))))</f>
        <v/>
      </c>
      <c r="AH2976" s="27" t="str">
        <f aca="false">IF($W2976=0,"No date",IF($W2976&lt;Validation!$B$3,"Before period",IF($W2976&gt;Validation!$C$3,"After period","In period")))</f>
        <v>No date</v>
      </c>
      <c r="AI2976" s="26" t="str">
        <f aca="false">IF($Y2976="","",TRIM(RIGHT(SUBSTITUTE($Y2976," ",REPT(" ",50)),50)))</f>
        <v/>
      </c>
      <c r="AJ2976" s="27" t="str">
        <f aca="false">IF($A2976="","",IF(NOT(ISERROR(MATCH($A2976,Validation!$A$193:$A$217,0))),"Manual mapping",IF(COUNTIF(Validation!$U$19:$U$178,$Z2976)&gt;0,"Direct",IF(COUNTIF(Validation!$S$19:$S$178,$AI2976)=1,"By surname","Unresolved"))))</f>
        <v/>
      </c>
      <c r="AK2976" s="28" t="str">
        <f aca="false">IF($L2976="","",IF(MATCH($L2976,$L$2:$L$3000,0)&lt;&gt;ROW()-1,"",COUNT($AK$1:$AK2975)+1))</f>
        <v/>
      </c>
      <c r="AL2976" s="28" t="str">
        <f aca="false">IF($G2976="","",IF(MATCH($G2976,$G$2:$G$3000,0)&lt;&gt;ROW()-1,"",COUNT($AL$1:$AL2975)+1))</f>
        <v/>
      </c>
      <c r="AM2976" s="28" t="str">
        <f aca="false">IF($H2976="","",IF(MATCH($H2976,$H$2:$H$3000,0)&lt;&gt;ROW()-1,"",COUNT($AM$1:$AM2975)+1))</f>
        <v/>
      </c>
      <c r="AN2976" s="28" t="str">
        <f aca="false">IF($I2976="","",IF(MATCH($I2976,$I$2:$I$3000,0)&lt;&gt;ROW()-1,"",COUNT($AN$1:$AN2975)+1))</f>
        <v/>
      </c>
      <c r="AO2976" s="28" t="str">
        <f aca="false">IF($Q2976="","",IF(MATCH($Q2976,$Q$2:$Q$3000,0)&lt;&gt;ROW()-1,"",COUNT($AO$1:$AO2975)+1))</f>
        <v/>
      </c>
    </row>
    <row r="2977" customFormat="false" ht="12.75" hidden="false" customHeight="true" outlineLevel="0" collapsed="false">
      <c r="W2977" s="24" t="n">
        <f aca="false">IF($F2977="",0,IFERROR(IF(ISNUMBER($F2977),INT($F2977),DATE(VALUE(MID(SUBSTITUTE(LEFT($F2977,FIND(" ",$F2977&amp;" ")-1),"/",REPT(" ",20)),41,20)),VALUE(LEFT(SUBSTITUTE(LEFT($F2977,FIND(" ",$F2977&amp;" ")-1),"/",REPT(" ",20)),20)),VALUE(MID(SUBSTITUTE(LEFT($F2977,FIND(" ",$F2977&amp;" ")-1),"/",REPT(" ",20)),21,20)))),0))</f>
        <v>0</v>
      </c>
      <c r="X2977" s="25" t="str">
        <f aca="false">IF(ISNUMBER($N2977),$N2977*Validation!$B$5,"")</f>
        <v/>
      </c>
      <c r="Y2977" s="26" t="str">
        <f aca="false">IF($A2977="","",SUBSTITUTE(SUBSTITUTE(SUBSTITUTE(SUBSTITUTE(SUBSTITUTE(SUBSTITUTE(SUBSTITUTE(UPPER(TRIM($A2977)),"Á","A"),"É","E"),"Í","I"),"Ó","O"),"Ú","U"),"Ñ","N"),"Ü","U"))</f>
        <v/>
      </c>
      <c r="Z2977" s="26" t="str">
        <f aca="false">IF($Y2977="","",LEFT($Y2977,1)&amp;" "&amp;TRIM(RIGHT(SUBSTITUTE($Y2977," ",REPT(" ",50)),50)))</f>
        <v/>
      </c>
      <c r="AA2977" s="27" t="str">
        <f aca="false">IF($AF2977="","",IF(COUNTIF(Validation!$U$19:$U$178,$AF2977)&gt;0,"OK","NO MATCH"))</f>
        <v/>
      </c>
      <c r="AB2977" s="27" t="str">
        <f aca="false">IF($W2977=0,"",IF(AND($W2977&gt;=Validation!$B$3,$W2977&lt;=Validation!$C$3),"Yes","No"))</f>
        <v/>
      </c>
      <c r="AC2977" s="26" t="str">
        <f aca="false">IF($A2977="","",$AF2977&amp;"|"&amp;TEXT($W2977,"yyyy-mm-dd")&amp;"|"&amp;$J2977&amp;"|"&amp;$N2977)</f>
        <v/>
      </c>
      <c r="AD2977" s="27" t="str">
        <f aca="false">IF($AC2977="","",IF(COUNTIF($AC$2:$AC$3000,$AC2977)&gt;1,"REVIEW","OK"))</f>
        <v/>
      </c>
      <c r="AE2977" s="27" t="str">
        <f aca="false">IF(OR($W2977=0,$O2977=""),"",IF(IFERROR(IF(ISNUMBER($O2977),INT($O2977),DATE(VALUE(MID(SUBSTITUTE(LEFT($O2977,FIND(" ",$O2977&amp;" ")-1),"/",REPT(" ",20)),41,20)),VALUE(LEFT(SUBSTITUTE(LEFT($O2977,FIND(" ",$O2977&amp;" ")-1),"/",REPT(" ",20)),20)),VALUE(MID(SUBSTITUTE(LEFT($O2977,FIND(" ",$O2977&amp;" ")-1),"/",REPT(" ",20)),21,20)))),0)&gt;$W2977,"Late","Same day"))</f>
        <v/>
      </c>
      <c r="AF2977" s="26" t="str">
        <f aca="false">IF($A2977="","",IFERROR(INDEX(Validation!$C$193:$C$217,MATCH($A2977,Validation!$A$193:$A$217,0)),IF(COUNTIF(Validation!$U$19:$U$178,$Z2977)&gt;0,$Z2977,IF(COUNTIF(Validation!$S$19:$S$178,$AI2977)=1,INDEX(Validation!$U$19:$U$178,MATCH($AI2977,Validation!$S$19:$S$178,0)),$Z2977))))</f>
        <v/>
      </c>
      <c r="AG2977" s="27" t="str">
        <f aca="false">IF(COUNTA($A2977:$U2977)=0,"",IF($A2977="","No name",IF($F2977="","No date",IF($W2977=0,"Date ilegible",IF(NOT(ISNUMBER($N2977)),"Hours no numéricas",IF($AA2977="NO MATCH","Person no identificada","OK"))))))</f>
        <v/>
      </c>
      <c r="AH2977" s="27" t="str">
        <f aca="false">IF($W2977=0,"No date",IF($W2977&lt;Validation!$B$3,"Before period",IF($W2977&gt;Validation!$C$3,"After period","In period")))</f>
        <v>No date</v>
      </c>
      <c r="AI2977" s="26" t="str">
        <f aca="false">IF($Y2977="","",TRIM(RIGHT(SUBSTITUTE($Y2977," ",REPT(" ",50)),50)))</f>
        <v/>
      </c>
      <c r="AJ2977" s="27" t="str">
        <f aca="false">IF($A2977="","",IF(NOT(ISERROR(MATCH($A2977,Validation!$A$193:$A$217,0))),"Manual mapping",IF(COUNTIF(Validation!$U$19:$U$178,$Z2977)&gt;0,"Direct",IF(COUNTIF(Validation!$S$19:$S$178,$AI2977)=1,"By surname","Unresolved"))))</f>
        <v/>
      </c>
      <c r="AK2977" s="28" t="str">
        <f aca="false">IF($L2977="","",IF(MATCH($L2977,$L$2:$L$3000,0)&lt;&gt;ROW()-1,"",COUNT($AK$1:$AK2976)+1))</f>
        <v/>
      </c>
      <c r="AL2977" s="28" t="str">
        <f aca="false">IF($G2977="","",IF(MATCH($G2977,$G$2:$G$3000,0)&lt;&gt;ROW()-1,"",COUNT($AL$1:$AL2976)+1))</f>
        <v/>
      </c>
      <c r="AM2977" s="28" t="str">
        <f aca="false">IF($H2977="","",IF(MATCH($H2977,$H$2:$H$3000,0)&lt;&gt;ROW()-1,"",COUNT($AM$1:$AM2976)+1))</f>
        <v/>
      </c>
      <c r="AN2977" s="28" t="str">
        <f aca="false">IF($I2977="","",IF(MATCH($I2977,$I$2:$I$3000,0)&lt;&gt;ROW()-1,"",COUNT($AN$1:$AN2976)+1))</f>
        <v/>
      </c>
      <c r="AO2977" s="28" t="str">
        <f aca="false">IF($Q2977="","",IF(MATCH($Q2977,$Q$2:$Q$3000,0)&lt;&gt;ROW()-1,"",COUNT($AO$1:$AO2976)+1))</f>
        <v/>
      </c>
    </row>
    <row r="2978" customFormat="false" ht="12.75" hidden="false" customHeight="true" outlineLevel="0" collapsed="false">
      <c r="W2978" s="24" t="n">
        <f aca="false">IF($F2978="",0,IFERROR(IF(ISNUMBER($F2978),INT($F2978),DATE(VALUE(MID(SUBSTITUTE(LEFT($F2978,FIND(" ",$F2978&amp;" ")-1),"/",REPT(" ",20)),41,20)),VALUE(LEFT(SUBSTITUTE(LEFT($F2978,FIND(" ",$F2978&amp;" ")-1),"/",REPT(" ",20)),20)),VALUE(MID(SUBSTITUTE(LEFT($F2978,FIND(" ",$F2978&amp;" ")-1),"/",REPT(" ",20)),21,20)))),0))</f>
        <v>0</v>
      </c>
      <c r="X2978" s="25" t="str">
        <f aca="false">IF(ISNUMBER($N2978),$N2978*Validation!$B$5,"")</f>
        <v/>
      </c>
      <c r="Y2978" s="26" t="str">
        <f aca="false">IF($A2978="","",SUBSTITUTE(SUBSTITUTE(SUBSTITUTE(SUBSTITUTE(SUBSTITUTE(SUBSTITUTE(SUBSTITUTE(UPPER(TRIM($A2978)),"Á","A"),"É","E"),"Í","I"),"Ó","O"),"Ú","U"),"Ñ","N"),"Ü","U"))</f>
        <v/>
      </c>
      <c r="Z2978" s="26" t="str">
        <f aca="false">IF($Y2978="","",LEFT($Y2978,1)&amp;" "&amp;TRIM(RIGHT(SUBSTITUTE($Y2978," ",REPT(" ",50)),50)))</f>
        <v/>
      </c>
      <c r="AA2978" s="27" t="str">
        <f aca="false">IF($AF2978="","",IF(COUNTIF(Validation!$U$19:$U$178,$AF2978)&gt;0,"OK","NO MATCH"))</f>
        <v/>
      </c>
      <c r="AB2978" s="27" t="str">
        <f aca="false">IF($W2978=0,"",IF(AND($W2978&gt;=Validation!$B$3,$W2978&lt;=Validation!$C$3),"Yes","No"))</f>
        <v/>
      </c>
      <c r="AC2978" s="26" t="str">
        <f aca="false">IF($A2978="","",$AF2978&amp;"|"&amp;TEXT($W2978,"yyyy-mm-dd")&amp;"|"&amp;$J2978&amp;"|"&amp;$N2978)</f>
        <v/>
      </c>
      <c r="AD2978" s="27" t="str">
        <f aca="false">IF($AC2978="","",IF(COUNTIF($AC$2:$AC$3000,$AC2978)&gt;1,"REVIEW","OK"))</f>
        <v/>
      </c>
      <c r="AE2978" s="27" t="str">
        <f aca="false">IF(OR($W2978=0,$O2978=""),"",IF(IFERROR(IF(ISNUMBER($O2978),INT($O2978),DATE(VALUE(MID(SUBSTITUTE(LEFT($O2978,FIND(" ",$O2978&amp;" ")-1),"/",REPT(" ",20)),41,20)),VALUE(LEFT(SUBSTITUTE(LEFT($O2978,FIND(" ",$O2978&amp;" ")-1),"/",REPT(" ",20)),20)),VALUE(MID(SUBSTITUTE(LEFT($O2978,FIND(" ",$O2978&amp;" ")-1),"/",REPT(" ",20)),21,20)))),0)&gt;$W2978,"Late","Same day"))</f>
        <v/>
      </c>
      <c r="AF2978" s="26" t="str">
        <f aca="false">IF($A2978="","",IFERROR(INDEX(Validation!$C$193:$C$217,MATCH($A2978,Validation!$A$193:$A$217,0)),IF(COUNTIF(Validation!$U$19:$U$178,$Z2978)&gt;0,$Z2978,IF(COUNTIF(Validation!$S$19:$S$178,$AI2978)=1,INDEX(Validation!$U$19:$U$178,MATCH($AI2978,Validation!$S$19:$S$178,0)),$Z2978))))</f>
        <v/>
      </c>
      <c r="AG2978" s="27" t="str">
        <f aca="false">IF(COUNTA($A2978:$U2978)=0,"",IF($A2978="","No name",IF($F2978="","No date",IF($W2978=0,"Date ilegible",IF(NOT(ISNUMBER($N2978)),"Hours no numéricas",IF($AA2978="NO MATCH","Person no identificada","OK"))))))</f>
        <v/>
      </c>
      <c r="AH2978" s="27" t="str">
        <f aca="false">IF($W2978=0,"No date",IF($W2978&lt;Validation!$B$3,"Before period",IF($W2978&gt;Validation!$C$3,"After period","In period")))</f>
        <v>No date</v>
      </c>
      <c r="AI2978" s="26" t="str">
        <f aca="false">IF($Y2978="","",TRIM(RIGHT(SUBSTITUTE($Y2978," ",REPT(" ",50)),50)))</f>
        <v/>
      </c>
      <c r="AJ2978" s="27" t="str">
        <f aca="false">IF($A2978="","",IF(NOT(ISERROR(MATCH($A2978,Validation!$A$193:$A$217,0))),"Manual mapping",IF(COUNTIF(Validation!$U$19:$U$178,$Z2978)&gt;0,"Direct",IF(COUNTIF(Validation!$S$19:$S$178,$AI2978)=1,"By surname","Unresolved"))))</f>
        <v/>
      </c>
      <c r="AK2978" s="28" t="str">
        <f aca="false">IF($L2978="","",IF(MATCH($L2978,$L$2:$L$3000,0)&lt;&gt;ROW()-1,"",COUNT($AK$1:$AK2977)+1))</f>
        <v/>
      </c>
      <c r="AL2978" s="28" t="str">
        <f aca="false">IF($G2978="","",IF(MATCH($G2978,$G$2:$G$3000,0)&lt;&gt;ROW()-1,"",COUNT($AL$1:$AL2977)+1))</f>
        <v/>
      </c>
      <c r="AM2978" s="28" t="str">
        <f aca="false">IF($H2978="","",IF(MATCH($H2978,$H$2:$H$3000,0)&lt;&gt;ROW()-1,"",COUNT($AM$1:$AM2977)+1))</f>
        <v/>
      </c>
      <c r="AN2978" s="28" t="str">
        <f aca="false">IF($I2978="","",IF(MATCH($I2978,$I$2:$I$3000,0)&lt;&gt;ROW()-1,"",COUNT($AN$1:$AN2977)+1))</f>
        <v/>
      </c>
      <c r="AO2978" s="28" t="str">
        <f aca="false">IF($Q2978="","",IF(MATCH($Q2978,$Q$2:$Q$3000,0)&lt;&gt;ROW()-1,"",COUNT($AO$1:$AO2977)+1))</f>
        <v/>
      </c>
    </row>
    <row r="2979" customFormat="false" ht="12.75" hidden="false" customHeight="true" outlineLevel="0" collapsed="false">
      <c r="W2979" s="24" t="n">
        <f aca="false">IF($F2979="",0,IFERROR(IF(ISNUMBER($F2979),INT($F2979),DATE(VALUE(MID(SUBSTITUTE(LEFT($F2979,FIND(" ",$F2979&amp;" ")-1),"/",REPT(" ",20)),41,20)),VALUE(LEFT(SUBSTITUTE(LEFT($F2979,FIND(" ",$F2979&amp;" ")-1),"/",REPT(" ",20)),20)),VALUE(MID(SUBSTITUTE(LEFT($F2979,FIND(" ",$F2979&amp;" ")-1),"/",REPT(" ",20)),21,20)))),0))</f>
        <v>0</v>
      </c>
      <c r="X2979" s="25" t="str">
        <f aca="false">IF(ISNUMBER($N2979),$N2979*Validation!$B$5,"")</f>
        <v/>
      </c>
      <c r="Y2979" s="26" t="str">
        <f aca="false">IF($A2979="","",SUBSTITUTE(SUBSTITUTE(SUBSTITUTE(SUBSTITUTE(SUBSTITUTE(SUBSTITUTE(SUBSTITUTE(UPPER(TRIM($A2979)),"Á","A"),"É","E"),"Í","I"),"Ó","O"),"Ú","U"),"Ñ","N"),"Ü","U"))</f>
        <v/>
      </c>
      <c r="Z2979" s="26" t="str">
        <f aca="false">IF($Y2979="","",LEFT($Y2979,1)&amp;" "&amp;TRIM(RIGHT(SUBSTITUTE($Y2979," ",REPT(" ",50)),50)))</f>
        <v/>
      </c>
      <c r="AA2979" s="27" t="str">
        <f aca="false">IF($AF2979="","",IF(COUNTIF(Validation!$U$19:$U$178,$AF2979)&gt;0,"OK","NO MATCH"))</f>
        <v/>
      </c>
      <c r="AB2979" s="27" t="str">
        <f aca="false">IF($W2979=0,"",IF(AND($W2979&gt;=Validation!$B$3,$W2979&lt;=Validation!$C$3),"Yes","No"))</f>
        <v/>
      </c>
      <c r="AC2979" s="26" t="str">
        <f aca="false">IF($A2979="","",$AF2979&amp;"|"&amp;TEXT($W2979,"yyyy-mm-dd")&amp;"|"&amp;$J2979&amp;"|"&amp;$N2979)</f>
        <v/>
      </c>
      <c r="AD2979" s="27" t="str">
        <f aca="false">IF($AC2979="","",IF(COUNTIF($AC$2:$AC$3000,$AC2979)&gt;1,"REVIEW","OK"))</f>
        <v/>
      </c>
      <c r="AE2979" s="27" t="str">
        <f aca="false">IF(OR($W2979=0,$O2979=""),"",IF(IFERROR(IF(ISNUMBER($O2979),INT($O2979),DATE(VALUE(MID(SUBSTITUTE(LEFT($O2979,FIND(" ",$O2979&amp;" ")-1),"/",REPT(" ",20)),41,20)),VALUE(LEFT(SUBSTITUTE(LEFT($O2979,FIND(" ",$O2979&amp;" ")-1),"/",REPT(" ",20)),20)),VALUE(MID(SUBSTITUTE(LEFT($O2979,FIND(" ",$O2979&amp;" ")-1),"/",REPT(" ",20)),21,20)))),0)&gt;$W2979,"Late","Same day"))</f>
        <v/>
      </c>
      <c r="AF2979" s="26" t="str">
        <f aca="false">IF($A2979="","",IFERROR(INDEX(Validation!$C$193:$C$217,MATCH($A2979,Validation!$A$193:$A$217,0)),IF(COUNTIF(Validation!$U$19:$U$178,$Z2979)&gt;0,$Z2979,IF(COUNTIF(Validation!$S$19:$S$178,$AI2979)=1,INDEX(Validation!$U$19:$U$178,MATCH($AI2979,Validation!$S$19:$S$178,0)),$Z2979))))</f>
        <v/>
      </c>
      <c r="AG2979" s="27" t="str">
        <f aca="false">IF(COUNTA($A2979:$U2979)=0,"",IF($A2979="","No name",IF($F2979="","No date",IF($W2979=0,"Date ilegible",IF(NOT(ISNUMBER($N2979)),"Hours no numéricas",IF($AA2979="NO MATCH","Person no identificada","OK"))))))</f>
        <v/>
      </c>
      <c r="AH2979" s="27" t="str">
        <f aca="false">IF($W2979=0,"No date",IF($W2979&lt;Validation!$B$3,"Before period",IF($W2979&gt;Validation!$C$3,"After period","In period")))</f>
        <v>No date</v>
      </c>
      <c r="AI2979" s="26" t="str">
        <f aca="false">IF($Y2979="","",TRIM(RIGHT(SUBSTITUTE($Y2979," ",REPT(" ",50)),50)))</f>
        <v/>
      </c>
      <c r="AJ2979" s="27" t="str">
        <f aca="false">IF($A2979="","",IF(NOT(ISERROR(MATCH($A2979,Validation!$A$193:$A$217,0))),"Manual mapping",IF(COUNTIF(Validation!$U$19:$U$178,$Z2979)&gt;0,"Direct",IF(COUNTIF(Validation!$S$19:$S$178,$AI2979)=1,"By surname","Unresolved"))))</f>
        <v/>
      </c>
      <c r="AK2979" s="28" t="str">
        <f aca="false">IF($L2979="","",IF(MATCH($L2979,$L$2:$L$3000,0)&lt;&gt;ROW()-1,"",COUNT($AK$1:$AK2978)+1))</f>
        <v/>
      </c>
      <c r="AL2979" s="28" t="str">
        <f aca="false">IF($G2979="","",IF(MATCH($G2979,$G$2:$G$3000,0)&lt;&gt;ROW()-1,"",COUNT($AL$1:$AL2978)+1))</f>
        <v/>
      </c>
      <c r="AM2979" s="28" t="str">
        <f aca="false">IF($H2979="","",IF(MATCH($H2979,$H$2:$H$3000,0)&lt;&gt;ROW()-1,"",COUNT($AM$1:$AM2978)+1))</f>
        <v/>
      </c>
      <c r="AN2979" s="28" t="str">
        <f aca="false">IF($I2979="","",IF(MATCH($I2979,$I$2:$I$3000,0)&lt;&gt;ROW()-1,"",COUNT($AN$1:$AN2978)+1))</f>
        <v/>
      </c>
      <c r="AO2979" s="28" t="str">
        <f aca="false">IF($Q2979="","",IF(MATCH($Q2979,$Q$2:$Q$3000,0)&lt;&gt;ROW()-1,"",COUNT($AO$1:$AO2978)+1))</f>
        <v/>
      </c>
    </row>
    <row r="2980" customFormat="false" ht="12.75" hidden="false" customHeight="true" outlineLevel="0" collapsed="false">
      <c r="W2980" s="24" t="n">
        <f aca="false">IF($F2980="",0,IFERROR(IF(ISNUMBER($F2980),INT($F2980),DATE(VALUE(MID(SUBSTITUTE(LEFT($F2980,FIND(" ",$F2980&amp;" ")-1),"/",REPT(" ",20)),41,20)),VALUE(LEFT(SUBSTITUTE(LEFT($F2980,FIND(" ",$F2980&amp;" ")-1),"/",REPT(" ",20)),20)),VALUE(MID(SUBSTITUTE(LEFT($F2980,FIND(" ",$F2980&amp;" ")-1),"/",REPT(" ",20)),21,20)))),0))</f>
        <v>0</v>
      </c>
      <c r="X2980" s="25" t="str">
        <f aca="false">IF(ISNUMBER($N2980),$N2980*Validation!$B$5,"")</f>
        <v/>
      </c>
      <c r="Y2980" s="26" t="str">
        <f aca="false">IF($A2980="","",SUBSTITUTE(SUBSTITUTE(SUBSTITUTE(SUBSTITUTE(SUBSTITUTE(SUBSTITUTE(SUBSTITUTE(UPPER(TRIM($A2980)),"Á","A"),"É","E"),"Í","I"),"Ó","O"),"Ú","U"),"Ñ","N"),"Ü","U"))</f>
        <v/>
      </c>
      <c r="Z2980" s="26" t="str">
        <f aca="false">IF($Y2980="","",LEFT($Y2980,1)&amp;" "&amp;TRIM(RIGHT(SUBSTITUTE($Y2980," ",REPT(" ",50)),50)))</f>
        <v/>
      </c>
      <c r="AA2980" s="27" t="str">
        <f aca="false">IF($AF2980="","",IF(COUNTIF(Validation!$U$19:$U$178,$AF2980)&gt;0,"OK","NO MATCH"))</f>
        <v/>
      </c>
      <c r="AB2980" s="27" t="str">
        <f aca="false">IF($W2980=0,"",IF(AND($W2980&gt;=Validation!$B$3,$W2980&lt;=Validation!$C$3),"Yes","No"))</f>
        <v/>
      </c>
      <c r="AC2980" s="26" t="str">
        <f aca="false">IF($A2980="","",$AF2980&amp;"|"&amp;TEXT($W2980,"yyyy-mm-dd")&amp;"|"&amp;$J2980&amp;"|"&amp;$N2980)</f>
        <v/>
      </c>
      <c r="AD2980" s="27" t="str">
        <f aca="false">IF($AC2980="","",IF(COUNTIF($AC$2:$AC$3000,$AC2980)&gt;1,"REVIEW","OK"))</f>
        <v/>
      </c>
      <c r="AE2980" s="27" t="str">
        <f aca="false">IF(OR($W2980=0,$O2980=""),"",IF(IFERROR(IF(ISNUMBER($O2980),INT($O2980),DATE(VALUE(MID(SUBSTITUTE(LEFT($O2980,FIND(" ",$O2980&amp;" ")-1),"/",REPT(" ",20)),41,20)),VALUE(LEFT(SUBSTITUTE(LEFT($O2980,FIND(" ",$O2980&amp;" ")-1),"/",REPT(" ",20)),20)),VALUE(MID(SUBSTITUTE(LEFT($O2980,FIND(" ",$O2980&amp;" ")-1),"/",REPT(" ",20)),21,20)))),0)&gt;$W2980,"Late","Same day"))</f>
        <v/>
      </c>
      <c r="AF2980" s="26" t="str">
        <f aca="false">IF($A2980="","",IFERROR(INDEX(Validation!$C$193:$C$217,MATCH($A2980,Validation!$A$193:$A$217,0)),IF(COUNTIF(Validation!$U$19:$U$178,$Z2980)&gt;0,$Z2980,IF(COUNTIF(Validation!$S$19:$S$178,$AI2980)=1,INDEX(Validation!$U$19:$U$178,MATCH($AI2980,Validation!$S$19:$S$178,0)),$Z2980))))</f>
        <v/>
      </c>
      <c r="AG2980" s="27" t="str">
        <f aca="false">IF(COUNTA($A2980:$U2980)=0,"",IF($A2980="","No name",IF($F2980="","No date",IF($W2980=0,"Date ilegible",IF(NOT(ISNUMBER($N2980)),"Hours no numéricas",IF($AA2980="NO MATCH","Person no identificada","OK"))))))</f>
        <v/>
      </c>
      <c r="AH2980" s="27" t="str">
        <f aca="false">IF($W2980=0,"No date",IF($W2980&lt;Validation!$B$3,"Before period",IF($W2980&gt;Validation!$C$3,"After period","In period")))</f>
        <v>No date</v>
      </c>
      <c r="AI2980" s="26" t="str">
        <f aca="false">IF($Y2980="","",TRIM(RIGHT(SUBSTITUTE($Y2980," ",REPT(" ",50)),50)))</f>
        <v/>
      </c>
      <c r="AJ2980" s="27" t="str">
        <f aca="false">IF($A2980="","",IF(NOT(ISERROR(MATCH($A2980,Validation!$A$193:$A$217,0))),"Manual mapping",IF(COUNTIF(Validation!$U$19:$U$178,$Z2980)&gt;0,"Direct",IF(COUNTIF(Validation!$S$19:$S$178,$AI2980)=1,"By surname","Unresolved"))))</f>
        <v/>
      </c>
      <c r="AK2980" s="28" t="str">
        <f aca="false">IF($L2980="","",IF(MATCH($L2980,$L$2:$L$3000,0)&lt;&gt;ROW()-1,"",COUNT($AK$1:$AK2979)+1))</f>
        <v/>
      </c>
      <c r="AL2980" s="28" t="str">
        <f aca="false">IF($G2980="","",IF(MATCH($G2980,$G$2:$G$3000,0)&lt;&gt;ROW()-1,"",COUNT($AL$1:$AL2979)+1))</f>
        <v/>
      </c>
      <c r="AM2980" s="28" t="str">
        <f aca="false">IF($H2980="","",IF(MATCH($H2980,$H$2:$H$3000,0)&lt;&gt;ROW()-1,"",COUNT($AM$1:$AM2979)+1))</f>
        <v/>
      </c>
      <c r="AN2980" s="28" t="str">
        <f aca="false">IF($I2980="","",IF(MATCH($I2980,$I$2:$I$3000,0)&lt;&gt;ROW()-1,"",COUNT($AN$1:$AN2979)+1))</f>
        <v/>
      </c>
      <c r="AO2980" s="28" t="str">
        <f aca="false">IF($Q2980="","",IF(MATCH($Q2980,$Q$2:$Q$3000,0)&lt;&gt;ROW()-1,"",COUNT($AO$1:$AO2979)+1))</f>
        <v/>
      </c>
    </row>
    <row r="2981" customFormat="false" ht="12.75" hidden="false" customHeight="true" outlineLevel="0" collapsed="false">
      <c r="W2981" s="24" t="n">
        <f aca="false">IF($F2981="",0,IFERROR(IF(ISNUMBER($F2981),INT($F2981),DATE(VALUE(MID(SUBSTITUTE(LEFT($F2981,FIND(" ",$F2981&amp;" ")-1),"/",REPT(" ",20)),41,20)),VALUE(LEFT(SUBSTITUTE(LEFT($F2981,FIND(" ",$F2981&amp;" ")-1),"/",REPT(" ",20)),20)),VALUE(MID(SUBSTITUTE(LEFT($F2981,FIND(" ",$F2981&amp;" ")-1),"/",REPT(" ",20)),21,20)))),0))</f>
        <v>0</v>
      </c>
      <c r="X2981" s="25" t="str">
        <f aca="false">IF(ISNUMBER($N2981),$N2981*Validation!$B$5,"")</f>
        <v/>
      </c>
      <c r="Y2981" s="26" t="str">
        <f aca="false">IF($A2981="","",SUBSTITUTE(SUBSTITUTE(SUBSTITUTE(SUBSTITUTE(SUBSTITUTE(SUBSTITUTE(SUBSTITUTE(UPPER(TRIM($A2981)),"Á","A"),"É","E"),"Í","I"),"Ó","O"),"Ú","U"),"Ñ","N"),"Ü","U"))</f>
        <v/>
      </c>
      <c r="Z2981" s="26" t="str">
        <f aca="false">IF($Y2981="","",LEFT($Y2981,1)&amp;" "&amp;TRIM(RIGHT(SUBSTITUTE($Y2981," ",REPT(" ",50)),50)))</f>
        <v/>
      </c>
      <c r="AA2981" s="27" t="str">
        <f aca="false">IF($AF2981="","",IF(COUNTIF(Validation!$U$19:$U$178,$AF2981)&gt;0,"OK","NO MATCH"))</f>
        <v/>
      </c>
      <c r="AB2981" s="27" t="str">
        <f aca="false">IF($W2981=0,"",IF(AND($W2981&gt;=Validation!$B$3,$W2981&lt;=Validation!$C$3),"Yes","No"))</f>
        <v/>
      </c>
      <c r="AC2981" s="26" t="str">
        <f aca="false">IF($A2981="","",$AF2981&amp;"|"&amp;TEXT($W2981,"yyyy-mm-dd")&amp;"|"&amp;$J2981&amp;"|"&amp;$N2981)</f>
        <v/>
      </c>
      <c r="AD2981" s="27" t="str">
        <f aca="false">IF($AC2981="","",IF(COUNTIF($AC$2:$AC$3000,$AC2981)&gt;1,"REVIEW","OK"))</f>
        <v/>
      </c>
      <c r="AE2981" s="27" t="str">
        <f aca="false">IF(OR($W2981=0,$O2981=""),"",IF(IFERROR(IF(ISNUMBER($O2981),INT($O2981),DATE(VALUE(MID(SUBSTITUTE(LEFT($O2981,FIND(" ",$O2981&amp;" ")-1),"/",REPT(" ",20)),41,20)),VALUE(LEFT(SUBSTITUTE(LEFT($O2981,FIND(" ",$O2981&amp;" ")-1),"/",REPT(" ",20)),20)),VALUE(MID(SUBSTITUTE(LEFT($O2981,FIND(" ",$O2981&amp;" ")-1),"/",REPT(" ",20)),21,20)))),0)&gt;$W2981,"Late","Same day"))</f>
        <v/>
      </c>
      <c r="AF2981" s="26" t="str">
        <f aca="false">IF($A2981="","",IFERROR(INDEX(Validation!$C$193:$C$217,MATCH($A2981,Validation!$A$193:$A$217,0)),IF(COUNTIF(Validation!$U$19:$U$178,$Z2981)&gt;0,$Z2981,IF(COUNTIF(Validation!$S$19:$S$178,$AI2981)=1,INDEX(Validation!$U$19:$U$178,MATCH($AI2981,Validation!$S$19:$S$178,0)),$Z2981))))</f>
        <v/>
      </c>
      <c r="AG2981" s="27" t="str">
        <f aca="false">IF(COUNTA($A2981:$U2981)=0,"",IF($A2981="","No name",IF($F2981="","No date",IF($W2981=0,"Date ilegible",IF(NOT(ISNUMBER($N2981)),"Hours no numéricas",IF($AA2981="NO MATCH","Person no identificada","OK"))))))</f>
        <v/>
      </c>
      <c r="AH2981" s="27" t="str">
        <f aca="false">IF($W2981=0,"No date",IF($W2981&lt;Validation!$B$3,"Before period",IF($W2981&gt;Validation!$C$3,"After period","In period")))</f>
        <v>No date</v>
      </c>
      <c r="AI2981" s="26" t="str">
        <f aca="false">IF($Y2981="","",TRIM(RIGHT(SUBSTITUTE($Y2981," ",REPT(" ",50)),50)))</f>
        <v/>
      </c>
      <c r="AJ2981" s="27" t="str">
        <f aca="false">IF($A2981="","",IF(NOT(ISERROR(MATCH($A2981,Validation!$A$193:$A$217,0))),"Manual mapping",IF(COUNTIF(Validation!$U$19:$U$178,$Z2981)&gt;0,"Direct",IF(COUNTIF(Validation!$S$19:$S$178,$AI2981)=1,"By surname","Unresolved"))))</f>
        <v/>
      </c>
      <c r="AK2981" s="28" t="str">
        <f aca="false">IF($L2981="","",IF(MATCH($L2981,$L$2:$L$3000,0)&lt;&gt;ROW()-1,"",COUNT($AK$1:$AK2980)+1))</f>
        <v/>
      </c>
      <c r="AL2981" s="28" t="str">
        <f aca="false">IF($G2981="","",IF(MATCH($G2981,$G$2:$G$3000,0)&lt;&gt;ROW()-1,"",COUNT($AL$1:$AL2980)+1))</f>
        <v/>
      </c>
      <c r="AM2981" s="28" t="str">
        <f aca="false">IF($H2981="","",IF(MATCH($H2981,$H$2:$H$3000,0)&lt;&gt;ROW()-1,"",COUNT($AM$1:$AM2980)+1))</f>
        <v/>
      </c>
      <c r="AN2981" s="28" t="str">
        <f aca="false">IF($I2981="","",IF(MATCH($I2981,$I$2:$I$3000,0)&lt;&gt;ROW()-1,"",COUNT($AN$1:$AN2980)+1))</f>
        <v/>
      </c>
      <c r="AO2981" s="28" t="str">
        <f aca="false">IF($Q2981="","",IF(MATCH($Q2981,$Q$2:$Q$3000,0)&lt;&gt;ROW()-1,"",COUNT($AO$1:$AO2980)+1))</f>
        <v/>
      </c>
    </row>
    <row r="2982" customFormat="false" ht="12.75" hidden="false" customHeight="true" outlineLevel="0" collapsed="false">
      <c r="W2982" s="24" t="n">
        <f aca="false">IF($F2982="",0,IFERROR(IF(ISNUMBER($F2982),INT($F2982),DATE(VALUE(MID(SUBSTITUTE(LEFT($F2982,FIND(" ",$F2982&amp;" ")-1),"/",REPT(" ",20)),41,20)),VALUE(LEFT(SUBSTITUTE(LEFT($F2982,FIND(" ",$F2982&amp;" ")-1),"/",REPT(" ",20)),20)),VALUE(MID(SUBSTITUTE(LEFT($F2982,FIND(" ",$F2982&amp;" ")-1),"/",REPT(" ",20)),21,20)))),0))</f>
        <v>0</v>
      </c>
      <c r="X2982" s="25" t="str">
        <f aca="false">IF(ISNUMBER($N2982),$N2982*Validation!$B$5,"")</f>
        <v/>
      </c>
      <c r="Y2982" s="26" t="str">
        <f aca="false">IF($A2982="","",SUBSTITUTE(SUBSTITUTE(SUBSTITUTE(SUBSTITUTE(SUBSTITUTE(SUBSTITUTE(SUBSTITUTE(UPPER(TRIM($A2982)),"Á","A"),"É","E"),"Í","I"),"Ó","O"),"Ú","U"),"Ñ","N"),"Ü","U"))</f>
        <v/>
      </c>
      <c r="Z2982" s="26" t="str">
        <f aca="false">IF($Y2982="","",LEFT($Y2982,1)&amp;" "&amp;TRIM(RIGHT(SUBSTITUTE($Y2982," ",REPT(" ",50)),50)))</f>
        <v/>
      </c>
      <c r="AA2982" s="27" t="str">
        <f aca="false">IF($AF2982="","",IF(COUNTIF(Validation!$U$19:$U$178,$AF2982)&gt;0,"OK","NO MATCH"))</f>
        <v/>
      </c>
      <c r="AB2982" s="27" t="str">
        <f aca="false">IF($W2982=0,"",IF(AND($W2982&gt;=Validation!$B$3,$W2982&lt;=Validation!$C$3),"Yes","No"))</f>
        <v/>
      </c>
      <c r="AC2982" s="26" t="str">
        <f aca="false">IF($A2982="","",$AF2982&amp;"|"&amp;TEXT($W2982,"yyyy-mm-dd")&amp;"|"&amp;$J2982&amp;"|"&amp;$N2982)</f>
        <v/>
      </c>
      <c r="AD2982" s="27" t="str">
        <f aca="false">IF($AC2982="","",IF(COUNTIF($AC$2:$AC$3000,$AC2982)&gt;1,"REVIEW","OK"))</f>
        <v/>
      </c>
      <c r="AE2982" s="27" t="str">
        <f aca="false">IF(OR($W2982=0,$O2982=""),"",IF(IFERROR(IF(ISNUMBER($O2982),INT($O2982),DATE(VALUE(MID(SUBSTITUTE(LEFT($O2982,FIND(" ",$O2982&amp;" ")-1),"/",REPT(" ",20)),41,20)),VALUE(LEFT(SUBSTITUTE(LEFT($O2982,FIND(" ",$O2982&amp;" ")-1),"/",REPT(" ",20)),20)),VALUE(MID(SUBSTITUTE(LEFT($O2982,FIND(" ",$O2982&amp;" ")-1),"/",REPT(" ",20)),21,20)))),0)&gt;$W2982,"Late","Same day"))</f>
        <v/>
      </c>
      <c r="AF2982" s="26" t="str">
        <f aca="false">IF($A2982="","",IFERROR(INDEX(Validation!$C$193:$C$217,MATCH($A2982,Validation!$A$193:$A$217,0)),IF(COUNTIF(Validation!$U$19:$U$178,$Z2982)&gt;0,$Z2982,IF(COUNTIF(Validation!$S$19:$S$178,$AI2982)=1,INDEX(Validation!$U$19:$U$178,MATCH($AI2982,Validation!$S$19:$S$178,0)),$Z2982))))</f>
        <v/>
      </c>
      <c r="AG2982" s="27" t="str">
        <f aca="false">IF(COUNTA($A2982:$U2982)=0,"",IF($A2982="","No name",IF($F2982="","No date",IF($W2982=0,"Date ilegible",IF(NOT(ISNUMBER($N2982)),"Hours no numéricas",IF($AA2982="NO MATCH","Person no identificada","OK"))))))</f>
        <v/>
      </c>
      <c r="AH2982" s="27" t="str">
        <f aca="false">IF($W2982=0,"No date",IF($W2982&lt;Validation!$B$3,"Before period",IF($W2982&gt;Validation!$C$3,"After period","In period")))</f>
        <v>No date</v>
      </c>
      <c r="AI2982" s="26" t="str">
        <f aca="false">IF($Y2982="","",TRIM(RIGHT(SUBSTITUTE($Y2982," ",REPT(" ",50)),50)))</f>
        <v/>
      </c>
      <c r="AJ2982" s="27" t="str">
        <f aca="false">IF($A2982="","",IF(NOT(ISERROR(MATCH($A2982,Validation!$A$193:$A$217,0))),"Manual mapping",IF(COUNTIF(Validation!$U$19:$U$178,$Z2982)&gt;0,"Direct",IF(COUNTIF(Validation!$S$19:$S$178,$AI2982)=1,"By surname","Unresolved"))))</f>
        <v/>
      </c>
      <c r="AK2982" s="28" t="str">
        <f aca="false">IF($L2982="","",IF(MATCH($L2982,$L$2:$L$3000,0)&lt;&gt;ROW()-1,"",COUNT($AK$1:$AK2981)+1))</f>
        <v/>
      </c>
      <c r="AL2982" s="28" t="str">
        <f aca="false">IF($G2982="","",IF(MATCH($G2982,$G$2:$G$3000,0)&lt;&gt;ROW()-1,"",COUNT($AL$1:$AL2981)+1))</f>
        <v/>
      </c>
      <c r="AM2982" s="28" t="str">
        <f aca="false">IF($H2982="","",IF(MATCH($H2982,$H$2:$H$3000,0)&lt;&gt;ROW()-1,"",COUNT($AM$1:$AM2981)+1))</f>
        <v/>
      </c>
      <c r="AN2982" s="28" t="str">
        <f aca="false">IF($I2982="","",IF(MATCH($I2982,$I$2:$I$3000,0)&lt;&gt;ROW()-1,"",COUNT($AN$1:$AN2981)+1))</f>
        <v/>
      </c>
      <c r="AO2982" s="28" t="str">
        <f aca="false">IF($Q2982="","",IF(MATCH($Q2982,$Q$2:$Q$3000,0)&lt;&gt;ROW()-1,"",COUNT($AO$1:$AO2981)+1))</f>
        <v/>
      </c>
    </row>
    <row r="2983" customFormat="false" ht="12.75" hidden="false" customHeight="true" outlineLevel="0" collapsed="false">
      <c r="W2983" s="24" t="n">
        <f aca="false">IF($F2983="",0,IFERROR(IF(ISNUMBER($F2983),INT($F2983),DATE(VALUE(MID(SUBSTITUTE(LEFT($F2983,FIND(" ",$F2983&amp;" ")-1),"/",REPT(" ",20)),41,20)),VALUE(LEFT(SUBSTITUTE(LEFT($F2983,FIND(" ",$F2983&amp;" ")-1),"/",REPT(" ",20)),20)),VALUE(MID(SUBSTITUTE(LEFT($F2983,FIND(" ",$F2983&amp;" ")-1),"/",REPT(" ",20)),21,20)))),0))</f>
        <v>0</v>
      </c>
      <c r="X2983" s="25" t="str">
        <f aca="false">IF(ISNUMBER($N2983),$N2983*Validation!$B$5,"")</f>
        <v/>
      </c>
      <c r="Y2983" s="26" t="str">
        <f aca="false">IF($A2983="","",SUBSTITUTE(SUBSTITUTE(SUBSTITUTE(SUBSTITUTE(SUBSTITUTE(SUBSTITUTE(SUBSTITUTE(UPPER(TRIM($A2983)),"Á","A"),"É","E"),"Í","I"),"Ó","O"),"Ú","U"),"Ñ","N"),"Ü","U"))</f>
        <v/>
      </c>
      <c r="Z2983" s="26" t="str">
        <f aca="false">IF($Y2983="","",LEFT($Y2983,1)&amp;" "&amp;TRIM(RIGHT(SUBSTITUTE($Y2983," ",REPT(" ",50)),50)))</f>
        <v/>
      </c>
      <c r="AA2983" s="27" t="str">
        <f aca="false">IF($AF2983="","",IF(COUNTIF(Validation!$U$19:$U$178,$AF2983)&gt;0,"OK","NO MATCH"))</f>
        <v/>
      </c>
      <c r="AB2983" s="27" t="str">
        <f aca="false">IF($W2983=0,"",IF(AND($W2983&gt;=Validation!$B$3,$W2983&lt;=Validation!$C$3),"Yes","No"))</f>
        <v/>
      </c>
      <c r="AC2983" s="26" t="str">
        <f aca="false">IF($A2983="","",$AF2983&amp;"|"&amp;TEXT($W2983,"yyyy-mm-dd")&amp;"|"&amp;$J2983&amp;"|"&amp;$N2983)</f>
        <v/>
      </c>
      <c r="AD2983" s="27" t="str">
        <f aca="false">IF($AC2983="","",IF(COUNTIF($AC$2:$AC$3000,$AC2983)&gt;1,"REVIEW","OK"))</f>
        <v/>
      </c>
      <c r="AE2983" s="27" t="str">
        <f aca="false">IF(OR($W2983=0,$O2983=""),"",IF(IFERROR(IF(ISNUMBER($O2983),INT($O2983),DATE(VALUE(MID(SUBSTITUTE(LEFT($O2983,FIND(" ",$O2983&amp;" ")-1),"/",REPT(" ",20)),41,20)),VALUE(LEFT(SUBSTITUTE(LEFT($O2983,FIND(" ",$O2983&amp;" ")-1),"/",REPT(" ",20)),20)),VALUE(MID(SUBSTITUTE(LEFT($O2983,FIND(" ",$O2983&amp;" ")-1),"/",REPT(" ",20)),21,20)))),0)&gt;$W2983,"Late","Same day"))</f>
        <v/>
      </c>
      <c r="AF2983" s="26" t="str">
        <f aca="false">IF($A2983="","",IFERROR(INDEX(Validation!$C$193:$C$217,MATCH($A2983,Validation!$A$193:$A$217,0)),IF(COUNTIF(Validation!$U$19:$U$178,$Z2983)&gt;0,$Z2983,IF(COUNTIF(Validation!$S$19:$S$178,$AI2983)=1,INDEX(Validation!$U$19:$U$178,MATCH($AI2983,Validation!$S$19:$S$178,0)),$Z2983))))</f>
        <v/>
      </c>
      <c r="AG2983" s="27" t="str">
        <f aca="false">IF(COUNTA($A2983:$U2983)=0,"",IF($A2983="","No name",IF($F2983="","No date",IF($W2983=0,"Date ilegible",IF(NOT(ISNUMBER($N2983)),"Hours no numéricas",IF($AA2983="NO MATCH","Person no identificada","OK"))))))</f>
        <v/>
      </c>
      <c r="AH2983" s="27" t="str">
        <f aca="false">IF($W2983=0,"No date",IF($W2983&lt;Validation!$B$3,"Before period",IF($W2983&gt;Validation!$C$3,"After period","In period")))</f>
        <v>No date</v>
      </c>
      <c r="AI2983" s="26" t="str">
        <f aca="false">IF($Y2983="","",TRIM(RIGHT(SUBSTITUTE($Y2983," ",REPT(" ",50)),50)))</f>
        <v/>
      </c>
      <c r="AJ2983" s="27" t="str">
        <f aca="false">IF($A2983="","",IF(NOT(ISERROR(MATCH($A2983,Validation!$A$193:$A$217,0))),"Manual mapping",IF(COUNTIF(Validation!$U$19:$U$178,$Z2983)&gt;0,"Direct",IF(COUNTIF(Validation!$S$19:$S$178,$AI2983)=1,"By surname","Unresolved"))))</f>
        <v/>
      </c>
      <c r="AK2983" s="28" t="str">
        <f aca="false">IF($L2983="","",IF(MATCH($L2983,$L$2:$L$3000,0)&lt;&gt;ROW()-1,"",COUNT($AK$1:$AK2982)+1))</f>
        <v/>
      </c>
      <c r="AL2983" s="28" t="str">
        <f aca="false">IF($G2983="","",IF(MATCH($G2983,$G$2:$G$3000,0)&lt;&gt;ROW()-1,"",COUNT($AL$1:$AL2982)+1))</f>
        <v/>
      </c>
      <c r="AM2983" s="28" t="str">
        <f aca="false">IF($H2983="","",IF(MATCH($H2983,$H$2:$H$3000,0)&lt;&gt;ROW()-1,"",COUNT($AM$1:$AM2982)+1))</f>
        <v/>
      </c>
      <c r="AN2983" s="28" t="str">
        <f aca="false">IF($I2983="","",IF(MATCH($I2983,$I$2:$I$3000,0)&lt;&gt;ROW()-1,"",COUNT($AN$1:$AN2982)+1))</f>
        <v/>
      </c>
      <c r="AO2983" s="28" t="str">
        <f aca="false">IF($Q2983="","",IF(MATCH($Q2983,$Q$2:$Q$3000,0)&lt;&gt;ROW()-1,"",COUNT($AO$1:$AO2982)+1))</f>
        <v/>
      </c>
    </row>
    <row r="2984" customFormat="false" ht="12.75" hidden="false" customHeight="true" outlineLevel="0" collapsed="false">
      <c r="W2984" s="24" t="n">
        <f aca="false">IF($F2984="",0,IFERROR(IF(ISNUMBER($F2984),INT($F2984),DATE(VALUE(MID(SUBSTITUTE(LEFT($F2984,FIND(" ",$F2984&amp;" ")-1),"/",REPT(" ",20)),41,20)),VALUE(LEFT(SUBSTITUTE(LEFT($F2984,FIND(" ",$F2984&amp;" ")-1),"/",REPT(" ",20)),20)),VALUE(MID(SUBSTITUTE(LEFT($F2984,FIND(" ",$F2984&amp;" ")-1),"/",REPT(" ",20)),21,20)))),0))</f>
        <v>0</v>
      </c>
      <c r="X2984" s="25" t="str">
        <f aca="false">IF(ISNUMBER($N2984),$N2984*Validation!$B$5,"")</f>
        <v/>
      </c>
      <c r="Y2984" s="26" t="str">
        <f aca="false">IF($A2984="","",SUBSTITUTE(SUBSTITUTE(SUBSTITUTE(SUBSTITUTE(SUBSTITUTE(SUBSTITUTE(SUBSTITUTE(UPPER(TRIM($A2984)),"Á","A"),"É","E"),"Í","I"),"Ó","O"),"Ú","U"),"Ñ","N"),"Ü","U"))</f>
        <v/>
      </c>
      <c r="Z2984" s="26" t="str">
        <f aca="false">IF($Y2984="","",LEFT($Y2984,1)&amp;" "&amp;TRIM(RIGHT(SUBSTITUTE($Y2984," ",REPT(" ",50)),50)))</f>
        <v/>
      </c>
      <c r="AA2984" s="27" t="str">
        <f aca="false">IF($AF2984="","",IF(COUNTIF(Validation!$U$19:$U$178,$AF2984)&gt;0,"OK","NO MATCH"))</f>
        <v/>
      </c>
      <c r="AB2984" s="27" t="str">
        <f aca="false">IF($W2984=0,"",IF(AND($W2984&gt;=Validation!$B$3,$W2984&lt;=Validation!$C$3),"Yes","No"))</f>
        <v/>
      </c>
      <c r="AC2984" s="26" t="str">
        <f aca="false">IF($A2984="","",$AF2984&amp;"|"&amp;TEXT($W2984,"yyyy-mm-dd")&amp;"|"&amp;$J2984&amp;"|"&amp;$N2984)</f>
        <v/>
      </c>
      <c r="AD2984" s="27" t="str">
        <f aca="false">IF($AC2984="","",IF(COUNTIF($AC$2:$AC$3000,$AC2984)&gt;1,"REVIEW","OK"))</f>
        <v/>
      </c>
      <c r="AE2984" s="27" t="str">
        <f aca="false">IF(OR($W2984=0,$O2984=""),"",IF(IFERROR(IF(ISNUMBER($O2984),INT($O2984),DATE(VALUE(MID(SUBSTITUTE(LEFT($O2984,FIND(" ",$O2984&amp;" ")-1),"/",REPT(" ",20)),41,20)),VALUE(LEFT(SUBSTITUTE(LEFT($O2984,FIND(" ",$O2984&amp;" ")-1),"/",REPT(" ",20)),20)),VALUE(MID(SUBSTITUTE(LEFT($O2984,FIND(" ",$O2984&amp;" ")-1),"/",REPT(" ",20)),21,20)))),0)&gt;$W2984,"Late","Same day"))</f>
        <v/>
      </c>
      <c r="AF2984" s="26" t="str">
        <f aca="false">IF($A2984="","",IFERROR(INDEX(Validation!$C$193:$C$217,MATCH($A2984,Validation!$A$193:$A$217,0)),IF(COUNTIF(Validation!$U$19:$U$178,$Z2984)&gt;0,$Z2984,IF(COUNTIF(Validation!$S$19:$S$178,$AI2984)=1,INDEX(Validation!$U$19:$U$178,MATCH($AI2984,Validation!$S$19:$S$178,0)),$Z2984))))</f>
        <v/>
      </c>
      <c r="AG2984" s="27" t="str">
        <f aca="false">IF(COUNTA($A2984:$U2984)=0,"",IF($A2984="","No name",IF($F2984="","No date",IF($W2984=0,"Date ilegible",IF(NOT(ISNUMBER($N2984)),"Hours no numéricas",IF($AA2984="NO MATCH","Person no identificada","OK"))))))</f>
        <v/>
      </c>
      <c r="AH2984" s="27" t="str">
        <f aca="false">IF($W2984=0,"No date",IF($W2984&lt;Validation!$B$3,"Before period",IF($W2984&gt;Validation!$C$3,"After period","In period")))</f>
        <v>No date</v>
      </c>
      <c r="AI2984" s="26" t="str">
        <f aca="false">IF($Y2984="","",TRIM(RIGHT(SUBSTITUTE($Y2984," ",REPT(" ",50)),50)))</f>
        <v/>
      </c>
      <c r="AJ2984" s="27" t="str">
        <f aca="false">IF($A2984="","",IF(NOT(ISERROR(MATCH($A2984,Validation!$A$193:$A$217,0))),"Manual mapping",IF(COUNTIF(Validation!$U$19:$U$178,$Z2984)&gt;0,"Direct",IF(COUNTIF(Validation!$S$19:$S$178,$AI2984)=1,"By surname","Unresolved"))))</f>
        <v/>
      </c>
      <c r="AK2984" s="28" t="str">
        <f aca="false">IF($L2984="","",IF(MATCH($L2984,$L$2:$L$3000,0)&lt;&gt;ROW()-1,"",COUNT($AK$1:$AK2983)+1))</f>
        <v/>
      </c>
      <c r="AL2984" s="28" t="str">
        <f aca="false">IF($G2984="","",IF(MATCH($G2984,$G$2:$G$3000,0)&lt;&gt;ROW()-1,"",COUNT($AL$1:$AL2983)+1))</f>
        <v/>
      </c>
      <c r="AM2984" s="28" t="str">
        <f aca="false">IF($H2984="","",IF(MATCH($H2984,$H$2:$H$3000,0)&lt;&gt;ROW()-1,"",COUNT($AM$1:$AM2983)+1))</f>
        <v/>
      </c>
      <c r="AN2984" s="28" t="str">
        <f aca="false">IF($I2984="","",IF(MATCH($I2984,$I$2:$I$3000,0)&lt;&gt;ROW()-1,"",COUNT($AN$1:$AN2983)+1))</f>
        <v/>
      </c>
      <c r="AO2984" s="28" t="str">
        <f aca="false">IF($Q2984="","",IF(MATCH($Q2984,$Q$2:$Q$3000,0)&lt;&gt;ROW()-1,"",COUNT($AO$1:$AO2983)+1))</f>
        <v/>
      </c>
    </row>
    <row r="2985" customFormat="false" ht="12.75" hidden="false" customHeight="true" outlineLevel="0" collapsed="false">
      <c r="W2985" s="24" t="n">
        <f aca="false">IF($F2985="",0,IFERROR(IF(ISNUMBER($F2985),INT($F2985),DATE(VALUE(MID(SUBSTITUTE(LEFT($F2985,FIND(" ",$F2985&amp;" ")-1),"/",REPT(" ",20)),41,20)),VALUE(LEFT(SUBSTITUTE(LEFT($F2985,FIND(" ",$F2985&amp;" ")-1),"/",REPT(" ",20)),20)),VALUE(MID(SUBSTITUTE(LEFT($F2985,FIND(" ",$F2985&amp;" ")-1),"/",REPT(" ",20)),21,20)))),0))</f>
        <v>0</v>
      </c>
      <c r="X2985" s="25" t="str">
        <f aca="false">IF(ISNUMBER($N2985),$N2985*Validation!$B$5,"")</f>
        <v/>
      </c>
      <c r="Y2985" s="26" t="str">
        <f aca="false">IF($A2985="","",SUBSTITUTE(SUBSTITUTE(SUBSTITUTE(SUBSTITUTE(SUBSTITUTE(SUBSTITUTE(SUBSTITUTE(UPPER(TRIM($A2985)),"Á","A"),"É","E"),"Í","I"),"Ó","O"),"Ú","U"),"Ñ","N"),"Ü","U"))</f>
        <v/>
      </c>
      <c r="Z2985" s="26" t="str">
        <f aca="false">IF($Y2985="","",LEFT($Y2985,1)&amp;" "&amp;TRIM(RIGHT(SUBSTITUTE($Y2985," ",REPT(" ",50)),50)))</f>
        <v/>
      </c>
      <c r="AA2985" s="27" t="str">
        <f aca="false">IF($AF2985="","",IF(COUNTIF(Validation!$U$19:$U$178,$AF2985)&gt;0,"OK","NO MATCH"))</f>
        <v/>
      </c>
      <c r="AB2985" s="27" t="str">
        <f aca="false">IF($W2985=0,"",IF(AND($W2985&gt;=Validation!$B$3,$W2985&lt;=Validation!$C$3),"Yes","No"))</f>
        <v/>
      </c>
      <c r="AC2985" s="26" t="str">
        <f aca="false">IF($A2985="","",$AF2985&amp;"|"&amp;TEXT($W2985,"yyyy-mm-dd")&amp;"|"&amp;$J2985&amp;"|"&amp;$N2985)</f>
        <v/>
      </c>
      <c r="AD2985" s="27" t="str">
        <f aca="false">IF($AC2985="","",IF(COUNTIF($AC$2:$AC$3000,$AC2985)&gt;1,"REVIEW","OK"))</f>
        <v/>
      </c>
      <c r="AE2985" s="27" t="str">
        <f aca="false">IF(OR($W2985=0,$O2985=""),"",IF(IFERROR(IF(ISNUMBER($O2985),INT($O2985),DATE(VALUE(MID(SUBSTITUTE(LEFT($O2985,FIND(" ",$O2985&amp;" ")-1),"/",REPT(" ",20)),41,20)),VALUE(LEFT(SUBSTITUTE(LEFT($O2985,FIND(" ",$O2985&amp;" ")-1),"/",REPT(" ",20)),20)),VALUE(MID(SUBSTITUTE(LEFT($O2985,FIND(" ",$O2985&amp;" ")-1),"/",REPT(" ",20)),21,20)))),0)&gt;$W2985,"Late","Same day"))</f>
        <v/>
      </c>
      <c r="AF2985" s="26" t="str">
        <f aca="false">IF($A2985="","",IFERROR(INDEX(Validation!$C$193:$C$217,MATCH($A2985,Validation!$A$193:$A$217,0)),IF(COUNTIF(Validation!$U$19:$U$178,$Z2985)&gt;0,$Z2985,IF(COUNTIF(Validation!$S$19:$S$178,$AI2985)=1,INDEX(Validation!$U$19:$U$178,MATCH($AI2985,Validation!$S$19:$S$178,0)),$Z2985))))</f>
        <v/>
      </c>
      <c r="AG2985" s="27" t="str">
        <f aca="false">IF(COUNTA($A2985:$U2985)=0,"",IF($A2985="","No name",IF($F2985="","No date",IF($W2985=0,"Date ilegible",IF(NOT(ISNUMBER($N2985)),"Hours no numéricas",IF($AA2985="NO MATCH","Person no identificada","OK"))))))</f>
        <v/>
      </c>
      <c r="AH2985" s="27" t="str">
        <f aca="false">IF($W2985=0,"No date",IF($W2985&lt;Validation!$B$3,"Before period",IF($W2985&gt;Validation!$C$3,"After period","In period")))</f>
        <v>No date</v>
      </c>
      <c r="AI2985" s="26" t="str">
        <f aca="false">IF($Y2985="","",TRIM(RIGHT(SUBSTITUTE($Y2985," ",REPT(" ",50)),50)))</f>
        <v/>
      </c>
      <c r="AJ2985" s="27" t="str">
        <f aca="false">IF($A2985="","",IF(NOT(ISERROR(MATCH($A2985,Validation!$A$193:$A$217,0))),"Manual mapping",IF(COUNTIF(Validation!$U$19:$U$178,$Z2985)&gt;0,"Direct",IF(COUNTIF(Validation!$S$19:$S$178,$AI2985)=1,"By surname","Unresolved"))))</f>
        <v/>
      </c>
      <c r="AK2985" s="28" t="str">
        <f aca="false">IF($L2985="","",IF(MATCH($L2985,$L$2:$L$3000,0)&lt;&gt;ROW()-1,"",COUNT($AK$1:$AK2984)+1))</f>
        <v/>
      </c>
      <c r="AL2985" s="28" t="str">
        <f aca="false">IF($G2985="","",IF(MATCH($G2985,$G$2:$G$3000,0)&lt;&gt;ROW()-1,"",COUNT($AL$1:$AL2984)+1))</f>
        <v/>
      </c>
      <c r="AM2985" s="28" t="str">
        <f aca="false">IF($H2985="","",IF(MATCH($H2985,$H$2:$H$3000,0)&lt;&gt;ROW()-1,"",COUNT($AM$1:$AM2984)+1))</f>
        <v/>
      </c>
      <c r="AN2985" s="28" t="str">
        <f aca="false">IF($I2985="","",IF(MATCH($I2985,$I$2:$I$3000,0)&lt;&gt;ROW()-1,"",COUNT($AN$1:$AN2984)+1))</f>
        <v/>
      </c>
      <c r="AO2985" s="28" t="str">
        <f aca="false">IF($Q2985="","",IF(MATCH($Q2985,$Q$2:$Q$3000,0)&lt;&gt;ROW()-1,"",COUNT($AO$1:$AO2984)+1))</f>
        <v/>
      </c>
    </row>
    <row r="2986" customFormat="false" ht="12.75" hidden="false" customHeight="true" outlineLevel="0" collapsed="false">
      <c r="W2986" s="24" t="n">
        <f aca="false">IF($F2986="",0,IFERROR(IF(ISNUMBER($F2986),INT($F2986),DATE(VALUE(MID(SUBSTITUTE(LEFT($F2986,FIND(" ",$F2986&amp;" ")-1),"/",REPT(" ",20)),41,20)),VALUE(LEFT(SUBSTITUTE(LEFT($F2986,FIND(" ",$F2986&amp;" ")-1),"/",REPT(" ",20)),20)),VALUE(MID(SUBSTITUTE(LEFT($F2986,FIND(" ",$F2986&amp;" ")-1),"/",REPT(" ",20)),21,20)))),0))</f>
        <v>0</v>
      </c>
      <c r="X2986" s="25" t="str">
        <f aca="false">IF(ISNUMBER($N2986),$N2986*Validation!$B$5,"")</f>
        <v/>
      </c>
      <c r="Y2986" s="26" t="str">
        <f aca="false">IF($A2986="","",SUBSTITUTE(SUBSTITUTE(SUBSTITUTE(SUBSTITUTE(SUBSTITUTE(SUBSTITUTE(SUBSTITUTE(UPPER(TRIM($A2986)),"Á","A"),"É","E"),"Í","I"),"Ó","O"),"Ú","U"),"Ñ","N"),"Ü","U"))</f>
        <v/>
      </c>
      <c r="Z2986" s="26" t="str">
        <f aca="false">IF($Y2986="","",LEFT($Y2986,1)&amp;" "&amp;TRIM(RIGHT(SUBSTITUTE($Y2986," ",REPT(" ",50)),50)))</f>
        <v/>
      </c>
      <c r="AA2986" s="27" t="str">
        <f aca="false">IF($AF2986="","",IF(COUNTIF(Validation!$U$19:$U$178,$AF2986)&gt;0,"OK","NO MATCH"))</f>
        <v/>
      </c>
      <c r="AB2986" s="27" t="str">
        <f aca="false">IF($W2986=0,"",IF(AND($W2986&gt;=Validation!$B$3,$W2986&lt;=Validation!$C$3),"Yes","No"))</f>
        <v/>
      </c>
      <c r="AC2986" s="26" t="str">
        <f aca="false">IF($A2986="","",$AF2986&amp;"|"&amp;TEXT($W2986,"yyyy-mm-dd")&amp;"|"&amp;$J2986&amp;"|"&amp;$N2986)</f>
        <v/>
      </c>
      <c r="AD2986" s="27" t="str">
        <f aca="false">IF($AC2986="","",IF(COUNTIF($AC$2:$AC$3000,$AC2986)&gt;1,"REVIEW","OK"))</f>
        <v/>
      </c>
      <c r="AE2986" s="27" t="str">
        <f aca="false">IF(OR($W2986=0,$O2986=""),"",IF(IFERROR(IF(ISNUMBER($O2986),INT($O2986),DATE(VALUE(MID(SUBSTITUTE(LEFT($O2986,FIND(" ",$O2986&amp;" ")-1),"/",REPT(" ",20)),41,20)),VALUE(LEFT(SUBSTITUTE(LEFT($O2986,FIND(" ",$O2986&amp;" ")-1),"/",REPT(" ",20)),20)),VALUE(MID(SUBSTITUTE(LEFT($O2986,FIND(" ",$O2986&amp;" ")-1),"/",REPT(" ",20)),21,20)))),0)&gt;$W2986,"Late","Same day"))</f>
        <v/>
      </c>
      <c r="AF2986" s="26" t="str">
        <f aca="false">IF($A2986="","",IFERROR(INDEX(Validation!$C$193:$C$217,MATCH($A2986,Validation!$A$193:$A$217,0)),IF(COUNTIF(Validation!$U$19:$U$178,$Z2986)&gt;0,$Z2986,IF(COUNTIF(Validation!$S$19:$S$178,$AI2986)=1,INDEX(Validation!$U$19:$U$178,MATCH($AI2986,Validation!$S$19:$S$178,0)),$Z2986))))</f>
        <v/>
      </c>
      <c r="AG2986" s="27" t="str">
        <f aca="false">IF(COUNTA($A2986:$U2986)=0,"",IF($A2986="","No name",IF($F2986="","No date",IF($W2986=0,"Date ilegible",IF(NOT(ISNUMBER($N2986)),"Hours no numéricas",IF($AA2986="NO MATCH","Person no identificada","OK"))))))</f>
        <v/>
      </c>
      <c r="AH2986" s="27" t="str">
        <f aca="false">IF($W2986=0,"No date",IF($W2986&lt;Validation!$B$3,"Before period",IF($W2986&gt;Validation!$C$3,"After period","In period")))</f>
        <v>No date</v>
      </c>
      <c r="AI2986" s="26" t="str">
        <f aca="false">IF($Y2986="","",TRIM(RIGHT(SUBSTITUTE($Y2986," ",REPT(" ",50)),50)))</f>
        <v/>
      </c>
      <c r="AJ2986" s="27" t="str">
        <f aca="false">IF($A2986="","",IF(NOT(ISERROR(MATCH($A2986,Validation!$A$193:$A$217,0))),"Manual mapping",IF(COUNTIF(Validation!$U$19:$U$178,$Z2986)&gt;0,"Direct",IF(COUNTIF(Validation!$S$19:$S$178,$AI2986)=1,"By surname","Unresolved"))))</f>
        <v/>
      </c>
      <c r="AK2986" s="28" t="str">
        <f aca="false">IF($L2986="","",IF(MATCH($L2986,$L$2:$L$3000,0)&lt;&gt;ROW()-1,"",COUNT($AK$1:$AK2985)+1))</f>
        <v/>
      </c>
      <c r="AL2986" s="28" t="str">
        <f aca="false">IF($G2986="","",IF(MATCH($G2986,$G$2:$G$3000,0)&lt;&gt;ROW()-1,"",COUNT($AL$1:$AL2985)+1))</f>
        <v/>
      </c>
      <c r="AM2986" s="28" t="str">
        <f aca="false">IF($H2986="","",IF(MATCH($H2986,$H$2:$H$3000,0)&lt;&gt;ROW()-1,"",COUNT($AM$1:$AM2985)+1))</f>
        <v/>
      </c>
      <c r="AN2986" s="28" t="str">
        <f aca="false">IF($I2986="","",IF(MATCH($I2986,$I$2:$I$3000,0)&lt;&gt;ROW()-1,"",COUNT($AN$1:$AN2985)+1))</f>
        <v/>
      </c>
      <c r="AO2986" s="28" t="str">
        <f aca="false">IF($Q2986="","",IF(MATCH($Q2986,$Q$2:$Q$3000,0)&lt;&gt;ROW()-1,"",COUNT($AO$1:$AO2985)+1))</f>
        <v/>
      </c>
    </row>
    <row r="2987" customFormat="false" ht="12.75" hidden="false" customHeight="true" outlineLevel="0" collapsed="false">
      <c r="W2987" s="24" t="n">
        <f aca="false">IF($F2987="",0,IFERROR(IF(ISNUMBER($F2987),INT($F2987),DATE(VALUE(MID(SUBSTITUTE(LEFT($F2987,FIND(" ",$F2987&amp;" ")-1),"/",REPT(" ",20)),41,20)),VALUE(LEFT(SUBSTITUTE(LEFT($F2987,FIND(" ",$F2987&amp;" ")-1),"/",REPT(" ",20)),20)),VALUE(MID(SUBSTITUTE(LEFT($F2987,FIND(" ",$F2987&amp;" ")-1),"/",REPT(" ",20)),21,20)))),0))</f>
        <v>0</v>
      </c>
      <c r="X2987" s="25" t="str">
        <f aca="false">IF(ISNUMBER($N2987),$N2987*Validation!$B$5,"")</f>
        <v/>
      </c>
      <c r="Y2987" s="26" t="str">
        <f aca="false">IF($A2987="","",SUBSTITUTE(SUBSTITUTE(SUBSTITUTE(SUBSTITUTE(SUBSTITUTE(SUBSTITUTE(SUBSTITUTE(UPPER(TRIM($A2987)),"Á","A"),"É","E"),"Í","I"),"Ó","O"),"Ú","U"),"Ñ","N"),"Ü","U"))</f>
        <v/>
      </c>
      <c r="Z2987" s="26" t="str">
        <f aca="false">IF($Y2987="","",LEFT($Y2987,1)&amp;" "&amp;TRIM(RIGHT(SUBSTITUTE($Y2987," ",REPT(" ",50)),50)))</f>
        <v/>
      </c>
      <c r="AA2987" s="27" t="str">
        <f aca="false">IF($AF2987="","",IF(COUNTIF(Validation!$U$19:$U$178,$AF2987)&gt;0,"OK","NO MATCH"))</f>
        <v/>
      </c>
      <c r="AB2987" s="27" t="str">
        <f aca="false">IF($W2987=0,"",IF(AND($W2987&gt;=Validation!$B$3,$W2987&lt;=Validation!$C$3),"Yes","No"))</f>
        <v/>
      </c>
      <c r="AC2987" s="26" t="str">
        <f aca="false">IF($A2987="","",$AF2987&amp;"|"&amp;TEXT($W2987,"yyyy-mm-dd")&amp;"|"&amp;$J2987&amp;"|"&amp;$N2987)</f>
        <v/>
      </c>
      <c r="AD2987" s="27" t="str">
        <f aca="false">IF($AC2987="","",IF(COUNTIF($AC$2:$AC$3000,$AC2987)&gt;1,"REVIEW","OK"))</f>
        <v/>
      </c>
      <c r="AE2987" s="27" t="str">
        <f aca="false">IF(OR($W2987=0,$O2987=""),"",IF(IFERROR(IF(ISNUMBER($O2987),INT($O2987),DATE(VALUE(MID(SUBSTITUTE(LEFT($O2987,FIND(" ",$O2987&amp;" ")-1),"/",REPT(" ",20)),41,20)),VALUE(LEFT(SUBSTITUTE(LEFT($O2987,FIND(" ",$O2987&amp;" ")-1),"/",REPT(" ",20)),20)),VALUE(MID(SUBSTITUTE(LEFT($O2987,FIND(" ",$O2987&amp;" ")-1),"/",REPT(" ",20)),21,20)))),0)&gt;$W2987,"Late","Same day"))</f>
        <v/>
      </c>
      <c r="AF2987" s="26" t="str">
        <f aca="false">IF($A2987="","",IFERROR(INDEX(Validation!$C$193:$C$217,MATCH($A2987,Validation!$A$193:$A$217,0)),IF(COUNTIF(Validation!$U$19:$U$178,$Z2987)&gt;0,$Z2987,IF(COUNTIF(Validation!$S$19:$S$178,$AI2987)=1,INDEX(Validation!$U$19:$U$178,MATCH($AI2987,Validation!$S$19:$S$178,0)),$Z2987))))</f>
        <v/>
      </c>
      <c r="AG2987" s="27" t="str">
        <f aca="false">IF(COUNTA($A2987:$U2987)=0,"",IF($A2987="","No name",IF($F2987="","No date",IF($W2987=0,"Date ilegible",IF(NOT(ISNUMBER($N2987)),"Hours no numéricas",IF($AA2987="NO MATCH","Person no identificada","OK"))))))</f>
        <v/>
      </c>
      <c r="AH2987" s="27" t="str">
        <f aca="false">IF($W2987=0,"No date",IF($W2987&lt;Validation!$B$3,"Before period",IF($W2987&gt;Validation!$C$3,"After period","In period")))</f>
        <v>No date</v>
      </c>
      <c r="AI2987" s="26" t="str">
        <f aca="false">IF($Y2987="","",TRIM(RIGHT(SUBSTITUTE($Y2987," ",REPT(" ",50)),50)))</f>
        <v/>
      </c>
      <c r="AJ2987" s="27" t="str">
        <f aca="false">IF($A2987="","",IF(NOT(ISERROR(MATCH($A2987,Validation!$A$193:$A$217,0))),"Manual mapping",IF(COUNTIF(Validation!$U$19:$U$178,$Z2987)&gt;0,"Direct",IF(COUNTIF(Validation!$S$19:$S$178,$AI2987)=1,"By surname","Unresolved"))))</f>
        <v/>
      </c>
      <c r="AK2987" s="28" t="str">
        <f aca="false">IF($L2987="","",IF(MATCH($L2987,$L$2:$L$3000,0)&lt;&gt;ROW()-1,"",COUNT($AK$1:$AK2986)+1))</f>
        <v/>
      </c>
      <c r="AL2987" s="28" t="str">
        <f aca="false">IF($G2987="","",IF(MATCH($G2987,$G$2:$G$3000,0)&lt;&gt;ROW()-1,"",COUNT($AL$1:$AL2986)+1))</f>
        <v/>
      </c>
      <c r="AM2987" s="28" t="str">
        <f aca="false">IF($H2987="","",IF(MATCH($H2987,$H$2:$H$3000,0)&lt;&gt;ROW()-1,"",COUNT($AM$1:$AM2986)+1))</f>
        <v/>
      </c>
      <c r="AN2987" s="28" t="str">
        <f aca="false">IF($I2987="","",IF(MATCH($I2987,$I$2:$I$3000,0)&lt;&gt;ROW()-1,"",COUNT($AN$1:$AN2986)+1))</f>
        <v/>
      </c>
      <c r="AO2987" s="28" t="str">
        <f aca="false">IF($Q2987="","",IF(MATCH($Q2987,$Q$2:$Q$3000,0)&lt;&gt;ROW()-1,"",COUNT($AO$1:$AO2986)+1))</f>
        <v/>
      </c>
    </row>
    <row r="2988" customFormat="false" ht="12.75" hidden="false" customHeight="true" outlineLevel="0" collapsed="false">
      <c r="W2988" s="24" t="n">
        <f aca="false">IF($F2988="",0,IFERROR(IF(ISNUMBER($F2988),INT($F2988),DATE(VALUE(MID(SUBSTITUTE(LEFT($F2988,FIND(" ",$F2988&amp;" ")-1),"/",REPT(" ",20)),41,20)),VALUE(LEFT(SUBSTITUTE(LEFT($F2988,FIND(" ",$F2988&amp;" ")-1),"/",REPT(" ",20)),20)),VALUE(MID(SUBSTITUTE(LEFT($F2988,FIND(" ",$F2988&amp;" ")-1),"/",REPT(" ",20)),21,20)))),0))</f>
        <v>0</v>
      </c>
      <c r="X2988" s="25" t="str">
        <f aca="false">IF(ISNUMBER($N2988),$N2988*Validation!$B$5,"")</f>
        <v/>
      </c>
      <c r="Y2988" s="26" t="str">
        <f aca="false">IF($A2988="","",SUBSTITUTE(SUBSTITUTE(SUBSTITUTE(SUBSTITUTE(SUBSTITUTE(SUBSTITUTE(SUBSTITUTE(UPPER(TRIM($A2988)),"Á","A"),"É","E"),"Í","I"),"Ó","O"),"Ú","U"),"Ñ","N"),"Ü","U"))</f>
        <v/>
      </c>
      <c r="Z2988" s="26" t="str">
        <f aca="false">IF($Y2988="","",LEFT($Y2988,1)&amp;" "&amp;TRIM(RIGHT(SUBSTITUTE($Y2988," ",REPT(" ",50)),50)))</f>
        <v/>
      </c>
      <c r="AA2988" s="27" t="str">
        <f aca="false">IF($AF2988="","",IF(COUNTIF(Validation!$U$19:$U$178,$AF2988)&gt;0,"OK","NO MATCH"))</f>
        <v/>
      </c>
      <c r="AB2988" s="27" t="str">
        <f aca="false">IF($W2988=0,"",IF(AND($W2988&gt;=Validation!$B$3,$W2988&lt;=Validation!$C$3),"Yes","No"))</f>
        <v/>
      </c>
      <c r="AC2988" s="26" t="str">
        <f aca="false">IF($A2988="","",$AF2988&amp;"|"&amp;TEXT($W2988,"yyyy-mm-dd")&amp;"|"&amp;$J2988&amp;"|"&amp;$N2988)</f>
        <v/>
      </c>
      <c r="AD2988" s="27" t="str">
        <f aca="false">IF($AC2988="","",IF(COUNTIF($AC$2:$AC$3000,$AC2988)&gt;1,"REVIEW","OK"))</f>
        <v/>
      </c>
      <c r="AE2988" s="27" t="str">
        <f aca="false">IF(OR($W2988=0,$O2988=""),"",IF(IFERROR(IF(ISNUMBER($O2988),INT($O2988),DATE(VALUE(MID(SUBSTITUTE(LEFT($O2988,FIND(" ",$O2988&amp;" ")-1),"/",REPT(" ",20)),41,20)),VALUE(LEFT(SUBSTITUTE(LEFT($O2988,FIND(" ",$O2988&amp;" ")-1),"/",REPT(" ",20)),20)),VALUE(MID(SUBSTITUTE(LEFT($O2988,FIND(" ",$O2988&amp;" ")-1),"/",REPT(" ",20)),21,20)))),0)&gt;$W2988,"Late","Same day"))</f>
        <v/>
      </c>
      <c r="AF2988" s="26" t="str">
        <f aca="false">IF($A2988="","",IFERROR(INDEX(Validation!$C$193:$C$217,MATCH($A2988,Validation!$A$193:$A$217,0)),IF(COUNTIF(Validation!$U$19:$U$178,$Z2988)&gt;0,$Z2988,IF(COUNTIF(Validation!$S$19:$S$178,$AI2988)=1,INDEX(Validation!$U$19:$U$178,MATCH($AI2988,Validation!$S$19:$S$178,0)),$Z2988))))</f>
        <v/>
      </c>
      <c r="AG2988" s="27" t="str">
        <f aca="false">IF(COUNTA($A2988:$U2988)=0,"",IF($A2988="","No name",IF($F2988="","No date",IF($W2988=0,"Date ilegible",IF(NOT(ISNUMBER($N2988)),"Hours no numéricas",IF($AA2988="NO MATCH","Person no identificada","OK"))))))</f>
        <v/>
      </c>
      <c r="AH2988" s="27" t="str">
        <f aca="false">IF($W2988=0,"No date",IF($W2988&lt;Validation!$B$3,"Before period",IF($W2988&gt;Validation!$C$3,"After period","In period")))</f>
        <v>No date</v>
      </c>
      <c r="AI2988" s="26" t="str">
        <f aca="false">IF($Y2988="","",TRIM(RIGHT(SUBSTITUTE($Y2988," ",REPT(" ",50)),50)))</f>
        <v/>
      </c>
      <c r="AJ2988" s="27" t="str">
        <f aca="false">IF($A2988="","",IF(NOT(ISERROR(MATCH($A2988,Validation!$A$193:$A$217,0))),"Manual mapping",IF(COUNTIF(Validation!$U$19:$U$178,$Z2988)&gt;0,"Direct",IF(COUNTIF(Validation!$S$19:$S$178,$AI2988)=1,"By surname","Unresolved"))))</f>
        <v/>
      </c>
      <c r="AK2988" s="28" t="str">
        <f aca="false">IF($L2988="","",IF(MATCH($L2988,$L$2:$L$3000,0)&lt;&gt;ROW()-1,"",COUNT($AK$1:$AK2987)+1))</f>
        <v/>
      </c>
      <c r="AL2988" s="28" t="str">
        <f aca="false">IF($G2988="","",IF(MATCH($G2988,$G$2:$G$3000,0)&lt;&gt;ROW()-1,"",COUNT($AL$1:$AL2987)+1))</f>
        <v/>
      </c>
      <c r="AM2988" s="28" t="str">
        <f aca="false">IF($H2988="","",IF(MATCH($H2988,$H$2:$H$3000,0)&lt;&gt;ROW()-1,"",COUNT($AM$1:$AM2987)+1))</f>
        <v/>
      </c>
      <c r="AN2988" s="28" t="str">
        <f aca="false">IF($I2988="","",IF(MATCH($I2988,$I$2:$I$3000,0)&lt;&gt;ROW()-1,"",COUNT($AN$1:$AN2987)+1))</f>
        <v/>
      </c>
      <c r="AO2988" s="28" t="str">
        <f aca="false">IF($Q2988="","",IF(MATCH($Q2988,$Q$2:$Q$3000,0)&lt;&gt;ROW()-1,"",COUNT($AO$1:$AO2987)+1))</f>
        <v/>
      </c>
    </row>
    <row r="2989" customFormat="false" ht="12.75" hidden="false" customHeight="true" outlineLevel="0" collapsed="false">
      <c r="W2989" s="24" t="n">
        <f aca="false">IF($F2989="",0,IFERROR(IF(ISNUMBER($F2989),INT($F2989),DATE(VALUE(MID(SUBSTITUTE(LEFT($F2989,FIND(" ",$F2989&amp;" ")-1),"/",REPT(" ",20)),41,20)),VALUE(LEFT(SUBSTITUTE(LEFT($F2989,FIND(" ",$F2989&amp;" ")-1),"/",REPT(" ",20)),20)),VALUE(MID(SUBSTITUTE(LEFT($F2989,FIND(" ",$F2989&amp;" ")-1),"/",REPT(" ",20)),21,20)))),0))</f>
        <v>0</v>
      </c>
      <c r="X2989" s="25" t="str">
        <f aca="false">IF(ISNUMBER($N2989),$N2989*Validation!$B$5,"")</f>
        <v/>
      </c>
      <c r="Y2989" s="26" t="str">
        <f aca="false">IF($A2989="","",SUBSTITUTE(SUBSTITUTE(SUBSTITUTE(SUBSTITUTE(SUBSTITUTE(SUBSTITUTE(SUBSTITUTE(UPPER(TRIM($A2989)),"Á","A"),"É","E"),"Í","I"),"Ó","O"),"Ú","U"),"Ñ","N"),"Ü","U"))</f>
        <v/>
      </c>
      <c r="Z2989" s="26" t="str">
        <f aca="false">IF($Y2989="","",LEFT($Y2989,1)&amp;" "&amp;TRIM(RIGHT(SUBSTITUTE($Y2989," ",REPT(" ",50)),50)))</f>
        <v/>
      </c>
      <c r="AA2989" s="27" t="str">
        <f aca="false">IF($AF2989="","",IF(COUNTIF(Validation!$U$19:$U$178,$AF2989)&gt;0,"OK","NO MATCH"))</f>
        <v/>
      </c>
      <c r="AB2989" s="27" t="str">
        <f aca="false">IF($W2989=0,"",IF(AND($W2989&gt;=Validation!$B$3,$W2989&lt;=Validation!$C$3),"Yes","No"))</f>
        <v/>
      </c>
      <c r="AC2989" s="26" t="str">
        <f aca="false">IF($A2989="","",$AF2989&amp;"|"&amp;TEXT($W2989,"yyyy-mm-dd")&amp;"|"&amp;$J2989&amp;"|"&amp;$N2989)</f>
        <v/>
      </c>
      <c r="AD2989" s="27" t="str">
        <f aca="false">IF($AC2989="","",IF(COUNTIF($AC$2:$AC$3000,$AC2989)&gt;1,"REVIEW","OK"))</f>
        <v/>
      </c>
      <c r="AE2989" s="27" t="str">
        <f aca="false">IF(OR($W2989=0,$O2989=""),"",IF(IFERROR(IF(ISNUMBER($O2989),INT($O2989),DATE(VALUE(MID(SUBSTITUTE(LEFT($O2989,FIND(" ",$O2989&amp;" ")-1),"/",REPT(" ",20)),41,20)),VALUE(LEFT(SUBSTITUTE(LEFT($O2989,FIND(" ",$O2989&amp;" ")-1),"/",REPT(" ",20)),20)),VALUE(MID(SUBSTITUTE(LEFT($O2989,FIND(" ",$O2989&amp;" ")-1),"/",REPT(" ",20)),21,20)))),0)&gt;$W2989,"Late","Same day"))</f>
        <v/>
      </c>
      <c r="AF2989" s="26" t="str">
        <f aca="false">IF($A2989="","",IFERROR(INDEX(Validation!$C$193:$C$217,MATCH($A2989,Validation!$A$193:$A$217,0)),IF(COUNTIF(Validation!$U$19:$U$178,$Z2989)&gt;0,$Z2989,IF(COUNTIF(Validation!$S$19:$S$178,$AI2989)=1,INDEX(Validation!$U$19:$U$178,MATCH($AI2989,Validation!$S$19:$S$178,0)),$Z2989))))</f>
        <v/>
      </c>
      <c r="AG2989" s="27" t="str">
        <f aca="false">IF(COUNTA($A2989:$U2989)=0,"",IF($A2989="","No name",IF($F2989="","No date",IF($W2989=0,"Date ilegible",IF(NOT(ISNUMBER($N2989)),"Hours no numéricas",IF($AA2989="NO MATCH","Person no identificada","OK"))))))</f>
        <v/>
      </c>
      <c r="AH2989" s="27" t="str">
        <f aca="false">IF($W2989=0,"No date",IF($W2989&lt;Validation!$B$3,"Before period",IF($W2989&gt;Validation!$C$3,"After period","In period")))</f>
        <v>No date</v>
      </c>
      <c r="AI2989" s="26" t="str">
        <f aca="false">IF($Y2989="","",TRIM(RIGHT(SUBSTITUTE($Y2989," ",REPT(" ",50)),50)))</f>
        <v/>
      </c>
      <c r="AJ2989" s="27" t="str">
        <f aca="false">IF($A2989="","",IF(NOT(ISERROR(MATCH($A2989,Validation!$A$193:$A$217,0))),"Manual mapping",IF(COUNTIF(Validation!$U$19:$U$178,$Z2989)&gt;0,"Direct",IF(COUNTIF(Validation!$S$19:$S$178,$AI2989)=1,"By surname","Unresolved"))))</f>
        <v/>
      </c>
      <c r="AK2989" s="28" t="str">
        <f aca="false">IF($L2989="","",IF(MATCH($L2989,$L$2:$L$3000,0)&lt;&gt;ROW()-1,"",COUNT($AK$1:$AK2988)+1))</f>
        <v/>
      </c>
      <c r="AL2989" s="28" t="str">
        <f aca="false">IF($G2989="","",IF(MATCH($G2989,$G$2:$G$3000,0)&lt;&gt;ROW()-1,"",COUNT($AL$1:$AL2988)+1))</f>
        <v/>
      </c>
      <c r="AM2989" s="28" t="str">
        <f aca="false">IF($H2989="","",IF(MATCH($H2989,$H$2:$H$3000,0)&lt;&gt;ROW()-1,"",COUNT($AM$1:$AM2988)+1))</f>
        <v/>
      </c>
      <c r="AN2989" s="28" t="str">
        <f aca="false">IF($I2989="","",IF(MATCH($I2989,$I$2:$I$3000,0)&lt;&gt;ROW()-1,"",COUNT($AN$1:$AN2988)+1))</f>
        <v/>
      </c>
      <c r="AO2989" s="28" t="str">
        <f aca="false">IF($Q2989="","",IF(MATCH($Q2989,$Q$2:$Q$3000,0)&lt;&gt;ROW()-1,"",COUNT($AO$1:$AO2988)+1))</f>
        <v/>
      </c>
    </row>
    <row r="2990" customFormat="false" ht="12.75" hidden="false" customHeight="true" outlineLevel="0" collapsed="false">
      <c r="W2990" s="24" t="n">
        <f aca="false">IF($F2990="",0,IFERROR(IF(ISNUMBER($F2990),INT($F2990),DATE(VALUE(MID(SUBSTITUTE(LEFT($F2990,FIND(" ",$F2990&amp;" ")-1),"/",REPT(" ",20)),41,20)),VALUE(LEFT(SUBSTITUTE(LEFT($F2990,FIND(" ",$F2990&amp;" ")-1),"/",REPT(" ",20)),20)),VALUE(MID(SUBSTITUTE(LEFT($F2990,FIND(" ",$F2990&amp;" ")-1),"/",REPT(" ",20)),21,20)))),0))</f>
        <v>0</v>
      </c>
      <c r="X2990" s="25" t="str">
        <f aca="false">IF(ISNUMBER($N2990),$N2990*Validation!$B$5,"")</f>
        <v/>
      </c>
      <c r="Y2990" s="26" t="str">
        <f aca="false">IF($A2990="","",SUBSTITUTE(SUBSTITUTE(SUBSTITUTE(SUBSTITUTE(SUBSTITUTE(SUBSTITUTE(SUBSTITUTE(UPPER(TRIM($A2990)),"Á","A"),"É","E"),"Í","I"),"Ó","O"),"Ú","U"),"Ñ","N"),"Ü","U"))</f>
        <v/>
      </c>
      <c r="Z2990" s="26" t="str">
        <f aca="false">IF($Y2990="","",LEFT($Y2990,1)&amp;" "&amp;TRIM(RIGHT(SUBSTITUTE($Y2990," ",REPT(" ",50)),50)))</f>
        <v/>
      </c>
      <c r="AA2990" s="27" t="str">
        <f aca="false">IF($AF2990="","",IF(COUNTIF(Validation!$U$19:$U$178,$AF2990)&gt;0,"OK","NO MATCH"))</f>
        <v/>
      </c>
      <c r="AB2990" s="27" t="str">
        <f aca="false">IF($W2990=0,"",IF(AND($W2990&gt;=Validation!$B$3,$W2990&lt;=Validation!$C$3),"Yes","No"))</f>
        <v/>
      </c>
      <c r="AC2990" s="26" t="str">
        <f aca="false">IF($A2990="","",$AF2990&amp;"|"&amp;TEXT($W2990,"yyyy-mm-dd")&amp;"|"&amp;$J2990&amp;"|"&amp;$N2990)</f>
        <v/>
      </c>
      <c r="AD2990" s="27" t="str">
        <f aca="false">IF($AC2990="","",IF(COUNTIF($AC$2:$AC$3000,$AC2990)&gt;1,"REVIEW","OK"))</f>
        <v/>
      </c>
      <c r="AE2990" s="27" t="str">
        <f aca="false">IF(OR($W2990=0,$O2990=""),"",IF(IFERROR(IF(ISNUMBER($O2990),INT($O2990),DATE(VALUE(MID(SUBSTITUTE(LEFT($O2990,FIND(" ",$O2990&amp;" ")-1),"/",REPT(" ",20)),41,20)),VALUE(LEFT(SUBSTITUTE(LEFT($O2990,FIND(" ",$O2990&amp;" ")-1),"/",REPT(" ",20)),20)),VALUE(MID(SUBSTITUTE(LEFT($O2990,FIND(" ",$O2990&amp;" ")-1),"/",REPT(" ",20)),21,20)))),0)&gt;$W2990,"Late","Same day"))</f>
        <v/>
      </c>
      <c r="AF2990" s="26" t="str">
        <f aca="false">IF($A2990="","",IFERROR(INDEX(Validation!$C$193:$C$217,MATCH($A2990,Validation!$A$193:$A$217,0)),IF(COUNTIF(Validation!$U$19:$U$178,$Z2990)&gt;0,$Z2990,IF(COUNTIF(Validation!$S$19:$S$178,$AI2990)=1,INDEX(Validation!$U$19:$U$178,MATCH($AI2990,Validation!$S$19:$S$178,0)),$Z2990))))</f>
        <v/>
      </c>
      <c r="AG2990" s="27" t="str">
        <f aca="false">IF(COUNTA($A2990:$U2990)=0,"",IF($A2990="","No name",IF($F2990="","No date",IF($W2990=0,"Date ilegible",IF(NOT(ISNUMBER($N2990)),"Hours no numéricas",IF($AA2990="NO MATCH","Person no identificada","OK"))))))</f>
        <v/>
      </c>
      <c r="AH2990" s="27" t="str">
        <f aca="false">IF($W2990=0,"No date",IF($W2990&lt;Validation!$B$3,"Before period",IF($W2990&gt;Validation!$C$3,"After period","In period")))</f>
        <v>No date</v>
      </c>
      <c r="AI2990" s="26" t="str">
        <f aca="false">IF($Y2990="","",TRIM(RIGHT(SUBSTITUTE($Y2990," ",REPT(" ",50)),50)))</f>
        <v/>
      </c>
      <c r="AJ2990" s="27" t="str">
        <f aca="false">IF($A2990="","",IF(NOT(ISERROR(MATCH($A2990,Validation!$A$193:$A$217,0))),"Manual mapping",IF(COUNTIF(Validation!$U$19:$U$178,$Z2990)&gt;0,"Direct",IF(COUNTIF(Validation!$S$19:$S$178,$AI2990)=1,"By surname","Unresolved"))))</f>
        <v/>
      </c>
      <c r="AK2990" s="28" t="str">
        <f aca="false">IF($L2990="","",IF(MATCH($L2990,$L$2:$L$3000,0)&lt;&gt;ROW()-1,"",COUNT($AK$1:$AK2989)+1))</f>
        <v/>
      </c>
      <c r="AL2990" s="28" t="str">
        <f aca="false">IF($G2990="","",IF(MATCH($G2990,$G$2:$G$3000,0)&lt;&gt;ROW()-1,"",COUNT($AL$1:$AL2989)+1))</f>
        <v/>
      </c>
      <c r="AM2990" s="28" t="str">
        <f aca="false">IF($H2990="","",IF(MATCH($H2990,$H$2:$H$3000,0)&lt;&gt;ROW()-1,"",COUNT($AM$1:$AM2989)+1))</f>
        <v/>
      </c>
      <c r="AN2990" s="28" t="str">
        <f aca="false">IF($I2990="","",IF(MATCH($I2990,$I$2:$I$3000,0)&lt;&gt;ROW()-1,"",COUNT($AN$1:$AN2989)+1))</f>
        <v/>
      </c>
      <c r="AO2990" s="28" t="str">
        <f aca="false">IF($Q2990="","",IF(MATCH($Q2990,$Q$2:$Q$3000,0)&lt;&gt;ROW()-1,"",COUNT($AO$1:$AO2989)+1))</f>
        <v/>
      </c>
    </row>
    <row r="2991" customFormat="false" ht="12.75" hidden="false" customHeight="true" outlineLevel="0" collapsed="false">
      <c r="W2991" s="24" t="n">
        <f aca="false">IF($F2991="",0,IFERROR(IF(ISNUMBER($F2991),INT($F2991),DATE(VALUE(MID(SUBSTITUTE(LEFT($F2991,FIND(" ",$F2991&amp;" ")-1),"/",REPT(" ",20)),41,20)),VALUE(LEFT(SUBSTITUTE(LEFT($F2991,FIND(" ",$F2991&amp;" ")-1),"/",REPT(" ",20)),20)),VALUE(MID(SUBSTITUTE(LEFT($F2991,FIND(" ",$F2991&amp;" ")-1),"/",REPT(" ",20)),21,20)))),0))</f>
        <v>0</v>
      </c>
      <c r="X2991" s="25" t="str">
        <f aca="false">IF(ISNUMBER($N2991),$N2991*Validation!$B$5,"")</f>
        <v/>
      </c>
      <c r="Y2991" s="26" t="str">
        <f aca="false">IF($A2991="","",SUBSTITUTE(SUBSTITUTE(SUBSTITUTE(SUBSTITUTE(SUBSTITUTE(SUBSTITUTE(SUBSTITUTE(UPPER(TRIM($A2991)),"Á","A"),"É","E"),"Í","I"),"Ó","O"),"Ú","U"),"Ñ","N"),"Ü","U"))</f>
        <v/>
      </c>
      <c r="Z2991" s="26" t="str">
        <f aca="false">IF($Y2991="","",LEFT($Y2991,1)&amp;" "&amp;TRIM(RIGHT(SUBSTITUTE($Y2991," ",REPT(" ",50)),50)))</f>
        <v/>
      </c>
      <c r="AA2991" s="27" t="str">
        <f aca="false">IF($AF2991="","",IF(COUNTIF(Validation!$U$19:$U$178,$AF2991)&gt;0,"OK","NO MATCH"))</f>
        <v/>
      </c>
      <c r="AB2991" s="27" t="str">
        <f aca="false">IF($W2991=0,"",IF(AND($W2991&gt;=Validation!$B$3,$W2991&lt;=Validation!$C$3),"Yes","No"))</f>
        <v/>
      </c>
      <c r="AC2991" s="26" t="str">
        <f aca="false">IF($A2991="","",$AF2991&amp;"|"&amp;TEXT($W2991,"yyyy-mm-dd")&amp;"|"&amp;$J2991&amp;"|"&amp;$N2991)</f>
        <v/>
      </c>
      <c r="AD2991" s="27" t="str">
        <f aca="false">IF($AC2991="","",IF(COUNTIF($AC$2:$AC$3000,$AC2991)&gt;1,"REVIEW","OK"))</f>
        <v/>
      </c>
      <c r="AE2991" s="27" t="str">
        <f aca="false">IF(OR($W2991=0,$O2991=""),"",IF(IFERROR(IF(ISNUMBER($O2991),INT($O2991),DATE(VALUE(MID(SUBSTITUTE(LEFT($O2991,FIND(" ",$O2991&amp;" ")-1),"/",REPT(" ",20)),41,20)),VALUE(LEFT(SUBSTITUTE(LEFT($O2991,FIND(" ",$O2991&amp;" ")-1),"/",REPT(" ",20)),20)),VALUE(MID(SUBSTITUTE(LEFT($O2991,FIND(" ",$O2991&amp;" ")-1),"/",REPT(" ",20)),21,20)))),0)&gt;$W2991,"Late","Same day"))</f>
        <v/>
      </c>
      <c r="AF2991" s="26" t="str">
        <f aca="false">IF($A2991="","",IFERROR(INDEX(Validation!$C$193:$C$217,MATCH($A2991,Validation!$A$193:$A$217,0)),IF(COUNTIF(Validation!$U$19:$U$178,$Z2991)&gt;0,$Z2991,IF(COUNTIF(Validation!$S$19:$S$178,$AI2991)=1,INDEX(Validation!$U$19:$U$178,MATCH($AI2991,Validation!$S$19:$S$178,0)),$Z2991))))</f>
        <v/>
      </c>
      <c r="AG2991" s="27" t="str">
        <f aca="false">IF(COUNTA($A2991:$U2991)=0,"",IF($A2991="","No name",IF($F2991="","No date",IF($W2991=0,"Date ilegible",IF(NOT(ISNUMBER($N2991)),"Hours no numéricas",IF($AA2991="NO MATCH","Person no identificada","OK"))))))</f>
        <v/>
      </c>
      <c r="AH2991" s="27" t="str">
        <f aca="false">IF($W2991=0,"No date",IF($W2991&lt;Validation!$B$3,"Before period",IF($W2991&gt;Validation!$C$3,"After period","In period")))</f>
        <v>No date</v>
      </c>
      <c r="AI2991" s="26" t="str">
        <f aca="false">IF($Y2991="","",TRIM(RIGHT(SUBSTITUTE($Y2991," ",REPT(" ",50)),50)))</f>
        <v/>
      </c>
      <c r="AJ2991" s="27" t="str">
        <f aca="false">IF($A2991="","",IF(NOT(ISERROR(MATCH($A2991,Validation!$A$193:$A$217,0))),"Manual mapping",IF(COUNTIF(Validation!$U$19:$U$178,$Z2991)&gt;0,"Direct",IF(COUNTIF(Validation!$S$19:$S$178,$AI2991)=1,"By surname","Unresolved"))))</f>
        <v/>
      </c>
      <c r="AK2991" s="28" t="str">
        <f aca="false">IF($L2991="","",IF(MATCH($L2991,$L$2:$L$3000,0)&lt;&gt;ROW()-1,"",COUNT($AK$1:$AK2990)+1))</f>
        <v/>
      </c>
      <c r="AL2991" s="28" t="str">
        <f aca="false">IF($G2991="","",IF(MATCH($G2991,$G$2:$G$3000,0)&lt;&gt;ROW()-1,"",COUNT($AL$1:$AL2990)+1))</f>
        <v/>
      </c>
      <c r="AM2991" s="28" t="str">
        <f aca="false">IF($H2991="","",IF(MATCH($H2991,$H$2:$H$3000,0)&lt;&gt;ROW()-1,"",COUNT($AM$1:$AM2990)+1))</f>
        <v/>
      </c>
      <c r="AN2991" s="28" t="str">
        <f aca="false">IF($I2991="","",IF(MATCH($I2991,$I$2:$I$3000,0)&lt;&gt;ROW()-1,"",COUNT($AN$1:$AN2990)+1))</f>
        <v/>
      </c>
      <c r="AO2991" s="28" t="str">
        <f aca="false">IF($Q2991="","",IF(MATCH($Q2991,$Q$2:$Q$3000,0)&lt;&gt;ROW()-1,"",COUNT($AO$1:$AO2990)+1))</f>
        <v/>
      </c>
    </row>
    <row r="2992" customFormat="false" ht="12.75" hidden="false" customHeight="true" outlineLevel="0" collapsed="false">
      <c r="W2992" s="24" t="n">
        <f aca="false">IF($F2992="",0,IFERROR(IF(ISNUMBER($F2992),INT($F2992),DATE(VALUE(MID(SUBSTITUTE(LEFT($F2992,FIND(" ",$F2992&amp;" ")-1),"/",REPT(" ",20)),41,20)),VALUE(LEFT(SUBSTITUTE(LEFT($F2992,FIND(" ",$F2992&amp;" ")-1),"/",REPT(" ",20)),20)),VALUE(MID(SUBSTITUTE(LEFT($F2992,FIND(" ",$F2992&amp;" ")-1),"/",REPT(" ",20)),21,20)))),0))</f>
        <v>0</v>
      </c>
      <c r="X2992" s="25" t="str">
        <f aca="false">IF(ISNUMBER($N2992),$N2992*Validation!$B$5,"")</f>
        <v/>
      </c>
      <c r="Y2992" s="26" t="str">
        <f aca="false">IF($A2992="","",SUBSTITUTE(SUBSTITUTE(SUBSTITUTE(SUBSTITUTE(SUBSTITUTE(SUBSTITUTE(SUBSTITUTE(UPPER(TRIM($A2992)),"Á","A"),"É","E"),"Í","I"),"Ó","O"),"Ú","U"),"Ñ","N"),"Ü","U"))</f>
        <v/>
      </c>
      <c r="Z2992" s="26" t="str">
        <f aca="false">IF($Y2992="","",LEFT($Y2992,1)&amp;" "&amp;TRIM(RIGHT(SUBSTITUTE($Y2992," ",REPT(" ",50)),50)))</f>
        <v/>
      </c>
      <c r="AA2992" s="27" t="str">
        <f aca="false">IF($AF2992="","",IF(COUNTIF(Validation!$U$19:$U$178,$AF2992)&gt;0,"OK","NO MATCH"))</f>
        <v/>
      </c>
      <c r="AB2992" s="27" t="str">
        <f aca="false">IF($W2992=0,"",IF(AND($W2992&gt;=Validation!$B$3,$W2992&lt;=Validation!$C$3),"Yes","No"))</f>
        <v/>
      </c>
      <c r="AC2992" s="26" t="str">
        <f aca="false">IF($A2992="","",$AF2992&amp;"|"&amp;TEXT($W2992,"yyyy-mm-dd")&amp;"|"&amp;$J2992&amp;"|"&amp;$N2992)</f>
        <v/>
      </c>
      <c r="AD2992" s="27" t="str">
        <f aca="false">IF($AC2992="","",IF(COUNTIF($AC$2:$AC$3000,$AC2992)&gt;1,"REVIEW","OK"))</f>
        <v/>
      </c>
      <c r="AE2992" s="27" t="str">
        <f aca="false">IF(OR($W2992=0,$O2992=""),"",IF(IFERROR(IF(ISNUMBER($O2992),INT($O2992),DATE(VALUE(MID(SUBSTITUTE(LEFT($O2992,FIND(" ",$O2992&amp;" ")-1),"/",REPT(" ",20)),41,20)),VALUE(LEFT(SUBSTITUTE(LEFT($O2992,FIND(" ",$O2992&amp;" ")-1),"/",REPT(" ",20)),20)),VALUE(MID(SUBSTITUTE(LEFT($O2992,FIND(" ",$O2992&amp;" ")-1),"/",REPT(" ",20)),21,20)))),0)&gt;$W2992,"Late","Same day"))</f>
        <v/>
      </c>
      <c r="AF2992" s="26" t="str">
        <f aca="false">IF($A2992="","",IFERROR(INDEX(Validation!$C$193:$C$217,MATCH($A2992,Validation!$A$193:$A$217,0)),IF(COUNTIF(Validation!$U$19:$U$178,$Z2992)&gt;0,$Z2992,IF(COUNTIF(Validation!$S$19:$S$178,$AI2992)=1,INDEX(Validation!$U$19:$U$178,MATCH($AI2992,Validation!$S$19:$S$178,0)),$Z2992))))</f>
        <v/>
      </c>
      <c r="AG2992" s="27" t="str">
        <f aca="false">IF(COUNTA($A2992:$U2992)=0,"",IF($A2992="","No name",IF($F2992="","No date",IF($W2992=0,"Date ilegible",IF(NOT(ISNUMBER($N2992)),"Hours no numéricas",IF($AA2992="NO MATCH","Person no identificada","OK"))))))</f>
        <v/>
      </c>
      <c r="AH2992" s="27" t="str">
        <f aca="false">IF($W2992=0,"No date",IF($W2992&lt;Validation!$B$3,"Before period",IF($W2992&gt;Validation!$C$3,"After period","In period")))</f>
        <v>No date</v>
      </c>
      <c r="AI2992" s="26" t="str">
        <f aca="false">IF($Y2992="","",TRIM(RIGHT(SUBSTITUTE($Y2992," ",REPT(" ",50)),50)))</f>
        <v/>
      </c>
      <c r="AJ2992" s="27" t="str">
        <f aca="false">IF($A2992="","",IF(NOT(ISERROR(MATCH($A2992,Validation!$A$193:$A$217,0))),"Manual mapping",IF(COUNTIF(Validation!$U$19:$U$178,$Z2992)&gt;0,"Direct",IF(COUNTIF(Validation!$S$19:$S$178,$AI2992)=1,"By surname","Unresolved"))))</f>
        <v/>
      </c>
      <c r="AK2992" s="28" t="str">
        <f aca="false">IF($L2992="","",IF(MATCH($L2992,$L$2:$L$3000,0)&lt;&gt;ROW()-1,"",COUNT($AK$1:$AK2991)+1))</f>
        <v/>
      </c>
      <c r="AL2992" s="28" t="str">
        <f aca="false">IF($G2992="","",IF(MATCH($G2992,$G$2:$G$3000,0)&lt;&gt;ROW()-1,"",COUNT($AL$1:$AL2991)+1))</f>
        <v/>
      </c>
      <c r="AM2992" s="28" t="str">
        <f aca="false">IF($H2992="","",IF(MATCH($H2992,$H$2:$H$3000,0)&lt;&gt;ROW()-1,"",COUNT($AM$1:$AM2991)+1))</f>
        <v/>
      </c>
      <c r="AN2992" s="28" t="str">
        <f aca="false">IF($I2992="","",IF(MATCH($I2992,$I$2:$I$3000,0)&lt;&gt;ROW()-1,"",COUNT($AN$1:$AN2991)+1))</f>
        <v/>
      </c>
      <c r="AO2992" s="28" t="str">
        <f aca="false">IF($Q2992="","",IF(MATCH($Q2992,$Q$2:$Q$3000,0)&lt;&gt;ROW()-1,"",COUNT($AO$1:$AO2991)+1))</f>
        <v/>
      </c>
    </row>
    <row r="2993" customFormat="false" ht="12.75" hidden="false" customHeight="true" outlineLevel="0" collapsed="false">
      <c r="W2993" s="24" t="n">
        <f aca="false">IF($F2993="",0,IFERROR(IF(ISNUMBER($F2993),INT($F2993),DATE(VALUE(MID(SUBSTITUTE(LEFT($F2993,FIND(" ",$F2993&amp;" ")-1),"/",REPT(" ",20)),41,20)),VALUE(LEFT(SUBSTITUTE(LEFT($F2993,FIND(" ",$F2993&amp;" ")-1),"/",REPT(" ",20)),20)),VALUE(MID(SUBSTITUTE(LEFT($F2993,FIND(" ",$F2993&amp;" ")-1),"/",REPT(" ",20)),21,20)))),0))</f>
        <v>0</v>
      </c>
      <c r="X2993" s="25" t="str">
        <f aca="false">IF(ISNUMBER($N2993),$N2993*Validation!$B$5,"")</f>
        <v/>
      </c>
      <c r="Y2993" s="26" t="str">
        <f aca="false">IF($A2993="","",SUBSTITUTE(SUBSTITUTE(SUBSTITUTE(SUBSTITUTE(SUBSTITUTE(SUBSTITUTE(SUBSTITUTE(UPPER(TRIM($A2993)),"Á","A"),"É","E"),"Í","I"),"Ó","O"),"Ú","U"),"Ñ","N"),"Ü","U"))</f>
        <v/>
      </c>
      <c r="Z2993" s="26" t="str">
        <f aca="false">IF($Y2993="","",LEFT($Y2993,1)&amp;" "&amp;TRIM(RIGHT(SUBSTITUTE($Y2993," ",REPT(" ",50)),50)))</f>
        <v/>
      </c>
      <c r="AA2993" s="27" t="str">
        <f aca="false">IF($AF2993="","",IF(COUNTIF(Validation!$U$19:$U$178,$AF2993)&gt;0,"OK","NO MATCH"))</f>
        <v/>
      </c>
      <c r="AB2993" s="27" t="str">
        <f aca="false">IF($W2993=0,"",IF(AND($W2993&gt;=Validation!$B$3,$W2993&lt;=Validation!$C$3),"Yes","No"))</f>
        <v/>
      </c>
      <c r="AC2993" s="26" t="str">
        <f aca="false">IF($A2993="","",$AF2993&amp;"|"&amp;TEXT($W2993,"yyyy-mm-dd")&amp;"|"&amp;$J2993&amp;"|"&amp;$N2993)</f>
        <v/>
      </c>
      <c r="AD2993" s="27" t="str">
        <f aca="false">IF($AC2993="","",IF(COUNTIF($AC$2:$AC$3000,$AC2993)&gt;1,"REVIEW","OK"))</f>
        <v/>
      </c>
      <c r="AE2993" s="27" t="str">
        <f aca="false">IF(OR($W2993=0,$O2993=""),"",IF(IFERROR(IF(ISNUMBER($O2993),INT($O2993),DATE(VALUE(MID(SUBSTITUTE(LEFT($O2993,FIND(" ",$O2993&amp;" ")-1),"/",REPT(" ",20)),41,20)),VALUE(LEFT(SUBSTITUTE(LEFT($O2993,FIND(" ",$O2993&amp;" ")-1),"/",REPT(" ",20)),20)),VALUE(MID(SUBSTITUTE(LEFT($O2993,FIND(" ",$O2993&amp;" ")-1),"/",REPT(" ",20)),21,20)))),0)&gt;$W2993,"Late","Same day"))</f>
        <v/>
      </c>
      <c r="AF2993" s="26" t="str">
        <f aca="false">IF($A2993="","",IFERROR(INDEX(Validation!$C$193:$C$217,MATCH($A2993,Validation!$A$193:$A$217,0)),IF(COUNTIF(Validation!$U$19:$U$178,$Z2993)&gt;0,$Z2993,IF(COUNTIF(Validation!$S$19:$S$178,$AI2993)=1,INDEX(Validation!$U$19:$U$178,MATCH($AI2993,Validation!$S$19:$S$178,0)),$Z2993))))</f>
        <v/>
      </c>
      <c r="AG2993" s="27" t="str">
        <f aca="false">IF(COUNTA($A2993:$U2993)=0,"",IF($A2993="","No name",IF($F2993="","No date",IF($W2993=0,"Date ilegible",IF(NOT(ISNUMBER($N2993)),"Hours no numéricas",IF($AA2993="NO MATCH","Person no identificada","OK"))))))</f>
        <v/>
      </c>
      <c r="AH2993" s="27" t="str">
        <f aca="false">IF($W2993=0,"No date",IF($W2993&lt;Validation!$B$3,"Before period",IF($W2993&gt;Validation!$C$3,"After period","In period")))</f>
        <v>No date</v>
      </c>
      <c r="AI2993" s="26" t="str">
        <f aca="false">IF($Y2993="","",TRIM(RIGHT(SUBSTITUTE($Y2993," ",REPT(" ",50)),50)))</f>
        <v/>
      </c>
      <c r="AJ2993" s="27" t="str">
        <f aca="false">IF($A2993="","",IF(NOT(ISERROR(MATCH($A2993,Validation!$A$193:$A$217,0))),"Manual mapping",IF(COUNTIF(Validation!$U$19:$U$178,$Z2993)&gt;0,"Direct",IF(COUNTIF(Validation!$S$19:$S$178,$AI2993)=1,"By surname","Unresolved"))))</f>
        <v/>
      </c>
      <c r="AK2993" s="28" t="str">
        <f aca="false">IF($L2993="","",IF(MATCH($L2993,$L$2:$L$3000,0)&lt;&gt;ROW()-1,"",COUNT($AK$1:$AK2992)+1))</f>
        <v/>
      </c>
      <c r="AL2993" s="28" t="str">
        <f aca="false">IF($G2993="","",IF(MATCH($G2993,$G$2:$G$3000,0)&lt;&gt;ROW()-1,"",COUNT($AL$1:$AL2992)+1))</f>
        <v/>
      </c>
      <c r="AM2993" s="28" t="str">
        <f aca="false">IF($H2993="","",IF(MATCH($H2993,$H$2:$H$3000,0)&lt;&gt;ROW()-1,"",COUNT($AM$1:$AM2992)+1))</f>
        <v/>
      </c>
      <c r="AN2993" s="28" t="str">
        <f aca="false">IF($I2993="","",IF(MATCH($I2993,$I$2:$I$3000,0)&lt;&gt;ROW()-1,"",COUNT($AN$1:$AN2992)+1))</f>
        <v/>
      </c>
      <c r="AO2993" s="28" t="str">
        <f aca="false">IF($Q2993="","",IF(MATCH($Q2993,$Q$2:$Q$3000,0)&lt;&gt;ROW()-1,"",COUNT($AO$1:$AO2992)+1))</f>
        <v/>
      </c>
    </row>
    <row r="2994" customFormat="false" ht="12.75" hidden="false" customHeight="true" outlineLevel="0" collapsed="false">
      <c r="W2994" s="24" t="n">
        <f aca="false">IF($F2994="",0,IFERROR(IF(ISNUMBER($F2994),INT($F2994),DATE(VALUE(MID(SUBSTITUTE(LEFT($F2994,FIND(" ",$F2994&amp;" ")-1),"/",REPT(" ",20)),41,20)),VALUE(LEFT(SUBSTITUTE(LEFT($F2994,FIND(" ",$F2994&amp;" ")-1),"/",REPT(" ",20)),20)),VALUE(MID(SUBSTITUTE(LEFT($F2994,FIND(" ",$F2994&amp;" ")-1),"/",REPT(" ",20)),21,20)))),0))</f>
        <v>0</v>
      </c>
      <c r="X2994" s="25" t="str">
        <f aca="false">IF(ISNUMBER($N2994),$N2994*Validation!$B$5,"")</f>
        <v/>
      </c>
      <c r="Y2994" s="26" t="str">
        <f aca="false">IF($A2994="","",SUBSTITUTE(SUBSTITUTE(SUBSTITUTE(SUBSTITUTE(SUBSTITUTE(SUBSTITUTE(SUBSTITUTE(UPPER(TRIM($A2994)),"Á","A"),"É","E"),"Í","I"),"Ó","O"),"Ú","U"),"Ñ","N"),"Ü","U"))</f>
        <v/>
      </c>
      <c r="Z2994" s="26" t="str">
        <f aca="false">IF($Y2994="","",LEFT($Y2994,1)&amp;" "&amp;TRIM(RIGHT(SUBSTITUTE($Y2994," ",REPT(" ",50)),50)))</f>
        <v/>
      </c>
      <c r="AA2994" s="27" t="str">
        <f aca="false">IF($AF2994="","",IF(COUNTIF(Validation!$U$19:$U$178,$AF2994)&gt;0,"OK","NO MATCH"))</f>
        <v/>
      </c>
      <c r="AB2994" s="27" t="str">
        <f aca="false">IF($W2994=0,"",IF(AND($W2994&gt;=Validation!$B$3,$W2994&lt;=Validation!$C$3),"Yes","No"))</f>
        <v/>
      </c>
      <c r="AC2994" s="26" t="str">
        <f aca="false">IF($A2994="","",$AF2994&amp;"|"&amp;TEXT($W2994,"yyyy-mm-dd")&amp;"|"&amp;$J2994&amp;"|"&amp;$N2994)</f>
        <v/>
      </c>
      <c r="AD2994" s="27" t="str">
        <f aca="false">IF($AC2994="","",IF(COUNTIF($AC$2:$AC$3000,$AC2994)&gt;1,"REVIEW","OK"))</f>
        <v/>
      </c>
      <c r="AE2994" s="27" t="str">
        <f aca="false">IF(OR($W2994=0,$O2994=""),"",IF(IFERROR(IF(ISNUMBER($O2994),INT($O2994),DATE(VALUE(MID(SUBSTITUTE(LEFT($O2994,FIND(" ",$O2994&amp;" ")-1),"/",REPT(" ",20)),41,20)),VALUE(LEFT(SUBSTITUTE(LEFT($O2994,FIND(" ",$O2994&amp;" ")-1),"/",REPT(" ",20)),20)),VALUE(MID(SUBSTITUTE(LEFT($O2994,FIND(" ",$O2994&amp;" ")-1),"/",REPT(" ",20)),21,20)))),0)&gt;$W2994,"Late","Same day"))</f>
        <v/>
      </c>
      <c r="AF2994" s="26" t="str">
        <f aca="false">IF($A2994="","",IFERROR(INDEX(Validation!$C$193:$C$217,MATCH($A2994,Validation!$A$193:$A$217,0)),IF(COUNTIF(Validation!$U$19:$U$178,$Z2994)&gt;0,$Z2994,IF(COUNTIF(Validation!$S$19:$S$178,$AI2994)=1,INDEX(Validation!$U$19:$U$178,MATCH($AI2994,Validation!$S$19:$S$178,0)),$Z2994))))</f>
        <v/>
      </c>
      <c r="AG2994" s="27" t="str">
        <f aca="false">IF(COUNTA($A2994:$U2994)=0,"",IF($A2994="","No name",IF($F2994="","No date",IF($W2994=0,"Date ilegible",IF(NOT(ISNUMBER($N2994)),"Hours no numéricas",IF($AA2994="NO MATCH","Person no identificada","OK"))))))</f>
        <v/>
      </c>
      <c r="AH2994" s="27" t="str">
        <f aca="false">IF($W2994=0,"No date",IF($W2994&lt;Validation!$B$3,"Before period",IF($W2994&gt;Validation!$C$3,"After period","In period")))</f>
        <v>No date</v>
      </c>
      <c r="AI2994" s="26" t="str">
        <f aca="false">IF($Y2994="","",TRIM(RIGHT(SUBSTITUTE($Y2994," ",REPT(" ",50)),50)))</f>
        <v/>
      </c>
      <c r="AJ2994" s="27" t="str">
        <f aca="false">IF($A2994="","",IF(NOT(ISERROR(MATCH($A2994,Validation!$A$193:$A$217,0))),"Manual mapping",IF(COUNTIF(Validation!$U$19:$U$178,$Z2994)&gt;0,"Direct",IF(COUNTIF(Validation!$S$19:$S$178,$AI2994)=1,"By surname","Unresolved"))))</f>
        <v/>
      </c>
      <c r="AK2994" s="28" t="str">
        <f aca="false">IF($L2994="","",IF(MATCH($L2994,$L$2:$L$3000,0)&lt;&gt;ROW()-1,"",COUNT($AK$1:$AK2993)+1))</f>
        <v/>
      </c>
      <c r="AL2994" s="28" t="str">
        <f aca="false">IF($G2994="","",IF(MATCH($G2994,$G$2:$G$3000,0)&lt;&gt;ROW()-1,"",COUNT($AL$1:$AL2993)+1))</f>
        <v/>
      </c>
      <c r="AM2994" s="28" t="str">
        <f aca="false">IF($H2994="","",IF(MATCH($H2994,$H$2:$H$3000,0)&lt;&gt;ROW()-1,"",COUNT($AM$1:$AM2993)+1))</f>
        <v/>
      </c>
      <c r="AN2994" s="28" t="str">
        <f aca="false">IF($I2994="","",IF(MATCH($I2994,$I$2:$I$3000,0)&lt;&gt;ROW()-1,"",COUNT($AN$1:$AN2993)+1))</f>
        <v/>
      </c>
      <c r="AO2994" s="28" t="str">
        <f aca="false">IF($Q2994="","",IF(MATCH($Q2994,$Q$2:$Q$3000,0)&lt;&gt;ROW()-1,"",COUNT($AO$1:$AO2993)+1))</f>
        <v/>
      </c>
    </row>
    <row r="2995" customFormat="false" ht="12.75" hidden="false" customHeight="true" outlineLevel="0" collapsed="false">
      <c r="W2995" s="24" t="n">
        <f aca="false">IF($F2995="",0,IFERROR(IF(ISNUMBER($F2995),INT($F2995),DATE(VALUE(MID(SUBSTITUTE(LEFT($F2995,FIND(" ",$F2995&amp;" ")-1),"/",REPT(" ",20)),41,20)),VALUE(LEFT(SUBSTITUTE(LEFT($F2995,FIND(" ",$F2995&amp;" ")-1),"/",REPT(" ",20)),20)),VALUE(MID(SUBSTITUTE(LEFT($F2995,FIND(" ",$F2995&amp;" ")-1),"/",REPT(" ",20)),21,20)))),0))</f>
        <v>0</v>
      </c>
      <c r="X2995" s="25" t="str">
        <f aca="false">IF(ISNUMBER($N2995),$N2995*Validation!$B$5,"")</f>
        <v/>
      </c>
      <c r="Y2995" s="26" t="str">
        <f aca="false">IF($A2995="","",SUBSTITUTE(SUBSTITUTE(SUBSTITUTE(SUBSTITUTE(SUBSTITUTE(SUBSTITUTE(SUBSTITUTE(UPPER(TRIM($A2995)),"Á","A"),"É","E"),"Í","I"),"Ó","O"),"Ú","U"),"Ñ","N"),"Ü","U"))</f>
        <v/>
      </c>
      <c r="Z2995" s="26" t="str">
        <f aca="false">IF($Y2995="","",LEFT($Y2995,1)&amp;" "&amp;TRIM(RIGHT(SUBSTITUTE($Y2995," ",REPT(" ",50)),50)))</f>
        <v/>
      </c>
      <c r="AA2995" s="27" t="str">
        <f aca="false">IF($AF2995="","",IF(COUNTIF(Validation!$U$19:$U$178,$AF2995)&gt;0,"OK","NO MATCH"))</f>
        <v/>
      </c>
      <c r="AB2995" s="27" t="str">
        <f aca="false">IF($W2995=0,"",IF(AND($W2995&gt;=Validation!$B$3,$W2995&lt;=Validation!$C$3),"Yes","No"))</f>
        <v/>
      </c>
      <c r="AC2995" s="26" t="str">
        <f aca="false">IF($A2995="","",$AF2995&amp;"|"&amp;TEXT($W2995,"yyyy-mm-dd")&amp;"|"&amp;$J2995&amp;"|"&amp;$N2995)</f>
        <v/>
      </c>
      <c r="AD2995" s="27" t="str">
        <f aca="false">IF($AC2995="","",IF(COUNTIF($AC$2:$AC$3000,$AC2995)&gt;1,"REVIEW","OK"))</f>
        <v/>
      </c>
      <c r="AE2995" s="27" t="str">
        <f aca="false">IF(OR($W2995=0,$O2995=""),"",IF(IFERROR(IF(ISNUMBER($O2995),INT($O2995),DATE(VALUE(MID(SUBSTITUTE(LEFT($O2995,FIND(" ",$O2995&amp;" ")-1),"/",REPT(" ",20)),41,20)),VALUE(LEFT(SUBSTITUTE(LEFT($O2995,FIND(" ",$O2995&amp;" ")-1),"/",REPT(" ",20)),20)),VALUE(MID(SUBSTITUTE(LEFT($O2995,FIND(" ",$O2995&amp;" ")-1),"/",REPT(" ",20)),21,20)))),0)&gt;$W2995,"Late","Same day"))</f>
        <v/>
      </c>
      <c r="AF2995" s="26" t="str">
        <f aca="false">IF($A2995="","",IFERROR(INDEX(Validation!$C$193:$C$217,MATCH($A2995,Validation!$A$193:$A$217,0)),IF(COUNTIF(Validation!$U$19:$U$178,$Z2995)&gt;0,$Z2995,IF(COUNTIF(Validation!$S$19:$S$178,$AI2995)=1,INDEX(Validation!$U$19:$U$178,MATCH($AI2995,Validation!$S$19:$S$178,0)),$Z2995))))</f>
        <v/>
      </c>
      <c r="AG2995" s="27" t="str">
        <f aca="false">IF(COUNTA($A2995:$U2995)=0,"",IF($A2995="","No name",IF($F2995="","No date",IF($W2995=0,"Date ilegible",IF(NOT(ISNUMBER($N2995)),"Hours no numéricas",IF($AA2995="NO MATCH","Person no identificada","OK"))))))</f>
        <v/>
      </c>
      <c r="AH2995" s="27" t="str">
        <f aca="false">IF($W2995=0,"No date",IF($W2995&lt;Validation!$B$3,"Before period",IF($W2995&gt;Validation!$C$3,"After period","In period")))</f>
        <v>No date</v>
      </c>
      <c r="AI2995" s="26" t="str">
        <f aca="false">IF($Y2995="","",TRIM(RIGHT(SUBSTITUTE($Y2995," ",REPT(" ",50)),50)))</f>
        <v/>
      </c>
      <c r="AJ2995" s="27" t="str">
        <f aca="false">IF($A2995="","",IF(NOT(ISERROR(MATCH($A2995,Validation!$A$193:$A$217,0))),"Manual mapping",IF(COUNTIF(Validation!$U$19:$U$178,$Z2995)&gt;0,"Direct",IF(COUNTIF(Validation!$S$19:$S$178,$AI2995)=1,"By surname","Unresolved"))))</f>
        <v/>
      </c>
      <c r="AK2995" s="28" t="str">
        <f aca="false">IF($L2995="","",IF(MATCH($L2995,$L$2:$L$3000,0)&lt;&gt;ROW()-1,"",COUNT($AK$1:$AK2994)+1))</f>
        <v/>
      </c>
      <c r="AL2995" s="28" t="str">
        <f aca="false">IF($G2995="","",IF(MATCH($G2995,$G$2:$G$3000,0)&lt;&gt;ROW()-1,"",COUNT($AL$1:$AL2994)+1))</f>
        <v/>
      </c>
      <c r="AM2995" s="28" t="str">
        <f aca="false">IF($H2995="","",IF(MATCH($H2995,$H$2:$H$3000,0)&lt;&gt;ROW()-1,"",COUNT($AM$1:$AM2994)+1))</f>
        <v/>
      </c>
      <c r="AN2995" s="28" t="str">
        <f aca="false">IF($I2995="","",IF(MATCH($I2995,$I$2:$I$3000,0)&lt;&gt;ROW()-1,"",COUNT($AN$1:$AN2994)+1))</f>
        <v/>
      </c>
      <c r="AO2995" s="28" t="str">
        <f aca="false">IF($Q2995="","",IF(MATCH($Q2995,$Q$2:$Q$3000,0)&lt;&gt;ROW()-1,"",COUNT($AO$1:$AO2994)+1))</f>
        <v/>
      </c>
    </row>
    <row r="2996" customFormat="false" ht="12.75" hidden="false" customHeight="true" outlineLevel="0" collapsed="false">
      <c r="W2996" s="24" t="n">
        <f aca="false">IF($F2996="",0,IFERROR(IF(ISNUMBER($F2996),INT($F2996),DATE(VALUE(MID(SUBSTITUTE(LEFT($F2996,FIND(" ",$F2996&amp;" ")-1),"/",REPT(" ",20)),41,20)),VALUE(LEFT(SUBSTITUTE(LEFT($F2996,FIND(" ",$F2996&amp;" ")-1),"/",REPT(" ",20)),20)),VALUE(MID(SUBSTITUTE(LEFT($F2996,FIND(" ",$F2996&amp;" ")-1),"/",REPT(" ",20)),21,20)))),0))</f>
        <v>0</v>
      </c>
      <c r="X2996" s="25" t="str">
        <f aca="false">IF(ISNUMBER($N2996),$N2996*Validation!$B$5,"")</f>
        <v/>
      </c>
      <c r="Y2996" s="26" t="str">
        <f aca="false">IF($A2996="","",SUBSTITUTE(SUBSTITUTE(SUBSTITUTE(SUBSTITUTE(SUBSTITUTE(SUBSTITUTE(SUBSTITUTE(UPPER(TRIM($A2996)),"Á","A"),"É","E"),"Í","I"),"Ó","O"),"Ú","U"),"Ñ","N"),"Ü","U"))</f>
        <v/>
      </c>
      <c r="Z2996" s="26" t="str">
        <f aca="false">IF($Y2996="","",LEFT($Y2996,1)&amp;" "&amp;TRIM(RIGHT(SUBSTITUTE($Y2996," ",REPT(" ",50)),50)))</f>
        <v/>
      </c>
      <c r="AA2996" s="27" t="str">
        <f aca="false">IF($AF2996="","",IF(COUNTIF(Validation!$U$19:$U$178,$AF2996)&gt;0,"OK","NO MATCH"))</f>
        <v/>
      </c>
      <c r="AB2996" s="27" t="str">
        <f aca="false">IF($W2996=0,"",IF(AND($W2996&gt;=Validation!$B$3,$W2996&lt;=Validation!$C$3),"Yes","No"))</f>
        <v/>
      </c>
      <c r="AC2996" s="26" t="str">
        <f aca="false">IF($A2996="","",$AF2996&amp;"|"&amp;TEXT($W2996,"yyyy-mm-dd")&amp;"|"&amp;$J2996&amp;"|"&amp;$N2996)</f>
        <v/>
      </c>
      <c r="AD2996" s="27" t="str">
        <f aca="false">IF($AC2996="","",IF(COUNTIF($AC$2:$AC$3000,$AC2996)&gt;1,"REVIEW","OK"))</f>
        <v/>
      </c>
      <c r="AE2996" s="27" t="str">
        <f aca="false">IF(OR($W2996=0,$O2996=""),"",IF(IFERROR(IF(ISNUMBER($O2996),INT($O2996),DATE(VALUE(MID(SUBSTITUTE(LEFT($O2996,FIND(" ",$O2996&amp;" ")-1),"/",REPT(" ",20)),41,20)),VALUE(LEFT(SUBSTITUTE(LEFT($O2996,FIND(" ",$O2996&amp;" ")-1),"/",REPT(" ",20)),20)),VALUE(MID(SUBSTITUTE(LEFT($O2996,FIND(" ",$O2996&amp;" ")-1),"/",REPT(" ",20)),21,20)))),0)&gt;$W2996,"Late","Same day"))</f>
        <v/>
      </c>
      <c r="AF2996" s="26" t="str">
        <f aca="false">IF($A2996="","",IFERROR(INDEX(Validation!$C$193:$C$217,MATCH($A2996,Validation!$A$193:$A$217,0)),IF(COUNTIF(Validation!$U$19:$U$178,$Z2996)&gt;0,$Z2996,IF(COUNTIF(Validation!$S$19:$S$178,$AI2996)=1,INDEX(Validation!$U$19:$U$178,MATCH($AI2996,Validation!$S$19:$S$178,0)),$Z2996))))</f>
        <v/>
      </c>
      <c r="AG2996" s="27" t="str">
        <f aca="false">IF(COUNTA($A2996:$U2996)=0,"",IF($A2996="","No name",IF($F2996="","No date",IF($W2996=0,"Date ilegible",IF(NOT(ISNUMBER($N2996)),"Hours no numéricas",IF($AA2996="NO MATCH","Person no identificada","OK"))))))</f>
        <v/>
      </c>
      <c r="AH2996" s="27" t="str">
        <f aca="false">IF($W2996=0,"No date",IF($W2996&lt;Validation!$B$3,"Before period",IF($W2996&gt;Validation!$C$3,"After period","In period")))</f>
        <v>No date</v>
      </c>
      <c r="AI2996" s="26" t="str">
        <f aca="false">IF($Y2996="","",TRIM(RIGHT(SUBSTITUTE($Y2996," ",REPT(" ",50)),50)))</f>
        <v/>
      </c>
      <c r="AJ2996" s="27" t="str">
        <f aca="false">IF($A2996="","",IF(NOT(ISERROR(MATCH($A2996,Validation!$A$193:$A$217,0))),"Manual mapping",IF(COUNTIF(Validation!$U$19:$U$178,$Z2996)&gt;0,"Direct",IF(COUNTIF(Validation!$S$19:$S$178,$AI2996)=1,"By surname","Unresolved"))))</f>
        <v/>
      </c>
      <c r="AK2996" s="28" t="str">
        <f aca="false">IF($L2996="","",IF(MATCH($L2996,$L$2:$L$3000,0)&lt;&gt;ROW()-1,"",COUNT($AK$1:$AK2995)+1))</f>
        <v/>
      </c>
      <c r="AL2996" s="28" t="str">
        <f aca="false">IF($G2996="","",IF(MATCH($G2996,$G$2:$G$3000,0)&lt;&gt;ROW()-1,"",COUNT($AL$1:$AL2995)+1))</f>
        <v/>
      </c>
      <c r="AM2996" s="28" t="str">
        <f aca="false">IF($H2996="","",IF(MATCH($H2996,$H$2:$H$3000,0)&lt;&gt;ROW()-1,"",COUNT($AM$1:$AM2995)+1))</f>
        <v/>
      </c>
      <c r="AN2996" s="28" t="str">
        <f aca="false">IF($I2996="","",IF(MATCH($I2996,$I$2:$I$3000,0)&lt;&gt;ROW()-1,"",COUNT($AN$1:$AN2995)+1))</f>
        <v/>
      </c>
      <c r="AO2996" s="28" t="str">
        <f aca="false">IF($Q2996="","",IF(MATCH($Q2996,$Q$2:$Q$3000,0)&lt;&gt;ROW()-1,"",COUNT($AO$1:$AO2995)+1))</f>
        <v/>
      </c>
    </row>
    <row r="2997" customFormat="false" ht="12.75" hidden="false" customHeight="true" outlineLevel="0" collapsed="false">
      <c r="W2997" s="24" t="n">
        <f aca="false">IF($F2997="",0,IFERROR(IF(ISNUMBER($F2997),INT($F2997),DATE(VALUE(MID(SUBSTITUTE(LEFT($F2997,FIND(" ",$F2997&amp;" ")-1),"/",REPT(" ",20)),41,20)),VALUE(LEFT(SUBSTITUTE(LEFT($F2997,FIND(" ",$F2997&amp;" ")-1),"/",REPT(" ",20)),20)),VALUE(MID(SUBSTITUTE(LEFT($F2997,FIND(" ",$F2997&amp;" ")-1),"/",REPT(" ",20)),21,20)))),0))</f>
        <v>0</v>
      </c>
      <c r="X2997" s="25" t="str">
        <f aca="false">IF(ISNUMBER($N2997),$N2997*Validation!$B$5,"")</f>
        <v/>
      </c>
      <c r="Y2997" s="26" t="str">
        <f aca="false">IF($A2997="","",SUBSTITUTE(SUBSTITUTE(SUBSTITUTE(SUBSTITUTE(SUBSTITUTE(SUBSTITUTE(SUBSTITUTE(UPPER(TRIM($A2997)),"Á","A"),"É","E"),"Í","I"),"Ó","O"),"Ú","U"),"Ñ","N"),"Ü","U"))</f>
        <v/>
      </c>
      <c r="Z2997" s="26" t="str">
        <f aca="false">IF($Y2997="","",LEFT($Y2997,1)&amp;" "&amp;TRIM(RIGHT(SUBSTITUTE($Y2997," ",REPT(" ",50)),50)))</f>
        <v/>
      </c>
      <c r="AA2997" s="27" t="str">
        <f aca="false">IF($AF2997="","",IF(COUNTIF(Validation!$U$19:$U$178,$AF2997)&gt;0,"OK","NO MATCH"))</f>
        <v/>
      </c>
      <c r="AB2997" s="27" t="str">
        <f aca="false">IF($W2997=0,"",IF(AND($W2997&gt;=Validation!$B$3,$W2997&lt;=Validation!$C$3),"Yes","No"))</f>
        <v/>
      </c>
      <c r="AC2997" s="26" t="str">
        <f aca="false">IF($A2997="","",$AF2997&amp;"|"&amp;TEXT($W2997,"yyyy-mm-dd")&amp;"|"&amp;$J2997&amp;"|"&amp;$N2997)</f>
        <v/>
      </c>
      <c r="AD2997" s="27" t="str">
        <f aca="false">IF($AC2997="","",IF(COUNTIF($AC$2:$AC$3000,$AC2997)&gt;1,"REVIEW","OK"))</f>
        <v/>
      </c>
      <c r="AE2997" s="27" t="str">
        <f aca="false">IF(OR($W2997=0,$O2997=""),"",IF(IFERROR(IF(ISNUMBER($O2997),INT($O2997),DATE(VALUE(MID(SUBSTITUTE(LEFT($O2997,FIND(" ",$O2997&amp;" ")-1),"/",REPT(" ",20)),41,20)),VALUE(LEFT(SUBSTITUTE(LEFT($O2997,FIND(" ",$O2997&amp;" ")-1),"/",REPT(" ",20)),20)),VALUE(MID(SUBSTITUTE(LEFT($O2997,FIND(" ",$O2997&amp;" ")-1),"/",REPT(" ",20)),21,20)))),0)&gt;$W2997,"Late","Same day"))</f>
        <v/>
      </c>
      <c r="AF2997" s="26" t="str">
        <f aca="false">IF($A2997="","",IFERROR(INDEX(Validation!$C$193:$C$217,MATCH($A2997,Validation!$A$193:$A$217,0)),IF(COUNTIF(Validation!$U$19:$U$178,$Z2997)&gt;0,$Z2997,IF(COUNTIF(Validation!$S$19:$S$178,$AI2997)=1,INDEX(Validation!$U$19:$U$178,MATCH($AI2997,Validation!$S$19:$S$178,0)),$Z2997))))</f>
        <v/>
      </c>
      <c r="AG2997" s="27" t="str">
        <f aca="false">IF(COUNTA($A2997:$U2997)=0,"",IF($A2997="","No name",IF($F2997="","No date",IF($W2997=0,"Date ilegible",IF(NOT(ISNUMBER($N2997)),"Hours no numéricas",IF($AA2997="NO MATCH","Person no identificada","OK"))))))</f>
        <v/>
      </c>
      <c r="AH2997" s="27" t="str">
        <f aca="false">IF($W2997=0,"No date",IF($W2997&lt;Validation!$B$3,"Before period",IF($W2997&gt;Validation!$C$3,"After period","In period")))</f>
        <v>No date</v>
      </c>
      <c r="AI2997" s="26" t="str">
        <f aca="false">IF($Y2997="","",TRIM(RIGHT(SUBSTITUTE($Y2997," ",REPT(" ",50)),50)))</f>
        <v/>
      </c>
      <c r="AJ2997" s="27" t="str">
        <f aca="false">IF($A2997="","",IF(NOT(ISERROR(MATCH($A2997,Validation!$A$193:$A$217,0))),"Manual mapping",IF(COUNTIF(Validation!$U$19:$U$178,$Z2997)&gt;0,"Direct",IF(COUNTIF(Validation!$S$19:$S$178,$AI2997)=1,"By surname","Unresolved"))))</f>
        <v/>
      </c>
      <c r="AK2997" s="28" t="str">
        <f aca="false">IF($L2997="","",IF(MATCH($L2997,$L$2:$L$3000,0)&lt;&gt;ROW()-1,"",COUNT($AK$1:$AK2996)+1))</f>
        <v/>
      </c>
      <c r="AL2997" s="28" t="str">
        <f aca="false">IF($G2997="","",IF(MATCH($G2997,$G$2:$G$3000,0)&lt;&gt;ROW()-1,"",COUNT($AL$1:$AL2996)+1))</f>
        <v/>
      </c>
      <c r="AM2997" s="28" t="str">
        <f aca="false">IF($H2997="","",IF(MATCH($H2997,$H$2:$H$3000,0)&lt;&gt;ROW()-1,"",COUNT($AM$1:$AM2996)+1))</f>
        <v/>
      </c>
      <c r="AN2997" s="28" t="str">
        <f aca="false">IF($I2997="","",IF(MATCH($I2997,$I$2:$I$3000,0)&lt;&gt;ROW()-1,"",COUNT($AN$1:$AN2996)+1))</f>
        <v/>
      </c>
      <c r="AO2997" s="28" t="str">
        <f aca="false">IF($Q2997="","",IF(MATCH($Q2997,$Q$2:$Q$3000,0)&lt;&gt;ROW()-1,"",COUNT($AO$1:$AO2996)+1))</f>
        <v/>
      </c>
    </row>
    <row r="2998" customFormat="false" ht="12.75" hidden="false" customHeight="true" outlineLevel="0" collapsed="false">
      <c r="W2998" s="24" t="n">
        <f aca="false">IF($F2998="",0,IFERROR(IF(ISNUMBER($F2998),INT($F2998),DATE(VALUE(MID(SUBSTITUTE(LEFT($F2998,FIND(" ",$F2998&amp;" ")-1),"/",REPT(" ",20)),41,20)),VALUE(LEFT(SUBSTITUTE(LEFT($F2998,FIND(" ",$F2998&amp;" ")-1),"/",REPT(" ",20)),20)),VALUE(MID(SUBSTITUTE(LEFT($F2998,FIND(" ",$F2998&amp;" ")-1),"/",REPT(" ",20)),21,20)))),0))</f>
        <v>0</v>
      </c>
      <c r="X2998" s="25" t="str">
        <f aca="false">IF(ISNUMBER($N2998),$N2998*Validation!$B$5,"")</f>
        <v/>
      </c>
      <c r="Y2998" s="26" t="str">
        <f aca="false">IF($A2998="","",SUBSTITUTE(SUBSTITUTE(SUBSTITUTE(SUBSTITUTE(SUBSTITUTE(SUBSTITUTE(SUBSTITUTE(UPPER(TRIM($A2998)),"Á","A"),"É","E"),"Í","I"),"Ó","O"),"Ú","U"),"Ñ","N"),"Ü","U"))</f>
        <v/>
      </c>
      <c r="Z2998" s="26" t="str">
        <f aca="false">IF($Y2998="","",LEFT($Y2998,1)&amp;" "&amp;TRIM(RIGHT(SUBSTITUTE($Y2998," ",REPT(" ",50)),50)))</f>
        <v/>
      </c>
      <c r="AA2998" s="27" t="str">
        <f aca="false">IF($AF2998="","",IF(COUNTIF(Validation!$U$19:$U$178,$AF2998)&gt;0,"OK","NO MATCH"))</f>
        <v/>
      </c>
      <c r="AB2998" s="27" t="str">
        <f aca="false">IF($W2998=0,"",IF(AND($W2998&gt;=Validation!$B$3,$W2998&lt;=Validation!$C$3),"Yes","No"))</f>
        <v/>
      </c>
      <c r="AC2998" s="26" t="str">
        <f aca="false">IF($A2998="","",$AF2998&amp;"|"&amp;TEXT($W2998,"yyyy-mm-dd")&amp;"|"&amp;$J2998&amp;"|"&amp;$N2998)</f>
        <v/>
      </c>
      <c r="AD2998" s="27" t="str">
        <f aca="false">IF($AC2998="","",IF(COUNTIF($AC$2:$AC$3000,$AC2998)&gt;1,"REVIEW","OK"))</f>
        <v/>
      </c>
      <c r="AE2998" s="27" t="str">
        <f aca="false">IF(OR($W2998=0,$O2998=""),"",IF(IFERROR(IF(ISNUMBER($O2998),INT($O2998),DATE(VALUE(MID(SUBSTITUTE(LEFT($O2998,FIND(" ",$O2998&amp;" ")-1),"/",REPT(" ",20)),41,20)),VALUE(LEFT(SUBSTITUTE(LEFT($O2998,FIND(" ",$O2998&amp;" ")-1),"/",REPT(" ",20)),20)),VALUE(MID(SUBSTITUTE(LEFT($O2998,FIND(" ",$O2998&amp;" ")-1),"/",REPT(" ",20)),21,20)))),0)&gt;$W2998,"Late","Same day"))</f>
        <v/>
      </c>
      <c r="AF2998" s="26" t="str">
        <f aca="false">IF($A2998="","",IFERROR(INDEX(Validation!$C$193:$C$217,MATCH($A2998,Validation!$A$193:$A$217,0)),IF(COUNTIF(Validation!$U$19:$U$178,$Z2998)&gt;0,$Z2998,IF(COUNTIF(Validation!$S$19:$S$178,$AI2998)=1,INDEX(Validation!$U$19:$U$178,MATCH($AI2998,Validation!$S$19:$S$178,0)),$Z2998))))</f>
        <v/>
      </c>
      <c r="AG2998" s="27" t="str">
        <f aca="false">IF(COUNTA($A2998:$U2998)=0,"",IF($A2998="","No name",IF($F2998="","No date",IF($W2998=0,"Date ilegible",IF(NOT(ISNUMBER($N2998)),"Hours no numéricas",IF($AA2998="NO MATCH","Person no identificada","OK"))))))</f>
        <v/>
      </c>
      <c r="AH2998" s="27" t="str">
        <f aca="false">IF($W2998=0,"No date",IF($W2998&lt;Validation!$B$3,"Before period",IF($W2998&gt;Validation!$C$3,"After period","In period")))</f>
        <v>No date</v>
      </c>
      <c r="AI2998" s="26" t="str">
        <f aca="false">IF($Y2998="","",TRIM(RIGHT(SUBSTITUTE($Y2998," ",REPT(" ",50)),50)))</f>
        <v/>
      </c>
      <c r="AJ2998" s="27" t="str">
        <f aca="false">IF($A2998="","",IF(NOT(ISERROR(MATCH($A2998,Validation!$A$193:$A$217,0))),"Manual mapping",IF(COUNTIF(Validation!$U$19:$U$178,$Z2998)&gt;0,"Direct",IF(COUNTIF(Validation!$S$19:$S$178,$AI2998)=1,"By surname","Unresolved"))))</f>
        <v/>
      </c>
      <c r="AK2998" s="28" t="str">
        <f aca="false">IF($L2998="","",IF(MATCH($L2998,$L$2:$L$3000,0)&lt;&gt;ROW()-1,"",COUNT($AK$1:$AK2997)+1))</f>
        <v/>
      </c>
      <c r="AL2998" s="28" t="str">
        <f aca="false">IF($G2998="","",IF(MATCH($G2998,$G$2:$G$3000,0)&lt;&gt;ROW()-1,"",COUNT($AL$1:$AL2997)+1))</f>
        <v/>
      </c>
      <c r="AM2998" s="28" t="str">
        <f aca="false">IF($H2998="","",IF(MATCH($H2998,$H$2:$H$3000,0)&lt;&gt;ROW()-1,"",COUNT($AM$1:$AM2997)+1))</f>
        <v/>
      </c>
      <c r="AN2998" s="28" t="str">
        <f aca="false">IF($I2998="","",IF(MATCH($I2998,$I$2:$I$3000,0)&lt;&gt;ROW()-1,"",COUNT($AN$1:$AN2997)+1))</f>
        <v/>
      </c>
      <c r="AO2998" s="28" t="str">
        <f aca="false">IF($Q2998="","",IF(MATCH($Q2998,$Q$2:$Q$3000,0)&lt;&gt;ROW()-1,"",COUNT($AO$1:$AO2997)+1))</f>
        <v/>
      </c>
    </row>
    <row r="2999" customFormat="false" ht="12.75" hidden="false" customHeight="true" outlineLevel="0" collapsed="false">
      <c r="W2999" s="24" t="n">
        <f aca="false">IF($F2999="",0,IFERROR(IF(ISNUMBER($F2999),INT($F2999),DATE(VALUE(MID(SUBSTITUTE(LEFT($F2999,FIND(" ",$F2999&amp;" ")-1),"/",REPT(" ",20)),41,20)),VALUE(LEFT(SUBSTITUTE(LEFT($F2999,FIND(" ",$F2999&amp;" ")-1),"/",REPT(" ",20)),20)),VALUE(MID(SUBSTITUTE(LEFT($F2999,FIND(" ",$F2999&amp;" ")-1),"/",REPT(" ",20)),21,20)))),0))</f>
        <v>0</v>
      </c>
      <c r="X2999" s="25" t="str">
        <f aca="false">IF(ISNUMBER($N2999),$N2999*Validation!$B$5,"")</f>
        <v/>
      </c>
      <c r="Y2999" s="26" t="str">
        <f aca="false">IF($A2999="","",SUBSTITUTE(SUBSTITUTE(SUBSTITUTE(SUBSTITUTE(SUBSTITUTE(SUBSTITUTE(SUBSTITUTE(UPPER(TRIM($A2999)),"Á","A"),"É","E"),"Í","I"),"Ó","O"),"Ú","U"),"Ñ","N"),"Ü","U"))</f>
        <v/>
      </c>
      <c r="Z2999" s="26" t="str">
        <f aca="false">IF($Y2999="","",LEFT($Y2999,1)&amp;" "&amp;TRIM(RIGHT(SUBSTITUTE($Y2999," ",REPT(" ",50)),50)))</f>
        <v/>
      </c>
      <c r="AA2999" s="27" t="str">
        <f aca="false">IF($AF2999="","",IF(COUNTIF(Validation!$U$19:$U$178,$AF2999)&gt;0,"OK","NO MATCH"))</f>
        <v/>
      </c>
      <c r="AB2999" s="27" t="str">
        <f aca="false">IF($W2999=0,"",IF(AND($W2999&gt;=Validation!$B$3,$W2999&lt;=Validation!$C$3),"Yes","No"))</f>
        <v/>
      </c>
      <c r="AC2999" s="26" t="str">
        <f aca="false">IF($A2999="","",$AF2999&amp;"|"&amp;TEXT($W2999,"yyyy-mm-dd")&amp;"|"&amp;$J2999&amp;"|"&amp;$N2999)</f>
        <v/>
      </c>
      <c r="AD2999" s="27" t="str">
        <f aca="false">IF($AC2999="","",IF(COUNTIF($AC$2:$AC$3000,$AC2999)&gt;1,"REVIEW","OK"))</f>
        <v/>
      </c>
      <c r="AE2999" s="27" t="str">
        <f aca="false">IF(OR($W2999=0,$O2999=""),"",IF(IFERROR(IF(ISNUMBER($O2999),INT($O2999),DATE(VALUE(MID(SUBSTITUTE(LEFT($O2999,FIND(" ",$O2999&amp;" ")-1),"/",REPT(" ",20)),41,20)),VALUE(LEFT(SUBSTITUTE(LEFT($O2999,FIND(" ",$O2999&amp;" ")-1),"/",REPT(" ",20)),20)),VALUE(MID(SUBSTITUTE(LEFT($O2999,FIND(" ",$O2999&amp;" ")-1),"/",REPT(" ",20)),21,20)))),0)&gt;$W2999,"Late","Same day"))</f>
        <v/>
      </c>
      <c r="AF2999" s="26" t="str">
        <f aca="false">IF($A2999="","",IFERROR(INDEX(Validation!$C$193:$C$217,MATCH($A2999,Validation!$A$193:$A$217,0)),IF(COUNTIF(Validation!$U$19:$U$178,$Z2999)&gt;0,$Z2999,IF(COUNTIF(Validation!$S$19:$S$178,$AI2999)=1,INDEX(Validation!$U$19:$U$178,MATCH($AI2999,Validation!$S$19:$S$178,0)),$Z2999))))</f>
        <v/>
      </c>
      <c r="AG2999" s="27" t="str">
        <f aca="false">IF(COUNTA($A2999:$U2999)=0,"",IF($A2999="","No name",IF($F2999="","No date",IF($W2999=0,"Date ilegible",IF(NOT(ISNUMBER($N2999)),"Hours no numéricas",IF($AA2999="NO MATCH","Person no identificada","OK"))))))</f>
        <v/>
      </c>
      <c r="AH2999" s="27" t="str">
        <f aca="false">IF($W2999=0,"No date",IF($W2999&lt;Validation!$B$3,"Before period",IF($W2999&gt;Validation!$C$3,"After period","In period")))</f>
        <v>No date</v>
      </c>
      <c r="AI2999" s="26" t="str">
        <f aca="false">IF($Y2999="","",TRIM(RIGHT(SUBSTITUTE($Y2999," ",REPT(" ",50)),50)))</f>
        <v/>
      </c>
      <c r="AJ2999" s="27" t="str">
        <f aca="false">IF($A2999="","",IF(NOT(ISERROR(MATCH($A2999,Validation!$A$193:$A$217,0))),"Manual mapping",IF(COUNTIF(Validation!$U$19:$U$178,$Z2999)&gt;0,"Direct",IF(COUNTIF(Validation!$S$19:$S$178,$AI2999)=1,"By surname","Unresolved"))))</f>
        <v/>
      </c>
      <c r="AK2999" s="28" t="str">
        <f aca="false">IF($L2999="","",IF(MATCH($L2999,$L$2:$L$3000,0)&lt;&gt;ROW()-1,"",COUNT($AK$1:$AK2998)+1))</f>
        <v/>
      </c>
      <c r="AL2999" s="28" t="str">
        <f aca="false">IF($G2999="","",IF(MATCH($G2999,$G$2:$G$3000,0)&lt;&gt;ROW()-1,"",COUNT($AL$1:$AL2998)+1))</f>
        <v/>
      </c>
      <c r="AM2999" s="28" t="str">
        <f aca="false">IF($H2999="","",IF(MATCH($H2999,$H$2:$H$3000,0)&lt;&gt;ROW()-1,"",COUNT($AM$1:$AM2998)+1))</f>
        <v/>
      </c>
      <c r="AN2999" s="28" t="str">
        <f aca="false">IF($I2999="","",IF(MATCH($I2999,$I$2:$I$3000,0)&lt;&gt;ROW()-1,"",COUNT($AN$1:$AN2998)+1))</f>
        <v/>
      </c>
      <c r="AO2999" s="28" t="str">
        <f aca="false">IF($Q2999="","",IF(MATCH($Q2999,$Q$2:$Q$3000,0)&lt;&gt;ROW()-1,"",COUNT($AO$1:$AO2998)+1))</f>
        <v/>
      </c>
    </row>
    <row r="3000" customFormat="false" ht="12.75" hidden="false" customHeight="true" outlineLevel="0" collapsed="false">
      <c r="W3000" s="24" t="n">
        <f aca="false">IF($F3000="",0,IFERROR(IF(ISNUMBER($F3000),INT($F3000),DATE(VALUE(MID(SUBSTITUTE(LEFT($F3000,FIND(" ",$F3000&amp;" ")-1),"/",REPT(" ",20)),41,20)),VALUE(LEFT(SUBSTITUTE(LEFT($F3000,FIND(" ",$F3000&amp;" ")-1),"/",REPT(" ",20)),20)),VALUE(MID(SUBSTITUTE(LEFT($F3000,FIND(" ",$F3000&amp;" ")-1),"/",REPT(" ",20)),21,20)))),0))</f>
        <v>0</v>
      </c>
      <c r="X3000" s="25" t="str">
        <f aca="false">IF(ISNUMBER($N3000),$N3000*Validation!$B$5,"")</f>
        <v/>
      </c>
      <c r="Y3000" s="26" t="str">
        <f aca="false">IF($A3000="","",SUBSTITUTE(SUBSTITUTE(SUBSTITUTE(SUBSTITUTE(SUBSTITUTE(SUBSTITUTE(SUBSTITUTE(UPPER(TRIM($A3000)),"Á","A"),"É","E"),"Í","I"),"Ó","O"),"Ú","U"),"Ñ","N"),"Ü","U"))</f>
        <v/>
      </c>
      <c r="Z3000" s="26" t="str">
        <f aca="false">IF($Y3000="","",LEFT($Y3000,1)&amp;" "&amp;TRIM(RIGHT(SUBSTITUTE($Y3000," ",REPT(" ",50)),50)))</f>
        <v/>
      </c>
      <c r="AA3000" s="27" t="str">
        <f aca="false">IF($AF3000="","",IF(COUNTIF(Validation!$U$19:$U$178,$AF3000)&gt;0,"OK","NO MATCH"))</f>
        <v/>
      </c>
      <c r="AB3000" s="27" t="str">
        <f aca="false">IF($W3000=0,"",IF(AND($W3000&gt;=Validation!$B$3,$W3000&lt;=Validation!$C$3),"Yes","No"))</f>
        <v/>
      </c>
      <c r="AC3000" s="26" t="str">
        <f aca="false">IF($A3000="","",$AF3000&amp;"|"&amp;TEXT($W3000,"yyyy-mm-dd")&amp;"|"&amp;$J3000&amp;"|"&amp;$N3000)</f>
        <v/>
      </c>
      <c r="AD3000" s="27" t="str">
        <f aca="false">IF($AC3000="","",IF(COUNTIF($AC$2:$AC$3000,$AC3000)&gt;1,"REVIEW","OK"))</f>
        <v/>
      </c>
      <c r="AE3000" s="27" t="str">
        <f aca="false">IF(OR($W3000=0,$O3000=""),"",IF(IFERROR(IF(ISNUMBER($O3000),INT($O3000),DATE(VALUE(MID(SUBSTITUTE(LEFT($O3000,FIND(" ",$O3000&amp;" ")-1),"/",REPT(" ",20)),41,20)),VALUE(LEFT(SUBSTITUTE(LEFT($O3000,FIND(" ",$O3000&amp;" ")-1),"/",REPT(" ",20)),20)),VALUE(MID(SUBSTITUTE(LEFT($O3000,FIND(" ",$O3000&amp;" ")-1),"/",REPT(" ",20)),21,20)))),0)&gt;$W3000,"Late","Same day"))</f>
        <v/>
      </c>
      <c r="AF3000" s="26" t="str">
        <f aca="false">IF($A3000="","",IFERROR(INDEX(Validation!$C$193:$C$217,MATCH($A3000,Validation!$A$193:$A$217,0)),IF(COUNTIF(Validation!$U$19:$U$178,$Z3000)&gt;0,$Z3000,IF(COUNTIF(Validation!$S$19:$S$178,$AI3000)=1,INDEX(Validation!$U$19:$U$178,MATCH($AI3000,Validation!$S$19:$S$178,0)),$Z3000))))</f>
        <v/>
      </c>
      <c r="AG3000" s="27" t="str">
        <f aca="false">IF(COUNTA($A3000:$U3000)=0,"",IF($A3000="","No name",IF($F3000="","No date",IF($W3000=0,"Date ilegible",IF(NOT(ISNUMBER($N3000)),"Hours no numéricas",IF($AA3000="NO MATCH","Person no identificada","OK"))))))</f>
        <v/>
      </c>
      <c r="AH3000" s="27" t="str">
        <f aca="false">IF($W3000=0,"No date",IF($W3000&lt;Validation!$B$3,"Before period",IF($W3000&gt;Validation!$C$3,"After period","In period")))</f>
        <v>No date</v>
      </c>
      <c r="AI3000" s="26" t="str">
        <f aca="false">IF($Y3000="","",TRIM(RIGHT(SUBSTITUTE($Y3000," ",REPT(" ",50)),50)))</f>
        <v/>
      </c>
      <c r="AJ3000" s="27" t="str">
        <f aca="false">IF($A3000="","",IF(NOT(ISERROR(MATCH($A3000,Validation!$A$193:$A$217,0))),"Manual mapping",IF(COUNTIF(Validation!$U$19:$U$178,$Z3000)&gt;0,"Direct",IF(COUNTIF(Validation!$S$19:$S$178,$AI3000)=1,"By surname","Unresolved"))))</f>
        <v/>
      </c>
      <c r="AK3000" s="28" t="str">
        <f aca="false">IF($L3000="","",IF(MATCH($L3000,$L$2:$L$3000,0)&lt;&gt;ROW()-1,"",COUNT($AK$1:$AK2999)+1))</f>
        <v/>
      </c>
      <c r="AL3000" s="28" t="str">
        <f aca="false">IF($G3000="","",IF(MATCH($G3000,$G$2:$G$3000,0)&lt;&gt;ROW()-1,"",COUNT($AL$1:$AL2999)+1))</f>
        <v/>
      </c>
      <c r="AM3000" s="28" t="str">
        <f aca="false">IF($H3000="","",IF(MATCH($H3000,$H$2:$H$3000,0)&lt;&gt;ROW()-1,"",COUNT($AM$1:$AM2999)+1))</f>
        <v/>
      </c>
      <c r="AN3000" s="28" t="str">
        <f aca="false">IF($I3000="","",IF(MATCH($I3000,$I$2:$I$3000,0)&lt;&gt;ROW()-1,"",COUNT($AN$1:$AN2999)+1))</f>
        <v/>
      </c>
      <c r="AO3000" s="28" t="str">
        <f aca="false">IF($Q3000="","",IF(MATCH($Q3000,$Q$2:$Q$3000,0)&lt;&gt;ROW()-1,"",COUNT($AO$1:$AO2999)+1))</f>
        <v/>
      </c>
    </row>
  </sheetData>
  <conditionalFormatting sqref="AA2:AA3000">
    <cfRule type="expression" priority="2" aboveAverage="0" equalAverage="0" bottom="0" percent="0" rank="0" text="" dxfId="1">
      <formula>$AA2="NO MATCH"</formula>
    </cfRule>
  </conditionalFormatting>
  <conditionalFormatting sqref="AB2:AB3000">
    <cfRule type="expression" priority="3" aboveAverage="0" equalAverage="0" bottom="0" percent="0" rank="0" text="" dxfId="2">
      <formula>$AB2="No"</formula>
    </cfRule>
  </conditionalFormatting>
  <conditionalFormatting sqref="AD2:AD3000">
    <cfRule type="expression" priority="4" aboveAverage="0" equalAverage="0" bottom="0" percent="0" rank="0" text="" dxfId="2">
      <formula>$AD2="REVIEW"</formula>
    </cfRule>
  </conditionalFormatting>
  <conditionalFormatting sqref="AE2:AE3000">
    <cfRule type="expression" priority="5" aboveAverage="0" equalAverage="0" bottom="0" percent="0" rank="0" text="" dxfId="3">
      <formula>$AE2="Late"</formula>
    </cfRule>
  </conditionalFormatting>
  <conditionalFormatting sqref="AG2:AG3000">
    <cfRule type="expression" priority="6" aboveAverage="0" equalAverage="0" bottom="0" percent="0" rank="0" text="" dxfId="1">
      <formula>AND($AG2&lt;&gt;"",$AG2&lt;&gt;"OK")</formula>
    </cfRule>
  </conditionalFormatting>
  <conditionalFormatting sqref="AH2:AH3000">
    <cfRule type="expression" priority="7" aboveAverage="0" equalAverage="0" bottom="0" percent="0" rank="0" text="" dxfId="4">
      <formula>AND($AH2&lt;&gt;"",$AH2&lt;&gt;"In period")</formula>
    </cfRule>
  </conditionalFormatting>
  <conditionalFormatting sqref="AJ2:AJ3000">
    <cfRule type="expression" priority="8" aboveAverage="0" equalAverage="0" bottom="0" percent="0" rank="0" text="" dxfId="1">
      <formula>$AJ2="Unresolved"</formula>
    </cfRule>
    <cfRule type="expression" priority="9" aboveAverage="0" equalAverage="0" bottom="0" percent="0" rank="0" text="" dxfId="4">
      <formula>OR($AJ2="By surname",$AJ2="Manual mapping")</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W2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8" topLeftCell="D19" activePane="bottomRight" state="frozen"/>
      <selection pane="topLeft" activeCell="A1" activeCellId="0" sqref="A1"/>
      <selection pane="topRight" activeCell="D1" activeCellId="0" sqref="D1"/>
      <selection pane="bottomLeft" activeCell="A19" activeCellId="0" sqref="A19"/>
      <selection pane="bottomRight" activeCell="A1" activeCellId="0" sqref="A1"/>
    </sheetView>
  </sheetViews>
  <sheetFormatPr defaultColWidth="8.6796875" defaultRowHeight="15" zeroHeight="false" outlineLevelRow="0" outlineLevelCol="0"/>
  <cols>
    <col collapsed="false" customWidth="true" hidden="false" outlineLevel="0" max="1" min="1" style="1" width="27"/>
    <col collapsed="false" customWidth="true" hidden="false" outlineLevel="0" max="2" min="2" style="1" width="21"/>
    <col collapsed="false" customWidth="true" hidden="false" outlineLevel="0" max="3" min="3" style="1" width="11"/>
    <col collapsed="false" customWidth="true" hidden="false" outlineLevel="0" max="17" min="4" style="1" width="9.52"/>
    <col collapsed="false" customWidth="true" hidden="false" outlineLevel="0" max="18" min="18" style="1" width="10"/>
    <col collapsed="false" customWidth="true" hidden="false" outlineLevel="0" max="19" min="19" style="1" width="16"/>
    <col collapsed="false" customWidth="true" hidden="false" outlineLevel="0" max="20" min="20" style="1" width="22"/>
    <col collapsed="false" customWidth="true" hidden="false" outlineLevel="0" max="21" min="21" style="1" width="20"/>
    <col collapsed="false" customWidth="true" hidden="false" outlineLevel="0" max="23" min="23" style="1" width="15"/>
  </cols>
  <sheetData>
    <row r="1" customFormat="false" ht="25.5" hidden="false" customHeight="true" outlineLevel="0" collapsed="false">
      <c r="A1" s="30" t="s">
        <v>570</v>
      </c>
      <c r="B1" s="30"/>
      <c r="C1" s="30"/>
      <c r="D1" s="30"/>
      <c r="E1" s="30"/>
      <c r="F1" s="30"/>
      <c r="G1" s="30"/>
      <c r="H1" s="30"/>
      <c r="I1" s="30"/>
      <c r="J1" s="30"/>
      <c r="K1" s="30"/>
      <c r="L1" s="30"/>
      <c r="M1" s="30"/>
      <c r="N1" s="30"/>
      <c r="O1" s="30"/>
      <c r="P1" s="30"/>
      <c r="Q1" s="30"/>
    </row>
    <row r="2" customFormat="false" ht="25.5" hidden="false" customHeight="true" outlineLevel="0" collapsed="false">
      <c r="A2" s="31" t="s">
        <v>571</v>
      </c>
      <c r="B2" s="31"/>
      <c r="C2" s="31"/>
      <c r="D2" s="31"/>
      <c r="E2" s="31"/>
      <c r="F2" s="31"/>
      <c r="G2" s="31"/>
      <c r="H2" s="31"/>
      <c r="I2" s="31"/>
      <c r="J2" s="31"/>
      <c r="K2" s="31"/>
      <c r="L2" s="31"/>
      <c r="M2" s="31"/>
      <c r="N2" s="31"/>
      <c r="O2" s="31"/>
      <c r="P2" s="31"/>
      <c r="Q2" s="31"/>
    </row>
    <row r="3" customFormat="false" ht="15" hidden="false" customHeight="true" outlineLevel="0" collapsed="false">
      <c r="A3" s="32" t="s">
        <v>572</v>
      </c>
      <c r="B3" s="33" t="n">
        <f aca="false">IF('Proposed Hours'!B3="","",'Proposed Hours'!B3)</f>
        <v>46253</v>
      </c>
      <c r="C3" s="33" t="n">
        <f aca="false">IF('Proposed Hours'!D3="","",'Proposed Hours'!D3)</f>
        <v>46264</v>
      </c>
      <c r="D3" s="8" t="s">
        <v>573</v>
      </c>
    </row>
    <row r="4" customFormat="false" ht="19.5" hidden="false" customHeight="true" outlineLevel="0" collapsed="false">
      <c r="A4" s="34" t="s">
        <v>574</v>
      </c>
      <c r="B4" s="34"/>
      <c r="D4" s="34" t="s">
        <v>575</v>
      </c>
      <c r="E4" s="34"/>
      <c r="F4" s="34"/>
      <c r="G4" s="34"/>
      <c r="H4" s="34"/>
      <c r="I4" s="34"/>
      <c r="J4" s="34"/>
      <c r="L4" s="34" t="s">
        <v>576</v>
      </c>
      <c r="M4" s="34"/>
      <c r="N4" s="34"/>
      <c r="O4" s="34"/>
      <c r="P4" s="34"/>
      <c r="Q4" s="34"/>
      <c r="W4" s="35" t="s">
        <v>577</v>
      </c>
    </row>
    <row r="5" customFormat="false" ht="15" hidden="false" customHeight="true" outlineLevel="0" collapsed="false">
      <c r="A5" s="36" t="s">
        <v>578</v>
      </c>
      <c r="B5" s="37" t="n">
        <v>8</v>
      </c>
      <c r="D5" s="38" t="s">
        <v>579</v>
      </c>
      <c r="E5" s="38"/>
      <c r="F5" s="38"/>
      <c r="G5" s="38"/>
      <c r="H5" s="38"/>
      <c r="I5" s="38"/>
      <c r="J5" s="38"/>
      <c r="L5" s="39" t="s">
        <v>580</v>
      </c>
      <c r="M5" s="39"/>
      <c r="N5" s="39"/>
      <c r="O5" s="39"/>
      <c r="P5" s="39"/>
      <c r="Q5" s="39"/>
      <c r="W5" s="40"/>
    </row>
    <row r="6" customFormat="false" ht="15" hidden="false" customHeight="true" outlineLevel="0" collapsed="false">
      <c r="A6" s="36" t="s">
        <v>581</v>
      </c>
      <c r="B6" s="37" t="n">
        <v>8</v>
      </c>
      <c r="D6" s="38" t="s">
        <v>582</v>
      </c>
      <c r="E6" s="38"/>
      <c r="F6" s="38"/>
      <c r="G6" s="38"/>
      <c r="H6" s="38"/>
      <c r="I6" s="38"/>
      <c r="J6" s="38"/>
      <c r="L6" s="41" t="s">
        <v>583</v>
      </c>
      <c r="M6" s="41"/>
      <c r="N6" s="41"/>
      <c r="O6" s="41"/>
      <c r="P6" s="41"/>
      <c r="Q6" s="41"/>
      <c r="W6" s="40"/>
    </row>
    <row r="7" customFormat="false" ht="15" hidden="false" customHeight="true" outlineLevel="0" collapsed="false">
      <c r="A7" s="36" t="s">
        <v>584</v>
      </c>
      <c r="B7" s="42" t="n">
        <v>0</v>
      </c>
      <c r="D7" s="38" t="s">
        <v>585</v>
      </c>
      <c r="E7" s="38"/>
      <c r="F7" s="38"/>
      <c r="G7" s="38"/>
      <c r="H7" s="38"/>
      <c r="I7" s="38"/>
      <c r="J7" s="38"/>
      <c r="L7" s="43" t="s">
        <v>586</v>
      </c>
      <c r="M7" s="43"/>
      <c r="N7" s="43"/>
      <c r="O7" s="43"/>
      <c r="P7" s="43"/>
      <c r="Q7" s="43"/>
      <c r="W7" s="40"/>
    </row>
    <row r="8" customFormat="false" ht="15" hidden="false" customHeight="true" outlineLevel="0" collapsed="false">
      <c r="A8" s="8" t="s">
        <v>587</v>
      </c>
      <c r="D8" s="38" t="s">
        <v>588</v>
      </c>
      <c r="E8" s="38"/>
      <c r="F8" s="38"/>
      <c r="G8" s="38"/>
      <c r="H8" s="38"/>
      <c r="I8" s="38"/>
      <c r="J8" s="38"/>
      <c r="L8" s="44" t="s">
        <v>589</v>
      </c>
      <c r="M8" s="44"/>
      <c r="N8" s="44"/>
      <c r="O8" s="44"/>
      <c r="P8" s="44"/>
      <c r="Q8" s="44"/>
      <c r="W8" s="40"/>
    </row>
    <row r="9" customFormat="false" ht="15" hidden="false" customHeight="true" outlineLevel="0" collapsed="false">
      <c r="A9" s="45" t="s">
        <v>590</v>
      </c>
      <c r="B9" s="8" t="s">
        <v>591</v>
      </c>
      <c r="D9" s="46" t="n">
        <f aca="false">IF(D$18="","",INT((D$18-WEEKDAY(D$18,2)-($B$3-WEEKDAY($B$3,2)))/7)+1)</f>
        <v>1</v>
      </c>
      <c r="E9" s="46" t="n">
        <f aca="false">IF(E$18="","",INT((E$18-WEEKDAY(E$18,2)-($B$3-WEEKDAY($B$3,2)))/7)+1)</f>
        <v>1</v>
      </c>
      <c r="F9" s="46" t="n">
        <f aca="false">IF(F$18="","",INT((F$18-WEEKDAY(F$18,2)-($B$3-WEEKDAY($B$3,2)))/7)+1)</f>
        <v>1</v>
      </c>
      <c r="G9" s="46" t="n">
        <f aca="false">IF(G$18="","",INT((G$18-WEEKDAY(G$18,2)-($B$3-WEEKDAY($B$3,2)))/7)+1)</f>
        <v>1</v>
      </c>
      <c r="H9" s="46" t="n">
        <f aca="false">IF(H$18="","",INT((H$18-WEEKDAY(H$18,2)-($B$3-WEEKDAY($B$3,2)))/7)+1)</f>
        <v>1</v>
      </c>
      <c r="I9" s="46" t="n">
        <f aca="false">IF(I$18="","",INT((I$18-WEEKDAY(I$18,2)-($B$3-WEEKDAY($B$3,2)))/7)+1)</f>
        <v>2</v>
      </c>
      <c r="J9" s="46" t="n">
        <f aca="false">IF(J$18="","",INT((J$18-WEEKDAY(J$18,2)-($B$3-WEEKDAY($B$3,2)))/7)+1)</f>
        <v>2</v>
      </c>
      <c r="K9" s="46" t="n">
        <f aca="false">IF(K$18="","",INT((K$18-WEEKDAY(K$18,2)-($B$3-WEEKDAY($B$3,2)))/7)+1)</f>
        <v>2</v>
      </c>
      <c r="L9" s="46" t="n">
        <f aca="false">IF(L$18="","",INT((L$18-WEEKDAY(L$18,2)-($B$3-WEEKDAY($B$3,2)))/7)+1)</f>
        <v>2</v>
      </c>
      <c r="M9" s="46" t="n">
        <f aca="false">IF(M$18="","",INT((M$18-WEEKDAY(M$18,2)-($B$3-WEEKDAY($B$3,2)))/7)+1)</f>
        <v>2</v>
      </c>
      <c r="N9" s="46" t="n">
        <f aca="false">IF(N$18="","",INT((N$18-WEEKDAY(N$18,2)-($B$3-WEEKDAY($B$3,2)))/7)+1)</f>
        <v>2</v>
      </c>
      <c r="O9" s="46" t="n">
        <f aca="false">IF(O$18="","",INT((O$18-WEEKDAY(O$18,2)-($B$3-WEEKDAY($B$3,2)))/7)+1)</f>
        <v>2</v>
      </c>
      <c r="P9" s="46" t="str">
        <f aca="false">IF(P$18="","",INT((P$18-WEEKDAY(P$18,2)-($B$3-WEEKDAY($B$3,2)))/7)+1)</f>
        <v/>
      </c>
      <c r="Q9" s="46" t="str">
        <f aca="false">IF(Q$18="","",INT((Q$18-WEEKDAY(Q$18,2)-($B$3-WEEKDAY($B$3,2)))/7)+1)</f>
        <v/>
      </c>
      <c r="W9" s="40"/>
    </row>
    <row r="10" customFormat="false" ht="19.5" hidden="false" customHeight="true" outlineLevel="0" collapsed="false">
      <c r="A10" s="47" t="s">
        <v>592</v>
      </c>
      <c r="B10" s="47"/>
      <c r="C10" s="47"/>
      <c r="D10" s="47"/>
      <c r="E10" s="47"/>
      <c r="F10" s="47"/>
      <c r="G10" s="47"/>
      <c r="H10" s="47"/>
      <c r="I10" s="47"/>
      <c r="J10" s="47"/>
      <c r="K10" s="47"/>
      <c r="L10" s="47"/>
      <c r="M10" s="47"/>
      <c r="N10" s="47"/>
      <c r="O10" s="47"/>
      <c r="P10" s="47"/>
      <c r="Q10" s="47"/>
      <c r="W10" s="40"/>
    </row>
    <row r="11" customFormat="false" ht="30" hidden="false" customHeight="true" outlineLevel="0" collapsed="false">
      <c r="A11" s="48" t="s">
        <v>593</v>
      </c>
      <c r="B11" s="48"/>
      <c r="C11" s="48" t="s">
        <v>93</v>
      </c>
      <c r="D11" s="49" t="n">
        <f aca="false">IF('Proposed Hours'!B5="","",'Proposed Hours'!B5)</f>
        <v>46253</v>
      </c>
      <c r="E11" s="49" t="n">
        <f aca="false">IF('Proposed Hours'!C5="","",'Proposed Hours'!C5)</f>
        <v>46254</v>
      </c>
      <c r="F11" s="49" t="n">
        <f aca="false">IF('Proposed Hours'!D5="","",'Proposed Hours'!D5)</f>
        <v>46255</v>
      </c>
      <c r="G11" s="49" t="n">
        <f aca="false">IF('Proposed Hours'!E5="","",'Proposed Hours'!E5)</f>
        <v>46256</v>
      </c>
      <c r="H11" s="49" t="n">
        <f aca="false">IF('Proposed Hours'!F5="","",'Proposed Hours'!F5)</f>
        <v>46257</v>
      </c>
      <c r="I11" s="49" t="n">
        <f aca="false">IF('Proposed Hours'!G5="","",'Proposed Hours'!G5)</f>
        <v>46258</v>
      </c>
      <c r="J11" s="49" t="n">
        <f aca="false">IF('Proposed Hours'!H5="","",'Proposed Hours'!H5)</f>
        <v>46259</v>
      </c>
      <c r="K11" s="49" t="n">
        <f aca="false">IF('Proposed Hours'!I5="","",'Proposed Hours'!I5)</f>
        <v>46260</v>
      </c>
      <c r="L11" s="49" t="n">
        <f aca="false">IF('Proposed Hours'!J5="","",'Proposed Hours'!J5)</f>
        <v>46261</v>
      </c>
      <c r="M11" s="49" t="n">
        <f aca="false">IF('Proposed Hours'!K5="","",'Proposed Hours'!K5)</f>
        <v>46262</v>
      </c>
      <c r="N11" s="49" t="n">
        <f aca="false">IF('Proposed Hours'!L5="","",'Proposed Hours'!L5)</f>
        <v>46263</v>
      </c>
      <c r="O11" s="49" t="n">
        <f aca="false">IF('Proposed Hours'!M5="","",'Proposed Hours'!M5)</f>
        <v>46264</v>
      </c>
      <c r="P11" s="49" t="str">
        <f aca="false">IF('Proposed Hours'!N5="","",'Proposed Hours'!N5)</f>
        <v/>
      </c>
      <c r="Q11" s="49" t="str">
        <f aca="false">IF('Proposed Hours'!O5="","",'Proposed Hours'!O5)</f>
        <v/>
      </c>
      <c r="W11" s="40"/>
    </row>
    <row r="12" customFormat="false" ht="15" hidden="false" customHeight="true" outlineLevel="0" collapsed="false">
      <c r="A12" s="50" t="s">
        <v>594</v>
      </c>
      <c r="B12" s="50"/>
      <c r="C12" s="51" t="n">
        <f aca="false">SUM(D12:Q12)</f>
        <v>206</v>
      </c>
      <c r="D12" s="52" t="n">
        <f aca="false">IF(D$11="","",SUMIF($B$19:$B$178,$A12,D$19:D$178))</f>
        <v>91</v>
      </c>
      <c r="E12" s="52" t="n">
        <f aca="false">IF(E$11="","",SUMIF($B$19:$B$178,$A12,E$19:E$178))</f>
        <v>111</v>
      </c>
      <c r="F12" s="52" t="n">
        <f aca="false">IF(F$11="","",SUMIF($B$19:$B$178,$A12,F$19:F$178))</f>
        <v>4</v>
      </c>
      <c r="G12" s="52" t="n">
        <f aca="false">IF(G$11="","",SUMIF($B$19:$B$178,$A12,G$19:G$178))</f>
        <v>0</v>
      </c>
      <c r="H12" s="52" t="n">
        <f aca="false">IF(H$11="","",SUMIF($B$19:$B$178,$A12,H$19:H$178))</f>
        <v>0</v>
      </c>
      <c r="I12" s="52" t="n">
        <f aca="false">IF(I$11="","",SUMIF($B$19:$B$178,$A12,I$19:I$178))</f>
        <v>0</v>
      </c>
      <c r="J12" s="52" t="n">
        <f aca="false">IF(J$11="","",SUMIF($B$19:$B$178,$A12,J$19:J$178))</f>
        <v>0</v>
      </c>
      <c r="K12" s="52" t="n">
        <f aca="false">IF(K$11="","",SUMIF($B$19:$B$178,$A12,K$19:K$178))</f>
        <v>0</v>
      </c>
      <c r="L12" s="52" t="n">
        <f aca="false">IF(L$11="","",SUMIF($B$19:$B$178,$A12,L$19:L$178))</f>
        <v>0</v>
      </c>
      <c r="M12" s="52" t="n">
        <f aca="false">IF(M$11="","",SUMIF($B$19:$B$178,$A12,M$19:M$178))</f>
        <v>0</v>
      </c>
      <c r="N12" s="52" t="n">
        <f aca="false">IF(N$11="","",SUMIF($B$19:$B$178,$A12,N$19:N$178))</f>
        <v>0</v>
      </c>
      <c r="O12" s="52" t="n">
        <f aca="false">IF(O$11="","",SUMIF($B$19:$B$178,$A12,O$19:O$178))</f>
        <v>0</v>
      </c>
      <c r="P12" s="52" t="str">
        <f aca="false">IF(P$11="","",SUMIF($B$19:$B$178,$A12,P$19:P$178))</f>
        <v/>
      </c>
      <c r="Q12" s="52" t="str">
        <f aca="false">IF(Q$11="","",SUMIF($B$19:$B$178,$A12,Q$19:Q$178))</f>
        <v/>
      </c>
      <c r="W12" s="40"/>
    </row>
    <row r="13" customFormat="false" ht="15" hidden="false" customHeight="true" outlineLevel="0" collapsed="false">
      <c r="A13" s="50" t="s">
        <v>595</v>
      </c>
      <c r="B13" s="50"/>
      <c r="C13" s="51" t="n">
        <f aca="false">SUM(D13:Q13)</f>
        <v>44</v>
      </c>
      <c r="D13" s="52" t="n">
        <f aca="false">IF(D$11="","",SUMIF($B$19:$B$178,$A13,D$19:D$178))</f>
        <v>16</v>
      </c>
      <c r="E13" s="52" t="n">
        <f aca="false">IF(E$11="","",SUMIF($B$19:$B$178,$A13,E$19:E$178))</f>
        <v>28</v>
      </c>
      <c r="F13" s="52" t="n">
        <f aca="false">IF(F$11="","",SUMIF($B$19:$B$178,$A13,F$19:F$178))</f>
        <v>0</v>
      </c>
      <c r="G13" s="52" t="n">
        <f aca="false">IF(G$11="","",SUMIF($B$19:$B$178,$A13,G$19:G$178))</f>
        <v>0</v>
      </c>
      <c r="H13" s="52" t="n">
        <f aca="false">IF(H$11="","",SUMIF($B$19:$B$178,$A13,H$19:H$178))</f>
        <v>0</v>
      </c>
      <c r="I13" s="52" t="n">
        <f aca="false">IF(I$11="","",SUMIF($B$19:$B$178,$A13,I$19:I$178))</f>
        <v>0</v>
      </c>
      <c r="J13" s="52" t="n">
        <f aca="false">IF(J$11="","",SUMIF($B$19:$B$178,$A13,J$19:J$178))</f>
        <v>0</v>
      </c>
      <c r="K13" s="52" t="n">
        <f aca="false">IF(K$11="","",SUMIF($B$19:$B$178,$A13,K$19:K$178))</f>
        <v>0</v>
      </c>
      <c r="L13" s="52" t="n">
        <f aca="false">IF(L$11="","",SUMIF($B$19:$B$178,$A13,L$19:L$178))</f>
        <v>0</v>
      </c>
      <c r="M13" s="52" t="n">
        <f aca="false">IF(M$11="","",SUMIF($B$19:$B$178,$A13,M$19:M$178))</f>
        <v>0</v>
      </c>
      <c r="N13" s="52" t="n">
        <f aca="false">IF(N$11="","",SUMIF($B$19:$B$178,$A13,N$19:N$178))</f>
        <v>0</v>
      </c>
      <c r="O13" s="52" t="n">
        <f aca="false">IF(O$11="","",SUMIF($B$19:$B$178,$A13,O$19:O$178))</f>
        <v>0</v>
      </c>
      <c r="P13" s="52" t="str">
        <f aca="false">IF(P$11="","",SUMIF($B$19:$B$178,$A13,P$19:P$178))</f>
        <v/>
      </c>
      <c r="Q13" s="52" t="str">
        <f aca="false">IF(Q$11="","",SUMIF($B$19:$B$178,$A13,Q$19:Q$178))</f>
        <v/>
      </c>
      <c r="W13" s="40"/>
    </row>
    <row r="14" customFormat="false" ht="15" hidden="false" customHeight="true" outlineLevel="0" collapsed="false">
      <c r="A14" s="50" t="s">
        <v>596</v>
      </c>
      <c r="B14" s="50"/>
      <c r="C14" s="51" t="n">
        <f aca="false">SUM(D14:Q14)</f>
        <v>269</v>
      </c>
      <c r="D14" s="52" t="n">
        <f aca="false">IF(D$11="","",SUMIF($B$19:$B$178,$A14,D$19:D$178))</f>
        <v>21</v>
      </c>
      <c r="E14" s="52" t="n">
        <f aca="false">IF(E$11="","",SUMIF($B$19:$B$178,$A14,E$19:E$178))</f>
        <v>28</v>
      </c>
      <c r="F14" s="52" t="n">
        <f aca="false">IF(F$11="","",SUMIF($B$19:$B$178,$A14,F$19:F$178))</f>
        <v>32</v>
      </c>
      <c r="G14" s="52" t="n">
        <f aca="false">IF(G$11="","",SUMIF($B$19:$B$178,$A14,G$19:G$178))</f>
        <v>96</v>
      </c>
      <c r="H14" s="52" t="n">
        <f aca="false">IF(H$11="","",SUMIF($B$19:$B$178,$A14,H$19:H$178))</f>
        <v>92</v>
      </c>
      <c r="I14" s="52" t="n">
        <f aca="false">IF(I$11="","",SUMIF($B$19:$B$178,$A14,I$19:I$178))</f>
        <v>0</v>
      </c>
      <c r="J14" s="52" t="n">
        <f aca="false">IF(J$11="","",SUMIF($B$19:$B$178,$A14,J$19:J$178))</f>
        <v>0</v>
      </c>
      <c r="K14" s="52" t="n">
        <f aca="false">IF(K$11="","",SUMIF($B$19:$B$178,$A14,K$19:K$178))</f>
        <v>0</v>
      </c>
      <c r="L14" s="52" t="n">
        <f aca="false">IF(L$11="","",SUMIF($B$19:$B$178,$A14,L$19:L$178))</f>
        <v>0</v>
      </c>
      <c r="M14" s="52" t="n">
        <f aca="false">IF(M$11="","",SUMIF($B$19:$B$178,$A14,M$19:M$178))</f>
        <v>0</v>
      </c>
      <c r="N14" s="52" t="n">
        <f aca="false">IF(N$11="","",SUMIF($B$19:$B$178,$A14,N$19:N$178))</f>
        <v>0</v>
      </c>
      <c r="O14" s="52" t="n">
        <f aca="false">IF(O$11="","",SUMIF($B$19:$B$178,$A14,O$19:O$178))</f>
        <v>0</v>
      </c>
      <c r="P14" s="52" t="str">
        <f aca="false">IF(P$11="","",SUMIF($B$19:$B$178,$A14,P$19:P$178))</f>
        <v/>
      </c>
      <c r="Q14" s="52" t="str">
        <f aca="false">IF(Q$11="","",SUMIF($B$19:$B$178,$A14,Q$19:Q$178))</f>
        <v/>
      </c>
      <c r="W14" s="40"/>
    </row>
    <row r="15" customFormat="false" ht="15" hidden="false" customHeight="true" outlineLevel="0" collapsed="false">
      <c r="A15" s="50" t="s">
        <v>597</v>
      </c>
      <c r="B15" s="50"/>
      <c r="C15" s="51" t="n">
        <f aca="false">SUM(D15:Q15)</f>
        <v>225</v>
      </c>
      <c r="D15" s="52" t="n">
        <f aca="false">IF(D$11="","",SUMIF($B$19:$B$178,$A15,D$19:D$178))</f>
        <v>5</v>
      </c>
      <c r="E15" s="52" t="n">
        <f aca="false">IF(E$11="","",SUMIF($B$19:$B$178,$A15,E$19:E$178))</f>
        <v>0</v>
      </c>
      <c r="F15" s="52" t="n">
        <f aca="false">IF(F$11="","",SUMIF($B$19:$B$178,$A15,F$19:F$178))</f>
        <v>32</v>
      </c>
      <c r="G15" s="52" t="n">
        <f aca="false">IF(G$11="","",SUMIF($B$19:$B$178,$A15,G$19:G$178))</f>
        <v>96</v>
      </c>
      <c r="H15" s="52" t="n">
        <f aca="false">IF(H$11="","",SUMIF($B$19:$B$178,$A15,H$19:H$178))</f>
        <v>92</v>
      </c>
      <c r="I15" s="52" t="n">
        <f aca="false">IF(I$11="","",SUMIF($B$19:$B$178,$A15,I$19:I$178))</f>
        <v>0</v>
      </c>
      <c r="J15" s="52" t="n">
        <f aca="false">IF(J$11="","",SUMIF($B$19:$B$178,$A15,J$19:J$178))</f>
        <v>0</v>
      </c>
      <c r="K15" s="52" t="n">
        <f aca="false">IF(K$11="","",SUMIF($B$19:$B$178,$A15,K$19:K$178))</f>
        <v>0</v>
      </c>
      <c r="L15" s="52" t="n">
        <f aca="false">IF(L$11="","",SUMIF($B$19:$B$178,$A15,L$19:L$178))</f>
        <v>0</v>
      </c>
      <c r="M15" s="52" t="n">
        <f aca="false">IF(M$11="","",SUMIF($B$19:$B$178,$A15,M$19:M$178))</f>
        <v>0</v>
      </c>
      <c r="N15" s="52" t="n">
        <f aca="false">IF(N$11="","",SUMIF($B$19:$B$178,$A15,N$19:N$178))</f>
        <v>0</v>
      </c>
      <c r="O15" s="52" t="n">
        <f aca="false">IF(O$11="","",SUMIF($B$19:$B$178,$A15,O$19:O$178))</f>
        <v>0</v>
      </c>
      <c r="P15" s="52" t="str">
        <f aca="false">IF(P$11="","",SUMIF($B$19:$B$178,$A15,P$19:P$178))</f>
        <v/>
      </c>
      <c r="Q15" s="52" t="str">
        <f aca="false">IF(Q$11="","",SUMIF($B$19:$B$178,$A15,Q$19:Q$178))</f>
        <v/>
      </c>
      <c r="W15" s="40"/>
    </row>
    <row r="16" customFormat="false" ht="15" hidden="false" customHeight="true" outlineLevel="0" collapsed="false">
      <c r="A16" s="50" t="s">
        <v>598</v>
      </c>
      <c r="B16" s="50"/>
      <c r="C16" s="53" t="n">
        <f aca="false">COUNTIF($R$19:$R$178,"Yes")/4</f>
        <v>12</v>
      </c>
      <c r="D16" s="54" t="n">
        <f aca="false">IF(D$11="","",COUNTIFS($B$19:$B$178,"Hours worked",D$19:D$178,"&gt;0"))</f>
        <v>10</v>
      </c>
      <c r="E16" s="54" t="n">
        <f aca="false">IF(E$11="","",COUNTIFS($B$19:$B$178,"Hours worked",E$19:E$178,"&gt;0"))</f>
        <v>11</v>
      </c>
      <c r="F16" s="54" t="n">
        <f aca="false">IF(F$11="","",COUNTIFS($B$19:$B$178,"Hours worked",F$19:F$178,"&gt;0"))</f>
        <v>3</v>
      </c>
      <c r="G16" s="54" t="n">
        <f aca="false">IF(G$11="","",COUNTIFS($B$19:$B$178,"Hours worked",G$19:G$178,"&gt;0"))</f>
        <v>0</v>
      </c>
      <c r="H16" s="54" t="n">
        <f aca="false">IF(H$11="","",COUNTIFS($B$19:$B$178,"Hours worked",H$19:H$178,"&gt;0"))</f>
        <v>0</v>
      </c>
      <c r="I16" s="54" t="n">
        <f aca="false">IF(I$11="","",COUNTIFS($B$19:$B$178,"Hours worked",I$19:I$178,"&gt;0"))</f>
        <v>0</v>
      </c>
      <c r="J16" s="54" t="n">
        <f aca="false">IF(J$11="","",COUNTIFS($B$19:$B$178,"Hours worked",J$19:J$178,"&gt;0"))</f>
        <v>0</v>
      </c>
      <c r="K16" s="54" t="n">
        <f aca="false">IF(K$11="","",COUNTIFS($B$19:$B$178,"Hours worked",K$19:K$178,"&gt;0"))</f>
        <v>0</v>
      </c>
      <c r="L16" s="54" t="n">
        <f aca="false">IF(L$11="","",COUNTIFS($B$19:$B$178,"Hours worked",L$19:L$178,"&gt;0"))</f>
        <v>0</v>
      </c>
      <c r="M16" s="54" t="n">
        <f aca="false">IF(M$11="","",COUNTIFS($B$19:$B$178,"Hours worked",M$19:M$178,"&gt;0"))</f>
        <v>0</v>
      </c>
      <c r="N16" s="54" t="n">
        <f aca="false">IF(N$11="","",COUNTIFS($B$19:$B$178,"Hours worked",N$19:N$178,"&gt;0"))</f>
        <v>0</v>
      </c>
      <c r="O16" s="54" t="n">
        <f aca="false">IF(O$11="","",COUNTIFS($B$19:$B$178,"Hours worked",O$19:O$178,"&gt;0"))</f>
        <v>0</v>
      </c>
      <c r="P16" s="54" t="str">
        <f aca="false">IF(P$11="","",COUNTIFS($B$19:$B$178,"Hours worked",P$19:P$178,"&gt;0"))</f>
        <v/>
      </c>
      <c r="Q16" s="54" t="str">
        <f aca="false">IF(Q$11="","",COUNTIFS($B$19:$B$178,"Hours worked",Q$19:Q$178,"&gt;0"))</f>
        <v/>
      </c>
      <c r="W16" s="40"/>
    </row>
    <row r="17" customFormat="false" ht="19.5" hidden="false" customHeight="true" outlineLevel="0" collapsed="false">
      <c r="A17" s="47" t="s">
        <v>599</v>
      </c>
      <c r="B17" s="47"/>
      <c r="C17" s="47"/>
      <c r="D17" s="47"/>
      <c r="E17" s="47"/>
      <c r="F17" s="47"/>
      <c r="G17" s="47"/>
      <c r="H17" s="47"/>
      <c r="I17" s="47"/>
      <c r="J17" s="47"/>
      <c r="K17" s="47"/>
      <c r="L17" s="47"/>
      <c r="M17" s="47"/>
      <c r="N17" s="47"/>
      <c r="O17" s="47"/>
      <c r="P17" s="47"/>
      <c r="Q17" s="47"/>
      <c r="W17" s="8" t="s">
        <v>600</v>
      </c>
    </row>
    <row r="18" customFormat="false" ht="30" hidden="false" customHeight="true" outlineLevel="0" collapsed="false">
      <c r="A18" s="48" t="s">
        <v>92</v>
      </c>
      <c r="B18" s="48" t="s">
        <v>593</v>
      </c>
      <c r="C18" s="48" t="s">
        <v>93</v>
      </c>
      <c r="D18" s="49" t="n">
        <f aca="false">IF('Proposed Hours'!B5="","",'Proposed Hours'!B5)</f>
        <v>46253</v>
      </c>
      <c r="E18" s="49" t="n">
        <f aca="false">IF('Proposed Hours'!C5="","",'Proposed Hours'!C5)</f>
        <v>46254</v>
      </c>
      <c r="F18" s="49" t="n">
        <f aca="false">IF('Proposed Hours'!D5="","",'Proposed Hours'!D5)</f>
        <v>46255</v>
      </c>
      <c r="G18" s="49" t="n">
        <f aca="false">IF('Proposed Hours'!E5="","",'Proposed Hours'!E5)</f>
        <v>46256</v>
      </c>
      <c r="H18" s="49" t="n">
        <f aca="false">IF('Proposed Hours'!F5="","",'Proposed Hours'!F5)</f>
        <v>46257</v>
      </c>
      <c r="I18" s="49" t="n">
        <f aca="false">IF('Proposed Hours'!G5="","",'Proposed Hours'!G5)</f>
        <v>46258</v>
      </c>
      <c r="J18" s="49" t="n">
        <f aca="false">IF('Proposed Hours'!H5="","",'Proposed Hours'!H5)</f>
        <v>46259</v>
      </c>
      <c r="K18" s="49" t="n">
        <f aca="false">IF('Proposed Hours'!I5="","",'Proposed Hours'!I5)</f>
        <v>46260</v>
      </c>
      <c r="L18" s="49" t="n">
        <f aca="false">IF('Proposed Hours'!J5="","",'Proposed Hours'!J5)</f>
        <v>46261</v>
      </c>
      <c r="M18" s="49" t="n">
        <f aca="false">IF('Proposed Hours'!K5="","",'Proposed Hours'!K5)</f>
        <v>46262</v>
      </c>
      <c r="N18" s="49" t="n">
        <f aca="false">IF('Proposed Hours'!L5="","",'Proposed Hours'!L5)</f>
        <v>46263</v>
      </c>
      <c r="O18" s="49" t="n">
        <f aca="false">IF('Proposed Hours'!M5="","",'Proposed Hours'!M5)</f>
        <v>46264</v>
      </c>
      <c r="P18" s="49" t="str">
        <f aca="false">IF('Proposed Hours'!N5="","",'Proposed Hours'!N5)</f>
        <v/>
      </c>
      <c r="Q18" s="49" t="str">
        <f aca="false">IF('Proposed Hours'!O5="","",'Proposed Hours'!O5)</f>
        <v/>
      </c>
      <c r="R18" s="48" t="s">
        <v>601</v>
      </c>
      <c r="S18" s="55" t="s">
        <v>602</v>
      </c>
      <c r="T18" s="55" t="s">
        <v>603</v>
      </c>
      <c r="U18" s="55" t="s">
        <v>604</v>
      </c>
    </row>
    <row r="19" customFormat="false" ht="15" hidden="false" customHeight="true" outlineLevel="0" collapsed="false">
      <c r="A19" s="56" t="str">
        <f aca="false">IF(Roster!A4="","",Roster!A4)</f>
        <v>Laura Silva</v>
      </c>
      <c r="B19" s="57" t="s">
        <v>594</v>
      </c>
      <c r="C19" s="58" t="n">
        <f aca="false">IF($A19="","",SUM(D19:Q19))</f>
        <v>3</v>
      </c>
      <c r="D19" s="59" t="n">
        <f aca="false">IF($A19="","",IF(D$18="","",SUMIFS('RAW BTBS'!$X:$X,'RAW BTBS'!$AF:$AF,$U19,'RAW BTBS'!$W:$W,D$18)))</f>
        <v>0</v>
      </c>
      <c r="E19" s="59" t="n">
        <f aca="false">IF($A19="","",IF(E$18="","",SUMIFS('RAW BTBS'!$X:$X,'RAW BTBS'!$AF:$AF,$U19,'RAW BTBS'!$W:$W,E$18)))</f>
        <v>3</v>
      </c>
      <c r="F19" s="59" t="n">
        <f aca="false">IF($A19="","",IF(F$18="","",SUMIFS('RAW BTBS'!$X:$X,'RAW BTBS'!$AF:$AF,$U19,'RAW BTBS'!$W:$W,F$18)))</f>
        <v>0</v>
      </c>
      <c r="G19" s="59" t="n">
        <f aca="false">IF($A19="","",IF(G$18="","",SUMIFS('RAW BTBS'!$X:$X,'RAW BTBS'!$AF:$AF,$U19,'RAW BTBS'!$W:$W,G$18)))</f>
        <v>0</v>
      </c>
      <c r="H19" s="59" t="n">
        <f aca="false">IF($A19="","",IF(H$18="","",SUMIFS('RAW BTBS'!$X:$X,'RAW BTBS'!$AF:$AF,$U19,'RAW BTBS'!$W:$W,H$18)))</f>
        <v>0</v>
      </c>
      <c r="I19" s="59" t="n">
        <f aca="false">IF($A19="","",IF(I$18="","",SUMIFS('RAW BTBS'!$X:$X,'RAW BTBS'!$AF:$AF,$U19,'RAW BTBS'!$W:$W,I$18)))</f>
        <v>0</v>
      </c>
      <c r="J19" s="59" t="n">
        <f aca="false">IF($A19="","",IF(J$18="","",SUMIFS('RAW BTBS'!$X:$X,'RAW BTBS'!$AF:$AF,$U19,'RAW BTBS'!$W:$W,J$18)))</f>
        <v>0</v>
      </c>
      <c r="K19" s="59" t="n">
        <f aca="false">IF($A19="","",IF(K$18="","",SUMIFS('RAW BTBS'!$X:$X,'RAW BTBS'!$AF:$AF,$U19,'RAW BTBS'!$W:$W,K$18)))</f>
        <v>0</v>
      </c>
      <c r="L19" s="59" t="n">
        <f aca="false">IF($A19="","",IF(L$18="","",SUMIFS('RAW BTBS'!$X:$X,'RAW BTBS'!$AF:$AF,$U19,'RAW BTBS'!$W:$W,L$18)))</f>
        <v>0</v>
      </c>
      <c r="M19" s="59" t="n">
        <f aca="false">IF($A19="","",IF(M$18="","",SUMIFS('RAW BTBS'!$X:$X,'RAW BTBS'!$AF:$AF,$U19,'RAW BTBS'!$W:$W,M$18)))</f>
        <v>0</v>
      </c>
      <c r="N19" s="59" t="n">
        <f aca="false">IF($A19="","",IF(N$18="","",SUMIFS('RAW BTBS'!$X:$X,'RAW BTBS'!$AF:$AF,$U19,'RAW BTBS'!$W:$W,N$18)))</f>
        <v>0</v>
      </c>
      <c r="O19" s="59" t="n">
        <f aca="false">IF($A19="","",IF(O$18="","",SUMIFS('RAW BTBS'!$X:$X,'RAW BTBS'!$AF:$AF,$U19,'RAW BTBS'!$W:$W,O$18)))</f>
        <v>0</v>
      </c>
      <c r="P19" s="59" t="str">
        <f aca="false">IF($A19="","",IF(P$18="","",SUMIFS('RAW BTBS'!$X:$X,'RAW BTBS'!$AF:$AF,$U19,'RAW BTBS'!$W:$W,P$18)))</f>
        <v/>
      </c>
      <c r="Q19" s="59" t="str">
        <f aca="false">IF($A19="","",IF(Q$18="","",SUMIFS('RAW BTBS'!$X:$X,'RAW BTBS'!$AF:$AF,$U19,'RAW BTBS'!$W:$W,Q$18)))</f>
        <v/>
      </c>
      <c r="R19" s="60" t="str">
        <f aca="false">IF($A19="","",IF(OR(C19&gt;0,C21&gt;0),"Yes","No"))</f>
        <v>Yes</v>
      </c>
      <c r="S19" s="26" t="str">
        <f aca="false">IF($T19="","",TRIM(RIGHT(SUBSTITUTE($T19," ",REPT(" ",50)),50)))</f>
        <v>SILVA</v>
      </c>
      <c r="T19" s="26" t="str">
        <f aca="false">IF($A19="","",SUBSTITUTE(SUBSTITUTE(SUBSTITUTE(SUBSTITUTE(SUBSTITUTE(SUBSTITUTE(SUBSTITUTE(UPPER(TRIM($A19)),"Á","A"),"É","E"),"Í","I"),"Ó","O"),"Ú","U"),"Ñ","N"),"Ü","U"))</f>
        <v>LAURA SILVA</v>
      </c>
      <c r="U19" s="26" t="str">
        <f aca="false">IF($T19="","",LEFT($T19,1)&amp;" "&amp;TRIM(RIGHT(SUBSTITUTE($T19," ",REPT(" ",50)),50)))</f>
        <v>L SILVA</v>
      </c>
    </row>
    <row r="20" customFormat="false" ht="15" hidden="false" customHeight="true" outlineLevel="0" collapsed="false">
      <c r="A20" s="61"/>
      <c r="B20" s="38" t="s">
        <v>595</v>
      </c>
      <c r="C20" s="52" t="n">
        <f aca="false">IF($A19="","",SUM(D20:Q20))</f>
        <v>0</v>
      </c>
      <c r="D20" s="62" t="n">
        <f aca="false">IF($A19="","",IF(D$18="","",MAX(0,D19-IF(OR(WEEKDAY(D$18,2)&gt;5,COUNTIF($W$5:$W$16,D$18)&gt;0),0,$B$6))))</f>
        <v>0</v>
      </c>
      <c r="E20" s="62" t="n">
        <f aca="false">IF($A19="","",IF(E$18="","",MAX(0,E19-IF(OR(WEEKDAY(E$18,2)&gt;5,COUNTIF($W$5:$W$16,E$18)&gt;0),0,$B$6))))</f>
        <v>0</v>
      </c>
      <c r="F20" s="62" t="n">
        <f aca="false">IF($A19="","",IF(F$18="","",MAX(0,F19-IF(OR(WEEKDAY(F$18,2)&gt;5,COUNTIF($W$5:$W$16,F$18)&gt;0),0,$B$6))))</f>
        <v>0</v>
      </c>
      <c r="G20" s="62" t="n">
        <f aca="false">IF($A19="","",IF(G$18="","",MAX(0,G19-IF(OR(WEEKDAY(G$18,2)&gt;5,COUNTIF($W$5:$W$16,G$18)&gt;0),0,$B$6))))</f>
        <v>0</v>
      </c>
      <c r="H20" s="62" t="n">
        <f aca="false">IF($A19="","",IF(H$18="","",MAX(0,H19-IF(OR(WEEKDAY(H$18,2)&gt;5,COUNTIF($W$5:$W$16,H$18)&gt;0),0,$B$6))))</f>
        <v>0</v>
      </c>
      <c r="I20" s="62" t="n">
        <f aca="false">IF($A19="","",IF(I$18="","",MAX(0,I19-IF(OR(WEEKDAY(I$18,2)&gt;5,COUNTIF($W$5:$W$16,I$18)&gt;0),0,$B$6))))</f>
        <v>0</v>
      </c>
      <c r="J20" s="62" t="n">
        <f aca="false">IF($A19="","",IF(J$18="","",MAX(0,J19-IF(OR(WEEKDAY(J$18,2)&gt;5,COUNTIF($W$5:$W$16,J$18)&gt;0),0,$B$6))))</f>
        <v>0</v>
      </c>
      <c r="K20" s="62" t="n">
        <f aca="false">IF($A19="","",IF(K$18="","",MAX(0,K19-IF(OR(WEEKDAY(K$18,2)&gt;5,COUNTIF($W$5:$W$16,K$18)&gt;0),0,$B$6))))</f>
        <v>0</v>
      </c>
      <c r="L20" s="62" t="n">
        <f aca="false">IF($A19="","",IF(L$18="","",MAX(0,L19-IF(OR(WEEKDAY(L$18,2)&gt;5,COUNTIF($W$5:$W$16,L$18)&gt;0),0,$B$6))))</f>
        <v>0</v>
      </c>
      <c r="M20" s="62" t="n">
        <f aca="false">IF($A19="","",IF(M$18="","",MAX(0,M19-IF(OR(WEEKDAY(M$18,2)&gt;5,COUNTIF($W$5:$W$16,M$18)&gt;0),0,$B$6))))</f>
        <v>0</v>
      </c>
      <c r="N20" s="62" t="n">
        <f aca="false">IF($A19="","",IF(N$18="","",MAX(0,N19-IF(OR(WEEKDAY(N$18,2)&gt;5,COUNTIF($W$5:$W$16,N$18)&gt;0),0,$B$6))))</f>
        <v>0</v>
      </c>
      <c r="O20" s="62" t="n">
        <f aca="false">IF($A19="","",IF(O$18="","",MAX(0,O19-IF(OR(WEEKDAY(O$18,2)&gt;5,COUNTIF($W$5:$W$16,O$18)&gt;0),0,$B$6))))</f>
        <v>0</v>
      </c>
      <c r="P20" s="62" t="str">
        <f aca="false">IF($A19="","",IF(P$18="","",MAX(0,P19-IF(OR(WEEKDAY(P$18,2)&gt;5,COUNTIF($W$5:$W$16,P$18)&gt;0),0,$B$6))))</f>
        <v/>
      </c>
      <c r="Q20" s="62" t="str">
        <f aca="false">IF($A19="","",IF(Q$18="","",MAX(0,Q19-IF(OR(WEEKDAY(Q$18,2)&gt;5,COUNTIF($W$5:$W$16,Q$18)&gt;0),0,$B$6))))</f>
        <v/>
      </c>
      <c r="R20" s="63" t="str">
        <f aca="false">IF($A19="","",IF(OR(C19&gt;0,C21&gt;0),"Yes","No"))</f>
        <v>Yes</v>
      </c>
    </row>
    <row r="21" customFormat="false" ht="15" hidden="false" customHeight="true" outlineLevel="0" collapsed="false">
      <c r="A21" s="61"/>
      <c r="B21" s="38" t="s">
        <v>596</v>
      </c>
      <c r="C21" s="52" t="n">
        <f aca="false">IF($A19="","",SUM(D21:Q21))</f>
        <v>0</v>
      </c>
      <c r="D21" s="62" t="n">
        <f aca="false">IF($A19="","",IF(D$18="","",IF(ISNUMBER('Proposed Hours'!B6),'Proposed Hours'!B6,0)))</f>
        <v>0</v>
      </c>
      <c r="E21" s="62" t="n">
        <f aca="false">IF($A19="","",IF(E$18="","",IF(ISNUMBER('Proposed Hours'!C6),'Proposed Hours'!C6,0)))</f>
        <v>0</v>
      </c>
      <c r="F21" s="62" t="n">
        <f aca="false">IF($A19="","",IF(F$18="","",IF(ISNUMBER('Proposed Hours'!D6),'Proposed Hours'!D6,0)))</f>
        <v>0</v>
      </c>
      <c r="G21" s="62" t="n">
        <f aca="false">IF($A19="","",IF(G$18="","",IF(ISNUMBER('Proposed Hours'!E6),'Proposed Hours'!E6,0)))</f>
        <v>0</v>
      </c>
      <c r="H21" s="62" t="n">
        <f aca="false">IF($A19="","",IF(H$18="","",IF(ISNUMBER('Proposed Hours'!F6),'Proposed Hours'!F6,0)))</f>
        <v>0</v>
      </c>
      <c r="I21" s="62" t="n">
        <f aca="false">IF($A19="","",IF(I$18="","",IF(ISNUMBER('Proposed Hours'!G6),'Proposed Hours'!G6,0)))</f>
        <v>0</v>
      </c>
      <c r="J21" s="62" t="n">
        <f aca="false">IF($A19="","",IF(J$18="","",IF(ISNUMBER('Proposed Hours'!H6),'Proposed Hours'!H6,0)))</f>
        <v>0</v>
      </c>
      <c r="K21" s="62" t="n">
        <f aca="false">IF($A19="","",IF(K$18="","",IF(ISNUMBER('Proposed Hours'!I6),'Proposed Hours'!I6,0)))</f>
        <v>0</v>
      </c>
      <c r="L21" s="62" t="n">
        <f aca="false">IF($A19="","",IF(L$18="","",IF(ISNUMBER('Proposed Hours'!J6),'Proposed Hours'!J6,0)))</f>
        <v>0</v>
      </c>
      <c r="M21" s="62" t="n">
        <f aca="false">IF($A19="","",IF(M$18="","",IF(ISNUMBER('Proposed Hours'!K6),'Proposed Hours'!K6,0)))</f>
        <v>0</v>
      </c>
      <c r="N21" s="62" t="n">
        <f aca="false">IF($A19="","",IF(N$18="","",IF(ISNUMBER('Proposed Hours'!L6),'Proposed Hours'!L6,0)))</f>
        <v>0</v>
      </c>
      <c r="O21" s="62" t="n">
        <f aca="false">IF($A19="","",IF(O$18="","",IF(ISNUMBER('Proposed Hours'!M6),'Proposed Hours'!M6,0)))</f>
        <v>0</v>
      </c>
      <c r="P21" s="62" t="str">
        <f aca="false">IF($A19="","",IF(P$18="","",IF(ISNUMBER('Proposed Hours'!N6),'Proposed Hours'!N6,0)))</f>
        <v/>
      </c>
      <c r="Q21" s="62" t="str">
        <f aca="false">IF($A19="","",IF(Q$18="","",IF(ISNUMBER('Proposed Hours'!O6),'Proposed Hours'!O6,0)))</f>
        <v/>
      </c>
      <c r="R21" s="63" t="str">
        <f aca="false">IF($A19="","",IF(OR(C19&gt;0,C21&gt;0),"Yes","No"))</f>
        <v>Yes</v>
      </c>
    </row>
    <row r="22" customFormat="false" ht="15" hidden="false" customHeight="true" outlineLevel="0" collapsed="false">
      <c r="A22" s="64"/>
      <c r="B22" s="65" t="s">
        <v>597</v>
      </c>
      <c r="C22" s="66" t="n">
        <f aca="false">IF($A19="","",SUM(D22:Q22))</f>
        <v>0</v>
      </c>
      <c r="D22" s="67" t="n">
        <f aca="false">IF($A19="","",IF(D$18="","",ROUND(D21-D20,2)))</f>
        <v>0</v>
      </c>
      <c r="E22" s="67" t="n">
        <f aca="false">IF($A19="","",IF(E$18="","",ROUND(E21-E20,2)))</f>
        <v>0</v>
      </c>
      <c r="F22" s="67" t="n">
        <f aca="false">IF($A19="","",IF(F$18="","",ROUND(F21-F20,2)))</f>
        <v>0</v>
      </c>
      <c r="G22" s="67" t="n">
        <f aca="false">IF($A19="","",IF(G$18="","",ROUND(G21-G20,2)))</f>
        <v>0</v>
      </c>
      <c r="H22" s="67" t="n">
        <f aca="false">IF($A19="","",IF(H$18="","",ROUND(H21-H20,2)))</f>
        <v>0</v>
      </c>
      <c r="I22" s="67" t="n">
        <f aca="false">IF($A19="","",IF(I$18="","",ROUND(I21-I20,2)))</f>
        <v>0</v>
      </c>
      <c r="J22" s="67" t="n">
        <f aca="false">IF($A19="","",IF(J$18="","",ROUND(J21-J20,2)))</f>
        <v>0</v>
      </c>
      <c r="K22" s="67" t="n">
        <f aca="false">IF($A19="","",IF(K$18="","",ROUND(K21-K20,2)))</f>
        <v>0</v>
      </c>
      <c r="L22" s="67" t="n">
        <f aca="false">IF($A19="","",IF(L$18="","",ROUND(L21-L20,2)))</f>
        <v>0</v>
      </c>
      <c r="M22" s="67" t="n">
        <f aca="false">IF($A19="","",IF(M$18="","",ROUND(M21-M20,2)))</f>
        <v>0</v>
      </c>
      <c r="N22" s="67" t="n">
        <f aca="false">IF($A19="","",IF(N$18="","",ROUND(N21-N20,2)))</f>
        <v>0</v>
      </c>
      <c r="O22" s="67" t="n">
        <f aca="false">IF($A19="","",IF(O$18="","",ROUND(O21-O20,2)))</f>
        <v>0</v>
      </c>
      <c r="P22" s="67" t="str">
        <f aca="false">IF($A19="","",IF(P$18="","",ROUND(P21-P20,2)))</f>
        <v/>
      </c>
      <c r="Q22" s="67" t="str">
        <f aca="false">IF($A19="","",IF(Q$18="","",ROUND(Q21-Q20,2)))</f>
        <v/>
      </c>
      <c r="R22" s="68" t="str">
        <f aca="false">IF($A19="","",IF(OR(C19&gt;0,C21&gt;0),"Yes","No"))</f>
        <v>Yes</v>
      </c>
    </row>
    <row r="23" customFormat="false" ht="15" hidden="false" customHeight="true" outlineLevel="0" collapsed="false">
      <c r="A23" s="56" t="str">
        <f aca="false">IF(Roster!A5="","",Roster!A5)</f>
        <v>Leonidas Villamil</v>
      </c>
      <c r="B23" s="57" t="s">
        <v>594</v>
      </c>
      <c r="C23" s="58" t="n">
        <f aca="false">IF($A23="","",SUM(D23:Q23))</f>
        <v>0</v>
      </c>
      <c r="D23" s="59" t="n">
        <f aca="false">IF($A23="","",IF(D$18="","",SUMIFS('RAW BTBS'!$X:$X,'RAW BTBS'!$AF:$AF,$U23,'RAW BTBS'!$W:$W,D$18)))</f>
        <v>0</v>
      </c>
      <c r="E23" s="59" t="n">
        <f aca="false">IF($A23="","",IF(E$18="","",SUMIFS('RAW BTBS'!$X:$X,'RAW BTBS'!$AF:$AF,$U23,'RAW BTBS'!$W:$W,E$18)))</f>
        <v>0</v>
      </c>
      <c r="F23" s="59" t="n">
        <f aca="false">IF($A23="","",IF(F$18="","",SUMIFS('RAW BTBS'!$X:$X,'RAW BTBS'!$AF:$AF,$U23,'RAW BTBS'!$W:$W,F$18)))</f>
        <v>0</v>
      </c>
      <c r="G23" s="59" t="n">
        <f aca="false">IF($A23="","",IF(G$18="","",SUMIFS('RAW BTBS'!$X:$X,'RAW BTBS'!$AF:$AF,$U23,'RAW BTBS'!$W:$W,G$18)))</f>
        <v>0</v>
      </c>
      <c r="H23" s="59" t="n">
        <f aca="false">IF($A23="","",IF(H$18="","",SUMIFS('RAW BTBS'!$X:$X,'RAW BTBS'!$AF:$AF,$U23,'RAW BTBS'!$W:$W,H$18)))</f>
        <v>0</v>
      </c>
      <c r="I23" s="59" t="n">
        <f aca="false">IF($A23="","",IF(I$18="","",SUMIFS('RAW BTBS'!$X:$X,'RAW BTBS'!$AF:$AF,$U23,'RAW BTBS'!$W:$W,I$18)))</f>
        <v>0</v>
      </c>
      <c r="J23" s="59" t="n">
        <f aca="false">IF($A23="","",IF(J$18="","",SUMIFS('RAW BTBS'!$X:$X,'RAW BTBS'!$AF:$AF,$U23,'RAW BTBS'!$W:$W,J$18)))</f>
        <v>0</v>
      </c>
      <c r="K23" s="59" t="n">
        <f aca="false">IF($A23="","",IF(K$18="","",SUMIFS('RAW BTBS'!$X:$X,'RAW BTBS'!$AF:$AF,$U23,'RAW BTBS'!$W:$W,K$18)))</f>
        <v>0</v>
      </c>
      <c r="L23" s="59" t="n">
        <f aca="false">IF($A23="","",IF(L$18="","",SUMIFS('RAW BTBS'!$X:$X,'RAW BTBS'!$AF:$AF,$U23,'RAW BTBS'!$W:$W,L$18)))</f>
        <v>0</v>
      </c>
      <c r="M23" s="59" t="n">
        <f aca="false">IF($A23="","",IF(M$18="","",SUMIFS('RAW BTBS'!$X:$X,'RAW BTBS'!$AF:$AF,$U23,'RAW BTBS'!$W:$W,M$18)))</f>
        <v>0</v>
      </c>
      <c r="N23" s="59" t="n">
        <f aca="false">IF($A23="","",IF(N$18="","",SUMIFS('RAW BTBS'!$X:$X,'RAW BTBS'!$AF:$AF,$U23,'RAW BTBS'!$W:$W,N$18)))</f>
        <v>0</v>
      </c>
      <c r="O23" s="59" t="n">
        <f aca="false">IF($A23="","",IF(O$18="","",SUMIFS('RAW BTBS'!$X:$X,'RAW BTBS'!$AF:$AF,$U23,'RAW BTBS'!$W:$W,O$18)))</f>
        <v>0</v>
      </c>
      <c r="P23" s="59" t="str">
        <f aca="false">IF($A23="","",IF(P$18="","",SUMIFS('RAW BTBS'!$X:$X,'RAW BTBS'!$AF:$AF,$U23,'RAW BTBS'!$W:$W,P$18)))</f>
        <v/>
      </c>
      <c r="Q23" s="59" t="str">
        <f aca="false">IF($A23="","",IF(Q$18="","",SUMIFS('RAW BTBS'!$X:$X,'RAW BTBS'!$AF:$AF,$U23,'RAW BTBS'!$W:$W,Q$18)))</f>
        <v/>
      </c>
      <c r="R23" s="60" t="str">
        <f aca="false">IF($A23="","",IF(OR(C23&gt;0,C25&gt;0),"Yes","No"))</f>
        <v>No</v>
      </c>
      <c r="S23" s="26" t="str">
        <f aca="false">IF($T23="","",TRIM(RIGHT(SUBSTITUTE($T23," ",REPT(" ",50)),50)))</f>
        <v>VILLAMIL</v>
      </c>
      <c r="T23" s="26" t="str">
        <f aca="false">IF($A23="","",SUBSTITUTE(SUBSTITUTE(SUBSTITUTE(SUBSTITUTE(SUBSTITUTE(SUBSTITUTE(SUBSTITUTE(UPPER(TRIM($A23)),"Á","A"),"É","E"),"Í","I"),"Ó","O"),"Ú","U"),"Ñ","N"),"Ü","U"))</f>
        <v>LEONIDAS VILLAMIL</v>
      </c>
      <c r="U23" s="26" t="str">
        <f aca="false">IF($T23="","",LEFT($T23,1)&amp;" "&amp;TRIM(RIGHT(SUBSTITUTE($T23," ",REPT(" ",50)),50)))</f>
        <v>L VILLAMIL</v>
      </c>
    </row>
    <row r="24" customFormat="false" ht="15" hidden="false" customHeight="true" outlineLevel="0" collapsed="false">
      <c r="A24" s="61"/>
      <c r="B24" s="38" t="s">
        <v>595</v>
      </c>
      <c r="C24" s="52" t="n">
        <f aca="false">IF($A23="","",SUM(D24:Q24))</f>
        <v>0</v>
      </c>
      <c r="D24" s="62" t="n">
        <f aca="false">IF($A23="","",IF(D$18="","",MAX(0,D23-IF(OR(WEEKDAY(D$18,2)&gt;5,COUNTIF($W$5:$W$16,D$18)&gt;0),0,$B$6))))</f>
        <v>0</v>
      </c>
      <c r="E24" s="62" t="n">
        <f aca="false">IF($A23="","",IF(E$18="","",MAX(0,E23-IF(OR(WEEKDAY(E$18,2)&gt;5,COUNTIF($W$5:$W$16,E$18)&gt;0),0,$B$6))))</f>
        <v>0</v>
      </c>
      <c r="F24" s="62" t="n">
        <f aca="false">IF($A23="","",IF(F$18="","",MAX(0,F23-IF(OR(WEEKDAY(F$18,2)&gt;5,COUNTIF($W$5:$W$16,F$18)&gt;0),0,$B$6))))</f>
        <v>0</v>
      </c>
      <c r="G24" s="62" t="n">
        <f aca="false">IF($A23="","",IF(G$18="","",MAX(0,G23-IF(OR(WEEKDAY(G$18,2)&gt;5,COUNTIF($W$5:$W$16,G$18)&gt;0),0,$B$6))))</f>
        <v>0</v>
      </c>
      <c r="H24" s="62" t="n">
        <f aca="false">IF($A23="","",IF(H$18="","",MAX(0,H23-IF(OR(WEEKDAY(H$18,2)&gt;5,COUNTIF($W$5:$W$16,H$18)&gt;0),0,$B$6))))</f>
        <v>0</v>
      </c>
      <c r="I24" s="62" t="n">
        <f aca="false">IF($A23="","",IF(I$18="","",MAX(0,I23-IF(OR(WEEKDAY(I$18,2)&gt;5,COUNTIF($W$5:$W$16,I$18)&gt;0),0,$B$6))))</f>
        <v>0</v>
      </c>
      <c r="J24" s="62" t="n">
        <f aca="false">IF($A23="","",IF(J$18="","",MAX(0,J23-IF(OR(WEEKDAY(J$18,2)&gt;5,COUNTIF($W$5:$W$16,J$18)&gt;0),0,$B$6))))</f>
        <v>0</v>
      </c>
      <c r="K24" s="62" t="n">
        <f aca="false">IF($A23="","",IF(K$18="","",MAX(0,K23-IF(OR(WEEKDAY(K$18,2)&gt;5,COUNTIF($W$5:$W$16,K$18)&gt;0),0,$B$6))))</f>
        <v>0</v>
      </c>
      <c r="L24" s="62" t="n">
        <f aca="false">IF($A23="","",IF(L$18="","",MAX(0,L23-IF(OR(WEEKDAY(L$18,2)&gt;5,COUNTIF($W$5:$W$16,L$18)&gt;0),0,$B$6))))</f>
        <v>0</v>
      </c>
      <c r="M24" s="62" t="n">
        <f aca="false">IF($A23="","",IF(M$18="","",MAX(0,M23-IF(OR(WEEKDAY(M$18,2)&gt;5,COUNTIF($W$5:$W$16,M$18)&gt;0),0,$B$6))))</f>
        <v>0</v>
      </c>
      <c r="N24" s="62" t="n">
        <f aca="false">IF($A23="","",IF(N$18="","",MAX(0,N23-IF(OR(WEEKDAY(N$18,2)&gt;5,COUNTIF($W$5:$W$16,N$18)&gt;0),0,$B$6))))</f>
        <v>0</v>
      </c>
      <c r="O24" s="62" t="n">
        <f aca="false">IF($A23="","",IF(O$18="","",MAX(0,O23-IF(OR(WEEKDAY(O$18,2)&gt;5,COUNTIF($W$5:$W$16,O$18)&gt;0),0,$B$6))))</f>
        <v>0</v>
      </c>
      <c r="P24" s="62" t="str">
        <f aca="false">IF($A23="","",IF(P$18="","",MAX(0,P23-IF(OR(WEEKDAY(P$18,2)&gt;5,COUNTIF($W$5:$W$16,P$18)&gt;0),0,$B$6))))</f>
        <v/>
      </c>
      <c r="Q24" s="62" t="str">
        <f aca="false">IF($A23="","",IF(Q$18="","",MAX(0,Q23-IF(OR(WEEKDAY(Q$18,2)&gt;5,COUNTIF($W$5:$W$16,Q$18)&gt;0),0,$B$6))))</f>
        <v/>
      </c>
      <c r="R24" s="63" t="str">
        <f aca="false">IF($A23="","",IF(OR(C23&gt;0,C25&gt;0),"Yes","No"))</f>
        <v>No</v>
      </c>
    </row>
    <row r="25" customFormat="false" ht="15" hidden="false" customHeight="true" outlineLevel="0" collapsed="false">
      <c r="A25" s="61"/>
      <c r="B25" s="38" t="s">
        <v>596</v>
      </c>
      <c r="C25" s="52" t="n">
        <f aca="false">IF($A23="","",SUM(D25:Q25))</f>
        <v>0</v>
      </c>
      <c r="D25" s="62" t="n">
        <f aca="false">IF($A23="","",IF(D$18="","",IF(ISNUMBER('Proposed Hours'!B7),'Proposed Hours'!B7,0)))</f>
        <v>0</v>
      </c>
      <c r="E25" s="62" t="n">
        <f aca="false">IF($A23="","",IF(E$18="","",IF(ISNUMBER('Proposed Hours'!C7),'Proposed Hours'!C7,0)))</f>
        <v>0</v>
      </c>
      <c r="F25" s="62" t="n">
        <f aca="false">IF($A23="","",IF(F$18="","",IF(ISNUMBER('Proposed Hours'!D7),'Proposed Hours'!D7,0)))</f>
        <v>0</v>
      </c>
      <c r="G25" s="62" t="n">
        <f aca="false">IF($A23="","",IF(G$18="","",IF(ISNUMBER('Proposed Hours'!E7),'Proposed Hours'!E7,0)))</f>
        <v>0</v>
      </c>
      <c r="H25" s="62" t="n">
        <f aca="false">IF($A23="","",IF(H$18="","",IF(ISNUMBER('Proposed Hours'!F7),'Proposed Hours'!F7,0)))</f>
        <v>0</v>
      </c>
      <c r="I25" s="62" t="n">
        <f aca="false">IF($A23="","",IF(I$18="","",IF(ISNUMBER('Proposed Hours'!G7),'Proposed Hours'!G7,0)))</f>
        <v>0</v>
      </c>
      <c r="J25" s="62" t="n">
        <f aca="false">IF($A23="","",IF(J$18="","",IF(ISNUMBER('Proposed Hours'!H7),'Proposed Hours'!H7,0)))</f>
        <v>0</v>
      </c>
      <c r="K25" s="62" t="n">
        <f aca="false">IF($A23="","",IF(K$18="","",IF(ISNUMBER('Proposed Hours'!I7),'Proposed Hours'!I7,0)))</f>
        <v>0</v>
      </c>
      <c r="L25" s="62" t="n">
        <f aca="false">IF($A23="","",IF(L$18="","",IF(ISNUMBER('Proposed Hours'!J7),'Proposed Hours'!J7,0)))</f>
        <v>0</v>
      </c>
      <c r="M25" s="62" t="n">
        <f aca="false">IF($A23="","",IF(M$18="","",IF(ISNUMBER('Proposed Hours'!K7),'Proposed Hours'!K7,0)))</f>
        <v>0</v>
      </c>
      <c r="N25" s="62" t="n">
        <f aca="false">IF($A23="","",IF(N$18="","",IF(ISNUMBER('Proposed Hours'!L7),'Proposed Hours'!L7,0)))</f>
        <v>0</v>
      </c>
      <c r="O25" s="62" t="n">
        <f aca="false">IF($A23="","",IF(O$18="","",IF(ISNUMBER('Proposed Hours'!M7),'Proposed Hours'!M7,0)))</f>
        <v>0</v>
      </c>
      <c r="P25" s="62" t="str">
        <f aca="false">IF($A23="","",IF(P$18="","",IF(ISNUMBER('Proposed Hours'!N7),'Proposed Hours'!N7,0)))</f>
        <v/>
      </c>
      <c r="Q25" s="62" t="str">
        <f aca="false">IF($A23="","",IF(Q$18="","",IF(ISNUMBER('Proposed Hours'!O7),'Proposed Hours'!O7,0)))</f>
        <v/>
      </c>
      <c r="R25" s="63" t="str">
        <f aca="false">IF($A23="","",IF(OR(C23&gt;0,C25&gt;0),"Yes","No"))</f>
        <v>No</v>
      </c>
    </row>
    <row r="26" customFormat="false" ht="15" hidden="false" customHeight="true" outlineLevel="0" collapsed="false">
      <c r="A26" s="64"/>
      <c r="B26" s="65" t="s">
        <v>597</v>
      </c>
      <c r="C26" s="66" t="n">
        <f aca="false">IF($A23="","",SUM(D26:Q26))</f>
        <v>0</v>
      </c>
      <c r="D26" s="67" t="n">
        <f aca="false">IF($A23="","",IF(D$18="","",ROUND(D25-D24,2)))</f>
        <v>0</v>
      </c>
      <c r="E26" s="67" t="n">
        <f aca="false">IF($A23="","",IF(E$18="","",ROUND(E25-E24,2)))</f>
        <v>0</v>
      </c>
      <c r="F26" s="67" t="n">
        <f aca="false">IF($A23="","",IF(F$18="","",ROUND(F25-F24,2)))</f>
        <v>0</v>
      </c>
      <c r="G26" s="67" t="n">
        <f aca="false">IF($A23="","",IF(G$18="","",ROUND(G25-G24,2)))</f>
        <v>0</v>
      </c>
      <c r="H26" s="67" t="n">
        <f aca="false">IF($A23="","",IF(H$18="","",ROUND(H25-H24,2)))</f>
        <v>0</v>
      </c>
      <c r="I26" s="67" t="n">
        <f aca="false">IF($A23="","",IF(I$18="","",ROUND(I25-I24,2)))</f>
        <v>0</v>
      </c>
      <c r="J26" s="67" t="n">
        <f aca="false">IF($A23="","",IF(J$18="","",ROUND(J25-J24,2)))</f>
        <v>0</v>
      </c>
      <c r="K26" s="67" t="n">
        <f aca="false">IF($A23="","",IF(K$18="","",ROUND(K25-K24,2)))</f>
        <v>0</v>
      </c>
      <c r="L26" s="67" t="n">
        <f aca="false">IF($A23="","",IF(L$18="","",ROUND(L25-L24,2)))</f>
        <v>0</v>
      </c>
      <c r="M26" s="67" t="n">
        <f aca="false">IF($A23="","",IF(M$18="","",ROUND(M25-M24,2)))</f>
        <v>0</v>
      </c>
      <c r="N26" s="67" t="n">
        <f aca="false">IF($A23="","",IF(N$18="","",ROUND(N25-N24,2)))</f>
        <v>0</v>
      </c>
      <c r="O26" s="67" t="n">
        <f aca="false">IF($A23="","",IF(O$18="","",ROUND(O25-O24,2)))</f>
        <v>0</v>
      </c>
      <c r="P26" s="67" t="str">
        <f aca="false">IF($A23="","",IF(P$18="","",ROUND(P25-P24,2)))</f>
        <v/>
      </c>
      <c r="Q26" s="67" t="str">
        <f aca="false">IF($A23="","",IF(Q$18="","",ROUND(Q25-Q24,2)))</f>
        <v/>
      </c>
      <c r="R26" s="68" t="str">
        <f aca="false">IF($A23="","",IF(OR(C23&gt;0,C25&gt;0),"Yes","No"))</f>
        <v>No</v>
      </c>
    </row>
    <row r="27" customFormat="false" ht="15" hidden="false" customHeight="true" outlineLevel="0" collapsed="false">
      <c r="A27" s="56" t="str">
        <f aca="false">IF(Roster!A6="","",Roster!A6)</f>
        <v>Sebastian Romero</v>
      </c>
      <c r="B27" s="57" t="s">
        <v>594</v>
      </c>
      <c r="C27" s="58" t="n">
        <f aca="false">IF($A27="","",SUM(D27:Q27))</f>
        <v>0</v>
      </c>
      <c r="D27" s="59" t="n">
        <f aca="false">IF($A27="","",IF(D$18="","",SUMIFS('RAW BTBS'!$X:$X,'RAW BTBS'!$AF:$AF,$U27,'RAW BTBS'!$W:$W,D$18)))</f>
        <v>0</v>
      </c>
      <c r="E27" s="59" t="n">
        <f aca="false">IF($A27="","",IF(E$18="","",SUMIFS('RAW BTBS'!$X:$X,'RAW BTBS'!$AF:$AF,$U27,'RAW BTBS'!$W:$W,E$18)))</f>
        <v>0</v>
      </c>
      <c r="F27" s="59" t="n">
        <f aca="false">IF($A27="","",IF(F$18="","",SUMIFS('RAW BTBS'!$X:$X,'RAW BTBS'!$AF:$AF,$U27,'RAW BTBS'!$W:$W,F$18)))</f>
        <v>0</v>
      </c>
      <c r="G27" s="59" t="n">
        <f aca="false">IF($A27="","",IF(G$18="","",SUMIFS('RAW BTBS'!$X:$X,'RAW BTBS'!$AF:$AF,$U27,'RAW BTBS'!$W:$W,G$18)))</f>
        <v>0</v>
      </c>
      <c r="H27" s="59" t="n">
        <f aca="false">IF($A27="","",IF(H$18="","",SUMIFS('RAW BTBS'!$X:$X,'RAW BTBS'!$AF:$AF,$U27,'RAW BTBS'!$W:$W,H$18)))</f>
        <v>0</v>
      </c>
      <c r="I27" s="59" t="n">
        <f aca="false">IF($A27="","",IF(I$18="","",SUMIFS('RAW BTBS'!$X:$X,'RAW BTBS'!$AF:$AF,$U27,'RAW BTBS'!$W:$W,I$18)))</f>
        <v>0</v>
      </c>
      <c r="J27" s="59" t="n">
        <f aca="false">IF($A27="","",IF(J$18="","",SUMIFS('RAW BTBS'!$X:$X,'RAW BTBS'!$AF:$AF,$U27,'RAW BTBS'!$W:$W,J$18)))</f>
        <v>0</v>
      </c>
      <c r="K27" s="59" t="n">
        <f aca="false">IF($A27="","",IF(K$18="","",SUMIFS('RAW BTBS'!$X:$X,'RAW BTBS'!$AF:$AF,$U27,'RAW BTBS'!$W:$W,K$18)))</f>
        <v>0</v>
      </c>
      <c r="L27" s="59" t="n">
        <f aca="false">IF($A27="","",IF(L$18="","",SUMIFS('RAW BTBS'!$X:$X,'RAW BTBS'!$AF:$AF,$U27,'RAW BTBS'!$W:$W,L$18)))</f>
        <v>0</v>
      </c>
      <c r="M27" s="59" t="n">
        <f aca="false">IF($A27="","",IF(M$18="","",SUMIFS('RAW BTBS'!$X:$X,'RAW BTBS'!$AF:$AF,$U27,'RAW BTBS'!$W:$W,M$18)))</f>
        <v>0</v>
      </c>
      <c r="N27" s="59" t="n">
        <f aca="false">IF($A27="","",IF(N$18="","",SUMIFS('RAW BTBS'!$X:$X,'RAW BTBS'!$AF:$AF,$U27,'RAW BTBS'!$W:$W,N$18)))</f>
        <v>0</v>
      </c>
      <c r="O27" s="59" t="n">
        <f aca="false">IF($A27="","",IF(O$18="","",SUMIFS('RAW BTBS'!$X:$X,'RAW BTBS'!$AF:$AF,$U27,'RAW BTBS'!$W:$W,O$18)))</f>
        <v>0</v>
      </c>
      <c r="P27" s="59" t="str">
        <f aca="false">IF($A27="","",IF(P$18="","",SUMIFS('RAW BTBS'!$X:$X,'RAW BTBS'!$AF:$AF,$U27,'RAW BTBS'!$W:$W,P$18)))</f>
        <v/>
      </c>
      <c r="Q27" s="59" t="str">
        <f aca="false">IF($A27="","",IF(Q$18="","",SUMIFS('RAW BTBS'!$X:$X,'RAW BTBS'!$AF:$AF,$U27,'RAW BTBS'!$W:$W,Q$18)))</f>
        <v/>
      </c>
      <c r="R27" s="60" t="str">
        <f aca="false">IF($A27="","",IF(OR(C27&gt;0,C29&gt;0),"Yes","No"))</f>
        <v>No</v>
      </c>
      <c r="S27" s="26" t="str">
        <f aca="false">IF($T27="","",TRIM(RIGHT(SUBSTITUTE($T27," ",REPT(" ",50)),50)))</f>
        <v>ROMERO</v>
      </c>
      <c r="T27" s="26" t="str">
        <f aca="false">IF($A27="","",SUBSTITUTE(SUBSTITUTE(SUBSTITUTE(SUBSTITUTE(SUBSTITUTE(SUBSTITUTE(SUBSTITUTE(UPPER(TRIM($A27)),"Á","A"),"É","E"),"Í","I"),"Ó","O"),"Ú","U"),"Ñ","N"),"Ü","U"))</f>
        <v>SEBASTIAN ROMERO</v>
      </c>
      <c r="U27" s="26" t="str">
        <f aca="false">IF($T27="","",LEFT($T27,1)&amp;" "&amp;TRIM(RIGHT(SUBSTITUTE($T27," ",REPT(" ",50)),50)))</f>
        <v>S ROMERO</v>
      </c>
    </row>
    <row r="28" customFormat="false" ht="15" hidden="false" customHeight="true" outlineLevel="0" collapsed="false">
      <c r="A28" s="61"/>
      <c r="B28" s="38" t="s">
        <v>595</v>
      </c>
      <c r="C28" s="52" t="n">
        <f aca="false">IF($A27="","",SUM(D28:Q28))</f>
        <v>0</v>
      </c>
      <c r="D28" s="62" t="n">
        <f aca="false">IF($A27="","",IF(D$18="","",MAX(0,D27-IF(OR(WEEKDAY(D$18,2)&gt;5,COUNTIF($W$5:$W$16,D$18)&gt;0),0,$B$6))))</f>
        <v>0</v>
      </c>
      <c r="E28" s="62" t="n">
        <f aca="false">IF($A27="","",IF(E$18="","",MAX(0,E27-IF(OR(WEEKDAY(E$18,2)&gt;5,COUNTIF($W$5:$W$16,E$18)&gt;0),0,$B$6))))</f>
        <v>0</v>
      </c>
      <c r="F28" s="62" t="n">
        <f aca="false">IF($A27="","",IF(F$18="","",MAX(0,F27-IF(OR(WEEKDAY(F$18,2)&gt;5,COUNTIF($W$5:$W$16,F$18)&gt;0),0,$B$6))))</f>
        <v>0</v>
      </c>
      <c r="G28" s="62" t="n">
        <f aca="false">IF($A27="","",IF(G$18="","",MAX(0,G27-IF(OR(WEEKDAY(G$18,2)&gt;5,COUNTIF($W$5:$W$16,G$18)&gt;0),0,$B$6))))</f>
        <v>0</v>
      </c>
      <c r="H28" s="62" t="n">
        <f aca="false">IF($A27="","",IF(H$18="","",MAX(0,H27-IF(OR(WEEKDAY(H$18,2)&gt;5,COUNTIF($W$5:$W$16,H$18)&gt;0),0,$B$6))))</f>
        <v>0</v>
      </c>
      <c r="I28" s="62" t="n">
        <f aca="false">IF($A27="","",IF(I$18="","",MAX(0,I27-IF(OR(WEEKDAY(I$18,2)&gt;5,COUNTIF($W$5:$W$16,I$18)&gt;0),0,$B$6))))</f>
        <v>0</v>
      </c>
      <c r="J28" s="62" t="n">
        <f aca="false">IF($A27="","",IF(J$18="","",MAX(0,J27-IF(OR(WEEKDAY(J$18,2)&gt;5,COUNTIF($W$5:$W$16,J$18)&gt;0),0,$B$6))))</f>
        <v>0</v>
      </c>
      <c r="K28" s="62" t="n">
        <f aca="false">IF($A27="","",IF(K$18="","",MAX(0,K27-IF(OR(WEEKDAY(K$18,2)&gt;5,COUNTIF($W$5:$W$16,K$18)&gt;0),0,$B$6))))</f>
        <v>0</v>
      </c>
      <c r="L28" s="62" t="n">
        <f aca="false">IF($A27="","",IF(L$18="","",MAX(0,L27-IF(OR(WEEKDAY(L$18,2)&gt;5,COUNTIF($W$5:$W$16,L$18)&gt;0),0,$B$6))))</f>
        <v>0</v>
      </c>
      <c r="M28" s="62" t="n">
        <f aca="false">IF($A27="","",IF(M$18="","",MAX(0,M27-IF(OR(WEEKDAY(M$18,2)&gt;5,COUNTIF($W$5:$W$16,M$18)&gt;0),0,$B$6))))</f>
        <v>0</v>
      </c>
      <c r="N28" s="62" t="n">
        <f aca="false">IF($A27="","",IF(N$18="","",MAX(0,N27-IF(OR(WEEKDAY(N$18,2)&gt;5,COUNTIF($W$5:$W$16,N$18)&gt;0),0,$B$6))))</f>
        <v>0</v>
      </c>
      <c r="O28" s="62" t="n">
        <f aca="false">IF($A27="","",IF(O$18="","",MAX(0,O27-IF(OR(WEEKDAY(O$18,2)&gt;5,COUNTIF($W$5:$W$16,O$18)&gt;0),0,$B$6))))</f>
        <v>0</v>
      </c>
      <c r="P28" s="62" t="str">
        <f aca="false">IF($A27="","",IF(P$18="","",MAX(0,P27-IF(OR(WEEKDAY(P$18,2)&gt;5,COUNTIF($W$5:$W$16,P$18)&gt;0),0,$B$6))))</f>
        <v/>
      </c>
      <c r="Q28" s="62" t="str">
        <f aca="false">IF($A27="","",IF(Q$18="","",MAX(0,Q27-IF(OR(WEEKDAY(Q$18,2)&gt;5,COUNTIF($W$5:$W$16,Q$18)&gt;0),0,$B$6))))</f>
        <v/>
      </c>
      <c r="R28" s="63" t="str">
        <f aca="false">IF($A27="","",IF(OR(C27&gt;0,C29&gt;0),"Yes","No"))</f>
        <v>No</v>
      </c>
    </row>
    <row r="29" customFormat="false" ht="15" hidden="false" customHeight="true" outlineLevel="0" collapsed="false">
      <c r="A29" s="61"/>
      <c r="B29" s="38" t="s">
        <v>596</v>
      </c>
      <c r="C29" s="52" t="n">
        <f aca="false">IF($A27="","",SUM(D29:Q29))</f>
        <v>0</v>
      </c>
      <c r="D29" s="62" t="n">
        <f aca="false">IF($A27="","",IF(D$18="","",IF(ISNUMBER('Proposed Hours'!B8),'Proposed Hours'!B8,0)))</f>
        <v>0</v>
      </c>
      <c r="E29" s="62" t="n">
        <f aca="false">IF($A27="","",IF(E$18="","",IF(ISNUMBER('Proposed Hours'!C8),'Proposed Hours'!C8,0)))</f>
        <v>0</v>
      </c>
      <c r="F29" s="62" t="n">
        <f aca="false">IF($A27="","",IF(F$18="","",IF(ISNUMBER('Proposed Hours'!D8),'Proposed Hours'!D8,0)))</f>
        <v>0</v>
      </c>
      <c r="G29" s="62" t="n">
        <f aca="false">IF($A27="","",IF(G$18="","",IF(ISNUMBER('Proposed Hours'!E8),'Proposed Hours'!E8,0)))</f>
        <v>0</v>
      </c>
      <c r="H29" s="62" t="n">
        <f aca="false">IF($A27="","",IF(H$18="","",IF(ISNUMBER('Proposed Hours'!F8),'Proposed Hours'!F8,0)))</f>
        <v>0</v>
      </c>
      <c r="I29" s="62" t="n">
        <f aca="false">IF($A27="","",IF(I$18="","",IF(ISNUMBER('Proposed Hours'!G8),'Proposed Hours'!G8,0)))</f>
        <v>0</v>
      </c>
      <c r="J29" s="62" t="n">
        <f aca="false">IF($A27="","",IF(J$18="","",IF(ISNUMBER('Proposed Hours'!H8),'Proposed Hours'!H8,0)))</f>
        <v>0</v>
      </c>
      <c r="K29" s="62" t="n">
        <f aca="false">IF($A27="","",IF(K$18="","",IF(ISNUMBER('Proposed Hours'!I8),'Proposed Hours'!I8,0)))</f>
        <v>0</v>
      </c>
      <c r="L29" s="62" t="n">
        <f aca="false">IF($A27="","",IF(L$18="","",IF(ISNUMBER('Proposed Hours'!J8),'Proposed Hours'!J8,0)))</f>
        <v>0</v>
      </c>
      <c r="M29" s="62" t="n">
        <f aca="false">IF($A27="","",IF(M$18="","",IF(ISNUMBER('Proposed Hours'!K8),'Proposed Hours'!K8,0)))</f>
        <v>0</v>
      </c>
      <c r="N29" s="62" t="n">
        <f aca="false">IF($A27="","",IF(N$18="","",IF(ISNUMBER('Proposed Hours'!L8),'Proposed Hours'!L8,0)))</f>
        <v>0</v>
      </c>
      <c r="O29" s="62" t="n">
        <f aca="false">IF($A27="","",IF(O$18="","",IF(ISNUMBER('Proposed Hours'!M8),'Proposed Hours'!M8,0)))</f>
        <v>0</v>
      </c>
      <c r="P29" s="62" t="str">
        <f aca="false">IF($A27="","",IF(P$18="","",IF(ISNUMBER('Proposed Hours'!N8),'Proposed Hours'!N8,0)))</f>
        <v/>
      </c>
      <c r="Q29" s="62" t="str">
        <f aca="false">IF($A27="","",IF(Q$18="","",IF(ISNUMBER('Proposed Hours'!O8),'Proposed Hours'!O8,0)))</f>
        <v/>
      </c>
      <c r="R29" s="63" t="str">
        <f aca="false">IF($A27="","",IF(OR(C27&gt;0,C29&gt;0),"Yes","No"))</f>
        <v>No</v>
      </c>
    </row>
    <row r="30" customFormat="false" ht="15" hidden="false" customHeight="true" outlineLevel="0" collapsed="false">
      <c r="A30" s="64"/>
      <c r="B30" s="65" t="s">
        <v>597</v>
      </c>
      <c r="C30" s="66" t="n">
        <f aca="false">IF($A27="","",SUM(D30:Q30))</f>
        <v>0</v>
      </c>
      <c r="D30" s="67" t="n">
        <f aca="false">IF($A27="","",IF(D$18="","",ROUND(D29-D28,2)))</f>
        <v>0</v>
      </c>
      <c r="E30" s="67" t="n">
        <f aca="false">IF($A27="","",IF(E$18="","",ROUND(E29-E28,2)))</f>
        <v>0</v>
      </c>
      <c r="F30" s="67" t="n">
        <f aca="false">IF($A27="","",IF(F$18="","",ROUND(F29-F28,2)))</f>
        <v>0</v>
      </c>
      <c r="G30" s="67" t="n">
        <f aca="false">IF($A27="","",IF(G$18="","",ROUND(G29-G28,2)))</f>
        <v>0</v>
      </c>
      <c r="H30" s="67" t="n">
        <f aca="false">IF($A27="","",IF(H$18="","",ROUND(H29-H28,2)))</f>
        <v>0</v>
      </c>
      <c r="I30" s="67" t="n">
        <f aca="false">IF($A27="","",IF(I$18="","",ROUND(I29-I28,2)))</f>
        <v>0</v>
      </c>
      <c r="J30" s="67" t="n">
        <f aca="false">IF($A27="","",IF(J$18="","",ROUND(J29-J28,2)))</f>
        <v>0</v>
      </c>
      <c r="K30" s="67" t="n">
        <f aca="false">IF($A27="","",IF(K$18="","",ROUND(K29-K28,2)))</f>
        <v>0</v>
      </c>
      <c r="L30" s="67" t="n">
        <f aca="false">IF($A27="","",IF(L$18="","",ROUND(L29-L28,2)))</f>
        <v>0</v>
      </c>
      <c r="M30" s="67" t="n">
        <f aca="false">IF($A27="","",IF(M$18="","",ROUND(M29-M28,2)))</f>
        <v>0</v>
      </c>
      <c r="N30" s="67" t="n">
        <f aca="false">IF($A27="","",IF(N$18="","",ROUND(N29-N28,2)))</f>
        <v>0</v>
      </c>
      <c r="O30" s="67" t="n">
        <f aca="false">IF($A27="","",IF(O$18="","",ROUND(O29-O28,2)))</f>
        <v>0</v>
      </c>
      <c r="P30" s="67" t="str">
        <f aca="false">IF($A27="","",IF(P$18="","",ROUND(P29-P28,2)))</f>
        <v/>
      </c>
      <c r="Q30" s="67" t="str">
        <f aca="false">IF($A27="","",IF(Q$18="","",ROUND(Q29-Q28,2)))</f>
        <v/>
      </c>
      <c r="R30" s="68" t="str">
        <f aca="false">IF($A27="","",IF(OR(C27&gt;0,C29&gt;0),"Yes","No"))</f>
        <v>No</v>
      </c>
    </row>
    <row r="31" customFormat="false" ht="15" hidden="false" customHeight="true" outlineLevel="0" collapsed="false">
      <c r="A31" s="56" t="str">
        <f aca="false">IF(Roster!A7="","",Roster!A7)</f>
        <v>Hugo Daza</v>
      </c>
      <c r="B31" s="57" t="s">
        <v>594</v>
      </c>
      <c r="C31" s="58" t="n">
        <f aca="false">IF($A31="","",SUM(D31:Q31))</f>
        <v>0</v>
      </c>
      <c r="D31" s="59" t="n">
        <f aca="false">IF($A31="","",IF(D$18="","",SUMIFS('RAW BTBS'!$X:$X,'RAW BTBS'!$AF:$AF,$U31,'RAW BTBS'!$W:$W,D$18)))</f>
        <v>0</v>
      </c>
      <c r="E31" s="59" t="n">
        <f aca="false">IF($A31="","",IF(E$18="","",SUMIFS('RAW BTBS'!$X:$X,'RAW BTBS'!$AF:$AF,$U31,'RAW BTBS'!$W:$W,E$18)))</f>
        <v>0</v>
      </c>
      <c r="F31" s="59" t="n">
        <f aca="false">IF($A31="","",IF(F$18="","",SUMIFS('RAW BTBS'!$X:$X,'RAW BTBS'!$AF:$AF,$U31,'RAW BTBS'!$W:$W,F$18)))</f>
        <v>0</v>
      </c>
      <c r="G31" s="59" t="n">
        <f aca="false">IF($A31="","",IF(G$18="","",SUMIFS('RAW BTBS'!$X:$X,'RAW BTBS'!$AF:$AF,$U31,'RAW BTBS'!$W:$W,G$18)))</f>
        <v>0</v>
      </c>
      <c r="H31" s="59" t="n">
        <f aca="false">IF($A31="","",IF(H$18="","",SUMIFS('RAW BTBS'!$X:$X,'RAW BTBS'!$AF:$AF,$U31,'RAW BTBS'!$W:$W,H$18)))</f>
        <v>0</v>
      </c>
      <c r="I31" s="59" t="n">
        <f aca="false">IF($A31="","",IF(I$18="","",SUMIFS('RAW BTBS'!$X:$X,'RAW BTBS'!$AF:$AF,$U31,'RAW BTBS'!$W:$W,I$18)))</f>
        <v>0</v>
      </c>
      <c r="J31" s="59" t="n">
        <f aca="false">IF($A31="","",IF(J$18="","",SUMIFS('RAW BTBS'!$X:$X,'RAW BTBS'!$AF:$AF,$U31,'RAW BTBS'!$W:$W,J$18)))</f>
        <v>0</v>
      </c>
      <c r="K31" s="59" t="n">
        <f aca="false">IF($A31="","",IF(K$18="","",SUMIFS('RAW BTBS'!$X:$X,'RAW BTBS'!$AF:$AF,$U31,'RAW BTBS'!$W:$W,K$18)))</f>
        <v>0</v>
      </c>
      <c r="L31" s="59" t="n">
        <f aca="false">IF($A31="","",IF(L$18="","",SUMIFS('RAW BTBS'!$X:$X,'RAW BTBS'!$AF:$AF,$U31,'RAW BTBS'!$W:$W,L$18)))</f>
        <v>0</v>
      </c>
      <c r="M31" s="59" t="n">
        <f aca="false">IF($A31="","",IF(M$18="","",SUMIFS('RAW BTBS'!$X:$X,'RAW BTBS'!$AF:$AF,$U31,'RAW BTBS'!$W:$W,M$18)))</f>
        <v>0</v>
      </c>
      <c r="N31" s="59" t="n">
        <f aca="false">IF($A31="","",IF(N$18="","",SUMIFS('RAW BTBS'!$X:$X,'RAW BTBS'!$AF:$AF,$U31,'RAW BTBS'!$W:$W,N$18)))</f>
        <v>0</v>
      </c>
      <c r="O31" s="59" t="n">
        <f aca="false">IF($A31="","",IF(O$18="","",SUMIFS('RAW BTBS'!$X:$X,'RAW BTBS'!$AF:$AF,$U31,'RAW BTBS'!$W:$W,O$18)))</f>
        <v>0</v>
      </c>
      <c r="P31" s="59" t="str">
        <f aca="false">IF($A31="","",IF(P$18="","",SUMIFS('RAW BTBS'!$X:$X,'RAW BTBS'!$AF:$AF,$U31,'RAW BTBS'!$W:$W,P$18)))</f>
        <v/>
      </c>
      <c r="Q31" s="59" t="str">
        <f aca="false">IF($A31="","",IF(Q$18="","",SUMIFS('RAW BTBS'!$X:$X,'RAW BTBS'!$AF:$AF,$U31,'RAW BTBS'!$W:$W,Q$18)))</f>
        <v/>
      </c>
      <c r="R31" s="60" t="str">
        <f aca="false">IF($A31="","",IF(OR(C31&gt;0,C33&gt;0),"Yes","No"))</f>
        <v>No</v>
      </c>
      <c r="S31" s="26" t="str">
        <f aca="false">IF($T31="","",TRIM(RIGHT(SUBSTITUTE($T31," ",REPT(" ",50)),50)))</f>
        <v>DAZA</v>
      </c>
      <c r="T31" s="26" t="str">
        <f aca="false">IF($A31="","",SUBSTITUTE(SUBSTITUTE(SUBSTITUTE(SUBSTITUTE(SUBSTITUTE(SUBSTITUTE(SUBSTITUTE(UPPER(TRIM($A31)),"Á","A"),"É","E"),"Í","I"),"Ó","O"),"Ú","U"),"Ñ","N"),"Ü","U"))</f>
        <v>HUGO DAZA</v>
      </c>
      <c r="U31" s="26" t="str">
        <f aca="false">IF($T31="","",LEFT($T31,1)&amp;" "&amp;TRIM(RIGHT(SUBSTITUTE($T31," ",REPT(" ",50)),50)))</f>
        <v>H DAZA</v>
      </c>
    </row>
    <row r="32" customFormat="false" ht="15" hidden="false" customHeight="true" outlineLevel="0" collapsed="false">
      <c r="A32" s="61"/>
      <c r="B32" s="38" t="s">
        <v>595</v>
      </c>
      <c r="C32" s="52" t="n">
        <f aca="false">IF($A31="","",SUM(D32:Q32))</f>
        <v>0</v>
      </c>
      <c r="D32" s="62" t="n">
        <f aca="false">IF($A31="","",IF(D$18="","",MAX(0,D31-IF(OR(WEEKDAY(D$18,2)&gt;5,COUNTIF($W$5:$W$16,D$18)&gt;0),0,$B$6))))</f>
        <v>0</v>
      </c>
      <c r="E32" s="62" t="n">
        <f aca="false">IF($A31="","",IF(E$18="","",MAX(0,E31-IF(OR(WEEKDAY(E$18,2)&gt;5,COUNTIF($W$5:$W$16,E$18)&gt;0),0,$B$6))))</f>
        <v>0</v>
      </c>
      <c r="F32" s="62" t="n">
        <f aca="false">IF($A31="","",IF(F$18="","",MAX(0,F31-IF(OR(WEEKDAY(F$18,2)&gt;5,COUNTIF($W$5:$W$16,F$18)&gt;0),0,$B$6))))</f>
        <v>0</v>
      </c>
      <c r="G32" s="62" t="n">
        <f aca="false">IF($A31="","",IF(G$18="","",MAX(0,G31-IF(OR(WEEKDAY(G$18,2)&gt;5,COUNTIF($W$5:$W$16,G$18)&gt;0),0,$B$6))))</f>
        <v>0</v>
      </c>
      <c r="H32" s="62" t="n">
        <f aca="false">IF($A31="","",IF(H$18="","",MAX(0,H31-IF(OR(WEEKDAY(H$18,2)&gt;5,COUNTIF($W$5:$W$16,H$18)&gt;0),0,$B$6))))</f>
        <v>0</v>
      </c>
      <c r="I32" s="62" t="n">
        <f aca="false">IF($A31="","",IF(I$18="","",MAX(0,I31-IF(OR(WEEKDAY(I$18,2)&gt;5,COUNTIF($W$5:$W$16,I$18)&gt;0),0,$B$6))))</f>
        <v>0</v>
      </c>
      <c r="J32" s="62" t="n">
        <f aca="false">IF($A31="","",IF(J$18="","",MAX(0,J31-IF(OR(WEEKDAY(J$18,2)&gt;5,COUNTIF($W$5:$W$16,J$18)&gt;0),0,$B$6))))</f>
        <v>0</v>
      </c>
      <c r="K32" s="62" t="n">
        <f aca="false">IF($A31="","",IF(K$18="","",MAX(0,K31-IF(OR(WEEKDAY(K$18,2)&gt;5,COUNTIF($W$5:$W$16,K$18)&gt;0),0,$B$6))))</f>
        <v>0</v>
      </c>
      <c r="L32" s="62" t="n">
        <f aca="false">IF($A31="","",IF(L$18="","",MAX(0,L31-IF(OR(WEEKDAY(L$18,2)&gt;5,COUNTIF($W$5:$W$16,L$18)&gt;0),0,$B$6))))</f>
        <v>0</v>
      </c>
      <c r="M32" s="62" t="n">
        <f aca="false">IF($A31="","",IF(M$18="","",MAX(0,M31-IF(OR(WEEKDAY(M$18,2)&gt;5,COUNTIF($W$5:$W$16,M$18)&gt;0),0,$B$6))))</f>
        <v>0</v>
      </c>
      <c r="N32" s="62" t="n">
        <f aca="false">IF($A31="","",IF(N$18="","",MAX(0,N31-IF(OR(WEEKDAY(N$18,2)&gt;5,COUNTIF($W$5:$W$16,N$18)&gt;0),0,$B$6))))</f>
        <v>0</v>
      </c>
      <c r="O32" s="62" t="n">
        <f aca="false">IF($A31="","",IF(O$18="","",MAX(0,O31-IF(OR(WEEKDAY(O$18,2)&gt;5,COUNTIF($W$5:$W$16,O$18)&gt;0),0,$B$6))))</f>
        <v>0</v>
      </c>
      <c r="P32" s="62" t="str">
        <f aca="false">IF($A31="","",IF(P$18="","",MAX(0,P31-IF(OR(WEEKDAY(P$18,2)&gt;5,COUNTIF($W$5:$W$16,P$18)&gt;0),0,$B$6))))</f>
        <v/>
      </c>
      <c r="Q32" s="62" t="str">
        <f aca="false">IF($A31="","",IF(Q$18="","",MAX(0,Q31-IF(OR(WEEKDAY(Q$18,2)&gt;5,COUNTIF($W$5:$W$16,Q$18)&gt;0),0,$B$6))))</f>
        <v/>
      </c>
      <c r="R32" s="63" t="str">
        <f aca="false">IF($A31="","",IF(OR(C31&gt;0,C33&gt;0),"Yes","No"))</f>
        <v>No</v>
      </c>
    </row>
    <row r="33" customFormat="false" ht="15" hidden="false" customHeight="true" outlineLevel="0" collapsed="false">
      <c r="A33" s="61"/>
      <c r="B33" s="38" t="s">
        <v>596</v>
      </c>
      <c r="C33" s="52" t="n">
        <f aca="false">IF($A31="","",SUM(D33:Q33))</f>
        <v>0</v>
      </c>
      <c r="D33" s="62" t="n">
        <f aca="false">IF($A31="","",IF(D$18="","",IF(ISNUMBER('Proposed Hours'!B9),'Proposed Hours'!B9,0)))</f>
        <v>0</v>
      </c>
      <c r="E33" s="62" t="n">
        <f aca="false">IF($A31="","",IF(E$18="","",IF(ISNUMBER('Proposed Hours'!C9),'Proposed Hours'!C9,0)))</f>
        <v>0</v>
      </c>
      <c r="F33" s="62" t="n">
        <f aca="false">IF($A31="","",IF(F$18="","",IF(ISNUMBER('Proposed Hours'!D9),'Proposed Hours'!D9,0)))</f>
        <v>0</v>
      </c>
      <c r="G33" s="62" t="n">
        <f aca="false">IF($A31="","",IF(G$18="","",IF(ISNUMBER('Proposed Hours'!E9),'Proposed Hours'!E9,0)))</f>
        <v>0</v>
      </c>
      <c r="H33" s="62" t="n">
        <f aca="false">IF($A31="","",IF(H$18="","",IF(ISNUMBER('Proposed Hours'!F9),'Proposed Hours'!F9,0)))</f>
        <v>0</v>
      </c>
      <c r="I33" s="62" t="n">
        <f aca="false">IF($A31="","",IF(I$18="","",IF(ISNUMBER('Proposed Hours'!G9),'Proposed Hours'!G9,0)))</f>
        <v>0</v>
      </c>
      <c r="J33" s="62" t="n">
        <f aca="false">IF($A31="","",IF(J$18="","",IF(ISNUMBER('Proposed Hours'!H9),'Proposed Hours'!H9,0)))</f>
        <v>0</v>
      </c>
      <c r="K33" s="62" t="n">
        <f aca="false">IF($A31="","",IF(K$18="","",IF(ISNUMBER('Proposed Hours'!I9),'Proposed Hours'!I9,0)))</f>
        <v>0</v>
      </c>
      <c r="L33" s="62" t="n">
        <f aca="false">IF($A31="","",IF(L$18="","",IF(ISNUMBER('Proposed Hours'!J9),'Proposed Hours'!J9,0)))</f>
        <v>0</v>
      </c>
      <c r="M33" s="62" t="n">
        <f aca="false">IF($A31="","",IF(M$18="","",IF(ISNUMBER('Proposed Hours'!K9),'Proposed Hours'!K9,0)))</f>
        <v>0</v>
      </c>
      <c r="N33" s="62" t="n">
        <f aca="false">IF($A31="","",IF(N$18="","",IF(ISNUMBER('Proposed Hours'!L9),'Proposed Hours'!L9,0)))</f>
        <v>0</v>
      </c>
      <c r="O33" s="62" t="n">
        <f aca="false">IF($A31="","",IF(O$18="","",IF(ISNUMBER('Proposed Hours'!M9),'Proposed Hours'!M9,0)))</f>
        <v>0</v>
      </c>
      <c r="P33" s="62" t="str">
        <f aca="false">IF($A31="","",IF(P$18="","",IF(ISNUMBER('Proposed Hours'!N9),'Proposed Hours'!N9,0)))</f>
        <v/>
      </c>
      <c r="Q33" s="62" t="str">
        <f aca="false">IF($A31="","",IF(Q$18="","",IF(ISNUMBER('Proposed Hours'!O9),'Proposed Hours'!O9,0)))</f>
        <v/>
      </c>
      <c r="R33" s="63" t="str">
        <f aca="false">IF($A31="","",IF(OR(C31&gt;0,C33&gt;0),"Yes","No"))</f>
        <v>No</v>
      </c>
    </row>
    <row r="34" customFormat="false" ht="15" hidden="false" customHeight="true" outlineLevel="0" collapsed="false">
      <c r="A34" s="64"/>
      <c r="B34" s="65" t="s">
        <v>597</v>
      </c>
      <c r="C34" s="66" t="n">
        <f aca="false">IF($A31="","",SUM(D34:Q34))</f>
        <v>0</v>
      </c>
      <c r="D34" s="67" t="n">
        <f aca="false">IF($A31="","",IF(D$18="","",ROUND(D33-D32,2)))</f>
        <v>0</v>
      </c>
      <c r="E34" s="67" t="n">
        <f aca="false">IF($A31="","",IF(E$18="","",ROUND(E33-E32,2)))</f>
        <v>0</v>
      </c>
      <c r="F34" s="67" t="n">
        <f aca="false">IF($A31="","",IF(F$18="","",ROUND(F33-F32,2)))</f>
        <v>0</v>
      </c>
      <c r="G34" s="67" t="n">
        <f aca="false">IF($A31="","",IF(G$18="","",ROUND(G33-G32,2)))</f>
        <v>0</v>
      </c>
      <c r="H34" s="67" t="n">
        <f aca="false">IF($A31="","",IF(H$18="","",ROUND(H33-H32,2)))</f>
        <v>0</v>
      </c>
      <c r="I34" s="67" t="n">
        <f aca="false">IF($A31="","",IF(I$18="","",ROUND(I33-I32,2)))</f>
        <v>0</v>
      </c>
      <c r="J34" s="67" t="n">
        <f aca="false">IF($A31="","",IF(J$18="","",ROUND(J33-J32,2)))</f>
        <v>0</v>
      </c>
      <c r="K34" s="67" t="n">
        <f aca="false">IF($A31="","",IF(K$18="","",ROUND(K33-K32,2)))</f>
        <v>0</v>
      </c>
      <c r="L34" s="67" t="n">
        <f aca="false">IF($A31="","",IF(L$18="","",ROUND(L33-L32,2)))</f>
        <v>0</v>
      </c>
      <c r="M34" s="67" t="n">
        <f aca="false">IF($A31="","",IF(M$18="","",ROUND(M33-M32,2)))</f>
        <v>0</v>
      </c>
      <c r="N34" s="67" t="n">
        <f aca="false">IF($A31="","",IF(N$18="","",ROUND(N33-N32,2)))</f>
        <v>0</v>
      </c>
      <c r="O34" s="67" t="n">
        <f aca="false">IF($A31="","",IF(O$18="","",ROUND(O33-O32,2)))</f>
        <v>0</v>
      </c>
      <c r="P34" s="67" t="str">
        <f aca="false">IF($A31="","",IF(P$18="","",ROUND(P33-P32,2)))</f>
        <v/>
      </c>
      <c r="Q34" s="67" t="str">
        <f aca="false">IF($A31="","",IF(Q$18="","",ROUND(Q33-Q32,2)))</f>
        <v/>
      </c>
      <c r="R34" s="68" t="str">
        <f aca="false">IF($A31="","",IF(OR(C31&gt;0,C33&gt;0),"Yes","No"))</f>
        <v>No</v>
      </c>
    </row>
    <row r="35" customFormat="false" ht="15" hidden="false" customHeight="true" outlineLevel="0" collapsed="false">
      <c r="A35" s="56" t="str">
        <f aca="false">IF(Roster!A8="","",Roster!A8)</f>
        <v>Roberto Sanchez</v>
      </c>
      <c r="B35" s="57" t="s">
        <v>594</v>
      </c>
      <c r="C35" s="58" t="n">
        <f aca="false">IF($A35="","",SUM(D35:Q35))</f>
        <v>0</v>
      </c>
      <c r="D35" s="59" t="n">
        <f aca="false">IF($A35="","",IF(D$18="","",SUMIFS('RAW BTBS'!$X:$X,'RAW BTBS'!$AF:$AF,$U35,'RAW BTBS'!$W:$W,D$18)))</f>
        <v>0</v>
      </c>
      <c r="E35" s="59" t="n">
        <f aca="false">IF($A35="","",IF(E$18="","",SUMIFS('RAW BTBS'!$X:$X,'RAW BTBS'!$AF:$AF,$U35,'RAW BTBS'!$W:$W,E$18)))</f>
        <v>0</v>
      </c>
      <c r="F35" s="59" t="n">
        <f aca="false">IF($A35="","",IF(F$18="","",SUMIFS('RAW BTBS'!$X:$X,'RAW BTBS'!$AF:$AF,$U35,'RAW BTBS'!$W:$W,F$18)))</f>
        <v>0</v>
      </c>
      <c r="G35" s="59" t="n">
        <f aca="false">IF($A35="","",IF(G$18="","",SUMIFS('RAW BTBS'!$X:$X,'RAW BTBS'!$AF:$AF,$U35,'RAW BTBS'!$W:$W,G$18)))</f>
        <v>0</v>
      </c>
      <c r="H35" s="59" t="n">
        <f aca="false">IF($A35="","",IF(H$18="","",SUMIFS('RAW BTBS'!$X:$X,'RAW BTBS'!$AF:$AF,$U35,'RAW BTBS'!$W:$W,H$18)))</f>
        <v>0</v>
      </c>
      <c r="I35" s="59" t="n">
        <f aca="false">IF($A35="","",IF(I$18="","",SUMIFS('RAW BTBS'!$X:$X,'RAW BTBS'!$AF:$AF,$U35,'RAW BTBS'!$W:$W,I$18)))</f>
        <v>0</v>
      </c>
      <c r="J35" s="59" t="n">
        <f aca="false">IF($A35="","",IF(J$18="","",SUMIFS('RAW BTBS'!$X:$X,'RAW BTBS'!$AF:$AF,$U35,'RAW BTBS'!$W:$W,J$18)))</f>
        <v>0</v>
      </c>
      <c r="K35" s="59" t="n">
        <f aca="false">IF($A35="","",IF(K$18="","",SUMIFS('RAW BTBS'!$X:$X,'RAW BTBS'!$AF:$AF,$U35,'RAW BTBS'!$W:$W,K$18)))</f>
        <v>0</v>
      </c>
      <c r="L35" s="59" t="n">
        <f aca="false">IF($A35="","",IF(L$18="","",SUMIFS('RAW BTBS'!$X:$X,'RAW BTBS'!$AF:$AF,$U35,'RAW BTBS'!$W:$W,L$18)))</f>
        <v>0</v>
      </c>
      <c r="M35" s="59" t="n">
        <f aca="false">IF($A35="","",IF(M$18="","",SUMIFS('RAW BTBS'!$X:$X,'RAW BTBS'!$AF:$AF,$U35,'RAW BTBS'!$W:$W,M$18)))</f>
        <v>0</v>
      </c>
      <c r="N35" s="59" t="n">
        <f aca="false">IF($A35="","",IF(N$18="","",SUMIFS('RAW BTBS'!$X:$X,'RAW BTBS'!$AF:$AF,$U35,'RAW BTBS'!$W:$W,N$18)))</f>
        <v>0</v>
      </c>
      <c r="O35" s="59" t="n">
        <f aca="false">IF($A35="","",IF(O$18="","",SUMIFS('RAW BTBS'!$X:$X,'RAW BTBS'!$AF:$AF,$U35,'RAW BTBS'!$W:$W,O$18)))</f>
        <v>0</v>
      </c>
      <c r="P35" s="59" t="str">
        <f aca="false">IF($A35="","",IF(P$18="","",SUMIFS('RAW BTBS'!$X:$X,'RAW BTBS'!$AF:$AF,$U35,'RAW BTBS'!$W:$W,P$18)))</f>
        <v/>
      </c>
      <c r="Q35" s="59" t="str">
        <f aca="false">IF($A35="","",IF(Q$18="","",SUMIFS('RAW BTBS'!$X:$X,'RAW BTBS'!$AF:$AF,$U35,'RAW BTBS'!$W:$W,Q$18)))</f>
        <v/>
      </c>
      <c r="R35" s="60" t="str">
        <f aca="false">IF($A35="","",IF(OR(C35&gt;0,C37&gt;0),"Yes","No"))</f>
        <v>No</v>
      </c>
      <c r="S35" s="26" t="str">
        <f aca="false">IF($T35="","",TRIM(RIGHT(SUBSTITUTE($T35," ",REPT(" ",50)),50)))</f>
        <v>SANCHEZ</v>
      </c>
      <c r="T35" s="26" t="str">
        <f aca="false">IF($A35="","",SUBSTITUTE(SUBSTITUTE(SUBSTITUTE(SUBSTITUTE(SUBSTITUTE(SUBSTITUTE(SUBSTITUTE(UPPER(TRIM($A35)),"Á","A"),"É","E"),"Í","I"),"Ó","O"),"Ú","U"),"Ñ","N"),"Ü","U"))</f>
        <v>ROBERTO SANCHEZ</v>
      </c>
      <c r="U35" s="26" t="str">
        <f aca="false">IF($T35="","",LEFT($T35,1)&amp;" "&amp;TRIM(RIGHT(SUBSTITUTE($T35," ",REPT(" ",50)),50)))</f>
        <v>R SANCHEZ</v>
      </c>
    </row>
    <row r="36" customFormat="false" ht="15" hidden="false" customHeight="true" outlineLevel="0" collapsed="false">
      <c r="A36" s="61"/>
      <c r="B36" s="38" t="s">
        <v>595</v>
      </c>
      <c r="C36" s="52" t="n">
        <f aca="false">IF($A35="","",SUM(D36:Q36))</f>
        <v>0</v>
      </c>
      <c r="D36" s="62" t="n">
        <f aca="false">IF($A35="","",IF(D$18="","",MAX(0,D35-IF(OR(WEEKDAY(D$18,2)&gt;5,COUNTIF($W$5:$W$16,D$18)&gt;0),0,$B$6))))</f>
        <v>0</v>
      </c>
      <c r="E36" s="62" t="n">
        <f aca="false">IF($A35="","",IF(E$18="","",MAX(0,E35-IF(OR(WEEKDAY(E$18,2)&gt;5,COUNTIF($W$5:$W$16,E$18)&gt;0),0,$B$6))))</f>
        <v>0</v>
      </c>
      <c r="F36" s="62" t="n">
        <f aca="false">IF($A35="","",IF(F$18="","",MAX(0,F35-IF(OR(WEEKDAY(F$18,2)&gt;5,COUNTIF($W$5:$W$16,F$18)&gt;0),0,$B$6))))</f>
        <v>0</v>
      </c>
      <c r="G36" s="62" t="n">
        <f aca="false">IF($A35="","",IF(G$18="","",MAX(0,G35-IF(OR(WEEKDAY(G$18,2)&gt;5,COUNTIF($W$5:$W$16,G$18)&gt;0),0,$B$6))))</f>
        <v>0</v>
      </c>
      <c r="H36" s="62" t="n">
        <f aca="false">IF($A35="","",IF(H$18="","",MAX(0,H35-IF(OR(WEEKDAY(H$18,2)&gt;5,COUNTIF($W$5:$W$16,H$18)&gt;0),0,$B$6))))</f>
        <v>0</v>
      </c>
      <c r="I36" s="62" t="n">
        <f aca="false">IF($A35="","",IF(I$18="","",MAX(0,I35-IF(OR(WEEKDAY(I$18,2)&gt;5,COUNTIF($W$5:$W$16,I$18)&gt;0),0,$B$6))))</f>
        <v>0</v>
      </c>
      <c r="J36" s="62" t="n">
        <f aca="false">IF($A35="","",IF(J$18="","",MAX(0,J35-IF(OR(WEEKDAY(J$18,2)&gt;5,COUNTIF($W$5:$W$16,J$18)&gt;0),0,$B$6))))</f>
        <v>0</v>
      </c>
      <c r="K36" s="62" t="n">
        <f aca="false">IF($A35="","",IF(K$18="","",MAX(0,K35-IF(OR(WEEKDAY(K$18,2)&gt;5,COUNTIF($W$5:$W$16,K$18)&gt;0),0,$B$6))))</f>
        <v>0</v>
      </c>
      <c r="L36" s="62" t="n">
        <f aca="false">IF($A35="","",IF(L$18="","",MAX(0,L35-IF(OR(WEEKDAY(L$18,2)&gt;5,COUNTIF($W$5:$W$16,L$18)&gt;0),0,$B$6))))</f>
        <v>0</v>
      </c>
      <c r="M36" s="62" t="n">
        <f aca="false">IF($A35="","",IF(M$18="","",MAX(0,M35-IF(OR(WEEKDAY(M$18,2)&gt;5,COUNTIF($W$5:$W$16,M$18)&gt;0),0,$B$6))))</f>
        <v>0</v>
      </c>
      <c r="N36" s="62" t="n">
        <f aca="false">IF($A35="","",IF(N$18="","",MAX(0,N35-IF(OR(WEEKDAY(N$18,2)&gt;5,COUNTIF($W$5:$W$16,N$18)&gt;0),0,$B$6))))</f>
        <v>0</v>
      </c>
      <c r="O36" s="62" t="n">
        <f aca="false">IF($A35="","",IF(O$18="","",MAX(0,O35-IF(OR(WEEKDAY(O$18,2)&gt;5,COUNTIF($W$5:$W$16,O$18)&gt;0),0,$B$6))))</f>
        <v>0</v>
      </c>
      <c r="P36" s="62" t="str">
        <f aca="false">IF($A35="","",IF(P$18="","",MAX(0,P35-IF(OR(WEEKDAY(P$18,2)&gt;5,COUNTIF($W$5:$W$16,P$18)&gt;0),0,$B$6))))</f>
        <v/>
      </c>
      <c r="Q36" s="62" t="str">
        <f aca="false">IF($A35="","",IF(Q$18="","",MAX(0,Q35-IF(OR(WEEKDAY(Q$18,2)&gt;5,COUNTIF($W$5:$W$16,Q$18)&gt;0),0,$B$6))))</f>
        <v/>
      </c>
      <c r="R36" s="63" t="str">
        <f aca="false">IF($A35="","",IF(OR(C35&gt;0,C37&gt;0),"Yes","No"))</f>
        <v>No</v>
      </c>
    </row>
    <row r="37" customFormat="false" ht="15" hidden="false" customHeight="true" outlineLevel="0" collapsed="false">
      <c r="A37" s="61"/>
      <c r="B37" s="38" t="s">
        <v>596</v>
      </c>
      <c r="C37" s="52" t="n">
        <f aca="false">IF($A35="","",SUM(D37:Q37))</f>
        <v>0</v>
      </c>
      <c r="D37" s="62" t="n">
        <f aca="false">IF($A35="","",IF(D$18="","",IF(ISNUMBER('Proposed Hours'!B10),'Proposed Hours'!B10,0)))</f>
        <v>0</v>
      </c>
      <c r="E37" s="62" t="n">
        <f aca="false">IF($A35="","",IF(E$18="","",IF(ISNUMBER('Proposed Hours'!C10),'Proposed Hours'!C10,0)))</f>
        <v>0</v>
      </c>
      <c r="F37" s="62" t="n">
        <f aca="false">IF($A35="","",IF(F$18="","",IF(ISNUMBER('Proposed Hours'!D10),'Proposed Hours'!D10,0)))</f>
        <v>0</v>
      </c>
      <c r="G37" s="62" t="n">
        <f aca="false">IF($A35="","",IF(G$18="","",IF(ISNUMBER('Proposed Hours'!E10),'Proposed Hours'!E10,0)))</f>
        <v>0</v>
      </c>
      <c r="H37" s="62" t="n">
        <f aca="false">IF($A35="","",IF(H$18="","",IF(ISNUMBER('Proposed Hours'!F10),'Proposed Hours'!F10,0)))</f>
        <v>0</v>
      </c>
      <c r="I37" s="62" t="n">
        <f aca="false">IF($A35="","",IF(I$18="","",IF(ISNUMBER('Proposed Hours'!G10),'Proposed Hours'!G10,0)))</f>
        <v>0</v>
      </c>
      <c r="J37" s="62" t="n">
        <f aca="false">IF($A35="","",IF(J$18="","",IF(ISNUMBER('Proposed Hours'!H10),'Proposed Hours'!H10,0)))</f>
        <v>0</v>
      </c>
      <c r="K37" s="62" t="n">
        <f aca="false">IF($A35="","",IF(K$18="","",IF(ISNUMBER('Proposed Hours'!I10),'Proposed Hours'!I10,0)))</f>
        <v>0</v>
      </c>
      <c r="L37" s="62" t="n">
        <f aca="false">IF($A35="","",IF(L$18="","",IF(ISNUMBER('Proposed Hours'!J10),'Proposed Hours'!J10,0)))</f>
        <v>0</v>
      </c>
      <c r="M37" s="62" t="n">
        <f aca="false">IF($A35="","",IF(M$18="","",IF(ISNUMBER('Proposed Hours'!K10),'Proposed Hours'!K10,0)))</f>
        <v>0</v>
      </c>
      <c r="N37" s="62" t="n">
        <f aca="false">IF($A35="","",IF(N$18="","",IF(ISNUMBER('Proposed Hours'!L10),'Proposed Hours'!L10,0)))</f>
        <v>0</v>
      </c>
      <c r="O37" s="62" t="n">
        <f aca="false">IF($A35="","",IF(O$18="","",IF(ISNUMBER('Proposed Hours'!M10),'Proposed Hours'!M10,0)))</f>
        <v>0</v>
      </c>
      <c r="P37" s="62" t="str">
        <f aca="false">IF($A35="","",IF(P$18="","",IF(ISNUMBER('Proposed Hours'!N10),'Proposed Hours'!N10,0)))</f>
        <v/>
      </c>
      <c r="Q37" s="62" t="str">
        <f aca="false">IF($A35="","",IF(Q$18="","",IF(ISNUMBER('Proposed Hours'!O10),'Proposed Hours'!O10,0)))</f>
        <v/>
      </c>
      <c r="R37" s="63" t="str">
        <f aca="false">IF($A35="","",IF(OR(C35&gt;0,C37&gt;0),"Yes","No"))</f>
        <v>No</v>
      </c>
    </row>
    <row r="38" customFormat="false" ht="15" hidden="false" customHeight="true" outlineLevel="0" collapsed="false">
      <c r="A38" s="64"/>
      <c r="B38" s="65" t="s">
        <v>597</v>
      </c>
      <c r="C38" s="66" t="n">
        <f aca="false">IF($A35="","",SUM(D38:Q38))</f>
        <v>0</v>
      </c>
      <c r="D38" s="67" t="n">
        <f aca="false">IF($A35="","",IF(D$18="","",ROUND(D37-D36,2)))</f>
        <v>0</v>
      </c>
      <c r="E38" s="67" t="n">
        <f aca="false">IF($A35="","",IF(E$18="","",ROUND(E37-E36,2)))</f>
        <v>0</v>
      </c>
      <c r="F38" s="67" t="n">
        <f aca="false">IF($A35="","",IF(F$18="","",ROUND(F37-F36,2)))</f>
        <v>0</v>
      </c>
      <c r="G38" s="67" t="n">
        <f aca="false">IF($A35="","",IF(G$18="","",ROUND(G37-G36,2)))</f>
        <v>0</v>
      </c>
      <c r="H38" s="67" t="n">
        <f aca="false">IF($A35="","",IF(H$18="","",ROUND(H37-H36,2)))</f>
        <v>0</v>
      </c>
      <c r="I38" s="67" t="n">
        <f aca="false">IF($A35="","",IF(I$18="","",ROUND(I37-I36,2)))</f>
        <v>0</v>
      </c>
      <c r="J38" s="67" t="n">
        <f aca="false">IF($A35="","",IF(J$18="","",ROUND(J37-J36,2)))</f>
        <v>0</v>
      </c>
      <c r="K38" s="67" t="n">
        <f aca="false">IF($A35="","",IF(K$18="","",ROUND(K37-K36,2)))</f>
        <v>0</v>
      </c>
      <c r="L38" s="67" t="n">
        <f aca="false">IF($A35="","",IF(L$18="","",ROUND(L37-L36,2)))</f>
        <v>0</v>
      </c>
      <c r="M38" s="67" t="n">
        <f aca="false">IF($A35="","",IF(M$18="","",ROUND(M37-M36,2)))</f>
        <v>0</v>
      </c>
      <c r="N38" s="67" t="n">
        <f aca="false">IF($A35="","",IF(N$18="","",ROUND(N37-N36,2)))</f>
        <v>0</v>
      </c>
      <c r="O38" s="67" t="n">
        <f aca="false">IF($A35="","",IF(O$18="","",ROUND(O37-O36,2)))</f>
        <v>0</v>
      </c>
      <c r="P38" s="67" t="str">
        <f aca="false">IF($A35="","",IF(P$18="","",ROUND(P37-P36,2)))</f>
        <v/>
      </c>
      <c r="Q38" s="67" t="str">
        <f aca="false">IF($A35="","",IF(Q$18="","",ROUND(Q37-Q36,2)))</f>
        <v/>
      </c>
      <c r="R38" s="68" t="str">
        <f aca="false">IF($A35="","",IF(OR(C35&gt;0,C37&gt;0),"Yes","No"))</f>
        <v>No</v>
      </c>
    </row>
    <row r="39" customFormat="false" ht="15" hidden="false" customHeight="true" outlineLevel="0" collapsed="false">
      <c r="A39" s="56" t="str">
        <f aca="false">IF(Roster!A9="","",Roster!A9)</f>
        <v>Alejandra Lorenzo</v>
      </c>
      <c r="B39" s="57" t="s">
        <v>594</v>
      </c>
      <c r="C39" s="58" t="n">
        <f aca="false">IF($A39="","",SUM(D39:Q39))</f>
        <v>0</v>
      </c>
      <c r="D39" s="59" t="n">
        <f aca="false">IF($A39="","",IF(D$18="","",SUMIFS('RAW BTBS'!$X:$X,'RAW BTBS'!$AF:$AF,$U39,'RAW BTBS'!$W:$W,D$18)))</f>
        <v>0</v>
      </c>
      <c r="E39" s="59" t="n">
        <f aca="false">IF($A39="","",IF(E$18="","",SUMIFS('RAW BTBS'!$X:$X,'RAW BTBS'!$AF:$AF,$U39,'RAW BTBS'!$W:$W,E$18)))</f>
        <v>0</v>
      </c>
      <c r="F39" s="59" t="n">
        <f aca="false">IF($A39="","",IF(F$18="","",SUMIFS('RAW BTBS'!$X:$X,'RAW BTBS'!$AF:$AF,$U39,'RAW BTBS'!$W:$W,F$18)))</f>
        <v>0</v>
      </c>
      <c r="G39" s="59" t="n">
        <f aca="false">IF($A39="","",IF(G$18="","",SUMIFS('RAW BTBS'!$X:$X,'RAW BTBS'!$AF:$AF,$U39,'RAW BTBS'!$W:$W,G$18)))</f>
        <v>0</v>
      </c>
      <c r="H39" s="59" t="n">
        <f aca="false">IF($A39="","",IF(H$18="","",SUMIFS('RAW BTBS'!$X:$X,'RAW BTBS'!$AF:$AF,$U39,'RAW BTBS'!$W:$W,H$18)))</f>
        <v>0</v>
      </c>
      <c r="I39" s="59" t="n">
        <f aca="false">IF($A39="","",IF(I$18="","",SUMIFS('RAW BTBS'!$X:$X,'RAW BTBS'!$AF:$AF,$U39,'RAW BTBS'!$W:$W,I$18)))</f>
        <v>0</v>
      </c>
      <c r="J39" s="59" t="n">
        <f aca="false">IF($A39="","",IF(J$18="","",SUMIFS('RAW BTBS'!$X:$X,'RAW BTBS'!$AF:$AF,$U39,'RAW BTBS'!$W:$W,J$18)))</f>
        <v>0</v>
      </c>
      <c r="K39" s="59" t="n">
        <f aca="false">IF($A39="","",IF(K$18="","",SUMIFS('RAW BTBS'!$X:$X,'RAW BTBS'!$AF:$AF,$U39,'RAW BTBS'!$W:$W,K$18)))</f>
        <v>0</v>
      </c>
      <c r="L39" s="59" t="n">
        <f aca="false">IF($A39="","",IF(L$18="","",SUMIFS('RAW BTBS'!$X:$X,'RAW BTBS'!$AF:$AF,$U39,'RAW BTBS'!$W:$W,L$18)))</f>
        <v>0</v>
      </c>
      <c r="M39" s="59" t="n">
        <f aca="false">IF($A39="","",IF(M$18="","",SUMIFS('RAW BTBS'!$X:$X,'RAW BTBS'!$AF:$AF,$U39,'RAW BTBS'!$W:$W,M$18)))</f>
        <v>0</v>
      </c>
      <c r="N39" s="59" t="n">
        <f aca="false">IF($A39="","",IF(N$18="","",SUMIFS('RAW BTBS'!$X:$X,'RAW BTBS'!$AF:$AF,$U39,'RAW BTBS'!$W:$W,N$18)))</f>
        <v>0</v>
      </c>
      <c r="O39" s="59" t="n">
        <f aca="false">IF($A39="","",IF(O$18="","",SUMIFS('RAW BTBS'!$X:$X,'RAW BTBS'!$AF:$AF,$U39,'RAW BTBS'!$W:$W,O$18)))</f>
        <v>0</v>
      </c>
      <c r="P39" s="59" t="str">
        <f aca="false">IF($A39="","",IF(P$18="","",SUMIFS('RAW BTBS'!$X:$X,'RAW BTBS'!$AF:$AF,$U39,'RAW BTBS'!$W:$W,P$18)))</f>
        <v/>
      </c>
      <c r="Q39" s="59" t="str">
        <f aca="false">IF($A39="","",IF(Q$18="","",SUMIFS('RAW BTBS'!$X:$X,'RAW BTBS'!$AF:$AF,$U39,'RAW BTBS'!$W:$W,Q$18)))</f>
        <v/>
      </c>
      <c r="R39" s="60" t="str">
        <f aca="false">IF($A39="","",IF(OR(C39&gt;0,C41&gt;0),"Yes","No"))</f>
        <v>No</v>
      </c>
      <c r="S39" s="26" t="str">
        <f aca="false">IF($T39="","",TRIM(RIGHT(SUBSTITUTE($T39," ",REPT(" ",50)),50)))</f>
        <v>LORENZO</v>
      </c>
      <c r="T39" s="26" t="str">
        <f aca="false">IF($A39="","",SUBSTITUTE(SUBSTITUTE(SUBSTITUTE(SUBSTITUTE(SUBSTITUTE(SUBSTITUTE(SUBSTITUTE(UPPER(TRIM($A39)),"Á","A"),"É","E"),"Í","I"),"Ó","O"),"Ú","U"),"Ñ","N"),"Ü","U"))</f>
        <v>ALEJANDRA LORENZO</v>
      </c>
      <c r="U39" s="26" t="str">
        <f aca="false">IF($T39="","",LEFT($T39,1)&amp;" "&amp;TRIM(RIGHT(SUBSTITUTE($T39," ",REPT(" ",50)),50)))</f>
        <v>A LORENZO</v>
      </c>
    </row>
    <row r="40" customFormat="false" ht="15" hidden="false" customHeight="true" outlineLevel="0" collapsed="false">
      <c r="A40" s="61"/>
      <c r="B40" s="38" t="s">
        <v>595</v>
      </c>
      <c r="C40" s="52" t="n">
        <f aca="false">IF($A39="","",SUM(D40:Q40))</f>
        <v>0</v>
      </c>
      <c r="D40" s="62" t="n">
        <f aca="false">IF($A39="","",IF(D$18="","",MAX(0,D39-IF(OR(WEEKDAY(D$18,2)&gt;5,COUNTIF($W$5:$W$16,D$18)&gt;0),0,$B$6))))</f>
        <v>0</v>
      </c>
      <c r="E40" s="62" t="n">
        <f aca="false">IF($A39="","",IF(E$18="","",MAX(0,E39-IF(OR(WEEKDAY(E$18,2)&gt;5,COUNTIF($W$5:$W$16,E$18)&gt;0),0,$B$6))))</f>
        <v>0</v>
      </c>
      <c r="F40" s="62" t="n">
        <f aca="false">IF($A39="","",IF(F$18="","",MAX(0,F39-IF(OR(WEEKDAY(F$18,2)&gt;5,COUNTIF($W$5:$W$16,F$18)&gt;0),0,$B$6))))</f>
        <v>0</v>
      </c>
      <c r="G40" s="62" t="n">
        <f aca="false">IF($A39="","",IF(G$18="","",MAX(0,G39-IF(OR(WEEKDAY(G$18,2)&gt;5,COUNTIF($W$5:$W$16,G$18)&gt;0),0,$B$6))))</f>
        <v>0</v>
      </c>
      <c r="H40" s="62" t="n">
        <f aca="false">IF($A39="","",IF(H$18="","",MAX(0,H39-IF(OR(WEEKDAY(H$18,2)&gt;5,COUNTIF($W$5:$W$16,H$18)&gt;0),0,$B$6))))</f>
        <v>0</v>
      </c>
      <c r="I40" s="62" t="n">
        <f aca="false">IF($A39="","",IF(I$18="","",MAX(0,I39-IF(OR(WEEKDAY(I$18,2)&gt;5,COUNTIF($W$5:$W$16,I$18)&gt;0),0,$B$6))))</f>
        <v>0</v>
      </c>
      <c r="J40" s="62" t="n">
        <f aca="false">IF($A39="","",IF(J$18="","",MAX(0,J39-IF(OR(WEEKDAY(J$18,2)&gt;5,COUNTIF($W$5:$W$16,J$18)&gt;0),0,$B$6))))</f>
        <v>0</v>
      </c>
      <c r="K40" s="62" t="n">
        <f aca="false">IF($A39="","",IF(K$18="","",MAX(0,K39-IF(OR(WEEKDAY(K$18,2)&gt;5,COUNTIF($W$5:$W$16,K$18)&gt;0),0,$B$6))))</f>
        <v>0</v>
      </c>
      <c r="L40" s="62" t="n">
        <f aca="false">IF($A39="","",IF(L$18="","",MAX(0,L39-IF(OR(WEEKDAY(L$18,2)&gt;5,COUNTIF($W$5:$W$16,L$18)&gt;0),0,$B$6))))</f>
        <v>0</v>
      </c>
      <c r="M40" s="62" t="n">
        <f aca="false">IF($A39="","",IF(M$18="","",MAX(0,M39-IF(OR(WEEKDAY(M$18,2)&gt;5,COUNTIF($W$5:$W$16,M$18)&gt;0),0,$B$6))))</f>
        <v>0</v>
      </c>
      <c r="N40" s="62" t="n">
        <f aca="false">IF($A39="","",IF(N$18="","",MAX(0,N39-IF(OR(WEEKDAY(N$18,2)&gt;5,COUNTIF($W$5:$W$16,N$18)&gt;0),0,$B$6))))</f>
        <v>0</v>
      </c>
      <c r="O40" s="62" t="n">
        <f aca="false">IF($A39="","",IF(O$18="","",MAX(0,O39-IF(OR(WEEKDAY(O$18,2)&gt;5,COUNTIF($W$5:$W$16,O$18)&gt;0),0,$B$6))))</f>
        <v>0</v>
      </c>
      <c r="P40" s="62" t="str">
        <f aca="false">IF($A39="","",IF(P$18="","",MAX(0,P39-IF(OR(WEEKDAY(P$18,2)&gt;5,COUNTIF($W$5:$W$16,P$18)&gt;0),0,$B$6))))</f>
        <v/>
      </c>
      <c r="Q40" s="62" t="str">
        <f aca="false">IF($A39="","",IF(Q$18="","",MAX(0,Q39-IF(OR(WEEKDAY(Q$18,2)&gt;5,COUNTIF($W$5:$W$16,Q$18)&gt;0),0,$B$6))))</f>
        <v/>
      </c>
      <c r="R40" s="63" t="str">
        <f aca="false">IF($A39="","",IF(OR(C39&gt;0,C41&gt;0),"Yes","No"))</f>
        <v>No</v>
      </c>
    </row>
    <row r="41" customFormat="false" ht="15" hidden="false" customHeight="true" outlineLevel="0" collapsed="false">
      <c r="A41" s="61"/>
      <c r="B41" s="38" t="s">
        <v>596</v>
      </c>
      <c r="C41" s="52" t="n">
        <f aca="false">IF($A39="","",SUM(D41:Q41))</f>
        <v>0</v>
      </c>
      <c r="D41" s="62" t="n">
        <f aca="false">IF($A39="","",IF(D$18="","",IF(ISNUMBER('Proposed Hours'!B11),'Proposed Hours'!B11,0)))</f>
        <v>0</v>
      </c>
      <c r="E41" s="62" t="n">
        <f aca="false">IF($A39="","",IF(E$18="","",IF(ISNUMBER('Proposed Hours'!C11),'Proposed Hours'!C11,0)))</f>
        <v>0</v>
      </c>
      <c r="F41" s="62" t="n">
        <f aca="false">IF($A39="","",IF(F$18="","",IF(ISNUMBER('Proposed Hours'!D11),'Proposed Hours'!D11,0)))</f>
        <v>0</v>
      </c>
      <c r="G41" s="62" t="n">
        <f aca="false">IF($A39="","",IF(G$18="","",IF(ISNUMBER('Proposed Hours'!E11),'Proposed Hours'!E11,0)))</f>
        <v>0</v>
      </c>
      <c r="H41" s="62" t="n">
        <f aca="false">IF($A39="","",IF(H$18="","",IF(ISNUMBER('Proposed Hours'!F11),'Proposed Hours'!F11,0)))</f>
        <v>0</v>
      </c>
      <c r="I41" s="62" t="n">
        <f aca="false">IF($A39="","",IF(I$18="","",IF(ISNUMBER('Proposed Hours'!G11),'Proposed Hours'!G11,0)))</f>
        <v>0</v>
      </c>
      <c r="J41" s="62" t="n">
        <f aca="false">IF($A39="","",IF(J$18="","",IF(ISNUMBER('Proposed Hours'!H11),'Proposed Hours'!H11,0)))</f>
        <v>0</v>
      </c>
      <c r="K41" s="62" t="n">
        <f aca="false">IF($A39="","",IF(K$18="","",IF(ISNUMBER('Proposed Hours'!I11),'Proposed Hours'!I11,0)))</f>
        <v>0</v>
      </c>
      <c r="L41" s="62" t="n">
        <f aca="false">IF($A39="","",IF(L$18="","",IF(ISNUMBER('Proposed Hours'!J11),'Proposed Hours'!J11,0)))</f>
        <v>0</v>
      </c>
      <c r="M41" s="62" t="n">
        <f aca="false">IF($A39="","",IF(M$18="","",IF(ISNUMBER('Proposed Hours'!K11),'Proposed Hours'!K11,0)))</f>
        <v>0</v>
      </c>
      <c r="N41" s="62" t="n">
        <f aca="false">IF($A39="","",IF(N$18="","",IF(ISNUMBER('Proposed Hours'!L11),'Proposed Hours'!L11,0)))</f>
        <v>0</v>
      </c>
      <c r="O41" s="62" t="n">
        <f aca="false">IF($A39="","",IF(O$18="","",IF(ISNUMBER('Proposed Hours'!M11),'Proposed Hours'!M11,0)))</f>
        <v>0</v>
      </c>
      <c r="P41" s="62" t="str">
        <f aca="false">IF($A39="","",IF(P$18="","",IF(ISNUMBER('Proposed Hours'!N11),'Proposed Hours'!N11,0)))</f>
        <v/>
      </c>
      <c r="Q41" s="62" t="str">
        <f aca="false">IF($A39="","",IF(Q$18="","",IF(ISNUMBER('Proposed Hours'!O11),'Proposed Hours'!O11,0)))</f>
        <v/>
      </c>
      <c r="R41" s="63" t="str">
        <f aca="false">IF($A39="","",IF(OR(C39&gt;0,C41&gt;0),"Yes","No"))</f>
        <v>No</v>
      </c>
    </row>
    <row r="42" customFormat="false" ht="15" hidden="false" customHeight="true" outlineLevel="0" collapsed="false">
      <c r="A42" s="64"/>
      <c r="B42" s="65" t="s">
        <v>597</v>
      </c>
      <c r="C42" s="66" t="n">
        <f aca="false">IF($A39="","",SUM(D42:Q42))</f>
        <v>0</v>
      </c>
      <c r="D42" s="67" t="n">
        <f aca="false">IF($A39="","",IF(D$18="","",ROUND(D41-D40,2)))</f>
        <v>0</v>
      </c>
      <c r="E42" s="67" t="n">
        <f aca="false">IF($A39="","",IF(E$18="","",ROUND(E41-E40,2)))</f>
        <v>0</v>
      </c>
      <c r="F42" s="67" t="n">
        <f aca="false">IF($A39="","",IF(F$18="","",ROUND(F41-F40,2)))</f>
        <v>0</v>
      </c>
      <c r="G42" s="67" t="n">
        <f aca="false">IF($A39="","",IF(G$18="","",ROUND(G41-G40,2)))</f>
        <v>0</v>
      </c>
      <c r="H42" s="67" t="n">
        <f aca="false">IF($A39="","",IF(H$18="","",ROUND(H41-H40,2)))</f>
        <v>0</v>
      </c>
      <c r="I42" s="67" t="n">
        <f aca="false">IF($A39="","",IF(I$18="","",ROUND(I41-I40,2)))</f>
        <v>0</v>
      </c>
      <c r="J42" s="67" t="n">
        <f aca="false">IF($A39="","",IF(J$18="","",ROUND(J41-J40,2)))</f>
        <v>0</v>
      </c>
      <c r="K42" s="67" t="n">
        <f aca="false">IF($A39="","",IF(K$18="","",ROUND(K41-K40,2)))</f>
        <v>0</v>
      </c>
      <c r="L42" s="67" t="n">
        <f aca="false">IF($A39="","",IF(L$18="","",ROUND(L41-L40,2)))</f>
        <v>0</v>
      </c>
      <c r="M42" s="67" t="n">
        <f aca="false">IF($A39="","",IF(M$18="","",ROUND(M41-M40,2)))</f>
        <v>0</v>
      </c>
      <c r="N42" s="67" t="n">
        <f aca="false">IF($A39="","",IF(N$18="","",ROUND(N41-N40,2)))</f>
        <v>0</v>
      </c>
      <c r="O42" s="67" t="n">
        <f aca="false">IF($A39="","",IF(O$18="","",ROUND(O41-O40,2)))</f>
        <v>0</v>
      </c>
      <c r="P42" s="67" t="str">
        <f aca="false">IF($A39="","",IF(P$18="","",ROUND(P41-P40,2)))</f>
        <v/>
      </c>
      <c r="Q42" s="67" t="str">
        <f aca="false">IF($A39="","",IF(Q$18="","",ROUND(Q41-Q40,2)))</f>
        <v/>
      </c>
      <c r="R42" s="68" t="str">
        <f aca="false">IF($A39="","",IF(OR(C39&gt;0,C41&gt;0),"Yes","No"))</f>
        <v>No</v>
      </c>
    </row>
    <row r="43" customFormat="false" ht="15" hidden="false" customHeight="true" outlineLevel="0" collapsed="false">
      <c r="A43" s="56" t="str">
        <f aca="false">IF(Roster!A10="","",Roster!A10)</f>
        <v>Andrea Camargo</v>
      </c>
      <c r="B43" s="57" t="s">
        <v>594</v>
      </c>
      <c r="C43" s="58" t="n">
        <f aca="false">IF($A43="","",SUM(D43:Q43))</f>
        <v>0</v>
      </c>
      <c r="D43" s="59" t="n">
        <f aca="false">IF($A43="","",IF(D$18="","",SUMIFS('RAW BTBS'!$X:$X,'RAW BTBS'!$AF:$AF,$U43,'RAW BTBS'!$W:$W,D$18)))</f>
        <v>0</v>
      </c>
      <c r="E43" s="59" t="n">
        <f aca="false">IF($A43="","",IF(E$18="","",SUMIFS('RAW BTBS'!$X:$X,'RAW BTBS'!$AF:$AF,$U43,'RAW BTBS'!$W:$W,E$18)))</f>
        <v>0</v>
      </c>
      <c r="F43" s="59" t="n">
        <f aca="false">IF($A43="","",IF(F$18="","",SUMIFS('RAW BTBS'!$X:$X,'RAW BTBS'!$AF:$AF,$U43,'RAW BTBS'!$W:$W,F$18)))</f>
        <v>0</v>
      </c>
      <c r="G43" s="59" t="n">
        <f aca="false">IF($A43="","",IF(G$18="","",SUMIFS('RAW BTBS'!$X:$X,'RAW BTBS'!$AF:$AF,$U43,'RAW BTBS'!$W:$W,G$18)))</f>
        <v>0</v>
      </c>
      <c r="H43" s="59" t="n">
        <f aca="false">IF($A43="","",IF(H$18="","",SUMIFS('RAW BTBS'!$X:$X,'RAW BTBS'!$AF:$AF,$U43,'RAW BTBS'!$W:$W,H$18)))</f>
        <v>0</v>
      </c>
      <c r="I43" s="59" t="n">
        <f aca="false">IF($A43="","",IF(I$18="","",SUMIFS('RAW BTBS'!$X:$X,'RAW BTBS'!$AF:$AF,$U43,'RAW BTBS'!$W:$W,I$18)))</f>
        <v>0</v>
      </c>
      <c r="J43" s="59" t="n">
        <f aca="false">IF($A43="","",IF(J$18="","",SUMIFS('RAW BTBS'!$X:$X,'RAW BTBS'!$AF:$AF,$U43,'RAW BTBS'!$W:$W,J$18)))</f>
        <v>0</v>
      </c>
      <c r="K43" s="59" t="n">
        <f aca="false">IF($A43="","",IF(K$18="","",SUMIFS('RAW BTBS'!$X:$X,'RAW BTBS'!$AF:$AF,$U43,'RAW BTBS'!$W:$W,K$18)))</f>
        <v>0</v>
      </c>
      <c r="L43" s="59" t="n">
        <f aca="false">IF($A43="","",IF(L$18="","",SUMIFS('RAW BTBS'!$X:$X,'RAW BTBS'!$AF:$AF,$U43,'RAW BTBS'!$W:$W,L$18)))</f>
        <v>0</v>
      </c>
      <c r="M43" s="59" t="n">
        <f aca="false">IF($A43="","",IF(M$18="","",SUMIFS('RAW BTBS'!$X:$X,'RAW BTBS'!$AF:$AF,$U43,'RAW BTBS'!$W:$W,M$18)))</f>
        <v>0</v>
      </c>
      <c r="N43" s="59" t="n">
        <f aca="false">IF($A43="","",IF(N$18="","",SUMIFS('RAW BTBS'!$X:$X,'RAW BTBS'!$AF:$AF,$U43,'RAW BTBS'!$W:$W,N$18)))</f>
        <v>0</v>
      </c>
      <c r="O43" s="59" t="n">
        <f aca="false">IF($A43="","",IF(O$18="","",SUMIFS('RAW BTBS'!$X:$X,'RAW BTBS'!$AF:$AF,$U43,'RAW BTBS'!$W:$W,O$18)))</f>
        <v>0</v>
      </c>
      <c r="P43" s="59" t="str">
        <f aca="false">IF($A43="","",IF(P$18="","",SUMIFS('RAW BTBS'!$X:$X,'RAW BTBS'!$AF:$AF,$U43,'RAW BTBS'!$W:$W,P$18)))</f>
        <v/>
      </c>
      <c r="Q43" s="59" t="str">
        <f aca="false">IF($A43="","",IF(Q$18="","",SUMIFS('RAW BTBS'!$X:$X,'RAW BTBS'!$AF:$AF,$U43,'RAW BTBS'!$W:$W,Q$18)))</f>
        <v/>
      </c>
      <c r="R43" s="60" t="str">
        <f aca="false">IF($A43="","",IF(OR(C43&gt;0,C45&gt;0),"Yes","No"))</f>
        <v>No</v>
      </c>
      <c r="S43" s="26" t="str">
        <f aca="false">IF($T43="","",TRIM(RIGHT(SUBSTITUTE($T43," ",REPT(" ",50)),50)))</f>
        <v>CAMARGO</v>
      </c>
      <c r="T43" s="26" t="str">
        <f aca="false">IF($A43="","",SUBSTITUTE(SUBSTITUTE(SUBSTITUTE(SUBSTITUTE(SUBSTITUTE(SUBSTITUTE(SUBSTITUTE(UPPER(TRIM($A43)),"Á","A"),"É","E"),"Í","I"),"Ó","O"),"Ú","U"),"Ñ","N"),"Ü","U"))</f>
        <v>ANDREA CAMARGO</v>
      </c>
      <c r="U43" s="26" t="str">
        <f aca="false">IF($T43="","",LEFT($T43,1)&amp;" "&amp;TRIM(RIGHT(SUBSTITUTE($T43," ",REPT(" ",50)),50)))</f>
        <v>A CAMARGO</v>
      </c>
    </row>
    <row r="44" customFormat="false" ht="15" hidden="false" customHeight="true" outlineLevel="0" collapsed="false">
      <c r="A44" s="61"/>
      <c r="B44" s="38" t="s">
        <v>595</v>
      </c>
      <c r="C44" s="52" t="n">
        <f aca="false">IF($A43="","",SUM(D44:Q44))</f>
        <v>0</v>
      </c>
      <c r="D44" s="62" t="n">
        <f aca="false">IF($A43="","",IF(D$18="","",MAX(0,D43-IF(OR(WEEKDAY(D$18,2)&gt;5,COUNTIF($W$5:$W$16,D$18)&gt;0),0,$B$6))))</f>
        <v>0</v>
      </c>
      <c r="E44" s="62" t="n">
        <f aca="false">IF($A43="","",IF(E$18="","",MAX(0,E43-IF(OR(WEEKDAY(E$18,2)&gt;5,COUNTIF($W$5:$W$16,E$18)&gt;0),0,$B$6))))</f>
        <v>0</v>
      </c>
      <c r="F44" s="62" t="n">
        <f aca="false">IF($A43="","",IF(F$18="","",MAX(0,F43-IF(OR(WEEKDAY(F$18,2)&gt;5,COUNTIF($W$5:$W$16,F$18)&gt;0),0,$B$6))))</f>
        <v>0</v>
      </c>
      <c r="G44" s="62" t="n">
        <f aca="false">IF($A43="","",IF(G$18="","",MAX(0,G43-IF(OR(WEEKDAY(G$18,2)&gt;5,COUNTIF($W$5:$W$16,G$18)&gt;0),0,$B$6))))</f>
        <v>0</v>
      </c>
      <c r="H44" s="62" t="n">
        <f aca="false">IF($A43="","",IF(H$18="","",MAX(0,H43-IF(OR(WEEKDAY(H$18,2)&gt;5,COUNTIF($W$5:$W$16,H$18)&gt;0),0,$B$6))))</f>
        <v>0</v>
      </c>
      <c r="I44" s="62" t="n">
        <f aca="false">IF($A43="","",IF(I$18="","",MAX(0,I43-IF(OR(WEEKDAY(I$18,2)&gt;5,COUNTIF($W$5:$W$16,I$18)&gt;0),0,$B$6))))</f>
        <v>0</v>
      </c>
      <c r="J44" s="62" t="n">
        <f aca="false">IF($A43="","",IF(J$18="","",MAX(0,J43-IF(OR(WEEKDAY(J$18,2)&gt;5,COUNTIF($W$5:$W$16,J$18)&gt;0),0,$B$6))))</f>
        <v>0</v>
      </c>
      <c r="K44" s="62" t="n">
        <f aca="false">IF($A43="","",IF(K$18="","",MAX(0,K43-IF(OR(WEEKDAY(K$18,2)&gt;5,COUNTIF($W$5:$W$16,K$18)&gt;0),0,$B$6))))</f>
        <v>0</v>
      </c>
      <c r="L44" s="62" t="n">
        <f aca="false">IF($A43="","",IF(L$18="","",MAX(0,L43-IF(OR(WEEKDAY(L$18,2)&gt;5,COUNTIF($W$5:$W$16,L$18)&gt;0),0,$B$6))))</f>
        <v>0</v>
      </c>
      <c r="M44" s="62" t="n">
        <f aca="false">IF($A43="","",IF(M$18="","",MAX(0,M43-IF(OR(WEEKDAY(M$18,2)&gt;5,COUNTIF($W$5:$W$16,M$18)&gt;0),0,$B$6))))</f>
        <v>0</v>
      </c>
      <c r="N44" s="62" t="n">
        <f aca="false">IF($A43="","",IF(N$18="","",MAX(0,N43-IF(OR(WEEKDAY(N$18,2)&gt;5,COUNTIF($W$5:$W$16,N$18)&gt;0),0,$B$6))))</f>
        <v>0</v>
      </c>
      <c r="O44" s="62" t="n">
        <f aca="false">IF($A43="","",IF(O$18="","",MAX(0,O43-IF(OR(WEEKDAY(O$18,2)&gt;5,COUNTIF($W$5:$W$16,O$18)&gt;0),0,$B$6))))</f>
        <v>0</v>
      </c>
      <c r="P44" s="62" t="str">
        <f aca="false">IF($A43="","",IF(P$18="","",MAX(0,P43-IF(OR(WEEKDAY(P$18,2)&gt;5,COUNTIF($W$5:$W$16,P$18)&gt;0),0,$B$6))))</f>
        <v/>
      </c>
      <c r="Q44" s="62" t="str">
        <f aca="false">IF($A43="","",IF(Q$18="","",MAX(0,Q43-IF(OR(WEEKDAY(Q$18,2)&gt;5,COUNTIF($W$5:$W$16,Q$18)&gt;0),0,$B$6))))</f>
        <v/>
      </c>
      <c r="R44" s="63" t="str">
        <f aca="false">IF($A43="","",IF(OR(C43&gt;0,C45&gt;0),"Yes","No"))</f>
        <v>No</v>
      </c>
    </row>
    <row r="45" customFormat="false" ht="15" hidden="false" customHeight="true" outlineLevel="0" collapsed="false">
      <c r="A45" s="61"/>
      <c r="B45" s="38" t="s">
        <v>596</v>
      </c>
      <c r="C45" s="52" t="n">
        <f aca="false">IF($A43="","",SUM(D45:Q45))</f>
        <v>0</v>
      </c>
      <c r="D45" s="62" t="n">
        <f aca="false">IF($A43="","",IF(D$18="","",IF(ISNUMBER('Proposed Hours'!B12),'Proposed Hours'!B12,0)))</f>
        <v>0</v>
      </c>
      <c r="E45" s="62" t="n">
        <f aca="false">IF($A43="","",IF(E$18="","",IF(ISNUMBER('Proposed Hours'!C12),'Proposed Hours'!C12,0)))</f>
        <v>0</v>
      </c>
      <c r="F45" s="62" t="n">
        <f aca="false">IF($A43="","",IF(F$18="","",IF(ISNUMBER('Proposed Hours'!D12),'Proposed Hours'!D12,0)))</f>
        <v>0</v>
      </c>
      <c r="G45" s="62" t="n">
        <f aca="false">IF($A43="","",IF(G$18="","",IF(ISNUMBER('Proposed Hours'!E12),'Proposed Hours'!E12,0)))</f>
        <v>0</v>
      </c>
      <c r="H45" s="62" t="n">
        <f aca="false">IF($A43="","",IF(H$18="","",IF(ISNUMBER('Proposed Hours'!F12),'Proposed Hours'!F12,0)))</f>
        <v>0</v>
      </c>
      <c r="I45" s="62" t="n">
        <f aca="false">IF($A43="","",IF(I$18="","",IF(ISNUMBER('Proposed Hours'!G12),'Proposed Hours'!G12,0)))</f>
        <v>0</v>
      </c>
      <c r="J45" s="62" t="n">
        <f aca="false">IF($A43="","",IF(J$18="","",IF(ISNUMBER('Proposed Hours'!H12),'Proposed Hours'!H12,0)))</f>
        <v>0</v>
      </c>
      <c r="K45" s="62" t="n">
        <f aca="false">IF($A43="","",IF(K$18="","",IF(ISNUMBER('Proposed Hours'!I12),'Proposed Hours'!I12,0)))</f>
        <v>0</v>
      </c>
      <c r="L45" s="62" t="n">
        <f aca="false">IF($A43="","",IF(L$18="","",IF(ISNUMBER('Proposed Hours'!J12),'Proposed Hours'!J12,0)))</f>
        <v>0</v>
      </c>
      <c r="M45" s="62" t="n">
        <f aca="false">IF($A43="","",IF(M$18="","",IF(ISNUMBER('Proposed Hours'!K12),'Proposed Hours'!K12,0)))</f>
        <v>0</v>
      </c>
      <c r="N45" s="62" t="n">
        <f aca="false">IF($A43="","",IF(N$18="","",IF(ISNUMBER('Proposed Hours'!L12),'Proposed Hours'!L12,0)))</f>
        <v>0</v>
      </c>
      <c r="O45" s="62" t="n">
        <f aca="false">IF($A43="","",IF(O$18="","",IF(ISNUMBER('Proposed Hours'!M12),'Proposed Hours'!M12,0)))</f>
        <v>0</v>
      </c>
      <c r="P45" s="62" t="str">
        <f aca="false">IF($A43="","",IF(P$18="","",IF(ISNUMBER('Proposed Hours'!N12),'Proposed Hours'!N12,0)))</f>
        <v/>
      </c>
      <c r="Q45" s="62" t="str">
        <f aca="false">IF($A43="","",IF(Q$18="","",IF(ISNUMBER('Proposed Hours'!O12),'Proposed Hours'!O12,0)))</f>
        <v/>
      </c>
      <c r="R45" s="63" t="str">
        <f aca="false">IF($A43="","",IF(OR(C43&gt;0,C45&gt;0),"Yes","No"))</f>
        <v>No</v>
      </c>
    </row>
    <row r="46" customFormat="false" ht="15" hidden="false" customHeight="true" outlineLevel="0" collapsed="false">
      <c r="A46" s="64"/>
      <c r="B46" s="65" t="s">
        <v>597</v>
      </c>
      <c r="C46" s="66" t="n">
        <f aca="false">IF($A43="","",SUM(D46:Q46))</f>
        <v>0</v>
      </c>
      <c r="D46" s="67" t="n">
        <f aca="false">IF($A43="","",IF(D$18="","",ROUND(D45-D44,2)))</f>
        <v>0</v>
      </c>
      <c r="E46" s="67" t="n">
        <f aca="false">IF($A43="","",IF(E$18="","",ROUND(E45-E44,2)))</f>
        <v>0</v>
      </c>
      <c r="F46" s="67" t="n">
        <f aca="false">IF($A43="","",IF(F$18="","",ROUND(F45-F44,2)))</f>
        <v>0</v>
      </c>
      <c r="G46" s="67" t="n">
        <f aca="false">IF($A43="","",IF(G$18="","",ROUND(G45-G44,2)))</f>
        <v>0</v>
      </c>
      <c r="H46" s="67" t="n">
        <f aca="false">IF($A43="","",IF(H$18="","",ROUND(H45-H44,2)))</f>
        <v>0</v>
      </c>
      <c r="I46" s="67" t="n">
        <f aca="false">IF($A43="","",IF(I$18="","",ROUND(I45-I44,2)))</f>
        <v>0</v>
      </c>
      <c r="J46" s="67" t="n">
        <f aca="false">IF($A43="","",IF(J$18="","",ROUND(J45-J44,2)))</f>
        <v>0</v>
      </c>
      <c r="K46" s="67" t="n">
        <f aca="false">IF($A43="","",IF(K$18="","",ROUND(K45-K44,2)))</f>
        <v>0</v>
      </c>
      <c r="L46" s="67" t="n">
        <f aca="false">IF($A43="","",IF(L$18="","",ROUND(L45-L44,2)))</f>
        <v>0</v>
      </c>
      <c r="M46" s="67" t="n">
        <f aca="false">IF($A43="","",IF(M$18="","",ROUND(M45-M44,2)))</f>
        <v>0</v>
      </c>
      <c r="N46" s="67" t="n">
        <f aca="false">IF($A43="","",IF(N$18="","",ROUND(N45-N44,2)))</f>
        <v>0</v>
      </c>
      <c r="O46" s="67" t="n">
        <f aca="false">IF($A43="","",IF(O$18="","",ROUND(O45-O44,2)))</f>
        <v>0</v>
      </c>
      <c r="P46" s="67" t="str">
        <f aca="false">IF($A43="","",IF(P$18="","",ROUND(P45-P44,2)))</f>
        <v/>
      </c>
      <c r="Q46" s="67" t="str">
        <f aca="false">IF($A43="","",IF(Q$18="","",ROUND(Q45-Q44,2)))</f>
        <v/>
      </c>
      <c r="R46" s="68" t="str">
        <f aca="false">IF($A43="","",IF(OR(C43&gt;0,C45&gt;0),"Yes","No"))</f>
        <v>No</v>
      </c>
    </row>
    <row r="47" customFormat="false" ht="15" hidden="false" customHeight="true" outlineLevel="0" collapsed="false">
      <c r="A47" s="56" t="str">
        <f aca="false">IF(Roster!A11="","",Roster!A11)</f>
        <v>Maria Camila Leon</v>
      </c>
      <c r="B47" s="57" t="s">
        <v>594</v>
      </c>
      <c r="C47" s="58" t="n">
        <f aca="false">IF($A47="","",SUM(D47:Q47))</f>
        <v>0</v>
      </c>
      <c r="D47" s="59" t="n">
        <f aca="false">IF($A47="","",IF(D$18="","",SUMIFS('RAW BTBS'!$X:$X,'RAW BTBS'!$AF:$AF,$U47,'RAW BTBS'!$W:$W,D$18)))</f>
        <v>0</v>
      </c>
      <c r="E47" s="59" t="n">
        <f aca="false">IF($A47="","",IF(E$18="","",SUMIFS('RAW BTBS'!$X:$X,'RAW BTBS'!$AF:$AF,$U47,'RAW BTBS'!$W:$W,E$18)))</f>
        <v>0</v>
      </c>
      <c r="F47" s="59" t="n">
        <f aca="false">IF($A47="","",IF(F$18="","",SUMIFS('RAW BTBS'!$X:$X,'RAW BTBS'!$AF:$AF,$U47,'RAW BTBS'!$W:$W,F$18)))</f>
        <v>0</v>
      </c>
      <c r="G47" s="59" t="n">
        <f aca="false">IF($A47="","",IF(G$18="","",SUMIFS('RAW BTBS'!$X:$X,'RAW BTBS'!$AF:$AF,$U47,'RAW BTBS'!$W:$W,G$18)))</f>
        <v>0</v>
      </c>
      <c r="H47" s="59" t="n">
        <f aca="false">IF($A47="","",IF(H$18="","",SUMIFS('RAW BTBS'!$X:$X,'RAW BTBS'!$AF:$AF,$U47,'RAW BTBS'!$W:$W,H$18)))</f>
        <v>0</v>
      </c>
      <c r="I47" s="59" t="n">
        <f aca="false">IF($A47="","",IF(I$18="","",SUMIFS('RAW BTBS'!$X:$X,'RAW BTBS'!$AF:$AF,$U47,'RAW BTBS'!$W:$W,I$18)))</f>
        <v>0</v>
      </c>
      <c r="J47" s="59" t="n">
        <f aca="false">IF($A47="","",IF(J$18="","",SUMIFS('RAW BTBS'!$X:$X,'RAW BTBS'!$AF:$AF,$U47,'RAW BTBS'!$W:$W,J$18)))</f>
        <v>0</v>
      </c>
      <c r="K47" s="59" t="n">
        <f aca="false">IF($A47="","",IF(K$18="","",SUMIFS('RAW BTBS'!$X:$X,'RAW BTBS'!$AF:$AF,$U47,'RAW BTBS'!$W:$W,K$18)))</f>
        <v>0</v>
      </c>
      <c r="L47" s="59" t="n">
        <f aca="false">IF($A47="","",IF(L$18="","",SUMIFS('RAW BTBS'!$X:$X,'RAW BTBS'!$AF:$AF,$U47,'RAW BTBS'!$W:$W,L$18)))</f>
        <v>0</v>
      </c>
      <c r="M47" s="59" t="n">
        <f aca="false">IF($A47="","",IF(M$18="","",SUMIFS('RAW BTBS'!$X:$X,'RAW BTBS'!$AF:$AF,$U47,'RAW BTBS'!$W:$W,M$18)))</f>
        <v>0</v>
      </c>
      <c r="N47" s="59" t="n">
        <f aca="false">IF($A47="","",IF(N$18="","",SUMIFS('RAW BTBS'!$X:$X,'RAW BTBS'!$AF:$AF,$U47,'RAW BTBS'!$W:$W,N$18)))</f>
        <v>0</v>
      </c>
      <c r="O47" s="59" t="n">
        <f aca="false">IF($A47="","",IF(O$18="","",SUMIFS('RAW BTBS'!$X:$X,'RAW BTBS'!$AF:$AF,$U47,'RAW BTBS'!$W:$W,O$18)))</f>
        <v>0</v>
      </c>
      <c r="P47" s="59" t="str">
        <f aca="false">IF($A47="","",IF(P$18="","",SUMIFS('RAW BTBS'!$X:$X,'RAW BTBS'!$AF:$AF,$U47,'RAW BTBS'!$W:$W,P$18)))</f>
        <v/>
      </c>
      <c r="Q47" s="59" t="str">
        <f aca="false">IF($A47="","",IF(Q$18="","",SUMIFS('RAW BTBS'!$X:$X,'RAW BTBS'!$AF:$AF,$U47,'RAW BTBS'!$W:$W,Q$18)))</f>
        <v/>
      </c>
      <c r="R47" s="60" t="str">
        <f aca="false">IF($A47="","",IF(OR(C47&gt;0,C49&gt;0),"Yes","No"))</f>
        <v>No</v>
      </c>
      <c r="S47" s="26" t="str">
        <f aca="false">IF($T47="","",TRIM(RIGHT(SUBSTITUTE($T47," ",REPT(" ",50)),50)))</f>
        <v>LEON</v>
      </c>
      <c r="T47" s="26" t="str">
        <f aca="false">IF($A47="","",SUBSTITUTE(SUBSTITUTE(SUBSTITUTE(SUBSTITUTE(SUBSTITUTE(SUBSTITUTE(SUBSTITUTE(UPPER(TRIM($A47)),"Á","A"),"É","E"),"Í","I"),"Ó","O"),"Ú","U"),"Ñ","N"),"Ü","U"))</f>
        <v>MARIA CAMILA LEON</v>
      </c>
      <c r="U47" s="26" t="str">
        <f aca="false">IF($T47="","",LEFT($T47,1)&amp;" "&amp;TRIM(RIGHT(SUBSTITUTE($T47," ",REPT(" ",50)),50)))</f>
        <v>M LEON</v>
      </c>
    </row>
    <row r="48" customFormat="false" ht="15" hidden="false" customHeight="true" outlineLevel="0" collapsed="false">
      <c r="A48" s="61"/>
      <c r="B48" s="38" t="s">
        <v>595</v>
      </c>
      <c r="C48" s="52" t="n">
        <f aca="false">IF($A47="","",SUM(D48:Q48))</f>
        <v>0</v>
      </c>
      <c r="D48" s="62" t="n">
        <f aca="false">IF($A47="","",IF(D$18="","",MAX(0,D47-IF(OR(WEEKDAY(D$18,2)&gt;5,COUNTIF($W$5:$W$16,D$18)&gt;0),0,$B$6))))</f>
        <v>0</v>
      </c>
      <c r="E48" s="62" t="n">
        <f aca="false">IF($A47="","",IF(E$18="","",MAX(0,E47-IF(OR(WEEKDAY(E$18,2)&gt;5,COUNTIF($W$5:$W$16,E$18)&gt;0),0,$B$6))))</f>
        <v>0</v>
      </c>
      <c r="F48" s="62" t="n">
        <f aca="false">IF($A47="","",IF(F$18="","",MAX(0,F47-IF(OR(WEEKDAY(F$18,2)&gt;5,COUNTIF($W$5:$W$16,F$18)&gt;0),0,$B$6))))</f>
        <v>0</v>
      </c>
      <c r="G48" s="62" t="n">
        <f aca="false">IF($A47="","",IF(G$18="","",MAX(0,G47-IF(OR(WEEKDAY(G$18,2)&gt;5,COUNTIF($W$5:$W$16,G$18)&gt;0),0,$B$6))))</f>
        <v>0</v>
      </c>
      <c r="H48" s="62" t="n">
        <f aca="false">IF($A47="","",IF(H$18="","",MAX(0,H47-IF(OR(WEEKDAY(H$18,2)&gt;5,COUNTIF($W$5:$W$16,H$18)&gt;0),0,$B$6))))</f>
        <v>0</v>
      </c>
      <c r="I48" s="62" t="n">
        <f aca="false">IF($A47="","",IF(I$18="","",MAX(0,I47-IF(OR(WEEKDAY(I$18,2)&gt;5,COUNTIF($W$5:$W$16,I$18)&gt;0),0,$B$6))))</f>
        <v>0</v>
      </c>
      <c r="J48" s="62" t="n">
        <f aca="false">IF($A47="","",IF(J$18="","",MAX(0,J47-IF(OR(WEEKDAY(J$18,2)&gt;5,COUNTIF($W$5:$W$16,J$18)&gt;0),0,$B$6))))</f>
        <v>0</v>
      </c>
      <c r="K48" s="62" t="n">
        <f aca="false">IF($A47="","",IF(K$18="","",MAX(0,K47-IF(OR(WEEKDAY(K$18,2)&gt;5,COUNTIF($W$5:$W$16,K$18)&gt;0),0,$B$6))))</f>
        <v>0</v>
      </c>
      <c r="L48" s="62" t="n">
        <f aca="false">IF($A47="","",IF(L$18="","",MAX(0,L47-IF(OR(WEEKDAY(L$18,2)&gt;5,COUNTIF($W$5:$W$16,L$18)&gt;0),0,$B$6))))</f>
        <v>0</v>
      </c>
      <c r="M48" s="62" t="n">
        <f aca="false">IF($A47="","",IF(M$18="","",MAX(0,M47-IF(OR(WEEKDAY(M$18,2)&gt;5,COUNTIF($W$5:$W$16,M$18)&gt;0),0,$B$6))))</f>
        <v>0</v>
      </c>
      <c r="N48" s="62" t="n">
        <f aca="false">IF($A47="","",IF(N$18="","",MAX(0,N47-IF(OR(WEEKDAY(N$18,2)&gt;5,COUNTIF($W$5:$W$16,N$18)&gt;0),0,$B$6))))</f>
        <v>0</v>
      </c>
      <c r="O48" s="62" t="n">
        <f aca="false">IF($A47="","",IF(O$18="","",MAX(0,O47-IF(OR(WEEKDAY(O$18,2)&gt;5,COUNTIF($W$5:$W$16,O$18)&gt;0),0,$B$6))))</f>
        <v>0</v>
      </c>
      <c r="P48" s="62" t="str">
        <f aca="false">IF($A47="","",IF(P$18="","",MAX(0,P47-IF(OR(WEEKDAY(P$18,2)&gt;5,COUNTIF($W$5:$W$16,P$18)&gt;0),0,$B$6))))</f>
        <v/>
      </c>
      <c r="Q48" s="62" t="str">
        <f aca="false">IF($A47="","",IF(Q$18="","",MAX(0,Q47-IF(OR(WEEKDAY(Q$18,2)&gt;5,COUNTIF($W$5:$W$16,Q$18)&gt;0),0,$B$6))))</f>
        <v/>
      </c>
      <c r="R48" s="63" t="str">
        <f aca="false">IF($A47="","",IF(OR(C47&gt;0,C49&gt;0),"Yes","No"))</f>
        <v>No</v>
      </c>
    </row>
    <row r="49" customFormat="false" ht="15" hidden="false" customHeight="true" outlineLevel="0" collapsed="false">
      <c r="A49" s="61"/>
      <c r="B49" s="38" t="s">
        <v>596</v>
      </c>
      <c r="C49" s="52" t="n">
        <f aca="false">IF($A47="","",SUM(D49:Q49))</f>
        <v>0</v>
      </c>
      <c r="D49" s="62" t="n">
        <f aca="false">IF($A47="","",IF(D$18="","",IF(ISNUMBER('Proposed Hours'!B13),'Proposed Hours'!B13,0)))</f>
        <v>0</v>
      </c>
      <c r="E49" s="62" t="n">
        <f aca="false">IF($A47="","",IF(E$18="","",IF(ISNUMBER('Proposed Hours'!C13),'Proposed Hours'!C13,0)))</f>
        <v>0</v>
      </c>
      <c r="F49" s="62" t="n">
        <f aca="false">IF($A47="","",IF(F$18="","",IF(ISNUMBER('Proposed Hours'!D13),'Proposed Hours'!D13,0)))</f>
        <v>0</v>
      </c>
      <c r="G49" s="62" t="n">
        <f aca="false">IF($A47="","",IF(G$18="","",IF(ISNUMBER('Proposed Hours'!E13),'Proposed Hours'!E13,0)))</f>
        <v>0</v>
      </c>
      <c r="H49" s="62" t="n">
        <f aca="false">IF($A47="","",IF(H$18="","",IF(ISNUMBER('Proposed Hours'!F13),'Proposed Hours'!F13,0)))</f>
        <v>0</v>
      </c>
      <c r="I49" s="62" t="n">
        <f aca="false">IF($A47="","",IF(I$18="","",IF(ISNUMBER('Proposed Hours'!G13),'Proposed Hours'!G13,0)))</f>
        <v>0</v>
      </c>
      <c r="J49" s="62" t="n">
        <f aca="false">IF($A47="","",IF(J$18="","",IF(ISNUMBER('Proposed Hours'!H13),'Proposed Hours'!H13,0)))</f>
        <v>0</v>
      </c>
      <c r="K49" s="62" t="n">
        <f aca="false">IF($A47="","",IF(K$18="","",IF(ISNUMBER('Proposed Hours'!I13),'Proposed Hours'!I13,0)))</f>
        <v>0</v>
      </c>
      <c r="L49" s="62" t="n">
        <f aca="false">IF($A47="","",IF(L$18="","",IF(ISNUMBER('Proposed Hours'!J13),'Proposed Hours'!J13,0)))</f>
        <v>0</v>
      </c>
      <c r="M49" s="62" t="n">
        <f aca="false">IF($A47="","",IF(M$18="","",IF(ISNUMBER('Proposed Hours'!K13),'Proposed Hours'!K13,0)))</f>
        <v>0</v>
      </c>
      <c r="N49" s="62" t="n">
        <f aca="false">IF($A47="","",IF(N$18="","",IF(ISNUMBER('Proposed Hours'!L13),'Proposed Hours'!L13,0)))</f>
        <v>0</v>
      </c>
      <c r="O49" s="62" t="n">
        <f aca="false">IF($A47="","",IF(O$18="","",IF(ISNUMBER('Proposed Hours'!M13),'Proposed Hours'!M13,0)))</f>
        <v>0</v>
      </c>
      <c r="P49" s="62" t="str">
        <f aca="false">IF($A47="","",IF(P$18="","",IF(ISNUMBER('Proposed Hours'!N13),'Proposed Hours'!N13,0)))</f>
        <v/>
      </c>
      <c r="Q49" s="62" t="str">
        <f aca="false">IF($A47="","",IF(Q$18="","",IF(ISNUMBER('Proposed Hours'!O13),'Proposed Hours'!O13,0)))</f>
        <v/>
      </c>
      <c r="R49" s="63" t="str">
        <f aca="false">IF($A47="","",IF(OR(C47&gt;0,C49&gt;0),"Yes","No"))</f>
        <v>No</v>
      </c>
    </row>
    <row r="50" customFormat="false" ht="15" hidden="false" customHeight="true" outlineLevel="0" collapsed="false">
      <c r="A50" s="64"/>
      <c r="B50" s="65" t="s">
        <v>597</v>
      </c>
      <c r="C50" s="66" t="n">
        <f aca="false">IF($A47="","",SUM(D50:Q50))</f>
        <v>0</v>
      </c>
      <c r="D50" s="67" t="n">
        <f aca="false">IF($A47="","",IF(D$18="","",ROUND(D49-D48,2)))</f>
        <v>0</v>
      </c>
      <c r="E50" s="67" t="n">
        <f aca="false">IF($A47="","",IF(E$18="","",ROUND(E49-E48,2)))</f>
        <v>0</v>
      </c>
      <c r="F50" s="67" t="n">
        <f aca="false">IF($A47="","",IF(F$18="","",ROUND(F49-F48,2)))</f>
        <v>0</v>
      </c>
      <c r="G50" s="67" t="n">
        <f aca="false">IF($A47="","",IF(G$18="","",ROUND(G49-G48,2)))</f>
        <v>0</v>
      </c>
      <c r="H50" s="67" t="n">
        <f aca="false">IF($A47="","",IF(H$18="","",ROUND(H49-H48,2)))</f>
        <v>0</v>
      </c>
      <c r="I50" s="67" t="n">
        <f aca="false">IF($A47="","",IF(I$18="","",ROUND(I49-I48,2)))</f>
        <v>0</v>
      </c>
      <c r="J50" s="67" t="n">
        <f aca="false">IF($A47="","",IF(J$18="","",ROUND(J49-J48,2)))</f>
        <v>0</v>
      </c>
      <c r="K50" s="67" t="n">
        <f aca="false">IF($A47="","",IF(K$18="","",ROUND(K49-K48,2)))</f>
        <v>0</v>
      </c>
      <c r="L50" s="67" t="n">
        <f aca="false">IF($A47="","",IF(L$18="","",ROUND(L49-L48,2)))</f>
        <v>0</v>
      </c>
      <c r="M50" s="67" t="n">
        <f aca="false">IF($A47="","",IF(M$18="","",ROUND(M49-M48,2)))</f>
        <v>0</v>
      </c>
      <c r="N50" s="67" t="n">
        <f aca="false">IF($A47="","",IF(N$18="","",ROUND(N49-N48,2)))</f>
        <v>0</v>
      </c>
      <c r="O50" s="67" t="n">
        <f aca="false">IF($A47="","",IF(O$18="","",ROUND(O49-O48,2)))</f>
        <v>0</v>
      </c>
      <c r="P50" s="67" t="str">
        <f aca="false">IF($A47="","",IF(P$18="","",ROUND(P49-P48,2)))</f>
        <v/>
      </c>
      <c r="Q50" s="67" t="str">
        <f aca="false">IF($A47="","",IF(Q$18="","",ROUND(Q49-Q48,2)))</f>
        <v/>
      </c>
      <c r="R50" s="68" t="str">
        <f aca="false">IF($A47="","",IF(OR(C47&gt;0,C49&gt;0),"Yes","No"))</f>
        <v>No</v>
      </c>
    </row>
    <row r="51" customFormat="false" ht="15" hidden="false" customHeight="true" outlineLevel="0" collapsed="false">
      <c r="A51" s="56" t="str">
        <f aca="false">IF(Roster!A12="","",Roster!A12)</f>
        <v>Juan David Castillo</v>
      </c>
      <c r="B51" s="57" t="s">
        <v>594</v>
      </c>
      <c r="C51" s="58" t="n">
        <f aca="false">IF($A51="","",SUM(D51:Q51))</f>
        <v>18</v>
      </c>
      <c r="D51" s="59" t="n">
        <f aca="false">IF($A51="","",IF(D$18="","",SUMIFS('RAW BTBS'!$X:$X,'RAW BTBS'!$AF:$AF,$U51,'RAW BTBS'!$W:$W,D$18)))</f>
        <v>8</v>
      </c>
      <c r="E51" s="59" t="n">
        <f aca="false">IF($A51="","",IF(E$18="","",SUMIFS('RAW BTBS'!$X:$X,'RAW BTBS'!$AF:$AF,$U51,'RAW BTBS'!$W:$W,E$18)))</f>
        <v>10</v>
      </c>
      <c r="F51" s="59" t="n">
        <f aca="false">IF($A51="","",IF(F$18="","",SUMIFS('RAW BTBS'!$X:$X,'RAW BTBS'!$AF:$AF,$U51,'RAW BTBS'!$W:$W,F$18)))</f>
        <v>0</v>
      </c>
      <c r="G51" s="59" t="n">
        <f aca="false">IF($A51="","",IF(G$18="","",SUMIFS('RAW BTBS'!$X:$X,'RAW BTBS'!$AF:$AF,$U51,'RAW BTBS'!$W:$W,G$18)))</f>
        <v>0</v>
      </c>
      <c r="H51" s="59" t="n">
        <f aca="false">IF($A51="","",IF(H$18="","",SUMIFS('RAW BTBS'!$X:$X,'RAW BTBS'!$AF:$AF,$U51,'RAW BTBS'!$W:$W,H$18)))</f>
        <v>0</v>
      </c>
      <c r="I51" s="59" t="n">
        <f aca="false">IF($A51="","",IF(I$18="","",SUMIFS('RAW BTBS'!$X:$X,'RAW BTBS'!$AF:$AF,$U51,'RAW BTBS'!$W:$W,I$18)))</f>
        <v>0</v>
      </c>
      <c r="J51" s="59" t="n">
        <f aca="false">IF($A51="","",IF(J$18="","",SUMIFS('RAW BTBS'!$X:$X,'RAW BTBS'!$AF:$AF,$U51,'RAW BTBS'!$W:$W,J$18)))</f>
        <v>0</v>
      </c>
      <c r="K51" s="59" t="n">
        <f aca="false">IF($A51="","",IF(K$18="","",SUMIFS('RAW BTBS'!$X:$X,'RAW BTBS'!$AF:$AF,$U51,'RAW BTBS'!$W:$W,K$18)))</f>
        <v>0</v>
      </c>
      <c r="L51" s="59" t="n">
        <f aca="false">IF($A51="","",IF(L$18="","",SUMIFS('RAW BTBS'!$X:$X,'RAW BTBS'!$AF:$AF,$U51,'RAW BTBS'!$W:$W,L$18)))</f>
        <v>0</v>
      </c>
      <c r="M51" s="59" t="n">
        <f aca="false">IF($A51="","",IF(M$18="","",SUMIFS('RAW BTBS'!$X:$X,'RAW BTBS'!$AF:$AF,$U51,'RAW BTBS'!$W:$W,M$18)))</f>
        <v>0</v>
      </c>
      <c r="N51" s="59" t="n">
        <f aca="false">IF($A51="","",IF(N$18="","",SUMIFS('RAW BTBS'!$X:$X,'RAW BTBS'!$AF:$AF,$U51,'RAW BTBS'!$W:$W,N$18)))</f>
        <v>0</v>
      </c>
      <c r="O51" s="59" t="n">
        <f aca="false">IF($A51="","",IF(O$18="","",SUMIFS('RAW BTBS'!$X:$X,'RAW BTBS'!$AF:$AF,$U51,'RAW BTBS'!$W:$W,O$18)))</f>
        <v>0</v>
      </c>
      <c r="P51" s="59" t="str">
        <f aca="false">IF($A51="","",IF(P$18="","",SUMIFS('RAW BTBS'!$X:$X,'RAW BTBS'!$AF:$AF,$U51,'RAW BTBS'!$W:$W,P$18)))</f>
        <v/>
      </c>
      <c r="Q51" s="59" t="str">
        <f aca="false">IF($A51="","",IF(Q$18="","",SUMIFS('RAW BTBS'!$X:$X,'RAW BTBS'!$AF:$AF,$U51,'RAW BTBS'!$W:$W,Q$18)))</f>
        <v/>
      </c>
      <c r="R51" s="60" t="str">
        <f aca="false">IF($A51="","",IF(OR(C51&gt;0,C53&gt;0),"Yes","No"))</f>
        <v>Yes</v>
      </c>
      <c r="S51" s="26" t="str">
        <f aca="false">IF($T51="","",TRIM(RIGHT(SUBSTITUTE($T51," ",REPT(" ",50)),50)))</f>
        <v>CASTILLO</v>
      </c>
      <c r="T51" s="26" t="str">
        <f aca="false">IF($A51="","",SUBSTITUTE(SUBSTITUTE(SUBSTITUTE(SUBSTITUTE(SUBSTITUTE(SUBSTITUTE(SUBSTITUTE(UPPER(TRIM($A51)),"Á","A"),"É","E"),"Í","I"),"Ó","O"),"Ú","U"),"Ñ","N"),"Ü","U"))</f>
        <v>JUAN DAVID CASTILLO</v>
      </c>
      <c r="U51" s="26" t="str">
        <f aca="false">IF($T51="","",LEFT($T51,1)&amp;" "&amp;TRIM(RIGHT(SUBSTITUTE($T51," ",REPT(" ",50)),50)))</f>
        <v>J CASTILLO</v>
      </c>
    </row>
    <row r="52" customFormat="false" ht="15" hidden="false" customHeight="true" outlineLevel="0" collapsed="false">
      <c r="A52" s="61"/>
      <c r="B52" s="38" t="s">
        <v>595</v>
      </c>
      <c r="C52" s="52" t="n">
        <f aca="false">IF($A51="","",SUM(D52:Q52))</f>
        <v>2</v>
      </c>
      <c r="D52" s="62" t="n">
        <f aca="false">IF($A51="","",IF(D$18="","",MAX(0,D51-IF(OR(WEEKDAY(D$18,2)&gt;5,COUNTIF($W$5:$W$16,D$18)&gt;0),0,$B$6))))</f>
        <v>0</v>
      </c>
      <c r="E52" s="62" t="n">
        <f aca="false">IF($A51="","",IF(E$18="","",MAX(0,E51-IF(OR(WEEKDAY(E$18,2)&gt;5,COUNTIF($W$5:$W$16,E$18)&gt;0),0,$B$6))))</f>
        <v>2</v>
      </c>
      <c r="F52" s="62" t="n">
        <f aca="false">IF($A51="","",IF(F$18="","",MAX(0,F51-IF(OR(WEEKDAY(F$18,2)&gt;5,COUNTIF($W$5:$W$16,F$18)&gt;0),0,$B$6))))</f>
        <v>0</v>
      </c>
      <c r="G52" s="62" t="n">
        <f aca="false">IF($A51="","",IF(G$18="","",MAX(0,G51-IF(OR(WEEKDAY(G$18,2)&gt;5,COUNTIF($W$5:$W$16,G$18)&gt;0),0,$B$6))))</f>
        <v>0</v>
      </c>
      <c r="H52" s="62" t="n">
        <f aca="false">IF($A51="","",IF(H$18="","",MAX(0,H51-IF(OR(WEEKDAY(H$18,2)&gt;5,COUNTIF($W$5:$W$16,H$18)&gt;0),0,$B$6))))</f>
        <v>0</v>
      </c>
      <c r="I52" s="62" t="n">
        <f aca="false">IF($A51="","",IF(I$18="","",MAX(0,I51-IF(OR(WEEKDAY(I$18,2)&gt;5,COUNTIF($W$5:$W$16,I$18)&gt;0),0,$B$6))))</f>
        <v>0</v>
      </c>
      <c r="J52" s="62" t="n">
        <f aca="false">IF($A51="","",IF(J$18="","",MAX(0,J51-IF(OR(WEEKDAY(J$18,2)&gt;5,COUNTIF($W$5:$W$16,J$18)&gt;0),0,$B$6))))</f>
        <v>0</v>
      </c>
      <c r="K52" s="62" t="n">
        <f aca="false">IF($A51="","",IF(K$18="","",MAX(0,K51-IF(OR(WEEKDAY(K$18,2)&gt;5,COUNTIF($W$5:$W$16,K$18)&gt;0),0,$B$6))))</f>
        <v>0</v>
      </c>
      <c r="L52" s="62" t="n">
        <f aca="false">IF($A51="","",IF(L$18="","",MAX(0,L51-IF(OR(WEEKDAY(L$18,2)&gt;5,COUNTIF($W$5:$W$16,L$18)&gt;0),0,$B$6))))</f>
        <v>0</v>
      </c>
      <c r="M52" s="62" t="n">
        <f aca="false">IF($A51="","",IF(M$18="","",MAX(0,M51-IF(OR(WEEKDAY(M$18,2)&gt;5,COUNTIF($W$5:$W$16,M$18)&gt;0),0,$B$6))))</f>
        <v>0</v>
      </c>
      <c r="N52" s="62" t="n">
        <f aca="false">IF($A51="","",IF(N$18="","",MAX(0,N51-IF(OR(WEEKDAY(N$18,2)&gt;5,COUNTIF($W$5:$W$16,N$18)&gt;0),0,$B$6))))</f>
        <v>0</v>
      </c>
      <c r="O52" s="62" t="n">
        <f aca="false">IF($A51="","",IF(O$18="","",MAX(0,O51-IF(OR(WEEKDAY(O$18,2)&gt;5,COUNTIF($W$5:$W$16,O$18)&gt;0),0,$B$6))))</f>
        <v>0</v>
      </c>
      <c r="P52" s="62" t="str">
        <f aca="false">IF($A51="","",IF(P$18="","",MAX(0,P51-IF(OR(WEEKDAY(P$18,2)&gt;5,COUNTIF($W$5:$W$16,P$18)&gt;0),0,$B$6))))</f>
        <v/>
      </c>
      <c r="Q52" s="62" t="str">
        <f aca="false">IF($A51="","",IF(Q$18="","",MAX(0,Q51-IF(OR(WEEKDAY(Q$18,2)&gt;5,COUNTIF($W$5:$W$16,Q$18)&gt;0),0,$B$6))))</f>
        <v/>
      </c>
      <c r="R52" s="63" t="str">
        <f aca="false">IF($A51="","",IF(OR(C51&gt;0,C53&gt;0),"Yes","No"))</f>
        <v>Yes</v>
      </c>
    </row>
    <row r="53" customFormat="false" ht="15" hidden="false" customHeight="true" outlineLevel="0" collapsed="false">
      <c r="A53" s="61"/>
      <c r="B53" s="38" t="s">
        <v>596</v>
      </c>
      <c r="C53" s="52" t="n">
        <f aca="false">IF($A51="","",SUM(D53:Q53))</f>
        <v>30</v>
      </c>
      <c r="D53" s="62" t="n">
        <f aca="false">IF($A51="","",IF(D$18="","",IF(ISNUMBER('Proposed Hours'!B14),'Proposed Hours'!B14,0)))</f>
        <v>0</v>
      </c>
      <c r="E53" s="62" t="n">
        <f aca="false">IF($A51="","",IF(E$18="","",IF(ISNUMBER('Proposed Hours'!C14),'Proposed Hours'!C14,0)))</f>
        <v>2</v>
      </c>
      <c r="F53" s="62" t="n">
        <f aca="false">IF($A51="","",IF(F$18="","",IF(ISNUMBER('Proposed Hours'!D14),'Proposed Hours'!D14,0)))</f>
        <v>4</v>
      </c>
      <c r="G53" s="62" t="n">
        <f aca="false">IF($A51="","",IF(G$18="","",IF(ISNUMBER('Proposed Hours'!E14),'Proposed Hours'!E14,0)))</f>
        <v>12</v>
      </c>
      <c r="H53" s="62" t="n">
        <f aca="false">IF($A51="","",IF(H$18="","",IF(ISNUMBER('Proposed Hours'!F14),'Proposed Hours'!F14,0)))</f>
        <v>12</v>
      </c>
      <c r="I53" s="62" t="n">
        <f aca="false">IF($A51="","",IF(I$18="","",IF(ISNUMBER('Proposed Hours'!G14),'Proposed Hours'!G14,0)))</f>
        <v>0</v>
      </c>
      <c r="J53" s="62" t="n">
        <f aca="false">IF($A51="","",IF(J$18="","",IF(ISNUMBER('Proposed Hours'!H14),'Proposed Hours'!H14,0)))</f>
        <v>0</v>
      </c>
      <c r="K53" s="62" t="n">
        <f aca="false">IF($A51="","",IF(K$18="","",IF(ISNUMBER('Proposed Hours'!I14),'Proposed Hours'!I14,0)))</f>
        <v>0</v>
      </c>
      <c r="L53" s="62" t="n">
        <f aca="false">IF($A51="","",IF(L$18="","",IF(ISNUMBER('Proposed Hours'!J14),'Proposed Hours'!J14,0)))</f>
        <v>0</v>
      </c>
      <c r="M53" s="62" t="n">
        <f aca="false">IF($A51="","",IF(M$18="","",IF(ISNUMBER('Proposed Hours'!K14),'Proposed Hours'!K14,0)))</f>
        <v>0</v>
      </c>
      <c r="N53" s="62" t="n">
        <f aca="false">IF($A51="","",IF(N$18="","",IF(ISNUMBER('Proposed Hours'!L14),'Proposed Hours'!L14,0)))</f>
        <v>0</v>
      </c>
      <c r="O53" s="62" t="n">
        <f aca="false">IF($A51="","",IF(O$18="","",IF(ISNUMBER('Proposed Hours'!M14),'Proposed Hours'!M14,0)))</f>
        <v>0</v>
      </c>
      <c r="P53" s="62" t="str">
        <f aca="false">IF($A51="","",IF(P$18="","",IF(ISNUMBER('Proposed Hours'!N14),'Proposed Hours'!N14,0)))</f>
        <v/>
      </c>
      <c r="Q53" s="62" t="str">
        <f aca="false">IF($A51="","",IF(Q$18="","",IF(ISNUMBER('Proposed Hours'!O14),'Proposed Hours'!O14,0)))</f>
        <v/>
      </c>
      <c r="R53" s="63" t="str">
        <f aca="false">IF($A51="","",IF(OR(C51&gt;0,C53&gt;0),"Yes","No"))</f>
        <v>Yes</v>
      </c>
    </row>
    <row r="54" customFormat="false" ht="15" hidden="false" customHeight="true" outlineLevel="0" collapsed="false">
      <c r="A54" s="64"/>
      <c r="B54" s="65" t="s">
        <v>597</v>
      </c>
      <c r="C54" s="66" t="n">
        <f aca="false">IF($A51="","",SUM(D54:Q54))</f>
        <v>28</v>
      </c>
      <c r="D54" s="67" t="n">
        <f aca="false">IF($A51="","",IF(D$18="","",ROUND(D53-D52,2)))</f>
        <v>0</v>
      </c>
      <c r="E54" s="67" t="n">
        <f aca="false">IF($A51="","",IF(E$18="","",ROUND(E53-E52,2)))</f>
        <v>0</v>
      </c>
      <c r="F54" s="67" t="n">
        <f aca="false">IF($A51="","",IF(F$18="","",ROUND(F53-F52,2)))</f>
        <v>4</v>
      </c>
      <c r="G54" s="67" t="n">
        <f aca="false">IF($A51="","",IF(G$18="","",ROUND(G53-G52,2)))</f>
        <v>12</v>
      </c>
      <c r="H54" s="67" t="n">
        <f aca="false">IF($A51="","",IF(H$18="","",ROUND(H53-H52,2)))</f>
        <v>12</v>
      </c>
      <c r="I54" s="67" t="n">
        <f aca="false">IF($A51="","",IF(I$18="","",ROUND(I53-I52,2)))</f>
        <v>0</v>
      </c>
      <c r="J54" s="67" t="n">
        <f aca="false">IF($A51="","",IF(J$18="","",ROUND(J53-J52,2)))</f>
        <v>0</v>
      </c>
      <c r="K54" s="67" t="n">
        <f aca="false">IF($A51="","",IF(K$18="","",ROUND(K53-K52,2)))</f>
        <v>0</v>
      </c>
      <c r="L54" s="67" t="n">
        <f aca="false">IF($A51="","",IF(L$18="","",ROUND(L53-L52,2)))</f>
        <v>0</v>
      </c>
      <c r="M54" s="67" t="n">
        <f aca="false">IF($A51="","",IF(M$18="","",ROUND(M53-M52,2)))</f>
        <v>0</v>
      </c>
      <c r="N54" s="67" t="n">
        <f aca="false">IF($A51="","",IF(N$18="","",ROUND(N53-N52,2)))</f>
        <v>0</v>
      </c>
      <c r="O54" s="67" t="n">
        <f aca="false">IF($A51="","",IF(O$18="","",ROUND(O53-O52,2)))</f>
        <v>0</v>
      </c>
      <c r="P54" s="67" t="str">
        <f aca="false">IF($A51="","",IF(P$18="","",ROUND(P53-P52,2)))</f>
        <v/>
      </c>
      <c r="Q54" s="67" t="str">
        <f aca="false">IF($A51="","",IF(Q$18="","",ROUND(Q53-Q52,2)))</f>
        <v/>
      </c>
      <c r="R54" s="68" t="str">
        <f aca="false">IF($A51="","",IF(OR(C51&gt;0,C53&gt;0),"Yes","No"))</f>
        <v>Yes</v>
      </c>
    </row>
    <row r="55" customFormat="false" ht="15" hidden="false" customHeight="true" outlineLevel="0" collapsed="false">
      <c r="A55" s="56" t="str">
        <f aca="false">IF(Roster!A13="","",Roster!A13)</f>
        <v>Jeronimo Rincon</v>
      </c>
      <c r="B55" s="57" t="s">
        <v>594</v>
      </c>
      <c r="C55" s="58" t="n">
        <f aca="false">IF($A55="","",SUM(D55:Q55))</f>
        <v>25</v>
      </c>
      <c r="D55" s="59" t="n">
        <f aca="false">IF($A55="","",IF(D$18="","",SUMIFS('RAW BTBS'!$X:$X,'RAW BTBS'!$AF:$AF,$U55,'RAW BTBS'!$W:$W,D$18)))</f>
        <v>12</v>
      </c>
      <c r="E55" s="59" t="n">
        <f aca="false">IF($A55="","",IF(E$18="","",SUMIFS('RAW BTBS'!$X:$X,'RAW BTBS'!$AF:$AF,$U55,'RAW BTBS'!$W:$W,E$18)))</f>
        <v>12</v>
      </c>
      <c r="F55" s="59" t="n">
        <f aca="false">IF($A55="","",IF(F$18="","",SUMIFS('RAW BTBS'!$X:$X,'RAW BTBS'!$AF:$AF,$U55,'RAW BTBS'!$W:$W,F$18)))</f>
        <v>1</v>
      </c>
      <c r="G55" s="59" t="n">
        <f aca="false">IF($A55="","",IF(G$18="","",SUMIFS('RAW BTBS'!$X:$X,'RAW BTBS'!$AF:$AF,$U55,'RAW BTBS'!$W:$W,G$18)))</f>
        <v>0</v>
      </c>
      <c r="H55" s="59" t="n">
        <f aca="false">IF($A55="","",IF(H$18="","",SUMIFS('RAW BTBS'!$X:$X,'RAW BTBS'!$AF:$AF,$U55,'RAW BTBS'!$W:$W,H$18)))</f>
        <v>0</v>
      </c>
      <c r="I55" s="59" t="n">
        <f aca="false">IF($A55="","",IF(I$18="","",SUMIFS('RAW BTBS'!$X:$X,'RAW BTBS'!$AF:$AF,$U55,'RAW BTBS'!$W:$W,I$18)))</f>
        <v>0</v>
      </c>
      <c r="J55" s="59" t="n">
        <f aca="false">IF($A55="","",IF(J$18="","",SUMIFS('RAW BTBS'!$X:$X,'RAW BTBS'!$AF:$AF,$U55,'RAW BTBS'!$W:$W,J$18)))</f>
        <v>0</v>
      </c>
      <c r="K55" s="59" t="n">
        <f aca="false">IF($A55="","",IF(K$18="","",SUMIFS('RAW BTBS'!$X:$X,'RAW BTBS'!$AF:$AF,$U55,'RAW BTBS'!$W:$W,K$18)))</f>
        <v>0</v>
      </c>
      <c r="L55" s="59" t="n">
        <f aca="false">IF($A55="","",IF(L$18="","",SUMIFS('RAW BTBS'!$X:$X,'RAW BTBS'!$AF:$AF,$U55,'RAW BTBS'!$W:$W,L$18)))</f>
        <v>0</v>
      </c>
      <c r="M55" s="59" t="n">
        <f aca="false">IF($A55="","",IF(M$18="","",SUMIFS('RAW BTBS'!$X:$X,'RAW BTBS'!$AF:$AF,$U55,'RAW BTBS'!$W:$W,M$18)))</f>
        <v>0</v>
      </c>
      <c r="N55" s="59" t="n">
        <f aca="false">IF($A55="","",IF(N$18="","",SUMIFS('RAW BTBS'!$X:$X,'RAW BTBS'!$AF:$AF,$U55,'RAW BTBS'!$W:$W,N$18)))</f>
        <v>0</v>
      </c>
      <c r="O55" s="59" t="n">
        <f aca="false">IF($A55="","",IF(O$18="","",SUMIFS('RAW BTBS'!$X:$X,'RAW BTBS'!$AF:$AF,$U55,'RAW BTBS'!$W:$W,O$18)))</f>
        <v>0</v>
      </c>
      <c r="P55" s="59" t="str">
        <f aca="false">IF($A55="","",IF(P$18="","",SUMIFS('RAW BTBS'!$X:$X,'RAW BTBS'!$AF:$AF,$U55,'RAW BTBS'!$W:$W,P$18)))</f>
        <v/>
      </c>
      <c r="Q55" s="59" t="str">
        <f aca="false">IF($A55="","",IF(Q$18="","",SUMIFS('RAW BTBS'!$X:$X,'RAW BTBS'!$AF:$AF,$U55,'RAW BTBS'!$W:$W,Q$18)))</f>
        <v/>
      </c>
      <c r="R55" s="60" t="str">
        <f aca="false">IF($A55="","",IF(OR(C55&gt;0,C57&gt;0),"Yes","No"))</f>
        <v>Yes</v>
      </c>
      <c r="S55" s="26" t="str">
        <f aca="false">IF($T55="","",TRIM(RIGHT(SUBSTITUTE($T55," ",REPT(" ",50)),50)))</f>
        <v>RINCON</v>
      </c>
      <c r="T55" s="26" t="str">
        <f aca="false">IF($A55="","",SUBSTITUTE(SUBSTITUTE(SUBSTITUTE(SUBSTITUTE(SUBSTITUTE(SUBSTITUTE(SUBSTITUTE(UPPER(TRIM($A55)),"Á","A"),"É","E"),"Í","I"),"Ó","O"),"Ú","U"),"Ñ","N"),"Ü","U"))</f>
        <v>JERONIMO RINCON</v>
      </c>
      <c r="U55" s="26" t="str">
        <f aca="false">IF($T55="","",LEFT($T55,1)&amp;" "&amp;TRIM(RIGHT(SUBSTITUTE($T55," ",REPT(" ",50)),50)))</f>
        <v>J RINCON</v>
      </c>
    </row>
    <row r="56" customFormat="false" ht="15" hidden="false" customHeight="true" outlineLevel="0" collapsed="false">
      <c r="A56" s="61"/>
      <c r="B56" s="38" t="s">
        <v>595</v>
      </c>
      <c r="C56" s="52" t="n">
        <f aca="false">IF($A55="","",SUM(D56:Q56))</f>
        <v>8</v>
      </c>
      <c r="D56" s="62" t="n">
        <f aca="false">IF($A55="","",IF(D$18="","",MAX(0,D55-IF(OR(WEEKDAY(D$18,2)&gt;5,COUNTIF($W$5:$W$16,D$18)&gt;0),0,$B$6))))</f>
        <v>4</v>
      </c>
      <c r="E56" s="62" t="n">
        <f aca="false">IF($A55="","",IF(E$18="","",MAX(0,E55-IF(OR(WEEKDAY(E$18,2)&gt;5,COUNTIF($W$5:$W$16,E$18)&gt;0),0,$B$6))))</f>
        <v>4</v>
      </c>
      <c r="F56" s="62" t="n">
        <f aca="false">IF($A55="","",IF(F$18="","",MAX(0,F55-IF(OR(WEEKDAY(F$18,2)&gt;5,COUNTIF($W$5:$W$16,F$18)&gt;0),0,$B$6))))</f>
        <v>0</v>
      </c>
      <c r="G56" s="62" t="n">
        <f aca="false">IF($A55="","",IF(G$18="","",MAX(0,G55-IF(OR(WEEKDAY(G$18,2)&gt;5,COUNTIF($W$5:$W$16,G$18)&gt;0),0,$B$6))))</f>
        <v>0</v>
      </c>
      <c r="H56" s="62" t="n">
        <f aca="false">IF($A55="","",IF(H$18="","",MAX(0,H55-IF(OR(WEEKDAY(H$18,2)&gt;5,COUNTIF($W$5:$W$16,H$18)&gt;0),0,$B$6))))</f>
        <v>0</v>
      </c>
      <c r="I56" s="62" t="n">
        <f aca="false">IF($A55="","",IF(I$18="","",MAX(0,I55-IF(OR(WEEKDAY(I$18,2)&gt;5,COUNTIF($W$5:$W$16,I$18)&gt;0),0,$B$6))))</f>
        <v>0</v>
      </c>
      <c r="J56" s="62" t="n">
        <f aca="false">IF($A55="","",IF(J$18="","",MAX(0,J55-IF(OR(WEEKDAY(J$18,2)&gt;5,COUNTIF($W$5:$W$16,J$18)&gt;0),0,$B$6))))</f>
        <v>0</v>
      </c>
      <c r="K56" s="62" t="n">
        <f aca="false">IF($A55="","",IF(K$18="","",MAX(0,K55-IF(OR(WEEKDAY(K$18,2)&gt;5,COUNTIF($W$5:$W$16,K$18)&gt;0),0,$B$6))))</f>
        <v>0</v>
      </c>
      <c r="L56" s="62" t="n">
        <f aca="false">IF($A55="","",IF(L$18="","",MAX(0,L55-IF(OR(WEEKDAY(L$18,2)&gt;5,COUNTIF($W$5:$W$16,L$18)&gt;0),0,$B$6))))</f>
        <v>0</v>
      </c>
      <c r="M56" s="62" t="n">
        <f aca="false">IF($A55="","",IF(M$18="","",MAX(0,M55-IF(OR(WEEKDAY(M$18,2)&gt;5,COUNTIF($W$5:$W$16,M$18)&gt;0),0,$B$6))))</f>
        <v>0</v>
      </c>
      <c r="N56" s="62" t="n">
        <f aca="false">IF($A55="","",IF(N$18="","",MAX(0,N55-IF(OR(WEEKDAY(N$18,2)&gt;5,COUNTIF($W$5:$W$16,N$18)&gt;0),0,$B$6))))</f>
        <v>0</v>
      </c>
      <c r="O56" s="62" t="n">
        <f aca="false">IF($A55="","",IF(O$18="","",MAX(0,O55-IF(OR(WEEKDAY(O$18,2)&gt;5,COUNTIF($W$5:$W$16,O$18)&gt;0),0,$B$6))))</f>
        <v>0</v>
      </c>
      <c r="P56" s="62" t="str">
        <f aca="false">IF($A55="","",IF(P$18="","",MAX(0,P55-IF(OR(WEEKDAY(P$18,2)&gt;5,COUNTIF($W$5:$W$16,P$18)&gt;0),0,$B$6))))</f>
        <v/>
      </c>
      <c r="Q56" s="62" t="str">
        <f aca="false">IF($A55="","",IF(Q$18="","",MAX(0,Q55-IF(OR(WEEKDAY(Q$18,2)&gt;5,COUNTIF($W$5:$W$16,Q$18)&gt;0),0,$B$6))))</f>
        <v/>
      </c>
      <c r="R56" s="63" t="str">
        <f aca="false">IF($A55="","",IF(OR(C55&gt;0,C57&gt;0),"Yes","No"))</f>
        <v>Yes</v>
      </c>
    </row>
    <row r="57" customFormat="false" ht="15" hidden="false" customHeight="true" outlineLevel="0" collapsed="false">
      <c r="A57" s="61"/>
      <c r="B57" s="38" t="s">
        <v>596</v>
      </c>
      <c r="C57" s="52" t="n">
        <f aca="false">IF($A55="","",SUM(D57:Q57))</f>
        <v>36</v>
      </c>
      <c r="D57" s="62" t="n">
        <f aca="false">IF($A55="","",IF(D$18="","",IF(ISNUMBER('Proposed Hours'!B15),'Proposed Hours'!B15,0)))</f>
        <v>4</v>
      </c>
      <c r="E57" s="62" t="n">
        <f aca="false">IF($A55="","",IF(E$18="","",IF(ISNUMBER('Proposed Hours'!C15),'Proposed Hours'!C15,0)))</f>
        <v>4</v>
      </c>
      <c r="F57" s="62" t="n">
        <f aca="false">IF($A55="","",IF(F$18="","",IF(ISNUMBER('Proposed Hours'!D15),'Proposed Hours'!D15,0)))</f>
        <v>4</v>
      </c>
      <c r="G57" s="62" t="n">
        <f aca="false">IF($A55="","",IF(G$18="","",IF(ISNUMBER('Proposed Hours'!E15),'Proposed Hours'!E15,0)))</f>
        <v>12</v>
      </c>
      <c r="H57" s="62" t="n">
        <f aca="false">IF($A55="","",IF(H$18="","",IF(ISNUMBER('Proposed Hours'!F15),'Proposed Hours'!F15,0)))</f>
        <v>12</v>
      </c>
      <c r="I57" s="62" t="n">
        <f aca="false">IF($A55="","",IF(I$18="","",IF(ISNUMBER('Proposed Hours'!G15),'Proposed Hours'!G15,0)))</f>
        <v>0</v>
      </c>
      <c r="J57" s="62" t="n">
        <f aca="false">IF($A55="","",IF(J$18="","",IF(ISNUMBER('Proposed Hours'!H15),'Proposed Hours'!H15,0)))</f>
        <v>0</v>
      </c>
      <c r="K57" s="62" t="n">
        <f aca="false">IF($A55="","",IF(K$18="","",IF(ISNUMBER('Proposed Hours'!I15),'Proposed Hours'!I15,0)))</f>
        <v>0</v>
      </c>
      <c r="L57" s="62" t="n">
        <f aca="false">IF($A55="","",IF(L$18="","",IF(ISNUMBER('Proposed Hours'!J15),'Proposed Hours'!J15,0)))</f>
        <v>0</v>
      </c>
      <c r="M57" s="62" t="n">
        <f aca="false">IF($A55="","",IF(M$18="","",IF(ISNUMBER('Proposed Hours'!K15),'Proposed Hours'!K15,0)))</f>
        <v>0</v>
      </c>
      <c r="N57" s="62" t="n">
        <f aca="false">IF($A55="","",IF(N$18="","",IF(ISNUMBER('Proposed Hours'!L15),'Proposed Hours'!L15,0)))</f>
        <v>0</v>
      </c>
      <c r="O57" s="62" t="n">
        <f aca="false">IF($A55="","",IF(O$18="","",IF(ISNUMBER('Proposed Hours'!M15),'Proposed Hours'!M15,0)))</f>
        <v>0</v>
      </c>
      <c r="P57" s="62" t="str">
        <f aca="false">IF($A55="","",IF(P$18="","",IF(ISNUMBER('Proposed Hours'!N15),'Proposed Hours'!N15,0)))</f>
        <v/>
      </c>
      <c r="Q57" s="62" t="str">
        <f aca="false">IF($A55="","",IF(Q$18="","",IF(ISNUMBER('Proposed Hours'!O15),'Proposed Hours'!O15,0)))</f>
        <v/>
      </c>
      <c r="R57" s="63" t="str">
        <f aca="false">IF($A55="","",IF(OR(C55&gt;0,C57&gt;0),"Yes","No"))</f>
        <v>Yes</v>
      </c>
    </row>
    <row r="58" customFormat="false" ht="15" hidden="false" customHeight="true" outlineLevel="0" collapsed="false">
      <c r="A58" s="64"/>
      <c r="B58" s="65" t="s">
        <v>597</v>
      </c>
      <c r="C58" s="66" t="n">
        <f aca="false">IF($A55="","",SUM(D58:Q58))</f>
        <v>28</v>
      </c>
      <c r="D58" s="67" t="n">
        <f aca="false">IF($A55="","",IF(D$18="","",ROUND(D57-D56,2)))</f>
        <v>0</v>
      </c>
      <c r="E58" s="67" t="n">
        <f aca="false">IF($A55="","",IF(E$18="","",ROUND(E57-E56,2)))</f>
        <v>0</v>
      </c>
      <c r="F58" s="67" t="n">
        <f aca="false">IF($A55="","",IF(F$18="","",ROUND(F57-F56,2)))</f>
        <v>4</v>
      </c>
      <c r="G58" s="67" t="n">
        <f aca="false">IF($A55="","",IF(G$18="","",ROUND(G57-G56,2)))</f>
        <v>12</v>
      </c>
      <c r="H58" s="67" t="n">
        <f aca="false">IF($A55="","",IF(H$18="","",ROUND(H57-H56,2)))</f>
        <v>12</v>
      </c>
      <c r="I58" s="67" t="n">
        <f aca="false">IF($A55="","",IF(I$18="","",ROUND(I57-I56,2)))</f>
        <v>0</v>
      </c>
      <c r="J58" s="67" t="n">
        <f aca="false">IF($A55="","",IF(J$18="","",ROUND(J57-J56,2)))</f>
        <v>0</v>
      </c>
      <c r="K58" s="67" t="n">
        <f aca="false">IF($A55="","",IF(K$18="","",ROUND(K57-K56,2)))</f>
        <v>0</v>
      </c>
      <c r="L58" s="67" t="n">
        <f aca="false">IF($A55="","",IF(L$18="","",ROUND(L57-L56,2)))</f>
        <v>0</v>
      </c>
      <c r="M58" s="67" t="n">
        <f aca="false">IF($A55="","",IF(M$18="","",ROUND(M57-M56,2)))</f>
        <v>0</v>
      </c>
      <c r="N58" s="67" t="n">
        <f aca="false">IF($A55="","",IF(N$18="","",ROUND(N57-N56,2)))</f>
        <v>0</v>
      </c>
      <c r="O58" s="67" t="n">
        <f aca="false">IF($A55="","",IF(O$18="","",ROUND(O57-O56,2)))</f>
        <v>0</v>
      </c>
      <c r="P58" s="67" t="str">
        <f aca="false">IF($A55="","",IF(P$18="","",ROUND(P57-P56,2)))</f>
        <v/>
      </c>
      <c r="Q58" s="67" t="str">
        <f aca="false">IF($A55="","",IF(Q$18="","",ROUND(Q57-Q56,2)))</f>
        <v/>
      </c>
      <c r="R58" s="68" t="str">
        <f aca="false">IF($A55="","",IF(OR(C55&gt;0,C57&gt;0),"Yes","No"))</f>
        <v>Yes</v>
      </c>
    </row>
    <row r="59" customFormat="false" ht="15" hidden="false" customHeight="true" outlineLevel="0" collapsed="false">
      <c r="A59" s="56" t="str">
        <f aca="false">IF(Roster!A14="","",Roster!A14)</f>
        <v>Jose David Valbuena</v>
      </c>
      <c r="B59" s="57" t="s">
        <v>594</v>
      </c>
      <c r="C59" s="58" t="n">
        <f aca="false">IF($A59="","",SUM(D59:Q59))</f>
        <v>20</v>
      </c>
      <c r="D59" s="59" t="n">
        <f aca="false">IF($A59="","",IF(D$18="","",SUMIFS('RAW BTBS'!$X:$X,'RAW BTBS'!$AF:$AF,$U59,'RAW BTBS'!$W:$W,D$18)))</f>
        <v>8</v>
      </c>
      <c r="E59" s="59" t="n">
        <f aca="false">IF($A59="","",IF(E$18="","",SUMIFS('RAW BTBS'!$X:$X,'RAW BTBS'!$AF:$AF,$U59,'RAW BTBS'!$W:$W,E$18)))</f>
        <v>12</v>
      </c>
      <c r="F59" s="59" t="n">
        <f aca="false">IF($A59="","",IF(F$18="","",SUMIFS('RAW BTBS'!$X:$X,'RAW BTBS'!$AF:$AF,$U59,'RAW BTBS'!$W:$W,F$18)))</f>
        <v>0</v>
      </c>
      <c r="G59" s="59" t="n">
        <f aca="false">IF($A59="","",IF(G$18="","",SUMIFS('RAW BTBS'!$X:$X,'RAW BTBS'!$AF:$AF,$U59,'RAW BTBS'!$W:$W,G$18)))</f>
        <v>0</v>
      </c>
      <c r="H59" s="59" t="n">
        <f aca="false">IF($A59="","",IF(H$18="","",SUMIFS('RAW BTBS'!$X:$X,'RAW BTBS'!$AF:$AF,$U59,'RAW BTBS'!$W:$W,H$18)))</f>
        <v>0</v>
      </c>
      <c r="I59" s="59" t="n">
        <f aca="false">IF($A59="","",IF(I$18="","",SUMIFS('RAW BTBS'!$X:$X,'RAW BTBS'!$AF:$AF,$U59,'RAW BTBS'!$W:$W,I$18)))</f>
        <v>0</v>
      </c>
      <c r="J59" s="59" t="n">
        <f aca="false">IF($A59="","",IF(J$18="","",SUMIFS('RAW BTBS'!$X:$X,'RAW BTBS'!$AF:$AF,$U59,'RAW BTBS'!$W:$W,J$18)))</f>
        <v>0</v>
      </c>
      <c r="K59" s="59" t="n">
        <f aca="false">IF($A59="","",IF(K$18="","",SUMIFS('RAW BTBS'!$X:$X,'RAW BTBS'!$AF:$AF,$U59,'RAW BTBS'!$W:$W,K$18)))</f>
        <v>0</v>
      </c>
      <c r="L59" s="59" t="n">
        <f aca="false">IF($A59="","",IF(L$18="","",SUMIFS('RAW BTBS'!$X:$X,'RAW BTBS'!$AF:$AF,$U59,'RAW BTBS'!$W:$W,L$18)))</f>
        <v>0</v>
      </c>
      <c r="M59" s="59" t="n">
        <f aca="false">IF($A59="","",IF(M$18="","",SUMIFS('RAW BTBS'!$X:$X,'RAW BTBS'!$AF:$AF,$U59,'RAW BTBS'!$W:$W,M$18)))</f>
        <v>0</v>
      </c>
      <c r="N59" s="59" t="n">
        <f aca="false">IF($A59="","",IF(N$18="","",SUMIFS('RAW BTBS'!$X:$X,'RAW BTBS'!$AF:$AF,$U59,'RAW BTBS'!$W:$W,N$18)))</f>
        <v>0</v>
      </c>
      <c r="O59" s="59" t="n">
        <f aca="false">IF($A59="","",IF(O$18="","",SUMIFS('RAW BTBS'!$X:$X,'RAW BTBS'!$AF:$AF,$U59,'RAW BTBS'!$W:$W,O$18)))</f>
        <v>0</v>
      </c>
      <c r="P59" s="59" t="str">
        <f aca="false">IF($A59="","",IF(P$18="","",SUMIFS('RAW BTBS'!$X:$X,'RAW BTBS'!$AF:$AF,$U59,'RAW BTBS'!$W:$W,P$18)))</f>
        <v/>
      </c>
      <c r="Q59" s="59" t="str">
        <f aca="false">IF($A59="","",IF(Q$18="","",SUMIFS('RAW BTBS'!$X:$X,'RAW BTBS'!$AF:$AF,$U59,'RAW BTBS'!$W:$W,Q$18)))</f>
        <v/>
      </c>
      <c r="R59" s="60" t="str">
        <f aca="false">IF($A59="","",IF(OR(C59&gt;0,C61&gt;0),"Yes","No"))</f>
        <v>Yes</v>
      </c>
      <c r="S59" s="26" t="str">
        <f aca="false">IF($T59="","",TRIM(RIGHT(SUBSTITUTE($T59," ",REPT(" ",50)),50)))</f>
        <v>VALBUENA</v>
      </c>
      <c r="T59" s="26" t="str">
        <f aca="false">IF($A59="","",SUBSTITUTE(SUBSTITUTE(SUBSTITUTE(SUBSTITUTE(SUBSTITUTE(SUBSTITUTE(SUBSTITUTE(UPPER(TRIM($A59)),"Á","A"),"É","E"),"Í","I"),"Ó","O"),"Ú","U"),"Ñ","N"),"Ü","U"))</f>
        <v>JOSE DAVID VALBUENA</v>
      </c>
      <c r="U59" s="26" t="str">
        <f aca="false">IF($T59="","",LEFT($T59,1)&amp;" "&amp;TRIM(RIGHT(SUBSTITUTE($T59," ",REPT(" ",50)),50)))</f>
        <v>J VALBUENA</v>
      </c>
    </row>
    <row r="60" customFormat="false" ht="15" hidden="false" customHeight="true" outlineLevel="0" collapsed="false">
      <c r="A60" s="61"/>
      <c r="B60" s="38" t="s">
        <v>595</v>
      </c>
      <c r="C60" s="52" t="n">
        <f aca="false">IF($A59="","",SUM(D60:Q60))</f>
        <v>4</v>
      </c>
      <c r="D60" s="62" t="n">
        <f aca="false">IF($A59="","",IF(D$18="","",MAX(0,D59-IF(OR(WEEKDAY(D$18,2)&gt;5,COUNTIF($W$5:$W$16,D$18)&gt;0),0,$B$6))))</f>
        <v>0</v>
      </c>
      <c r="E60" s="62" t="n">
        <f aca="false">IF($A59="","",IF(E$18="","",MAX(0,E59-IF(OR(WEEKDAY(E$18,2)&gt;5,COUNTIF($W$5:$W$16,E$18)&gt;0),0,$B$6))))</f>
        <v>4</v>
      </c>
      <c r="F60" s="62" t="n">
        <f aca="false">IF($A59="","",IF(F$18="","",MAX(0,F59-IF(OR(WEEKDAY(F$18,2)&gt;5,COUNTIF($W$5:$W$16,F$18)&gt;0),0,$B$6))))</f>
        <v>0</v>
      </c>
      <c r="G60" s="62" t="n">
        <f aca="false">IF($A59="","",IF(G$18="","",MAX(0,G59-IF(OR(WEEKDAY(G$18,2)&gt;5,COUNTIF($W$5:$W$16,G$18)&gt;0),0,$B$6))))</f>
        <v>0</v>
      </c>
      <c r="H60" s="62" t="n">
        <f aca="false">IF($A59="","",IF(H$18="","",MAX(0,H59-IF(OR(WEEKDAY(H$18,2)&gt;5,COUNTIF($W$5:$W$16,H$18)&gt;0),0,$B$6))))</f>
        <v>0</v>
      </c>
      <c r="I60" s="62" t="n">
        <f aca="false">IF($A59="","",IF(I$18="","",MAX(0,I59-IF(OR(WEEKDAY(I$18,2)&gt;5,COUNTIF($W$5:$W$16,I$18)&gt;0),0,$B$6))))</f>
        <v>0</v>
      </c>
      <c r="J60" s="62" t="n">
        <f aca="false">IF($A59="","",IF(J$18="","",MAX(0,J59-IF(OR(WEEKDAY(J$18,2)&gt;5,COUNTIF($W$5:$W$16,J$18)&gt;0),0,$B$6))))</f>
        <v>0</v>
      </c>
      <c r="K60" s="62" t="n">
        <f aca="false">IF($A59="","",IF(K$18="","",MAX(0,K59-IF(OR(WEEKDAY(K$18,2)&gt;5,COUNTIF($W$5:$W$16,K$18)&gt;0),0,$B$6))))</f>
        <v>0</v>
      </c>
      <c r="L60" s="62" t="n">
        <f aca="false">IF($A59="","",IF(L$18="","",MAX(0,L59-IF(OR(WEEKDAY(L$18,2)&gt;5,COUNTIF($W$5:$W$16,L$18)&gt;0),0,$B$6))))</f>
        <v>0</v>
      </c>
      <c r="M60" s="62" t="n">
        <f aca="false">IF($A59="","",IF(M$18="","",MAX(0,M59-IF(OR(WEEKDAY(M$18,2)&gt;5,COUNTIF($W$5:$W$16,M$18)&gt;0),0,$B$6))))</f>
        <v>0</v>
      </c>
      <c r="N60" s="62" t="n">
        <f aca="false">IF($A59="","",IF(N$18="","",MAX(0,N59-IF(OR(WEEKDAY(N$18,2)&gt;5,COUNTIF($W$5:$W$16,N$18)&gt;0),0,$B$6))))</f>
        <v>0</v>
      </c>
      <c r="O60" s="62" t="n">
        <f aca="false">IF($A59="","",IF(O$18="","",MAX(0,O59-IF(OR(WEEKDAY(O$18,2)&gt;5,COUNTIF($W$5:$W$16,O$18)&gt;0),0,$B$6))))</f>
        <v>0</v>
      </c>
      <c r="P60" s="62" t="str">
        <f aca="false">IF($A59="","",IF(P$18="","",MAX(0,P59-IF(OR(WEEKDAY(P$18,2)&gt;5,COUNTIF($W$5:$W$16,P$18)&gt;0),0,$B$6))))</f>
        <v/>
      </c>
      <c r="Q60" s="62" t="str">
        <f aca="false">IF($A59="","",IF(Q$18="","",MAX(0,Q59-IF(OR(WEEKDAY(Q$18,2)&gt;5,COUNTIF($W$5:$W$16,Q$18)&gt;0),0,$B$6))))</f>
        <v/>
      </c>
      <c r="R60" s="63" t="str">
        <f aca="false">IF($A59="","",IF(OR(C59&gt;0,C61&gt;0),"Yes","No"))</f>
        <v>Yes</v>
      </c>
    </row>
    <row r="61" customFormat="false" ht="15" hidden="false" customHeight="true" outlineLevel="0" collapsed="false">
      <c r="A61" s="61"/>
      <c r="B61" s="38" t="s">
        <v>596</v>
      </c>
      <c r="C61" s="52" t="n">
        <f aca="false">IF($A59="","",SUM(D61:Q61))</f>
        <v>34</v>
      </c>
      <c r="D61" s="62" t="n">
        <f aca="false">IF($A59="","",IF(D$18="","",IF(ISNUMBER('Proposed Hours'!B16),'Proposed Hours'!B16,0)))</f>
        <v>2</v>
      </c>
      <c r="E61" s="62" t="n">
        <f aca="false">IF($A59="","",IF(E$18="","",IF(ISNUMBER('Proposed Hours'!C16),'Proposed Hours'!C16,0)))</f>
        <v>4</v>
      </c>
      <c r="F61" s="62" t="n">
        <f aca="false">IF($A59="","",IF(F$18="","",IF(ISNUMBER('Proposed Hours'!D16),'Proposed Hours'!D16,0)))</f>
        <v>4</v>
      </c>
      <c r="G61" s="62" t="n">
        <f aca="false">IF($A59="","",IF(G$18="","",IF(ISNUMBER('Proposed Hours'!E16),'Proposed Hours'!E16,0)))</f>
        <v>12</v>
      </c>
      <c r="H61" s="62" t="n">
        <f aca="false">IF($A59="","",IF(H$18="","",IF(ISNUMBER('Proposed Hours'!F16),'Proposed Hours'!F16,0)))</f>
        <v>12</v>
      </c>
      <c r="I61" s="62" t="n">
        <f aca="false">IF($A59="","",IF(I$18="","",IF(ISNUMBER('Proposed Hours'!G16),'Proposed Hours'!G16,0)))</f>
        <v>0</v>
      </c>
      <c r="J61" s="62" t="n">
        <f aca="false">IF($A59="","",IF(J$18="","",IF(ISNUMBER('Proposed Hours'!H16),'Proposed Hours'!H16,0)))</f>
        <v>0</v>
      </c>
      <c r="K61" s="62" t="n">
        <f aca="false">IF($A59="","",IF(K$18="","",IF(ISNUMBER('Proposed Hours'!I16),'Proposed Hours'!I16,0)))</f>
        <v>0</v>
      </c>
      <c r="L61" s="62" t="n">
        <f aca="false">IF($A59="","",IF(L$18="","",IF(ISNUMBER('Proposed Hours'!J16),'Proposed Hours'!J16,0)))</f>
        <v>0</v>
      </c>
      <c r="M61" s="62" t="n">
        <f aca="false">IF($A59="","",IF(M$18="","",IF(ISNUMBER('Proposed Hours'!K16),'Proposed Hours'!K16,0)))</f>
        <v>0</v>
      </c>
      <c r="N61" s="62" t="n">
        <f aca="false">IF($A59="","",IF(N$18="","",IF(ISNUMBER('Proposed Hours'!L16),'Proposed Hours'!L16,0)))</f>
        <v>0</v>
      </c>
      <c r="O61" s="62" t="n">
        <f aca="false">IF($A59="","",IF(O$18="","",IF(ISNUMBER('Proposed Hours'!M16),'Proposed Hours'!M16,0)))</f>
        <v>0</v>
      </c>
      <c r="P61" s="62" t="str">
        <f aca="false">IF($A59="","",IF(P$18="","",IF(ISNUMBER('Proposed Hours'!N16),'Proposed Hours'!N16,0)))</f>
        <v/>
      </c>
      <c r="Q61" s="62" t="str">
        <f aca="false">IF($A59="","",IF(Q$18="","",IF(ISNUMBER('Proposed Hours'!O16),'Proposed Hours'!O16,0)))</f>
        <v/>
      </c>
      <c r="R61" s="63" t="str">
        <f aca="false">IF($A59="","",IF(OR(C59&gt;0,C61&gt;0),"Yes","No"))</f>
        <v>Yes</v>
      </c>
    </row>
    <row r="62" customFormat="false" ht="15" hidden="false" customHeight="true" outlineLevel="0" collapsed="false">
      <c r="A62" s="64"/>
      <c r="B62" s="65" t="s">
        <v>597</v>
      </c>
      <c r="C62" s="66" t="n">
        <f aca="false">IF($A59="","",SUM(D62:Q62))</f>
        <v>30</v>
      </c>
      <c r="D62" s="67" t="n">
        <f aca="false">IF($A59="","",IF(D$18="","",ROUND(D61-D60,2)))</f>
        <v>2</v>
      </c>
      <c r="E62" s="67" t="n">
        <f aca="false">IF($A59="","",IF(E$18="","",ROUND(E61-E60,2)))</f>
        <v>0</v>
      </c>
      <c r="F62" s="67" t="n">
        <f aca="false">IF($A59="","",IF(F$18="","",ROUND(F61-F60,2)))</f>
        <v>4</v>
      </c>
      <c r="G62" s="67" t="n">
        <f aca="false">IF($A59="","",IF(G$18="","",ROUND(G61-G60,2)))</f>
        <v>12</v>
      </c>
      <c r="H62" s="67" t="n">
        <f aca="false">IF($A59="","",IF(H$18="","",ROUND(H61-H60,2)))</f>
        <v>12</v>
      </c>
      <c r="I62" s="67" t="n">
        <f aca="false">IF($A59="","",IF(I$18="","",ROUND(I61-I60,2)))</f>
        <v>0</v>
      </c>
      <c r="J62" s="67" t="n">
        <f aca="false">IF($A59="","",IF(J$18="","",ROUND(J61-J60,2)))</f>
        <v>0</v>
      </c>
      <c r="K62" s="67" t="n">
        <f aca="false">IF($A59="","",IF(K$18="","",ROUND(K61-K60,2)))</f>
        <v>0</v>
      </c>
      <c r="L62" s="67" t="n">
        <f aca="false">IF($A59="","",IF(L$18="","",ROUND(L61-L60,2)))</f>
        <v>0</v>
      </c>
      <c r="M62" s="67" t="n">
        <f aca="false">IF($A59="","",IF(M$18="","",ROUND(M61-M60,2)))</f>
        <v>0</v>
      </c>
      <c r="N62" s="67" t="n">
        <f aca="false">IF($A59="","",IF(N$18="","",ROUND(N61-N60,2)))</f>
        <v>0</v>
      </c>
      <c r="O62" s="67" t="n">
        <f aca="false">IF($A59="","",IF(O$18="","",ROUND(O61-O60,2)))</f>
        <v>0</v>
      </c>
      <c r="P62" s="67" t="str">
        <f aca="false">IF($A59="","",IF(P$18="","",ROUND(P61-P60,2)))</f>
        <v/>
      </c>
      <c r="Q62" s="67" t="str">
        <f aca="false">IF($A59="","",IF(Q$18="","",ROUND(Q61-Q60,2)))</f>
        <v/>
      </c>
      <c r="R62" s="68" t="str">
        <f aca="false">IF($A59="","",IF(OR(C59&gt;0,C61&gt;0),"Yes","No"))</f>
        <v>Yes</v>
      </c>
    </row>
    <row r="63" customFormat="false" ht="15" hidden="false" customHeight="true" outlineLevel="0" collapsed="false">
      <c r="A63" s="56" t="str">
        <f aca="false">IF(Roster!A15="","",Roster!A15)</f>
        <v>Angie Lopez</v>
      </c>
      <c r="B63" s="57" t="s">
        <v>594</v>
      </c>
      <c r="C63" s="58" t="n">
        <f aca="false">IF($A63="","",SUM(D63:Q63))</f>
        <v>0</v>
      </c>
      <c r="D63" s="59" t="n">
        <f aca="false">IF($A63="","",IF(D$18="","",SUMIFS('RAW BTBS'!$X:$X,'RAW BTBS'!$AF:$AF,$U63,'RAW BTBS'!$W:$W,D$18)))</f>
        <v>0</v>
      </c>
      <c r="E63" s="59" t="n">
        <f aca="false">IF($A63="","",IF(E$18="","",SUMIFS('RAW BTBS'!$X:$X,'RAW BTBS'!$AF:$AF,$U63,'RAW BTBS'!$W:$W,E$18)))</f>
        <v>0</v>
      </c>
      <c r="F63" s="59" t="n">
        <f aca="false">IF($A63="","",IF(F$18="","",SUMIFS('RAW BTBS'!$X:$X,'RAW BTBS'!$AF:$AF,$U63,'RAW BTBS'!$W:$W,F$18)))</f>
        <v>0</v>
      </c>
      <c r="G63" s="59" t="n">
        <f aca="false">IF($A63="","",IF(G$18="","",SUMIFS('RAW BTBS'!$X:$X,'RAW BTBS'!$AF:$AF,$U63,'RAW BTBS'!$W:$W,G$18)))</f>
        <v>0</v>
      </c>
      <c r="H63" s="59" t="n">
        <f aca="false">IF($A63="","",IF(H$18="","",SUMIFS('RAW BTBS'!$X:$X,'RAW BTBS'!$AF:$AF,$U63,'RAW BTBS'!$W:$W,H$18)))</f>
        <v>0</v>
      </c>
      <c r="I63" s="59" t="n">
        <f aca="false">IF($A63="","",IF(I$18="","",SUMIFS('RAW BTBS'!$X:$X,'RAW BTBS'!$AF:$AF,$U63,'RAW BTBS'!$W:$W,I$18)))</f>
        <v>0</v>
      </c>
      <c r="J63" s="59" t="n">
        <f aca="false">IF($A63="","",IF(J$18="","",SUMIFS('RAW BTBS'!$X:$X,'RAW BTBS'!$AF:$AF,$U63,'RAW BTBS'!$W:$W,J$18)))</f>
        <v>0</v>
      </c>
      <c r="K63" s="59" t="n">
        <f aca="false">IF($A63="","",IF(K$18="","",SUMIFS('RAW BTBS'!$X:$X,'RAW BTBS'!$AF:$AF,$U63,'RAW BTBS'!$W:$W,K$18)))</f>
        <v>0</v>
      </c>
      <c r="L63" s="59" t="n">
        <f aca="false">IF($A63="","",IF(L$18="","",SUMIFS('RAW BTBS'!$X:$X,'RAW BTBS'!$AF:$AF,$U63,'RAW BTBS'!$W:$W,L$18)))</f>
        <v>0</v>
      </c>
      <c r="M63" s="59" t="n">
        <f aca="false">IF($A63="","",IF(M$18="","",SUMIFS('RAW BTBS'!$X:$X,'RAW BTBS'!$AF:$AF,$U63,'RAW BTBS'!$W:$W,M$18)))</f>
        <v>0</v>
      </c>
      <c r="N63" s="59" t="n">
        <f aca="false">IF($A63="","",IF(N$18="","",SUMIFS('RAW BTBS'!$X:$X,'RAW BTBS'!$AF:$AF,$U63,'RAW BTBS'!$W:$W,N$18)))</f>
        <v>0</v>
      </c>
      <c r="O63" s="59" t="n">
        <f aca="false">IF($A63="","",IF(O$18="","",SUMIFS('RAW BTBS'!$X:$X,'RAW BTBS'!$AF:$AF,$U63,'RAW BTBS'!$W:$W,O$18)))</f>
        <v>0</v>
      </c>
      <c r="P63" s="59" t="str">
        <f aca="false">IF($A63="","",IF(P$18="","",SUMIFS('RAW BTBS'!$X:$X,'RAW BTBS'!$AF:$AF,$U63,'RAW BTBS'!$W:$W,P$18)))</f>
        <v/>
      </c>
      <c r="Q63" s="59" t="str">
        <f aca="false">IF($A63="","",IF(Q$18="","",SUMIFS('RAW BTBS'!$X:$X,'RAW BTBS'!$AF:$AF,$U63,'RAW BTBS'!$W:$W,Q$18)))</f>
        <v/>
      </c>
      <c r="R63" s="60" t="str">
        <f aca="false">IF($A63="","",IF(OR(C63&gt;0,C65&gt;0),"Yes","No"))</f>
        <v>No</v>
      </c>
      <c r="S63" s="26" t="str">
        <f aca="false">IF($T63="","",TRIM(RIGHT(SUBSTITUTE($T63," ",REPT(" ",50)),50)))</f>
        <v>LOPEZ</v>
      </c>
      <c r="T63" s="26" t="str">
        <f aca="false">IF($A63="","",SUBSTITUTE(SUBSTITUTE(SUBSTITUTE(SUBSTITUTE(SUBSTITUTE(SUBSTITUTE(SUBSTITUTE(UPPER(TRIM($A63)),"Á","A"),"É","E"),"Í","I"),"Ó","O"),"Ú","U"),"Ñ","N"),"Ü","U"))</f>
        <v>ANGIE LOPEZ</v>
      </c>
      <c r="U63" s="26" t="str">
        <f aca="false">IF($T63="","",LEFT($T63,1)&amp;" "&amp;TRIM(RIGHT(SUBSTITUTE($T63," ",REPT(" ",50)),50)))</f>
        <v>A LOPEZ</v>
      </c>
    </row>
    <row r="64" customFormat="false" ht="15" hidden="false" customHeight="true" outlineLevel="0" collapsed="false">
      <c r="A64" s="61"/>
      <c r="B64" s="38" t="s">
        <v>595</v>
      </c>
      <c r="C64" s="52" t="n">
        <f aca="false">IF($A63="","",SUM(D64:Q64))</f>
        <v>0</v>
      </c>
      <c r="D64" s="62" t="n">
        <f aca="false">IF($A63="","",IF(D$18="","",MAX(0,D63-IF(OR(WEEKDAY(D$18,2)&gt;5,COUNTIF($W$5:$W$16,D$18)&gt;0),0,$B$6))))</f>
        <v>0</v>
      </c>
      <c r="E64" s="62" t="n">
        <f aca="false">IF($A63="","",IF(E$18="","",MAX(0,E63-IF(OR(WEEKDAY(E$18,2)&gt;5,COUNTIF($W$5:$W$16,E$18)&gt;0),0,$B$6))))</f>
        <v>0</v>
      </c>
      <c r="F64" s="62" t="n">
        <f aca="false">IF($A63="","",IF(F$18="","",MAX(0,F63-IF(OR(WEEKDAY(F$18,2)&gt;5,COUNTIF($W$5:$W$16,F$18)&gt;0),0,$B$6))))</f>
        <v>0</v>
      </c>
      <c r="G64" s="62" t="n">
        <f aca="false">IF($A63="","",IF(G$18="","",MAX(0,G63-IF(OR(WEEKDAY(G$18,2)&gt;5,COUNTIF($W$5:$W$16,G$18)&gt;0),0,$B$6))))</f>
        <v>0</v>
      </c>
      <c r="H64" s="62" t="n">
        <f aca="false">IF($A63="","",IF(H$18="","",MAX(0,H63-IF(OR(WEEKDAY(H$18,2)&gt;5,COUNTIF($W$5:$W$16,H$18)&gt;0),0,$B$6))))</f>
        <v>0</v>
      </c>
      <c r="I64" s="62" t="n">
        <f aca="false">IF($A63="","",IF(I$18="","",MAX(0,I63-IF(OR(WEEKDAY(I$18,2)&gt;5,COUNTIF($W$5:$W$16,I$18)&gt;0),0,$B$6))))</f>
        <v>0</v>
      </c>
      <c r="J64" s="62" t="n">
        <f aca="false">IF($A63="","",IF(J$18="","",MAX(0,J63-IF(OR(WEEKDAY(J$18,2)&gt;5,COUNTIF($W$5:$W$16,J$18)&gt;0),0,$B$6))))</f>
        <v>0</v>
      </c>
      <c r="K64" s="62" t="n">
        <f aca="false">IF($A63="","",IF(K$18="","",MAX(0,K63-IF(OR(WEEKDAY(K$18,2)&gt;5,COUNTIF($W$5:$W$16,K$18)&gt;0),0,$B$6))))</f>
        <v>0</v>
      </c>
      <c r="L64" s="62" t="n">
        <f aca="false">IF($A63="","",IF(L$18="","",MAX(0,L63-IF(OR(WEEKDAY(L$18,2)&gt;5,COUNTIF($W$5:$W$16,L$18)&gt;0),0,$B$6))))</f>
        <v>0</v>
      </c>
      <c r="M64" s="62" t="n">
        <f aca="false">IF($A63="","",IF(M$18="","",MAX(0,M63-IF(OR(WEEKDAY(M$18,2)&gt;5,COUNTIF($W$5:$W$16,M$18)&gt;0),0,$B$6))))</f>
        <v>0</v>
      </c>
      <c r="N64" s="62" t="n">
        <f aca="false">IF($A63="","",IF(N$18="","",MAX(0,N63-IF(OR(WEEKDAY(N$18,2)&gt;5,COUNTIF($W$5:$W$16,N$18)&gt;0),0,$B$6))))</f>
        <v>0</v>
      </c>
      <c r="O64" s="62" t="n">
        <f aca="false">IF($A63="","",IF(O$18="","",MAX(0,O63-IF(OR(WEEKDAY(O$18,2)&gt;5,COUNTIF($W$5:$W$16,O$18)&gt;0),0,$B$6))))</f>
        <v>0</v>
      </c>
      <c r="P64" s="62" t="str">
        <f aca="false">IF($A63="","",IF(P$18="","",MAX(0,P63-IF(OR(WEEKDAY(P$18,2)&gt;5,COUNTIF($W$5:$W$16,P$18)&gt;0),0,$B$6))))</f>
        <v/>
      </c>
      <c r="Q64" s="62" t="str">
        <f aca="false">IF($A63="","",IF(Q$18="","",MAX(0,Q63-IF(OR(WEEKDAY(Q$18,2)&gt;5,COUNTIF($W$5:$W$16,Q$18)&gt;0),0,$B$6))))</f>
        <v/>
      </c>
      <c r="R64" s="63" t="str">
        <f aca="false">IF($A63="","",IF(OR(C63&gt;0,C65&gt;0),"Yes","No"))</f>
        <v>No</v>
      </c>
    </row>
    <row r="65" customFormat="false" ht="15" hidden="false" customHeight="true" outlineLevel="0" collapsed="false">
      <c r="A65" s="61"/>
      <c r="B65" s="38" t="s">
        <v>596</v>
      </c>
      <c r="C65" s="52" t="n">
        <f aca="false">IF($A63="","",SUM(D65:Q65))</f>
        <v>0</v>
      </c>
      <c r="D65" s="62" t="n">
        <f aca="false">IF($A63="","",IF(D$18="","",IF(ISNUMBER('Proposed Hours'!B17),'Proposed Hours'!B17,0)))</f>
        <v>0</v>
      </c>
      <c r="E65" s="62" t="n">
        <f aca="false">IF($A63="","",IF(E$18="","",IF(ISNUMBER('Proposed Hours'!C17),'Proposed Hours'!C17,0)))</f>
        <v>0</v>
      </c>
      <c r="F65" s="62" t="n">
        <f aca="false">IF($A63="","",IF(F$18="","",IF(ISNUMBER('Proposed Hours'!D17),'Proposed Hours'!D17,0)))</f>
        <v>0</v>
      </c>
      <c r="G65" s="62" t="n">
        <f aca="false">IF($A63="","",IF(G$18="","",IF(ISNUMBER('Proposed Hours'!E17),'Proposed Hours'!E17,0)))</f>
        <v>0</v>
      </c>
      <c r="H65" s="62" t="n">
        <f aca="false">IF($A63="","",IF(H$18="","",IF(ISNUMBER('Proposed Hours'!F17),'Proposed Hours'!F17,0)))</f>
        <v>0</v>
      </c>
      <c r="I65" s="62" t="n">
        <f aca="false">IF($A63="","",IF(I$18="","",IF(ISNUMBER('Proposed Hours'!G17),'Proposed Hours'!G17,0)))</f>
        <v>0</v>
      </c>
      <c r="J65" s="62" t="n">
        <f aca="false">IF($A63="","",IF(J$18="","",IF(ISNUMBER('Proposed Hours'!H17),'Proposed Hours'!H17,0)))</f>
        <v>0</v>
      </c>
      <c r="K65" s="62" t="n">
        <f aca="false">IF($A63="","",IF(K$18="","",IF(ISNUMBER('Proposed Hours'!I17),'Proposed Hours'!I17,0)))</f>
        <v>0</v>
      </c>
      <c r="L65" s="62" t="n">
        <f aca="false">IF($A63="","",IF(L$18="","",IF(ISNUMBER('Proposed Hours'!J17),'Proposed Hours'!J17,0)))</f>
        <v>0</v>
      </c>
      <c r="M65" s="62" t="n">
        <f aca="false">IF($A63="","",IF(M$18="","",IF(ISNUMBER('Proposed Hours'!K17),'Proposed Hours'!K17,0)))</f>
        <v>0</v>
      </c>
      <c r="N65" s="62" t="n">
        <f aca="false">IF($A63="","",IF(N$18="","",IF(ISNUMBER('Proposed Hours'!L17),'Proposed Hours'!L17,0)))</f>
        <v>0</v>
      </c>
      <c r="O65" s="62" t="n">
        <f aca="false">IF($A63="","",IF(O$18="","",IF(ISNUMBER('Proposed Hours'!M17),'Proposed Hours'!M17,0)))</f>
        <v>0</v>
      </c>
      <c r="P65" s="62" t="str">
        <f aca="false">IF($A63="","",IF(P$18="","",IF(ISNUMBER('Proposed Hours'!N17),'Proposed Hours'!N17,0)))</f>
        <v/>
      </c>
      <c r="Q65" s="62" t="str">
        <f aca="false">IF($A63="","",IF(Q$18="","",IF(ISNUMBER('Proposed Hours'!O17),'Proposed Hours'!O17,0)))</f>
        <v/>
      </c>
      <c r="R65" s="63" t="str">
        <f aca="false">IF($A63="","",IF(OR(C63&gt;0,C65&gt;0),"Yes","No"))</f>
        <v>No</v>
      </c>
    </row>
    <row r="66" customFormat="false" ht="15" hidden="false" customHeight="true" outlineLevel="0" collapsed="false">
      <c r="A66" s="64"/>
      <c r="B66" s="65" t="s">
        <v>597</v>
      </c>
      <c r="C66" s="66" t="n">
        <f aca="false">IF($A63="","",SUM(D66:Q66))</f>
        <v>0</v>
      </c>
      <c r="D66" s="67" t="n">
        <f aca="false">IF($A63="","",IF(D$18="","",ROUND(D65-D64,2)))</f>
        <v>0</v>
      </c>
      <c r="E66" s="67" t="n">
        <f aca="false">IF($A63="","",IF(E$18="","",ROUND(E65-E64,2)))</f>
        <v>0</v>
      </c>
      <c r="F66" s="67" t="n">
        <f aca="false">IF($A63="","",IF(F$18="","",ROUND(F65-F64,2)))</f>
        <v>0</v>
      </c>
      <c r="G66" s="67" t="n">
        <f aca="false">IF($A63="","",IF(G$18="","",ROUND(G65-G64,2)))</f>
        <v>0</v>
      </c>
      <c r="H66" s="67" t="n">
        <f aca="false">IF($A63="","",IF(H$18="","",ROUND(H65-H64,2)))</f>
        <v>0</v>
      </c>
      <c r="I66" s="67" t="n">
        <f aca="false">IF($A63="","",IF(I$18="","",ROUND(I65-I64,2)))</f>
        <v>0</v>
      </c>
      <c r="J66" s="67" t="n">
        <f aca="false">IF($A63="","",IF(J$18="","",ROUND(J65-J64,2)))</f>
        <v>0</v>
      </c>
      <c r="K66" s="67" t="n">
        <f aca="false">IF($A63="","",IF(K$18="","",ROUND(K65-K64,2)))</f>
        <v>0</v>
      </c>
      <c r="L66" s="67" t="n">
        <f aca="false">IF($A63="","",IF(L$18="","",ROUND(L65-L64,2)))</f>
        <v>0</v>
      </c>
      <c r="M66" s="67" t="n">
        <f aca="false">IF($A63="","",IF(M$18="","",ROUND(M65-M64,2)))</f>
        <v>0</v>
      </c>
      <c r="N66" s="67" t="n">
        <f aca="false">IF($A63="","",IF(N$18="","",ROUND(N65-N64,2)))</f>
        <v>0</v>
      </c>
      <c r="O66" s="67" t="n">
        <f aca="false">IF($A63="","",IF(O$18="","",ROUND(O65-O64,2)))</f>
        <v>0</v>
      </c>
      <c r="P66" s="67" t="str">
        <f aca="false">IF($A63="","",IF(P$18="","",ROUND(P65-P64,2)))</f>
        <v/>
      </c>
      <c r="Q66" s="67" t="str">
        <f aca="false">IF($A63="","",IF(Q$18="","",ROUND(Q65-Q64,2)))</f>
        <v/>
      </c>
      <c r="R66" s="68" t="str">
        <f aca="false">IF($A63="","",IF(OR(C63&gt;0,C65&gt;0),"Yes","No"))</f>
        <v>No</v>
      </c>
    </row>
    <row r="67" customFormat="false" ht="15" hidden="false" customHeight="true" outlineLevel="0" collapsed="false">
      <c r="A67" s="56" t="str">
        <f aca="false">IF(Roster!A16="","",Roster!A16)</f>
        <v>Carlos Mesa</v>
      </c>
      <c r="B67" s="57" t="s">
        <v>594</v>
      </c>
      <c r="C67" s="58" t="n">
        <f aca="false">IF($A67="","",SUM(D67:Q67))</f>
        <v>16</v>
      </c>
      <c r="D67" s="59" t="n">
        <f aca="false">IF($A67="","",IF(D$18="","",SUMIFS('RAW BTBS'!$X:$X,'RAW BTBS'!$AF:$AF,$U67,'RAW BTBS'!$W:$W,D$18)))</f>
        <v>8</v>
      </c>
      <c r="E67" s="59" t="n">
        <f aca="false">IF($A67="","",IF(E$18="","",SUMIFS('RAW BTBS'!$X:$X,'RAW BTBS'!$AF:$AF,$U67,'RAW BTBS'!$W:$W,E$18)))</f>
        <v>8</v>
      </c>
      <c r="F67" s="59" t="n">
        <f aca="false">IF($A67="","",IF(F$18="","",SUMIFS('RAW BTBS'!$X:$X,'RAW BTBS'!$AF:$AF,$U67,'RAW BTBS'!$W:$W,F$18)))</f>
        <v>0</v>
      </c>
      <c r="G67" s="59" t="n">
        <f aca="false">IF($A67="","",IF(G$18="","",SUMIFS('RAW BTBS'!$X:$X,'RAW BTBS'!$AF:$AF,$U67,'RAW BTBS'!$W:$W,G$18)))</f>
        <v>0</v>
      </c>
      <c r="H67" s="59" t="n">
        <f aca="false">IF($A67="","",IF(H$18="","",SUMIFS('RAW BTBS'!$X:$X,'RAW BTBS'!$AF:$AF,$U67,'RAW BTBS'!$W:$W,H$18)))</f>
        <v>0</v>
      </c>
      <c r="I67" s="59" t="n">
        <f aca="false">IF($A67="","",IF(I$18="","",SUMIFS('RAW BTBS'!$X:$X,'RAW BTBS'!$AF:$AF,$U67,'RAW BTBS'!$W:$W,I$18)))</f>
        <v>0</v>
      </c>
      <c r="J67" s="59" t="n">
        <f aca="false">IF($A67="","",IF(J$18="","",SUMIFS('RAW BTBS'!$X:$X,'RAW BTBS'!$AF:$AF,$U67,'RAW BTBS'!$W:$W,J$18)))</f>
        <v>0</v>
      </c>
      <c r="K67" s="59" t="n">
        <f aca="false">IF($A67="","",IF(K$18="","",SUMIFS('RAW BTBS'!$X:$X,'RAW BTBS'!$AF:$AF,$U67,'RAW BTBS'!$W:$W,K$18)))</f>
        <v>0</v>
      </c>
      <c r="L67" s="59" t="n">
        <f aca="false">IF($A67="","",IF(L$18="","",SUMIFS('RAW BTBS'!$X:$X,'RAW BTBS'!$AF:$AF,$U67,'RAW BTBS'!$W:$W,L$18)))</f>
        <v>0</v>
      </c>
      <c r="M67" s="59" t="n">
        <f aca="false">IF($A67="","",IF(M$18="","",SUMIFS('RAW BTBS'!$X:$X,'RAW BTBS'!$AF:$AF,$U67,'RAW BTBS'!$W:$W,M$18)))</f>
        <v>0</v>
      </c>
      <c r="N67" s="59" t="n">
        <f aca="false">IF($A67="","",IF(N$18="","",SUMIFS('RAW BTBS'!$X:$X,'RAW BTBS'!$AF:$AF,$U67,'RAW BTBS'!$W:$W,N$18)))</f>
        <v>0</v>
      </c>
      <c r="O67" s="59" t="n">
        <f aca="false">IF($A67="","",IF(O$18="","",SUMIFS('RAW BTBS'!$X:$X,'RAW BTBS'!$AF:$AF,$U67,'RAW BTBS'!$W:$W,O$18)))</f>
        <v>0</v>
      </c>
      <c r="P67" s="59" t="str">
        <f aca="false">IF($A67="","",IF(P$18="","",SUMIFS('RAW BTBS'!$X:$X,'RAW BTBS'!$AF:$AF,$U67,'RAW BTBS'!$W:$W,P$18)))</f>
        <v/>
      </c>
      <c r="Q67" s="59" t="str">
        <f aca="false">IF($A67="","",IF(Q$18="","",SUMIFS('RAW BTBS'!$X:$X,'RAW BTBS'!$AF:$AF,$U67,'RAW BTBS'!$W:$W,Q$18)))</f>
        <v/>
      </c>
      <c r="R67" s="60" t="str">
        <f aca="false">IF($A67="","",IF(OR(C67&gt;0,C69&gt;0),"Yes","No"))</f>
        <v>Yes</v>
      </c>
      <c r="S67" s="26" t="str">
        <f aca="false">IF($T67="","",TRIM(RIGHT(SUBSTITUTE($T67," ",REPT(" ",50)),50)))</f>
        <v>MESA</v>
      </c>
      <c r="T67" s="26" t="str">
        <f aca="false">IF($A67="","",SUBSTITUTE(SUBSTITUTE(SUBSTITUTE(SUBSTITUTE(SUBSTITUTE(SUBSTITUTE(SUBSTITUTE(UPPER(TRIM($A67)),"Á","A"),"É","E"),"Í","I"),"Ó","O"),"Ú","U"),"Ñ","N"),"Ü","U"))</f>
        <v>CARLOS MESA</v>
      </c>
      <c r="U67" s="26" t="str">
        <f aca="false">IF($T67="","",LEFT($T67,1)&amp;" "&amp;TRIM(RIGHT(SUBSTITUTE($T67," ",REPT(" ",50)),50)))</f>
        <v>C MESA</v>
      </c>
    </row>
    <row r="68" customFormat="false" ht="15" hidden="false" customHeight="true" outlineLevel="0" collapsed="false">
      <c r="A68" s="61"/>
      <c r="B68" s="38" t="s">
        <v>595</v>
      </c>
      <c r="C68" s="52" t="n">
        <f aca="false">IF($A67="","",SUM(D68:Q68))</f>
        <v>0</v>
      </c>
      <c r="D68" s="62" t="n">
        <f aca="false">IF($A67="","",IF(D$18="","",MAX(0,D67-IF(OR(WEEKDAY(D$18,2)&gt;5,COUNTIF($W$5:$W$16,D$18)&gt;0),0,$B$6))))</f>
        <v>0</v>
      </c>
      <c r="E68" s="62" t="n">
        <f aca="false">IF($A67="","",IF(E$18="","",MAX(0,E67-IF(OR(WEEKDAY(E$18,2)&gt;5,COUNTIF($W$5:$W$16,E$18)&gt;0),0,$B$6))))</f>
        <v>0</v>
      </c>
      <c r="F68" s="62" t="n">
        <f aca="false">IF($A67="","",IF(F$18="","",MAX(0,F67-IF(OR(WEEKDAY(F$18,2)&gt;5,COUNTIF($W$5:$W$16,F$18)&gt;0),0,$B$6))))</f>
        <v>0</v>
      </c>
      <c r="G68" s="62" t="n">
        <f aca="false">IF($A67="","",IF(G$18="","",MAX(0,G67-IF(OR(WEEKDAY(G$18,2)&gt;5,COUNTIF($W$5:$W$16,G$18)&gt;0),0,$B$6))))</f>
        <v>0</v>
      </c>
      <c r="H68" s="62" t="n">
        <f aca="false">IF($A67="","",IF(H$18="","",MAX(0,H67-IF(OR(WEEKDAY(H$18,2)&gt;5,COUNTIF($W$5:$W$16,H$18)&gt;0),0,$B$6))))</f>
        <v>0</v>
      </c>
      <c r="I68" s="62" t="n">
        <f aca="false">IF($A67="","",IF(I$18="","",MAX(0,I67-IF(OR(WEEKDAY(I$18,2)&gt;5,COUNTIF($W$5:$W$16,I$18)&gt;0),0,$B$6))))</f>
        <v>0</v>
      </c>
      <c r="J68" s="62" t="n">
        <f aca="false">IF($A67="","",IF(J$18="","",MAX(0,J67-IF(OR(WEEKDAY(J$18,2)&gt;5,COUNTIF($W$5:$W$16,J$18)&gt;0),0,$B$6))))</f>
        <v>0</v>
      </c>
      <c r="K68" s="62" t="n">
        <f aca="false">IF($A67="","",IF(K$18="","",MAX(0,K67-IF(OR(WEEKDAY(K$18,2)&gt;5,COUNTIF($W$5:$W$16,K$18)&gt;0),0,$B$6))))</f>
        <v>0</v>
      </c>
      <c r="L68" s="62" t="n">
        <f aca="false">IF($A67="","",IF(L$18="","",MAX(0,L67-IF(OR(WEEKDAY(L$18,2)&gt;5,COUNTIF($W$5:$W$16,L$18)&gt;0),0,$B$6))))</f>
        <v>0</v>
      </c>
      <c r="M68" s="62" t="n">
        <f aca="false">IF($A67="","",IF(M$18="","",MAX(0,M67-IF(OR(WEEKDAY(M$18,2)&gt;5,COUNTIF($W$5:$W$16,M$18)&gt;0),0,$B$6))))</f>
        <v>0</v>
      </c>
      <c r="N68" s="62" t="n">
        <f aca="false">IF($A67="","",IF(N$18="","",MAX(0,N67-IF(OR(WEEKDAY(N$18,2)&gt;5,COUNTIF($W$5:$W$16,N$18)&gt;0),0,$B$6))))</f>
        <v>0</v>
      </c>
      <c r="O68" s="62" t="n">
        <f aca="false">IF($A67="","",IF(O$18="","",MAX(0,O67-IF(OR(WEEKDAY(O$18,2)&gt;5,COUNTIF($W$5:$W$16,O$18)&gt;0),0,$B$6))))</f>
        <v>0</v>
      </c>
      <c r="P68" s="62" t="str">
        <f aca="false">IF($A67="","",IF(P$18="","",MAX(0,P67-IF(OR(WEEKDAY(P$18,2)&gt;5,COUNTIF($W$5:$W$16,P$18)&gt;0),0,$B$6))))</f>
        <v/>
      </c>
      <c r="Q68" s="62" t="str">
        <f aca="false">IF($A67="","",IF(Q$18="","",MAX(0,Q67-IF(OR(WEEKDAY(Q$18,2)&gt;5,COUNTIF($W$5:$W$16,Q$18)&gt;0),0,$B$6))))</f>
        <v/>
      </c>
      <c r="R68" s="63" t="str">
        <f aca="false">IF($A67="","",IF(OR(C67&gt;0,C69&gt;0),"Yes","No"))</f>
        <v>Yes</v>
      </c>
    </row>
    <row r="69" customFormat="false" ht="15" hidden="false" customHeight="true" outlineLevel="0" collapsed="false">
      <c r="A69" s="61"/>
      <c r="B69" s="38" t="s">
        <v>596</v>
      </c>
      <c r="C69" s="52" t="n">
        <f aca="false">IF($A67="","",SUM(D69:Q69))</f>
        <v>0</v>
      </c>
      <c r="D69" s="62" t="n">
        <f aca="false">IF($A67="","",IF(D$18="","",IF(ISNUMBER('Proposed Hours'!B18),'Proposed Hours'!B18,0)))</f>
        <v>0</v>
      </c>
      <c r="E69" s="62" t="n">
        <f aca="false">IF($A67="","",IF(E$18="","",IF(ISNUMBER('Proposed Hours'!C18),'Proposed Hours'!C18,0)))</f>
        <v>0</v>
      </c>
      <c r="F69" s="62" t="n">
        <f aca="false">IF($A67="","",IF(F$18="","",IF(ISNUMBER('Proposed Hours'!D18),'Proposed Hours'!D18,0)))</f>
        <v>0</v>
      </c>
      <c r="G69" s="62" t="n">
        <f aca="false">IF($A67="","",IF(G$18="","",IF(ISNUMBER('Proposed Hours'!E18),'Proposed Hours'!E18,0)))</f>
        <v>0</v>
      </c>
      <c r="H69" s="62" t="n">
        <f aca="false">IF($A67="","",IF(H$18="","",IF(ISNUMBER('Proposed Hours'!F18),'Proposed Hours'!F18,0)))</f>
        <v>0</v>
      </c>
      <c r="I69" s="62" t="n">
        <f aca="false">IF($A67="","",IF(I$18="","",IF(ISNUMBER('Proposed Hours'!G18),'Proposed Hours'!G18,0)))</f>
        <v>0</v>
      </c>
      <c r="J69" s="62" t="n">
        <f aca="false">IF($A67="","",IF(J$18="","",IF(ISNUMBER('Proposed Hours'!H18),'Proposed Hours'!H18,0)))</f>
        <v>0</v>
      </c>
      <c r="K69" s="62" t="n">
        <f aca="false">IF($A67="","",IF(K$18="","",IF(ISNUMBER('Proposed Hours'!I18),'Proposed Hours'!I18,0)))</f>
        <v>0</v>
      </c>
      <c r="L69" s="62" t="n">
        <f aca="false">IF($A67="","",IF(L$18="","",IF(ISNUMBER('Proposed Hours'!J18),'Proposed Hours'!J18,0)))</f>
        <v>0</v>
      </c>
      <c r="M69" s="62" t="n">
        <f aca="false">IF($A67="","",IF(M$18="","",IF(ISNUMBER('Proposed Hours'!K18),'Proposed Hours'!K18,0)))</f>
        <v>0</v>
      </c>
      <c r="N69" s="62" t="n">
        <f aca="false">IF($A67="","",IF(N$18="","",IF(ISNUMBER('Proposed Hours'!L18),'Proposed Hours'!L18,0)))</f>
        <v>0</v>
      </c>
      <c r="O69" s="62" t="n">
        <f aca="false">IF($A67="","",IF(O$18="","",IF(ISNUMBER('Proposed Hours'!M18),'Proposed Hours'!M18,0)))</f>
        <v>0</v>
      </c>
      <c r="P69" s="62" t="str">
        <f aca="false">IF($A67="","",IF(P$18="","",IF(ISNUMBER('Proposed Hours'!N18),'Proposed Hours'!N18,0)))</f>
        <v/>
      </c>
      <c r="Q69" s="62" t="str">
        <f aca="false">IF($A67="","",IF(Q$18="","",IF(ISNUMBER('Proposed Hours'!O18),'Proposed Hours'!O18,0)))</f>
        <v/>
      </c>
      <c r="R69" s="63" t="str">
        <f aca="false">IF($A67="","",IF(OR(C67&gt;0,C69&gt;0),"Yes","No"))</f>
        <v>Yes</v>
      </c>
    </row>
    <row r="70" customFormat="false" ht="15" hidden="false" customHeight="true" outlineLevel="0" collapsed="false">
      <c r="A70" s="64"/>
      <c r="B70" s="65" t="s">
        <v>597</v>
      </c>
      <c r="C70" s="66" t="n">
        <f aca="false">IF($A67="","",SUM(D70:Q70))</f>
        <v>0</v>
      </c>
      <c r="D70" s="67" t="n">
        <f aca="false">IF($A67="","",IF(D$18="","",ROUND(D69-D68,2)))</f>
        <v>0</v>
      </c>
      <c r="E70" s="67" t="n">
        <f aca="false">IF($A67="","",IF(E$18="","",ROUND(E69-E68,2)))</f>
        <v>0</v>
      </c>
      <c r="F70" s="67" t="n">
        <f aca="false">IF($A67="","",IF(F$18="","",ROUND(F69-F68,2)))</f>
        <v>0</v>
      </c>
      <c r="G70" s="67" t="n">
        <f aca="false">IF($A67="","",IF(G$18="","",ROUND(G69-G68,2)))</f>
        <v>0</v>
      </c>
      <c r="H70" s="67" t="n">
        <f aca="false">IF($A67="","",IF(H$18="","",ROUND(H69-H68,2)))</f>
        <v>0</v>
      </c>
      <c r="I70" s="67" t="n">
        <f aca="false">IF($A67="","",IF(I$18="","",ROUND(I69-I68,2)))</f>
        <v>0</v>
      </c>
      <c r="J70" s="67" t="n">
        <f aca="false">IF($A67="","",IF(J$18="","",ROUND(J69-J68,2)))</f>
        <v>0</v>
      </c>
      <c r="K70" s="67" t="n">
        <f aca="false">IF($A67="","",IF(K$18="","",ROUND(K69-K68,2)))</f>
        <v>0</v>
      </c>
      <c r="L70" s="67" t="n">
        <f aca="false">IF($A67="","",IF(L$18="","",ROUND(L69-L68,2)))</f>
        <v>0</v>
      </c>
      <c r="M70" s="67" t="n">
        <f aca="false">IF($A67="","",IF(M$18="","",ROUND(M69-M68,2)))</f>
        <v>0</v>
      </c>
      <c r="N70" s="67" t="n">
        <f aca="false">IF($A67="","",IF(N$18="","",ROUND(N69-N68,2)))</f>
        <v>0</v>
      </c>
      <c r="O70" s="67" t="n">
        <f aca="false">IF($A67="","",IF(O$18="","",ROUND(O69-O68,2)))</f>
        <v>0</v>
      </c>
      <c r="P70" s="67" t="str">
        <f aca="false">IF($A67="","",IF(P$18="","",ROUND(P69-P68,2)))</f>
        <v/>
      </c>
      <c r="Q70" s="67" t="str">
        <f aca="false">IF($A67="","",IF(Q$18="","",ROUND(Q69-Q68,2)))</f>
        <v/>
      </c>
      <c r="R70" s="68" t="str">
        <f aca="false">IF($A67="","",IF(OR(C67&gt;0,C69&gt;0),"Yes","No"))</f>
        <v>Yes</v>
      </c>
    </row>
    <row r="71" customFormat="false" ht="15" hidden="false" customHeight="true" outlineLevel="0" collapsed="false">
      <c r="A71" s="56" t="str">
        <f aca="false">IF(Roster!A17="","",Roster!A17)</f>
        <v>Isabella de la Parra</v>
      </c>
      <c r="B71" s="57" t="s">
        <v>594</v>
      </c>
      <c r="C71" s="58" t="n">
        <f aca="false">IF($A71="","",SUM(D71:Q71))</f>
        <v>0</v>
      </c>
      <c r="D71" s="59" t="n">
        <f aca="false">IF($A71="","",IF(D$18="","",SUMIFS('RAW BTBS'!$X:$X,'RAW BTBS'!$AF:$AF,$U71,'RAW BTBS'!$W:$W,D$18)))</f>
        <v>0</v>
      </c>
      <c r="E71" s="59" t="n">
        <f aca="false">IF($A71="","",IF(E$18="","",SUMIFS('RAW BTBS'!$X:$X,'RAW BTBS'!$AF:$AF,$U71,'RAW BTBS'!$W:$W,E$18)))</f>
        <v>0</v>
      </c>
      <c r="F71" s="59" t="n">
        <f aca="false">IF($A71="","",IF(F$18="","",SUMIFS('RAW BTBS'!$X:$X,'RAW BTBS'!$AF:$AF,$U71,'RAW BTBS'!$W:$W,F$18)))</f>
        <v>0</v>
      </c>
      <c r="G71" s="59" t="n">
        <f aca="false">IF($A71="","",IF(G$18="","",SUMIFS('RAW BTBS'!$X:$X,'RAW BTBS'!$AF:$AF,$U71,'RAW BTBS'!$W:$W,G$18)))</f>
        <v>0</v>
      </c>
      <c r="H71" s="59" t="n">
        <f aca="false">IF($A71="","",IF(H$18="","",SUMIFS('RAW BTBS'!$X:$X,'RAW BTBS'!$AF:$AF,$U71,'RAW BTBS'!$W:$W,H$18)))</f>
        <v>0</v>
      </c>
      <c r="I71" s="59" t="n">
        <f aca="false">IF($A71="","",IF(I$18="","",SUMIFS('RAW BTBS'!$X:$X,'RAW BTBS'!$AF:$AF,$U71,'RAW BTBS'!$W:$W,I$18)))</f>
        <v>0</v>
      </c>
      <c r="J71" s="59" t="n">
        <f aca="false">IF($A71="","",IF(J$18="","",SUMIFS('RAW BTBS'!$X:$X,'RAW BTBS'!$AF:$AF,$U71,'RAW BTBS'!$W:$W,J$18)))</f>
        <v>0</v>
      </c>
      <c r="K71" s="59" t="n">
        <f aca="false">IF($A71="","",IF(K$18="","",SUMIFS('RAW BTBS'!$X:$X,'RAW BTBS'!$AF:$AF,$U71,'RAW BTBS'!$W:$W,K$18)))</f>
        <v>0</v>
      </c>
      <c r="L71" s="59" t="n">
        <f aca="false">IF($A71="","",IF(L$18="","",SUMIFS('RAW BTBS'!$X:$X,'RAW BTBS'!$AF:$AF,$U71,'RAW BTBS'!$W:$W,L$18)))</f>
        <v>0</v>
      </c>
      <c r="M71" s="59" t="n">
        <f aca="false">IF($A71="","",IF(M$18="","",SUMIFS('RAW BTBS'!$X:$X,'RAW BTBS'!$AF:$AF,$U71,'RAW BTBS'!$W:$W,M$18)))</f>
        <v>0</v>
      </c>
      <c r="N71" s="59" t="n">
        <f aca="false">IF($A71="","",IF(N$18="","",SUMIFS('RAW BTBS'!$X:$X,'RAW BTBS'!$AF:$AF,$U71,'RAW BTBS'!$W:$W,N$18)))</f>
        <v>0</v>
      </c>
      <c r="O71" s="59" t="n">
        <f aca="false">IF($A71="","",IF(O$18="","",SUMIFS('RAW BTBS'!$X:$X,'RAW BTBS'!$AF:$AF,$U71,'RAW BTBS'!$W:$W,O$18)))</f>
        <v>0</v>
      </c>
      <c r="P71" s="59" t="str">
        <f aca="false">IF($A71="","",IF(P$18="","",SUMIFS('RAW BTBS'!$X:$X,'RAW BTBS'!$AF:$AF,$U71,'RAW BTBS'!$W:$W,P$18)))</f>
        <v/>
      </c>
      <c r="Q71" s="59" t="str">
        <f aca="false">IF($A71="","",IF(Q$18="","",SUMIFS('RAW BTBS'!$X:$X,'RAW BTBS'!$AF:$AF,$U71,'RAW BTBS'!$W:$W,Q$18)))</f>
        <v/>
      </c>
      <c r="R71" s="60" t="str">
        <f aca="false">IF($A71="","",IF(OR(C71&gt;0,C73&gt;0),"Yes","No"))</f>
        <v>No</v>
      </c>
      <c r="S71" s="26" t="str">
        <f aca="false">IF($T71="","",TRIM(RIGHT(SUBSTITUTE($T71," ",REPT(" ",50)),50)))</f>
        <v>PARRA</v>
      </c>
      <c r="T71" s="26" t="str">
        <f aca="false">IF($A71="","",SUBSTITUTE(SUBSTITUTE(SUBSTITUTE(SUBSTITUTE(SUBSTITUTE(SUBSTITUTE(SUBSTITUTE(UPPER(TRIM($A71)),"Á","A"),"É","E"),"Í","I"),"Ó","O"),"Ú","U"),"Ñ","N"),"Ü","U"))</f>
        <v>ISABELLA DE LA PARRA</v>
      </c>
      <c r="U71" s="26" t="str">
        <f aca="false">IF($T71="","",LEFT($T71,1)&amp;" "&amp;TRIM(RIGHT(SUBSTITUTE($T71," ",REPT(" ",50)),50)))</f>
        <v>I PARRA</v>
      </c>
    </row>
    <row r="72" customFormat="false" ht="15" hidden="false" customHeight="true" outlineLevel="0" collapsed="false">
      <c r="A72" s="61"/>
      <c r="B72" s="38" t="s">
        <v>595</v>
      </c>
      <c r="C72" s="52" t="n">
        <f aca="false">IF($A71="","",SUM(D72:Q72))</f>
        <v>0</v>
      </c>
      <c r="D72" s="62" t="n">
        <f aca="false">IF($A71="","",IF(D$18="","",MAX(0,D71-IF(OR(WEEKDAY(D$18,2)&gt;5,COUNTIF($W$5:$W$16,D$18)&gt;0),0,$B$6))))</f>
        <v>0</v>
      </c>
      <c r="E72" s="62" t="n">
        <f aca="false">IF($A71="","",IF(E$18="","",MAX(0,E71-IF(OR(WEEKDAY(E$18,2)&gt;5,COUNTIF($W$5:$W$16,E$18)&gt;0),0,$B$6))))</f>
        <v>0</v>
      </c>
      <c r="F72" s="62" t="n">
        <f aca="false">IF($A71="","",IF(F$18="","",MAX(0,F71-IF(OR(WEEKDAY(F$18,2)&gt;5,COUNTIF($W$5:$W$16,F$18)&gt;0),0,$B$6))))</f>
        <v>0</v>
      </c>
      <c r="G72" s="62" t="n">
        <f aca="false">IF($A71="","",IF(G$18="","",MAX(0,G71-IF(OR(WEEKDAY(G$18,2)&gt;5,COUNTIF($W$5:$W$16,G$18)&gt;0),0,$B$6))))</f>
        <v>0</v>
      </c>
      <c r="H72" s="62" t="n">
        <f aca="false">IF($A71="","",IF(H$18="","",MAX(0,H71-IF(OR(WEEKDAY(H$18,2)&gt;5,COUNTIF($W$5:$W$16,H$18)&gt;0),0,$B$6))))</f>
        <v>0</v>
      </c>
      <c r="I72" s="62" t="n">
        <f aca="false">IF($A71="","",IF(I$18="","",MAX(0,I71-IF(OR(WEEKDAY(I$18,2)&gt;5,COUNTIF($W$5:$W$16,I$18)&gt;0),0,$B$6))))</f>
        <v>0</v>
      </c>
      <c r="J72" s="62" t="n">
        <f aca="false">IF($A71="","",IF(J$18="","",MAX(0,J71-IF(OR(WEEKDAY(J$18,2)&gt;5,COUNTIF($W$5:$W$16,J$18)&gt;0),0,$B$6))))</f>
        <v>0</v>
      </c>
      <c r="K72" s="62" t="n">
        <f aca="false">IF($A71="","",IF(K$18="","",MAX(0,K71-IF(OR(WEEKDAY(K$18,2)&gt;5,COUNTIF($W$5:$W$16,K$18)&gt;0),0,$B$6))))</f>
        <v>0</v>
      </c>
      <c r="L72" s="62" t="n">
        <f aca="false">IF($A71="","",IF(L$18="","",MAX(0,L71-IF(OR(WEEKDAY(L$18,2)&gt;5,COUNTIF($W$5:$W$16,L$18)&gt;0),0,$B$6))))</f>
        <v>0</v>
      </c>
      <c r="M72" s="62" t="n">
        <f aca="false">IF($A71="","",IF(M$18="","",MAX(0,M71-IF(OR(WEEKDAY(M$18,2)&gt;5,COUNTIF($W$5:$W$16,M$18)&gt;0),0,$B$6))))</f>
        <v>0</v>
      </c>
      <c r="N72" s="62" t="n">
        <f aca="false">IF($A71="","",IF(N$18="","",MAX(0,N71-IF(OR(WEEKDAY(N$18,2)&gt;5,COUNTIF($W$5:$W$16,N$18)&gt;0),0,$B$6))))</f>
        <v>0</v>
      </c>
      <c r="O72" s="62" t="n">
        <f aca="false">IF($A71="","",IF(O$18="","",MAX(0,O71-IF(OR(WEEKDAY(O$18,2)&gt;5,COUNTIF($W$5:$W$16,O$18)&gt;0),0,$B$6))))</f>
        <v>0</v>
      </c>
      <c r="P72" s="62" t="str">
        <f aca="false">IF($A71="","",IF(P$18="","",MAX(0,P71-IF(OR(WEEKDAY(P$18,2)&gt;5,COUNTIF($W$5:$W$16,P$18)&gt;0),0,$B$6))))</f>
        <v/>
      </c>
      <c r="Q72" s="62" t="str">
        <f aca="false">IF($A71="","",IF(Q$18="","",MAX(0,Q71-IF(OR(WEEKDAY(Q$18,2)&gt;5,COUNTIF($W$5:$W$16,Q$18)&gt;0),0,$B$6))))</f>
        <v/>
      </c>
      <c r="R72" s="63" t="str">
        <f aca="false">IF($A71="","",IF(OR(C71&gt;0,C73&gt;0),"Yes","No"))</f>
        <v>No</v>
      </c>
    </row>
    <row r="73" customFormat="false" ht="15" hidden="false" customHeight="true" outlineLevel="0" collapsed="false">
      <c r="A73" s="61"/>
      <c r="B73" s="38" t="s">
        <v>596</v>
      </c>
      <c r="C73" s="52" t="n">
        <f aca="false">IF($A71="","",SUM(D73:Q73))</f>
        <v>0</v>
      </c>
      <c r="D73" s="62" t="n">
        <f aca="false">IF($A71="","",IF(D$18="","",IF(ISNUMBER('Proposed Hours'!B19),'Proposed Hours'!B19,0)))</f>
        <v>0</v>
      </c>
      <c r="E73" s="62" t="n">
        <f aca="false">IF($A71="","",IF(E$18="","",IF(ISNUMBER('Proposed Hours'!C19),'Proposed Hours'!C19,0)))</f>
        <v>0</v>
      </c>
      <c r="F73" s="62" t="n">
        <f aca="false">IF($A71="","",IF(F$18="","",IF(ISNUMBER('Proposed Hours'!D19),'Proposed Hours'!D19,0)))</f>
        <v>0</v>
      </c>
      <c r="G73" s="62" t="n">
        <f aca="false">IF($A71="","",IF(G$18="","",IF(ISNUMBER('Proposed Hours'!E19),'Proposed Hours'!E19,0)))</f>
        <v>0</v>
      </c>
      <c r="H73" s="62" t="n">
        <f aca="false">IF($A71="","",IF(H$18="","",IF(ISNUMBER('Proposed Hours'!F19),'Proposed Hours'!F19,0)))</f>
        <v>0</v>
      </c>
      <c r="I73" s="62" t="n">
        <f aca="false">IF($A71="","",IF(I$18="","",IF(ISNUMBER('Proposed Hours'!G19),'Proposed Hours'!G19,0)))</f>
        <v>0</v>
      </c>
      <c r="J73" s="62" t="n">
        <f aca="false">IF($A71="","",IF(J$18="","",IF(ISNUMBER('Proposed Hours'!H19),'Proposed Hours'!H19,0)))</f>
        <v>0</v>
      </c>
      <c r="K73" s="62" t="n">
        <f aca="false">IF($A71="","",IF(K$18="","",IF(ISNUMBER('Proposed Hours'!I19),'Proposed Hours'!I19,0)))</f>
        <v>0</v>
      </c>
      <c r="L73" s="62" t="n">
        <f aca="false">IF($A71="","",IF(L$18="","",IF(ISNUMBER('Proposed Hours'!J19),'Proposed Hours'!J19,0)))</f>
        <v>0</v>
      </c>
      <c r="M73" s="62" t="n">
        <f aca="false">IF($A71="","",IF(M$18="","",IF(ISNUMBER('Proposed Hours'!K19),'Proposed Hours'!K19,0)))</f>
        <v>0</v>
      </c>
      <c r="N73" s="62" t="n">
        <f aca="false">IF($A71="","",IF(N$18="","",IF(ISNUMBER('Proposed Hours'!L19),'Proposed Hours'!L19,0)))</f>
        <v>0</v>
      </c>
      <c r="O73" s="62" t="n">
        <f aca="false">IF($A71="","",IF(O$18="","",IF(ISNUMBER('Proposed Hours'!M19),'Proposed Hours'!M19,0)))</f>
        <v>0</v>
      </c>
      <c r="P73" s="62" t="str">
        <f aca="false">IF($A71="","",IF(P$18="","",IF(ISNUMBER('Proposed Hours'!N19),'Proposed Hours'!N19,0)))</f>
        <v/>
      </c>
      <c r="Q73" s="62" t="str">
        <f aca="false">IF($A71="","",IF(Q$18="","",IF(ISNUMBER('Proposed Hours'!O19),'Proposed Hours'!O19,0)))</f>
        <v/>
      </c>
      <c r="R73" s="63" t="str">
        <f aca="false">IF($A71="","",IF(OR(C71&gt;0,C73&gt;0),"Yes","No"))</f>
        <v>No</v>
      </c>
    </row>
    <row r="74" customFormat="false" ht="15" hidden="false" customHeight="true" outlineLevel="0" collapsed="false">
      <c r="A74" s="64"/>
      <c r="B74" s="65" t="s">
        <v>597</v>
      </c>
      <c r="C74" s="66" t="n">
        <f aca="false">IF($A71="","",SUM(D74:Q74))</f>
        <v>0</v>
      </c>
      <c r="D74" s="67" t="n">
        <f aca="false">IF($A71="","",IF(D$18="","",ROUND(D73-D72,2)))</f>
        <v>0</v>
      </c>
      <c r="E74" s="67" t="n">
        <f aca="false">IF($A71="","",IF(E$18="","",ROUND(E73-E72,2)))</f>
        <v>0</v>
      </c>
      <c r="F74" s="67" t="n">
        <f aca="false">IF($A71="","",IF(F$18="","",ROUND(F73-F72,2)))</f>
        <v>0</v>
      </c>
      <c r="G74" s="67" t="n">
        <f aca="false">IF($A71="","",IF(G$18="","",ROUND(G73-G72,2)))</f>
        <v>0</v>
      </c>
      <c r="H74" s="67" t="n">
        <f aca="false">IF($A71="","",IF(H$18="","",ROUND(H73-H72,2)))</f>
        <v>0</v>
      </c>
      <c r="I74" s="67" t="n">
        <f aca="false">IF($A71="","",IF(I$18="","",ROUND(I73-I72,2)))</f>
        <v>0</v>
      </c>
      <c r="J74" s="67" t="n">
        <f aca="false">IF($A71="","",IF(J$18="","",ROUND(J73-J72,2)))</f>
        <v>0</v>
      </c>
      <c r="K74" s="67" t="n">
        <f aca="false">IF($A71="","",IF(K$18="","",ROUND(K73-K72,2)))</f>
        <v>0</v>
      </c>
      <c r="L74" s="67" t="n">
        <f aca="false">IF($A71="","",IF(L$18="","",ROUND(L73-L72,2)))</f>
        <v>0</v>
      </c>
      <c r="M74" s="67" t="n">
        <f aca="false">IF($A71="","",IF(M$18="","",ROUND(M73-M72,2)))</f>
        <v>0</v>
      </c>
      <c r="N74" s="67" t="n">
        <f aca="false">IF($A71="","",IF(N$18="","",ROUND(N73-N72,2)))</f>
        <v>0</v>
      </c>
      <c r="O74" s="67" t="n">
        <f aca="false">IF($A71="","",IF(O$18="","",ROUND(O73-O72,2)))</f>
        <v>0</v>
      </c>
      <c r="P74" s="67" t="str">
        <f aca="false">IF($A71="","",IF(P$18="","",ROUND(P73-P72,2)))</f>
        <v/>
      </c>
      <c r="Q74" s="67" t="str">
        <f aca="false">IF($A71="","",IF(Q$18="","",ROUND(Q73-Q72,2)))</f>
        <v/>
      </c>
      <c r="R74" s="68" t="str">
        <f aca="false">IF($A71="","",IF(OR(C71&gt;0,C73&gt;0),"Yes","No"))</f>
        <v>No</v>
      </c>
    </row>
    <row r="75" customFormat="false" ht="15" hidden="false" customHeight="true" outlineLevel="0" collapsed="false">
      <c r="A75" s="56" t="str">
        <f aca="false">IF(Roster!A18="","",Roster!A18)</f>
        <v>Juan Pablo Gonzalez</v>
      </c>
      <c r="B75" s="57" t="s">
        <v>594</v>
      </c>
      <c r="C75" s="58" t="n">
        <f aca="false">IF($A75="","",SUM(D75:Q75))</f>
        <v>0</v>
      </c>
      <c r="D75" s="59" t="n">
        <f aca="false">IF($A75="","",IF(D$18="","",SUMIFS('RAW BTBS'!$X:$X,'RAW BTBS'!$AF:$AF,$U75,'RAW BTBS'!$W:$W,D$18)))</f>
        <v>0</v>
      </c>
      <c r="E75" s="59" t="n">
        <f aca="false">IF($A75="","",IF(E$18="","",SUMIFS('RAW BTBS'!$X:$X,'RAW BTBS'!$AF:$AF,$U75,'RAW BTBS'!$W:$W,E$18)))</f>
        <v>0</v>
      </c>
      <c r="F75" s="59" t="n">
        <f aca="false">IF($A75="","",IF(F$18="","",SUMIFS('RAW BTBS'!$X:$X,'RAW BTBS'!$AF:$AF,$U75,'RAW BTBS'!$W:$W,F$18)))</f>
        <v>0</v>
      </c>
      <c r="G75" s="59" t="n">
        <f aca="false">IF($A75="","",IF(G$18="","",SUMIFS('RAW BTBS'!$X:$X,'RAW BTBS'!$AF:$AF,$U75,'RAW BTBS'!$W:$W,G$18)))</f>
        <v>0</v>
      </c>
      <c r="H75" s="59" t="n">
        <f aca="false">IF($A75="","",IF(H$18="","",SUMIFS('RAW BTBS'!$X:$X,'RAW BTBS'!$AF:$AF,$U75,'RAW BTBS'!$W:$W,H$18)))</f>
        <v>0</v>
      </c>
      <c r="I75" s="59" t="n">
        <f aca="false">IF($A75="","",IF(I$18="","",SUMIFS('RAW BTBS'!$X:$X,'RAW BTBS'!$AF:$AF,$U75,'RAW BTBS'!$W:$W,I$18)))</f>
        <v>0</v>
      </c>
      <c r="J75" s="59" t="n">
        <f aca="false">IF($A75="","",IF(J$18="","",SUMIFS('RAW BTBS'!$X:$X,'RAW BTBS'!$AF:$AF,$U75,'RAW BTBS'!$W:$W,J$18)))</f>
        <v>0</v>
      </c>
      <c r="K75" s="59" t="n">
        <f aca="false">IF($A75="","",IF(K$18="","",SUMIFS('RAW BTBS'!$X:$X,'RAW BTBS'!$AF:$AF,$U75,'RAW BTBS'!$W:$W,K$18)))</f>
        <v>0</v>
      </c>
      <c r="L75" s="59" t="n">
        <f aca="false">IF($A75="","",IF(L$18="","",SUMIFS('RAW BTBS'!$X:$X,'RAW BTBS'!$AF:$AF,$U75,'RAW BTBS'!$W:$W,L$18)))</f>
        <v>0</v>
      </c>
      <c r="M75" s="59" t="n">
        <f aca="false">IF($A75="","",IF(M$18="","",SUMIFS('RAW BTBS'!$X:$X,'RAW BTBS'!$AF:$AF,$U75,'RAW BTBS'!$W:$W,M$18)))</f>
        <v>0</v>
      </c>
      <c r="N75" s="59" t="n">
        <f aca="false">IF($A75="","",IF(N$18="","",SUMIFS('RAW BTBS'!$X:$X,'RAW BTBS'!$AF:$AF,$U75,'RAW BTBS'!$W:$W,N$18)))</f>
        <v>0</v>
      </c>
      <c r="O75" s="59" t="n">
        <f aca="false">IF($A75="","",IF(O$18="","",SUMIFS('RAW BTBS'!$X:$X,'RAW BTBS'!$AF:$AF,$U75,'RAW BTBS'!$W:$W,O$18)))</f>
        <v>0</v>
      </c>
      <c r="P75" s="59" t="str">
        <f aca="false">IF($A75="","",IF(P$18="","",SUMIFS('RAW BTBS'!$X:$X,'RAW BTBS'!$AF:$AF,$U75,'RAW BTBS'!$W:$W,P$18)))</f>
        <v/>
      </c>
      <c r="Q75" s="59" t="str">
        <f aca="false">IF($A75="","",IF(Q$18="","",SUMIFS('RAW BTBS'!$X:$X,'RAW BTBS'!$AF:$AF,$U75,'RAW BTBS'!$W:$W,Q$18)))</f>
        <v/>
      </c>
      <c r="R75" s="60" t="str">
        <f aca="false">IF($A75="","",IF(OR(C75&gt;0,C77&gt;0),"Yes","No"))</f>
        <v>No</v>
      </c>
      <c r="S75" s="26" t="str">
        <f aca="false">IF($T75="","",TRIM(RIGHT(SUBSTITUTE($T75," ",REPT(" ",50)),50)))</f>
        <v>GONZALEZ</v>
      </c>
      <c r="T75" s="26" t="str">
        <f aca="false">IF($A75="","",SUBSTITUTE(SUBSTITUTE(SUBSTITUTE(SUBSTITUTE(SUBSTITUTE(SUBSTITUTE(SUBSTITUTE(UPPER(TRIM($A75)),"Á","A"),"É","E"),"Í","I"),"Ó","O"),"Ú","U"),"Ñ","N"),"Ü","U"))</f>
        <v>JUAN PABLO GONZALEZ</v>
      </c>
      <c r="U75" s="26" t="str">
        <f aca="false">IF($T75="","",LEFT($T75,1)&amp;" "&amp;TRIM(RIGHT(SUBSTITUTE($T75," ",REPT(" ",50)),50)))</f>
        <v>J GONZALEZ</v>
      </c>
    </row>
    <row r="76" customFormat="false" ht="15" hidden="false" customHeight="true" outlineLevel="0" collapsed="false">
      <c r="A76" s="61"/>
      <c r="B76" s="38" t="s">
        <v>595</v>
      </c>
      <c r="C76" s="52" t="n">
        <f aca="false">IF($A75="","",SUM(D76:Q76))</f>
        <v>0</v>
      </c>
      <c r="D76" s="62" t="n">
        <f aca="false">IF($A75="","",IF(D$18="","",MAX(0,D75-IF(OR(WEEKDAY(D$18,2)&gt;5,COUNTIF($W$5:$W$16,D$18)&gt;0),0,$B$6))))</f>
        <v>0</v>
      </c>
      <c r="E76" s="62" t="n">
        <f aca="false">IF($A75="","",IF(E$18="","",MAX(0,E75-IF(OR(WEEKDAY(E$18,2)&gt;5,COUNTIF($W$5:$W$16,E$18)&gt;0),0,$B$6))))</f>
        <v>0</v>
      </c>
      <c r="F76" s="62" t="n">
        <f aca="false">IF($A75="","",IF(F$18="","",MAX(0,F75-IF(OR(WEEKDAY(F$18,2)&gt;5,COUNTIF($W$5:$W$16,F$18)&gt;0),0,$B$6))))</f>
        <v>0</v>
      </c>
      <c r="G76" s="62" t="n">
        <f aca="false">IF($A75="","",IF(G$18="","",MAX(0,G75-IF(OR(WEEKDAY(G$18,2)&gt;5,COUNTIF($W$5:$W$16,G$18)&gt;0),0,$B$6))))</f>
        <v>0</v>
      </c>
      <c r="H76" s="62" t="n">
        <f aca="false">IF($A75="","",IF(H$18="","",MAX(0,H75-IF(OR(WEEKDAY(H$18,2)&gt;5,COUNTIF($W$5:$W$16,H$18)&gt;0),0,$B$6))))</f>
        <v>0</v>
      </c>
      <c r="I76" s="62" t="n">
        <f aca="false">IF($A75="","",IF(I$18="","",MAX(0,I75-IF(OR(WEEKDAY(I$18,2)&gt;5,COUNTIF($W$5:$W$16,I$18)&gt;0),0,$B$6))))</f>
        <v>0</v>
      </c>
      <c r="J76" s="62" t="n">
        <f aca="false">IF($A75="","",IF(J$18="","",MAX(0,J75-IF(OR(WEEKDAY(J$18,2)&gt;5,COUNTIF($W$5:$W$16,J$18)&gt;0),0,$B$6))))</f>
        <v>0</v>
      </c>
      <c r="K76" s="62" t="n">
        <f aca="false">IF($A75="","",IF(K$18="","",MAX(0,K75-IF(OR(WEEKDAY(K$18,2)&gt;5,COUNTIF($W$5:$W$16,K$18)&gt;0),0,$B$6))))</f>
        <v>0</v>
      </c>
      <c r="L76" s="62" t="n">
        <f aca="false">IF($A75="","",IF(L$18="","",MAX(0,L75-IF(OR(WEEKDAY(L$18,2)&gt;5,COUNTIF($W$5:$W$16,L$18)&gt;0),0,$B$6))))</f>
        <v>0</v>
      </c>
      <c r="M76" s="62" t="n">
        <f aca="false">IF($A75="","",IF(M$18="","",MAX(0,M75-IF(OR(WEEKDAY(M$18,2)&gt;5,COUNTIF($W$5:$W$16,M$18)&gt;0),0,$B$6))))</f>
        <v>0</v>
      </c>
      <c r="N76" s="62" t="n">
        <f aca="false">IF($A75="","",IF(N$18="","",MAX(0,N75-IF(OR(WEEKDAY(N$18,2)&gt;5,COUNTIF($W$5:$W$16,N$18)&gt;0),0,$B$6))))</f>
        <v>0</v>
      </c>
      <c r="O76" s="62" t="n">
        <f aca="false">IF($A75="","",IF(O$18="","",MAX(0,O75-IF(OR(WEEKDAY(O$18,2)&gt;5,COUNTIF($W$5:$W$16,O$18)&gt;0),0,$B$6))))</f>
        <v>0</v>
      </c>
      <c r="P76" s="62" t="str">
        <f aca="false">IF($A75="","",IF(P$18="","",MAX(0,P75-IF(OR(WEEKDAY(P$18,2)&gt;5,COUNTIF($W$5:$W$16,P$18)&gt;0),0,$B$6))))</f>
        <v/>
      </c>
      <c r="Q76" s="62" t="str">
        <f aca="false">IF($A75="","",IF(Q$18="","",MAX(0,Q75-IF(OR(WEEKDAY(Q$18,2)&gt;5,COUNTIF($W$5:$W$16,Q$18)&gt;0),0,$B$6))))</f>
        <v/>
      </c>
      <c r="R76" s="63" t="str">
        <f aca="false">IF($A75="","",IF(OR(C75&gt;0,C77&gt;0),"Yes","No"))</f>
        <v>No</v>
      </c>
    </row>
    <row r="77" customFormat="false" ht="15" hidden="false" customHeight="true" outlineLevel="0" collapsed="false">
      <c r="A77" s="61"/>
      <c r="B77" s="38" t="s">
        <v>596</v>
      </c>
      <c r="C77" s="52" t="n">
        <f aca="false">IF($A75="","",SUM(D77:Q77))</f>
        <v>0</v>
      </c>
      <c r="D77" s="62" t="n">
        <f aca="false">IF($A75="","",IF(D$18="","",IF(ISNUMBER('Proposed Hours'!B20),'Proposed Hours'!B20,0)))</f>
        <v>0</v>
      </c>
      <c r="E77" s="62" t="n">
        <f aca="false">IF($A75="","",IF(E$18="","",IF(ISNUMBER('Proposed Hours'!C20),'Proposed Hours'!C20,0)))</f>
        <v>0</v>
      </c>
      <c r="F77" s="62" t="n">
        <f aca="false">IF($A75="","",IF(F$18="","",IF(ISNUMBER('Proposed Hours'!D20),'Proposed Hours'!D20,0)))</f>
        <v>0</v>
      </c>
      <c r="G77" s="62" t="n">
        <f aca="false">IF($A75="","",IF(G$18="","",IF(ISNUMBER('Proposed Hours'!E20),'Proposed Hours'!E20,0)))</f>
        <v>0</v>
      </c>
      <c r="H77" s="62" t="n">
        <f aca="false">IF($A75="","",IF(H$18="","",IF(ISNUMBER('Proposed Hours'!F20),'Proposed Hours'!F20,0)))</f>
        <v>0</v>
      </c>
      <c r="I77" s="62" t="n">
        <f aca="false">IF($A75="","",IF(I$18="","",IF(ISNUMBER('Proposed Hours'!G20),'Proposed Hours'!G20,0)))</f>
        <v>0</v>
      </c>
      <c r="J77" s="62" t="n">
        <f aca="false">IF($A75="","",IF(J$18="","",IF(ISNUMBER('Proposed Hours'!H20),'Proposed Hours'!H20,0)))</f>
        <v>0</v>
      </c>
      <c r="K77" s="62" t="n">
        <f aca="false">IF($A75="","",IF(K$18="","",IF(ISNUMBER('Proposed Hours'!I20),'Proposed Hours'!I20,0)))</f>
        <v>0</v>
      </c>
      <c r="L77" s="62" t="n">
        <f aca="false">IF($A75="","",IF(L$18="","",IF(ISNUMBER('Proposed Hours'!J20),'Proposed Hours'!J20,0)))</f>
        <v>0</v>
      </c>
      <c r="M77" s="62" t="n">
        <f aca="false">IF($A75="","",IF(M$18="","",IF(ISNUMBER('Proposed Hours'!K20),'Proposed Hours'!K20,0)))</f>
        <v>0</v>
      </c>
      <c r="N77" s="62" t="n">
        <f aca="false">IF($A75="","",IF(N$18="","",IF(ISNUMBER('Proposed Hours'!L20),'Proposed Hours'!L20,0)))</f>
        <v>0</v>
      </c>
      <c r="O77" s="62" t="n">
        <f aca="false">IF($A75="","",IF(O$18="","",IF(ISNUMBER('Proposed Hours'!M20),'Proposed Hours'!M20,0)))</f>
        <v>0</v>
      </c>
      <c r="P77" s="62" t="str">
        <f aca="false">IF($A75="","",IF(P$18="","",IF(ISNUMBER('Proposed Hours'!N20),'Proposed Hours'!N20,0)))</f>
        <v/>
      </c>
      <c r="Q77" s="62" t="str">
        <f aca="false">IF($A75="","",IF(Q$18="","",IF(ISNUMBER('Proposed Hours'!O20),'Proposed Hours'!O20,0)))</f>
        <v/>
      </c>
      <c r="R77" s="63" t="str">
        <f aca="false">IF($A75="","",IF(OR(C75&gt;0,C77&gt;0),"Yes","No"))</f>
        <v>No</v>
      </c>
    </row>
    <row r="78" customFormat="false" ht="15" hidden="false" customHeight="true" outlineLevel="0" collapsed="false">
      <c r="A78" s="64"/>
      <c r="B78" s="65" t="s">
        <v>597</v>
      </c>
      <c r="C78" s="66" t="n">
        <f aca="false">IF($A75="","",SUM(D78:Q78))</f>
        <v>0</v>
      </c>
      <c r="D78" s="67" t="n">
        <f aca="false">IF($A75="","",IF(D$18="","",ROUND(D77-D76,2)))</f>
        <v>0</v>
      </c>
      <c r="E78" s="67" t="n">
        <f aca="false">IF($A75="","",IF(E$18="","",ROUND(E77-E76,2)))</f>
        <v>0</v>
      </c>
      <c r="F78" s="67" t="n">
        <f aca="false">IF($A75="","",IF(F$18="","",ROUND(F77-F76,2)))</f>
        <v>0</v>
      </c>
      <c r="G78" s="67" t="n">
        <f aca="false">IF($A75="","",IF(G$18="","",ROUND(G77-G76,2)))</f>
        <v>0</v>
      </c>
      <c r="H78" s="67" t="n">
        <f aca="false">IF($A75="","",IF(H$18="","",ROUND(H77-H76,2)))</f>
        <v>0</v>
      </c>
      <c r="I78" s="67" t="n">
        <f aca="false">IF($A75="","",IF(I$18="","",ROUND(I77-I76,2)))</f>
        <v>0</v>
      </c>
      <c r="J78" s="67" t="n">
        <f aca="false">IF($A75="","",IF(J$18="","",ROUND(J77-J76,2)))</f>
        <v>0</v>
      </c>
      <c r="K78" s="67" t="n">
        <f aca="false">IF($A75="","",IF(K$18="","",ROUND(K77-K76,2)))</f>
        <v>0</v>
      </c>
      <c r="L78" s="67" t="n">
        <f aca="false">IF($A75="","",IF(L$18="","",ROUND(L77-L76,2)))</f>
        <v>0</v>
      </c>
      <c r="M78" s="67" t="n">
        <f aca="false">IF($A75="","",IF(M$18="","",ROUND(M77-M76,2)))</f>
        <v>0</v>
      </c>
      <c r="N78" s="67" t="n">
        <f aca="false">IF($A75="","",IF(N$18="","",ROUND(N77-N76,2)))</f>
        <v>0</v>
      </c>
      <c r="O78" s="67" t="n">
        <f aca="false">IF($A75="","",IF(O$18="","",ROUND(O77-O76,2)))</f>
        <v>0</v>
      </c>
      <c r="P78" s="67" t="str">
        <f aca="false">IF($A75="","",IF(P$18="","",ROUND(P77-P76,2)))</f>
        <v/>
      </c>
      <c r="Q78" s="67" t="str">
        <f aca="false">IF($A75="","",IF(Q$18="","",ROUND(Q77-Q76,2)))</f>
        <v/>
      </c>
      <c r="R78" s="68" t="str">
        <f aca="false">IF($A75="","",IF(OR(C75&gt;0,C77&gt;0),"Yes","No"))</f>
        <v>No</v>
      </c>
    </row>
    <row r="79" customFormat="false" ht="15" hidden="false" customHeight="true" outlineLevel="0" collapsed="false">
      <c r="A79" s="56" t="str">
        <f aca="false">IF(Roster!A19="","",Roster!A19)</f>
        <v>Maria Camila Grazziani</v>
      </c>
      <c r="B79" s="57" t="s">
        <v>594</v>
      </c>
      <c r="C79" s="58" t="n">
        <f aca="false">IF($A79="","",SUM(D79:Q79))</f>
        <v>0</v>
      </c>
      <c r="D79" s="59" t="n">
        <f aca="false">IF($A79="","",IF(D$18="","",SUMIFS('RAW BTBS'!$X:$X,'RAW BTBS'!$AF:$AF,$U79,'RAW BTBS'!$W:$W,D$18)))</f>
        <v>0</v>
      </c>
      <c r="E79" s="59" t="n">
        <f aca="false">IF($A79="","",IF(E$18="","",SUMIFS('RAW BTBS'!$X:$X,'RAW BTBS'!$AF:$AF,$U79,'RAW BTBS'!$W:$W,E$18)))</f>
        <v>0</v>
      </c>
      <c r="F79" s="59" t="n">
        <f aca="false">IF($A79="","",IF(F$18="","",SUMIFS('RAW BTBS'!$X:$X,'RAW BTBS'!$AF:$AF,$U79,'RAW BTBS'!$W:$W,F$18)))</f>
        <v>0</v>
      </c>
      <c r="G79" s="59" t="n">
        <f aca="false">IF($A79="","",IF(G$18="","",SUMIFS('RAW BTBS'!$X:$X,'RAW BTBS'!$AF:$AF,$U79,'RAW BTBS'!$W:$W,G$18)))</f>
        <v>0</v>
      </c>
      <c r="H79" s="59" t="n">
        <f aca="false">IF($A79="","",IF(H$18="","",SUMIFS('RAW BTBS'!$X:$X,'RAW BTBS'!$AF:$AF,$U79,'RAW BTBS'!$W:$W,H$18)))</f>
        <v>0</v>
      </c>
      <c r="I79" s="59" t="n">
        <f aca="false">IF($A79="","",IF(I$18="","",SUMIFS('RAW BTBS'!$X:$X,'RAW BTBS'!$AF:$AF,$U79,'RAW BTBS'!$W:$W,I$18)))</f>
        <v>0</v>
      </c>
      <c r="J79" s="59" t="n">
        <f aca="false">IF($A79="","",IF(J$18="","",SUMIFS('RAW BTBS'!$X:$X,'RAW BTBS'!$AF:$AF,$U79,'RAW BTBS'!$W:$W,J$18)))</f>
        <v>0</v>
      </c>
      <c r="K79" s="59" t="n">
        <f aca="false">IF($A79="","",IF(K$18="","",SUMIFS('RAW BTBS'!$X:$X,'RAW BTBS'!$AF:$AF,$U79,'RAW BTBS'!$W:$W,K$18)))</f>
        <v>0</v>
      </c>
      <c r="L79" s="59" t="n">
        <f aca="false">IF($A79="","",IF(L$18="","",SUMIFS('RAW BTBS'!$X:$X,'RAW BTBS'!$AF:$AF,$U79,'RAW BTBS'!$W:$W,L$18)))</f>
        <v>0</v>
      </c>
      <c r="M79" s="59" t="n">
        <f aca="false">IF($A79="","",IF(M$18="","",SUMIFS('RAW BTBS'!$X:$X,'RAW BTBS'!$AF:$AF,$U79,'RAW BTBS'!$W:$W,M$18)))</f>
        <v>0</v>
      </c>
      <c r="N79" s="59" t="n">
        <f aca="false">IF($A79="","",IF(N$18="","",SUMIFS('RAW BTBS'!$X:$X,'RAW BTBS'!$AF:$AF,$U79,'RAW BTBS'!$W:$W,N$18)))</f>
        <v>0</v>
      </c>
      <c r="O79" s="59" t="n">
        <f aca="false">IF($A79="","",IF(O$18="","",SUMIFS('RAW BTBS'!$X:$X,'RAW BTBS'!$AF:$AF,$U79,'RAW BTBS'!$W:$W,O$18)))</f>
        <v>0</v>
      </c>
      <c r="P79" s="59" t="str">
        <f aca="false">IF($A79="","",IF(P$18="","",SUMIFS('RAW BTBS'!$X:$X,'RAW BTBS'!$AF:$AF,$U79,'RAW BTBS'!$W:$W,P$18)))</f>
        <v/>
      </c>
      <c r="Q79" s="59" t="str">
        <f aca="false">IF($A79="","",IF(Q$18="","",SUMIFS('RAW BTBS'!$X:$X,'RAW BTBS'!$AF:$AF,$U79,'RAW BTBS'!$W:$W,Q$18)))</f>
        <v/>
      </c>
      <c r="R79" s="60" t="str">
        <f aca="false">IF($A79="","",IF(OR(C79&gt;0,C81&gt;0),"Yes","No"))</f>
        <v>No</v>
      </c>
      <c r="S79" s="26" t="str">
        <f aca="false">IF($T79="","",TRIM(RIGHT(SUBSTITUTE($T79," ",REPT(" ",50)),50)))</f>
        <v>GRAZZIANI</v>
      </c>
      <c r="T79" s="26" t="str">
        <f aca="false">IF($A79="","",SUBSTITUTE(SUBSTITUTE(SUBSTITUTE(SUBSTITUTE(SUBSTITUTE(SUBSTITUTE(SUBSTITUTE(UPPER(TRIM($A79)),"Á","A"),"É","E"),"Í","I"),"Ó","O"),"Ú","U"),"Ñ","N"),"Ü","U"))</f>
        <v>MARIA CAMILA GRAZZIANI</v>
      </c>
      <c r="U79" s="26" t="str">
        <f aca="false">IF($T79="","",LEFT($T79,1)&amp;" "&amp;TRIM(RIGHT(SUBSTITUTE($T79," ",REPT(" ",50)),50)))</f>
        <v>M GRAZZIANI</v>
      </c>
    </row>
    <row r="80" customFormat="false" ht="15" hidden="false" customHeight="true" outlineLevel="0" collapsed="false">
      <c r="A80" s="61"/>
      <c r="B80" s="38" t="s">
        <v>595</v>
      </c>
      <c r="C80" s="52" t="n">
        <f aca="false">IF($A79="","",SUM(D80:Q80))</f>
        <v>0</v>
      </c>
      <c r="D80" s="62" t="n">
        <f aca="false">IF($A79="","",IF(D$18="","",MAX(0,D79-IF(OR(WEEKDAY(D$18,2)&gt;5,COUNTIF($W$5:$W$16,D$18)&gt;0),0,$B$6))))</f>
        <v>0</v>
      </c>
      <c r="E80" s="62" t="n">
        <f aca="false">IF($A79="","",IF(E$18="","",MAX(0,E79-IF(OR(WEEKDAY(E$18,2)&gt;5,COUNTIF($W$5:$W$16,E$18)&gt;0),0,$B$6))))</f>
        <v>0</v>
      </c>
      <c r="F80" s="62" t="n">
        <f aca="false">IF($A79="","",IF(F$18="","",MAX(0,F79-IF(OR(WEEKDAY(F$18,2)&gt;5,COUNTIF($W$5:$W$16,F$18)&gt;0),0,$B$6))))</f>
        <v>0</v>
      </c>
      <c r="G80" s="62" t="n">
        <f aca="false">IF($A79="","",IF(G$18="","",MAX(0,G79-IF(OR(WEEKDAY(G$18,2)&gt;5,COUNTIF($W$5:$W$16,G$18)&gt;0),0,$B$6))))</f>
        <v>0</v>
      </c>
      <c r="H80" s="62" t="n">
        <f aca="false">IF($A79="","",IF(H$18="","",MAX(0,H79-IF(OR(WEEKDAY(H$18,2)&gt;5,COUNTIF($W$5:$W$16,H$18)&gt;0),0,$B$6))))</f>
        <v>0</v>
      </c>
      <c r="I80" s="62" t="n">
        <f aca="false">IF($A79="","",IF(I$18="","",MAX(0,I79-IF(OR(WEEKDAY(I$18,2)&gt;5,COUNTIF($W$5:$W$16,I$18)&gt;0),0,$B$6))))</f>
        <v>0</v>
      </c>
      <c r="J80" s="62" t="n">
        <f aca="false">IF($A79="","",IF(J$18="","",MAX(0,J79-IF(OR(WEEKDAY(J$18,2)&gt;5,COUNTIF($W$5:$W$16,J$18)&gt;0),0,$B$6))))</f>
        <v>0</v>
      </c>
      <c r="K80" s="62" t="n">
        <f aca="false">IF($A79="","",IF(K$18="","",MAX(0,K79-IF(OR(WEEKDAY(K$18,2)&gt;5,COUNTIF($W$5:$W$16,K$18)&gt;0),0,$B$6))))</f>
        <v>0</v>
      </c>
      <c r="L80" s="62" t="n">
        <f aca="false">IF($A79="","",IF(L$18="","",MAX(0,L79-IF(OR(WEEKDAY(L$18,2)&gt;5,COUNTIF($W$5:$W$16,L$18)&gt;0),0,$B$6))))</f>
        <v>0</v>
      </c>
      <c r="M80" s="62" t="n">
        <f aca="false">IF($A79="","",IF(M$18="","",MAX(0,M79-IF(OR(WEEKDAY(M$18,2)&gt;5,COUNTIF($W$5:$W$16,M$18)&gt;0),0,$B$6))))</f>
        <v>0</v>
      </c>
      <c r="N80" s="62" t="n">
        <f aca="false">IF($A79="","",IF(N$18="","",MAX(0,N79-IF(OR(WEEKDAY(N$18,2)&gt;5,COUNTIF($W$5:$W$16,N$18)&gt;0),0,$B$6))))</f>
        <v>0</v>
      </c>
      <c r="O80" s="62" t="n">
        <f aca="false">IF($A79="","",IF(O$18="","",MAX(0,O79-IF(OR(WEEKDAY(O$18,2)&gt;5,COUNTIF($W$5:$W$16,O$18)&gt;0),0,$B$6))))</f>
        <v>0</v>
      </c>
      <c r="P80" s="62" t="str">
        <f aca="false">IF($A79="","",IF(P$18="","",MAX(0,P79-IF(OR(WEEKDAY(P$18,2)&gt;5,COUNTIF($W$5:$W$16,P$18)&gt;0),0,$B$6))))</f>
        <v/>
      </c>
      <c r="Q80" s="62" t="str">
        <f aca="false">IF($A79="","",IF(Q$18="","",MAX(0,Q79-IF(OR(WEEKDAY(Q$18,2)&gt;5,COUNTIF($W$5:$W$16,Q$18)&gt;0),0,$B$6))))</f>
        <v/>
      </c>
      <c r="R80" s="63" t="str">
        <f aca="false">IF($A79="","",IF(OR(C79&gt;0,C81&gt;0),"Yes","No"))</f>
        <v>No</v>
      </c>
    </row>
    <row r="81" customFormat="false" ht="15" hidden="false" customHeight="true" outlineLevel="0" collapsed="false">
      <c r="A81" s="61"/>
      <c r="B81" s="38" t="s">
        <v>596</v>
      </c>
      <c r="C81" s="52" t="n">
        <f aca="false">IF($A79="","",SUM(D81:Q81))</f>
        <v>0</v>
      </c>
      <c r="D81" s="62" t="n">
        <f aca="false">IF($A79="","",IF(D$18="","",IF(ISNUMBER('Proposed Hours'!B21),'Proposed Hours'!B21,0)))</f>
        <v>0</v>
      </c>
      <c r="E81" s="62" t="n">
        <f aca="false">IF($A79="","",IF(E$18="","",IF(ISNUMBER('Proposed Hours'!C21),'Proposed Hours'!C21,0)))</f>
        <v>0</v>
      </c>
      <c r="F81" s="62" t="n">
        <f aca="false">IF($A79="","",IF(F$18="","",IF(ISNUMBER('Proposed Hours'!D21),'Proposed Hours'!D21,0)))</f>
        <v>0</v>
      </c>
      <c r="G81" s="62" t="n">
        <f aca="false">IF($A79="","",IF(G$18="","",IF(ISNUMBER('Proposed Hours'!E21),'Proposed Hours'!E21,0)))</f>
        <v>0</v>
      </c>
      <c r="H81" s="62" t="n">
        <f aca="false">IF($A79="","",IF(H$18="","",IF(ISNUMBER('Proposed Hours'!F21),'Proposed Hours'!F21,0)))</f>
        <v>0</v>
      </c>
      <c r="I81" s="62" t="n">
        <f aca="false">IF($A79="","",IF(I$18="","",IF(ISNUMBER('Proposed Hours'!G21),'Proposed Hours'!G21,0)))</f>
        <v>0</v>
      </c>
      <c r="J81" s="62" t="n">
        <f aca="false">IF($A79="","",IF(J$18="","",IF(ISNUMBER('Proposed Hours'!H21),'Proposed Hours'!H21,0)))</f>
        <v>0</v>
      </c>
      <c r="K81" s="62" t="n">
        <f aca="false">IF($A79="","",IF(K$18="","",IF(ISNUMBER('Proposed Hours'!I21),'Proposed Hours'!I21,0)))</f>
        <v>0</v>
      </c>
      <c r="L81" s="62" t="n">
        <f aca="false">IF($A79="","",IF(L$18="","",IF(ISNUMBER('Proposed Hours'!J21),'Proposed Hours'!J21,0)))</f>
        <v>0</v>
      </c>
      <c r="M81" s="62" t="n">
        <f aca="false">IF($A79="","",IF(M$18="","",IF(ISNUMBER('Proposed Hours'!K21),'Proposed Hours'!K21,0)))</f>
        <v>0</v>
      </c>
      <c r="N81" s="62" t="n">
        <f aca="false">IF($A79="","",IF(N$18="","",IF(ISNUMBER('Proposed Hours'!L21),'Proposed Hours'!L21,0)))</f>
        <v>0</v>
      </c>
      <c r="O81" s="62" t="n">
        <f aca="false">IF($A79="","",IF(O$18="","",IF(ISNUMBER('Proposed Hours'!M21),'Proposed Hours'!M21,0)))</f>
        <v>0</v>
      </c>
      <c r="P81" s="62" t="str">
        <f aca="false">IF($A79="","",IF(P$18="","",IF(ISNUMBER('Proposed Hours'!N21),'Proposed Hours'!N21,0)))</f>
        <v/>
      </c>
      <c r="Q81" s="62" t="str">
        <f aca="false">IF($A79="","",IF(Q$18="","",IF(ISNUMBER('Proposed Hours'!O21),'Proposed Hours'!O21,0)))</f>
        <v/>
      </c>
      <c r="R81" s="63" t="str">
        <f aca="false">IF($A79="","",IF(OR(C79&gt;0,C81&gt;0),"Yes","No"))</f>
        <v>No</v>
      </c>
    </row>
    <row r="82" customFormat="false" ht="15" hidden="false" customHeight="true" outlineLevel="0" collapsed="false">
      <c r="A82" s="64"/>
      <c r="B82" s="65" t="s">
        <v>597</v>
      </c>
      <c r="C82" s="66" t="n">
        <f aca="false">IF($A79="","",SUM(D82:Q82))</f>
        <v>0</v>
      </c>
      <c r="D82" s="67" t="n">
        <f aca="false">IF($A79="","",IF(D$18="","",ROUND(D81-D80,2)))</f>
        <v>0</v>
      </c>
      <c r="E82" s="67" t="n">
        <f aca="false">IF($A79="","",IF(E$18="","",ROUND(E81-E80,2)))</f>
        <v>0</v>
      </c>
      <c r="F82" s="67" t="n">
        <f aca="false">IF($A79="","",IF(F$18="","",ROUND(F81-F80,2)))</f>
        <v>0</v>
      </c>
      <c r="G82" s="67" t="n">
        <f aca="false">IF($A79="","",IF(G$18="","",ROUND(G81-G80,2)))</f>
        <v>0</v>
      </c>
      <c r="H82" s="67" t="n">
        <f aca="false">IF($A79="","",IF(H$18="","",ROUND(H81-H80,2)))</f>
        <v>0</v>
      </c>
      <c r="I82" s="67" t="n">
        <f aca="false">IF($A79="","",IF(I$18="","",ROUND(I81-I80,2)))</f>
        <v>0</v>
      </c>
      <c r="J82" s="67" t="n">
        <f aca="false">IF($A79="","",IF(J$18="","",ROUND(J81-J80,2)))</f>
        <v>0</v>
      </c>
      <c r="K82" s="67" t="n">
        <f aca="false">IF($A79="","",IF(K$18="","",ROUND(K81-K80,2)))</f>
        <v>0</v>
      </c>
      <c r="L82" s="67" t="n">
        <f aca="false">IF($A79="","",IF(L$18="","",ROUND(L81-L80,2)))</f>
        <v>0</v>
      </c>
      <c r="M82" s="67" t="n">
        <f aca="false">IF($A79="","",IF(M$18="","",ROUND(M81-M80,2)))</f>
        <v>0</v>
      </c>
      <c r="N82" s="67" t="n">
        <f aca="false">IF($A79="","",IF(N$18="","",ROUND(N81-N80,2)))</f>
        <v>0</v>
      </c>
      <c r="O82" s="67" t="n">
        <f aca="false">IF($A79="","",IF(O$18="","",ROUND(O81-O80,2)))</f>
        <v>0</v>
      </c>
      <c r="P82" s="67" t="str">
        <f aca="false">IF($A79="","",IF(P$18="","",ROUND(P81-P80,2)))</f>
        <v/>
      </c>
      <c r="Q82" s="67" t="str">
        <f aca="false">IF($A79="","",IF(Q$18="","",ROUND(Q81-Q80,2)))</f>
        <v/>
      </c>
      <c r="R82" s="68" t="str">
        <f aca="false">IF($A79="","",IF(OR(C79&gt;0,C81&gt;0),"Yes","No"))</f>
        <v>No</v>
      </c>
    </row>
    <row r="83" customFormat="false" ht="15" hidden="false" customHeight="true" outlineLevel="0" collapsed="false">
      <c r="A83" s="56" t="str">
        <f aca="false">IF(Roster!A20="","",Roster!A20)</f>
        <v>Carlos Castellanos</v>
      </c>
      <c r="B83" s="57" t="s">
        <v>594</v>
      </c>
      <c r="C83" s="58" t="n">
        <f aca="false">IF($A83="","",SUM(D83:Q83))</f>
        <v>0</v>
      </c>
      <c r="D83" s="59" t="n">
        <f aca="false">IF($A83="","",IF(D$18="","",SUMIFS('RAW BTBS'!$X:$X,'RAW BTBS'!$AF:$AF,$U83,'RAW BTBS'!$W:$W,D$18)))</f>
        <v>0</v>
      </c>
      <c r="E83" s="59" t="n">
        <f aca="false">IF($A83="","",IF(E$18="","",SUMIFS('RAW BTBS'!$X:$X,'RAW BTBS'!$AF:$AF,$U83,'RAW BTBS'!$W:$W,E$18)))</f>
        <v>0</v>
      </c>
      <c r="F83" s="59" t="n">
        <f aca="false">IF($A83="","",IF(F$18="","",SUMIFS('RAW BTBS'!$X:$X,'RAW BTBS'!$AF:$AF,$U83,'RAW BTBS'!$W:$W,F$18)))</f>
        <v>0</v>
      </c>
      <c r="G83" s="59" t="n">
        <f aca="false">IF($A83="","",IF(G$18="","",SUMIFS('RAW BTBS'!$X:$X,'RAW BTBS'!$AF:$AF,$U83,'RAW BTBS'!$W:$W,G$18)))</f>
        <v>0</v>
      </c>
      <c r="H83" s="59" t="n">
        <f aca="false">IF($A83="","",IF(H$18="","",SUMIFS('RAW BTBS'!$X:$X,'RAW BTBS'!$AF:$AF,$U83,'RAW BTBS'!$W:$W,H$18)))</f>
        <v>0</v>
      </c>
      <c r="I83" s="59" t="n">
        <f aca="false">IF($A83="","",IF(I$18="","",SUMIFS('RAW BTBS'!$X:$X,'RAW BTBS'!$AF:$AF,$U83,'RAW BTBS'!$W:$W,I$18)))</f>
        <v>0</v>
      </c>
      <c r="J83" s="59" t="n">
        <f aca="false">IF($A83="","",IF(J$18="","",SUMIFS('RAW BTBS'!$X:$X,'RAW BTBS'!$AF:$AF,$U83,'RAW BTBS'!$W:$W,J$18)))</f>
        <v>0</v>
      </c>
      <c r="K83" s="59" t="n">
        <f aca="false">IF($A83="","",IF(K$18="","",SUMIFS('RAW BTBS'!$X:$X,'RAW BTBS'!$AF:$AF,$U83,'RAW BTBS'!$W:$W,K$18)))</f>
        <v>0</v>
      </c>
      <c r="L83" s="59" t="n">
        <f aca="false">IF($A83="","",IF(L$18="","",SUMIFS('RAW BTBS'!$X:$X,'RAW BTBS'!$AF:$AF,$U83,'RAW BTBS'!$W:$W,L$18)))</f>
        <v>0</v>
      </c>
      <c r="M83" s="59" t="n">
        <f aca="false">IF($A83="","",IF(M$18="","",SUMIFS('RAW BTBS'!$X:$X,'RAW BTBS'!$AF:$AF,$U83,'RAW BTBS'!$W:$W,M$18)))</f>
        <v>0</v>
      </c>
      <c r="N83" s="59" t="n">
        <f aca="false">IF($A83="","",IF(N$18="","",SUMIFS('RAW BTBS'!$X:$X,'RAW BTBS'!$AF:$AF,$U83,'RAW BTBS'!$W:$W,N$18)))</f>
        <v>0</v>
      </c>
      <c r="O83" s="59" t="n">
        <f aca="false">IF($A83="","",IF(O$18="","",SUMIFS('RAW BTBS'!$X:$X,'RAW BTBS'!$AF:$AF,$U83,'RAW BTBS'!$W:$W,O$18)))</f>
        <v>0</v>
      </c>
      <c r="P83" s="59" t="str">
        <f aca="false">IF($A83="","",IF(P$18="","",SUMIFS('RAW BTBS'!$X:$X,'RAW BTBS'!$AF:$AF,$U83,'RAW BTBS'!$W:$W,P$18)))</f>
        <v/>
      </c>
      <c r="Q83" s="59" t="str">
        <f aca="false">IF($A83="","",IF(Q$18="","",SUMIFS('RAW BTBS'!$X:$X,'RAW BTBS'!$AF:$AF,$U83,'RAW BTBS'!$W:$W,Q$18)))</f>
        <v/>
      </c>
      <c r="R83" s="60" t="str">
        <f aca="false">IF($A83="","",IF(OR(C83&gt;0,C85&gt;0),"Yes","No"))</f>
        <v>No</v>
      </c>
      <c r="S83" s="26" t="str">
        <f aca="false">IF($T83="","",TRIM(RIGHT(SUBSTITUTE($T83," ",REPT(" ",50)),50)))</f>
        <v>CASTELLANOS</v>
      </c>
      <c r="T83" s="26" t="str">
        <f aca="false">IF($A83="","",SUBSTITUTE(SUBSTITUTE(SUBSTITUTE(SUBSTITUTE(SUBSTITUTE(SUBSTITUTE(SUBSTITUTE(UPPER(TRIM($A83)),"Á","A"),"É","E"),"Í","I"),"Ó","O"),"Ú","U"),"Ñ","N"),"Ü","U"))</f>
        <v>CARLOS CASTELLANOS</v>
      </c>
      <c r="U83" s="26" t="str">
        <f aca="false">IF($T83="","",LEFT($T83,1)&amp;" "&amp;TRIM(RIGHT(SUBSTITUTE($T83," ",REPT(" ",50)),50)))</f>
        <v>C CASTELLANOS</v>
      </c>
    </row>
    <row r="84" customFormat="false" ht="15" hidden="false" customHeight="true" outlineLevel="0" collapsed="false">
      <c r="A84" s="61"/>
      <c r="B84" s="38" t="s">
        <v>595</v>
      </c>
      <c r="C84" s="52" t="n">
        <f aca="false">IF($A83="","",SUM(D84:Q84))</f>
        <v>0</v>
      </c>
      <c r="D84" s="62" t="n">
        <f aca="false">IF($A83="","",IF(D$18="","",MAX(0,D83-IF(OR(WEEKDAY(D$18,2)&gt;5,COUNTIF($W$5:$W$16,D$18)&gt;0),0,$B$6))))</f>
        <v>0</v>
      </c>
      <c r="E84" s="62" t="n">
        <f aca="false">IF($A83="","",IF(E$18="","",MAX(0,E83-IF(OR(WEEKDAY(E$18,2)&gt;5,COUNTIF($W$5:$W$16,E$18)&gt;0),0,$B$6))))</f>
        <v>0</v>
      </c>
      <c r="F84" s="62" t="n">
        <f aca="false">IF($A83="","",IF(F$18="","",MAX(0,F83-IF(OR(WEEKDAY(F$18,2)&gt;5,COUNTIF($W$5:$W$16,F$18)&gt;0),0,$B$6))))</f>
        <v>0</v>
      </c>
      <c r="G84" s="62" t="n">
        <f aca="false">IF($A83="","",IF(G$18="","",MAX(0,G83-IF(OR(WEEKDAY(G$18,2)&gt;5,COUNTIF($W$5:$W$16,G$18)&gt;0),0,$B$6))))</f>
        <v>0</v>
      </c>
      <c r="H84" s="62" t="n">
        <f aca="false">IF($A83="","",IF(H$18="","",MAX(0,H83-IF(OR(WEEKDAY(H$18,2)&gt;5,COUNTIF($W$5:$W$16,H$18)&gt;0),0,$B$6))))</f>
        <v>0</v>
      </c>
      <c r="I84" s="62" t="n">
        <f aca="false">IF($A83="","",IF(I$18="","",MAX(0,I83-IF(OR(WEEKDAY(I$18,2)&gt;5,COUNTIF($W$5:$W$16,I$18)&gt;0),0,$B$6))))</f>
        <v>0</v>
      </c>
      <c r="J84" s="62" t="n">
        <f aca="false">IF($A83="","",IF(J$18="","",MAX(0,J83-IF(OR(WEEKDAY(J$18,2)&gt;5,COUNTIF($W$5:$W$16,J$18)&gt;0),0,$B$6))))</f>
        <v>0</v>
      </c>
      <c r="K84" s="62" t="n">
        <f aca="false">IF($A83="","",IF(K$18="","",MAX(0,K83-IF(OR(WEEKDAY(K$18,2)&gt;5,COUNTIF($W$5:$W$16,K$18)&gt;0),0,$B$6))))</f>
        <v>0</v>
      </c>
      <c r="L84" s="62" t="n">
        <f aca="false">IF($A83="","",IF(L$18="","",MAX(0,L83-IF(OR(WEEKDAY(L$18,2)&gt;5,COUNTIF($W$5:$W$16,L$18)&gt;0),0,$B$6))))</f>
        <v>0</v>
      </c>
      <c r="M84" s="62" t="n">
        <f aca="false">IF($A83="","",IF(M$18="","",MAX(0,M83-IF(OR(WEEKDAY(M$18,2)&gt;5,COUNTIF($W$5:$W$16,M$18)&gt;0),0,$B$6))))</f>
        <v>0</v>
      </c>
      <c r="N84" s="62" t="n">
        <f aca="false">IF($A83="","",IF(N$18="","",MAX(0,N83-IF(OR(WEEKDAY(N$18,2)&gt;5,COUNTIF($W$5:$W$16,N$18)&gt;0),0,$B$6))))</f>
        <v>0</v>
      </c>
      <c r="O84" s="62" t="n">
        <f aca="false">IF($A83="","",IF(O$18="","",MAX(0,O83-IF(OR(WEEKDAY(O$18,2)&gt;5,COUNTIF($W$5:$W$16,O$18)&gt;0),0,$B$6))))</f>
        <v>0</v>
      </c>
      <c r="P84" s="62" t="str">
        <f aca="false">IF($A83="","",IF(P$18="","",MAX(0,P83-IF(OR(WEEKDAY(P$18,2)&gt;5,COUNTIF($W$5:$W$16,P$18)&gt;0),0,$B$6))))</f>
        <v/>
      </c>
      <c r="Q84" s="62" t="str">
        <f aca="false">IF($A83="","",IF(Q$18="","",MAX(0,Q83-IF(OR(WEEKDAY(Q$18,2)&gt;5,COUNTIF($W$5:$W$16,Q$18)&gt;0),0,$B$6))))</f>
        <v/>
      </c>
      <c r="R84" s="63" t="str">
        <f aca="false">IF($A83="","",IF(OR(C83&gt;0,C85&gt;0),"Yes","No"))</f>
        <v>No</v>
      </c>
    </row>
    <row r="85" customFormat="false" ht="15" hidden="false" customHeight="true" outlineLevel="0" collapsed="false">
      <c r="A85" s="61"/>
      <c r="B85" s="38" t="s">
        <v>596</v>
      </c>
      <c r="C85" s="52" t="n">
        <f aca="false">IF($A83="","",SUM(D85:Q85))</f>
        <v>0</v>
      </c>
      <c r="D85" s="62" t="n">
        <f aca="false">IF($A83="","",IF(D$18="","",IF(ISNUMBER('Proposed Hours'!B22),'Proposed Hours'!B22,0)))</f>
        <v>0</v>
      </c>
      <c r="E85" s="62" t="n">
        <f aca="false">IF($A83="","",IF(E$18="","",IF(ISNUMBER('Proposed Hours'!C22),'Proposed Hours'!C22,0)))</f>
        <v>0</v>
      </c>
      <c r="F85" s="62" t="n">
        <f aca="false">IF($A83="","",IF(F$18="","",IF(ISNUMBER('Proposed Hours'!D22),'Proposed Hours'!D22,0)))</f>
        <v>0</v>
      </c>
      <c r="G85" s="62" t="n">
        <f aca="false">IF($A83="","",IF(G$18="","",IF(ISNUMBER('Proposed Hours'!E22),'Proposed Hours'!E22,0)))</f>
        <v>0</v>
      </c>
      <c r="H85" s="62" t="n">
        <f aca="false">IF($A83="","",IF(H$18="","",IF(ISNUMBER('Proposed Hours'!F22),'Proposed Hours'!F22,0)))</f>
        <v>0</v>
      </c>
      <c r="I85" s="62" t="n">
        <f aca="false">IF($A83="","",IF(I$18="","",IF(ISNUMBER('Proposed Hours'!G22),'Proposed Hours'!G22,0)))</f>
        <v>0</v>
      </c>
      <c r="J85" s="62" t="n">
        <f aca="false">IF($A83="","",IF(J$18="","",IF(ISNUMBER('Proposed Hours'!H22),'Proposed Hours'!H22,0)))</f>
        <v>0</v>
      </c>
      <c r="K85" s="62" t="n">
        <f aca="false">IF($A83="","",IF(K$18="","",IF(ISNUMBER('Proposed Hours'!I22),'Proposed Hours'!I22,0)))</f>
        <v>0</v>
      </c>
      <c r="L85" s="62" t="n">
        <f aca="false">IF($A83="","",IF(L$18="","",IF(ISNUMBER('Proposed Hours'!J22),'Proposed Hours'!J22,0)))</f>
        <v>0</v>
      </c>
      <c r="M85" s="62" t="n">
        <f aca="false">IF($A83="","",IF(M$18="","",IF(ISNUMBER('Proposed Hours'!K22),'Proposed Hours'!K22,0)))</f>
        <v>0</v>
      </c>
      <c r="N85" s="62" t="n">
        <f aca="false">IF($A83="","",IF(N$18="","",IF(ISNUMBER('Proposed Hours'!L22),'Proposed Hours'!L22,0)))</f>
        <v>0</v>
      </c>
      <c r="O85" s="62" t="n">
        <f aca="false">IF($A83="","",IF(O$18="","",IF(ISNUMBER('Proposed Hours'!M22),'Proposed Hours'!M22,0)))</f>
        <v>0</v>
      </c>
      <c r="P85" s="62" t="str">
        <f aca="false">IF($A83="","",IF(P$18="","",IF(ISNUMBER('Proposed Hours'!N22),'Proposed Hours'!N22,0)))</f>
        <v/>
      </c>
      <c r="Q85" s="62" t="str">
        <f aca="false">IF($A83="","",IF(Q$18="","",IF(ISNUMBER('Proposed Hours'!O22),'Proposed Hours'!O22,0)))</f>
        <v/>
      </c>
      <c r="R85" s="63" t="str">
        <f aca="false">IF($A83="","",IF(OR(C83&gt;0,C85&gt;0),"Yes","No"))</f>
        <v>No</v>
      </c>
    </row>
    <row r="86" customFormat="false" ht="15" hidden="false" customHeight="true" outlineLevel="0" collapsed="false">
      <c r="A86" s="64"/>
      <c r="B86" s="65" t="s">
        <v>597</v>
      </c>
      <c r="C86" s="66" t="n">
        <f aca="false">IF($A83="","",SUM(D86:Q86))</f>
        <v>0</v>
      </c>
      <c r="D86" s="67" t="n">
        <f aca="false">IF($A83="","",IF(D$18="","",ROUND(D85-D84,2)))</f>
        <v>0</v>
      </c>
      <c r="E86" s="67" t="n">
        <f aca="false">IF($A83="","",IF(E$18="","",ROUND(E85-E84,2)))</f>
        <v>0</v>
      </c>
      <c r="F86" s="67" t="n">
        <f aca="false">IF($A83="","",IF(F$18="","",ROUND(F85-F84,2)))</f>
        <v>0</v>
      </c>
      <c r="G86" s="67" t="n">
        <f aca="false">IF($A83="","",IF(G$18="","",ROUND(G85-G84,2)))</f>
        <v>0</v>
      </c>
      <c r="H86" s="67" t="n">
        <f aca="false">IF($A83="","",IF(H$18="","",ROUND(H85-H84,2)))</f>
        <v>0</v>
      </c>
      <c r="I86" s="67" t="n">
        <f aca="false">IF($A83="","",IF(I$18="","",ROUND(I85-I84,2)))</f>
        <v>0</v>
      </c>
      <c r="J86" s="67" t="n">
        <f aca="false">IF($A83="","",IF(J$18="","",ROUND(J85-J84,2)))</f>
        <v>0</v>
      </c>
      <c r="K86" s="67" t="n">
        <f aca="false">IF($A83="","",IF(K$18="","",ROUND(K85-K84,2)))</f>
        <v>0</v>
      </c>
      <c r="L86" s="67" t="n">
        <f aca="false">IF($A83="","",IF(L$18="","",ROUND(L85-L84,2)))</f>
        <v>0</v>
      </c>
      <c r="M86" s="67" t="n">
        <f aca="false">IF($A83="","",IF(M$18="","",ROUND(M85-M84,2)))</f>
        <v>0</v>
      </c>
      <c r="N86" s="67" t="n">
        <f aca="false">IF($A83="","",IF(N$18="","",ROUND(N85-N84,2)))</f>
        <v>0</v>
      </c>
      <c r="O86" s="67" t="n">
        <f aca="false">IF($A83="","",IF(O$18="","",ROUND(O85-O84,2)))</f>
        <v>0</v>
      </c>
      <c r="P86" s="67" t="str">
        <f aca="false">IF($A83="","",IF(P$18="","",ROUND(P85-P84,2)))</f>
        <v/>
      </c>
      <c r="Q86" s="67" t="str">
        <f aca="false">IF($A83="","",IF(Q$18="","",ROUND(Q85-Q84,2)))</f>
        <v/>
      </c>
      <c r="R86" s="68" t="str">
        <f aca="false">IF($A83="","",IF(OR(C83&gt;0,C85&gt;0),"Yes","No"))</f>
        <v>No</v>
      </c>
    </row>
    <row r="87" customFormat="false" ht="15" hidden="false" customHeight="true" outlineLevel="0" collapsed="false">
      <c r="A87" s="56" t="str">
        <f aca="false">IF(Roster!A21="","",Roster!A21)</f>
        <v>Catalina Lara</v>
      </c>
      <c r="B87" s="57" t="s">
        <v>594</v>
      </c>
      <c r="C87" s="58" t="n">
        <f aca="false">IF($A87="","",SUM(D87:Q87))</f>
        <v>24</v>
      </c>
      <c r="D87" s="59" t="n">
        <f aca="false">IF($A87="","",IF(D$18="","",SUMIFS('RAW BTBS'!$X:$X,'RAW BTBS'!$AF:$AF,$U87,'RAW BTBS'!$W:$W,D$18)))</f>
        <v>12</v>
      </c>
      <c r="E87" s="59" t="n">
        <f aca="false">IF($A87="","",IF(E$18="","",SUMIFS('RAW BTBS'!$X:$X,'RAW BTBS'!$AF:$AF,$U87,'RAW BTBS'!$W:$W,E$18)))</f>
        <v>12</v>
      </c>
      <c r="F87" s="59" t="n">
        <f aca="false">IF($A87="","",IF(F$18="","",SUMIFS('RAW BTBS'!$X:$X,'RAW BTBS'!$AF:$AF,$U87,'RAW BTBS'!$W:$W,F$18)))</f>
        <v>0</v>
      </c>
      <c r="G87" s="59" t="n">
        <f aca="false">IF($A87="","",IF(G$18="","",SUMIFS('RAW BTBS'!$X:$X,'RAW BTBS'!$AF:$AF,$U87,'RAW BTBS'!$W:$W,G$18)))</f>
        <v>0</v>
      </c>
      <c r="H87" s="59" t="n">
        <f aca="false">IF($A87="","",IF(H$18="","",SUMIFS('RAW BTBS'!$X:$X,'RAW BTBS'!$AF:$AF,$U87,'RAW BTBS'!$W:$W,H$18)))</f>
        <v>0</v>
      </c>
      <c r="I87" s="59" t="n">
        <f aca="false">IF($A87="","",IF(I$18="","",SUMIFS('RAW BTBS'!$X:$X,'RAW BTBS'!$AF:$AF,$U87,'RAW BTBS'!$W:$W,I$18)))</f>
        <v>0</v>
      </c>
      <c r="J87" s="59" t="n">
        <f aca="false">IF($A87="","",IF(J$18="","",SUMIFS('RAW BTBS'!$X:$X,'RAW BTBS'!$AF:$AF,$U87,'RAW BTBS'!$W:$W,J$18)))</f>
        <v>0</v>
      </c>
      <c r="K87" s="59" t="n">
        <f aca="false">IF($A87="","",IF(K$18="","",SUMIFS('RAW BTBS'!$X:$X,'RAW BTBS'!$AF:$AF,$U87,'RAW BTBS'!$W:$W,K$18)))</f>
        <v>0</v>
      </c>
      <c r="L87" s="59" t="n">
        <f aca="false">IF($A87="","",IF(L$18="","",SUMIFS('RAW BTBS'!$X:$X,'RAW BTBS'!$AF:$AF,$U87,'RAW BTBS'!$W:$W,L$18)))</f>
        <v>0</v>
      </c>
      <c r="M87" s="59" t="n">
        <f aca="false">IF($A87="","",IF(M$18="","",SUMIFS('RAW BTBS'!$X:$X,'RAW BTBS'!$AF:$AF,$U87,'RAW BTBS'!$W:$W,M$18)))</f>
        <v>0</v>
      </c>
      <c r="N87" s="59" t="n">
        <f aca="false">IF($A87="","",IF(N$18="","",SUMIFS('RAW BTBS'!$X:$X,'RAW BTBS'!$AF:$AF,$U87,'RAW BTBS'!$W:$W,N$18)))</f>
        <v>0</v>
      </c>
      <c r="O87" s="59" t="n">
        <f aca="false">IF($A87="","",IF(O$18="","",SUMIFS('RAW BTBS'!$X:$X,'RAW BTBS'!$AF:$AF,$U87,'RAW BTBS'!$W:$W,O$18)))</f>
        <v>0</v>
      </c>
      <c r="P87" s="59" t="str">
        <f aca="false">IF($A87="","",IF(P$18="","",SUMIFS('RAW BTBS'!$X:$X,'RAW BTBS'!$AF:$AF,$U87,'RAW BTBS'!$W:$W,P$18)))</f>
        <v/>
      </c>
      <c r="Q87" s="59" t="str">
        <f aca="false">IF($A87="","",IF(Q$18="","",SUMIFS('RAW BTBS'!$X:$X,'RAW BTBS'!$AF:$AF,$U87,'RAW BTBS'!$W:$W,Q$18)))</f>
        <v/>
      </c>
      <c r="R87" s="60" t="str">
        <f aca="false">IF($A87="","",IF(OR(C87&gt;0,C89&gt;0),"Yes","No"))</f>
        <v>Yes</v>
      </c>
      <c r="S87" s="26" t="str">
        <f aca="false">IF($T87="","",TRIM(RIGHT(SUBSTITUTE($T87," ",REPT(" ",50)),50)))</f>
        <v>LARA</v>
      </c>
      <c r="T87" s="26" t="str">
        <f aca="false">IF($A87="","",SUBSTITUTE(SUBSTITUTE(SUBSTITUTE(SUBSTITUTE(SUBSTITUTE(SUBSTITUTE(SUBSTITUTE(UPPER(TRIM($A87)),"Á","A"),"É","E"),"Í","I"),"Ó","O"),"Ú","U"),"Ñ","N"),"Ü","U"))</f>
        <v>CATALINA LARA</v>
      </c>
      <c r="U87" s="26" t="str">
        <f aca="false">IF($T87="","",LEFT($T87,1)&amp;" "&amp;TRIM(RIGHT(SUBSTITUTE($T87," ",REPT(" ",50)),50)))</f>
        <v>C LARA</v>
      </c>
    </row>
    <row r="88" customFormat="false" ht="15" hidden="false" customHeight="true" outlineLevel="0" collapsed="false">
      <c r="A88" s="61"/>
      <c r="B88" s="38" t="s">
        <v>595</v>
      </c>
      <c r="C88" s="52" t="n">
        <f aca="false">IF($A87="","",SUM(D88:Q88))</f>
        <v>8</v>
      </c>
      <c r="D88" s="62" t="n">
        <f aca="false">IF($A87="","",IF(D$18="","",MAX(0,D87-IF(OR(WEEKDAY(D$18,2)&gt;5,COUNTIF($W$5:$W$16,D$18)&gt;0),0,$B$6))))</f>
        <v>4</v>
      </c>
      <c r="E88" s="62" t="n">
        <f aca="false">IF($A87="","",IF(E$18="","",MAX(0,E87-IF(OR(WEEKDAY(E$18,2)&gt;5,COUNTIF($W$5:$W$16,E$18)&gt;0),0,$B$6))))</f>
        <v>4</v>
      </c>
      <c r="F88" s="62" t="n">
        <f aca="false">IF($A87="","",IF(F$18="","",MAX(0,F87-IF(OR(WEEKDAY(F$18,2)&gt;5,COUNTIF($W$5:$W$16,F$18)&gt;0),0,$B$6))))</f>
        <v>0</v>
      </c>
      <c r="G88" s="62" t="n">
        <f aca="false">IF($A87="","",IF(G$18="","",MAX(0,G87-IF(OR(WEEKDAY(G$18,2)&gt;5,COUNTIF($W$5:$W$16,G$18)&gt;0),0,$B$6))))</f>
        <v>0</v>
      </c>
      <c r="H88" s="62" t="n">
        <f aca="false">IF($A87="","",IF(H$18="","",MAX(0,H87-IF(OR(WEEKDAY(H$18,2)&gt;5,COUNTIF($W$5:$W$16,H$18)&gt;0),0,$B$6))))</f>
        <v>0</v>
      </c>
      <c r="I88" s="62" t="n">
        <f aca="false">IF($A87="","",IF(I$18="","",MAX(0,I87-IF(OR(WEEKDAY(I$18,2)&gt;5,COUNTIF($W$5:$W$16,I$18)&gt;0),0,$B$6))))</f>
        <v>0</v>
      </c>
      <c r="J88" s="62" t="n">
        <f aca="false">IF($A87="","",IF(J$18="","",MAX(0,J87-IF(OR(WEEKDAY(J$18,2)&gt;5,COUNTIF($W$5:$W$16,J$18)&gt;0),0,$B$6))))</f>
        <v>0</v>
      </c>
      <c r="K88" s="62" t="n">
        <f aca="false">IF($A87="","",IF(K$18="","",MAX(0,K87-IF(OR(WEEKDAY(K$18,2)&gt;5,COUNTIF($W$5:$W$16,K$18)&gt;0),0,$B$6))))</f>
        <v>0</v>
      </c>
      <c r="L88" s="62" t="n">
        <f aca="false">IF($A87="","",IF(L$18="","",MAX(0,L87-IF(OR(WEEKDAY(L$18,2)&gt;5,COUNTIF($W$5:$W$16,L$18)&gt;0),0,$B$6))))</f>
        <v>0</v>
      </c>
      <c r="M88" s="62" t="n">
        <f aca="false">IF($A87="","",IF(M$18="","",MAX(0,M87-IF(OR(WEEKDAY(M$18,2)&gt;5,COUNTIF($W$5:$W$16,M$18)&gt;0),0,$B$6))))</f>
        <v>0</v>
      </c>
      <c r="N88" s="62" t="n">
        <f aca="false">IF($A87="","",IF(N$18="","",MAX(0,N87-IF(OR(WEEKDAY(N$18,2)&gt;5,COUNTIF($W$5:$W$16,N$18)&gt;0),0,$B$6))))</f>
        <v>0</v>
      </c>
      <c r="O88" s="62" t="n">
        <f aca="false">IF($A87="","",IF(O$18="","",MAX(0,O87-IF(OR(WEEKDAY(O$18,2)&gt;5,COUNTIF($W$5:$W$16,O$18)&gt;0),0,$B$6))))</f>
        <v>0</v>
      </c>
      <c r="P88" s="62" t="str">
        <f aca="false">IF($A87="","",IF(P$18="","",MAX(0,P87-IF(OR(WEEKDAY(P$18,2)&gt;5,COUNTIF($W$5:$W$16,P$18)&gt;0),0,$B$6))))</f>
        <v/>
      </c>
      <c r="Q88" s="62" t="str">
        <f aca="false">IF($A87="","",IF(Q$18="","",MAX(0,Q87-IF(OR(WEEKDAY(Q$18,2)&gt;5,COUNTIF($W$5:$W$16,Q$18)&gt;0),0,$B$6))))</f>
        <v/>
      </c>
      <c r="R88" s="63" t="str">
        <f aca="false">IF($A87="","",IF(OR(C87&gt;0,C89&gt;0),"Yes","No"))</f>
        <v>Yes</v>
      </c>
    </row>
    <row r="89" customFormat="false" ht="15" hidden="false" customHeight="true" outlineLevel="0" collapsed="false">
      <c r="A89" s="61"/>
      <c r="B89" s="38" t="s">
        <v>596</v>
      </c>
      <c r="C89" s="52" t="n">
        <f aca="false">IF($A87="","",SUM(D89:Q89))</f>
        <v>36</v>
      </c>
      <c r="D89" s="62" t="n">
        <f aca="false">IF($A87="","",IF(D$18="","",IF(ISNUMBER('Proposed Hours'!B23),'Proposed Hours'!B23,0)))</f>
        <v>4</v>
      </c>
      <c r="E89" s="62" t="n">
        <f aca="false">IF($A87="","",IF(E$18="","",IF(ISNUMBER('Proposed Hours'!C23),'Proposed Hours'!C23,0)))</f>
        <v>4</v>
      </c>
      <c r="F89" s="62" t="n">
        <f aca="false">IF($A87="","",IF(F$18="","",IF(ISNUMBER('Proposed Hours'!D23),'Proposed Hours'!D23,0)))</f>
        <v>4</v>
      </c>
      <c r="G89" s="62" t="n">
        <f aca="false">IF($A87="","",IF(G$18="","",IF(ISNUMBER('Proposed Hours'!E23),'Proposed Hours'!E23,0)))</f>
        <v>12</v>
      </c>
      <c r="H89" s="62" t="n">
        <f aca="false">IF($A87="","",IF(H$18="","",IF(ISNUMBER('Proposed Hours'!F23),'Proposed Hours'!F23,0)))</f>
        <v>12</v>
      </c>
      <c r="I89" s="62" t="n">
        <f aca="false">IF($A87="","",IF(I$18="","",IF(ISNUMBER('Proposed Hours'!G23),'Proposed Hours'!G23,0)))</f>
        <v>0</v>
      </c>
      <c r="J89" s="62" t="n">
        <f aca="false">IF($A87="","",IF(J$18="","",IF(ISNUMBER('Proposed Hours'!H23),'Proposed Hours'!H23,0)))</f>
        <v>0</v>
      </c>
      <c r="K89" s="62" t="n">
        <f aca="false">IF($A87="","",IF(K$18="","",IF(ISNUMBER('Proposed Hours'!I23),'Proposed Hours'!I23,0)))</f>
        <v>0</v>
      </c>
      <c r="L89" s="62" t="n">
        <f aca="false">IF($A87="","",IF(L$18="","",IF(ISNUMBER('Proposed Hours'!J23),'Proposed Hours'!J23,0)))</f>
        <v>0</v>
      </c>
      <c r="M89" s="62" t="n">
        <f aca="false">IF($A87="","",IF(M$18="","",IF(ISNUMBER('Proposed Hours'!K23),'Proposed Hours'!K23,0)))</f>
        <v>0</v>
      </c>
      <c r="N89" s="62" t="n">
        <f aca="false">IF($A87="","",IF(N$18="","",IF(ISNUMBER('Proposed Hours'!L23),'Proposed Hours'!L23,0)))</f>
        <v>0</v>
      </c>
      <c r="O89" s="62" t="n">
        <f aca="false">IF($A87="","",IF(O$18="","",IF(ISNUMBER('Proposed Hours'!M23),'Proposed Hours'!M23,0)))</f>
        <v>0</v>
      </c>
      <c r="P89" s="62" t="str">
        <f aca="false">IF($A87="","",IF(P$18="","",IF(ISNUMBER('Proposed Hours'!N23),'Proposed Hours'!N23,0)))</f>
        <v/>
      </c>
      <c r="Q89" s="62" t="str">
        <f aca="false">IF($A87="","",IF(Q$18="","",IF(ISNUMBER('Proposed Hours'!O23),'Proposed Hours'!O23,0)))</f>
        <v/>
      </c>
      <c r="R89" s="63" t="str">
        <f aca="false">IF($A87="","",IF(OR(C87&gt;0,C89&gt;0),"Yes","No"))</f>
        <v>Yes</v>
      </c>
    </row>
    <row r="90" customFormat="false" ht="15" hidden="false" customHeight="true" outlineLevel="0" collapsed="false">
      <c r="A90" s="64"/>
      <c r="B90" s="65" t="s">
        <v>597</v>
      </c>
      <c r="C90" s="66" t="n">
        <f aca="false">IF($A87="","",SUM(D90:Q90))</f>
        <v>28</v>
      </c>
      <c r="D90" s="67" t="n">
        <f aca="false">IF($A87="","",IF(D$18="","",ROUND(D89-D88,2)))</f>
        <v>0</v>
      </c>
      <c r="E90" s="67" t="n">
        <f aca="false">IF($A87="","",IF(E$18="","",ROUND(E89-E88,2)))</f>
        <v>0</v>
      </c>
      <c r="F90" s="67" t="n">
        <f aca="false">IF($A87="","",IF(F$18="","",ROUND(F89-F88,2)))</f>
        <v>4</v>
      </c>
      <c r="G90" s="67" t="n">
        <f aca="false">IF($A87="","",IF(G$18="","",ROUND(G89-G88,2)))</f>
        <v>12</v>
      </c>
      <c r="H90" s="67" t="n">
        <f aca="false">IF($A87="","",IF(H$18="","",ROUND(H89-H88,2)))</f>
        <v>12</v>
      </c>
      <c r="I90" s="67" t="n">
        <f aca="false">IF($A87="","",IF(I$18="","",ROUND(I89-I88,2)))</f>
        <v>0</v>
      </c>
      <c r="J90" s="67" t="n">
        <f aca="false">IF($A87="","",IF(J$18="","",ROUND(J89-J88,2)))</f>
        <v>0</v>
      </c>
      <c r="K90" s="67" t="n">
        <f aca="false">IF($A87="","",IF(K$18="","",ROUND(K89-K88,2)))</f>
        <v>0</v>
      </c>
      <c r="L90" s="67" t="n">
        <f aca="false">IF($A87="","",IF(L$18="","",ROUND(L89-L88,2)))</f>
        <v>0</v>
      </c>
      <c r="M90" s="67" t="n">
        <f aca="false">IF($A87="","",IF(M$18="","",ROUND(M89-M88,2)))</f>
        <v>0</v>
      </c>
      <c r="N90" s="67" t="n">
        <f aca="false">IF($A87="","",IF(N$18="","",ROUND(N89-N88,2)))</f>
        <v>0</v>
      </c>
      <c r="O90" s="67" t="n">
        <f aca="false">IF($A87="","",IF(O$18="","",ROUND(O89-O88,2)))</f>
        <v>0</v>
      </c>
      <c r="P90" s="67" t="str">
        <f aca="false">IF($A87="","",IF(P$18="","",ROUND(P89-P88,2)))</f>
        <v/>
      </c>
      <c r="Q90" s="67" t="str">
        <f aca="false">IF($A87="","",IF(Q$18="","",ROUND(Q89-Q88,2)))</f>
        <v/>
      </c>
      <c r="R90" s="68" t="str">
        <f aca="false">IF($A87="","",IF(OR(C87&gt;0,C89&gt;0),"Yes","No"))</f>
        <v>Yes</v>
      </c>
    </row>
    <row r="91" customFormat="false" ht="15" hidden="false" customHeight="true" outlineLevel="0" collapsed="false">
      <c r="A91" s="56" t="str">
        <f aca="false">IF(Roster!A22="","",Roster!A22)</f>
        <v>Daniel Trujillo</v>
      </c>
      <c r="B91" s="57" t="s">
        <v>594</v>
      </c>
      <c r="C91" s="58" t="n">
        <f aca="false">IF($A91="","",SUM(D91:Q91))</f>
        <v>0</v>
      </c>
      <c r="D91" s="59" t="n">
        <f aca="false">IF($A91="","",IF(D$18="","",SUMIFS('RAW BTBS'!$X:$X,'RAW BTBS'!$AF:$AF,$U91,'RAW BTBS'!$W:$W,D$18)))</f>
        <v>0</v>
      </c>
      <c r="E91" s="59" t="n">
        <f aca="false">IF($A91="","",IF(E$18="","",SUMIFS('RAW BTBS'!$X:$X,'RAW BTBS'!$AF:$AF,$U91,'RAW BTBS'!$W:$W,E$18)))</f>
        <v>0</v>
      </c>
      <c r="F91" s="59" t="n">
        <f aca="false">IF($A91="","",IF(F$18="","",SUMIFS('RAW BTBS'!$X:$X,'RAW BTBS'!$AF:$AF,$U91,'RAW BTBS'!$W:$W,F$18)))</f>
        <v>0</v>
      </c>
      <c r="G91" s="59" t="n">
        <f aca="false">IF($A91="","",IF(G$18="","",SUMIFS('RAW BTBS'!$X:$X,'RAW BTBS'!$AF:$AF,$U91,'RAW BTBS'!$W:$W,G$18)))</f>
        <v>0</v>
      </c>
      <c r="H91" s="59" t="n">
        <f aca="false">IF($A91="","",IF(H$18="","",SUMIFS('RAW BTBS'!$X:$X,'RAW BTBS'!$AF:$AF,$U91,'RAW BTBS'!$W:$W,H$18)))</f>
        <v>0</v>
      </c>
      <c r="I91" s="59" t="n">
        <f aca="false">IF($A91="","",IF(I$18="","",SUMIFS('RAW BTBS'!$X:$X,'RAW BTBS'!$AF:$AF,$U91,'RAW BTBS'!$W:$W,I$18)))</f>
        <v>0</v>
      </c>
      <c r="J91" s="59" t="n">
        <f aca="false">IF($A91="","",IF(J$18="","",SUMIFS('RAW BTBS'!$X:$X,'RAW BTBS'!$AF:$AF,$U91,'RAW BTBS'!$W:$W,J$18)))</f>
        <v>0</v>
      </c>
      <c r="K91" s="59" t="n">
        <f aca="false">IF($A91="","",IF(K$18="","",SUMIFS('RAW BTBS'!$X:$X,'RAW BTBS'!$AF:$AF,$U91,'RAW BTBS'!$W:$W,K$18)))</f>
        <v>0</v>
      </c>
      <c r="L91" s="59" t="n">
        <f aca="false">IF($A91="","",IF(L$18="","",SUMIFS('RAW BTBS'!$X:$X,'RAW BTBS'!$AF:$AF,$U91,'RAW BTBS'!$W:$W,L$18)))</f>
        <v>0</v>
      </c>
      <c r="M91" s="59" t="n">
        <f aca="false">IF($A91="","",IF(M$18="","",SUMIFS('RAW BTBS'!$X:$X,'RAW BTBS'!$AF:$AF,$U91,'RAW BTBS'!$W:$W,M$18)))</f>
        <v>0</v>
      </c>
      <c r="N91" s="59" t="n">
        <f aca="false">IF($A91="","",IF(N$18="","",SUMIFS('RAW BTBS'!$X:$X,'RAW BTBS'!$AF:$AF,$U91,'RAW BTBS'!$W:$W,N$18)))</f>
        <v>0</v>
      </c>
      <c r="O91" s="59" t="n">
        <f aca="false">IF($A91="","",IF(O$18="","",SUMIFS('RAW BTBS'!$X:$X,'RAW BTBS'!$AF:$AF,$U91,'RAW BTBS'!$W:$W,O$18)))</f>
        <v>0</v>
      </c>
      <c r="P91" s="59" t="str">
        <f aca="false">IF($A91="","",IF(P$18="","",SUMIFS('RAW BTBS'!$X:$X,'RAW BTBS'!$AF:$AF,$U91,'RAW BTBS'!$W:$W,P$18)))</f>
        <v/>
      </c>
      <c r="Q91" s="59" t="str">
        <f aca="false">IF($A91="","",IF(Q$18="","",SUMIFS('RAW BTBS'!$X:$X,'RAW BTBS'!$AF:$AF,$U91,'RAW BTBS'!$W:$W,Q$18)))</f>
        <v/>
      </c>
      <c r="R91" s="60" t="str">
        <f aca="false">IF($A91="","",IF(OR(C91&gt;0,C93&gt;0),"Yes","No"))</f>
        <v>No</v>
      </c>
      <c r="S91" s="26" t="str">
        <f aca="false">IF($T91="","",TRIM(RIGHT(SUBSTITUTE($T91," ",REPT(" ",50)),50)))</f>
        <v>TRUJILLO</v>
      </c>
      <c r="T91" s="26" t="str">
        <f aca="false">IF($A91="","",SUBSTITUTE(SUBSTITUTE(SUBSTITUTE(SUBSTITUTE(SUBSTITUTE(SUBSTITUTE(SUBSTITUTE(UPPER(TRIM($A91)),"Á","A"),"É","E"),"Í","I"),"Ó","O"),"Ú","U"),"Ñ","N"),"Ü","U"))</f>
        <v>DANIEL TRUJILLO</v>
      </c>
      <c r="U91" s="26" t="str">
        <f aca="false">IF($T91="","",LEFT($T91,1)&amp;" "&amp;TRIM(RIGHT(SUBSTITUTE($T91," ",REPT(" ",50)),50)))</f>
        <v>D TRUJILLO</v>
      </c>
    </row>
    <row r="92" customFormat="false" ht="15" hidden="false" customHeight="true" outlineLevel="0" collapsed="false">
      <c r="A92" s="61"/>
      <c r="B92" s="38" t="s">
        <v>595</v>
      </c>
      <c r="C92" s="52" t="n">
        <f aca="false">IF($A91="","",SUM(D92:Q92))</f>
        <v>0</v>
      </c>
      <c r="D92" s="62" t="n">
        <f aca="false">IF($A91="","",IF(D$18="","",MAX(0,D91-IF(OR(WEEKDAY(D$18,2)&gt;5,COUNTIF($W$5:$W$16,D$18)&gt;0),0,$B$6))))</f>
        <v>0</v>
      </c>
      <c r="E92" s="62" t="n">
        <f aca="false">IF($A91="","",IF(E$18="","",MAX(0,E91-IF(OR(WEEKDAY(E$18,2)&gt;5,COUNTIF($W$5:$W$16,E$18)&gt;0),0,$B$6))))</f>
        <v>0</v>
      </c>
      <c r="F92" s="62" t="n">
        <f aca="false">IF($A91="","",IF(F$18="","",MAX(0,F91-IF(OR(WEEKDAY(F$18,2)&gt;5,COUNTIF($W$5:$W$16,F$18)&gt;0),0,$B$6))))</f>
        <v>0</v>
      </c>
      <c r="G92" s="62" t="n">
        <f aca="false">IF($A91="","",IF(G$18="","",MAX(0,G91-IF(OR(WEEKDAY(G$18,2)&gt;5,COUNTIF($W$5:$W$16,G$18)&gt;0),0,$B$6))))</f>
        <v>0</v>
      </c>
      <c r="H92" s="62" t="n">
        <f aca="false">IF($A91="","",IF(H$18="","",MAX(0,H91-IF(OR(WEEKDAY(H$18,2)&gt;5,COUNTIF($W$5:$W$16,H$18)&gt;0),0,$B$6))))</f>
        <v>0</v>
      </c>
      <c r="I92" s="62" t="n">
        <f aca="false">IF($A91="","",IF(I$18="","",MAX(0,I91-IF(OR(WEEKDAY(I$18,2)&gt;5,COUNTIF($W$5:$W$16,I$18)&gt;0),0,$B$6))))</f>
        <v>0</v>
      </c>
      <c r="J92" s="62" t="n">
        <f aca="false">IF($A91="","",IF(J$18="","",MAX(0,J91-IF(OR(WEEKDAY(J$18,2)&gt;5,COUNTIF($W$5:$W$16,J$18)&gt;0),0,$B$6))))</f>
        <v>0</v>
      </c>
      <c r="K92" s="62" t="n">
        <f aca="false">IF($A91="","",IF(K$18="","",MAX(0,K91-IF(OR(WEEKDAY(K$18,2)&gt;5,COUNTIF($W$5:$W$16,K$18)&gt;0),0,$B$6))))</f>
        <v>0</v>
      </c>
      <c r="L92" s="62" t="n">
        <f aca="false">IF($A91="","",IF(L$18="","",MAX(0,L91-IF(OR(WEEKDAY(L$18,2)&gt;5,COUNTIF($W$5:$W$16,L$18)&gt;0),0,$B$6))))</f>
        <v>0</v>
      </c>
      <c r="M92" s="62" t="n">
        <f aca="false">IF($A91="","",IF(M$18="","",MAX(0,M91-IF(OR(WEEKDAY(M$18,2)&gt;5,COUNTIF($W$5:$W$16,M$18)&gt;0),0,$B$6))))</f>
        <v>0</v>
      </c>
      <c r="N92" s="62" t="n">
        <f aca="false">IF($A91="","",IF(N$18="","",MAX(0,N91-IF(OR(WEEKDAY(N$18,2)&gt;5,COUNTIF($W$5:$W$16,N$18)&gt;0),0,$B$6))))</f>
        <v>0</v>
      </c>
      <c r="O92" s="62" t="n">
        <f aca="false">IF($A91="","",IF(O$18="","",MAX(0,O91-IF(OR(WEEKDAY(O$18,2)&gt;5,COUNTIF($W$5:$W$16,O$18)&gt;0),0,$B$6))))</f>
        <v>0</v>
      </c>
      <c r="P92" s="62" t="str">
        <f aca="false">IF($A91="","",IF(P$18="","",MAX(0,P91-IF(OR(WEEKDAY(P$18,2)&gt;5,COUNTIF($W$5:$W$16,P$18)&gt;0),0,$B$6))))</f>
        <v/>
      </c>
      <c r="Q92" s="62" t="str">
        <f aca="false">IF($A91="","",IF(Q$18="","",MAX(0,Q91-IF(OR(WEEKDAY(Q$18,2)&gt;5,COUNTIF($W$5:$W$16,Q$18)&gt;0),0,$B$6))))</f>
        <v/>
      </c>
      <c r="R92" s="63" t="str">
        <f aca="false">IF($A91="","",IF(OR(C91&gt;0,C93&gt;0),"Yes","No"))</f>
        <v>No</v>
      </c>
    </row>
    <row r="93" customFormat="false" ht="15" hidden="false" customHeight="true" outlineLevel="0" collapsed="false">
      <c r="A93" s="61"/>
      <c r="B93" s="38" t="s">
        <v>596</v>
      </c>
      <c r="C93" s="52" t="n">
        <f aca="false">IF($A91="","",SUM(D93:Q93))</f>
        <v>0</v>
      </c>
      <c r="D93" s="62" t="n">
        <f aca="false">IF($A91="","",IF(D$18="","",IF(ISNUMBER('Proposed Hours'!B24),'Proposed Hours'!B24,0)))</f>
        <v>0</v>
      </c>
      <c r="E93" s="62" t="n">
        <f aca="false">IF($A91="","",IF(E$18="","",IF(ISNUMBER('Proposed Hours'!C24),'Proposed Hours'!C24,0)))</f>
        <v>0</v>
      </c>
      <c r="F93" s="62" t="n">
        <f aca="false">IF($A91="","",IF(F$18="","",IF(ISNUMBER('Proposed Hours'!D24),'Proposed Hours'!D24,0)))</f>
        <v>0</v>
      </c>
      <c r="G93" s="62" t="n">
        <f aca="false">IF($A91="","",IF(G$18="","",IF(ISNUMBER('Proposed Hours'!E24),'Proposed Hours'!E24,0)))</f>
        <v>0</v>
      </c>
      <c r="H93" s="62" t="n">
        <f aca="false">IF($A91="","",IF(H$18="","",IF(ISNUMBER('Proposed Hours'!F24),'Proposed Hours'!F24,0)))</f>
        <v>0</v>
      </c>
      <c r="I93" s="62" t="n">
        <f aca="false">IF($A91="","",IF(I$18="","",IF(ISNUMBER('Proposed Hours'!G24),'Proposed Hours'!G24,0)))</f>
        <v>0</v>
      </c>
      <c r="J93" s="62" t="n">
        <f aca="false">IF($A91="","",IF(J$18="","",IF(ISNUMBER('Proposed Hours'!H24),'Proposed Hours'!H24,0)))</f>
        <v>0</v>
      </c>
      <c r="K93" s="62" t="n">
        <f aca="false">IF($A91="","",IF(K$18="","",IF(ISNUMBER('Proposed Hours'!I24),'Proposed Hours'!I24,0)))</f>
        <v>0</v>
      </c>
      <c r="L93" s="62" t="n">
        <f aca="false">IF($A91="","",IF(L$18="","",IF(ISNUMBER('Proposed Hours'!J24),'Proposed Hours'!J24,0)))</f>
        <v>0</v>
      </c>
      <c r="M93" s="62" t="n">
        <f aca="false">IF($A91="","",IF(M$18="","",IF(ISNUMBER('Proposed Hours'!K24),'Proposed Hours'!K24,0)))</f>
        <v>0</v>
      </c>
      <c r="N93" s="62" t="n">
        <f aca="false">IF($A91="","",IF(N$18="","",IF(ISNUMBER('Proposed Hours'!L24),'Proposed Hours'!L24,0)))</f>
        <v>0</v>
      </c>
      <c r="O93" s="62" t="n">
        <f aca="false">IF($A91="","",IF(O$18="","",IF(ISNUMBER('Proposed Hours'!M24),'Proposed Hours'!M24,0)))</f>
        <v>0</v>
      </c>
      <c r="P93" s="62" t="str">
        <f aca="false">IF($A91="","",IF(P$18="","",IF(ISNUMBER('Proposed Hours'!N24),'Proposed Hours'!N24,0)))</f>
        <v/>
      </c>
      <c r="Q93" s="62" t="str">
        <f aca="false">IF($A91="","",IF(Q$18="","",IF(ISNUMBER('Proposed Hours'!O24),'Proposed Hours'!O24,0)))</f>
        <v/>
      </c>
      <c r="R93" s="63" t="str">
        <f aca="false">IF($A91="","",IF(OR(C91&gt;0,C93&gt;0),"Yes","No"))</f>
        <v>No</v>
      </c>
    </row>
    <row r="94" customFormat="false" ht="15" hidden="false" customHeight="true" outlineLevel="0" collapsed="false">
      <c r="A94" s="64"/>
      <c r="B94" s="65" t="s">
        <v>597</v>
      </c>
      <c r="C94" s="66" t="n">
        <f aca="false">IF($A91="","",SUM(D94:Q94))</f>
        <v>0</v>
      </c>
      <c r="D94" s="67" t="n">
        <f aca="false">IF($A91="","",IF(D$18="","",ROUND(D93-D92,2)))</f>
        <v>0</v>
      </c>
      <c r="E94" s="67" t="n">
        <f aca="false">IF($A91="","",IF(E$18="","",ROUND(E93-E92,2)))</f>
        <v>0</v>
      </c>
      <c r="F94" s="67" t="n">
        <f aca="false">IF($A91="","",IF(F$18="","",ROUND(F93-F92,2)))</f>
        <v>0</v>
      </c>
      <c r="G94" s="67" t="n">
        <f aca="false">IF($A91="","",IF(G$18="","",ROUND(G93-G92,2)))</f>
        <v>0</v>
      </c>
      <c r="H94" s="67" t="n">
        <f aca="false">IF($A91="","",IF(H$18="","",ROUND(H93-H92,2)))</f>
        <v>0</v>
      </c>
      <c r="I94" s="67" t="n">
        <f aca="false">IF($A91="","",IF(I$18="","",ROUND(I93-I92,2)))</f>
        <v>0</v>
      </c>
      <c r="J94" s="67" t="n">
        <f aca="false">IF($A91="","",IF(J$18="","",ROUND(J93-J92,2)))</f>
        <v>0</v>
      </c>
      <c r="K94" s="67" t="n">
        <f aca="false">IF($A91="","",IF(K$18="","",ROUND(K93-K92,2)))</f>
        <v>0</v>
      </c>
      <c r="L94" s="67" t="n">
        <f aca="false">IF($A91="","",IF(L$18="","",ROUND(L93-L92,2)))</f>
        <v>0</v>
      </c>
      <c r="M94" s="67" t="n">
        <f aca="false">IF($A91="","",IF(M$18="","",ROUND(M93-M92,2)))</f>
        <v>0</v>
      </c>
      <c r="N94" s="67" t="n">
        <f aca="false">IF($A91="","",IF(N$18="","",ROUND(N93-N92,2)))</f>
        <v>0</v>
      </c>
      <c r="O94" s="67" t="n">
        <f aca="false">IF($A91="","",IF(O$18="","",ROUND(O93-O92,2)))</f>
        <v>0</v>
      </c>
      <c r="P94" s="67" t="str">
        <f aca="false">IF($A91="","",IF(P$18="","",ROUND(P93-P92,2)))</f>
        <v/>
      </c>
      <c r="Q94" s="67" t="str">
        <f aca="false">IF($A91="","",IF(Q$18="","",ROUND(Q93-Q92,2)))</f>
        <v/>
      </c>
      <c r="R94" s="68" t="str">
        <f aca="false">IF($A91="","",IF(OR(C91&gt;0,C93&gt;0),"Yes","No"))</f>
        <v>No</v>
      </c>
    </row>
    <row r="95" customFormat="false" ht="15" hidden="false" customHeight="true" outlineLevel="0" collapsed="false">
      <c r="A95" s="56" t="str">
        <f aca="false">IF(Roster!A23="","",Roster!A23)</f>
        <v>Fernanda Montañez</v>
      </c>
      <c r="B95" s="57" t="s">
        <v>594</v>
      </c>
      <c r="C95" s="58" t="n">
        <f aca="false">IF($A95="","",SUM(D95:Q95))</f>
        <v>19</v>
      </c>
      <c r="D95" s="59" t="n">
        <f aca="false">IF($A95="","",IF(D$18="","",SUMIFS('RAW BTBS'!$X:$X,'RAW BTBS'!$AF:$AF,$U95,'RAW BTBS'!$W:$W,D$18)))</f>
        <v>5</v>
      </c>
      <c r="E95" s="59" t="n">
        <f aca="false">IF($A95="","",IF(E$18="","",SUMIFS('RAW BTBS'!$X:$X,'RAW BTBS'!$AF:$AF,$U95,'RAW BTBS'!$W:$W,E$18)))</f>
        <v>12</v>
      </c>
      <c r="F95" s="59" t="n">
        <f aca="false">IF($A95="","",IF(F$18="","",SUMIFS('RAW BTBS'!$X:$X,'RAW BTBS'!$AF:$AF,$U95,'RAW BTBS'!$W:$W,F$18)))</f>
        <v>2</v>
      </c>
      <c r="G95" s="59" t="n">
        <f aca="false">IF($A95="","",IF(G$18="","",SUMIFS('RAW BTBS'!$X:$X,'RAW BTBS'!$AF:$AF,$U95,'RAW BTBS'!$W:$W,G$18)))</f>
        <v>0</v>
      </c>
      <c r="H95" s="59" t="n">
        <f aca="false">IF($A95="","",IF(H$18="","",SUMIFS('RAW BTBS'!$X:$X,'RAW BTBS'!$AF:$AF,$U95,'RAW BTBS'!$W:$W,H$18)))</f>
        <v>0</v>
      </c>
      <c r="I95" s="59" t="n">
        <f aca="false">IF($A95="","",IF(I$18="","",SUMIFS('RAW BTBS'!$X:$X,'RAW BTBS'!$AF:$AF,$U95,'RAW BTBS'!$W:$W,I$18)))</f>
        <v>0</v>
      </c>
      <c r="J95" s="59" t="n">
        <f aca="false">IF($A95="","",IF(J$18="","",SUMIFS('RAW BTBS'!$X:$X,'RAW BTBS'!$AF:$AF,$U95,'RAW BTBS'!$W:$W,J$18)))</f>
        <v>0</v>
      </c>
      <c r="K95" s="59" t="n">
        <f aca="false">IF($A95="","",IF(K$18="","",SUMIFS('RAW BTBS'!$X:$X,'RAW BTBS'!$AF:$AF,$U95,'RAW BTBS'!$W:$W,K$18)))</f>
        <v>0</v>
      </c>
      <c r="L95" s="59" t="n">
        <f aca="false">IF($A95="","",IF(L$18="","",SUMIFS('RAW BTBS'!$X:$X,'RAW BTBS'!$AF:$AF,$U95,'RAW BTBS'!$W:$W,L$18)))</f>
        <v>0</v>
      </c>
      <c r="M95" s="59" t="n">
        <f aca="false">IF($A95="","",IF(M$18="","",SUMIFS('RAW BTBS'!$X:$X,'RAW BTBS'!$AF:$AF,$U95,'RAW BTBS'!$W:$W,M$18)))</f>
        <v>0</v>
      </c>
      <c r="N95" s="59" t="n">
        <f aca="false">IF($A95="","",IF(N$18="","",SUMIFS('RAW BTBS'!$X:$X,'RAW BTBS'!$AF:$AF,$U95,'RAW BTBS'!$W:$W,N$18)))</f>
        <v>0</v>
      </c>
      <c r="O95" s="59" t="n">
        <f aca="false">IF($A95="","",IF(O$18="","",SUMIFS('RAW BTBS'!$X:$X,'RAW BTBS'!$AF:$AF,$U95,'RAW BTBS'!$W:$W,O$18)))</f>
        <v>0</v>
      </c>
      <c r="P95" s="59" t="str">
        <f aca="false">IF($A95="","",IF(P$18="","",SUMIFS('RAW BTBS'!$X:$X,'RAW BTBS'!$AF:$AF,$U95,'RAW BTBS'!$W:$W,P$18)))</f>
        <v/>
      </c>
      <c r="Q95" s="59" t="str">
        <f aca="false">IF($A95="","",IF(Q$18="","",SUMIFS('RAW BTBS'!$X:$X,'RAW BTBS'!$AF:$AF,$U95,'RAW BTBS'!$W:$W,Q$18)))</f>
        <v/>
      </c>
      <c r="R95" s="60" t="str">
        <f aca="false">IF($A95="","",IF(OR(C95&gt;0,C97&gt;0),"Yes","No"))</f>
        <v>Yes</v>
      </c>
      <c r="S95" s="26" t="str">
        <f aca="false">IF($T95="","",TRIM(RIGHT(SUBSTITUTE($T95," ",REPT(" ",50)),50)))</f>
        <v>MONTANEZ</v>
      </c>
      <c r="T95" s="26" t="str">
        <f aca="false">IF($A95="","",SUBSTITUTE(SUBSTITUTE(SUBSTITUTE(SUBSTITUTE(SUBSTITUTE(SUBSTITUTE(SUBSTITUTE(UPPER(TRIM($A95)),"Á","A"),"É","E"),"Í","I"),"Ó","O"),"Ú","U"),"Ñ","N"),"Ü","U"))</f>
        <v>FERNANDA MONTANEZ</v>
      </c>
      <c r="U95" s="26" t="str">
        <f aca="false">IF($T95="","",LEFT($T95,1)&amp;" "&amp;TRIM(RIGHT(SUBSTITUTE($T95," ",REPT(" ",50)),50)))</f>
        <v>F MONTANEZ</v>
      </c>
    </row>
    <row r="96" customFormat="false" ht="15" hidden="false" customHeight="true" outlineLevel="0" collapsed="false">
      <c r="A96" s="61"/>
      <c r="B96" s="38" t="s">
        <v>595</v>
      </c>
      <c r="C96" s="52" t="n">
        <f aca="false">IF($A95="","",SUM(D96:Q96))</f>
        <v>4</v>
      </c>
      <c r="D96" s="62" t="n">
        <f aca="false">IF($A95="","",IF(D$18="","",MAX(0,D95-IF(OR(WEEKDAY(D$18,2)&gt;5,COUNTIF($W$5:$W$16,D$18)&gt;0),0,$B$6))))</f>
        <v>0</v>
      </c>
      <c r="E96" s="62" t="n">
        <f aca="false">IF($A95="","",IF(E$18="","",MAX(0,E95-IF(OR(WEEKDAY(E$18,2)&gt;5,COUNTIF($W$5:$W$16,E$18)&gt;0),0,$B$6))))</f>
        <v>4</v>
      </c>
      <c r="F96" s="62" t="n">
        <f aca="false">IF($A95="","",IF(F$18="","",MAX(0,F95-IF(OR(WEEKDAY(F$18,2)&gt;5,COUNTIF($W$5:$W$16,F$18)&gt;0),0,$B$6))))</f>
        <v>0</v>
      </c>
      <c r="G96" s="62" t="n">
        <f aca="false">IF($A95="","",IF(G$18="","",MAX(0,G95-IF(OR(WEEKDAY(G$18,2)&gt;5,COUNTIF($W$5:$W$16,G$18)&gt;0),0,$B$6))))</f>
        <v>0</v>
      </c>
      <c r="H96" s="62" t="n">
        <f aca="false">IF($A95="","",IF(H$18="","",MAX(0,H95-IF(OR(WEEKDAY(H$18,2)&gt;5,COUNTIF($W$5:$W$16,H$18)&gt;0),0,$B$6))))</f>
        <v>0</v>
      </c>
      <c r="I96" s="62" t="n">
        <f aca="false">IF($A95="","",IF(I$18="","",MAX(0,I95-IF(OR(WEEKDAY(I$18,2)&gt;5,COUNTIF($W$5:$W$16,I$18)&gt;0),0,$B$6))))</f>
        <v>0</v>
      </c>
      <c r="J96" s="62" t="n">
        <f aca="false">IF($A95="","",IF(J$18="","",MAX(0,J95-IF(OR(WEEKDAY(J$18,2)&gt;5,COUNTIF($W$5:$W$16,J$18)&gt;0),0,$B$6))))</f>
        <v>0</v>
      </c>
      <c r="K96" s="62" t="n">
        <f aca="false">IF($A95="","",IF(K$18="","",MAX(0,K95-IF(OR(WEEKDAY(K$18,2)&gt;5,COUNTIF($W$5:$W$16,K$18)&gt;0),0,$B$6))))</f>
        <v>0</v>
      </c>
      <c r="L96" s="62" t="n">
        <f aca="false">IF($A95="","",IF(L$18="","",MAX(0,L95-IF(OR(WEEKDAY(L$18,2)&gt;5,COUNTIF($W$5:$W$16,L$18)&gt;0),0,$B$6))))</f>
        <v>0</v>
      </c>
      <c r="M96" s="62" t="n">
        <f aca="false">IF($A95="","",IF(M$18="","",MAX(0,M95-IF(OR(WEEKDAY(M$18,2)&gt;5,COUNTIF($W$5:$W$16,M$18)&gt;0),0,$B$6))))</f>
        <v>0</v>
      </c>
      <c r="N96" s="62" t="n">
        <f aca="false">IF($A95="","",IF(N$18="","",MAX(0,N95-IF(OR(WEEKDAY(N$18,2)&gt;5,COUNTIF($W$5:$W$16,N$18)&gt;0),0,$B$6))))</f>
        <v>0</v>
      </c>
      <c r="O96" s="62" t="n">
        <f aca="false">IF($A95="","",IF(O$18="","",MAX(0,O95-IF(OR(WEEKDAY(O$18,2)&gt;5,COUNTIF($W$5:$W$16,O$18)&gt;0),0,$B$6))))</f>
        <v>0</v>
      </c>
      <c r="P96" s="62" t="str">
        <f aca="false">IF($A95="","",IF(P$18="","",MAX(0,P95-IF(OR(WEEKDAY(P$18,2)&gt;5,COUNTIF($W$5:$W$16,P$18)&gt;0),0,$B$6))))</f>
        <v/>
      </c>
      <c r="Q96" s="62" t="str">
        <f aca="false">IF($A95="","",IF(Q$18="","",MAX(0,Q95-IF(OR(WEEKDAY(Q$18,2)&gt;5,COUNTIF($W$5:$W$16,Q$18)&gt;0),0,$B$6))))</f>
        <v/>
      </c>
      <c r="R96" s="63" t="str">
        <f aca="false">IF($A95="","",IF(OR(C95&gt;0,C97&gt;0),"Yes","No"))</f>
        <v>Yes</v>
      </c>
    </row>
    <row r="97" customFormat="false" ht="15" hidden="false" customHeight="true" outlineLevel="0" collapsed="false">
      <c r="A97" s="61"/>
      <c r="B97" s="38" t="s">
        <v>596</v>
      </c>
      <c r="C97" s="52" t="n">
        <f aca="false">IF($A95="","",SUM(D97:Q97))</f>
        <v>29</v>
      </c>
      <c r="D97" s="62" t="n">
        <f aca="false">IF($A95="","",IF(D$18="","",IF(ISNUMBER('Proposed Hours'!B25),'Proposed Hours'!B25,0)))</f>
        <v>3</v>
      </c>
      <c r="E97" s="62" t="n">
        <f aca="false">IF($A95="","",IF(E$18="","",IF(ISNUMBER('Proposed Hours'!C25),'Proposed Hours'!C25,0)))</f>
        <v>2</v>
      </c>
      <c r="F97" s="62" t="n">
        <f aca="false">IF($A95="","",IF(F$18="","",IF(ISNUMBER('Proposed Hours'!D25),'Proposed Hours'!D25,0)))</f>
        <v>4</v>
      </c>
      <c r="G97" s="62" t="n">
        <f aca="false">IF($A95="","",IF(G$18="","",IF(ISNUMBER('Proposed Hours'!E25),'Proposed Hours'!E25,0)))</f>
        <v>12</v>
      </c>
      <c r="H97" s="62" t="n">
        <f aca="false">IF($A95="","",IF(H$18="","",IF(ISNUMBER('Proposed Hours'!F25),'Proposed Hours'!F25,0)))</f>
        <v>8</v>
      </c>
      <c r="I97" s="62" t="n">
        <f aca="false">IF($A95="","",IF(I$18="","",IF(ISNUMBER('Proposed Hours'!G25),'Proposed Hours'!G25,0)))</f>
        <v>0</v>
      </c>
      <c r="J97" s="62" t="n">
        <f aca="false">IF($A95="","",IF(J$18="","",IF(ISNUMBER('Proposed Hours'!H25),'Proposed Hours'!H25,0)))</f>
        <v>0</v>
      </c>
      <c r="K97" s="62" t="n">
        <f aca="false">IF($A95="","",IF(K$18="","",IF(ISNUMBER('Proposed Hours'!I25),'Proposed Hours'!I25,0)))</f>
        <v>0</v>
      </c>
      <c r="L97" s="62" t="n">
        <f aca="false">IF($A95="","",IF(L$18="","",IF(ISNUMBER('Proposed Hours'!J25),'Proposed Hours'!J25,0)))</f>
        <v>0</v>
      </c>
      <c r="M97" s="62" t="n">
        <f aca="false">IF($A95="","",IF(M$18="","",IF(ISNUMBER('Proposed Hours'!K25),'Proposed Hours'!K25,0)))</f>
        <v>0</v>
      </c>
      <c r="N97" s="62" t="n">
        <f aca="false">IF($A95="","",IF(N$18="","",IF(ISNUMBER('Proposed Hours'!L25),'Proposed Hours'!L25,0)))</f>
        <v>0</v>
      </c>
      <c r="O97" s="62" t="n">
        <f aca="false">IF($A95="","",IF(O$18="","",IF(ISNUMBER('Proposed Hours'!M25),'Proposed Hours'!M25,0)))</f>
        <v>0</v>
      </c>
      <c r="P97" s="62" t="str">
        <f aca="false">IF($A95="","",IF(P$18="","",IF(ISNUMBER('Proposed Hours'!N25),'Proposed Hours'!N25,0)))</f>
        <v/>
      </c>
      <c r="Q97" s="62" t="str">
        <f aca="false">IF($A95="","",IF(Q$18="","",IF(ISNUMBER('Proposed Hours'!O25),'Proposed Hours'!O25,0)))</f>
        <v/>
      </c>
      <c r="R97" s="63" t="str">
        <f aca="false">IF($A95="","",IF(OR(C95&gt;0,C97&gt;0),"Yes","No"))</f>
        <v>Yes</v>
      </c>
    </row>
    <row r="98" customFormat="false" ht="15" hidden="false" customHeight="true" outlineLevel="0" collapsed="false">
      <c r="A98" s="64"/>
      <c r="B98" s="65" t="s">
        <v>597</v>
      </c>
      <c r="C98" s="66" t="n">
        <f aca="false">IF($A95="","",SUM(D98:Q98))</f>
        <v>25</v>
      </c>
      <c r="D98" s="67" t="n">
        <f aca="false">IF($A95="","",IF(D$18="","",ROUND(D97-D96,2)))</f>
        <v>3</v>
      </c>
      <c r="E98" s="67" t="n">
        <f aca="false">IF($A95="","",IF(E$18="","",ROUND(E97-E96,2)))</f>
        <v>-2</v>
      </c>
      <c r="F98" s="67" t="n">
        <f aca="false">IF($A95="","",IF(F$18="","",ROUND(F97-F96,2)))</f>
        <v>4</v>
      </c>
      <c r="G98" s="67" t="n">
        <f aca="false">IF($A95="","",IF(G$18="","",ROUND(G97-G96,2)))</f>
        <v>12</v>
      </c>
      <c r="H98" s="67" t="n">
        <f aca="false">IF($A95="","",IF(H$18="","",ROUND(H97-H96,2)))</f>
        <v>8</v>
      </c>
      <c r="I98" s="67" t="n">
        <f aca="false">IF($A95="","",IF(I$18="","",ROUND(I97-I96,2)))</f>
        <v>0</v>
      </c>
      <c r="J98" s="67" t="n">
        <f aca="false">IF($A95="","",IF(J$18="","",ROUND(J97-J96,2)))</f>
        <v>0</v>
      </c>
      <c r="K98" s="67" t="n">
        <f aca="false">IF($A95="","",IF(K$18="","",ROUND(K97-K96,2)))</f>
        <v>0</v>
      </c>
      <c r="L98" s="67" t="n">
        <f aca="false">IF($A95="","",IF(L$18="","",ROUND(L97-L96,2)))</f>
        <v>0</v>
      </c>
      <c r="M98" s="67" t="n">
        <f aca="false">IF($A95="","",IF(M$18="","",ROUND(M97-M96,2)))</f>
        <v>0</v>
      </c>
      <c r="N98" s="67" t="n">
        <f aca="false">IF($A95="","",IF(N$18="","",ROUND(N97-N96,2)))</f>
        <v>0</v>
      </c>
      <c r="O98" s="67" t="n">
        <f aca="false">IF($A95="","",IF(O$18="","",ROUND(O97-O96,2)))</f>
        <v>0</v>
      </c>
      <c r="P98" s="67" t="str">
        <f aca="false">IF($A95="","",IF(P$18="","",ROUND(P97-P96,2)))</f>
        <v/>
      </c>
      <c r="Q98" s="67" t="str">
        <f aca="false">IF($A95="","",IF(Q$18="","",ROUND(Q97-Q96,2)))</f>
        <v/>
      </c>
      <c r="R98" s="68" t="str">
        <f aca="false">IF($A95="","",IF(OR(C95&gt;0,C97&gt;0),"Yes","No"))</f>
        <v>Yes</v>
      </c>
    </row>
    <row r="99" customFormat="false" ht="15" hidden="false" customHeight="true" outlineLevel="0" collapsed="false">
      <c r="A99" s="56" t="str">
        <f aca="false">IF(Roster!A24="","",Roster!A24)</f>
        <v>Juan Esteban Abay</v>
      </c>
      <c r="B99" s="57" t="s">
        <v>594</v>
      </c>
      <c r="C99" s="58" t="n">
        <f aca="false">IF($A99="","",SUM(D99:Q99))</f>
        <v>25</v>
      </c>
      <c r="D99" s="59" t="n">
        <f aca="false">IF($A99="","",IF(D$18="","",SUMIFS('RAW BTBS'!$X:$X,'RAW BTBS'!$AF:$AF,$U99,'RAW BTBS'!$W:$W,D$18)))</f>
        <v>12</v>
      </c>
      <c r="E99" s="59" t="n">
        <f aca="false">IF($A99="","",IF(E$18="","",SUMIFS('RAW BTBS'!$X:$X,'RAW BTBS'!$AF:$AF,$U99,'RAW BTBS'!$W:$W,E$18)))</f>
        <v>12</v>
      </c>
      <c r="F99" s="59" t="n">
        <f aca="false">IF($A99="","",IF(F$18="","",SUMIFS('RAW BTBS'!$X:$X,'RAW BTBS'!$AF:$AF,$U99,'RAW BTBS'!$W:$W,F$18)))</f>
        <v>1</v>
      </c>
      <c r="G99" s="59" t="n">
        <f aca="false">IF($A99="","",IF(G$18="","",SUMIFS('RAW BTBS'!$X:$X,'RAW BTBS'!$AF:$AF,$U99,'RAW BTBS'!$W:$W,G$18)))</f>
        <v>0</v>
      </c>
      <c r="H99" s="59" t="n">
        <f aca="false">IF($A99="","",IF(H$18="","",SUMIFS('RAW BTBS'!$X:$X,'RAW BTBS'!$AF:$AF,$U99,'RAW BTBS'!$W:$W,H$18)))</f>
        <v>0</v>
      </c>
      <c r="I99" s="59" t="n">
        <f aca="false">IF($A99="","",IF(I$18="","",SUMIFS('RAW BTBS'!$X:$X,'RAW BTBS'!$AF:$AF,$U99,'RAW BTBS'!$W:$W,I$18)))</f>
        <v>0</v>
      </c>
      <c r="J99" s="59" t="n">
        <f aca="false">IF($A99="","",IF(J$18="","",SUMIFS('RAW BTBS'!$X:$X,'RAW BTBS'!$AF:$AF,$U99,'RAW BTBS'!$W:$W,J$18)))</f>
        <v>0</v>
      </c>
      <c r="K99" s="59" t="n">
        <f aca="false">IF($A99="","",IF(K$18="","",SUMIFS('RAW BTBS'!$X:$X,'RAW BTBS'!$AF:$AF,$U99,'RAW BTBS'!$W:$W,K$18)))</f>
        <v>0</v>
      </c>
      <c r="L99" s="59" t="n">
        <f aca="false">IF($A99="","",IF(L$18="","",SUMIFS('RAW BTBS'!$X:$X,'RAW BTBS'!$AF:$AF,$U99,'RAW BTBS'!$W:$W,L$18)))</f>
        <v>0</v>
      </c>
      <c r="M99" s="59" t="n">
        <f aca="false">IF($A99="","",IF(M$18="","",SUMIFS('RAW BTBS'!$X:$X,'RAW BTBS'!$AF:$AF,$U99,'RAW BTBS'!$W:$W,M$18)))</f>
        <v>0</v>
      </c>
      <c r="N99" s="59" t="n">
        <f aca="false">IF($A99="","",IF(N$18="","",SUMIFS('RAW BTBS'!$X:$X,'RAW BTBS'!$AF:$AF,$U99,'RAW BTBS'!$W:$W,N$18)))</f>
        <v>0</v>
      </c>
      <c r="O99" s="59" t="n">
        <f aca="false">IF($A99="","",IF(O$18="","",SUMIFS('RAW BTBS'!$X:$X,'RAW BTBS'!$AF:$AF,$U99,'RAW BTBS'!$W:$W,O$18)))</f>
        <v>0</v>
      </c>
      <c r="P99" s="59" t="str">
        <f aca="false">IF($A99="","",IF(P$18="","",SUMIFS('RAW BTBS'!$X:$X,'RAW BTBS'!$AF:$AF,$U99,'RAW BTBS'!$W:$W,P$18)))</f>
        <v/>
      </c>
      <c r="Q99" s="59" t="str">
        <f aca="false">IF($A99="","",IF(Q$18="","",SUMIFS('RAW BTBS'!$X:$X,'RAW BTBS'!$AF:$AF,$U99,'RAW BTBS'!$W:$W,Q$18)))</f>
        <v/>
      </c>
      <c r="R99" s="60" t="str">
        <f aca="false">IF($A99="","",IF(OR(C99&gt;0,C101&gt;0),"Yes","No"))</f>
        <v>Yes</v>
      </c>
      <c r="S99" s="26" t="str">
        <f aca="false">IF($T99="","",TRIM(RIGHT(SUBSTITUTE($T99," ",REPT(" ",50)),50)))</f>
        <v>ABAY</v>
      </c>
      <c r="T99" s="26" t="str">
        <f aca="false">IF($A99="","",SUBSTITUTE(SUBSTITUTE(SUBSTITUTE(SUBSTITUTE(SUBSTITUTE(SUBSTITUTE(SUBSTITUTE(UPPER(TRIM($A99)),"Á","A"),"É","E"),"Í","I"),"Ó","O"),"Ú","U"),"Ñ","N"),"Ü","U"))</f>
        <v>JUAN ESTEBAN ABAY</v>
      </c>
      <c r="U99" s="26" t="str">
        <f aca="false">IF($T99="","",LEFT($T99,1)&amp;" "&amp;TRIM(RIGHT(SUBSTITUTE($T99," ",REPT(" ",50)),50)))</f>
        <v>J ABAY</v>
      </c>
    </row>
    <row r="100" customFormat="false" ht="15" hidden="false" customHeight="true" outlineLevel="0" collapsed="false">
      <c r="A100" s="61"/>
      <c r="B100" s="38" t="s">
        <v>595</v>
      </c>
      <c r="C100" s="52" t="n">
        <f aca="false">IF($A99="","",SUM(D100:Q100))</f>
        <v>8</v>
      </c>
      <c r="D100" s="62" t="n">
        <f aca="false">IF($A99="","",IF(D$18="","",MAX(0,D99-IF(OR(WEEKDAY(D$18,2)&gt;5,COUNTIF($W$5:$W$16,D$18)&gt;0),0,$B$6))))</f>
        <v>4</v>
      </c>
      <c r="E100" s="62" t="n">
        <f aca="false">IF($A99="","",IF(E$18="","",MAX(0,E99-IF(OR(WEEKDAY(E$18,2)&gt;5,COUNTIF($W$5:$W$16,E$18)&gt;0),0,$B$6))))</f>
        <v>4</v>
      </c>
      <c r="F100" s="62" t="n">
        <f aca="false">IF($A99="","",IF(F$18="","",MAX(0,F99-IF(OR(WEEKDAY(F$18,2)&gt;5,COUNTIF($W$5:$W$16,F$18)&gt;0),0,$B$6))))</f>
        <v>0</v>
      </c>
      <c r="G100" s="62" t="n">
        <f aca="false">IF($A99="","",IF(G$18="","",MAX(0,G99-IF(OR(WEEKDAY(G$18,2)&gt;5,COUNTIF($W$5:$W$16,G$18)&gt;0),0,$B$6))))</f>
        <v>0</v>
      </c>
      <c r="H100" s="62" t="n">
        <f aca="false">IF($A99="","",IF(H$18="","",MAX(0,H99-IF(OR(WEEKDAY(H$18,2)&gt;5,COUNTIF($W$5:$W$16,H$18)&gt;0),0,$B$6))))</f>
        <v>0</v>
      </c>
      <c r="I100" s="62" t="n">
        <f aca="false">IF($A99="","",IF(I$18="","",MAX(0,I99-IF(OR(WEEKDAY(I$18,2)&gt;5,COUNTIF($W$5:$W$16,I$18)&gt;0),0,$B$6))))</f>
        <v>0</v>
      </c>
      <c r="J100" s="62" t="n">
        <f aca="false">IF($A99="","",IF(J$18="","",MAX(0,J99-IF(OR(WEEKDAY(J$18,2)&gt;5,COUNTIF($W$5:$W$16,J$18)&gt;0),0,$B$6))))</f>
        <v>0</v>
      </c>
      <c r="K100" s="62" t="n">
        <f aca="false">IF($A99="","",IF(K$18="","",MAX(0,K99-IF(OR(WEEKDAY(K$18,2)&gt;5,COUNTIF($W$5:$W$16,K$18)&gt;0),0,$B$6))))</f>
        <v>0</v>
      </c>
      <c r="L100" s="62" t="n">
        <f aca="false">IF($A99="","",IF(L$18="","",MAX(0,L99-IF(OR(WEEKDAY(L$18,2)&gt;5,COUNTIF($W$5:$W$16,L$18)&gt;0),0,$B$6))))</f>
        <v>0</v>
      </c>
      <c r="M100" s="62" t="n">
        <f aca="false">IF($A99="","",IF(M$18="","",MAX(0,M99-IF(OR(WEEKDAY(M$18,2)&gt;5,COUNTIF($W$5:$W$16,M$18)&gt;0),0,$B$6))))</f>
        <v>0</v>
      </c>
      <c r="N100" s="62" t="n">
        <f aca="false">IF($A99="","",IF(N$18="","",MAX(0,N99-IF(OR(WEEKDAY(N$18,2)&gt;5,COUNTIF($W$5:$W$16,N$18)&gt;0),0,$B$6))))</f>
        <v>0</v>
      </c>
      <c r="O100" s="62" t="n">
        <f aca="false">IF($A99="","",IF(O$18="","",MAX(0,O99-IF(OR(WEEKDAY(O$18,2)&gt;5,COUNTIF($W$5:$W$16,O$18)&gt;0),0,$B$6))))</f>
        <v>0</v>
      </c>
      <c r="P100" s="62" t="str">
        <f aca="false">IF($A99="","",IF(P$18="","",MAX(0,P99-IF(OR(WEEKDAY(P$18,2)&gt;5,COUNTIF($W$5:$W$16,P$18)&gt;0),0,$B$6))))</f>
        <v/>
      </c>
      <c r="Q100" s="62" t="str">
        <f aca="false">IF($A99="","",IF(Q$18="","",MAX(0,Q99-IF(OR(WEEKDAY(Q$18,2)&gt;5,COUNTIF($W$5:$W$16,Q$18)&gt;0),0,$B$6))))</f>
        <v/>
      </c>
      <c r="R100" s="63" t="str">
        <f aca="false">IF($A99="","",IF(OR(C99&gt;0,C101&gt;0),"Yes","No"))</f>
        <v>Yes</v>
      </c>
    </row>
    <row r="101" customFormat="false" ht="15" hidden="false" customHeight="true" outlineLevel="0" collapsed="false">
      <c r="A101" s="61"/>
      <c r="B101" s="38" t="s">
        <v>596</v>
      </c>
      <c r="C101" s="52" t="n">
        <f aca="false">IF($A99="","",SUM(D101:Q101))</f>
        <v>36</v>
      </c>
      <c r="D101" s="62" t="n">
        <f aca="false">IF($A99="","",IF(D$18="","",IF(ISNUMBER('Proposed Hours'!B26),'Proposed Hours'!B26,0)))</f>
        <v>4</v>
      </c>
      <c r="E101" s="62" t="n">
        <f aca="false">IF($A99="","",IF(E$18="","",IF(ISNUMBER('Proposed Hours'!C26),'Proposed Hours'!C26,0)))</f>
        <v>4</v>
      </c>
      <c r="F101" s="62" t="n">
        <f aca="false">IF($A99="","",IF(F$18="","",IF(ISNUMBER('Proposed Hours'!D26),'Proposed Hours'!D26,0)))</f>
        <v>4</v>
      </c>
      <c r="G101" s="62" t="n">
        <f aca="false">IF($A99="","",IF(G$18="","",IF(ISNUMBER('Proposed Hours'!E26),'Proposed Hours'!E26,0)))</f>
        <v>12</v>
      </c>
      <c r="H101" s="62" t="n">
        <f aca="false">IF($A99="","",IF(H$18="","",IF(ISNUMBER('Proposed Hours'!F26),'Proposed Hours'!F26,0)))</f>
        <v>12</v>
      </c>
      <c r="I101" s="62" t="n">
        <f aca="false">IF($A99="","",IF(I$18="","",IF(ISNUMBER('Proposed Hours'!G26),'Proposed Hours'!G26,0)))</f>
        <v>0</v>
      </c>
      <c r="J101" s="62" t="n">
        <f aca="false">IF($A99="","",IF(J$18="","",IF(ISNUMBER('Proposed Hours'!H26),'Proposed Hours'!H26,0)))</f>
        <v>0</v>
      </c>
      <c r="K101" s="62" t="n">
        <f aca="false">IF($A99="","",IF(K$18="","",IF(ISNUMBER('Proposed Hours'!I26),'Proposed Hours'!I26,0)))</f>
        <v>0</v>
      </c>
      <c r="L101" s="62" t="n">
        <f aca="false">IF($A99="","",IF(L$18="","",IF(ISNUMBER('Proposed Hours'!J26),'Proposed Hours'!J26,0)))</f>
        <v>0</v>
      </c>
      <c r="M101" s="62" t="n">
        <f aca="false">IF($A99="","",IF(M$18="","",IF(ISNUMBER('Proposed Hours'!K26),'Proposed Hours'!K26,0)))</f>
        <v>0</v>
      </c>
      <c r="N101" s="62" t="n">
        <f aca="false">IF($A99="","",IF(N$18="","",IF(ISNUMBER('Proposed Hours'!L26),'Proposed Hours'!L26,0)))</f>
        <v>0</v>
      </c>
      <c r="O101" s="62" t="n">
        <f aca="false">IF($A99="","",IF(O$18="","",IF(ISNUMBER('Proposed Hours'!M26),'Proposed Hours'!M26,0)))</f>
        <v>0</v>
      </c>
      <c r="P101" s="62" t="str">
        <f aca="false">IF($A99="","",IF(P$18="","",IF(ISNUMBER('Proposed Hours'!N26),'Proposed Hours'!N26,0)))</f>
        <v/>
      </c>
      <c r="Q101" s="62" t="str">
        <f aca="false">IF($A99="","",IF(Q$18="","",IF(ISNUMBER('Proposed Hours'!O26),'Proposed Hours'!O26,0)))</f>
        <v/>
      </c>
      <c r="R101" s="63" t="str">
        <f aca="false">IF($A99="","",IF(OR(C99&gt;0,C101&gt;0),"Yes","No"))</f>
        <v>Yes</v>
      </c>
    </row>
    <row r="102" customFormat="false" ht="15" hidden="false" customHeight="true" outlineLevel="0" collapsed="false">
      <c r="A102" s="64"/>
      <c r="B102" s="65" t="s">
        <v>597</v>
      </c>
      <c r="C102" s="66" t="n">
        <f aca="false">IF($A99="","",SUM(D102:Q102))</f>
        <v>28</v>
      </c>
      <c r="D102" s="67" t="n">
        <f aca="false">IF($A99="","",IF(D$18="","",ROUND(D101-D100,2)))</f>
        <v>0</v>
      </c>
      <c r="E102" s="67" t="n">
        <f aca="false">IF($A99="","",IF(E$18="","",ROUND(E101-E100,2)))</f>
        <v>0</v>
      </c>
      <c r="F102" s="67" t="n">
        <f aca="false">IF($A99="","",IF(F$18="","",ROUND(F101-F100,2)))</f>
        <v>4</v>
      </c>
      <c r="G102" s="67" t="n">
        <f aca="false">IF($A99="","",IF(G$18="","",ROUND(G101-G100,2)))</f>
        <v>12</v>
      </c>
      <c r="H102" s="67" t="n">
        <f aca="false">IF($A99="","",IF(H$18="","",ROUND(H101-H100,2)))</f>
        <v>12</v>
      </c>
      <c r="I102" s="67" t="n">
        <f aca="false">IF($A99="","",IF(I$18="","",ROUND(I101-I100,2)))</f>
        <v>0</v>
      </c>
      <c r="J102" s="67" t="n">
        <f aca="false">IF($A99="","",IF(J$18="","",ROUND(J101-J100,2)))</f>
        <v>0</v>
      </c>
      <c r="K102" s="67" t="n">
        <f aca="false">IF($A99="","",IF(K$18="","",ROUND(K101-K100,2)))</f>
        <v>0</v>
      </c>
      <c r="L102" s="67" t="n">
        <f aca="false">IF($A99="","",IF(L$18="","",ROUND(L101-L100,2)))</f>
        <v>0</v>
      </c>
      <c r="M102" s="67" t="n">
        <f aca="false">IF($A99="","",IF(M$18="","",ROUND(M101-M100,2)))</f>
        <v>0</v>
      </c>
      <c r="N102" s="67" t="n">
        <f aca="false">IF($A99="","",IF(N$18="","",ROUND(N101-N100,2)))</f>
        <v>0</v>
      </c>
      <c r="O102" s="67" t="n">
        <f aca="false">IF($A99="","",IF(O$18="","",ROUND(O101-O100,2)))</f>
        <v>0</v>
      </c>
      <c r="P102" s="67" t="str">
        <f aca="false">IF($A99="","",IF(P$18="","",ROUND(P101-P100,2)))</f>
        <v/>
      </c>
      <c r="Q102" s="67" t="str">
        <f aca="false">IF($A99="","",IF(Q$18="","",ROUND(Q101-Q100,2)))</f>
        <v/>
      </c>
      <c r="R102" s="68" t="str">
        <f aca="false">IF($A99="","",IF(OR(C99&gt;0,C101&gt;0),"Yes","No"))</f>
        <v>Yes</v>
      </c>
    </row>
    <row r="103" customFormat="false" ht="15" hidden="false" customHeight="true" outlineLevel="0" collapsed="false">
      <c r="A103" s="56" t="str">
        <f aca="false">IF(Roster!A25="","",Roster!A25)</f>
        <v>Juan José Reyes</v>
      </c>
      <c r="B103" s="57" t="s">
        <v>594</v>
      </c>
      <c r="C103" s="58" t="n">
        <f aca="false">IF($A103="","",SUM(D103:Q103))</f>
        <v>0</v>
      </c>
      <c r="D103" s="59" t="n">
        <f aca="false">IF($A103="","",IF(D$18="","",SUMIFS('RAW BTBS'!$X:$X,'RAW BTBS'!$AF:$AF,$U103,'RAW BTBS'!$W:$W,D$18)))</f>
        <v>0</v>
      </c>
      <c r="E103" s="59" t="n">
        <f aca="false">IF($A103="","",IF(E$18="","",SUMIFS('RAW BTBS'!$X:$X,'RAW BTBS'!$AF:$AF,$U103,'RAW BTBS'!$W:$W,E$18)))</f>
        <v>0</v>
      </c>
      <c r="F103" s="59" t="n">
        <f aca="false">IF($A103="","",IF(F$18="","",SUMIFS('RAW BTBS'!$X:$X,'RAW BTBS'!$AF:$AF,$U103,'RAW BTBS'!$W:$W,F$18)))</f>
        <v>0</v>
      </c>
      <c r="G103" s="59" t="n">
        <f aca="false">IF($A103="","",IF(G$18="","",SUMIFS('RAW BTBS'!$X:$X,'RAW BTBS'!$AF:$AF,$U103,'RAW BTBS'!$W:$W,G$18)))</f>
        <v>0</v>
      </c>
      <c r="H103" s="59" t="n">
        <f aca="false">IF($A103="","",IF(H$18="","",SUMIFS('RAW BTBS'!$X:$X,'RAW BTBS'!$AF:$AF,$U103,'RAW BTBS'!$W:$W,H$18)))</f>
        <v>0</v>
      </c>
      <c r="I103" s="59" t="n">
        <f aca="false">IF($A103="","",IF(I$18="","",SUMIFS('RAW BTBS'!$X:$X,'RAW BTBS'!$AF:$AF,$U103,'RAW BTBS'!$W:$W,I$18)))</f>
        <v>0</v>
      </c>
      <c r="J103" s="59" t="n">
        <f aca="false">IF($A103="","",IF(J$18="","",SUMIFS('RAW BTBS'!$X:$X,'RAW BTBS'!$AF:$AF,$U103,'RAW BTBS'!$W:$W,J$18)))</f>
        <v>0</v>
      </c>
      <c r="K103" s="59" t="n">
        <f aca="false">IF($A103="","",IF(K$18="","",SUMIFS('RAW BTBS'!$X:$X,'RAW BTBS'!$AF:$AF,$U103,'RAW BTBS'!$W:$W,K$18)))</f>
        <v>0</v>
      </c>
      <c r="L103" s="59" t="n">
        <f aca="false">IF($A103="","",IF(L$18="","",SUMIFS('RAW BTBS'!$X:$X,'RAW BTBS'!$AF:$AF,$U103,'RAW BTBS'!$W:$W,L$18)))</f>
        <v>0</v>
      </c>
      <c r="M103" s="59" t="n">
        <f aca="false">IF($A103="","",IF(M$18="","",SUMIFS('RAW BTBS'!$X:$X,'RAW BTBS'!$AF:$AF,$U103,'RAW BTBS'!$W:$W,M$18)))</f>
        <v>0</v>
      </c>
      <c r="N103" s="59" t="n">
        <f aca="false">IF($A103="","",IF(N$18="","",SUMIFS('RAW BTBS'!$X:$X,'RAW BTBS'!$AF:$AF,$U103,'RAW BTBS'!$W:$W,N$18)))</f>
        <v>0</v>
      </c>
      <c r="O103" s="59" t="n">
        <f aca="false">IF($A103="","",IF(O$18="","",SUMIFS('RAW BTBS'!$X:$X,'RAW BTBS'!$AF:$AF,$U103,'RAW BTBS'!$W:$W,O$18)))</f>
        <v>0</v>
      </c>
      <c r="P103" s="59" t="str">
        <f aca="false">IF($A103="","",IF(P$18="","",SUMIFS('RAW BTBS'!$X:$X,'RAW BTBS'!$AF:$AF,$U103,'RAW BTBS'!$W:$W,P$18)))</f>
        <v/>
      </c>
      <c r="Q103" s="59" t="str">
        <f aca="false">IF($A103="","",IF(Q$18="","",SUMIFS('RAW BTBS'!$X:$X,'RAW BTBS'!$AF:$AF,$U103,'RAW BTBS'!$W:$W,Q$18)))</f>
        <v/>
      </c>
      <c r="R103" s="60" t="str">
        <f aca="false">IF($A103="","",IF(OR(C103&gt;0,C105&gt;0),"Yes","No"))</f>
        <v>No</v>
      </c>
      <c r="S103" s="26" t="str">
        <f aca="false">IF($T103="","",TRIM(RIGHT(SUBSTITUTE($T103," ",REPT(" ",50)),50)))</f>
        <v>REYES</v>
      </c>
      <c r="T103" s="26" t="str">
        <f aca="false">IF($A103="","",SUBSTITUTE(SUBSTITUTE(SUBSTITUTE(SUBSTITUTE(SUBSTITUTE(SUBSTITUTE(SUBSTITUTE(UPPER(TRIM($A103)),"Á","A"),"É","E"),"Í","I"),"Ó","O"),"Ú","U"),"Ñ","N"),"Ü","U"))</f>
        <v>JUAN JOSE REYES</v>
      </c>
      <c r="U103" s="26" t="str">
        <f aca="false">IF($T103="","",LEFT($T103,1)&amp;" "&amp;TRIM(RIGHT(SUBSTITUTE($T103," ",REPT(" ",50)),50)))</f>
        <v>J REYES</v>
      </c>
    </row>
    <row r="104" customFormat="false" ht="15" hidden="false" customHeight="true" outlineLevel="0" collapsed="false">
      <c r="A104" s="61"/>
      <c r="B104" s="38" t="s">
        <v>595</v>
      </c>
      <c r="C104" s="52" t="n">
        <f aca="false">IF($A103="","",SUM(D104:Q104))</f>
        <v>0</v>
      </c>
      <c r="D104" s="62" t="n">
        <f aca="false">IF($A103="","",IF(D$18="","",MAX(0,D103-IF(OR(WEEKDAY(D$18,2)&gt;5,COUNTIF($W$5:$W$16,D$18)&gt;0),0,$B$6))))</f>
        <v>0</v>
      </c>
      <c r="E104" s="62" t="n">
        <f aca="false">IF($A103="","",IF(E$18="","",MAX(0,E103-IF(OR(WEEKDAY(E$18,2)&gt;5,COUNTIF($W$5:$W$16,E$18)&gt;0),0,$B$6))))</f>
        <v>0</v>
      </c>
      <c r="F104" s="62" t="n">
        <f aca="false">IF($A103="","",IF(F$18="","",MAX(0,F103-IF(OR(WEEKDAY(F$18,2)&gt;5,COUNTIF($W$5:$W$16,F$18)&gt;0),0,$B$6))))</f>
        <v>0</v>
      </c>
      <c r="G104" s="62" t="n">
        <f aca="false">IF($A103="","",IF(G$18="","",MAX(0,G103-IF(OR(WEEKDAY(G$18,2)&gt;5,COUNTIF($W$5:$W$16,G$18)&gt;0),0,$B$6))))</f>
        <v>0</v>
      </c>
      <c r="H104" s="62" t="n">
        <f aca="false">IF($A103="","",IF(H$18="","",MAX(0,H103-IF(OR(WEEKDAY(H$18,2)&gt;5,COUNTIF($W$5:$W$16,H$18)&gt;0),0,$B$6))))</f>
        <v>0</v>
      </c>
      <c r="I104" s="62" t="n">
        <f aca="false">IF($A103="","",IF(I$18="","",MAX(0,I103-IF(OR(WEEKDAY(I$18,2)&gt;5,COUNTIF($W$5:$W$16,I$18)&gt;0),0,$B$6))))</f>
        <v>0</v>
      </c>
      <c r="J104" s="62" t="n">
        <f aca="false">IF($A103="","",IF(J$18="","",MAX(0,J103-IF(OR(WEEKDAY(J$18,2)&gt;5,COUNTIF($W$5:$W$16,J$18)&gt;0),0,$B$6))))</f>
        <v>0</v>
      </c>
      <c r="K104" s="62" t="n">
        <f aca="false">IF($A103="","",IF(K$18="","",MAX(0,K103-IF(OR(WEEKDAY(K$18,2)&gt;5,COUNTIF($W$5:$W$16,K$18)&gt;0),0,$B$6))))</f>
        <v>0</v>
      </c>
      <c r="L104" s="62" t="n">
        <f aca="false">IF($A103="","",IF(L$18="","",MAX(0,L103-IF(OR(WEEKDAY(L$18,2)&gt;5,COUNTIF($W$5:$W$16,L$18)&gt;0),0,$B$6))))</f>
        <v>0</v>
      </c>
      <c r="M104" s="62" t="n">
        <f aca="false">IF($A103="","",IF(M$18="","",MAX(0,M103-IF(OR(WEEKDAY(M$18,2)&gt;5,COUNTIF($W$5:$W$16,M$18)&gt;0),0,$B$6))))</f>
        <v>0</v>
      </c>
      <c r="N104" s="62" t="n">
        <f aca="false">IF($A103="","",IF(N$18="","",MAX(0,N103-IF(OR(WEEKDAY(N$18,2)&gt;5,COUNTIF($W$5:$W$16,N$18)&gt;0),0,$B$6))))</f>
        <v>0</v>
      </c>
      <c r="O104" s="62" t="n">
        <f aca="false">IF($A103="","",IF(O$18="","",MAX(0,O103-IF(OR(WEEKDAY(O$18,2)&gt;5,COUNTIF($W$5:$W$16,O$18)&gt;0),0,$B$6))))</f>
        <v>0</v>
      </c>
      <c r="P104" s="62" t="str">
        <f aca="false">IF($A103="","",IF(P$18="","",MAX(0,P103-IF(OR(WEEKDAY(P$18,2)&gt;5,COUNTIF($W$5:$W$16,P$18)&gt;0),0,$B$6))))</f>
        <v/>
      </c>
      <c r="Q104" s="62" t="str">
        <f aca="false">IF($A103="","",IF(Q$18="","",MAX(0,Q103-IF(OR(WEEKDAY(Q$18,2)&gt;5,COUNTIF($W$5:$W$16,Q$18)&gt;0),0,$B$6))))</f>
        <v/>
      </c>
      <c r="R104" s="63" t="str">
        <f aca="false">IF($A103="","",IF(OR(C103&gt;0,C105&gt;0),"Yes","No"))</f>
        <v>No</v>
      </c>
    </row>
    <row r="105" customFormat="false" ht="15" hidden="false" customHeight="true" outlineLevel="0" collapsed="false">
      <c r="A105" s="61"/>
      <c r="B105" s="38" t="s">
        <v>596</v>
      </c>
      <c r="C105" s="52" t="n">
        <f aca="false">IF($A103="","",SUM(D105:Q105))</f>
        <v>0</v>
      </c>
      <c r="D105" s="62" t="n">
        <f aca="false">IF($A103="","",IF(D$18="","",IF(ISNUMBER('Proposed Hours'!B27),'Proposed Hours'!B27,0)))</f>
        <v>0</v>
      </c>
      <c r="E105" s="62" t="n">
        <f aca="false">IF($A103="","",IF(E$18="","",IF(ISNUMBER('Proposed Hours'!C27),'Proposed Hours'!C27,0)))</f>
        <v>0</v>
      </c>
      <c r="F105" s="62" t="n">
        <f aca="false">IF($A103="","",IF(F$18="","",IF(ISNUMBER('Proposed Hours'!D27),'Proposed Hours'!D27,0)))</f>
        <v>0</v>
      </c>
      <c r="G105" s="62" t="n">
        <f aca="false">IF($A103="","",IF(G$18="","",IF(ISNUMBER('Proposed Hours'!E27),'Proposed Hours'!E27,0)))</f>
        <v>0</v>
      </c>
      <c r="H105" s="62" t="n">
        <f aca="false">IF($A103="","",IF(H$18="","",IF(ISNUMBER('Proposed Hours'!F27),'Proposed Hours'!F27,0)))</f>
        <v>0</v>
      </c>
      <c r="I105" s="62" t="n">
        <f aca="false">IF($A103="","",IF(I$18="","",IF(ISNUMBER('Proposed Hours'!G27),'Proposed Hours'!G27,0)))</f>
        <v>0</v>
      </c>
      <c r="J105" s="62" t="n">
        <f aca="false">IF($A103="","",IF(J$18="","",IF(ISNUMBER('Proposed Hours'!H27),'Proposed Hours'!H27,0)))</f>
        <v>0</v>
      </c>
      <c r="K105" s="62" t="n">
        <f aca="false">IF($A103="","",IF(K$18="","",IF(ISNUMBER('Proposed Hours'!I27),'Proposed Hours'!I27,0)))</f>
        <v>0</v>
      </c>
      <c r="L105" s="62" t="n">
        <f aca="false">IF($A103="","",IF(L$18="","",IF(ISNUMBER('Proposed Hours'!J27),'Proposed Hours'!J27,0)))</f>
        <v>0</v>
      </c>
      <c r="M105" s="62" t="n">
        <f aca="false">IF($A103="","",IF(M$18="","",IF(ISNUMBER('Proposed Hours'!K27),'Proposed Hours'!K27,0)))</f>
        <v>0</v>
      </c>
      <c r="N105" s="62" t="n">
        <f aca="false">IF($A103="","",IF(N$18="","",IF(ISNUMBER('Proposed Hours'!L27),'Proposed Hours'!L27,0)))</f>
        <v>0</v>
      </c>
      <c r="O105" s="62" t="n">
        <f aca="false">IF($A103="","",IF(O$18="","",IF(ISNUMBER('Proposed Hours'!M27),'Proposed Hours'!M27,0)))</f>
        <v>0</v>
      </c>
      <c r="P105" s="62" t="str">
        <f aca="false">IF($A103="","",IF(P$18="","",IF(ISNUMBER('Proposed Hours'!N27),'Proposed Hours'!N27,0)))</f>
        <v/>
      </c>
      <c r="Q105" s="62" t="str">
        <f aca="false">IF($A103="","",IF(Q$18="","",IF(ISNUMBER('Proposed Hours'!O27),'Proposed Hours'!O27,0)))</f>
        <v/>
      </c>
      <c r="R105" s="63" t="str">
        <f aca="false">IF($A103="","",IF(OR(C103&gt;0,C105&gt;0),"Yes","No"))</f>
        <v>No</v>
      </c>
    </row>
    <row r="106" customFormat="false" ht="15" hidden="false" customHeight="true" outlineLevel="0" collapsed="false">
      <c r="A106" s="64"/>
      <c r="B106" s="65" t="s">
        <v>597</v>
      </c>
      <c r="C106" s="66" t="n">
        <f aca="false">IF($A103="","",SUM(D106:Q106))</f>
        <v>0</v>
      </c>
      <c r="D106" s="67" t="n">
        <f aca="false">IF($A103="","",IF(D$18="","",ROUND(D105-D104,2)))</f>
        <v>0</v>
      </c>
      <c r="E106" s="67" t="n">
        <f aca="false">IF($A103="","",IF(E$18="","",ROUND(E105-E104,2)))</f>
        <v>0</v>
      </c>
      <c r="F106" s="67" t="n">
        <f aca="false">IF($A103="","",IF(F$18="","",ROUND(F105-F104,2)))</f>
        <v>0</v>
      </c>
      <c r="G106" s="67" t="n">
        <f aca="false">IF($A103="","",IF(G$18="","",ROUND(G105-G104,2)))</f>
        <v>0</v>
      </c>
      <c r="H106" s="67" t="n">
        <f aca="false">IF($A103="","",IF(H$18="","",ROUND(H105-H104,2)))</f>
        <v>0</v>
      </c>
      <c r="I106" s="67" t="n">
        <f aca="false">IF($A103="","",IF(I$18="","",ROUND(I105-I104,2)))</f>
        <v>0</v>
      </c>
      <c r="J106" s="67" t="n">
        <f aca="false">IF($A103="","",IF(J$18="","",ROUND(J105-J104,2)))</f>
        <v>0</v>
      </c>
      <c r="K106" s="67" t="n">
        <f aca="false">IF($A103="","",IF(K$18="","",ROUND(K105-K104,2)))</f>
        <v>0</v>
      </c>
      <c r="L106" s="67" t="n">
        <f aca="false">IF($A103="","",IF(L$18="","",ROUND(L105-L104,2)))</f>
        <v>0</v>
      </c>
      <c r="M106" s="67" t="n">
        <f aca="false">IF($A103="","",IF(M$18="","",ROUND(M105-M104,2)))</f>
        <v>0</v>
      </c>
      <c r="N106" s="67" t="n">
        <f aca="false">IF($A103="","",IF(N$18="","",ROUND(N105-N104,2)))</f>
        <v>0</v>
      </c>
      <c r="O106" s="67" t="n">
        <f aca="false">IF($A103="","",IF(O$18="","",ROUND(O105-O104,2)))</f>
        <v>0</v>
      </c>
      <c r="P106" s="67" t="str">
        <f aca="false">IF($A103="","",IF(P$18="","",ROUND(P105-P104,2)))</f>
        <v/>
      </c>
      <c r="Q106" s="67" t="str">
        <f aca="false">IF($A103="","",IF(Q$18="","",ROUND(Q105-Q104,2)))</f>
        <v/>
      </c>
      <c r="R106" s="68" t="str">
        <f aca="false">IF($A103="","",IF(OR(C103&gt;0,C105&gt;0),"Yes","No"))</f>
        <v>No</v>
      </c>
    </row>
    <row r="107" customFormat="false" ht="15" hidden="false" customHeight="true" outlineLevel="0" collapsed="false">
      <c r="A107" s="56" t="str">
        <f aca="false">IF(Roster!A26="","",Roster!A26)</f>
        <v>Maria Isabella Verdooren</v>
      </c>
      <c r="B107" s="57" t="s">
        <v>594</v>
      </c>
      <c r="C107" s="58" t="n">
        <f aca="false">IF($A107="","",SUM(D107:Q107))</f>
        <v>8</v>
      </c>
      <c r="D107" s="59" t="n">
        <f aca="false">IF($A107="","",IF(D$18="","",SUMIFS('RAW BTBS'!$X:$X,'RAW BTBS'!$AF:$AF,$U107,'RAW BTBS'!$W:$W,D$18)))</f>
        <v>0</v>
      </c>
      <c r="E107" s="59" t="n">
        <f aca="false">IF($A107="","",IF(E$18="","",SUMIFS('RAW BTBS'!$X:$X,'RAW BTBS'!$AF:$AF,$U107,'RAW BTBS'!$W:$W,E$18)))</f>
        <v>8</v>
      </c>
      <c r="F107" s="59" t="n">
        <f aca="false">IF($A107="","",IF(F$18="","",SUMIFS('RAW BTBS'!$X:$X,'RAW BTBS'!$AF:$AF,$U107,'RAW BTBS'!$W:$W,F$18)))</f>
        <v>0</v>
      </c>
      <c r="G107" s="59" t="n">
        <f aca="false">IF($A107="","",IF(G$18="","",SUMIFS('RAW BTBS'!$X:$X,'RAW BTBS'!$AF:$AF,$U107,'RAW BTBS'!$W:$W,G$18)))</f>
        <v>0</v>
      </c>
      <c r="H107" s="59" t="n">
        <f aca="false">IF($A107="","",IF(H$18="","",SUMIFS('RAW BTBS'!$X:$X,'RAW BTBS'!$AF:$AF,$U107,'RAW BTBS'!$W:$W,H$18)))</f>
        <v>0</v>
      </c>
      <c r="I107" s="59" t="n">
        <f aca="false">IF($A107="","",IF(I$18="","",SUMIFS('RAW BTBS'!$X:$X,'RAW BTBS'!$AF:$AF,$U107,'RAW BTBS'!$W:$W,I$18)))</f>
        <v>0</v>
      </c>
      <c r="J107" s="59" t="n">
        <f aca="false">IF($A107="","",IF(J$18="","",SUMIFS('RAW BTBS'!$X:$X,'RAW BTBS'!$AF:$AF,$U107,'RAW BTBS'!$W:$W,J$18)))</f>
        <v>0</v>
      </c>
      <c r="K107" s="59" t="n">
        <f aca="false">IF($A107="","",IF(K$18="","",SUMIFS('RAW BTBS'!$X:$X,'RAW BTBS'!$AF:$AF,$U107,'RAW BTBS'!$W:$W,K$18)))</f>
        <v>0</v>
      </c>
      <c r="L107" s="59" t="n">
        <f aca="false">IF($A107="","",IF(L$18="","",SUMIFS('RAW BTBS'!$X:$X,'RAW BTBS'!$AF:$AF,$U107,'RAW BTBS'!$W:$W,L$18)))</f>
        <v>0</v>
      </c>
      <c r="M107" s="59" t="n">
        <f aca="false">IF($A107="","",IF(M$18="","",SUMIFS('RAW BTBS'!$X:$X,'RAW BTBS'!$AF:$AF,$U107,'RAW BTBS'!$W:$W,M$18)))</f>
        <v>0</v>
      </c>
      <c r="N107" s="59" t="n">
        <f aca="false">IF($A107="","",IF(N$18="","",SUMIFS('RAW BTBS'!$X:$X,'RAW BTBS'!$AF:$AF,$U107,'RAW BTBS'!$W:$W,N$18)))</f>
        <v>0</v>
      </c>
      <c r="O107" s="59" t="n">
        <f aca="false">IF($A107="","",IF(O$18="","",SUMIFS('RAW BTBS'!$X:$X,'RAW BTBS'!$AF:$AF,$U107,'RAW BTBS'!$W:$W,O$18)))</f>
        <v>0</v>
      </c>
      <c r="P107" s="59" t="str">
        <f aca="false">IF($A107="","",IF(P$18="","",SUMIFS('RAW BTBS'!$X:$X,'RAW BTBS'!$AF:$AF,$U107,'RAW BTBS'!$W:$W,P$18)))</f>
        <v/>
      </c>
      <c r="Q107" s="59" t="str">
        <f aca="false">IF($A107="","",IF(Q$18="","",SUMIFS('RAW BTBS'!$X:$X,'RAW BTBS'!$AF:$AF,$U107,'RAW BTBS'!$W:$W,Q$18)))</f>
        <v/>
      </c>
      <c r="R107" s="60" t="str">
        <f aca="false">IF($A107="","",IF(OR(C107&gt;0,C109&gt;0),"Yes","No"))</f>
        <v>Yes</v>
      </c>
      <c r="S107" s="26" t="str">
        <f aca="false">IF($T107="","",TRIM(RIGHT(SUBSTITUTE($T107," ",REPT(" ",50)),50)))</f>
        <v>VERDOOREN</v>
      </c>
      <c r="T107" s="26" t="str">
        <f aca="false">IF($A107="","",SUBSTITUTE(SUBSTITUTE(SUBSTITUTE(SUBSTITUTE(SUBSTITUTE(SUBSTITUTE(SUBSTITUTE(UPPER(TRIM($A107)),"Á","A"),"É","E"),"Í","I"),"Ó","O"),"Ú","U"),"Ñ","N"),"Ü","U"))</f>
        <v>MARIA ISABELLA VERDOOREN</v>
      </c>
      <c r="U107" s="26" t="str">
        <f aca="false">IF($T107="","",LEFT($T107,1)&amp;" "&amp;TRIM(RIGHT(SUBSTITUTE($T107," ",REPT(" ",50)),50)))</f>
        <v>M VERDOOREN</v>
      </c>
    </row>
    <row r="108" customFormat="false" ht="15" hidden="false" customHeight="true" outlineLevel="0" collapsed="false">
      <c r="A108" s="61"/>
      <c r="B108" s="38" t="s">
        <v>595</v>
      </c>
      <c r="C108" s="52" t="n">
        <f aca="false">IF($A107="","",SUM(D108:Q108))</f>
        <v>0</v>
      </c>
      <c r="D108" s="62" t="n">
        <f aca="false">IF($A107="","",IF(D$18="","",MAX(0,D107-IF(OR(WEEKDAY(D$18,2)&gt;5,COUNTIF($W$5:$W$16,D$18)&gt;0),0,$B$6))))</f>
        <v>0</v>
      </c>
      <c r="E108" s="62" t="n">
        <f aca="false">IF($A107="","",IF(E$18="","",MAX(0,E107-IF(OR(WEEKDAY(E$18,2)&gt;5,COUNTIF($W$5:$W$16,E$18)&gt;0),0,$B$6))))</f>
        <v>0</v>
      </c>
      <c r="F108" s="62" t="n">
        <f aca="false">IF($A107="","",IF(F$18="","",MAX(0,F107-IF(OR(WEEKDAY(F$18,2)&gt;5,COUNTIF($W$5:$W$16,F$18)&gt;0),0,$B$6))))</f>
        <v>0</v>
      </c>
      <c r="G108" s="62" t="n">
        <f aca="false">IF($A107="","",IF(G$18="","",MAX(0,G107-IF(OR(WEEKDAY(G$18,2)&gt;5,COUNTIF($W$5:$W$16,G$18)&gt;0),0,$B$6))))</f>
        <v>0</v>
      </c>
      <c r="H108" s="62" t="n">
        <f aca="false">IF($A107="","",IF(H$18="","",MAX(0,H107-IF(OR(WEEKDAY(H$18,2)&gt;5,COUNTIF($W$5:$W$16,H$18)&gt;0),0,$B$6))))</f>
        <v>0</v>
      </c>
      <c r="I108" s="62" t="n">
        <f aca="false">IF($A107="","",IF(I$18="","",MAX(0,I107-IF(OR(WEEKDAY(I$18,2)&gt;5,COUNTIF($W$5:$W$16,I$18)&gt;0),0,$B$6))))</f>
        <v>0</v>
      </c>
      <c r="J108" s="62" t="n">
        <f aca="false">IF($A107="","",IF(J$18="","",MAX(0,J107-IF(OR(WEEKDAY(J$18,2)&gt;5,COUNTIF($W$5:$W$16,J$18)&gt;0),0,$B$6))))</f>
        <v>0</v>
      </c>
      <c r="K108" s="62" t="n">
        <f aca="false">IF($A107="","",IF(K$18="","",MAX(0,K107-IF(OR(WEEKDAY(K$18,2)&gt;5,COUNTIF($W$5:$W$16,K$18)&gt;0),0,$B$6))))</f>
        <v>0</v>
      </c>
      <c r="L108" s="62" t="n">
        <f aca="false">IF($A107="","",IF(L$18="","",MAX(0,L107-IF(OR(WEEKDAY(L$18,2)&gt;5,COUNTIF($W$5:$W$16,L$18)&gt;0),0,$B$6))))</f>
        <v>0</v>
      </c>
      <c r="M108" s="62" t="n">
        <f aca="false">IF($A107="","",IF(M$18="","",MAX(0,M107-IF(OR(WEEKDAY(M$18,2)&gt;5,COUNTIF($W$5:$W$16,M$18)&gt;0),0,$B$6))))</f>
        <v>0</v>
      </c>
      <c r="N108" s="62" t="n">
        <f aca="false">IF($A107="","",IF(N$18="","",MAX(0,N107-IF(OR(WEEKDAY(N$18,2)&gt;5,COUNTIF($W$5:$W$16,N$18)&gt;0),0,$B$6))))</f>
        <v>0</v>
      </c>
      <c r="O108" s="62" t="n">
        <f aca="false">IF($A107="","",IF(O$18="","",MAX(0,O107-IF(OR(WEEKDAY(O$18,2)&gt;5,COUNTIF($W$5:$W$16,O$18)&gt;0),0,$B$6))))</f>
        <v>0</v>
      </c>
      <c r="P108" s="62" t="str">
        <f aca="false">IF($A107="","",IF(P$18="","",MAX(0,P107-IF(OR(WEEKDAY(P$18,2)&gt;5,COUNTIF($W$5:$W$16,P$18)&gt;0),0,$B$6))))</f>
        <v/>
      </c>
      <c r="Q108" s="62" t="str">
        <f aca="false">IF($A107="","",IF(Q$18="","",MAX(0,Q107-IF(OR(WEEKDAY(Q$18,2)&gt;5,COUNTIF($W$5:$W$16,Q$18)&gt;0),0,$B$6))))</f>
        <v/>
      </c>
      <c r="R108" s="63" t="str">
        <f aca="false">IF($A107="","",IF(OR(C107&gt;0,C109&gt;0),"Yes","No"))</f>
        <v>Yes</v>
      </c>
    </row>
    <row r="109" customFormat="false" ht="15" hidden="false" customHeight="true" outlineLevel="0" collapsed="false">
      <c r="A109" s="61"/>
      <c r="B109" s="38" t="s">
        <v>596</v>
      </c>
      <c r="C109" s="52" t="n">
        <f aca="false">IF($A107="","",SUM(D109:Q109))</f>
        <v>0</v>
      </c>
      <c r="D109" s="62" t="n">
        <f aca="false">IF($A107="","",IF(D$18="","",IF(ISNUMBER('Proposed Hours'!B28),'Proposed Hours'!B28,0)))</f>
        <v>0</v>
      </c>
      <c r="E109" s="62" t="n">
        <f aca="false">IF($A107="","",IF(E$18="","",IF(ISNUMBER('Proposed Hours'!C28),'Proposed Hours'!C28,0)))</f>
        <v>0</v>
      </c>
      <c r="F109" s="62" t="n">
        <f aca="false">IF($A107="","",IF(F$18="","",IF(ISNUMBER('Proposed Hours'!D28),'Proposed Hours'!D28,0)))</f>
        <v>0</v>
      </c>
      <c r="G109" s="62" t="n">
        <f aca="false">IF($A107="","",IF(G$18="","",IF(ISNUMBER('Proposed Hours'!E28),'Proposed Hours'!E28,0)))</f>
        <v>0</v>
      </c>
      <c r="H109" s="62" t="n">
        <f aca="false">IF($A107="","",IF(H$18="","",IF(ISNUMBER('Proposed Hours'!F28),'Proposed Hours'!F28,0)))</f>
        <v>0</v>
      </c>
      <c r="I109" s="62" t="n">
        <f aca="false">IF($A107="","",IF(I$18="","",IF(ISNUMBER('Proposed Hours'!G28),'Proposed Hours'!G28,0)))</f>
        <v>0</v>
      </c>
      <c r="J109" s="62" t="n">
        <f aca="false">IF($A107="","",IF(J$18="","",IF(ISNUMBER('Proposed Hours'!H28),'Proposed Hours'!H28,0)))</f>
        <v>0</v>
      </c>
      <c r="K109" s="62" t="n">
        <f aca="false">IF($A107="","",IF(K$18="","",IF(ISNUMBER('Proposed Hours'!I28),'Proposed Hours'!I28,0)))</f>
        <v>0</v>
      </c>
      <c r="L109" s="62" t="n">
        <f aca="false">IF($A107="","",IF(L$18="","",IF(ISNUMBER('Proposed Hours'!J28),'Proposed Hours'!J28,0)))</f>
        <v>0</v>
      </c>
      <c r="M109" s="62" t="n">
        <f aca="false">IF($A107="","",IF(M$18="","",IF(ISNUMBER('Proposed Hours'!K28),'Proposed Hours'!K28,0)))</f>
        <v>0</v>
      </c>
      <c r="N109" s="62" t="n">
        <f aca="false">IF($A107="","",IF(N$18="","",IF(ISNUMBER('Proposed Hours'!L28),'Proposed Hours'!L28,0)))</f>
        <v>0</v>
      </c>
      <c r="O109" s="62" t="n">
        <f aca="false">IF($A107="","",IF(O$18="","",IF(ISNUMBER('Proposed Hours'!M28),'Proposed Hours'!M28,0)))</f>
        <v>0</v>
      </c>
      <c r="P109" s="62" t="str">
        <f aca="false">IF($A107="","",IF(P$18="","",IF(ISNUMBER('Proposed Hours'!N28),'Proposed Hours'!N28,0)))</f>
        <v/>
      </c>
      <c r="Q109" s="62" t="str">
        <f aca="false">IF($A107="","",IF(Q$18="","",IF(ISNUMBER('Proposed Hours'!O28),'Proposed Hours'!O28,0)))</f>
        <v/>
      </c>
      <c r="R109" s="63" t="str">
        <f aca="false">IF($A107="","",IF(OR(C107&gt;0,C109&gt;0),"Yes","No"))</f>
        <v>Yes</v>
      </c>
    </row>
    <row r="110" customFormat="false" ht="15" hidden="false" customHeight="true" outlineLevel="0" collapsed="false">
      <c r="A110" s="64"/>
      <c r="B110" s="65" t="s">
        <v>597</v>
      </c>
      <c r="C110" s="66" t="n">
        <f aca="false">IF($A107="","",SUM(D110:Q110))</f>
        <v>0</v>
      </c>
      <c r="D110" s="67" t="n">
        <f aca="false">IF($A107="","",IF(D$18="","",ROUND(D109-D108,2)))</f>
        <v>0</v>
      </c>
      <c r="E110" s="67" t="n">
        <f aca="false">IF($A107="","",IF(E$18="","",ROUND(E109-E108,2)))</f>
        <v>0</v>
      </c>
      <c r="F110" s="67" t="n">
        <f aca="false">IF($A107="","",IF(F$18="","",ROUND(F109-F108,2)))</f>
        <v>0</v>
      </c>
      <c r="G110" s="67" t="n">
        <f aca="false">IF($A107="","",IF(G$18="","",ROUND(G109-G108,2)))</f>
        <v>0</v>
      </c>
      <c r="H110" s="67" t="n">
        <f aca="false">IF($A107="","",IF(H$18="","",ROUND(H109-H108,2)))</f>
        <v>0</v>
      </c>
      <c r="I110" s="67" t="n">
        <f aca="false">IF($A107="","",IF(I$18="","",ROUND(I109-I108,2)))</f>
        <v>0</v>
      </c>
      <c r="J110" s="67" t="n">
        <f aca="false">IF($A107="","",IF(J$18="","",ROUND(J109-J108,2)))</f>
        <v>0</v>
      </c>
      <c r="K110" s="67" t="n">
        <f aca="false">IF($A107="","",IF(K$18="","",ROUND(K109-K108,2)))</f>
        <v>0</v>
      </c>
      <c r="L110" s="67" t="n">
        <f aca="false">IF($A107="","",IF(L$18="","",ROUND(L109-L108,2)))</f>
        <v>0</v>
      </c>
      <c r="M110" s="67" t="n">
        <f aca="false">IF($A107="","",IF(M$18="","",ROUND(M109-M108,2)))</f>
        <v>0</v>
      </c>
      <c r="N110" s="67" t="n">
        <f aca="false">IF($A107="","",IF(N$18="","",ROUND(N109-N108,2)))</f>
        <v>0</v>
      </c>
      <c r="O110" s="67" t="n">
        <f aca="false">IF($A107="","",IF(O$18="","",ROUND(O109-O108,2)))</f>
        <v>0</v>
      </c>
      <c r="P110" s="67" t="str">
        <f aca="false">IF($A107="","",IF(P$18="","",ROUND(P109-P108,2)))</f>
        <v/>
      </c>
      <c r="Q110" s="67" t="str">
        <f aca="false">IF($A107="","",IF(Q$18="","",ROUND(Q109-Q108,2)))</f>
        <v/>
      </c>
      <c r="R110" s="68" t="str">
        <f aca="false">IF($A107="","",IF(OR(C107&gt;0,C109&gt;0),"Yes","No"))</f>
        <v>Yes</v>
      </c>
    </row>
    <row r="111" customFormat="false" ht="15" hidden="false" customHeight="true" outlineLevel="0" collapsed="false">
      <c r="A111" s="56" t="str">
        <f aca="false">IF(Roster!A27="","",Roster!A27)</f>
        <v>Juan Sebastian Bermudez</v>
      </c>
      <c r="B111" s="57" t="s">
        <v>594</v>
      </c>
      <c r="C111" s="58" t="n">
        <f aca="false">IF($A111="","",SUM(D111:Q111))</f>
        <v>8</v>
      </c>
      <c r="D111" s="59" t="n">
        <f aca="false">IF($A111="","",IF(D$18="","",SUMIFS('RAW BTBS'!$X:$X,'RAW BTBS'!$AF:$AF,$U111,'RAW BTBS'!$W:$W,D$18)))</f>
        <v>8</v>
      </c>
      <c r="E111" s="59" t="n">
        <f aca="false">IF($A111="","",IF(E$18="","",SUMIFS('RAW BTBS'!$X:$X,'RAW BTBS'!$AF:$AF,$U111,'RAW BTBS'!$W:$W,E$18)))</f>
        <v>0</v>
      </c>
      <c r="F111" s="59" t="n">
        <f aca="false">IF($A111="","",IF(F$18="","",SUMIFS('RAW BTBS'!$X:$X,'RAW BTBS'!$AF:$AF,$U111,'RAW BTBS'!$W:$W,F$18)))</f>
        <v>0</v>
      </c>
      <c r="G111" s="59" t="n">
        <f aca="false">IF($A111="","",IF(G$18="","",SUMIFS('RAW BTBS'!$X:$X,'RAW BTBS'!$AF:$AF,$U111,'RAW BTBS'!$W:$W,G$18)))</f>
        <v>0</v>
      </c>
      <c r="H111" s="59" t="n">
        <f aca="false">IF($A111="","",IF(H$18="","",SUMIFS('RAW BTBS'!$X:$X,'RAW BTBS'!$AF:$AF,$U111,'RAW BTBS'!$W:$W,H$18)))</f>
        <v>0</v>
      </c>
      <c r="I111" s="59" t="n">
        <f aca="false">IF($A111="","",IF(I$18="","",SUMIFS('RAW BTBS'!$X:$X,'RAW BTBS'!$AF:$AF,$U111,'RAW BTBS'!$W:$W,I$18)))</f>
        <v>0</v>
      </c>
      <c r="J111" s="59" t="n">
        <f aca="false">IF($A111="","",IF(J$18="","",SUMIFS('RAW BTBS'!$X:$X,'RAW BTBS'!$AF:$AF,$U111,'RAW BTBS'!$W:$W,J$18)))</f>
        <v>0</v>
      </c>
      <c r="K111" s="59" t="n">
        <f aca="false">IF($A111="","",IF(K$18="","",SUMIFS('RAW BTBS'!$X:$X,'RAW BTBS'!$AF:$AF,$U111,'RAW BTBS'!$W:$W,K$18)))</f>
        <v>0</v>
      </c>
      <c r="L111" s="59" t="n">
        <f aca="false">IF($A111="","",IF(L$18="","",SUMIFS('RAW BTBS'!$X:$X,'RAW BTBS'!$AF:$AF,$U111,'RAW BTBS'!$W:$W,L$18)))</f>
        <v>0</v>
      </c>
      <c r="M111" s="59" t="n">
        <f aca="false">IF($A111="","",IF(M$18="","",SUMIFS('RAW BTBS'!$X:$X,'RAW BTBS'!$AF:$AF,$U111,'RAW BTBS'!$W:$W,M$18)))</f>
        <v>0</v>
      </c>
      <c r="N111" s="59" t="n">
        <f aca="false">IF($A111="","",IF(N$18="","",SUMIFS('RAW BTBS'!$X:$X,'RAW BTBS'!$AF:$AF,$U111,'RAW BTBS'!$W:$W,N$18)))</f>
        <v>0</v>
      </c>
      <c r="O111" s="59" t="n">
        <f aca="false">IF($A111="","",IF(O$18="","",SUMIFS('RAW BTBS'!$X:$X,'RAW BTBS'!$AF:$AF,$U111,'RAW BTBS'!$W:$W,O$18)))</f>
        <v>0</v>
      </c>
      <c r="P111" s="59" t="str">
        <f aca="false">IF($A111="","",IF(P$18="","",SUMIFS('RAW BTBS'!$X:$X,'RAW BTBS'!$AF:$AF,$U111,'RAW BTBS'!$W:$W,P$18)))</f>
        <v/>
      </c>
      <c r="Q111" s="59" t="str">
        <f aca="false">IF($A111="","",IF(Q$18="","",SUMIFS('RAW BTBS'!$X:$X,'RAW BTBS'!$AF:$AF,$U111,'RAW BTBS'!$W:$W,Q$18)))</f>
        <v/>
      </c>
      <c r="R111" s="60" t="str">
        <f aca="false">IF($A111="","",IF(OR(C111&gt;0,C113&gt;0),"Yes","No"))</f>
        <v>Yes</v>
      </c>
      <c r="S111" s="26" t="str">
        <f aca="false">IF($T111="","",TRIM(RIGHT(SUBSTITUTE($T111," ",REPT(" ",50)),50)))</f>
        <v>BERMUDEZ</v>
      </c>
      <c r="T111" s="26" t="str">
        <f aca="false">IF($A111="","",SUBSTITUTE(SUBSTITUTE(SUBSTITUTE(SUBSTITUTE(SUBSTITUTE(SUBSTITUTE(SUBSTITUTE(UPPER(TRIM($A111)),"Á","A"),"É","E"),"Í","I"),"Ó","O"),"Ú","U"),"Ñ","N"),"Ü","U"))</f>
        <v>JUAN SEBASTIAN BERMUDEZ</v>
      </c>
      <c r="U111" s="26" t="str">
        <f aca="false">IF($T111="","",LEFT($T111,1)&amp;" "&amp;TRIM(RIGHT(SUBSTITUTE($T111," ",REPT(" ",50)),50)))</f>
        <v>J BERMUDEZ</v>
      </c>
    </row>
    <row r="112" customFormat="false" ht="15" hidden="false" customHeight="true" outlineLevel="0" collapsed="false">
      <c r="A112" s="61"/>
      <c r="B112" s="38" t="s">
        <v>595</v>
      </c>
      <c r="C112" s="52" t="n">
        <f aca="false">IF($A111="","",SUM(D112:Q112))</f>
        <v>0</v>
      </c>
      <c r="D112" s="62" t="n">
        <f aca="false">IF($A111="","",IF(D$18="","",MAX(0,D111-IF(OR(WEEKDAY(D$18,2)&gt;5,COUNTIF($W$5:$W$16,D$18)&gt;0),0,$B$6))))</f>
        <v>0</v>
      </c>
      <c r="E112" s="62" t="n">
        <f aca="false">IF($A111="","",IF(E$18="","",MAX(0,E111-IF(OR(WEEKDAY(E$18,2)&gt;5,COUNTIF($W$5:$W$16,E$18)&gt;0),0,$B$6))))</f>
        <v>0</v>
      </c>
      <c r="F112" s="62" t="n">
        <f aca="false">IF($A111="","",IF(F$18="","",MAX(0,F111-IF(OR(WEEKDAY(F$18,2)&gt;5,COUNTIF($W$5:$W$16,F$18)&gt;0),0,$B$6))))</f>
        <v>0</v>
      </c>
      <c r="G112" s="62" t="n">
        <f aca="false">IF($A111="","",IF(G$18="","",MAX(0,G111-IF(OR(WEEKDAY(G$18,2)&gt;5,COUNTIF($W$5:$W$16,G$18)&gt;0),0,$B$6))))</f>
        <v>0</v>
      </c>
      <c r="H112" s="62" t="n">
        <f aca="false">IF($A111="","",IF(H$18="","",MAX(0,H111-IF(OR(WEEKDAY(H$18,2)&gt;5,COUNTIF($W$5:$W$16,H$18)&gt;0),0,$B$6))))</f>
        <v>0</v>
      </c>
      <c r="I112" s="62" t="n">
        <f aca="false">IF($A111="","",IF(I$18="","",MAX(0,I111-IF(OR(WEEKDAY(I$18,2)&gt;5,COUNTIF($W$5:$W$16,I$18)&gt;0),0,$B$6))))</f>
        <v>0</v>
      </c>
      <c r="J112" s="62" t="n">
        <f aca="false">IF($A111="","",IF(J$18="","",MAX(0,J111-IF(OR(WEEKDAY(J$18,2)&gt;5,COUNTIF($W$5:$W$16,J$18)&gt;0),0,$B$6))))</f>
        <v>0</v>
      </c>
      <c r="K112" s="62" t="n">
        <f aca="false">IF($A111="","",IF(K$18="","",MAX(0,K111-IF(OR(WEEKDAY(K$18,2)&gt;5,COUNTIF($W$5:$W$16,K$18)&gt;0),0,$B$6))))</f>
        <v>0</v>
      </c>
      <c r="L112" s="62" t="n">
        <f aca="false">IF($A111="","",IF(L$18="","",MAX(0,L111-IF(OR(WEEKDAY(L$18,2)&gt;5,COUNTIF($W$5:$W$16,L$18)&gt;0),0,$B$6))))</f>
        <v>0</v>
      </c>
      <c r="M112" s="62" t="n">
        <f aca="false">IF($A111="","",IF(M$18="","",MAX(0,M111-IF(OR(WEEKDAY(M$18,2)&gt;5,COUNTIF($W$5:$W$16,M$18)&gt;0),0,$B$6))))</f>
        <v>0</v>
      </c>
      <c r="N112" s="62" t="n">
        <f aca="false">IF($A111="","",IF(N$18="","",MAX(0,N111-IF(OR(WEEKDAY(N$18,2)&gt;5,COUNTIF($W$5:$W$16,N$18)&gt;0),0,$B$6))))</f>
        <v>0</v>
      </c>
      <c r="O112" s="62" t="n">
        <f aca="false">IF($A111="","",IF(O$18="","",MAX(0,O111-IF(OR(WEEKDAY(O$18,2)&gt;5,COUNTIF($W$5:$W$16,O$18)&gt;0),0,$B$6))))</f>
        <v>0</v>
      </c>
      <c r="P112" s="62" t="str">
        <f aca="false">IF($A111="","",IF(P$18="","",MAX(0,P111-IF(OR(WEEKDAY(P$18,2)&gt;5,COUNTIF($W$5:$W$16,P$18)&gt;0),0,$B$6))))</f>
        <v/>
      </c>
      <c r="Q112" s="62" t="str">
        <f aca="false">IF($A111="","",IF(Q$18="","",MAX(0,Q111-IF(OR(WEEKDAY(Q$18,2)&gt;5,COUNTIF($W$5:$W$16,Q$18)&gt;0),0,$B$6))))</f>
        <v/>
      </c>
      <c r="R112" s="63" t="str">
        <f aca="false">IF($A111="","",IF(OR(C111&gt;0,C113&gt;0),"Yes","No"))</f>
        <v>Yes</v>
      </c>
    </row>
    <row r="113" customFormat="false" ht="15" hidden="false" customHeight="true" outlineLevel="0" collapsed="false">
      <c r="A113" s="61"/>
      <c r="B113" s="38" t="s">
        <v>596</v>
      </c>
      <c r="C113" s="52" t="n">
        <f aca="false">IF($A111="","",SUM(D113:Q113))</f>
        <v>0</v>
      </c>
      <c r="D113" s="62" t="n">
        <f aca="false">IF($A111="","",IF(D$18="","",IF(ISNUMBER('Proposed Hours'!B29),'Proposed Hours'!B29,0)))</f>
        <v>0</v>
      </c>
      <c r="E113" s="62" t="n">
        <f aca="false">IF($A111="","",IF(E$18="","",IF(ISNUMBER('Proposed Hours'!C29),'Proposed Hours'!C29,0)))</f>
        <v>0</v>
      </c>
      <c r="F113" s="62" t="n">
        <f aca="false">IF($A111="","",IF(F$18="","",IF(ISNUMBER('Proposed Hours'!D29),'Proposed Hours'!D29,0)))</f>
        <v>0</v>
      </c>
      <c r="G113" s="62" t="n">
        <f aca="false">IF($A111="","",IF(G$18="","",IF(ISNUMBER('Proposed Hours'!E29),'Proposed Hours'!E29,0)))</f>
        <v>0</v>
      </c>
      <c r="H113" s="62" t="n">
        <f aca="false">IF($A111="","",IF(H$18="","",IF(ISNUMBER('Proposed Hours'!F29),'Proposed Hours'!F29,0)))</f>
        <v>0</v>
      </c>
      <c r="I113" s="62" t="n">
        <f aca="false">IF($A111="","",IF(I$18="","",IF(ISNUMBER('Proposed Hours'!G29),'Proposed Hours'!G29,0)))</f>
        <v>0</v>
      </c>
      <c r="J113" s="62" t="n">
        <f aca="false">IF($A111="","",IF(J$18="","",IF(ISNUMBER('Proposed Hours'!H29),'Proposed Hours'!H29,0)))</f>
        <v>0</v>
      </c>
      <c r="K113" s="62" t="n">
        <f aca="false">IF($A111="","",IF(K$18="","",IF(ISNUMBER('Proposed Hours'!I29),'Proposed Hours'!I29,0)))</f>
        <v>0</v>
      </c>
      <c r="L113" s="62" t="n">
        <f aca="false">IF($A111="","",IF(L$18="","",IF(ISNUMBER('Proposed Hours'!J29),'Proposed Hours'!J29,0)))</f>
        <v>0</v>
      </c>
      <c r="M113" s="62" t="n">
        <f aca="false">IF($A111="","",IF(M$18="","",IF(ISNUMBER('Proposed Hours'!K29),'Proposed Hours'!K29,0)))</f>
        <v>0</v>
      </c>
      <c r="N113" s="62" t="n">
        <f aca="false">IF($A111="","",IF(N$18="","",IF(ISNUMBER('Proposed Hours'!L29),'Proposed Hours'!L29,0)))</f>
        <v>0</v>
      </c>
      <c r="O113" s="62" t="n">
        <f aca="false">IF($A111="","",IF(O$18="","",IF(ISNUMBER('Proposed Hours'!M29),'Proposed Hours'!M29,0)))</f>
        <v>0</v>
      </c>
      <c r="P113" s="62" t="str">
        <f aca="false">IF($A111="","",IF(P$18="","",IF(ISNUMBER('Proposed Hours'!N29),'Proposed Hours'!N29,0)))</f>
        <v/>
      </c>
      <c r="Q113" s="62" t="str">
        <f aca="false">IF($A111="","",IF(Q$18="","",IF(ISNUMBER('Proposed Hours'!O29),'Proposed Hours'!O29,0)))</f>
        <v/>
      </c>
      <c r="R113" s="63" t="str">
        <f aca="false">IF($A111="","",IF(OR(C111&gt;0,C113&gt;0),"Yes","No"))</f>
        <v>Yes</v>
      </c>
    </row>
    <row r="114" customFormat="false" ht="15" hidden="false" customHeight="true" outlineLevel="0" collapsed="false">
      <c r="A114" s="64"/>
      <c r="B114" s="65" t="s">
        <v>597</v>
      </c>
      <c r="C114" s="66" t="n">
        <f aca="false">IF($A111="","",SUM(D114:Q114))</f>
        <v>0</v>
      </c>
      <c r="D114" s="67" t="n">
        <f aca="false">IF($A111="","",IF(D$18="","",ROUND(D113-D112,2)))</f>
        <v>0</v>
      </c>
      <c r="E114" s="67" t="n">
        <f aca="false">IF($A111="","",IF(E$18="","",ROUND(E113-E112,2)))</f>
        <v>0</v>
      </c>
      <c r="F114" s="67" t="n">
        <f aca="false">IF($A111="","",IF(F$18="","",ROUND(F113-F112,2)))</f>
        <v>0</v>
      </c>
      <c r="G114" s="67" t="n">
        <f aca="false">IF($A111="","",IF(G$18="","",ROUND(G113-G112,2)))</f>
        <v>0</v>
      </c>
      <c r="H114" s="67" t="n">
        <f aca="false">IF($A111="","",IF(H$18="","",ROUND(H113-H112,2)))</f>
        <v>0</v>
      </c>
      <c r="I114" s="67" t="n">
        <f aca="false">IF($A111="","",IF(I$18="","",ROUND(I113-I112,2)))</f>
        <v>0</v>
      </c>
      <c r="J114" s="67" t="n">
        <f aca="false">IF($A111="","",IF(J$18="","",ROUND(J113-J112,2)))</f>
        <v>0</v>
      </c>
      <c r="K114" s="67" t="n">
        <f aca="false">IF($A111="","",IF(K$18="","",ROUND(K113-K112,2)))</f>
        <v>0</v>
      </c>
      <c r="L114" s="67" t="n">
        <f aca="false">IF($A111="","",IF(L$18="","",ROUND(L113-L112,2)))</f>
        <v>0</v>
      </c>
      <c r="M114" s="67" t="n">
        <f aca="false">IF($A111="","",IF(M$18="","",ROUND(M113-M112,2)))</f>
        <v>0</v>
      </c>
      <c r="N114" s="67" t="n">
        <f aca="false">IF($A111="","",IF(N$18="","",ROUND(N113-N112,2)))</f>
        <v>0</v>
      </c>
      <c r="O114" s="67" t="n">
        <f aca="false">IF($A111="","",IF(O$18="","",ROUND(O113-O112,2)))</f>
        <v>0</v>
      </c>
      <c r="P114" s="67" t="str">
        <f aca="false">IF($A111="","",IF(P$18="","",ROUND(P113-P112,2)))</f>
        <v/>
      </c>
      <c r="Q114" s="67" t="str">
        <f aca="false">IF($A111="","",IF(Q$18="","",ROUND(Q113-Q112,2)))</f>
        <v/>
      </c>
      <c r="R114" s="68" t="str">
        <f aca="false">IF($A111="","",IF(OR(C111&gt;0,C113&gt;0),"Yes","No"))</f>
        <v>Yes</v>
      </c>
    </row>
    <row r="115" customFormat="false" ht="15" hidden="false" customHeight="true" outlineLevel="0" collapsed="false">
      <c r="A115" s="56" t="str">
        <f aca="false">IF(Roster!A28="","",Roster!A28)</f>
        <v>Laura Alfonso</v>
      </c>
      <c r="B115" s="57" t="s">
        <v>594</v>
      </c>
      <c r="C115" s="58" t="n">
        <f aca="false">IF($A115="","",SUM(D115:Q115))</f>
        <v>0</v>
      </c>
      <c r="D115" s="59" t="n">
        <f aca="false">IF($A115="","",IF(D$18="","",SUMIFS('RAW BTBS'!$X:$X,'RAW BTBS'!$AF:$AF,$U115,'RAW BTBS'!$W:$W,D$18)))</f>
        <v>0</v>
      </c>
      <c r="E115" s="59" t="n">
        <f aca="false">IF($A115="","",IF(E$18="","",SUMIFS('RAW BTBS'!$X:$X,'RAW BTBS'!$AF:$AF,$U115,'RAW BTBS'!$W:$W,E$18)))</f>
        <v>0</v>
      </c>
      <c r="F115" s="59" t="n">
        <f aca="false">IF($A115="","",IF(F$18="","",SUMIFS('RAW BTBS'!$X:$X,'RAW BTBS'!$AF:$AF,$U115,'RAW BTBS'!$W:$W,F$18)))</f>
        <v>0</v>
      </c>
      <c r="G115" s="59" t="n">
        <f aca="false">IF($A115="","",IF(G$18="","",SUMIFS('RAW BTBS'!$X:$X,'RAW BTBS'!$AF:$AF,$U115,'RAW BTBS'!$W:$W,G$18)))</f>
        <v>0</v>
      </c>
      <c r="H115" s="59" t="n">
        <f aca="false">IF($A115="","",IF(H$18="","",SUMIFS('RAW BTBS'!$X:$X,'RAW BTBS'!$AF:$AF,$U115,'RAW BTBS'!$W:$W,H$18)))</f>
        <v>0</v>
      </c>
      <c r="I115" s="59" t="n">
        <f aca="false">IF($A115="","",IF(I$18="","",SUMIFS('RAW BTBS'!$X:$X,'RAW BTBS'!$AF:$AF,$U115,'RAW BTBS'!$W:$W,I$18)))</f>
        <v>0</v>
      </c>
      <c r="J115" s="59" t="n">
        <f aca="false">IF($A115="","",IF(J$18="","",SUMIFS('RAW BTBS'!$X:$X,'RAW BTBS'!$AF:$AF,$U115,'RAW BTBS'!$W:$W,J$18)))</f>
        <v>0</v>
      </c>
      <c r="K115" s="59" t="n">
        <f aca="false">IF($A115="","",IF(K$18="","",SUMIFS('RAW BTBS'!$X:$X,'RAW BTBS'!$AF:$AF,$U115,'RAW BTBS'!$W:$W,K$18)))</f>
        <v>0</v>
      </c>
      <c r="L115" s="59" t="n">
        <f aca="false">IF($A115="","",IF(L$18="","",SUMIFS('RAW BTBS'!$X:$X,'RAW BTBS'!$AF:$AF,$U115,'RAW BTBS'!$W:$W,L$18)))</f>
        <v>0</v>
      </c>
      <c r="M115" s="59" t="n">
        <f aca="false">IF($A115="","",IF(M$18="","",SUMIFS('RAW BTBS'!$X:$X,'RAW BTBS'!$AF:$AF,$U115,'RAW BTBS'!$W:$W,M$18)))</f>
        <v>0</v>
      </c>
      <c r="N115" s="59" t="n">
        <f aca="false">IF($A115="","",IF(N$18="","",SUMIFS('RAW BTBS'!$X:$X,'RAW BTBS'!$AF:$AF,$U115,'RAW BTBS'!$W:$W,N$18)))</f>
        <v>0</v>
      </c>
      <c r="O115" s="59" t="n">
        <f aca="false">IF($A115="","",IF(O$18="","",SUMIFS('RAW BTBS'!$X:$X,'RAW BTBS'!$AF:$AF,$U115,'RAW BTBS'!$W:$W,O$18)))</f>
        <v>0</v>
      </c>
      <c r="P115" s="59" t="str">
        <f aca="false">IF($A115="","",IF(P$18="","",SUMIFS('RAW BTBS'!$X:$X,'RAW BTBS'!$AF:$AF,$U115,'RAW BTBS'!$W:$W,P$18)))</f>
        <v/>
      </c>
      <c r="Q115" s="59" t="str">
        <f aca="false">IF($A115="","",IF(Q$18="","",SUMIFS('RAW BTBS'!$X:$X,'RAW BTBS'!$AF:$AF,$U115,'RAW BTBS'!$W:$W,Q$18)))</f>
        <v/>
      </c>
      <c r="R115" s="60" t="str">
        <f aca="false">IF($A115="","",IF(OR(C115&gt;0,C117&gt;0),"Yes","No"))</f>
        <v>No</v>
      </c>
      <c r="S115" s="26" t="str">
        <f aca="false">IF($T115="","",TRIM(RIGHT(SUBSTITUTE($T115," ",REPT(" ",50)),50)))</f>
        <v>ALFONSO</v>
      </c>
      <c r="T115" s="26" t="str">
        <f aca="false">IF($A115="","",SUBSTITUTE(SUBSTITUTE(SUBSTITUTE(SUBSTITUTE(SUBSTITUTE(SUBSTITUTE(SUBSTITUTE(UPPER(TRIM($A115)),"Á","A"),"É","E"),"Í","I"),"Ó","O"),"Ú","U"),"Ñ","N"),"Ü","U"))</f>
        <v>LAURA ALFONSO</v>
      </c>
      <c r="U115" s="26" t="str">
        <f aca="false">IF($T115="","",LEFT($T115,1)&amp;" "&amp;TRIM(RIGHT(SUBSTITUTE($T115," ",REPT(" ",50)),50)))</f>
        <v>L ALFONSO</v>
      </c>
    </row>
    <row r="116" customFormat="false" ht="15" hidden="false" customHeight="true" outlineLevel="0" collapsed="false">
      <c r="A116" s="61"/>
      <c r="B116" s="38" t="s">
        <v>595</v>
      </c>
      <c r="C116" s="52" t="n">
        <f aca="false">IF($A115="","",SUM(D116:Q116))</f>
        <v>0</v>
      </c>
      <c r="D116" s="62" t="n">
        <f aca="false">IF($A115="","",IF(D$18="","",MAX(0,D115-IF(OR(WEEKDAY(D$18,2)&gt;5,COUNTIF($W$5:$W$16,D$18)&gt;0),0,$B$6))))</f>
        <v>0</v>
      </c>
      <c r="E116" s="62" t="n">
        <f aca="false">IF($A115="","",IF(E$18="","",MAX(0,E115-IF(OR(WEEKDAY(E$18,2)&gt;5,COUNTIF($W$5:$W$16,E$18)&gt;0),0,$B$6))))</f>
        <v>0</v>
      </c>
      <c r="F116" s="62" t="n">
        <f aca="false">IF($A115="","",IF(F$18="","",MAX(0,F115-IF(OR(WEEKDAY(F$18,2)&gt;5,COUNTIF($W$5:$W$16,F$18)&gt;0),0,$B$6))))</f>
        <v>0</v>
      </c>
      <c r="G116" s="62" t="n">
        <f aca="false">IF($A115="","",IF(G$18="","",MAX(0,G115-IF(OR(WEEKDAY(G$18,2)&gt;5,COUNTIF($W$5:$W$16,G$18)&gt;0),0,$B$6))))</f>
        <v>0</v>
      </c>
      <c r="H116" s="62" t="n">
        <f aca="false">IF($A115="","",IF(H$18="","",MAX(0,H115-IF(OR(WEEKDAY(H$18,2)&gt;5,COUNTIF($W$5:$W$16,H$18)&gt;0),0,$B$6))))</f>
        <v>0</v>
      </c>
      <c r="I116" s="62" t="n">
        <f aca="false">IF($A115="","",IF(I$18="","",MAX(0,I115-IF(OR(WEEKDAY(I$18,2)&gt;5,COUNTIF($W$5:$W$16,I$18)&gt;0),0,$B$6))))</f>
        <v>0</v>
      </c>
      <c r="J116" s="62" t="n">
        <f aca="false">IF($A115="","",IF(J$18="","",MAX(0,J115-IF(OR(WEEKDAY(J$18,2)&gt;5,COUNTIF($W$5:$W$16,J$18)&gt;0),0,$B$6))))</f>
        <v>0</v>
      </c>
      <c r="K116" s="62" t="n">
        <f aca="false">IF($A115="","",IF(K$18="","",MAX(0,K115-IF(OR(WEEKDAY(K$18,2)&gt;5,COUNTIF($W$5:$W$16,K$18)&gt;0),0,$B$6))))</f>
        <v>0</v>
      </c>
      <c r="L116" s="62" t="n">
        <f aca="false">IF($A115="","",IF(L$18="","",MAX(0,L115-IF(OR(WEEKDAY(L$18,2)&gt;5,COUNTIF($W$5:$W$16,L$18)&gt;0),0,$B$6))))</f>
        <v>0</v>
      </c>
      <c r="M116" s="62" t="n">
        <f aca="false">IF($A115="","",IF(M$18="","",MAX(0,M115-IF(OR(WEEKDAY(M$18,2)&gt;5,COUNTIF($W$5:$W$16,M$18)&gt;0),0,$B$6))))</f>
        <v>0</v>
      </c>
      <c r="N116" s="62" t="n">
        <f aca="false">IF($A115="","",IF(N$18="","",MAX(0,N115-IF(OR(WEEKDAY(N$18,2)&gt;5,COUNTIF($W$5:$W$16,N$18)&gt;0),0,$B$6))))</f>
        <v>0</v>
      </c>
      <c r="O116" s="62" t="n">
        <f aca="false">IF($A115="","",IF(O$18="","",MAX(0,O115-IF(OR(WEEKDAY(O$18,2)&gt;5,COUNTIF($W$5:$W$16,O$18)&gt;0),0,$B$6))))</f>
        <v>0</v>
      </c>
      <c r="P116" s="62" t="str">
        <f aca="false">IF($A115="","",IF(P$18="","",MAX(0,P115-IF(OR(WEEKDAY(P$18,2)&gt;5,COUNTIF($W$5:$W$16,P$18)&gt;0),0,$B$6))))</f>
        <v/>
      </c>
      <c r="Q116" s="62" t="str">
        <f aca="false">IF($A115="","",IF(Q$18="","",MAX(0,Q115-IF(OR(WEEKDAY(Q$18,2)&gt;5,COUNTIF($W$5:$W$16,Q$18)&gt;0),0,$B$6))))</f>
        <v/>
      </c>
      <c r="R116" s="63" t="str">
        <f aca="false">IF($A115="","",IF(OR(C115&gt;0,C117&gt;0),"Yes","No"))</f>
        <v>No</v>
      </c>
    </row>
    <row r="117" customFormat="false" ht="15" hidden="false" customHeight="true" outlineLevel="0" collapsed="false">
      <c r="A117" s="61"/>
      <c r="B117" s="38" t="s">
        <v>596</v>
      </c>
      <c r="C117" s="52" t="n">
        <f aca="false">IF($A115="","",SUM(D117:Q117))</f>
        <v>0</v>
      </c>
      <c r="D117" s="62" t="n">
        <f aca="false">IF($A115="","",IF(D$18="","",IF(ISNUMBER('Proposed Hours'!B30),'Proposed Hours'!B30,0)))</f>
        <v>0</v>
      </c>
      <c r="E117" s="62" t="n">
        <f aca="false">IF($A115="","",IF(E$18="","",IF(ISNUMBER('Proposed Hours'!C30),'Proposed Hours'!C30,0)))</f>
        <v>0</v>
      </c>
      <c r="F117" s="62" t="n">
        <f aca="false">IF($A115="","",IF(F$18="","",IF(ISNUMBER('Proposed Hours'!D30),'Proposed Hours'!D30,0)))</f>
        <v>0</v>
      </c>
      <c r="G117" s="62" t="n">
        <f aca="false">IF($A115="","",IF(G$18="","",IF(ISNUMBER('Proposed Hours'!E30),'Proposed Hours'!E30,0)))</f>
        <v>0</v>
      </c>
      <c r="H117" s="62" t="n">
        <f aca="false">IF($A115="","",IF(H$18="","",IF(ISNUMBER('Proposed Hours'!F30),'Proposed Hours'!F30,0)))</f>
        <v>0</v>
      </c>
      <c r="I117" s="62" t="n">
        <f aca="false">IF($A115="","",IF(I$18="","",IF(ISNUMBER('Proposed Hours'!G30),'Proposed Hours'!G30,0)))</f>
        <v>0</v>
      </c>
      <c r="J117" s="62" t="n">
        <f aca="false">IF($A115="","",IF(J$18="","",IF(ISNUMBER('Proposed Hours'!H30),'Proposed Hours'!H30,0)))</f>
        <v>0</v>
      </c>
      <c r="K117" s="62" t="n">
        <f aca="false">IF($A115="","",IF(K$18="","",IF(ISNUMBER('Proposed Hours'!I30),'Proposed Hours'!I30,0)))</f>
        <v>0</v>
      </c>
      <c r="L117" s="62" t="n">
        <f aca="false">IF($A115="","",IF(L$18="","",IF(ISNUMBER('Proposed Hours'!J30),'Proposed Hours'!J30,0)))</f>
        <v>0</v>
      </c>
      <c r="M117" s="62" t="n">
        <f aca="false">IF($A115="","",IF(M$18="","",IF(ISNUMBER('Proposed Hours'!K30),'Proposed Hours'!K30,0)))</f>
        <v>0</v>
      </c>
      <c r="N117" s="62" t="n">
        <f aca="false">IF($A115="","",IF(N$18="","",IF(ISNUMBER('Proposed Hours'!L30),'Proposed Hours'!L30,0)))</f>
        <v>0</v>
      </c>
      <c r="O117" s="62" t="n">
        <f aca="false">IF($A115="","",IF(O$18="","",IF(ISNUMBER('Proposed Hours'!M30),'Proposed Hours'!M30,0)))</f>
        <v>0</v>
      </c>
      <c r="P117" s="62" t="str">
        <f aca="false">IF($A115="","",IF(P$18="","",IF(ISNUMBER('Proposed Hours'!N30),'Proposed Hours'!N30,0)))</f>
        <v/>
      </c>
      <c r="Q117" s="62" t="str">
        <f aca="false">IF($A115="","",IF(Q$18="","",IF(ISNUMBER('Proposed Hours'!O30),'Proposed Hours'!O30,0)))</f>
        <v/>
      </c>
      <c r="R117" s="63" t="str">
        <f aca="false">IF($A115="","",IF(OR(C115&gt;0,C117&gt;0),"Yes","No"))</f>
        <v>No</v>
      </c>
    </row>
    <row r="118" customFormat="false" ht="15" hidden="false" customHeight="true" outlineLevel="0" collapsed="false">
      <c r="A118" s="64"/>
      <c r="B118" s="65" t="s">
        <v>597</v>
      </c>
      <c r="C118" s="66" t="n">
        <f aca="false">IF($A115="","",SUM(D118:Q118))</f>
        <v>0</v>
      </c>
      <c r="D118" s="67" t="n">
        <f aca="false">IF($A115="","",IF(D$18="","",ROUND(D117-D116,2)))</f>
        <v>0</v>
      </c>
      <c r="E118" s="67" t="n">
        <f aca="false">IF($A115="","",IF(E$18="","",ROUND(E117-E116,2)))</f>
        <v>0</v>
      </c>
      <c r="F118" s="67" t="n">
        <f aca="false">IF($A115="","",IF(F$18="","",ROUND(F117-F116,2)))</f>
        <v>0</v>
      </c>
      <c r="G118" s="67" t="n">
        <f aca="false">IF($A115="","",IF(G$18="","",ROUND(G117-G116,2)))</f>
        <v>0</v>
      </c>
      <c r="H118" s="67" t="n">
        <f aca="false">IF($A115="","",IF(H$18="","",ROUND(H117-H116,2)))</f>
        <v>0</v>
      </c>
      <c r="I118" s="67" t="n">
        <f aca="false">IF($A115="","",IF(I$18="","",ROUND(I117-I116,2)))</f>
        <v>0</v>
      </c>
      <c r="J118" s="67" t="n">
        <f aca="false">IF($A115="","",IF(J$18="","",ROUND(J117-J116,2)))</f>
        <v>0</v>
      </c>
      <c r="K118" s="67" t="n">
        <f aca="false">IF($A115="","",IF(K$18="","",ROUND(K117-K116,2)))</f>
        <v>0</v>
      </c>
      <c r="L118" s="67" t="n">
        <f aca="false">IF($A115="","",IF(L$18="","",ROUND(L117-L116,2)))</f>
        <v>0</v>
      </c>
      <c r="M118" s="67" t="n">
        <f aca="false">IF($A115="","",IF(M$18="","",ROUND(M117-M116,2)))</f>
        <v>0</v>
      </c>
      <c r="N118" s="67" t="n">
        <f aca="false">IF($A115="","",IF(N$18="","",ROUND(N117-N116,2)))</f>
        <v>0</v>
      </c>
      <c r="O118" s="67" t="n">
        <f aca="false">IF($A115="","",IF(O$18="","",ROUND(O117-O116,2)))</f>
        <v>0</v>
      </c>
      <c r="P118" s="67" t="str">
        <f aca="false">IF($A115="","",IF(P$18="","",ROUND(P117-P116,2)))</f>
        <v/>
      </c>
      <c r="Q118" s="67" t="str">
        <f aca="false">IF($A115="","",IF(Q$18="","",ROUND(Q117-Q116,2)))</f>
        <v/>
      </c>
      <c r="R118" s="68" t="str">
        <f aca="false">IF($A115="","",IF(OR(C115&gt;0,C117&gt;0),"Yes","No"))</f>
        <v>No</v>
      </c>
    </row>
    <row r="119" customFormat="false" ht="15" hidden="false" customHeight="true" outlineLevel="0" collapsed="false">
      <c r="A119" s="56" t="str">
        <f aca="false">IF(Roster!A29="","",Roster!A29)</f>
        <v>Laura Escobar</v>
      </c>
      <c r="B119" s="57" t="s">
        <v>594</v>
      </c>
      <c r="C119" s="58" t="n">
        <f aca="false">IF($A119="","",SUM(D119:Q119))</f>
        <v>0</v>
      </c>
      <c r="D119" s="59" t="n">
        <f aca="false">IF($A119="","",IF(D$18="","",SUMIFS('RAW BTBS'!$X:$X,'RAW BTBS'!$AF:$AF,$U119,'RAW BTBS'!$W:$W,D$18)))</f>
        <v>0</v>
      </c>
      <c r="E119" s="59" t="n">
        <f aca="false">IF($A119="","",IF(E$18="","",SUMIFS('RAW BTBS'!$X:$X,'RAW BTBS'!$AF:$AF,$U119,'RAW BTBS'!$W:$W,E$18)))</f>
        <v>0</v>
      </c>
      <c r="F119" s="59" t="n">
        <f aca="false">IF($A119="","",IF(F$18="","",SUMIFS('RAW BTBS'!$X:$X,'RAW BTBS'!$AF:$AF,$U119,'RAW BTBS'!$W:$W,F$18)))</f>
        <v>0</v>
      </c>
      <c r="G119" s="59" t="n">
        <f aca="false">IF($A119="","",IF(G$18="","",SUMIFS('RAW BTBS'!$X:$X,'RAW BTBS'!$AF:$AF,$U119,'RAW BTBS'!$W:$W,G$18)))</f>
        <v>0</v>
      </c>
      <c r="H119" s="59" t="n">
        <f aca="false">IF($A119="","",IF(H$18="","",SUMIFS('RAW BTBS'!$X:$X,'RAW BTBS'!$AF:$AF,$U119,'RAW BTBS'!$W:$W,H$18)))</f>
        <v>0</v>
      </c>
      <c r="I119" s="59" t="n">
        <f aca="false">IF($A119="","",IF(I$18="","",SUMIFS('RAW BTBS'!$X:$X,'RAW BTBS'!$AF:$AF,$U119,'RAW BTBS'!$W:$W,I$18)))</f>
        <v>0</v>
      </c>
      <c r="J119" s="59" t="n">
        <f aca="false">IF($A119="","",IF(J$18="","",SUMIFS('RAW BTBS'!$X:$X,'RAW BTBS'!$AF:$AF,$U119,'RAW BTBS'!$W:$W,J$18)))</f>
        <v>0</v>
      </c>
      <c r="K119" s="59" t="n">
        <f aca="false">IF($A119="","",IF(K$18="","",SUMIFS('RAW BTBS'!$X:$X,'RAW BTBS'!$AF:$AF,$U119,'RAW BTBS'!$W:$W,K$18)))</f>
        <v>0</v>
      </c>
      <c r="L119" s="59" t="n">
        <f aca="false">IF($A119="","",IF(L$18="","",SUMIFS('RAW BTBS'!$X:$X,'RAW BTBS'!$AF:$AF,$U119,'RAW BTBS'!$W:$W,L$18)))</f>
        <v>0</v>
      </c>
      <c r="M119" s="59" t="n">
        <f aca="false">IF($A119="","",IF(M$18="","",SUMIFS('RAW BTBS'!$X:$X,'RAW BTBS'!$AF:$AF,$U119,'RAW BTBS'!$W:$W,M$18)))</f>
        <v>0</v>
      </c>
      <c r="N119" s="59" t="n">
        <f aca="false">IF($A119="","",IF(N$18="","",SUMIFS('RAW BTBS'!$X:$X,'RAW BTBS'!$AF:$AF,$U119,'RAW BTBS'!$W:$W,N$18)))</f>
        <v>0</v>
      </c>
      <c r="O119" s="59" t="n">
        <f aca="false">IF($A119="","",IF(O$18="","",SUMIFS('RAW BTBS'!$X:$X,'RAW BTBS'!$AF:$AF,$U119,'RAW BTBS'!$W:$W,O$18)))</f>
        <v>0</v>
      </c>
      <c r="P119" s="59" t="str">
        <f aca="false">IF($A119="","",IF(P$18="","",SUMIFS('RAW BTBS'!$X:$X,'RAW BTBS'!$AF:$AF,$U119,'RAW BTBS'!$W:$W,P$18)))</f>
        <v/>
      </c>
      <c r="Q119" s="59" t="str">
        <f aca="false">IF($A119="","",IF(Q$18="","",SUMIFS('RAW BTBS'!$X:$X,'RAW BTBS'!$AF:$AF,$U119,'RAW BTBS'!$W:$W,Q$18)))</f>
        <v/>
      </c>
      <c r="R119" s="60" t="str">
        <f aca="false">IF($A119="","",IF(OR(C119&gt;0,C121&gt;0),"Yes","No"))</f>
        <v>No</v>
      </c>
      <c r="S119" s="26" t="str">
        <f aca="false">IF($T119="","",TRIM(RIGHT(SUBSTITUTE($T119," ",REPT(" ",50)),50)))</f>
        <v>ESCOBAR</v>
      </c>
      <c r="T119" s="26" t="str">
        <f aca="false">IF($A119="","",SUBSTITUTE(SUBSTITUTE(SUBSTITUTE(SUBSTITUTE(SUBSTITUTE(SUBSTITUTE(SUBSTITUTE(UPPER(TRIM($A119)),"Á","A"),"É","E"),"Í","I"),"Ó","O"),"Ú","U"),"Ñ","N"),"Ü","U"))</f>
        <v>LAURA ESCOBAR</v>
      </c>
      <c r="U119" s="26" t="str">
        <f aca="false">IF($T119="","",LEFT($T119,1)&amp;" "&amp;TRIM(RIGHT(SUBSTITUTE($T119," ",REPT(" ",50)),50)))</f>
        <v>L ESCOBAR</v>
      </c>
    </row>
    <row r="120" customFormat="false" ht="15" hidden="false" customHeight="true" outlineLevel="0" collapsed="false">
      <c r="A120" s="61"/>
      <c r="B120" s="38" t="s">
        <v>595</v>
      </c>
      <c r="C120" s="52" t="n">
        <f aca="false">IF($A119="","",SUM(D120:Q120))</f>
        <v>0</v>
      </c>
      <c r="D120" s="62" t="n">
        <f aca="false">IF($A119="","",IF(D$18="","",MAX(0,D119-IF(OR(WEEKDAY(D$18,2)&gt;5,COUNTIF($W$5:$W$16,D$18)&gt;0),0,$B$6))))</f>
        <v>0</v>
      </c>
      <c r="E120" s="62" t="n">
        <f aca="false">IF($A119="","",IF(E$18="","",MAX(0,E119-IF(OR(WEEKDAY(E$18,2)&gt;5,COUNTIF($W$5:$W$16,E$18)&gt;0),0,$B$6))))</f>
        <v>0</v>
      </c>
      <c r="F120" s="62" t="n">
        <f aca="false">IF($A119="","",IF(F$18="","",MAX(0,F119-IF(OR(WEEKDAY(F$18,2)&gt;5,COUNTIF($W$5:$W$16,F$18)&gt;0),0,$B$6))))</f>
        <v>0</v>
      </c>
      <c r="G120" s="62" t="n">
        <f aca="false">IF($A119="","",IF(G$18="","",MAX(0,G119-IF(OR(WEEKDAY(G$18,2)&gt;5,COUNTIF($W$5:$W$16,G$18)&gt;0),0,$B$6))))</f>
        <v>0</v>
      </c>
      <c r="H120" s="62" t="n">
        <f aca="false">IF($A119="","",IF(H$18="","",MAX(0,H119-IF(OR(WEEKDAY(H$18,2)&gt;5,COUNTIF($W$5:$W$16,H$18)&gt;0),0,$B$6))))</f>
        <v>0</v>
      </c>
      <c r="I120" s="62" t="n">
        <f aca="false">IF($A119="","",IF(I$18="","",MAX(0,I119-IF(OR(WEEKDAY(I$18,2)&gt;5,COUNTIF($W$5:$W$16,I$18)&gt;0),0,$B$6))))</f>
        <v>0</v>
      </c>
      <c r="J120" s="62" t="n">
        <f aca="false">IF($A119="","",IF(J$18="","",MAX(0,J119-IF(OR(WEEKDAY(J$18,2)&gt;5,COUNTIF($W$5:$W$16,J$18)&gt;0),0,$B$6))))</f>
        <v>0</v>
      </c>
      <c r="K120" s="62" t="n">
        <f aca="false">IF($A119="","",IF(K$18="","",MAX(0,K119-IF(OR(WEEKDAY(K$18,2)&gt;5,COUNTIF($W$5:$W$16,K$18)&gt;0),0,$B$6))))</f>
        <v>0</v>
      </c>
      <c r="L120" s="62" t="n">
        <f aca="false">IF($A119="","",IF(L$18="","",MAX(0,L119-IF(OR(WEEKDAY(L$18,2)&gt;5,COUNTIF($W$5:$W$16,L$18)&gt;0),0,$B$6))))</f>
        <v>0</v>
      </c>
      <c r="M120" s="62" t="n">
        <f aca="false">IF($A119="","",IF(M$18="","",MAX(0,M119-IF(OR(WEEKDAY(M$18,2)&gt;5,COUNTIF($W$5:$W$16,M$18)&gt;0),0,$B$6))))</f>
        <v>0</v>
      </c>
      <c r="N120" s="62" t="n">
        <f aca="false">IF($A119="","",IF(N$18="","",MAX(0,N119-IF(OR(WEEKDAY(N$18,2)&gt;5,COUNTIF($W$5:$W$16,N$18)&gt;0),0,$B$6))))</f>
        <v>0</v>
      </c>
      <c r="O120" s="62" t="n">
        <f aca="false">IF($A119="","",IF(O$18="","",MAX(0,O119-IF(OR(WEEKDAY(O$18,2)&gt;5,COUNTIF($W$5:$W$16,O$18)&gt;0),0,$B$6))))</f>
        <v>0</v>
      </c>
      <c r="P120" s="62" t="str">
        <f aca="false">IF($A119="","",IF(P$18="","",MAX(0,P119-IF(OR(WEEKDAY(P$18,2)&gt;5,COUNTIF($W$5:$W$16,P$18)&gt;0),0,$B$6))))</f>
        <v/>
      </c>
      <c r="Q120" s="62" t="str">
        <f aca="false">IF($A119="","",IF(Q$18="","",MAX(0,Q119-IF(OR(WEEKDAY(Q$18,2)&gt;5,COUNTIF($W$5:$W$16,Q$18)&gt;0),0,$B$6))))</f>
        <v/>
      </c>
      <c r="R120" s="63" t="str">
        <f aca="false">IF($A119="","",IF(OR(C119&gt;0,C121&gt;0),"Yes","No"))</f>
        <v>No</v>
      </c>
    </row>
    <row r="121" customFormat="false" ht="15" hidden="false" customHeight="true" outlineLevel="0" collapsed="false">
      <c r="A121" s="61"/>
      <c r="B121" s="38" t="s">
        <v>596</v>
      </c>
      <c r="C121" s="52" t="n">
        <f aca="false">IF($A119="","",SUM(D121:Q121))</f>
        <v>0</v>
      </c>
      <c r="D121" s="62" t="n">
        <f aca="false">IF($A119="","",IF(D$18="","",IF(ISNUMBER('Proposed Hours'!B31),'Proposed Hours'!B31,0)))</f>
        <v>0</v>
      </c>
      <c r="E121" s="62" t="n">
        <f aca="false">IF($A119="","",IF(E$18="","",IF(ISNUMBER('Proposed Hours'!C31),'Proposed Hours'!C31,0)))</f>
        <v>0</v>
      </c>
      <c r="F121" s="62" t="n">
        <f aca="false">IF($A119="","",IF(F$18="","",IF(ISNUMBER('Proposed Hours'!D31),'Proposed Hours'!D31,0)))</f>
        <v>0</v>
      </c>
      <c r="G121" s="62" t="n">
        <f aca="false">IF($A119="","",IF(G$18="","",IF(ISNUMBER('Proposed Hours'!E31),'Proposed Hours'!E31,0)))</f>
        <v>0</v>
      </c>
      <c r="H121" s="62" t="n">
        <f aca="false">IF($A119="","",IF(H$18="","",IF(ISNUMBER('Proposed Hours'!F31),'Proposed Hours'!F31,0)))</f>
        <v>0</v>
      </c>
      <c r="I121" s="62" t="n">
        <f aca="false">IF($A119="","",IF(I$18="","",IF(ISNUMBER('Proposed Hours'!G31),'Proposed Hours'!G31,0)))</f>
        <v>0</v>
      </c>
      <c r="J121" s="62" t="n">
        <f aca="false">IF($A119="","",IF(J$18="","",IF(ISNUMBER('Proposed Hours'!H31),'Proposed Hours'!H31,0)))</f>
        <v>0</v>
      </c>
      <c r="K121" s="62" t="n">
        <f aca="false">IF($A119="","",IF(K$18="","",IF(ISNUMBER('Proposed Hours'!I31),'Proposed Hours'!I31,0)))</f>
        <v>0</v>
      </c>
      <c r="L121" s="62" t="n">
        <f aca="false">IF($A119="","",IF(L$18="","",IF(ISNUMBER('Proposed Hours'!J31),'Proposed Hours'!J31,0)))</f>
        <v>0</v>
      </c>
      <c r="M121" s="62" t="n">
        <f aca="false">IF($A119="","",IF(M$18="","",IF(ISNUMBER('Proposed Hours'!K31),'Proposed Hours'!K31,0)))</f>
        <v>0</v>
      </c>
      <c r="N121" s="62" t="n">
        <f aca="false">IF($A119="","",IF(N$18="","",IF(ISNUMBER('Proposed Hours'!L31),'Proposed Hours'!L31,0)))</f>
        <v>0</v>
      </c>
      <c r="O121" s="62" t="n">
        <f aca="false">IF($A119="","",IF(O$18="","",IF(ISNUMBER('Proposed Hours'!M31),'Proposed Hours'!M31,0)))</f>
        <v>0</v>
      </c>
      <c r="P121" s="62" t="str">
        <f aca="false">IF($A119="","",IF(P$18="","",IF(ISNUMBER('Proposed Hours'!N31),'Proposed Hours'!N31,0)))</f>
        <v/>
      </c>
      <c r="Q121" s="62" t="str">
        <f aca="false">IF($A119="","",IF(Q$18="","",IF(ISNUMBER('Proposed Hours'!O31),'Proposed Hours'!O31,0)))</f>
        <v/>
      </c>
      <c r="R121" s="63" t="str">
        <f aca="false">IF($A119="","",IF(OR(C119&gt;0,C121&gt;0),"Yes","No"))</f>
        <v>No</v>
      </c>
    </row>
    <row r="122" customFormat="false" ht="15" hidden="false" customHeight="true" outlineLevel="0" collapsed="false">
      <c r="A122" s="64"/>
      <c r="B122" s="65" t="s">
        <v>597</v>
      </c>
      <c r="C122" s="66" t="n">
        <f aca="false">IF($A119="","",SUM(D122:Q122))</f>
        <v>0</v>
      </c>
      <c r="D122" s="67" t="n">
        <f aca="false">IF($A119="","",IF(D$18="","",ROUND(D121-D120,2)))</f>
        <v>0</v>
      </c>
      <c r="E122" s="67" t="n">
        <f aca="false">IF($A119="","",IF(E$18="","",ROUND(E121-E120,2)))</f>
        <v>0</v>
      </c>
      <c r="F122" s="67" t="n">
        <f aca="false">IF($A119="","",IF(F$18="","",ROUND(F121-F120,2)))</f>
        <v>0</v>
      </c>
      <c r="G122" s="67" t="n">
        <f aca="false">IF($A119="","",IF(G$18="","",ROUND(G121-G120,2)))</f>
        <v>0</v>
      </c>
      <c r="H122" s="67" t="n">
        <f aca="false">IF($A119="","",IF(H$18="","",ROUND(H121-H120,2)))</f>
        <v>0</v>
      </c>
      <c r="I122" s="67" t="n">
        <f aca="false">IF($A119="","",IF(I$18="","",ROUND(I121-I120,2)))</f>
        <v>0</v>
      </c>
      <c r="J122" s="67" t="n">
        <f aca="false">IF($A119="","",IF(J$18="","",ROUND(J121-J120,2)))</f>
        <v>0</v>
      </c>
      <c r="K122" s="67" t="n">
        <f aca="false">IF($A119="","",IF(K$18="","",ROUND(K121-K120,2)))</f>
        <v>0</v>
      </c>
      <c r="L122" s="67" t="n">
        <f aca="false">IF($A119="","",IF(L$18="","",ROUND(L121-L120,2)))</f>
        <v>0</v>
      </c>
      <c r="M122" s="67" t="n">
        <f aca="false">IF($A119="","",IF(M$18="","",ROUND(M121-M120,2)))</f>
        <v>0</v>
      </c>
      <c r="N122" s="67" t="n">
        <f aca="false">IF($A119="","",IF(N$18="","",ROUND(N121-N120,2)))</f>
        <v>0</v>
      </c>
      <c r="O122" s="67" t="n">
        <f aca="false">IF($A119="","",IF(O$18="","",ROUND(O121-O120,2)))</f>
        <v>0</v>
      </c>
      <c r="P122" s="67" t="str">
        <f aca="false">IF($A119="","",IF(P$18="","",ROUND(P121-P120,2)))</f>
        <v/>
      </c>
      <c r="Q122" s="67" t="str">
        <f aca="false">IF($A119="","",IF(Q$18="","",ROUND(Q121-Q120,2)))</f>
        <v/>
      </c>
      <c r="R122" s="68" t="str">
        <f aca="false">IF($A119="","",IF(OR(C119&gt;0,C121&gt;0),"Yes","No"))</f>
        <v>No</v>
      </c>
    </row>
    <row r="123" customFormat="false" ht="15" hidden="false" customHeight="true" outlineLevel="0" collapsed="false">
      <c r="A123" s="56" t="str">
        <f aca="false">IF(Roster!A30="","",Roster!A30)</f>
        <v>Maria Fernanda López</v>
      </c>
      <c r="B123" s="57" t="s">
        <v>594</v>
      </c>
      <c r="C123" s="58" t="n">
        <f aca="false">IF($A123="","",SUM(D123:Q123))</f>
        <v>0</v>
      </c>
      <c r="D123" s="59" t="n">
        <f aca="false">IF($A123="","",IF(D$18="","",SUMIFS('RAW BTBS'!$X:$X,'RAW BTBS'!$AF:$AF,$U123,'RAW BTBS'!$W:$W,D$18)))</f>
        <v>0</v>
      </c>
      <c r="E123" s="59" t="n">
        <f aca="false">IF($A123="","",IF(E$18="","",SUMIFS('RAW BTBS'!$X:$X,'RAW BTBS'!$AF:$AF,$U123,'RAW BTBS'!$W:$W,E$18)))</f>
        <v>0</v>
      </c>
      <c r="F123" s="59" t="n">
        <f aca="false">IF($A123="","",IF(F$18="","",SUMIFS('RAW BTBS'!$X:$X,'RAW BTBS'!$AF:$AF,$U123,'RAW BTBS'!$W:$W,F$18)))</f>
        <v>0</v>
      </c>
      <c r="G123" s="59" t="n">
        <f aca="false">IF($A123="","",IF(G$18="","",SUMIFS('RAW BTBS'!$X:$X,'RAW BTBS'!$AF:$AF,$U123,'RAW BTBS'!$W:$W,G$18)))</f>
        <v>0</v>
      </c>
      <c r="H123" s="59" t="n">
        <f aca="false">IF($A123="","",IF(H$18="","",SUMIFS('RAW BTBS'!$X:$X,'RAW BTBS'!$AF:$AF,$U123,'RAW BTBS'!$W:$W,H$18)))</f>
        <v>0</v>
      </c>
      <c r="I123" s="59" t="n">
        <f aca="false">IF($A123="","",IF(I$18="","",SUMIFS('RAW BTBS'!$X:$X,'RAW BTBS'!$AF:$AF,$U123,'RAW BTBS'!$W:$W,I$18)))</f>
        <v>0</v>
      </c>
      <c r="J123" s="59" t="n">
        <f aca="false">IF($A123="","",IF(J$18="","",SUMIFS('RAW BTBS'!$X:$X,'RAW BTBS'!$AF:$AF,$U123,'RAW BTBS'!$W:$W,J$18)))</f>
        <v>0</v>
      </c>
      <c r="K123" s="59" t="n">
        <f aca="false">IF($A123="","",IF(K$18="","",SUMIFS('RAW BTBS'!$X:$X,'RAW BTBS'!$AF:$AF,$U123,'RAW BTBS'!$W:$W,K$18)))</f>
        <v>0</v>
      </c>
      <c r="L123" s="59" t="n">
        <f aca="false">IF($A123="","",IF(L$18="","",SUMIFS('RAW BTBS'!$X:$X,'RAW BTBS'!$AF:$AF,$U123,'RAW BTBS'!$W:$W,L$18)))</f>
        <v>0</v>
      </c>
      <c r="M123" s="59" t="n">
        <f aca="false">IF($A123="","",IF(M$18="","",SUMIFS('RAW BTBS'!$X:$X,'RAW BTBS'!$AF:$AF,$U123,'RAW BTBS'!$W:$W,M$18)))</f>
        <v>0</v>
      </c>
      <c r="N123" s="59" t="n">
        <f aca="false">IF($A123="","",IF(N$18="","",SUMIFS('RAW BTBS'!$X:$X,'RAW BTBS'!$AF:$AF,$U123,'RAW BTBS'!$W:$W,N$18)))</f>
        <v>0</v>
      </c>
      <c r="O123" s="59" t="n">
        <f aca="false">IF($A123="","",IF(O$18="","",SUMIFS('RAW BTBS'!$X:$X,'RAW BTBS'!$AF:$AF,$U123,'RAW BTBS'!$W:$W,O$18)))</f>
        <v>0</v>
      </c>
      <c r="P123" s="59" t="str">
        <f aca="false">IF($A123="","",IF(P$18="","",SUMIFS('RAW BTBS'!$X:$X,'RAW BTBS'!$AF:$AF,$U123,'RAW BTBS'!$W:$W,P$18)))</f>
        <v/>
      </c>
      <c r="Q123" s="59" t="str">
        <f aca="false">IF($A123="","",IF(Q$18="","",SUMIFS('RAW BTBS'!$X:$X,'RAW BTBS'!$AF:$AF,$U123,'RAW BTBS'!$W:$W,Q$18)))</f>
        <v/>
      </c>
      <c r="R123" s="60" t="str">
        <f aca="false">IF($A123="","",IF(OR(C123&gt;0,C125&gt;0),"Yes","No"))</f>
        <v>No</v>
      </c>
      <c r="S123" s="26" t="str">
        <f aca="false">IF($T123="","",TRIM(RIGHT(SUBSTITUTE($T123," ",REPT(" ",50)),50)))</f>
        <v>LOPEZ</v>
      </c>
      <c r="T123" s="26" t="str">
        <f aca="false">IF($A123="","",SUBSTITUTE(SUBSTITUTE(SUBSTITUTE(SUBSTITUTE(SUBSTITUTE(SUBSTITUTE(SUBSTITUTE(UPPER(TRIM($A123)),"Á","A"),"É","E"),"Í","I"),"Ó","O"),"Ú","U"),"Ñ","N"),"Ü","U"))</f>
        <v>MARIA FERNANDA LOPEZ</v>
      </c>
      <c r="U123" s="26" t="str">
        <f aca="false">IF($T123="","",LEFT($T123,1)&amp;" "&amp;TRIM(RIGHT(SUBSTITUTE($T123," ",REPT(" ",50)),50)))</f>
        <v>M LOPEZ</v>
      </c>
    </row>
    <row r="124" customFormat="false" ht="15" hidden="false" customHeight="true" outlineLevel="0" collapsed="false">
      <c r="A124" s="61"/>
      <c r="B124" s="38" t="s">
        <v>595</v>
      </c>
      <c r="C124" s="52" t="n">
        <f aca="false">IF($A123="","",SUM(D124:Q124))</f>
        <v>0</v>
      </c>
      <c r="D124" s="62" t="n">
        <f aca="false">IF($A123="","",IF(D$18="","",MAX(0,D123-IF(OR(WEEKDAY(D$18,2)&gt;5,COUNTIF($W$5:$W$16,D$18)&gt;0),0,$B$6))))</f>
        <v>0</v>
      </c>
      <c r="E124" s="62" t="n">
        <f aca="false">IF($A123="","",IF(E$18="","",MAX(0,E123-IF(OR(WEEKDAY(E$18,2)&gt;5,COUNTIF($W$5:$W$16,E$18)&gt;0),0,$B$6))))</f>
        <v>0</v>
      </c>
      <c r="F124" s="62" t="n">
        <f aca="false">IF($A123="","",IF(F$18="","",MAX(0,F123-IF(OR(WEEKDAY(F$18,2)&gt;5,COUNTIF($W$5:$W$16,F$18)&gt;0),0,$B$6))))</f>
        <v>0</v>
      </c>
      <c r="G124" s="62" t="n">
        <f aca="false">IF($A123="","",IF(G$18="","",MAX(0,G123-IF(OR(WEEKDAY(G$18,2)&gt;5,COUNTIF($W$5:$W$16,G$18)&gt;0),0,$B$6))))</f>
        <v>0</v>
      </c>
      <c r="H124" s="62" t="n">
        <f aca="false">IF($A123="","",IF(H$18="","",MAX(0,H123-IF(OR(WEEKDAY(H$18,2)&gt;5,COUNTIF($W$5:$W$16,H$18)&gt;0),0,$B$6))))</f>
        <v>0</v>
      </c>
      <c r="I124" s="62" t="n">
        <f aca="false">IF($A123="","",IF(I$18="","",MAX(0,I123-IF(OR(WEEKDAY(I$18,2)&gt;5,COUNTIF($W$5:$W$16,I$18)&gt;0),0,$B$6))))</f>
        <v>0</v>
      </c>
      <c r="J124" s="62" t="n">
        <f aca="false">IF($A123="","",IF(J$18="","",MAX(0,J123-IF(OR(WEEKDAY(J$18,2)&gt;5,COUNTIF($W$5:$W$16,J$18)&gt;0),0,$B$6))))</f>
        <v>0</v>
      </c>
      <c r="K124" s="62" t="n">
        <f aca="false">IF($A123="","",IF(K$18="","",MAX(0,K123-IF(OR(WEEKDAY(K$18,2)&gt;5,COUNTIF($W$5:$W$16,K$18)&gt;0),0,$B$6))))</f>
        <v>0</v>
      </c>
      <c r="L124" s="62" t="n">
        <f aca="false">IF($A123="","",IF(L$18="","",MAX(0,L123-IF(OR(WEEKDAY(L$18,2)&gt;5,COUNTIF($W$5:$W$16,L$18)&gt;0),0,$B$6))))</f>
        <v>0</v>
      </c>
      <c r="M124" s="62" t="n">
        <f aca="false">IF($A123="","",IF(M$18="","",MAX(0,M123-IF(OR(WEEKDAY(M$18,2)&gt;5,COUNTIF($W$5:$W$16,M$18)&gt;0),0,$B$6))))</f>
        <v>0</v>
      </c>
      <c r="N124" s="62" t="n">
        <f aca="false">IF($A123="","",IF(N$18="","",MAX(0,N123-IF(OR(WEEKDAY(N$18,2)&gt;5,COUNTIF($W$5:$W$16,N$18)&gt;0),0,$B$6))))</f>
        <v>0</v>
      </c>
      <c r="O124" s="62" t="n">
        <f aca="false">IF($A123="","",IF(O$18="","",MAX(0,O123-IF(OR(WEEKDAY(O$18,2)&gt;5,COUNTIF($W$5:$W$16,O$18)&gt;0),0,$B$6))))</f>
        <v>0</v>
      </c>
      <c r="P124" s="62" t="str">
        <f aca="false">IF($A123="","",IF(P$18="","",MAX(0,P123-IF(OR(WEEKDAY(P$18,2)&gt;5,COUNTIF($W$5:$W$16,P$18)&gt;0),0,$B$6))))</f>
        <v/>
      </c>
      <c r="Q124" s="62" t="str">
        <f aca="false">IF($A123="","",IF(Q$18="","",MAX(0,Q123-IF(OR(WEEKDAY(Q$18,2)&gt;5,COUNTIF($W$5:$W$16,Q$18)&gt;0),0,$B$6))))</f>
        <v/>
      </c>
      <c r="R124" s="63" t="str">
        <f aca="false">IF($A123="","",IF(OR(C123&gt;0,C125&gt;0),"Yes","No"))</f>
        <v>No</v>
      </c>
    </row>
    <row r="125" customFormat="false" ht="15" hidden="false" customHeight="true" outlineLevel="0" collapsed="false">
      <c r="A125" s="61"/>
      <c r="B125" s="38" t="s">
        <v>596</v>
      </c>
      <c r="C125" s="52" t="n">
        <f aca="false">IF($A123="","",SUM(D125:Q125))</f>
        <v>0</v>
      </c>
      <c r="D125" s="62" t="n">
        <f aca="false">IF($A123="","",IF(D$18="","",IF(ISNUMBER('Proposed Hours'!B32),'Proposed Hours'!B32,0)))</f>
        <v>0</v>
      </c>
      <c r="E125" s="62" t="n">
        <f aca="false">IF($A123="","",IF(E$18="","",IF(ISNUMBER('Proposed Hours'!C32),'Proposed Hours'!C32,0)))</f>
        <v>0</v>
      </c>
      <c r="F125" s="62" t="n">
        <f aca="false">IF($A123="","",IF(F$18="","",IF(ISNUMBER('Proposed Hours'!D32),'Proposed Hours'!D32,0)))</f>
        <v>0</v>
      </c>
      <c r="G125" s="62" t="n">
        <f aca="false">IF($A123="","",IF(G$18="","",IF(ISNUMBER('Proposed Hours'!E32),'Proposed Hours'!E32,0)))</f>
        <v>0</v>
      </c>
      <c r="H125" s="62" t="n">
        <f aca="false">IF($A123="","",IF(H$18="","",IF(ISNUMBER('Proposed Hours'!F32),'Proposed Hours'!F32,0)))</f>
        <v>0</v>
      </c>
      <c r="I125" s="62" t="n">
        <f aca="false">IF($A123="","",IF(I$18="","",IF(ISNUMBER('Proposed Hours'!G32),'Proposed Hours'!G32,0)))</f>
        <v>0</v>
      </c>
      <c r="J125" s="62" t="n">
        <f aca="false">IF($A123="","",IF(J$18="","",IF(ISNUMBER('Proposed Hours'!H32),'Proposed Hours'!H32,0)))</f>
        <v>0</v>
      </c>
      <c r="K125" s="62" t="n">
        <f aca="false">IF($A123="","",IF(K$18="","",IF(ISNUMBER('Proposed Hours'!I32),'Proposed Hours'!I32,0)))</f>
        <v>0</v>
      </c>
      <c r="L125" s="62" t="n">
        <f aca="false">IF($A123="","",IF(L$18="","",IF(ISNUMBER('Proposed Hours'!J32),'Proposed Hours'!J32,0)))</f>
        <v>0</v>
      </c>
      <c r="M125" s="62" t="n">
        <f aca="false">IF($A123="","",IF(M$18="","",IF(ISNUMBER('Proposed Hours'!K32),'Proposed Hours'!K32,0)))</f>
        <v>0</v>
      </c>
      <c r="N125" s="62" t="n">
        <f aca="false">IF($A123="","",IF(N$18="","",IF(ISNUMBER('Proposed Hours'!L32),'Proposed Hours'!L32,0)))</f>
        <v>0</v>
      </c>
      <c r="O125" s="62" t="n">
        <f aca="false">IF($A123="","",IF(O$18="","",IF(ISNUMBER('Proposed Hours'!M32),'Proposed Hours'!M32,0)))</f>
        <v>0</v>
      </c>
      <c r="P125" s="62" t="str">
        <f aca="false">IF($A123="","",IF(P$18="","",IF(ISNUMBER('Proposed Hours'!N32),'Proposed Hours'!N32,0)))</f>
        <v/>
      </c>
      <c r="Q125" s="62" t="str">
        <f aca="false">IF($A123="","",IF(Q$18="","",IF(ISNUMBER('Proposed Hours'!O32),'Proposed Hours'!O32,0)))</f>
        <v/>
      </c>
      <c r="R125" s="63" t="str">
        <f aca="false">IF($A123="","",IF(OR(C123&gt;0,C125&gt;0),"Yes","No"))</f>
        <v>No</v>
      </c>
    </row>
    <row r="126" customFormat="false" ht="15" hidden="false" customHeight="true" outlineLevel="0" collapsed="false">
      <c r="A126" s="64"/>
      <c r="B126" s="65" t="s">
        <v>597</v>
      </c>
      <c r="C126" s="66" t="n">
        <f aca="false">IF($A123="","",SUM(D126:Q126))</f>
        <v>0</v>
      </c>
      <c r="D126" s="67" t="n">
        <f aca="false">IF($A123="","",IF(D$18="","",ROUND(D125-D124,2)))</f>
        <v>0</v>
      </c>
      <c r="E126" s="67" t="n">
        <f aca="false">IF($A123="","",IF(E$18="","",ROUND(E125-E124,2)))</f>
        <v>0</v>
      </c>
      <c r="F126" s="67" t="n">
        <f aca="false">IF($A123="","",IF(F$18="","",ROUND(F125-F124,2)))</f>
        <v>0</v>
      </c>
      <c r="G126" s="67" t="n">
        <f aca="false">IF($A123="","",IF(G$18="","",ROUND(G125-G124,2)))</f>
        <v>0</v>
      </c>
      <c r="H126" s="67" t="n">
        <f aca="false">IF($A123="","",IF(H$18="","",ROUND(H125-H124,2)))</f>
        <v>0</v>
      </c>
      <c r="I126" s="67" t="n">
        <f aca="false">IF($A123="","",IF(I$18="","",ROUND(I125-I124,2)))</f>
        <v>0</v>
      </c>
      <c r="J126" s="67" t="n">
        <f aca="false">IF($A123="","",IF(J$18="","",ROUND(J125-J124,2)))</f>
        <v>0</v>
      </c>
      <c r="K126" s="67" t="n">
        <f aca="false">IF($A123="","",IF(K$18="","",ROUND(K125-K124,2)))</f>
        <v>0</v>
      </c>
      <c r="L126" s="67" t="n">
        <f aca="false">IF($A123="","",IF(L$18="","",ROUND(L125-L124,2)))</f>
        <v>0</v>
      </c>
      <c r="M126" s="67" t="n">
        <f aca="false">IF($A123="","",IF(M$18="","",ROUND(M125-M124,2)))</f>
        <v>0</v>
      </c>
      <c r="N126" s="67" t="n">
        <f aca="false">IF($A123="","",IF(N$18="","",ROUND(N125-N124,2)))</f>
        <v>0</v>
      </c>
      <c r="O126" s="67" t="n">
        <f aca="false">IF($A123="","",IF(O$18="","",ROUND(O125-O124,2)))</f>
        <v>0</v>
      </c>
      <c r="P126" s="67" t="str">
        <f aca="false">IF($A123="","",IF(P$18="","",ROUND(P125-P124,2)))</f>
        <v/>
      </c>
      <c r="Q126" s="67" t="str">
        <f aca="false">IF($A123="","",IF(Q$18="","",ROUND(Q125-Q124,2)))</f>
        <v/>
      </c>
      <c r="R126" s="68" t="str">
        <f aca="false">IF($A123="","",IF(OR(C123&gt;0,C125&gt;0),"Yes","No"))</f>
        <v>No</v>
      </c>
    </row>
    <row r="127" customFormat="false" ht="15" hidden="false" customHeight="true" outlineLevel="0" collapsed="false">
      <c r="A127" s="56" t="str">
        <f aca="false">IF(Roster!A31="","",Roster!A31)</f>
        <v>Martin Fernandez Fernandez</v>
      </c>
      <c r="B127" s="57" t="s">
        <v>594</v>
      </c>
      <c r="C127" s="58" t="n">
        <f aca="false">IF($A127="","",SUM(D127:Q127))</f>
        <v>0</v>
      </c>
      <c r="D127" s="59" t="n">
        <f aca="false">IF($A127="","",IF(D$18="","",SUMIFS('RAW BTBS'!$X:$X,'RAW BTBS'!$AF:$AF,$U127,'RAW BTBS'!$W:$W,D$18)))</f>
        <v>0</v>
      </c>
      <c r="E127" s="59" t="n">
        <f aca="false">IF($A127="","",IF(E$18="","",SUMIFS('RAW BTBS'!$X:$X,'RAW BTBS'!$AF:$AF,$U127,'RAW BTBS'!$W:$W,E$18)))</f>
        <v>0</v>
      </c>
      <c r="F127" s="59" t="n">
        <f aca="false">IF($A127="","",IF(F$18="","",SUMIFS('RAW BTBS'!$X:$X,'RAW BTBS'!$AF:$AF,$U127,'RAW BTBS'!$W:$W,F$18)))</f>
        <v>0</v>
      </c>
      <c r="G127" s="59" t="n">
        <f aca="false">IF($A127="","",IF(G$18="","",SUMIFS('RAW BTBS'!$X:$X,'RAW BTBS'!$AF:$AF,$U127,'RAW BTBS'!$W:$W,G$18)))</f>
        <v>0</v>
      </c>
      <c r="H127" s="59" t="n">
        <f aca="false">IF($A127="","",IF(H$18="","",SUMIFS('RAW BTBS'!$X:$X,'RAW BTBS'!$AF:$AF,$U127,'RAW BTBS'!$W:$W,H$18)))</f>
        <v>0</v>
      </c>
      <c r="I127" s="59" t="n">
        <f aca="false">IF($A127="","",IF(I$18="","",SUMIFS('RAW BTBS'!$X:$X,'RAW BTBS'!$AF:$AF,$U127,'RAW BTBS'!$W:$W,I$18)))</f>
        <v>0</v>
      </c>
      <c r="J127" s="59" t="n">
        <f aca="false">IF($A127="","",IF(J$18="","",SUMIFS('RAW BTBS'!$X:$X,'RAW BTBS'!$AF:$AF,$U127,'RAW BTBS'!$W:$W,J$18)))</f>
        <v>0</v>
      </c>
      <c r="K127" s="59" t="n">
        <f aca="false">IF($A127="","",IF(K$18="","",SUMIFS('RAW BTBS'!$X:$X,'RAW BTBS'!$AF:$AF,$U127,'RAW BTBS'!$W:$W,K$18)))</f>
        <v>0</v>
      </c>
      <c r="L127" s="59" t="n">
        <f aca="false">IF($A127="","",IF(L$18="","",SUMIFS('RAW BTBS'!$X:$X,'RAW BTBS'!$AF:$AF,$U127,'RAW BTBS'!$W:$W,L$18)))</f>
        <v>0</v>
      </c>
      <c r="M127" s="59" t="n">
        <f aca="false">IF($A127="","",IF(M$18="","",SUMIFS('RAW BTBS'!$X:$X,'RAW BTBS'!$AF:$AF,$U127,'RAW BTBS'!$W:$W,M$18)))</f>
        <v>0</v>
      </c>
      <c r="N127" s="59" t="n">
        <f aca="false">IF($A127="","",IF(N$18="","",SUMIFS('RAW BTBS'!$X:$X,'RAW BTBS'!$AF:$AF,$U127,'RAW BTBS'!$W:$W,N$18)))</f>
        <v>0</v>
      </c>
      <c r="O127" s="59" t="n">
        <f aca="false">IF($A127="","",IF(O$18="","",SUMIFS('RAW BTBS'!$X:$X,'RAW BTBS'!$AF:$AF,$U127,'RAW BTBS'!$W:$W,O$18)))</f>
        <v>0</v>
      </c>
      <c r="P127" s="59" t="str">
        <f aca="false">IF($A127="","",IF(P$18="","",SUMIFS('RAW BTBS'!$X:$X,'RAW BTBS'!$AF:$AF,$U127,'RAW BTBS'!$W:$W,P$18)))</f>
        <v/>
      </c>
      <c r="Q127" s="59" t="str">
        <f aca="false">IF($A127="","",IF(Q$18="","",SUMIFS('RAW BTBS'!$X:$X,'RAW BTBS'!$AF:$AF,$U127,'RAW BTBS'!$W:$W,Q$18)))</f>
        <v/>
      </c>
      <c r="R127" s="60" t="str">
        <f aca="false">IF($A127="","",IF(OR(C127&gt;0,C129&gt;0),"Yes","No"))</f>
        <v>No</v>
      </c>
      <c r="S127" s="26" t="str">
        <f aca="false">IF($T127="","",TRIM(RIGHT(SUBSTITUTE($T127," ",REPT(" ",50)),50)))</f>
        <v>FERNANDEZ</v>
      </c>
      <c r="T127" s="26" t="str">
        <f aca="false">IF($A127="","",SUBSTITUTE(SUBSTITUTE(SUBSTITUTE(SUBSTITUTE(SUBSTITUTE(SUBSTITUTE(SUBSTITUTE(UPPER(TRIM($A127)),"Á","A"),"É","E"),"Í","I"),"Ó","O"),"Ú","U"),"Ñ","N"),"Ü","U"))</f>
        <v>MARTIN FERNANDEZ FERNANDEZ</v>
      </c>
      <c r="U127" s="26" t="str">
        <f aca="false">IF($T127="","",LEFT($T127,1)&amp;" "&amp;TRIM(RIGHT(SUBSTITUTE($T127," ",REPT(" ",50)),50)))</f>
        <v>M FERNANDEZ</v>
      </c>
    </row>
    <row r="128" customFormat="false" ht="15" hidden="false" customHeight="true" outlineLevel="0" collapsed="false">
      <c r="A128" s="61"/>
      <c r="B128" s="38" t="s">
        <v>595</v>
      </c>
      <c r="C128" s="52" t="n">
        <f aca="false">IF($A127="","",SUM(D128:Q128))</f>
        <v>0</v>
      </c>
      <c r="D128" s="62" t="n">
        <f aca="false">IF($A127="","",IF(D$18="","",MAX(0,D127-IF(OR(WEEKDAY(D$18,2)&gt;5,COUNTIF($W$5:$W$16,D$18)&gt;0),0,$B$6))))</f>
        <v>0</v>
      </c>
      <c r="E128" s="62" t="n">
        <f aca="false">IF($A127="","",IF(E$18="","",MAX(0,E127-IF(OR(WEEKDAY(E$18,2)&gt;5,COUNTIF($W$5:$W$16,E$18)&gt;0),0,$B$6))))</f>
        <v>0</v>
      </c>
      <c r="F128" s="62" t="n">
        <f aca="false">IF($A127="","",IF(F$18="","",MAX(0,F127-IF(OR(WEEKDAY(F$18,2)&gt;5,COUNTIF($W$5:$W$16,F$18)&gt;0),0,$B$6))))</f>
        <v>0</v>
      </c>
      <c r="G128" s="62" t="n">
        <f aca="false">IF($A127="","",IF(G$18="","",MAX(0,G127-IF(OR(WEEKDAY(G$18,2)&gt;5,COUNTIF($W$5:$W$16,G$18)&gt;0),0,$B$6))))</f>
        <v>0</v>
      </c>
      <c r="H128" s="62" t="n">
        <f aca="false">IF($A127="","",IF(H$18="","",MAX(0,H127-IF(OR(WEEKDAY(H$18,2)&gt;5,COUNTIF($W$5:$W$16,H$18)&gt;0),0,$B$6))))</f>
        <v>0</v>
      </c>
      <c r="I128" s="62" t="n">
        <f aca="false">IF($A127="","",IF(I$18="","",MAX(0,I127-IF(OR(WEEKDAY(I$18,2)&gt;5,COUNTIF($W$5:$W$16,I$18)&gt;0),0,$B$6))))</f>
        <v>0</v>
      </c>
      <c r="J128" s="62" t="n">
        <f aca="false">IF($A127="","",IF(J$18="","",MAX(0,J127-IF(OR(WEEKDAY(J$18,2)&gt;5,COUNTIF($W$5:$W$16,J$18)&gt;0),0,$B$6))))</f>
        <v>0</v>
      </c>
      <c r="K128" s="62" t="n">
        <f aca="false">IF($A127="","",IF(K$18="","",MAX(0,K127-IF(OR(WEEKDAY(K$18,2)&gt;5,COUNTIF($W$5:$W$16,K$18)&gt;0),0,$B$6))))</f>
        <v>0</v>
      </c>
      <c r="L128" s="62" t="n">
        <f aca="false">IF($A127="","",IF(L$18="","",MAX(0,L127-IF(OR(WEEKDAY(L$18,2)&gt;5,COUNTIF($W$5:$W$16,L$18)&gt;0),0,$B$6))))</f>
        <v>0</v>
      </c>
      <c r="M128" s="62" t="n">
        <f aca="false">IF($A127="","",IF(M$18="","",MAX(0,M127-IF(OR(WEEKDAY(M$18,2)&gt;5,COUNTIF($W$5:$W$16,M$18)&gt;0),0,$B$6))))</f>
        <v>0</v>
      </c>
      <c r="N128" s="62" t="n">
        <f aca="false">IF($A127="","",IF(N$18="","",MAX(0,N127-IF(OR(WEEKDAY(N$18,2)&gt;5,COUNTIF($W$5:$W$16,N$18)&gt;0),0,$B$6))))</f>
        <v>0</v>
      </c>
      <c r="O128" s="62" t="n">
        <f aca="false">IF($A127="","",IF(O$18="","",MAX(0,O127-IF(OR(WEEKDAY(O$18,2)&gt;5,COUNTIF($W$5:$W$16,O$18)&gt;0),0,$B$6))))</f>
        <v>0</v>
      </c>
      <c r="P128" s="62" t="str">
        <f aca="false">IF($A127="","",IF(P$18="","",MAX(0,P127-IF(OR(WEEKDAY(P$18,2)&gt;5,COUNTIF($W$5:$W$16,P$18)&gt;0),0,$B$6))))</f>
        <v/>
      </c>
      <c r="Q128" s="62" t="str">
        <f aca="false">IF($A127="","",IF(Q$18="","",MAX(0,Q127-IF(OR(WEEKDAY(Q$18,2)&gt;5,COUNTIF($W$5:$W$16,Q$18)&gt;0),0,$B$6))))</f>
        <v/>
      </c>
      <c r="R128" s="63" t="str">
        <f aca="false">IF($A127="","",IF(OR(C127&gt;0,C129&gt;0),"Yes","No"))</f>
        <v>No</v>
      </c>
    </row>
    <row r="129" customFormat="false" ht="15" hidden="false" customHeight="true" outlineLevel="0" collapsed="false">
      <c r="A129" s="61"/>
      <c r="B129" s="38" t="s">
        <v>596</v>
      </c>
      <c r="C129" s="52" t="n">
        <f aca="false">IF($A127="","",SUM(D129:Q129))</f>
        <v>0</v>
      </c>
      <c r="D129" s="62" t="n">
        <f aca="false">IF($A127="","",IF(D$18="","",IF(ISNUMBER('Proposed Hours'!B33),'Proposed Hours'!B33,0)))</f>
        <v>0</v>
      </c>
      <c r="E129" s="62" t="n">
        <f aca="false">IF($A127="","",IF(E$18="","",IF(ISNUMBER('Proposed Hours'!C33),'Proposed Hours'!C33,0)))</f>
        <v>0</v>
      </c>
      <c r="F129" s="62" t="n">
        <f aca="false">IF($A127="","",IF(F$18="","",IF(ISNUMBER('Proposed Hours'!D33),'Proposed Hours'!D33,0)))</f>
        <v>0</v>
      </c>
      <c r="G129" s="62" t="n">
        <f aca="false">IF($A127="","",IF(G$18="","",IF(ISNUMBER('Proposed Hours'!E33),'Proposed Hours'!E33,0)))</f>
        <v>0</v>
      </c>
      <c r="H129" s="62" t="n">
        <f aca="false">IF($A127="","",IF(H$18="","",IF(ISNUMBER('Proposed Hours'!F33),'Proposed Hours'!F33,0)))</f>
        <v>0</v>
      </c>
      <c r="I129" s="62" t="n">
        <f aca="false">IF($A127="","",IF(I$18="","",IF(ISNUMBER('Proposed Hours'!G33),'Proposed Hours'!G33,0)))</f>
        <v>0</v>
      </c>
      <c r="J129" s="62" t="n">
        <f aca="false">IF($A127="","",IF(J$18="","",IF(ISNUMBER('Proposed Hours'!H33),'Proposed Hours'!H33,0)))</f>
        <v>0</v>
      </c>
      <c r="K129" s="62" t="n">
        <f aca="false">IF($A127="","",IF(K$18="","",IF(ISNUMBER('Proposed Hours'!I33),'Proposed Hours'!I33,0)))</f>
        <v>0</v>
      </c>
      <c r="L129" s="62" t="n">
        <f aca="false">IF($A127="","",IF(L$18="","",IF(ISNUMBER('Proposed Hours'!J33),'Proposed Hours'!J33,0)))</f>
        <v>0</v>
      </c>
      <c r="M129" s="62" t="n">
        <f aca="false">IF($A127="","",IF(M$18="","",IF(ISNUMBER('Proposed Hours'!K33),'Proposed Hours'!K33,0)))</f>
        <v>0</v>
      </c>
      <c r="N129" s="62" t="n">
        <f aca="false">IF($A127="","",IF(N$18="","",IF(ISNUMBER('Proposed Hours'!L33),'Proposed Hours'!L33,0)))</f>
        <v>0</v>
      </c>
      <c r="O129" s="62" t="n">
        <f aca="false">IF($A127="","",IF(O$18="","",IF(ISNUMBER('Proposed Hours'!M33),'Proposed Hours'!M33,0)))</f>
        <v>0</v>
      </c>
      <c r="P129" s="62" t="str">
        <f aca="false">IF($A127="","",IF(P$18="","",IF(ISNUMBER('Proposed Hours'!N33),'Proposed Hours'!N33,0)))</f>
        <v/>
      </c>
      <c r="Q129" s="62" t="str">
        <f aca="false">IF($A127="","",IF(Q$18="","",IF(ISNUMBER('Proposed Hours'!O33),'Proposed Hours'!O33,0)))</f>
        <v/>
      </c>
      <c r="R129" s="63" t="str">
        <f aca="false">IF($A127="","",IF(OR(C127&gt;0,C129&gt;0),"Yes","No"))</f>
        <v>No</v>
      </c>
    </row>
    <row r="130" customFormat="false" ht="15" hidden="false" customHeight="true" outlineLevel="0" collapsed="false">
      <c r="A130" s="64"/>
      <c r="B130" s="65" t="s">
        <v>597</v>
      </c>
      <c r="C130" s="66" t="n">
        <f aca="false">IF($A127="","",SUM(D130:Q130))</f>
        <v>0</v>
      </c>
      <c r="D130" s="67" t="n">
        <f aca="false">IF($A127="","",IF(D$18="","",ROUND(D129-D128,2)))</f>
        <v>0</v>
      </c>
      <c r="E130" s="67" t="n">
        <f aca="false">IF($A127="","",IF(E$18="","",ROUND(E129-E128,2)))</f>
        <v>0</v>
      </c>
      <c r="F130" s="67" t="n">
        <f aca="false">IF($A127="","",IF(F$18="","",ROUND(F129-F128,2)))</f>
        <v>0</v>
      </c>
      <c r="G130" s="67" t="n">
        <f aca="false">IF($A127="","",IF(G$18="","",ROUND(G129-G128,2)))</f>
        <v>0</v>
      </c>
      <c r="H130" s="67" t="n">
        <f aca="false">IF($A127="","",IF(H$18="","",ROUND(H129-H128,2)))</f>
        <v>0</v>
      </c>
      <c r="I130" s="67" t="n">
        <f aca="false">IF($A127="","",IF(I$18="","",ROUND(I129-I128,2)))</f>
        <v>0</v>
      </c>
      <c r="J130" s="67" t="n">
        <f aca="false">IF($A127="","",IF(J$18="","",ROUND(J129-J128,2)))</f>
        <v>0</v>
      </c>
      <c r="K130" s="67" t="n">
        <f aca="false">IF($A127="","",IF(K$18="","",ROUND(K129-K128,2)))</f>
        <v>0</v>
      </c>
      <c r="L130" s="67" t="n">
        <f aca="false">IF($A127="","",IF(L$18="","",ROUND(L129-L128,2)))</f>
        <v>0</v>
      </c>
      <c r="M130" s="67" t="n">
        <f aca="false">IF($A127="","",IF(M$18="","",ROUND(M129-M128,2)))</f>
        <v>0</v>
      </c>
      <c r="N130" s="67" t="n">
        <f aca="false">IF($A127="","",IF(N$18="","",ROUND(N129-N128,2)))</f>
        <v>0</v>
      </c>
      <c r="O130" s="67" t="n">
        <f aca="false">IF($A127="","",IF(O$18="","",ROUND(O129-O128,2)))</f>
        <v>0</v>
      </c>
      <c r="P130" s="67" t="str">
        <f aca="false">IF($A127="","",IF(P$18="","",ROUND(P129-P128,2)))</f>
        <v/>
      </c>
      <c r="Q130" s="67" t="str">
        <f aca="false">IF($A127="","",IF(Q$18="","",ROUND(Q129-Q128,2)))</f>
        <v/>
      </c>
      <c r="R130" s="68" t="str">
        <f aca="false">IF($A127="","",IF(OR(C127&gt;0,C129&gt;0),"Yes","No"))</f>
        <v>No</v>
      </c>
    </row>
    <row r="131" customFormat="false" ht="15" hidden="false" customHeight="true" outlineLevel="0" collapsed="false">
      <c r="A131" s="56" t="str">
        <f aca="false">IF(Roster!A32="","",Roster!A32)</f>
        <v>Andrés Guerra</v>
      </c>
      <c r="B131" s="57" t="s">
        <v>594</v>
      </c>
      <c r="C131" s="58" t="n">
        <f aca="false">IF($A131="","",SUM(D131:Q131))</f>
        <v>0</v>
      </c>
      <c r="D131" s="59" t="n">
        <f aca="false">IF($A131="","",IF(D$18="","",SUMIFS('RAW BTBS'!$X:$X,'RAW BTBS'!$AF:$AF,$U131,'RAW BTBS'!$W:$W,D$18)))</f>
        <v>0</v>
      </c>
      <c r="E131" s="59" t="n">
        <f aca="false">IF($A131="","",IF(E$18="","",SUMIFS('RAW BTBS'!$X:$X,'RAW BTBS'!$AF:$AF,$U131,'RAW BTBS'!$W:$W,E$18)))</f>
        <v>0</v>
      </c>
      <c r="F131" s="59" t="n">
        <f aca="false">IF($A131="","",IF(F$18="","",SUMIFS('RAW BTBS'!$X:$X,'RAW BTBS'!$AF:$AF,$U131,'RAW BTBS'!$W:$W,F$18)))</f>
        <v>0</v>
      </c>
      <c r="G131" s="59" t="n">
        <f aca="false">IF($A131="","",IF(G$18="","",SUMIFS('RAW BTBS'!$X:$X,'RAW BTBS'!$AF:$AF,$U131,'RAW BTBS'!$W:$W,G$18)))</f>
        <v>0</v>
      </c>
      <c r="H131" s="59" t="n">
        <f aca="false">IF($A131="","",IF(H$18="","",SUMIFS('RAW BTBS'!$X:$X,'RAW BTBS'!$AF:$AF,$U131,'RAW BTBS'!$W:$W,H$18)))</f>
        <v>0</v>
      </c>
      <c r="I131" s="59" t="n">
        <f aca="false">IF($A131="","",IF(I$18="","",SUMIFS('RAW BTBS'!$X:$X,'RAW BTBS'!$AF:$AF,$U131,'RAW BTBS'!$W:$W,I$18)))</f>
        <v>0</v>
      </c>
      <c r="J131" s="59" t="n">
        <f aca="false">IF($A131="","",IF(J$18="","",SUMIFS('RAW BTBS'!$X:$X,'RAW BTBS'!$AF:$AF,$U131,'RAW BTBS'!$W:$W,J$18)))</f>
        <v>0</v>
      </c>
      <c r="K131" s="59" t="n">
        <f aca="false">IF($A131="","",IF(K$18="","",SUMIFS('RAW BTBS'!$X:$X,'RAW BTBS'!$AF:$AF,$U131,'RAW BTBS'!$W:$W,K$18)))</f>
        <v>0</v>
      </c>
      <c r="L131" s="59" t="n">
        <f aca="false">IF($A131="","",IF(L$18="","",SUMIFS('RAW BTBS'!$X:$X,'RAW BTBS'!$AF:$AF,$U131,'RAW BTBS'!$W:$W,L$18)))</f>
        <v>0</v>
      </c>
      <c r="M131" s="59" t="n">
        <f aca="false">IF($A131="","",IF(M$18="","",SUMIFS('RAW BTBS'!$X:$X,'RAW BTBS'!$AF:$AF,$U131,'RAW BTBS'!$W:$W,M$18)))</f>
        <v>0</v>
      </c>
      <c r="N131" s="59" t="n">
        <f aca="false">IF($A131="","",IF(N$18="","",SUMIFS('RAW BTBS'!$X:$X,'RAW BTBS'!$AF:$AF,$U131,'RAW BTBS'!$W:$W,N$18)))</f>
        <v>0</v>
      </c>
      <c r="O131" s="59" t="n">
        <f aca="false">IF($A131="","",IF(O$18="","",SUMIFS('RAW BTBS'!$X:$X,'RAW BTBS'!$AF:$AF,$U131,'RAW BTBS'!$W:$W,O$18)))</f>
        <v>0</v>
      </c>
      <c r="P131" s="59" t="str">
        <f aca="false">IF($A131="","",IF(P$18="","",SUMIFS('RAW BTBS'!$X:$X,'RAW BTBS'!$AF:$AF,$U131,'RAW BTBS'!$W:$W,P$18)))</f>
        <v/>
      </c>
      <c r="Q131" s="59" t="str">
        <f aca="false">IF($A131="","",IF(Q$18="","",SUMIFS('RAW BTBS'!$X:$X,'RAW BTBS'!$AF:$AF,$U131,'RAW BTBS'!$W:$W,Q$18)))</f>
        <v/>
      </c>
      <c r="R131" s="60" t="str">
        <f aca="false">IF($A131="","",IF(OR(C131&gt;0,C133&gt;0),"Yes","No"))</f>
        <v>No</v>
      </c>
      <c r="S131" s="26" t="str">
        <f aca="false">IF($T131="","",TRIM(RIGHT(SUBSTITUTE($T131," ",REPT(" ",50)),50)))</f>
        <v>GUERRA</v>
      </c>
      <c r="T131" s="26" t="str">
        <f aca="false">IF($A131="","",SUBSTITUTE(SUBSTITUTE(SUBSTITUTE(SUBSTITUTE(SUBSTITUTE(SUBSTITUTE(SUBSTITUTE(UPPER(TRIM($A131)),"Á","A"),"É","E"),"Í","I"),"Ó","O"),"Ú","U"),"Ñ","N"),"Ü","U"))</f>
        <v>ANDRES GUERRA</v>
      </c>
      <c r="U131" s="26" t="str">
        <f aca="false">IF($T131="","",LEFT($T131,1)&amp;" "&amp;TRIM(RIGHT(SUBSTITUTE($T131," ",REPT(" ",50)),50)))</f>
        <v>A GUERRA</v>
      </c>
    </row>
    <row r="132" customFormat="false" ht="15" hidden="false" customHeight="true" outlineLevel="0" collapsed="false">
      <c r="A132" s="61"/>
      <c r="B132" s="38" t="s">
        <v>595</v>
      </c>
      <c r="C132" s="52" t="n">
        <f aca="false">IF($A131="","",SUM(D132:Q132))</f>
        <v>0</v>
      </c>
      <c r="D132" s="62" t="n">
        <f aca="false">IF($A131="","",IF(D$18="","",MAX(0,D131-IF(OR(WEEKDAY(D$18,2)&gt;5,COUNTIF($W$5:$W$16,D$18)&gt;0),0,$B$6))))</f>
        <v>0</v>
      </c>
      <c r="E132" s="62" t="n">
        <f aca="false">IF($A131="","",IF(E$18="","",MAX(0,E131-IF(OR(WEEKDAY(E$18,2)&gt;5,COUNTIF($W$5:$W$16,E$18)&gt;0),0,$B$6))))</f>
        <v>0</v>
      </c>
      <c r="F132" s="62" t="n">
        <f aca="false">IF($A131="","",IF(F$18="","",MAX(0,F131-IF(OR(WEEKDAY(F$18,2)&gt;5,COUNTIF($W$5:$W$16,F$18)&gt;0),0,$B$6))))</f>
        <v>0</v>
      </c>
      <c r="G132" s="62" t="n">
        <f aca="false">IF($A131="","",IF(G$18="","",MAX(0,G131-IF(OR(WEEKDAY(G$18,2)&gt;5,COUNTIF($W$5:$W$16,G$18)&gt;0),0,$B$6))))</f>
        <v>0</v>
      </c>
      <c r="H132" s="62" t="n">
        <f aca="false">IF($A131="","",IF(H$18="","",MAX(0,H131-IF(OR(WEEKDAY(H$18,2)&gt;5,COUNTIF($W$5:$W$16,H$18)&gt;0),0,$B$6))))</f>
        <v>0</v>
      </c>
      <c r="I132" s="62" t="n">
        <f aca="false">IF($A131="","",IF(I$18="","",MAX(0,I131-IF(OR(WEEKDAY(I$18,2)&gt;5,COUNTIF($W$5:$W$16,I$18)&gt;0),0,$B$6))))</f>
        <v>0</v>
      </c>
      <c r="J132" s="62" t="n">
        <f aca="false">IF($A131="","",IF(J$18="","",MAX(0,J131-IF(OR(WEEKDAY(J$18,2)&gt;5,COUNTIF($W$5:$W$16,J$18)&gt;0),0,$B$6))))</f>
        <v>0</v>
      </c>
      <c r="K132" s="62" t="n">
        <f aca="false">IF($A131="","",IF(K$18="","",MAX(0,K131-IF(OR(WEEKDAY(K$18,2)&gt;5,COUNTIF($W$5:$W$16,K$18)&gt;0),0,$B$6))))</f>
        <v>0</v>
      </c>
      <c r="L132" s="62" t="n">
        <f aca="false">IF($A131="","",IF(L$18="","",MAX(0,L131-IF(OR(WEEKDAY(L$18,2)&gt;5,COUNTIF($W$5:$W$16,L$18)&gt;0),0,$B$6))))</f>
        <v>0</v>
      </c>
      <c r="M132" s="62" t="n">
        <f aca="false">IF($A131="","",IF(M$18="","",MAX(0,M131-IF(OR(WEEKDAY(M$18,2)&gt;5,COUNTIF($W$5:$W$16,M$18)&gt;0),0,$B$6))))</f>
        <v>0</v>
      </c>
      <c r="N132" s="62" t="n">
        <f aca="false">IF($A131="","",IF(N$18="","",MAX(0,N131-IF(OR(WEEKDAY(N$18,2)&gt;5,COUNTIF($W$5:$W$16,N$18)&gt;0),0,$B$6))))</f>
        <v>0</v>
      </c>
      <c r="O132" s="62" t="n">
        <f aca="false">IF($A131="","",IF(O$18="","",MAX(0,O131-IF(OR(WEEKDAY(O$18,2)&gt;5,COUNTIF($W$5:$W$16,O$18)&gt;0),0,$B$6))))</f>
        <v>0</v>
      </c>
      <c r="P132" s="62" t="str">
        <f aca="false">IF($A131="","",IF(P$18="","",MAX(0,P131-IF(OR(WEEKDAY(P$18,2)&gt;5,COUNTIF($W$5:$W$16,P$18)&gt;0),0,$B$6))))</f>
        <v/>
      </c>
      <c r="Q132" s="62" t="str">
        <f aca="false">IF($A131="","",IF(Q$18="","",MAX(0,Q131-IF(OR(WEEKDAY(Q$18,2)&gt;5,COUNTIF($W$5:$W$16,Q$18)&gt;0),0,$B$6))))</f>
        <v/>
      </c>
      <c r="R132" s="63" t="str">
        <f aca="false">IF($A131="","",IF(OR(C131&gt;0,C133&gt;0),"Yes","No"))</f>
        <v>No</v>
      </c>
    </row>
    <row r="133" customFormat="false" ht="15" hidden="false" customHeight="true" outlineLevel="0" collapsed="false">
      <c r="A133" s="61"/>
      <c r="B133" s="38" t="s">
        <v>596</v>
      </c>
      <c r="C133" s="52" t="n">
        <f aca="false">IF($A131="","",SUM(D133:Q133))</f>
        <v>0</v>
      </c>
      <c r="D133" s="62" t="n">
        <f aca="false">IF($A131="","",IF(D$18="","",IF(ISNUMBER('Proposed Hours'!B34),'Proposed Hours'!B34,0)))</f>
        <v>0</v>
      </c>
      <c r="E133" s="62" t="n">
        <f aca="false">IF($A131="","",IF(E$18="","",IF(ISNUMBER('Proposed Hours'!C34),'Proposed Hours'!C34,0)))</f>
        <v>0</v>
      </c>
      <c r="F133" s="62" t="n">
        <f aca="false">IF($A131="","",IF(F$18="","",IF(ISNUMBER('Proposed Hours'!D34),'Proposed Hours'!D34,0)))</f>
        <v>0</v>
      </c>
      <c r="G133" s="62" t="n">
        <f aca="false">IF($A131="","",IF(G$18="","",IF(ISNUMBER('Proposed Hours'!E34),'Proposed Hours'!E34,0)))</f>
        <v>0</v>
      </c>
      <c r="H133" s="62" t="n">
        <f aca="false">IF($A131="","",IF(H$18="","",IF(ISNUMBER('Proposed Hours'!F34),'Proposed Hours'!F34,0)))</f>
        <v>0</v>
      </c>
      <c r="I133" s="62" t="n">
        <f aca="false">IF($A131="","",IF(I$18="","",IF(ISNUMBER('Proposed Hours'!G34),'Proposed Hours'!G34,0)))</f>
        <v>0</v>
      </c>
      <c r="J133" s="62" t="n">
        <f aca="false">IF($A131="","",IF(J$18="","",IF(ISNUMBER('Proposed Hours'!H34),'Proposed Hours'!H34,0)))</f>
        <v>0</v>
      </c>
      <c r="K133" s="62" t="n">
        <f aca="false">IF($A131="","",IF(K$18="","",IF(ISNUMBER('Proposed Hours'!I34),'Proposed Hours'!I34,0)))</f>
        <v>0</v>
      </c>
      <c r="L133" s="62" t="n">
        <f aca="false">IF($A131="","",IF(L$18="","",IF(ISNUMBER('Proposed Hours'!J34),'Proposed Hours'!J34,0)))</f>
        <v>0</v>
      </c>
      <c r="M133" s="62" t="n">
        <f aca="false">IF($A131="","",IF(M$18="","",IF(ISNUMBER('Proposed Hours'!K34),'Proposed Hours'!K34,0)))</f>
        <v>0</v>
      </c>
      <c r="N133" s="62" t="n">
        <f aca="false">IF($A131="","",IF(N$18="","",IF(ISNUMBER('Proposed Hours'!L34),'Proposed Hours'!L34,0)))</f>
        <v>0</v>
      </c>
      <c r="O133" s="62" t="n">
        <f aca="false">IF($A131="","",IF(O$18="","",IF(ISNUMBER('Proposed Hours'!M34),'Proposed Hours'!M34,0)))</f>
        <v>0</v>
      </c>
      <c r="P133" s="62" t="str">
        <f aca="false">IF($A131="","",IF(P$18="","",IF(ISNUMBER('Proposed Hours'!N34),'Proposed Hours'!N34,0)))</f>
        <v/>
      </c>
      <c r="Q133" s="62" t="str">
        <f aca="false">IF($A131="","",IF(Q$18="","",IF(ISNUMBER('Proposed Hours'!O34),'Proposed Hours'!O34,0)))</f>
        <v/>
      </c>
      <c r="R133" s="63" t="str">
        <f aca="false">IF($A131="","",IF(OR(C131&gt;0,C133&gt;0),"Yes","No"))</f>
        <v>No</v>
      </c>
    </row>
    <row r="134" customFormat="false" ht="15" hidden="false" customHeight="true" outlineLevel="0" collapsed="false">
      <c r="A134" s="64"/>
      <c r="B134" s="65" t="s">
        <v>597</v>
      </c>
      <c r="C134" s="66" t="n">
        <f aca="false">IF($A131="","",SUM(D134:Q134))</f>
        <v>0</v>
      </c>
      <c r="D134" s="67" t="n">
        <f aca="false">IF($A131="","",IF(D$18="","",ROUND(D133-D132,2)))</f>
        <v>0</v>
      </c>
      <c r="E134" s="67" t="n">
        <f aca="false">IF($A131="","",IF(E$18="","",ROUND(E133-E132,2)))</f>
        <v>0</v>
      </c>
      <c r="F134" s="67" t="n">
        <f aca="false">IF($A131="","",IF(F$18="","",ROUND(F133-F132,2)))</f>
        <v>0</v>
      </c>
      <c r="G134" s="67" t="n">
        <f aca="false">IF($A131="","",IF(G$18="","",ROUND(G133-G132,2)))</f>
        <v>0</v>
      </c>
      <c r="H134" s="67" t="n">
        <f aca="false">IF($A131="","",IF(H$18="","",ROUND(H133-H132,2)))</f>
        <v>0</v>
      </c>
      <c r="I134" s="67" t="n">
        <f aca="false">IF($A131="","",IF(I$18="","",ROUND(I133-I132,2)))</f>
        <v>0</v>
      </c>
      <c r="J134" s="67" t="n">
        <f aca="false">IF($A131="","",IF(J$18="","",ROUND(J133-J132,2)))</f>
        <v>0</v>
      </c>
      <c r="K134" s="67" t="n">
        <f aca="false">IF($A131="","",IF(K$18="","",ROUND(K133-K132,2)))</f>
        <v>0</v>
      </c>
      <c r="L134" s="67" t="n">
        <f aca="false">IF($A131="","",IF(L$18="","",ROUND(L133-L132,2)))</f>
        <v>0</v>
      </c>
      <c r="M134" s="67" t="n">
        <f aca="false">IF($A131="","",IF(M$18="","",ROUND(M133-M132,2)))</f>
        <v>0</v>
      </c>
      <c r="N134" s="67" t="n">
        <f aca="false">IF($A131="","",IF(N$18="","",ROUND(N133-N132,2)))</f>
        <v>0</v>
      </c>
      <c r="O134" s="67" t="n">
        <f aca="false">IF($A131="","",IF(O$18="","",ROUND(O133-O132,2)))</f>
        <v>0</v>
      </c>
      <c r="P134" s="67" t="str">
        <f aca="false">IF($A131="","",IF(P$18="","",ROUND(P133-P132,2)))</f>
        <v/>
      </c>
      <c r="Q134" s="67" t="str">
        <f aca="false">IF($A131="","",IF(Q$18="","",ROUND(Q133-Q132,2)))</f>
        <v/>
      </c>
      <c r="R134" s="68" t="str">
        <f aca="false">IF($A131="","",IF(OR(C131&gt;0,C133&gt;0),"Yes","No"))</f>
        <v>No</v>
      </c>
    </row>
    <row r="135" customFormat="false" ht="15" hidden="false" customHeight="true" outlineLevel="0" collapsed="false">
      <c r="A135" s="56" t="str">
        <f aca="false">IF(Roster!A33="","",Roster!A33)</f>
        <v>David Santiago Chinchilla</v>
      </c>
      <c r="B135" s="57" t="s">
        <v>594</v>
      </c>
      <c r="C135" s="58" t="n">
        <f aca="false">IF($A135="","",SUM(D135:Q135))</f>
        <v>0</v>
      </c>
      <c r="D135" s="59" t="n">
        <f aca="false">IF($A135="","",IF(D$18="","",SUMIFS('RAW BTBS'!$X:$X,'RAW BTBS'!$AF:$AF,$U135,'RAW BTBS'!$W:$W,D$18)))</f>
        <v>0</v>
      </c>
      <c r="E135" s="59" t="n">
        <f aca="false">IF($A135="","",IF(E$18="","",SUMIFS('RAW BTBS'!$X:$X,'RAW BTBS'!$AF:$AF,$U135,'RAW BTBS'!$W:$W,E$18)))</f>
        <v>0</v>
      </c>
      <c r="F135" s="59" t="n">
        <f aca="false">IF($A135="","",IF(F$18="","",SUMIFS('RAW BTBS'!$X:$X,'RAW BTBS'!$AF:$AF,$U135,'RAW BTBS'!$W:$W,F$18)))</f>
        <v>0</v>
      </c>
      <c r="G135" s="59" t="n">
        <f aca="false">IF($A135="","",IF(G$18="","",SUMIFS('RAW BTBS'!$X:$X,'RAW BTBS'!$AF:$AF,$U135,'RAW BTBS'!$W:$W,G$18)))</f>
        <v>0</v>
      </c>
      <c r="H135" s="59" t="n">
        <f aca="false">IF($A135="","",IF(H$18="","",SUMIFS('RAW BTBS'!$X:$X,'RAW BTBS'!$AF:$AF,$U135,'RAW BTBS'!$W:$W,H$18)))</f>
        <v>0</v>
      </c>
      <c r="I135" s="59" t="n">
        <f aca="false">IF($A135="","",IF(I$18="","",SUMIFS('RAW BTBS'!$X:$X,'RAW BTBS'!$AF:$AF,$U135,'RAW BTBS'!$W:$W,I$18)))</f>
        <v>0</v>
      </c>
      <c r="J135" s="59" t="n">
        <f aca="false">IF($A135="","",IF(J$18="","",SUMIFS('RAW BTBS'!$X:$X,'RAW BTBS'!$AF:$AF,$U135,'RAW BTBS'!$W:$W,J$18)))</f>
        <v>0</v>
      </c>
      <c r="K135" s="59" t="n">
        <f aca="false">IF($A135="","",IF(K$18="","",SUMIFS('RAW BTBS'!$X:$X,'RAW BTBS'!$AF:$AF,$U135,'RAW BTBS'!$W:$W,K$18)))</f>
        <v>0</v>
      </c>
      <c r="L135" s="59" t="n">
        <f aca="false">IF($A135="","",IF(L$18="","",SUMIFS('RAW BTBS'!$X:$X,'RAW BTBS'!$AF:$AF,$U135,'RAW BTBS'!$W:$W,L$18)))</f>
        <v>0</v>
      </c>
      <c r="M135" s="59" t="n">
        <f aca="false">IF($A135="","",IF(M$18="","",SUMIFS('RAW BTBS'!$X:$X,'RAW BTBS'!$AF:$AF,$U135,'RAW BTBS'!$W:$W,M$18)))</f>
        <v>0</v>
      </c>
      <c r="N135" s="59" t="n">
        <f aca="false">IF($A135="","",IF(N$18="","",SUMIFS('RAW BTBS'!$X:$X,'RAW BTBS'!$AF:$AF,$U135,'RAW BTBS'!$W:$W,N$18)))</f>
        <v>0</v>
      </c>
      <c r="O135" s="59" t="n">
        <f aca="false">IF($A135="","",IF(O$18="","",SUMIFS('RAW BTBS'!$X:$X,'RAW BTBS'!$AF:$AF,$U135,'RAW BTBS'!$W:$W,O$18)))</f>
        <v>0</v>
      </c>
      <c r="P135" s="59" t="str">
        <f aca="false">IF($A135="","",IF(P$18="","",SUMIFS('RAW BTBS'!$X:$X,'RAW BTBS'!$AF:$AF,$U135,'RAW BTBS'!$W:$W,P$18)))</f>
        <v/>
      </c>
      <c r="Q135" s="59" t="str">
        <f aca="false">IF($A135="","",IF(Q$18="","",SUMIFS('RAW BTBS'!$X:$X,'RAW BTBS'!$AF:$AF,$U135,'RAW BTBS'!$W:$W,Q$18)))</f>
        <v/>
      </c>
      <c r="R135" s="60" t="str">
        <f aca="false">IF($A135="","",IF(OR(C135&gt;0,C137&gt;0),"Yes","No"))</f>
        <v>No</v>
      </c>
      <c r="S135" s="26" t="str">
        <f aca="false">IF($T135="","",TRIM(RIGHT(SUBSTITUTE($T135," ",REPT(" ",50)),50)))</f>
        <v>CHINCHILLA</v>
      </c>
      <c r="T135" s="26" t="str">
        <f aca="false">IF($A135="","",SUBSTITUTE(SUBSTITUTE(SUBSTITUTE(SUBSTITUTE(SUBSTITUTE(SUBSTITUTE(SUBSTITUTE(UPPER(TRIM($A135)),"Á","A"),"É","E"),"Í","I"),"Ó","O"),"Ú","U"),"Ñ","N"),"Ü","U"))</f>
        <v>DAVID SANTIAGO CHINCHILLA</v>
      </c>
      <c r="U135" s="26" t="str">
        <f aca="false">IF($T135="","",LEFT($T135,1)&amp;" "&amp;TRIM(RIGHT(SUBSTITUTE($T135," ",REPT(" ",50)),50)))</f>
        <v>D CHINCHILLA</v>
      </c>
    </row>
    <row r="136" customFormat="false" ht="15" hidden="false" customHeight="true" outlineLevel="0" collapsed="false">
      <c r="A136" s="61"/>
      <c r="B136" s="38" t="s">
        <v>595</v>
      </c>
      <c r="C136" s="52" t="n">
        <f aca="false">IF($A135="","",SUM(D136:Q136))</f>
        <v>0</v>
      </c>
      <c r="D136" s="62" t="n">
        <f aca="false">IF($A135="","",IF(D$18="","",MAX(0,D135-IF(OR(WEEKDAY(D$18,2)&gt;5,COUNTIF($W$5:$W$16,D$18)&gt;0),0,$B$6))))</f>
        <v>0</v>
      </c>
      <c r="E136" s="62" t="n">
        <f aca="false">IF($A135="","",IF(E$18="","",MAX(0,E135-IF(OR(WEEKDAY(E$18,2)&gt;5,COUNTIF($W$5:$W$16,E$18)&gt;0),0,$B$6))))</f>
        <v>0</v>
      </c>
      <c r="F136" s="62" t="n">
        <f aca="false">IF($A135="","",IF(F$18="","",MAX(0,F135-IF(OR(WEEKDAY(F$18,2)&gt;5,COUNTIF($W$5:$W$16,F$18)&gt;0),0,$B$6))))</f>
        <v>0</v>
      </c>
      <c r="G136" s="62" t="n">
        <f aca="false">IF($A135="","",IF(G$18="","",MAX(0,G135-IF(OR(WEEKDAY(G$18,2)&gt;5,COUNTIF($W$5:$W$16,G$18)&gt;0),0,$B$6))))</f>
        <v>0</v>
      </c>
      <c r="H136" s="62" t="n">
        <f aca="false">IF($A135="","",IF(H$18="","",MAX(0,H135-IF(OR(WEEKDAY(H$18,2)&gt;5,COUNTIF($W$5:$W$16,H$18)&gt;0),0,$B$6))))</f>
        <v>0</v>
      </c>
      <c r="I136" s="62" t="n">
        <f aca="false">IF($A135="","",IF(I$18="","",MAX(0,I135-IF(OR(WEEKDAY(I$18,2)&gt;5,COUNTIF($W$5:$W$16,I$18)&gt;0),0,$B$6))))</f>
        <v>0</v>
      </c>
      <c r="J136" s="62" t="n">
        <f aca="false">IF($A135="","",IF(J$18="","",MAX(0,J135-IF(OR(WEEKDAY(J$18,2)&gt;5,COUNTIF($W$5:$W$16,J$18)&gt;0),0,$B$6))))</f>
        <v>0</v>
      </c>
      <c r="K136" s="62" t="n">
        <f aca="false">IF($A135="","",IF(K$18="","",MAX(0,K135-IF(OR(WEEKDAY(K$18,2)&gt;5,COUNTIF($W$5:$W$16,K$18)&gt;0),0,$B$6))))</f>
        <v>0</v>
      </c>
      <c r="L136" s="62" t="n">
        <f aca="false">IF($A135="","",IF(L$18="","",MAX(0,L135-IF(OR(WEEKDAY(L$18,2)&gt;5,COUNTIF($W$5:$W$16,L$18)&gt;0),0,$B$6))))</f>
        <v>0</v>
      </c>
      <c r="M136" s="62" t="n">
        <f aca="false">IF($A135="","",IF(M$18="","",MAX(0,M135-IF(OR(WEEKDAY(M$18,2)&gt;5,COUNTIF($W$5:$W$16,M$18)&gt;0),0,$B$6))))</f>
        <v>0</v>
      </c>
      <c r="N136" s="62" t="n">
        <f aca="false">IF($A135="","",IF(N$18="","",MAX(0,N135-IF(OR(WEEKDAY(N$18,2)&gt;5,COUNTIF($W$5:$W$16,N$18)&gt;0),0,$B$6))))</f>
        <v>0</v>
      </c>
      <c r="O136" s="62" t="n">
        <f aca="false">IF($A135="","",IF(O$18="","",MAX(0,O135-IF(OR(WEEKDAY(O$18,2)&gt;5,COUNTIF($W$5:$W$16,O$18)&gt;0),0,$B$6))))</f>
        <v>0</v>
      </c>
      <c r="P136" s="62" t="str">
        <f aca="false">IF($A135="","",IF(P$18="","",MAX(0,P135-IF(OR(WEEKDAY(P$18,2)&gt;5,COUNTIF($W$5:$W$16,P$18)&gt;0),0,$B$6))))</f>
        <v/>
      </c>
      <c r="Q136" s="62" t="str">
        <f aca="false">IF($A135="","",IF(Q$18="","",MAX(0,Q135-IF(OR(WEEKDAY(Q$18,2)&gt;5,COUNTIF($W$5:$W$16,Q$18)&gt;0),0,$B$6))))</f>
        <v/>
      </c>
      <c r="R136" s="63" t="str">
        <f aca="false">IF($A135="","",IF(OR(C135&gt;0,C137&gt;0),"Yes","No"))</f>
        <v>No</v>
      </c>
    </row>
    <row r="137" customFormat="false" ht="15" hidden="false" customHeight="true" outlineLevel="0" collapsed="false">
      <c r="A137" s="61"/>
      <c r="B137" s="38" t="s">
        <v>596</v>
      </c>
      <c r="C137" s="52" t="n">
        <f aca="false">IF($A135="","",SUM(D137:Q137))</f>
        <v>0</v>
      </c>
      <c r="D137" s="62" t="n">
        <f aca="false">IF($A135="","",IF(D$18="","",IF(ISNUMBER('Proposed Hours'!B35),'Proposed Hours'!B35,0)))</f>
        <v>0</v>
      </c>
      <c r="E137" s="62" t="n">
        <f aca="false">IF($A135="","",IF(E$18="","",IF(ISNUMBER('Proposed Hours'!C35),'Proposed Hours'!C35,0)))</f>
        <v>0</v>
      </c>
      <c r="F137" s="62" t="n">
        <f aca="false">IF($A135="","",IF(F$18="","",IF(ISNUMBER('Proposed Hours'!D35),'Proposed Hours'!D35,0)))</f>
        <v>0</v>
      </c>
      <c r="G137" s="62" t="n">
        <f aca="false">IF($A135="","",IF(G$18="","",IF(ISNUMBER('Proposed Hours'!E35),'Proposed Hours'!E35,0)))</f>
        <v>0</v>
      </c>
      <c r="H137" s="62" t="n">
        <f aca="false">IF($A135="","",IF(H$18="","",IF(ISNUMBER('Proposed Hours'!F35),'Proposed Hours'!F35,0)))</f>
        <v>0</v>
      </c>
      <c r="I137" s="62" t="n">
        <f aca="false">IF($A135="","",IF(I$18="","",IF(ISNUMBER('Proposed Hours'!G35),'Proposed Hours'!G35,0)))</f>
        <v>0</v>
      </c>
      <c r="J137" s="62" t="n">
        <f aca="false">IF($A135="","",IF(J$18="","",IF(ISNUMBER('Proposed Hours'!H35),'Proposed Hours'!H35,0)))</f>
        <v>0</v>
      </c>
      <c r="K137" s="62" t="n">
        <f aca="false">IF($A135="","",IF(K$18="","",IF(ISNUMBER('Proposed Hours'!I35),'Proposed Hours'!I35,0)))</f>
        <v>0</v>
      </c>
      <c r="L137" s="62" t="n">
        <f aca="false">IF($A135="","",IF(L$18="","",IF(ISNUMBER('Proposed Hours'!J35),'Proposed Hours'!J35,0)))</f>
        <v>0</v>
      </c>
      <c r="M137" s="62" t="n">
        <f aca="false">IF($A135="","",IF(M$18="","",IF(ISNUMBER('Proposed Hours'!K35),'Proposed Hours'!K35,0)))</f>
        <v>0</v>
      </c>
      <c r="N137" s="62" t="n">
        <f aca="false">IF($A135="","",IF(N$18="","",IF(ISNUMBER('Proposed Hours'!L35),'Proposed Hours'!L35,0)))</f>
        <v>0</v>
      </c>
      <c r="O137" s="62" t="n">
        <f aca="false">IF($A135="","",IF(O$18="","",IF(ISNUMBER('Proposed Hours'!M35),'Proposed Hours'!M35,0)))</f>
        <v>0</v>
      </c>
      <c r="P137" s="62" t="str">
        <f aca="false">IF($A135="","",IF(P$18="","",IF(ISNUMBER('Proposed Hours'!N35),'Proposed Hours'!N35,0)))</f>
        <v/>
      </c>
      <c r="Q137" s="62" t="str">
        <f aca="false">IF($A135="","",IF(Q$18="","",IF(ISNUMBER('Proposed Hours'!O35),'Proposed Hours'!O35,0)))</f>
        <v/>
      </c>
      <c r="R137" s="63" t="str">
        <f aca="false">IF($A135="","",IF(OR(C135&gt;0,C137&gt;0),"Yes","No"))</f>
        <v>No</v>
      </c>
    </row>
    <row r="138" customFormat="false" ht="15" hidden="false" customHeight="true" outlineLevel="0" collapsed="false">
      <c r="A138" s="64"/>
      <c r="B138" s="65" t="s">
        <v>597</v>
      </c>
      <c r="C138" s="66" t="n">
        <f aca="false">IF($A135="","",SUM(D138:Q138))</f>
        <v>0</v>
      </c>
      <c r="D138" s="67" t="n">
        <f aca="false">IF($A135="","",IF(D$18="","",ROUND(D137-D136,2)))</f>
        <v>0</v>
      </c>
      <c r="E138" s="67" t="n">
        <f aca="false">IF($A135="","",IF(E$18="","",ROUND(E137-E136,2)))</f>
        <v>0</v>
      </c>
      <c r="F138" s="67" t="n">
        <f aca="false">IF($A135="","",IF(F$18="","",ROUND(F137-F136,2)))</f>
        <v>0</v>
      </c>
      <c r="G138" s="67" t="n">
        <f aca="false">IF($A135="","",IF(G$18="","",ROUND(G137-G136,2)))</f>
        <v>0</v>
      </c>
      <c r="H138" s="67" t="n">
        <f aca="false">IF($A135="","",IF(H$18="","",ROUND(H137-H136,2)))</f>
        <v>0</v>
      </c>
      <c r="I138" s="67" t="n">
        <f aca="false">IF($A135="","",IF(I$18="","",ROUND(I137-I136,2)))</f>
        <v>0</v>
      </c>
      <c r="J138" s="67" t="n">
        <f aca="false">IF($A135="","",IF(J$18="","",ROUND(J137-J136,2)))</f>
        <v>0</v>
      </c>
      <c r="K138" s="67" t="n">
        <f aca="false">IF($A135="","",IF(K$18="","",ROUND(K137-K136,2)))</f>
        <v>0</v>
      </c>
      <c r="L138" s="67" t="n">
        <f aca="false">IF($A135="","",IF(L$18="","",ROUND(L137-L136,2)))</f>
        <v>0</v>
      </c>
      <c r="M138" s="67" t="n">
        <f aca="false">IF($A135="","",IF(M$18="","",ROUND(M137-M136,2)))</f>
        <v>0</v>
      </c>
      <c r="N138" s="67" t="n">
        <f aca="false">IF($A135="","",IF(N$18="","",ROUND(N137-N136,2)))</f>
        <v>0</v>
      </c>
      <c r="O138" s="67" t="n">
        <f aca="false">IF($A135="","",IF(O$18="","",ROUND(O137-O136,2)))</f>
        <v>0</v>
      </c>
      <c r="P138" s="67" t="str">
        <f aca="false">IF($A135="","",IF(P$18="","",ROUND(P137-P136,2)))</f>
        <v/>
      </c>
      <c r="Q138" s="67" t="str">
        <f aca="false">IF($A135="","",IF(Q$18="","",ROUND(Q137-Q136,2)))</f>
        <v/>
      </c>
      <c r="R138" s="68" t="str">
        <f aca="false">IF($A135="","",IF(OR(C135&gt;0,C137&gt;0),"Yes","No"))</f>
        <v>No</v>
      </c>
    </row>
    <row r="139" customFormat="false" ht="15" hidden="false" customHeight="true" outlineLevel="0" collapsed="false">
      <c r="A139" s="56" t="str">
        <f aca="false">IF(Roster!A34="","",Roster!A34)</f>
        <v>Isabella Salamanca</v>
      </c>
      <c r="B139" s="57" t="s">
        <v>594</v>
      </c>
      <c r="C139" s="58" t="n">
        <f aca="false">IF($A139="","",SUM(D139:Q139))</f>
        <v>0</v>
      </c>
      <c r="D139" s="59" t="n">
        <f aca="false">IF($A139="","",IF(D$18="","",SUMIFS('RAW BTBS'!$X:$X,'RAW BTBS'!$AF:$AF,$U139,'RAW BTBS'!$W:$W,D$18)))</f>
        <v>0</v>
      </c>
      <c r="E139" s="59" t="n">
        <f aca="false">IF($A139="","",IF(E$18="","",SUMIFS('RAW BTBS'!$X:$X,'RAW BTBS'!$AF:$AF,$U139,'RAW BTBS'!$W:$W,E$18)))</f>
        <v>0</v>
      </c>
      <c r="F139" s="59" t="n">
        <f aca="false">IF($A139="","",IF(F$18="","",SUMIFS('RAW BTBS'!$X:$X,'RAW BTBS'!$AF:$AF,$U139,'RAW BTBS'!$W:$W,F$18)))</f>
        <v>0</v>
      </c>
      <c r="G139" s="59" t="n">
        <f aca="false">IF($A139="","",IF(G$18="","",SUMIFS('RAW BTBS'!$X:$X,'RAW BTBS'!$AF:$AF,$U139,'RAW BTBS'!$W:$W,G$18)))</f>
        <v>0</v>
      </c>
      <c r="H139" s="59" t="n">
        <f aca="false">IF($A139="","",IF(H$18="","",SUMIFS('RAW BTBS'!$X:$X,'RAW BTBS'!$AF:$AF,$U139,'RAW BTBS'!$W:$W,H$18)))</f>
        <v>0</v>
      </c>
      <c r="I139" s="59" t="n">
        <f aca="false">IF($A139="","",IF(I$18="","",SUMIFS('RAW BTBS'!$X:$X,'RAW BTBS'!$AF:$AF,$U139,'RAW BTBS'!$W:$W,I$18)))</f>
        <v>0</v>
      </c>
      <c r="J139" s="59" t="n">
        <f aca="false">IF($A139="","",IF(J$18="","",SUMIFS('RAW BTBS'!$X:$X,'RAW BTBS'!$AF:$AF,$U139,'RAW BTBS'!$W:$W,J$18)))</f>
        <v>0</v>
      </c>
      <c r="K139" s="59" t="n">
        <f aca="false">IF($A139="","",IF(K$18="","",SUMIFS('RAW BTBS'!$X:$X,'RAW BTBS'!$AF:$AF,$U139,'RAW BTBS'!$W:$W,K$18)))</f>
        <v>0</v>
      </c>
      <c r="L139" s="59" t="n">
        <f aca="false">IF($A139="","",IF(L$18="","",SUMIFS('RAW BTBS'!$X:$X,'RAW BTBS'!$AF:$AF,$U139,'RAW BTBS'!$W:$W,L$18)))</f>
        <v>0</v>
      </c>
      <c r="M139" s="59" t="n">
        <f aca="false">IF($A139="","",IF(M$18="","",SUMIFS('RAW BTBS'!$X:$X,'RAW BTBS'!$AF:$AF,$U139,'RAW BTBS'!$W:$W,M$18)))</f>
        <v>0</v>
      </c>
      <c r="N139" s="59" t="n">
        <f aca="false">IF($A139="","",IF(N$18="","",SUMIFS('RAW BTBS'!$X:$X,'RAW BTBS'!$AF:$AF,$U139,'RAW BTBS'!$W:$W,N$18)))</f>
        <v>0</v>
      </c>
      <c r="O139" s="59" t="n">
        <f aca="false">IF($A139="","",IF(O$18="","",SUMIFS('RAW BTBS'!$X:$X,'RAW BTBS'!$AF:$AF,$U139,'RAW BTBS'!$W:$W,O$18)))</f>
        <v>0</v>
      </c>
      <c r="P139" s="59" t="str">
        <f aca="false">IF($A139="","",IF(P$18="","",SUMIFS('RAW BTBS'!$X:$X,'RAW BTBS'!$AF:$AF,$U139,'RAW BTBS'!$W:$W,P$18)))</f>
        <v/>
      </c>
      <c r="Q139" s="59" t="str">
        <f aca="false">IF($A139="","",IF(Q$18="","",SUMIFS('RAW BTBS'!$X:$X,'RAW BTBS'!$AF:$AF,$U139,'RAW BTBS'!$W:$W,Q$18)))</f>
        <v/>
      </c>
      <c r="R139" s="60" t="str">
        <f aca="false">IF($A139="","",IF(OR(C139&gt;0,C141&gt;0),"Yes","No"))</f>
        <v>No</v>
      </c>
      <c r="S139" s="26" t="str">
        <f aca="false">IF($T139="","",TRIM(RIGHT(SUBSTITUTE($T139," ",REPT(" ",50)),50)))</f>
        <v>SALAMANCA</v>
      </c>
      <c r="T139" s="26" t="str">
        <f aca="false">IF($A139="","",SUBSTITUTE(SUBSTITUTE(SUBSTITUTE(SUBSTITUTE(SUBSTITUTE(SUBSTITUTE(SUBSTITUTE(UPPER(TRIM($A139)),"Á","A"),"É","E"),"Í","I"),"Ó","O"),"Ú","U"),"Ñ","N"),"Ü","U"))</f>
        <v>ISABELLA SALAMANCA</v>
      </c>
      <c r="U139" s="26" t="str">
        <f aca="false">IF($T139="","",LEFT($T139,1)&amp;" "&amp;TRIM(RIGHT(SUBSTITUTE($T139," ",REPT(" ",50)),50)))</f>
        <v>I SALAMANCA</v>
      </c>
    </row>
    <row r="140" customFormat="false" ht="15" hidden="false" customHeight="true" outlineLevel="0" collapsed="false">
      <c r="A140" s="61"/>
      <c r="B140" s="38" t="s">
        <v>595</v>
      </c>
      <c r="C140" s="52" t="n">
        <f aca="false">IF($A139="","",SUM(D140:Q140))</f>
        <v>0</v>
      </c>
      <c r="D140" s="62" t="n">
        <f aca="false">IF($A139="","",IF(D$18="","",MAX(0,D139-IF(OR(WEEKDAY(D$18,2)&gt;5,COUNTIF($W$5:$W$16,D$18)&gt;0),0,$B$6))))</f>
        <v>0</v>
      </c>
      <c r="E140" s="62" t="n">
        <f aca="false">IF($A139="","",IF(E$18="","",MAX(0,E139-IF(OR(WEEKDAY(E$18,2)&gt;5,COUNTIF($W$5:$W$16,E$18)&gt;0),0,$B$6))))</f>
        <v>0</v>
      </c>
      <c r="F140" s="62" t="n">
        <f aca="false">IF($A139="","",IF(F$18="","",MAX(0,F139-IF(OR(WEEKDAY(F$18,2)&gt;5,COUNTIF($W$5:$W$16,F$18)&gt;0),0,$B$6))))</f>
        <v>0</v>
      </c>
      <c r="G140" s="62" t="n">
        <f aca="false">IF($A139="","",IF(G$18="","",MAX(0,G139-IF(OR(WEEKDAY(G$18,2)&gt;5,COUNTIF($W$5:$W$16,G$18)&gt;0),0,$B$6))))</f>
        <v>0</v>
      </c>
      <c r="H140" s="62" t="n">
        <f aca="false">IF($A139="","",IF(H$18="","",MAX(0,H139-IF(OR(WEEKDAY(H$18,2)&gt;5,COUNTIF($W$5:$W$16,H$18)&gt;0),0,$B$6))))</f>
        <v>0</v>
      </c>
      <c r="I140" s="62" t="n">
        <f aca="false">IF($A139="","",IF(I$18="","",MAX(0,I139-IF(OR(WEEKDAY(I$18,2)&gt;5,COUNTIF($W$5:$W$16,I$18)&gt;0),0,$B$6))))</f>
        <v>0</v>
      </c>
      <c r="J140" s="62" t="n">
        <f aca="false">IF($A139="","",IF(J$18="","",MAX(0,J139-IF(OR(WEEKDAY(J$18,2)&gt;5,COUNTIF($W$5:$W$16,J$18)&gt;0),0,$B$6))))</f>
        <v>0</v>
      </c>
      <c r="K140" s="62" t="n">
        <f aca="false">IF($A139="","",IF(K$18="","",MAX(0,K139-IF(OR(WEEKDAY(K$18,2)&gt;5,COUNTIF($W$5:$W$16,K$18)&gt;0),0,$B$6))))</f>
        <v>0</v>
      </c>
      <c r="L140" s="62" t="n">
        <f aca="false">IF($A139="","",IF(L$18="","",MAX(0,L139-IF(OR(WEEKDAY(L$18,2)&gt;5,COUNTIF($W$5:$W$16,L$18)&gt;0),0,$B$6))))</f>
        <v>0</v>
      </c>
      <c r="M140" s="62" t="n">
        <f aca="false">IF($A139="","",IF(M$18="","",MAX(0,M139-IF(OR(WEEKDAY(M$18,2)&gt;5,COUNTIF($W$5:$W$16,M$18)&gt;0),0,$B$6))))</f>
        <v>0</v>
      </c>
      <c r="N140" s="62" t="n">
        <f aca="false">IF($A139="","",IF(N$18="","",MAX(0,N139-IF(OR(WEEKDAY(N$18,2)&gt;5,COUNTIF($W$5:$W$16,N$18)&gt;0),0,$B$6))))</f>
        <v>0</v>
      </c>
      <c r="O140" s="62" t="n">
        <f aca="false">IF($A139="","",IF(O$18="","",MAX(0,O139-IF(OR(WEEKDAY(O$18,2)&gt;5,COUNTIF($W$5:$W$16,O$18)&gt;0),0,$B$6))))</f>
        <v>0</v>
      </c>
      <c r="P140" s="62" t="str">
        <f aca="false">IF($A139="","",IF(P$18="","",MAX(0,P139-IF(OR(WEEKDAY(P$18,2)&gt;5,COUNTIF($W$5:$W$16,P$18)&gt;0),0,$B$6))))</f>
        <v/>
      </c>
      <c r="Q140" s="62" t="str">
        <f aca="false">IF($A139="","",IF(Q$18="","",MAX(0,Q139-IF(OR(WEEKDAY(Q$18,2)&gt;5,COUNTIF($W$5:$W$16,Q$18)&gt;0),0,$B$6))))</f>
        <v/>
      </c>
      <c r="R140" s="63" t="str">
        <f aca="false">IF($A139="","",IF(OR(C139&gt;0,C141&gt;0),"Yes","No"))</f>
        <v>No</v>
      </c>
    </row>
    <row r="141" customFormat="false" ht="15" hidden="false" customHeight="true" outlineLevel="0" collapsed="false">
      <c r="A141" s="61"/>
      <c r="B141" s="38" t="s">
        <v>596</v>
      </c>
      <c r="C141" s="52" t="n">
        <f aca="false">IF($A139="","",SUM(D141:Q141))</f>
        <v>0</v>
      </c>
      <c r="D141" s="62" t="n">
        <f aca="false">IF($A139="","",IF(D$18="","",IF(ISNUMBER('Proposed Hours'!B36),'Proposed Hours'!B36,0)))</f>
        <v>0</v>
      </c>
      <c r="E141" s="62" t="n">
        <f aca="false">IF($A139="","",IF(E$18="","",IF(ISNUMBER('Proposed Hours'!C36),'Proposed Hours'!C36,0)))</f>
        <v>0</v>
      </c>
      <c r="F141" s="62" t="n">
        <f aca="false">IF($A139="","",IF(F$18="","",IF(ISNUMBER('Proposed Hours'!D36),'Proposed Hours'!D36,0)))</f>
        <v>0</v>
      </c>
      <c r="G141" s="62" t="n">
        <f aca="false">IF($A139="","",IF(G$18="","",IF(ISNUMBER('Proposed Hours'!E36),'Proposed Hours'!E36,0)))</f>
        <v>0</v>
      </c>
      <c r="H141" s="62" t="n">
        <f aca="false">IF($A139="","",IF(H$18="","",IF(ISNUMBER('Proposed Hours'!F36),'Proposed Hours'!F36,0)))</f>
        <v>0</v>
      </c>
      <c r="I141" s="62" t="n">
        <f aca="false">IF($A139="","",IF(I$18="","",IF(ISNUMBER('Proposed Hours'!G36),'Proposed Hours'!G36,0)))</f>
        <v>0</v>
      </c>
      <c r="J141" s="62" t="n">
        <f aca="false">IF($A139="","",IF(J$18="","",IF(ISNUMBER('Proposed Hours'!H36),'Proposed Hours'!H36,0)))</f>
        <v>0</v>
      </c>
      <c r="K141" s="62" t="n">
        <f aca="false">IF($A139="","",IF(K$18="","",IF(ISNUMBER('Proposed Hours'!I36),'Proposed Hours'!I36,0)))</f>
        <v>0</v>
      </c>
      <c r="L141" s="62" t="n">
        <f aca="false">IF($A139="","",IF(L$18="","",IF(ISNUMBER('Proposed Hours'!J36),'Proposed Hours'!J36,0)))</f>
        <v>0</v>
      </c>
      <c r="M141" s="62" t="n">
        <f aca="false">IF($A139="","",IF(M$18="","",IF(ISNUMBER('Proposed Hours'!K36),'Proposed Hours'!K36,0)))</f>
        <v>0</v>
      </c>
      <c r="N141" s="62" t="n">
        <f aca="false">IF($A139="","",IF(N$18="","",IF(ISNUMBER('Proposed Hours'!L36),'Proposed Hours'!L36,0)))</f>
        <v>0</v>
      </c>
      <c r="O141" s="62" t="n">
        <f aca="false">IF($A139="","",IF(O$18="","",IF(ISNUMBER('Proposed Hours'!M36),'Proposed Hours'!M36,0)))</f>
        <v>0</v>
      </c>
      <c r="P141" s="62" t="str">
        <f aca="false">IF($A139="","",IF(P$18="","",IF(ISNUMBER('Proposed Hours'!N36),'Proposed Hours'!N36,0)))</f>
        <v/>
      </c>
      <c r="Q141" s="62" t="str">
        <f aca="false">IF($A139="","",IF(Q$18="","",IF(ISNUMBER('Proposed Hours'!O36),'Proposed Hours'!O36,0)))</f>
        <v/>
      </c>
      <c r="R141" s="63" t="str">
        <f aca="false">IF($A139="","",IF(OR(C139&gt;0,C141&gt;0),"Yes","No"))</f>
        <v>No</v>
      </c>
    </row>
    <row r="142" customFormat="false" ht="15" hidden="false" customHeight="true" outlineLevel="0" collapsed="false">
      <c r="A142" s="64"/>
      <c r="B142" s="65" t="s">
        <v>597</v>
      </c>
      <c r="C142" s="66" t="n">
        <f aca="false">IF($A139="","",SUM(D142:Q142))</f>
        <v>0</v>
      </c>
      <c r="D142" s="67" t="n">
        <f aca="false">IF($A139="","",IF(D$18="","",ROUND(D141-D140,2)))</f>
        <v>0</v>
      </c>
      <c r="E142" s="67" t="n">
        <f aca="false">IF($A139="","",IF(E$18="","",ROUND(E141-E140,2)))</f>
        <v>0</v>
      </c>
      <c r="F142" s="67" t="n">
        <f aca="false">IF($A139="","",IF(F$18="","",ROUND(F141-F140,2)))</f>
        <v>0</v>
      </c>
      <c r="G142" s="67" t="n">
        <f aca="false">IF($A139="","",IF(G$18="","",ROUND(G141-G140,2)))</f>
        <v>0</v>
      </c>
      <c r="H142" s="67" t="n">
        <f aca="false">IF($A139="","",IF(H$18="","",ROUND(H141-H140,2)))</f>
        <v>0</v>
      </c>
      <c r="I142" s="67" t="n">
        <f aca="false">IF($A139="","",IF(I$18="","",ROUND(I141-I140,2)))</f>
        <v>0</v>
      </c>
      <c r="J142" s="67" t="n">
        <f aca="false">IF($A139="","",IF(J$18="","",ROUND(J141-J140,2)))</f>
        <v>0</v>
      </c>
      <c r="K142" s="67" t="n">
        <f aca="false">IF($A139="","",IF(K$18="","",ROUND(K141-K140,2)))</f>
        <v>0</v>
      </c>
      <c r="L142" s="67" t="n">
        <f aca="false">IF($A139="","",IF(L$18="","",ROUND(L141-L140,2)))</f>
        <v>0</v>
      </c>
      <c r="M142" s="67" t="n">
        <f aca="false">IF($A139="","",IF(M$18="","",ROUND(M141-M140,2)))</f>
        <v>0</v>
      </c>
      <c r="N142" s="67" t="n">
        <f aca="false">IF($A139="","",IF(N$18="","",ROUND(N141-N140,2)))</f>
        <v>0</v>
      </c>
      <c r="O142" s="67" t="n">
        <f aca="false">IF($A139="","",IF(O$18="","",ROUND(O141-O140,2)))</f>
        <v>0</v>
      </c>
      <c r="P142" s="67" t="str">
        <f aca="false">IF($A139="","",IF(P$18="","",ROUND(P141-P140,2)))</f>
        <v/>
      </c>
      <c r="Q142" s="67" t="str">
        <f aca="false">IF($A139="","",IF(Q$18="","",ROUND(Q141-Q140,2)))</f>
        <v/>
      </c>
      <c r="R142" s="68" t="str">
        <f aca="false">IF($A139="","",IF(OR(C139&gt;0,C141&gt;0),"Yes","No"))</f>
        <v>No</v>
      </c>
    </row>
    <row r="143" customFormat="false" ht="15" hidden="false" customHeight="true" outlineLevel="0" collapsed="false">
      <c r="A143" s="56" t="str">
        <f aca="false">IF(Roster!A35="","",Roster!A35)</f>
        <v>Gianny Nicolás Pereira</v>
      </c>
      <c r="B143" s="57" t="s">
        <v>594</v>
      </c>
      <c r="C143" s="58" t="n">
        <f aca="false">IF($A143="","",SUM(D143:Q143))</f>
        <v>16</v>
      </c>
      <c r="D143" s="59" t="n">
        <f aca="false">IF($A143="","",IF(D$18="","",SUMIFS('RAW BTBS'!$X:$X,'RAW BTBS'!$AF:$AF,$U143,'RAW BTBS'!$W:$W,D$18)))</f>
        <v>6</v>
      </c>
      <c r="E143" s="59" t="n">
        <f aca="false">IF($A143="","",IF(E$18="","",SUMIFS('RAW BTBS'!$X:$X,'RAW BTBS'!$AF:$AF,$U143,'RAW BTBS'!$W:$W,E$18)))</f>
        <v>10</v>
      </c>
      <c r="F143" s="59" t="n">
        <f aca="false">IF($A143="","",IF(F$18="","",SUMIFS('RAW BTBS'!$X:$X,'RAW BTBS'!$AF:$AF,$U143,'RAW BTBS'!$W:$W,F$18)))</f>
        <v>0</v>
      </c>
      <c r="G143" s="59" t="n">
        <f aca="false">IF($A143="","",IF(G$18="","",SUMIFS('RAW BTBS'!$X:$X,'RAW BTBS'!$AF:$AF,$U143,'RAW BTBS'!$W:$W,G$18)))</f>
        <v>0</v>
      </c>
      <c r="H143" s="59" t="n">
        <f aca="false">IF($A143="","",IF(H$18="","",SUMIFS('RAW BTBS'!$X:$X,'RAW BTBS'!$AF:$AF,$U143,'RAW BTBS'!$W:$W,H$18)))</f>
        <v>0</v>
      </c>
      <c r="I143" s="59" t="n">
        <f aca="false">IF($A143="","",IF(I$18="","",SUMIFS('RAW BTBS'!$X:$X,'RAW BTBS'!$AF:$AF,$U143,'RAW BTBS'!$W:$W,I$18)))</f>
        <v>0</v>
      </c>
      <c r="J143" s="59" t="n">
        <f aca="false">IF($A143="","",IF(J$18="","",SUMIFS('RAW BTBS'!$X:$X,'RAW BTBS'!$AF:$AF,$U143,'RAW BTBS'!$W:$W,J$18)))</f>
        <v>0</v>
      </c>
      <c r="K143" s="59" t="n">
        <f aca="false">IF($A143="","",IF(K$18="","",SUMIFS('RAW BTBS'!$X:$X,'RAW BTBS'!$AF:$AF,$U143,'RAW BTBS'!$W:$W,K$18)))</f>
        <v>0</v>
      </c>
      <c r="L143" s="59" t="n">
        <f aca="false">IF($A143="","",IF(L$18="","",SUMIFS('RAW BTBS'!$X:$X,'RAW BTBS'!$AF:$AF,$U143,'RAW BTBS'!$W:$W,L$18)))</f>
        <v>0</v>
      </c>
      <c r="M143" s="59" t="n">
        <f aca="false">IF($A143="","",IF(M$18="","",SUMIFS('RAW BTBS'!$X:$X,'RAW BTBS'!$AF:$AF,$U143,'RAW BTBS'!$W:$W,M$18)))</f>
        <v>0</v>
      </c>
      <c r="N143" s="59" t="n">
        <f aca="false">IF($A143="","",IF(N$18="","",SUMIFS('RAW BTBS'!$X:$X,'RAW BTBS'!$AF:$AF,$U143,'RAW BTBS'!$W:$W,N$18)))</f>
        <v>0</v>
      </c>
      <c r="O143" s="59" t="n">
        <f aca="false">IF($A143="","",IF(O$18="","",SUMIFS('RAW BTBS'!$X:$X,'RAW BTBS'!$AF:$AF,$U143,'RAW BTBS'!$W:$W,O$18)))</f>
        <v>0</v>
      </c>
      <c r="P143" s="59" t="str">
        <f aca="false">IF($A143="","",IF(P$18="","",SUMIFS('RAW BTBS'!$X:$X,'RAW BTBS'!$AF:$AF,$U143,'RAW BTBS'!$W:$W,P$18)))</f>
        <v/>
      </c>
      <c r="Q143" s="59" t="str">
        <f aca="false">IF($A143="","",IF(Q$18="","",SUMIFS('RAW BTBS'!$X:$X,'RAW BTBS'!$AF:$AF,$U143,'RAW BTBS'!$W:$W,Q$18)))</f>
        <v/>
      </c>
      <c r="R143" s="60" t="str">
        <f aca="false">IF($A143="","",IF(OR(C143&gt;0,C145&gt;0),"Yes","No"))</f>
        <v>Yes</v>
      </c>
      <c r="S143" s="26" t="str">
        <f aca="false">IF($T143="","",TRIM(RIGHT(SUBSTITUTE($T143," ",REPT(" ",50)),50)))</f>
        <v>PEREIRA</v>
      </c>
      <c r="T143" s="26" t="str">
        <f aca="false">IF($A143="","",SUBSTITUTE(SUBSTITUTE(SUBSTITUTE(SUBSTITUTE(SUBSTITUTE(SUBSTITUTE(SUBSTITUTE(UPPER(TRIM($A143)),"Á","A"),"É","E"),"Í","I"),"Ó","O"),"Ú","U"),"Ñ","N"),"Ü","U"))</f>
        <v>GIANNY NICOLAS PEREIRA</v>
      </c>
      <c r="U143" s="26" t="str">
        <f aca="false">IF($T143="","",LEFT($T143,1)&amp;" "&amp;TRIM(RIGHT(SUBSTITUTE($T143," ",REPT(" ",50)),50)))</f>
        <v>G PEREIRA</v>
      </c>
    </row>
    <row r="144" customFormat="false" ht="15" hidden="false" customHeight="true" outlineLevel="0" collapsed="false">
      <c r="A144" s="61"/>
      <c r="B144" s="38" t="s">
        <v>595</v>
      </c>
      <c r="C144" s="52" t="n">
        <f aca="false">IF($A143="","",SUM(D144:Q144))</f>
        <v>2</v>
      </c>
      <c r="D144" s="62" t="n">
        <f aca="false">IF($A143="","",IF(D$18="","",MAX(0,D143-IF(OR(WEEKDAY(D$18,2)&gt;5,COUNTIF($W$5:$W$16,D$18)&gt;0),0,$B$6))))</f>
        <v>0</v>
      </c>
      <c r="E144" s="62" t="n">
        <f aca="false">IF($A143="","",IF(E$18="","",MAX(0,E143-IF(OR(WEEKDAY(E$18,2)&gt;5,COUNTIF($W$5:$W$16,E$18)&gt;0),0,$B$6))))</f>
        <v>2</v>
      </c>
      <c r="F144" s="62" t="n">
        <f aca="false">IF($A143="","",IF(F$18="","",MAX(0,F143-IF(OR(WEEKDAY(F$18,2)&gt;5,COUNTIF($W$5:$W$16,F$18)&gt;0),0,$B$6))))</f>
        <v>0</v>
      </c>
      <c r="G144" s="62" t="n">
        <f aca="false">IF($A143="","",IF(G$18="","",MAX(0,G143-IF(OR(WEEKDAY(G$18,2)&gt;5,COUNTIF($W$5:$W$16,G$18)&gt;0),0,$B$6))))</f>
        <v>0</v>
      </c>
      <c r="H144" s="62" t="n">
        <f aca="false">IF($A143="","",IF(H$18="","",MAX(0,H143-IF(OR(WEEKDAY(H$18,2)&gt;5,COUNTIF($W$5:$W$16,H$18)&gt;0),0,$B$6))))</f>
        <v>0</v>
      </c>
      <c r="I144" s="62" t="n">
        <f aca="false">IF($A143="","",IF(I$18="","",MAX(0,I143-IF(OR(WEEKDAY(I$18,2)&gt;5,COUNTIF($W$5:$W$16,I$18)&gt;0),0,$B$6))))</f>
        <v>0</v>
      </c>
      <c r="J144" s="62" t="n">
        <f aca="false">IF($A143="","",IF(J$18="","",MAX(0,J143-IF(OR(WEEKDAY(J$18,2)&gt;5,COUNTIF($W$5:$W$16,J$18)&gt;0),0,$B$6))))</f>
        <v>0</v>
      </c>
      <c r="K144" s="62" t="n">
        <f aca="false">IF($A143="","",IF(K$18="","",MAX(0,K143-IF(OR(WEEKDAY(K$18,2)&gt;5,COUNTIF($W$5:$W$16,K$18)&gt;0),0,$B$6))))</f>
        <v>0</v>
      </c>
      <c r="L144" s="62" t="n">
        <f aca="false">IF($A143="","",IF(L$18="","",MAX(0,L143-IF(OR(WEEKDAY(L$18,2)&gt;5,COUNTIF($W$5:$W$16,L$18)&gt;0),0,$B$6))))</f>
        <v>0</v>
      </c>
      <c r="M144" s="62" t="n">
        <f aca="false">IF($A143="","",IF(M$18="","",MAX(0,M143-IF(OR(WEEKDAY(M$18,2)&gt;5,COUNTIF($W$5:$W$16,M$18)&gt;0),0,$B$6))))</f>
        <v>0</v>
      </c>
      <c r="N144" s="62" t="n">
        <f aca="false">IF($A143="","",IF(N$18="","",MAX(0,N143-IF(OR(WEEKDAY(N$18,2)&gt;5,COUNTIF($W$5:$W$16,N$18)&gt;0),0,$B$6))))</f>
        <v>0</v>
      </c>
      <c r="O144" s="62" t="n">
        <f aca="false">IF($A143="","",IF(O$18="","",MAX(0,O143-IF(OR(WEEKDAY(O$18,2)&gt;5,COUNTIF($W$5:$W$16,O$18)&gt;0),0,$B$6))))</f>
        <v>0</v>
      </c>
      <c r="P144" s="62" t="str">
        <f aca="false">IF($A143="","",IF(P$18="","",MAX(0,P143-IF(OR(WEEKDAY(P$18,2)&gt;5,COUNTIF($W$5:$W$16,P$18)&gt;0),0,$B$6))))</f>
        <v/>
      </c>
      <c r="Q144" s="62" t="str">
        <f aca="false">IF($A143="","",IF(Q$18="","",MAX(0,Q143-IF(OR(WEEKDAY(Q$18,2)&gt;5,COUNTIF($W$5:$W$16,Q$18)&gt;0),0,$B$6))))</f>
        <v/>
      </c>
      <c r="R144" s="63" t="str">
        <f aca="false">IF($A143="","",IF(OR(C143&gt;0,C145&gt;0),"Yes","No"))</f>
        <v>Yes</v>
      </c>
    </row>
    <row r="145" customFormat="false" ht="15" hidden="false" customHeight="true" outlineLevel="0" collapsed="false">
      <c r="A145" s="61"/>
      <c r="B145" s="38" t="s">
        <v>596</v>
      </c>
      <c r="C145" s="52" t="n">
        <f aca="false">IF($A143="","",SUM(D145:Q145))</f>
        <v>32</v>
      </c>
      <c r="D145" s="62" t="n">
        <f aca="false">IF($A143="","",IF(D$18="","",IF(ISNUMBER('Proposed Hours'!B37),'Proposed Hours'!B37,0)))</f>
        <v>0</v>
      </c>
      <c r="E145" s="62" t="n">
        <f aca="false">IF($A143="","",IF(E$18="","",IF(ISNUMBER('Proposed Hours'!C37),'Proposed Hours'!C37,0)))</f>
        <v>4</v>
      </c>
      <c r="F145" s="62" t="n">
        <f aca="false">IF($A143="","",IF(F$18="","",IF(ISNUMBER('Proposed Hours'!D37),'Proposed Hours'!D37,0)))</f>
        <v>4</v>
      </c>
      <c r="G145" s="62" t="n">
        <f aca="false">IF($A143="","",IF(G$18="","",IF(ISNUMBER('Proposed Hours'!E37),'Proposed Hours'!E37,0)))</f>
        <v>12</v>
      </c>
      <c r="H145" s="62" t="n">
        <f aca="false">IF($A143="","",IF(H$18="","",IF(ISNUMBER('Proposed Hours'!F37),'Proposed Hours'!F37,0)))</f>
        <v>12</v>
      </c>
      <c r="I145" s="62" t="n">
        <f aca="false">IF($A143="","",IF(I$18="","",IF(ISNUMBER('Proposed Hours'!G37),'Proposed Hours'!G37,0)))</f>
        <v>0</v>
      </c>
      <c r="J145" s="62" t="n">
        <f aca="false">IF($A143="","",IF(J$18="","",IF(ISNUMBER('Proposed Hours'!H37),'Proposed Hours'!H37,0)))</f>
        <v>0</v>
      </c>
      <c r="K145" s="62" t="n">
        <f aca="false">IF($A143="","",IF(K$18="","",IF(ISNUMBER('Proposed Hours'!I37),'Proposed Hours'!I37,0)))</f>
        <v>0</v>
      </c>
      <c r="L145" s="62" t="n">
        <f aca="false">IF($A143="","",IF(L$18="","",IF(ISNUMBER('Proposed Hours'!J37),'Proposed Hours'!J37,0)))</f>
        <v>0</v>
      </c>
      <c r="M145" s="62" t="n">
        <f aca="false">IF($A143="","",IF(M$18="","",IF(ISNUMBER('Proposed Hours'!K37),'Proposed Hours'!K37,0)))</f>
        <v>0</v>
      </c>
      <c r="N145" s="62" t="n">
        <f aca="false">IF($A143="","",IF(N$18="","",IF(ISNUMBER('Proposed Hours'!L37),'Proposed Hours'!L37,0)))</f>
        <v>0</v>
      </c>
      <c r="O145" s="62" t="n">
        <f aca="false">IF($A143="","",IF(O$18="","",IF(ISNUMBER('Proposed Hours'!M37),'Proposed Hours'!M37,0)))</f>
        <v>0</v>
      </c>
      <c r="P145" s="62" t="str">
        <f aca="false">IF($A143="","",IF(P$18="","",IF(ISNUMBER('Proposed Hours'!N37),'Proposed Hours'!N37,0)))</f>
        <v/>
      </c>
      <c r="Q145" s="62" t="str">
        <f aca="false">IF($A143="","",IF(Q$18="","",IF(ISNUMBER('Proposed Hours'!O37),'Proposed Hours'!O37,0)))</f>
        <v/>
      </c>
      <c r="R145" s="63" t="str">
        <f aca="false">IF($A143="","",IF(OR(C143&gt;0,C145&gt;0),"Yes","No"))</f>
        <v>Yes</v>
      </c>
    </row>
    <row r="146" customFormat="false" ht="15" hidden="false" customHeight="true" outlineLevel="0" collapsed="false">
      <c r="A146" s="64"/>
      <c r="B146" s="65" t="s">
        <v>597</v>
      </c>
      <c r="C146" s="66" t="n">
        <f aca="false">IF($A143="","",SUM(D146:Q146))</f>
        <v>30</v>
      </c>
      <c r="D146" s="67" t="n">
        <f aca="false">IF($A143="","",IF(D$18="","",ROUND(D145-D144,2)))</f>
        <v>0</v>
      </c>
      <c r="E146" s="67" t="n">
        <f aca="false">IF($A143="","",IF(E$18="","",ROUND(E145-E144,2)))</f>
        <v>2</v>
      </c>
      <c r="F146" s="67" t="n">
        <f aca="false">IF($A143="","",IF(F$18="","",ROUND(F145-F144,2)))</f>
        <v>4</v>
      </c>
      <c r="G146" s="67" t="n">
        <f aca="false">IF($A143="","",IF(G$18="","",ROUND(G145-G144,2)))</f>
        <v>12</v>
      </c>
      <c r="H146" s="67" t="n">
        <f aca="false">IF($A143="","",IF(H$18="","",ROUND(H145-H144,2)))</f>
        <v>12</v>
      </c>
      <c r="I146" s="67" t="n">
        <f aca="false">IF($A143="","",IF(I$18="","",ROUND(I145-I144,2)))</f>
        <v>0</v>
      </c>
      <c r="J146" s="67" t="n">
        <f aca="false">IF($A143="","",IF(J$18="","",ROUND(J145-J144,2)))</f>
        <v>0</v>
      </c>
      <c r="K146" s="67" t="n">
        <f aca="false">IF($A143="","",IF(K$18="","",ROUND(K145-K144,2)))</f>
        <v>0</v>
      </c>
      <c r="L146" s="67" t="n">
        <f aca="false">IF($A143="","",IF(L$18="","",ROUND(L145-L144,2)))</f>
        <v>0</v>
      </c>
      <c r="M146" s="67" t="n">
        <f aca="false">IF($A143="","",IF(M$18="","",ROUND(M145-M144,2)))</f>
        <v>0</v>
      </c>
      <c r="N146" s="67" t="n">
        <f aca="false">IF($A143="","",IF(N$18="","",ROUND(N145-N144,2)))</f>
        <v>0</v>
      </c>
      <c r="O146" s="67" t="n">
        <f aca="false">IF($A143="","",IF(O$18="","",ROUND(O145-O144,2)))</f>
        <v>0</v>
      </c>
      <c r="P146" s="67" t="str">
        <f aca="false">IF($A143="","",IF(P$18="","",ROUND(P145-P144,2)))</f>
        <v/>
      </c>
      <c r="Q146" s="67" t="str">
        <f aca="false">IF($A143="","",IF(Q$18="","",ROUND(Q145-Q144,2)))</f>
        <v/>
      </c>
      <c r="R146" s="68" t="str">
        <f aca="false">IF($A143="","",IF(OR(C143&gt;0,C145&gt;0),"Yes","No"))</f>
        <v>Yes</v>
      </c>
    </row>
    <row r="147" customFormat="false" ht="15" hidden="false" customHeight="true" outlineLevel="0" collapsed="false">
      <c r="A147" s="56" t="str">
        <f aca="false">IF(Roster!A36="","",Roster!A36)</f>
        <v>Juan Sebastian Ramos</v>
      </c>
      <c r="B147" s="57" t="s">
        <v>594</v>
      </c>
      <c r="C147" s="58" t="n">
        <f aca="false">IF($A147="","",SUM(D147:Q147))</f>
        <v>0</v>
      </c>
      <c r="D147" s="59" t="n">
        <f aca="false">IF($A147="","",IF(D$18="","",SUMIFS('RAW BTBS'!$X:$X,'RAW BTBS'!$AF:$AF,$U147,'RAW BTBS'!$W:$W,D$18)))</f>
        <v>0</v>
      </c>
      <c r="E147" s="59" t="n">
        <f aca="false">IF($A147="","",IF(E$18="","",SUMIFS('RAW BTBS'!$X:$X,'RAW BTBS'!$AF:$AF,$U147,'RAW BTBS'!$W:$W,E$18)))</f>
        <v>0</v>
      </c>
      <c r="F147" s="59" t="n">
        <f aca="false">IF($A147="","",IF(F$18="","",SUMIFS('RAW BTBS'!$X:$X,'RAW BTBS'!$AF:$AF,$U147,'RAW BTBS'!$W:$W,F$18)))</f>
        <v>0</v>
      </c>
      <c r="G147" s="59" t="n">
        <f aca="false">IF($A147="","",IF(G$18="","",SUMIFS('RAW BTBS'!$X:$X,'RAW BTBS'!$AF:$AF,$U147,'RAW BTBS'!$W:$W,G$18)))</f>
        <v>0</v>
      </c>
      <c r="H147" s="59" t="n">
        <f aca="false">IF($A147="","",IF(H$18="","",SUMIFS('RAW BTBS'!$X:$X,'RAW BTBS'!$AF:$AF,$U147,'RAW BTBS'!$W:$W,H$18)))</f>
        <v>0</v>
      </c>
      <c r="I147" s="59" t="n">
        <f aca="false">IF($A147="","",IF(I$18="","",SUMIFS('RAW BTBS'!$X:$X,'RAW BTBS'!$AF:$AF,$U147,'RAW BTBS'!$W:$W,I$18)))</f>
        <v>0</v>
      </c>
      <c r="J147" s="59" t="n">
        <f aca="false">IF($A147="","",IF(J$18="","",SUMIFS('RAW BTBS'!$X:$X,'RAW BTBS'!$AF:$AF,$U147,'RAW BTBS'!$W:$W,J$18)))</f>
        <v>0</v>
      </c>
      <c r="K147" s="59" t="n">
        <f aca="false">IF($A147="","",IF(K$18="","",SUMIFS('RAW BTBS'!$X:$X,'RAW BTBS'!$AF:$AF,$U147,'RAW BTBS'!$W:$W,K$18)))</f>
        <v>0</v>
      </c>
      <c r="L147" s="59" t="n">
        <f aca="false">IF($A147="","",IF(L$18="","",SUMIFS('RAW BTBS'!$X:$X,'RAW BTBS'!$AF:$AF,$U147,'RAW BTBS'!$W:$W,L$18)))</f>
        <v>0</v>
      </c>
      <c r="M147" s="59" t="n">
        <f aca="false">IF($A147="","",IF(M$18="","",SUMIFS('RAW BTBS'!$X:$X,'RAW BTBS'!$AF:$AF,$U147,'RAW BTBS'!$W:$W,M$18)))</f>
        <v>0</v>
      </c>
      <c r="N147" s="59" t="n">
        <f aca="false">IF($A147="","",IF(N$18="","",SUMIFS('RAW BTBS'!$X:$X,'RAW BTBS'!$AF:$AF,$U147,'RAW BTBS'!$W:$W,N$18)))</f>
        <v>0</v>
      </c>
      <c r="O147" s="59" t="n">
        <f aca="false">IF($A147="","",IF(O$18="","",SUMIFS('RAW BTBS'!$X:$X,'RAW BTBS'!$AF:$AF,$U147,'RAW BTBS'!$W:$W,O$18)))</f>
        <v>0</v>
      </c>
      <c r="P147" s="59" t="str">
        <f aca="false">IF($A147="","",IF(P$18="","",SUMIFS('RAW BTBS'!$X:$X,'RAW BTBS'!$AF:$AF,$U147,'RAW BTBS'!$W:$W,P$18)))</f>
        <v/>
      </c>
      <c r="Q147" s="59" t="str">
        <f aca="false">IF($A147="","",IF(Q$18="","",SUMIFS('RAW BTBS'!$X:$X,'RAW BTBS'!$AF:$AF,$U147,'RAW BTBS'!$W:$W,Q$18)))</f>
        <v/>
      </c>
      <c r="R147" s="60" t="str">
        <f aca="false">IF($A147="","",IF(OR(C147&gt;0,C149&gt;0),"Yes","No"))</f>
        <v>No</v>
      </c>
      <c r="S147" s="26" t="str">
        <f aca="false">IF($T147="","",TRIM(RIGHT(SUBSTITUTE($T147," ",REPT(" ",50)),50)))</f>
        <v>RAMOS</v>
      </c>
      <c r="T147" s="26" t="str">
        <f aca="false">IF($A147="","",SUBSTITUTE(SUBSTITUTE(SUBSTITUTE(SUBSTITUTE(SUBSTITUTE(SUBSTITUTE(SUBSTITUTE(UPPER(TRIM($A147)),"Á","A"),"É","E"),"Í","I"),"Ó","O"),"Ú","U"),"Ñ","N"),"Ü","U"))</f>
        <v>JUAN SEBASTIAN RAMOS</v>
      </c>
      <c r="U147" s="26" t="str">
        <f aca="false">IF($T147="","",LEFT($T147,1)&amp;" "&amp;TRIM(RIGHT(SUBSTITUTE($T147," ",REPT(" ",50)),50)))</f>
        <v>J RAMOS</v>
      </c>
    </row>
    <row r="148" customFormat="false" ht="15" hidden="false" customHeight="true" outlineLevel="0" collapsed="false">
      <c r="A148" s="61"/>
      <c r="B148" s="38" t="s">
        <v>595</v>
      </c>
      <c r="C148" s="52" t="n">
        <f aca="false">IF($A147="","",SUM(D148:Q148))</f>
        <v>0</v>
      </c>
      <c r="D148" s="62" t="n">
        <f aca="false">IF($A147="","",IF(D$18="","",MAX(0,D147-IF(OR(WEEKDAY(D$18,2)&gt;5,COUNTIF($W$5:$W$16,D$18)&gt;0),0,$B$6))))</f>
        <v>0</v>
      </c>
      <c r="E148" s="62" t="n">
        <f aca="false">IF($A147="","",IF(E$18="","",MAX(0,E147-IF(OR(WEEKDAY(E$18,2)&gt;5,COUNTIF($W$5:$W$16,E$18)&gt;0),0,$B$6))))</f>
        <v>0</v>
      </c>
      <c r="F148" s="62" t="n">
        <f aca="false">IF($A147="","",IF(F$18="","",MAX(0,F147-IF(OR(WEEKDAY(F$18,2)&gt;5,COUNTIF($W$5:$W$16,F$18)&gt;0),0,$B$6))))</f>
        <v>0</v>
      </c>
      <c r="G148" s="62" t="n">
        <f aca="false">IF($A147="","",IF(G$18="","",MAX(0,G147-IF(OR(WEEKDAY(G$18,2)&gt;5,COUNTIF($W$5:$W$16,G$18)&gt;0),0,$B$6))))</f>
        <v>0</v>
      </c>
      <c r="H148" s="62" t="n">
        <f aca="false">IF($A147="","",IF(H$18="","",MAX(0,H147-IF(OR(WEEKDAY(H$18,2)&gt;5,COUNTIF($W$5:$W$16,H$18)&gt;0),0,$B$6))))</f>
        <v>0</v>
      </c>
      <c r="I148" s="62" t="n">
        <f aca="false">IF($A147="","",IF(I$18="","",MAX(0,I147-IF(OR(WEEKDAY(I$18,2)&gt;5,COUNTIF($W$5:$W$16,I$18)&gt;0),0,$B$6))))</f>
        <v>0</v>
      </c>
      <c r="J148" s="62" t="n">
        <f aca="false">IF($A147="","",IF(J$18="","",MAX(0,J147-IF(OR(WEEKDAY(J$18,2)&gt;5,COUNTIF($W$5:$W$16,J$18)&gt;0),0,$B$6))))</f>
        <v>0</v>
      </c>
      <c r="K148" s="62" t="n">
        <f aca="false">IF($A147="","",IF(K$18="","",MAX(0,K147-IF(OR(WEEKDAY(K$18,2)&gt;5,COUNTIF($W$5:$W$16,K$18)&gt;0),0,$B$6))))</f>
        <v>0</v>
      </c>
      <c r="L148" s="62" t="n">
        <f aca="false">IF($A147="","",IF(L$18="","",MAX(0,L147-IF(OR(WEEKDAY(L$18,2)&gt;5,COUNTIF($W$5:$W$16,L$18)&gt;0),0,$B$6))))</f>
        <v>0</v>
      </c>
      <c r="M148" s="62" t="n">
        <f aca="false">IF($A147="","",IF(M$18="","",MAX(0,M147-IF(OR(WEEKDAY(M$18,2)&gt;5,COUNTIF($W$5:$W$16,M$18)&gt;0),0,$B$6))))</f>
        <v>0</v>
      </c>
      <c r="N148" s="62" t="n">
        <f aca="false">IF($A147="","",IF(N$18="","",MAX(0,N147-IF(OR(WEEKDAY(N$18,2)&gt;5,COUNTIF($W$5:$W$16,N$18)&gt;0),0,$B$6))))</f>
        <v>0</v>
      </c>
      <c r="O148" s="62" t="n">
        <f aca="false">IF($A147="","",IF(O$18="","",MAX(0,O147-IF(OR(WEEKDAY(O$18,2)&gt;5,COUNTIF($W$5:$W$16,O$18)&gt;0),0,$B$6))))</f>
        <v>0</v>
      </c>
      <c r="P148" s="62" t="str">
        <f aca="false">IF($A147="","",IF(P$18="","",MAX(0,P147-IF(OR(WEEKDAY(P$18,2)&gt;5,COUNTIF($W$5:$W$16,P$18)&gt;0),0,$B$6))))</f>
        <v/>
      </c>
      <c r="Q148" s="62" t="str">
        <f aca="false">IF($A147="","",IF(Q$18="","",MAX(0,Q147-IF(OR(WEEKDAY(Q$18,2)&gt;5,COUNTIF($W$5:$W$16,Q$18)&gt;0),0,$B$6))))</f>
        <v/>
      </c>
      <c r="R148" s="63" t="str">
        <f aca="false">IF($A147="","",IF(OR(C147&gt;0,C149&gt;0),"Yes","No"))</f>
        <v>No</v>
      </c>
    </row>
    <row r="149" customFormat="false" ht="15" hidden="false" customHeight="true" outlineLevel="0" collapsed="false">
      <c r="A149" s="61"/>
      <c r="B149" s="38" t="s">
        <v>596</v>
      </c>
      <c r="C149" s="52" t="n">
        <f aca="false">IF($A147="","",SUM(D149:Q149))</f>
        <v>0</v>
      </c>
      <c r="D149" s="62" t="n">
        <f aca="false">IF($A147="","",IF(D$18="","",IF(ISNUMBER('Proposed Hours'!B38),'Proposed Hours'!B38,0)))</f>
        <v>0</v>
      </c>
      <c r="E149" s="62" t="n">
        <f aca="false">IF($A147="","",IF(E$18="","",IF(ISNUMBER('Proposed Hours'!C38),'Proposed Hours'!C38,0)))</f>
        <v>0</v>
      </c>
      <c r="F149" s="62" t="n">
        <f aca="false">IF($A147="","",IF(F$18="","",IF(ISNUMBER('Proposed Hours'!D38),'Proposed Hours'!D38,0)))</f>
        <v>0</v>
      </c>
      <c r="G149" s="62" t="n">
        <f aca="false">IF($A147="","",IF(G$18="","",IF(ISNUMBER('Proposed Hours'!E38),'Proposed Hours'!E38,0)))</f>
        <v>0</v>
      </c>
      <c r="H149" s="62" t="n">
        <f aca="false">IF($A147="","",IF(H$18="","",IF(ISNUMBER('Proposed Hours'!F38),'Proposed Hours'!F38,0)))</f>
        <v>0</v>
      </c>
      <c r="I149" s="62" t="n">
        <f aca="false">IF($A147="","",IF(I$18="","",IF(ISNUMBER('Proposed Hours'!G38),'Proposed Hours'!G38,0)))</f>
        <v>0</v>
      </c>
      <c r="J149" s="62" t="n">
        <f aca="false">IF($A147="","",IF(J$18="","",IF(ISNUMBER('Proposed Hours'!H38),'Proposed Hours'!H38,0)))</f>
        <v>0</v>
      </c>
      <c r="K149" s="62" t="n">
        <f aca="false">IF($A147="","",IF(K$18="","",IF(ISNUMBER('Proposed Hours'!I38),'Proposed Hours'!I38,0)))</f>
        <v>0</v>
      </c>
      <c r="L149" s="62" t="n">
        <f aca="false">IF($A147="","",IF(L$18="","",IF(ISNUMBER('Proposed Hours'!J38),'Proposed Hours'!J38,0)))</f>
        <v>0</v>
      </c>
      <c r="M149" s="62" t="n">
        <f aca="false">IF($A147="","",IF(M$18="","",IF(ISNUMBER('Proposed Hours'!K38),'Proposed Hours'!K38,0)))</f>
        <v>0</v>
      </c>
      <c r="N149" s="62" t="n">
        <f aca="false">IF($A147="","",IF(N$18="","",IF(ISNUMBER('Proposed Hours'!L38),'Proposed Hours'!L38,0)))</f>
        <v>0</v>
      </c>
      <c r="O149" s="62" t="n">
        <f aca="false">IF($A147="","",IF(O$18="","",IF(ISNUMBER('Proposed Hours'!M38),'Proposed Hours'!M38,0)))</f>
        <v>0</v>
      </c>
      <c r="P149" s="62" t="str">
        <f aca="false">IF($A147="","",IF(P$18="","",IF(ISNUMBER('Proposed Hours'!N38),'Proposed Hours'!N38,0)))</f>
        <v/>
      </c>
      <c r="Q149" s="62" t="str">
        <f aca="false">IF($A147="","",IF(Q$18="","",IF(ISNUMBER('Proposed Hours'!O38),'Proposed Hours'!O38,0)))</f>
        <v/>
      </c>
      <c r="R149" s="63" t="str">
        <f aca="false">IF($A147="","",IF(OR(C147&gt;0,C149&gt;0),"Yes","No"))</f>
        <v>No</v>
      </c>
    </row>
    <row r="150" customFormat="false" ht="15" hidden="false" customHeight="true" outlineLevel="0" collapsed="false">
      <c r="A150" s="64"/>
      <c r="B150" s="65" t="s">
        <v>597</v>
      </c>
      <c r="C150" s="66" t="n">
        <f aca="false">IF($A147="","",SUM(D150:Q150))</f>
        <v>0</v>
      </c>
      <c r="D150" s="67" t="n">
        <f aca="false">IF($A147="","",IF(D$18="","",ROUND(D149-D148,2)))</f>
        <v>0</v>
      </c>
      <c r="E150" s="67" t="n">
        <f aca="false">IF($A147="","",IF(E$18="","",ROUND(E149-E148,2)))</f>
        <v>0</v>
      </c>
      <c r="F150" s="67" t="n">
        <f aca="false">IF($A147="","",IF(F$18="","",ROUND(F149-F148,2)))</f>
        <v>0</v>
      </c>
      <c r="G150" s="67" t="n">
        <f aca="false">IF($A147="","",IF(G$18="","",ROUND(G149-G148,2)))</f>
        <v>0</v>
      </c>
      <c r="H150" s="67" t="n">
        <f aca="false">IF($A147="","",IF(H$18="","",ROUND(H149-H148,2)))</f>
        <v>0</v>
      </c>
      <c r="I150" s="67" t="n">
        <f aca="false">IF($A147="","",IF(I$18="","",ROUND(I149-I148,2)))</f>
        <v>0</v>
      </c>
      <c r="J150" s="67" t="n">
        <f aca="false">IF($A147="","",IF(J$18="","",ROUND(J149-J148,2)))</f>
        <v>0</v>
      </c>
      <c r="K150" s="67" t="n">
        <f aca="false">IF($A147="","",IF(K$18="","",ROUND(K149-K148,2)))</f>
        <v>0</v>
      </c>
      <c r="L150" s="67" t="n">
        <f aca="false">IF($A147="","",IF(L$18="","",ROUND(L149-L148,2)))</f>
        <v>0</v>
      </c>
      <c r="M150" s="67" t="n">
        <f aca="false">IF($A147="","",IF(M$18="","",ROUND(M149-M148,2)))</f>
        <v>0</v>
      </c>
      <c r="N150" s="67" t="n">
        <f aca="false">IF($A147="","",IF(N$18="","",ROUND(N149-N148,2)))</f>
        <v>0</v>
      </c>
      <c r="O150" s="67" t="n">
        <f aca="false">IF($A147="","",IF(O$18="","",ROUND(O149-O148,2)))</f>
        <v>0</v>
      </c>
      <c r="P150" s="67" t="str">
        <f aca="false">IF($A147="","",IF(P$18="","",ROUND(P149-P148,2)))</f>
        <v/>
      </c>
      <c r="Q150" s="67" t="str">
        <f aca="false">IF($A147="","",IF(Q$18="","",ROUND(Q149-Q148,2)))</f>
        <v/>
      </c>
      <c r="R150" s="68" t="str">
        <f aca="false">IF($A147="","",IF(OR(C147&gt;0,C149&gt;0),"Yes","No"))</f>
        <v>No</v>
      </c>
    </row>
    <row r="151" customFormat="false" ht="15" hidden="false" customHeight="true" outlineLevel="0" collapsed="false">
      <c r="A151" s="56" t="str">
        <f aca="false">IF(Roster!A37="","",Roster!A37)</f>
        <v>Karen Sofía Martínez</v>
      </c>
      <c r="B151" s="57" t="s">
        <v>594</v>
      </c>
      <c r="C151" s="58" t="n">
        <f aca="false">IF($A151="","",SUM(D151:Q151))</f>
        <v>0</v>
      </c>
      <c r="D151" s="59" t="n">
        <f aca="false">IF($A151="","",IF(D$18="","",SUMIFS('RAW BTBS'!$X:$X,'RAW BTBS'!$AF:$AF,$U151,'RAW BTBS'!$W:$W,D$18)))</f>
        <v>0</v>
      </c>
      <c r="E151" s="59" t="n">
        <f aca="false">IF($A151="","",IF(E$18="","",SUMIFS('RAW BTBS'!$X:$X,'RAW BTBS'!$AF:$AF,$U151,'RAW BTBS'!$W:$W,E$18)))</f>
        <v>0</v>
      </c>
      <c r="F151" s="59" t="n">
        <f aca="false">IF($A151="","",IF(F$18="","",SUMIFS('RAW BTBS'!$X:$X,'RAW BTBS'!$AF:$AF,$U151,'RAW BTBS'!$W:$W,F$18)))</f>
        <v>0</v>
      </c>
      <c r="G151" s="59" t="n">
        <f aca="false">IF($A151="","",IF(G$18="","",SUMIFS('RAW BTBS'!$X:$X,'RAW BTBS'!$AF:$AF,$U151,'RAW BTBS'!$W:$W,G$18)))</f>
        <v>0</v>
      </c>
      <c r="H151" s="59" t="n">
        <f aca="false">IF($A151="","",IF(H$18="","",SUMIFS('RAW BTBS'!$X:$X,'RAW BTBS'!$AF:$AF,$U151,'RAW BTBS'!$W:$W,H$18)))</f>
        <v>0</v>
      </c>
      <c r="I151" s="59" t="n">
        <f aca="false">IF($A151="","",IF(I$18="","",SUMIFS('RAW BTBS'!$X:$X,'RAW BTBS'!$AF:$AF,$U151,'RAW BTBS'!$W:$W,I$18)))</f>
        <v>0</v>
      </c>
      <c r="J151" s="59" t="n">
        <f aca="false">IF($A151="","",IF(J$18="","",SUMIFS('RAW BTBS'!$X:$X,'RAW BTBS'!$AF:$AF,$U151,'RAW BTBS'!$W:$W,J$18)))</f>
        <v>0</v>
      </c>
      <c r="K151" s="59" t="n">
        <f aca="false">IF($A151="","",IF(K$18="","",SUMIFS('RAW BTBS'!$X:$X,'RAW BTBS'!$AF:$AF,$U151,'RAW BTBS'!$W:$W,K$18)))</f>
        <v>0</v>
      </c>
      <c r="L151" s="59" t="n">
        <f aca="false">IF($A151="","",IF(L$18="","",SUMIFS('RAW BTBS'!$X:$X,'RAW BTBS'!$AF:$AF,$U151,'RAW BTBS'!$W:$W,L$18)))</f>
        <v>0</v>
      </c>
      <c r="M151" s="59" t="n">
        <f aca="false">IF($A151="","",IF(M$18="","",SUMIFS('RAW BTBS'!$X:$X,'RAW BTBS'!$AF:$AF,$U151,'RAW BTBS'!$W:$W,M$18)))</f>
        <v>0</v>
      </c>
      <c r="N151" s="59" t="n">
        <f aca="false">IF($A151="","",IF(N$18="","",SUMIFS('RAW BTBS'!$X:$X,'RAW BTBS'!$AF:$AF,$U151,'RAW BTBS'!$W:$W,N$18)))</f>
        <v>0</v>
      </c>
      <c r="O151" s="59" t="n">
        <f aca="false">IF($A151="","",IF(O$18="","",SUMIFS('RAW BTBS'!$X:$X,'RAW BTBS'!$AF:$AF,$U151,'RAW BTBS'!$W:$W,O$18)))</f>
        <v>0</v>
      </c>
      <c r="P151" s="59" t="str">
        <f aca="false">IF($A151="","",IF(P$18="","",SUMIFS('RAW BTBS'!$X:$X,'RAW BTBS'!$AF:$AF,$U151,'RAW BTBS'!$W:$W,P$18)))</f>
        <v/>
      </c>
      <c r="Q151" s="59" t="str">
        <f aca="false">IF($A151="","",IF(Q$18="","",SUMIFS('RAW BTBS'!$X:$X,'RAW BTBS'!$AF:$AF,$U151,'RAW BTBS'!$W:$W,Q$18)))</f>
        <v/>
      </c>
      <c r="R151" s="60" t="str">
        <f aca="false">IF($A151="","",IF(OR(C151&gt;0,C153&gt;0),"Yes","No"))</f>
        <v>No</v>
      </c>
      <c r="S151" s="26" t="str">
        <f aca="false">IF($T151="","",TRIM(RIGHT(SUBSTITUTE($T151," ",REPT(" ",50)),50)))</f>
        <v>MARTINEZ</v>
      </c>
      <c r="T151" s="26" t="str">
        <f aca="false">IF($A151="","",SUBSTITUTE(SUBSTITUTE(SUBSTITUTE(SUBSTITUTE(SUBSTITUTE(SUBSTITUTE(SUBSTITUTE(UPPER(TRIM($A151)),"Á","A"),"É","E"),"Í","I"),"Ó","O"),"Ú","U"),"Ñ","N"),"Ü","U"))</f>
        <v>KAREN SOFIA MARTINEZ</v>
      </c>
      <c r="U151" s="26" t="str">
        <f aca="false">IF($T151="","",LEFT($T151,1)&amp;" "&amp;TRIM(RIGHT(SUBSTITUTE($T151," ",REPT(" ",50)),50)))</f>
        <v>K MARTINEZ</v>
      </c>
    </row>
    <row r="152" customFormat="false" ht="15" hidden="false" customHeight="true" outlineLevel="0" collapsed="false">
      <c r="A152" s="61"/>
      <c r="B152" s="38" t="s">
        <v>595</v>
      </c>
      <c r="C152" s="52" t="n">
        <f aca="false">IF($A151="","",SUM(D152:Q152))</f>
        <v>0</v>
      </c>
      <c r="D152" s="62" t="n">
        <f aca="false">IF($A151="","",IF(D$18="","",MAX(0,D151-IF(OR(WEEKDAY(D$18,2)&gt;5,COUNTIF($W$5:$W$16,D$18)&gt;0),0,$B$6))))</f>
        <v>0</v>
      </c>
      <c r="E152" s="62" t="n">
        <f aca="false">IF($A151="","",IF(E$18="","",MAX(0,E151-IF(OR(WEEKDAY(E$18,2)&gt;5,COUNTIF($W$5:$W$16,E$18)&gt;0),0,$B$6))))</f>
        <v>0</v>
      </c>
      <c r="F152" s="62" t="n">
        <f aca="false">IF($A151="","",IF(F$18="","",MAX(0,F151-IF(OR(WEEKDAY(F$18,2)&gt;5,COUNTIF($W$5:$W$16,F$18)&gt;0),0,$B$6))))</f>
        <v>0</v>
      </c>
      <c r="G152" s="62" t="n">
        <f aca="false">IF($A151="","",IF(G$18="","",MAX(0,G151-IF(OR(WEEKDAY(G$18,2)&gt;5,COUNTIF($W$5:$W$16,G$18)&gt;0),0,$B$6))))</f>
        <v>0</v>
      </c>
      <c r="H152" s="62" t="n">
        <f aca="false">IF($A151="","",IF(H$18="","",MAX(0,H151-IF(OR(WEEKDAY(H$18,2)&gt;5,COUNTIF($W$5:$W$16,H$18)&gt;0),0,$B$6))))</f>
        <v>0</v>
      </c>
      <c r="I152" s="62" t="n">
        <f aca="false">IF($A151="","",IF(I$18="","",MAX(0,I151-IF(OR(WEEKDAY(I$18,2)&gt;5,COUNTIF($W$5:$W$16,I$18)&gt;0),0,$B$6))))</f>
        <v>0</v>
      </c>
      <c r="J152" s="62" t="n">
        <f aca="false">IF($A151="","",IF(J$18="","",MAX(0,J151-IF(OR(WEEKDAY(J$18,2)&gt;5,COUNTIF($W$5:$W$16,J$18)&gt;0),0,$B$6))))</f>
        <v>0</v>
      </c>
      <c r="K152" s="62" t="n">
        <f aca="false">IF($A151="","",IF(K$18="","",MAX(0,K151-IF(OR(WEEKDAY(K$18,2)&gt;5,COUNTIF($W$5:$W$16,K$18)&gt;0),0,$B$6))))</f>
        <v>0</v>
      </c>
      <c r="L152" s="62" t="n">
        <f aca="false">IF($A151="","",IF(L$18="","",MAX(0,L151-IF(OR(WEEKDAY(L$18,2)&gt;5,COUNTIF($W$5:$W$16,L$18)&gt;0),0,$B$6))))</f>
        <v>0</v>
      </c>
      <c r="M152" s="62" t="n">
        <f aca="false">IF($A151="","",IF(M$18="","",MAX(0,M151-IF(OR(WEEKDAY(M$18,2)&gt;5,COUNTIF($W$5:$W$16,M$18)&gt;0),0,$B$6))))</f>
        <v>0</v>
      </c>
      <c r="N152" s="62" t="n">
        <f aca="false">IF($A151="","",IF(N$18="","",MAX(0,N151-IF(OR(WEEKDAY(N$18,2)&gt;5,COUNTIF($W$5:$W$16,N$18)&gt;0),0,$B$6))))</f>
        <v>0</v>
      </c>
      <c r="O152" s="62" t="n">
        <f aca="false">IF($A151="","",IF(O$18="","",MAX(0,O151-IF(OR(WEEKDAY(O$18,2)&gt;5,COUNTIF($W$5:$W$16,O$18)&gt;0),0,$B$6))))</f>
        <v>0</v>
      </c>
      <c r="P152" s="62" t="str">
        <f aca="false">IF($A151="","",IF(P$18="","",MAX(0,P151-IF(OR(WEEKDAY(P$18,2)&gt;5,COUNTIF($W$5:$W$16,P$18)&gt;0),0,$B$6))))</f>
        <v/>
      </c>
      <c r="Q152" s="62" t="str">
        <f aca="false">IF($A151="","",IF(Q$18="","",MAX(0,Q151-IF(OR(WEEKDAY(Q$18,2)&gt;5,COUNTIF($W$5:$W$16,Q$18)&gt;0),0,$B$6))))</f>
        <v/>
      </c>
      <c r="R152" s="63" t="str">
        <f aca="false">IF($A151="","",IF(OR(C151&gt;0,C153&gt;0),"Yes","No"))</f>
        <v>No</v>
      </c>
    </row>
    <row r="153" customFormat="false" ht="15" hidden="false" customHeight="true" outlineLevel="0" collapsed="false">
      <c r="A153" s="61"/>
      <c r="B153" s="38" t="s">
        <v>596</v>
      </c>
      <c r="C153" s="52" t="n">
        <f aca="false">IF($A151="","",SUM(D153:Q153))</f>
        <v>0</v>
      </c>
      <c r="D153" s="62" t="n">
        <f aca="false">IF($A151="","",IF(D$18="","",IF(ISNUMBER('Proposed Hours'!B39),'Proposed Hours'!B39,0)))</f>
        <v>0</v>
      </c>
      <c r="E153" s="62" t="n">
        <f aca="false">IF($A151="","",IF(E$18="","",IF(ISNUMBER('Proposed Hours'!C39),'Proposed Hours'!C39,0)))</f>
        <v>0</v>
      </c>
      <c r="F153" s="62" t="n">
        <f aca="false">IF($A151="","",IF(F$18="","",IF(ISNUMBER('Proposed Hours'!D39),'Proposed Hours'!D39,0)))</f>
        <v>0</v>
      </c>
      <c r="G153" s="62" t="n">
        <f aca="false">IF($A151="","",IF(G$18="","",IF(ISNUMBER('Proposed Hours'!E39),'Proposed Hours'!E39,0)))</f>
        <v>0</v>
      </c>
      <c r="H153" s="62" t="n">
        <f aca="false">IF($A151="","",IF(H$18="","",IF(ISNUMBER('Proposed Hours'!F39),'Proposed Hours'!F39,0)))</f>
        <v>0</v>
      </c>
      <c r="I153" s="62" t="n">
        <f aca="false">IF($A151="","",IF(I$18="","",IF(ISNUMBER('Proposed Hours'!G39),'Proposed Hours'!G39,0)))</f>
        <v>0</v>
      </c>
      <c r="J153" s="62" t="n">
        <f aca="false">IF($A151="","",IF(J$18="","",IF(ISNUMBER('Proposed Hours'!H39),'Proposed Hours'!H39,0)))</f>
        <v>0</v>
      </c>
      <c r="K153" s="62" t="n">
        <f aca="false">IF($A151="","",IF(K$18="","",IF(ISNUMBER('Proposed Hours'!I39),'Proposed Hours'!I39,0)))</f>
        <v>0</v>
      </c>
      <c r="L153" s="62" t="n">
        <f aca="false">IF($A151="","",IF(L$18="","",IF(ISNUMBER('Proposed Hours'!J39),'Proposed Hours'!J39,0)))</f>
        <v>0</v>
      </c>
      <c r="M153" s="62" t="n">
        <f aca="false">IF($A151="","",IF(M$18="","",IF(ISNUMBER('Proposed Hours'!K39),'Proposed Hours'!K39,0)))</f>
        <v>0</v>
      </c>
      <c r="N153" s="62" t="n">
        <f aca="false">IF($A151="","",IF(N$18="","",IF(ISNUMBER('Proposed Hours'!L39),'Proposed Hours'!L39,0)))</f>
        <v>0</v>
      </c>
      <c r="O153" s="62" t="n">
        <f aca="false">IF($A151="","",IF(O$18="","",IF(ISNUMBER('Proposed Hours'!M39),'Proposed Hours'!M39,0)))</f>
        <v>0</v>
      </c>
      <c r="P153" s="62" t="str">
        <f aca="false">IF($A151="","",IF(P$18="","",IF(ISNUMBER('Proposed Hours'!N39),'Proposed Hours'!N39,0)))</f>
        <v/>
      </c>
      <c r="Q153" s="62" t="str">
        <f aca="false">IF($A151="","",IF(Q$18="","",IF(ISNUMBER('Proposed Hours'!O39),'Proposed Hours'!O39,0)))</f>
        <v/>
      </c>
      <c r="R153" s="63" t="str">
        <f aca="false">IF($A151="","",IF(OR(C151&gt;0,C153&gt;0),"Yes","No"))</f>
        <v>No</v>
      </c>
    </row>
    <row r="154" customFormat="false" ht="15" hidden="false" customHeight="true" outlineLevel="0" collapsed="false">
      <c r="A154" s="64"/>
      <c r="B154" s="65" t="s">
        <v>597</v>
      </c>
      <c r="C154" s="66" t="n">
        <f aca="false">IF($A151="","",SUM(D154:Q154))</f>
        <v>0</v>
      </c>
      <c r="D154" s="67" t="n">
        <f aca="false">IF($A151="","",IF(D$18="","",ROUND(D153-D152,2)))</f>
        <v>0</v>
      </c>
      <c r="E154" s="67" t="n">
        <f aca="false">IF($A151="","",IF(E$18="","",ROUND(E153-E152,2)))</f>
        <v>0</v>
      </c>
      <c r="F154" s="67" t="n">
        <f aca="false">IF($A151="","",IF(F$18="","",ROUND(F153-F152,2)))</f>
        <v>0</v>
      </c>
      <c r="G154" s="67" t="n">
        <f aca="false">IF($A151="","",IF(G$18="","",ROUND(G153-G152,2)))</f>
        <v>0</v>
      </c>
      <c r="H154" s="67" t="n">
        <f aca="false">IF($A151="","",IF(H$18="","",ROUND(H153-H152,2)))</f>
        <v>0</v>
      </c>
      <c r="I154" s="67" t="n">
        <f aca="false">IF($A151="","",IF(I$18="","",ROUND(I153-I152,2)))</f>
        <v>0</v>
      </c>
      <c r="J154" s="67" t="n">
        <f aca="false">IF($A151="","",IF(J$18="","",ROUND(J153-J152,2)))</f>
        <v>0</v>
      </c>
      <c r="K154" s="67" t="n">
        <f aca="false">IF($A151="","",IF(K$18="","",ROUND(K153-K152,2)))</f>
        <v>0</v>
      </c>
      <c r="L154" s="67" t="n">
        <f aca="false">IF($A151="","",IF(L$18="","",ROUND(L153-L152,2)))</f>
        <v>0</v>
      </c>
      <c r="M154" s="67" t="n">
        <f aca="false">IF($A151="","",IF(M$18="","",ROUND(M153-M152,2)))</f>
        <v>0</v>
      </c>
      <c r="N154" s="67" t="n">
        <f aca="false">IF($A151="","",IF(N$18="","",ROUND(N153-N152,2)))</f>
        <v>0</v>
      </c>
      <c r="O154" s="67" t="n">
        <f aca="false">IF($A151="","",IF(O$18="","",ROUND(O153-O152,2)))</f>
        <v>0</v>
      </c>
      <c r="P154" s="67" t="str">
        <f aca="false">IF($A151="","",IF(P$18="","",ROUND(P153-P152,2)))</f>
        <v/>
      </c>
      <c r="Q154" s="67" t="str">
        <f aca="false">IF($A151="","",IF(Q$18="","",ROUND(Q153-Q152,2)))</f>
        <v/>
      </c>
      <c r="R154" s="68" t="str">
        <f aca="false">IF($A151="","",IF(OR(C151&gt;0,C153&gt;0),"Yes","No"))</f>
        <v>No</v>
      </c>
    </row>
    <row r="155" customFormat="false" ht="15" hidden="false" customHeight="true" outlineLevel="0" collapsed="false">
      <c r="A155" s="56" t="str">
        <f aca="false">IF(Roster!A38="","",Roster!A38)</f>
        <v>Jaime Macias</v>
      </c>
      <c r="B155" s="57" t="s">
        <v>594</v>
      </c>
      <c r="C155" s="58" t="n">
        <f aca="false">IF($A155="","",SUM(D155:Q155))</f>
        <v>0</v>
      </c>
      <c r="D155" s="59" t="n">
        <f aca="false">IF($A155="","",IF(D$18="","",SUMIFS('RAW BTBS'!$X:$X,'RAW BTBS'!$AF:$AF,$U155,'RAW BTBS'!$W:$W,D$18)))</f>
        <v>0</v>
      </c>
      <c r="E155" s="59" t="n">
        <f aca="false">IF($A155="","",IF(E$18="","",SUMIFS('RAW BTBS'!$X:$X,'RAW BTBS'!$AF:$AF,$U155,'RAW BTBS'!$W:$W,E$18)))</f>
        <v>0</v>
      </c>
      <c r="F155" s="59" t="n">
        <f aca="false">IF($A155="","",IF(F$18="","",SUMIFS('RAW BTBS'!$X:$X,'RAW BTBS'!$AF:$AF,$U155,'RAW BTBS'!$W:$W,F$18)))</f>
        <v>0</v>
      </c>
      <c r="G155" s="59" t="n">
        <f aca="false">IF($A155="","",IF(G$18="","",SUMIFS('RAW BTBS'!$X:$X,'RAW BTBS'!$AF:$AF,$U155,'RAW BTBS'!$W:$W,G$18)))</f>
        <v>0</v>
      </c>
      <c r="H155" s="59" t="n">
        <f aca="false">IF($A155="","",IF(H$18="","",SUMIFS('RAW BTBS'!$X:$X,'RAW BTBS'!$AF:$AF,$U155,'RAW BTBS'!$W:$W,H$18)))</f>
        <v>0</v>
      </c>
      <c r="I155" s="59" t="n">
        <f aca="false">IF($A155="","",IF(I$18="","",SUMIFS('RAW BTBS'!$X:$X,'RAW BTBS'!$AF:$AF,$U155,'RAW BTBS'!$W:$W,I$18)))</f>
        <v>0</v>
      </c>
      <c r="J155" s="59" t="n">
        <f aca="false">IF($A155="","",IF(J$18="","",SUMIFS('RAW BTBS'!$X:$X,'RAW BTBS'!$AF:$AF,$U155,'RAW BTBS'!$W:$W,J$18)))</f>
        <v>0</v>
      </c>
      <c r="K155" s="59" t="n">
        <f aca="false">IF($A155="","",IF(K$18="","",SUMIFS('RAW BTBS'!$X:$X,'RAW BTBS'!$AF:$AF,$U155,'RAW BTBS'!$W:$W,K$18)))</f>
        <v>0</v>
      </c>
      <c r="L155" s="59" t="n">
        <f aca="false">IF($A155="","",IF(L$18="","",SUMIFS('RAW BTBS'!$X:$X,'RAW BTBS'!$AF:$AF,$U155,'RAW BTBS'!$W:$W,L$18)))</f>
        <v>0</v>
      </c>
      <c r="M155" s="59" t="n">
        <f aca="false">IF($A155="","",IF(M$18="","",SUMIFS('RAW BTBS'!$X:$X,'RAW BTBS'!$AF:$AF,$U155,'RAW BTBS'!$W:$W,M$18)))</f>
        <v>0</v>
      </c>
      <c r="N155" s="59" t="n">
        <f aca="false">IF($A155="","",IF(N$18="","",SUMIFS('RAW BTBS'!$X:$X,'RAW BTBS'!$AF:$AF,$U155,'RAW BTBS'!$W:$W,N$18)))</f>
        <v>0</v>
      </c>
      <c r="O155" s="59" t="n">
        <f aca="false">IF($A155="","",IF(O$18="","",SUMIFS('RAW BTBS'!$X:$X,'RAW BTBS'!$AF:$AF,$U155,'RAW BTBS'!$W:$W,O$18)))</f>
        <v>0</v>
      </c>
      <c r="P155" s="59" t="str">
        <f aca="false">IF($A155="","",IF(P$18="","",SUMIFS('RAW BTBS'!$X:$X,'RAW BTBS'!$AF:$AF,$U155,'RAW BTBS'!$W:$W,P$18)))</f>
        <v/>
      </c>
      <c r="Q155" s="59" t="str">
        <f aca="false">IF($A155="","",IF(Q$18="","",SUMIFS('RAW BTBS'!$X:$X,'RAW BTBS'!$AF:$AF,$U155,'RAW BTBS'!$W:$W,Q$18)))</f>
        <v/>
      </c>
      <c r="R155" s="60" t="str">
        <f aca="false">IF($A155="","",IF(OR(C155&gt;0,C157&gt;0),"Yes","No"))</f>
        <v>No</v>
      </c>
      <c r="S155" s="26" t="str">
        <f aca="false">IF($T155="","",TRIM(RIGHT(SUBSTITUTE($T155," ",REPT(" ",50)),50)))</f>
        <v>MACIAS</v>
      </c>
      <c r="T155" s="26" t="str">
        <f aca="false">IF($A155="","",SUBSTITUTE(SUBSTITUTE(SUBSTITUTE(SUBSTITUTE(SUBSTITUTE(SUBSTITUTE(SUBSTITUTE(UPPER(TRIM($A155)),"Á","A"),"É","E"),"Í","I"),"Ó","O"),"Ú","U"),"Ñ","N"),"Ü","U"))</f>
        <v>JAIME MACIAS</v>
      </c>
      <c r="U155" s="26" t="str">
        <f aca="false">IF($T155="","",LEFT($T155,1)&amp;" "&amp;TRIM(RIGHT(SUBSTITUTE($T155," ",REPT(" ",50)),50)))</f>
        <v>J MACIAS</v>
      </c>
    </row>
    <row r="156" customFormat="false" ht="15" hidden="false" customHeight="true" outlineLevel="0" collapsed="false">
      <c r="A156" s="61"/>
      <c r="B156" s="38" t="s">
        <v>595</v>
      </c>
      <c r="C156" s="52" t="n">
        <f aca="false">IF($A155="","",SUM(D156:Q156))</f>
        <v>0</v>
      </c>
      <c r="D156" s="62" t="n">
        <f aca="false">IF($A155="","",IF(D$18="","",MAX(0,D155-IF(OR(WEEKDAY(D$18,2)&gt;5,COUNTIF($W$5:$W$16,D$18)&gt;0),0,$B$6))))</f>
        <v>0</v>
      </c>
      <c r="E156" s="62" t="n">
        <f aca="false">IF($A155="","",IF(E$18="","",MAX(0,E155-IF(OR(WEEKDAY(E$18,2)&gt;5,COUNTIF($W$5:$W$16,E$18)&gt;0),0,$B$6))))</f>
        <v>0</v>
      </c>
      <c r="F156" s="62" t="n">
        <f aca="false">IF($A155="","",IF(F$18="","",MAX(0,F155-IF(OR(WEEKDAY(F$18,2)&gt;5,COUNTIF($W$5:$W$16,F$18)&gt;0),0,$B$6))))</f>
        <v>0</v>
      </c>
      <c r="G156" s="62" t="n">
        <f aca="false">IF($A155="","",IF(G$18="","",MAX(0,G155-IF(OR(WEEKDAY(G$18,2)&gt;5,COUNTIF($W$5:$W$16,G$18)&gt;0),0,$B$6))))</f>
        <v>0</v>
      </c>
      <c r="H156" s="62" t="n">
        <f aca="false">IF($A155="","",IF(H$18="","",MAX(0,H155-IF(OR(WEEKDAY(H$18,2)&gt;5,COUNTIF($W$5:$W$16,H$18)&gt;0),0,$B$6))))</f>
        <v>0</v>
      </c>
      <c r="I156" s="62" t="n">
        <f aca="false">IF($A155="","",IF(I$18="","",MAX(0,I155-IF(OR(WEEKDAY(I$18,2)&gt;5,COUNTIF($W$5:$W$16,I$18)&gt;0),0,$B$6))))</f>
        <v>0</v>
      </c>
      <c r="J156" s="62" t="n">
        <f aca="false">IF($A155="","",IF(J$18="","",MAX(0,J155-IF(OR(WEEKDAY(J$18,2)&gt;5,COUNTIF($W$5:$W$16,J$18)&gt;0),0,$B$6))))</f>
        <v>0</v>
      </c>
      <c r="K156" s="62" t="n">
        <f aca="false">IF($A155="","",IF(K$18="","",MAX(0,K155-IF(OR(WEEKDAY(K$18,2)&gt;5,COUNTIF($W$5:$W$16,K$18)&gt;0),0,$B$6))))</f>
        <v>0</v>
      </c>
      <c r="L156" s="62" t="n">
        <f aca="false">IF($A155="","",IF(L$18="","",MAX(0,L155-IF(OR(WEEKDAY(L$18,2)&gt;5,COUNTIF($W$5:$W$16,L$18)&gt;0),0,$B$6))))</f>
        <v>0</v>
      </c>
      <c r="M156" s="62" t="n">
        <f aca="false">IF($A155="","",IF(M$18="","",MAX(0,M155-IF(OR(WEEKDAY(M$18,2)&gt;5,COUNTIF($W$5:$W$16,M$18)&gt;0),0,$B$6))))</f>
        <v>0</v>
      </c>
      <c r="N156" s="62" t="n">
        <f aca="false">IF($A155="","",IF(N$18="","",MAX(0,N155-IF(OR(WEEKDAY(N$18,2)&gt;5,COUNTIF($W$5:$W$16,N$18)&gt;0),0,$B$6))))</f>
        <v>0</v>
      </c>
      <c r="O156" s="62" t="n">
        <f aca="false">IF($A155="","",IF(O$18="","",MAX(0,O155-IF(OR(WEEKDAY(O$18,2)&gt;5,COUNTIF($W$5:$W$16,O$18)&gt;0),0,$B$6))))</f>
        <v>0</v>
      </c>
      <c r="P156" s="62" t="str">
        <f aca="false">IF($A155="","",IF(P$18="","",MAX(0,P155-IF(OR(WEEKDAY(P$18,2)&gt;5,COUNTIF($W$5:$W$16,P$18)&gt;0),0,$B$6))))</f>
        <v/>
      </c>
      <c r="Q156" s="62" t="str">
        <f aca="false">IF($A155="","",IF(Q$18="","",MAX(0,Q155-IF(OR(WEEKDAY(Q$18,2)&gt;5,COUNTIF($W$5:$W$16,Q$18)&gt;0),0,$B$6))))</f>
        <v/>
      </c>
      <c r="R156" s="63" t="str">
        <f aca="false">IF($A155="","",IF(OR(C155&gt;0,C157&gt;0),"Yes","No"))</f>
        <v>No</v>
      </c>
    </row>
    <row r="157" customFormat="false" ht="15" hidden="false" customHeight="true" outlineLevel="0" collapsed="false">
      <c r="A157" s="61"/>
      <c r="B157" s="38" t="s">
        <v>596</v>
      </c>
      <c r="C157" s="52" t="n">
        <f aca="false">IF($A155="","",SUM(D157:Q157))</f>
        <v>0</v>
      </c>
      <c r="D157" s="62" t="n">
        <f aca="false">IF($A155="","",IF(D$18="","",IF(ISNUMBER('Proposed Hours'!B40),'Proposed Hours'!B40,0)))</f>
        <v>0</v>
      </c>
      <c r="E157" s="62" t="n">
        <f aca="false">IF($A155="","",IF(E$18="","",IF(ISNUMBER('Proposed Hours'!C40),'Proposed Hours'!C40,0)))</f>
        <v>0</v>
      </c>
      <c r="F157" s="62" t="n">
        <f aca="false">IF($A155="","",IF(F$18="","",IF(ISNUMBER('Proposed Hours'!D40),'Proposed Hours'!D40,0)))</f>
        <v>0</v>
      </c>
      <c r="G157" s="62" t="n">
        <f aca="false">IF($A155="","",IF(G$18="","",IF(ISNUMBER('Proposed Hours'!E40),'Proposed Hours'!E40,0)))</f>
        <v>0</v>
      </c>
      <c r="H157" s="62" t="n">
        <f aca="false">IF($A155="","",IF(H$18="","",IF(ISNUMBER('Proposed Hours'!F40),'Proposed Hours'!F40,0)))</f>
        <v>0</v>
      </c>
      <c r="I157" s="62" t="n">
        <f aca="false">IF($A155="","",IF(I$18="","",IF(ISNUMBER('Proposed Hours'!G40),'Proposed Hours'!G40,0)))</f>
        <v>0</v>
      </c>
      <c r="J157" s="62" t="n">
        <f aca="false">IF($A155="","",IF(J$18="","",IF(ISNUMBER('Proposed Hours'!H40),'Proposed Hours'!H40,0)))</f>
        <v>0</v>
      </c>
      <c r="K157" s="62" t="n">
        <f aca="false">IF($A155="","",IF(K$18="","",IF(ISNUMBER('Proposed Hours'!I40),'Proposed Hours'!I40,0)))</f>
        <v>0</v>
      </c>
      <c r="L157" s="62" t="n">
        <f aca="false">IF($A155="","",IF(L$18="","",IF(ISNUMBER('Proposed Hours'!J40),'Proposed Hours'!J40,0)))</f>
        <v>0</v>
      </c>
      <c r="M157" s="62" t="n">
        <f aca="false">IF($A155="","",IF(M$18="","",IF(ISNUMBER('Proposed Hours'!K40),'Proposed Hours'!K40,0)))</f>
        <v>0</v>
      </c>
      <c r="N157" s="62" t="n">
        <f aca="false">IF($A155="","",IF(N$18="","",IF(ISNUMBER('Proposed Hours'!L40),'Proposed Hours'!L40,0)))</f>
        <v>0</v>
      </c>
      <c r="O157" s="62" t="n">
        <f aca="false">IF($A155="","",IF(O$18="","",IF(ISNUMBER('Proposed Hours'!M40),'Proposed Hours'!M40,0)))</f>
        <v>0</v>
      </c>
      <c r="P157" s="62" t="str">
        <f aca="false">IF($A155="","",IF(P$18="","",IF(ISNUMBER('Proposed Hours'!N40),'Proposed Hours'!N40,0)))</f>
        <v/>
      </c>
      <c r="Q157" s="62" t="str">
        <f aca="false">IF($A155="","",IF(Q$18="","",IF(ISNUMBER('Proposed Hours'!O40),'Proposed Hours'!O40,0)))</f>
        <v/>
      </c>
      <c r="R157" s="63" t="str">
        <f aca="false">IF($A155="","",IF(OR(C155&gt;0,C157&gt;0),"Yes","No"))</f>
        <v>No</v>
      </c>
    </row>
    <row r="158" customFormat="false" ht="15" hidden="false" customHeight="true" outlineLevel="0" collapsed="false">
      <c r="A158" s="64"/>
      <c r="B158" s="65" t="s">
        <v>597</v>
      </c>
      <c r="C158" s="66" t="n">
        <f aca="false">IF($A155="","",SUM(D158:Q158))</f>
        <v>0</v>
      </c>
      <c r="D158" s="67" t="n">
        <f aca="false">IF($A155="","",IF(D$18="","",ROUND(D157-D156,2)))</f>
        <v>0</v>
      </c>
      <c r="E158" s="67" t="n">
        <f aca="false">IF($A155="","",IF(E$18="","",ROUND(E157-E156,2)))</f>
        <v>0</v>
      </c>
      <c r="F158" s="67" t="n">
        <f aca="false">IF($A155="","",IF(F$18="","",ROUND(F157-F156,2)))</f>
        <v>0</v>
      </c>
      <c r="G158" s="67" t="n">
        <f aca="false">IF($A155="","",IF(G$18="","",ROUND(G157-G156,2)))</f>
        <v>0</v>
      </c>
      <c r="H158" s="67" t="n">
        <f aca="false">IF($A155="","",IF(H$18="","",ROUND(H157-H156,2)))</f>
        <v>0</v>
      </c>
      <c r="I158" s="67" t="n">
        <f aca="false">IF($A155="","",IF(I$18="","",ROUND(I157-I156,2)))</f>
        <v>0</v>
      </c>
      <c r="J158" s="67" t="n">
        <f aca="false">IF($A155="","",IF(J$18="","",ROUND(J157-J156,2)))</f>
        <v>0</v>
      </c>
      <c r="K158" s="67" t="n">
        <f aca="false">IF($A155="","",IF(K$18="","",ROUND(K157-K156,2)))</f>
        <v>0</v>
      </c>
      <c r="L158" s="67" t="n">
        <f aca="false">IF($A155="","",IF(L$18="","",ROUND(L157-L156,2)))</f>
        <v>0</v>
      </c>
      <c r="M158" s="67" t="n">
        <f aca="false">IF($A155="","",IF(M$18="","",ROUND(M157-M156,2)))</f>
        <v>0</v>
      </c>
      <c r="N158" s="67" t="n">
        <f aca="false">IF($A155="","",IF(N$18="","",ROUND(N157-N156,2)))</f>
        <v>0</v>
      </c>
      <c r="O158" s="67" t="n">
        <f aca="false">IF($A155="","",IF(O$18="","",ROUND(O157-O156,2)))</f>
        <v>0</v>
      </c>
      <c r="P158" s="67" t="str">
        <f aca="false">IF($A155="","",IF(P$18="","",ROUND(P157-P156,2)))</f>
        <v/>
      </c>
      <c r="Q158" s="67" t="str">
        <f aca="false">IF($A155="","",IF(Q$18="","",ROUND(Q157-Q156,2)))</f>
        <v/>
      </c>
      <c r="R158" s="68" t="str">
        <f aca="false">IF($A155="","",IF(OR(C155&gt;0,C157&gt;0),"Yes","No"))</f>
        <v>No</v>
      </c>
    </row>
    <row r="159" customFormat="false" ht="15" hidden="false" customHeight="true" outlineLevel="0" collapsed="false">
      <c r="A159" s="56" t="str">
        <f aca="false">IF(Roster!A39="","",Roster!A39)</f>
        <v>Nicolás Espitia</v>
      </c>
      <c r="B159" s="57" t="s">
        <v>594</v>
      </c>
      <c r="C159" s="58" t="n">
        <f aca="false">IF($A159="","",SUM(D159:Q159))</f>
        <v>24</v>
      </c>
      <c r="D159" s="59" t="n">
        <f aca="false">IF($A159="","",IF(D$18="","",SUMIFS('RAW BTBS'!$X:$X,'RAW BTBS'!$AF:$AF,$U159,'RAW BTBS'!$W:$W,D$18)))</f>
        <v>12</v>
      </c>
      <c r="E159" s="59" t="n">
        <f aca="false">IF($A159="","",IF(E$18="","",SUMIFS('RAW BTBS'!$X:$X,'RAW BTBS'!$AF:$AF,$U159,'RAW BTBS'!$W:$W,E$18)))</f>
        <v>12</v>
      </c>
      <c r="F159" s="59" t="n">
        <f aca="false">IF($A159="","",IF(F$18="","",SUMIFS('RAW BTBS'!$X:$X,'RAW BTBS'!$AF:$AF,$U159,'RAW BTBS'!$W:$W,F$18)))</f>
        <v>0</v>
      </c>
      <c r="G159" s="59" t="n">
        <f aca="false">IF($A159="","",IF(G$18="","",SUMIFS('RAW BTBS'!$X:$X,'RAW BTBS'!$AF:$AF,$U159,'RAW BTBS'!$W:$W,G$18)))</f>
        <v>0</v>
      </c>
      <c r="H159" s="59" t="n">
        <f aca="false">IF($A159="","",IF(H$18="","",SUMIFS('RAW BTBS'!$X:$X,'RAW BTBS'!$AF:$AF,$U159,'RAW BTBS'!$W:$W,H$18)))</f>
        <v>0</v>
      </c>
      <c r="I159" s="59" t="n">
        <f aca="false">IF($A159="","",IF(I$18="","",SUMIFS('RAW BTBS'!$X:$X,'RAW BTBS'!$AF:$AF,$U159,'RAW BTBS'!$W:$W,I$18)))</f>
        <v>0</v>
      </c>
      <c r="J159" s="59" t="n">
        <f aca="false">IF($A159="","",IF(J$18="","",SUMIFS('RAW BTBS'!$X:$X,'RAW BTBS'!$AF:$AF,$U159,'RAW BTBS'!$W:$W,J$18)))</f>
        <v>0</v>
      </c>
      <c r="K159" s="59" t="n">
        <f aca="false">IF($A159="","",IF(K$18="","",SUMIFS('RAW BTBS'!$X:$X,'RAW BTBS'!$AF:$AF,$U159,'RAW BTBS'!$W:$W,K$18)))</f>
        <v>0</v>
      </c>
      <c r="L159" s="59" t="n">
        <f aca="false">IF($A159="","",IF(L$18="","",SUMIFS('RAW BTBS'!$X:$X,'RAW BTBS'!$AF:$AF,$U159,'RAW BTBS'!$W:$W,L$18)))</f>
        <v>0</v>
      </c>
      <c r="M159" s="59" t="n">
        <f aca="false">IF($A159="","",IF(M$18="","",SUMIFS('RAW BTBS'!$X:$X,'RAW BTBS'!$AF:$AF,$U159,'RAW BTBS'!$W:$W,M$18)))</f>
        <v>0</v>
      </c>
      <c r="N159" s="59" t="n">
        <f aca="false">IF($A159="","",IF(N$18="","",SUMIFS('RAW BTBS'!$X:$X,'RAW BTBS'!$AF:$AF,$U159,'RAW BTBS'!$W:$W,N$18)))</f>
        <v>0</v>
      </c>
      <c r="O159" s="59" t="n">
        <f aca="false">IF($A159="","",IF(O$18="","",SUMIFS('RAW BTBS'!$X:$X,'RAW BTBS'!$AF:$AF,$U159,'RAW BTBS'!$W:$W,O$18)))</f>
        <v>0</v>
      </c>
      <c r="P159" s="59" t="str">
        <f aca="false">IF($A159="","",IF(P$18="","",SUMIFS('RAW BTBS'!$X:$X,'RAW BTBS'!$AF:$AF,$U159,'RAW BTBS'!$W:$W,P$18)))</f>
        <v/>
      </c>
      <c r="Q159" s="59" t="str">
        <f aca="false">IF($A159="","",IF(Q$18="","",SUMIFS('RAW BTBS'!$X:$X,'RAW BTBS'!$AF:$AF,$U159,'RAW BTBS'!$W:$W,Q$18)))</f>
        <v/>
      </c>
      <c r="R159" s="60" t="str">
        <f aca="false">IF($A159="","",IF(OR(C159&gt;0,C161&gt;0),"Yes","No"))</f>
        <v>Yes</v>
      </c>
      <c r="S159" s="26" t="str">
        <f aca="false">IF($T159="","",TRIM(RIGHT(SUBSTITUTE($T159," ",REPT(" ",50)),50)))</f>
        <v>ESPITIA</v>
      </c>
      <c r="T159" s="26" t="str">
        <f aca="false">IF($A159="","",SUBSTITUTE(SUBSTITUTE(SUBSTITUTE(SUBSTITUTE(SUBSTITUTE(SUBSTITUTE(SUBSTITUTE(UPPER(TRIM($A159)),"Á","A"),"É","E"),"Í","I"),"Ó","O"),"Ú","U"),"Ñ","N"),"Ü","U"))</f>
        <v>NICOLAS ESPITIA</v>
      </c>
      <c r="U159" s="26" t="str">
        <f aca="false">IF($T159="","",LEFT($T159,1)&amp;" "&amp;TRIM(RIGHT(SUBSTITUTE($T159," ",REPT(" ",50)),50)))</f>
        <v>N ESPITIA</v>
      </c>
    </row>
    <row r="160" customFormat="false" ht="15" hidden="false" customHeight="true" outlineLevel="0" collapsed="false">
      <c r="A160" s="61"/>
      <c r="B160" s="38" t="s">
        <v>595</v>
      </c>
      <c r="C160" s="52" t="n">
        <f aca="false">IF($A159="","",SUM(D160:Q160))</f>
        <v>8</v>
      </c>
      <c r="D160" s="62" t="n">
        <f aca="false">IF($A159="","",IF(D$18="","",MAX(0,D159-IF(OR(WEEKDAY(D$18,2)&gt;5,COUNTIF($W$5:$W$16,D$18)&gt;0),0,$B$6))))</f>
        <v>4</v>
      </c>
      <c r="E160" s="62" t="n">
        <f aca="false">IF($A159="","",IF(E$18="","",MAX(0,E159-IF(OR(WEEKDAY(E$18,2)&gt;5,COUNTIF($W$5:$W$16,E$18)&gt;0),0,$B$6))))</f>
        <v>4</v>
      </c>
      <c r="F160" s="62" t="n">
        <f aca="false">IF($A159="","",IF(F$18="","",MAX(0,F159-IF(OR(WEEKDAY(F$18,2)&gt;5,COUNTIF($W$5:$W$16,F$18)&gt;0),0,$B$6))))</f>
        <v>0</v>
      </c>
      <c r="G160" s="62" t="n">
        <f aca="false">IF($A159="","",IF(G$18="","",MAX(0,G159-IF(OR(WEEKDAY(G$18,2)&gt;5,COUNTIF($W$5:$W$16,G$18)&gt;0),0,$B$6))))</f>
        <v>0</v>
      </c>
      <c r="H160" s="62" t="n">
        <f aca="false">IF($A159="","",IF(H$18="","",MAX(0,H159-IF(OR(WEEKDAY(H$18,2)&gt;5,COUNTIF($W$5:$W$16,H$18)&gt;0),0,$B$6))))</f>
        <v>0</v>
      </c>
      <c r="I160" s="62" t="n">
        <f aca="false">IF($A159="","",IF(I$18="","",MAX(0,I159-IF(OR(WEEKDAY(I$18,2)&gt;5,COUNTIF($W$5:$W$16,I$18)&gt;0),0,$B$6))))</f>
        <v>0</v>
      </c>
      <c r="J160" s="62" t="n">
        <f aca="false">IF($A159="","",IF(J$18="","",MAX(0,J159-IF(OR(WEEKDAY(J$18,2)&gt;5,COUNTIF($W$5:$W$16,J$18)&gt;0),0,$B$6))))</f>
        <v>0</v>
      </c>
      <c r="K160" s="62" t="n">
        <f aca="false">IF($A159="","",IF(K$18="","",MAX(0,K159-IF(OR(WEEKDAY(K$18,2)&gt;5,COUNTIF($W$5:$W$16,K$18)&gt;0),0,$B$6))))</f>
        <v>0</v>
      </c>
      <c r="L160" s="62" t="n">
        <f aca="false">IF($A159="","",IF(L$18="","",MAX(0,L159-IF(OR(WEEKDAY(L$18,2)&gt;5,COUNTIF($W$5:$W$16,L$18)&gt;0),0,$B$6))))</f>
        <v>0</v>
      </c>
      <c r="M160" s="62" t="n">
        <f aca="false">IF($A159="","",IF(M$18="","",MAX(0,M159-IF(OR(WEEKDAY(M$18,2)&gt;5,COUNTIF($W$5:$W$16,M$18)&gt;0),0,$B$6))))</f>
        <v>0</v>
      </c>
      <c r="N160" s="62" t="n">
        <f aca="false">IF($A159="","",IF(N$18="","",MAX(0,N159-IF(OR(WEEKDAY(N$18,2)&gt;5,COUNTIF($W$5:$W$16,N$18)&gt;0),0,$B$6))))</f>
        <v>0</v>
      </c>
      <c r="O160" s="62" t="n">
        <f aca="false">IF($A159="","",IF(O$18="","",MAX(0,O159-IF(OR(WEEKDAY(O$18,2)&gt;5,COUNTIF($W$5:$W$16,O$18)&gt;0),0,$B$6))))</f>
        <v>0</v>
      </c>
      <c r="P160" s="62" t="str">
        <f aca="false">IF($A159="","",IF(P$18="","",MAX(0,P159-IF(OR(WEEKDAY(P$18,2)&gt;5,COUNTIF($W$5:$W$16,P$18)&gt;0),0,$B$6))))</f>
        <v/>
      </c>
      <c r="Q160" s="62" t="str">
        <f aca="false">IF($A159="","",IF(Q$18="","",MAX(0,Q159-IF(OR(WEEKDAY(Q$18,2)&gt;5,COUNTIF($W$5:$W$16,Q$18)&gt;0),0,$B$6))))</f>
        <v/>
      </c>
      <c r="R160" s="63" t="str">
        <f aca="false">IF($A159="","",IF(OR(C159&gt;0,C161&gt;0),"Yes","No"))</f>
        <v>Yes</v>
      </c>
    </row>
    <row r="161" customFormat="false" ht="15" hidden="false" customHeight="true" outlineLevel="0" collapsed="false">
      <c r="A161" s="61"/>
      <c r="B161" s="38" t="s">
        <v>596</v>
      </c>
      <c r="C161" s="52" t="n">
        <f aca="false">IF($A159="","",SUM(D161:Q161))</f>
        <v>36</v>
      </c>
      <c r="D161" s="62" t="n">
        <f aca="false">IF($A159="","",IF(D$18="","",IF(ISNUMBER('Proposed Hours'!B41),'Proposed Hours'!B41,0)))</f>
        <v>4</v>
      </c>
      <c r="E161" s="62" t="n">
        <f aca="false">IF($A159="","",IF(E$18="","",IF(ISNUMBER('Proposed Hours'!C41),'Proposed Hours'!C41,0)))</f>
        <v>4</v>
      </c>
      <c r="F161" s="62" t="n">
        <f aca="false">IF($A159="","",IF(F$18="","",IF(ISNUMBER('Proposed Hours'!D41),'Proposed Hours'!D41,0)))</f>
        <v>4</v>
      </c>
      <c r="G161" s="62" t="n">
        <f aca="false">IF($A159="","",IF(G$18="","",IF(ISNUMBER('Proposed Hours'!E41),'Proposed Hours'!E41,0)))</f>
        <v>12</v>
      </c>
      <c r="H161" s="62" t="n">
        <f aca="false">IF($A159="","",IF(H$18="","",IF(ISNUMBER('Proposed Hours'!F41),'Proposed Hours'!F41,0)))</f>
        <v>12</v>
      </c>
      <c r="I161" s="62" t="n">
        <f aca="false">IF($A159="","",IF(I$18="","",IF(ISNUMBER('Proposed Hours'!G41),'Proposed Hours'!G41,0)))</f>
        <v>0</v>
      </c>
      <c r="J161" s="62" t="n">
        <f aca="false">IF($A159="","",IF(J$18="","",IF(ISNUMBER('Proposed Hours'!H41),'Proposed Hours'!H41,0)))</f>
        <v>0</v>
      </c>
      <c r="K161" s="62" t="n">
        <f aca="false">IF($A159="","",IF(K$18="","",IF(ISNUMBER('Proposed Hours'!I41),'Proposed Hours'!I41,0)))</f>
        <v>0</v>
      </c>
      <c r="L161" s="62" t="n">
        <f aca="false">IF($A159="","",IF(L$18="","",IF(ISNUMBER('Proposed Hours'!J41),'Proposed Hours'!J41,0)))</f>
        <v>0</v>
      </c>
      <c r="M161" s="62" t="n">
        <f aca="false">IF($A159="","",IF(M$18="","",IF(ISNUMBER('Proposed Hours'!K41),'Proposed Hours'!K41,0)))</f>
        <v>0</v>
      </c>
      <c r="N161" s="62" t="n">
        <f aca="false">IF($A159="","",IF(N$18="","",IF(ISNUMBER('Proposed Hours'!L41),'Proposed Hours'!L41,0)))</f>
        <v>0</v>
      </c>
      <c r="O161" s="62" t="n">
        <f aca="false">IF($A159="","",IF(O$18="","",IF(ISNUMBER('Proposed Hours'!M41),'Proposed Hours'!M41,0)))</f>
        <v>0</v>
      </c>
      <c r="P161" s="62" t="str">
        <f aca="false">IF($A159="","",IF(P$18="","",IF(ISNUMBER('Proposed Hours'!N41),'Proposed Hours'!N41,0)))</f>
        <v/>
      </c>
      <c r="Q161" s="62" t="str">
        <f aca="false">IF($A159="","",IF(Q$18="","",IF(ISNUMBER('Proposed Hours'!O41),'Proposed Hours'!O41,0)))</f>
        <v/>
      </c>
      <c r="R161" s="63" t="str">
        <f aca="false">IF($A159="","",IF(OR(C159&gt;0,C161&gt;0),"Yes","No"))</f>
        <v>Yes</v>
      </c>
    </row>
    <row r="162" customFormat="false" ht="15" hidden="false" customHeight="true" outlineLevel="0" collapsed="false">
      <c r="A162" s="64"/>
      <c r="B162" s="65" t="s">
        <v>597</v>
      </c>
      <c r="C162" s="66" t="n">
        <f aca="false">IF($A159="","",SUM(D162:Q162))</f>
        <v>28</v>
      </c>
      <c r="D162" s="67" t="n">
        <f aca="false">IF($A159="","",IF(D$18="","",ROUND(D161-D160,2)))</f>
        <v>0</v>
      </c>
      <c r="E162" s="67" t="n">
        <f aca="false">IF($A159="","",IF(E$18="","",ROUND(E161-E160,2)))</f>
        <v>0</v>
      </c>
      <c r="F162" s="67" t="n">
        <f aca="false">IF($A159="","",IF(F$18="","",ROUND(F161-F160,2)))</f>
        <v>4</v>
      </c>
      <c r="G162" s="67" t="n">
        <f aca="false">IF($A159="","",IF(G$18="","",ROUND(G161-G160,2)))</f>
        <v>12</v>
      </c>
      <c r="H162" s="67" t="n">
        <f aca="false">IF($A159="","",IF(H$18="","",ROUND(H161-H160,2)))</f>
        <v>12</v>
      </c>
      <c r="I162" s="67" t="n">
        <f aca="false">IF($A159="","",IF(I$18="","",ROUND(I161-I160,2)))</f>
        <v>0</v>
      </c>
      <c r="J162" s="67" t="n">
        <f aca="false">IF($A159="","",IF(J$18="","",ROUND(J161-J160,2)))</f>
        <v>0</v>
      </c>
      <c r="K162" s="67" t="n">
        <f aca="false">IF($A159="","",IF(K$18="","",ROUND(K161-K160,2)))</f>
        <v>0</v>
      </c>
      <c r="L162" s="67" t="n">
        <f aca="false">IF($A159="","",IF(L$18="","",ROUND(L161-L160,2)))</f>
        <v>0</v>
      </c>
      <c r="M162" s="67" t="n">
        <f aca="false">IF($A159="","",IF(M$18="","",ROUND(M161-M160,2)))</f>
        <v>0</v>
      </c>
      <c r="N162" s="67" t="n">
        <f aca="false">IF($A159="","",IF(N$18="","",ROUND(N161-N160,2)))</f>
        <v>0</v>
      </c>
      <c r="O162" s="67" t="n">
        <f aca="false">IF($A159="","",IF(O$18="","",ROUND(O161-O160,2)))</f>
        <v>0</v>
      </c>
      <c r="P162" s="67" t="str">
        <f aca="false">IF($A159="","",IF(P$18="","",ROUND(P161-P160,2)))</f>
        <v/>
      </c>
      <c r="Q162" s="67" t="str">
        <f aca="false">IF($A159="","",IF(Q$18="","",ROUND(Q161-Q160,2)))</f>
        <v/>
      </c>
      <c r="R162" s="68" t="str">
        <f aca="false">IF($A159="","",IF(OR(C159&gt;0,C161&gt;0),"Yes","No"))</f>
        <v>Yes</v>
      </c>
    </row>
    <row r="163" customFormat="false" ht="15" hidden="false" customHeight="true" outlineLevel="0" collapsed="false">
      <c r="A163" s="56" t="str">
        <f aca="false">IF(Roster!A40="","",Roster!A40)</f>
        <v>Nicolás Lozano</v>
      </c>
      <c r="B163" s="57" t="s">
        <v>594</v>
      </c>
      <c r="C163" s="58" t="n">
        <f aca="false">IF($A163="","",SUM(D163:Q163))</f>
        <v>0</v>
      </c>
      <c r="D163" s="59" t="n">
        <f aca="false">IF($A163="","",IF(D$18="","",SUMIFS('RAW BTBS'!$X:$X,'RAW BTBS'!$AF:$AF,$U163,'RAW BTBS'!$W:$W,D$18)))</f>
        <v>0</v>
      </c>
      <c r="E163" s="59" t="n">
        <f aca="false">IF($A163="","",IF(E$18="","",SUMIFS('RAW BTBS'!$X:$X,'RAW BTBS'!$AF:$AF,$U163,'RAW BTBS'!$W:$W,E$18)))</f>
        <v>0</v>
      </c>
      <c r="F163" s="59" t="n">
        <f aca="false">IF($A163="","",IF(F$18="","",SUMIFS('RAW BTBS'!$X:$X,'RAW BTBS'!$AF:$AF,$U163,'RAW BTBS'!$W:$W,F$18)))</f>
        <v>0</v>
      </c>
      <c r="G163" s="59" t="n">
        <f aca="false">IF($A163="","",IF(G$18="","",SUMIFS('RAW BTBS'!$X:$X,'RAW BTBS'!$AF:$AF,$U163,'RAW BTBS'!$W:$W,G$18)))</f>
        <v>0</v>
      </c>
      <c r="H163" s="59" t="n">
        <f aca="false">IF($A163="","",IF(H$18="","",SUMIFS('RAW BTBS'!$X:$X,'RAW BTBS'!$AF:$AF,$U163,'RAW BTBS'!$W:$W,H$18)))</f>
        <v>0</v>
      </c>
      <c r="I163" s="59" t="n">
        <f aca="false">IF($A163="","",IF(I$18="","",SUMIFS('RAW BTBS'!$X:$X,'RAW BTBS'!$AF:$AF,$U163,'RAW BTBS'!$W:$W,I$18)))</f>
        <v>0</v>
      </c>
      <c r="J163" s="59" t="n">
        <f aca="false">IF($A163="","",IF(J$18="","",SUMIFS('RAW BTBS'!$X:$X,'RAW BTBS'!$AF:$AF,$U163,'RAW BTBS'!$W:$W,J$18)))</f>
        <v>0</v>
      </c>
      <c r="K163" s="59" t="n">
        <f aca="false">IF($A163="","",IF(K$18="","",SUMIFS('RAW BTBS'!$X:$X,'RAW BTBS'!$AF:$AF,$U163,'RAW BTBS'!$W:$W,K$18)))</f>
        <v>0</v>
      </c>
      <c r="L163" s="59" t="n">
        <f aca="false">IF($A163="","",IF(L$18="","",SUMIFS('RAW BTBS'!$X:$X,'RAW BTBS'!$AF:$AF,$U163,'RAW BTBS'!$W:$W,L$18)))</f>
        <v>0</v>
      </c>
      <c r="M163" s="59" t="n">
        <f aca="false">IF($A163="","",IF(M$18="","",SUMIFS('RAW BTBS'!$X:$X,'RAW BTBS'!$AF:$AF,$U163,'RAW BTBS'!$W:$W,M$18)))</f>
        <v>0</v>
      </c>
      <c r="N163" s="59" t="n">
        <f aca="false">IF($A163="","",IF(N$18="","",SUMIFS('RAW BTBS'!$X:$X,'RAW BTBS'!$AF:$AF,$U163,'RAW BTBS'!$W:$W,N$18)))</f>
        <v>0</v>
      </c>
      <c r="O163" s="59" t="n">
        <f aca="false">IF($A163="","",IF(O$18="","",SUMIFS('RAW BTBS'!$X:$X,'RAW BTBS'!$AF:$AF,$U163,'RAW BTBS'!$W:$W,O$18)))</f>
        <v>0</v>
      </c>
      <c r="P163" s="59" t="str">
        <f aca="false">IF($A163="","",IF(P$18="","",SUMIFS('RAW BTBS'!$X:$X,'RAW BTBS'!$AF:$AF,$U163,'RAW BTBS'!$W:$W,P$18)))</f>
        <v/>
      </c>
      <c r="Q163" s="59" t="str">
        <f aca="false">IF($A163="","",IF(Q$18="","",SUMIFS('RAW BTBS'!$X:$X,'RAW BTBS'!$AF:$AF,$U163,'RAW BTBS'!$W:$W,Q$18)))</f>
        <v/>
      </c>
      <c r="R163" s="60" t="str">
        <f aca="false">IF($A163="","",IF(OR(C163&gt;0,C165&gt;0),"Yes","No"))</f>
        <v>No</v>
      </c>
      <c r="S163" s="26" t="str">
        <f aca="false">IF($T163="","",TRIM(RIGHT(SUBSTITUTE($T163," ",REPT(" ",50)),50)))</f>
        <v>LOZANO</v>
      </c>
      <c r="T163" s="26" t="str">
        <f aca="false">IF($A163="","",SUBSTITUTE(SUBSTITUTE(SUBSTITUTE(SUBSTITUTE(SUBSTITUTE(SUBSTITUTE(SUBSTITUTE(UPPER(TRIM($A163)),"Á","A"),"É","E"),"Í","I"),"Ó","O"),"Ú","U"),"Ñ","N"),"Ü","U"))</f>
        <v>NICOLAS LOZANO</v>
      </c>
      <c r="U163" s="26" t="str">
        <f aca="false">IF($T163="","",LEFT($T163,1)&amp;" "&amp;TRIM(RIGHT(SUBSTITUTE($T163," ",REPT(" ",50)),50)))</f>
        <v>N LOZANO</v>
      </c>
    </row>
    <row r="164" customFormat="false" ht="15" hidden="false" customHeight="true" outlineLevel="0" collapsed="false">
      <c r="A164" s="61"/>
      <c r="B164" s="38" t="s">
        <v>595</v>
      </c>
      <c r="C164" s="52" t="n">
        <f aca="false">IF($A163="","",SUM(D164:Q164))</f>
        <v>0</v>
      </c>
      <c r="D164" s="62" t="n">
        <f aca="false">IF($A163="","",IF(D$18="","",MAX(0,D163-IF(OR(WEEKDAY(D$18,2)&gt;5,COUNTIF($W$5:$W$16,D$18)&gt;0),0,$B$6))))</f>
        <v>0</v>
      </c>
      <c r="E164" s="62" t="n">
        <f aca="false">IF($A163="","",IF(E$18="","",MAX(0,E163-IF(OR(WEEKDAY(E$18,2)&gt;5,COUNTIF($W$5:$W$16,E$18)&gt;0),0,$B$6))))</f>
        <v>0</v>
      </c>
      <c r="F164" s="62" t="n">
        <f aca="false">IF($A163="","",IF(F$18="","",MAX(0,F163-IF(OR(WEEKDAY(F$18,2)&gt;5,COUNTIF($W$5:$W$16,F$18)&gt;0),0,$B$6))))</f>
        <v>0</v>
      </c>
      <c r="G164" s="62" t="n">
        <f aca="false">IF($A163="","",IF(G$18="","",MAX(0,G163-IF(OR(WEEKDAY(G$18,2)&gt;5,COUNTIF($W$5:$W$16,G$18)&gt;0),0,$B$6))))</f>
        <v>0</v>
      </c>
      <c r="H164" s="62" t="n">
        <f aca="false">IF($A163="","",IF(H$18="","",MAX(0,H163-IF(OR(WEEKDAY(H$18,2)&gt;5,COUNTIF($W$5:$W$16,H$18)&gt;0),0,$B$6))))</f>
        <v>0</v>
      </c>
      <c r="I164" s="62" t="n">
        <f aca="false">IF($A163="","",IF(I$18="","",MAX(0,I163-IF(OR(WEEKDAY(I$18,2)&gt;5,COUNTIF($W$5:$W$16,I$18)&gt;0),0,$B$6))))</f>
        <v>0</v>
      </c>
      <c r="J164" s="62" t="n">
        <f aca="false">IF($A163="","",IF(J$18="","",MAX(0,J163-IF(OR(WEEKDAY(J$18,2)&gt;5,COUNTIF($W$5:$W$16,J$18)&gt;0),0,$B$6))))</f>
        <v>0</v>
      </c>
      <c r="K164" s="62" t="n">
        <f aca="false">IF($A163="","",IF(K$18="","",MAX(0,K163-IF(OR(WEEKDAY(K$18,2)&gt;5,COUNTIF($W$5:$W$16,K$18)&gt;0),0,$B$6))))</f>
        <v>0</v>
      </c>
      <c r="L164" s="62" t="n">
        <f aca="false">IF($A163="","",IF(L$18="","",MAX(0,L163-IF(OR(WEEKDAY(L$18,2)&gt;5,COUNTIF($W$5:$W$16,L$18)&gt;0),0,$B$6))))</f>
        <v>0</v>
      </c>
      <c r="M164" s="62" t="n">
        <f aca="false">IF($A163="","",IF(M$18="","",MAX(0,M163-IF(OR(WEEKDAY(M$18,2)&gt;5,COUNTIF($W$5:$W$16,M$18)&gt;0),0,$B$6))))</f>
        <v>0</v>
      </c>
      <c r="N164" s="62" t="n">
        <f aca="false">IF($A163="","",IF(N$18="","",MAX(0,N163-IF(OR(WEEKDAY(N$18,2)&gt;5,COUNTIF($W$5:$W$16,N$18)&gt;0),0,$B$6))))</f>
        <v>0</v>
      </c>
      <c r="O164" s="62" t="n">
        <f aca="false">IF($A163="","",IF(O$18="","",MAX(0,O163-IF(OR(WEEKDAY(O$18,2)&gt;5,COUNTIF($W$5:$W$16,O$18)&gt;0),0,$B$6))))</f>
        <v>0</v>
      </c>
      <c r="P164" s="62" t="str">
        <f aca="false">IF($A163="","",IF(P$18="","",MAX(0,P163-IF(OR(WEEKDAY(P$18,2)&gt;5,COUNTIF($W$5:$W$16,P$18)&gt;0),0,$B$6))))</f>
        <v/>
      </c>
      <c r="Q164" s="62" t="str">
        <f aca="false">IF($A163="","",IF(Q$18="","",MAX(0,Q163-IF(OR(WEEKDAY(Q$18,2)&gt;5,COUNTIF($W$5:$W$16,Q$18)&gt;0),0,$B$6))))</f>
        <v/>
      </c>
      <c r="R164" s="63" t="str">
        <f aca="false">IF($A163="","",IF(OR(C163&gt;0,C165&gt;0),"Yes","No"))</f>
        <v>No</v>
      </c>
    </row>
    <row r="165" customFormat="false" ht="15" hidden="false" customHeight="true" outlineLevel="0" collapsed="false">
      <c r="A165" s="61"/>
      <c r="B165" s="38" t="s">
        <v>596</v>
      </c>
      <c r="C165" s="52" t="n">
        <f aca="false">IF($A163="","",SUM(D165:Q165))</f>
        <v>0</v>
      </c>
      <c r="D165" s="62" t="n">
        <f aca="false">IF($A163="","",IF(D$18="","",IF(ISNUMBER('Proposed Hours'!B42),'Proposed Hours'!B42,0)))</f>
        <v>0</v>
      </c>
      <c r="E165" s="62" t="n">
        <f aca="false">IF($A163="","",IF(E$18="","",IF(ISNUMBER('Proposed Hours'!C42),'Proposed Hours'!C42,0)))</f>
        <v>0</v>
      </c>
      <c r="F165" s="62" t="n">
        <f aca="false">IF($A163="","",IF(F$18="","",IF(ISNUMBER('Proposed Hours'!D42),'Proposed Hours'!D42,0)))</f>
        <v>0</v>
      </c>
      <c r="G165" s="62" t="n">
        <f aca="false">IF($A163="","",IF(G$18="","",IF(ISNUMBER('Proposed Hours'!E42),'Proposed Hours'!E42,0)))</f>
        <v>0</v>
      </c>
      <c r="H165" s="62" t="n">
        <f aca="false">IF($A163="","",IF(H$18="","",IF(ISNUMBER('Proposed Hours'!F42),'Proposed Hours'!F42,0)))</f>
        <v>0</v>
      </c>
      <c r="I165" s="62" t="n">
        <f aca="false">IF($A163="","",IF(I$18="","",IF(ISNUMBER('Proposed Hours'!G42),'Proposed Hours'!G42,0)))</f>
        <v>0</v>
      </c>
      <c r="J165" s="62" t="n">
        <f aca="false">IF($A163="","",IF(J$18="","",IF(ISNUMBER('Proposed Hours'!H42),'Proposed Hours'!H42,0)))</f>
        <v>0</v>
      </c>
      <c r="K165" s="62" t="n">
        <f aca="false">IF($A163="","",IF(K$18="","",IF(ISNUMBER('Proposed Hours'!I42),'Proposed Hours'!I42,0)))</f>
        <v>0</v>
      </c>
      <c r="L165" s="62" t="n">
        <f aca="false">IF($A163="","",IF(L$18="","",IF(ISNUMBER('Proposed Hours'!J42),'Proposed Hours'!J42,0)))</f>
        <v>0</v>
      </c>
      <c r="M165" s="62" t="n">
        <f aca="false">IF($A163="","",IF(M$18="","",IF(ISNUMBER('Proposed Hours'!K42),'Proposed Hours'!K42,0)))</f>
        <v>0</v>
      </c>
      <c r="N165" s="62" t="n">
        <f aca="false">IF($A163="","",IF(N$18="","",IF(ISNUMBER('Proposed Hours'!L42),'Proposed Hours'!L42,0)))</f>
        <v>0</v>
      </c>
      <c r="O165" s="62" t="n">
        <f aca="false">IF($A163="","",IF(O$18="","",IF(ISNUMBER('Proposed Hours'!M42),'Proposed Hours'!M42,0)))</f>
        <v>0</v>
      </c>
      <c r="P165" s="62" t="str">
        <f aca="false">IF($A163="","",IF(P$18="","",IF(ISNUMBER('Proposed Hours'!N42),'Proposed Hours'!N42,0)))</f>
        <v/>
      </c>
      <c r="Q165" s="62" t="str">
        <f aca="false">IF($A163="","",IF(Q$18="","",IF(ISNUMBER('Proposed Hours'!O42),'Proposed Hours'!O42,0)))</f>
        <v/>
      </c>
      <c r="R165" s="63" t="str">
        <f aca="false">IF($A163="","",IF(OR(C163&gt;0,C165&gt;0),"Yes","No"))</f>
        <v>No</v>
      </c>
    </row>
    <row r="166" customFormat="false" ht="15" hidden="false" customHeight="true" outlineLevel="0" collapsed="false">
      <c r="A166" s="64"/>
      <c r="B166" s="65" t="s">
        <v>597</v>
      </c>
      <c r="C166" s="66" t="n">
        <f aca="false">IF($A163="","",SUM(D166:Q166))</f>
        <v>0</v>
      </c>
      <c r="D166" s="67" t="n">
        <f aca="false">IF($A163="","",IF(D$18="","",ROUND(D165-D164,2)))</f>
        <v>0</v>
      </c>
      <c r="E166" s="67" t="n">
        <f aca="false">IF($A163="","",IF(E$18="","",ROUND(E165-E164,2)))</f>
        <v>0</v>
      </c>
      <c r="F166" s="67" t="n">
        <f aca="false">IF($A163="","",IF(F$18="","",ROUND(F165-F164,2)))</f>
        <v>0</v>
      </c>
      <c r="G166" s="67" t="n">
        <f aca="false">IF($A163="","",IF(G$18="","",ROUND(G165-G164,2)))</f>
        <v>0</v>
      </c>
      <c r="H166" s="67" t="n">
        <f aca="false">IF($A163="","",IF(H$18="","",ROUND(H165-H164,2)))</f>
        <v>0</v>
      </c>
      <c r="I166" s="67" t="n">
        <f aca="false">IF($A163="","",IF(I$18="","",ROUND(I165-I164,2)))</f>
        <v>0</v>
      </c>
      <c r="J166" s="67" t="n">
        <f aca="false">IF($A163="","",IF(J$18="","",ROUND(J165-J164,2)))</f>
        <v>0</v>
      </c>
      <c r="K166" s="67" t="n">
        <f aca="false">IF($A163="","",IF(K$18="","",ROUND(K165-K164,2)))</f>
        <v>0</v>
      </c>
      <c r="L166" s="67" t="n">
        <f aca="false">IF($A163="","",IF(L$18="","",ROUND(L165-L164,2)))</f>
        <v>0</v>
      </c>
      <c r="M166" s="67" t="n">
        <f aca="false">IF($A163="","",IF(M$18="","",ROUND(M165-M164,2)))</f>
        <v>0</v>
      </c>
      <c r="N166" s="67" t="n">
        <f aca="false">IF($A163="","",IF(N$18="","",ROUND(N165-N164,2)))</f>
        <v>0</v>
      </c>
      <c r="O166" s="67" t="n">
        <f aca="false">IF($A163="","",IF(O$18="","",ROUND(O165-O164,2)))</f>
        <v>0</v>
      </c>
      <c r="P166" s="67" t="str">
        <f aca="false">IF($A163="","",IF(P$18="","",ROUND(P165-P164,2)))</f>
        <v/>
      </c>
      <c r="Q166" s="67" t="str">
        <f aca="false">IF($A163="","",IF(Q$18="","",ROUND(Q165-Q164,2)))</f>
        <v/>
      </c>
      <c r="R166" s="68" t="str">
        <f aca="false">IF($A163="","",IF(OR(C163&gt;0,C165&gt;0),"Yes","No"))</f>
        <v>No</v>
      </c>
    </row>
    <row r="167" customFormat="false" ht="15" hidden="false" customHeight="true" outlineLevel="0" collapsed="false">
      <c r="A167" s="56" t="str">
        <f aca="false">IF(Roster!A41="","",Roster!A41)</f>
        <v>Oscar Moreno</v>
      </c>
      <c r="B167" s="57" t="s">
        <v>594</v>
      </c>
      <c r="C167" s="58" t="n">
        <f aca="false">IF($A167="","",SUM(D167:Q167))</f>
        <v>0</v>
      </c>
      <c r="D167" s="59" t="n">
        <f aca="false">IF($A167="","",IF(D$18="","",SUMIFS('RAW BTBS'!$X:$X,'RAW BTBS'!$AF:$AF,$U167,'RAW BTBS'!$W:$W,D$18)))</f>
        <v>0</v>
      </c>
      <c r="E167" s="59" t="n">
        <f aca="false">IF($A167="","",IF(E$18="","",SUMIFS('RAW BTBS'!$X:$X,'RAW BTBS'!$AF:$AF,$U167,'RAW BTBS'!$W:$W,E$18)))</f>
        <v>0</v>
      </c>
      <c r="F167" s="59" t="n">
        <f aca="false">IF($A167="","",IF(F$18="","",SUMIFS('RAW BTBS'!$X:$X,'RAW BTBS'!$AF:$AF,$U167,'RAW BTBS'!$W:$W,F$18)))</f>
        <v>0</v>
      </c>
      <c r="G167" s="59" t="n">
        <f aca="false">IF($A167="","",IF(G$18="","",SUMIFS('RAW BTBS'!$X:$X,'RAW BTBS'!$AF:$AF,$U167,'RAW BTBS'!$W:$W,G$18)))</f>
        <v>0</v>
      </c>
      <c r="H167" s="59" t="n">
        <f aca="false">IF($A167="","",IF(H$18="","",SUMIFS('RAW BTBS'!$X:$X,'RAW BTBS'!$AF:$AF,$U167,'RAW BTBS'!$W:$W,H$18)))</f>
        <v>0</v>
      </c>
      <c r="I167" s="59" t="n">
        <f aca="false">IF($A167="","",IF(I$18="","",SUMIFS('RAW BTBS'!$X:$X,'RAW BTBS'!$AF:$AF,$U167,'RAW BTBS'!$W:$W,I$18)))</f>
        <v>0</v>
      </c>
      <c r="J167" s="59" t="n">
        <f aca="false">IF($A167="","",IF(J$18="","",SUMIFS('RAW BTBS'!$X:$X,'RAW BTBS'!$AF:$AF,$U167,'RAW BTBS'!$W:$W,J$18)))</f>
        <v>0</v>
      </c>
      <c r="K167" s="59" t="n">
        <f aca="false">IF($A167="","",IF(K$18="","",SUMIFS('RAW BTBS'!$X:$X,'RAW BTBS'!$AF:$AF,$U167,'RAW BTBS'!$W:$W,K$18)))</f>
        <v>0</v>
      </c>
      <c r="L167" s="59" t="n">
        <f aca="false">IF($A167="","",IF(L$18="","",SUMIFS('RAW BTBS'!$X:$X,'RAW BTBS'!$AF:$AF,$U167,'RAW BTBS'!$W:$W,L$18)))</f>
        <v>0</v>
      </c>
      <c r="M167" s="59" t="n">
        <f aca="false">IF($A167="","",IF(M$18="","",SUMIFS('RAW BTBS'!$X:$X,'RAW BTBS'!$AF:$AF,$U167,'RAW BTBS'!$W:$W,M$18)))</f>
        <v>0</v>
      </c>
      <c r="N167" s="59" t="n">
        <f aca="false">IF($A167="","",IF(N$18="","",SUMIFS('RAW BTBS'!$X:$X,'RAW BTBS'!$AF:$AF,$U167,'RAW BTBS'!$W:$W,N$18)))</f>
        <v>0</v>
      </c>
      <c r="O167" s="59" t="n">
        <f aca="false">IF($A167="","",IF(O$18="","",SUMIFS('RAW BTBS'!$X:$X,'RAW BTBS'!$AF:$AF,$U167,'RAW BTBS'!$W:$W,O$18)))</f>
        <v>0</v>
      </c>
      <c r="P167" s="59" t="str">
        <f aca="false">IF($A167="","",IF(P$18="","",SUMIFS('RAW BTBS'!$X:$X,'RAW BTBS'!$AF:$AF,$U167,'RAW BTBS'!$W:$W,P$18)))</f>
        <v/>
      </c>
      <c r="Q167" s="59" t="str">
        <f aca="false">IF($A167="","",IF(Q$18="","",SUMIFS('RAW BTBS'!$X:$X,'RAW BTBS'!$AF:$AF,$U167,'RAW BTBS'!$W:$W,Q$18)))</f>
        <v/>
      </c>
      <c r="R167" s="60" t="str">
        <f aca="false">IF($A167="","",IF(OR(C167&gt;0,C169&gt;0),"Yes","No"))</f>
        <v>No</v>
      </c>
      <c r="S167" s="26" t="str">
        <f aca="false">IF($T167="","",TRIM(RIGHT(SUBSTITUTE($T167," ",REPT(" ",50)),50)))</f>
        <v>MORENO</v>
      </c>
      <c r="T167" s="26" t="str">
        <f aca="false">IF($A167="","",SUBSTITUTE(SUBSTITUTE(SUBSTITUTE(SUBSTITUTE(SUBSTITUTE(SUBSTITUTE(SUBSTITUTE(UPPER(TRIM($A167)),"Á","A"),"É","E"),"Í","I"),"Ó","O"),"Ú","U"),"Ñ","N"),"Ü","U"))</f>
        <v>OSCAR MORENO</v>
      </c>
      <c r="U167" s="26" t="str">
        <f aca="false">IF($T167="","",LEFT($T167,1)&amp;" "&amp;TRIM(RIGHT(SUBSTITUTE($T167," ",REPT(" ",50)),50)))</f>
        <v>O MORENO</v>
      </c>
    </row>
    <row r="168" customFormat="false" ht="15" hidden="false" customHeight="true" outlineLevel="0" collapsed="false">
      <c r="A168" s="61"/>
      <c r="B168" s="38" t="s">
        <v>595</v>
      </c>
      <c r="C168" s="52" t="n">
        <f aca="false">IF($A167="","",SUM(D168:Q168))</f>
        <v>0</v>
      </c>
      <c r="D168" s="62" t="n">
        <f aca="false">IF($A167="","",IF(D$18="","",MAX(0,D167-IF(OR(WEEKDAY(D$18,2)&gt;5,COUNTIF($W$5:$W$16,D$18)&gt;0),0,$B$6))))</f>
        <v>0</v>
      </c>
      <c r="E168" s="62" t="n">
        <f aca="false">IF($A167="","",IF(E$18="","",MAX(0,E167-IF(OR(WEEKDAY(E$18,2)&gt;5,COUNTIF($W$5:$W$16,E$18)&gt;0),0,$B$6))))</f>
        <v>0</v>
      </c>
      <c r="F168" s="62" t="n">
        <f aca="false">IF($A167="","",IF(F$18="","",MAX(0,F167-IF(OR(WEEKDAY(F$18,2)&gt;5,COUNTIF($W$5:$W$16,F$18)&gt;0),0,$B$6))))</f>
        <v>0</v>
      </c>
      <c r="G168" s="62" t="n">
        <f aca="false">IF($A167="","",IF(G$18="","",MAX(0,G167-IF(OR(WEEKDAY(G$18,2)&gt;5,COUNTIF($W$5:$W$16,G$18)&gt;0),0,$B$6))))</f>
        <v>0</v>
      </c>
      <c r="H168" s="62" t="n">
        <f aca="false">IF($A167="","",IF(H$18="","",MAX(0,H167-IF(OR(WEEKDAY(H$18,2)&gt;5,COUNTIF($W$5:$W$16,H$18)&gt;0),0,$B$6))))</f>
        <v>0</v>
      </c>
      <c r="I168" s="62" t="n">
        <f aca="false">IF($A167="","",IF(I$18="","",MAX(0,I167-IF(OR(WEEKDAY(I$18,2)&gt;5,COUNTIF($W$5:$W$16,I$18)&gt;0),0,$B$6))))</f>
        <v>0</v>
      </c>
      <c r="J168" s="62" t="n">
        <f aca="false">IF($A167="","",IF(J$18="","",MAX(0,J167-IF(OR(WEEKDAY(J$18,2)&gt;5,COUNTIF($W$5:$W$16,J$18)&gt;0),0,$B$6))))</f>
        <v>0</v>
      </c>
      <c r="K168" s="62" t="n">
        <f aca="false">IF($A167="","",IF(K$18="","",MAX(0,K167-IF(OR(WEEKDAY(K$18,2)&gt;5,COUNTIF($W$5:$W$16,K$18)&gt;0),0,$B$6))))</f>
        <v>0</v>
      </c>
      <c r="L168" s="62" t="n">
        <f aca="false">IF($A167="","",IF(L$18="","",MAX(0,L167-IF(OR(WEEKDAY(L$18,2)&gt;5,COUNTIF($W$5:$W$16,L$18)&gt;0),0,$B$6))))</f>
        <v>0</v>
      </c>
      <c r="M168" s="62" t="n">
        <f aca="false">IF($A167="","",IF(M$18="","",MAX(0,M167-IF(OR(WEEKDAY(M$18,2)&gt;5,COUNTIF($W$5:$W$16,M$18)&gt;0),0,$B$6))))</f>
        <v>0</v>
      </c>
      <c r="N168" s="62" t="n">
        <f aca="false">IF($A167="","",IF(N$18="","",MAX(0,N167-IF(OR(WEEKDAY(N$18,2)&gt;5,COUNTIF($W$5:$W$16,N$18)&gt;0),0,$B$6))))</f>
        <v>0</v>
      </c>
      <c r="O168" s="62" t="n">
        <f aca="false">IF($A167="","",IF(O$18="","",MAX(0,O167-IF(OR(WEEKDAY(O$18,2)&gt;5,COUNTIF($W$5:$W$16,O$18)&gt;0),0,$B$6))))</f>
        <v>0</v>
      </c>
      <c r="P168" s="62" t="str">
        <f aca="false">IF($A167="","",IF(P$18="","",MAX(0,P167-IF(OR(WEEKDAY(P$18,2)&gt;5,COUNTIF($W$5:$W$16,P$18)&gt;0),0,$B$6))))</f>
        <v/>
      </c>
      <c r="Q168" s="62" t="str">
        <f aca="false">IF($A167="","",IF(Q$18="","",MAX(0,Q167-IF(OR(WEEKDAY(Q$18,2)&gt;5,COUNTIF($W$5:$W$16,Q$18)&gt;0),0,$B$6))))</f>
        <v/>
      </c>
      <c r="R168" s="63" t="str">
        <f aca="false">IF($A167="","",IF(OR(C167&gt;0,C169&gt;0),"Yes","No"))</f>
        <v>No</v>
      </c>
    </row>
    <row r="169" customFormat="false" ht="15" hidden="false" customHeight="true" outlineLevel="0" collapsed="false">
      <c r="A169" s="61"/>
      <c r="B169" s="38" t="s">
        <v>596</v>
      </c>
      <c r="C169" s="52" t="n">
        <f aca="false">IF($A167="","",SUM(D169:Q169))</f>
        <v>0</v>
      </c>
      <c r="D169" s="62" t="n">
        <f aca="false">IF($A167="","",IF(D$18="","",IF(ISNUMBER('Proposed Hours'!B43),'Proposed Hours'!B43,0)))</f>
        <v>0</v>
      </c>
      <c r="E169" s="62" t="n">
        <f aca="false">IF($A167="","",IF(E$18="","",IF(ISNUMBER('Proposed Hours'!C43),'Proposed Hours'!C43,0)))</f>
        <v>0</v>
      </c>
      <c r="F169" s="62" t="n">
        <f aca="false">IF($A167="","",IF(F$18="","",IF(ISNUMBER('Proposed Hours'!D43),'Proposed Hours'!D43,0)))</f>
        <v>0</v>
      </c>
      <c r="G169" s="62" t="n">
        <f aca="false">IF($A167="","",IF(G$18="","",IF(ISNUMBER('Proposed Hours'!E43),'Proposed Hours'!E43,0)))</f>
        <v>0</v>
      </c>
      <c r="H169" s="62" t="n">
        <f aca="false">IF($A167="","",IF(H$18="","",IF(ISNUMBER('Proposed Hours'!F43),'Proposed Hours'!F43,0)))</f>
        <v>0</v>
      </c>
      <c r="I169" s="62" t="n">
        <f aca="false">IF($A167="","",IF(I$18="","",IF(ISNUMBER('Proposed Hours'!G43),'Proposed Hours'!G43,0)))</f>
        <v>0</v>
      </c>
      <c r="J169" s="62" t="n">
        <f aca="false">IF($A167="","",IF(J$18="","",IF(ISNUMBER('Proposed Hours'!H43),'Proposed Hours'!H43,0)))</f>
        <v>0</v>
      </c>
      <c r="K169" s="62" t="n">
        <f aca="false">IF($A167="","",IF(K$18="","",IF(ISNUMBER('Proposed Hours'!I43),'Proposed Hours'!I43,0)))</f>
        <v>0</v>
      </c>
      <c r="L169" s="62" t="n">
        <f aca="false">IF($A167="","",IF(L$18="","",IF(ISNUMBER('Proposed Hours'!J43),'Proposed Hours'!J43,0)))</f>
        <v>0</v>
      </c>
      <c r="M169" s="62" t="n">
        <f aca="false">IF($A167="","",IF(M$18="","",IF(ISNUMBER('Proposed Hours'!K43),'Proposed Hours'!K43,0)))</f>
        <v>0</v>
      </c>
      <c r="N169" s="62" t="n">
        <f aca="false">IF($A167="","",IF(N$18="","",IF(ISNUMBER('Proposed Hours'!L43),'Proposed Hours'!L43,0)))</f>
        <v>0</v>
      </c>
      <c r="O169" s="62" t="n">
        <f aca="false">IF($A167="","",IF(O$18="","",IF(ISNUMBER('Proposed Hours'!M43),'Proposed Hours'!M43,0)))</f>
        <v>0</v>
      </c>
      <c r="P169" s="62" t="str">
        <f aca="false">IF($A167="","",IF(P$18="","",IF(ISNUMBER('Proposed Hours'!N43),'Proposed Hours'!N43,0)))</f>
        <v/>
      </c>
      <c r="Q169" s="62" t="str">
        <f aca="false">IF($A167="","",IF(Q$18="","",IF(ISNUMBER('Proposed Hours'!O43),'Proposed Hours'!O43,0)))</f>
        <v/>
      </c>
      <c r="R169" s="63" t="str">
        <f aca="false">IF($A167="","",IF(OR(C167&gt;0,C169&gt;0),"Yes","No"))</f>
        <v>No</v>
      </c>
    </row>
    <row r="170" customFormat="false" ht="15" hidden="false" customHeight="true" outlineLevel="0" collapsed="false">
      <c r="A170" s="64"/>
      <c r="B170" s="65" t="s">
        <v>597</v>
      </c>
      <c r="C170" s="66" t="n">
        <f aca="false">IF($A167="","",SUM(D170:Q170))</f>
        <v>0</v>
      </c>
      <c r="D170" s="67" t="n">
        <f aca="false">IF($A167="","",IF(D$18="","",ROUND(D169-D168,2)))</f>
        <v>0</v>
      </c>
      <c r="E170" s="67" t="n">
        <f aca="false">IF($A167="","",IF(E$18="","",ROUND(E169-E168,2)))</f>
        <v>0</v>
      </c>
      <c r="F170" s="67" t="n">
        <f aca="false">IF($A167="","",IF(F$18="","",ROUND(F169-F168,2)))</f>
        <v>0</v>
      </c>
      <c r="G170" s="67" t="n">
        <f aca="false">IF($A167="","",IF(G$18="","",ROUND(G169-G168,2)))</f>
        <v>0</v>
      </c>
      <c r="H170" s="67" t="n">
        <f aca="false">IF($A167="","",IF(H$18="","",ROUND(H169-H168,2)))</f>
        <v>0</v>
      </c>
      <c r="I170" s="67" t="n">
        <f aca="false">IF($A167="","",IF(I$18="","",ROUND(I169-I168,2)))</f>
        <v>0</v>
      </c>
      <c r="J170" s="67" t="n">
        <f aca="false">IF($A167="","",IF(J$18="","",ROUND(J169-J168,2)))</f>
        <v>0</v>
      </c>
      <c r="K170" s="67" t="n">
        <f aca="false">IF($A167="","",IF(K$18="","",ROUND(K169-K168,2)))</f>
        <v>0</v>
      </c>
      <c r="L170" s="67" t="n">
        <f aca="false">IF($A167="","",IF(L$18="","",ROUND(L169-L168,2)))</f>
        <v>0</v>
      </c>
      <c r="M170" s="67" t="n">
        <f aca="false">IF($A167="","",IF(M$18="","",ROUND(M169-M168,2)))</f>
        <v>0</v>
      </c>
      <c r="N170" s="67" t="n">
        <f aca="false">IF($A167="","",IF(N$18="","",ROUND(N169-N168,2)))</f>
        <v>0</v>
      </c>
      <c r="O170" s="67" t="n">
        <f aca="false">IF($A167="","",IF(O$18="","",ROUND(O169-O168,2)))</f>
        <v>0</v>
      </c>
      <c r="P170" s="67" t="str">
        <f aca="false">IF($A167="","",IF(P$18="","",ROUND(P169-P168,2)))</f>
        <v/>
      </c>
      <c r="Q170" s="67" t="str">
        <f aca="false">IF($A167="","",IF(Q$18="","",ROUND(Q169-Q168,2)))</f>
        <v/>
      </c>
      <c r="R170" s="68" t="str">
        <f aca="false">IF($A167="","",IF(OR(C167&gt;0,C169&gt;0),"Yes","No"))</f>
        <v>No</v>
      </c>
    </row>
    <row r="171" customFormat="false" ht="15" hidden="false" customHeight="true" outlineLevel="0" collapsed="false">
      <c r="A171" s="56" t="str">
        <f aca="false">IF(Roster!A42="","",Roster!A42)</f>
        <v>Santiago Vargas</v>
      </c>
      <c r="B171" s="57" t="s">
        <v>594</v>
      </c>
      <c r="C171" s="58" t="n">
        <f aca="false">IF($A171="","",SUM(D171:Q171))</f>
        <v>0</v>
      </c>
      <c r="D171" s="59" t="n">
        <f aca="false">IF($A171="","",IF(D$18="","",SUMIFS('RAW BTBS'!$X:$X,'RAW BTBS'!$AF:$AF,$U171,'RAW BTBS'!$W:$W,D$18)))</f>
        <v>0</v>
      </c>
      <c r="E171" s="59" t="n">
        <f aca="false">IF($A171="","",IF(E$18="","",SUMIFS('RAW BTBS'!$X:$X,'RAW BTBS'!$AF:$AF,$U171,'RAW BTBS'!$W:$W,E$18)))</f>
        <v>0</v>
      </c>
      <c r="F171" s="59" t="n">
        <f aca="false">IF($A171="","",IF(F$18="","",SUMIFS('RAW BTBS'!$X:$X,'RAW BTBS'!$AF:$AF,$U171,'RAW BTBS'!$W:$W,F$18)))</f>
        <v>0</v>
      </c>
      <c r="G171" s="59" t="n">
        <f aca="false">IF($A171="","",IF(G$18="","",SUMIFS('RAW BTBS'!$X:$X,'RAW BTBS'!$AF:$AF,$U171,'RAW BTBS'!$W:$W,G$18)))</f>
        <v>0</v>
      </c>
      <c r="H171" s="59" t="n">
        <f aca="false">IF($A171="","",IF(H$18="","",SUMIFS('RAW BTBS'!$X:$X,'RAW BTBS'!$AF:$AF,$U171,'RAW BTBS'!$W:$W,H$18)))</f>
        <v>0</v>
      </c>
      <c r="I171" s="59" t="n">
        <f aca="false">IF($A171="","",IF(I$18="","",SUMIFS('RAW BTBS'!$X:$X,'RAW BTBS'!$AF:$AF,$U171,'RAW BTBS'!$W:$W,I$18)))</f>
        <v>0</v>
      </c>
      <c r="J171" s="59" t="n">
        <f aca="false">IF($A171="","",IF(J$18="","",SUMIFS('RAW BTBS'!$X:$X,'RAW BTBS'!$AF:$AF,$U171,'RAW BTBS'!$W:$W,J$18)))</f>
        <v>0</v>
      </c>
      <c r="K171" s="59" t="n">
        <f aca="false">IF($A171="","",IF(K$18="","",SUMIFS('RAW BTBS'!$X:$X,'RAW BTBS'!$AF:$AF,$U171,'RAW BTBS'!$W:$W,K$18)))</f>
        <v>0</v>
      </c>
      <c r="L171" s="59" t="n">
        <f aca="false">IF($A171="","",IF(L$18="","",SUMIFS('RAW BTBS'!$X:$X,'RAW BTBS'!$AF:$AF,$U171,'RAW BTBS'!$W:$W,L$18)))</f>
        <v>0</v>
      </c>
      <c r="M171" s="59" t="n">
        <f aca="false">IF($A171="","",IF(M$18="","",SUMIFS('RAW BTBS'!$X:$X,'RAW BTBS'!$AF:$AF,$U171,'RAW BTBS'!$W:$W,M$18)))</f>
        <v>0</v>
      </c>
      <c r="N171" s="59" t="n">
        <f aca="false">IF($A171="","",IF(N$18="","",SUMIFS('RAW BTBS'!$X:$X,'RAW BTBS'!$AF:$AF,$U171,'RAW BTBS'!$W:$W,N$18)))</f>
        <v>0</v>
      </c>
      <c r="O171" s="59" t="n">
        <f aca="false">IF($A171="","",IF(O$18="","",SUMIFS('RAW BTBS'!$X:$X,'RAW BTBS'!$AF:$AF,$U171,'RAW BTBS'!$W:$W,O$18)))</f>
        <v>0</v>
      </c>
      <c r="P171" s="59" t="str">
        <f aca="false">IF($A171="","",IF(P$18="","",SUMIFS('RAW BTBS'!$X:$X,'RAW BTBS'!$AF:$AF,$U171,'RAW BTBS'!$W:$W,P$18)))</f>
        <v/>
      </c>
      <c r="Q171" s="59" t="str">
        <f aca="false">IF($A171="","",IF(Q$18="","",SUMIFS('RAW BTBS'!$X:$X,'RAW BTBS'!$AF:$AF,$U171,'RAW BTBS'!$W:$W,Q$18)))</f>
        <v/>
      </c>
      <c r="R171" s="60" t="str">
        <f aca="false">IF($A171="","",IF(OR(C171&gt;0,C173&gt;0),"Yes","No"))</f>
        <v>No</v>
      </c>
      <c r="S171" s="26" t="str">
        <f aca="false">IF($T171="","",TRIM(RIGHT(SUBSTITUTE($T171," ",REPT(" ",50)),50)))</f>
        <v>VARGAS</v>
      </c>
      <c r="T171" s="26" t="str">
        <f aca="false">IF($A171="","",SUBSTITUTE(SUBSTITUTE(SUBSTITUTE(SUBSTITUTE(SUBSTITUTE(SUBSTITUTE(SUBSTITUTE(UPPER(TRIM($A171)),"Á","A"),"É","E"),"Í","I"),"Ó","O"),"Ú","U"),"Ñ","N"),"Ü","U"))</f>
        <v>SANTIAGO VARGAS</v>
      </c>
      <c r="U171" s="26" t="str">
        <f aca="false">IF($T171="","",LEFT($T171,1)&amp;" "&amp;TRIM(RIGHT(SUBSTITUTE($T171," ",REPT(" ",50)),50)))</f>
        <v>S VARGAS</v>
      </c>
    </row>
    <row r="172" customFormat="false" ht="15" hidden="false" customHeight="true" outlineLevel="0" collapsed="false">
      <c r="A172" s="61"/>
      <c r="B172" s="38" t="s">
        <v>595</v>
      </c>
      <c r="C172" s="52" t="n">
        <f aca="false">IF($A171="","",SUM(D172:Q172))</f>
        <v>0</v>
      </c>
      <c r="D172" s="62" t="n">
        <f aca="false">IF($A171="","",IF(D$18="","",MAX(0,D171-IF(OR(WEEKDAY(D$18,2)&gt;5,COUNTIF($W$5:$W$16,D$18)&gt;0),0,$B$6))))</f>
        <v>0</v>
      </c>
      <c r="E172" s="62" t="n">
        <f aca="false">IF($A171="","",IF(E$18="","",MAX(0,E171-IF(OR(WEEKDAY(E$18,2)&gt;5,COUNTIF($W$5:$W$16,E$18)&gt;0),0,$B$6))))</f>
        <v>0</v>
      </c>
      <c r="F172" s="62" t="n">
        <f aca="false">IF($A171="","",IF(F$18="","",MAX(0,F171-IF(OR(WEEKDAY(F$18,2)&gt;5,COUNTIF($W$5:$W$16,F$18)&gt;0),0,$B$6))))</f>
        <v>0</v>
      </c>
      <c r="G172" s="62" t="n">
        <f aca="false">IF($A171="","",IF(G$18="","",MAX(0,G171-IF(OR(WEEKDAY(G$18,2)&gt;5,COUNTIF($W$5:$W$16,G$18)&gt;0),0,$B$6))))</f>
        <v>0</v>
      </c>
      <c r="H172" s="62" t="n">
        <f aca="false">IF($A171="","",IF(H$18="","",MAX(0,H171-IF(OR(WEEKDAY(H$18,2)&gt;5,COUNTIF($W$5:$W$16,H$18)&gt;0),0,$B$6))))</f>
        <v>0</v>
      </c>
      <c r="I172" s="62" t="n">
        <f aca="false">IF($A171="","",IF(I$18="","",MAX(0,I171-IF(OR(WEEKDAY(I$18,2)&gt;5,COUNTIF($W$5:$W$16,I$18)&gt;0),0,$B$6))))</f>
        <v>0</v>
      </c>
      <c r="J172" s="62" t="n">
        <f aca="false">IF($A171="","",IF(J$18="","",MAX(0,J171-IF(OR(WEEKDAY(J$18,2)&gt;5,COUNTIF($W$5:$W$16,J$18)&gt;0),0,$B$6))))</f>
        <v>0</v>
      </c>
      <c r="K172" s="62" t="n">
        <f aca="false">IF($A171="","",IF(K$18="","",MAX(0,K171-IF(OR(WEEKDAY(K$18,2)&gt;5,COUNTIF($W$5:$W$16,K$18)&gt;0),0,$B$6))))</f>
        <v>0</v>
      </c>
      <c r="L172" s="62" t="n">
        <f aca="false">IF($A171="","",IF(L$18="","",MAX(0,L171-IF(OR(WEEKDAY(L$18,2)&gt;5,COUNTIF($W$5:$W$16,L$18)&gt;0),0,$B$6))))</f>
        <v>0</v>
      </c>
      <c r="M172" s="62" t="n">
        <f aca="false">IF($A171="","",IF(M$18="","",MAX(0,M171-IF(OR(WEEKDAY(M$18,2)&gt;5,COUNTIF($W$5:$W$16,M$18)&gt;0),0,$B$6))))</f>
        <v>0</v>
      </c>
      <c r="N172" s="62" t="n">
        <f aca="false">IF($A171="","",IF(N$18="","",MAX(0,N171-IF(OR(WEEKDAY(N$18,2)&gt;5,COUNTIF($W$5:$W$16,N$18)&gt;0),0,$B$6))))</f>
        <v>0</v>
      </c>
      <c r="O172" s="62" t="n">
        <f aca="false">IF($A171="","",IF(O$18="","",MAX(0,O171-IF(OR(WEEKDAY(O$18,2)&gt;5,COUNTIF($W$5:$W$16,O$18)&gt;0),0,$B$6))))</f>
        <v>0</v>
      </c>
      <c r="P172" s="62" t="str">
        <f aca="false">IF($A171="","",IF(P$18="","",MAX(0,P171-IF(OR(WEEKDAY(P$18,2)&gt;5,COUNTIF($W$5:$W$16,P$18)&gt;0),0,$B$6))))</f>
        <v/>
      </c>
      <c r="Q172" s="62" t="str">
        <f aca="false">IF($A171="","",IF(Q$18="","",MAX(0,Q171-IF(OR(WEEKDAY(Q$18,2)&gt;5,COUNTIF($W$5:$W$16,Q$18)&gt;0),0,$B$6))))</f>
        <v/>
      </c>
      <c r="R172" s="63" t="str">
        <f aca="false">IF($A171="","",IF(OR(C171&gt;0,C173&gt;0),"Yes","No"))</f>
        <v>No</v>
      </c>
    </row>
    <row r="173" customFormat="false" ht="15" hidden="false" customHeight="true" outlineLevel="0" collapsed="false">
      <c r="A173" s="61"/>
      <c r="B173" s="38" t="s">
        <v>596</v>
      </c>
      <c r="C173" s="52" t="n">
        <f aca="false">IF($A171="","",SUM(D173:Q173))</f>
        <v>0</v>
      </c>
      <c r="D173" s="62" t="n">
        <f aca="false">IF($A171="","",IF(D$18="","",IF(ISNUMBER('Proposed Hours'!B44),'Proposed Hours'!B44,0)))</f>
        <v>0</v>
      </c>
      <c r="E173" s="62" t="n">
        <f aca="false">IF($A171="","",IF(E$18="","",IF(ISNUMBER('Proposed Hours'!C44),'Proposed Hours'!C44,0)))</f>
        <v>0</v>
      </c>
      <c r="F173" s="62" t="n">
        <f aca="false">IF($A171="","",IF(F$18="","",IF(ISNUMBER('Proposed Hours'!D44),'Proposed Hours'!D44,0)))</f>
        <v>0</v>
      </c>
      <c r="G173" s="62" t="n">
        <f aca="false">IF($A171="","",IF(G$18="","",IF(ISNUMBER('Proposed Hours'!E44),'Proposed Hours'!E44,0)))</f>
        <v>0</v>
      </c>
      <c r="H173" s="62" t="n">
        <f aca="false">IF($A171="","",IF(H$18="","",IF(ISNUMBER('Proposed Hours'!F44),'Proposed Hours'!F44,0)))</f>
        <v>0</v>
      </c>
      <c r="I173" s="62" t="n">
        <f aca="false">IF($A171="","",IF(I$18="","",IF(ISNUMBER('Proposed Hours'!G44),'Proposed Hours'!G44,0)))</f>
        <v>0</v>
      </c>
      <c r="J173" s="62" t="n">
        <f aca="false">IF($A171="","",IF(J$18="","",IF(ISNUMBER('Proposed Hours'!H44),'Proposed Hours'!H44,0)))</f>
        <v>0</v>
      </c>
      <c r="K173" s="62" t="n">
        <f aca="false">IF($A171="","",IF(K$18="","",IF(ISNUMBER('Proposed Hours'!I44),'Proposed Hours'!I44,0)))</f>
        <v>0</v>
      </c>
      <c r="L173" s="62" t="n">
        <f aca="false">IF($A171="","",IF(L$18="","",IF(ISNUMBER('Proposed Hours'!J44),'Proposed Hours'!J44,0)))</f>
        <v>0</v>
      </c>
      <c r="M173" s="62" t="n">
        <f aca="false">IF($A171="","",IF(M$18="","",IF(ISNUMBER('Proposed Hours'!K44),'Proposed Hours'!K44,0)))</f>
        <v>0</v>
      </c>
      <c r="N173" s="62" t="n">
        <f aca="false">IF($A171="","",IF(N$18="","",IF(ISNUMBER('Proposed Hours'!L44),'Proposed Hours'!L44,0)))</f>
        <v>0</v>
      </c>
      <c r="O173" s="62" t="n">
        <f aca="false">IF($A171="","",IF(O$18="","",IF(ISNUMBER('Proposed Hours'!M44),'Proposed Hours'!M44,0)))</f>
        <v>0</v>
      </c>
      <c r="P173" s="62" t="str">
        <f aca="false">IF($A171="","",IF(P$18="","",IF(ISNUMBER('Proposed Hours'!N44),'Proposed Hours'!N44,0)))</f>
        <v/>
      </c>
      <c r="Q173" s="62" t="str">
        <f aca="false">IF($A171="","",IF(Q$18="","",IF(ISNUMBER('Proposed Hours'!O44),'Proposed Hours'!O44,0)))</f>
        <v/>
      </c>
      <c r="R173" s="63" t="str">
        <f aca="false">IF($A171="","",IF(OR(C171&gt;0,C173&gt;0),"Yes","No"))</f>
        <v>No</v>
      </c>
    </row>
    <row r="174" customFormat="false" ht="15" hidden="false" customHeight="true" outlineLevel="0" collapsed="false">
      <c r="A174" s="64"/>
      <c r="B174" s="65" t="s">
        <v>597</v>
      </c>
      <c r="C174" s="66" t="n">
        <f aca="false">IF($A171="","",SUM(D174:Q174))</f>
        <v>0</v>
      </c>
      <c r="D174" s="67" t="n">
        <f aca="false">IF($A171="","",IF(D$18="","",ROUND(D173-D172,2)))</f>
        <v>0</v>
      </c>
      <c r="E174" s="67" t="n">
        <f aca="false">IF($A171="","",IF(E$18="","",ROUND(E173-E172,2)))</f>
        <v>0</v>
      </c>
      <c r="F174" s="67" t="n">
        <f aca="false">IF($A171="","",IF(F$18="","",ROUND(F173-F172,2)))</f>
        <v>0</v>
      </c>
      <c r="G174" s="67" t="n">
        <f aca="false">IF($A171="","",IF(G$18="","",ROUND(G173-G172,2)))</f>
        <v>0</v>
      </c>
      <c r="H174" s="67" t="n">
        <f aca="false">IF($A171="","",IF(H$18="","",ROUND(H173-H172,2)))</f>
        <v>0</v>
      </c>
      <c r="I174" s="67" t="n">
        <f aca="false">IF($A171="","",IF(I$18="","",ROUND(I173-I172,2)))</f>
        <v>0</v>
      </c>
      <c r="J174" s="67" t="n">
        <f aca="false">IF($A171="","",IF(J$18="","",ROUND(J173-J172,2)))</f>
        <v>0</v>
      </c>
      <c r="K174" s="67" t="n">
        <f aca="false">IF($A171="","",IF(K$18="","",ROUND(K173-K172,2)))</f>
        <v>0</v>
      </c>
      <c r="L174" s="67" t="n">
        <f aca="false">IF($A171="","",IF(L$18="","",ROUND(L173-L172,2)))</f>
        <v>0</v>
      </c>
      <c r="M174" s="67" t="n">
        <f aca="false">IF($A171="","",IF(M$18="","",ROUND(M173-M172,2)))</f>
        <v>0</v>
      </c>
      <c r="N174" s="67" t="n">
        <f aca="false">IF($A171="","",IF(N$18="","",ROUND(N173-N172,2)))</f>
        <v>0</v>
      </c>
      <c r="O174" s="67" t="n">
        <f aca="false">IF($A171="","",IF(O$18="","",ROUND(O173-O172,2)))</f>
        <v>0</v>
      </c>
      <c r="P174" s="67" t="str">
        <f aca="false">IF($A171="","",IF(P$18="","",ROUND(P173-P172,2)))</f>
        <v/>
      </c>
      <c r="Q174" s="67" t="str">
        <f aca="false">IF($A171="","",IF(Q$18="","",ROUND(Q173-Q172,2)))</f>
        <v/>
      </c>
      <c r="R174" s="68" t="str">
        <f aca="false">IF($A171="","",IF(OR(C171&gt;0,C173&gt;0),"Yes","No"))</f>
        <v>No</v>
      </c>
    </row>
    <row r="175" customFormat="false" ht="15" hidden="false" customHeight="true" outlineLevel="0" collapsed="false">
      <c r="A175" s="56" t="str">
        <f aca="false">IF(Roster!A43="","",Roster!A43)</f>
        <v>Sara Calderon</v>
      </c>
      <c r="B175" s="57" t="s">
        <v>594</v>
      </c>
      <c r="C175" s="58" t="n">
        <f aca="false">IF($A175="","",SUM(D175:Q175))</f>
        <v>0</v>
      </c>
      <c r="D175" s="59" t="n">
        <f aca="false">IF($A175="","",IF(D$18="","",SUMIFS('RAW BTBS'!$X:$X,'RAW BTBS'!$AF:$AF,$U175,'RAW BTBS'!$W:$W,D$18)))</f>
        <v>0</v>
      </c>
      <c r="E175" s="59" t="n">
        <f aca="false">IF($A175="","",IF(E$18="","",SUMIFS('RAW BTBS'!$X:$X,'RAW BTBS'!$AF:$AF,$U175,'RAW BTBS'!$W:$W,E$18)))</f>
        <v>0</v>
      </c>
      <c r="F175" s="59" t="n">
        <f aca="false">IF($A175="","",IF(F$18="","",SUMIFS('RAW BTBS'!$X:$X,'RAW BTBS'!$AF:$AF,$U175,'RAW BTBS'!$W:$W,F$18)))</f>
        <v>0</v>
      </c>
      <c r="G175" s="59" t="n">
        <f aca="false">IF($A175="","",IF(G$18="","",SUMIFS('RAW BTBS'!$X:$X,'RAW BTBS'!$AF:$AF,$U175,'RAW BTBS'!$W:$W,G$18)))</f>
        <v>0</v>
      </c>
      <c r="H175" s="59" t="n">
        <f aca="false">IF($A175="","",IF(H$18="","",SUMIFS('RAW BTBS'!$X:$X,'RAW BTBS'!$AF:$AF,$U175,'RAW BTBS'!$W:$W,H$18)))</f>
        <v>0</v>
      </c>
      <c r="I175" s="59" t="n">
        <f aca="false">IF($A175="","",IF(I$18="","",SUMIFS('RAW BTBS'!$X:$X,'RAW BTBS'!$AF:$AF,$U175,'RAW BTBS'!$W:$W,I$18)))</f>
        <v>0</v>
      </c>
      <c r="J175" s="59" t="n">
        <f aca="false">IF($A175="","",IF(J$18="","",SUMIFS('RAW BTBS'!$X:$X,'RAW BTBS'!$AF:$AF,$U175,'RAW BTBS'!$W:$W,J$18)))</f>
        <v>0</v>
      </c>
      <c r="K175" s="59" t="n">
        <f aca="false">IF($A175="","",IF(K$18="","",SUMIFS('RAW BTBS'!$X:$X,'RAW BTBS'!$AF:$AF,$U175,'RAW BTBS'!$W:$W,K$18)))</f>
        <v>0</v>
      </c>
      <c r="L175" s="59" t="n">
        <f aca="false">IF($A175="","",IF(L$18="","",SUMIFS('RAW BTBS'!$X:$X,'RAW BTBS'!$AF:$AF,$U175,'RAW BTBS'!$W:$W,L$18)))</f>
        <v>0</v>
      </c>
      <c r="M175" s="59" t="n">
        <f aca="false">IF($A175="","",IF(M$18="","",SUMIFS('RAW BTBS'!$X:$X,'RAW BTBS'!$AF:$AF,$U175,'RAW BTBS'!$W:$W,M$18)))</f>
        <v>0</v>
      </c>
      <c r="N175" s="59" t="n">
        <f aca="false">IF($A175="","",IF(N$18="","",SUMIFS('RAW BTBS'!$X:$X,'RAW BTBS'!$AF:$AF,$U175,'RAW BTBS'!$W:$W,N$18)))</f>
        <v>0</v>
      </c>
      <c r="O175" s="59" t="n">
        <f aca="false">IF($A175="","",IF(O$18="","",SUMIFS('RAW BTBS'!$X:$X,'RAW BTBS'!$AF:$AF,$U175,'RAW BTBS'!$W:$W,O$18)))</f>
        <v>0</v>
      </c>
      <c r="P175" s="59" t="str">
        <f aca="false">IF($A175="","",IF(P$18="","",SUMIFS('RAW BTBS'!$X:$X,'RAW BTBS'!$AF:$AF,$U175,'RAW BTBS'!$W:$W,P$18)))</f>
        <v/>
      </c>
      <c r="Q175" s="59" t="str">
        <f aca="false">IF($A175="","",IF(Q$18="","",SUMIFS('RAW BTBS'!$X:$X,'RAW BTBS'!$AF:$AF,$U175,'RAW BTBS'!$W:$W,Q$18)))</f>
        <v/>
      </c>
      <c r="R175" s="60" t="str">
        <f aca="false">IF($A175="","",IF(OR(C175&gt;0,C177&gt;0),"Yes","No"))</f>
        <v>No</v>
      </c>
      <c r="S175" s="26" t="str">
        <f aca="false">IF($T175="","",TRIM(RIGHT(SUBSTITUTE($T175," ",REPT(" ",50)),50)))</f>
        <v>CALDERON</v>
      </c>
      <c r="T175" s="26" t="str">
        <f aca="false">IF($A175="","",SUBSTITUTE(SUBSTITUTE(SUBSTITUTE(SUBSTITUTE(SUBSTITUTE(SUBSTITUTE(SUBSTITUTE(UPPER(TRIM($A175)),"Á","A"),"É","E"),"Í","I"),"Ó","O"),"Ú","U"),"Ñ","N"),"Ü","U"))</f>
        <v>SARA CALDERON</v>
      </c>
      <c r="U175" s="26" t="str">
        <f aca="false">IF($T175="","",LEFT($T175,1)&amp;" "&amp;TRIM(RIGHT(SUBSTITUTE($T175," ",REPT(" ",50)),50)))</f>
        <v>S CALDERON</v>
      </c>
    </row>
    <row r="176" customFormat="false" ht="15" hidden="false" customHeight="true" outlineLevel="0" collapsed="false">
      <c r="A176" s="61"/>
      <c r="B176" s="38" t="s">
        <v>595</v>
      </c>
      <c r="C176" s="52" t="n">
        <f aca="false">IF($A175="","",SUM(D176:Q176))</f>
        <v>0</v>
      </c>
      <c r="D176" s="62" t="n">
        <f aca="false">IF($A175="","",IF(D$18="","",MAX(0,D175-IF(OR(WEEKDAY(D$18,2)&gt;5,COUNTIF($W$5:$W$16,D$18)&gt;0),0,$B$6))))</f>
        <v>0</v>
      </c>
      <c r="E176" s="62" t="n">
        <f aca="false">IF($A175="","",IF(E$18="","",MAX(0,E175-IF(OR(WEEKDAY(E$18,2)&gt;5,COUNTIF($W$5:$W$16,E$18)&gt;0),0,$B$6))))</f>
        <v>0</v>
      </c>
      <c r="F176" s="62" t="n">
        <f aca="false">IF($A175="","",IF(F$18="","",MAX(0,F175-IF(OR(WEEKDAY(F$18,2)&gt;5,COUNTIF($W$5:$W$16,F$18)&gt;0),0,$B$6))))</f>
        <v>0</v>
      </c>
      <c r="G176" s="62" t="n">
        <f aca="false">IF($A175="","",IF(G$18="","",MAX(0,G175-IF(OR(WEEKDAY(G$18,2)&gt;5,COUNTIF($W$5:$W$16,G$18)&gt;0),0,$B$6))))</f>
        <v>0</v>
      </c>
      <c r="H176" s="62" t="n">
        <f aca="false">IF($A175="","",IF(H$18="","",MAX(0,H175-IF(OR(WEEKDAY(H$18,2)&gt;5,COUNTIF($W$5:$W$16,H$18)&gt;0),0,$B$6))))</f>
        <v>0</v>
      </c>
      <c r="I176" s="62" t="n">
        <f aca="false">IF($A175="","",IF(I$18="","",MAX(0,I175-IF(OR(WEEKDAY(I$18,2)&gt;5,COUNTIF($W$5:$W$16,I$18)&gt;0),0,$B$6))))</f>
        <v>0</v>
      </c>
      <c r="J176" s="62" t="n">
        <f aca="false">IF($A175="","",IF(J$18="","",MAX(0,J175-IF(OR(WEEKDAY(J$18,2)&gt;5,COUNTIF($W$5:$W$16,J$18)&gt;0),0,$B$6))))</f>
        <v>0</v>
      </c>
      <c r="K176" s="62" t="n">
        <f aca="false">IF($A175="","",IF(K$18="","",MAX(0,K175-IF(OR(WEEKDAY(K$18,2)&gt;5,COUNTIF($W$5:$W$16,K$18)&gt;0),0,$B$6))))</f>
        <v>0</v>
      </c>
      <c r="L176" s="62" t="n">
        <f aca="false">IF($A175="","",IF(L$18="","",MAX(0,L175-IF(OR(WEEKDAY(L$18,2)&gt;5,COUNTIF($W$5:$W$16,L$18)&gt;0),0,$B$6))))</f>
        <v>0</v>
      </c>
      <c r="M176" s="62" t="n">
        <f aca="false">IF($A175="","",IF(M$18="","",MAX(0,M175-IF(OR(WEEKDAY(M$18,2)&gt;5,COUNTIF($W$5:$W$16,M$18)&gt;0),0,$B$6))))</f>
        <v>0</v>
      </c>
      <c r="N176" s="62" t="n">
        <f aca="false">IF($A175="","",IF(N$18="","",MAX(0,N175-IF(OR(WEEKDAY(N$18,2)&gt;5,COUNTIF($W$5:$W$16,N$18)&gt;0),0,$B$6))))</f>
        <v>0</v>
      </c>
      <c r="O176" s="62" t="n">
        <f aca="false">IF($A175="","",IF(O$18="","",MAX(0,O175-IF(OR(WEEKDAY(O$18,2)&gt;5,COUNTIF($W$5:$W$16,O$18)&gt;0),0,$B$6))))</f>
        <v>0</v>
      </c>
      <c r="P176" s="62" t="str">
        <f aca="false">IF($A175="","",IF(P$18="","",MAX(0,P175-IF(OR(WEEKDAY(P$18,2)&gt;5,COUNTIF($W$5:$W$16,P$18)&gt;0),0,$B$6))))</f>
        <v/>
      </c>
      <c r="Q176" s="62" t="str">
        <f aca="false">IF($A175="","",IF(Q$18="","",MAX(0,Q175-IF(OR(WEEKDAY(Q$18,2)&gt;5,COUNTIF($W$5:$W$16,Q$18)&gt;0),0,$B$6))))</f>
        <v/>
      </c>
      <c r="R176" s="63" t="str">
        <f aca="false">IF($A175="","",IF(OR(C175&gt;0,C177&gt;0),"Yes","No"))</f>
        <v>No</v>
      </c>
    </row>
    <row r="177" customFormat="false" ht="15" hidden="false" customHeight="true" outlineLevel="0" collapsed="false">
      <c r="A177" s="61"/>
      <c r="B177" s="38" t="s">
        <v>596</v>
      </c>
      <c r="C177" s="52" t="n">
        <f aca="false">IF($A175="","",SUM(D177:Q177))</f>
        <v>0</v>
      </c>
      <c r="D177" s="62" t="n">
        <f aca="false">IF($A175="","",IF(D$18="","",IF(ISNUMBER('Proposed Hours'!B45),'Proposed Hours'!B45,0)))</f>
        <v>0</v>
      </c>
      <c r="E177" s="62" t="n">
        <f aca="false">IF($A175="","",IF(E$18="","",IF(ISNUMBER('Proposed Hours'!C45),'Proposed Hours'!C45,0)))</f>
        <v>0</v>
      </c>
      <c r="F177" s="62" t="n">
        <f aca="false">IF($A175="","",IF(F$18="","",IF(ISNUMBER('Proposed Hours'!D45),'Proposed Hours'!D45,0)))</f>
        <v>0</v>
      </c>
      <c r="G177" s="62" t="n">
        <f aca="false">IF($A175="","",IF(G$18="","",IF(ISNUMBER('Proposed Hours'!E45),'Proposed Hours'!E45,0)))</f>
        <v>0</v>
      </c>
      <c r="H177" s="62" t="n">
        <f aca="false">IF($A175="","",IF(H$18="","",IF(ISNUMBER('Proposed Hours'!F45),'Proposed Hours'!F45,0)))</f>
        <v>0</v>
      </c>
      <c r="I177" s="62" t="n">
        <f aca="false">IF($A175="","",IF(I$18="","",IF(ISNUMBER('Proposed Hours'!G45),'Proposed Hours'!G45,0)))</f>
        <v>0</v>
      </c>
      <c r="J177" s="62" t="n">
        <f aca="false">IF($A175="","",IF(J$18="","",IF(ISNUMBER('Proposed Hours'!H45),'Proposed Hours'!H45,0)))</f>
        <v>0</v>
      </c>
      <c r="K177" s="62" t="n">
        <f aca="false">IF($A175="","",IF(K$18="","",IF(ISNUMBER('Proposed Hours'!I45),'Proposed Hours'!I45,0)))</f>
        <v>0</v>
      </c>
      <c r="L177" s="62" t="n">
        <f aca="false">IF($A175="","",IF(L$18="","",IF(ISNUMBER('Proposed Hours'!J45),'Proposed Hours'!J45,0)))</f>
        <v>0</v>
      </c>
      <c r="M177" s="62" t="n">
        <f aca="false">IF($A175="","",IF(M$18="","",IF(ISNUMBER('Proposed Hours'!K45),'Proposed Hours'!K45,0)))</f>
        <v>0</v>
      </c>
      <c r="N177" s="62" t="n">
        <f aca="false">IF($A175="","",IF(N$18="","",IF(ISNUMBER('Proposed Hours'!L45),'Proposed Hours'!L45,0)))</f>
        <v>0</v>
      </c>
      <c r="O177" s="62" t="n">
        <f aca="false">IF($A175="","",IF(O$18="","",IF(ISNUMBER('Proposed Hours'!M45),'Proposed Hours'!M45,0)))</f>
        <v>0</v>
      </c>
      <c r="P177" s="62" t="str">
        <f aca="false">IF($A175="","",IF(P$18="","",IF(ISNUMBER('Proposed Hours'!N45),'Proposed Hours'!N45,0)))</f>
        <v/>
      </c>
      <c r="Q177" s="62" t="str">
        <f aca="false">IF($A175="","",IF(Q$18="","",IF(ISNUMBER('Proposed Hours'!O45),'Proposed Hours'!O45,0)))</f>
        <v/>
      </c>
      <c r="R177" s="63" t="str">
        <f aca="false">IF($A175="","",IF(OR(C175&gt;0,C177&gt;0),"Yes","No"))</f>
        <v>No</v>
      </c>
    </row>
    <row r="178" customFormat="false" ht="15" hidden="false" customHeight="true" outlineLevel="0" collapsed="false">
      <c r="A178" s="64"/>
      <c r="B178" s="65" t="s">
        <v>597</v>
      </c>
      <c r="C178" s="66" t="n">
        <f aca="false">IF($A175="","",SUM(D178:Q178))</f>
        <v>0</v>
      </c>
      <c r="D178" s="67" t="n">
        <f aca="false">IF($A175="","",IF(D$18="","",ROUND(D177-D176,2)))</f>
        <v>0</v>
      </c>
      <c r="E178" s="67" t="n">
        <f aca="false">IF($A175="","",IF(E$18="","",ROUND(E177-E176,2)))</f>
        <v>0</v>
      </c>
      <c r="F178" s="67" t="n">
        <f aca="false">IF($A175="","",IF(F$18="","",ROUND(F177-F176,2)))</f>
        <v>0</v>
      </c>
      <c r="G178" s="67" t="n">
        <f aca="false">IF($A175="","",IF(G$18="","",ROUND(G177-G176,2)))</f>
        <v>0</v>
      </c>
      <c r="H178" s="67" t="n">
        <f aca="false">IF($A175="","",IF(H$18="","",ROUND(H177-H176,2)))</f>
        <v>0</v>
      </c>
      <c r="I178" s="67" t="n">
        <f aca="false">IF($A175="","",IF(I$18="","",ROUND(I177-I176,2)))</f>
        <v>0</v>
      </c>
      <c r="J178" s="67" t="n">
        <f aca="false">IF($A175="","",IF(J$18="","",ROUND(J177-J176,2)))</f>
        <v>0</v>
      </c>
      <c r="K178" s="67" t="n">
        <f aca="false">IF($A175="","",IF(K$18="","",ROUND(K177-K176,2)))</f>
        <v>0</v>
      </c>
      <c r="L178" s="67" t="n">
        <f aca="false">IF($A175="","",IF(L$18="","",ROUND(L177-L176,2)))</f>
        <v>0</v>
      </c>
      <c r="M178" s="67" t="n">
        <f aca="false">IF($A175="","",IF(M$18="","",ROUND(M177-M176,2)))</f>
        <v>0</v>
      </c>
      <c r="N178" s="67" t="n">
        <f aca="false">IF($A175="","",IF(N$18="","",ROUND(N177-N176,2)))</f>
        <v>0</v>
      </c>
      <c r="O178" s="67" t="n">
        <f aca="false">IF($A175="","",IF(O$18="","",ROUND(O177-O176,2)))</f>
        <v>0</v>
      </c>
      <c r="P178" s="67" t="str">
        <f aca="false">IF($A175="","",IF(P$18="","",ROUND(P177-P176,2)))</f>
        <v/>
      </c>
      <c r="Q178" s="67" t="str">
        <f aca="false">IF($A175="","",IF(Q$18="","",ROUND(Q177-Q176,2)))</f>
        <v/>
      </c>
      <c r="R178" s="68" t="str">
        <f aca="false">IF($A175="","",IF(OR(C175&gt;0,C177&gt;0),"Yes","No"))</f>
        <v>No</v>
      </c>
    </row>
    <row r="180" customFormat="false" ht="19.5" hidden="false" customHeight="true" outlineLevel="0" collapsed="false">
      <c r="A180" s="47" t="s">
        <v>605</v>
      </c>
      <c r="B180" s="47"/>
      <c r="C180" s="47"/>
      <c r="D180" s="47"/>
      <c r="E180" s="47"/>
      <c r="F180" s="47"/>
    </row>
    <row r="181" customFormat="false" ht="15" hidden="false" customHeight="true" outlineLevel="0" collapsed="false">
      <c r="A181" s="69" t="s">
        <v>606</v>
      </c>
      <c r="B181" s="69"/>
      <c r="C181" s="69"/>
      <c r="D181" s="53" t="n">
        <f aca="false">'General Report'!$H$145</f>
        <v>136</v>
      </c>
    </row>
    <row r="182" customFormat="false" ht="15" hidden="false" customHeight="true" outlineLevel="0" collapsed="false">
      <c r="A182" s="69" t="s">
        <v>607</v>
      </c>
      <c r="B182" s="69"/>
      <c r="C182" s="69"/>
      <c r="D182" s="52" t="n">
        <f aca="false">SUM('RAW BTBS'!$X:$X)</f>
        <v>206</v>
      </c>
    </row>
    <row r="183" customFormat="false" ht="15" hidden="false" customHeight="true" outlineLevel="0" collapsed="false">
      <c r="A183" s="69" t="s">
        <v>608</v>
      </c>
      <c r="B183" s="69"/>
      <c r="C183" s="69"/>
      <c r="D183" s="52" t="n">
        <f aca="false">SUMIFS('RAW BTBS'!$X:$X,'RAW BTBS'!$AA:$AA,"OK",'RAW BTBS'!$AB:$AB,"Yes")</f>
        <v>206</v>
      </c>
    </row>
    <row r="184" customFormat="false" ht="15" hidden="false" customHeight="true" outlineLevel="0" collapsed="false">
      <c r="A184" s="69" t="s">
        <v>609</v>
      </c>
      <c r="B184" s="69"/>
      <c r="C184" s="69"/>
      <c r="D184" s="52" t="n">
        <f aca="false">SUMIFS('RAW BTBS'!$X:$X,'RAW BTBS'!$AA:$AA,"NO MATCH")</f>
        <v>0</v>
      </c>
      <c r="F184" s="70" t="s">
        <v>610</v>
      </c>
      <c r="G184" s="70"/>
      <c r="H184" s="70"/>
      <c r="I184" s="70"/>
      <c r="J184" s="70"/>
      <c r="K184" s="70"/>
      <c r="L184" s="70"/>
      <c r="M184" s="70"/>
      <c r="N184" s="70"/>
      <c r="O184" s="70"/>
      <c r="P184" s="70"/>
      <c r="Q184" s="70"/>
    </row>
    <row r="185" customFormat="false" ht="15" hidden="false" customHeight="true" outlineLevel="0" collapsed="false">
      <c r="A185" s="69" t="s">
        <v>611</v>
      </c>
      <c r="B185" s="69"/>
      <c r="C185" s="69"/>
      <c r="D185" s="52" t="n">
        <f aca="false">SUMIFS('RAW BTBS'!$X:$X,'RAW BTBS'!$AB:$AB,"No")</f>
        <v>0</v>
      </c>
    </row>
    <row r="186" customFormat="false" ht="15" hidden="false" customHeight="true" outlineLevel="0" collapsed="false">
      <c r="A186" s="69" t="s">
        <v>612</v>
      </c>
      <c r="B186" s="69"/>
      <c r="C186" s="69"/>
      <c r="D186" s="53" t="n">
        <f aca="false">'General Report'!$I$145</f>
        <v>2863</v>
      </c>
      <c r="F186" s="70" t="s">
        <v>613</v>
      </c>
      <c r="G186" s="70"/>
      <c r="H186" s="70"/>
      <c r="I186" s="70"/>
      <c r="J186" s="70"/>
      <c r="K186" s="70"/>
      <c r="L186" s="70"/>
      <c r="M186" s="70"/>
      <c r="N186" s="70"/>
      <c r="O186" s="70"/>
      <c r="P186" s="70"/>
      <c r="Q186" s="70"/>
    </row>
    <row r="187" customFormat="false" ht="15" hidden="false" customHeight="true" outlineLevel="0" collapsed="false">
      <c r="A187" s="69" t="s">
        <v>614</v>
      </c>
      <c r="B187" s="69"/>
      <c r="C187" s="69"/>
      <c r="D187" s="53" t="n">
        <f aca="false">SUMPRODUCT(ISNUMBER($D$19:$Q$178)*($D$19:$Q$178&gt;24)*(MOD(ROW($D$19:$Q$178)-19,4)=0))</f>
        <v>0</v>
      </c>
      <c r="F187" s="70" t="s">
        <v>615</v>
      </c>
      <c r="G187" s="70"/>
      <c r="H187" s="70"/>
      <c r="I187" s="70"/>
      <c r="J187" s="70"/>
      <c r="K187" s="70"/>
      <c r="L187" s="70"/>
      <c r="M187" s="70"/>
      <c r="N187" s="70"/>
      <c r="O187" s="70"/>
      <c r="P187" s="70"/>
      <c r="Q187" s="70"/>
    </row>
    <row r="188" customFormat="false" ht="15" hidden="false" customHeight="true" outlineLevel="0" collapsed="false">
      <c r="A188" s="69" t="s">
        <v>616</v>
      </c>
      <c r="B188" s="69"/>
      <c r="C188" s="69"/>
      <c r="D188" s="53" t="n">
        <f aca="false">SUMPRODUCT(ISNUMBER($D$19:$Q$178)*(MOD(ROW($D$19:$Q$178)-19,4)=2)*($D$19:$Q$178&gt;0)*($D$17:$Q$176=0))</f>
        <v>21</v>
      </c>
      <c r="F188" s="70" t="s">
        <v>617</v>
      </c>
      <c r="G188" s="70"/>
      <c r="H188" s="70"/>
      <c r="I188" s="70"/>
      <c r="J188" s="70"/>
      <c r="K188" s="70"/>
      <c r="L188" s="70"/>
      <c r="M188" s="70"/>
      <c r="N188" s="70"/>
      <c r="O188" s="70"/>
      <c r="P188" s="70"/>
      <c r="Q188" s="70"/>
    </row>
    <row r="190" customFormat="false" ht="21.75" hidden="false" customHeight="true" outlineLevel="0" collapsed="false">
      <c r="A190" s="71" t="str">
        <f aca="false">'General Report'!$A$4</f>
        <v>Everything up to date.  136 records read, 2863 free rows to paste more.</v>
      </c>
      <c r="B190" s="71"/>
      <c r="C190" s="71"/>
      <c r="D190" s="71"/>
      <c r="E190" s="71"/>
      <c r="F190" s="71"/>
      <c r="G190" s="71"/>
      <c r="H190" s="71"/>
      <c r="I190" s="71"/>
      <c r="J190" s="71"/>
      <c r="K190" s="71"/>
      <c r="L190" s="71"/>
      <c r="M190" s="71"/>
      <c r="N190" s="71"/>
      <c r="O190" s="71"/>
      <c r="P190" s="71"/>
      <c r="Q190" s="71"/>
    </row>
    <row r="191" customFormat="false" ht="19.5" hidden="false" customHeight="true" outlineLevel="0" collapsed="false">
      <c r="A191" s="47" t="s">
        <v>618</v>
      </c>
      <c r="B191" s="47"/>
      <c r="C191" s="47"/>
      <c r="D191" s="47"/>
      <c r="E191" s="47"/>
      <c r="F191" s="47"/>
      <c r="H191" s="70" t="s">
        <v>619</v>
      </c>
      <c r="I191" s="70"/>
      <c r="J191" s="70"/>
      <c r="K191" s="70"/>
      <c r="L191" s="70"/>
      <c r="M191" s="70"/>
      <c r="N191" s="70"/>
      <c r="O191" s="70"/>
      <c r="P191" s="70"/>
      <c r="Q191" s="70"/>
    </row>
    <row r="192" customFormat="false" ht="30" hidden="false" customHeight="true" outlineLevel="0" collapsed="false">
      <c r="A192" s="48" t="s">
        <v>620</v>
      </c>
      <c r="B192" s="48" t="s">
        <v>621</v>
      </c>
      <c r="C192" s="48" t="s">
        <v>622</v>
      </c>
    </row>
    <row r="193" customFormat="false" ht="15" hidden="false" customHeight="true" outlineLevel="0" collapsed="false">
      <c r="A193" s="72"/>
      <c r="B193" s="72"/>
      <c r="C193" s="73" t="str">
        <f aca="false">IF($B193="","",LEFT(SUBSTITUTE(SUBSTITUTE(SUBSTITUTE(SUBSTITUTE(SUBSTITUTE(SUBSTITUTE(SUBSTITUTE(UPPER(TRIM($B193)),"Á","A"),"É","E"),"Í","I"),"Ó","O"),"Ú","U"),"Ñ","N"),"Ü","U"),1)&amp;" "&amp;TRIM(RIGHT(SUBSTITUTE(SUBSTITUTE(SUBSTITUTE(SUBSTITUTE(SUBSTITUTE(SUBSTITUTE(SUBSTITUTE(SUBSTITUTE(UPPER(TRIM($B193)),"Á","A"),"É","E"),"Í","I"),"Ó","O"),"Ú","U"),"Ñ","N"),"Ü","U")," ",REPT(" ",50)),50)))</f>
        <v/>
      </c>
    </row>
    <row r="194" customFormat="false" ht="15" hidden="false" customHeight="true" outlineLevel="0" collapsed="false">
      <c r="A194" s="72"/>
      <c r="B194" s="72"/>
      <c r="C194" s="73" t="str">
        <f aca="false">IF($B194="","",LEFT(SUBSTITUTE(SUBSTITUTE(SUBSTITUTE(SUBSTITUTE(SUBSTITUTE(SUBSTITUTE(SUBSTITUTE(UPPER(TRIM($B194)),"Á","A"),"É","E"),"Í","I"),"Ó","O"),"Ú","U"),"Ñ","N"),"Ü","U"),1)&amp;" "&amp;TRIM(RIGHT(SUBSTITUTE(SUBSTITUTE(SUBSTITUTE(SUBSTITUTE(SUBSTITUTE(SUBSTITUTE(SUBSTITUTE(SUBSTITUTE(UPPER(TRIM($B194)),"Á","A"),"É","E"),"Í","I"),"Ó","O"),"Ú","U"),"Ñ","N"),"Ü","U")," ",REPT(" ",50)),50)))</f>
        <v/>
      </c>
    </row>
    <row r="195" customFormat="false" ht="15" hidden="false" customHeight="true" outlineLevel="0" collapsed="false">
      <c r="A195" s="72"/>
      <c r="B195" s="72"/>
      <c r="C195" s="73" t="str">
        <f aca="false">IF($B195="","",LEFT(SUBSTITUTE(SUBSTITUTE(SUBSTITUTE(SUBSTITUTE(SUBSTITUTE(SUBSTITUTE(SUBSTITUTE(UPPER(TRIM($B195)),"Á","A"),"É","E"),"Í","I"),"Ó","O"),"Ú","U"),"Ñ","N"),"Ü","U"),1)&amp;" "&amp;TRIM(RIGHT(SUBSTITUTE(SUBSTITUTE(SUBSTITUTE(SUBSTITUTE(SUBSTITUTE(SUBSTITUTE(SUBSTITUTE(SUBSTITUTE(UPPER(TRIM($B195)),"Á","A"),"É","E"),"Í","I"),"Ó","O"),"Ú","U"),"Ñ","N"),"Ü","U")," ",REPT(" ",50)),50)))</f>
        <v/>
      </c>
    </row>
    <row r="196" customFormat="false" ht="15" hidden="false" customHeight="true" outlineLevel="0" collapsed="false">
      <c r="A196" s="72"/>
      <c r="B196" s="72"/>
      <c r="C196" s="73" t="str">
        <f aca="false">IF($B196="","",LEFT(SUBSTITUTE(SUBSTITUTE(SUBSTITUTE(SUBSTITUTE(SUBSTITUTE(SUBSTITUTE(SUBSTITUTE(UPPER(TRIM($B196)),"Á","A"),"É","E"),"Í","I"),"Ó","O"),"Ú","U"),"Ñ","N"),"Ü","U"),1)&amp;" "&amp;TRIM(RIGHT(SUBSTITUTE(SUBSTITUTE(SUBSTITUTE(SUBSTITUTE(SUBSTITUTE(SUBSTITUTE(SUBSTITUTE(SUBSTITUTE(UPPER(TRIM($B196)),"Á","A"),"É","E"),"Í","I"),"Ó","O"),"Ú","U"),"Ñ","N"),"Ü","U")," ",REPT(" ",50)),50)))</f>
        <v/>
      </c>
    </row>
    <row r="197" customFormat="false" ht="15" hidden="false" customHeight="true" outlineLevel="0" collapsed="false">
      <c r="A197" s="72"/>
      <c r="B197" s="72"/>
      <c r="C197" s="73" t="str">
        <f aca="false">IF($B197="","",LEFT(SUBSTITUTE(SUBSTITUTE(SUBSTITUTE(SUBSTITUTE(SUBSTITUTE(SUBSTITUTE(SUBSTITUTE(UPPER(TRIM($B197)),"Á","A"),"É","E"),"Í","I"),"Ó","O"),"Ú","U"),"Ñ","N"),"Ü","U"),1)&amp;" "&amp;TRIM(RIGHT(SUBSTITUTE(SUBSTITUTE(SUBSTITUTE(SUBSTITUTE(SUBSTITUTE(SUBSTITUTE(SUBSTITUTE(SUBSTITUTE(UPPER(TRIM($B197)),"Á","A"),"É","E"),"Í","I"),"Ó","O"),"Ú","U"),"Ñ","N"),"Ü","U")," ",REPT(" ",50)),50)))</f>
        <v/>
      </c>
    </row>
    <row r="198" customFormat="false" ht="15" hidden="false" customHeight="true" outlineLevel="0" collapsed="false">
      <c r="A198" s="72"/>
      <c r="B198" s="72"/>
      <c r="C198" s="73" t="str">
        <f aca="false">IF($B198="","",LEFT(SUBSTITUTE(SUBSTITUTE(SUBSTITUTE(SUBSTITUTE(SUBSTITUTE(SUBSTITUTE(SUBSTITUTE(UPPER(TRIM($B198)),"Á","A"),"É","E"),"Í","I"),"Ó","O"),"Ú","U"),"Ñ","N"),"Ü","U"),1)&amp;" "&amp;TRIM(RIGHT(SUBSTITUTE(SUBSTITUTE(SUBSTITUTE(SUBSTITUTE(SUBSTITUTE(SUBSTITUTE(SUBSTITUTE(SUBSTITUTE(UPPER(TRIM($B198)),"Á","A"),"É","E"),"Í","I"),"Ó","O"),"Ú","U"),"Ñ","N"),"Ü","U")," ",REPT(" ",50)),50)))</f>
        <v/>
      </c>
    </row>
    <row r="199" customFormat="false" ht="15" hidden="false" customHeight="true" outlineLevel="0" collapsed="false">
      <c r="A199" s="72"/>
      <c r="B199" s="72"/>
      <c r="C199" s="73" t="str">
        <f aca="false">IF($B199="","",LEFT(SUBSTITUTE(SUBSTITUTE(SUBSTITUTE(SUBSTITUTE(SUBSTITUTE(SUBSTITUTE(SUBSTITUTE(UPPER(TRIM($B199)),"Á","A"),"É","E"),"Í","I"),"Ó","O"),"Ú","U"),"Ñ","N"),"Ü","U"),1)&amp;" "&amp;TRIM(RIGHT(SUBSTITUTE(SUBSTITUTE(SUBSTITUTE(SUBSTITUTE(SUBSTITUTE(SUBSTITUTE(SUBSTITUTE(SUBSTITUTE(UPPER(TRIM($B199)),"Á","A"),"É","E"),"Í","I"),"Ó","O"),"Ú","U"),"Ñ","N"),"Ü","U")," ",REPT(" ",50)),50)))</f>
        <v/>
      </c>
    </row>
    <row r="200" customFormat="false" ht="15" hidden="false" customHeight="true" outlineLevel="0" collapsed="false">
      <c r="A200" s="72"/>
      <c r="B200" s="72"/>
      <c r="C200" s="73" t="str">
        <f aca="false">IF($B200="","",LEFT(SUBSTITUTE(SUBSTITUTE(SUBSTITUTE(SUBSTITUTE(SUBSTITUTE(SUBSTITUTE(SUBSTITUTE(UPPER(TRIM($B200)),"Á","A"),"É","E"),"Í","I"),"Ó","O"),"Ú","U"),"Ñ","N"),"Ü","U"),1)&amp;" "&amp;TRIM(RIGHT(SUBSTITUTE(SUBSTITUTE(SUBSTITUTE(SUBSTITUTE(SUBSTITUTE(SUBSTITUTE(SUBSTITUTE(SUBSTITUTE(UPPER(TRIM($B200)),"Á","A"),"É","E"),"Í","I"),"Ó","O"),"Ú","U"),"Ñ","N"),"Ü","U")," ",REPT(" ",50)),50)))</f>
        <v/>
      </c>
    </row>
    <row r="201" customFormat="false" ht="15" hidden="false" customHeight="true" outlineLevel="0" collapsed="false">
      <c r="A201" s="72"/>
      <c r="B201" s="72"/>
      <c r="C201" s="73" t="str">
        <f aca="false">IF($B201="","",LEFT(SUBSTITUTE(SUBSTITUTE(SUBSTITUTE(SUBSTITUTE(SUBSTITUTE(SUBSTITUTE(SUBSTITUTE(UPPER(TRIM($B201)),"Á","A"),"É","E"),"Í","I"),"Ó","O"),"Ú","U"),"Ñ","N"),"Ü","U"),1)&amp;" "&amp;TRIM(RIGHT(SUBSTITUTE(SUBSTITUTE(SUBSTITUTE(SUBSTITUTE(SUBSTITUTE(SUBSTITUTE(SUBSTITUTE(SUBSTITUTE(UPPER(TRIM($B201)),"Á","A"),"É","E"),"Í","I"),"Ó","O"),"Ú","U"),"Ñ","N"),"Ü","U")," ",REPT(" ",50)),50)))</f>
        <v/>
      </c>
    </row>
    <row r="202" customFormat="false" ht="15" hidden="false" customHeight="true" outlineLevel="0" collapsed="false">
      <c r="A202" s="72"/>
      <c r="B202" s="72"/>
      <c r="C202" s="73" t="str">
        <f aca="false">IF($B202="","",LEFT(SUBSTITUTE(SUBSTITUTE(SUBSTITUTE(SUBSTITUTE(SUBSTITUTE(SUBSTITUTE(SUBSTITUTE(UPPER(TRIM($B202)),"Á","A"),"É","E"),"Í","I"),"Ó","O"),"Ú","U"),"Ñ","N"),"Ü","U"),1)&amp;" "&amp;TRIM(RIGHT(SUBSTITUTE(SUBSTITUTE(SUBSTITUTE(SUBSTITUTE(SUBSTITUTE(SUBSTITUTE(SUBSTITUTE(SUBSTITUTE(UPPER(TRIM($B202)),"Á","A"),"É","E"),"Í","I"),"Ó","O"),"Ú","U"),"Ñ","N"),"Ü","U")," ",REPT(" ",50)),50)))</f>
        <v/>
      </c>
    </row>
    <row r="203" customFormat="false" ht="15" hidden="false" customHeight="true" outlineLevel="0" collapsed="false">
      <c r="A203" s="72"/>
      <c r="B203" s="72"/>
      <c r="C203" s="73" t="str">
        <f aca="false">IF($B203="","",LEFT(SUBSTITUTE(SUBSTITUTE(SUBSTITUTE(SUBSTITUTE(SUBSTITUTE(SUBSTITUTE(SUBSTITUTE(UPPER(TRIM($B203)),"Á","A"),"É","E"),"Í","I"),"Ó","O"),"Ú","U"),"Ñ","N"),"Ü","U"),1)&amp;" "&amp;TRIM(RIGHT(SUBSTITUTE(SUBSTITUTE(SUBSTITUTE(SUBSTITUTE(SUBSTITUTE(SUBSTITUTE(SUBSTITUTE(SUBSTITUTE(UPPER(TRIM($B203)),"Á","A"),"É","E"),"Í","I"),"Ó","O"),"Ú","U"),"Ñ","N"),"Ü","U")," ",REPT(" ",50)),50)))</f>
        <v/>
      </c>
    </row>
    <row r="204" customFormat="false" ht="15" hidden="false" customHeight="true" outlineLevel="0" collapsed="false">
      <c r="A204" s="72"/>
      <c r="B204" s="72"/>
      <c r="C204" s="73" t="str">
        <f aca="false">IF($B204="","",LEFT(SUBSTITUTE(SUBSTITUTE(SUBSTITUTE(SUBSTITUTE(SUBSTITUTE(SUBSTITUTE(SUBSTITUTE(UPPER(TRIM($B204)),"Á","A"),"É","E"),"Í","I"),"Ó","O"),"Ú","U"),"Ñ","N"),"Ü","U"),1)&amp;" "&amp;TRIM(RIGHT(SUBSTITUTE(SUBSTITUTE(SUBSTITUTE(SUBSTITUTE(SUBSTITUTE(SUBSTITUTE(SUBSTITUTE(SUBSTITUTE(UPPER(TRIM($B204)),"Á","A"),"É","E"),"Í","I"),"Ó","O"),"Ú","U"),"Ñ","N"),"Ü","U")," ",REPT(" ",50)),50)))</f>
        <v/>
      </c>
    </row>
    <row r="205" customFormat="false" ht="15" hidden="false" customHeight="true" outlineLevel="0" collapsed="false">
      <c r="A205" s="72"/>
      <c r="B205" s="72"/>
      <c r="C205" s="73" t="str">
        <f aca="false">IF($B205="","",LEFT(SUBSTITUTE(SUBSTITUTE(SUBSTITUTE(SUBSTITUTE(SUBSTITUTE(SUBSTITUTE(SUBSTITUTE(UPPER(TRIM($B205)),"Á","A"),"É","E"),"Í","I"),"Ó","O"),"Ú","U"),"Ñ","N"),"Ü","U"),1)&amp;" "&amp;TRIM(RIGHT(SUBSTITUTE(SUBSTITUTE(SUBSTITUTE(SUBSTITUTE(SUBSTITUTE(SUBSTITUTE(SUBSTITUTE(SUBSTITUTE(UPPER(TRIM($B205)),"Á","A"),"É","E"),"Í","I"),"Ó","O"),"Ú","U"),"Ñ","N"),"Ü","U")," ",REPT(" ",50)),50)))</f>
        <v/>
      </c>
    </row>
    <row r="206" customFormat="false" ht="15" hidden="false" customHeight="true" outlineLevel="0" collapsed="false">
      <c r="A206" s="72"/>
      <c r="B206" s="72"/>
      <c r="C206" s="73" t="str">
        <f aca="false">IF($B206="","",LEFT(SUBSTITUTE(SUBSTITUTE(SUBSTITUTE(SUBSTITUTE(SUBSTITUTE(SUBSTITUTE(SUBSTITUTE(UPPER(TRIM($B206)),"Á","A"),"É","E"),"Í","I"),"Ó","O"),"Ú","U"),"Ñ","N"),"Ü","U"),1)&amp;" "&amp;TRIM(RIGHT(SUBSTITUTE(SUBSTITUTE(SUBSTITUTE(SUBSTITUTE(SUBSTITUTE(SUBSTITUTE(SUBSTITUTE(SUBSTITUTE(UPPER(TRIM($B206)),"Á","A"),"É","E"),"Í","I"),"Ó","O"),"Ú","U"),"Ñ","N"),"Ü","U")," ",REPT(" ",50)),50)))</f>
        <v/>
      </c>
    </row>
    <row r="207" customFormat="false" ht="15" hidden="false" customHeight="true" outlineLevel="0" collapsed="false">
      <c r="A207" s="72"/>
      <c r="B207" s="72"/>
      <c r="C207" s="73" t="str">
        <f aca="false">IF($B207="","",LEFT(SUBSTITUTE(SUBSTITUTE(SUBSTITUTE(SUBSTITUTE(SUBSTITUTE(SUBSTITUTE(SUBSTITUTE(UPPER(TRIM($B207)),"Á","A"),"É","E"),"Í","I"),"Ó","O"),"Ú","U"),"Ñ","N"),"Ü","U"),1)&amp;" "&amp;TRIM(RIGHT(SUBSTITUTE(SUBSTITUTE(SUBSTITUTE(SUBSTITUTE(SUBSTITUTE(SUBSTITUTE(SUBSTITUTE(SUBSTITUTE(UPPER(TRIM($B207)),"Á","A"),"É","E"),"Í","I"),"Ó","O"),"Ú","U"),"Ñ","N"),"Ü","U")," ",REPT(" ",50)),50)))</f>
        <v/>
      </c>
    </row>
    <row r="208" customFormat="false" ht="15" hidden="false" customHeight="true" outlineLevel="0" collapsed="false">
      <c r="A208" s="72"/>
      <c r="B208" s="72"/>
      <c r="C208" s="73" t="str">
        <f aca="false">IF($B208="","",LEFT(SUBSTITUTE(SUBSTITUTE(SUBSTITUTE(SUBSTITUTE(SUBSTITUTE(SUBSTITUTE(SUBSTITUTE(UPPER(TRIM($B208)),"Á","A"),"É","E"),"Í","I"),"Ó","O"),"Ú","U"),"Ñ","N"),"Ü","U"),1)&amp;" "&amp;TRIM(RIGHT(SUBSTITUTE(SUBSTITUTE(SUBSTITUTE(SUBSTITUTE(SUBSTITUTE(SUBSTITUTE(SUBSTITUTE(SUBSTITUTE(UPPER(TRIM($B208)),"Á","A"),"É","E"),"Í","I"),"Ó","O"),"Ú","U"),"Ñ","N"),"Ü","U")," ",REPT(" ",50)),50)))</f>
        <v/>
      </c>
    </row>
    <row r="209" customFormat="false" ht="15" hidden="false" customHeight="true" outlineLevel="0" collapsed="false">
      <c r="A209" s="72"/>
      <c r="B209" s="72"/>
      <c r="C209" s="73" t="str">
        <f aca="false">IF($B209="","",LEFT(SUBSTITUTE(SUBSTITUTE(SUBSTITUTE(SUBSTITUTE(SUBSTITUTE(SUBSTITUTE(SUBSTITUTE(UPPER(TRIM($B209)),"Á","A"),"É","E"),"Í","I"),"Ó","O"),"Ú","U"),"Ñ","N"),"Ü","U"),1)&amp;" "&amp;TRIM(RIGHT(SUBSTITUTE(SUBSTITUTE(SUBSTITUTE(SUBSTITUTE(SUBSTITUTE(SUBSTITUTE(SUBSTITUTE(SUBSTITUTE(UPPER(TRIM($B209)),"Á","A"),"É","E"),"Í","I"),"Ó","O"),"Ú","U"),"Ñ","N"),"Ü","U")," ",REPT(" ",50)),50)))</f>
        <v/>
      </c>
    </row>
    <row r="210" customFormat="false" ht="15" hidden="false" customHeight="true" outlineLevel="0" collapsed="false">
      <c r="A210" s="72"/>
      <c r="B210" s="72"/>
      <c r="C210" s="73" t="str">
        <f aca="false">IF($B210="","",LEFT(SUBSTITUTE(SUBSTITUTE(SUBSTITUTE(SUBSTITUTE(SUBSTITUTE(SUBSTITUTE(SUBSTITUTE(UPPER(TRIM($B210)),"Á","A"),"É","E"),"Í","I"),"Ó","O"),"Ú","U"),"Ñ","N"),"Ü","U"),1)&amp;" "&amp;TRIM(RIGHT(SUBSTITUTE(SUBSTITUTE(SUBSTITUTE(SUBSTITUTE(SUBSTITUTE(SUBSTITUTE(SUBSTITUTE(SUBSTITUTE(UPPER(TRIM($B210)),"Á","A"),"É","E"),"Í","I"),"Ó","O"),"Ú","U"),"Ñ","N"),"Ü","U")," ",REPT(" ",50)),50)))</f>
        <v/>
      </c>
    </row>
    <row r="211" customFormat="false" ht="15" hidden="false" customHeight="true" outlineLevel="0" collapsed="false">
      <c r="A211" s="72"/>
      <c r="B211" s="72"/>
      <c r="C211" s="73" t="str">
        <f aca="false">IF($B211="","",LEFT(SUBSTITUTE(SUBSTITUTE(SUBSTITUTE(SUBSTITUTE(SUBSTITUTE(SUBSTITUTE(SUBSTITUTE(UPPER(TRIM($B211)),"Á","A"),"É","E"),"Í","I"),"Ó","O"),"Ú","U"),"Ñ","N"),"Ü","U"),1)&amp;" "&amp;TRIM(RIGHT(SUBSTITUTE(SUBSTITUTE(SUBSTITUTE(SUBSTITUTE(SUBSTITUTE(SUBSTITUTE(SUBSTITUTE(SUBSTITUTE(UPPER(TRIM($B211)),"Á","A"),"É","E"),"Í","I"),"Ó","O"),"Ú","U"),"Ñ","N"),"Ü","U")," ",REPT(" ",50)),50)))</f>
        <v/>
      </c>
    </row>
    <row r="212" customFormat="false" ht="15" hidden="false" customHeight="true" outlineLevel="0" collapsed="false">
      <c r="A212" s="72"/>
      <c r="B212" s="72"/>
      <c r="C212" s="73" t="str">
        <f aca="false">IF($B212="","",LEFT(SUBSTITUTE(SUBSTITUTE(SUBSTITUTE(SUBSTITUTE(SUBSTITUTE(SUBSTITUTE(SUBSTITUTE(UPPER(TRIM($B212)),"Á","A"),"É","E"),"Í","I"),"Ó","O"),"Ú","U"),"Ñ","N"),"Ü","U"),1)&amp;" "&amp;TRIM(RIGHT(SUBSTITUTE(SUBSTITUTE(SUBSTITUTE(SUBSTITUTE(SUBSTITUTE(SUBSTITUTE(SUBSTITUTE(SUBSTITUTE(UPPER(TRIM($B212)),"Á","A"),"É","E"),"Í","I"),"Ó","O"),"Ú","U"),"Ñ","N"),"Ü","U")," ",REPT(" ",50)),50)))</f>
        <v/>
      </c>
    </row>
    <row r="213" customFormat="false" ht="15" hidden="false" customHeight="true" outlineLevel="0" collapsed="false">
      <c r="A213" s="72"/>
      <c r="B213" s="72"/>
      <c r="C213" s="73" t="str">
        <f aca="false">IF($B213="","",LEFT(SUBSTITUTE(SUBSTITUTE(SUBSTITUTE(SUBSTITUTE(SUBSTITUTE(SUBSTITUTE(SUBSTITUTE(UPPER(TRIM($B213)),"Á","A"),"É","E"),"Í","I"),"Ó","O"),"Ú","U"),"Ñ","N"),"Ü","U"),1)&amp;" "&amp;TRIM(RIGHT(SUBSTITUTE(SUBSTITUTE(SUBSTITUTE(SUBSTITUTE(SUBSTITUTE(SUBSTITUTE(SUBSTITUTE(SUBSTITUTE(UPPER(TRIM($B213)),"Á","A"),"É","E"),"Í","I"),"Ó","O"),"Ú","U"),"Ñ","N"),"Ü","U")," ",REPT(" ",50)),50)))</f>
        <v/>
      </c>
    </row>
    <row r="214" customFormat="false" ht="15" hidden="false" customHeight="true" outlineLevel="0" collapsed="false">
      <c r="A214" s="72"/>
      <c r="B214" s="72"/>
      <c r="C214" s="73" t="str">
        <f aca="false">IF($B214="","",LEFT(SUBSTITUTE(SUBSTITUTE(SUBSTITUTE(SUBSTITUTE(SUBSTITUTE(SUBSTITUTE(SUBSTITUTE(UPPER(TRIM($B214)),"Á","A"),"É","E"),"Í","I"),"Ó","O"),"Ú","U"),"Ñ","N"),"Ü","U"),1)&amp;" "&amp;TRIM(RIGHT(SUBSTITUTE(SUBSTITUTE(SUBSTITUTE(SUBSTITUTE(SUBSTITUTE(SUBSTITUTE(SUBSTITUTE(SUBSTITUTE(UPPER(TRIM($B214)),"Á","A"),"É","E"),"Í","I"),"Ó","O"),"Ú","U"),"Ñ","N"),"Ü","U")," ",REPT(" ",50)),50)))</f>
        <v/>
      </c>
    </row>
    <row r="215" customFormat="false" ht="15" hidden="false" customHeight="true" outlineLevel="0" collapsed="false">
      <c r="A215" s="72"/>
      <c r="B215" s="72"/>
      <c r="C215" s="73" t="str">
        <f aca="false">IF($B215="","",LEFT(SUBSTITUTE(SUBSTITUTE(SUBSTITUTE(SUBSTITUTE(SUBSTITUTE(SUBSTITUTE(SUBSTITUTE(UPPER(TRIM($B215)),"Á","A"),"É","E"),"Í","I"),"Ó","O"),"Ú","U"),"Ñ","N"),"Ü","U"),1)&amp;" "&amp;TRIM(RIGHT(SUBSTITUTE(SUBSTITUTE(SUBSTITUTE(SUBSTITUTE(SUBSTITUTE(SUBSTITUTE(SUBSTITUTE(SUBSTITUTE(UPPER(TRIM($B215)),"Á","A"),"É","E"),"Í","I"),"Ó","O"),"Ú","U"),"Ñ","N"),"Ü","U")," ",REPT(" ",50)),50)))</f>
        <v/>
      </c>
    </row>
    <row r="216" customFormat="false" ht="15" hidden="false" customHeight="true" outlineLevel="0" collapsed="false">
      <c r="A216" s="72"/>
      <c r="B216" s="72"/>
      <c r="C216" s="73" t="str">
        <f aca="false">IF($B216="","",LEFT(SUBSTITUTE(SUBSTITUTE(SUBSTITUTE(SUBSTITUTE(SUBSTITUTE(SUBSTITUTE(SUBSTITUTE(UPPER(TRIM($B216)),"Á","A"),"É","E"),"Í","I"),"Ó","O"),"Ú","U"),"Ñ","N"),"Ü","U"),1)&amp;" "&amp;TRIM(RIGHT(SUBSTITUTE(SUBSTITUTE(SUBSTITUTE(SUBSTITUTE(SUBSTITUTE(SUBSTITUTE(SUBSTITUTE(SUBSTITUTE(UPPER(TRIM($B216)),"Á","A"),"É","E"),"Í","I"),"Ó","O"),"Ú","U"),"Ñ","N"),"Ü","U")," ",REPT(" ",50)),50)))</f>
        <v/>
      </c>
    </row>
    <row r="217" customFormat="false" ht="15" hidden="false" customHeight="true" outlineLevel="0" collapsed="false">
      <c r="A217" s="72"/>
      <c r="B217" s="72"/>
      <c r="C217" s="73" t="str">
        <f aca="false">IF($B217="","",LEFT(SUBSTITUTE(SUBSTITUTE(SUBSTITUTE(SUBSTITUTE(SUBSTITUTE(SUBSTITUTE(SUBSTITUTE(UPPER(TRIM($B217)),"Á","A"),"É","E"),"Í","I"),"Ó","O"),"Ú","U"),"Ñ","N"),"Ü","U"),1)&amp;" "&amp;TRIM(RIGHT(SUBSTITUTE(SUBSTITUTE(SUBSTITUTE(SUBSTITUTE(SUBSTITUTE(SUBSTITUTE(SUBSTITUTE(SUBSTITUTE(UPPER(TRIM($B217)),"Á","A"),"É","E"),"Í","I"),"Ó","O"),"Ú","U"),"Ñ","N"),"Ü","U")," ",REPT(" ",50)),50)))</f>
        <v/>
      </c>
    </row>
  </sheetData>
  <autoFilter ref="A18:R178"/>
  <mergeCells count="37">
    <mergeCell ref="A1:Q1"/>
    <mergeCell ref="A2:Q2"/>
    <mergeCell ref="A4:B4"/>
    <mergeCell ref="D4:J4"/>
    <mergeCell ref="L4:Q4"/>
    <mergeCell ref="D5:J5"/>
    <mergeCell ref="L5:Q5"/>
    <mergeCell ref="D6:J6"/>
    <mergeCell ref="L6:Q6"/>
    <mergeCell ref="D7:J7"/>
    <mergeCell ref="L7:Q7"/>
    <mergeCell ref="D8:J8"/>
    <mergeCell ref="L8:Q8"/>
    <mergeCell ref="A10:Q10"/>
    <mergeCell ref="A11:B11"/>
    <mergeCell ref="A12:B12"/>
    <mergeCell ref="A13:B13"/>
    <mergeCell ref="A14:B14"/>
    <mergeCell ref="A15:B15"/>
    <mergeCell ref="A16:B16"/>
    <mergeCell ref="A17:Q17"/>
    <mergeCell ref="A180:F180"/>
    <mergeCell ref="A181:C181"/>
    <mergeCell ref="A182:C182"/>
    <mergeCell ref="A183:C183"/>
    <mergeCell ref="A184:C184"/>
    <mergeCell ref="F184:Q184"/>
    <mergeCell ref="A185:C185"/>
    <mergeCell ref="A186:C186"/>
    <mergeCell ref="F186:Q186"/>
    <mergeCell ref="A187:C187"/>
    <mergeCell ref="F187:Q187"/>
    <mergeCell ref="A188:C188"/>
    <mergeCell ref="F188:Q188"/>
    <mergeCell ref="A190:Q190"/>
    <mergeCell ref="A191:F191"/>
    <mergeCell ref="H191:Q191"/>
  </mergeCells>
  <conditionalFormatting sqref="D15:Q15">
    <cfRule type="expression" priority="2" aboveAverage="0" equalAverage="0" bottom="0" percent="0" rank="0" text="" dxfId="22">
      <formula>AND(ISNUMBER(D15),D15&gt;$B$7)</formula>
    </cfRule>
    <cfRule type="expression" priority="3" aboveAverage="0" equalAverage="0" bottom="0" percent="0" rank="0" text="" dxfId="23">
      <formula>AND(ISNUMBER(D15),D15&lt;-$B$7)</formula>
    </cfRule>
  </conditionalFormatting>
  <conditionalFormatting sqref="A19:R178">
    <cfRule type="expression" priority="4" aboveAverage="0" equalAverage="0" bottom="0" percent="0" rank="0" text="" dxfId="24">
      <formula>MOD(INT((ROW()-19)/4),2)=1</formula>
    </cfRule>
  </conditionalFormatting>
  <conditionalFormatting sqref="R19:R178">
    <cfRule type="expression" priority="5" aboveAverage="0" equalAverage="0" bottom="0" percent="0" rank="0" text="" dxfId="25">
      <formula>$R19="No"</formula>
    </cfRule>
  </conditionalFormatting>
  <conditionalFormatting sqref="D19:Q178">
    <cfRule type="expression" priority="6" aboveAverage="0" equalAverage="0" bottom="0" percent="0" rank="0" text="" dxfId="26">
      <formula>AND($B19="Hours worked",ISNUMBER(D19),D19&gt;$B$6)</formula>
    </cfRule>
    <cfRule type="expression" priority="7" aboveAverage="0" equalAverage="0" bottom="0" percent="0" rank="0" text="" dxfId="27">
      <formula>AND($B19="Billed overtime",ISNUMBER(D19),D19&gt;0)</formula>
    </cfRule>
    <cfRule type="expression" priority="8" aboveAverage="0" equalAverage="0" bottom="0" percent="0" rank="0" text="" dxfId="28">
      <formula>AND($B19="Reported overtime",ISNUMBER(D19),D19&gt;0)</formula>
    </cfRule>
    <cfRule type="expression" priority="9" aboveAverage="0" equalAverage="0" bottom="0" percent="0" rank="0" text="" dxfId="22">
      <formula>AND($B19="Difference",ISNUMBER(D19),D19&gt;$B$7)</formula>
    </cfRule>
    <cfRule type="expression" priority="10" aboveAverage="0" equalAverage="0" bottom="0" percent="0" rank="0" text="" dxfId="23">
      <formula>AND($B19="Difference",ISNUMBER(D19),D19&lt;-$B$7)</formula>
    </cfRule>
    <cfRule type="expression" priority="11" aboveAverage="0" equalAverage="0" bottom="0" percent="0" rank="0" text="" dxfId="29">
      <formula>AND($B19="Hours worked",ISNUMBER(D19),D19&gt;0)</formula>
    </cfRule>
    <cfRule type="expression" priority="12" aboveAverage="0" equalAverage="0" bottom="0" percent="0" rank="0" text="" dxfId="30">
      <formula>AND($B19="Difference",ISNUMBER(D19),OR(D18&gt;0,D17&gt;0))</formula>
    </cfRule>
  </conditionalFormatting>
  <conditionalFormatting sqref="C19:C178">
    <cfRule type="expression" priority="13" aboveAverage="0" equalAverage="0" bottom="0" percent="0" rank="0" text="" dxfId="22">
      <formula>AND($B19="Difference",ISNUMBER($C19),$C19&gt;$B$7)</formula>
    </cfRule>
    <cfRule type="expression" priority="14" aboveAverage="0" equalAverage="0" bottom="0" percent="0" rank="0" text="" dxfId="23">
      <formula>AND($B19="Difference",ISNUMBER($C19),$C19&lt;-$B$7)</formula>
    </cfRule>
  </conditionalFormatting>
  <conditionalFormatting sqref="D184">
    <cfRule type="expression" priority="15" aboveAverage="0" equalAverage="0" bottom="0" percent="0" rank="0" text="" dxfId="23">
      <formula>$D$184&gt;0</formula>
    </cfRule>
  </conditionalFormatting>
  <conditionalFormatting sqref="D187">
    <cfRule type="expression" priority="16" aboveAverage="0" equalAverage="0" bottom="0" percent="0" rank="0" text="" dxfId="22">
      <formula>$D$187&gt;0</formula>
    </cfRule>
  </conditionalFormatting>
  <conditionalFormatting sqref="D188">
    <cfRule type="expression" priority="17" aboveAverage="0" equalAverage="0" bottom="0" percent="0" rank="0" text="" dxfId="22">
      <formula>$D$188&gt;0</formula>
    </cfRule>
  </conditionalFormatting>
  <conditionalFormatting sqref="A190:Q190">
    <cfRule type="expression" priority="18" aboveAverage="0" equalAverage="0" bottom="0" percent="0" rank="0" text="" dxfId="31">
      <formula>LEFT($A$190,4)="Todo"</formula>
    </cfRule>
    <cfRule type="expression" priority="19" aboveAverage="0" equalAverage="0" bottom="0" percent="0" rank="0" text="" dxfId="32">
      <formula>LEFT($A$190,4)&lt;&gt;"Todo"</formula>
    </cfRule>
  </conditionalFormatting>
  <dataValidations count="1">
    <dataValidation allowBlank="true" errorStyle="stop" operator="between" showDropDown="false" showErrorMessage="false" showInputMessage="false" sqref="B193:B217" type="list">
      <formula1>Roster!$A$4:$A$43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T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6796875" defaultRowHeight="15" zeroHeight="false" outlineLevelRow="0" outlineLevelCol="0"/>
  <cols>
    <col collapsed="false" customWidth="true" hidden="false" outlineLevel="0" max="1" min="1" style="1" width="27"/>
    <col collapsed="false" customWidth="true" hidden="false" outlineLevel="0" max="2" min="2" style="1" width="16"/>
    <col collapsed="false" customWidth="true" hidden="false" outlineLevel="0" max="11" min="3" style="1" width="11"/>
    <col collapsed="false" customWidth="true" hidden="false" outlineLevel="0" max="13" min="12" style="1" width="34"/>
    <col collapsed="false" customWidth="true" hidden="false" outlineLevel="0" max="18" min="14" style="1" width="13"/>
    <col collapsed="false" customWidth="true" hidden="false" outlineLevel="0" max="20" min="19" style="1" width="14"/>
  </cols>
  <sheetData>
    <row r="1" customFormat="false" ht="25.5" hidden="false" customHeight="true" outlineLevel="0" collapsed="false">
      <c r="A1" s="30" t="s">
        <v>623</v>
      </c>
      <c r="B1" s="30"/>
      <c r="C1" s="30"/>
      <c r="D1" s="30"/>
      <c r="E1" s="30"/>
      <c r="F1" s="30"/>
      <c r="G1" s="30"/>
      <c r="H1" s="30"/>
      <c r="I1" s="30"/>
      <c r="J1" s="30"/>
      <c r="K1" s="30"/>
      <c r="L1" s="30"/>
    </row>
    <row r="2" customFormat="false" ht="15" hidden="false" customHeight="true" outlineLevel="0" collapsed="false">
      <c r="A2" s="31" t="s">
        <v>624</v>
      </c>
      <c r="B2" s="31"/>
      <c r="C2" s="31"/>
      <c r="D2" s="31"/>
      <c r="E2" s="31"/>
      <c r="F2" s="31"/>
      <c r="G2" s="31"/>
      <c r="H2" s="31"/>
      <c r="I2" s="31"/>
      <c r="J2" s="31"/>
      <c r="K2" s="31"/>
      <c r="L2" s="31"/>
    </row>
    <row r="3" customFormat="false" ht="15" hidden="false" customHeight="true" outlineLevel="0" collapsed="false">
      <c r="A3" s="32" t="s">
        <v>572</v>
      </c>
      <c r="B3" s="33" t="n">
        <f aca="false">Validation!$B$3</f>
        <v>46253</v>
      </c>
      <c r="C3" s="33" t="n">
        <f aca="false">Validation!$C$3</f>
        <v>46264</v>
      </c>
    </row>
    <row r="4" customFormat="false" ht="21.75" hidden="false" customHeight="true" outlineLevel="0" collapsed="false">
      <c r="A4" s="71" t="str">
        <f aca="false">IF(AND($C$146=0,$C$144=0,$C$145=0,$D$153=0,$D$154=0),"Everything up to date.  "&amp;TEXT($H$145,"0")&amp;" records read, "&amp;TEXT($I$145,"0")&amp;" free rows to paste more.","REVIEW: "&amp;IF($D$153&gt;0,TEXT($D$153,"0")&amp;" row(s) pasted without formulas.  ","")&amp;IF($D$154&gt;0,TEXT($D$154,"0")&amp;" record(s) beyond capacity.  ","")&amp;IF($C$144&gt;0,TEXT($C$144,"0")&amp;" h under an unrecognised name.  ","")&amp;IF($C$145&gt;0,TEXT($C$145,"0")&amp;" h on rows with no name.  ","")&amp;IF($C$146&lt;&gt;0,"the reconciliation does not tie to zero.  ",""))</f>
        <v>Everything up to date.  136 records read, 2863 free rows to paste more.</v>
      </c>
      <c r="B4" s="71"/>
      <c r="C4" s="71"/>
      <c r="D4" s="71"/>
      <c r="E4" s="71"/>
      <c r="F4" s="71"/>
      <c r="G4" s="71"/>
      <c r="H4" s="71"/>
      <c r="I4" s="71"/>
      <c r="J4" s="71"/>
      <c r="K4" s="71"/>
      <c r="L4" s="71"/>
      <c r="M4" s="71"/>
    </row>
    <row r="5" customFormat="false" ht="19.5" hidden="false" customHeight="true" outlineLevel="0" collapsed="false">
      <c r="A5" s="47" t="s">
        <v>625</v>
      </c>
      <c r="B5" s="47"/>
      <c r="C5" s="47"/>
      <c r="D5" s="47"/>
      <c r="E5" s="47"/>
      <c r="F5" s="47"/>
      <c r="G5" s="47"/>
      <c r="H5" s="47"/>
      <c r="I5" s="47"/>
      <c r="J5" s="47"/>
      <c r="K5" s="47"/>
      <c r="L5" s="47"/>
      <c r="M5" s="34" t="s">
        <v>626</v>
      </c>
      <c r="N5" s="34"/>
      <c r="O5" s="34"/>
      <c r="P5" s="34"/>
      <c r="Q5" s="34"/>
      <c r="R5" s="34"/>
    </row>
    <row r="6" customFormat="false" ht="15" hidden="false" customHeight="true" outlineLevel="0" collapsed="false">
      <c r="A6" s="69" t="s">
        <v>627</v>
      </c>
      <c r="B6" s="69"/>
      <c r="C6" s="69"/>
      <c r="D6" s="52" t="n">
        <f aca="false">$D$54</f>
        <v>206</v>
      </c>
      <c r="E6" s="69" t="s">
        <v>628</v>
      </c>
      <c r="F6" s="69"/>
      <c r="G6" s="69"/>
      <c r="H6" s="52" t="n">
        <f aca="false">$G$54</f>
        <v>81</v>
      </c>
      <c r="I6" s="69" t="s">
        <v>629</v>
      </c>
      <c r="J6" s="69"/>
      <c r="K6" s="69"/>
      <c r="L6" s="53" t="n">
        <f aca="false">COUNTIF($D$58:$D$71,"&gt;0")</f>
        <v>3</v>
      </c>
      <c r="M6" s="69" t="s">
        <v>630</v>
      </c>
      <c r="N6" s="69"/>
      <c r="O6" s="69"/>
      <c r="P6" s="69"/>
      <c r="Q6" s="74" t="n">
        <f aca="false">$H$136</f>
        <v>269</v>
      </c>
    </row>
    <row r="7" customFormat="false" ht="15" hidden="false" customHeight="true" outlineLevel="0" collapsed="false">
      <c r="A7" s="75" t="s">
        <v>631</v>
      </c>
      <c r="B7" s="75"/>
      <c r="C7" s="75"/>
      <c r="D7" s="52" t="n">
        <f aca="false">$E$54</f>
        <v>162</v>
      </c>
      <c r="E7" s="69" t="s">
        <v>632</v>
      </c>
      <c r="F7" s="69"/>
      <c r="G7" s="69"/>
      <c r="H7" s="52" t="n">
        <f aca="false">$H$54</f>
        <v>125</v>
      </c>
      <c r="I7" s="69" t="s">
        <v>633</v>
      </c>
      <c r="J7" s="69"/>
      <c r="K7" s="69"/>
      <c r="L7" s="76" t="n">
        <f aca="false">IF(SUM($I$14:$I$53)=0,"",$D$54/SUM($I$14:$I$53))</f>
        <v>8.58333333333333</v>
      </c>
      <c r="M7" s="69" t="s">
        <v>634</v>
      </c>
      <c r="N7" s="69"/>
      <c r="O7" s="69"/>
      <c r="P7" s="69"/>
      <c r="Q7" s="77" t="n">
        <f aca="false">$I$136</f>
        <v>1883</v>
      </c>
    </row>
    <row r="8" customFormat="false" ht="15" hidden="false" customHeight="true" outlineLevel="0" collapsed="false">
      <c r="A8" s="75" t="s">
        <v>635</v>
      </c>
      <c r="B8" s="75"/>
      <c r="C8" s="75"/>
      <c r="D8" s="52" t="n">
        <f aca="false">$F$54</f>
        <v>44</v>
      </c>
      <c r="E8" s="69" t="s">
        <v>636</v>
      </c>
      <c r="F8" s="69"/>
      <c r="G8" s="69"/>
      <c r="H8" s="78" t="n">
        <f aca="false">IF($D$54=0,"",$G$54/$D$54)</f>
        <v>0.393203883495146</v>
      </c>
      <c r="I8" s="69" t="s">
        <v>637</v>
      </c>
      <c r="J8" s="69"/>
      <c r="K8" s="69"/>
      <c r="L8" s="52" t="n">
        <f aca="false">MAX($D$58:$D$71)</f>
        <v>111</v>
      </c>
      <c r="M8" s="69" t="s">
        <v>638</v>
      </c>
      <c r="N8" s="69"/>
      <c r="O8" s="69"/>
      <c r="P8" s="69"/>
      <c r="Q8" s="79" t="n">
        <f aca="false">$J$136</f>
        <v>5649000</v>
      </c>
    </row>
    <row r="9" customFormat="false" ht="15" hidden="false" customHeight="true" outlineLevel="0" collapsed="false">
      <c r="A9" s="69" t="s">
        <v>639</v>
      </c>
      <c r="B9" s="69"/>
      <c r="C9" s="69"/>
      <c r="D9" s="53" t="n">
        <f aca="false">$C$54</f>
        <v>136</v>
      </c>
      <c r="E9" s="69" t="s">
        <v>598</v>
      </c>
      <c r="F9" s="69"/>
      <c r="G9" s="69"/>
      <c r="H9" s="53" t="n">
        <f aca="false">COUNTIF($C$14:$C$53,"&gt;0")</f>
        <v>12</v>
      </c>
      <c r="I9" s="69" t="s">
        <v>640</v>
      </c>
      <c r="J9" s="69"/>
      <c r="K9" s="69"/>
      <c r="L9" s="78" t="n">
        <f aca="false">IF($D$54=0,"",$F$54/$D$54)</f>
        <v>0.213592233009709</v>
      </c>
      <c r="M9" s="69" t="s">
        <v>641</v>
      </c>
      <c r="N9" s="69"/>
      <c r="O9" s="69"/>
      <c r="P9" s="69"/>
      <c r="Q9" s="77" t="n">
        <f aca="false">$K$136</f>
        <v>308</v>
      </c>
    </row>
    <row r="10" customFormat="false" ht="15" hidden="false" customHeight="true" outlineLevel="0" collapsed="false">
      <c r="M10" s="69" t="s">
        <v>642</v>
      </c>
      <c r="N10" s="69"/>
      <c r="O10" s="69"/>
      <c r="P10" s="69"/>
      <c r="Q10" s="77" t="n">
        <f aca="false">$L$136</f>
        <v>1575</v>
      </c>
    </row>
    <row r="11" customFormat="false" ht="19.5" hidden="false" customHeight="true" outlineLevel="0" collapsed="false">
      <c r="A11" s="47" t="s">
        <v>643</v>
      </c>
      <c r="B11" s="47"/>
      <c r="C11" s="47"/>
      <c r="D11" s="47"/>
      <c r="E11" s="47"/>
      <c r="F11" s="47"/>
      <c r="G11" s="47"/>
      <c r="H11" s="47"/>
      <c r="I11" s="47"/>
      <c r="J11" s="47"/>
      <c r="K11" s="47"/>
      <c r="L11" s="47"/>
      <c r="M11" s="47"/>
      <c r="N11" s="47"/>
      <c r="O11" s="47"/>
      <c r="P11" s="47"/>
      <c r="Q11" s="47"/>
      <c r="R11" s="47"/>
    </row>
    <row r="12" customFormat="false" ht="23.25" hidden="false" customHeight="true" outlineLevel="0" collapsed="false">
      <c r="A12" s="80" t="s">
        <v>644</v>
      </c>
      <c r="B12" s="80"/>
      <c r="C12" s="80"/>
      <c r="D12" s="80"/>
      <c r="E12" s="80"/>
      <c r="F12" s="80"/>
      <c r="G12" s="80"/>
      <c r="H12" s="80"/>
      <c r="I12" s="80"/>
      <c r="J12" s="80"/>
      <c r="K12" s="80"/>
      <c r="L12" s="80"/>
      <c r="M12" s="80"/>
      <c r="N12" s="80"/>
      <c r="O12" s="81" t="s">
        <v>144</v>
      </c>
      <c r="P12" s="81" t="s">
        <v>322</v>
      </c>
      <c r="Q12" s="81" t="s">
        <v>287</v>
      </c>
    </row>
    <row r="13" customFormat="false" ht="39.75" hidden="false" customHeight="true" outlineLevel="0" collapsed="false">
      <c r="A13" s="48" t="s">
        <v>92</v>
      </c>
      <c r="B13" s="48" t="s">
        <v>645</v>
      </c>
      <c r="C13" s="48" t="s">
        <v>646</v>
      </c>
      <c r="D13" s="48" t="s">
        <v>594</v>
      </c>
      <c r="E13" s="48" t="s">
        <v>647</v>
      </c>
      <c r="F13" s="48" t="s">
        <v>648</v>
      </c>
      <c r="G13" s="48" t="s">
        <v>137</v>
      </c>
      <c r="H13" s="48" t="s">
        <v>170</v>
      </c>
      <c r="I13" s="48" t="s">
        <v>649</v>
      </c>
      <c r="J13" s="48" t="s">
        <v>650</v>
      </c>
      <c r="K13" s="48" t="s">
        <v>651</v>
      </c>
      <c r="L13" s="48" t="s">
        <v>652</v>
      </c>
      <c r="M13" s="48" t="s">
        <v>653</v>
      </c>
      <c r="N13" s="48" t="s">
        <v>636</v>
      </c>
      <c r="O13" s="48" t="s">
        <v>144</v>
      </c>
      <c r="P13" s="48" t="s">
        <v>322</v>
      </c>
      <c r="Q13" s="48" t="s">
        <v>287</v>
      </c>
      <c r="R13" s="48" t="s">
        <v>654</v>
      </c>
      <c r="S13" s="48" t="s">
        <v>655</v>
      </c>
      <c r="T13" s="48" t="s">
        <v>656</v>
      </c>
    </row>
    <row r="14" customFormat="false" ht="15" hidden="false" customHeight="true" outlineLevel="0" collapsed="false">
      <c r="A14" s="82" t="str">
        <f aca="false">IF(Roster!A4="","",Roster!A4)</f>
        <v>Laura Silva</v>
      </c>
      <c r="B14" s="83" t="str">
        <f aca="false">IF($A14="","",Validation!$U19)</f>
        <v>L SILVA</v>
      </c>
      <c r="C14" s="54" t="n">
        <f aca="false">IF($A14="","",COUNTIFS('RAW BTBS'!$AF:$AF,$B14,'RAW BTBS'!$AB:$AB,"Yes"))</f>
        <v>2</v>
      </c>
      <c r="D14" s="52" t="n">
        <f aca="false">IF($A14="","",SUMIFS('RAW BTBS'!$X:$X,'RAW BTBS'!$AF:$AF,$B14,'RAW BTBS'!$AB:$AB,"Yes"))</f>
        <v>3</v>
      </c>
      <c r="E14" s="62" t="n">
        <f aca="false">IF($A14="","",$D14-$F14)</f>
        <v>3</v>
      </c>
      <c r="F14" s="52" t="n">
        <f aca="false">IF($A14="","",Validation!$C20)</f>
        <v>0</v>
      </c>
      <c r="G14" s="62" t="n">
        <f aca="false">IF($A14="","",SUMIFS('RAW BTBS'!$X:$X,'RAW BTBS'!$AF:$AF,$B14,'RAW BTBS'!$AB:$AB,"Yes",'RAW BTBS'!$B:$B,"Approved"))</f>
        <v>0</v>
      </c>
      <c r="H14" s="62" t="n">
        <f aca="false">IF($A14="","",$D14-$G14)</f>
        <v>3</v>
      </c>
      <c r="I14" s="54" t="n">
        <f aca="false">IF($A14="","",COUNTIF(Validation!D19:Q19,"&gt;0"))</f>
        <v>1</v>
      </c>
      <c r="J14" s="84" t="n">
        <f aca="false">IF($A14="","",IF($I14=0,"",$D14/$I14))</f>
        <v>3</v>
      </c>
      <c r="K14" s="62" t="n">
        <f aca="false">IF($A14="","",IF($I14=0,"",MAX(Validation!D19:Q19)))</f>
        <v>3</v>
      </c>
      <c r="L14" s="85" t="n">
        <f aca="false">IF($A14="","",IF($I14=0,"",INDEX(Validation!$D$18:$Q$18,15-SUMPRODUCT(MAX(ISNUMBER(Validation!$D$18:$Q$18)*(Validation!D19:Q19&gt;0)*(15-(COLUMN(Validation!$D$18:$Q$18)-3)))))))</f>
        <v>46254</v>
      </c>
      <c r="M14" s="85" t="n">
        <f aca="false">IF($A14="","",IF($I14=0,"",INDEX(Validation!$D$18:$Q$18,SUMPRODUCT(MAX(ISNUMBER(Validation!$D$18:$Q$18)*(Validation!D19:Q19&gt;0)*(COLUMN(Validation!$D$18:$Q$18)-3))))))</f>
        <v>46254</v>
      </c>
      <c r="N14" s="86" t="n">
        <f aca="false">IF($A14="","",IF($D14=0,"",$G14/$D14))</f>
        <v>0</v>
      </c>
      <c r="O14" s="62" t="n">
        <f aca="false">IF($A14="","",SUMIFS('RAW BTBS'!$X:$X,'RAW BTBS'!$AF:$AF,$B14,'RAW BTBS'!$AB:$AB,"Yes",'RAW BTBS'!$K:$K,O$12))</f>
        <v>3</v>
      </c>
      <c r="P14" s="62" t="n">
        <f aca="false">IF($A14="","",SUMIFS('RAW BTBS'!$X:$X,'RAW BTBS'!$AF:$AF,$B14,'RAW BTBS'!$AB:$AB,"Yes",'RAW BTBS'!$K:$K,P$12))</f>
        <v>0</v>
      </c>
      <c r="Q14" s="62" t="n">
        <f aca="false">IF($A14="","",SUMIFS('RAW BTBS'!$X:$X,'RAW BTBS'!$AF:$AF,$B14,'RAW BTBS'!$AB:$AB,"Yes",'RAW BTBS'!$K:$K,Q$12))</f>
        <v>0</v>
      </c>
      <c r="R14" s="62" t="n">
        <f aca="false">IF($A14="","",$D14-SUM(O14:Q14))</f>
        <v>0</v>
      </c>
      <c r="S14" s="62" t="n">
        <f aca="false">IF($A14="","",SUMIFS('RAW BTBS'!$X:$X,'RAW BTBS'!$AF:$AF,$B14,'RAW BTBS'!$AB:$AB,"No"))</f>
        <v>0</v>
      </c>
      <c r="T14" s="52" t="n">
        <f aca="false">IF($A14="","",SUMIFS('RAW BTBS'!$X:$X,'RAW BTBS'!$AF:$AF,$B14))</f>
        <v>3</v>
      </c>
    </row>
    <row r="15" customFormat="false" ht="15" hidden="false" customHeight="true" outlineLevel="0" collapsed="false">
      <c r="A15" s="82" t="str">
        <f aca="false">IF(Roster!A5="","",Roster!A5)</f>
        <v>Leonidas Villamil</v>
      </c>
      <c r="B15" s="83" t="str">
        <f aca="false">IF($A15="","",Validation!$U23)</f>
        <v>L VILLAMIL</v>
      </c>
      <c r="C15" s="54" t="n">
        <f aca="false">IF($A15="","",COUNTIFS('RAW BTBS'!$AF:$AF,$B15,'RAW BTBS'!$AB:$AB,"Yes"))</f>
        <v>0</v>
      </c>
      <c r="D15" s="52" t="n">
        <f aca="false">IF($A15="","",SUMIFS('RAW BTBS'!$X:$X,'RAW BTBS'!$AF:$AF,$B15,'RAW BTBS'!$AB:$AB,"Yes"))</f>
        <v>0</v>
      </c>
      <c r="E15" s="62" t="n">
        <f aca="false">IF($A15="","",$D15-$F15)</f>
        <v>0</v>
      </c>
      <c r="F15" s="52" t="n">
        <f aca="false">IF($A15="","",Validation!$C24)</f>
        <v>0</v>
      </c>
      <c r="G15" s="62" t="n">
        <f aca="false">IF($A15="","",SUMIFS('RAW BTBS'!$X:$X,'RAW BTBS'!$AF:$AF,$B15,'RAW BTBS'!$AB:$AB,"Yes",'RAW BTBS'!$B:$B,"Approved"))</f>
        <v>0</v>
      </c>
      <c r="H15" s="62" t="n">
        <f aca="false">IF($A15="","",$D15-$G15)</f>
        <v>0</v>
      </c>
      <c r="I15" s="54" t="n">
        <f aca="false">IF($A15="","",COUNTIF(Validation!D23:Q23,"&gt;0"))</f>
        <v>0</v>
      </c>
      <c r="J15" s="84" t="str">
        <f aca="false">IF($A15="","",IF($I15=0,"",$D15/$I15))</f>
        <v/>
      </c>
      <c r="K15" s="62" t="str">
        <f aca="false">IF($A15="","",IF($I15=0,"",MAX(Validation!D23:Q23)))</f>
        <v/>
      </c>
      <c r="L15" s="85" t="str">
        <f aca="false">IF($A15="","",IF($I15=0,"",INDEX(Validation!$D$18:$Q$18,15-SUMPRODUCT(MAX(ISNUMBER(Validation!$D$18:$Q$18)*(Validation!D23:Q23&gt;0)*(15-(COLUMN(Validation!$D$18:$Q$18)-3)))))))</f>
        <v/>
      </c>
      <c r="M15" s="85" t="str">
        <f aca="false">IF($A15="","",IF($I15=0,"",INDEX(Validation!$D$18:$Q$18,SUMPRODUCT(MAX(ISNUMBER(Validation!$D$18:$Q$18)*(Validation!D23:Q23&gt;0)*(COLUMN(Validation!$D$18:$Q$18)-3))))))</f>
        <v/>
      </c>
      <c r="N15" s="86" t="str">
        <f aca="false">IF($A15="","",IF($D15=0,"",$G15/$D15))</f>
        <v/>
      </c>
      <c r="O15" s="62" t="n">
        <f aca="false">IF($A15="","",SUMIFS('RAW BTBS'!$X:$X,'RAW BTBS'!$AF:$AF,$B15,'RAW BTBS'!$AB:$AB,"Yes",'RAW BTBS'!$K:$K,O$12))</f>
        <v>0</v>
      </c>
      <c r="P15" s="62" t="n">
        <f aca="false">IF($A15="","",SUMIFS('RAW BTBS'!$X:$X,'RAW BTBS'!$AF:$AF,$B15,'RAW BTBS'!$AB:$AB,"Yes",'RAW BTBS'!$K:$K,P$12))</f>
        <v>0</v>
      </c>
      <c r="Q15" s="62" t="n">
        <f aca="false">IF($A15="","",SUMIFS('RAW BTBS'!$X:$X,'RAW BTBS'!$AF:$AF,$B15,'RAW BTBS'!$AB:$AB,"Yes",'RAW BTBS'!$K:$K,Q$12))</f>
        <v>0</v>
      </c>
      <c r="R15" s="62" t="n">
        <f aca="false">IF($A15="","",$D15-SUM(O15:Q15))</f>
        <v>0</v>
      </c>
      <c r="S15" s="62" t="n">
        <f aca="false">IF($A15="","",SUMIFS('RAW BTBS'!$X:$X,'RAW BTBS'!$AF:$AF,$B15,'RAW BTBS'!$AB:$AB,"No"))</f>
        <v>0</v>
      </c>
      <c r="T15" s="52" t="n">
        <f aca="false">IF($A15="","",SUMIFS('RAW BTBS'!$X:$X,'RAW BTBS'!$AF:$AF,$B15))</f>
        <v>0</v>
      </c>
    </row>
    <row r="16" customFormat="false" ht="15" hidden="false" customHeight="true" outlineLevel="0" collapsed="false">
      <c r="A16" s="82" t="str">
        <f aca="false">IF(Roster!A6="","",Roster!A6)</f>
        <v>Sebastian Romero</v>
      </c>
      <c r="B16" s="83" t="str">
        <f aca="false">IF($A16="","",Validation!$U27)</f>
        <v>S ROMERO</v>
      </c>
      <c r="C16" s="54" t="n">
        <f aca="false">IF($A16="","",COUNTIFS('RAW BTBS'!$AF:$AF,$B16,'RAW BTBS'!$AB:$AB,"Yes"))</f>
        <v>0</v>
      </c>
      <c r="D16" s="52" t="n">
        <f aca="false">IF($A16="","",SUMIFS('RAW BTBS'!$X:$X,'RAW BTBS'!$AF:$AF,$B16,'RAW BTBS'!$AB:$AB,"Yes"))</f>
        <v>0</v>
      </c>
      <c r="E16" s="62" t="n">
        <f aca="false">IF($A16="","",$D16-$F16)</f>
        <v>0</v>
      </c>
      <c r="F16" s="52" t="n">
        <f aca="false">IF($A16="","",Validation!$C28)</f>
        <v>0</v>
      </c>
      <c r="G16" s="62" t="n">
        <f aca="false">IF($A16="","",SUMIFS('RAW BTBS'!$X:$X,'RAW BTBS'!$AF:$AF,$B16,'RAW BTBS'!$AB:$AB,"Yes",'RAW BTBS'!$B:$B,"Approved"))</f>
        <v>0</v>
      </c>
      <c r="H16" s="62" t="n">
        <f aca="false">IF($A16="","",$D16-$G16)</f>
        <v>0</v>
      </c>
      <c r="I16" s="54" t="n">
        <f aca="false">IF($A16="","",COUNTIF(Validation!D27:Q27,"&gt;0"))</f>
        <v>0</v>
      </c>
      <c r="J16" s="84" t="str">
        <f aca="false">IF($A16="","",IF($I16=0,"",$D16/$I16))</f>
        <v/>
      </c>
      <c r="K16" s="62" t="str">
        <f aca="false">IF($A16="","",IF($I16=0,"",MAX(Validation!D27:Q27)))</f>
        <v/>
      </c>
      <c r="L16" s="85" t="str">
        <f aca="false">IF($A16="","",IF($I16=0,"",INDEX(Validation!$D$18:$Q$18,15-SUMPRODUCT(MAX(ISNUMBER(Validation!$D$18:$Q$18)*(Validation!D27:Q27&gt;0)*(15-(COLUMN(Validation!$D$18:$Q$18)-3)))))))</f>
        <v/>
      </c>
      <c r="M16" s="85" t="str">
        <f aca="false">IF($A16="","",IF($I16=0,"",INDEX(Validation!$D$18:$Q$18,SUMPRODUCT(MAX(ISNUMBER(Validation!$D$18:$Q$18)*(Validation!D27:Q27&gt;0)*(COLUMN(Validation!$D$18:$Q$18)-3))))))</f>
        <v/>
      </c>
      <c r="N16" s="86" t="str">
        <f aca="false">IF($A16="","",IF($D16=0,"",$G16/$D16))</f>
        <v/>
      </c>
      <c r="O16" s="62" t="n">
        <f aca="false">IF($A16="","",SUMIFS('RAW BTBS'!$X:$X,'RAW BTBS'!$AF:$AF,$B16,'RAW BTBS'!$AB:$AB,"Yes",'RAW BTBS'!$K:$K,O$12))</f>
        <v>0</v>
      </c>
      <c r="P16" s="62" t="n">
        <f aca="false">IF($A16="","",SUMIFS('RAW BTBS'!$X:$X,'RAW BTBS'!$AF:$AF,$B16,'RAW BTBS'!$AB:$AB,"Yes",'RAW BTBS'!$K:$K,P$12))</f>
        <v>0</v>
      </c>
      <c r="Q16" s="62" t="n">
        <f aca="false">IF($A16="","",SUMIFS('RAW BTBS'!$X:$X,'RAW BTBS'!$AF:$AF,$B16,'RAW BTBS'!$AB:$AB,"Yes",'RAW BTBS'!$K:$K,Q$12))</f>
        <v>0</v>
      </c>
      <c r="R16" s="62" t="n">
        <f aca="false">IF($A16="","",$D16-SUM(O16:Q16))</f>
        <v>0</v>
      </c>
      <c r="S16" s="62" t="n">
        <f aca="false">IF($A16="","",SUMIFS('RAW BTBS'!$X:$X,'RAW BTBS'!$AF:$AF,$B16,'RAW BTBS'!$AB:$AB,"No"))</f>
        <v>0</v>
      </c>
      <c r="T16" s="52" t="n">
        <f aca="false">IF($A16="","",SUMIFS('RAW BTBS'!$X:$X,'RAW BTBS'!$AF:$AF,$B16))</f>
        <v>0</v>
      </c>
    </row>
    <row r="17" customFormat="false" ht="15" hidden="false" customHeight="true" outlineLevel="0" collapsed="false">
      <c r="A17" s="82" t="str">
        <f aca="false">IF(Roster!A7="","",Roster!A7)</f>
        <v>Hugo Daza</v>
      </c>
      <c r="B17" s="83" t="str">
        <f aca="false">IF($A17="","",Validation!$U31)</f>
        <v>H DAZA</v>
      </c>
      <c r="C17" s="54" t="n">
        <f aca="false">IF($A17="","",COUNTIFS('RAW BTBS'!$AF:$AF,$B17,'RAW BTBS'!$AB:$AB,"Yes"))</f>
        <v>0</v>
      </c>
      <c r="D17" s="52" t="n">
        <f aca="false">IF($A17="","",SUMIFS('RAW BTBS'!$X:$X,'RAW BTBS'!$AF:$AF,$B17,'RAW BTBS'!$AB:$AB,"Yes"))</f>
        <v>0</v>
      </c>
      <c r="E17" s="62" t="n">
        <f aca="false">IF($A17="","",$D17-$F17)</f>
        <v>0</v>
      </c>
      <c r="F17" s="52" t="n">
        <f aca="false">IF($A17="","",Validation!$C32)</f>
        <v>0</v>
      </c>
      <c r="G17" s="62" t="n">
        <f aca="false">IF($A17="","",SUMIFS('RAW BTBS'!$X:$X,'RAW BTBS'!$AF:$AF,$B17,'RAW BTBS'!$AB:$AB,"Yes",'RAW BTBS'!$B:$B,"Approved"))</f>
        <v>0</v>
      </c>
      <c r="H17" s="62" t="n">
        <f aca="false">IF($A17="","",$D17-$G17)</f>
        <v>0</v>
      </c>
      <c r="I17" s="54" t="n">
        <f aca="false">IF($A17="","",COUNTIF(Validation!D31:Q31,"&gt;0"))</f>
        <v>0</v>
      </c>
      <c r="J17" s="84" t="str">
        <f aca="false">IF($A17="","",IF($I17=0,"",$D17/$I17))</f>
        <v/>
      </c>
      <c r="K17" s="62" t="str">
        <f aca="false">IF($A17="","",IF($I17=0,"",MAX(Validation!D31:Q31)))</f>
        <v/>
      </c>
      <c r="L17" s="85" t="str">
        <f aca="false">IF($A17="","",IF($I17=0,"",INDEX(Validation!$D$18:$Q$18,15-SUMPRODUCT(MAX(ISNUMBER(Validation!$D$18:$Q$18)*(Validation!D31:Q31&gt;0)*(15-(COLUMN(Validation!$D$18:$Q$18)-3)))))))</f>
        <v/>
      </c>
      <c r="M17" s="85" t="str">
        <f aca="false">IF($A17="","",IF($I17=0,"",INDEX(Validation!$D$18:$Q$18,SUMPRODUCT(MAX(ISNUMBER(Validation!$D$18:$Q$18)*(Validation!D31:Q31&gt;0)*(COLUMN(Validation!$D$18:$Q$18)-3))))))</f>
        <v/>
      </c>
      <c r="N17" s="86" t="str">
        <f aca="false">IF($A17="","",IF($D17=0,"",$G17/$D17))</f>
        <v/>
      </c>
      <c r="O17" s="62" t="n">
        <f aca="false">IF($A17="","",SUMIFS('RAW BTBS'!$X:$X,'RAW BTBS'!$AF:$AF,$B17,'RAW BTBS'!$AB:$AB,"Yes",'RAW BTBS'!$K:$K,O$12))</f>
        <v>0</v>
      </c>
      <c r="P17" s="62" t="n">
        <f aca="false">IF($A17="","",SUMIFS('RAW BTBS'!$X:$X,'RAW BTBS'!$AF:$AF,$B17,'RAW BTBS'!$AB:$AB,"Yes",'RAW BTBS'!$K:$K,P$12))</f>
        <v>0</v>
      </c>
      <c r="Q17" s="62" t="n">
        <f aca="false">IF($A17="","",SUMIFS('RAW BTBS'!$X:$X,'RAW BTBS'!$AF:$AF,$B17,'RAW BTBS'!$AB:$AB,"Yes",'RAW BTBS'!$K:$K,Q$12))</f>
        <v>0</v>
      </c>
      <c r="R17" s="62" t="n">
        <f aca="false">IF($A17="","",$D17-SUM(O17:Q17))</f>
        <v>0</v>
      </c>
      <c r="S17" s="62" t="n">
        <f aca="false">IF($A17="","",SUMIFS('RAW BTBS'!$X:$X,'RAW BTBS'!$AF:$AF,$B17,'RAW BTBS'!$AB:$AB,"No"))</f>
        <v>0</v>
      </c>
      <c r="T17" s="52" t="n">
        <f aca="false">IF($A17="","",SUMIFS('RAW BTBS'!$X:$X,'RAW BTBS'!$AF:$AF,$B17))</f>
        <v>0</v>
      </c>
    </row>
    <row r="18" customFormat="false" ht="15" hidden="false" customHeight="true" outlineLevel="0" collapsed="false">
      <c r="A18" s="82" t="str">
        <f aca="false">IF(Roster!A8="","",Roster!A8)</f>
        <v>Roberto Sanchez</v>
      </c>
      <c r="B18" s="83" t="str">
        <f aca="false">IF($A18="","",Validation!$U35)</f>
        <v>R SANCHEZ</v>
      </c>
      <c r="C18" s="54" t="n">
        <f aca="false">IF($A18="","",COUNTIFS('RAW BTBS'!$AF:$AF,$B18,'RAW BTBS'!$AB:$AB,"Yes"))</f>
        <v>0</v>
      </c>
      <c r="D18" s="52" t="n">
        <f aca="false">IF($A18="","",SUMIFS('RAW BTBS'!$X:$X,'RAW BTBS'!$AF:$AF,$B18,'RAW BTBS'!$AB:$AB,"Yes"))</f>
        <v>0</v>
      </c>
      <c r="E18" s="62" t="n">
        <f aca="false">IF($A18="","",$D18-$F18)</f>
        <v>0</v>
      </c>
      <c r="F18" s="52" t="n">
        <f aca="false">IF($A18="","",Validation!$C36)</f>
        <v>0</v>
      </c>
      <c r="G18" s="62" t="n">
        <f aca="false">IF($A18="","",SUMIFS('RAW BTBS'!$X:$X,'RAW BTBS'!$AF:$AF,$B18,'RAW BTBS'!$AB:$AB,"Yes",'RAW BTBS'!$B:$B,"Approved"))</f>
        <v>0</v>
      </c>
      <c r="H18" s="62" t="n">
        <f aca="false">IF($A18="","",$D18-$G18)</f>
        <v>0</v>
      </c>
      <c r="I18" s="54" t="n">
        <f aca="false">IF($A18="","",COUNTIF(Validation!D35:Q35,"&gt;0"))</f>
        <v>0</v>
      </c>
      <c r="J18" s="84" t="str">
        <f aca="false">IF($A18="","",IF($I18=0,"",$D18/$I18))</f>
        <v/>
      </c>
      <c r="K18" s="62" t="str">
        <f aca="false">IF($A18="","",IF($I18=0,"",MAX(Validation!D35:Q35)))</f>
        <v/>
      </c>
      <c r="L18" s="85" t="str">
        <f aca="false">IF($A18="","",IF($I18=0,"",INDEX(Validation!$D$18:$Q$18,15-SUMPRODUCT(MAX(ISNUMBER(Validation!$D$18:$Q$18)*(Validation!D35:Q35&gt;0)*(15-(COLUMN(Validation!$D$18:$Q$18)-3)))))))</f>
        <v/>
      </c>
      <c r="M18" s="85" t="str">
        <f aca="false">IF($A18="","",IF($I18=0,"",INDEX(Validation!$D$18:$Q$18,SUMPRODUCT(MAX(ISNUMBER(Validation!$D$18:$Q$18)*(Validation!D35:Q35&gt;0)*(COLUMN(Validation!$D$18:$Q$18)-3))))))</f>
        <v/>
      </c>
      <c r="N18" s="86" t="str">
        <f aca="false">IF($A18="","",IF($D18=0,"",$G18/$D18))</f>
        <v/>
      </c>
      <c r="O18" s="62" t="n">
        <f aca="false">IF($A18="","",SUMIFS('RAW BTBS'!$X:$X,'RAW BTBS'!$AF:$AF,$B18,'RAW BTBS'!$AB:$AB,"Yes",'RAW BTBS'!$K:$K,O$12))</f>
        <v>0</v>
      </c>
      <c r="P18" s="62" t="n">
        <f aca="false">IF($A18="","",SUMIFS('RAW BTBS'!$X:$X,'RAW BTBS'!$AF:$AF,$B18,'RAW BTBS'!$AB:$AB,"Yes",'RAW BTBS'!$K:$K,P$12))</f>
        <v>0</v>
      </c>
      <c r="Q18" s="62" t="n">
        <f aca="false">IF($A18="","",SUMIFS('RAW BTBS'!$X:$X,'RAW BTBS'!$AF:$AF,$B18,'RAW BTBS'!$AB:$AB,"Yes",'RAW BTBS'!$K:$K,Q$12))</f>
        <v>0</v>
      </c>
      <c r="R18" s="62" t="n">
        <f aca="false">IF($A18="","",$D18-SUM(O18:Q18))</f>
        <v>0</v>
      </c>
      <c r="S18" s="62" t="n">
        <f aca="false">IF($A18="","",SUMIFS('RAW BTBS'!$X:$X,'RAW BTBS'!$AF:$AF,$B18,'RAW BTBS'!$AB:$AB,"No"))</f>
        <v>0</v>
      </c>
      <c r="T18" s="52" t="n">
        <f aca="false">IF($A18="","",SUMIFS('RAW BTBS'!$X:$X,'RAW BTBS'!$AF:$AF,$B18))</f>
        <v>0</v>
      </c>
    </row>
    <row r="19" customFormat="false" ht="15" hidden="false" customHeight="true" outlineLevel="0" collapsed="false">
      <c r="A19" s="82" t="str">
        <f aca="false">IF(Roster!A9="","",Roster!A9)</f>
        <v>Alejandra Lorenzo</v>
      </c>
      <c r="B19" s="83" t="str">
        <f aca="false">IF($A19="","",Validation!$U39)</f>
        <v>A LORENZO</v>
      </c>
      <c r="C19" s="54" t="n">
        <f aca="false">IF($A19="","",COUNTIFS('RAW BTBS'!$AF:$AF,$B19,'RAW BTBS'!$AB:$AB,"Yes"))</f>
        <v>0</v>
      </c>
      <c r="D19" s="52" t="n">
        <f aca="false">IF($A19="","",SUMIFS('RAW BTBS'!$X:$X,'RAW BTBS'!$AF:$AF,$B19,'RAW BTBS'!$AB:$AB,"Yes"))</f>
        <v>0</v>
      </c>
      <c r="E19" s="62" t="n">
        <f aca="false">IF($A19="","",$D19-$F19)</f>
        <v>0</v>
      </c>
      <c r="F19" s="52" t="n">
        <f aca="false">IF($A19="","",Validation!$C40)</f>
        <v>0</v>
      </c>
      <c r="G19" s="62" t="n">
        <f aca="false">IF($A19="","",SUMIFS('RAW BTBS'!$X:$X,'RAW BTBS'!$AF:$AF,$B19,'RAW BTBS'!$AB:$AB,"Yes",'RAW BTBS'!$B:$B,"Approved"))</f>
        <v>0</v>
      </c>
      <c r="H19" s="62" t="n">
        <f aca="false">IF($A19="","",$D19-$G19)</f>
        <v>0</v>
      </c>
      <c r="I19" s="54" t="n">
        <f aca="false">IF($A19="","",COUNTIF(Validation!D39:Q39,"&gt;0"))</f>
        <v>0</v>
      </c>
      <c r="J19" s="84" t="str">
        <f aca="false">IF($A19="","",IF($I19=0,"",$D19/$I19))</f>
        <v/>
      </c>
      <c r="K19" s="62" t="str">
        <f aca="false">IF($A19="","",IF($I19=0,"",MAX(Validation!D39:Q39)))</f>
        <v/>
      </c>
      <c r="L19" s="85" t="str">
        <f aca="false">IF($A19="","",IF($I19=0,"",INDEX(Validation!$D$18:$Q$18,15-SUMPRODUCT(MAX(ISNUMBER(Validation!$D$18:$Q$18)*(Validation!D39:Q39&gt;0)*(15-(COLUMN(Validation!$D$18:$Q$18)-3)))))))</f>
        <v/>
      </c>
      <c r="M19" s="85" t="str">
        <f aca="false">IF($A19="","",IF($I19=0,"",INDEX(Validation!$D$18:$Q$18,SUMPRODUCT(MAX(ISNUMBER(Validation!$D$18:$Q$18)*(Validation!D39:Q39&gt;0)*(COLUMN(Validation!$D$18:$Q$18)-3))))))</f>
        <v/>
      </c>
      <c r="N19" s="86" t="str">
        <f aca="false">IF($A19="","",IF($D19=0,"",$G19/$D19))</f>
        <v/>
      </c>
      <c r="O19" s="62" t="n">
        <f aca="false">IF($A19="","",SUMIFS('RAW BTBS'!$X:$X,'RAW BTBS'!$AF:$AF,$B19,'RAW BTBS'!$AB:$AB,"Yes",'RAW BTBS'!$K:$K,O$12))</f>
        <v>0</v>
      </c>
      <c r="P19" s="62" t="n">
        <f aca="false">IF($A19="","",SUMIFS('RAW BTBS'!$X:$X,'RAW BTBS'!$AF:$AF,$B19,'RAW BTBS'!$AB:$AB,"Yes",'RAW BTBS'!$K:$K,P$12))</f>
        <v>0</v>
      </c>
      <c r="Q19" s="62" t="n">
        <f aca="false">IF($A19="","",SUMIFS('RAW BTBS'!$X:$X,'RAW BTBS'!$AF:$AF,$B19,'RAW BTBS'!$AB:$AB,"Yes",'RAW BTBS'!$K:$K,Q$12))</f>
        <v>0</v>
      </c>
      <c r="R19" s="62" t="n">
        <f aca="false">IF($A19="","",$D19-SUM(O19:Q19))</f>
        <v>0</v>
      </c>
      <c r="S19" s="62" t="n">
        <f aca="false">IF($A19="","",SUMIFS('RAW BTBS'!$X:$X,'RAW BTBS'!$AF:$AF,$B19,'RAW BTBS'!$AB:$AB,"No"))</f>
        <v>0</v>
      </c>
      <c r="T19" s="52" t="n">
        <f aca="false">IF($A19="","",SUMIFS('RAW BTBS'!$X:$X,'RAW BTBS'!$AF:$AF,$B19))</f>
        <v>0</v>
      </c>
    </row>
    <row r="20" customFormat="false" ht="15" hidden="false" customHeight="true" outlineLevel="0" collapsed="false">
      <c r="A20" s="82" t="str">
        <f aca="false">IF(Roster!A10="","",Roster!A10)</f>
        <v>Andrea Camargo</v>
      </c>
      <c r="B20" s="83" t="str">
        <f aca="false">IF($A20="","",Validation!$U43)</f>
        <v>A CAMARGO</v>
      </c>
      <c r="C20" s="54" t="n">
        <f aca="false">IF($A20="","",COUNTIFS('RAW BTBS'!$AF:$AF,$B20,'RAW BTBS'!$AB:$AB,"Yes"))</f>
        <v>0</v>
      </c>
      <c r="D20" s="52" t="n">
        <f aca="false">IF($A20="","",SUMIFS('RAW BTBS'!$X:$X,'RAW BTBS'!$AF:$AF,$B20,'RAW BTBS'!$AB:$AB,"Yes"))</f>
        <v>0</v>
      </c>
      <c r="E20" s="62" t="n">
        <f aca="false">IF($A20="","",$D20-$F20)</f>
        <v>0</v>
      </c>
      <c r="F20" s="52" t="n">
        <f aca="false">IF($A20="","",Validation!$C44)</f>
        <v>0</v>
      </c>
      <c r="G20" s="62" t="n">
        <f aca="false">IF($A20="","",SUMIFS('RAW BTBS'!$X:$X,'RAW BTBS'!$AF:$AF,$B20,'RAW BTBS'!$AB:$AB,"Yes",'RAW BTBS'!$B:$B,"Approved"))</f>
        <v>0</v>
      </c>
      <c r="H20" s="62" t="n">
        <f aca="false">IF($A20="","",$D20-$G20)</f>
        <v>0</v>
      </c>
      <c r="I20" s="54" t="n">
        <f aca="false">IF($A20="","",COUNTIF(Validation!D43:Q43,"&gt;0"))</f>
        <v>0</v>
      </c>
      <c r="J20" s="84" t="str">
        <f aca="false">IF($A20="","",IF($I20=0,"",$D20/$I20))</f>
        <v/>
      </c>
      <c r="K20" s="62" t="str">
        <f aca="false">IF($A20="","",IF($I20=0,"",MAX(Validation!D43:Q43)))</f>
        <v/>
      </c>
      <c r="L20" s="85" t="str">
        <f aca="false">IF($A20="","",IF($I20=0,"",INDEX(Validation!$D$18:$Q$18,15-SUMPRODUCT(MAX(ISNUMBER(Validation!$D$18:$Q$18)*(Validation!D43:Q43&gt;0)*(15-(COLUMN(Validation!$D$18:$Q$18)-3)))))))</f>
        <v/>
      </c>
      <c r="M20" s="85" t="str">
        <f aca="false">IF($A20="","",IF($I20=0,"",INDEX(Validation!$D$18:$Q$18,SUMPRODUCT(MAX(ISNUMBER(Validation!$D$18:$Q$18)*(Validation!D43:Q43&gt;0)*(COLUMN(Validation!$D$18:$Q$18)-3))))))</f>
        <v/>
      </c>
      <c r="N20" s="86" t="str">
        <f aca="false">IF($A20="","",IF($D20=0,"",$G20/$D20))</f>
        <v/>
      </c>
      <c r="O20" s="62" t="n">
        <f aca="false">IF($A20="","",SUMIFS('RAW BTBS'!$X:$X,'RAW BTBS'!$AF:$AF,$B20,'RAW BTBS'!$AB:$AB,"Yes",'RAW BTBS'!$K:$K,O$12))</f>
        <v>0</v>
      </c>
      <c r="P20" s="62" t="n">
        <f aca="false">IF($A20="","",SUMIFS('RAW BTBS'!$X:$X,'RAW BTBS'!$AF:$AF,$B20,'RAW BTBS'!$AB:$AB,"Yes",'RAW BTBS'!$K:$K,P$12))</f>
        <v>0</v>
      </c>
      <c r="Q20" s="62" t="n">
        <f aca="false">IF($A20="","",SUMIFS('RAW BTBS'!$X:$X,'RAW BTBS'!$AF:$AF,$B20,'RAW BTBS'!$AB:$AB,"Yes",'RAW BTBS'!$K:$K,Q$12))</f>
        <v>0</v>
      </c>
      <c r="R20" s="62" t="n">
        <f aca="false">IF($A20="","",$D20-SUM(O20:Q20))</f>
        <v>0</v>
      </c>
      <c r="S20" s="62" t="n">
        <f aca="false">IF($A20="","",SUMIFS('RAW BTBS'!$X:$X,'RAW BTBS'!$AF:$AF,$B20,'RAW BTBS'!$AB:$AB,"No"))</f>
        <v>0</v>
      </c>
      <c r="T20" s="52" t="n">
        <f aca="false">IF($A20="","",SUMIFS('RAW BTBS'!$X:$X,'RAW BTBS'!$AF:$AF,$B20))</f>
        <v>0</v>
      </c>
    </row>
    <row r="21" customFormat="false" ht="15" hidden="false" customHeight="true" outlineLevel="0" collapsed="false">
      <c r="A21" s="82" t="str">
        <f aca="false">IF(Roster!A11="","",Roster!A11)</f>
        <v>Maria Camila Leon</v>
      </c>
      <c r="B21" s="83" t="str">
        <f aca="false">IF($A21="","",Validation!$U47)</f>
        <v>M LEON</v>
      </c>
      <c r="C21" s="54" t="n">
        <f aca="false">IF($A21="","",COUNTIFS('RAW BTBS'!$AF:$AF,$B21,'RAW BTBS'!$AB:$AB,"Yes"))</f>
        <v>0</v>
      </c>
      <c r="D21" s="52" t="n">
        <f aca="false">IF($A21="","",SUMIFS('RAW BTBS'!$X:$X,'RAW BTBS'!$AF:$AF,$B21,'RAW BTBS'!$AB:$AB,"Yes"))</f>
        <v>0</v>
      </c>
      <c r="E21" s="62" t="n">
        <f aca="false">IF($A21="","",$D21-$F21)</f>
        <v>0</v>
      </c>
      <c r="F21" s="52" t="n">
        <f aca="false">IF($A21="","",Validation!$C48)</f>
        <v>0</v>
      </c>
      <c r="G21" s="62" t="n">
        <f aca="false">IF($A21="","",SUMIFS('RAW BTBS'!$X:$X,'RAW BTBS'!$AF:$AF,$B21,'RAW BTBS'!$AB:$AB,"Yes",'RAW BTBS'!$B:$B,"Approved"))</f>
        <v>0</v>
      </c>
      <c r="H21" s="62" t="n">
        <f aca="false">IF($A21="","",$D21-$G21)</f>
        <v>0</v>
      </c>
      <c r="I21" s="54" t="n">
        <f aca="false">IF($A21="","",COUNTIF(Validation!D47:Q47,"&gt;0"))</f>
        <v>0</v>
      </c>
      <c r="J21" s="84" t="str">
        <f aca="false">IF($A21="","",IF($I21=0,"",$D21/$I21))</f>
        <v/>
      </c>
      <c r="K21" s="62" t="str">
        <f aca="false">IF($A21="","",IF($I21=0,"",MAX(Validation!D47:Q47)))</f>
        <v/>
      </c>
      <c r="L21" s="85" t="str">
        <f aca="false">IF($A21="","",IF($I21=0,"",INDEX(Validation!$D$18:$Q$18,15-SUMPRODUCT(MAX(ISNUMBER(Validation!$D$18:$Q$18)*(Validation!D47:Q47&gt;0)*(15-(COLUMN(Validation!$D$18:$Q$18)-3)))))))</f>
        <v/>
      </c>
      <c r="M21" s="85" t="str">
        <f aca="false">IF($A21="","",IF($I21=0,"",INDEX(Validation!$D$18:$Q$18,SUMPRODUCT(MAX(ISNUMBER(Validation!$D$18:$Q$18)*(Validation!D47:Q47&gt;0)*(COLUMN(Validation!$D$18:$Q$18)-3))))))</f>
        <v/>
      </c>
      <c r="N21" s="86" t="str">
        <f aca="false">IF($A21="","",IF($D21=0,"",$G21/$D21))</f>
        <v/>
      </c>
      <c r="O21" s="62" t="n">
        <f aca="false">IF($A21="","",SUMIFS('RAW BTBS'!$X:$X,'RAW BTBS'!$AF:$AF,$B21,'RAW BTBS'!$AB:$AB,"Yes",'RAW BTBS'!$K:$K,O$12))</f>
        <v>0</v>
      </c>
      <c r="P21" s="62" t="n">
        <f aca="false">IF($A21="","",SUMIFS('RAW BTBS'!$X:$X,'RAW BTBS'!$AF:$AF,$B21,'RAW BTBS'!$AB:$AB,"Yes",'RAW BTBS'!$K:$K,P$12))</f>
        <v>0</v>
      </c>
      <c r="Q21" s="62" t="n">
        <f aca="false">IF($A21="","",SUMIFS('RAW BTBS'!$X:$X,'RAW BTBS'!$AF:$AF,$B21,'RAW BTBS'!$AB:$AB,"Yes",'RAW BTBS'!$K:$K,Q$12))</f>
        <v>0</v>
      </c>
      <c r="R21" s="62" t="n">
        <f aca="false">IF($A21="","",$D21-SUM(O21:Q21))</f>
        <v>0</v>
      </c>
      <c r="S21" s="62" t="n">
        <f aca="false">IF($A21="","",SUMIFS('RAW BTBS'!$X:$X,'RAW BTBS'!$AF:$AF,$B21,'RAW BTBS'!$AB:$AB,"No"))</f>
        <v>0</v>
      </c>
      <c r="T21" s="52" t="n">
        <f aca="false">IF($A21="","",SUMIFS('RAW BTBS'!$X:$X,'RAW BTBS'!$AF:$AF,$B21))</f>
        <v>0</v>
      </c>
    </row>
    <row r="22" customFormat="false" ht="15" hidden="false" customHeight="true" outlineLevel="0" collapsed="false">
      <c r="A22" s="82" t="str">
        <f aca="false">IF(Roster!A12="","",Roster!A12)</f>
        <v>Juan David Castillo</v>
      </c>
      <c r="B22" s="83" t="str">
        <f aca="false">IF($A22="","",Validation!$U51)</f>
        <v>J CASTILLO</v>
      </c>
      <c r="C22" s="54" t="n">
        <f aca="false">IF($A22="","",COUNTIFS('RAW BTBS'!$AF:$AF,$B22,'RAW BTBS'!$AB:$AB,"Yes"))</f>
        <v>13</v>
      </c>
      <c r="D22" s="52" t="n">
        <f aca="false">IF($A22="","",SUMIFS('RAW BTBS'!$X:$X,'RAW BTBS'!$AF:$AF,$B22,'RAW BTBS'!$AB:$AB,"Yes"))</f>
        <v>18</v>
      </c>
      <c r="E22" s="62" t="n">
        <f aca="false">IF($A22="","",$D22-$F22)</f>
        <v>16</v>
      </c>
      <c r="F22" s="52" t="n">
        <f aca="false">IF($A22="","",Validation!$C52)</f>
        <v>2</v>
      </c>
      <c r="G22" s="62" t="n">
        <f aca="false">IF($A22="","",SUMIFS('RAW BTBS'!$X:$X,'RAW BTBS'!$AF:$AF,$B22,'RAW BTBS'!$AB:$AB,"Yes",'RAW BTBS'!$B:$B,"Approved"))</f>
        <v>8</v>
      </c>
      <c r="H22" s="62" t="n">
        <f aca="false">IF($A22="","",$D22-$G22)</f>
        <v>10</v>
      </c>
      <c r="I22" s="54" t="n">
        <f aca="false">IF($A22="","",COUNTIF(Validation!D51:Q51,"&gt;0"))</f>
        <v>2</v>
      </c>
      <c r="J22" s="84" t="n">
        <f aca="false">IF($A22="","",IF($I22=0,"",$D22/$I22))</f>
        <v>9</v>
      </c>
      <c r="K22" s="62" t="n">
        <f aca="false">IF($A22="","",IF($I22=0,"",MAX(Validation!D51:Q51)))</f>
        <v>10</v>
      </c>
      <c r="L22" s="85" t="n">
        <f aca="false">IF($A22="","",IF($I22=0,"",INDEX(Validation!$D$18:$Q$18,15-SUMPRODUCT(MAX(ISNUMBER(Validation!$D$18:$Q$18)*(Validation!D51:Q51&gt;0)*(15-(COLUMN(Validation!$D$18:$Q$18)-3)))))))</f>
        <v>46253</v>
      </c>
      <c r="M22" s="85" t="n">
        <f aca="false">IF($A22="","",IF($I22=0,"",INDEX(Validation!$D$18:$Q$18,SUMPRODUCT(MAX(ISNUMBER(Validation!$D$18:$Q$18)*(Validation!D51:Q51&gt;0)*(COLUMN(Validation!$D$18:$Q$18)-3))))))</f>
        <v>46254</v>
      </c>
      <c r="N22" s="86" t="n">
        <f aca="false">IF($A22="","",IF($D22=0,"",$G22/$D22))</f>
        <v>0.444444444444444</v>
      </c>
      <c r="O22" s="62" t="n">
        <f aca="false">IF($A22="","",SUMIFS('RAW BTBS'!$X:$X,'RAW BTBS'!$AF:$AF,$B22,'RAW BTBS'!$AB:$AB,"Yes",'RAW BTBS'!$K:$K,O$12))</f>
        <v>18</v>
      </c>
      <c r="P22" s="62" t="n">
        <f aca="false">IF($A22="","",SUMIFS('RAW BTBS'!$X:$X,'RAW BTBS'!$AF:$AF,$B22,'RAW BTBS'!$AB:$AB,"Yes",'RAW BTBS'!$K:$K,P$12))</f>
        <v>0</v>
      </c>
      <c r="Q22" s="62" t="n">
        <f aca="false">IF($A22="","",SUMIFS('RAW BTBS'!$X:$X,'RAW BTBS'!$AF:$AF,$B22,'RAW BTBS'!$AB:$AB,"Yes",'RAW BTBS'!$K:$K,Q$12))</f>
        <v>0</v>
      </c>
      <c r="R22" s="62" t="n">
        <f aca="false">IF($A22="","",$D22-SUM(O22:Q22))</f>
        <v>0</v>
      </c>
      <c r="S22" s="62" t="n">
        <f aca="false">IF($A22="","",SUMIFS('RAW BTBS'!$X:$X,'RAW BTBS'!$AF:$AF,$B22,'RAW BTBS'!$AB:$AB,"No"))</f>
        <v>0</v>
      </c>
      <c r="T22" s="52" t="n">
        <f aca="false">IF($A22="","",SUMIFS('RAW BTBS'!$X:$X,'RAW BTBS'!$AF:$AF,$B22))</f>
        <v>18</v>
      </c>
    </row>
    <row r="23" customFormat="false" ht="15" hidden="false" customHeight="true" outlineLevel="0" collapsed="false">
      <c r="A23" s="82" t="str">
        <f aca="false">IF(Roster!A13="","",Roster!A13)</f>
        <v>Jeronimo Rincon</v>
      </c>
      <c r="B23" s="83" t="str">
        <f aca="false">IF($A23="","",Validation!$U55)</f>
        <v>J RINCON</v>
      </c>
      <c r="C23" s="54" t="n">
        <f aca="false">IF($A23="","",COUNTIFS('RAW BTBS'!$AF:$AF,$B23,'RAW BTBS'!$AB:$AB,"Yes"))</f>
        <v>17</v>
      </c>
      <c r="D23" s="52" t="n">
        <f aca="false">IF($A23="","",SUMIFS('RAW BTBS'!$X:$X,'RAW BTBS'!$AF:$AF,$B23,'RAW BTBS'!$AB:$AB,"Yes"))</f>
        <v>25</v>
      </c>
      <c r="E23" s="62" t="n">
        <f aca="false">IF($A23="","",$D23-$F23)</f>
        <v>17</v>
      </c>
      <c r="F23" s="52" t="n">
        <f aca="false">IF($A23="","",Validation!$C56)</f>
        <v>8</v>
      </c>
      <c r="G23" s="62" t="n">
        <f aca="false">IF($A23="","",SUMIFS('RAW BTBS'!$X:$X,'RAW BTBS'!$AF:$AF,$B23,'RAW BTBS'!$AB:$AB,"Yes",'RAW BTBS'!$B:$B,"Approved"))</f>
        <v>12</v>
      </c>
      <c r="H23" s="62" t="n">
        <f aca="false">IF($A23="","",$D23-$G23)</f>
        <v>13</v>
      </c>
      <c r="I23" s="54" t="n">
        <f aca="false">IF($A23="","",COUNTIF(Validation!D55:Q55,"&gt;0"))</f>
        <v>3</v>
      </c>
      <c r="J23" s="84" t="n">
        <f aca="false">IF($A23="","",IF($I23=0,"",$D23/$I23))</f>
        <v>8.33333333333333</v>
      </c>
      <c r="K23" s="62" t="n">
        <f aca="false">IF($A23="","",IF($I23=0,"",MAX(Validation!D55:Q55)))</f>
        <v>12</v>
      </c>
      <c r="L23" s="85" t="n">
        <f aca="false">IF($A23="","",IF($I23=0,"",INDEX(Validation!$D$18:$Q$18,15-SUMPRODUCT(MAX(ISNUMBER(Validation!$D$18:$Q$18)*(Validation!D55:Q55&gt;0)*(15-(COLUMN(Validation!$D$18:$Q$18)-3)))))))</f>
        <v>46253</v>
      </c>
      <c r="M23" s="85" t="n">
        <f aca="false">IF($A23="","",IF($I23=0,"",INDEX(Validation!$D$18:$Q$18,SUMPRODUCT(MAX(ISNUMBER(Validation!$D$18:$Q$18)*(Validation!D55:Q55&gt;0)*(COLUMN(Validation!$D$18:$Q$18)-3))))))</f>
        <v>46255</v>
      </c>
      <c r="N23" s="86" t="n">
        <f aca="false">IF($A23="","",IF($D23=0,"",$G23/$D23))</f>
        <v>0.48</v>
      </c>
      <c r="O23" s="62" t="n">
        <f aca="false">IF($A23="","",SUMIFS('RAW BTBS'!$X:$X,'RAW BTBS'!$AF:$AF,$B23,'RAW BTBS'!$AB:$AB,"Yes",'RAW BTBS'!$K:$K,O$12))</f>
        <v>25</v>
      </c>
      <c r="P23" s="62" t="n">
        <f aca="false">IF($A23="","",SUMIFS('RAW BTBS'!$X:$X,'RAW BTBS'!$AF:$AF,$B23,'RAW BTBS'!$AB:$AB,"Yes",'RAW BTBS'!$K:$K,P$12))</f>
        <v>0</v>
      </c>
      <c r="Q23" s="62" t="n">
        <f aca="false">IF($A23="","",SUMIFS('RAW BTBS'!$X:$X,'RAW BTBS'!$AF:$AF,$B23,'RAW BTBS'!$AB:$AB,"Yes",'RAW BTBS'!$K:$K,Q$12))</f>
        <v>0</v>
      </c>
      <c r="R23" s="62" t="n">
        <f aca="false">IF($A23="","",$D23-SUM(O23:Q23))</f>
        <v>0</v>
      </c>
      <c r="S23" s="62" t="n">
        <f aca="false">IF($A23="","",SUMIFS('RAW BTBS'!$X:$X,'RAW BTBS'!$AF:$AF,$B23,'RAW BTBS'!$AB:$AB,"No"))</f>
        <v>0</v>
      </c>
      <c r="T23" s="52" t="n">
        <f aca="false">IF($A23="","",SUMIFS('RAW BTBS'!$X:$X,'RAW BTBS'!$AF:$AF,$B23))</f>
        <v>25</v>
      </c>
    </row>
    <row r="24" customFormat="false" ht="15" hidden="false" customHeight="true" outlineLevel="0" collapsed="false">
      <c r="A24" s="82" t="str">
        <f aca="false">IF(Roster!A14="","",Roster!A14)</f>
        <v>Jose David Valbuena</v>
      </c>
      <c r="B24" s="83" t="str">
        <f aca="false">IF($A24="","",Validation!$U59)</f>
        <v>J VALBUENA</v>
      </c>
      <c r="C24" s="54" t="n">
        <f aca="false">IF($A24="","",COUNTIFS('RAW BTBS'!$AF:$AF,$B24,'RAW BTBS'!$AB:$AB,"Yes"))</f>
        <v>17</v>
      </c>
      <c r="D24" s="52" t="n">
        <f aca="false">IF($A24="","",SUMIFS('RAW BTBS'!$X:$X,'RAW BTBS'!$AF:$AF,$B24,'RAW BTBS'!$AB:$AB,"Yes"))</f>
        <v>20</v>
      </c>
      <c r="E24" s="62" t="n">
        <f aca="false">IF($A24="","",$D24-$F24)</f>
        <v>16</v>
      </c>
      <c r="F24" s="52" t="n">
        <f aca="false">IF($A24="","",Validation!$C60)</f>
        <v>4</v>
      </c>
      <c r="G24" s="62" t="n">
        <f aca="false">IF($A24="","",SUMIFS('RAW BTBS'!$X:$X,'RAW BTBS'!$AF:$AF,$B24,'RAW BTBS'!$AB:$AB,"Yes",'RAW BTBS'!$B:$B,"Approved"))</f>
        <v>8</v>
      </c>
      <c r="H24" s="62" t="n">
        <f aca="false">IF($A24="","",$D24-$G24)</f>
        <v>12</v>
      </c>
      <c r="I24" s="54" t="n">
        <f aca="false">IF($A24="","",COUNTIF(Validation!D59:Q59,"&gt;0"))</f>
        <v>2</v>
      </c>
      <c r="J24" s="84" t="n">
        <f aca="false">IF($A24="","",IF($I24=0,"",$D24/$I24))</f>
        <v>10</v>
      </c>
      <c r="K24" s="62" t="n">
        <f aca="false">IF($A24="","",IF($I24=0,"",MAX(Validation!D59:Q59)))</f>
        <v>12</v>
      </c>
      <c r="L24" s="85" t="n">
        <f aca="false">IF($A24="","",IF($I24=0,"",INDEX(Validation!$D$18:$Q$18,15-SUMPRODUCT(MAX(ISNUMBER(Validation!$D$18:$Q$18)*(Validation!D59:Q59&gt;0)*(15-(COLUMN(Validation!$D$18:$Q$18)-3)))))))</f>
        <v>46253</v>
      </c>
      <c r="M24" s="85" t="n">
        <f aca="false">IF($A24="","",IF($I24=0,"",INDEX(Validation!$D$18:$Q$18,SUMPRODUCT(MAX(ISNUMBER(Validation!$D$18:$Q$18)*(Validation!D59:Q59&gt;0)*(COLUMN(Validation!$D$18:$Q$18)-3))))))</f>
        <v>46254</v>
      </c>
      <c r="N24" s="86" t="n">
        <f aca="false">IF($A24="","",IF($D24=0,"",$G24/$D24))</f>
        <v>0.4</v>
      </c>
      <c r="O24" s="62" t="n">
        <f aca="false">IF($A24="","",SUMIFS('RAW BTBS'!$X:$X,'RAW BTBS'!$AF:$AF,$B24,'RAW BTBS'!$AB:$AB,"Yes",'RAW BTBS'!$K:$K,O$12))</f>
        <v>20</v>
      </c>
      <c r="P24" s="62" t="n">
        <f aca="false">IF($A24="","",SUMIFS('RAW BTBS'!$X:$X,'RAW BTBS'!$AF:$AF,$B24,'RAW BTBS'!$AB:$AB,"Yes",'RAW BTBS'!$K:$K,P$12))</f>
        <v>0</v>
      </c>
      <c r="Q24" s="62" t="n">
        <f aca="false">IF($A24="","",SUMIFS('RAW BTBS'!$X:$X,'RAW BTBS'!$AF:$AF,$B24,'RAW BTBS'!$AB:$AB,"Yes",'RAW BTBS'!$K:$K,Q$12))</f>
        <v>0</v>
      </c>
      <c r="R24" s="62" t="n">
        <f aca="false">IF($A24="","",$D24-SUM(O24:Q24))</f>
        <v>0</v>
      </c>
      <c r="S24" s="62" t="n">
        <f aca="false">IF($A24="","",SUMIFS('RAW BTBS'!$X:$X,'RAW BTBS'!$AF:$AF,$B24,'RAW BTBS'!$AB:$AB,"No"))</f>
        <v>0</v>
      </c>
      <c r="T24" s="52" t="n">
        <f aca="false">IF($A24="","",SUMIFS('RAW BTBS'!$X:$X,'RAW BTBS'!$AF:$AF,$B24))</f>
        <v>20</v>
      </c>
    </row>
    <row r="25" customFormat="false" ht="15" hidden="false" customHeight="true" outlineLevel="0" collapsed="false">
      <c r="A25" s="82" t="str">
        <f aca="false">IF(Roster!A15="","",Roster!A15)</f>
        <v>Angie Lopez</v>
      </c>
      <c r="B25" s="83" t="str">
        <f aca="false">IF($A25="","",Validation!$U63)</f>
        <v>A LOPEZ</v>
      </c>
      <c r="C25" s="54" t="n">
        <f aca="false">IF($A25="","",COUNTIFS('RAW BTBS'!$AF:$AF,$B25,'RAW BTBS'!$AB:$AB,"Yes"))</f>
        <v>0</v>
      </c>
      <c r="D25" s="52" t="n">
        <f aca="false">IF($A25="","",SUMIFS('RAW BTBS'!$X:$X,'RAW BTBS'!$AF:$AF,$B25,'RAW BTBS'!$AB:$AB,"Yes"))</f>
        <v>0</v>
      </c>
      <c r="E25" s="62" t="n">
        <f aca="false">IF($A25="","",$D25-$F25)</f>
        <v>0</v>
      </c>
      <c r="F25" s="52" t="n">
        <f aca="false">IF($A25="","",Validation!$C64)</f>
        <v>0</v>
      </c>
      <c r="G25" s="62" t="n">
        <f aca="false">IF($A25="","",SUMIFS('RAW BTBS'!$X:$X,'RAW BTBS'!$AF:$AF,$B25,'RAW BTBS'!$AB:$AB,"Yes",'RAW BTBS'!$B:$B,"Approved"))</f>
        <v>0</v>
      </c>
      <c r="H25" s="62" t="n">
        <f aca="false">IF($A25="","",$D25-$G25)</f>
        <v>0</v>
      </c>
      <c r="I25" s="54" t="n">
        <f aca="false">IF($A25="","",COUNTIF(Validation!D63:Q63,"&gt;0"))</f>
        <v>0</v>
      </c>
      <c r="J25" s="84" t="str">
        <f aca="false">IF($A25="","",IF($I25=0,"",$D25/$I25))</f>
        <v/>
      </c>
      <c r="K25" s="62" t="str">
        <f aca="false">IF($A25="","",IF($I25=0,"",MAX(Validation!D63:Q63)))</f>
        <v/>
      </c>
      <c r="L25" s="85" t="str">
        <f aca="false">IF($A25="","",IF($I25=0,"",INDEX(Validation!$D$18:$Q$18,15-SUMPRODUCT(MAX(ISNUMBER(Validation!$D$18:$Q$18)*(Validation!D63:Q63&gt;0)*(15-(COLUMN(Validation!$D$18:$Q$18)-3)))))))</f>
        <v/>
      </c>
      <c r="M25" s="85" t="str">
        <f aca="false">IF($A25="","",IF($I25=0,"",INDEX(Validation!$D$18:$Q$18,SUMPRODUCT(MAX(ISNUMBER(Validation!$D$18:$Q$18)*(Validation!D63:Q63&gt;0)*(COLUMN(Validation!$D$18:$Q$18)-3))))))</f>
        <v/>
      </c>
      <c r="N25" s="86" t="str">
        <f aca="false">IF($A25="","",IF($D25=0,"",$G25/$D25))</f>
        <v/>
      </c>
      <c r="O25" s="62" t="n">
        <f aca="false">IF($A25="","",SUMIFS('RAW BTBS'!$X:$X,'RAW BTBS'!$AF:$AF,$B25,'RAW BTBS'!$AB:$AB,"Yes",'RAW BTBS'!$K:$K,O$12))</f>
        <v>0</v>
      </c>
      <c r="P25" s="62" t="n">
        <f aca="false">IF($A25="","",SUMIFS('RAW BTBS'!$X:$X,'RAW BTBS'!$AF:$AF,$B25,'RAW BTBS'!$AB:$AB,"Yes",'RAW BTBS'!$K:$K,P$12))</f>
        <v>0</v>
      </c>
      <c r="Q25" s="62" t="n">
        <f aca="false">IF($A25="","",SUMIFS('RAW BTBS'!$X:$X,'RAW BTBS'!$AF:$AF,$B25,'RAW BTBS'!$AB:$AB,"Yes",'RAW BTBS'!$K:$K,Q$12))</f>
        <v>0</v>
      </c>
      <c r="R25" s="62" t="n">
        <f aca="false">IF($A25="","",$D25-SUM(O25:Q25))</f>
        <v>0</v>
      </c>
      <c r="S25" s="62" t="n">
        <f aca="false">IF($A25="","",SUMIFS('RAW BTBS'!$X:$X,'RAW BTBS'!$AF:$AF,$B25,'RAW BTBS'!$AB:$AB,"No"))</f>
        <v>0</v>
      </c>
      <c r="T25" s="52" t="n">
        <f aca="false">IF($A25="","",SUMIFS('RAW BTBS'!$X:$X,'RAW BTBS'!$AF:$AF,$B25))</f>
        <v>0</v>
      </c>
    </row>
    <row r="26" customFormat="false" ht="15" hidden="false" customHeight="true" outlineLevel="0" collapsed="false">
      <c r="A26" s="82" t="str">
        <f aca="false">IF(Roster!A16="","",Roster!A16)</f>
        <v>Carlos Mesa</v>
      </c>
      <c r="B26" s="83" t="str">
        <f aca="false">IF($A26="","",Validation!$U67)</f>
        <v>C MESA</v>
      </c>
      <c r="C26" s="54" t="n">
        <f aca="false">IF($A26="","",COUNTIFS('RAW BTBS'!$AF:$AF,$B26,'RAW BTBS'!$AB:$AB,"Yes"))</f>
        <v>8</v>
      </c>
      <c r="D26" s="52" t="n">
        <f aca="false">IF($A26="","",SUMIFS('RAW BTBS'!$X:$X,'RAW BTBS'!$AF:$AF,$B26,'RAW BTBS'!$AB:$AB,"Yes"))</f>
        <v>16</v>
      </c>
      <c r="E26" s="62" t="n">
        <f aca="false">IF($A26="","",$D26-$F26)</f>
        <v>16</v>
      </c>
      <c r="F26" s="52" t="n">
        <f aca="false">IF($A26="","",Validation!$C68)</f>
        <v>0</v>
      </c>
      <c r="G26" s="62" t="n">
        <f aca="false">IF($A26="","",SUMIFS('RAW BTBS'!$X:$X,'RAW BTBS'!$AF:$AF,$B26,'RAW BTBS'!$AB:$AB,"Yes",'RAW BTBS'!$B:$B,"Approved"))</f>
        <v>8</v>
      </c>
      <c r="H26" s="62" t="n">
        <f aca="false">IF($A26="","",$D26-$G26)</f>
        <v>8</v>
      </c>
      <c r="I26" s="54" t="n">
        <f aca="false">IF($A26="","",COUNTIF(Validation!D67:Q67,"&gt;0"))</f>
        <v>2</v>
      </c>
      <c r="J26" s="84" t="n">
        <f aca="false">IF($A26="","",IF($I26=0,"",$D26/$I26))</f>
        <v>8</v>
      </c>
      <c r="K26" s="62" t="n">
        <f aca="false">IF($A26="","",IF($I26=0,"",MAX(Validation!D67:Q67)))</f>
        <v>8</v>
      </c>
      <c r="L26" s="85" t="n">
        <f aca="false">IF($A26="","",IF($I26=0,"",INDEX(Validation!$D$18:$Q$18,15-SUMPRODUCT(MAX(ISNUMBER(Validation!$D$18:$Q$18)*(Validation!D67:Q67&gt;0)*(15-(COLUMN(Validation!$D$18:$Q$18)-3)))))))</f>
        <v>46253</v>
      </c>
      <c r="M26" s="85" t="n">
        <f aca="false">IF($A26="","",IF($I26=0,"",INDEX(Validation!$D$18:$Q$18,SUMPRODUCT(MAX(ISNUMBER(Validation!$D$18:$Q$18)*(Validation!D67:Q67&gt;0)*(COLUMN(Validation!$D$18:$Q$18)-3))))))</f>
        <v>46254</v>
      </c>
      <c r="N26" s="86" t="n">
        <f aca="false">IF($A26="","",IF($D26=0,"",$G26/$D26))</f>
        <v>0.5</v>
      </c>
      <c r="O26" s="62" t="n">
        <f aca="false">IF($A26="","",SUMIFS('RAW BTBS'!$X:$X,'RAW BTBS'!$AF:$AF,$B26,'RAW BTBS'!$AB:$AB,"Yes",'RAW BTBS'!$K:$K,O$12))</f>
        <v>16</v>
      </c>
      <c r="P26" s="62" t="n">
        <f aca="false">IF($A26="","",SUMIFS('RAW BTBS'!$X:$X,'RAW BTBS'!$AF:$AF,$B26,'RAW BTBS'!$AB:$AB,"Yes",'RAW BTBS'!$K:$K,P$12))</f>
        <v>0</v>
      </c>
      <c r="Q26" s="62" t="n">
        <f aca="false">IF($A26="","",SUMIFS('RAW BTBS'!$X:$X,'RAW BTBS'!$AF:$AF,$B26,'RAW BTBS'!$AB:$AB,"Yes",'RAW BTBS'!$K:$K,Q$12))</f>
        <v>0</v>
      </c>
      <c r="R26" s="62" t="n">
        <f aca="false">IF($A26="","",$D26-SUM(O26:Q26))</f>
        <v>0</v>
      </c>
      <c r="S26" s="62" t="n">
        <f aca="false">IF($A26="","",SUMIFS('RAW BTBS'!$X:$X,'RAW BTBS'!$AF:$AF,$B26,'RAW BTBS'!$AB:$AB,"No"))</f>
        <v>0</v>
      </c>
      <c r="T26" s="52" t="n">
        <f aca="false">IF($A26="","",SUMIFS('RAW BTBS'!$X:$X,'RAW BTBS'!$AF:$AF,$B26))</f>
        <v>16</v>
      </c>
    </row>
    <row r="27" customFormat="false" ht="15" hidden="false" customHeight="true" outlineLevel="0" collapsed="false">
      <c r="A27" s="82" t="str">
        <f aca="false">IF(Roster!A17="","",Roster!A17)</f>
        <v>Isabella de la Parra</v>
      </c>
      <c r="B27" s="83" t="str">
        <f aca="false">IF($A27="","",Validation!$U71)</f>
        <v>I PARRA</v>
      </c>
      <c r="C27" s="54" t="n">
        <f aca="false">IF($A27="","",COUNTIFS('RAW BTBS'!$AF:$AF,$B27,'RAW BTBS'!$AB:$AB,"Yes"))</f>
        <v>0</v>
      </c>
      <c r="D27" s="52" t="n">
        <f aca="false">IF($A27="","",SUMIFS('RAW BTBS'!$X:$X,'RAW BTBS'!$AF:$AF,$B27,'RAW BTBS'!$AB:$AB,"Yes"))</f>
        <v>0</v>
      </c>
      <c r="E27" s="62" t="n">
        <f aca="false">IF($A27="","",$D27-$F27)</f>
        <v>0</v>
      </c>
      <c r="F27" s="52" t="n">
        <f aca="false">IF($A27="","",Validation!$C72)</f>
        <v>0</v>
      </c>
      <c r="G27" s="62" t="n">
        <f aca="false">IF($A27="","",SUMIFS('RAW BTBS'!$X:$X,'RAW BTBS'!$AF:$AF,$B27,'RAW BTBS'!$AB:$AB,"Yes",'RAW BTBS'!$B:$B,"Approved"))</f>
        <v>0</v>
      </c>
      <c r="H27" s="62" t="n">
        <f aca="false">IF($A27="","",$D27-$G27)</f>
        <v>0</v>
      </c>
      <c r="I27" s="54" t="n">
        <f aca="false">IF($A27="","",COUNTIF(Validation!D71:Q71,"&gt;0"))</f>
        <v>0</v>
      </c>
      <c r="J27" s="84" t="str">
        <f aca="false">IF($A27="","",IF($I27=0,"",$D27/$I27))</f>
        <v/>
      </c>
      <c r="K27" s="62" t="str">
        <f aca="false">IF($A27="","",IF($I27=0,"",MAX(Validation!D71:Q71)))</f>
        <v/>
      </c>
      <c r="L27" s="85" t="str">
        <f aca="false">IF($A27="","",IF($I27=0,"",INDEX(Validation!$D$18:$Q$18,15-SUMPRODUCT(MAX(ISNUMBER(Validation!$D$18:$Q$18)*(Validation!D71:Q71&gt;0)*(15-(COLUMN(Validation!$D$18:$Q$18)-3)))))))</f>
        <v/>
      </c>
      <c r="M27" s="85" t="str">
        <f aca="false">IF($A27="","",IF($I27=0,"",INDEX(Validation!$D$18:$Q$18,SUMPRODUCT(MAX(ISNUMBER(Validation!$D$18:$Q$18)*(Validation!D71:Q71&gt;0)*(COLUMN(Validation!$D$18:$Q$18)-3))))))</f>
        <v/>
      </c>
      <c r="N27" s="86" t="str">
        <f aca="false">IF($A27="","",IF($D27=0,"",$G27/$D27))</f>
        <v/>
      </c>
      <c r="O27" s="62" t="n">
        <f aca="false">IF($A27="","",SUMIFS('RAW BTBS'!$X:$X,'RAW BTBS'!$AF:$AF,$B27,'RAW BTBS'!$AB:$AB,"Yes",'RAW BTBS'!$K:$K,O$12))</f>
        <v>0</v>
      </c>
      <c r="P27" s="62" t="n">
        <f aca="false">IF($A27="","",SUMIFS('RAW BTBS'!$X:$X,'RAW BTBS'!$AF:$AF,$B27,'RAW BTBS'!$AB:$AB,"Yes",'RAW BTBS'!$K:$K,P$12))</f>
        <v>0</v>
      </c>
      <c r="Q27" s="62" t="n">
        <f aca="false">IF($A27="","",SUMIFS('RAW BTBS'!$X:$X,'RAW BTBS'!$AF:$AF,$B27,'RAW BTBS'!$AB:$AB,"Yes",'RAW BTBS'!$K:$K,Q$12))</f>
        <v>0</v>
      </c>
      <c r="R27" s="62" t="n">
        <f aca="false">IF($A27="","",$D27-SUM(O27:Q27))</f>
        <v>0</v>
      </c>
      <c r="S27" s="62" t="n">
        <f aca="false">IF($A27="","",SUMIFS('RAW BTBS'!$X:$X,'RAW BTBS'!$AF:$AF,$B27,'RAW BTBS'!$AB:$AB,"No"))</f>
        <v>0</v>
      </c>
      <c r="T27" s="52" t="n">
        <f aca="false">IF($A27="","",SUMIFS('RAW BTBS'!$X:$X,'RAW BTBS'!$AF:$AF,$B27))</f>
        <v>0</v>
      </c>
    </row>
    <row r="28" customFormat="false" ht="15" hidden="false" customHeight="true" outlineLevel="0" collapsed="false">
      <c r="A28" s="82" t="str">
        <f aca="false">IF(Roster!A18="","",Roster!A18)</f>
        <v>Juan Pablo Gonzalez</v>
      </c>
      <c r="B28" s="83" t="str">
        <f aca="false">IF($A28="","",Validation!$U75)</f>
        <v>J GONZALEZ</v>
      </c>
      <c r="C28" s="54" t="n">
        <f aca="false">IF($A28="","",COUNTIFS('RAW BTBS'!$AF:$AF,$B28,'RAW BTBS'!$AB:$AB,"Yes"))</f>
        <v>0</v>
      </c>
      <c r="D28" s="52" t="n">
        <f aca="false">IF($A28="","",SUMIFS('RAW BTBS'!$X:$X,'RAW BTBS'!$AF:$AF,$B28,'RAW BTBS'!$AB:$AB,"Yes"))</f>
        <v>0</v>
      </c>
      <c r="E28" s="62" t="n">
        <f aca="false">IF($A28="","",$D28-$F28)</f>
        <v>0</v>
      </c>
      <c r="F28" s="52" t="n">
        <f aca="false">IF($A28="","",Validation!$C76)</f>
        <v>0</v>
      </c>
      <c r="G28" s="62" t="n">
        <f aca="false">IF($A28="","",SUMIFS('RAW BTBS'!$X:$X,'RAW BTBS'!$AF:$AF,$B28,'RAW BTBS'!$AB:$AB,"Yes",'RAW BTBS'!$B:$B,"Approved"))</f>
        <v>0</v>
      </c>
      <c r="H28" s="62" t="n">
        <f aca="false">IF($A28="","",$D28-$G28)</f>
        <v>0</v>
      </c>
      <c r="I28" s="54" t="n">
        <f aca="false">IF($A28="","",COUNTIF(Validation!D75:Q75,"&gt;0"))</f>
        <v>0</v>
      </c>
      <c r="J28" s="84" t="str">
        <f aca="false">IF($A28="","",IF($I28=0,"",$D28/$I28))</f>
        <v/>
      </c>
      <c r="K28" s="62" t="str">
        <f aca="false">IF($A28="","",IF($I28=0,"",MAX(Validation!D75:Q75)))</f>
        <v/>
      </c>
      <c r="L28" s="85" t="str">
        <f aca="false">IF($A28="","",IF($I28=0,"",INDEX(Validation!$D$18:$Q$18,15-SUMPRODUCT(MAX(ISNUMBER(Validation!$D$18:$Q$18)*(Validation!D75:Q75&gt;0)*(15-(COLUMN(Validation!$D$18:$Q$18)-3)))))))</f>
        <v/>
      </c>
      <c r="M28" s="85" t="str">
        <f aca="false">IF($A28="","",IF($I28=0,"",INDEX(Validation!$D$18:$Q$18,SUMPRODUCT(MAX(ISNUMBER(Validation!$D$18:$Q$18)*(Validation!D75:Q75&gt;0)*(COLUMN(Validation!$D$18:$Q$18)-3))))))</f>
        <v/>
      </c>
      <c r="N28" s="86" t="str">
        <f aca="false">IF($A28="","",IF($D28=0,"",$G28/$D28))</f>
        <v/>
      </c>
      <c r="O28" s="62" t="n">
        <f aca="false">IF($A28="","",SUMIFS('RAW BTBS'!$X:$X,'RAW BTBS'!$AF:$AF,$B28,'RAW BTBS'!$AB:$AB,"Yes",'RAW BTBS'!$K:$K,O$12))</f>
        <v>0</v>
      </c>
      <c r="P28" s="62" t="n">
        <f aca="false">IF($A28="","",SUMIFS('RAW BTBS'!$X:$X,'RAW BTBS'!$AF:$AF,$B28,'RAW BTBS'!$AB:$AB,"Yes",'RAW BTBS'!$K:$K,P$12))</f>
        <v>0</v>
      </c>
      <c r="Q28" s="62" t="n">
        <f aca="false">IF($A28="","",SUMIFS('RAW BTBS'!$X:$X,'RAW BTBS'!$AF:$AF,$B28,'RAW BTBS'!$AB:$AB,"Yes",'RAW BTBS'!$K:$K,Q$12))</f>
        <v>0</v>
      </c>
      <c r="R28" s="62" t="n">
        <f aca="false">IF($A28="","",$D28-SUM(O28:Q28))</f>
        <v>0</v>
      </c>
      <c r="S28" s="62" t="n">
        <f aca="false">IF($A28="","",SUMIFS('RAW BTBS'!$X:$X,'RAW BTBS'!$AF:$AF,$B28,'RAW BTBS'!$AB:$AB,"No"))</f>
        <v>0</v>
      </c>
      <c r="T28" s="52" t="n">
        <f aca="false">IF($A28="","",SUMIFS('RAW BTBS'!$X:$X,'RAW BTBS'!$AF:$AF,$B28))</f>
        <v>0</v>
      </c>
    </row>
    <row r="29" customFormat="false" ht="15" hidden="false" customHeight="true" outlineLevel="0" collapsed="false">
      <c r="A29" s="82" t="str">
        <f aca="false">IF(Roster!A19="","",Roster!A19)</f>
        <v>Maria Camila Grazziani</v>
      </c>
      <c r="B29" s="83" t="str">
        <f aca="false">IF($A29="","",Validation!$U79)</f>
        <v>M GRAZZIANI</v>
      </c>
      <c r="C29" s="54" t="n">
        <f aca="false">IF($A29="","",COUNTIFS('RAW BTBS'!$AF:$AF,$B29,'RAW BTBS'!$AB:$AB,"Yes"))</f>
        <v>0</v>
      </c>
      <c r="D29" s="52" t="n">
        <f aca="false">IF($A29="","",SUMIFS('RAW BTBS'!$X:$X,'RAW BTBS'!$AF:$AF,$B29,'RAW BTBS'!$AB:$AB,"Yes"))</f>
        <v>0</v>
      </c>
      <c r="E29" s="62" t="n">
        <f aca="false">IF($A29="","",$D29-$F29)</f>
        <v>0</v>
      </c>
      <c r="F29" s="52" t="n">
        <f aca="false">IF($A29="","",Validation!$C80)</f>
        <v>0</v>
      </c>
      <c r="G29" s="62" t="n">
        <f aca="false">IF($A29="","",SUMIFS('RAW BTBS'!$X:$X,'RAW BTBS'!$AF:$AF,$B29,'RAW BTBS'!$AB:$AB,"Yes",'RAW BTBS'!$B:$B,"Approved"))</f>
        <v>0</v>
      </c>
      <c r="H29" s="62" t="n">
        <f aca="false">IF($A29="","",$D29-$G29)</f>
        <v>0</v>
      </c>
      <c r="I29" s="54" t="n">
        <f aca="false">IF($A29="","",COUNTIF(Validation!D79:Q79,"&gt;0"))</f>
        <v>0</v>
      </c>
      <c r="J29" s="84" t="str">
        <f aca="false">IF($A29="","",IF($I29=0,"",$D29/$I29))</f>
        <v/>
      </c>
      <c r="K29" s="62" t="str">
        <f aca="false">IF($A29="","",IF($I29=0,"",MAX(Validation!D79:Q79)))</f>
        <v/>
      </c>
      <c r="L29" s="85" t="str">
        <f aca="false">IF($A29="","",IF($I29=0,"",INDEX(Validation!$D$18:$Q$18,15-SUMPRODUCT(MAX(ISNUMBER(Validation!$D$18:$Q$18)*(Validation!D79:Q79&gt;0)*(15-(COLUMN(Validation!$D$18:$Q$18)-3)))))))</f>
        <v/>
      </c>
      <c r="M29" s="85" t="str">
        <f aca="false">IF($A29="","",IF($I29=0,"",INDEX(Validation!$D$18:$Q$18,SUMPRODUCT(MAX(ISNUMBER(Validation!$D$18:$Q$18)*(Validation!D79:Q79&gt;0)*(COLUMN(Validation!$D$18:$Q$18)-3))))))</f>
        <v/>
      </c>
      <c r="N29" s="86" t="str">
        <f aca="false">IF($A29="","",IF($D29=0,"",$G29/$D29))</f>
        <v/>
      </c>
      <c r="O29" s="62" t="n">
        <f aca="false">IF($A29="","",SUMIFS('RAW BTBS'!$X:$X,'RAW BTBS'!$AF:$AF,$B29,'RAW BTBS'!$AB:$AB,"Yes",'RAW BTBS'!$K:$K,O$12))</f>
        <v>0</v>
      </c>
      <c r="P29" s="62" t="n">
        <f aca="false">IF($A29="","",SUMIFS('RAW BTBS'!$X:$X,'RAW BTBS'!$AF:$AF,$B29,'RAW BTBS'!$AB:$AB,"Yes",'RAW BTBS'!$K:$K,P$12))</f>
        <v>0</v>
      </c>
      <c r="Q29" s="62" t="n">
        <f aca="false">IF($A29="","",SUMIFS('RAW BTBS'!$X:$X,'RAW BTBS'!$AF:$AF,$B29,'RAW BTBS'!$AB:$AB,"Yes",'RAW BTBS'!$K:$K,Q$12))</f>
        <v>0</v>
      </c>
      <c r="R29" s="62" t="n">
        <f aca="false">IF($A29="","",$D29-SUM(O29:Q29))</f>
        <v>0</v>
      </c>
      <c r="S29" s="62" t="n">
        <f aca="false">IF($A29="","",SUMIFS('RAW BTBS'!$X:$X,'RAW BTBS'!$AF:$AF,$B29,'RAW BTBS'!$AB:$AB,"No"))</f>
        <v>0</v>
      </c>
      <c r="T29" s="52" t="n">
        <f aca="false">IF($A29="","",SUMIFS('RAW BTBS'!$X:$X,'RAW BTBS'!$AF:$AF,$B29))</f>
        <v>0</v>
      </c>
    </row>
    <row r="30" customFormat="false" ht="15" hidden="false" customHeight="true" outlineLevel="0" collapsed="false">
      <c r="A30" s="82" t="str">
        <f aca="false">IF(Roster!A20="","",Roster!A20)</f>
        <v>Carlos Castellanos</v>
      </c>
      <c r="B30" s="83" t="str">
        <f aca="false">IF($A30="","",Validation!$U83)</f>
        <v>C CASTELLANOS</v>
      </c>
      <c r="C30" s="54" t="n">
        <f aca="false">IF($A30="","",COUNTIFS('RAW BTBS'!$AF:$AF,$B30,'RAW BTBS'!$AB:$AB,"Yes"))</f>
        <v>0</v>
      </c>
      <c r="D30" s="52" t="n">
        <f aca="false">IF($A30="","",SUMIFS('RAW BTBS'!$X:$X,'RAW BTBS'!$AF:$AF,$B30,'RAW BTBS'!$AB:$AB,"Yes"))</f>
        <v>0</v>
      </c>
      <c r="E30" s="62" t="n">
        <f aca="false">IF($A30="","",$D30-$F30)</f>
        <v>0</v>
      </c>
      <c r="F30" s="52" t="n">
        <f aca="false">IF($A30="","",Validation!$C84)</f>
        <v>0</v>
      </c>
      <c r="G30" s="62" t="n">
        <f aca="false">IF($A30="","",SUMIFS('RAW BTBS'!$X:$X,'RAW BTBS'!$AF:$AF,$B30,'RAW BTBS'!$AB:$AB,"Yes",'RAW BTBS'!$B:$B,"Approved"))</f>
        <v>0</v>
      </c>
      <c r="H30" s="62" t="n">
        <f aca="false">IF($A30="","",$D30-$G30)</f>
        <v>0</v>
      </c>
      <c r="I30" s="54" t="n">
        <f aca="false">IF($A30="","",COUNTIF(Validation!D83:Q83,"&gt;0"))</f>
        <v>0</v>
      </c>
      <c r="J30" s="84" t="str">
        <f aca="false">IF($A30="","",IF($I30=0,"",$D30/$I30))</f>
        <v/>
      </c>
      <c r="K30" s="62" t="str">
        <f aca="false">IF($A30="","",IF($I30=0,"",MAX(Validation!D83:Q83)))</f>
        <v/>
      </c>
      <c r="L30" s="85" t="str">
        <f aca="false">IF($A30="","",IF($I30=0,"",INDEX(Validation!$D$18:$Q$18,15-SUMPRODUCT(MAX(ISNUMBER(Validation!$D$18:$Q$18)*(Validation!D83:Q83&gt;0)*(15-(COLUMN(Validation!$D$18:$Q$18)-3)))))))</f>
        <v/>
      </c>
      <c r="M30" s="85" t="str">
        <f aca="false">IF($A30="","",IF($I30=0,"",INDEX(Validation!$D$18:$Q$18,SUMPRODUCT(MAX(ISNUMBER(Validation!$D$18:$Q$18)*(Validation!D83:Q83&gt;0)*(COLUMN(Validation!$D$18:$Q$18)-3))))))</f>
        <v/>
      </c>
      <c r="N30" s="86" t="str">
        <f aca="false">IF($A30="","",IF($D30=0,"",$G30/$D30))</f>
        <v/>
      </c>
      <c r="O30" s="62" t="n">
        <f aca="false">IF($A30="","",SUMIFS('RAW BTBS'!$X:$X,'RAW BTBS'!$AF:$AF,$B30,'RAW BTBS'!$AB:$AB,"Yes",'RAW BTBS'!$K:$K,O$12))</f>
        <v>0</v>
      </c>
      <c r="P30" s="62" t="n">
        <f aca="false">IF($A30="","",SUMIFS('RAW BTBS'!$X:$X,'RAW BTBS'!$AF:$AF,$B30,'RAW BTBS'!$AB:$AB,"Yes",'RAW BTBS'!$K:$K,P$12))</f>
        <v>0</v>
      </c>
      <c r="Q30" s="62" t="n">
        <f aca="false">IF($A30="","",SUMIFS('RAW BTBS'!$X:$X,'RAW BTBS'!$AF:$AF,$B30,'RAW BTBS'!$AB:$AB,"Yes",'RAW BTBS'!$K:$K,Q$12))</f>
        <v>0</v>
      </c>
      <c r="R30" s="62" t="n">
        <f aca="false">IF($A30="","",$D30-SUM(O30:Q30))</f>
        <v>0</v>
      </c>
      <c r="S30" s="62" t="n">
        <f aca="false">IF($A30="","",SUMIFS('RAW BTBS'!$X:$X,'RAW BTBS'!$AF:$AF,$B30,'RAW BTBS'!$AB:$AB,"No"))</f>
        <v>0</v>
      </c>
      <c r="T30" s="52" t="n">
        <f aca="false">IF($A30="","",SUMIFS('RAW BTBS'!$X:$X,'RAW BTBS'!$AF:$AF,$B30))</f>
        <v>0</v>
      </c>
    </row>
    <row r="31" customFormat="false" ht="15" hidden="false" customHeight="true" outlineLevel="0" collapsed="false">
      <c r="A31" s="82" t="str">
        <f aca="false">IF(Roster!A21="","",Roster!A21)</f>
        <v>Catalina Lara</v>
      </c>
      <c r="B31" s="83" t="str">
        <f aca="false">IF($A31="","",Validation!$U87)</f>
        <v>C LARA</v>
      </c>
      <c r="C31" s="54" t="n">
        <f aca="false">IF($A31="","",COUNTIFS('RAW BTBS'!$AF:$AF,$B31,'RAW BTBS'!$AB:$AB,"Yes"))</f>
        <v>13</v>
      </c>
      <c r="D31" s="52" t="n">
        <f aca="false">IF($A31="","",SUMIFS('RAW BTBS'!$X:$X,'RAW BTBS'!$AF:$AF,$B31,'RAW BTBS'!$AB:$AB,"Yes"))</f>
        <v>24</v>
      </c>
      <c r="E31" s="62" t="n">
        <f aca="false">IF($A31="","",$D31-$F31)</f>
        <v>16</v>
      </c>
      <c r="F31" s="52" t="n">
        <f aca="false">IF($A31="","",Validation!$C88)</f>
        <v>8</v>
      </c>
      <c r="G31" s="62" t="n">
        <f aca="false">IF($A31="","",SUMIFS('RAW BTBS'!$X:$X,'RAW BTBS'!$AF:$AF,$B31,'RAW BTBS'!$AB:$AB,"Yes",'RAW BTBS'!$B:$B,"Approved"))</f>
        <v>10</v>
      </c>
      <c r="H31" s="62" t="n">
        <f aca="false">IF($A31="","",$D31-$G31)</f>
        <v>14</v>
      </c>
      <c r="I31" s="54" t="n">
        <f aca="false">IF($A31="","",COUNTIF(Validation!D87:Q87,"&gt;0"))</f>
        <v>2</v>
      </c>
      <c r="J31" s="84" t="n">
        <f aca="false">IF($A31="","",IF($I31=0,"",$D31/$I31))</f>
        <v>12</v>
      </c>
      <c r="K31" s="62" t="n">
        <f aca="false">IF($A31="","",IF($I31=0,"",MAX(Validation!D87:Q87)))</f>
        <v>12</v>
      </c>
      <c r="L31" s="85" t="n">
        <f aca="false">IF($A31="","",IF($I31=0,"",INDEX(Validation!$D$18:$Q$18,15-SUMPRODUCT(MAX(ISNUMBER(Validation!$D$18:$Q$18)*(Validation!D87:Q87&gt;0)*(15-(COLUMN(Validation!$D$18:$Q$18)-3)))))))</f>
        <v>46253</v>
      </c>
      <c r="M31" s="85" t="n">
        <f aca="false">IF($A31="","",IF($I31=0,"",INDEX(Validation!$D$18:$Q$18,SUMPRODUCT(MAX(ISNUMBER(Validation!$D$18:$Q$18)*(Validation!D87:Q87&gt;0)*(COLUMN(Validation!$D$18:$Q$18)-3))))))</f>
        <v>46254</v>
      </c>
      <c r="N31" s="86" t="n">
        <f aca="false">IF($A31="","",IF($D31=0,"",$G31/$D31))</f>
        <v>0.416666666666667</v>
      </c>
      <c r="O31" s="62" t="n">
        <f aca="false">IF($A31="","",SUMIFS('RAW BTBS'!$X:$X,'RAW BTBS'!$AF:$AF,$B31,'RAW BTBS'!$AB:$AB,"Yes",'RAW BTBS'!$K:$K,O$12))</f>
        <v>24</v>
      </c>
      <c r="P31" s="62" t="n">
        <f aca="false">IF($A31="","",SUMIFS('RAW BTBS'!$X:$X,'RAW BTBS'!$AF:$AF,$B31,'RAW BTBS'!$AB:$AB,"Yes",'RAW BTBS'!$K:$K,P$12))</f>
        <v>0</v>
      </c>
      <c r="Q31" s="62" t="n">
        <f aca="false">IF($A31="","",SUMIFS('RAW BTBS'!$X:$X,'RAW BTBS'!$AF:$AF,$B31,'RAW BTBS'!$AB:$AB,"Yes",'RAW BTBS'!$K:$K,Q$12))</f>
        <v>0</v>
      </c>
      <c r="R31" s="62" t="n">
        <f aca="false">IF($A31="","",$D31-SUM(O31:Q31))</f>
        <v>0</v>
      </c>
      <c r="S31" s="62" t="n">
        <f aca="false">IF($A31="","",SUMIFS('RAW BTBS'!$X:$X,'RAW BTBS'!$AF:$AF,$B31,'RAW BTBS'!$AB:$AB,"No"))</f>
        <v>0</v>
      </c>
      <c r="T31" s="52" t="n">
        <f aca="false">IF($A31="","",SUMIFS('RAW BTBS'!$X:$X,'RAW BTBS'!$AF:$AF,$B31))</f>
        <v>24</v>
      </c>
    </row>
    <row r="32" customFormat="false" ht="15" hidden="false" customHeight="true" outlineLevel="0" collapsed="false">
      <c r="A32" s="82" t="str">
        <f aca="false">IF(Roster!A22="","",Roster!A22)</f>
        <v>Daniel Trujillo</v>
      </c>
      <c r="B32" s="83" t="str">
        <f aca="false">IF($A32="","",Validation!$U91)</f>
        <v>D TRUJILLO</v>
      </c>
      <c r="C32" s="54" t="n">
        <f aca="false">IF($A32="","",COUNTIFS('RAW BTBS'!$AF:$AF,$B32,'RAW BTBS'!$AB:$AB,"Yes"))</f>
        <v>0</v>
      </c>
      <c r="D32" s="52" t="n">
        <f aca="false">IF($A32="","",SUMIFS('RAW BTBS'!$X:$X,'RAW BTBS'!$AF:$AF,$B32,'RAW BTBS'!$AB:$AB,"Yes"))</f>
        <v>0</v>
      </c>
      <c r="E32" s="62" t="n">
        <f aca="false">IF($A32="","",$D32-$F32)</f>
        <v>0</v>
      </c>
      <c r="F32" s="52" t="n">
        <f aca="false">IF($A32="","",Validation!$C92)</f>
        <v>0</v>
      </c>
      <c r="G32" s="62" t="n">
        <f aca="false">IF($A32="","",SUMIFS('RAW BTBS'!$X:$X,'RAW BTBS'!$AF:$AF,$B32,'RAW BTBS'!$AB:$AB,"Yes",'RAW BTBS'!$B:$B,"Approved"))</f>
        <v>0</v>
      </c>
      <c r="H32" s="62" t="n">
        <f aca="false">IF($A32="","",$D32-$G32)</f>
        <v>0</v>
      </c>
      <c r="I32" s="54" t="n">
        <f aca="false">IF($A32="","",COUNTIF(Validation!D91:Q91,"&gt;0"))</f>
        <v>0</v>
      </c>
      <c r="J32" s="84" t="str">
        <f aca="false">IF($A32="","",IF($I32=0,"",$D32/$I32))</f>
        <v/>
      </c>
      <c r="K32" s="62" t="str">
        <f aca="false">IF($A32="","",IF($I32=0,"",MAX(Validation!D91:Q91)))</f>
        <v/>
      </c>
      <c r="L32" s="85" t="str">
        <f aca="false">IF($A32="","",IF($I32=0,"",INDEX(Validation!$D$18:$Q$18,15-SUMPRODUCT(MAX(ISNUMBER(Validation!$D$18:$Q$18)*(Validation!D91:Q91&gt;0)*(15-(COLUMN(Validation!$D$18:$Q$18)-3)))))))</f>
        <v/>
      </c>
      <c r="M32" s="85" t="str">
        <f aca="false">IF($A32="","",IF($I32=0,"",INDEX(Validation!$D$18:$Q$18,SUMPRODUCT(MAX(ISNUMBER(Validation!$D$18:$Q$18)*(Validation!D91:Q91&gt;0)*(COLUMN(Validation!$D$18:$Q$18)-3))))))</f>
        <v/>
      </c>
      <c r="N32" s="86" t="str">
        <f aca="false">IF($A32="","",IF($D32=0,"",$G32/$D32))</f>
        <v/>
      </c>
      <c r="O32" s="62" t="n">
        <f aca="false">IF($A32="","",SUMIFS('RAW BTBS'!$X:$X,'RAW BTBS'!$AF:$AF,$B32,'RAW BTBS'!$AB:$AB,"Yes",'RAW BTBS'!$K:$K,O$12))</f>
        <v>0</v>
      </c>
      <c r="P32" s="62" t="n">
        <f aca="false">IF($A32="","",SUMIFS('RAW BTBS'!$X:$X,'RAW BTBS'!$AF:$AF,$B32,'RAW BTBS'!$AB:$AB,"Yes",'RAW BTBS'!$K:$K,P$12))</f>
        <v>0</v>
      </c>
      <c r="Q32" s="62" t="n">
        <f aca="false">IF($A32="","",SUMIFS('RAW BTBS'!$X:$X,'RAW BTBS'!$AF:$AF,$B32,'RAW BTBS'!$AB:$AB,"Yes",'RAW BTBS'!$K:$K,Q$12))</f>
        <v>0</v>
      </c>
      <c r="R32" s="62" t="n">
        <f aca="false">IF($A32="","",$D32-SUM(O32:Q32))</f>
        <v>0</v>
      </c>
      <c r="S32" s="62" t="n">
        <f aca="false">IF($A32="","",SUMIFS('RAW BTBS'!$X:$X,'RAW BTBS'!$AF:$AF,$B32,'RAW BTBS'!$AB:$AB,"No"))</f>
        <v>0</v>
      </c>
      <c r="T32" s="52" t="n">
        <f aca="false">IF($A32="","",SUMIFS('RAW BTBS'!$X:$X,'RAW BTBS'!$AF:$AF,$B32))</f>
        <v>0</v>
      </c>
    </row>
    <row r="33" customFormat="false" ht="15" hidden="false" customHeight="true" outlineLevel="0" collapsed="false">
      <c r="A33" s="82" t="str">
        <f aca="false">IF(Roster!A23="","",Roster!A23)</f>
        <v>Fernanda Montañez</v>
      </c>
      <c r="B33" s="83" t="str">
        <f aca="false">IF($A33="","",Validation!$U95)</f>
        <v>F MONTANEZ</v>
      </c>
      <c r="C33" s="54" t="n">
        <f aca="false">IF($A33="","",COUNTIFS('RAW BTBS'!$AF:$AF,$B33,'RAW BTBS'!$AB:$AB,"Yes"))</f>
        <v>12</v>
      </c>
      <c r="D33" s="52" t="n">
        <f aca="false">IF($A33="","",SUMIFS('RAW BTBS'!$X:$X,'RAW BTBS'!$AF:$AF,$B33,'RAW BTBS'!$AB:$AB,"Yes"))</f>
        <v>19</v>
      </c>
      <c r="E33" s="62" t="n">
        <f aca="false">IF($A33="","",$D33-$F33)</f>
        <v>15</v>
      </c>
      <c r="F33" s="52" t="n">
        <f aca="false">IF($A33="","",Validation!$C96)</f>
        <v>4</v>
      </c>
      <c r="G33" s="62" t="n">
        <f aca="false">IF($A33="","",SUMIFS('RAW BTBS'!$X:$X,'RAW BTBS'!$AF:$AF,$B33,'RAW BTBS'!$AB:$AB,"Yes",'RAW BTBS'!$B:$B,"Approved"))</f>
        <v>3</v>
      </c>
      <c r="H33" s="62" t="n">
        <f aca="false">IF($A33="","",$D33-$G33)</f>
        <v>16</v>
      </c>
      <c r="I33" s="54" t="n">
        <f aca="false">IF($A33="","",COUNTIF(Validation!D95:Q95,"&gt;0"))</f>
        <v>3</v>
      </c>
      <c r="J33" s="84" t="n">
        <f aca="false">IF($A33="","",IF($I33=0,"",$D33/$I33))</f>
        <v>6.33333333333333</v>
      </c>
      <c r="K33" s="62" t="n">
        <f aca="false">IF($A33="","",IF($I33=0,"",MAX(Validation!D95:Q95)))</f>
        <v>12</v>
      </c>
      <c r="L33" s="85" t="n">
        <f aca="false">IF($A33="","",IF($I33=0,"",INDEX(Validation!$D$18:$Q$18,15-SUMPRODUCT(MAX(ISNUMBER(Validation!$D$18:$Q$18)*(Validation!D95:Q95&gt;0)*(15-(COLUMN(Validation!$D$18:$Q$18)-3)))))))</f>
        <v>46253</v>
      </c>
      <c r="M33" s="85" t="n">
        <f aca="false">IF($A33="","",IF($I33=0,"",INDEX(Validation!$D$18:$Q$18,SUMPRODUCT(MAX(ISNUMBER(Validation!$D$18:$Q$18)*(Validation!D95:Q95&gt;0)*(COLUMN(Validation!$D$18:$Q$18)-3))))))</f>
        <v>46255</v>
      </c>
      <c r="N33" s="86" t="n">
        <f aca="false">IF($A33="","",IF($D33=0,"",$G33/$D33))</f>
        <v>0.157894736842105</v>
      </c>
      <c r="O33" s="62" t="n">
        <f aca="false">IF($A33="","",SUMIFS('RAW BTBS'!$X:$X,'RAW BTBS'!$AF:$AF,$B33,'RAW BTBS'!$AB:$AB,"Yes",'RAW BTBS'!$K:$K,O$12))</f>
        <v>19</v>
      </c>
      <c r="P33" s="62" t="n">
        <f aca="false">IF($A33="","",SUMIFS('RAW BTBS'!$X:$X,'RAW BTBS'!$AF:$AF,$B33,'RAW BTBS'!$AB:$AB,"Yes",'RAW BTBS'!$K:$K,P$12))</f>
        <v>0</v>
      </c>
      <c r="Q33" s="62" t="n">
        <f aca="false">IF($A33="","",SUMIFS('RAW BTBS'!$X:$X,'RAW BTBS'!$AF:$AF,$B33,'RAW BTBS'!$AB:$AB,"Yes",'RAW BTBS'!$K:$K,Q$12))</f>
        <v>0</v>
      </c>
      <c r="R33" s="62" t="n">
        <f aca="false">IF($A33="","",$D33-SUM(O33:Q33))</f>
        <v>0</v>
      </c>
      <c r="S33" s="62" t="n">
        <f aca="false">IF($A33="","",SUMIFS('RAW BTBS'!$X:$X,'RAW BTBS'!$AF:$AF,$B33,'RAW BTBS'!$AB:$AB,"No"))</f>
        <v>0</v>
      </c>
      <c r="T33" s="52" t="n">
        <f aca="false">IF($A33="","",SUMIFS('RAW BTBS'!$X:$X,'RAW BTBS'!$AF:$AF,$B33))</f>
        <v>19</v>
      </c>
    </row>
    <row r="34" customFormat="false" ht="15" hidden="false" customHeight="true" outlineLevel="0" collapsed="false">
      <c r="A34" s="82" t="str">
        <f aca="false">IF(Roster!A24="","",Roster!A24)</f>
        <v>Juan Esteban Abay</v>
      </c>
      <c r="B34" s="83" t="str">
        <f aca="false">IF($A34="","",Validation!$U99)</f>
        <v>J ABAY</v>
      </c>
      <c r="C34" s="54" t="n">
        <f aca="false">IF($A34="","",COUNTIFS('RAW BTBS'!$AF:$AF,$B34,'RAW BTBS'!$AB:$AB,"Yes"))</f>
        <v>20</v>
      </c>
      <c r="D34" s="52" t="n">
        <f aca="false">IF($A34="","",SUMIFS('RAW BTBS'!$X:$X,'RAW BTBS'!$AF:$AF,$B34,'RAW BTBS'!$AB:$AB,"Yes"))</f>
        <v>25</v>
      </c>
      <c r="E34" s="62" t="n">
        <f aca="false">IF($A34="","",$D34-$F34)</f>
        <v>17</v>
      </c>
      <c r="F34" s="52" t="n">
        <f aca="false">IF($A34="","",Validation!$C100)</f>
        <v>8</v>
      </c>
      <c r="G34" s="62" t="n">
        <f aca="false">IF($A34="","",SUMIFS('RAW BTBS'!$X:$X,'RAW BTBS'!$AF:$AF,$B34,'RAW BTBS'!$AB:$AB,"Yes",'RAW BTBS'!$B:$B,"Approved"))</f>
        <v>8</v>
      </c>
      <c r="H34" s="62" t="n">
        <f aca="false">IF($A34="","",$D34-$G34)</f>
        <v>17</v>
      </c>
      <c r="I34" s="54" t="n">
        <f aca="false">IF($A34="","",COUNTIF(Validation!D99:Q99,"&gt;0"))</f>
        <v>3</v>
      </c>
      <c r="J34" s="84" t="n">
        <f aca="false">IF($A34="","",IF($I34=0,"",$D34/$I34))</f>
        <v>8.33333333333333</v>
      </c>
      <c r="K34" s="62" t="n">
        <f aca="false">IF($A34="","",IF($I34=0,"",MAX(Validation!D99:Q99)))</f>
        <v>12</v>
      </c>
      <c r="L34" s="85" t="n">
        <f aca="false">IF($A34="","",IF($I34=0,"",INDEX(Validation!$D$18:$Q$18,15-SUMPRODUCT(MAX(ISNUMBER(Validation!$D$18:$Q$18)*(Validation!D99:Q99&gt;0)*(15-(COLUMN(Validation!$D$18:$Q$18)-3)))))))</f>
        <v>46253</v>
      </c>
      <c r="M34" s="85" t="n">
        <f aca="false">IF($A34="","",IF($I34=0,"",INDEX(Validation!$D$18:$Q$18,SUMPRODUCT(MAX(ISNUMBER(Validation!$D$18:$Q$18)*(Validation!D99:Q99&gt;0)*(COLUMN(Validation!$D$18:$Q$18)-3))))))</f>
        <v>46255</v>
      </c>
      <c r="N34" s="86" t="n">
        <f aca="false">IF($A34="","",IF($D34=0,"",$G34/$D34))</f>
        <v>0.32</v>
      </c>
      <c r="O34" s="62" t="n">
        <f aca="false">IF($A34="","",SUMIFS('RAW BTBS'!$X:$X,'RAW BTBS'!$AF:$AF,$B34,'RAW BTBS'!$AB:$AB,"Yes",'RAW BTBS'!$K:$K,O$12))</f>
        <v>25</v>
      </c>
      <c r="P34" s="62" t="n">
        <f aca="false">IF($A34="","",SUMIFS('RAW BTBS'!$X:$X,'RAW BTBS'!$AF:$AF,$B34,'RAW BTBS'!$AB:$AB,"Yes",'RAW BTBS'!$K:$K,P$12))</f>
        <v>0</v>
      </c>
      <c r="Q34" s="62" t="n">
        <f aca="false">IF($A34="","",SUMIFS('RAW BTBS'!$X:$X,'RAW BTBS'!$AF:$AF,$B34,'RAW BTBS'!$AB:$AB,"Yes",'RAW BTBS'!$K:$K,Q$12))</f>
        <v>0</v>
      </c>
      <c r="R34" s="62" t="n">
        <f aca="false">IF($A34="","",$D34-SUM(O34:Q34))</f>
        <v>0</v>
      </c>
      <c r="S34" s="62" t="n">
        <f aca="false">IF($A34="","",SUMIFS('RAW BTBS'!$X:$X,'RAW BTBS'!$AF:$AF,$B34,'RAW BTBS'!$AB:$AB,"No"))</f>
        <v>0</v>
      </c>
      <c r="T34" s="52" t="n">
        <f aca="false">IF($A34="","",SUMIFS('RAW BTBS'!$X:$X,'RAW BTBS'!$AF:$AF,$B34))</f>
        <v>25</v>
      </c>
    </row>
    <row r="35" customFormat="false" ht="15" hidden="false" customHeight="true" outlineLevel="0" collapsed="false">
      <c r="A35" s="82" t="str">
        <f aca="false">IF(Roster!A25="","",Roster!A25)</f>
        <v>Juan José Reyes</v>
      </c>
      <c r="B35" s="83" t="str">
        <f aca="false">IF($A35="","",Validation!$U103)</f>
        <v>J REYES</v>
      </c>
      <c r="C35" s="54" t="n">
        <f aca="false">IF($A35="","",COUNTIFS('RAW BTBS'!$AF:$AF,$B35,'RAW BTBS'!$AB:$AB,"Yes"))</f>
        <v>0</v>
      </c>
      <c r="D35" s="52" t="n">
        <f aca="false">IF($A35="","",SUMIFS('RAW BTBS'!$X:$X,'RAW BTBS'!$AF:$AF,$B35,'RAW BTBS'!$AB:$AB,"Yes"))</f>
        <v>0</v>
      </c>
      <c r="E35" s="62" t="n">
        <f aca="false">IF($A35="","",$D35-$F35)</f>
        <v>0</v>
      </c>
      <c r="F35" s="52" t="n">
        <f aca="false">IF($A35="","",Validation!$C104)</f>
        <v>0</v>
      </c>
      <c r="G35" s="62" t="n">
        <f aca="false">IF($A35="","",SUMIFS('RAW BTBS'!$X:$X,'RAW BTBS'!$AF:$AF,$B35,'RAW BTBS'!$AB:$AB,"Yes",'RAW BTBS'!$B:$B,"Approved"))</f>
        <v>0</v>
      </c>
      <c r="H35" s="62" t="n">
        <f aca="false">IF($A35="","",$D35-$G35)</f>
        <v>0</v>
      </c>
      <c r="I35" s="54" t="n">
        <f aca="false">IF($A35="","",COUNTIF(Validation!D103:Q103,"&gt;0"))</f>
        <v>0</v>
      </c>
      <c r="J35" s="84" t="str">
        <f aca="false">IF($A35="","",IF($I35=0,"",$D35/$I35))</f>
        <v/>
      </c>
      <c r="K35" s="62" t="str">
        <f aca="false">IF($A35="","",IF($I35=0,"",MAX(Validation!D103:Q103)))</f>
        <v/>
      </c>
      <c r="L35" s="85" t="str">
        <f aca="false">IF($A35="","",IF($I35=0,"",INDEX(Validation!$D$18:$Q$18,15-SUMPRODUCT(MAX(ISNUMBER(Validation!$D$18:$Q$18)*(Validation!D103:Q103&gt;0)*(15-(COLUMN(Validation!$D$18:$Q$18)-3)))))))</f>
        <v/>
      </c>
      <c r="M35" s="85" t="str">
        <f aca="false">IF($A35="","",IF($I35=0,"",INDEX(Validation!$D$18:$Q$18,SUMPRODUCT(MAX(ISNUMBER(Validation!$D$18:$Q$18)*(Validation!D103:Q103&gt;0)*(COLUMN(Validation!$D$18:$Q$18)-3))))))</f>
        <v/>
      </c>
      <c r="N35" s="86" t="str">
        <f aca="false">IF($A35="","",IF($D35=0,"",$G35/$D35))</f>
        <v/>
      </c>
      <c r="O35" s="62" t="n">
        <f aca="false">IF($A35="","",SUMIFS('RAW BTBS'!$X:$X,'RAW BTBS'!$AF:$AF,$B35,'RAW BTBS'!$AB:$AB,"Yes",'RAW BTBS'!$K:$K,O$12))</f>
        <v>0</v>
      </c>
      <c r="P35" s="62" t="n">
        <f aca="false">IF($A35="","",SUMIFS('RAW BTBS'!$X:$X,'RAW BTBS'!$AF:$AF,$B35,'RAW BTBS'!$AB:$AB,"Yes",'RAW BTBS'!$K:$K,P$12))</f>
        <v>0</v>
      </c>
      <c r="Q35" s="62" t="n">
        <f aca="false">IF($A35="","",SUMIFS('RAW BTBS'!$X:$X,'RAW BTBS'!$AF:$AF,$B35,'RAW BTBS'!$AB:$AB,"Yes",'RAW BTBS'!$K:$K,Q$12))</f>
        <v>0</v>
      </c>
      <c r="R35" s="62" t="n">
        <f aca="false">IF($A35="","",$D35-SUM(O35:Q35))</f>
        <v>0</v>
      </c>
      <c r="S35" s="62" t="n">
        <f aca="false">IF($A35="","",SUMIFS('RAW BTBS'!$X:$X,'RAW BTBS'!$AF:$AF,$B35,'RAW BTBS'!$AB:$AB,"No"))</f>
        <v>0</v>
      </c>
      <c r="T35" s="52" t="n">
        <f aca="false">IF($A35="","",SUMIFS('RAW BTBS'!$X:$X,'RAW BTBS'!$AF:$AF,$B35))</f>
        <v>0</v>
      </c>
    </row>
    <row r="36" customFormat="false" ht="15" hidden="false" customHeight="true" outlineLevel="0" collapsed="false">
      <c r="A36" s="82" t="str">
        <f aca="false">IF(Roster!A26="","",Roster!A26)</f>
        <v>Maria Isabella Verdooren</v>
      </c>
      <c r="B36" s="83" t="str">
        <f aca="false">IF($A36="","",Validation!$U107)</f>
        <v>M VERDOOREN</v>
      </c>
      <c r="C36" s="54" t="n">
        <f aca="false">IF($A36="","",COUNTIFS('RAW BTBS'!$AF:$AF,$B36,'RAW BTBS'!$AB:$AB,"Yes"))</f>
        <v>7</v>
      </c>
      <c r="D36" s="52" t="n">
        <f aca="false">IF($A36="","",SUMIFS('RAW BTBS'!$X:$X,'RAW BTBS'!$AF:$AF,$B36,'RAW BTBS'!$AB:$AB,"Yes"))</f>
        <v>8</v>
      </c>
      <c r="E36" s="62" t="n">
        <f aca="false">IF($A36="","",$D36-$F36)</f>
        <v>8</v>
      </c>
      <c r="F36" s="52" t="n">
        <f aca="false">IF($A36="","",Validation!$C108)</f>
        <v>0</v>
      </c>
      <c r="G36" s="62" t="n">
        <f aca="false">IF($A36="","",SUMIFS('RAW BTBS'!$X:$X,'RAW BTBS'!$AF:$AF,$B36,'RAW BTBS'!$AB:$AB,"Yes",'RAW BTBS'!$B:$B,"Approved"))</f>
        <v>0</v>
      </c>
      <c r="H36" s="62" t="n">
        <f aca="false">IF($A36="","",$D36-$G36)</f>
        <v>8</v>
      </c>
      <c r="I36" s="54" t="n">
        <f aca="false">IF($A36="","",COUNTIF(Validation!D107:Q107,"&gt;0"))</f>
        <v>1</v>
      </c>
      <c r="J36" s="84" t="n">
        <f aca="false">IF($A36="","",IF($I36=0,"",$D36/$I36))</f>
        <v>8</v>
      </c>
      <c r="K36" s="62" t="n">
        <f aca="false">IF($A36="","",IF($I36=0,"",MAX(Validation!D107:Q107)))</f>
        <v>8</v>
      </c>
      <c r="L36" s="85" t="n">
        <f aca="false">IF($A36="","",IF($I36=0,"",INDEX(Validation!$D$18:$Q$18,15-SUMPRODUCT(MAX(ISNUMBER(Validation!$D$18:$Q$18)*(Validation!D107:Q107&gt;0)*(15-(COLUMN(Validation!$D$18:$Q$18)-3)))))))</f>
        <v>46254</v>
      </c>
      <c r="M36" s="85" t="n">
        <f aca="false">IF($A36="","",IF($I36=0,"",INDEX(Validation!$D$18:$Q$18,SUMPRODUCT(MAX(ISNUMBER(Validation!$D$18:$Q$18)*(Validation!D107:Q107&gt;0)*(COLUMN(Validation!$D$18:$Q$18)-3))))))</f>
        <v>46254</v>
      </c>
      <c r="N36" s="86" t="n">
        <f aca="false">IF($A36="","",IF($D36=0,"",$G36/$D36))</f>
        <v>0</v>
      </c>
      <c r="O36" s="62" t="n">
        <f aca="false">IF($A36="","",SUMIFS('RAW BTBS'!$X:$X,'RAW BTBS'!$AF:$AF,$B36,'RAW BTBS'!$AB:$AB,"Yes",'RAW BTBS'!$K:$K,O$12))</f>
        <v>8</v>
      </c>
      <c r="P36" s="62" t="n">
        <f aca="false">IF($A36="","",SUMIFS('RAW BTBS'!$X:$X,'RAW BTBS'!$AF:$AF,$B36,'RAW BTBS'!$AB:$AB,"Yes",'RAW BTBS'!$K:$K,P$12))</f>
        <v>0</v>
      </c>
      <c r="Q36" s="62" t="n">
        <f aca="false">IF($A36="","",SUMIFS('RAW BTBS'!$X:$X,'RAW BTBS'!$AF:$AF,$B36,'RAW BTBS'!$AB:$AB,"Yes",'RAW BTBS'!$K:$K,Q$12))</f>
        <v>0</v>
      </c>
      <c r="R36" s="62" t="n">
        <f aca="false">IF($A36="","",$D36-SUM(O36:Q36))</f>
        <v>0</v>
      </c>
      <c r="S36" s="62" t="n">
        <f aca="false">IF($A36="","",SUMIFS('RAW BTBS'!$X:$X,'RAW BTBS'!$AF:$AF,$B36,'RAW BTBS'!$AB:$AB,"No"))</f>
        <v>0</v>
      </c>
      <c r="T36" s="52" t="n">
        <f aca="false">IF($A36="","",SUMIFS('RAW BTBS'!$X:$X,'RAW BTBS'!$AF:$AF,$B36))</f>
        <v>8</v>
      </c>
    </row>
    <row r="37" customFormat="false" ht="15" hidden="false" customHeight="true" outlineLevel="0" collapsed="false">
      <c r="A37" s="82" t="str">
        <f aca="false">IF(Roster!A27="","",Roster!A27)</f>
        <v>Juan Sebastian Bermudez</v>
      </c>
      <c r="B37" s="83" t="str">
        <f aca="false">IF($A37="","",Validation!$U111)</f>
        <v>J BERMUDEZ</v>
      </c>
      <c r="C37" s="54" t="n">
        <f aca="false">IF($A37="","",COUNTIFS('RAW BTBS'!$AF:$AF,$B37,'RAW BTBS'!$AB:$AB,"Yes"))</f>
        <v>1</v>
      </c>
      <c r="D37" s="52" t="n">
        <f aca="false">IF($A37="","",SUMIFS('RAW BTBS'!$X:$X,'RAW BTBS'!$AF:$AF,$B37,'RAW BTBS'!$AB:$AB,"Yes"))</f>
        <v>8</v>
      </c>
      <c r="E37" s="62" t="n">
        <f aca="false">IF($A37="","",$D37-$F37)</f>
        <v>8</v>
      </c>
      <c r="F37" s="52" t="n">
        <f aca="false">IF($A37="","",Validation!$C112)</f>
        <v>0</v>
      </c>
      <c r="G37" s="62" t="n">
        <f aca="false">IF($A37="","",SUMIFS('RAW BTBS'!$X:$X,'RAW BTBS'!$AF:$AF,$B37,'RAW BTBS'!$AB:$AB,"Yes",'RAW BTBS'!$B:$B,"Approved"))</f>
        <v>8</v>
      </c>
      <c r="H37" s="62" t="n">
        <f aca="false">IF($A37="","",$D37-$G37)</f>
        <v>0</v>
      </c>
      <c r="I37" s="54" t="n">
        <f aca="false">IF($A37="","",COUNTIF(Validation!D111:Q111,"&gt;0"))</f>
        <v>1</v>
      </c>
      <c r="J37" s="84" t="n">
        <f aca="false">IF($A37="","",IF($I37=0,"",$D37/$I37))</f>
        <v>8</v>
      </c>
      <c r="K37" s="62" t="n">
        <f aca="false">IF($A37="","",IF($I37=0,"",MAX(Validation!D111:Q111)))</f>
        <v>8</v>
      </c>
      <c r="L37" s="85" t="n">
        <f aca="false">IF($A37="","",IF($I37=0,"",INDEX(Validation!$D$18:$Q$18,15-SUMPRODUCT(MAX(ISNUMBER(Validation!$D$18:$Q$18)*(Validation!D111:Q111&gt;0)*(15-(COLUMN(Validation!$D$18:$Q$18)-3)))))))</f>
        <v>46253</v>
      </c>
      <c r="M37" s="85" t="n">
        <f aca="false">IF($A37="","",IF($I37=0,"",INDEX(Validation!$D$18:$Q$18,SUMPRODUCT(MAX(ISNUMBER(Validation!$D$18:$Q$18)*(Validation!D111:Q111&gt;0)*(COLUMN(Validation!$D$18:$Q$18)-3))))))</f>
        <v>46253</v>
      </c>
      <c r="N37" s="86" t="n">
        <f aca="false">IF($A37="","",IF($D37=0,"",$G37/$D37))</f>
        <v>1</v>
      </c>
      <c r="O37" s="62" t="n">
        <f aca="false">IF($A37="","",SUMIFS('RAW BTBS'!$X:$X,'RAW BTBS'!$AF:$AF,$B37,'RAW BTBS'!$AB:$AB,"Yes",'RAW BTBS'!$K:$K,O$12))</f>
        <v>0</v>
      </c>
      <c r="P37" s="62" t="n">
        <f aca="false">IF($A37="","",SUMIFS('RAW BTBS'!$X:$X,'RAW BTBS'!$AF:$AF,$B37,'RAW BTBS'!$AB:$AB,"Yes",'RAW BTBS'!$K:$K,P$12))</f>
        <v>0</v>
      </c>
      <c r="Q37" s="62" t="n">
        <f aca="false">IF($A37="","",SUMIFS('RAW BTBS'!$X:$X,'RAW BTBS'!$AF:$AF,$B37,'RAW BTBS'!$AB:$AB,"Yes",'RAW BTBS'!$K:$K,Q$12))</f>
        <v>8</v>
      </c>
      <c r="R37" s="62" t="n">
        <f aca="false">IF($A37="","",$D37-SUM(O37:Q37))</f>
        <v>0</v>
      </c>
      <c r="S37" s="62" t="n">
        <f aca="false">IF($A37="","",SUMIFS('RAW BTBS'!$X:$X,'RAW BTBS'!$AF:$AF,$B37,'RAW BTBS'!$AB:$AB,"No"))</f>
        <v>0</v>
      </c>
      <c r="T37" s="52" t="n">
        <f aca="false">IF($A37="","",SUMIFS('RAW BTBS'!$X:$X,'RAW BTBS'!$AF:$AF,$B37))</f>
        <v>8</v>
      </c>
    </row>
    <row r="38" customFormat="false" ht="15" hidden="false" customHeight="true" outlineLevel="0" collapsed="false">
      <c r="A38" s="82" t="str">
        <f aca="false">IF(Roster!A28="","",Roster!A28)</f>
        <v>Laura Alfonso</v>
      </c>
      <c r="B38" s="83" t="str">
        <f aca="false">IF($A38="","",Validation!$U115)</f>
        <v>L ALFONSO</v>
      </c>
      <c r="C38" s="54" t="n">
        <f aca="false">IF($A38="","",COUNTIFS('RAW BTBS'!$AF:$AF,$B38,'RAW BTBS'!$AB:$AB,"Yes"))</f>
        <v>0</v>
      </c>
      <c r="D38" s="52" t="n">
        <f aca="false">IF($A38="","",SUMIFS('RAW BTBS'!$X:$X,'RAW BTBS'!$AF:$AF,$B38,'RAW BTBS'!$AB:$AB,"Yes"))</f>
        <v>0</v>
      </c>
      <c r="E38" s="62" t="n">
        <f aca="false">IF($A38="","",$D38-$F38)</f>
        <v>0</v>
      </c>
      <c r="F38" s="52" t="n">
        <f aca="false">IF($A38="","",Validation!$C116)</f>
        <v>0</v>
      </c>
      <c r="G38" s="62" t="n">
        <f aca="false">IF($A38="","",SUMIFS('RAW BTBS'!$X:$X,'RAW BTBS'!$AF:$AF,$B38,'RAW BTBS'!$AB:$AB,"Yes",'RAW BTBS'!$B:$B,"Approved"))</f>
        <v>0</v>
      </c>
      <c r="H38" s="62" t="n">
        <f aca="false">IF($A38="","",$D38-$G38)</f>
        <v>0</v>
      </c>
      <c r="I38" s="54" t="n">
        <f aca="false">IF($A38="","",COUNTIF(Validation!D115:Q115,"&gt;0"))</f>
        <v>0</v>
      </c>
      <c r="J38" s="84" t="str">
        <f aca="false">IF($A38="","",IF($I38=0,"",$D38/$I38))</f>
        <v/>
      </c>
      <c r="K38" s="62" t="str">
        <f aca="false">IF($A38="","",IF($I38=0,"",MAX(Validation!D115:Q115)))</f>
        <v/>
      </c>
      <c r="L38" s="85" t="str">
        <f aca="false">IF($A38="","",IF($I38=0,"",INDEX(Validation!$D$18:$Q$18,15-SUMPRODUCT(MAX(ISNUMBER(Validation!$D$18:$Q$18)*(Validation!D115:Q115&gt;0)*(15-(COLUMN(Validation!$D$18:$Q$18)-3)))))))</f>
        <v/>
      </c>
      <c r="M38" s="85" t="str">
        <f aca="false">IF($A38="","",IF($I38=0,"",INDEX(Validation!$D$18:$Q$18,SUMPRODUCT(MAX(ISNUMBER(Validation!$D$18:$Q$18)*(Validation!D115:Q115&gt;0)*(COLUMN(Validation!$D$18:$Q$18)-3))))))</f>
        <v/>
      </c>
      <c r="N38" s="86" t="str">
        <f aca="false">IF($A38="","",IF($D38=0,"",$G38/$D38))</f>
        <v/>
      </c>
      <c r="O38" s="62" t="n">
        <f aca="false">IF($A38="","",SUMIFS('RAW BTBS'!$X:$X,'RAW BTBS'!$AF:$AF,$B38,'RAW BTBS'!$AB:$AB,"Yes",'RAW BTBS'!$K:$K,O$12))</f>
        <v>0</v>
      </c>
      <c r="P38" s="62" t="n">
        <f aca="false">IF($A38="","",SUMIFS('RAW BTBS'!$X:$X,'RAW BTBS'!$AF:$AF,$B38,'RAW BTBS'!$AB:$AB,"Yes",'RAW BTBS'!$K:$K,P$12))</f>
        <v>0</v>
      </c>
      <c r="Q38" s="62" t="n">
        <f aca="false">IF($A38="","",SUMIFS('RAW BTBS'!$X:$X,'RAW BTBS'!$AF:$AF,$B38,'RAW BTBS'!$AB:$AB,"Yes",'RAW BTBS'!$K:$K,Q$12))</f>
        <v>0</v>
      </c>
      <c r="R38" s="62" t="n">
        <f aca="false">IF($A38="","",$D38-SUM(O38:Q38))</f>
        <v>0</v>
      </c>
      <c r="S38" s="62" t="n">
        <f aca="false">IF($A38="","",SUMIFS('RAW BTBS'!$X:$X,'RAW BTBS'!$AF:$AF,$B38,'RAW BTBS'!$AB:$AB,"No"))</f>
        <v>0</v>
      </c>
      <c r="T38" s="52" t="n">
        <f aca="false">IF($A38="","",SUMIFS('RAW BTBS'!$X:$X,'RAW BTBS'!$AF:$AF,$B38))</f>
        <v>0</v>
      </c>
    </row>
    <row r="39" customFormat="false" ht="15" hidden="false" customHeight="true" outlineLevel="0" collapsed="false">
      <c r="A39" s="82" t="str">
        <f aca="false">IF(Roster!A29="","",Roster!A29)</f>
        <v>Laura Escobar</v>
      </c>
      <c r="B39" s="83" t="str">
        <f aca="false">IF($A39="","",Validation!$U119)</f>
        <v>L ESCOBAR</v>
      </c>
      <c r="C39" s="54" t="n">
        <f aca="false">IF($A39="","",COUNTIFS('RAW BTBS'!$AF:$AF,$B39,'RAW BTBS'!$AB:$AB,"Yes"))</f>
        <v>0</v>
      </c>
      <c r="D39" s="52" t="n">
        <f aca="false">IF($A39="","",SUMIFS('RAW BTBS'!$X:$X,'RAW BTBS'!$AF:$AF,$B39,'RAW BTBS'!$AB:$AB,"Yes"))</f>
        <v>0</v>
      </c>
      <c r="E39" s="62" t="n">
        <f aca="false">IF($A39="","",$D39-$F39)</f>
        <v>0</v>
      </c>
      <c r="F39" s="52" t="n">
        <f aca="false">IF($A39="","",Validation!$C120)</f>
        <v>0</v>
      </c>
      <c r="G39" s="62" t="n">
        <f aca="false">IF($A39="","",SUMIFS('RAW BTBS'!$X:$X,'RAW BTBS'!$AF:$AF,$B39,'RAW BTBS'!$AB:$AB,"Yes",'RAW BTBS'!$B:$B,"Approved"))</f>
        <v>0</v>
      </c>
      <c r="H39" s="62" t="n">
        <f aca="false">IF($A39="","",$D39-$G39)</f>
        <v>0</v>
      </c>
      <c r="I39" s="54" t="n">
        <f aca="false">IF($A39="","",COUNTIF(Validation!D119:Q119,"&gt;0"))</f>
        <v>0</v>
      </c>
      <c r="J39" s="84" t="str">
        <f aca="false">IF($A39="","",IF($I39=0,"",$D39/$I39))</f>
        <v/>
      </c>
      <c r="K39" s="62" t="str">
        <f aca="false">IF($A39="","",IF($I39=0,"",MAX(Validation!D119:Q119)))</f>
        <v/>
      </c>
      <c r="L39" s="85" t="str">
        <f aca="false">IF($A39="","",IF($I39=0,"",INDEX(Validation!$D$18:$Q$18,15-SUMPRODUCT(MAX(ISNUMBER(Validation!$D$18:$Q$18)*(Validation!D119:Q119&gt;0)*(15-(COLUMN(Validation!$D$18:$Q$18)-3)))))))</f>
        <v/>
      </c>
      <c r="M39" s="85" t="str">
        <f aca="false">IF($A39="","",IF($I39=0,"",INDEX(Validation!$D$18:$Q$18,SUMPRODUCT(MAX(ISNUMBER(Validation!$D$18:$Q$18)*(Validation!D119:Q119&gt;0)*(COLUMN(Validation!$D$18:$Q$18)-3))))))</f>
        <v/>
      </c>
      <c r="N39" s="86" t="str">
        <f aca="false">IF($A39="","",IF($D39=0,"",$G39/$D39))</f>
        <v/>
      </c>
      <c r="O39" s="62" t="n">
        <f aca="false">IF($A39="","",SUMIFS('RAW BTBS'!$X:$X,'RAW BTBS'!$AF:$AF,$B39,'RAW BTBS'!$AB:$AB,"Yes",'RAW BTBS'!$K:$K,O$12))</f>
        <v>0</v>
      </c>
      <c r="P39" s="62" t="n">
        <f aca="false">IF($A39="","",SUMIFS('RAW BTBS'!$X:$X,'RAW BTBS'!$AF:$AF,$B39,'RAW BTBS'!$AB:$AB,"Yes",'RAW BTBS'!$K:$K,P$12))</f>
        <v>0</v>
      </c>
      <c r="Q39" s="62" t="n">
        <f aca="false">IF($A39="","",SUMIFS('RAW BTBS'!$X:$X,'RAW BTBS'!$AF:$AF,$B39,'RAW BTBS'!$AB:$AB,"Yes",'RAW BTBS'!$K:$K,Q$12))</f>
        <v>0</v>
      </c>
      <c r="R39" s="62" t="n">
        <f aca="false">IF($A39="","",$D39-SUM(O39:Q39))</f>
        <v>0</v>
      </c>
      <c r="S39" s="62" t="n">
        <f aca="false">IF($A39="","",SUMIFS('RAW BTBS'!$X:$X,'RAW BTBS'!$AF:$AF,$B39,'RAW BTBS'!$AB:$AB,"No"))</f>
        <v>0</v>
      </c>
      <c r="T39" s="52" t="n">
        <f aca="false">IF($A39="","",SUMIFS('RAW BTBS'!$X:$X,'RAW BTBS'!$AF:$AF,$B39))</f>
        <v>0</v>
      </c>
    </row>
    <row r="40" customFormat="false" ht="15" hidden="false" customHeight="true" outlineLevel="0" collapsed="false">
      <c r="A40" s="82" t="str">
        <f aca="false">IF(Roster!A30="","",Roster!A30)</f>
        <v>Maria Fernanda López</v>
      </c>
      <c r="B40" s="83" t="str">
        <f aca="false">IF($A40="","",Validation!$U123)</f>
        <v>M LOPEZ</v>
      </c>
      <c r="C40" s="54" t="n">
        <f aca="false">IF($A40="","",COUNTIFS('RAW BTBS'!$AF:$AF,$B40,'RAW BTBS'!$AB:$AB,"Yes"))</f>
        <v>0</v>
      </c>
      <c r="D40" s="52" t="n">
        <f aca="false">IF($A40="","",SUMIFS('RAW BTBS'!$X:$X,'RAW BTBS'!$AF:$AF,$B40,'RAW BTBS'!$AB:$AB,"Yes"))</f>
        <v>0</v>
      </c>
      <c r="E40" s="62" t="n">
        <f aca="false">IF($A40="","",$D40-$F40)</f>
        <v>0</v>
      </c>
      <c r="F40" s="52" t="n">
        <f aca="false">IF($A40="","",Validation!$C124)</f>
        <v>0</v>
      </c>
      <c r="G40" s="62" t="n">
        <f aca="false">IF($A40="","",SUMIFS('RAW BTBS'!$X:$X,'RAW BTBS'!$AF:$AF,$B40,'RAW BTBS'!$AB:$AB,"Yes",'RAW BTBS'!$B:$B,"Approved"))</f>
        <v>0</v>
      </c>
      <c r="H40" s="62" t="n">
        <f aca="false">IF($A40="","",$D40-$G40)</f>
        <v>0</v>
      </c>
      <c r="I40" s="54" t="n">
        <f aca="false">IF($A40="","",COUNTIF(Validation!D123:Q123,"&gt;0"))</f>
        <v>0</v>
      </c>
      <c r="J40" s="84" t="str">
        <f aca="false">IF($A40="","",IF($I40=0,"",$D40/$I40))</f>
        <v/>
      </c>
      <c r="K40" s="62" t="str">
        <f aca="false">IF($A40="","",IF($I40=0,"",MAX(Validation!D123:Q123)))</f>
        <v/>
      </c>
      <c r="L40" s="85" t="str">
        <f aca="false">IF($A40="","",IF($I40=0,"",INDEX(Validation!$D$18:$Q$18,15-SUMPRODUCT(MAX(ISNUMBER(Validation!$D$18:$Q$18)*(Validation!D123:Q123&gt;0)*(15-(COLUMN(Validation!$D$18:$Q$18)-3)))))))</f>
        <v/>
      </c>
      <c r="M40" s="85" t="str">
        <f aca="false">IF($A40="","",IF($I40=0,"",INDEX(Validation!$D$18:$Q$18,SUMPRODUCT(MAX(ISNUMBER(Validation!$D$18:$Q$18)*(Validation!D123:Q123&gt;0)*(COLUMN(Validation!$D$18:$Q$18)-3))))))</f>
        <v/>
      </c>
      <c r="N40" s="86" t="str">
        <f aca="false">IF($A40="","",IF($D40=0,"",$G40/$D40))</f>
        <v/>
      </c>
      <c r="O40" s="62" t="n">
        <f aca="false">IF($A40="","",SUMIFS('RAW BTBS'!$X:$X,'RAW BTBS'!$AF:$AF,$B40,'RAW BTBS'!$AB:$AB,"Yes",'RAW BTBS'!$K:$K,O$12))</f>
        <v>0</v>
      </c>
      <c r="P40" s="62" t="n">
        <f aca="false">IF($A40="","",SUMIFS('RAW BTBS'!$X:$X,'RAW BTBS'!$AF:$AF,$B40,'RAW BTBS'!$AB:$AB,"Yes",'RAW BTBS'!$K:$K,P$12))</f>
        <v>0</v>
      </c>
      <c r="Q40" s="62" t="n">
        <f aca="false">IF($A40="","",SUMIFS('RAW BTBS'!$X:$X,'RAW BTBS'!$AF:$AF,$B40,'RAW BTBS'!$AB:$AB,"Yes",'RAW BTBS'!$K:$K,Q$12))</f>
        <v>0</v>
      </c>
      <c r="R40" s="62" t="n">
        <f aca="false">IF($A40="","",$D40-SUM(O40:Q40))</f>
        <v>0</v>
      </c>
      <c r="S40" s="62" t="n">
        <f aca="false">IF($A40="","",SUMIFS('RAW BTBS'!$X:$X,'RAW BTBS'!$AF:$AF,$B40,'RAW BTBS'!$AB:$AB,"No"))</f>
        <v>0</v>
      </c>
      <c r="T40" s="52" t="n">
        <f aca="false">IF($A40="","",SUMIFS('RAW BTBS'!$X:$X,'RAW BTBS'!$AF:$AF,$B40))</f>
        <v>0</v>
      </c>
    </row>
    <row r="41" customFormat="false" ht="15" hidden="false" customHeight="true" outlineLevel="0" collapsed="false">
      <c r="A41" s="82" t="str">
        <f aca="false">IF(Roster!A31="","",Roster!A31)</f>
        <v>Martin Fernandez Fernandez</v>
      </c>
      <c r="B41" s="83" t="str">
        <f aca="false">IF($A41="","",Validation!$U127)</f>
        <v>M FERNANDEZ</v>
      </c>
      <c r="C41" s="54" t="n">
        <f aca="false">IF($A41="","",COUNTIFS('RAW BTBS'!$AF:$AF,$B41,'RAW BTBS'!$AB:$AB,"Yes"))</f>
        <v>0</v>
      </c>
      <c r="D41" s="52" t="n">
        <f aca="false">IF($A41="","",SUMIFS('RAW BTBS'!$X:$X,'RAW BTBS'!$AF:$AF,$B41,'RAW BTBS'!$AB:$AB,"Yes"))</f>
        <v>0</v>
      </c>
      <c r="E41" s="62" t="n">
        <f aca="false">IF($A41="","",$D41-$F41)</f>
        <v>0</v>
      </c>
      <c r="F41" s="52" t="n">
        <f aca="false">IF($A41="","",Validation!$C128)</f>
        <v>0</v>
      </c>
      <c r="G41" s="62" t="n">
        <f aca="false">IF($A41="","",SUMIFS('RAW BTBS'!$X:$X,'RAW BTBS'!$AF:$AF,$B41,'RAW BTBS'!$AB:$AB,"Yes",'RAW BTBS'!$B:$B,"Approved"))</f>
        <v>0</v>
      </c>
      <c r="H41" s="62" t="n">
        <f aca="false">IF($A41="","",$D41-$G41)</f>
        <v>0</v>
      </c>
      <c r="I41" s="54" t="n">
        <f aca="false">IF($A41="","",COUNTIF(Validation!D127:Q127,"&gt;0"))</f>
        <v>0</v>
      </c>
      <c r="J41" s="84" t="str">
        <f aca="false">IF($A41="","",IF($I41=0,"",$D41/$I41))</f>
        <v/>
      </c>
      <c r="K41" s="62" t="str">
        <f aca="false">IF($A41="","",IF($I41=0,"",MAX(Validation!D127:Q127)))</f>
        <v/>
      </c>
      <c r="L41" s="85" t="str">
        <f aca="false">IF($A41="","",IF($I41=0,"",INDEX(Validation!$D$18:$Q$18,15-SUMPRODUCT(MAX(ISNUMBER(Validation!$D$18:$Q$18)*(Validation!D127:Q127&gt;0)*(15-(COLUMN(Validation!$D$18:$Q$18)-3)))))))</f>
        <v/>
      </c>
      <c r="M41" s="85" t="str">
        <f aca="false">IF($A41="","",IF($I41=0,"",INDEX(Validation!$D$18:$Q$18,SUMPRODUCT(MAX(ISNUMBER(Validation!$D$18:$Q$18)*(Validation!D127:Q127&gt;0)*(COLUMN(Validation!$D$18:$Q$18)-3))))))</f>
        <v/>
      </c>
      <c r="N41" s="86" t="str">
        <f aca="false">IF($A41="","",IF($D41=0,"",$G41/$D41))</f>
        <v/>
      </c>
      <c r="O41" s="62" t="n">
        <f aca="false">IF($A41="","",SUMIFS('RAW BTBS'!$X:$X,'RAW BTBS'!$AF:$AF,$B41,'RAW BTBS'!$AB:$AB,"Yes",'RAW BTBS'!$K:$K,O$12))</f>
        <v>0</v>
      </c>
      <c r="P41" s="62" t="n">
        <f aca="false">IF($A41="","",SUMIFS('RAW BTBS'!$X:$X,'RAW BTBS'!$AF:$AF,$B41,'RAW BTBS'!$AB:$AB,"Yes",'RAW BTBS'!$K:$K,P$12))</f>
        <v>0</v>
      </c>
      <c r="Q41" s="62" t="n">
        <f aca="false">IF($A41="","",SUMIFS('RAW BTBS'!$X:$X,'RAW BTBS'!$AF:$AF,$B41,'RAW BTBS'!$AB:$AB,"Yes",'RAW BTBS'!$K:$K,Q$12))</f>
        <v>0</v>
      </c>
      <c r="R41" s="62" t="n">
        <f aca="false">IF($A41="","",$D41-SUM(O41:Q41))</f>
        <v>0</v>
      </c>
      <c r="S41" s="62" t="n">
        <f aca="false">IF($A41="","",SUMIFS('RAW BTBS'!$X:$X,'RAW BTBS'!$AF:$AF,$B41,'RAW BTBS'!$AB:$AB,"No"))</f>
        <v>0</v>
      </c>
      <c r="T41" s="52" t="n">
        <f aca="false">IF($A41="","",SUMIFS('RAW BTBS'!$X:$X,'RAW BTBS'!$AF:$AF,$B41))</f>
        <v>0</v>
      </c>
    </row>
    <row r="42" customFormat="false" ht="15" hidden="false" customHeight="true" outlineLevel="0" collapsed="false">
      <c r="A42" s="82" t="str">
        <f aca="false">IF(Roster!A32="","",Roster!A32)</f>
        <v>Andrés Guerra</v>
      </c>
      <c r="B42" s="83" t="str">
        <f aca="false">IF($A42="","",Validation!$U131)</f>
        <v>A GUERRA</v>
      </c>
      <c r="C42" s="54" t="n">
        <f aca="false">IF($A42="","",COUNTIFS('RAW BTBS'!$AF:$AF,$B42,'RAW BTBS'!$AB:$AB,"Yes"))</f>
        <v>0</v>
      </c>
      <c r="D42" s="52" t="n">
        <f aca="false">IF($A42="","",SUMIFS('RAW BTBS'!$X:$X,'RAW BTBS'!$AF:$AF,$B42,'RAW BTBS'!$AB:$AB,"Yes"))</f>
        <v>0</v>
      </c>
      <c r="E42" s="62" t="n">
        <f aca="false">IF($A42="","",$D42-$F42)</f>
        <v>0</v>
      </c>
      <c r="F42" s="52" t="n">
        <f aca="false">IF($A42="","",Validation!$C132)</f>
        <v>0</v>
      </c>
      <c r="G42" s="62" t="n">
        <f aca="false">IF($A42="","",SUMIFS('RAW BTBS'!$X:$X,'RAW BTBS'!$AF:$AF,$B42,'RAW BTBS'!$AB:$AB,"Yes",'RAW BTBS'!$B:$B,"Approved"))</f>
        <v>0</v>
      </c>
      <c r="H42" s="62" t="n">
        <f aca="false">IF($A42="","",$D42-$G42)</f>
        <v>0</v>
      </c>
      <c r="I42" s="54" t="n">
        <f aca="false">IF($A42="","",COUNTIF(Validation!D131:Q131,"&gt;0"))</f>
        <v>0</v>
      </c>
      <c r="J42" s="84" t="str">
        <f aca="false">IF($A42="","",IF($I42=0,"",$D42/$I42))</f>
        <v/>
      </c>
      <c r="K42" s="62" t="str">
        <f aca="false">IF($A42="","",IF($I42=0,"",MAX(Validation!D131:Q131)))</f>
        <v/>
      </c>
      <c r="L42" s="85" t="str">
        <f aca="false">IF($A42="","",IF($I42=0,"",INDEX(Validation!$D$18:$Q$18,15-SUMPRODUCT(MAX(ISNUMBER(Validation!$D$18:$Q$18)*(Validation!D131:Q131&gt;0)*(15-(COLUMN(Validation!$D$18:$Q$18)-3)))))))</f>
        <v/>
      </c>
      <c r="M42" s="85" t="str">
        <f aca="false">IF($A42="","",IF($I42=0,"",INDEX(Validation!$D$18:$Q$18,SUMPRODUCT(MAX(ISNUMBER(Validation!$D$18:$Q$18)*(Validation!D131:Q131&gt;0)*(COLUMN(Validation!$D$18:$Q$18)-3))))))</f>
        <v/>
      </c>
      <c r="N42" s="86" t="str">
        <f aca="false">IF($A42="","",IF($D42=0,"",$G42/$D42))</f>
        <v/>
      </c>
      <c r="O42" s="62" t="n">
        <f aca="false">IF($A42="","",SUMIFS('RAW BTBS'!$X:$X,'RAW BTBS'!$AF:$AF,$B42,'RAW BTBS'!$AB:$AB,"Yes",'RAW BTBS'!$K:$K,O$12))</f>
        <v>0</v>
      </c>
      <c r="P42" s="62" t="n">
        <f aca="false">IF($A42="","",SUMIFS('RAW BTBS'!$X:$X,'RAW BTBS'!$AF:$AF,$B42,'RAW BTBS'!$AB:$AB,"Yes",'RAW BTBS'!$K:$K,P$12))</f>
        <v>0</v>
      </c>
      <c r="Q42" s="62" t="n">
        <f aca="false">IF($A42="","",SUMIFS('RAW BTBS'!$X:$X,'RAW BTBS'!$AF:$AF,$B42,'RAW BTBS'!$AB:$AB,"Yes",'RAW BTBS'!$K:$K,Q$12))</f>
        <v>0</v>
      </c>
      <c r="R42" s="62" t="n">
        <f aca="false">IF($A42="","",$D42-SUM(O42:Q42))</f>
        <v>0</v>
      </c>
      <c r="S42" s="62" t="n">
        <f aca="false">IF($A42="","",SUMIFS('RAW BTBS'!$X:$X,'RAW BTBS'!$AF:$AF,$B42,'RAW BTBS'!$AB:$AB,"No"))</f>
        <v>0</v>
      </c>
      <c r="T42" s="52" t="n">
        <f aca="false">IF($A42="","",SUMIFS('RAW BTBS'!$X:$X,'RAW BTBS'!$AF:$AF,$B42))</f>
        <v>0</v>
      </c>
    </row>
    <row r="43" customFormat="false" ht="15" hidden="false" customHeight="true" outlineLevel="0" collapsed="false">
      <c r="A43" s="82" t="str">
        <f aca="false">IF(Roster!A33="","",Roster!A33)</f>
        <v>David Santiago Chinchilla</v>
      </c>
      <c r="B43" s="83" t="str">
        <f aca="false">IF($A43="","",Validation!$U135)</f>
        <v>D CHINCHILLA</v>
      </c>
      <c r="C43" s="54" t="n">
        <f aca="false">IF($A43="","",COUNTIFS('RAW BTBS'!$AF:$AF,$B43,'RAW BTBS'!$AB:$AB,"Yes"))</f>
        <v>0</v>
      </c>
      <c r="D43" s="52" t="n">
        <f aca="false">IF($A43="","",SUMIFS('RAW BTBS'!$X:$X,'RAW BTBS'!$AF:$AF,$B43,'RAW BTBS'!$AB:$AB,"Yes"))</f>
        <v>0</v>
      </c>
      <c r="E43" s="62" t="n">
        <f aca="false">IF($A43="","",$D43-$F43)</f>
        <v>0</v>
      </c>
      <c r="F43" s="52" t="n">
        <f aca="false">IF($A43="","",Validation!$C136)</f>
        <v>0</v>
      </c>
      <c r="G43" s="62" t="n">
        <f aca="false">IF($A43="","",SUMIFS('RAW BTBS'!$X:$X,'RAW BTBS'!$AF:$AF,$B43,'RAW BTBS'!$AB:$AB,"Yes",'RAW BTBS'!$B:$B,"Approved"))</f>
        <v>0</v>
      </c>
      <c r="H43" s="62" t="n">
        <f aca="false">IF($A43="","",$D43-$G43)</f>
        <v>0</v>
      </c>
      <c r="I43" s="54" t="n">
        <f aca="false">IF($A43="","",COUNTIF(Validation!D135:Q135,"&gt;0"))</f>
        <v>0</v>
      </c>
      <c r="J43" s="84" t="str">
        <f aca="false">IF($A43="","",IF($I43=0,"",$D43/$I43))</f>
        <v/>
      </c>
      <c r="K43" s="62" t="str">
        <f aca="false">IF($A43="","",IF($I43=0,"",MAX(Validation!D135:Q135)))</f>
        <v/>
      </c>
      <c r="L43" s="85" t="str">
        <f aca="false">IF($A43="","",IF($I43=0,"",INDEX(Validation!$D$18:$Q$18,15-SUMPRODUCT(MAX(ISNUMBER(Validation!$D$18:$Q$18)*(Validation!D135:Q135&gt;0)*(15-(COLUMN(Validation!$D$18:$Q$18)-3)))))))</f>
        <v/>
      </c>
      <c r="M43" s="85" t="str">
        <f aca="false">IF($A43="","",IF($I43=0,"",INDEX(Validation!$D$18:$Q$18,SUMPRODUCT(MAX(ISNUMBER(Validation!$D$18:$Q$18)*(Validation!D135:Q135&gt;0)*(COLUMN(Validation!$D$18:$Q$18)-3))))))</f>
        <v/>
      </c>
      <c r="N43" s="86" t="str">
        <f aca="false">IF($A43="","",IF($D43=0,"",$G43/$D43))</f>
        <v/>
      </c>
      <c r="O43" s="62" t="n">
        <f aca="false">IF($A43="","",SUMIFS('RAW BTBS'!$X:$X,'RAW BTBS'!$AF:$AF,$B43,'RAW BTBS'!$AB:$AB,"Yes",'RAW BTBS'!$K:$K,O$12))</f>
        <v>0</v>
      </c>
      <c r="P43" s="62" t="n">
        <f aca="false">IF($A43="","",SUMIFS('RAW BTBS'!$X:$X,'RAW BTBS'!$AF:$AF,$B43,'RAW BTBS'!$AB:$AB,"Yes",'RAW BTBS'!$K:$K,P$12))</f>
        <v>0</v>
      </c>
      <c r="Q43" s="62" t="n">
        <f aca="false">IF($A43="","",SUMIFS('RAW BTBS'!$X:$X,'RAW BTBS'!$AF:$AF,$B43,'RAW BTBS'!$AB:$AB,"Yes",'RAW BTBS'!$K:$K,Q$12))</f>
        <v>0</v>
      </c>
      <c r="R43" s="62" t="n">
        <f aca="false">IF($A43="","",$D43-SUM(O43:Q43))</f>
        <v>0</v>
      </c>
      <c r="S43" s="62" t="n">
        <f aca="false">IF($A43="","",SUMIFS('RAW BTBS'!$X:$X,'RAW BTBS'!$AF:$AF,$B43,'RAW BTBS'!$AB:$AB,"No"))</f>
        <v>0</v>
      </c>
      <c r="T43" s="52" t="n">
        <f aca="false">IF($A43="","",SUMIFS('RAW BTBS'!$X:$X,'RAW BTBS'!$AF:$AF,$B43))</f>
        <v>0</v>
      </c>
    </row>
    <row r="44" customFormat="false" ht="15" hidden="false" customHeight="true" outlineLevel="0" collapsed="false">
      <c r="A44" s="82" t="str">
        <f aca="false">IF(Roster!A34="","",Roster!A34)</f>
        <v>Isabella Salamanca</v>
      </c>
      <c r="B44" s="83" t="str">
        <f aca="false">IF($A44="","",Validation!$U139)</f>
        <v>I SALAMANCA</v>
      </c>
      <c r="C44" s="54" t="n">
        <f aca="false">IF($A44="","",COUNTIFS('RAW BTBS'!$AF:$AF,$B44,'RAW BTBS'!$AB:$AB,"Yes"))</f>
        <v>0</v>
      </c>
      <c r="D44" s="52" t="n">
        <f aca="false">IF($A44="","",SUMIFS('RAW BTBS'!$X:$X,'RAW BTBS'!$AF:$AF,$B44,'RAW BTBS'!$AB:$AB,"Yes"))</f>
        <v>0</v>
      </c>
      <c r="E44" s="62" t="n">
        <f aca="false">IF($A44="","",$D44-$F44)</f>
        <v>0</v>
      </c>
      <c r="F44" s="52" t="n">
        <f aca="false">IF($A44="","",Validation!$C140)</f>
        <v>0</v>
      </c>
      <c r="G44" s="62" t="n">
        <f aca="false">IF($A44="","",SUMIFS('RAW BTBS'!$X:$X,'RAW BTBS'!$AF:$AF,$B44,'RAW BTBS'!$AB:$AB,"Yes",'RAW BTBS'!$B:$B,"Approved"))</f>
        <v>0</v>
      </c>
      <c r="H44" s="62" t="n">
        <f aca="false">IF($A44="","",$D44-$G44)</f>
        <v>0</v>
      </c>
      <c r="I44" s="54" t="n">
        <f aca="false">IF($A44="","",COUNTIF(Validation!D139:Q139,"&gt;0"))</f>
        <v>0</v>
      </c>
      <c r="J44" s="84" t="str">
        <f aca="false">IF($A44="","",IF($I44=0,"",$D44/$I44))</f>
        <v/>
      </c>
      <c r="K44" s="62" t="str">
        <f aca="false">IF($A44="","",IF($I44=0,"",MAX(Validation!D139:Q139)))</f>
        <v/>
      </c>
      <c r="L44" s="85" t="str">
        <f aca="false">IF($A44="","",IF($I44=0,"",INDEX(Validation!$D$18:$Q$18,15-SUMPRODUCT(MAX(ISNUMBER(Validation!$D$18:$Q$18)*(Validation!D139:Q139&gt;0)*(15-(COLUMN(Validation!$D$18:$Q$18)-3)))))))</f>
        <v/>
      </c>
      <c r="M44" s="85" t="str">
        <f aca="false">IF($A44="","",IF($I44=0,"",INDEX(Validation!$D$18:$Q$18,SUMPRODUCT(MAX(ISNUMBER(Validation!$D$18:$Q$18)*(Validation!D139:Q139&gt;0)*(COLUMN(Validation!$D$18:$Q$18)-3))))))</f>
        <v/>
      </c>
      <c r="N44" s="86" t="str">
        <f aca="false">IF($A44="","",IF($D44=0,"",$G44/$D44))</f>
        <v/>
      </c>
      <c r="O44" s="62" t="n">
        <f aca="false">IF($A44="","",SUMIFS('RAW BTBS'!$X:$X,'RAW BTBS'!$AF:$AF,$B44,'RAW BTBS'!$AB:$AB,"Yes",'RAW BTBS'!$K:$K,O$12))</f>
        <v>0</v>
      </c>
      <c r="P44" s="62" t="n">
        <f aca="false">IF($A44="","",SUMIFS('RAW BTBS'!$X:$X,'RAW BTBS'!$AF:$AF,$B44,'RAW BTBS'!$AB:$AB,"Yes",'RAW BTBS'!$K:$K,P$12))</f>
        <v>0</v>
      </c>
      <c r="Q44" s="62" t="n">
        <f aca="false">IF($A44="","",SUMIFS('RAW BTBS'!$X:$X,'RAW BTBS'!$AF:$AF,$B44,'RAW BTBS'!$AB:$AB,"Yes",'RAW BTBS'!$K:$K,Q$12))</f>
        <v>0</v>
      </c>
      <c r="R44" s="62" t="n">
        <f aca="false">IF($A44="","",$D44-SUM(O44:Q44))</f>
        <v>0</v>
      </c>
      <c r="S44" s="62" t="n">
        <f aca="false">IF($A44="","",SUMIFS('RAW BTBS'!$X:$X,'RAW BTBS'!$AF:$AF,$B44,'RAW BTBS'!$AB:$AB,"No"))</f>
        <v>0</v>
      </c>
      <c r="T44" s="52" t="n">
        <f aca="false">IF($A44="","",SUMIFS('RAW BTBS'!$X:$X,'RAW BTBS'!$AF:$AF,$B44))</f>
        <v>0</v>
      </c>
    </row>
    <row r="45" customFormat="false" ht="15" hidden="false" customHeight="true" outlineLevel="0" collapsed="false">
      <c r="A45" s="82" t="str">
        <f aca="false">IF(Roster!A35="","",Roster!A35)</f>
        <v>Gianny Nicolás Pereira</v>
      </c>
      <c r="B45" s="83" t="str">
        <f aca="false">IF($A45="","",Validation!$U143)</f>
        <v>G PEREIRA</v>
      </c>
      <c r="C45" s="54" t="n">
        <f aca="false">IF($A45="","",COUNTIFS('RAW BTBS'!$AF:$AF,$B45,'RAW BTBS'!$AB:$AB,"Yes"))</f>
        <v>7</v>
      </c>
      <c r="D45" s="52" t="n">
        <f aca="false">IF($A45="","",SUMIFS('RAW BTBS'!$X:$X,'RAW BTBS'!$AF:$AF,$B45,'RAW BTBS'!$AB:$AB,"Yes"))</f>
        <v>16</v>
      </c>
      <c r="E45" s="62" t="n">
        <f aca="false">IF($A45="","",$D45-$F45)</f>
        <v>14</v>
      </c>
      <c r="F45" s="52" t="n">
        <f aca="false">IF($A45="","",Validation!$C144)</f>
        <v>2</v>
      </c>
      <c r="G45" s="62" t="n">
        <f aca="false">IF($A45="","",SUMIFS('RAW BTBS'!$X:$X,'RAW BTBS'!$AF:$AF,$B45,'RAW BTBS'!$AB:$AB,"Yes",'RAW BTBS'!$B:$B,"Approved"))</f>
        <v>4</v>
      </c>
      <c r="H45" s="62" t="n">
        <f aca="false">IF($A45="","",$D45-$G45)</f>
        <v>12</v>
      </c>
      <c r="I45" s="54" t="n">
        <f aca="false">IF($A45="","",COUNTIF(Validation!D143:Q143,"&gt;0"))</f>
        <v>2</v>
      </c>
      <c r="J45" s="84" t="n">
        <f aca="false">IF($A45="","",IF($I45=0,"",$D45/$I45))</f>
        <v>8</v>
      </c>
      <c r="K45" s="62" t="n">
        <f aca="false">IF($A45="","",IF($I45=0,"",MAX(Validation!D143:Q143)))</f>
        <v>10</v>
      </c>
      <c r="L45" s="85" t="n">
        <f aca="false">IF($A45="","",IF($I45=0,"",INDEX(Validation!$D$18:$Q$18,15-SUMPRODUCT(MAX(ISNUMBER(Validation!$D$18:$Q$18)*(Validation!D143:Q143&gt;0)*(15-(COLUMN(Validation!$D$18:$Q$18)-3)))))))</f>
        <v>46253</v>
      </c>
      <c r="M45" s="85" t="n">
        <f aca="false">IF($A45="","",IF($I45=0,"",INDEX(Validation!$D$18:$Q$18,SUMPRODUCT(MAX(ISNUMBER(Validation!$D$18:$Q$18)*(Validation!D143:Q143&gt;0)*(COLUMN(Validation!$D$18:$Q$18)-3))))))</f>
        <v>46254</v>
      </c>
      <c r="N45" s="86" t="n">
        <f aca="false">IF($A45="","",IF($D45=0,"",$G45/$D45))</f>
        <v>0.25</v>
      </c>
      <c r="O45" s="62" t="n">
        <f aca="false">IF($A45="","",SUMIFS('RAW BTBS'!$X:$X,'RAW BTBS'!$AF:$AF,$B45,'RAW BTBS'!$AB:$AB,"Yes",'RAW BTBS'!$K:$K,O$12))</f>
        <v>16</v>
      </c>
      <c r="P45" s="62" t="n">
        <f aca="false">IF($A45="","",SUMIFS('RAW BTBS'!$X:$X,'RAW BTBS'!$AF:$AF,$B45,'RAW BTBS'!$AB:$AB,"Yes",'RAW BTBS'!$K:$K,P$12))</f>
        <v>0</v>
      </c>
      <c r="Q45" s="62" t="n">
        <f aca="false">IF($A45="","",SUMIFS('RAW BTBS'!$X:$X,'RAW BTBS'!$AF:$AF,$B45,'RAW BTBS'!$AB:$AB,"Yes",'RAW BTBS'!$K:$K,Q$12))</f>
        <v>0</v>
      </c>
      <c r="R45" s="62" t="n">
        <f aca="false">IF($A45="","",$D45-SUM(O45:Q45))</f>
        <v>0</v>
      </c>
      <c r="S45" s="62" t="n">
        <f aca="false">IF($A45="","",SUMIFS('RAW BTBS'!$X:$X,'RAW BTBS'!$AF:$AF,$B45,'RAW BTBS'!$AB:$AB,"No"))</f>
        <v>0</v>
      </c>
      <c r="T45" s="52" t="n">
        <f aca="false">IF($A45="","",SUMIFS('RAW BTBS'!$X:$X,'RAW BTBS'!$AF:$AF,$B45))</f>
        <v>16</v>
      </c>
    </row>
    <row r="46" customFormat="false" ht="15" hidden="false" customHeight="true" outlineLevel="0" collapsed="false">
      <c r="A46" s="82" t="str">
        <f aca="false">IF(Roster!A36="","",Roster!A36)</f>
        <v>Juan Sebastian Ramos</v>
      </c>
      <c r="B46" s="83" t="str">
        <f aca="false">IF($A46="","",Validation!$U147)</f>
        <v>J RAMOS</v>
      </c>
      <c r="C46" s="54" t="n">
        <f aca="false">IF($A46="","",COUNTIFS('RAW BTBS'!$AF:$AF,$B46,'RAW BTBS'!$AB:$AB,"Yes"))</f>
        <v>0</v>
      </c>
      <c r="D46" s="52" t="n">
        <f aca="false">IF($A46="","",SUMIFS('RAW BTBS'!$X:$X,'RAW BTBS'!$AF:$AF,$B46,'RAW BTBS'!$AB:$AB,"Yes"))</f>
        <v>0</v>
      </c>
      <c r="E46" s="62" t="n">
        <f aca="false">IF($A46="","",$D46-$F46)</f>
        <v>0</v>
      </c>
      <c r="F46" s="52" t="n">
        <f aca="false">IF($A46="","",Validation!$C148)</f>
        <v>0</v>
      </c>
      <c r="G46" s="62" t="n">
        <f aca="false">IF($A46="","",SUMIFS('RAW BTBS'!$X:$X,'RAW BTBS'!$AF:$AF,$B46,'RAW BTBS'!$AB:$AB,"Yes",'RAW BTBS'!$B:$B,"Approved"))</f>
        <v>0</v>
      </c>
      <c r="H46" s="62" t="n">
        <f aca="false">IF($A46="","",$D46-$G46)</f>
        <v>0</v>
      </c>
      <c r="I46" s="54" t="n">
        <f aca="false">IF($A46="","",COUNTIF(Validation!D147:Q147,"&gt;0"))</f>
        <v>0</v>
      </c>
      <c r="J46" s="84" t="str">
        <f aca="false">IF($A46="","",IF($I46=0,"",$D46/$I46))</f>
        <v/>
      </c>
      <c r="K46" s="62" t="str">
        <f aca="false">IF($A46="","",IF($I46=0,"",MAX(Validation!D147:Q147)))</f>
        <v/>
      </c>
      <c r="L46" s="85" t="str">
        <f aca="false">IF($A46="","",IF($I46=0,"",INDEX(Validation!$D$18:$Q$18,15-SUMPRODUCT(MAX(ISNUMBER(Validation!$D$18:$Q$18)*(Validation!D147:Q147&gt;0)*(15-(COLUMN(Validation!$D$18:$Q$18)-3)))))))</f>
        <v/>
      </c>
      <c r="M46" s="85" t="str">
        <f aca="false">IF($A46="","",IF($I46=0,"",INDEX(Validation!$D$18:$Q$18,SUMPRODUCT(MAX(ISNUMBER(Validation!$D$18:$Q$18)*(Validation!D147:Q147&gt;0)*(COLUMN(Validation!$D$18:$Q$18)-3))))))</f>
        <v/>
      </c>
      <c r="N46" s="86" t="str">
        <f aca="false">IF($A46="","",IF($D46=0,"",$G46/$D46))</f>
        <v/>
      </c>
      <c r="O46" s="62" t="n">
        <f aca="false">IF($A46="","",SUMIFS('RAW BTBS'!$X:$X,'RAW BTBS'!$AF:$AF,$B46,'RAW BTBS'!$AB:$AB,"Yes",'RAW BTBS'!$K:$K,O$12))</f>
        <v>0</v>
      </c>
      <c r="P46" s="62" t="n">
        <f aca="false">IF($A46="","",SUMIFS('RAW BTBS'!$X:$X,'RAW BTBS'!$AF:$AF,$B46,'RAW BTBS'!$AB:$AB,"Yes",'RAW BTBS'!$K:$K,P$12))</f>
        <v>0</v>
      </c>
      <c r="Q46" s="62" t="n">
        <f aca="false">IF($A46="","",SUMIFS('RAW BTBS'!$X:$X,'RAW BTBS'!$AF:$AF,$B46,'RAW BTBS'!$AB:$AB,"Yes",'RAW BTBS'!$K:$K,Q$12))</f>
        <v>0</v>
      </c>
      <c r="R46" s="62" t="n">
        <f aca="false">IF($A46="","",$D46-SUM(O46:Q46))</f>
        <v>0</v>
      </c>
      <c r="S46" s="62" t="n">
        <f aca="false">IF($A46="","",SUMIFS('RAW BTBS'!$X:$X,'RAW BTBS'!$AF:$AF,$B46,'RAW BTBS'!$AB:$AB,"No"))</f>
        <v>0</v>
      </c>
      <c r="T46" s="52" t="n">
        <f aca="false">IF($A46="","",SUMIFS('RAW BTBS'!$X:$X,'RAW BTBS'!$AF:$AF,$B46))</f>
        <v>0</v>
      </c>
    </row>
    <row r="47" customFormat="false" ht="15" hidden="false" customHeight="true" outlineLevel="0" collapsed="false">
      <c r="A47" s="82" t="str">
        <f aca="false">IF(Roster!A37="","",Roster!A37)</f>
        <v>Karen Sofía Martínez</v>
      </c>
      <c r="B47" s="83" t="str">
        <f aca="false">IF($A47="","",Validation!$U151)</f>
        <v>K MARTINEZ</v>
      </c>
      <c r="C47" s="54" t="n">
        <f aca="false">IF($A47="","",COUNTIFS('RAW BTBS'!$AF:$AF,$B47,'RAW BTBS'!$AB:$AB,"Yes"))</f>
        <v>0</v>
      </c>
      <c r="D47" s="52" t="n">
        <f aca="false">IF($A47="","",SUMIFS('RAW BTBS'!$X:$X,'RAW BTBS'!$AF:$AF,$B47,'RAW BTBS'!$AB:$AB,"Yes"))</f>
        <v>0</v>
      </c>
      <c r="E47" s="62" t="n">
        <f aca="false">IF($A47="","",$D47-$F47)</f>
        <v>0</v>
      </c>
      <c r="F47" s="52" t="n">
        <f aca="false">IF($A47="","",Validation!$C152)</f>
        <v>0</v>
      </c>
      <c r="G47" s="62" t="n">
        <f aca="false">IF($A47="","",SUMIFS('RAW BTBS'!$X:$X,'RAW BTBS'!$AF:$AF,$B47,'RAW BTBS'!$AB:$AB,"Yes",'RAW BTBS'!$B:$B,"Approved"))</f>
        <v>0</v>
      </c>
      <c r="H47" s="62" t="n">
        <f aca="false">IF($A47="","",$D47-$G47)</f>
        <v>0</v>
      </c>
      <c r="I47" s="54" t="n">
        <f aca="false">IF($A47="","",COUNTIF(Validation!D151:Q151,"&gt;0"))</f>
        <v>0</v>
      </c>
      <c r="J47" s="84" t="str">
        <f aca="false">IF($A47="","",IF($I47=0,"",$D47/$I47))</f>
        <v/>
      </c>
      <c r="K47" s="62" t="str">
        <f aca="false">IF($A47="","",IF($I47=0,"",MAX(Validation!D151:Q151)))</f>
        <v/>
      </c>
      <c r="L47" s="85" t="str">
        <f aca="false">IF($A47="","",IF($I47=0,"",INDEX(Validation!$D$18:$Q$18,15-SUMPRODUCT(MAX(ISNUMBER(Validation!$D$18:$Q$18)*(Validation!D151:Q151&gt;0)*(15-(COLUMN(Validation!$D$18:$Q$18)-3)))))))</f>
        <v/>
      </c>
      <c r="M47" s="85" t="str">
        <f aca="false">IF($A47="","",IF($I47=0,"",INDEX(Validation!$D$18:$Q$18,SUMPRODUCT(MAX(ISNUMBER(Validation!$D$18:$Q$18)*(Validation!D151:Q151&gt;0)*(COLUMN(Validation!$D$18:$Q$18)-3))))))</f>
        <v/>
      </c>
      <c r="N47" s="86" t="str">
        <f aca="false">IF($A47="","",IF($D47=0,"",$G47/$D47))</f>
        <v/>
      </c>
      <c r="O47" s="62" t="n">
        <f aca="false">IF($A47="","",SUMIFS('RAW BTBS'!$X:$X,'RAW BTBS'!$AF:$AF,$B47,'RAW BTBS'!$AB:$AB,"Yes",'RAW BTBS'!$K:$K,O$12))</f>
        <v>0</v>
      </c>
      <c r="P47" s="62" t="n">
        <f aca="false">IF($A47="","",SUMIFS('RAW BTBS'!$X:$X,'RAW BTBS'!$AF:$AF,$B47,'RAW BTBS'!$AB:$AB,"Yes",'RAW BTBS'!$K:$K,P$12))</f>
        <v>0</v>
      </c>
      <c r="Q47" s="62" t="n">
        <f aca="false">IF($A47="","",SUMIFS('RAW BTBS'!$X:$X,'RAW BTBS'!$AF:$AF,$B47,'RAW BTBS'!$AB:$AB,"Yes",'RAW BTBS'!$K:$K,Q$12))</f>
        <v>0</v>
      </c>
      <c r="R47" s="62" t="n">
        <f aca="false">IF($A47="","",$D47-SUM(O47:Q47))</f>
        <v>0</v>
      </c>
      <c r="S47" s="62" t="n">
        <f aca="false">IF($A47="","",SUMIFS('RAW BTBS'!$X:$X,'RAW BTBS'!$AF:$AF,$B47,'RAW BTBS'!$AB:$AB,"No"))</f>
        <v>0</v>
      </c>
      <c r="T47" s="52" t="n">
        <f aca="false">IF($A47="","",SUMIFS('RAW BTBS'!$X:$X,'RAW BTBS'!$AF:$AF,$B47))</f>
        <v>0</v>
      </c>
    </row>
    <row r="48" customFormat="false" ht="15" hidden="false" customHeight="true" outlineLevel="0" collapsed="false">
      <c r="A48" s="82" t="str">
        <f aca="false">IF(Roster!A38="","",Roster!A38)</f>
        <v>Jaime Macias</v>
      </c>
      <c r="B48" s="83" t="str">
        <f aca="false">IF($A48="","",Validation!$U155)</f>
        <v>J MACIAS</v>
      </c>
      <c r="C48" s="54" t="n">
        <f aca="false">IF($A48="","",COUNTIFS('RAW BTBS'!$AF:$AF,$B48,'RAW BTBS'!$AB:$AB,"Yes"))</f>
        <v>0</v>
      </c>
      <c r="D48" s="52" t="n">
        <f aca="false">IF($A48="","",SUMIFS('RAW BTBS'!$X:$X,'RAW BTBS'!$AF:$AF,$B48,'RAW BTBS'!$AB:$AB,"Yes"))</f>
        <v>0</v>
      </c>
      <c r="E48" s="62" t="n">
        <f aca="false">IF($A48="","",$D48-$F48)</f>
        <v>0</v>
      </c>
      <c r="F48" s="52" t="n">
        <f aca="false">IF($A48="","",Validation!$C156)</f>
        <v>0</v>
      </c>
      <c r="G48" s="62" t="n">
        <f aca="false">IF($A48="","",SUMIFS('RAW BTBS'!$X:$X,'RAW BTBS'!$AF:$AF,$B48,'RAW BTBS'!$AB:$AB,"Yes",'RAW BTBS'!$B:$B,"Approved"))</f>
        <v>0</v>
      </c>
      <c r="H48" s="62" t="n">
        <f aca="false">IF($A48="","",$D48-$G48)</f>
        <v>0</v>
      </c>
      <c r="I48" s="54" t="n">
        <f aca="false">IF($A48="","",COUNTIF(Validation!D155:Q155,"&gt;0"))</f>
        <v>0</v>
      </c>
      <c r="J48" s="84" t="str">
        <f aca="false">IF($A48="","",IF($I48=0,"",$D48/$I48))</f>
        <v/>
      </c>
      <c r="K48" s="62" t="str">
        <f aca="false">IF($A48="","",IF($I48=0,"",MAX(Validation!D155:Q155)))</f>
        <v/>
      </c>
      <c r="L48" s="85" t="str">
        <f aca="false">IF($A48="","",IF($I48=0,"",INDEX(Validation!$D$18:$Q$18,15-SUMPRODUCT(MAX(ISNUMBER(Validation!$D$18:$Q$18)*(Validation!D155:Q155&gt;0)*(15-(COLUMN(Validation!$D$18:$Q$18)-3)))))))</f>
        <v/>
      </c>
      <c r="M48" s="85" t="str">
        <f aca="false">IF($A48="","",IF($I48=0,"",INDEX(Validation!$D$18:$Q$18,SUMPRODUCT(MAX(ISNUMBER(Validation!$D$18:$Q$18)*(Validation!D155:Q155&gt;0)*(COLUMN(Validation!$D$18:$Q$18)-3))))))</f>
        <v/>
      </c>
      <c r="N48" s="86" t="str">
        <f aca="false">IF($A48="","",IF($D48=0,"",$G48/$D48))</f>
        <v/>
      </c>
      <c r="O48" s="62" t="n">
        <f aca="false">IF($A48="","",SUMIFS('RAW BTBS'!$X:$X,'RAW BTBS'!$AF:$AF,$B48,'RAW BTBS'!$AB:$AB,"Yes",'RAW BTBS'!$K:$K,O$12))</f>
        <v>0</v>
      </c>
      <c r="P48" s="62" t="n">
        <f aca="false">IF($A48="","",SUMIFS('RAW BTBS'!$X:$X,'RAW BTBS'!$AF:$AF,$B48,'RAW BTBS'!$AB:$AB,"Yes",'RAW BTBS'!$K:$K,P$12))</f>
        <v>0</v>
      </c>
      <c r="Q48" s="62" t="n">
        <f aca="false">IF($A48="","",SUMIFS('RAW BTBS'!$X:$X,'RAW BTBS'!$AF:$AF,$B48,'RAW BTBS'!$AB:$AB,"Yes",'RAW BTBS'!$K:$K,Q$12))</f>
        <v>0</v>
      </c>
      <c r="R48" s="62" t="n">
        <f aca="false">IF($A48="","",$D48-SUM(O48:Q48))</f>
        <v>0</v>
      </c>
      <c r="S48" s="62" t="n">
        <f aca="false">IF($A48="","",SUMIFS('RAW BTBS'!$X:$X,'RAW BTBS'!$AF:$AF,$B48,'RAW BTBS'!$AB:$AB,"No"))</f>
        <v>0</v>
      </c>
      <c r="T48" s="52" t="n">
        <f aca="false">IF($A48="","",SUMIFS('RAW BTBS'!$X:$X,'RAW BTBS'!$AF:$AF,$B48))</f>
        <v>0</v>
      </c>
    </row>
    <row r="49" customFormat="false" ht="15" hidden="false" customHeight="true" outlineLevel="0" collapsed="false">
      <c r="A49" s="82" t="str">
        <f aca="false">IF(Roster!A39="","",Roster!A39)</f>
        <v>Nicolás Espitia</v>
      </c>
      <c r="B49" s="83" t="str">
        <f aca="false">IF($A49="","",Validation!$U159)</f>
        <v>N ESPITIA</v>
      </c>
      <c r="C49" s="54" t="n">
        <f aca="false">IF($A49="","",COUNTIFS('RAW BTBS'!$AF:$AF,$B49,'RAW BTBS'!$AB:$AB,"Yes"))</f>
        <v>19</v>
      </c>
      <c r="D49" s="52" t="n">
        <f aca="false">IF($A49="","",SUMIFS('RAW BTBS'!$X:$X,'RAW BTBS'!$AF:$AF,$B49,'RAW BTBS'!$AB:$AB,"Yes"))</f>
        <v>24</v>
      </c>
      <c r="E49" s="62" t="n">
        <f aca="false">IF($A49="","",$D49-$F49)</f>
        <v>16</v>
      </c>
      <c r="F49" s="52" t="n">
        <f aca="false">IF($A49="","",Validation!$C160)</f>
        <v>8</v>
      </c>
      <c r="G49" s="62" t="n">
        <f aca="false">IF($A49="","",SUMIFS('RAW BTBS'!$X:$X,'RAW BTBS'!$AF:$AF,$B49,'RAW BTBS'!$AB:$AB,"Yes",'RAW BTBS'!$B:$B,"Approved"))</f>
        <v>12</v>
      </c>
      <c r="H49" s="62" t="n">
        <f aca="false">IF($A49="","",$D49-$G49)</f>
        <v>12</v>
      </c>
      <c r="I49" s="54" t="n">
        <f aca="false">IF($A49="","",COUNTIF(Validation!D159:Q159,"&gt;0"))</f>
        <v>2</v>
      </c>
      <c r="J49" s="84" t="n">
        <f aca="false">IF($A49="","",IF($I49=0,"",$D49/$I49))</f>
        <v>12</v>
      </c>
      <c r="K49" s="62" t="n">
        <f aca="false">IF($A49="","",IF($I49=0,"",MAX(Validation!D159:Q159)))</f>
        <v>12</v>
      </c>
      <c r="L49" s="85" t="n">
        <f aca="false">IF($A49="","",IF($I49=0,"",INDEX(Validation!$D$18:$Q$18,15-SUMPRODUCT(MAX(ISNUMBER(Validation!$D$18:$Q$18)*(Validation!D159:Q159&gt;0)*(15-(COLUMN(Validation!$D$18:$Q$18)-3)))))))</f>
        <v>46253</v>
      </c>
      <c r="M49" s="85" t="n">
        <f aca="false">IF($A49="","",IF($I49=0,"",INDEX(Validation!$D$18:$Q$18,SUMPRODUCT(MAX(ISNUMBER(Validation!$D$18:$Q$18)*(Validation!D159:Q159&gt;0)*(COLUMN(Validation!$D$18:$Q$18)-3))))))</f>
        <v>46254</v>
      </c>
      <c r="N49" s="86" t="n">
        <f aca="false">IF($A49="","",IF($D49=0,"",$G49/$D49))</f>
        <v>0.5</v>
      </c>
      <c r="O49" s="62" t="n">
        <f aca="false">IF($A49="","",SUMIFS('RAW BTBS'!$X:$X,'RAW BTBS'!$AF:$AF,$B49,'RAW BTBS'!$AB:$AB,"Yes",'RAW BTBS'!$K:$K,O$12))</f>
        <v>20</v>
      </c>
      <c r="P49" s="62" t="n">
        <f aca="false">IF($A49="","",SUMIFS('RAW BTBS'!$X:$X,'RAW BTBS'!$AF:$AF,$B49,'RAW BTBS'!$AB:$AB,"Yes",'RAW BTBS'!$K:$K,P$12))</f>
        <v>4</v>
      </c>
      <c r="Q49" s="62" t="n">
        <f aca="false">IF($A49="","",SUMIFS('RAW BTBS'!$X:$X,'RAW BTBS'!$AF:$AF,$B49,'RAW BTBS'!$AB:$AB,"Yes",'RAW BTBS'!$K:$K,Q$12))</f>
        <v>0</v>
      </c>
      <c r="R49" s="62" t="n">
        <f aca="false">IF($A49="","",$D49-SUM(O49:Q49))</f>
        <v>0</v>
      </c>
      <c r="S49" s="62" t="n">
        <f aca="false">IF($A49="","",SUMIFS('RAW BTBS'!$X:$X,'RAW BTBS'!$AF:$AF,$B49,'RAW BTBS'!$AB:$AB,"No"))</f>
        <v>0</v>
      </c>
      <c r="T49" s="52" t="n">
        <f aca="false">IF($A49="","",SUMIFS('RAW BTBS'!$X:$X,'RAW BTBS'!$AF:$AF,$B49))</f>
        <v>24</v>
      </c>
    </row>
    <row r="50" customFormat="false" ht="15" hidden="false" customHeight="true" outlineLevel="0" collapsed="false">
      <c r="A50" s="82" t="str">
        <f aca="false">IF(Roster!A40="","",Roster!A40)</f>
        <v>Nicolás Lozano</v>
      </c>
      <c r="B50" s="83" t="str">
        <f aca="false">IF($A50="","",Validation!$U163)</f>
        <v>N LOZANO</v>
      </c>
      <c r="C50" s="54" t="n">
        <f aca="false">IF($A50="","",COUNTIFS('RAW BTBS'!$AF:$AF,$B50,'RAW BTBS'!$AB:$AB,"Yes"))</f>
        <v>0</v>
      </c>
      <c r="D50" s="52" t="n">
        <f aca="false">IF($A50="","",SUMIFS('RAW BTBS'!$X:$X,'RAW BTBS'!$AF:$AF,$B50,'RAW BTBS'!$AB:$AB,"Yes"))</f>
        <v>0</v>
      </c>
      <c r="E50" s="62" t="n">
        <f aca="false">IF($A50="","",$D50-$F50)</f>
        <v>0</v>
      </c>
      <c r="F50" s="52" t="n">
        <f aca="false">IF($A50="","",Validation!$C164)</f>
        <v>0</v>
      </c>
      <c r="G50" s="62" t="n">
        <f aca="false">IF($A50="","",SUMIFS('RAW BTBS'!$X:$X,'RAW BTBS'!$AF:$AF,$B50,'RAW BTBS'!$AB:$AB,"Yes",'RAW BTBS'!$B:$B,"Approved"))</f>
        <v>0</v>
      </c>
      <c r="H50" s="62" t="n">
        <f aca="false">IF($A50="","",$D50-$G50)</f>
        <v>0</v>
      </c>
      <c r="I50" s="54" t="n">
        <f aca="false">IF($A50="","",COUNTIF(Validation!D163:Q163,"&gt;0"))</f>
        <v>0</v>
      </c>
      <c r="J50" s="84" t="str">
        <f aca="false">IF($A50="","",IF($I50=0,"",$D50/$I50))</f>
        <v/>
      </c>
      <c r="K50" s="62" t="str">
        <f aca="false">IF($A50="","",IF($I50=0,"",MAX(Validation!D163:Q163)))</f>
        <v/>
      </c>
      <c r="L50" s="85" t="str">
        <f aca="false">IF($A50="","",IF($I50=0,"",INDEX(Validation!$D$18:$Q$18,15-SUMPRODUCT(MAX(ISNUMBER(Validation!$D$18:$Q$18)*(Validation!D163:Q163&gt;0)*(15-(COLUMN(Validation!$D$18:$Q$18)-3)))))))</f>
        <v/>
      </c>
      <c r="M50" s="85" t="str">
        <f aca="false">IF($A50="","",IF($I50=0,"",INDEX(Validation!$D$18:$Q$18,SUMPRODUCT(MAX(ISNUMBER(Validation!$D$18:$Q$18)*(Validation!D163:Q163&gt;0)*(COLUMN(Validation!$D$18:$Q$18)-3))))))</f>
        <v/>
      </c>
      <c r="N50" s="86" t="str">
        <f aca="false">IF($A50="","",IF($D50=0,"",$G50/$D50))</f>
        <v/>
      </c>
      <c r="O50" s="62" t="n">
        <f aca="false">IF($A50="","",SUMIFS('RAW BTBS'!$X:$X,'RAW BTBS'!$AF:$AF,$B50,'RAW BTBS'!$AB:$AB,"Yes",'RAW BTBS'!$K:$K,O$12))</f>
        <v>0</v>
      </c>
      <c r="P50" s="62" t="n">
        <f aca="false">IF($A50="","",SUMIFS('RAW BTBS'!$X:$X,'RAW BTBS'!$AF:$AF,$B50,'RAW BTBS'!$AB:$AB,"Yes",'RAW BTBS'!$K:$K,P$12))</f>
        <v>0</v>
      </c>
      <c r="Q50" s="62" t="n">
        <f aca="false">IF($A50="","",SUMIFS('RAW BTBS'!$X:$X,'RAW BTBS'!$AF:$AF,$B50,'RAW BTBS'!$AB:$AB,"Yes",'RAW BTBS'!$K:$K,Q$12))</f>
        <v>0</v>
      </c>
      <c r="R50" s="62" t="n">
        <f aca="false">IF($A50="","",$D50-SUM(O50:Q50))</f>
        <v>0</v>
      </c>
      <c r="S50" s="62" t="n">
        <f aca="false">IF($A50="","",SUMIFS('RAW BTBS'!$X:$X,'RAW BTBS'!$AF:$AF,$B50,'RAW BTBS'!$AB:$AB,"No"))</f>
        <v>0</v>
      </c>
      <c r="T50" s="52" t="n">
        <f aca="false">IF($A50="","",SUMIFS('RAW BTBS'!$X:$X,'RAW BTBS'!$AF:$AF,$B50))</f>
        <v>0</v>
      </c>
    </row>
    <row r="51" customFormat="false" ht="15" hidden="false" customHeight="true" outlineLevel="0" collapsed="false">
      <c r="A51" s="82" t="str">
        <f aca="false">IF(Roster!A41="","",Roster!A41)</f>
        <v>Oscar Moreno</v>
      </c>
      <c r="B51" s="83" t="str">
        <f aca="false">IF($A51="","",Validation!$U167)</f>
        <v>O MORENO</v>
      </c>
      <c r="C51" s="54" t="n">
        <f aca="false">IF($A51="","",COUNTIFS('RAW BTBS'!$AF:$AF,$B51,'RAW BTBS'!$AB:$AB,"Yes"))</f>
        <v>0</v>
      </c>
      <c r="D51" s="52" t="n">
        <f aca="false">IF($A51="","",SUMIFS('RAW BTBS'!$X:$X,'RAW BTBS'!$AF:$AF,$B51,'RAW BTBS'!$AB:$AB,"Yes"))</f>
        <v>0</v>
      </c>
      <c r="E51" s="62" t="n">
        <f aca="false">IF($A51="","",$D51-$F51)</f>
        <v>0</v>
      </c>
      <c r="F51" s="52" t="n">
        <f aca="false">IF($A51="","",Validation!$C168)</f>
        <v>0</v>
      </c>
      <c r="G51" s="62" t="n">
        <f aca="false">IF($A51="","",SUMIFS('RAW BTBS'!$X:$X,'RAW BTBS'!$AF:$AF,$B51,'RAW BTBS'!$AB:$AB,"Yes",'RAW BTBS'!$B:$B,"Approved"))</f>
        <v>0</v>
      </c>
      <c r="H51" s="62" t="n">
        <f aca="false">IF($A51="","",$D51-$G51)</f>
        <v>0</v>
      </c>
      <c r="I51" s="54" t="n">
        <f aca="false">IF($A51="","",COUNTIF(Validation!D167:Q167,"&gt;0"))</f>
        <v>0</v>
      </c>
      <c r="J51" s="84" t="str">
        <f aca="false">IF($A51="","",IF($I51=0,"",$D51/$I51))</f>
        <v/>
      </c>
      <c r="K51" s="62" t="str">
        <f aca="false">IF($A51="","",IF($I51=0,"",MAX(Validation!D167:Q167)))</f>
        <v/>
      </c>
      <c r="L51" s="85" t="str">
        <f aca="false">IF($A51="","",IF($I51=0,"",INDEX(Validation!$D$18:$Q$18,15-SUMPRODUCT(MAX(ISNUMBER(Validation!$D$18:$Q$18)*(Validation!D167:Q167&gt;0)*(15-(COLUMN(Validation!$D$18:$Q$18)-3)))))))</f>
        <v/>
      </c>
      <c r="M51" s="85" t="str">
        <f aca="false">IF($A51="","",IF($I51=0,"",INDEX(Validation!$D$18:$Q$18,SUMPRODUCT(MAX(ISNUMBER(Validation!$D$18:$Q$18)*(Validation!D167:Q167&gt;0)*(COLUMN(Validation!$D$18:$Q$18)-3))))))</f>
        <v/>
      </c>
      <c r="N51" s="86" t="str">
        <f aca="false">IF($A51="","",IF($D51=0,"",$G51/$D51))</f>
        <v/>
      </c>
      <c r="O51" s="62" t="n">
        <f aca="false">IF($A51="","",SUMIFS('RAW BTBS'!$X:$X,'RAW BTBS'!$AF:$AF,$B51,'RAW BTBS'!$AB:$AB,"Yes",'RAW BTBS'!$K:$K,O$12))</f>
        <v>0</v>
      </c>
      <c r="P51" s="62" t="n">
        <f aca="false">IF($A51="","",SUMIFS('RAW BTBS'!$X:$X,'RAW BTBS'!$AF:$AF,$B51,'RAW BTBS'!$AB:$AB,"Yes",'RAW BTBS'!$K:$K,P$12))</f>
        <v>0</v>
      </c>
      <c r="Q51" s="62" t="n">
        <f aca="false">IF($A51="","",SUMIFS('RAW BTBS'!$X:$X,'RAW BTBS'!$AF:$AF,$B51,'RAW BTBS'!$AB:$AB,"Yes",'RAW BTBS'!$K:$K,Q$12))</f>
        <v>0</v>
      </c>
      <c r="R51" s="62" t="n">
        <f aca="false">IF($A51="","",$D51-SUM(O51:Q51))</f>
        <v>0</v>
      </c>
      <c r="S51" s="62" t="n">
        <f aca="false">IF($A51="","",SUMIFS('RAW BTBS'!$X:$X,'RAW BTBS'!$AF:$AF,$B51,'RAW BTBS'!$AB:$AB,"No"))</f>
        <v>0</v>
      </c>
      <c r="T51" s="52" t="n">
        <f aca="false">IF($A51="","",SUMIFS('RAW BTBS'!$X:$X,'RAW BTBS'!$AF:$AF,$B51))</f>
        <v>0</v>
      </c>
    </row>
    <row r="52" customFormat="false" ht="15" hidden="false" customHeight="true" outlineLevel="0" collapsed="false">
      <c r="A52" s="82" t="str">
        <f aca="false">IF(Roster!A42="","",Roster!A42)</f>
        <v>Santiago Vargas</v>
      </c>
      <c r="B52" s="83" t="str">
        <f aca="false">IF($A52="","",Validation!$U171)</f>
        <v>S VARGAS</v>
      </c>
      <c r="C52" s="54" t="n">
        <f aca="false">IF($A52="","",COUNTIFS('RAW BTBS'!$AF:$AF,$B52,'RAW BTBS'!$AB:$AB,"Yes"))</f>
        <v>0</v>
      </c>
      <c r="D52" s="52" t="n">
        <f aca="false">IF($A52="","",SUMIFS('RAW BTBS'!$X:$X,'RAW BTBS'!$AF:$AF,$B52,'RAW BTBS'!$AB:$AB,"Yes"))</f>
        <v>0</v>
      </c>
      <c r="E52" s="62" t="n">
        <f aca="false">IF($A52="","",$D52-$F52)</f>
        <v>0</v>
      </c>
      <c r="F52" s="52" t="n">
        <f aca="false">IF($A52="","",Validation!$C172)</f>
        <v>0</v>
      </c>
      <c r="G52" s="62" t="n">
        <f aca="false">IF($A52="","",SUMIFS('RAW BTBS'!$X:$X,'RAW BTBS'!$AF:$AF,$B52,'RAW BTBS'!$AB:$AB,"Yes",'RAW BTBS'!$B:$B,"Approved"))</f>
        <v>0</v>
      </c>
      <c r="H52" s="62" t="n">
        <f aca="false">IF($A52="","",$D52-$G52)</f>
        <v>0</v>
      </c>
      <c r="I52" s="54" t="n">
        <f aca="false">IF($A52="","",COUNTIF(Validation!D171:Q171,"&gt;0"))</f>
        <v>0</v>
      </c>
      <c r="J52" s="84" t="str">
        <f aca="false">IF($A52="","",IF($I52=0,"",$D52/$I52))</f>
        <v/>
      </c>
      <c r="K52" s="62" t="str">
        <f aca="false">IF($A52="","",IF($I52=0,"",MAX(Validation!D171:Q171)))</f>
        <v/>
      </c>
      <c r="L52" s="85" t="str">
        <f aca="false">IF($A52="","",IF($I52=0,"",INDEX(Validation!$D$18:$Q$18,15-SUMPRODUCT(MAX(ISNUMBER(Validation!$D$18:$Q$18)*(Validation!D171:Q171&gt;0)*(15-(COLUMN(Validation!$D$18:$Q$18)-3)))))))</f>
        <v/>
      </c>
      <c r="M52" s="85" t="str">
        <f aca="false">IF($A52="","",IF($I52=0,"",INDEX(Validation!$D$18:$Q$18,SUMPRODUCT(MAX(ISNUMBER(Validation!$D$18:$Q$18)*(Validation!D171:Q171&gt;0)*(COLUMN(Validation!$D$18:$Q$18)-3))))))</f>
        <v/>
      </c>
      <c r="N52" s="86" t="str">
        <f aca="false">IF($A52="","",IF($D52=0,"",$G52/$D52))</f>
        <v/>
      </c>
      <c r="O52" s="62" t="n">
        <f aca="false">IF($A52="","",SUMIFS('RAW BTBS'!$X:$X,'RAW BTBS'!$AF:$AF,$B52,'RAW BTBS'!$AB:$AB,"Yes",'RAW BTBS'!$K:$K,O$12))</f>
        <v>0</v>
      </c>
      <c r="P52" s="62" t="n">
        <f aca="false">IF($A52="","",SUMIFS('RAW BTBS'!$X:$X,'RAW BTBS'!$AF:$AF,$B52,'RAW BTBS'!$AB:$AB,"Yes",'RAW BTBS'!$K:$K,P$12))</f>
        <v>0</v>
      </c>
      <c r="Q52" s="62" t="n">
        <f aca="false">IF($A52="","",SUMIFS('RAW BTBS'!$X:$X,'RAW BTBS'!$AF:$AF,$B52,'RAW BTBS'!$AB:$AB,"Yes",'RAW BTBS'!$K:$K,Q$12))</f>
        <v>0</v>
      </c>
      <c r="R52" s="62" t="n">
        <f aca="false">IF($A52="","",$D52-SUM(O52:Q52))</f>
        <v>0</v>
      </c>
      <c r="S52" s="62" t="n">
        <f aca="false">IF($A52="","",SUMIFS('RAW BTBS'!$X:$X,'RAW BTBS'!$AF:$AF,$B52,'RAW BTBS'!$AB:$AB,"No"))</f>
        <v>0</v>
      </c>
      <c r="T52" s="52" t="n">
        <f aca="false">IF($A52="","",SUMIFS('RAW BTBS'!$X:$X,'RAW BTBS'!$AF:$AF,$B52))</f>
        <v>0</v>
      </c>
    </row>
    <row r="53" customFormat="false" ht="15" hidden="false" customHeight="true" outlineLevel="0" collapsed="false">
      <c r="A53" s="82" t="str">
        <f aca="false">IF(Roster!A43="","",Roster!A43)</f>
        <v>Sara Calderon</v>
      </c>
      <c r="B53" s="83" t="str">
        <f aca="false">IF($A53="","",Validation!$U175)</f>
        <v>S CALDERON</v>
      </c>
      <c r="C53" s="54" t="n">
        <f aca="false">IF($A53="","",COUNTIFS('RAW BTBS'!$AF:$AF,$B53,'RAW BTBS'!$AB:$AB,"Yes"))</f>
        <v>0</v>
      </c>
      <c r="D53" s="52" t="n">
        <f aca="false">IF($A53="","",SUMIFS('RAW BTBS'!$X:$X,'RAW BTBS'!$AF:$AF,$B53,'RAW BTBS'!$AB:$AB,"Yes"))</f>
        <v>0</v>
      </c>
      <c r="E53" s="62" t="n">
        <f aca="false">IF($A53="","",$D53-$F53)</f>
        <v>0</v>
      </c>
      <c r="F53" s="52" t="n">
        <f aca="false">IF($A53="","",Validation!$C176)</f>
        <v>0</v>
      </c>
      <c r="G53" s="62" t="n">
        <f aca="false">IF($A53="","",SUMIFS('RAW BTBS'!$X:$X,'RAW BTBS'!$AF:$AF,$B53,'RAW BTBS'!$AB:$AB,"Yes",'RAW BTBS'!$B:$B,"Approved"))</f>
        <v>0</v>
      </c>
      <c r="H53" s="62" t="n">
        <f aca="false">IF($A53="","",$D53-$G53)</f>
        <v>0</v>
      </c>
      <c r="I53" s="54" t="n">
        <f aca="false">IF($A53="","",COUNTIF(Validation!D175:Q175,"&gt;0"))</f>
        <v>0</v>
      </c>
      <c r="J53" s="84" t="str">
        <f aca="false">IF($A53="","",IF($I53=0,"",$D53/$I53))</f>
        <v/>
      </c>
      <c r="K53" s="62" t="str">
        <f aca="false">IF($A53="","",IF($I53=0,"",MAX(Validation!D175:Q175)))</f>
        <v/>
      </c>
      <c r="L53" s="85" t="str">
        <f aca="false">IF($A53="","",IF($I53=0,"",INDEX(Validation!$D$18:$Q$18,15-SUMPRODUCT(MAX(ISNUMBER(Validation!$D$18:$Q$18)*(Validation!D175:Q175&gt;0)*(15-(COLUMN(Validation!$D$18:$Q$18)-3)))))))</f>
        <v/>
      </c>
      <c r="M53" s="85" t="str">
        <f aca="false">IF($A53="","",IF($I53=0,"",INDEX(Validation!$D$18:$Q$18,SUMPRODUCT(MAX(ISNUMBER(Validation!$D$18:$Q$18)*(Validation!D175:Q175&gt;0)*(COLUMN(Validation!$D$18:$Q$18)-3))))))</f>
        <v/>
      </c>
      <c r="N53" s="86" t="str">
        <f aca="false">IF($A53="","",IF($D53=0,"",$G53/$D53))</f>
        <v/>
      </c>
      <c r="O53" s="62" t="n">
        <f aca="false">IF($A53="","",SUMIFS('RAW BTBS'!$X:$X,'RAW BTBS'!$AF:$AF,$B53,'RAW BTBS'!$AB:$AB,"Yes",'RAW BTBS'!$K:$K,O$12))</f>
        <v>0</v>
      </c>
      <c r="P53" s="62" t="n">
        <f aca="false">IF($A53="","",SUMIFS('RAW BTBS'!$X:$X,'RAW BTBS'!$AF:$AF,$B53,'RAW BTBS'!$AB:$AB,"Yes",'RAW BTBS'!$K:$K,P$12))</f>
        <v>0</v>
      </c>
      <c r="Q53" s="62" t="n">
        <f aca="false">IF($A53="","",SUMIFS('RAW BTBS'!$X:$X,'RAW BTBS'!$AF:$AF,$B53,'RAW BTBS'!$AB:$AB,"Yes",'RAW BTBS'!$K:$K,Q$12))</f>
        <v>0</v>
      </c>
      <c r="R53" s="62" t="n">
        <f aca="false">IF($A53="","",$D53-SUM(O53:Q53))</f>
        <v>0</v>
      </c>
      <c r="S53" s="62" t="n">
        <f aca="false">IF($A53="","",SUMIFS('RAW BTBS'!$X:$X,'RAW BTBS'!$AF:$AF,$B53,'RAW BTBS'!$AB:$AB,"No"))</f>
        <v>0</v>
      </c>
      <c r="T53" s="52" t="n">
        <f aca="false">IF($A53="","",SUMIFS('RAW BTBS'!$X:$X,'RAW BTBS'!$AF:$AF,$B53))</f>
        <v>0</v>
      </c>
    </row>
    <row r="54" customFormat="false" ht="15" hidden="false" customHeight="true" outlineLevel="0" collapsed="false">
      <c r="A54" s="87" t="s">
        <v>95</v>
      </c>
      <c r="B54" s="88"/>
      <c r="C54" s="89" t="n">
        <f aca="false">SUM(C14:C53)</f>
        <v>136</v>
      </c>
      <c r="D54" s="90" t="n">
        <f aca="false">SUM(D14:D53)</f>
        <v>206</v>
      </c>
      <c r="E54" s="90" t="n">
        <f aca="false">SUM(E14:E53)</f>
        <v>162</v>
      </c>
      <c r="F54" s="90" t="n">
        <f aca="false">SUM(F14:F53)</f>
        <v>44</v>
      </c>
      <c r="G54" s="90" t="n">
        <f aca="false">SUM(G14:G53)</f>
        <v>81</v>
      </c>
      <c r="H54" s="90" t="n">
        <f aca="false">SUM(H14:H53)</f>
        <v>125</v>
      </c>
      <c r="I54" s="89" t="n">
        <f aca="false">SUM(I14:I53)</f>
        <v>24</v>
      </c>
      <c r="J54" s="88"/>
      <c r="K54" s="88"/>
      <c r="L54" s="88"/>
      <c r="M54" s="88"/>
      <c r="N54" s="91" t="n">
        <f aca="false">IF($D$54=0,"",$G$54/$D$54)</f>
        <v>0.393203883495146</v>
      </c>
      <c r="O54" s="90" t="n">
        <f aca="false">SUM(O14:O53)</f>
        <v>194</v>
      </c>
      <c r="P54" s="90" t="n">
        <f aca="false">SUM(P14:P53)</f>
        <v>4</v>
      </c>
      <c r="Q54" s="90" t="n">
        <f aca="false">SUM(Q14:Q53)</f>
        <v>8</v>
      </c>
      <c r="R54" s="90" t="n">
        <f aca="false">SUM(R14:R53)</f>
        <v>0</v>
      </c>
      <c r="S54" s="90" t="n">
        <f aca="false">SUM(S14:S53)</f>
        <v>0</v>
      </c>
      <c r="T54" s="90" t="n">
        <f aca="false">SUM(T14:T53)</f>
        <v>206</v>
      </c>
    </row>
    <row r="56" customFormat="false" ht="19.5" hidden="false" customHeight="true" outlineLevel="0" collapsed="false">
      <c r="A56" s="47" t="s">
        <v>657</v>
      </c>
      <c r="B56" s="47"/>
      <c r="C56" s="47"/>
      <c r="D56" s="47"/>
      <c r="E56" s="47"/>
      <c r="F56" s="47"/>
      <c r="G56" s="47"/>
      <c r="H56" s="47"/>
      <c r="I56" s="47"/>
      <c r="J56" s="47"/>
      <c r="K56" s="47"/>
      <c r="L56" s="92"/>
      <c r="M56" s="92"/>
    </row>
    <row r="57" customFormat="false" ht="36" hidden="false" customHeight="true" outlineLevel="0" collapsed="false">
      <c r="A57" s="48" t="s">
        <v>101</v>
      </c>
      <c r="B57" s="48" t="s">
        <v>658</v>
      </c>
      <c r="C57" s="48" t="s">
        <v>646</v>
      </c>
      <c r="D57" s="48" t="s">
        <v>659</v>
      </c>
      <c r="E57" s="48" t="s">
        <v>660</v>
      </c>
      <c r="F57" s="48" t="s">
        <v>661</v>
      </c>
      <c r="G57" s="48" t="s">
        <v>647</v>
      </c>
      <c r="H57" s="48" t="s">
        <v>648</v>
      </c>
      <c r="I57" s="48" t="s">
        <v>137</v>
      </c>
      <c r="J57" s="48" t="s">
        <v>170</v>
      </c>
      <c r="K57" s="48" t="s">
        <v>662</v>
      </c>
      <c r="L57" s="92"/>
      <c r="M57" s="92"/>
    </row>
    <row r="58" customFormat="false" ht="15" hidden="false" customHeight="true" outlineLevel="0" collapsed="false">
      <c r="A58" s="93" t="n">
        <f aca="false">IF(Validation!D$18="","",Validation!D$18)</f>
        <v>46253</v>
      </c>
      <c r="B58" s="94" t="str">
        <f aca="false">IF($A58="","",IF(COUNTIF(Validation!$W$5:$W$16,$A58)&gt;0,"Holiday",IF(WEEKDAY($A58,2)&gt;5,"Weekend","Weekday")))</f>
        <v>Weekday</v>
      </c>
      <c r="C58" s="54" t="n">
        <f aca="false">IF($A58="","",COUNTIFS('RAW BTBS'!$W:$W,$A58))</f>
        <v>60</v>
      </c>
      <c r="D58" s="52" t="n">
        <f aca="false">IF($A58="","",SUMIFS('RAW BTBS'!$X:$X,'RAW BTBS'!$W:$W,$A58))</f>
        <v>91</v>
      </c>
      <c r="E58" s="62" t="n">
        <f aca="false">IF($A58="","",SUMIFS('RAW BTBS'!$X:$X,'RAW BTBS'!$W:$W,$A58,'RAW BTBS'!$AA:$AA,"OK"))</f>
        <v>91</v>
      </c>
      <c r="F58" s="62" t="n">
        <f aca="false">IF($A58="","",$D58-$E58)</f>
        <v>0</v>
      </c>
      <c r="G58" s="62" t="n">
        <f aca="false">IF($A58="","",$E58-$H58)</f>
        <v>75</v>
      </c>
      <c r="H58" s="62" t="n">
        <f aca="false">IF($A58="","",Validation!D$13)</f>
        <v>16</v>
      </c>
      <c r="I58" s="62" t="n">
        <f aca="false">IF($A58="","",SUMIFS('RAW BTBS'!$X:$X,'RAW BTBS'!$W:$W,$A58,'RAW BTBS'!$B:$B,"Approved"))</f>
        <v>81</v>
      </c>
      <c r="J58" s="62" t="n">
        <f aca="false">IF($A58="","",$D58-$I58)</f>
        <v>10</v>
      </c>
      <c r="K58" s="54" t="n">
        <f aca="false">IF($A58="","",Validation!D$16)</f>
        <v>10</v>
      </c>
      <c r="L58" s="92"/>
      <c r="M58" s="92"/>
    </row>
    <row r="59" customFormat="false" ht="15" hidden="false" customHeight="true" outlineLevel="0" collapsed="false">
      <c r="A59" s="93" t="n">
        <f aca="false">IF(Validation!E$18="","",Validation!E$18)</f>
        <v>46254</v>
      </c>
      <c r="B59" s="94" t="str">
        <f aca="false">IF($A59="","",IF(COUNTIF(Validation!$W$5:$W$16,$A59)&gt;0,"Holiday",IF(WEEKDAY($A59,2)&gt;5,"Weekend","Weekday")))</f>
        <v>Weekday</v>
      </c>
      <c r="C59" s="54" t="n">
        <f aca="false">IF($A59="","",COUNTIFS('RAW BTBS'!$W:$W,$A59))</f>
        <v>72</v>
      </c>
      <c r="D59" s="52" t="n">
        <f aca="false">IF($A59="","",SUMIFS('RAW BTBS'!$X:$X,'RAW BTBS'!$W:$W,$A59))</f>
        <v>111</v>
      </c>
      <c r="E59" s="62" t="n">
        <f aca="false">IF($A59="","",SUMIFS('RAW BTBS'!$X:$X,'RAW BTBS'!$W:$W,$A59,'RAW BTBS'!$AA:$AA,"OK"))</f>
        <v>111</v>
      </c>
      <c r="F59" s="62" t="n">
        <f aca="false">IF($A59="","",$D59-$E59)</f>
        <v>0</v>
      </c>
      <c r="G59" s="62" t="n">
        <f aca="false">IF($A59="","",$E59-$H59)</f>
        <v>83</v>
      </c>
      <c r="H59" s="62" t="n">
        <f aca="false">IF($A59="","",Validation!E$13)</f>
        <v>28</v>
      </c>
      <c r="I59" s="62" t="n">
        <f aca="false">IF($A59="","",SUMIFS('RAW BTBS'!$X:$X,'RAW BTBS'!$W:$W,$A59,'RAW BTBS'!$B:$B,"Approved"))</f>
        <v>0</v>
      </c>
      <c r="J59" s="62" t="n">
        <f aca="false">IF($A59="","",$D59-$I59)</f>
        <v>111</v>
      </c>
      <c r="K59" s="54" t="n">
        <f aca="false">IF($A59="","",Validation!E$16)</f>
        <v>11</v>
      </c>
      <c r="L59" s="92"/>
      <c r="M59" s="92"/>
    </row>
    <row r="60" customFormat="false" ht="15" hidden="false" customHeight="true" outlineLevel="0" collapsed="false">
      <c r="A60" s="93" t="n">
        <f aca="false">IF(Validation!F$18="","",Validation!F$18)</f>
        <v>46255</v>
      </c>
      <c r="B60" s="94" t="str">
        <f aca="false">IF($A60="","",IF(COUNTIF(Validation!$W$5:$W$16,$A60)&gt;0,"Holiday",IF(WEEKDAY($A60,2)&gt;5,"Weekend","Weekday")))</f>
        <v>Weekday</v>
      </c>
      <c r="C60" s="54" t="n">
        <f aca="false">IF($A60="","",COUNTIFS('RAW BTBS'!$W:$W,$A60))</f>
        <v>4</v>
      </c>
      <c r="D60" s="52" t="n">
        <f aca="false">IF($A60="","",SUMIFS('RAW BTBS'!$X:$X,'RAW BTBS'!$W:$W,$A60))</f>
        <v>4</v>
      </c>
      <c r="E60" s="62" t="n">
        <f aca="false">IF($A60="","",SUMIFS('RAW BTBS'!$X:$X,'RAW BTBS'!$W:$W,$A60,'RAW BTBS'!$AA:$AA,"OK"))</f>
        <v>4</v>
      </c>
      <c r="F60" s="62" t="n">
        <f aca="false">IF($A60="","",$D60-$E60)</f>
        <v>0</v>
      </c>
      <c r="G60" s="62" t="n">
        <f aca="false">IF($A60="","",$E60-$H60)</f>
        <v>4</v>
      </c>
      <c r="H60" s="62" t="n">
        <f aca="false">IF($A60="","",Validation!F$13)</f>
        <v>0</v>
      </c>
      <c r="I60" s="62" t="n">
        <f aca="false">IF($A60="","",SUMIFS('RAW BTBS'!$X:$X,'RAW BTBS'!$W:$W,$A60,'RAW BTBS'!$B:$B,"Approved"))</f>
        <v>0</v>
      </c>
      <c r="J60" s="62" t="n">
        <f aca="false">IF($A60="","",$D60-$I60)</f>
        <v>4</v>
      </c>
      <c r="K60" s="54" t="n">
        <f aca="false">IF($A60="","",Validation!F$16)</f>
        <v>3</v>
      </c>
      <c r="L60" s="92"/>
      <c r="M60" s="92"/>
    </row>
    <row r="61" customFormat="false" ht="15" hidden="false" customHeight="true" outlineLevel="0" collapsed="false">
      <c r="A61" s="93" t="n">
        <f aca="false">IF(Validation!G$18="","",Validation!G$18)</f>
        <v>46256</v>
      </c>
      <c r="B61" s="94" t="str">
        <f aca="false">IF($A61="","",IF(COUNTIF(Validation!$W$5:$W$16,$A61)&gt;0,"Holiday",IF(WEEKDAY($A61,2)&gt;5,"Weekend","Weekday")))</f>
        <v>Weekend</v>
      </c>
      <c r="C61" s="54" t="n">
        <f aca="false">IF($A61="","",COUNTIFS('RAW BTBS'!$W:$W,$A61))</f>
        <v>0</v>
      </c>
      <c r="D61" s="52" t="n">
        <f aca="false">IF($A61="","",SUMIFS('RAW BTBS'!$X:$X,'RAW BTBS'!$W:$W,$A61))</f>
        <v>0</v>
      </c>
      <c r="E61" s="62" t="n">
        <f aca="false">IF($A61="","",SUMIFS('RAW BTBS'!$X:$X,'RAW BTBS'!$W:$W,$A61,'RAW BTBS'!$AA:$AA,"OK"))</f>
        <v>0</v>
      </c>
      <c r="F61" s="62" t="n">
        <f aca="false">IF($A61="","",$D61-$E61)</f>
        <v>0</v>
      </c>
      <c r="G61" s="62" t="n">
        <f aca="false">IF($A61="","",$E61-$H61)</f>
        <v>0</v>
      </c>
      <c r="H61" s="62" t="n">
        <f aca="false">IF($A61="","",Validation!G$13)</f>
        <v>0</v>
      </c>
      <c r="I61" s="62" t="n">
        <f aca="false">IF($A61="","",SUMIFS('RAW BTBS'!$X:$X,'RAW BTBS'!$W:$W,$A61,'RAW BTBS'!$B:$B,"Approved"))</f>
        <v>0</v>
      </c>
      <c r="J61" s="62" t="n">
        <f aca="false">IF($A61="","",$D61-$I61)</f>
        <v>0</v>
      </c>
      <c r="K61" s="54" t="n">
        <f aca="false">IF($A61="","",Validation!G$16)</f>
        <v>0</v>
      </c>
      <c r="L61" s="92"/>
      <c r="M61" s="92"/>
    </row>
    <row r="62" customFormat="false" ht="15" hidden="false" customHeight="true" outlineLevel="0" collapsed="false">
      <c r="A62" s="93" t="n">
        <f aca="false">IF(Validation!H$18="","",Validation!H$18)</f>
        <v>46257</v>
      </c>
      <c r="B62" s="94" t="str">
        <f aca="false">IF($A62="","",IF(COUNTIF(Validation!$W$5:$W$16,$A62)&gt;0,"Holiday",IF(WEEKDAY($A62,2)&gt;5,"Weekend","Weekday")))</f>
        <v>Weekend</v>
      </c>
      <c r="C62" s="54" t="n">
        <f aca="false">IF($A62="","",COUNTIFS('RAW BTBS'!$W:$W,$A62))</f>
        <v>0</v>
      </c>
      <c r="D62" s="52" t="n">
        <f aca="false">IF($A62="","",SUMIFS('RAW BTBS'!$X:$X,'RAW BTBS'!$W:$W,$A62))</f>
        <v>0</v>
      </c>
      <c r="E62" s="62" t="n">
        <f aca="false">IF($A62="","",SUMIFS('RAW BTBS'!$X:$X,'RAW BTBS'!$W:$W,$A62,'RAW BTBS'!$AA:$AA,"OK"))</f>
        <v>0</v>
      </c>
      <c r="F62" s="62" t="n">
        <f aca="false">IF($A62="","",$D62-$E62)</f>
        <v>0</v>
      </c>
      <c r="G62" s="62" t="n">
        <f aca="false">IF($A62="","",$E62-$H62)</f>
        <v>0</v>
      </c>
      <c r="H62" s="62" t="n">
        <f aca="false">IF($A62="","",Validation!H$13)</f>
        <v>0</v>
      </c>
      <c r="I62" s="62" t="n">
        <f aca="false">IF($A62="","",SUMIFS('RAW BTBS'!$X:$X,'RAW BTBS'!$W:$W,$A62,'RAW BTBS'!$B:$B,"Approved"))</f>
        <v>0</v>
      </c>
      <c r="J62" s="62" t="n">
        <f aca="false">IF($A62="","",$D62-$I62)</f>
        <v>0</v>
      </c>
      <c r="K62" s="54" t="n">
        <f aca="false">IF($A62="","",Validation!H$16)</f>
        <v>0</v>
      </c>
      <c r="L62" s="92"/>
      <c r="M62" s="92"/>
    </row>
    <row r="63" customFormat="false" ht="15" hidden="false" customHeight="true" outlineLevel="0" collapsed="false">
      <c r="A63" s="93" t="n">
        <f aca="false">IF(Validation!I$18="","",Validation!I$18)</f>
        <v>46258</v>
      </c>
      <c r="B63" s="94" t="str">
        <f aca="false">IF($A63="","",IF(COUNTIF(Validation!$W$5:$W$16,$A63)&gt;0,"Holiday",IF(WEEKDAY($A63,2)&gt;5,"Weekend","Weekday")))</f>
        <v>Weekday</v>
      </c>
      <c r="C63" s="54" t="n">
        <f aca="false">IF($A63="","",COUNTIFS('RAW BTBS'!$W:$W,$A63))</f>
        <v>0</v>
      </c>
      <c r="D63" s="52" t="n">
        <f aca="false">IF($A63="","",SUMIFS('RAW BTBS'!$X:$X,'RAW BTBS'!$W:$W,$A63))</f>
        <v>0</v>
      </c>
      <c r="E63" s="62" t="n">
        <f aca="false">IF($A63="","",SUMIFS('RAW BTBS'!$X:$X,'RAW BTBS'!$W:$W,$A63,'RAW BTBS'!$AA:$AA,"OK"))</f>
        <v>0</v>
      </c>
      <c r="F63" s="62" t="n">
        <f aca="false">IF($A63="","",$D63-$E63)</f>
        <v>0</v>
      </c>
      <c r="G63" s="62" t="n">
        <f aca="false">IF($A63="","",$E63-$H63)</f>
        <v>0</v>
      </c>
      <c r="H63" s="62" t="n">
        <f aca="false">IF($A63="","",Validation!I$13)</f>
        <v>0</v>
      </c>
      <c r="I63" s="62" t="n">
        <f aca="false">IF($A63="","",SUMIFS('RAW BTBS'!$X:$X,'RAW BTBS'!$W:$W,$A63,'RAW BTBS'!$B:$B,"Approved"))</f>
        <v>0</v>
      </c>
      <c r="J63" s="62" t="n">
        <f aca="false">IF($A63="","",$D63-$I63)</f>
        <v>0</v>
      </c>
      <c r="K63" s="54" t="n">
        <f aca="false">IF($A63="","",Validation!I$16)</f>
        <v>0</v>
      </c>
      <c r="L63" s="92"/>
      <c r="M63" s="92"/>
    </row>
    <row r="64" customFormat="false" ht="15" hidden="false" customHeight="true" outlineLevel="0" collapsed="false">
      <c r="A64" s="93" t="n">
        <f aca="false">IF(Validation!J$18="","",Validation!J$18)</f>
        <v>46259</v>
      </c>
      <c r="B64" s="94" t="str">
        <f aca="false">IF($A64="","",IF(COUNTIF(Validation!$W$5:$W$16,$A64)&gt;0,"Holiday",IF(WEEKDAY($A64,2)&gt;5,"Weekend","Weekday")))</f>
        <v>Weekday</v>
      </c>
      <c r="C64" s="54" t="n">
        <f aca="false">IF($A64="","",COUNTIFS('RAW BTBS'!$W:$W,$A64))</f>
        <v>0</v>
      </c>
      <c r="D64" s="52" t="n">
        <f aca="false">IF($A64="","",SUMIFS('RAW BTBS'!$X:$X,'RAW BTBS'!$W:$W,$A64))</f>
        <v>0</v>
      </c>
      <c r="E64" s="62" t="n">
        <f aca="false">IF($A64="","",SUMIFS('RAW BTBS'!$X:$X,'RAW BTBS'!$W:$W,$A64,'RAW BTBS'!$AA:$AA,"OK"))</f>
        <v>0</v>
      </c>
      <c r="F64" s="62" t="n">
        <f aca="false">IF($A64="","",$D64-$E64)</f>
        <v>0</v>
      </c>
      <c r="G64" s="62" t="n">
        <f aca="false">IF($A64="","",$E64-$H64)</f>
        <v>0</v>
      </c>
      <c r="H64" s="62" t="n">
        <f aca="false">IF($A64="","",Validation!J$13)</f>
        <v>0</v>
      </c>
      <c r="I64" s="62" t="n">
        <f aca="false">IF($A64="","",SUMIFS('RAW BTBS'!$X:$X,'RAW BTBS'!$W:$W,$A64,'RAW BTBS'!$B:$B,"Approved"))</f>
        <v>0</v>
      </c>
      <c r="J64" s="62" t="n">
        <f aca="false">IF($A64="","",$D64-$I64)</f>
        <v>0</v>
      </c>
      <c r="K64" s="54" t="n">
        <f aca="false">IF($A64="","",Validation!J$16)</f>
        <v>0</v>
      </c>
      <c r="L64" s="92"/>
      <c r="M64" s="92"/>
    </row>
    <row r="65" customFormat="false" ht="15" hidden="false" customHeight="true" outlineLevel="0" collapsed="false">
      <c r="A65" s="93" t="n">
        <f aca="false">IF(Validation!K$18="","",Validation!K$18)</f>
        <v>46260</v>
      </c>
      <c r="B65" s="94" t="str">
        <f aca="false">IF($A65="","",IF(COUNTIF(Validation!$W$5:$W$16,$A65)&gt;0,"Holiday",IF(WEEKDAY($A65,2)&gt;5,"Weekend","Weekday")))</f>
        <v>Weekday</v>
      </c>
      <c r="C65" s="54" t="n">
        <f aca="false">IF($A65="","",COUNTIFS('RAW BTBS'!$W:$W,$A65))</f>
        <v>0</v>
      </c>
      <c r="D65" s="52" t="n">
        <f aca="false">IF($A65="","",SUMIFS('RAW BTBS'!$X:$X,'RAW BTBS'!$W:$W,$A65))</f>
        <v>0</v>
      </c>
      <c r="E65" s="62" t="n">
        <f aca="false">IF($A65="","",SUMIFS('RAW BTBS'!$X:$X,'RAW BTBS'!$W:$W,$A65,'RAW BTBS'!$AA:$AA,"OK"))</f>
        <v>0</v>
      </c>
      <c r="F65" s="62" t="n">
        <f aca="false">IF($A65="","",$D65-$E65)</f>
        <v>0</v>
      </c>
      <c r="G65" s="62" t="n">
        <f aca="false">IF($A65="","",$E65-$H65)</f>
        <v>0</v>
      </c>
      <c r="H65" s="62" t="n">
        <f aca="false">IF($A65="","",Validation!K$13)</f>
        <v>0</v>
      </c>
      <c r="I65" s="62" t="n">
        <f aca="false">IF($A65="","",SUMIFS('RAW BTBS'!$X:$X,'RAW BTBS'!$W:$W,$A65,'RAW BTBS'!$B:$B,"Approved"))</f>
        <v>0</v>
      </c>
      <c r="J65" s="62" t="n">
        <f aca="false">IF($A65="","",$D65-$I65)</f>
        <v>0</v>
      </c>
      <c r="K65" s="54" t="n">
        <f aca="false">IF($A65="","",Validation!K$16)</f>
        <v>0</v>
      </c>
      <c r="L65" s="92"/>
      <c r="M65" s="92"/>
    </row>
    <row r="66" customFormat="false" ht="15" hidden="false" customHeight="true" outlineLevel="0" collapsed="false">
      <c r="A66" s="93" t="n">
        <f aca="false">IF(Validation!L$18="","",Validation!L$18)</f>
        <v>46261</v>
      </c>
      <c r="B66" s="94" t="str">
        <f aca="false">IF($A66="","",IF(COUNTIF(Validation!$W$5:$W$16,$A66)&gt;0,"Holiday",IF(WEEKDAY($A66,2)&gt;5,"Weekend","Weekday")))</f>
        <v>Weekday</v>
      </c>
      <c r="C66" s="54" t="n">
        <f aca="false">IF($A66="","",COUNTIFS('RAW BTBS'!$W:$W,$A66))</f>
        <v>0</v>
      </c>
      <c r="D66" s="52" t="n">
        <f aca="false">IF($A66="","",SUMIFS('RAW BTBS'!$X:$X,'RAW BTBS'!$W:$W,$A66))</f>
        <v>0</v>
      </c>
      <c r="E66" s="62" t="n">
        <f aca="false">IF($A66="","",SUMIFS('RAW BTBS'!$X:$X,'RAW BTBS'!$W:$W,$A66,'RAW BTBS'!$AA:$AA,"OK"))</f>
        <v>0</v>
      </c>
      <c r="F66" s="62" t="n">
        <f aca="false">IF($A66="","",$D66-$E66)</f>
        <v>0</v>
      </c>
      <c r="G66" s="62" t="n">
        <f aca="false">IF($A66="","",$E66-$H66)</f>
        <v>0</v>
      </c>
      <c r="H66" s="62" t="n">
        <f aca="false">IF($A66="","",Validation!L$13)</f>
        <v>0</v>
      </c>
      <c r="I66" s="62" t="n">
        <f aca="false">IF($A66="","",SUMIFS('RAW BTBS'!$X:$X,'RAW BTBS'!$W:$W,$A66,'RAW BTBS'!$B:$B,"Approved"))</f>
        <v>0</v>
      </c>
      <c r="J66" s="62" t="n">
        <f aca="false">IF($A66="","",$D66-$I66)</f>
        <v>0</v>
      </c>
      <c r="K66" s="54" t="n">
        <f aca="false">IF($A66="","",Validation!L$16)</f>
        <v>0</v>
      </c>
      <c r="L66" s="92"/>
      <c r="M66" s="92"/>
    </row>
    <row r="67" customFormat="false" ht="15" hidden="false" customHeight="true" outlineLevel="0" collapsed="false">
      <c r="A67" s="93" t="n">
        <f aca="false">IF(Validation!M$18="","",Validation!M$18)</f>
        <v>46262</v>
      </c>
      <c r="B67" s="94" t="str">
        <f aca="false">IF($A67="","",IF(COUNTIF(Validation!$W$5:$W$16,$A67)&gt;0,"Holiday",IF(WEEKDAY($A67,2)&gt;5,"Weekend","Weekday")))</f>
        <v>Weekday</v>
      </c>
      <c r="C67" s="54" t="n">
        <f aca="false">IF($A67="","",COUNTIFS('RAW BTBS'!$W:$W,$A67))</f>
        <v>0</v>
      </c>
      <c r="D67" s="52" t="n">
        <f aca="false">IF($A67="","",SUMIFS('RAW BTBS'!$X:$X,'RAW BTBS'!$W:$W,$A67))</f>
        <v>0</v>
      </c>
      <c r="E67" s="62" t="n">
        <f aca="false">IF($A67="","",SUMIFS('RAW BTBS'!$X:$X,'RAW BTBS'!$W:$W,$A67,'RAW BTBS'!$AA:$AA,"OK"))</f>
        <v>0</v>
      </c>
      <c r="F67" s="62" t="n">
        <f aca="false">IF($A67="","",$D67-$E67)</f>
        <v>0</v>
      </c>
      <c r="G67" s="62" t="n">
        <f aca="false">IF($A67="","",$E67-$H67)</f>
        <v>0</v>
      </c>
      <c r="H67" s="62" t="n">
        <f aca="false">IF($A67="","",Validation!M$13)</f>
        <v>0</v>
      </c>
      <c r="I67" s="62" t="n">
        <f aca="false">IF($A67="","",SUMIFS('RAW BTBS'!$X:$X,'RAW BTBS'!$W:$W,$A67,'RAW BTBS'!$B:$B,"Approved"))</f>
        <v>0</v>
      </c>
      <c r="J67" s="62" t="n">
        <f aca="false">IF($A67="","",$D67-$I67)</f>
        <v>0</v>
      </c>
      <c r="K67" s="54" t="n">
        <f aca="false">IF($A67="","",Validation!M$16)</f>
        <v>0</v>
      </c>
      <c r="L67" s="92"/>
      <c r="M67" s="92"/>
    </row>
    <row r="68" customFormat="false" ht="15" hidden="false" customHeight="true" outlineLevel="0" collapsed="false">
      <c r="A68" s="93" t="n">
        <f aca="false">IF(Validation!N$18="","",Validation!N$18)</f>
        <v>46263</v>
      </c>
      <c r="B68" s="94" t="str">
        <f aca="false">IF($A68="","",IF(COUNTIF(Validation!$W$5:$W$16,$A68)&gt;0,"Holiday",IF(WEEKDAY($A68,2)&gt;5,"Weekend","Weekday")))</f>
        <v>Weekend</v>
      </c>
      <c r="C68" s="54" t="n">
        <f aca="false">IF($A68="","",COUNTIFS('RAW BTBS'!$W:$W,$A68))</f>
        <v>0</v>
      </c>
      <c r="D68" s="52" t="n">
        <f aca="false">IF($A68="","",SUMIFS('RAW BTBS'!$X:$X,'RAW BTBS'!$W:$W,$A68))</f>
        <v>0</v>
      </c>
      <c r="E68" s="62" t="n">
        <f aca="false">IF($A68="","",SUMIFS('RAW BTBS'!$X:$X,'RAW BTBS'!$W:$W,$A68,'RAW BTBS'!$AA:$AA,"OK"))</f>
        <v>0</v>
      </c>
      <c r="F68" s="62" t="n">
        <f aca="false">IF($A68="","",$D68-$E68)</f>
        <v>0</v>
      </c>
      <c r="G68" s="62" t="n">
        <f aca="false">IF($A68="","",$E68-$H68)</f>
        <v>0</v>
      </c>
      <c r="H68" s="62" t="n">
        <f aca="false">IF($A68="","",Validation!N$13)</f>
        <v>0</v>
      </c>
      <c r="I68" s="62" t="n">
        <f aca="false">IF($A68="","",SUMIFS('RAW BTBS'!$X:$X,'RAW BTBS'!$W:$W,$A68,'RAW BTBS'!$B:$B,"Approved"))</f>
        <v>0</v>
      </c>
      <c r="J68" s="62" t="n">
        <f aca="false">IF($A68="","",$D68-$I68)</f>
        <v>0</v>
      </c>
      <c r="K68" s="54" t="n">
        <f aca="false">IF($A68="","",Validation!N$16)</f>
        <v>0</v>
      </c>
      <c r="L68" s="92"/>
      <c r="M68" s="92"/>
    </row>
    <row r="69" customFormat="false" ht="15" hidden="false" customHeight="true" outlineLevel="0" collapsed="false">
      <c r="A69" s="93" t="n">
        <f aca="false">IF(Validation!O$18="","",Validation!O$18)</f>
        <v>46264</v>
      </c>
      <c r="B69" s="94" t="str">
        <f aca="false">IF($A69="","",IF(COUNTIF(Validation!$W$5:$W$16,$A69)&gt;0,"Holiday",IF(WEEKDAY($A69,2)&gt;5,"Weekend","Weekday")))</f>
        <v>Weekend</v>
      </c>
      <c r="C69" s="54" t="n">
        <f aca="false">IF($A69="","",COUNTIFS('RAW BTBS'!$W:$W,$A69))</f>
        <v>0</v>
      </c>
      <c r="D69" s="52" t="n">
        <f aca="false">IF($A69="","",SUMIFS('RAW BTBS'!$X:$X,'RAW BTBS'!$W:$W,$A69))</f>
        <v>0</v>
      </c>
      <c r="E69" s="62" t="n">
        <f aca="false">IF($A69="","",SUMIFS('RAW BTBS'!$X:$X,'RAW BTBS'!$W:$W,$A69,'RAW BTBS'!$AA:$AA,"OK"))</f>
        <v>0</v>
      </c>
      <c r="F69" s="62" t="n">
        <f aca="false">IF($A69="","",$D69-$E69)</f>
        <v>0</v>
      </c>
      <c r="G69" s="62" t="n">
        <f aca="false">IF($A69="","",$E69-$H69)</f>
        <v>0</v>
      </c>
      <c r="H69" s="62" t="n">
        <f aca="false">IF($A69="","",Validation!O$13)</f>
        <v>0</v>
      </c>
      <c r="I69" s="62" t="n">
        <f aca="false">IF($A69="","",SUMIFS('RAW BTBS'!$X:$X,'RAW BTBS'!$W:$W,$A69,'RAW BTBS'!$B:$B,"Approved"))</f>
        <v>0</v>
      </c>
      <c r="J69" s="62" t="n">
        <f aca="false">IF($A69="","",$D69-$I69)</f>
        <v>0</v>
      </c>
      <c r="K69" s="54" t="n">
        <f aca="false">IF($A69="","",Validation!O$16)</f>
        <v>0</v>
      </c>
      <c r="L69" s="92"/>
      <c r="M69" s="92"/>
    </row>
    <row r="70" customFormat="false" ht="15" hidden="false" customHeight="true" outlineLevel="0" collapsed="false">
      <c r="A70" s="93" t="str">
        <f aca="false">IF(Validation!P$18="","",Validation!P$18)</f>
        <v/>
      </c>
      <c r="B70" s="94" t="str">
        <f aca="false">IF($A70="","",IF(COUNTIF(Validation!$W$5:$W$16,$A70)&gt;0,"Holiday",IF(WEEKDAY($A70,2)&gt;5,"Weekend","Weekday")))</f>
        <v/>
      </c>
      <c r="C70" s="54" t="str">
        <f aca="false">IF($A70="","",COUNTIFS('RAW BTBS'!$W:$W,$A70))</f>
        <v/>
      </c>
      <c r="D70" s="52" t="str">
        <f aca="false">IF($A70="","",SUMIFS('RAW BTBS'!$X:$X,'RAW BTBS'!$W:$W,$A70))</f>
        <v/>
      </c>
      <c r="E70" s="62" t="str">
        <f aca="false">IF($A70="","",SUMIFS('RAW BTBS'!$X:$X,'RAW BTBS'!$W:$W,$A70,'RAW BTBS'!$AA:$AA,"OK"))</f>
        <v/>
      </c>
      <c r="F70" s="62" t="str">
        <f aca="false">IF($A70="","",$D70-$E70)</f>
        <v/>
      </c>
      <c r="G70" s="62" t="str">
        <f aca="false">IF($A70="","",$E70-$H70)</f>
        <v/>
      </c>
      <c r="H70" s="62" t="str">
        <f aca="false">IF($A70="","",Validation!P$13)</f>
        <v/>
      </c>
      <c r="I70" s="62" t="str">
        <f aca="false">IF($A70="","",SUMIFS('RAW BTBS'!$X:$X,'RAW BTBS'!$W:$W,$A70,'RAW BTBS'!$B:$B,"Approved"))</f>
        <v/>
      </c>
      <c r="J70" s="62" t="str">
        <f aca="false">IF($A70="","",$D70-$I70)</f>
        <v/>
      </c>
      <c r="K70" s="54" t="str">
        <f aca="false">IF($A70="","",Validation!P$16)</f>
        <v/>
      </c>
      <c r="L70" s="92"/>
      <c r="M70" s="92"/>
    </row>
    <row r="71" customFormat="false" ht="15" hidden="false" customHeight="true" outlineLevel="0" collapsed="false">
      <c r="A71" s="93" t="str">
        <f aca="false">IF(Validation!Q$18="","",Validation!Q$18)</f>
        <v/>
      </c>
      <c r="B71" s="94" t="str">
        <f aca="false">IF($A71="","",IF(COUNTIF(Validation!$W$5:$W$16,$A71)&gt;0,"Holiday",IF(WEEKDAY($A71,2)&gt;5,"Weekend","Weekday")))</f>
        <v/>
      </c>
      <c r="C71" s="54" t="str">
        <f aca="false">IF($A71="","",COUNTIFS('RAW BTBS'!$W:$W,$A71))</f>
        <v/>
      </c>
      <c r="D71" s="52" t="str">
        <f aca="false">IF($A71="","",SUMIFS('RAW BTBS'!$X:$X,'RAW BTBS'!$W:$W,$A71))</f>
        <v/>
      </c>
      <c r="E71" s="62" t="str">
        <f aca="false">IF($A71="","",SUMIFS('RAW BTBS'!$X:$X,'RAW BTBS'!$W:$W,$A71,'RAW BTBS'!$AA:$AA,"OK"))</f>
        <v/>
      </c>
      <c r="F71" s="62" t="str">
        <f aca="false">IF($A71="","",$D71-$E71)</f>
        <v/>
      </c>
      <c r="G71" s="62" t="str">
        <f aca="false">IF($A71="","",$E71-$H71)</f>
        <v/>
      </c>
      <c r="H71" s="62" t="str">
        <f aca="false">IF($A71="","",Validation!Q$13)</f>
        <v/>
      </c>
      <c r="I71" s="62" t="str">
        <f aca="false">IF($A71="","",SUMIFS('RAW BTBS'!$X:$X,'RAW BTBS'!$W:$W,$A71,'RAW BTBS'!$B:$B,"Approved"))</f>
        <v/>
      </c>
      <c r="J71" s="62" t="str">
        <f aca="false">IF($A71="","",$D71-$I71)</f>
        <v/>
      </c>
      <c r="K71" s="54" t="str">
        <f aca="false">IF($A71="","",Validation!Q$16)</f>
        <v/>
      </c>
      <c r="L71" s="92"/>
      <c r="M71" s="92"/>
    </row>
    <row r="72" customFormat="false" ht="15" hidden="false" customHeight="true" outlineLevel="0" collapsed="false">
      <c r="A72" s="95" t="s">
        <v>663</v>
      </c>
      <c r="B72" s="96" t="s">
        <v>664</v>
      </c>
      <c r="C72" s="97" t="n">
        <f aca="false">'General Report'!$H$145-SUM(C58:C71)</f>
        <v>0</v>
      </c>
      <c r="D72" s="98" t="n">
        <f aca="false">SUM('RAW BTBS'!$X:$X)-SUM(D58:D71)</f>
        <v>0</v>
      </c>
      <c r="E72" s="98" t="n">
        <f aca="false">SUMIFS('RAW BTBS'!$X:$X,'RAW BTBS'!$AA:$AA,"OK")-SUM(E58:E71)</f>
        <v>0</v>
      </c>
      <c r="F72" s="98" t="n">
        <f aca="false">$D72-$E72</f>
        <v>0</v>
      </c>
      <c r="G72" s="98" t="s">
        <v>664</v>
      </c>
      <c r="H72" s="98" t="s">
        <v>664</v>
      </c>
      <c r="I72" s="98" t="n">
        <f aca="false">SUMIFS('RAW BTBS'!$X:$X,'RAW BTBS'!$B:$B,"Approved")-SUM(I58:I71)</f>
        <v>0</v>
      </c>
      <c r="J72" s="98" t="n">
        <f aca="false">$D72-$I72</f>
        <v>0</v>
      </c>
      <c r="K72" s="97" t="s">
        <v>664</v>
      </c>
      <c r="L72" s="92"/>
      <c r="M72" s="92"/>
    </row>
    <row r="73" customFormat="false" ht="15" hidden="false" customHeight="true" outlineLevel="0" collapsed="false">
      <c r="A73" s="87" t="s">
        <v>95</v>
      </c>
      <c r="B73" s="88"/>
      <c r="C73" s="99" t="n">
        <f aca="false">SUM(C58:C72)</f>
        <v>136</v>
      </c>
      <c r="D73" s="90" t="n">
        <f aca="false">SUM(D58:D72)</f>
        <v>206</v>
      </c>
      <c r="E73" s="90" t="n">
        <f aca="false">SUM(E58:E72)</f>
        <v>206</v>
      </c>
      <c r="F73" s="90" t="n">
        <f aca="false">SUM(F58:F72)</f>
        <v>0</v>
      </c>
      <c r="G73" s="90" t="n">
        <f aca="false">SUM(G58:G72)</f>
        <v>162</v>
      </c>
      <c r="H73" s="90" t="n">
        <f aca="false">SUM(H58:H72)</f>
        <v>44</v>
      </c>
      <c r="I73" s="90" t="n">
        <f aca="false">SUM(I58:I72)</f>
        <v>81</v>
      </c>
      <c r="J73" s="90" t="n">
        <f aca="false">SUM(J58:J72)</f>
        <v>125</v>
      </c>
      <c r="K73" s="89" t="n">
        <f aca="false">COUNTIF($D$14:$D$53,"&gt;0")</f>
        <v>12</v>
      </c>
      <c r="L73" s="92"/>
      <c r="M73" s="92"/>
    </row>
    <row r="74" customFormat="false" ht="24" hidden="false" customHeight="true" outlineLevel="0" collapsed="false">
      <c r="A74" s="31" t="s">
        <v>665</v>
      </c>
      <c r="B74" s="31"/>
      <c r="C74" s="31"/>
      <c r="D74" s="31"/>
      <c r="E74" s="31"/>
      <c r="F74" s="31"/>
      <c r="G74" s="31"/>
      <c r="H74" s="31"/>
      <c r="I74" s="31"/>
      <c r="J74" s="31"/>
      <c r="K74" s="31"/>
      <c r="L74" s="92"/>
      <c r="M74" s="92"/>
    </row>
    <row r="75" customFormat="false" ht="15" hidden="false" customHeight="true" outlineLevel="0" collapsed="false">
      <c r="A75" s="48" t="s">
        <v>666</v>
      </c>
      <c r="B75" s="48" t="s">
        <v>646</v>
      </c>
      <c r="C75" s="48" t="s">
        <v>118</v>
      </c>
      <c r="D75" s="48" t="s">
        <v>667</v>
      </c>
      <c r="E75" s="48" t="s">
        <v>662</v>
      </c>
    </row>
    <row r="76" customFormat="false" ht="15" hidden="false" customHeight="true" outlineLevel="0" collapsed="false">
      <c r="A76" s="100" t="str">
        <f aca="false">O$12</f>
        <v>Title</v>
      </c>
      <c r="B76" s="101" t="n">
        <f aca="false">COUNTIFS('RAW BTBS'!$K:$K,$A76,'RAW BTBS'!$AB:$AB,"Yes",'RAW BTBS'!$AA:$AA,"OK")</f>
        <v>133</v>
      </c>
      <c r="C76" s="52" t="n">
        <f aca="false">SUM(O$14:O$53)</f>
        <v>194</v>
      </c>
      <c r="D76" s="102" t="n">
        <f aca="false">IF($C$80=0,"",$C76/$C$80)</f>
        <v>0.941747572815534</v>
      </c>
      <c r="E76" s="101" t="n">
        <f aca="false">COUNTIF(O$14:O$53,"&gt;0")</f>
        <v>11</v>
      </c>
    </row>
    <row r="77" customFormat="false" ht="15" hidden="false" customHeight="true" outlineLevel="0" collapsed="false">
      <c r="A77" s="100" t="str">
        <f aca="false">P$12</f>
        <v>Project Management</v>
      </c>
      <c r="B77" s="101" t="n">
        <f aca="false">COUNTIFS('RAW BTBS'!$K:$K,$A77,'RAW BTBS'!$AB:$AB,"Yes",'RAW BTBS'!$AA:$AA,"OK")</f>
        <v>2</v>
      </c>
      <c r="C77" s="52" t="n">
        <f aca="false">SUM(P$14:P$53)</f>
        <v>4</v>
      </c>
      <c r="D77" s="102" t="n">
        <f aca="false">IF($C$80=0,"",$C77/$C$80)</f>
        <v>0.0194174757281553</v>
      </c>
      <c r="E77" s="101" t="n">
        <f aca="false">COUNTIF(P$14:P$53,"&gt;0")</f>
        <v>1</v>
      </c>
    </row>
    <row r="78" customFormat="false" ht="15" hidden="false" customHeight="true" outlineLevel="0" collapsed="false">
      <c r="A78" s="100" t="str">
        <f aca="false">Q$12</f>
        <v>Data Processing</v>
      </c>
      <c r="B78" s="101" t="n">
        <f aca="false">COUNTIFS('RAW BTBS'!$K:$K,$A78,'RAW BTBS'!$AB:$AB,"Yes",'RAW BTBS'!$AA:$AA,"OK")</f>
        <v>1</v>
      </c>
      <c r="C78" s="52" t="n">
        <f aca="false">SUM(Q$14:Q$53)</f>
        <v>8</v>
      </c>
      <c r="D78" s="102" t="n">
        <f aca="false">IF($C$80=0,"",$C78/$C$80)</f>
        <v>0.0388349514563107</v>
      </c>
      <c r="E78" s="101" t="n">
        <f aca="false">COUNTIF(Q$14:Q$53,"&gt;0")</f>
        <v>1</v>
      </c>
    </row>
    <row r="79" customFormat="false" ht="15" hidden="false" customHeight="true" outlineLevel="0" collapsed="false">
      <c r="A79" s="100" t="s">
        <v>654</v>
      </c>
      <c r="B79" s="101" t="n">
        <f aca="false">COUNTIFS('RAW BTBS'!$AB:$AB,"Yes",'RAW BTBS'!$AA:$AA,"OK")-SUM(B76:B78)</f>
        <v>0</v>
      </c>
      <c r="C79" s="52" t="n">
        <f aca="false">SUM($R$14:$R$53)</f>
        <v>0</v>
      </c>
      <c r="D79" s="102" t="n">
        <f aca="false">IF($C$80=0,"",$C79/$C$80)</f>
        <v>0</v>
      </c>
      <c r="E79" s="101" t="n">
        <f aca="false">COUNTIF($R$14:$R$53,"&gt;0")</f>
        <v>0</v>
      </c>
    </row>
    <row r="80" customFormat="false" ht="15" hidden="false" customHeight="true" outlineLevel="0" collapsed="false">
      <c r="A80" s="87" t="s">
        <v>95</v>
      </c>
      <c r="B80" s="89" t="n">
        <f aca="false">SUM(B76:B79)</f>
        <v>136</v>
      </c>
      <c r="C80" s="90" t="n">
        <f aca="false">SUM(C76:C79)</f>
        <v>206</v>
      </c>
      <c r="D80" s="103" t="n">
        <f aca="false">IF($C$80=0,"",1)</f>
        <v>1</v>
      </c>
      <c r="E80" s="89"/>
    </row>
    <row r="82" customFormat="false" ht="19.5" hidden="false" customHeight="true" outlineLevel="0" collapsed="false">
      <c r="A82" s="47" t="s">
        <v>668</v>
      </c>
      <c r="B82" s="47"/>
      <c r="C82" s="47"/>
      <c r="D82" s="47"/>
      <c r="E82" s="47"/>
    </row>
    <row r="83" customFormat="false" ht="15" hidden="false" customHeight="true" outlineLevel="0" collapsed="false">
      <c r="A83" s="69" t="s">
        <v>669</v>
      </c>
      <c r="B83" s="69"/>
      <c r="C83" s="69"/>
      <c r="D83" s="53" t="n">
        <f aca="false">COUNTIF('RAW BTBS'!$AD$2:$AD$1000,"REVIEW")</f>
        <v>14</v>
      </c>
      <c r="F83" s="70" t="s">
        <v>670</v>
      </c>
      <c r="G83" s="70"/>
      <c r="H83" s="70"/>
      <c r="I83" s="70"/>
      <c r="J83" s="70"/>
      <c r="K83" s="70"/>
      <c r="L83" s="70"/>
      <c r="M83" s="70"/>
      <c r="N83" s="70"/>
      <c r="O83" s="70"/>
      <c r="P83" s="70"/>
      <c r="Q83" s="70"/>
      <c r="R83" s="70"/>
    </row>
    <row r="84" customFormat="false" ht="15" hidden="false" customHeight="true" outlineLevel="0" collapsed="false">
      <c r="A84" s="69" t="s">
        <v>671</v>
      </c>
      <c r="B84" s="69"/>
      <c r="C84" s="69"/>
      <c r="D84" s="53" t="n">
        <f aca="false">COUNTIF('RAW BTBS'!$AE$2:$AE$1000,"Late")</f>
        <v>31</v>
      </c>
      <c r="F84" s="70" t="s">
        <v>672</v>
      </c>
      <c r="G84" s="70"/>
      <c r="H84" s="70"/>
      <c r="I84" s="70"/>
      <c r="J84" s="70"/>
      <c r="K84" s="70"/>
      <c r="L84" s="70"/>
      <c r="M84" s="70"/>
      <c r="N84" s="70"/>
      <c r="O84" s="70"/>
      <c r="P84" s="70"/>
      <c r="Q84" s="70"/>
      <c r="R84" s="70"/>
    </row>
    <row r="85" customFormat="false" ht="15" hidden="false" customHeight="true" outlineLevel="0" collapsed="false">
      <c r="A85" s="69" t="s">
        <v>673</v>
      </c>
      <c r="B85" s="69"/>
      <c r="C85" s="69"/>
      <c r="D85" s="53" t="n">
        <f aca="false">COUNTIFS('RAW BTBS'!$A$2:$A$1000,"?*",'RAW BTBS'!$J$2:$J$1000,"")</f>
        <v>3</v>
      </c>
    </row>
    <row r="86" customFormat="false" ht="12" hidden="false" customHeight="true" outlineLevel="0" collapsed="false">
      <c r="A86" s="69" t="s">
        <v>674</v>
      </c>
      <c r="B86" s="69"/>
      <c r="C86" s="69"/>
      <c r="D86" s="52" t="n">
        <f aca="false">SUMIFS('RAW BTBS'!$X:$X,'RAW BTBS'!$AA:$AA,"NO MATCH")</f>
        <v>0</v>
      </c>
      <c r="F86" s="70" t="s">
        <v>675</v>
      </c>
      <c r="G86" s="70"/>
      <c r="H86" s="70"/>
      <c r="I86" s="70"/>
      <c r="J86" s="70"/>
      <c r="K86" s="70"/>
      <c r="L86" s="70"/>
      <c r="M86" s="70"/>
      <c r="N86" s="70"/>
      <c r="O86" s="70"/>
      <c r="P86" s="70"/>
      <c r="Q86" s="70"/>
      <c r="R86" s="70"/>
    </row>
    <row r="87" customFormat="false" ht="15" hidden="false" customHeight="true" outlineLevel="0" collapsed="false">
      <c r="A87" s="69" t="s">
        <v>676</v>
      </c>
      <c r="B87" s="69"/>
      <c r="C87" s="69"/>
      <c r="D87" s="52" t="n">
        <f aca="false">SUMIFS('RAW BTBS'!$X:$X,'RAW BTBS'!$AB:$AB,"No")</f>
        <v>0</v>
      </c>
    </row>
    <row r="89" customFormat="false" ht="19.5" hidden="false" customHeight="true" outlineLevel="0" collapsed="false">
      <c r="A89" s="47" t="s">
        <v>677</v>
      </c>
      <c r="B89" s="47"/>
      <c r="C89" s="47"/>
      <c r="D89" s="47"/>
      <c r="E89" s="47"/>
      <c r="F89" s="47"/>
      <c r="G89" s="47"/>
      <c r="H89" s="47"/>
      <c r="I89" s="47"/>
      <c r="J89" s="47"/>
      <c r="K89" s="47"/>
      <c r="L89" s="47"/>
      <c r="M89" s="47"/>
      <c r="N89" s="47"/>
    </row>
    <row r="90" customFormat="false" ht="21.75" hidden="false" customHeight="true" outlineLevel="0" collapsed="false">
      <c r="A90" s="69" t="s">
        <v>678</v>
      </c>
      <c r="B90" s="69"/>
      <c r="C90" s="104" t="n">
        <v>7</v>
      </c>
      <c r="E90" s="31" t="s">
        <v>679</v>
      </c>
      <c r="F90" s="31"/>
      <c r="G90" s="31"/>
      <c r="H90" s="31"/>
      <c r="I90" s="31"/>
      <c r="J90" s="31"/>
      <c r="K90" s="31"/>
      <c r="L90" s="31"/>
    </row>
    <row r="91" customFormat="false" ht="15" hidden="false" customHeight="true" outlineLevel="0" collapsed="false">
      <c r="A91" s="69" t="s">
        <v>680</v>
      </c>
      <c r="B91" s="69"/>
      <c r="C91" s="42" t="n">
        <v>0</v>
      </c>
    </row>
    <row r="92" customFormat="false" ht="15" hidden="false" customHeight="true" outlineLevel="0" collapsed="false">
      <c r="A92" s="69" t="s">
        <v>681</v>
      </c>
      <c r="B92" s="69"/>
      <c r="C92" s="105" t="n">
        <v>3000</v>
      </c>
      <c r="E92" s="70" t="s">
        <v>682</v>
      </c>
      <c r="F92" s="70"/>
      <c r="G92" s="70"/>
      <c r="H92" s="70"/>
      <c r="I92" s="70"/>
      <c r="J92" s="70"/>
      <c r="K92" s="70"/>
      <c r="L92" s="70"/>
    </row>
    <row r="93" customFormat="false" ht="15" hidden="false" customHeight="true" outlineLevel="0" collapsed="false">
      <c r="A93" s="69" t="s">
        <v>683</v>
      </c>
      <c r="B93" s="69"/>
      <c r="C93" s="106" t="s">
        <v>684</v>
      </c>
      <c r="D93" s="106"/>
    </row>
    <row r="95" customFormat="false" ht="37.5" hidden="false" customHeight="true" outlineLevel="0" collapsed="false">
      <c r="A95" s="48" t="s">
        <v>92</v>
      </c>
      <c r="B95" s="48" t="s">
        <v>685</v>
      </c>
      <c r="C95" s="48" t="s">
        <v>686</v>
      </c>
      <c r="D95" s="48" t="s">
        <v>687</v>
      </c>
      <c r="E95" s="48" t="s">
        <v>688</v>
      </c>
      <c r="F95" s="48" t="s">
        <v>689</v>
      </c>
      <c r="G95" s="48" t="s">
        <v>690</v>
      </c>
      <c r="H95" s="48" t="s">
        <v>630</v>
      </c>
      <c r="I95" s="48" t="s">
        <v>691</v>
      </c>
      <c r="J95" s="48" t="s">
        <v>692</v>
      </c>
      <c r="K95" s="48" t="s">
        <v>693</v>
      </c>
      <c r="L95" s="48" t="s">
        <v>694</v>
      </c>
      <c r="M95" s="48" t="s">
        <v>695</v>
      </c>
      <c r="N95" s="48"/>
    </row>
    <row r="96" customFormat="false" ht="15" hidden="false" customHeight="true" outlineLevel="0" collapsed="false">
      <c r="A96" s="82" t="str">
        <f aca="false">IF($A$14="","",$A$14)</f>
        <v>Laura Silva</v>
      </c>
      <c r="B96" s="62" t="n">
        <f aca="false">IF($A96="","",SUM(Validation!$D21:$Q21))</f>
        <v>0</v>
      </c>
      <c r="C96" s="62" t="n">
        <f aca="false">IF($A96="","",SUM(Validation!$D20:$Q20))</f>
        <v>0</v>
      </c>
      <c r="D96" s="52" t="n">
        <f aca="false">IF($A96="","",IF($C$93="Hours billed",$C96,IF($C$93="Lower of the two",MIN($B96,$C96),$B96)))</f>
        <v>0</v>
      </c>
      <c r="E96" s="62" t="n">
        <f aca="false">IF($A96="","",IF($C$93="Hours billed",SUMIF(Validation!$D$9:$Q$9,1,Validation!$D20:$Q20),IF($C$93="Lower of the two",MIN(SUMIF(Validation!$D$9:$Q$9,1,Validation!$D21:$Q21),SUMIF(Validation!$D$9:$Q$9,1,Validation!$D20:$Q20)),SUMIF(Validation!$D$9:$Q$9,1,Validation!$D21:$Q21))))</f>
        <v>0</v>
      </c>
      <c r="F96" s="62" t="n">
        <f aca="false">IF($A96="","",IF($C$93="Hours billed",SUMIF(Validation!$D$9:$Q$9,2,Validation!$D20:$Q20),IF($C$93="Lower of the two",MIN(SUMIF(Validation!$D$9:$Q$9,2,Validation!$D21:$Q21),SUMIF(Validation!$D$9:$Q$9,2,Validation!$D20:$Q20)),SUMIF(Validation!$D$9:$Q$9,2,Validation!$D21:$Q21))))</f>
        <v>0</v>
      </c>
      <c r="G96" s="62" t="n">
        <f aca="false">IF($A96="","",IF($C$93="Hours billed",SUMIF(Validation!$D$9:$Q$9,3,Validation!$D20:$Q20),IF($C$93="Lower of the two",MIN(SUMIF(Validation!$D$9:$Q$9,3,Validation!$D21:$Q21),SUMIF(Validation!$D$9:$Q$9,3,Validation!$D20:$Q20)),SUMIF(Validation!$D$9:$Q$9,3,Validation!$D21:$Q21))))</f>
        <v>0</v>
      </c>
      <c r="H96" s="74" t="n">
        <f aca="false">IF($A96="","",$D96)</f>
        <v>0</v>
      </c>
      <c r="I96" s="77" t="n">
        <f aca="false">IF($A96="","",$H96*$C$90)</f>
        <v>0</v>
      </c>
      <c r="J96" s="79" t="n">
        <f aca="false">IF($A96="","",$I96*$C$92)</f>
        <v>0</v>
      </c>
      <c r="K96" s="107" t="n">
        <f aca="false">IF($A96="","",SUM(Validation!$D20:$Q20)*$C$90)</f>
        <v>0</v>
      </c>
      <c r="L96" s="107" t="n">
        <f aca="false">IF($A96="","",$I96-$K96)</f>
        <v>0</v>
      </c>
      <c r="M96" s="108" t="str">
        <f aca="false">IF($A96="","",IF(AND($B96=0,$C96=0),"No activity in the period",IF(ABS($B96-$C96)&lt;=Validation!$B$7,"Reported and billed match",IF($B96&gt;$C96,"Missing "&amp;TEXT($B96-$C96,"0.##")&amp;" h still to bill","There are "&amp;TEXT($C96-$B96,"0.##")&amp;" h billed but never reported"))))</f>
        <v>No activity in the period</v>
      </c>
      <c r="N96" s="109"/>
    </row>
    <row r="97" customFormat="false" ht="15" hidden="false" customHeight="true" outlineLevel="0" collapsed="false">
      <c r="A97" s="82" t="str">
        <f aca="false">IF($A$15="","",$A$15)</f>
        <v>Leonidas Villamil</v>
      </c>
      <c r="B97" s="62" t="n">
        <f aca="false">IF($A97="","",SUM(Validation!$D25:$Q25))</f>
        <v>0</v>
      </c>
      <c r="C97" s="62" t="n">
        <f aca="false">IF($A97="","",SUM(Validation!$D24:$Q24))</f>
        <v>0</v>
      </c>
      <c r="D97" s="52" t="n">
        <f aca="false">IF($A97="","",IF($C$93="Hours billed",$C97,IF($C$93="Lower of the two",MIN($B97,$C97),$B97)))</f>
        <v>0</v>
      </c>
      <c r="E97" s="62" t="n">
        <f aca="false">IF($A97="","",IF($C$93="Hours billed",SUMIF(Validation!$D$9:$Q$9,1,Validation!$D24:$Q24),IF($C$93="Lower of the two",MIN(SUMIF(Validation!$D$9:$Q$9,1,Validation!$D25:$Q25),SUMIF(Validation!$D$9:$Q$9,1,Validation!$D24:$Q24)),SUMIF(Validation!$D$9:$Q$9,1,Validation!$D25:$Q25))))</f>
        <v>0</v>
      </c>
      <c r="F97" s="62" t="n">
        <f aca="false">IF($A97="","",IF($C$93="Hours billed",SUMIF(Validation!$D$9:$Q$9,2,Validation!$D24:$Q24),IF($C$93="Lower of the two",MIN(SUMIF(Validation!$D$9:$Q$9,2,Validation!$D25:$Q25),SUMIF(Validation!$D$9:$Q$9,2,Validation!$D24:$Q24)),SUMIF(Validation!$D$9:$Q$9,2,Validation!$D25:$Q25))))</f>
        <v>0</v>
      </c>
      <c r="G97" s="62" t="n">
        <f aca="false">IF($A97="","",IF($C$93="Hours billed",SUMIF(Validation!$D$9:$Q$9,3,Validation!$D24:$Q24),IF($C$93="Lower of the two",MIN(SUMIF(Validation!$D$9:$Q$9,3,Validation!$D25:$Q25),SUMIF(Validation!$D$9:$Q$9,3,Validation!$D24:$Q24)),SUMIF(Validation!$D$9:$Q$9,3,Validation!$D25:$Q25))))</f>
        <v>0</v>
      </c>
      <c r="H97" s="74" t="n">
        <f aca="false">IF($A97="","",$D97)</f>
        <v>0</v>
      </c>
      <c r="I97" s="77" t="n">
        <f aca="false">IF($A97="","",$H97*$C$90)</f>
        <v>0</v>
      </c>
      <c r="J97" s="79" t="n">
        <f aca="false">IF($A97="","",$I97*$C$92)</f>
        <v>0</v>
      </c>
      <c r="K97" s="107" t="n">
        <f aca="false">IF($A97="","",SUM(Validation!$D24:$Q24)*$C$90)</f>
        <v>0</v>
      </c>
      <c r="L97" s="107" t="n">
        <f aca="false">IF($A97="","",$I97-$K97)</f>
        <v>0</v>
      </c>
      <c r="M97" s="108" t="str">
        <f aca="false">IF($A97="","",IF(AND($B97=0,$C97=0),"No activity in the period",IF(ABS($B97-$C97)&lt;=Validation!$B$7,"Reported and billed match",IF($B97&gt;$C97,"Missing "&amp;TEXT($B97-$C97,"0.##")&amp;" h still to bill","There are "&amp;TEXT($C97-$B97,"0.##")&amp;" h billed but never reported"))))</f>
        <v>No activity in the period</v>
      </c>
      <c r="N97" s="109"/>
    </row>
    <row r="98" customFormat="false" ht="15" hidden="false" customHeight="true" outlineLevel="0" collapsed="false">
      <c r="A98" s="82" t="str">
        <f aca="false">IF($A$16="","",$A$16)</f>
        <v>Sebastian Romero</v>
      </c>
      <c r="B98" s="62" t="n">
        <f aca="false">IF($A98="","",SUM(Validation!$D29:$Q29))</f>
        <v>0</v>
      </c>
      <c r="C98" s="62" t="n">
        <f aca="false">IF($A98="","",SUM(Validation!$D28:$Q28))</f>
        <v>0</v>
      </c>
      <c r="D98" s="52" t="n">
        <f aca="false">IF($A98="","",IF($C$93="Hours billed",$C98,IF($C$93="Lower of the two",MIN($B98,$C98),$B98)))</f>
        <v>0</v>
      </c>
      <c r="E98" s="62" t="n">
        <f aca="false">IF($A98="","",IF($C$93="Hours billed",SUMIF(Validation!$D$9:$Q$9,1,Validation!$D28:$Q28),IF($C$93="Lower of the two",MIN(SUMIF(Validation!$D$9:$Q$9,1,Validation!$D29:$Q29),SUMIF(Validation!$D$9:$Q$9,1,Validation!$D28:$Q28)),SUMIF(Validation!$D$9:$Q$9,1,Validation!$D29:$Q29))))</f>
        <v>0</v>
      </c>
      <c r="F98" s="62" t="n">
        <f aca="false">IF($A98="","",IF($C$93="Hours billed",SUMIF(Validation!$D$9:$Q$9,2,Validation!$D28:$Q28),IF($C$93="Lower of the two",MIN(SUMIF(Validation!$D$9:$Q$9,2,Validation!$D29:$Q29),SUMIF(Validation!$D$9:$Q$9,2,Validation!$D28:$Q28)),SUMIF(Validation!$D$9:$Q$9,2,Validation!$D29:$Q29))))</f>
        <v>0</v>
      </c>
      <c r="G98" s="62" t="n">
        <f aca="false">IF($A98="","",IF($C$93="Hours billed",SUMIF(Validation!$D$9:$Q$9,3,Validation!$D28:$Q28),IF($C$93="Lower of the two",MIN(SUMIF(Validation!$D$9:$Q$9,3,Validation!$D29:$Q29),SUMIF(Validation!$D$9:$Q$9,3,Validation!$D28:$Q28)),SUMIF(Validation!$D$9:$Q$9,3,Validation!$D29:$Q29))))</f>
        <v>0</v>
      </c>
      <c r="H98" s="74" t="n">
        <f aca="false">IF($A98="","",$D98)</f>
        <v>0</v>
      </c>
      <c r="I98" s="77" t="n">
        <f aca="false">IF($A98="","",$H98*$C$90)</f>
        <v>0</v>
      </c>
      <c r="J98" s="79" t="n">
        <f aca="false">IF($A98="","",$I98*$C$92)</f>
        <v>0</v>
      </c>
      <c r="K98" s="107" t="n">
        <f aca="false">IF($A98="","",SUM(Validation!$D28:$Q28)*$C$90)</f>
        <v>0</v>
      </c>
      <c r="L98" s="107" t="n">
        <f aca="false">IF($A98="","",$I98-$K98)</f>
        <v>0</v>
      </c>
      <c r="M98" s="108" t="str">
        <f aca="false">IF($A98="","",IF(AND($B98=0,$C98=0),"No activity in the period",IF(ABS($B98-$C98)&lt;=Validation!$B$7,"Reported and billed match",IF($B98&gt;$C98,"Missing "&amp;TEXT($B98-$C98,"0.##")&amp;" h still to bill","There are "&amp;TEXT($C98-$B98,"0.##")&amp;" h billed but never reported"))))</f>
        <v>No activity in the period</v>
      </c>
      <c r="N98" s="109"/>
    </row>
    <row r="99" customFormat="false" ht="15" hidden="false" customHeight="true" outlineLevel="0" collapsed="false">
      <c r="A99" s="82" t="str">
        <f aca="false">IF($A$17="","",$A$17)</f>
        <v>Hugo Daza</v>
      </c>
      <c r="B99" s="62" t="n">
        <f aca="false">IF($A99="","",SUM(Validation!$D33:$Q33))</f>
        <v>0</v>
      </c>
      <c r="C99" s="62" t="n">
        <f aca="false">IF($A99="","",SUM(Validation!$D32:$Q32))</f>
        <v>0</v>
      </c>
      <c r="D99" s="52" t="n">
        <f aca="false">IF($A99="","",IF($C$93="Hours billed",$C99,IF($C$93="Lower of the two",MIN($B99,$C99),$B99)))</f>
        <v>0</v>
      </c>
      <c r="E99" s="62" t="n">
        <f aca="false">IF($A99="","",IF($C$93="Hours billed",SUMIF(Validation!$D$9:$Q$9,1,Validation!$D32:$Q32),IF($C$93="Lower of the two",MIN(SUMIF(Validation!$D$9:$Q$9,1,Validation!$D33:$Q33),SUMIF(Validation!$D$9:$Q$9,1,Validation!$D32:$Q32)),SUMIF(Validation!$D$9:$Q$9,1,Validation!$D33:$Q33))))</f>
        <v>0</v>
      </c>
      <c r="F99" s="62" t="n">
        <f aca="false">IF($A99="","",IF($C$93="Hours billed",SUMIF(Validation!$D$9:$Q$9,2,Validation!$D32:$Q32),IF($C$93="Lower of the two",MIN(SUMIF(Validation!$D$9:$Q$9,2,Validation!$D33:$Q33),SUMIF(Validation!$D$9:$Q$9,2,Validation!$D32:$Q32)),SUMIF(Validation!$D$9:$Q$9,2,Validation!$D33:$Q33))))</f>
        <v>0</v>
      </c>
      <c r="G99" s="62" t="n">
        <f aca="false">IF($A99="","",IF($C$93="Hours billed",SUMIF(Validation!$D$9:$Q$9,3,Validation!$D32:$Q32),IF($C$93="Lower of the two",MIN(SUMIF(Validation!$D$9:$Q$9,3,Validation!$D33:$Q33),SUMIF(Validation!$D$9:$Q$9,3,Validation!$D32:$Q32)),SUMIF(Validation!$D$9:$Q$9,3,Validation!$D33:$Q33))))</f>
        <v>0</v>
      </c>
      <c r="H99" s="74" t="n">
        <f aca="false">IF($A99="","",$D99)</f>
        <v>0</v>
      </c>
      <c r="I99" s="77" t="n">
        <f aca="false">IF($A99="","",$H99*$C$90)</f>
        <v>0</v>
      </c>
      <c r="J99" s="79" t="n">
        <f aca="false">IF($A99="","",$I99*$C$92)</f>
        <v>0</v>
      </c>
      <c r="K99" s="107" t="n">
        <f aca="false">IF($A99="","",SUM(Validation!$D32:$Q32)*$C$90)</f>
        <v>0</v>
      </c>
      <c r="L99" s="107" t="n">
        <f aca="false">IF($A99="","",$I99-$K99)</f>
        <v>0</v>
      </c>
      <c r="M99" s="108" t="str">
        <f aca="false">IF($A99="","",IF(AND($B99=0,$C99=0),"No activity in the period",IF(ABS($B99-$C99)&lt;=Validation!$B$7,"Reported and billed match",IF($B99&gt;$C99,"Missing "&amp;TEXT($B99-$C99,"0.##")&amp;" h still to bill","There are "&amp;TEXT($C99-$B99,"0.##")&amp;" h billed but never reported"))))</f>
        <v>No activity in the period</v>
      </c>
      <c r="N99" s="109"/>
    </row>
    <row r="100" customFormat="false" ht="15" hidden="false" customHeight="true" outlineLevel="0" collapsed="false">
      <c r="A100" s="82" t="str">
        <f aca="false">IF($A$18="","",$A$18)</f>
        <v>Roberto Sanchez</v>
      </c>
      <c r="B100" s="62" t="n">
        <f aca="false">IF($A100="","",SUM(Validation!$D37:$Q37))</f>
        <v>0</v>
      </c>
      <c r="C100" s="62" t="n">
        <f aca="false">IF($A100="","",SUM(Validation!$D36:$Q36))</f>
        <v>0</v>
      </c>
      <c r="D100" s="52" t="n">
        <f aca="false">IF($A100="","",IF($C$93="Hours billed",$C100,IF($C$93="Lower of the two",MIN($B100,$C100),$B100)))</f>
        <v>0</v>
      </c>
      <c r="E100" s="62" t="n">
        <f aca="false">IF($A100="","",IF($C$93="Hours billed",SUMIF(Validation!$D$9:$Q$9,1,Validation!$D36:$Q36),IF($C$93="Lower of the two",MIN(SUMIF(Validation!$D$9:$Q$9,1,Validation!$D37:$Q37),SUMIF(Validation!$D$9:$Q$9,1,Validation!$D36:$Q36)),SUMIF(Validation!$D$9:$Q$9,1,Validation!$D37:$Q37))))</f>
        <v>0</v>
      </c>
      <c r="F100" s="62" t="n">
        <f aca="false">IF($A100="","",IF($C$93="Hours billed",SUMIF(Validation!$D$9:$Q$9,2,Validation!$D36:$Q36),IF($C$93="Lower of the two",MIN(SUMIF(Validation!$D$9:$Q$9,2,Validation!$D37:$Q37),SUMIF(Validation!$D$9:$Q$9,2,Validation!$D36:$Q36)),SUMIF(Validation!$D$9:$Q$9,2,Validation!$D37:$Q37))))</f>
        <v>0</v>
      </c>
      <c r="G100" s="62" t="n">
        <f aca="false">IF($A100="","",IF($C$93="Hours billed",SUMIF(Validation!$D$9:$Q$9,3,Validation!$D36:$Q36),IF($C$93="Lower of the two",MIN(SUMIF(Validation!$D$9:$Q$9,3,Validation!$D37:$Q37),SUMIF(Validation!$D$9:$Q$9,3,Validation!$D36:$Q36)),SUMIF(Validation!$D$9:$Q$9,3,Validation!$D37:$Q37))))</f>
        <v>0</v>
      </c>
      <c r="H100" s="74" t="n">
        <f aca="false">IF($A100="","",$D100)</f>
        <v>0</v>
      </c>
      <c r="I100" s="77" t="n">
        <f aca="false">IF($A100="","",$H100*$C$90)</f>
        <v>0</v>
      </c>
      <c r="J100" s="79" t="n">
        <f aca="false">IF($A100="","",$I100*$C$92)</f>
        <v>0</v>
      </c>
      <c r="K100" s="107" t="n">
        <f aca="false">IF($A100="","",SUM(Validation!$D36:$Q36)*$C$90)</f>
        <v>0</v>
      </c>
      <c r="L100" s="107" t="n">
        <f aca="false">IF($A100="","",$I100-$K100)</f>
        <v>0</v>
      </c>
      <c r="M100" s="108" t="str">
        <f aca="false">IF($A100="","",IF(AND($B100=0,$C100=0),"No activity in the period",IF(ABS($B100-$C100)&lt;=Validation!$B$7,"Reported and billed match",IF($B100&gt;$C100,"Missing "&amp;TEXT($B100-$C100,"0.##")&amp;" h still to bill","There are "&amp;TEXT($C100-$B100,"0.##")&amp;" h billed but never reported"))))</f>
        <v>No activity in the period</v>
      </c>
      <c r="N100" s="109"/>
    </row>
    <row r="101" customFormat="false" ht="15" hidden="false" customHeight="true" outlineLevel="0" collapsed="false">
      <c r="A101" s="82" t="str">
        <f aca="false">IF($A$19="","",$A$19)</f>
        <v>Alejandra Lorenzo</v>
      </c>
      <c r="B101" s="62" t="n">
        <f aca="false">IF($A101="","",SUM(Validation!$D41:$Q41))</f>
        <v>0</v>
      </c>
      <c r="C101" s="62" t="n">
        <f aca="false">IF($A101="","",SUM(Validation!$D40:$Q40))</f>
        <v>0</v>
      </c>
      <c r="D101" s="52" t="n">
        <f aca="false">IF($A101="","",IF($C$93="Hours billed",$C101,IF($C$93="Lower of the two",MIN($B101,$C101),$B101)))</f>
        <v>0</v>
      </c>
      <c r="E101" s="62" t="n">
        <f aca="false">IF($A101="","",IF($C$93="Hours billed",SUMIF(Validation!$D$9:$Q$9,1,Validation!$D40:$Q40),IF($C$93="Lower of the two",MIN(SUMIF(Validation!$D$9:$Q$9,1,Validation!$D41:$Q41),SUMIF(Validation!$D$9:$Q$9,1,Validation!$D40:$Q40)),SUMIF(Validation!$D$9:$Q$9,1,Validation!$D41:$Q41))))</f>
        <v>0</v>
      </c>
      <c r="F101" s="62" t="n">
        <f aca="false">IF($A101="","",IF($C$93="Hours billed",SUMIF(Validation!$D$9:$Q$9,2,Validation!$D40:$Q40),IF($C$93="Lower of the two",MIN(SUMIF(Validation!$D$9:$Q$9,2,Validation!$D41:$Q41),SUMIF(Validation!$D$9:$Q$9,2,Validation!$D40:$Q40)),SUMIF(Validation!$D$9:$Q$9,2,Validation!$D41:$Q41))))</f>
        <v>0</v>
      </c>
      <c r="G101" s="62" t="n">
        <f aca="false">IF($A101="","",IF($C$93="Hours billed",SUMIF(Validation!$D$9:$Q$9,3,Validation!$D40:$Q40),IF($C$93="Lower of the two",MIN(SUMIF(Validation!$D$9:$Q$9,3,Validation!$D41:$Q41),SUMIF(Validation!$D$9:$Q$9,3,Validation!$D40:$Q40)),SUMIF(Validation!$D$9:$Q$9,3,Validation!$D41:$Q41))))</f>
        <v>0</v>
      </c>
      <c r="H101" s="74" t="n">
        <f aca="false">IF($A101="","",$D101)</f>
        <v>0</v>
      </c>
      <c r="I101" s="77" t="n">
        <f aca="false">IF($A101="","",$H101*$C$90)</f>
        <v>0</v>
      </c>
      <c r="J101" s="79" t="n">
        <f aca="false">IF($A101="","",$I101*$C$92)</f>
        <v>0</v>
      </c>
      <c r="K101" s="107" t="n">
        <f aca="false">IF($A101="","",SUM(Validation!$D40:$Q40)*$C$90)</f>
        <v>0</v>
      </c>
      <c r="L101" s="107" t="n">
        <f aca="false">IF($A101="","",$I101-$K101)</f>
        <v>0</v>
      </c>
      <c r="M101" s="108" t="str">
        <f aca="false">IF($A101="","",IF(AND($B101=0,$C101=0),"No activity in the period",IF(ABS($B101-$C101)&lt;=Validation!$B$7,"Reported and billed match",IF($B101&gt;$C101,"Missing "&amp;TEXT($B101-$C101,"0.##")&amp;" h still to bill","There are "&amp;TEXT($C101-$B101,"0.##")&amp;" h billed but never reported"))))</f>
        <v>No activity in the period</v>
      </c>
      <c r="N101" s="109"/>
    </row>
    <row r="102" customFormat="false" ht="15" hidden="false" customHeight="true" outlineLevel="0" collapsed="false">
      <c r="A102" s="82" t="str">
        <f aca="false">IF($A$20="","",$A$20)</f>
        <v>Andrea Camargo</v>
      </c>
      <c r="B102" s="62" t="n">
        <f aca="false">IF($A102="","",SUM(Validation!$D45:$Q45))</f>
        <v>0</v>
      </c>
      <c r="C102" s="62" t="n">
        <f aca="false">IF($A102="","",SUM(Validation!$D44:$Q44))</f>
        <v>0</v>
      </c>
      <c r="D102" s="52" t="n">
        <f aca="false">IF($A102="","",IF($C$93="Hours billed",$C102,IF($C$93="Lower of the two",MIN($B102,$C102),$B102)))</f>
        <v>0</v>
      </c>
      <c r="E102" s="62" t="n">
        <f aca="false">IF($A102="","",IF($C$93="Hours billed",SUMIF(Validation!$D$9:$Q$9,1,Validation!$D44:$Q44),IF($C$93="Lower of the two",MIN(SUMIF(Validation!$D$9:$Q$9,1,Validation!$D45:$Q45),SUMIF(Validation!$D$9:$Q$9,1,Validation!$D44:$Q44)),SUMIF(Validation!$D$9:$Q$9,1,Validation!$D45:$Q45))))</f>
        <v>0</v>
      </c>
      <c r="F102" s="62" t="n">
        <f aca="false">IF($A102="","",IF($C$93="Hours billed",SUMIF(Validation!$D$9:$Q$9,2,Validation!$D44:$Q44),IF($C$93="Lower of the two",MIN(SUMIF(Validation!$D$9:$Q$9,2,Validation!$D45:$Q45),SUMIF(Validation!$D$9:$Q$9,2,Validation!$D44:$Q44)),SUMIF(Validation!$D$9:$Q$9,2,Validation!$D45:$Q45))))</f>
        <v>0</v>
      </c>
      <c r="G102" s="62" t="n">
        <f aca="false">IF($A102="","",IF($C$93="Hours billed",SUMIF(Validation!$D$9:$Q$9,3,Validation!$D44:$Q44),IF($C$93="Lower of the two",MIN(SUMIF(Validation!$D$9:$Q$9,3,Validation!$D45:$Q45),SUMIF(Validation!$D$9:$Q$9,3,Validation!$D44:$Q44)),SUMIF(Validation!$D$9:$Q$9,3,Validation!$D45:$Q45))))</f>
        <v>0</v>
      </c>
      <c r="H102" s="74" t="n">
        <f aca="false">IF($A102="","",$D102)</f>
        <v>0</v>
      </c>
      <c r="I102" s="77" t="n">
        <f aca="false">IF($A102="","",$H102*$C$90)</f>
        <v>0</v>
      </c>
      <c r="J102" s="79" t="n">
        <f aca="false">IF($A102="","",$I102*$C$92)</f>
        <v>0</v>
      </c>
      <c r="K102" s="107" t="n">
        <f aca="false">IF($A102="","",SUM(Validation!$D44:$Q44)*$C$90)</f>
        <v>0</v>
      </c>
      <c r="L102" s="107" t="n">
        <f aca="false">IF($A102="","",$I102-$K102)</f>
        <v>0</v>
      </c>
      <c r="M102" s="108" t="str">
        <f aca="false">IF($A102="","",IF(AND($B102=0,$C102=0),"No activity in the period",IF(ABS($B102-$C102)&lt;=Validation!$B$7,"Reported and billed match",IF($B102&gt;$C102,"Missing "&amp;TEXT($B102-$C102,"0.##")&amp;" h still to bill","There are "&amp;TEXT($C102-$B102,"0.##")&amp;" h billed but never reported"))))</f>
        <v>No activity in the period</v>
      </c>
      <c r="N102" s="109"/>
    </row>
    <row r="103" customFormat="false" ht="15" hidden="false" customHeight="true" outlineLevel="0" collapsed="false">
      <c r="A103" s="82" t="str">
        <f aca="false">IF($A$21="","",$A$21)</f>
        <v>Maria Camila Leon</v>
      </c>
      <c r="B103" s="62" t="n">
        <f aca="false">IF($A103="","",SUM(Validation!$D49:$Q49))</f>
        <v>0</v>
      </c>
      <c r="C103" s="62" t="n">
        <f aca="false">IF($A103="","",SUM(Validation!$D48:$Q48))</f>
        <v>0</v>
      </c>
      <c r="D103" s="52" t="n">
        <f aca="false">IF($A103="","",IF($C$93="Hours billed",$C103,IF($C$93="Lower of the two",MIN($B103,$C103),$B103)))</f>
        <v>0</v>
      </c>
      <c r="E103" s="62" t="n">
        <f aca="false">IF($A103="","",IF($C$93="Hours billed",SUMIF(Validation!$D$9:$Q$9,1,Validation!$D48:$Q48),IF($C$93="Lower of the two",MIN(SUMIF(Validation!$D$9:$Q$9,1,Validation!$D49:$Q49),SUMIF(Validation!$D$9:$Q$9,1,Validation!$D48:$Q48)),SUMIF(Validation!$D$9:$Q$9,1,Validation!$D49:$Q49))))</f>
        <v>0</v>
      </c>
      <c r="F103" s="62" t="n">
        <f aca="false">IF($A103="","",IF($C$93="Hours billed",SUMIF(Validation!$D$9:$Q$9,2,Validation!$D48:$Q48),IF($C$93="Lower of the two",MIN(SUMIF(Validation!$D$9:$Q$9,2,Validation!$D49:$Q49),SUMIF(Validation!$D$9:$Q$9,2,Validation!$D48:$Q48)),SUMIF(Validation!$D$9:$Q$9,2,Validation!$D49:$Q49))))</f>
        <v>0</v>
      </c>
      <c r="G103" s="62" t="n">
        <f aca="false">IF($A103="","",IF($C$93="Hours billed",SUMIF(Validation!$D$9:$Q$9,3,Validation!$D48:$Q48),IF($C$93="Lower of the two",MIN(SUMIF(Validation!$D$9:$Q$9,3,Validation!$D49:$Q49),SUMIF(Validation!$D$9:$Q$9,3,Validation!$D48:$Q48)),SUMIF(Validation!$D$9:$Q$9,3,Validation!$D49:$Q49))))</f>
        <v>0</v>
      </c>
      <c r="H103" s="74" t="n">
        <f aca="false">IF($A103="","",$D103)</f>
        <v>0</v>
      </c>
      <c r="I103" s="77" t="n">
        <f aca="false">IF($A103="","",$H103*$C$90)</f>
        <v>0</v>
      </c>
      <c r="J103" s="79" t="n">
        <f aca="false">IF($A103="","",$I103*$C$92)</f>
        <v>0</v>
      </c>
      <c r="K103" s="107" t="n">
        <f aca="false">IF($A103="","",SUM(Validation!$D48:$Q48)*$C$90)</f>
        <v>0</v>
      </c>
      <c r="L103" s="107" t="n">
        <f aca="false">IF($A103="","",$I103-$K103)</f>
        <v>0</v>
      </c>
      <c r="M103" s="108" t="str">
        <f aca="false">IF($A103="","",IF(AND($B103=0,$C103=0),"No activity in the period",IF(ABS($B103-$C103)&lt;=Validation!$B$7,"Reported and billed match",IF($B103&gt;$C103,"Missing "&amp;TEXT($B103-$C103,"0.##")&amp;" h still to bill","There are "&amp;TEXT($C103-$B103,"0.##")&amp;" h billed but never reported"))))</f>
        <v>No activity in the period</v>
      </c>
      <c r="N103" s="109"/>
    </row>
    <row r="104" customFormat="false" ht="15" hidden="false" customHeight="true" outlineLevel="0" collapsed="false">
      <c r="A104" s="82" t="str">
        <f aca="false">IF($A$22="","",$A$22)</f>
        <v>Juan David Castillo</v>
      </c>
      <c r="B104" s="62" t="n">
        <f aca="false">IF($A104="","",SUM(Validation!$D53:$Q53))</f>
        <v>30</v>
      </c>
      <c r="C104" s="62" t="n">
        <f aca="false">IF($A104="","",SUM(Validation!$D52:$Q52))</f>
        <v>2</v>
      </c>
      <c r="D104" s="52" t="n">
        <f aca="false">IF($A104="","",IF($C$93="Hours billed",$C104,IF($C$93="Lower of the two",MIN($B104,$C104),$B104)))</f>
        <v>30</v>
      </c>
      <c r="E104" s="62" t="n">
        <f aca="false">IF($A104="","",IF($C$93="Hours billed",SUMIF(Validation!$D$9:$Q$9,1,Validation!$D52:$Q52),IF($C$93="Lower of the two",MIN(SUMIF(Validation!$D$9:$Q$9,1,Validation!$D53:$Q53),SUMIF(Validation!$D$9:$Q$9,1,Validation!$D52:$Q52)),SUMIF(Validation!$D$9:$Q$9,1,Validation!$D53:$Q53))))</f>
        <v>30</v>
      </c>
      <c r="F104" s="62" t="n">
        <f aca="false">IF($A104="","",IF($C$93="Hours billed",SUMIF(Validation!$D$9:$Q$9,2,Validation!$D52:$Q52),IF($C$93="Lower of the two",MIN(SUMIF(Validation!$D$9:$Q$9,2,Validation!$D53:$Q53),SUMIF(Validation!$D$9:$Q$9,2,Validation!$D52:$Q52)),SUMIF(Validation!$D$9:$Q$9,2,Validation!$D53:$Q53))))</f>
        <v>0</v>
      </c>
      <c r="G104" s="62" t="n">
        <f aca="false">IF($A104="","",IF($C$93="Hours billed",SUMIF(Validation!$D$9:$Q$9,3,Validation!$D52:$Q52),IF($C$93="Lower of the two",MIN(SUMIF(Validation!$D$9:$Q$9,3,Validation!$D53:$Q53),SUMIF(Validation!$D$9:$Q$9,3,Validation!$D52:$Q52)),SUMIF(Validation!$D$9:$Q$9,3,Validation!$D53:$Q53))))</f>
        <v>0</v>
      </c>
      <c r="H104" s="74" t="n">
        <f aca="false">IF($A104="","",$D104)</f>
        <v>30</v>
      </c>
      <c r="I104" s="77" t="n">
        <f aca="false">IF($A104="","",$H104*$C$90)</f>
        <v>210</v>
      </c>
      <c r="J104" s="79" t="n">
        <f aca="false">IF($A104="","",$I104*$C$92)</f>
        <v>630000</v>
      </c>
      <c r="K104" s="107" t="n">
        <f aca="false">IF($A104="","",SUM(Validation!$D52:$Q52)*$C$90)</f>
        <v>14</v>
      </c>
      <c r="L104" s="107" t="n">
        <f aca="false">IF($A104="","",$I104-$K104)</f>
        <v>196</v>
      </c>
      <c r="M104" s="108" t="str">
        <f aca="false">IF($A104="","",IF(AND($B104=0,$C104=0),"No activity in the period",IF(ABS($B104-$C104)&lt;=Validation!$B$7,"Reported and billed match",IF($B104&gt;$C104,"Missing "&amp;TEXT($B104-$C104,"0.##")&amp;" h still to bill","There are "&amp;TEXT($C104-$B104,"0.##")&amp;" h billed but never reported"))))</f>
        <v>Missing 28 h still to bill</v>
      </c>
      <c r="N104" s="109"/>
    </row>
    <row r="105" customFormat="false" ht="15" hidden="false" customHeight="true" outlineLevel="0" collapsed="false">
      <c r="A105" s="82" t="str">
        <f aca="false">IF($A$23="","",$A$23)</f>
        <v>Jeronimo Rincon</v>
      </c>
      <c r="B105" s="62" t="n">
        <f aca="false">IF($A105="","",SUM(Validation!$D57:$Q57))</f>
        <v>36</v>
      </c>
      <c r="C105" s="62" t="n">
        <f aca="false">IF($A105="","",SUM(Validation!$D56:$Q56))</f>
        <v>8</v>
      </c>
      <c r="D105" s="52" t="n">
        <f aca="false">IF($A105="","",IF($C$93="Hours billed",$C105,IF($C$93="Lower of the two",MIN($B105,$C105),$B105)))</f>
        <v>36</v>
      </c>
      <c r="E105" s="62" t="n">
        <f aca="false">IF($A105="","",IF($C$93="Hours billed",SUMIF(Validation!$D$9:$Q$9,1,Validation!$D56:$Q56),IF($C$93="Lower of the two",MIN(SUMIF(Validation!$D$9:$Q$9,1,Validation!$D57:$Q57),SUMIF(Validation!$D$9:$Q$9,1,Validation!$D56:$Q56)),SUMIF(Validation!$D$9:$Q$9,1,Validation!$D57:$Q57))))</f>
        <v>36</v>
      </c>
      <c r="F105" s="62" t="n">
        <f aca="false">IF($A105="","",IF($C$93="Hours billed",SUMIF(Validation!$D$9:$Q$9,2,Validation!$D56:$Q56),IF($C$93="Lower of the two",MIN(SUMIF(Validation!$D$9:$Q$9,2,Validation!$D57:$Q57),SUMIF(Validation!$D$9:$Q$9,2,Validation!$D56:$Q56)),SUMIF(Validation!$D$9:$Q$9,2,Validation!$D57:$Q57))))</f>
        <v>0</v>
      </c>
      <c r="G105" s="62" t="n">
        <f aca="false">IF($A105="","",IF($C$93="Hours billed",SUMIF(Validation!$D$9:$Q$9,3,Validation!$D56:$Q56),IF($C$93="Lower of the two",MIN(SUMIF(Validation!$D$9:$Q$9,3,Validation!$D57:$Q57),SUMIF(Validation!$D$9:$Q$9,3,Validation!$D56:$Q56)),SUMIF(Validation!$D$9:$Q$9,3,Validation!$D57:$Q57))))</f>
        <v>0</v>
      </c>
      <c r="H105" s="74" t="n">
        <f aca="false">IF($A105="","",$D105)</f>
        <v>36</v>
      </c>
      <c r="I105" s="77" t="n">
        <f aca="false">IF($A105="","",$H105*$C$90)</f>
        <v>252</v>
      </c>
      <c r="J105" s="79" t="n">
        <f aca="false">IF($A105="","",$I105*$C$92)</f>
        <v>756000</v>
      </c>
      <c r="K105" s="107" t="n">
        <f aca="false">IF($A105="","",SUM(Validation!$D56:$Q56)*$C$90)</f>
        <v>56</v>
      </c>
      <c r="L105" s="107" t="n">
        <f aca="false">IF($A105="","",$I105-$K105)</f>
        <v>196</v>
      </c>
      <c r="M105" s="108" t="str">
        <f aca="false">IF($A105="","",IF(AND($B105=0,$C105=0),"No activity in the period",IF(ABS($B105-$C105)&lt;=Validation!$B$7,"Reported and billed match",IF($B105&gt;$C105,"Missing "&amp;TEXT($B105-$C105,"0.##")&amp;" h still to bill","There are "&amp;TEXT($C105-$B105,"0.##")&amp;" h billed but never reported"))))</f>
        <v>Missing 28 h still to bill</v>
      </c>
      <c r="N105" s="109"/>
    </row>
    <row r="106" customFormat="false" ht="15" hidden="false" customHeight="true" outlineLevel="0" collapsed="false">
      <c r="A106" s="82" t="str">
        <f aca="false">IF($A$24="","",$A$24)</f>
        <v>Jose David Valbuena</v>
      </c>
      <c r="B106" s="62" t="n">
        <f aca="false">IF($A106="","",SUM(Validation!$D61:$Q61))</f>
        <v>34</v>
      </c>
      <c r="C106" s="62" t="n">
        <f aca="false">IF($A106="","",SUM(Validation!$D60:$Q60))</f>
        <v>4</v>
      </c>
      <c r="D106" s="52" t="n">
        <f aca="false">IF($A106="","",IF($C$93="Hours billed",$C106,IF($C$93="Lower of the two",MIN($B106,$C106),$B106)))</f>
        <v>34</v>
      </c>
      <c r="E106" s="62" t="n">
        <f aca="false">IF($A106="","",IF($C$93="Hours billed",SUMIF(Validation!$D$9:$Q$9,1,Validation!$D60:$Q60),IF($C$93="Lower of the two",MIN(SUMIF(Validation!$D$9:$Q$9,1,Validation!$D61:$Q61),SUMIF(Validation!$D$9:$Q$9,1,Validation!$D60:$Q60)),SUMIF(Validation!$D$9:$Q$9,1,Validation!$D61:$Q61))))</f>
        <v>34</v>
      </c>
      <c r="F106" s="62" t="n">
        <f aca="false">IF($A106="","",IF($C$93="Hours billed",SUMIF(Validation!$D$9:$Q$9,2,Validation!$D60:$Q60),IF($C$93="Lower of the two",MIN(SUMIF(Validation!$D$9:$Q$9,2,Validation!$D61:$Q61),SUMIF(Validation!$D$9:$Q$9,2,Validation!$D60:$Q60)),SUMIF(Validation!$D$9:$Q$9,2,Validation!$D61:$Q61))))</f>
        <v>0</v>
      </c>
      <c r="G106" s="62" t="n">
        <f aca="false">IF($A106="","",IF($C$93="Hours billed",SUMIF(Validation!$D$9:$Q$9,3,Validation!$D60:$Q60),IF($C$93="Lower of the two",MIN(SUMIF(Validation!$D$9:$Q$9,3,Validation!$D61:$Q61),SUMIF(Validation!$D$9:$Q$9,3,Validation!$D60:$Q60)),SUMIF(Validation!$D$9:$Q$9,3,Validation!$D61:$Q61))))</f>
        <v>0</v>
      </c>
      <c r="H106" s="74" t="n">
        <f aca="false">IF($A106="","",$D106)</f>
        <v>34</v>
      </c>
      <c r="I106" s="77" t="n">
        <f aca="false">IF($A106="","",$H106*$C$90)</f>
        <v>238</v>
      </c>
      <c r="J106" s="79" t="n">
        <f aca="false">IF($A106="","",$I106*$C$92)</f>
        <v>714000</v>
      </c>
      <c r="K106" s="107" t="n">
        <f aca="false">IF($A106="","",SUM(Validation!$D60:$Q60)*$C$90)</f>
        <v>28</v>
      </c>
      <c r="L106" s="107" t="n">
        <f aca="false">IF($A106="","",$I106-$K106)</f>
        <v>210</v>
      </c>
      <c r="M106" s="108" t="str">
        <f aca="false">IF($A106="","",IF(AND($B106=0,$C106=0),"No activity in the period",IF(ABS($B106-$C106)&lt;=Validation!$B$7,"Reported and billed match",IF($B106&gt;$C106,"Missing "&amp;TEXT($B106-$C106,"0.##")&amp;" h still to bill","There are "&amp;TEXT($C106-$B106,"0.##")&amp;" h billed but never reported"))))</f>
        <v>Missing 30 h still to bill</v>
      </c>
      <c r="N106" s="109"/>
    </row>
    <row r="107" customFormat="false" ht="15" hidden="false" customHeight="true" outlineLevel="0" collapsed="false">
      <c r="A107" s="82" t="str">
        <f aca="false">IF($A$25="","",$A$25)</f>
        <v>Angie Lopez</v>
      </c>
      <c r="B107" s="62" t="n">
        <f aca="false">IF($A107="","",SUM(Validation!$D65:$Q65))</f>
        <v>0</v>
      </c>
      <c r="C107" s="62" t="n">
        <f aca="false">IF($A107="","",SUM(Validation!$D64:$Q64))</f>
        <v>0</v>
      </c>
      <c r="D107" s="52" t="n">
        <f aca="false">IF($A107="","",IF($C$93="Hours billed",$C107,IF($C$93="Lower of the two",MIN($B107,$C107),$B107)))</f>
        <v>0</v>
      </c>
      <c r="E107" s="62" t="n">
        <f aca="false">IF($A107="","",IF($C$93="Hours billed",SUMIF(Validation!$D$9:$Q$9,1,Validation!$D64:$Q64),IF($C$93="Lower of the two",MIN(SUMIF(Validation!$D$9:$Q$9,1,Validation!$D65:$Q65),SUMIF(Validation!$D$9:$Q$9,1,Validation!$D64:$Q64)),SUMIF(Validation!$D$9:$Q$9,1,Validation!$D65:$Q65))))</f>
        <v>0</v>
      </c>
      <c r="F107" s="62" t="n">
        <f aca="false">IF($A107="","",IF($C$93="Hours billed",SUMIF(Validation!$D$9:$Q$9,2,Validation!$D64:$Q64),IF($C$93="Lower of the two",MIN(SUMIF(Validation!$D$9:$Q$9,2,Validation!$D65:$Q65),SUMIF(Validation!$D$9:$Q$9,2,Validation!$D64:$Q64)),SUMIF(Validation!$D$9:$Q$9,2,Validation!$D65:$Q65))))</f>
        <v>0</v>
      </c>
      <c r="G107" s="62" t="n">
        <f aca="false">IF($A107="","",IF($C$93="Hours billed",SUMIF(Validation!$D$9:$Q$9,3,Validation!$D64:$Q64),IF($C$93="Lower of the two",MIN(SUMIF(Validation!$D$9:$Q$9,3,Validation!$D65:$Q65),SUMIF(Validation!$D$9:$Q$9,3,Validation!$D64:$Q64)),SUMIF(Validation!$D$9:$Q$9,3,Validation!$D65:$Q65))))</f>
        <v>0</v>
      </c>
      <c r="H107" s="74" t="n">
        <f aca="false">IF($A107="","",$D107)</f>
        <v>0</v>
      </c>
      <c r="I107" s="77" t="n">
        <f aca="false">IF($A107="","",$H107*$C$90)</f>
        <v>0</v>
      </c>
      <c r="J107" s="79" t="n">
        <f aca="false">IF($A107="","",$I107*$C$92)</f>
        <v>0</v>
      </c>
      <c r="K107" s="107" t="n">
        <f aca="false">IF($A107="","",SUM(Validation!$D64:$Q64)*$C$90)</f>
        <v>0</v>
      </c>
      <c r="L107" s="107" t="n">
        <f aca="false">IF($A107="","",$I107-$K107)</f>
        <v>0</v>
      </c>
      <c r="M107" s="108" t="str">
        <f aca="false">IF($A107="","",IF(AND($B107=0,$C107=0),"No activity in the period",IF(ABS($B107-$C107)&lt;=Validation!$B$7,"Reported and billed match",IF($B107&gt;$C107,"Missing "&amp;TEXT($B107-$C107,"0.##")&amp;" h still to bill","There are "&amp;TEXT($C107-$B107,"0.##")&amp;" h billed but never reported"))))</f>
        <v>No activity in the period</v>
      </c>
      <c r="N107" s="109"/>
    </row>
    <row r="108" customFormat="false" ht="15" hidden="false" customHeight="true" outlineLevel="0" collapsed="false">
      <c r="A108" s="82" t="str">
        <f aca="false">IF($A$26="","",$A$26)</f>
        <v>Carlos Mesa</v>
      </c>
      <c r="B108" s="62" t="n">
        <f aca="false">IF($A108="","",SUM(Validation!$D69:$Q69))</f>
        <v>0</v>
      </c>
      <c r="C108" s="62" t="n">
        <f aca="false">IF($A108="","",SUM(Validation!$D68:$Q68))</f>
        <v>0</v>
      </c>
      <c r="D108" s="52" t="n">
        <f aca="false">IF($A108="","",IF($C$93="Hours billed",$C108,IF($C$93="Lower of the two",MIN($B108,$C108),$B108)))</f>
        <v>0</v>
      </c>
      <c r="E108" s="62" t="n">
        <f aca="false">IF($A108="","",IF($C$93="Hours billed",SUMIF(Validation!$D$9:$Q$9,1,Validation!$D68:$Q68),IF($C$93="Lower of the two",MIN(SUMIF(Validation!$D$9:$Q$9,1,Validation!$D69:$Q69),SUMIF(Validation!$D$9:$Q$9,1,Validation!$D68:$Q68)),SUMIF(Validation!$D$9:$Q$9,1,Validation!$D69:$Q69))))</f>
        <v>0</v>
      </c>
      <c r="F108" s="62" t="n">
        <f aca="false">IF($A108="","",IF($C$93="Hours billed",SUMIF(Validation!$D$9:$Q$9,2,Validation!$D68:$Q68),IF($C$93="Lower of the two",MIN(SUMIF(Validation!$D$9:$Q$9,2,Validation!$D69:$Q69),SUMIF(Validation!$D$9:$Q$9,2,Validation!$D68:$Q68)),SUMIF(Validation!$D$9:$Q$9,2,Validation!$D69:$Q69))))</f>
        <v>0</v>
      </c>
      <c r="G108" s="62" t="n">
        <f aca="false">IF($A108="","",IF($C$93="Hours billed",SUMIF(Validation!$D$9:$Q$9,3,Validation!$D68:$Q68),IF($C$93="Lower of the two",MIN(SUMIF(Validation!$D$9:$Q$9,3,Validation!$D69:$Q69),SUMIF(Validation!$D$9:$Q$9,3,Validation!$D68:$Q68)),SUMIF(Validation!$D$9:$Q$9,3,Validation!$D69:$Q69))))</f>
        <v>0</v>
      </c>
      <c r="H108" s="74" t="n">
        <f aca="false">IF($A108="","",$D108)</f>
        <v>0</v>
      </c>
      <c r="I108" s="77" t="n">
        <f aca="false">IF($A108="","",$H108*$C$90)</f>
        <v>0</v>
      </c>
      <c r="J108" s="79" t="n">
        <f aca="false">IF($A108="","",$I108*$C$92)</f>
        <v>0</v>
      </c>
      <c r="K108" s="107" t="n">
        <f aca="false">IF($A108="","",SUM(Validation!$D68:$Q68)*$C$90)</f>
        <v>0</v>
      </c>
      <c r="L108" s="107" t="n">
        <f aca="false">IF($A108="","",$I108-$K108)</f>
        <v>0</v>
      </c>
      <c r="M108" s="108" t="str">
        <f aca="false">IF($A108="","",IF(AND($B108=0,$C108=0),"No activity in the period",IF(ABS($B108-$C108)&lt;=Validation!$B$7,"Reported and billed match",IF($B108&gt;$C108,"Missing "&amp;TEXT($B108-$C108,"0.##")&amp;" h still to bill","There are "&amp;TEXT($C108-$B108,"0.##")&amp;" h billed but never reported"))))</f>
        <v>No activity in the period</v>
      </c>
      <c r="N108" s="109"/>
    </row>
    <row r="109" customFormat="false" ht="15" hidden="false" customHeight="true" outlineLevel="0" collapsed="false">
      <c r="A109" s="82" t="str">
        <f aca="false">IF($A$27="","",$A$27)</f>
        <v>Isabella de la Parra</v>
      </c>
      <c r="B109" s="62" t="n">
        <f aca="false">IF($A109="","",SUM(Validation!$D73:$Q73))</f>
        <v>0</v>
      </c>
      <c r="C109" s="62" t="n">
        <f aca="false">IF($A109="","",SUM(Validation!$D72:$Q72))</f>
        <v>0</v>
      </c>
      <c r="D109" s="52" t="n">
        <f aca="false">IF($A109="","",IF($C$93="Hours billed",$C109,IF($C$93="Lower of the two",MIN($B109,$C109),$B109)))</f>
        <v>0</v>
      </c>
      <c r="E109" s="62" t="n">
        <f aca="false">IF($A109="","",IF($C$93="Hours billed",SUMIF(Validation!$D$9:$Q$9,1,Validation!$D72:$Q72),IF($C$93="Lower of the two",MIN(SUMIF(Validation!$D$9:$Q$9,1,Validation!$D73:$Q73),SUMIF(Validation!$D$9:$Q$9,1,Validation!$D72:$Q72)),SUMIF(Validation!$D$9:$Q$9,1,Validation!$D73:$Q73))))</f>
        <v>0</v>
      </c>
      <c r="F109" s="62" t="n">
        <f aca="false">IF($A109="","",IF($C$93="Hours billed",SUMIF(Validation!$D$9:$Q$9,2,Validation!$D72:$Q72),IF($C$93="Lower of the two",MIN(SUMIF(Validation!$D$9:$Q$9,2,Validation!$D73:$Q73),SUMIF(Validation!$D$9:$Q$9,2,Validation!$D72:$Q72)),SUMIF(Validation!$D$9:$Q$9,2,Validation!$D73:$Q73))))</f>
        <v>0</v>
      </c>
      <c r="G109" s="62" t="n">
        <f aca="false">IF($A109="","",IF($C$93="Hours billed",SUMIF(Validation!$D$9:$Q$9,3,Validation!$D72:$Q72),IF($C$93="Lower of the two",MIN(SUMIF(Validation!$D$9:$Q$9,3,Validation!$D73:$Q73),SUMIF(Validation!$D$9:$Q$9,3,Validation!$D72:$Q72)),SUMIF(Validation!$D$9:$Q$9,3,Validation!$D73:$Q73))))</f>
        <v>0</v>
      </c>
      <c r="H109" s="74" t="n">
        <f aca="false">IF($A109="","",$D109)</f>
        <v>0</v>
      </c>
      <c r="I109" s="77" t="n">
        <f aca="false">IF($A109="","",$H109*$C$90)</f>
        <v>0</v>
      </c>
      <c r="J109" s="79" t="n">
        <f aca="false">IF($A109="","",$I109*$C$92)</f>
        <v>0</v>
      </c>
      <c r="K109" s="107" t="n">
        <f aca="false">IF($A109="","",SUM(Validation!$D72:$Q72)*$C$90)</f>
        <v>0</v>
      </c>
      <c r="L109" s="107" t="n">
        <f aca="false">IF($A109="","",$I109-$K109)</f>
        <v>0</v>
      </c>
      <c r="M109" s="108" t="str">
        <f aca="false">IF($A109="","",IF(AND($B109=0,$C109=0),"No activity in the period",IF(ABS($B109-$C109)&lt;=Validation!$B$7,"Reported and billed match",IF($B109&gt;$C109,"Missing "&amp;TEXT($B109-$C109,"0.##")&amp;" h still to bill","There are "&amp;TEXT($C109-$B109,"0.##")&amp;" h billed but never reported"))))</f>
        <v>No activity in the period</v>
      </c>
      <c r="N109" s="109"/>
    </row>
    <row r="110" customFormat="false" ht="15" hidden="false" customHeight="true" outlineLevel="0" collapsed="false">
      <c r="A110" s="82" t="str">
        <f aca="false">IF($A$28="","",$A$28)</f>
        <v>Juan Pablo Gonzalez</v>
      </c>
      <c r="B110" s="62" t="n">
        <f aca="false">IF($A110="","",SUM(Validation!$D77:$Q77))</f>
        <v>0</v>
      </c>
      <c r="C110" s="62" t="n">
        <f aca="false">IF($A110="","",SUM(Validation!$D76:$Q76))</f>
        <v>0</v>
      </c>
      <c r="D110" s="52" t="n">
        <f aca="false">IF($A110="","",IF($C$93="Hours billed",$C110,IF($C$93="Lower of the two",MIN($B110,$C110),$B110)))</f>
        <v>0</v>
      </c>
      <c r="E110" s="62" t="n">
        <f aca="false">IF($A110="","",IF($C$93="Hours billed",SUMIF(Validation!$D$9:$Q$9,1,Validation!$D76:$Q76),IF($C$93="Lower of the two",MIN(SUMIF(Validation!$D$9:$Q$9,1,Validation!$D77:$Q77),SUMIF(Validation!$D$9:$Q$9,1,Validation!$D76:$Q76)),SUMIF(Validation!$D$9:$Q$9,1,Validation!$D77:$Q77))))</f>
        <v>0</v>
      </c>
      <c r="F110" s="62" t="n">
        <f aca="false">IF($A110="","",IF($C$93="Hours billed",SUMIF(Validation!$D$9:$Q$9,2,Validation!$D76:$Q76),IF($C$93="Lower of the two",MIN(SUMIF(Validation!$D$9:$Q$9,2,Validation!$D77:$Q77),SUMIF(Validation!$D$9:$Q$9,2,Validation!$D76:$Q76)),SUMIF(Validation!$D$9:$Q$9,2,Validation!$D77:$Q77))))</f>
        <v>0</v>
      </c>
      <c r="G110" s="62" t="n">
        <f aca="false">IF($A110="","",IF($C$93="Hours billed",SUMIF(Validation!$D$9:$Q$9,3,Validation!$D76:$Q76),IF($C$93="Lower of the two",MIN(SUMIF(Validation!$D$9:$Q$9,3,Validation!$D77:$Q77),SUMIF(Validation!$D$9:$Q$9,3,Validation!$D76:$Q76)),SUMIF(Validation!$D$9:$Q$9,3,Validation!$D77:$Q77))))</f>
        <v>0</v>
      </c>
      <c r="H110" s="74" t="n">
        <f aca="false">IF($A110="","",$D110)</f>
        <v>0</v>
      </c>
      <c r="I110" s="77" t="n">
        <f aca="false">IF($A110="","",$H110*$C$90)</f>
        <v>0</v>
      </c>
      <c r="J110" s="79" t="n">
        <f aca="false">IF($A110="","",$I110*$C$92)</f>
        <v>0</v>
      </c>
      <c r="K110" s="107" t="n">
        <f aca="false">IF($A110="","",SUM(Validation!$D76:$Q76)*$C$90)</f>
        <v>0</v>
      </c>
      <c r="L110" s="107" t="n">
        <f aca="false">IF($A110="","",$I110-$K110)</f>
        <v>0</v>
      </c>
      <c r="M110" s="108" t="str">
        <f aca="false">IF($A110="","",IF(AND($B110=0,$C110=0),"No activity in the period",IF(ABS($B110-$C110)&lt;=Validation!$B$7,"Reported and billed match",IF($B110&gt;$C110,"Missing "&amp;TEXT($B110-$C110,"0.##")&amp;" h still to bill","There are "&amp;TEXT($C110-$B110,"0.##")&amp;" h billed but never reported"))))</f>
        <v>No activity in the period</v>
      </c>
      <c r="N110" s="109"/>
    </row>
    <row r="111" customFormat="false" ht="15" hidden="false" customHeight="true" outlineLevel="0" collapsed="false">
      <c r="A111" s="82" t="str">
        <f aca="false">IF($A$29="","",$A$29)</f>
        <v>Maria Camila Grazziani</v>
      </c>
      <c r="B111" s="62" t="n">
        <f aca="false">IF($A111="","",SUM(Validation!$D81:$Q81))</f>
        <v>0</v>
      </c>
      <c r="C111" s="62" t="n">
        <f aca="false">IF($A111="","",SUM(Validation!$D80:$Q80))</f>
        <v>0</v>
      </c>
      <c r="D111" s="52" t="n">
        <f aca="false">IF($A111="","",IF($C$93="Hours billed",$C111,IF($C$93="Lower of the two",MIN($B111,$C111),$B111)))</f>
        <v>0</v>
      </c>
      <c r="E111" s="62" t="n">
        <f aca="false">IF($A111="","",IF($C$93="Hours billed",SUMIF(Validation!$D$9:$Q$9,1,Validation!$D80:$Q80),IF($C$93="Lower of the two",MIN(SUMIF(Validation!$D$9:$Q$9,1,Validation!$D81:$Q81),SUMIF(Validation!$D$9:$Q$9,1,Validation!$D80:$Q80)),SUMIF(Validation!$D$9:$Q$9,1,Validation!$D81:$Q81))))</f>
        <v>0</v>
      </c>
      <c r="F111" s="62" t="n">
        <f aca="false">IF($A111="","",IF($C$93="Hours billed",SUMIF(Validation!$D$9:$Q$9,2,Validation!$D80:$Q80),IF($C$93="Lower of the two",MIN(SUMIF(Validation!$D$9:$Q$9,2,Validation!$D81:$Q81),SUMIF(Validation!$D$9:$Q$9,2,Validation!$D80:$Q80)),SUMIF(Validation!$D$9:$Q$9,2,Validation!$D81:$Q81))))</f>
        <v>0</v>
      </c>
      <c r="G111" s="62" t="n">
        <f aca="false">IF($A111="","",IF($C$93="Hours billed",SUMIF(Validation!$D$9:$Q$9,3,Validation!$D80:$Q80),IF($C$93="Lower of the two",MIN(SUMIF(Validation!$D$9:$Q$9,3,Validation!$D81:$Q81),SUMIF(Validation!$D$9:$Q$9,3,Validation!$D80:$Q80)),SUMIF(Validation!$D$9:$Q$9,3,Validation!$D81:$Q81))))</f>
        <v>0</v>
      </c>
      <c r="H111" s="74" t="n">
        <f aca="false">IF($A111="","",$D111)</f>
        <v>0</v>
      </c>
      <c r="I111" s="77" t="n">
        <f aca="false">IF($A111="","",$H111*$C$90)</f>
        <v>0</v>
      </c>
      <c r="J111" s="79" t="n">
        <f aca="false">IF($A111="","",$I111*$C$92)</f>
        <v>0</v>
      </c>
      <c r="K111" s="107" t="n">
        <f aca="false">IF($A111="","",SUM(Validation!$D80:$Q80)*$C$90)</f>
        <v>0</v>
      </c>
      <c r="L111" s="107" t="n">
        <f aca="false">IF($A111="","",$I111-$K111)</f>
        <v>0</v>
      </c>
      <c r="M111" s="108" t="str">
        <f aca="false">IF($A111="","",IF(AND($B111=0,$C111=0),"No activity in the period",IF(ABS($B111-$C111)&lt;=Validation!$B$7,"Reported and billed match",IF($B111&gt;$C111,"Missing "&amp;TEXT($B111-$C111,"0.##")&amp;" h still to bill","There are "&amp;TEXT($C111-$B111,"0.##")&amp;" h billed but never reported"))))</f>
        <v>No activity in the period</v>
      </c>
      <c r="N111" s="109"/>
    </row>
    <row r="112" customFormat="false" ht="15" hidden="false" customHeight="true" outlineLevel="0" collapsed="false">
      <c r="A112" s="82" t="str">
        <f aca="false">IF($A$30="","",$A$30)</f>
        <v>Carlos Castellanos</v>
      </c>
      <c r="B112" s="62" t="n">
        <f aca="false">IF($A112="","",SUM(Validation!$D85:$Q85))</f>
        <v>0</v>
      </c>
      <c r="C112" s="62" t="n">
        <f aca="false">IF($A112="","",SUM(Validation!$D84:$Q84))</f>
        <v>0</v>
      </c>
      <c r="D112" s="52" t="n">
        <f aca="false">IF($A112="","",IF($C$93="Hours billed",$C112,IF($C$93="Lower of the two",MIN($B112,$C112),$B112)))</f>
        <v>0</v>
      </c>
      <c r="E112" s="62" t="n">
        <f aca="false">IF($A112="","",IF($C$93="Hours billed",SUMIF(Validation!$D$9:$Q$9,1,Validation!$D84:$Q84),IF($C$93="Lower of the two",MIN(SUMIF(Validation!$D$9:$Q$9,1,Validation!$D85:$Q85),SUMIF(Validation!$D$9:$Q$9,1,Validation!$D84:$Q84)),SUMIF(Validation!$D$9:$Q$9,1,Validation!$D85:$Q85))))</f>
        <v>0</v>
      </c>
      <c r="F112" s="62" t="n">
        <f aca="false">IF($A112="","",IF($C$93="Hours billed",SUMIF(Validation!$D$9:$Q$9,2,Validation!$D84:$Q84),IF($C$93="Lower of the two",MIN(SUMIF(Validation!$D$9:$Q$9,2,Validation!$D85:$Q85),SUMIF(Validation!$D$9:$Q$9,2,Validation!$D84:$Q84)),SUMIF(Validation!$D$9:$Q$9,2,Validation!$D85:$Q85))))</f>
        <v>0</v>
      </c>
      <c r="G112" s="62" t="n">
        <f aca="false">IF($A112="","",IF($C$93="Hours billed",SUMIF(Validation!$D$9:$Q$9,3,Validation!$D84:$Q84),IF($C$93="Lower of the two",MIN(SUMIF(Validation!$D$9:$Q$9,3,Validation!$D85:$Q85),SUMIF(Validation!$D$9:$Q$9,3,Validation!$D84:$Q84)),SUMIF(Validation!$D$9:$Q$9,3,Validation!$D85:$Q85))))</f>
        <v>0</v>
      </c>
      <c r="H112" s="74" t="n">
        <f aca="false">IF($A112="","",$D112)</f>
        <v>0</v>
      </c>
      <c r="I112" s="77" t="n">
        <f aca="false">IF($A112="","",$H112*$C$90)</f>
        <v>0</v>
      </c>
      <c r="J112" s="79" t="n">
        <f aca="false">IF($A112="","",$I112*$C$92)</f>
        <v>0</v>
      </c>
      <c r="K112" s="107" t="n">
        <f aca="false">IF($A112="","",SUM(Validation!$D84:$Q84)*$C$90)</f>
        <v>0</v>
      </c>
      <c r="L112" s="107" t="n">
        <f aca="false">IF($A112="","",$I112-$K112)</f>
        <v>0</v>
      </c>
      <c r="M112" s="108" t="str">
        <f aca="false">IF($A112="","",IF(AND($B112=0,$C112=0),"No activity in the period",IF(ABS($B112-$C112)&lt;=Validation!$B$7,"Reported and billed match",IF($B112&gt;$C112,"Missing "&amp;TEXT($B112-$C112,"0.##")&amp;" h still to bill","There are "&amp;TEXT($C112-$B112,"0.##")&amp;" h billed but never reported"))))</f>
        <v>No activity in the period</v>
      </c>
      <c r="N112" s="109"/>
    </row>
    <row r="113" customFormat="false" ht="15" hidden="false" customHeight="true" outlineLevel="0" collapsed="false">
      <c r="A113" s="82" t="str">
        <f aca="false">IF($A$31="","",$A$31)</f>
        <v>Catalina Lara</v>
      </c>
      <c r="B113" s="62" t="n">
        <f aca="false">IF($A113="","",SUM(Validation!$D89:$Q89))</f>
        <v>36</v>
      </c>
      <c r="C113" s="62" t="n">
        <f aca="false">IF($A113="","",SUM(Validation!$D88:$Q88))</f>
        <v>8</v>
      </c>
      <c r="D113" s="52" t="n">
        <f aca="false">IF($A113="","",IF($C$93="Hours billed",$C113,IF($C$93="Lower of the two",MIN($B113,$C113),$B113)))</f>
        <v>36</v>
      </c>
      <c r="E113" s="62" t="n">
        <f aca="false">IF($A113="","",IF($C$93="Hours billed",SUMIF(Validation!$D$9:$Q$9,1,Validation!$D88:$Q88),IF($C$93="Lower of the two",MIN(SUMIF(Validation!$D$9:$Q$9,1,Validation!$D89:$Q89),SUMIF(Validation!$D$9:$Q$9,1,Validation!$D88:$Q88)),SUMIF(Validation!$D$9:$Q$9,1,Validation!$D89:$Q89))))</f>
        <v>36</v>
      </c>
      <c r="F113" s="62" t="n">
        <f aca="false">IF($A113="","",IF($C$93="Hours billed",SUMIF(Validation!$D$9:$Q$9,2,Validation!$D88:$Q88),IF($C$93="Lower of the two",MIN(SUMIF(Validation!$D$9:$Q$9,2,Validation!$D89:$Q89),SUMIF(Validation!$D$9:$Q$9,2,Validation!$D88:$Q88)),SUMIF(Validation!$D$9:$Q$9,2,Validation!$D89:$Q89))))</f>
        <v>0</v>
      </c>
      <c r="G113" s="62" t="n">
        <f aca="false">IF($A113="","",IF($C$93="Hours billed",SUMIF(Validation!$D$9:$Q$9,3,Validation!$D88:$Q88),IF($C$93="Lower of the two",MIN(SUMIF(Validation!$D$9:$Q$9,3,Validation!$D89:$Q89),SUMIF(Validation!$D$9:$Q$9,3,Validation!$D88:$Q88)),SUMIF(Validation!$D$9:$Q$9,3,Validation!$D89:$Q89))))</f>
        <v>0</v>
      </c>
      <c r="H113" s="74" t="n">
        <f aca="false">IF($A113="","",$D113)</f>
        <v>36</v>
      </c>
      <c r="I113" s="77" t="n">
        <f aca="false">IF($A113="","",$H113*$C$90)</f>
        <v>252</v>
      </c>
      <c r="J113" s="79" t="n">
        <f aca="false">IF($A113="","",$I113*$C$92)</f>
        <v>756000</v>
      </c>
      <c r="K113" s="107" t="n">
        <f aca="false">IF($A113="","",SUM(Validation!$D88:$Q88)*$C$90)</f>
        <v>56</v>
      </c>
      <c r="L113" s="107" t="n">
        <f aca="false">IF($A113="","",$I113-$K113)</f>
        <v>196</v>
      </c>
      <c r="M113" s="108" t="str">
        <f aca="false">IF($A113="","",IF(AND($B113=0,$C113=0),"No activity in the period",IF(ABS($B113-$C113)&lt;=Validation!$B$7,"Reported and billed match",IF($B113&gt;$C113,"Missing "&amp;TEXT($B113-$C113,"0.##")&amp;" h still to bill","There are "&amp;TEXT($C113-$B113,"0.##")&amp;" h billed but never reported"))))</f>
        <v>Missing 28 h still to bill</v>
      </c>
      <c r="N113" s="109"/>
    </row>
    <row r="114" customFormat="false" ht="15" hidden="false" customHeight="true" outlineLevel="0" collapsed="false">
      <c r="A114" s="82" t="str">
        <f aca="false">IF($A$32="","",$A$32)</f>
        <v>Daniel Trujillo</v>
      </c>
      <c r="B114" s="62" t="n">
        <f aca="false">IF($A114="","",SUM(Validation!$D93:$Q93))</f>
        <v>0</v>
      </c>
      <c r="C114" s="62" t="n">
        <f aca="false">IF($A114="","",SUM(Validation!$D92:$Q92))</f>
        <v>0</v>
      </c>
      <c r="D114" s="52" t="n">
        <f aca="false">IF($A114="","",IF($C$93="Hours billed",$C114,IF($C$93="Lower of the two",MIN($B114,$C114),$B114)))</f>
        <v>0</v>
      </c>
      <c r="E114" s="62" t="n">
        <f aca="false">IF($A114="","",IF($C$93="Hours billed",SUMIF(Validation!$D$9:$Q$9,1,Validation!$D92:$Q92),IF($C$93="Lower of the two",MIN(SUMIF(Validation!$D$9:$Q$9,1,Validation!$D93:$Q93),SUMIF(Validation!$D$9:$Q$9,1,Validation!$D92:$Q92)),SUMIF(Validation!$D$9:$Q$9,1,Validation!$D93:$Q93))))</f>
        <v>0</v>
      </c>
      <c r="F114" s="62" t="n">
        <f aca="false">IF($A114="","",IF($C$93="Hours billed",SUMIF(Validation!$D$9:$Q$9,2,Validation!$D92:$Q92),IF($C$93="Lower of the two",MIN(SUMIF(Validation!$D$9:$Q$9,2,Validation!$D93:$Q93),SUMIF(Validation!$D$9:$Q$9,2,Validation!$D92:$Q92)),SUMIF(Validation!$D$9:$Q$9,2,Validation!$D93:$Q93))))</f>
        <v>0</v>
      </c>
      <c r="G114" s="62" t="n">
        <f aca="false">IF($A114="","",IF($C$93="Hours billed",SUMIF(Validation!$D$9:$Q$9,3,Validation!$D92:$Q92),IF($C$93="Lower of the two",MIN(SUMIF(Validation!$D$9:$Q$9,3,Validation!$D93:$Q93),SUMIF(Validation!$D$9:$Q$9,3,Validation!$D92:$Q92)),SUMIF(Validation!$D$9:$Q$9,3,Validation!$D93:$Q93))))</f>
        <v>0</v>
      </c>
      <c r="H114" s="74" t="n">
        <f aca="false">IF($A114="","",$D114)</f>
        <v>0</v>
      </c>
      <c r="I114" s="77" t="n">
        <f aca="false">IF($A114="","",$H114*$C$90)</f>
        <v>0</v>
      </c>
      <c r="J114" s="79" t="n">
        <f aca="false">IF($A114="","",$I114*$C$92)</f>
        <v>0</v>
      </c>
      <c r="K114" s="107" t="n">
        <f aca="false">IF($A114="","",SUM(Validation!$D92:$Q92)*$C$90)</f>
        <v>0</v>
      </c>
      <c r="L114" s="107" t="n">
        <f aca="false">IF($A114="","",$I114-$K114)</f>
        <v>0</v>
      </c>
      <c r="M114" s="108" t="str">
        <f aca="false">IF($A114="","",IF(AND($B114=0,$C114=0),"No activity in the period",IF(ABS($B114-$C114)&lt;=Validation!$B$7,"Reported and billed match",IF($B114&gt;$C114,"Missing "&amp;TEXT($B114-$C114,"0.##")&amp;" h still to bill","There are "&amp;TEXT($C114-$B114,"0.##")&amp;" h billed but never reported"))))</f>
        <v>No activity in the period</v>
      </c>
      <c r="N114" s="109"/>
    </row>
    <row r="115" customFormat="false" ht="15" hidden="false" customHeight="true" outlineLevel="0" collapsed="false">
      <c r="A115" s="82" t="str">
        <f aca="false">IF($A$33="","",$A$33)</f>
        <v>Fernanda Montañez</v>
      </c>
      <c r="B115" s="62" t="n">
        <f aca="false">IF($A115="","",SUM(Validation!$D97:$Q97))</f>
        <v>29</v>
      </c>
      <c r="C115" s="62" t="n">
        <f aca="false">IF($A115="","",SUM(Validation!$D96:$Q96))</f>
        <v>4</v>
      </c>
      <c r="D115" s="52" t="n">
        <f aca="false">IF($A115="","",IF($C$93="Hours billed",$C115,IF($C$93="Lower of the two",MIN($B115,$C115),$B115)))</f>
        <v>29</v>
      </c>
      <c r="E115" s="62" t="n">
        <f aca="false">IF($A115="","",IF($C$93="Hours billed",SUMIF(Validation!$D$9:$Q$9,1,Validation!$D96:$Q96),IF($C$93="Lower of the two",MIN(SUMIF(Validation!$D$9:$Q$9,1,Validation!$D97:$Q97),SUMIF(Validation!$D$9:$Q$9,1,Validation!$D96:$Q96)),SUMIF(Validation!$D$9:$Q$9,1,Validation!$D97:$Q97))))</f>
        <v>29</v>
      </c>
      <c r="F115" s="62" t="n">
        <f aca="false">IF($A115="","",IF($C$93="Hours billed",SUMIF(Validation!$D$9:$Q$9,2,Validation!$D96:$Q96),IF($C$93="Lower of the two",MIN(SUMIF(Validation!$D$9:$Q$9,2,Validation!$D97:$Q97),SUMIF(Validation!$D$9:$Q$9,2,Validation!$D96:$Q96)),SUMIF(Validation!$D$9:$Q$9,2,Validation!$D97:$Q97))))</f>
        <v>0</v>
      </c>
      <c r="G115" s="62" t="n">
        <f aca="false">IF($A115="","",IF($C$93="Hours billed",SUMIF(Validation!$D$9:$Q$9,3,Validation!$D96:$Q96),IF($C$93="Lower of the two",MIN(SUMIF(Validation!$D$9:$Q$9,3,Validation!$D97:$Q97),SUMIF(Validation!$D$9:$Q$9,3,Validation!$D96:$Q96)),SUMIF(Validation!$D$9:$Q$9,3,Validation!$D97:$Q97))))</f>
        <v>0</v>
      </c>
      <c r="H115" s="74" t="n">
        <f aca="false">IF($A115="","",$D115)</f>
        <v>29</v>
      </c>
      <c r="I115" s="77" t="n">
        <f aca="false">IF($A115="","",$H115*$C$90)</f>
        <v>203</v>
      </c>
      <c r="J115" s="79" t="n">
        <f aca="false">IF($A115="","",$I115*$C$92)</f>
        <v>609000</v>
      </c>
      <c r="K115" s="107" t="n">
        <f aca="false">IF($A115="","",SUM(Validation!$D96:$Q96)*$C$90)</f>
        <v>28</v>
      </c>
      <c r="L115" s="107" t="n">
        <f aca="false">IF($A115="","",$I115-$K115)</f>
        <v>175</v>
      </c>
      <c r="M115" s="108" t="str">
        <f aca="false">IF($A115="","",IF(AND($B115=0,$C115=0),"No activity in the period",IF(ABS($B115-$C115)&lt;=Validation!$B$7,"Reported and billed match",IF($B115&gt;$C115,"Missing "&amp;TEXT($B115-$C115,"0.##")&amp;" h still to bill","There are "&amp;TEXT($C115-$B115,"0.##")&amp;" h billed but never reported"))))</f>
        <v>Missing 25 h still to bill</v>
      </c>
      <c r="N115" s="109"/>
    </row>
    <row r="116" customFormat="false" ht="15" hidden="false" customHeight="true" outlineLevel="0" collapsed="false">
      <c r="A116" s="82" t="str">
        <f aca="false">IF($A$34="","",$A$34)</f>
        <v>Juan Esteban Abay</v>
      </c>
      <c r="B116" s="62" t="n">
        <f aca="false">IF($A116="","",SUM(Validation!$D101:$Q101))</f>
        <v>36</v>
      </c>
      <c r="C116" s="62" t="n">
        <f aca="false">IF($A116="","",SUM(Validation!$D100:$Q100))</f>
        <v>8</v>
      </c>
      <c r="D116" s="52" t="n">
        <f aca="false">IF($A116="","",IF($C$93="Hours billed",$C116,IF($C$93="Lower of the two",MIN($B116,$C116),$B116)))</f>
        <v>36</v>
      </c>
      <c r="E116" s="62" t="n">
        <f aca="false">IF($A116="","",IF($C$93="Hours billed",SUMIF(Validation!$D$9:$Q$9,1,Validation!$D100:$Q100),IF($C$93="Lower of the two",MIN(SUMIF(Validation!$D$9:$Q$9,1,Validation!$D101:$Q101),SUMIF(Validation!$D$9:$Q$9,1,Validation!$D100:$Q100)),SUMIF(Validation!$D$9:$Q$9,1,Validation!$D101:$Q101))))</f>
        <v>36</v>
      </c>
      <c r="F116" s="62" t="n">
        <f aca="false">IF($A116="","",IF($C$93="Hours billed",SUMIF(Validation!$D$9:$Q$9,2,Validation!$D100:$Q100),IF($C$93="Lower of the two",MIN(SUMIF(Validation!$D$9:$Q$9,2,Validation!$D101:$Q101),SUMIF(Validation!$D$9:$Q$9,2,Validation!$D100:$Q100)),SUMIF(Validation!$D$9:$Q$9,2,Validation!$D101:$Q101))))</f>
        <v>0</v>
      </c>
      <c r="G116" s="62" t="n">
        <f aca="false">IF($A116="","",IF($C$93="Hours billed",SUMIF(Validation!$D$9:$Q$9,3,Validation!$D100:$Q100),IF($C$93="Lower of the two",MIN(SUMIF(Validation!$D$9:$Q$9,3,Validation!$D101:$Q101),SUMIF(Validation!$D$9:$Q$9,3,Validation!$D100:$Q100)),SUMIF(Validation!$D$9:$Q$9,3,Validation!$D101:$Q101))))</f>
        <v>0</v>
      </c>
      <c r="H116" s="74" t="n">
        <f aca="false">IF($A116="","",$D116)</f>
        <v>36</v>
      </c>
      <c r="I116" s="77" t="n">
        <f aca="false">IF($A116="","",$H116*$C$90)</f>
        <v>252</v>
      </c>
      <c r="J116" s="79" t="n">
        <f aca="false">IF($A116="","",$I116*$C$92)</f>
        <v>756000</v>
      </c>
      <c r="K116" s="107" t="n">
        <f aca="false">IF($A116="","",SUM(Validation!$D100:$Q100)*$C$90)</f>
        <v>56</v>
      </c>
      <c r="L116" s="107" t="n">
        <f aca="false">IF($A116="","",$I116-$K116)</f>
        <v>196</v>
      </c>
      <c r="M116" s="108" t="str">
        <f aca="false">IF($A116="","",IF(AND($B116=0,$C116=0),"No activity in the period",IF(ABS($B116-$C116)&lt;=Validation!$B$7,"Reported and billed match",IF($B116&gt;$C116,"Missing "&amp;TEXT($B116-$C116,"0.##")&amp;" h still to bill","There are "&amp;TEXT($C116-$B116,"0.##")&amp;" h billed but never reported"))))</f>
        <v>Missing 28 h still to bill</v>
      </c>
      <c r="N116" s="109"/>
    </row>
    <row r="117" customFormat="false" ht="15" hidden="false" customHeight="true" outlineLevel="0" collapsed="false">
      <c r="A117" s="82" t="str">
        <f aca="false">IF($A$35="","",$A$35)</f>
        <v>Juan José Reyes</v>
      </c>
      <c r="B117" s="62" t="n">
        <f aca="false">IF($A117="","",SUM(Validation!$D105:$Q105))</f>
        <v>0</v>
      </c>
      <c r="C117" s="62" t="n">
        <f aca="false">IF($A117="","",SUM(Validation!$D104:$Q104))</f>
        <v>0</v>
      </c>
      <c r="D117" s="52" t="n">
        <f aca="false">IF($A117="","",IF($C$93="Hours billed",$C117,IF($C$93="Lower of the two",MIN($B117,$C117),$B117)))</f>
        <v>0</v>
      </c>
      <c r="E117" s="62" t="n">
        <f aca="false">IF($A117="","",IF($C$93="Hours billed",SUMIF(Validation!$D$9:$Q$9,1,Validation!$D104:$Q104),IF($C$93="Lower of the two",MIN(SUMIF(Validation!$D$9:$Q$9,1,Validation!$D105:$Q105),SUMIF(Validation!$D$9:$Q$9,1,Validation!$D104:$Q104)),SUMIF(Validation!$D$9:$Q$9,1,Validation!$D105:$Q105))))</f>
        <v>0</v>
      </c>
      <c r="F117" s="62" t="n">
        <f aca="false">IF($A117="","",IF($C$93="Hours billed",SUMIF(Validation!$D$9:$Q$9,2,Validation!$D104:$Q104),IF($C$93="Lower of the two",MIN(SUMIF(Validation!$D$9:$Q$9,2,Validation!$D105:$Q105),SUMIF(Validation!$D$9:$Q$9,2,Validation!$D104:$Q104)),SUMIF(Validation!$D$9:$Q$9,2,Validation!$D105:$Q105))))</f>
        <v>0</v>
      </c>
      <c r="G117" s="62" t="n">
        <f aca="false">IF($A117="","",IF($C$93="Hours billed",SUMIF(Validation!$D$9:$Q$9,3,Validation!$D104:$Q104),IF($C$93="Lower of the two",MIN(SUMIF(Validation!$D$9:$Q$9,3,Validation!$D105:$Q105),SUMIF(Validation!$D$9:$Q$9,3,Validation!$D104:$Q104)),SUMIF(Validation!$D$9:$Q$9,3,Validation!$D105:$Q105))))</f>
        <v>0</v>
      </c>
      <c r="H117" s="74" t="n">
        <f aca="false">IF($A117="","",$D117)</f>
        <v>0</v>
      </c>
      <c r="I117" s="77" t="n">
        <f aca="false">IF($A117="","",$H117*$C$90)</f>
        <v>0</v>
      </c>
      <c r="J117" s="79" t="n">
        <f aca="false">IF($A117="","",$I117*$C$92)</f>
        <v>0</v>
      </c>
      <c r="K117" s="107" t="n">
        <f aca="false">IF($A117="","",SUM(Validation!$D104:$Q104)*$C$90)</f>
        <v>0</v>
      </c>
      <c r="L117" s="107" t="n">
        <f aca="false">IF($A117="","",$I117-$K117)</f>
        <v>0</v>
      </c>
      <c r="M117" s="108" t="str">
        <f aca="false">IF($A117="","",IF(AND($B117=0,$C117=0),"No activity in the period",IF(ABS($B117-$C117)&lt;=Validation!$B$7,"Reported and billed match",IF($B117&gt;$C117,"Missing "&amp;TEXT($B117-$C117,"0.##")&amp;" h still to bill","There are "&amp;TEXT($C117-$B117,"0.##")&amp;" h billed but never reported"))))</f>
        <v>No activity in the period</v>
      </c>
      <c r="N117" s="109"/>
    </row>
    <row r="118" customFormat="false" ht="15" hidden="false" customHeight="true" outlineLevel="0" collapsed="false">
      <c r="A118" s="82" t="str">
        <f aca="false">IF($A$36="","",$A$36)</f>
        <v>Maria Isabella Verdooren</v>
      </c>
      <c r="B118" s="62" t="n">
        <f aca="false">IF($A118="","",SUM(Validation!$D109:$Q109))</f>
        <v>0</v>
      </c>
      <c r="C118" s="62" t="n">
        <f aca="false">IF($A118="","",SUM(Validation!$D108:$Q108))</f>
        <v>0</v>
      </c>
      <c r="D118" s="52" t="n">
        <f aca="false">IF($A118="","",IF($C$93="Hours billed",$C118,IF($C$93="Lower of the two",MIN($B118,$C118),$B118)))</f>
        <v>0</v>
      </c>
      <c r="E118" s="62" t="n">
        <f aca="false">IF($A118="","",IF($C$93="Hours billed",SUMIF(Validation!$D$9:$Q$9,1,Validation!$D108:$Q108),IF($C$93="Lower of the two",MIN(SUMIF(Validation!$D$9:$Q$9,1,Validation!$D109:$Q109),SUMIF(Validation!$D$9:$Q$9,1,Validation!$D108:$Q108)),SUMIF(Validation!$D$9:$Q$9,1,Validation!$D109:$Q109))))</f>
        <v>0</v>
      </c>
      <c r="F118" s="62" t="n">
        <f aca="false">IF($A118="","",IF($C$93="Hours billed",SUMIF(Validation!$D$9:$Q$9,2,Validation!$D108:$Q108),IF($C$93="Lower of the two",MIN(SUMIF(Validation!$D$9:$Q$9,2,Validation!$D109:$Q109),SUMIF(Validation!$D$9:$Q$9,2,Validation!$D108:$Q108)),SUMIF(Validation!$D$9:$Q$9,2,Validation!$D109:$Q109))))</f>
        <v>0</v>
      </c>
      <c r="G118" s="62" t="n">
        <f aca="false">IF($A118="","",IF($C$93="Hours billed",SUMIF(Validation!$D$9:$Q$9,3,Validation!$D108:$Q108),IF($C$93="Lower of the two",MIN(SUMIF(Validation!$D$9:$Q$9,3,Validation!$D109:$Q109),SUMIF(Validation!$D$9:$Q$9,3,Validation!$D108:$Q108)),SUMIF(Validation!$D$9:$Q$9,3,Validation!$D109:$Q109))))</f>
        <v>0</v>
      </c>
      <c r="H118" s="74" t="n">
        <f aca="false">IF($A118="","",$D118)</f>
        <v>0</v>
      </c>
      <c r="I118" s="77" t="n">
        <f aca="false">IF($A118="","",$H118*$C$90)</f>
        <v>0</v>
      </c>
      <c r="J118" s="79" t="n">
        <f aca="false">IF($A118="","",$I118*$C$92)</f>
        <v>0</v>
      </c>
      <c r="K118" s="107" t="n">
        <f aca="false">IF($A118="","",SUM(Validation!$D108:$Q108)*$C$90)</f>
        <v>0</v>
      </c>
      <c r="L118" s="107" t="n">
        <f aca="false">IF($A118="","",$I118-$K118)</f>
        <v>0</v>
      </c>
      <c r="M118" s="108" t="str">
        <f aca="false">IF($A118="","",IF(AND($B118=0,$C118=0),"No activity in the period",IF(ABS($B118-$C118)&lt;=Validation!$B$7,"Reported and billed match",IF($B118&gt;$C118,"Missing "&amp;TEXT($B118-$C118,"0.##")&amp;" h still to bill","There are "&amp;TEXT($C118-$B118,"0.##")&amp;" h billed but never reported"))))</f>
        <v>No activity in the period</v>
      </c>
      <c r="N118" s="109"/>
    </row>
    <row r="119" customFormat="false" ht="15" hidden="false" customHeight="true" outlineLevel="0" collapsed="false">
      <c r="A119" s="82" t="str">
        <f aca="false">IF($A$37="","",$A$37)</f>
        <v>Juan Sebastian Bermudez</v>
      </c>
      <c r="B119" s="62" t="n">
        <f aca="false">IF($A119="","",SUM(Validation!$D113:$Q113))</f>
        <v>0</v>
      </c>
      <c r="C119" s="62" t="n">
        <f aca="false">IF($A119="","",SUM(Validation!$D112:$Q112))</f>
        <v>0</v>
      </c>
      <c r="D119" s="52" t="n">
        <f aca="false">IF($A119="","",IF($C$93="Hours billed",$C119,IF($C$93="Lower of the two",MIN($B119,$C119),$B119)))</f>
        <v>0</v>
      </c>
      <c r="E119" s="62" t="n">
        <f aca="false">IF($A119="","",IF($C$93="Hours billed",SUMIF(Validation!$D$9:$Q$9,1,Validation!$D112:$Q112),IF($C$93="Lower of the two",MIN(SUMIF(Validation!$D$9:$Q$9,1,Validation!$D113:$Q113),SUMIF(Validation!$D$9:$Q$9,1,Validation!$D112:$Q112)),SUMIF(Validation!$D$9:$Q$9,1,Validation!$D113:$Q113))))</f>
        <v>0</v>
      </c>
      <c r="F119" s="62" t="n">
        <f aca="false">IF($A119="","",IF($C$93="Hours billed",SUMIF(Validation!$D$9:$Q$9,2,Validation!$D112:$Q112),IF($C$93="Lower of the two",MIN(SUMIF(Validation!$D$9:$Q$9,2,Validation!$D113:$Q113),SUMIF(Validation!$D$9:$Q$9,2,Validation!$D112:$Q112)),SUMIF(Validation!$D$9:$Q$9,2,Validation!$D113:$Q113))))</f>
        <v>0</v>
      </c>
      <c r="G119" s="62" t="n">
        <f aca="false">IF($A119="","",IF($C$93="Hours billed",SUMIF(Validation!$D$9:$Q$9,3,Validation!$D112:$Q112),IF($C$93="Lower of the two",MIN(SUMIF(Validation!$D$9:$Q$9,3,Validation!$D113:$Q113),SUMIF(Validation!$D$9:$Q$9,3,Validation!$D112:$Q112)),SUMIF(Validation!$D$9:$Q$9,3,Validation!$D113:$Q113))))</f>
        <v>0</v>
      </c>
      <c r="H119" s="74" t="n">
        <f aca="false">IF($A119="","",$D119)</f>
        <v>0</v>
      </c>
      <c r="I119" s="77" t="n">
        <f aca="false">IF($A119="","",$H119*$C$90)</f>
        <v>0</v>
      </c>
      <c r="J119" s="79" t="n">
        <f aca="false">IF($A119="","",$I119*$C$92)</f>
        <v>0</v>
      </c>
      <c r="K119" s="107" t="n">
        <f aca="false">IF($A119="","",SUM(Validation!$D112:$Q112)*$C$90)</f>
        <v>0</v>
      </c>
      <c r="L119" s="107" t="n">
        <f aca="false">IF($A119="","",$I119-$K119)</f>
        <v>0</v>
      </c>
      <c r="M119" s="108" t="str">
        <f aca="false">IF($A119="","",IF(AND($B119=0,$C119=0),"No activity in the period",IF(ABS($B119-$C119)&lt;=Validation!$B$7,"Reported and billed match",IF($B119&gt;$C119,"Missing "&amp;TEXT($B119-$C119,"0.##")&amp;" h still to bill","There are "&amp;TEXT($C119-$B119,"0.##")&amp;" h billed but never reported"))))</f>
        <v>No activity in the period</v>
      </c>
      <c r="N119" s="109"/>
    </row>
    <row r="120" customFormat="false" ht="15" hidden="false" customHeight="true" outlineLevel="0" collapsed="false">
      <c r="A120" s="82" t="str">
        <f aca="false">IF($A$38="","",$A$38)</f>
        <v>Laura Alfonso</v>
      </c>
      <c r="B120" s="62" t="n">
        <f aca="false">IF($A120="","",SUM(Validation!$D117:$Q117))</f>
        <v>0</v>
      </c>
      <c r="C120" s="62" t="n">
        <f aca="false">IF($A120="","",SUM(Validation!$D116:$Q116))</f>
        <v>0</v>
      </c>
      <c r="D120" s="52" t="n">
        <f aca="false">IF($A120="","",IF($C$93="Hours billed",$C120,IF($C$93="Lower of the two",MIN($B120,$C120),$B120)))</f>
        <v>0</v>
      </c>
      <c r="E120" s="62" t="n">
        <f aca="false">IF($A120="","",IF($C$93="Hours billed",SUMIF(Validation!$D$9:$Q$9,1,Validation!$D116:$Q116),IF($C$93="Lower of the two",MIN(SUMIF(Validation!$D$9:$Q$9,1,Validation!$D117:$Q117),SUMIF(Validation!$D$9:$Q$9,1,Validation!$D116:$Q116)),SUMIF(Validation!$D$9:$Q$9,1,Validation!$D117:$Q117))))</f>
        <v>0</v>
      </c>
      <c r="F120" s="62" t="n">
        <f aca="false">IF($A120="","",IF($C$93="Hours billed",SUMIF(Validation!$D$9:$Q$9,2,Validation!$D116:$Q116),IF($C$93="Lower of the two",MIN(SUMIF(Validation!$D$9:$Q$9,2,Validation!$D117:$Q117),SUMIF(Validation!$D$9:$Q$9,2,Validation!$D116:$Q116)),SUMIF(Validation!$D$9:$Q$9,2,Validation!$D117:$Q117))))</f>
        <v>0</v>
      </c>
      <c r="G120" s="62" t="n">
        <f aca="false">IF($A120="","",IF($C$93="Hours billed",SUMIF(Validation!$D$9:$Q$9,3,Validation!$D116:$Q116),IF($C$93="Lower of the two",MIN(SUMIF(Validation!$D$9:$Q$9,3,Validation!$D117:$Q117),SUMIF(Validation!$D$9:$Q$9,3,Validation!$D116:$Q116)),SUMIF(Validation!$D$9:$Q$9,3,Validation!$D117:$Q117))))</f>
        <v>0</v>
      </c>
      <c r="H120" s="74" t="n">
        <f aca="false">IF($A120="","",$D120)</f>
        <v>0</v>
      </c>
      <c r="I120" s="77" t="n">
        <f aca="false">IF($A120="","",$H120*$C$90)</f>
        <v>0</v>
      </c>
      <c r="J120" s="79" t="n">
        <f aca="false">IF($A120="","",$I120*$C$92)</f>
        <v>0</v>
      </c>
      <c r="K120" s="107" t="n">
        <f aca="false">IF($A120="","",SUM(Validation!$D116:$Q116)*$C$90)</f>
        <v>0</v>
      </c>
      <c r="L120" s="107" t="n">
        <f aca="false">IF($A120="","",$I120-$K120)</f>
        <v>0</v>
      </c>
      <c r="M120" s="108" t="str">
        <f aca="false">IF($A120="","",IF(AND($B120=0,$C120=0),"No activity in the period",IF(ABS($B120-$C120)&lt;=Validation!$B$7,"Reported and billed match",IF($B120&gt;$C120,"Missing "&amp;TEXT($B120-$C120,"0.##")&amp;" h still to bill","There are "&amp;TEXT($C120-$B120,"0.##")&amp;" h billed but never reported"))))</f>
        <v>No activity in the period</v>
      </c>
      <c r="N120" s="109"/>
    </row>
    <row r="121" customFormat="false" ht="15" hidden="false" customHeight="true" outlineLevel="0" collapsed="false">
      <c r="A121" s="82" t="str">
        <f aca="false">IF($A$39="","",$A$39)</f>
        <v>Laura Escobar</v>
      </c>
      <c r="B121" s="62" t="n">
        <f aca="false">IF($A121="","",SUM(Validation!$D121:$Q121))</f>
        <v>0</v>
      </c>
      <c r="C121" s="62" t="n">
        <f aca="false">IF($A121="","",SUM(Validation!$D120:$Q120))</f>
        <v>0</v>
      </c>
      <c r="D121" s="52" t="n">
        <f aca="false">IF($A121="","",IF($C$93="Hours billed",$C121,IF($C$93="Lower of the two",MIN($B121,$C121),$B121)))</f>
        <v>0</v>
      </c>
      <c r="E121" s="62" t="n">
        <f aca="false">IF($A121="","",IF($C$93="Hours billed",SUMIF(Validation!$D$9:$Q$9,1,Validation!$D120:$Q120),IF($C$93="Lower of the two",MIN(SUMIF(Validation!$D$9:$Q$9,1,Validation!$D121:$Q121),SUMIF(Validation!$D$9:$Q$9,1,Validation!$D120:$Q120)),SUMIF(Validation!$D$9:$Q$9,1,Validation!$D121:$Q121))))</f>
        <v>0</v>
      </c>
      <c r="F121" s="62" t="n">
        <f aca="false">IF($A121="","",IF($C$93="Hours billed",SUMIF(Validation!$D$9:$Q$9,2,Validation!$D120:$Q120),IF($C$93="Lower of the two",MIN(SUMIF(Validation!$D$9:$Q$9,2,Validation!$D121:$Q121),SUMIF(Validation!$D$9:$Q$9,2,Validation!$D120:$Q120)),SUMIF(Validation!$D$9:$Q$9,2,Validation!$D121:$Q121))))</f>
        <v>0</v>
      </c>
      <c r="G121" s="62" t="n">
        <f aca="false">IF($A121="","",IF($C$93="Hours billed",SUMIF(Validation!$D$9:$Q$9,3,Validation!$D120:$Q120),IF($C$93="Lower of the two",MIN(SUMIF(Validation!$D$9:$Q$9,3,Validation!$D121:$Q121),SUMIF(Validation!$D$9:$Q$9,3,Validation!$D120:$Q120)),SUMIF(Validation!$D$9:$Q$9,3,Validation!$D121:$Q121))))</f>
        <v>0</v>
      </c>
      <c r="H121" s="74" t="n">
        <f aca="false">IF($A121="","",$D121)</f>
        <v>0</v>
      </c>
      <c r="I121" s="77" t="n">
        <f aca="false">IF($A121="","",$H121*$C$90)</f>
        <v>0</v>
      </c>
      <c r="J121" s="79" t="n">
        <f aca="false">IF($A121="","",$I121*$C$92)</f>
        <v>0</v>
      </c>
      <c r="K121" s="107" t="n">
        <f aca="false">IF($A121="","",SUM(Validation!$D120:$Q120)*$C$90)</f>
        <v>0</v>
      </c>
      <c r="L121" s="107" t="n">
        <f aca="false">IF($A121="","",$I121-$K121)</f>
        <v>0</v>
      </c>
      <c r="M121" s="108" t="str">
        <f aca="false">IF($A121="","",IF(AND($B121=0,$C121=0),"No activity in the period",IF(ABS($B121-$C121)&lt;=Validation!$B$7,"Reported and billed match",IF($B121&gt;$C121,"Missing "&amp;TEXT($B121-$C121,"0.##")&amp;" h still to bill","There are "&amp;TEXT($C121-$B121,"0.##")&amp;" h billed but never reported"))))</f>
        <v>No activity in the period</v>
      </c>
      <c r="N121" s="109"/>
    </row>
    <row r="122" customFormat="false" ht="15" hidden="false" customHeight="true" outlineLevel="0" collapsed="false">
      <c r="A122" s="82" t="str">
        <f aca="false">IF($A$40="","",$A$40)</f>
        <v>Maria Fernanda López</v>
      </c>
      <c r="B122" s="62" t="n">
        <f aca="false">IF($A122="","",SUM(Validation!$D125:$Q125))</f>
        <v>0</v>
      </c>
      <c r="C122" s="62" t="n">
        <f aca="false">IF($A122="","",SUM(Validation!$D124:$Q124))</f>
        <v>0</v>
      </c>
      <c r="D122" s="52" t="n">
        <f aca="false">IF($A122="","",IF($C$93="Hours billed",$C122,IF($C$93="Lower of the two",MIN($B122,$C122),$B122)))</f>
        <v>0</v>
      </c>
      <c r="E122" s="62" t="n">
        <f aca="false">IF($A122="","",IF($C$93="Hours billed",SUMIF(Validation!$D$9:$Q$9,1,Validation!$D124:$Q124),IF($C$93="Lower of the two",MIN(SUMIF(Validation!$D$9:$Q$9,1,Validation!$D125:$Q125),SUMIF(Validation!$D$9:$Q$9,1,Validation!$D124:$Q124)),SUMIF(Validation!$D$9:$Q$9,1,Validation!$D125:$Q125))))</f>
        <v>0</v>
      </c>
      <c r="F122" s="62" t="n">
        <f aca="false">IF($A122="","",IF($C$93="Hours billed",SUMIF(Validation!$D$9:$Q$9,2,Validation!$D124:$Q124),IF($C$93="Lower of the two",MIN(SUMIF(Validation!$D$9:$Q$9,2,Validation!$D125:$Q125),SUMIF(Validation!$D$9:$Q$9,2,Validation!$D124:$Q124)),SUMIF(Validation!$D$9:$Q$9,2,Validation!$D125:$Q125))))</f>
        <v>0</v>
      </c>
      <c r="G122" s="62" t="n">
        <f aca="false">IF($A122="","",IF($C$93="Hours billed",SUMIF(Validation!$D$9:$Q$9,3,Validation!$D124:$Q124),IF($C$93="Lower of the two",MIN(SUMIF(Validation!$D$9:$Q$9,3,Validation!$D125:$Q125),SUMIF(Validation!$D$9:$Q$9,3,Validation!$D124:$Q124)),SUMIF(Validation!$D$9:$Q$9,3,Validation!$D125:$Q125))))</f>
        <v>0</v>
      </c>
      <c r="H122" s="74" t="n">
        <f aca="false">IF($A122="","",$D122)</f>
        <v>0</v>
      </c>
      <c r="I122" s="77" t="n">
        <f aca="false">IF($A122="","",$H122*$C$90)</f>
        <v>0</v>
      </c>
      <c r="J122" s="79" t="n">
        <f aca="false">IF($A122="","",$I122*$C$92)</f>
        <v>0</v>
      </c>
      <c r="K122" s="107" t="n">
        <f aca="false">IF($A122="","",SUM(Validation!$D124:$Q124)*$C$90)</f>
        <v>0</v>
      </c>
      <c r="L122" s="107" t="n">
        <f aca="false">IF($A122="","",$I122-$K122)</f>
        <v>0</v>
      </c>
      <c r="M122" s="108" t="str">
        <f aca="false">IF($A122="","",IF(AND($B122=0,$C122=0),"No activity in the period",IF(ABS($B122-$C122)&lt;=Validation!$B$7,"Reported and billed match",IF($B122&gt;$C122,"Missing "&amp;TEXT($B122-$C122,"0.##")&amp;" h still to bill","There are "&amp;TEXT($C122-$B122,"0.##")&amp;" h billed but never reported"))))</f>
        <v>No activity in the period</v>
      </c>
      <c r="N122" s="109"/>
    </row>
    <row r="123" customFormat="false" ht="15" hidden="false" customHeight="true" outlineLevel="0" collapsed="false">
      <c r="A123" s="82" t="str">
        <f aca="false">IF($A$41="","",$A$41)</f>
        <v>Martin Fernandez Fernandez</v>
      </c>
      <c r="B123" s="62" t="n">
        <f aca="false">IF($A123="","",SUM(Validation!$D129:$Q129))</f>
        <v>0</v>
      </c>
      <c r="C123" s="62" t="n">
        <f aca="false">IF($A123="","",SUM(Validation!$D128:$Q128))</f>
        <v>0</v>
      </c>
      <c r="D123" s="52" t="n">
        <f aca="false">IF($A123="","",IF($C$93="Hours billed",$C123,IF($C$93="Lower of the two",MIN($B123,$C123),$B123)))</f>
        <v>0</v>
      </c>
      <c r="E123" s="62" t="n">
        <f aca="false">IF($A123="","",IF($C$93="Hours billed",SUMIF(Validation!$D$9:$Q$9,1,Validation!$D128:$Q128),IF($C$93="Lower of the two",MIN(SUMIF(Validation!$D$9:$Q$9,1,Validation!$D129:$Q129),SUMIF(Validation!$D$9:$Q$9,1,Validation!$D128:$Q128)),SUMIF(Validation!$D$9:$Q$9,1,Validation!$D129:$Q129))))</f>
        <v>0</v>
      </c>
      <c r="F123" s="62" t="n">
        <f aca="false">IF($A123="","",IF($C$93="Hours billed",SUMIF(Validation!$D$9:$Q$9,2,Validation!$D128:$Q128),IF($C$93="Lower of the two",MIN(SUMIF(Validation!$D$9:$Q$9,2,Validation!$D129:$Q129),SUMIF(Validation!$D$9:$Q$9,2,Validation!$D128:$Q128)),SUMIF(Validation!$D$9:$Q$9,2,Validation!$D129:$Q129))))</f>
        <v>0</v>
      </c>
      <c r="G123" s="62" t="n">
        <f aca="false">IF($A123="","",IF($C$93="Hours billed",SUMIF(Validation!$D$9:$Q$9,3,Validation!$D128:$Q128),IF($C$93="Lower of the two",MIN(SUMIF(Validation!$D$9:$Q$9,3,Validation!$D129:$Q129),SUMIF(Validation!$D$9:$Q$9,3,Validation!$D128:$Q128)),SUMIF(Validation!$D$9:$Q$9,3,Validation!$D129:$Q129))))</f>
        <v>0</v>
      </c>
      <c r="H123" s="74" t="n">
        <f aca="false">IF($A123="","",$D123)</f>
        <v>0</v>
      </c>
      <c r="I123" s="77" t="n">
        <f aca="false">IF($A123="","",$H123*$C$90)</f>
        <v>0</v>
      </c>
      <c r="J123" s="79" t="n">
        <f aca="false">IF($A123="","",$I123*$C$92)</f>
        <v>0</v>
      </c>
      <c r="K123" s="107" t="n">
        <f aca="false">IF($A123="","",SUM(Validation!$D128:$Q128)*$C$90)</f>
        <v>0</v>
      </c>
      <c r="L123" s="107" t="n">
        <f aca="false">IF($A123="","",$I123-$K123)</f>
        <v>0</v>
      </c>
      <c r="M123" s="108" t="str">
        <f aca="false">IF($A123="","",IF(AND($B123=0,$C123=0),"No activity in the period",IF(ABS($B123-$C123)&lt;=Validation!$B$7,"Reported and billed match",IF($B123&gt;$C123,"Missing "&amp;TEXT($B123-$C123,"0.##")&amp;" h still to bill","There are "&amp;TEXT($C123-$B123,"0.##")&amp;" h billed but never reported"))))</f>
        <v>No activity in the period</v>
      </c>
      <c r="N123" s="109"/>
    </row>
    <row r="124" customFormat="false" ht="15" hidden="false" customHeight="true" outlineLevel="0" collapsed="false">
      <c r="A124" s="82" t="str">
        <f aca="false">IF($A$42="","",$A$42)</f>
        <v>Andrés Guerra</v>
      </c>
      <c r="B124" s="62" t="n">
        <f aca="false">IF($A124="","",SUM(Validation!$D133:$Q133))</f>
        <v>0</v>
      </c>
      <c r="C124" s="62" t="n">
        <f aca="false">IF($A124="","",SUM(Validation!$D132:$Q132))</f>
        <v>0</v>
      </c>
      <c r="D124" s="52" t="n">
        <f aca="false">IF($A124="","",IF($C$93="Hours billed",$C124,IF($C$93="Lower of the two",MIN($B124,$C124),$B124)))</f>
        <v>0</v>
      </c>
      <c r="E124" s="62" t="n">
        <f aca="false">IF($A124="","",IF($C$93="Hours billed",SUMIF(Validation!$D$9:$Q$9,1,Validation!$D132:$Q132),IF($C$93="Lower of the two",MIN(SUMIF(Validation!$D$9:$Q$9,1,Validation!$D133:$Q133),SUMIF(Validation!$D$9:$Q$9,1,Validation!$D132:$Q132)),SUMIF(Validation!$D$9:$Q$9,1,Validation!$D133:$Q133))))</f>
        <v>0</v>
      </c>
      <c r="F124" s="62" t="n">
        <f aca="false">IF($A124="","",IF($C$93="Hours billed",SUMIF(Validation!$D$9:$Q$9,2,Validation!$D132:$Q132),IF($C$93="Lower of the two",MIN(SUMIF(Validation!$D$9:$Q$9,2,Validation!$D133:$Q133),SUMIF(Validation!$D$9:$Q$9,2,Validation!$D132:$Q132)),SUMIF(Validation!$D$9:$Q$9,2,Validation!$D133:$Q133))))</f>
        <v>0</v>
      </c>
      <c r="G124" s="62" t="n">
        <f aca="false">IF($A124="","",IF($C$93="Hours billed",SUMIF(Validation!$D$9:$Q$9,3,Validation!$D132:$Q132),IF($C$93="Lower of the two",MIN(SUMIF(Validation!$D$9:$Q$9,3,Validation!$D133:$Q133),SUMIF(Validation!$D$9:$Q$9,3,Validation!$D132:$Q132)),SUMIF(Validation!$D$9:$Q$9,3,Validation!$D133:$Q133))))</f>
        <v>0</v>
      </c>
      <c r="H124" s="74" t="n">
        <f aca="false">IF($A124="","",$D124)</f>
        <v>0</v>
      </c>
      <c r="I124" s="77" t="n">
        <f aca="false">IF($A124="","",$H124*$C$90)</f>
        <v>0</v>
      </c>
      <c r="J124" s="79" t="n">
        <f aca="false">IF($A124="","",$I124*$C$92)</f>
        <v>0</v>
      </c>
      <c r="K124" s="107" t="n">
        <f aca="false">IF($A124="","",SUM(Validation!$D132:$Q132)*$C$90)</f>
        <v>0</v>
      </c>
      <c r="L124" s="107" t="n">
        <f aca="false">IF($A124="","",$I124-$K124)</f>
        <v>0</v>
      </c>
      <c r="M124" s="108" t="str">
        <f aca="false">IF($A124="","",IF(AND($B124=0,$C124=0),"No activity in the period",IF(ABS($B124-$C124)&lt;=Validation!$B$7,"Reported and billed match",IF($B124&gt;$C124,"Missing "&amp;TEXT($B124-$C124,"0.##")&amp;" h still to bill","There are "&amp;TEXT($C124-$B124,"0.##")&amp;" h billed but never reported"))))</f>
        <v>No activity in the period</v>
      </c>
      <c r="N124" s="109"/>
    </row>
    <row r="125" customFormat="false" ht="15" hidden="false" customHeight="true" outlineLevel="0" collapsed="false">
      <c r="A125" s="82" t="str">
        <f aca="false">IF($A$43="","",$A$43)</f>
        <v>David Santiago Chinchilla</v>
      </c>
      <c r="B125" s="62" t="n">
        <f aca="false">IF($A125="","",SUM(Validation!$D137:$Q137))</f>
        <v>0</v>
      </c>
      <c r="C125" s="62" t="n">
        <f aca="false">IF($A125="","",SUM(Validation!$D136:$Q136))</f>
        <v>0</v>
      </c>
      <c r="D125" s="52" t="n">
        <f aca="false">IF($A125="","",IF($C$93="Hours billed",$C125,IF($C$93="Lower of the two",MIN($B125,$C125),$B125)))</f>
        <v>0</v>
      </c>
      <c r="E125" s="62" t="n">
        <f aca="false">IF($A125="","",IF($C$93="Hours billed",SUMIF(Validation!$D$9:$Q$9,1,Validation!$D136:$Q136),IF($C$93="Lower of the two",MIN(SUMIF(Validation!$D$9:$Q$9,1,Validation!$D137:$Q137),SUMIF(Validation!$D$9:$Q$9,1,Validation!$D136:$Q136)),SUMIF(Validation!$D$9:$Q$9,1,Validation!$D137:$Q137))))</f>
        <v>0</v>
      </c>
      <c r="F125" s="62" t="n">
        <f aca="false">IF($A125="","",IF($C$93="Hours billed",SUMIF(Validation!$D$9:$Q$9,2,Validation!$D136:$Q136),IF($C$93="Lower of the two",MIN(SUMIF(Validation!$D$9:$Q$9,2,Validation!$D137:$Q137),SUMIF(Validation!$D$9:$Q$9,2,Validation!$D136:$Q136)),SUMIF(Validation!$D$9:$Q$9,2,Validation!$D137:$Q137))))</f>
        <v>0</v>
      </c>
      <c r="G125" s="62" t="n">
        <f aca="false">IF($A125="","",IF($C$93="Hours billed",SUMIF(Validation!$D$9:$Q$9,3,Validation!$D136:$Q136),IF($C$93="Lower of the two",MIN(SUMIF(Validation!$D$9:$Q$9,3,Validation!$D137:$Q137),SUMIF(Validation!$D$9:$Q$9,3,Validation!$D136:$Q136)),SUMIF(Validation!$D$9:$Q$9,3,Validation!$D137:$Q137))))</f>
        <v>0</v>
      </c>
      <c r="H125" s="74" t="n">
        <f aca="false">IF($A125="","",$D125)</f>
        <v>0</v>
      </c>
      <c r="I125" s="77" t="n">
        <f aca="false">IF($A125="","",$H125*$C$90)</f>
        <v>0</v>
      </c>
      <c r="J125" s="79" t="n">
        <f aca="false">IF($A125="","",$I125*$C$92)</f>
        <v>0</v>
      </c>
      <c r="K125" s="107" t="n">
        <f aca="false">IF($A125="","",SUM(Validation!$D136:$Q136)*$C$90)</f>
        <v>0</v>
      </c>
      <c r="L125" s="107" t="n">
        <f aca="false">IF($A125="","",$I125-$K125)</f>
        <v>0</v>
      </c>
      <c r="M125" s="108" t="str">
        <f aca="false">IF($A125="","",IF(AND($B125=0,$C125=0),"No activity in the period",IF(ABS($B125-$C125)&lt;=Validation!$B$7,"Reported and billed match",IF($B125&gt;$C125,"Missing "&amp;TEXT($B125-$C125,"0.##")&amp;" h still to bill","There are "&amp;TEXT($C125-$B125,"0.##")&amp;" h billed but never reported"))))</f>
        <v>No activity in the period</v>
      </c>
      <c r="N125" s="109"/>
    </row>
    <row r="126" customFormat="false" ht="15" hidden="false" customHeight="true" outlineLevel="0" collapsed="false">
      <c r="A126" s="82" t="str">
        <f aca="false">IF($A$44="","",$A$44)</f>
        <v>Isabella Salamanca</v>
      </c>
      <c r="B126" s="62" t="n">
        <f aca="false">IF($A126="","",SUM(Validation!$D141:$Q141))</f>
        <v>0</v>
      </c>
      <c r="C126" s="62" t="n">
        <f aca="false">IF($A126="","",SUM(Validation!$D140:$Q140))</f>
        <v>0</v>
      </c>
      <c r="D126" s="52" t="n">
        <f aca="false">IF($A126="","",IF($C$93="Hours billed",$C126,IF($C$93="Lower of the two",MIN($B126,$C126),$B126)))</f>
        <v>0</v>
      </c>
      <c r="E126" s="62" t="n">
        <f aca="false">IF($A126="","",IF($C$93="Hours billed",SUMIF(Validation!$D$9:$Q$9,1,Validation!$D140:$Q140),IF($C$93="Lower of the two",MIN(SUMIF(Validation!$D$9:$Q$9,1,Validation!$D141:$Q141),SUMIF(Validation!$D$9:$Q$9,1,Validation!$D140:$Q140)),SUMIF(Validation!$D$9:$Q$9,1,Validation!$D141:$Q141))))</f>
        <v>0</v>
      </c>
      <c r="F126" s="62" t="n">
        <f aca="false">IF($A126="","",IF($C$93="Hours billed",SUMIF(Validation!$D$9:$Q$9,2,Validation!$D140:$Q140),IF($C$93="Lower of the two",MIN(SUMIF(Validation!$D$9:$Q$9,2,Validation!$D141:$Q141),SUMIF(Validation!$D$9:$Q$9,2,Validation!$D140:$Q140)),SUMIF(Validation!$D$9:$Q$9,2,Validation!$D141:$Q141))))</f>
        <v>0</v>
      </c>
      <c r="G126" s="62" t="n">
        <f aca="false">IF($A126="","",IF($C$93="Hours billed",SUMIF(Validation!$D$9:$Q$9,3,Validation!$D140:$Q140),IF($C$93="Lower of the two",MIN(SUMIF(Validation!$D$9:$Q$9,3,Validation!$D141:$Q141),SUMIF(Validation!$D$9:$Q$9,3,Validation!$D140:$Q140)),SUMIF(Validation!$D$9:$Q$9,3,Validation!$D141:$Q141))))</f>
        <v>0</v>
      </c>
      <c r="H126" s="74" t="n">
        <f aca="false">IF($A126="","",$D126)</f>
        <v>0</v>
      </c>
      <c r="I126" s="77" t="n">
        <f aca="false">IF($A126="","",$H126*$C$90)</f>
        <v>0</v>
      </c>
      <c r="J126" s="79" t="n">
        <f aca="false">IF($A126="","",$I126*$C$92)</f>
        <v>0</v>
      </c>
      <c r="K126" s="107" t="n">
        <f aca="false">IF($A126="","",SUM(Validation!$D140:$Q140)*$C$90)</f>
        <v>0</v>
      </c>
      <c r="L126" s="107" t="n">
        <f aca="false">IF($A126="","",$I126-$K126)</f>
        <v>0</v>
      </c>
      <c r="M126" s="108" t="str">
        <f aca="false">IF($A126="","",IF(AND($B126=0,$C126=0),"No activity in the period",IF(ABS($B126-$C126)&lt;=Validation!$B$7,"Reported and billed match",IF($B126&gt;$C126,"Missing "&amp;TEXT($B126-$C126,"0.##")&amp;" h still to bill","There are "&amp;TEXT($C126-$B126,"0.##")&amp;" h billed but never reported"))))</f>
        <v>No activity in the period</v>
      </c>
      <c r="N126" s="109"/>
    </row>
    <row r="127" customFormat="false" ht="15" hidden="false" customHeight="true" outlineLevel="0" collapsed="false">
      <c r="A127" s="82" t="str">
        <f aca="false">IF($A$45="","",$A$45)</f>
        <v>Gianny Nicolás Pereira</v>
      </c>
      <c r="B127" s="62" t="n">
        <f aca="false">IF($A127="","",SUM(Validation!$D145:$Q145))</f>
        <v>32</v>
      </c>
      <c r="C127" s="62" t="n">
        <f aca="false">IF($A127="","",SUM(Validation!$D144:$Q144))</f>
        <v>2</v>
      </c>
      <c r="D127" s="52" t="n">
        <f aca="false">IF($A127="","",IF($C$93="Hours billed",$C127,IF($C$93="Lower of the two",MIN($B127,$C127),$B127)))</f>
        <v>32</v>
      </c>
      <c r="E127" s="62" t="n">
        <f aca="false">IF($A127="","",IF($C$93="Hours billed",SUMIF(Validation!$D$9:$Q$9,1,Validation!$D144:$Q144),IF($C$93="Lower of the two",MIN(SUMIF(Validation!$D$9:$Q$9,1,Validation!$D145:$Q145),SUMIF(Validation!$D$9:$Q$9,1,Validation!$D144:$Q144)),SUMIF(Validation!$D$9:$Q$9,1,Validation!$D145:$Q145))))</f>
        <v>32</v>
      </c>
      <c r="F127" s="62" t="n">
        <f aca="false">IF($A127="","",IF($C$93="Hours billed",SUMIF(Validation!$D$9:$Q$9,2,Validation!$D144:$Q144),IF($C$93="Lower of the two",MIN(SUMIF(Validation!$D$9:$Q$9,2,Validation!$D145:$Q145),SUMIF(Validation!$D$9:$Q$9,2,Validation!$D144:$Q144)),SUMIF(Validation!$D$9:$Q$9,2,Validation!$D145:$Q145))))</f>
        <v>0</v>
      </c>
      <c r="G127" s="62" t="n">
        <f aca="false">IF($A127="","",IF($C$93="Hours billed",SUMIF(Validation!$D$9:$Q$9,3,Validation!$D144:$Q144),IF($C$93="Lower of the two",MIN(SUMIF(Validation!$D$9:$Q$9,3,Validation!$D145:$Q145),SUMIF(Validation!$D$9:$Q$9,3,Validation!$D144:$Q144)),SUMIF(Validation!$D$9:$Q$9,3,Validation!$D145:$Q145))))</f>
        <v>0</v>
      </c>
      <c r="H127" s="74" t="n">
        <f aca="false">IF($A127="","",$D127)</f>
        <v>32</v>
      </c>
      <c r="I127" s="77" t="n">
        <f aca="false">IF($A127="","",$H127*$C$90)</f>
        <v>224</v>
      </c>
      <c r="J127" s="79" t="n">
        <f aca="false">IF($A127="","",$I127*$C$92)</f>
        <v>672000</v>
      </c>
      <c r="K127" s="107" t="n">
        <f aca="false">IF($A127="","",SUM(Validation!$D144:$Q144)*$C$90)</f>
        <v>14</v>
      </c>
      <c r="L127" s="107" t="n">
        <f aca="false">IF($A127="","",$I127-$K127)</f>
        <v>210</v>
      </c>
      <c r="M127" s="108" t="str">
        <f aca="false">IF($A127="","",IF(AND($B127=0,$C127=0),"No activity in the period",IF(ABS($B127-$C127)&lt;=Validation!$B$7,"Reported and billed match",IF($B127&gt;$C127,"Missing "&amp;TEXT($B127-$C127,"0.##")&amp;" h still to bill","There are "&amp;TEXT($C127-$B127,"0.##")&amp;" h billed but never reported"))))</f>
        <v>Missing 30 h still to bill</v>
      </c>
      <c r="N127" s="109"/>
    </row>
    <row r="128" customFormat="false" ht="15" hidden="false" customHeight="true" outlineLevel="0" collapsed="false">
      <c r="A128" s="82" t="str">
        <f aca="false">IF($A$46="","",$A$46)</f>
        <v>Juan Sebastian Ramos</v>
      </c>
      <c r="B128" s="62" t="n">
        <f aca="false">IF($A128="","",SUM(Validation!$D149:$Q149))</f>
        <v>0</v>
      </c>
      <c r="C128" s="62" t="n">
        <f aca="false">IF($A128="","",SUM(Validation!$D148:$Q148))</f>
        <v>0</v>
      </c>
      <c r="D128" s="52" t="n">
        <f aca="false">IF($A128="","",IF($C$93="Hours billed",$C128,IF($C$93="Lower of the two",MIN($B128,$C128),$B128)))</f>
        <v>0</v>
      </c>
      <c r="E128" s="62" t="n">
        <f aca="false">IF($A128="","",IF($C$93="Hours billed",SUMIF(Validation!$D$9:$Q$9,1,Validation!$D148:$Q148),IF($C$93="Lower of the two",MIN(SUMIF(Validation!$D$9:$Q$9,1,Validation!$D149:$Q149),SUMIF(Validation!$D$9:$Q$9,1,Validation!$D148:$Q148)),SUMIF(Validation!$D$9:$Q$9,1,Validation!$D149:$Q149))))</f>
        <v>0</v>
      </c>
      <c r="F128" s="62" t="n">
        <f aca="false">IF($A128="","",IF($C$93="Hours billed",SUMIF(Validation!$D$9:$Q$9,2,Validation!$D148:$Q148),IF($C$93="Lower of the two",MIN(SUMIF(Validation!$D$9:$Q$9,2,Validation!$D149:$Q149),SUMIF(Validation!$D$9:$Q$9,2,Validation!$D148:$Q148)),SUMIF(Validation!$D$9:$Q$9,2,Validation!$D149:$Q149))))</f>
        <v>0</v>
      </c>
      <c r="G128" s="62" t="n">
        <f aca="false">IF($A128="","",IF($C$93="Hours billed",SUMIF(Validation!$D$9:$Q$9,3,Validation!$D148:$Q148),IF($C$93="Lower of the two",MIN(SUMIF(Validation!$D$9:$Q$9,3,Validation!$D149:$Q149),SUMIF(Validation!$D$9:$Q$9,3,Validation!$D148:$Q148)),SUMIF(Validation!$D$9:$Q$9,3,Validation!$D149:$Q149))))</f>
        <v>0</v>
      </c>
      <c r="H128" s="74" t="n">
        <f aca="false">IF($A128="","",$D128)</f>
        <v>0</v>
      </c>
      <c r="I128" s="77" t="n">
        <f aca="false">IF($A128="","",$H128*$C$90)</f>
        <v>0</v>
      </c>
      <c r="J128" s="79" t="n">
        <f aca="false">IF($A128="","",$I128*$C$92)</f>
        <v>0</v>
      </c>
      <c r="K128" s="107" t="n">
        <f aca="false">IF($A128="","",SUM(Validation!$D148:$Q148)*$C$90)</f>
        <v>0</v>
      </c>
      <c r="L128" s="107" t="n">
        <f aca="false">IF($A128="","",$I128-$K128)</f>
        <v>0</v>
      </c>
      <c r="M128" s="108" t="str">
        <f aca="false">IF($A128="","",IF(AND($B128=0,$C128=0),"No activity in the period",IF(ABS($B128-$C128)&lt;=Validation!$B$7,"Reported and billed match",IF($B128&gt;$C128,"Missing "&amp;TEXT($B128-$C128,"0.##")&amp;" h still to bill","There are "&amp;TEXT($C128-$B128,"0.##")&amp;" h billed but never reported"))))</f>
        <v>No activity in the period</v>
      </c>
      <c r="N128" s="109"/>
    </row>
    <row r="129" customFormat="false" ht="15" hidden="false" customHeight="true" outlineLevel="0" collapsed="false">
      <c r="A129" s="82" t="str">
        <f aca="false">IF($A$47="","",$A$47)</f>
        <v>Karen Sofía Martínez</v>
      </c>
      <c r="B129" s="62" t="n">
        <f aca="false">IF($A129="","",SUM(Validation!$D153:$Q153))</f>
        <v>0</v>
      </c>
      <c r="C129" s="62" t="n">
        <f aca="false">IF($A129="","",SUM(Validation!$D152:$Q152))</f>
        <v>0</v>
      </c>
      <c r="D129" s="52" t="n">
        <f aca="false">IF($A129="","",IF($C$93="Hours billed",$C129,IF($C$93="Lower of the two",MIN($B129,$C129),$B129)))</f>
        <v>0</v>
      </c>
      <c r="E129" s="62" t="n">
        <f aca="false">IF($A129="","",IF($C$93="Hours billed",SUMIF(Validation!$D$9:$Q$9,1,Validation!$D152:$Q152),IF($C$93="Lower of the two",MIN(SUMIF(Validation!$D$9:$Q$9,1,Validation!$D153:$Q153),SUMIF(Validation!$D$9:$Q$9,1,Validation!$D152:$Q152)),SUMIF(Validation!$D$9:$Q$9,1,Validation!$D153:$Q153))))</f>
        <v>0</v>
      </c>
      <c r="F129" s="62" t="n">
        <f aca="false">IF($A129="","",IF($C$93="Hours billed",SUMIF(Validation!$D$9:$Q$9,2,Validation!$D152:$Q152),IF($C$93="Lower of the two",MIN(SUMIF(Validation!$D$9:$Q$9,2,Validation!$D153:$Q153),SUMIF(Validation!$D$9:$Q$9,2,Validation!$D152:$Q152)),SUMIF(Validation!$D$9:$Q$9,2,Validation!$D153:$Q153))))</f>
        <v>0</v>
      </c>
      <c r="G129" s="62" t="n">
        <f aca="false">IF($A129="","",IF($C$93="Hours billed",SUMIF(Validation!$D$9:$Q$9,3,Validation!$D152:$Q152),IF($C$93="Lower of the two",MIN(SUMIF(Validation!$D$9:$Q$9,3,Validation!$D153:$Q153),SUMIF(Validation!$D$9:$Q$9,3,Validation!$D152:$Q152)),SUMIF(Validation!$D$9:$Q$9,3,Validation!$D153:$Q153))))</f>
        <v>0</v>
      </c>
      <c r="H129" s="74" t="n">
        <f aca="false">IF($A129="","",$D129)</f>
        <v>0</v>
      </c>
      <c r="I129" s="77" t="n">
        <f aca="false">IF($A129="","",$H129*$C$90)</f>
        <v>0</v>
      </c>
      <c r="J129" s="79" t="n">
        <f aca="false">IF($A129="","",$I129*$C$92)</f>
        <v>0</v>
      </c>
      <c r="K129" s="107" t="n">
        <f aca="false">IF($A129="","",SUM(Validation!$D152:$Q152)*$C$90)</f>
        <v>0</v>
      </c>
      <c r="L129" s="107" t="n">
        <f aca="false">IF($A129="","",$I129-$K129)</f>
        <v>0</v>
      </c>
      <c r="M129" s="108" t="str">
        <f aca="false">IF($A129="","",IF(AND($B129=0,$C129=0),"No activity in the period",IF(ABS($B129-$C129)&lt;=Validation!$B$7,"Reported and billed match",IF($B129&gt;$C129,"Missing "&amp;TEXT($B129-$C129,"0.##")&amp;" h still to bill","There are "&amp;TEXT($C129-$B129,"0.##")&amp;" h billed but never reported"))))</f>
        <v>No activity in the period</v>
      </c>
      <c r="N129" s="109"/>
    </row>
    <row r="130" customFormat="false" ht="15" hidden="false" customHeight="true" outlineLevel="0" collapsed="false">
      <c r="A130" s="82" t="str">
        <f aca="false">IF($A$48="","",$A$48)</f>
        <v>Jaime Macias</v>
      </c>
      <c r="B130" s="62" t="n">
        <f aca="false">IF($A130="","",SUM(Validation!$D157:$Q157))</f>
        <v>0</v>
      </c>
      <c r="C130" s="62" t="n">
        <f aca="false">IF($A130="","",SUM(Validation!$D156:$Q156))</f>
        <v>0</v>
      </c>
      <c r="D130" s="52" t="n">
        <f aca="false">IF($A130="","",IF($C$93="Hours billed",$C130,IF($C$93="Lower of the two",MIN($B130,$C130),$B130)))</f>
        <v>0</v>
      </c>
      <c r="E130" s="62" t="n">
        <f aca="false">IF($A130="","",IF($C$93="Hours billed",SUMIF(Validation!$D$9:$Q$9,1,Validation!$D156:$Q156),IF($C$93="Lower of the two",MIN(SUMIF(Validation!$D$9:$Q$9,1,Validation!$D157:$Q157),SUMIF(Validation!$D$9:$Q$9,1,Validation!$D156:$Q156)),SUMIF(Validation!$D$9:$Q$9,1,Validation!$D157:$Q157))))</f>
        <v>0</v>
      </c>
      <c r="F130" s="62" t="n">
        <f aca="false">IF($A130="","",IF($C$93="Hours billed",SUMIF(Validation!$D$9:$Q$9,2,Validation!$D156:$Q156),IF($C$93="Lower of the two",MIN(SUMIF(Validation!$D$9:$Q$9,2,Validation!$D157:$Q157),SUMIF(Validation!$D$9:$Q$9,2,Validation!$D156:$Q156)),SUMIF(Validation!$D$9:$Q$9,2,Validation!$D157:$Q157))))</f>
        <v>0</v>
      </c>
      <c r="G130" s="62" t="n">
        <f aca="false">IF($A130="","",IF($C$93="Hours billed",SUMIF(Validation!$D$9:$Q$9,3,Validation!$D156:$Q156),IF($C$93="Lower of the two",MIN(SUMIF(Validation!$D$9:$Q$9,3,Validation!$D157:$Q157),SUMIF(Validation!$D$9:$Q$9,3,Validation!$D156:$Q156)),SUMIF(Validation!$D$9:$Q$9,3,Validation!$D157:$Q157))))</f>
        <v>0</v>
      </c>
      <c r="H130" s="74" t="n">
        <f aca="false">IF($A130="","",$D130)</f>
        <v>0</v>
      </c>
      <c r="I130" s="77" t="n">
        <f aca="false">IF($A130="","",$H130*$C$90)</f>
        <v>0</v>
      </c>
      <c r="J130" s="79" t="n">
        <f aca="false">IF($A130="","",$I130*$C$92)</f>
        <v>0</v>
      </c>
      <c r="K130" s="107" t="n">
        <f aca="false">IF($A130="","",SUM(Validation!$D156:$Q156)*$C$90)</f>
        <v>0</v>
      </c>
      <c r="L130" s="107" t="n">
        <f aca="false">IF($A130="","",$I130-$K130)</f>
        <v>0</v>
      </c>
      <c r="M130" s="108" t="str">
        <f aca="false">IF($A130="","",IF(AND($B130=0,$C130=0),"No activity in the period",IF(ABS($B130-$C130)&lt;=Validation!$B$7,"Reported and billed match",IF($B130&gt;$C130,"Missing "&amp;TEXT($B130-$C130,"0.##")&amp;" h still to bill","There are "&amp;TEXT($C130-$B130,"0.##")&amp;" h billed but never reported"))))</f>
        <v>No activity in the period</v>
      </c>
      <c r="N130" s="109"/>
    </row>
    <row r="131" customFormat="false" ht="15" hidden="false" customHeight="true" outlineLevel="0" collapsed="false">
      <c r="A131" s="82" t="str">
        <f aca="false">IF($A$49="","",$A$49)</f>
        <v>Nicolás Espitia</v>
      </c>
      <c r="B131" s="62" t="n">
        <f aca="false">IF($A131="","",SUM(Validation!$D161:$Q161))</f>
        <v>36</v>
      </c>
      <c r="C131" s="62" t="n">
        <f aca="false">IF($A131="","",SUM(Validation!$D160:$Q160))</f>
        <v>8</v>
      </c>
      <c r="D131" s="52" t="n">
        <f aca="false">IF($A131="","",IF($C$93="Hours billed",$C131,IF($C$93="Lower of the two",MIN($B131,$C131),$B131)))</f>
        <v>36</v>
      </c>
      <c r="E131" s="62" t="n">
        <f aca="false">IF($A131="","",IF($C$93="Hours billed",SUMIF(Validation!$D$9:$Q$9,1,Validation!$D160:$Q160),IF($C$93="Lower of the two",MIN(SUMIF(Validation!$D$9:$Q$9,1,Validation!$D161:$Q161),SUMIF(Validation!$D$9:$Q$9,1,Validation!$D160:$Q160)),SUMIF(Validation!$D$9:$Q$9,1,Validation!$D161:$Q161))))</f>
        <v>36</v>
      </c>
      <c r="F131" s="62" t="n">
        <f aca="false">IF($A131="","",IF($C$93="Hours billed",SUMIF(Validation!$D$9:$Q$9,2,Validation!$D160:$Q160),IF($C$93="Lower of the two",MIN(SUMIF(Validation!$D$9:$Q$9,2,Validation!$D161:$Q161),SUMIF(Validation!$D$9:$Q$9,2,Validation!$D160:$Q160)),SUMIF(Validation!$D$9:$Q$9,2,Validation!$D161:$Q161))))</f>
        <v>0</v>
      </c>
      <c r="G131" s="62" t="n">
        <f aca="false">IF($A131="","",IF($C$93="Hours billed",SUMIF(Validation!$D$9:$Q$9,3,Validation!$D160:$Q160),IF($C$93="Lower of the two",MIN(SUMIF(Validation!$D$9:$Q$9,3,Validation!$D161:$Q161),SUMIF(Validation!$D$9:$Q$9,3,Validation!$D160:$Q160)),SUMIF(Validation!$D$9:$Q$9,3,Validation!$D161:$Q161))))</f>
        <v>0</v>
      </c>
      <c r="H131" s="74" t="n">
        <f aca="false">IF($A131="","",$D131)</f>
        <v>36</v>
      </c>
      <c r="I131" s="77" t="n">
        <f aca="false">IF($A131="","",$H131*$C$90)</f>
        <v>252</v>
      </c>
      <c r="J131" s="79" t="n">
        <f aca="false">IF($A131="","",$I131*$C$92)</f>
        <v>756000</v>
      </c>
      <c r="K131" s="107" t="n">
        <f aca="false">IF($A131="","",SUM(Validation!$D160:$Q160)*$C$90)</f>
        <v>56</v>
      </c>
      <c r="L131" s="107" t="n">
        <f aca="false">IF($A131="","",$I131-$K131)</f>
        <v>196</v>
      </c>
      <c r="M131" s="108" t="str">
        <f aca="false">IF($A131="","",IF(AND($B131=0,$C131=0),"No activity in the period",IF(ABS($B131-$C131)&lt;=Validation!$B$7,"Reported and billed match",IF($B131&gt;$C131,"Missing "&amp;TEXT($B131-$C131,"0.##")&amp;" h still to bill","There are "&amp;TEXT($C131-$B131,"0.##")&amp;" h billed but never reported"))))</f>
        <v>Missing 28 h still to bill</v>
      </c>
      <c r="N131" s="109"/>
    </row>
    <row r="132" customFormat="false" ht="15" hidden="false" customHeight="true" outlineLevel="0" collapsed="false">
      <c r="A132" s="82" t="str">
        <f aca="false">IF($A$50="","",$A$50)</f>
        <v>Nicolás Lozano</v>
      </c>
      <c r="B132" s="62" t="n">
        <f aca="false">IF($A132="","",SUM(Validation!$D165:$Q165))</f>
        <v>0</v>
      </c>
      <c r="C132" s="62" t="n">
        <f aca="false">IF($A132="","",SUM(Validation!$D164:$Q164))</f>
        <v>0</v>
      </c>
      <c r="D132" s="52" t="n">
        <f aca="false">IF($A132="","",IF($C$93="Hours billed",$C132,IF($C$93="Lower of the two",MIN($B132,$C132),$B132)))</f>
        <v>0</v>
      </c>
      <c r="E132" s="62" t="n">
        <f aca="false">IF($A132="","",IF($C$93="Hours billed",SUMIF(Validation!$D$9:$Q$9,1,Validation!$D164:$Q164),IF($C$93="Lower of the two",MIN(SUMIF(Validation!$D$9:$Q$9,1,Validation!$D165:$Q165),SUMIF(Validation!$D$9:$Q$9,1,Validation!$D164:$Q164)),SUMIF(Validation!$D$9:$Q$9,1,Validation!$D165:$Q165))))</f>
        <v>0</v>
      </c>
      <c r="F132" s="62" t="n">
        <f aca="false">IF($A132="","",IF($C$93="Hours billed",SUMIF(Validation!$D$9:$Q$9,2,Validation!$D164:$Q164),IF($C$93="Lower of the two",MIN(SUMIF(Validation!$D$9:$Q$9,2,Validation!$D165:$Q165),SUMIF(Validation!$D$9:$Q$9,2,Validation!$D164:$Q164)),SUMIF(Validation!$D$9:$Q$9,2,Validation!$D165:$Q165))))</f>
        <v>0</v>
      </c>
      <c r="G132" s="62" t="n">
        <f aca="false">IF($A132="","",IF($C$93="Hours billed",SUMIF(Validation!$D$9:$Q$9,3,Validation!$D164:$Q164),IF($C$93="Lower of the two",MIN(SUMIF(Validation!$D$9:$Q$9,3,Validation!$D165:$Q165),SUMIF(Validation!$D$9:$Q$9,3,Validation!$D164:$Q164)),SUMIF(Validation!$D$9:$Q$9,3,Validation!$D165:$Q165))))</f>
        <v>0</v>
      </c>
      <c r="H132" s="74" t="n">
        <f aca="false">IF($A132="","",$D132)</f>
        <v>0</v>
      </c>
      <c r="I132" s="77" t="n">
        <f aca="false">IF($A132="","",$H132*$C$90)</f>
        <v>0</v>
      </c>
      <c r="J132" s="79" t="n">
        <f aca="false">IF($A132="","",$I132*$C$92)</f>
        <v>0</v>
      </c>
      <c r="K132" s="107" t="n">
        <f aca="false">IF($A132="","",SUM(Validation!$D164:$Q164)*$C$90)</f>
        <v>0</v>
      </c>
      <c r="L132" s="107" t="n">
        <f aca="false">IF($A132="","",$I132-$K132)</f>
        <v>0</v>
      </c>
      <c r="M132" s="108" t="str">
        <f aca="false">IF($A132="","",IF(AND($B132=0,$C132=0),"No activity in the period",IF(ABS($B132-$C132)&lt;=Validation!$B$7,"Reported and billed match",IF($B132&gt;$C132,"Missing "&amp;TEXT($B132-$C132,"0.##")&amp;" h still to bill","There are "&amp;TEXT($C132-$B132,"0.##")&amp;" h billed but never reported"))))</f>
        <v>No activity in the period</v>
      </c>
      <c r="N132" s="109"/>
    </row>
    <row r="133" customFormat="false" ht="15" hidden="false" customHeight="true" outlineLevel="0" collapsed="false">
      <c r="A133" s="82" t="str">
        <f aca="false">IF($A$51="","",$A$51)</f>
        <v>Oscar Moreno</v>
      </c>
      <c r="B133" s="62" t="n">
        <f aca="false">IF($A133="","",SUM(Validation!$D169:$Q169))</f>
        <v>0</v>
      </c>
      <c r="C133" s="62" t="n">
        <f aca="false">IF($A133="","",SUM(Validation!$D168:$Q168))</f>
        <v>0</v>
      </c>
      <c r="D133" s="52" t="n">
        <f aca="false">IF($A133="","",IF($C$93="Hours billed",$C133,IF($C$93="Lower of the two",MIN($B133,$C133),$B133)))</f>
        <v>0</v>
      </c>
      <c r="E133" s="62" t="n">
        <f aca="false">IF($A133="","",IF($C$93="Hours billed",SUMIF(Validation!$D$9:$Q$9,1,Validation!$D168:$Q168),IF($C$93="Lower of the two",MIN(SUMIF(Validation!$D$9:$Q$9,1,Validation!$D169:$Q169),SUMIF(Validation!$D$9:$Q$9,1,Validation!$D168:$Q168)),SUMIF(Validation!$D$9:$Q$9,1,Validation!$D169:$Q169))))</f>
        <v>0</v>
      </c>
      <c r="F133" s="62" t="n">
        <f aca="false">IF($A133="","",IF($C$93="Hours billed",SUMIF(Validation!$D$9:$Q$9,2,Validation!$D168:$Q168),IF($C$93="Lower of the two",MIN(SUMIF(Validation!$D$9:$Q$9,2,Validation!$D169:$Q169),SUMIF(Validation!$D$9:$Q$9,2,Validation!$D168:$Q168)),SUMIF(Validation!$D$9:$Q$9,2,Validation!$D169:$Q169))))</f>
        <v>0</v>
      </c>
      <c r="G133" s="62" t="n">
        <f aca="false">IF($A133="","",IF($C$93="Hours billed",SUMIF(Validation!$D$9:$Q$9,3,Validation!$D168:$Q168),IF($C$93="Lower of the two",MIN(SUMIF(Validation!$D$9:$Q$9,3,Validation!$D169:$Q169),SUMIF(Validation!$D$9:$Q$9,3,Validation!$D168:$Q168)),SUMIF(Validation!$D$9:$Q$9,3,Validation!$D169:$Q169))))</f>
        <v>0</v>
      </c>
      <c r="H133" s="74" t="n">
        <f aca="false">IF($A133="","",$D133)</f>
        <v>0</v>
      </c>
      <c r="I133" s="77" t="n">
        <f aca="false">IF($A133="","",$H133*$C$90)</f>
        <v>0</v>
      </c>
      <c r="J133" s="79" t="n">
        <f aca="false">IF($A133="","",$I133*$C$92)</f>
        <v>0</v>
      </c>
      <c r="K133" s="107" t="n">
        <f aca="false">IF($A133="","",SUM(Validation!$D168:$Q168)*$C$90)</f>
        <v>0</v>
      </c>
      <c r="L133" s="107" t="n">
        <f aca="false">IF($A133="","",$I133-$K133)</f>
        <v>0</v>
      </c>
      <c r="M133" s="108" t="str">
        <f aca="false">IF($A133="","",IF(AND($B133=0,$C133=0),"No activity in the period",IF(ABS($B133-$C133)&lt;=Validation!$B$7,"Reported and billed match",IF($B133&gt;$C133,"Missing "&amp;TEXT($B133-$C133,"0.##")&amp;" h still to bill","There are "&amp;TEXT($C133-$B133,"0.##")&amp;" h billed but never reported"))))</f>
        <v>No activity in the period</v>
      </c>
      <c r="N133" s="109"/>
    </row>
    <row r="134" customFormat="false" ht="15" hidden="false" customHeight="true" outlineLevel="0" collapsed="false">
      <c r="A134" s="82" t="str">
        <f aca="false">IF($A$52="","",$A$52)</f>
        <v>Santiago Vargas</v>
      </c>
      <c r="B134" s="62" t="n">
        <f aca="false">IF($A134="","",SUM(Validation!$D173:$Q173))</f>
        <v>0</v>
      </c>
      <c r="C134" s="62" t="n">
        <f aca="false">IF($A134="","",SUM(Validation!$D172:$Q172))</f>
        <v>0</v>
      </c>
      <c r="D134" s="52" t="n">
        <f aca="false">IF($A134="","",IF($C$93="Hours billed",$C134,IF($C$93="Lower of the two",MIN($B134,$C134),$B134)))</f>
        <v>0</v>
      </c>
      <c r="E134" s="62" t="n">
        <f aca="false">IF($A134="","",IF($C$93="Hours billed",SUMIF(Validation!$D$9:$Q$9,1,Validation!$D172:$Q172),IF($C$93="Lower of the two",MIN(SUMIF(Validation!$D$9:$Q$9,1,Validation!$D173:$Q173),SUMIF(Validation!$D$9:$Q$9,1,Validation!$D172:$Q172)),SUMIF(Validation!$D$9:$Q$9,1,Validation!$D173:$Q173))))</f>
        <v>0</v>
      </c>
      <c r="F134" s="62" t="n">
        <f aca="false">IF($A134="","",IF($C$93="Hours billed",SUMIF(Validation!$D$9:$Q$9,2,Validation!$D172:$Q172),IF($C$93="Lower of the two",MIN(SUMIF(Validation!$D$9:$Q$9,2,Validation!$D173:$Q173),SUMIF(Validation!$D$9:$Q$9,2,Validation!$D172:$Q172)),SUMIF(Validation!$D$9:$Q$9,2,Validation!$D173:$Q173))))</f>
        <v>0</v>
      </c>
      <c r="G134" s="62" t="n">
        <f aca="false">IF($A134="","",IF($C$93="Hours billed",SUMIF(Validation!$D$9:$Q$9,3,Validation!$D172:$Q172),IF($C$93="Lower of the two",MIN(SUMIF(Validation!$D$9:$Q$9,3,Validation!$D173:$Q173),SUMIF(Validation!$D$9:$Q$9,3,Validation!$D172:$Q172)),SUMIF(Validation!$D$9:$Q$9,3,Validation!$D173:$Q173))))</f>
        <v>0</v>
      </c>
      <c r="H134" s="74" t="n">
        <f aca="false">IF($A134="","",$D134)</f>
        <v>0</v>
      </c>
      <c r="I134" s="77" t="n">
        <f aca="false">IF($A134="","",$H134*$C$90)</f>
        <v>0</v>
      </c>
      <c r="J134" s="79" t="n">
        <f aca="false">IF($A134="","",$I134*$C$92)</f>
        <v>0</v>
      </c>
      <c r="K134" s="107" t="n">
        <f aca="false">IF($A134="","",SUM(Validation!$D172:$Q172)*$C$90)</f>
        <v>0</v>
      </c>
      <c r="L134" s="107" t="n">
        <f aca="false">IF($A134="","",$I134-$K134)</f>
        <v>0</v>
      </c>
      <c r="M134" s="108" t="str">
        <f aca="false">IF($A134="","",IF(AND($B134=0,$C134=0),"No activity in the period",IF(ABS($B134-$C134)&lt;=Validation!$B$7,"Reported and billed match",IF($B134&gt;$C134,"Missing "&amp;TEXT($B134-$C134,"0.##")&amp;" h still to bill","There are "&amp;TEXT($C134-$B134,"0.##")&amp;" h billed but never reported"))))</f>
        <v>No activity in the period</v>
      </c>
      <c r="N134" s="109"/>
    </row>
    <row r="135" customFormat="false" ht="15" hidden="false" customHeight="true" outlineLevel="0" collapsed="false">
      <c r="A135" s="82" t="str">
        <f aca="false">IF($A$53="","",$A$53)</f>
        <v>Sara Calderon</v>
      </c>
      <c r="B135" s="62" t="n">
        <f aca="false">IF($A135="","",SUM(Validation!$D177:$Q177))</f>
        <v>0</v>
      </c>
      <c r="C135" s="62" t="n">
        <f aca="false">IF($A135="","",SUM(Validation!$D176:$Q176))</f>
        <v>0</v>
      </c>
      <c r="D135" s="52" t="n">
        <f aca="false">IF($A135="","",IF($C$93="Hours billed",$C135,IF($C$93="Lower of the two",MIN($B135,$C135),$B135)))</f>
        <v>0</v>
      </c>
      <c r="E135" s="62" t="n">
        <f aca="false">IF($A135="","",IF($C$93="Hours billed",SUMIF(Validation!$D$9:$Q$9,1,Validation!$D176:$Q176),IF($C$93="Lower of the two",MIN(SUMIF(Validation!$D$9:$Q$9,1,Validation!$D177:$Q177),SUMIF(Validation!$D$9:$Q$9,1,Validation!$D176:$Q176)),SUMIF(Validation!$D$9:$Q$9,1,Validation!$D177:$Q177))))</f>
        <v>0</v>
      </c>
      <c r="F135" s="62" t="n">
        <f aca="false">IF($A135="","",IF($C$93="Hours billed",SUMIF(Validation!$D$9:$Q$9,2,Validation!$D176:$Q176),IF($C$93="Lower of the two",MIN(SUMIF(Validation!$D$9:$Q$9,2,Validation!$D177:$Q177),SUMIF(Validation!$D$9:$Q$9,2,Validation!$D176:$Q176)),SUMIF(Validation!$D$9:$Q$9,2,Validation!$D177:$Q177))))</f>
        <v>0</v>
      </c>
      <c r="G135" s="62" t="n">
        <f aca="false">IF($A135="","",IF($C$93="Hours billed",SUMIF(Validation!$D$9:$Q$9,3,Validation!$D176:$Q176),IF($C$93="Lower of the two",MIN(SUMIF(Validation!$D$9:$Q$9,3,Validation!$D177:$Q177),SUMIF(Validation!$D$9:$Q$9,3,Validation!$D176:$Q176)),SUMIF(Validation!$D$9:$Q$9,3,Validation!$D177:$Q177))))</f>
        <v>0</v>
      </c>
      <c r="H135" s="74" t="n">
        <f aca="false">IF($A135="","",$D135)</f>
        <v>0</v>
      </c>
      <c r="I135" s="77" t="n">
        <f aca="false">IF($A135="","",$H135*$C$90)</f>
        <v>0</v>
      </c>
      <c r="J135" s="79" t="n">
        <f aca="false">IF($A135="","",$I135*$C$92)</f>
        <v>0</v>
      </c>
      <c r="K135" s="107" t="n">
        <f aca="false">IF($A135="","",SUM(Validation!$D176:$Q176)*$C$90)</f>
        <v>0</v>
      </c>
      <c r="L135" s="107" t="n">
        <f aca="false">IF($A135="","",$I135-$K135)</f>
        <v>0</v>
      </c>
      <c r="M135" s="108" t="str">
        <f aca="false">IF($A135="","",IF(AND($B135=0,$C135=0),"No activity in the period",IF(ABS($B135-$C135)&lt;=Validation!$B$7,"Reported and billed match",IF($B135&gt;$C135,"Missing "&amp;TEXT($B135-$C135,"0.##")&amp;" h still to bill","There are "&amp;TEXT($C135-$B135,"0.##")&amp;" h billed but never reported"))))</f>
        <v>No activity in the period</v>
      </c>
      <c r="N135" s="109"/>
    </row>
    <row r="136" customFormat="false" ht="15" hidden="false" customHeight="true" outlineLevel="0" collapsed="false">
      <c r="A136" s="87" t="s">
        <v>696</v>
      </c>
      <c r="B136" s="90" t="n">
        <f aca="false">SUM(B96:B135)</f>
        <v>269</v>
      </c>
      <c r="C136" s="90" t="n">
        <f aca="false">SUM(C96:C135)</f>
        <v>44</v>
      </c>
      <c r="D136" s="90" t="n">
        <f aca="false">SUM(D96:D135)</f>
        <v>269</v>
      </c>
      <c r="E136" s="90" t="n">
        <f aca="false">SUM(E96:E135)</f>
        <v>269</v>
      </c>
      <c r="F136" s="90" t="n">
        <f aca="false">SUM(F96:F135)</f>
        <v>0</v>
      </c>
      <c r="G136" s="90" t="n">
        <f aca="false">SUM(G96:G135)</f>
        <v>0</v>
      </c>
      <c r="H136" s="90" t="n">
        <f aca="false">SUM(H96:H135)</f>
        <v>269</v>
      </c>
      <c r="I136" s="110" t="n">
        <f aca="false">SUM(I96:I135)</f>
        <v>1883</v>
      </c>
      <c r="J136" s="111" t="n">
        <f aca="false">SUM(J96:J135)</f>
        <v>5649000</v>
      </c>
      <c r="K136" s="110" t="n">
        <f aca="false">SUM(K96:K135)</f>
        <v>308</v>
      </c>
      <c r="L136" s="110" t="n">
        <f aca="false">SUM(L96:L135)</f>
        <v>1575</v>
      </c>
      <c r="M136" s="112" t="str">
        <f aca="false">COUNTIF($M96:$M135,"Missing*")&amp;" person(s) with hours still to bill"</f>
        <v>8 person(s) with hours still to bill</v>
      </c>
      <c r="N136" s="113" t="n">
        <f aca="false">SUM(N96:N135)</f>
        <v>0</v>
      </c>
    </row>
    <row r="138" customFormat="false" ht="19.5" hidden="false" customHeight="true" outlineLevel="0" collapsed="false">
      <c r="A138" s="47" t="s">
        <v>697</v>
      </c>
      <c r="B138" s="47"/>
      <c r="C138" s="47"/>
      <c r="E138" s="114" t="s">
        <v>698</v>
      </c>
      <c r="F138" s="114"/>
      <c r="G138" s="114"/>
      <c r="H138" s="114"/>
      <c r="I138" s="114"/>
      <c r="J138" s="114"/>
      <c r="K138" s="114"/>
      <c r="L138" s="114"/>
      <c r="M138" s="114"/>
    </row>
    <row r="139" customFormat="false" ht="15" hidden="false" customHeight="true" outlineLevel="0" collapsed="false">
      <c r="A139" s="69" t="s">
        <v>699</v>
      </c>
      <c r="B139" s="69"/>
      <c r="C139" s="52" t="n">
        <f aca="false">SUM('RAW BTBS'!$X:$X)</f>
        <v>206</v>
      </c>
      <c r="E139" s="69" t="s">
        <v>700</v>
      </c>
      <c r="F139" s="69"/>
      <c r="G139" s="69"/>
      <c r="H139" s="53" t="n">
        <f aca="false">COUNTIF('RAW BTBS'!$AG$2:$AG$3000,"OK")</f>
        <v>136</v>
      </c>
    </row>
    <row r="140" customFormat="false" ht="15" hidden="false" customHeight="true" outlineLevel="0" collapsed="false">
      <c r="A140" s="75" t="s">
        <v>701</v>
      </c>
      <c r="B140" s="75"/>
      <c r="C140" s="52" t="n">
        <f aca="false">SUMIFS('RAW BTBS'!$X:$X,'RAW BTBS'!$AA:$AA,"OK",'RAW BTBS'!$AH:$AH,"In period")</f>
        <v>206</v>
      </c>
      <c r="E140" s="75" t="s">
        <v>702</v>
      </c>
      <c r="F140" s="75"/>
      <c r="G140" s="75"/>
      <c r="H140" s="53" t="n">
        <f aca="false">COUNTIF('RAW BTBS'!$AG$2:$AG$3000,"No name")</f>
        <v>0</v>
      </c>
    </row>
    <row r="141" customFormat="false" ht="15" hidden="false" customHeight="true" outlineLevel="0" collapsed="false">
      <c r="A141" s="75" t="s">
        <v>703</v>
      </c>
      <c r="B141" s="75"/>
      <c r="C141" s="52" t="n">
        <f aca="false">SUMIFS('RAW BTBS'!$X:$X,'RAW BTBS'!$AA:$AA,"OK",'RAW BTBS'!$AH:$AH,"Before period")</f>
        <v>0</v>
      </c>
      <c r="E141" s="75" t="s">
        <v>704</v>
      </c>
      <c r="F141" s="75"/>
      <c r="G141" s="75"/>
      <c r="H141" s="53" t="n">
        <f aca="false">COUNTIF('RAW BTBS'!$AG$2:$AG$3000,"No date")</f>
        <v>0</v>
      </c>
    </row>
    <row r="142" customFormat="false" ht="15" hidden="false" customHeight="true" outlineLevel="0" collapsed="false">
      <c r="A142" s="75" t="s">
        <v>705</v>
      </c>
      <c r="B142" s="75"/>
      <c r="C142" s="52" t="n">
        <f aca="false">SUMIFS('RAW BTBS'!$X:$X,'RAW BTBS'!$AA:$AA,"OK",'RAW BTBS'!$AH:$AH,"After period")</f>
        <v>0</v>
      </c>
      <c r="E142" s="75" t="s">
        <v>706</v>
      </c>
      <c r="F142" s="75"/>
      <c r="G142" s="75"/>
      <c r="H142" s="53" t="n">
        <f aca="false">COUNTIF('RAW BTBS'!$AG$2:$AG$3000,"Date ilegible")</f>
        <v>0</v>
      </c>
    </row>
    <row r="143" customFormat="false" ht="15" hidden="false" customHeight="true" outlineLevel="0" collapsed="false">
      <c r="A143" s="75" t="s">
        <v>707</v>
      </c>
      <c r="B143" s="75"/>
      <c r="C143" s="52" t="n">
        <f aca="false">SUMIFS('RAW BTBS'!$X:$X,'RAW BTBS'!$AA:$AA,"OK",'RAW BTBS'!$AH:$AH,"No date")</f>
        <v>0</v>
      </c>
      <c r="E143" s="75" t="s">
        <v>708</v>
      </c>
      <c r="F143" s="75"/>
      <c r="G143" s="75"/>
      <c r="H143" s="53" t="n">
        <f aca="false">COUNTIF('RAW BTBS'!$AG$2:$AG$3000,"Hours no numéricas")</f>
        <v>0</v>
      </c>
    </row>
    <row r="144" customFormat="false" ht="15" hidden="false" customHeight="true" outlineLevel="0" collapsed="false">
      <c r="A144" s="75" t="s">
        <v>709</v>
      </c>
      <c r="B144" s="75"/>
      <c r="C144" s="52" t="n">
        <f aca="false">SUMIFS('RAW BTBS'!$X:$X,'RAW BTBS'!$AA:$AA,"NO MATCH")</f>
        <v>0</v>
      </c>
      <c r="E144" s="75" t="s">
        <v>710</v>
      </c>
      <c r="F144" s="75"/>
      <c r="G144" s="75"/>
      <c r="H144" s="53" t="n">
        <f aca="false">COUNTIF('RAW BTBS'!$AG$2:$AG$3000,"Person no identificada")</f>
        <v>0</v>
      </c>
    </row>
    <row r="145" customFormat="false" ht="15" hidden="false" customHeight="true" outlineLevel="0" collapsed="false">
      <c r="A145" s="75" t="s">
        <v>711</v>
      </c>
      <c r="B145" s="75"/>
      <c r="C145" s="52" t="n">
        <f aca="false">SUMIFS('RAW BTBS'!$X:$X,'RAW BTBS'!$AG:$AG,"No name")</f>
        <v>0</v>
      </c>
      <c r="E145" s="69" t="s">
        <v>712</v>
      </c>
      <c r="F145" s="69"/>
      <c r="G145" s="69"/>
      <c r="H145" s="53" t="n">
        <f aca="false">SUM($H$139:$H$144)</f>
        <v>136</v>
      </c>
      <c r="I145" s="53" t="n">
        <f aca="false">2999-$H$145</f>
        <v>2863</v>
      </c>
    </row>
    <row r="146" customFormat="false" ht="15" hidden="false" customHeight="true" outlineLevel="0" collapsed="false">
      <c r="A146" s="69" t="s">
        <v>713</v>
      </c>
      <c r="B146" s="69"/>
      <c r="C146" s="52" t="n">
        <f aca="false">$C$139-SUM($C$140:$C$145)</f>
        <v>0</v>
      </c>
    </row>
    <row r="148" customFormat="false" ht="24" hidden="false" customHeight="true" outlineLevel="0" collapsed="false">
      <c r="A148" s="31" t="s">
        <v>714</v>
      </c>
      <c r="B148" s="31"/>
      <c r="C148" s="31"/>
      <c r="D148" s="31"/>
      <c r="E148" s="31"/>
      <c r="F148" s="31"/>
      <c r="G148" s="31"/>
      <c r="H148" s="31"/>
      <c r="I148" s="31"/>
      <c r="J148" s="31"/>
      <c r="K148" s="31"/>
      <c r="L148" s="31"/>
      <c r="M148" s="31"/>
    </row>
    <row r="149" customFormat="false" ht="24" hidden="false" customHeight="true" outlineLevel="0" collapsed="false">
      <c r="A149" s="31" t="s">
        <v>715</v>
      </c>
      <c r="B149" s="31"/>
      <c r="C149" s="31"/>
      <c r="D149" s="31"/>
      <c r="E149" s="31"/>
      <c r="F149" s="31"/>
      <c r="G149" s="31"/>
      <c r="H149" s="31"/>
      <c r="I149" s="31"/>
      <c r="J149" s="31"/>
      <c r="K149" s="31"/>
      <c r="L149" s="31"/>
      <c r="M149" s="31"/>
    </row>
    <row r="150" customFormat="false" ht="24" hidden="false" customHeight="true" outlineLevel="0" collapsed="false">
      <c r="A150" s="31" t="s">
        <v>716</v>
      </c>
      <c r="B150" s="31"/>
      <c r="C150" s="31"/>
      <c r="D150" s="31"/>
      <c r="E150" s="31"/>
      <c r="F150" s="31"/>
      <c r="G150" s="31"/>
      <c r="H150" s="31"/>
      <c r="I150" s="31"/>
      <c r="J150" s="31"/>
      <c r="K150" s="31"/>
      <c r="L150" s="31"/>
      <c r="M150" s="31"/>
    </row>
    <row r="152" customFormat="false" ht="19.5" hidden="false" customHeight="true" outlineLevel="0" collapsed="false">
      <c r="A152" s="47" t="s">
        <v>717</v>
      </c>
      <c r="B152" s="47"/>
      <c r="C152" s="47"/>
    </row>
    <row r="153" customFormat="false" ht="15" hidden="false" customHeight="true" outlineLevel="0" collapsed="false">
      <c r="A153" s="75" t="s">
        <v>718</v>
      </c>
      <c r="B153" s="75"/>
      <c r="C153" s="75"/>
      <c r="D153" s="53" t="n">
        <f aca="false">COUNTIFS('RAW BTBS'!$A$2:$A$3000,"?*",'RAW BTBS'!$AG$2:$AG$3000,"")</f>
        <v>0</v>
      </c>
      <c r="F153" s="70" t="s">
        <v>719</v>
      </c>
      <c r="G153" s="70"/>
      <c r="H153" s="70"/>
      <c r="I153" s="70"/>
      <c r="J153" s="70"/>
      <c r="K153" s="70"/>
      <c r="L153" s="70"/>
      <c r="M153" s="70"/>
    </row>
    <row r="154" customFormat="false" ht="15" hidden="false" customHeight="true" outlineLevel="0" collapsed="false">
      <c r="A154" s="75" t="s">
        <v>720</v>
      </c>
      <c r="B154" s="75"/>
      <c r="C154" s="75"/>
      <c r="D154" s="53" t="n">
        <f aca="false">COUNTA('RAW BTBS'!$A$3001:$A$60000)</f>
        <v>0</v>
      </c>
      <c r="F154" s="70" t="s">
        <v>721</v>
      </c>
      <c r="G154" s="70"/>
      <c r="H154" s="70"/>
      <c r="I154" s="70"/>
      <c r="J154" s="70"/>
      <c r="K154" s="70"/>
      <c r="L154" s="70"/>
      <c r="M154" s="70"/>
    </row>
    <row r="155" customFormat="false" ht="15" hidden="false" customHeight="true" outlineLevel="0" collapsed="false">
      <c r="A155" s="75" t="s">
        <v>722</v>
      </c>
      <c r="B155" s="75"/>
      <c r="C155" s="75"/>
      <c r="D155" s="53" t="n">
        <f aca="false">COUNTIF('RAW BTBS'!$AJ$2:$AJ$3000,"By surname")</f>
        <v>0</v>
      </c>
      <c r="F155" s="70" t="s">
        <v>723</v>
      </c>
      <c r="G155" s="70"/>
      <c r="H155" s="70"/>
      <c r="I155" s="70"/>
      <c r="J155" s="70"/>
      <c r="K155" s="70"/>
      <c r="L155" s="70"/>
      <c r="M155" s="70"/>
    </row>
    <row r="156" customFormat="false" ht="24" hidden="false" customHeight="true" outlineLevel="0" collapsed="false">
      <c r="A156" s="31" t="s">
        <v>724</v>
      </c>
      <c r="B156" s="31"/>
      <c r="C156" s="31"/>
      <c r="D156" s="31"/>
      <c r="E156" s="31"/>
      <c r="F156" s="31"/>
      <c r="G156" s="31"/>
      <c r="H156" s="31"/>
      <c r="I156" s="31"/>
      <c r="J156" s="31"/>
      <c r="K156" s="31"/>
      <c r="L156" s="31"/>
      <c r="M156" s="31"/>
    </row>
  </sheetData>
  <autoFilter ref="A13:T53"/>
  <mergeCells count="71">
    <mergeCell ref="A1:L1"/>
    <mergeCell ref="A2:L2"/>
    <mergeCell ref="A4:M4"/>
    <mergeCell ref="A5:L5"/>
    <mergeCell ref="M5:R5"/>
    <mergeCell ref="A6:C6"/>
    <mergeCell ref="E6:G6"/>
    <mergeCell ref="I6:K6"/>
    <mergeCell ref="M6:P6"/>
    <mergeCell ref="A7:C7"/>
    <mergeCell ref="E7:G7"/>
    <mergeCell ref="I7:K7"/>
    <mergeCell ref="M7:P7"/>
    <mergeCell ref="A8:C8"/>
    <mergeCell ref="E8:G8"/>
    <mergeCell ref="I8:K8"/>
    <mergeCell ref="M8:P8"/>
    <mergeCell ref="A9:C9"/>
    <mergeCell ref="E9:G9"/>
    <mergeCell ref="I9:K9"/>
    <mergeCell ref="M9:P9"/>
    <mergeCell ref="M10:P10"/>
    <mergeCell ref="A11:R11"/>
    <mergeCell ref="A12:N12"/>
    <mergeCell ref="A56:K56"/>
    <mergeCell ref="A74:K74"/>
    <mergeCell ref="A82:E82"/>
    <mergeCell ref="A83:C83"/>
    <mergeCell ref="F83:R83"/>
    <mergeCell ref="A84:C84"/>
    <mergeCell ref="F84:R84"/>
    <mergeCell ref="A85:C85"/>
    <mergeCell ref="A86:C86"/>
    <mergeCell ref="F86:R86"/>
    <mergeCell ref="A87:C87"/>
    <mergeCell ref="A89:N89"/>
    <mergeCell ref="A90:B90"/>
    <mergeCell ref="E90:L90"/>
    <mergeCell ref="A91:B91"/>
    <mergeCell ref="A92:B92"/>
    <mergeCell ref="E92:L92"/>
    <mergeCell ref="A93:B93"/>
    <mergeCell ref="C93:D93"/>
    <mergeCell ref="A138:C138"/>
    <mergeCell ref="E138:M138"/>
    <mergeCell ref="A139:B139"/>
    <mergeCell ref="E139:G139"/>
    <mergeCell ref="A140:B140"/>
    <mergeCell ref="E140:G140"/>
    <mergeCell ref="A141:B141"/>
    <mergeCell ref="E141:G141"/>
    <mergeCell ref="A142:B142"/>
    <mergeCell ref="E142:G142"/>
    <mergeCell ref="A143:B143"/>
    <mergeCell ref="E143:G143"/>
    <mergeCell ref="A144:B144"/>
    <mergeCell ref="E144:G144"/>
    <mergeCell ref="A145:B145"/>
    <mergeCell ref="E145:G145"/>
    <mergeCell ref="A146:B146"/>
    <mergeCell ref="A148:M148"/>
    <mergeCell ref="A149:M149"/>
    <mergeCell ref="A150:M150"/>
    <mergeCell ref="A152:C152"/>
    <mergeCell ref="A153:C153"/>
    <mergeCell ref="F153:M153"/>
    <mergeCell ref="A154:C154"/>
    <mergeCell ref="F154:M154"/>
    <mergeCell ref="A155:C155"/>
    <mergeCell ref="F155:M155"/>
    <mergeCell ref="A156:M156"/>
  </mergeCells>
  <conditionalFormatting sqref="A14:T53">
    <cfRule type="expression" priority="2" aboveAverage="0" equalAverage="0" bottom="0" percent="0" rank="0" text="" dxfId="24">
      <formula>AND($A14&lt;&gt;"",MOD(ROW(),2)=1)</formula>
    </cfRule>
  </conditionalFormatting>
  <conditionalFormatting sqref="F14:F53">
    <cfRule type="expression" priority="3" aboveAverage="0" equalAverage="0" bottom="0" percent="0" rank="0" text="" dxfId="27">
      <formula>AND(ISNUMBER($F14),$F14&gt;0)</formula>
    </cfRule>
  </conditionalFormatting>
  <conditionalFormatting sqref="H14:H53">
    <cfRule type="expression" priority="4" aboveAverage="0" equalAverage="0" bottom="0" percent="0" rank="0" text="" dxfId="34">
      <formula>AND(ISNUMBER($H14),$H14&gt;0)</formula>
    </cfRule>
  </conditionalFormatting>
  <conditionalFormatting sqref="S14:S53">
    <cfRule type="expression" priority="5" aboveAverage="0" equalAverage="0" bottom="0" percent="0" rank="0" text="" dxfId="22">
      <formula>AND(ISNUMBER($S14),$S14&gt;0)</formula>
    </cfRule>
  </conditionalFormatting>
  <conditionalFormatting sqref="A58:I71">
    <cfRule type="expression" priority="6" aboveAverage="0" equalAverage="0" bottom="0" percent="0" rank="0" text="" dxfId="29">
      <formula>$B58="Weekend"</formula>
    </cfRule>
  </conditionalFormatting>
  <conditionalFormatting sqref="A96:M135">
    <cfRule type="expression" priority="7" aboveAverage="0" equalAverage="0" bottom="0" percent="0" rank="0" text="" dxfId="24">
      <formula>AND($A96&lt;&gt;"",MOD(ROW(),2)=1)</formula>
    </cfRule>
  </conditionalFormatting>
  <conditionalFormatting sqref="M96:M135">
    <cfRule type="expression" priority="8" aboveAverage="0" equalAverage="0" bottom="0" percent="0" rank="0" text="" dxfId="2">
      <formula>LEFT($M96,6)="Missing"</formula>
    </cfRule>
    <cfRule type="expression" priority="9" aboveAverage="0" equalAverage="0" bottom="0" percent="0" rank="0" text="" dxfId="1">
      <formula>LEFT($M96,3)="Hay"</formula>
    </cfRule>
    <cfRule type="expression" priority="10" aboveAverage="0" equalAverage="0" bottom="0" percent="0" rank="0" text="" dxfId="35">
      <formula>$M96="Reported and billed match"</formula>
    </cfRule>
  </conditionalFormatting>
  <conditionalFormatting sqref="C146">
    <cfRule type="expression" priority="11" aboveAverage="0" equalAverage="0" bottom="0" percent="0" rank="0" text="" dxfId="30">
      <formula>ABS($C$146)&lt;0.001</formula>
    </cfRule>
    <cfRule type="expression" priority="12" aboveAverage="0" equalAverage="0" bottom="0" percent="0" rank="0" text="" dxfId="23">
      <formula>ABS($C$146)&gt;=0.001</formula>
    </cfRule>
  </conditionalFormatting>
  <conditionalFormatting sqref="C144">
    <cfRule type="expression" priority="13" aboveAverage="0" equalAverage="0" bottom="0" percent="0" rank="0" text="" dxfId="23">
      <formula>$C$144&gt;0</formula>
    </cfRule>
  </conditionalFormatting>
  <conditionalFormatting sqref="C145">
    <cfRule type="expression" priority="14" aboveAverage="0" equalAverage="0" bottom="0" percent="0" rank="0" text="" dxfId="23">
      <formula>$C$145&gt;0</formula>
    </cfRule>
  </conditionalFormatting>
  <conditionalFormatting sqref="C141">
    <cfRule type="expression" priority="15" aboveAverage="0" equalAverage="0" bottom="0" percent="0" rank="0" text="" dxfId="22">
      <formula>$C$141&gt;0</formula>
    </cfRule>
  </conditionalFormatting>
  <conditionalFormatting sqref="C142">
    <cfRule type="expression" priority="16" aboveAverage="0" equalAverage="0" bottom="0" percent="0" rank="0" text="" dxfId="22">
      <formula>$C$142&gt;0</formula>
    </cfRule>
  </conditionalFormatting>
  <conditionalFormatting sqref="C143">
    <cfRule type="expression" priority="17" aboveAverage="0" equalAverage="0" bottom="0" percent="0" rank="0" text="" dxfId="22">
      <formula>$C$143&gt;0</formula>
    </cfRule>
  </conditionalFormatting>
  <conditionalFormatting sqref="H140">
    <cfRule type="expression" priority="18" aboveAverage="0" equalAverage="0" bottom="0" percent="0" rank="0" text="" dxfId="23">
      <formula>$H$140&gt;0</formula>
    </cfRule>
  </conditionalFormatting>
  <conditionalFormatting sqref="H141">
    <cfRule type="expression" priority="19" aboveAverage="0" equalAverage="0" bottom="0" percent="0" rank="0" text="" dxfId="23">
      <formula>$H$141&gt;0</formula>
    </cfRule>
  </conditionalFormatting>
  <conditionalFormatting sqref="H142">
    <cfRule type="expression" priority="20" aboveAverage="0" equalAverage="0" bottom="0" percent="0" rank="0" text="" dxfId="23">
      <formula>$H$142&gt;0</formula>
    </cfRule>
  </conditionalFormatting>
  <conditionalFormatting sqref="H143">
    <cfRule type="expression" priority="21" aboveAverage="0" equalAverage="0" bottom="0" percent="0" rank="0" text="" dxfId="23">
      <formula>$H$143&gt;0</formula>
    </cfRule>
  </conditionalFormatting>
  <conditionalFormatting sqref="H144">
    <cfRule type="expression" priority="22" aboveAverage="0" equalAverage="0" bottom="0" percent="0" rank="0" text="" dxfId="23">
      <formula>$H$144&gt;0</formula>
    </cfRule>
  </conditionalFormatting>
  <conditionalFormatting sqref="D153">
    <cfRule type="expression" priority="23" aboveAverage="0" equalAverage="0" bottom="0" percent="0" rank="0" text="" dxfId="23">
      <formula>$D$153&gt;0</formula>
    </cfRule>
  </conditionalFormatting>
  <conditionalFormatting sqref="D154">
    <cfRule type="expression" priority="24" aboveAverage="0" equalAverage="0" bottom="0" percent="0" rank="0" text="" dxfId="23">
      <formula>$D$154&gt;0</formula>
    </cfRule>
  </conditionalFormatting>
  <conditionalFormatting sqref="D155">
    <cfRule type="expression" priority="25" aboveAverage="0" equalAverage="0" bottom="0" percent="0" rank="0" text="" dxfId="22">
      <formula>$D$155&gt;0</formula>
    </cfRule>
  </conditionalFormatting>
  <conditionalFormatting sqref="A4:M4">
    <cfRule type="expression" priority="26" aboveAverage="0" equalAverage="0" bottom="0" percent="0" rank="0" text="" dxfId="31">
      <formula>LEFT($A$4,4)="Todo"</formula>
    </cfRule>
    <cfRule type="expression" priority="27" aboveAverage="0" equalAverage="0" bottom="0" percent="0" rank="0" text="" dxfId="32">
      <formula>LEFT($A$4,4)&lt;&gt;"Todo"</formula>
    </cfRule>
  </conditionalFormatting>
  <conditionalFormatting sqref="A58:K71">
    <cfRule type="expression" priority="28" aboveAverage="0" equalAverage="0" bottom="0" percent="0" rank="0" text="" dxfId="29">
      <formula>OR($B58="Weekend",$B58="Holiday")</formula>
    </cfRule>
  </conditionalFormatting>
  <conditionalFormatting sqref="H58:H71">
    <cfRule type="expression" priority="29" aboveAverage="0" equalAverage="0" bottom="0" percent="0" rank="0" text="" dxfId="27">
      <formula>AND(ISNUMBER($H58),$H58&gt;0)</formula>
    </cfRule>
  </conditionalFormatting>
  <conditionalFormatting sqref="F58:F72">
    <cfRule type="expression" priority="30" aboveAverage="0" equalAverage="0" bottom="0" percent="0" rank="0" text="" dxfId="23">
      <formula>AND(ISNUMBER($F58),$F58&gt;0)</formula>
    </cfRule>
  </conditionalFormatting>
  <conditionalFormatting sqref="D72:J72">
    <cfRule type="expression" priority="31" aboveAverage="0" equalAverage="0" bottom="0" percent="0" rank="0" text="" dxfId="22">
      <formula>AND(ISNUMBER(D72),D72&gt;0)</formula>
    </cfRule>
  </conditionalFormatting>
  <dataValidations count="1">
    <dataValidation allowBlank="false" errorStyle="stop" operator="between" showDropDown="false" showErrorMessage="true" showInputMessage="false" sqref="C93" type="list">
      <formula1>"Reported hours,Billed hours,Lower of the two"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AA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11" min="2" style="0" width="13"/>
    <col collapsed="false" customWidth="true" hidden="false" outlineLevel="0" max="12" min="12" style="0" width="34"/>
    <col collapsed="false" customWidth="true" hidden="true" outlineLevel="0" max="27" min="16" style="0" width="11"/>
  </cols>
  <sheetData>
    <row r="1" customFormat="false" ht="25.5" hidden="false" customHeight="true" outlineLevel="0" collapsed="false">
      <c r="A1" s="30" t="s">
        <v>725</v>
      </c>
      <c r="B1" s="30"/>
      <c r="C1" s="30"/>
      <c r="D1" s="30"/>
      <c r="E1" s="30"/>
      <c r="F1" s="30"/>
      <c r="G1" s="30"/>
      <c r="H1" s="30"/>
      <c r="I1" s="30"/>
      <c r="J1" s="30"/>
      <c r="K1" s="30"/>
      <c r="L1" s="30"/>
    </row>
    <row r="2" customFormat="false" ht="25.5" hidden="false" customHeight="true" outlineLevel="0" collapsed="false">
      <c r="A2" s="31" t="s">
        <v>726</v>
      </c>
      <c r="B2" s="31"/>
      <c r="C2" s="31"/>
      <c r="D2" s="31"/>
      <c r="E2" s="31"/>
      <c r="F2" s="31"/>
      <c r="G2" s="31"/>
      <c r="H2" s="31"/>
      <c r="I2" s="31"/>
      <c r="J2" s="31"/>
      <c r="K2" s="31"/>
      <c r="L2" s="31"/>
    </row>
    <row r="3" customFormat="false" ht="15" hidden="false" customHeight="false" outlineLevel="0" collapsed="false">
      <c r="A3" s="32" t="s">
        <v>572</v>
      </c>
      <c r="B3" s="33" t="n">
        <f aca="false">Validation!$B$3</f>
        <v>46253</v>
      </c>
      <c r="C3" s="33" t="n">
        <f aca="false">Validation!$C$3</f>
        <v>46264</v>
      </c>
      <c r="E3" s="69" t="str">
        <f aca="false">'General Report'!$A$4</f>
        <v>Everything up to date.  136 records read, 2863 free rows to paste more.</v>
      </c>
      <c r="F3" s="69"/>
      <c r="G3" s="69"/>
      <c r="H3" s="69"/>
      <c r="I3" s="69"/>
      <c r="J3" s="69"/>
      <c r="K3" s="69"/>
      <c r="L3" s="69"/>
    </row>
    <row r="5" customFormat="false" ht="19.5" hidden="false" customHeight="true" outlineLevel="0" collapsed="false">
      <c r="A5" s="47" t="s">
        <v>727</v>
      </c>
      <c r="B5" s="47"/>
      <c r="D5" s="47" t="s">
        <v>728</v>
      </c>
      <c r="E5" s="47"/>
      <c r="F5" s="47"/>
      <c r="G5" s="47"/>
      <c r="H5" s="47"/>
      <c r="P5" s="115" t="s">
        <v>729</v>
      </c>
    </row>
    <row r="6" customFormat="false" ht="15" hidden="false" customHeight="false" outlineLevel="0" collapsed="false">
      <c r="A6" s="116" t="s">
        <v>730</v>
      </c>
      <c r="B6" s="117" t="n">
        <f aca="false">'General Report'!$C$90</f>
        <v>7</v>
      </c>
      <c r="D6" s="69" t="s">
        <v>731</v>
      </c>
      <c r="E6" s="69"/>
      <c r="F6" s="69"/>
      <c r="G6" s="69"/>
      <c r="H6" s="118" t="n">
        <f aca="false">SUM($S$6:$S$45)*'General Report'!$C$90</f>
        <v>1883</v>
      </c>
      <c r="P6" s="119" t="str">
        <f aca="false">IF(Validation!$A19="","",Validation!$A19)</f>
        <v>Laura Silva</v>
      </c>
      <c r="Q6" s="120" t="n">
        <f aca="false">IF($P6="","",Validation!$C21)</f>
        <v>0</v>
      </c>
      <c r="R6" s="120" t="n">
        <f aca="false">IF($P6="","",Validation!$C20)</f>
        <v>0</v>
      </c>
      <c r="S6" s="120" t="n">
        <f aca="false">IF($P6="","",IF('General Report'!$C$93="Billed hours",$R6,IF('General Report'!$C$93="Lower of the two",MIN($Q6,$R6),$Q6)))</f>
        <v>0</v>
      </c>
      <c r="T6" s="119" t="n">
        <f aca="false">IF($P6="","",IF('General Report'!$C$93="Billed hours",SUMIF(Validation!$D$9:$Q$9,1,Validation!$D20:$Q20),IF('General Report'!$C$93="Lower of the two",MIN(SUMIF(Validation!$D$9:$Q$9,1,Validation!$D21:$Q21),SUMIF(Validation!$D$9:$Q$9,1,Validation!$D20:$Q20)),SUMIF(Validation!$D$9:$Q$9,1,Validation!$D21:$Q21))))</f>
        <v>0</v>
      </c>
      <c r="U6" s="119" t="n">
        <f aca="false">IF($P6="","",IF('General Report'!$C$93="Billed hours",SUMIF(Validation!$D$9:$Q$9,2,Validation!$D20:$Q20),IF('General Report'!$C$93="Lower of the two",MIN(SUMIF(Validation!$D$9:$Q$9,2,Validation!$D21:$Q21),SUMIF(Validation!$D$9:$Q$9,2,Validation!$D20:$Q20)),SUMIF(Validation!$D$9:$Q$9,2,Validation!$D21:$Q21))))</f>
        <v>0</v>
      </c>
      <c r="V6" s="119" t="n">
        <f aca="false">IF($P6="","",IF('General Report'!$C$93="Billed hours",SUMIF(Validation!$D$9:$Q$9,3,Validation!$D20:$Q20),IF('General Report'!$C$93="Lower of the two",MIN(SUMIF(Validation!$D$9:$Q$9,3,Validation!$D21:$Q21),SUMIF(Validation!$D$9:$Q$9,3,Validation!$D20:$Q20)),SUMIF(Validation!$D$9:$Q$9,3,Validation!$D21:$Q21))))</f>
        <v>0</v>
      </c>
      <c r="W6" s="119" t="n">
        <f aca="false">IF($P6="","",IF($B$8="Once per period",MAX(0,$S6-$B$7),MAX(0,$T6-$B$7)+MAX(0,$U6-$B$7)+MAX(0,$V6-$B$7)))</f>
        <v>0</v>
      </c>
      <c r="X6" s="119" t="n">
        <f aca="false">IF($P6="","",$S6-$W6)</f>
        <v>0</v>
      </c>
      <c r="Y6" s="119" t="n">
        <f aca="false">IF($P6="","",$W6*'General Report'!$C$90)</f>
        <v>0</v>
      </c>
      <c r="Z6" s="119" t="str">
        <f aca="false">IF($P6="","",IF(ABS($Q6-$R6)&lt;=Validation!$B$7,"Reported and billed match",IF($Q6&gt;$R6,"Missing "&amp;TEXT($Q6-$R6,"0.##")&amp;" h still to bill","There are "&amp;TEXT($R6-$Q6,"0.##")&amp;" h billed but never reported")))</f>
        <v>Reported and billed match</v>
      </c>
      <c r="AA6" s="119" t="str">
        <f aca="false">IF($P6="","",IF($S6&gt;0,COUNT($AA$6:$AA5)+1,""))</f>
        <v/>
      </c>
    </row>
    <row r="7" customFormat="false" ht="15" hidden="false" customHeight="false" outlineLevel="0" collapsed="false">
      <c r="A7" s="116" t="s">
        <v>732</v>
      </c>
      <c r="B7" s="42" t="n">
        <v>2</v>
      </c>
      <c r="D7" s="69" t="s">
        <v>733</v>
      </c>
      <c r="E7" s="69"/>
      <c r="F7" s="69"/>
      <c r="G7" s="69"/>
      <c r="H7" s="121" t="n">
        <f aca="false">SUM($X$6:$X$45)</f>
        <v>16</v>
      </c>
      <c r="P7" s="119" t="str">
        <f aca="false">IF(Validation!$A23="","",Validation!$A23)</f>
        <v>Leonidas Villamil</v>
      </c>
      <c r="Q7" s="120" t="n">
        <f aca="false">IF($P7="","",Validation!$C25)</f>
        <v>0</v>
      </c>
      <c r="R7" s="120" t="n">
        <f aca="false">IF($P7="","",Validation!$C24)</f>
        <v>0</v>
      </c>
      <c r="S7" s="120" t="n">
        <f aca="false">IF($P7="","",IF('General Report'!$C$93="Billed hours",$R7,IF('General Report'!$C$93="Lower of the two",MIN($Q7,$R7),$Q7)))</f>
        <v>0</v>
      </c>
      <c r="T7" s="119" t="n">
        <f aca="false">IF($P7="","",IF('General Report'!$C$93="Billed hours",SUMIF(Validation!$D$9:$Q$9,1,Validation!$D24:$Q24),IF('General Report'!$C$93="Lower of the two",MIN(SUMIF(Validation!$D$9:$Q$9,1,Validation!$D25:$Q25),SUMIF(Validation!$D$9:$Q$9,1,Validation!$D24:$Q24)),SUMIF(Validation!$D$9:$Q$9,1,Validation!$D25:$Q25))))</f>
        <v>0</v>
      </c>
      <c r="U7" s="119" t="n">
        <f aca="false">IF($P7="","",IF('General Report'!$C$93="Billed hours",SUMIF(Validation!$D$9:$Q$9,2,Validation!$D24:$Q24),IF('General Report'!$C$93="Lower of the two",MIN(SUMIF(Validation!$D$9:$Q$9,2,Validation!$D25:$Q25),SUMIF(Validation!$D$9:$Q$9,2,Validation!$D24:$Q24)),SUMIF(Validation!$D$9:$Q$9,2,Validation!$D25:$Q25))))</f>
        <v>0</v>
      </c>
      <c r="V7" s="119" t="n">
        <f aca="false">IF($P7="","",IF('General Report'!$C$93="Billed hours",SUMIF(Validation!$D$9:$Q$9,3,Validation!$D24:$Q24),IF('General Report'!$C$93="Lower of the two",MIN(SUMIF(Validation!$D$9:$Q$9,3,Validation!$D25:$Q25),SUMIF(Validation!$D$9:$Q$9,3,Validation!$D24:$Q24)),SUMIF(Validation!$D$9:$Q$9,3,Validation!$D25:$Q25))))</f>
        <v>0</v>
      </c>
      <c r="W7" s="119" t="n">
        <f aca="false">IF($P7="","",IF($B$8="Once per period",MAX(0,$S7-$B$7),MAX(0,$T7-$B$7)+MAX(0,$U7-$B$7)+MAX(0,$V7-$B$7)))</f>
        <v>0</v>
      </c>
      <c r="X7" s="119" t="n">
        <f aca="false">IF($P7="","",$S7-$W7)</f>
        <v>0</v>
      </c>
      <c r="Y7" s="119" t="n">
        <f aca="false">IF($P7="","",$W7*'General Report'!$C$90)</f>
        <v>0</v>
      </c>
      <c r="Z7" s="119" t="str">
        <f aca="false">IF($P7="","",IF(ABS($Q7-$R7)&lt;=Validation!$B$7,"Reported and billed match",IF($Q7&gt;$R7,"Missing "&amp;TEXT($Q7-$R7,"0.##")&amp;" h still to bill","There are "&amp;TEXT($R7-$Q7,"0.##")&amp;" h billed but never reported")))</f>
        <v>Reported and billed match</v>
      </c>
      <c r="AA7" s="119" t="str">
        <f aca="false">IF($P7="","",IF($S7&gt;0,COUNT($AA$6:$AA6)+1,""))</f>
        <v/>
      </c>
    </row>
    <row r="8" customFormat="false" ht="15" hidden="false" customHeight="false" outlineLevel="0" collapsed="false">
      <c r="A8" s="116" t="s">
        <v>734</v>
      </c>
      <c r="B8" s="106" t="s">
        <v>735</v>
      </c>
      <c r="D8" s="69" t="s">
        <v>736</v>
      </c>
      <c r="E8" s="69"/>
      <c r="F8" s="69"/>
      <c r="G8" s="69"/>
      <c r="H8" s="118" t="n">
        <f aca="false">SUM($Y$6:$Y$45)</f>
        <v>1771</v>
      </c>
      <c r="P8" s="119" t="str">
        <f aca="false">IF(Validation!$A27="","",Validation!$A27)</f>
        <v>Sebastian Romero</v>
      </c>
      <c r="Q8" s="120" t="n">
        <f aca="false">IF($P8="","",Validation!$C29)</f>
        <v>0</v>
      </c>
      <c r="R8" s="120" t="n">
        <f aca="false">IF($P8="","",Validation!$C28)</f>
        <v>0</v>
      </c>
      <c r="S8" s="120" t="n">
        <f aca="false">IF($P8="","",IF('General Report'!$C$93="Billed hours",$R8,IF('General Report'!$C$93="Lower of the two",MIN($Q8,$R8),$Q8)))</f>
        <v>0</v>
      </c>
      <c r="T8" s="119" t="n">
        <f aca="false">IF($P8="","",IF('General Report'!$C$93="Billed hours",SUMIF(Validation!$D$9:$Q$9,1,Validation!$D28:$Q28),IF('General Report'!$C$93="Lower of the two",MIN(SUMIF(Validation!$D$9:$Q$9,1,Validation!$D29:$Q29),SUMIF(Validation!$D$9:$Q$9,1,Validation!$D28:$Q28)),SUMIF(Validation!$D$9:$Q$9,1,Validation!$D29:$Q29))))</f>
        <v>0</v>
      </c>
      <c r="U8" s="119" t="n">
        <f aca="false">IF($P8="","",IF('General Report'!$C$93="Billed hours",SUMIF(Validation!$D$9:$Q$9,2,Validation!$D28:$Q28),IF('General Report'!$C$93="Lower of the two",MIN(SUMIF(Validation!$D$9:$Q$9,2,Validation!$D29:$Q29),SUMIF(Validation!$D$9:$Q$9,2,Validation!$D28:$Q28)),SUMIF(Validation!$D$9:$Q$9,2,Validation!$D29:$Q29))))</f>
        <v>0</v>
      </c>
      <c r="V8" s="119" t="n">
        <f aca="false">IF($P8="","",IF('General Report'!$C$93="Billed hours",SUMIF(Validation!$D$9:$Q$9,3,Validation!$D28:$Q28),IF('General Report'!$C$93="Lower of the two",MIN(SUMIF(Validation!$D$9:$Q$9,3,Validation!$D29:$Q29),SUMIF(Validation!$D$9:$Q$9,3,Validation!$D28:$Q28)),SUMIF(Validation!$D$9:$Q$9,3,Validation!$D29:$Q29))))</f>
        <v>0</v>
      </c>
      <c r="W8" s="119" t="n">
        <f aca="false">IF($P8="","",IF($B$8="Once per period",MAX(0,$S8-$B$7),MAX(0,$T8-$B$7)+MAX(0,$U8-$B$7)+MAX(0,$V8-$B$7)))</f>
        <v>0</v>
      </c>
      <c r="X8" s="119" t="n">
        <f aca="false">IF($P8="","",$S8-$W8)</f>
        <v>0</v>
      </c>
      <c r="Y8" s="119" t="n">
        <f aca="false">IF($P8="","",$W8*'General Report'!$C$90)</f>
        <v>0</v>
      </c>
      <c r="Z8" s="119" t="str">
        <f aca="false">IF($P8="","",IF(ABS($Q8-$R8)&lt;=Validation!$B$7,"Reported and billed match",IF($Q8&gt;$R8,"Missing "&amp;TEXT($Q8-$R8,"0.##")&amp;" h still to bill","There are "&amp;TEXT($R8-$Q8,"0.##")&amp;" h billed but never reported")))</f>
        <v>Reported and billed match</v>
      </c>
      <c r="AA8" s="119" t="str">
        <f aca="false">IF($P8="","",IF($S8&gt;0,COUNT($AA$6:$AA7)+1,""))</f>
        <v/>
      </c>
    </row>
    <row r="9" customFormat="false" ht="15" hidden="false" customHeight="false" outlineLevel="0" collapsed="false">
      <c r="A9" s="116" t="s">
        <v>681</v>
      </c>
      <c r="B9" s="122" t="n">
        <f aca="false">'General Report'!$C$92</f>
        <v>3000</v>
      </c>
      <c r="D9" s="69" t="s">
        <v>737</v>
      </c>
      <c r="E9" s="69"/>
      <c r="F9" s="69"/>
      <c r="G9" s="69"/>
      <c r="H9" s="118" t="n">
        <f aca="false">$H$6-$H$8</f>
        <v>112</v>
      </c>
      <c r="P9" s="119" t="str">
        <f aca="false">IF(Validation!$A31="","",Validation!$A31)</f>
        <v>Hugo Daza</v>
      </c>
      <c r="Q9" s="120" t="n">
        <f aca="false">IF($P9="","",Validation!$C33)</f>
        <v>0</v>
      </c>
      <c r="R9" s="120" t="n">
        <f aca="false">IF($P9="","",Validation!$C32)</f>
        <v>0</v>
      </c>
      <c r="S9" s="120" t="n">
        <f aca="false">IF($P9="","",IF('General Report'!$C$93="Billed hours",$R9,IF('General Report'!$C$93="Lower of the two",MIN($Q9,$R9),$Q9)))</f>
        <v>0</v>
      </c>
      <c r="T9" s="119" t="n">
        <f aca="false">IF($P9="","",IF('General Report'!$C$93="Billed hours",SUMIF(Validation!$D$9:$Q$9,1,Validation!$D32:$Q32),IF('General Report'!$C$93="Lower of the two",MIN(SUMIF(Validation!$D$9:$Q$9,1,Validation!$D33:$Q33),SUMIF(Validation!$D$9:$Q$9,1,Validation!$D32:$Q32)),SUMIF(Validation!$D$9:$Q$9,1,Validation!$D33:$Q33))))</f>
        <v>0</v>
      </c>
      <c r="U9" s="119" t="n">
        <f aca="false">IF($P9="","",IF('General Report'!$C$93="Billed hours",SUMIF(Validation!$D$9:$Q$9,2,Validation!$D32:$Q32),IF('General Report'!$C$93="Lower of the two",MIN(SUMIF(Validation!$D$9:$Q$9,2,Validation!$D33:$Q33),SUMIF(Validation!$D$9:$Q$9,2,Validation!$D32:$Q32)),SUMIF(Validation!$D$9:$Q$9,2,Validation!$D33:$Q33))))</f>
        <v>0</v>
      </c>
      <c r="V9" s="119" t="n">
        <f aca="false">IF($P9="","",IF('General Report'!$C$93="Billed hours",SUMIF(Validation!$D$9:$Q$9,3,Validation!$D32:$Q32),IF('General Report'!$C$93="Lower of the two",MIN(SUMIF(Validation!$D$9:$Q$9,3,Validation!$D33:$Q33),SUMIF(Validation!$D$9:$Q$9,3,Validation!$D32:$Q32)),SUMIF(Validation!$D$9:$Q$9,3,Validation!$D33:$Q33))))</f>
        <v>0</v>
      </c>
      <c r="W9" s="119" t="n">
        <f aca="false">IF($P9="","",IF($B$8="Once per period",MAX(0,$S9-$B$7),MAX(0,$T9-$B$7)+MAX(0,$U9-$B$7)+MAX(0,$V9-$B$7)))</f>
        <v>0</v>
      </c>
      <c r="X9" s="119" t="n">
        <f aca="false">IF($P9="","",$S9-$W9)</f>
        <v>0</v>
      </c>
      <c r="Y9" s="119" t="n">
        <f aca="false">IF($P9="","",$W9*'General Report'!$C$90)</f>
        <v>0</v>
      </c>
      <c r="Z9" s="119" t="str">
        <f aca="false">IF($P9="","",IF(ABS($Q9-$R9)&lt;=Validation!$B$7,"Reported and billed match",IF($Q9&gt;$R9,"Missing "&amp;TEXT($Q9-$R9,"0.##")&amp;" h still to bill","There are "&amp;TEXT($R9-$Q9,"0.##")&amp;" h billed but never reported")))</f>
        <v>Reported and billed match</v>
      </c>
      <c r="AA9" s="119" t="str">
        <f aca="false">IF($P9="","",IF($S9&gt;0,COUNT($AA$6:$AA8)+1,""))</f>
        <v/>
      </c>
    </row>
    <row r="10" customFormat="false" ht="15" hidden="false" customHeight="false" outlineLevel="0" collapsed="false">
      <c r="A10" s="116" t="s">
        <v>683</v>
      </c>
      <c r="B10" s="123" t="str">
        <f aca="false">'General Report'!$C$93</f>
        <v>Reported hours</v>
      </c>
      <c r="D10" s="69" t="s">
        <v>738</v>
      </c>
      <c r="E10" s="69"/>
      <c r="F10" s="69"/>
      <c r="G10" s="69"/>
      <c r="H10" s="124" t="n">
        <f aca="false">$H$8*'General Report'!$C$92</f>
        <v>5313000</v>
      </c>
      <c r="P10" s="119" t="str">
        <f aca="false">IF(Validation!$A35="","",Validation!$A35)</f>
        <v>Roberto Sanchez</v>
      </c>
      <c r="Q10" s="120" t="n">
        <f aca="false">IF($P10="","",Validation!$C37)</f>
        <v>0</v>
      </c>
      <c r="R10" s="120" t="n">
        <f aca="false">IF($P10="","",Validation!$C36)</f>
        <v>0</v>
      </c>
      <c r="S10" s="120" t="n">
        <f aca="false">IF($P10="","",IF('General Report'!$C$93="Billed hours",$R10,IF('General Report'!$C$93="Lower of the two",MIN($Q10,$R10),$Q10)))</f>
        <v>0</v>
      </c>
      <c r="T10" s="119" t="n">
        <f aca="false">IF($P10="","",IF('General Report'!$C$93="Billed hours",SUMIF(Validation!$D$9:$Q$9,1,Validation!$D36:$Q36),IF('General Report'!$C$93="Lower of the two",MIN(SUMIF(Validation!$D$9:$Q$9,1,Validation!$D37:$Q37),SUMIF(Validation!$D$9:$Q$9,1,Validation!$D36:$Q36)),SUMIF(Validation!$D$9:$Q$9,1,Validation!$D37:$Q37))))</f>
        <v>0</v>
      </c>
      <c r="U10" s="119" t="n">
        <f aca="false">IF($P10="","",IF('General Report'!$C$93="Billed hours",SUMIF(Validation!$D$9:$Q$9,2,Validation!$D36:$Q36),IF('General Report'!$C$93="Lower of the two",MIN(SUMIF(Validation!$D$9:$Q$9,2,Validation!$D37:$Q37),SUMIF(Validation!$D$9:$Q$9,2,Validation!$D36:$Q36)),SUMIF(Validation!$D$9:$Q$9,2,Validation!$D37:$Q37))))</f>
        <v>0</v>
      </c>
      <c r="V10" s="119" t="n">
        <f aca="false">IF($P10="","",IF('General Report'!$C$93="Billed hours",SUMIF(Validation!$D$9:$Q$9,3,Validation!$D36:$Q36),IF('General Report'!$C$93="Lower of the two",MIN(SUMIF(Validation!$D$9:$Q$9,3,Validation!$D37:$Q37),SUMIF(Validation!$D$9:$Q$9,3,Validation!$D36:$Q36)),SUMIF(Validation!$D$9:$Q$9,3,Validation!$D37:$Q37))))</f>
        <v>0</v>
      </c>
      <c r="W10" s="119" t="n">
        <f aca="false">IF($P10="","",IF($B$8="Once per period",MAX(0,$S10-$B$7),MAX(0,$T10-$B$7)+MAX(0,$U10-$B$7)+MAX(0,$V10-$B$7)))</f>
        <v>0</v>
      </c>
      <c r="X10" s="119" t="n">
        <f aca="false">IF($P10="","",$S10-$W10)</f>
        <v>0</v>
      </c>
      <c r="Y10" s="119" t="n">
        <f aca="false">IF($P10="","",$W10*'General Report'!$C$90)</f>
        <v>0</v>
      </c>
      <c r="Z10" s="119" t="str">
        <f aca="false">IF($P10="","",IF(ABS($Q10-$R10)&lt;=Validation!$B$7,"Reported and billed match",IF($Q10&gt;$R10,"Missing "&amp;TEXT($Q10-$R10,"0.##")&amp;" h still to bill","There are "&amp;TEXT($R10-$Q10,"0.##")&amp;" h billed but never reported")))</f>
        <v>Reported and billed match</v>
      </c>
      <c r="AA10" s="119" t="str">
        <f aca="false">IF($P10="","",IF($S10&gt;0,COUNT($AA$6:$AA9)+1,""))</f>
        <v/>
      </c>
    </row>
    <row r="11" customFormat="false" ht="19.5" hidden="false" customHeight="true" outlineLevel="0" collapsed="false">
      <c r="A11" s="47" t="s">
        <v>739</v>
      </c>
      <c r="B11" s="47"/>
      <c r="C11" s="47"/>
      <c r="D11" s="125"/>
      <c r="E11" s="125"/>
      <c r="F11" s="125"/>
      <c r="G11" s="125"/>
      <c r="H11" s="125"/>
      <c r="I11" s="125"/>
      <c r="J11" s="125"/>
      <c r="K11" s="125"/>
      <c r="L11" s="125"/>
      <c r="P11" s="119" t="str">
        <f aca="false">IF(Validation!$A39="","",Validation!$A39)</f>
        <v>Alejandra Lorenzo</v>
      </c>
      <c r="Q11" s="120" t="n">
        <f aca="false">IF($P11="","",Validation!$C41)</f>
        <v>0</v>
      </c>
      <c r="R11" s="120" t="n">
        <f aca="false">IF($P11="","",Validation!$C40)</f>
        <v>0</v>
      </c>
      <c r="S11" s="120" t="n">
        <f aca="false">IF($P11="","",IF('General Report'!$C$93="Billed hours",$R11,IF('General Report'!$C$93="Lower of the two",MIN($Q11,$R11),$Q11)))</f>
        <v>0</v>
      </c>
      <c r="T11" s="119" t="n">
        <f aca="false">IF($P11="","",IF('General Report'!$C$93="Billed hours",SUMIF(Validation!$D$9:$Q$9,1,Validation!$D40:$Q40),IF('General Report'!$C$93="Lower of the two",MIN(SUMIF(Validation!$D$9:$Q$9,1,Validation!$D41:$Q41),SUMIF(Validation!$D$9:$Q$9,1,Validation!$D40:$Q40)),SUMIF(Validation!$D$9:$Q$9,1,Validation!$D41:$Q41))))</f>
        <v>0</v>
      </c>
      <c r="U11" s="119" t="n">
        <f aca="false">IF($P11="","",IF('General Report'!$C$93="Billed hours",SUMIF(Validation!$D$9:$Q$9,2,Validation!$D40:$Q40),IF('General Report'!$C$93="Lower of the two",MIN(SUMIF(Validation!$D$9:$Q$9,2,Validation!$D41:$Q41),SUMIF(Validation!$D$9:$Q$9,2,Validation!$D40:$Q40)),SUMIF(Validation!$D$9:$Q$9,2,Validation!$D41:$Q41))))</f>
        <v>0</v>
      </c>
      <c r="V11" s="119" t="n">
        <f aca="false">IF($P11="","",IF('General Report'!$C$93="Billed hours",SUMIF(Validation!$D$9:$Q$9,3,Validation!$D40:$Q40),IF('General Report'!$C$93="Lower of the two",MIN(SUMIF(Validation!$D$9:$Q$9,3,Validation!$D41:$Q41),SUMIF(Validation!$D$9:$Q$9,3,Validation!$D40:$Q40)),SUMIF(Validation!$D$9:$Q$9,3,Validation!$D41:$Q41))))</f>
        <v>0</v>
      </c>
      <c r="W11" s="119" t="n">
        <f aca="false">IF($P11="","",IF($B$8="Once per period",MAX(0,$S11-$B$7),MAX(0,$T11-$B$7)+MAX(0,$U11-$B$7)+MAX(0,$V11-$B$7)))</f>
        <v>0</v>
      </c>
      <c r="X11" s="119" t="n">
        <f aca="false">IF($P11="","",$S11-$W11)</f>
        <v>0</v>
      </c>
      <c r="Y11" s="119" t="n">
        <f aca="false">IF($P11="","",$W11*'General Report'!$C$90)</f>
        <v>0</v>
      </c>
      <c r="Z11" s="119" t="str">
        <f aca="false">IF($P11="","",IF(ABS($Q11-$R11)&lt;=Validation!$B$7,"Reported and billed match",IF($Q11&gt;$R11,"Missing "&amp;TEXT($Q11-$R11,"0.##")&amp;" h still to bill","There are "&amp;TEXT($R11-$Q11,"0.##")&amp;" h billed but never reported")))</f>
        <v>Reported and billed match</v>
      </c>
      <c r="AA11" s="119" t="str">
        <f aca="false">IF($P11="","",IF($S11&gt;0,COUNT($AA$6:$AA10)+1,""))</f>
        <v/>
      </c>
    </row>
    <row r="12" customFormat="false" ht="37.5" hidden="false" customHeight="true" outlineLevel="0" collapsed="false">
      <c r="A12" s="48" t="s">
        <v>740</v>
      </c>
      <c r="B12" s="48" t="s">
        <v>741</v>
      </c>
      <c r="C12" s="48" t="s">
        <v>742</v>
      </c>
      <c r="D12" s="48" t="s">
        <v>743</v>
      </c>
      <c r="E12" s="48" t="s">
        <v>688</v>
      </c>
      <c r="F12" s="48" t="s">
        <v>689</v>
      </c>
      <c r="G12" s="48" t="s">
        <v>690</v>
      </c>
      <c r="H12" s="48" t="s">
        <v>744</v>
      </c>
      <c r="I12" s="48" t="s">
        <v>745</v>
      </c>
      <c r="J12" s="48" t="s">
        <v>691</v>
      </c>
      <c r="K12" s="48" t="s">
        <v>692</v>
      </c>
      <c r="L12" s="48" t="s">
        <v>695</v>
      </c>
      <c r="P12" s="119" t="str">
        <f aca="false">IF(Validation!$A43="","",Validation!$A43)</f>
        <v>Andrea Camargo</v>
      </c>
      <c r="Q12" s="120" t="n">
        <f aca="false">IF($P12="","",Validation!$C45)</f>
        <v>0</v>
      </c>
      <c r="R12" s="120" t="n">
        <f aca="false">IF($P12="","",Validation!$C44)</f>
        <v>0</v>
      </c>
      <c r="S12" s="120" t="n">
        <f aca="false">IF($P12="","",IF('General Report'!$C$93="Billed hours",$R12,IF('General Report'!$C$93="Lower of the two",MIN($Q12,$R12),$Q12)))</f>
        <v>0</v>
      </c>
      <c r="T12" s="119" t="n">
        <f aca="false">IF($P12="","",IF('General Report'!$C$93="Billed hours",SUMIF(Validation!$D$9:$Q$9,1,Validation!$D44:$Q44),IF('General Report'!$C$93="Lower of the two",MIN(SUMIF(Validation!$D$9:$Q$9,1,Validation!$D45:$Q45),SUMIF(Validation!$D$9:$Q$9,1,Validation!$D44:$Q44)),SUMIF(Validation!$D$9:$Q$9,1,Validation!$D45:$Q45))))</f>
        <v>0</v>
      </c>
      <c r="U12" s="119" t="n">
        <f aca="false">IF($P12="","",IF('General Report'!$C$93="Billed hours",SUMIF(Validation!$D$9:$Q$9,2,Validation!$D44:$Q44),IF('General Report'!$C$93="Lower of the two",MIN(SUMIF(Validation!$D$9:$Q$9,2,Validation!$D45:$Q45),SUMIF(Validation!$D$9:$Q$9,2,Validation!$D44:$Q44)),SUMIF(Validation!$D$9:$Q$9,2,Validation!$D45:$Q45))))</f>
        <v>0</v>
      </c>
      <c r="V12" s="119" t="n">
        <f aca="false">IF($P12="","",IF('General Report'!$C$93="Billed hours",SUMIF(Validation!$D$9:$Q$9,3,Validation!$D44:$Q44),IF('General Report'!$C$93="Lower of the two",MIN(SUMIF(Validation!$D$9:$Q$9,3,Validation!$D45:$Q45),SUMIF(Validation!$D$9:$Q$9,3,Validation!$D44:$Q44)),SUMIF(Validation!$D$9:$Q$9,3,Validation!$D45:$Q45))))</f>
        <v>0</v>
      </c>
      <c r="W12" s="119" t="n">
        <f aca="false">IF($P12="","",IF($B$8="Once per period",MAX(0,$S12-$B$7),MAX(0,$T12-$B$7)+MAX(0,$U12-$B$7)+MAX(0,$V12-$B$7)))</f>
        <v>0</v>
      </c>
      <c r="X12" s="119" t="n">
        <f aca="false">IF($P12="","",$S12-$W12)</f>
        <v>0</v>
      </c>
      <c r="Y12" s="119" t="n">
        <f aca="false">IF($P12="","",$W12*'General Report'!$C$90)</f>
        <v>0</v>
      </c>
      <c r="Z12" s="119" t="str">
        <f aca="false">IF($P12="","",IF(ABS($Q12-$R12)&lt;=Validation!$B$7,"Reported and billed match",IF($Q12&gt;$R12,"Missing "&amp;TEXT($Q12-$R12,"0.##")&amp;" h still to bill","There are "&amp;TEXT($R12-$Q12,"0.##")&amp;" h billed but never reported")))</f>
        <v>Reported and billed match</v>
      </c>
      <c r="AA12" s="119" t="str">
        <f aca="false">IF($P12="","",IF($S12&gt;0,COUNT($AA$6:$AA11)+1,""))</f>
        <v/>
      </c>
    </row>
    <row r="13" customFormat="false" ht="15" hidden="false" customHeight="false" outlineLevel="0" collapsed="false">
      <c r="A13" s="126" t="str">
        <f aca="false">IFERROR(INDEX($P$6:$P$45,MATCH(ROW()-12,$AA$6:$AA$45,0)),"")</f>
        <v>Juan David Castillo</v>
      </c>
      <c r="B13" s="127" t="n">
        <f aca="false">IFERROR(INDEX($Q$6:$Q$45,MATCH(ROW()-12,$AA$6:$AA$45,0)),"")</f>
        <v>30</v>
      </c>
      <c r="C13" s="127" t="n">
        <f aca="false">IFERROR(INDEX($R$6:$R$45,MATCH(ROW()-12,$AA$6:$AA$45,0)),"")</f>
        <v>2</v>
      </c>
      <c r="D13" s="128" t="n">
        <f aca="false">IFERROR(INDEX($S$6:$S$45,MATCH(ROW()-12,$AA$6:$AA$45,0)),"")</f>
        <v>30</v>
      </c>
      <c r="E13" s="127" t="n">
        <f aca="false">IFERROR(INDEX($T$6:$T$45,MATCH(ROW()-12,$AA$6:$AA$45,0)),"")</f>
        <v>30</v>
      </c>
      <c r="F13" s="127" t="n">
        <f aca="false">IFERROR(INDEX($U$6:$U$45,MATCH(ROW()-12,$AA$6:$AA$45,0)),"")</f>
        <v>0</v>
      </c>
      <c r="G13" s="127" t="n">
        <f aca="false">IFERROR(INDEX($V$6:$V$45,MATCH(ROW()-12,$AA$6:$AA$45,0)),"")</f>
        <v>0</v>
      </c>
      <c r="H13" s="129" t="n">
        <f aca="false">IFERROR(INDEX($X$6:$X$45,MATCH(ROW()-12,$AA$6:$AA$45,0)),"")</f>
        <v>2</v>
      </c>
      <c r="I13" s="121" t="n">
        <f aca="false">IFERROR(INDEX($W$6:$W$45,MATCH(ROW()-12,$AA$6:$AA$45,0)),"")</f>
        <v>28</v>
      </c>
      <c r="J13" s="118" t="n">
        <f aca="false">IFERROR(INDEX($Y$6:$Y$45,MATCH(ROW()-12,$AA$6:$AA$45,0)),"")</f>
        <v>196</v>
      </c>
      <c r="K13" s="130" t="n">
        <f aca="false">IF($J13="","",$J13*'General Report'!$C$92)</f>
        <v>588000</v>
      </c>
      <c r="L13" s="38" t="str">
        <f aca="false">IFERROR(INDEX($Z$6:$Z$45,MATCH(ROW()-12,$AA$6:$AA$45,0)),"")</f>
        <v>Missing 28 h still to bill</v>
      </c>
      <c r="P13" s="119" t="str">
        <f aca="false">IF(Validation!$A47="","",Validation!$A47)</f>
        <v>Maria Camila Leon</v>
      </c>
      <c r="Q13" s="120" t="n">
        <f aca="false">IF($P13="","",Validation!$C49)</f>
        <v>0</v>
      </c>
      <c r="R13" s="120" t="n">
        <f aca="false">IF($P13="","",Validation!$C48)</f>
        <v>0</v>
      </c>
      <c r="S13" s="120" t="n">
        <f aca="false">IF($P13="","",IF('General Report'!$C$93="Billed hours",$R13,IF('General Report'!$C$93="Lower of the two",MIN($Q13,$R13),$Q13)))</f>
        <v>0</v>
      </c>
      <c r="T13" s="119" t="n">
        <f aca="false">IF($P13="","",IF('General Report'!$C$93="Billed hours",SUMIF(Validation!$D$9:$Q$9,1,Validation!$D48:$Q48),IF('General Report'!$C$93="Lower of the two",MIN(SUMIF(Validation!$D$9:$Q$9,1,Validation!$D49:$Q49),SUMIF(Validation!$D$9:$Q$9,1,Validation!$D48:$Q48)),SUMIF(Validation!$D$9:$Q$9,1,Validation!$D49:$Q49))))</f>
        <v>0</v>
      </c>
      <c r="U13" s="119" t="n">
        <f aca="false">IF($P13="","",IF('General Report'!$C$93="Billed hours",SUMIF(Validation!$D$9:$Q$9,2,Validation!$D48:$Q48),IF('General Report'!$C$93="Lower of the two",MIN(SUMIF(Validation!$D$9:$Q$9,2,Validation!$D49:$Q49),SUMIF(Validation!$D$9:$Q$9,2,Validation!$D48:$Q48)),SUMIF(Validation!$D$9:$Q$9,2,Validation!$D49:$Q49))))</f>
        <v>0</v>
      </c>
      <c r="V13" s="119" t="n">
        <f aca="false">IF($P13="","",IF('General Report'!$C$93="Billed hours",SUMIF(Validation!$D$9:$Q$9,3,Validation!$D48:$Q48),IF('General Report'!$C$93="Lower of the two",MIN(SUMIF(Validation!$D$9:$Q$9,3,Validation!$D49:$Q49),SUMIF(Validation!$D$9:$Q$9,3,Validation!$D48:$Q48)),SUMIF(Validation!$D$9:$Q$9,3,Validation!$D49:$Q49))))</f>
        <v>0</v>
      </c>
      <c r="W13" s="119" t="n">
        <f aca="false">IF($P13="","",IF($B$8="Once per period",MAX(0,$S13-$B$7),MAX(0,$T13-$B$7)+MAX(0,$U13-$B$7)+MAX(0,$V13-$B$7)))</f>
        <v>0</v>
      </c>
      <c r="X13" s="119" t="n">
        <f aca="false">IF($P13="","",$S13-$W13)</f>
        <v>0</v>
      </c>
      <c r="Y13" s="119" t="n">
        <f aca="false">IF($P13="","",$W13*'General Report'!$C$90)</f>
        <v>0</v>
      </c>
      <c r="Z13" s="119" t="str">
        <f aca="false">IF($P13="","",IF(ABS($Q13-$R13)&lt;=Validation!$B$7,"Reported and billed match",IF($Q13&gt;$R13,"Missing "&amp;TEXT($Q13-$R13,"0.##")&amp;" h still to bill","There are "&amp;TEXT($R13-$Q13,"0.##")&amp;" h billed but never reported")))</f>
        <v>Reported and billed match</v>
      </c>
      <c r="AA13" s="119" t="str">
        <f aca="false">IF($P13="","",IF($S13&gt;0,COUNT($AA$6:$AA12)+1,""))</f>
        <v/>
      </c>
    </row>
    <row r="14" customFormat="false" ht="15" hidden="false" customHeight="false" outlineLevel="0" collapsed="false">
      <c r="A14" s="126" t="str">
        <f aca="false">IFERROR(INDEX($P$6:$P$45,MATCH(ROW()-12,$AA$6:$AA$45,0)),"")</f>
        <v>Jeronimo Rincon</v>
      </c>
      <c r="B14" s="127" t="n">
        <f aca="false">IFERROR(INDEX($Q$6:$Q$45,MATCH(ROW()-12,$AA$6:$AA$45,0)),"")</f>
        <v>36</v>
      </c>
      <c r="C14" s="127" t="n">
        <f aca="false">IFERROR(INDEX($R$6:$R$45,MATCH(ROW()-12,$AA$6:$AA$45,0)),"")</f>
        <v>8</v>
      </c>
      <c r="D14" s="128" t="n">
        <f aca="false">IFERROR(INDEX($S$6:$S$45,MATCH(ROW()-12,$AA$6:$AA$45,0)),"")</f>
        <v>36</v>
      </c>
      <c r="E14" s="127" t="n">
        <f aca="false">IFERROR(INDEX($T$6:$T$45,MATCH(ROW()-12,$AA$6:$AA$45,0)),"")</f>
        <v>36</v>
      </c>
      <c r="F14" s="127" t="n">
        <f aca="false">IFERROR(INDEX($U$6:$U$45,MATCH(ROW()-12,$AA$6:$AA$45,0)),"")</f>
        <v>0</v>
      </c>
      <c r="G14" s="127" t="n">
        <f aca="false">IFERROR(INDEX($V$6:$V$45,MATCH(ROW()-12,$AA$6:$AA$45,0)),"")</f>
        <v>0</v>
      </c>
      <c r="H14" s="129" t="n">
        <f aca="false">IFERROR(INDEX($X$6:$X$45,MATCH(ROW()-12,$AA$6:$AA$45,0)),"")</f>
        <v>2</v>
      </c>
      <c r="I14" s="121" t="n">
        <f aca="false">IFERROR(INDEX($W$6:$W$45,MATCH(ROW()-12,$AA$6:$AA$45,0)),"")</f>
        <v>34</v>
      </c>
      <c r="J14" s="118" t="n">
        <f aca="false">IFERROR(INDEX($Y$6:$Y$45,MATCH(ROW()-12,$AA$6:$AA$45,0)),"")</f>
        <v>238</v>
      </c>
      <c r="K14" s="130" t="n">
        <f aca="false">IF($J14="","",$J14*'General Report'!$C$92)</f>
        <v>714000</v>
      </c>
      <c r="L14" s="38" t="str">
        <f aca="false">IFERROR(INDEX($Z$6:$Z$45,MATCH(ROW()-12,$AA$6:$AA$45,0)),"")</f>
        <v>Missing 28 h still to bill</v>
      </c>
      <c r="P14" s="119" t="str">
        <f aca="false">IF(Validation!$A51="","",Validation!$A51)</f>
        <v>Juan David Castillo</v>
      </c>
      <c r="Q14" s="120" t="n">
        <f aca="false">IF($P14="","",Validation!$C53)</f>
        <v>30</v>
      </c>
      <c r="R14" s="120" t="n">
        <f aca="false">IF($P14="","",Validation!$C52)</f>
        <v>2</v>
      </c>
      <c r="S14" s="120" t="n">
        <f aca="false">IF($P14="","",IF('General Report'!$C$93="Billed hours",$R14,IF('General Report'!$C$93="Lower of the two",MIN($Q14,$R14),$Q14)))</f>
        <v>30</v>
      </c>
      <c r="T14" s="119" t="n">
        <f aca="false">IF($P14="","",IF('General Report'!$C$93="Billed hours",SUMIF(Validation!$D$9:$Q$9,1,Validation!$D52:$Q52),IF('General Report'!$C$93="Lower of the two",MIN(SUMIF(Validation!$D$9:$Q$9,1,Validation!$D53:$Q53),SUMIF(Validation!$D$9:$Q$9,1,Validation!$D52:$Q52)),SUMIF(Validation!$D$9:$Q$9,1,Validation!$D53:$Q53))))</f>
        <v>30</v>
      </c>
      <c r="U14" s="119" t="n">
        <f aca="false">IF($P14="","",IF('General Report'!$C$93="Billed hours",SUMIF(Validation!$D$9:$Q$9,2,Validation!$D52:$Q52),IF('General Report'!$C$93="Lower of the two",MIN(SUMIF(Validation!$D$9:$Q$9,2,Validation!$D53:$Q53),SUMIF(Validation!$D$9:$Q$9,2,Validation!$D52:$Q52)),SUMIF(Validation!$D$9:$Q$9,2,Validation!$D53:$Q53))))</f>
        <v>0</v>
      </c>
      <c r="V14" s="119" t="n">
        <f aca="false">IF($P14="","",IF('General Report'!$C$93="Billed hours",SUMIF(Validation!$D$9:$Q$9,3,Validation!$D52:$Q52),IF('General Report'!$C$93="Lower of the two",MIN(SUMIF(Validation!$D$9:$Q$9,3,Validation!$D53:$Q53),SUMIF(Validation!$D$9:$Q$9,3,Validation!$D52:$Q52)),SUMIF(Validation!$D$9:$Q$9,3,Validation!$D53:$Q53))))</f>
        <v>0</v>
      </c>
      <c r="W14" s="119" t="n">
        <f aca="false">IF($P14="","",IF($B$8="Once per period",MAX(0,$S14-$B$7),MAX(0,$T14-$B$7)+MAX(0,$U14-$B$7)+MAX(0,$V14-$B$7)))</f>
        <v>28</v>
      </c>
      <c r="X14" s="119" t="n">
        <f aca="false">IF($P14="","",$S14-$W14)</f>
        <v>2</v>
      </c>
      <c r="Y14" s="119" t="n">
        <f aca="false">IF($P14="","",$W14*'General Report'!$C$90)</f>
        <v>196</v>
      </c>
      <c r="Z14" s="119" t="str">
        <f aca="false">IF($P14="","",IF(ABS($Q14-$R14)&lt;=Validation!$B$7,"Reported and billed match",IF($Q14&gt;$R14,"Missing "&amp;TEXT($Q14-$R14,"0.##")&amp;" h still to bill","There are "&amp;TEXT($R14-$Q14,"0.##")&amp;" h billed but never reported")))</f>
        <v>Missing 28 h still to bill</v>
      </c>
      <c r="AA14" s="119" t="n">
        <f aca="false">IF($P14="","",IF($S14&gt;0,COUNT($AA$6:$AA13)+1,""))</f>
        <v>1</v>
      </c>
    </row>
    <row r="15" customFormat="false" ht="15" hidden="false" customHeight="false" outlineLevel="0" collapsed="false">
      <c r="A15" s="126" t="str">
        <f aca="false">IFERROR(INDEX($P$6:$P$45,MATCH(ROW()-12,$AA$6:$AA$45,0)),"")</f>
        <v>Jose David Valbuena</v>
      </c>
      <c r="B15" s="127" t="n">
        <f aca="false">IFERROR(INDEX($Q$6:$Q$45,MATCH(ROW()-12,$AA$6:$AA$45,0)),"")</f>
        <v>34</v>
      </c>
      <c r="C15" s="127" t="n">
        <f aca="false">IFERROR(INDEX($R$6:$R$45,MATCH(ROW()-12,$AA$6:$AA$45,0)),"")</f>
        <v>4</v>
      </c>
      <c r="D15" s="128" t="n">
        <f aca="false">IFERROR(INDEX($S$6:$S$45,MATCH(ROW()-12,$AA$6:$AA$45,0)),"")</f>
        <v>34</v>
      </c>
      <c r="E15" s="127" t="n">
        <f aca="false">IFERROR(INDEX($T$6:$T$45,MATCH(ROW()-12,$AA$6:$AA$45,0)),"")</f>
        <v>34</v>
      </c>
      <c r="F15" s="127" t="n">
        <f aca="false">IFERROR(INDEX($U$6:$U$45,MATCH(ROW()-12,$AA$6:$AA$45,0)),"")</f>
        <v>0</v>
      </c>
      <c r="G15" s="127" t="n">
        <f aca="false">IFERROR(INDEX($V$6:$V$45,MATCH(ROW()-12,$AA$6:$AA$45,0)),"")</f>
        <v>0</v>
      </c>
      <c r="H15" s="129" t="n">
        <f aca="false">IFERROR(INDEX($X$6:$X$45,MATCH(ROW()-12,$AA$6:$AA$45,0)),"")</f>
        <v>2</v>
      </c>
      <c r="I15" s="121" t="n">
        <f aca="false">IFERROR(INDEX($W$6:$W$45,MATCH(ROW()-12,$AA$6:$AA$45,0)),"")</f>
        <v>32</v>
      </c>
      <c r="J15" s="118" t="n">
        <f aca="false">IFERROR(INDEX($Y$6:$Y$45,MATCH(ROW()-12,$AA$6:$AA$45,0)),"")</f>
        <v>224</v>
      </c>
      <c r="K15" s="130" t="n">
        <f aca="false">IF($J15="","",$J15*'General Report'!$C$92)</f>
        <v>672000</v>
      </c>
      <c r="L15" s="38" t="str">
        <f aca="false">IFERROR(INDEX($Z$6:$Z$45,MATCH(ROW()-12,$AA$6:$AA$45,0)),"")</f>
        <v>Missing 30 h still to bill</v>
      </c>
      <c r="P15" s="119" t="str">
        <f aca="false">IF(Validation!$A55="","",Validation!$A55)</f>
        <v>Jeronimo Rincon</v>
      </c>
      <c r="Q15" s="120" t="n">
        <f aca="false">IF($P15="","",Validation!$C57)</f>
        <v>36</v>
      </c>
      <c r="R15" s="120" t="n">
        <f aca="false">IF($P15="","",Validation!$C56)</f>
        <v>8</v>
      </c>
      <c r="S15" s="120" t="n">
        <f aca="false">IF($P15="","",IF('General Report'!$C$93="Billed hours",$R15,IF('General Report'!$C$93="Lower of the two",MIN($Q15,$R15),$Q15)))</f>
        <v>36</v>
      </c>
      <c r="T15" s="119" t="n">
        <f aca="false">IF($P15="","",IF('General Report'!$C$93="Billed hours",SUMIF(Validation!$D$9:$Q$9,1,Validation!$D56:$Q56),IF('General Report'!$C$93="Lower of the two",MIN(SUMIF(Validation!$D$9:$Q$9,1,Validation!$D57:$Q57),SUMIF(Validation!$D$9:$Q$9,1,Validation!$D56:$Q56)),SUMIF(Validation!$D$9:$Q$9,1,Validation!$D57:$Q57))))</f>
        <v>36</v>
      </c>
      <c r="U15" s="119" t="n">
        <f aca="false">IF($P15="","",IF('General Report'!$C$93="Billed hours",SUMIF(Validation!$D$9:$Q$9,2,Validation!$D56:$Q56),IF('General Report'!$C$93="Lower of the two",MIN(SUMIF(Validation!$D$9:$Q$9,2,Validation!$D57:$Q57),SUMIF(Validation!$D$9:$Q$9,2,Validation!$D56:$Q56)),SUMIF(Validation!$D$9:$Q$9,2,Validation!$D57:$Q57))))</f>
        <v>0</v>
      </c>
      <c r="V15" s="119" t="n">
        <f aca="false">IF($P15="","",IF('General Report'!$C$93="Billed hours",SUMIF(Validation!$D$9:$Q$9,3,Validation!$D56:$Q56),IF('General Report'!$C$93="Lower of the two",MIN(SUMIF(Validation!$D$9:$Q$9,3,Validation!$D57:$Q57),SUMIF(Validation!$D$9:$Q$9,3,Validation!$D56:$Q56)),SUMIF(Validation!$D$9:$Q$9,3,Validation!$D57:$Q57))))</f>
        <v>0</v>
      </c>
      <c r="W15" s="119" t="n">
        <f aca="false">IF($P15="","",IF($B$8="Once per period",MAX(0,$S15-$B$7),MAX(0,$T15-$B$7)+MAX(0,$U15-$B$7)+MAX(0,$V15-$B$7)))</f>
        <v>34</v>
      </c>
      <c r="X15" s="119" t="n">
        <f aca="false">IF($P15="","",$S15-$W15)</f>
        <v>2</v>
      </c>
      <c r="Y15" s="119" t="n">
        <f aca="false">IF($P15="","",$W15*'General Report'!$C$90)</f>
        <v>238</v>
      </c>
      <c r="Z15" s="119" t="str">
        <f aca="false">IF($P15="","",IF(ABS($Q15-$R15)&lt;=Validation!$B$7,"Reported and billed match",IF($Q15&gt;$R15,"Missing "&amp;TEXT($Q15-$R15,"0.##")&amp;" h still to bill","There are "&amp;TEXT($R15-$Q15,"0.##")&amp;" h billed but never reported")))</f>
        <v>Missing 28 h still to bill</v>
      </c>
      <c r="AA15" s="119" t="n">
        <f aca="false">IF($P15="","",IF($S15&gt;0,COUNT($AA$6:$AA14)+1,""))</f>
        <v>2</v>
      </c>
    </row>
    <row r="16" customFormat="false" ht="15" hidden="false" customHeight="false" outlineLevel="0" collapsed="false">
      <c r="A16" s="126" t="str">
        <f aca="false">IFERROR(INDEX($P$6:$P$45,MATCH(ROW()-12,$AA$6:$AA$45,0)),"")</f>
        <v>Catalina Lara</v>
      </c>
      <c r="B16" s="127" t="n">
        <f aca="false">IFERROR(INDEX($Q$6:$Q$45,MATCH(ROW()-12,$AA$6:$AA$45,0)),"")</f>
        <v>36</v>
      </c>
      <c r="C16" s="127" t="n">
        <f aca="false">IFERROR(INDEX($R$6:$R$45,MATCH(ROW()-12,$AA$6:$AA$45,0)),"")</f>
        <v>8</v>
      </c>
      <c r="D16" s="128" t="n">
        <f aca="false">IFERROR(INDEX($S$6:$S$45,MATCH(ROW()-12,$AA$6:$AA$45,0)),"")</f>
        <v>36</v>
      </c>
      <c r="E16" s="127" t="n">
        <f aca="false">IFERROR(INDEX($T$6:$T$45,MATCH(ROW()-12,$AA$6:$AA$45,0)),"")</f>
        <v>36</v>
      </c>
      <c r="F16" s="127" t="n">
        <f aca="false">IFERROR(INDEX($U$6:$U$45,MATCH(ROW()-12,$AA$6:$AA$45,0)),"")</f>
        <v>0</v>
      </c>
      <c r="G16" s="127" t="n">
        <f aca="false">IFERROR(INDEX($V$6:$V$45,MATCH(ROW()-12,$AA$6:$AA$45,0)),"")</f>
        <v>0</v>
      </c>
      <c r="H16" s="129" t="n">
        <f aca="false">IFERROR(INDEX($X$6:$X$45,MATCH(ROW()-12,$AA$6:$AA$45,0)),"")</f>
        <v>2</v>
      </c>
      <c r="I16" s="121" t="n">
        <f aca="false">IFERROR(INDEX($W$6:$W$45,MATCH(ROW()-12,$AA$6:$AA$45,0)),"")</f>
        <v>34</v>
      </c>
      <c r="J16" s="118" t="n">
        <f aca="false">IFERROR(INDEX($Y$6:$Y$45,MATCH(ROW()-12,$AA$6:$AA$45,0)),"")</f>
        <v>238</v>
      </c>
      <c r="K16" s="130" t="n">
        <f aca="false">IF($J16="","",$J16*'General Report'!$C$92)</f>
        <v>714000</v>
      </c>
      <c r="L16" s="38" t="str">
        <f aca="false">IFERROR(INDEX($Z$6:$Z$45,MATCH(ROW()-12,$AA$6:$AA$45,0)),"")</f>
        <v>Missing 28 h still to bill</v>
      </c>
      <c r="P16" s="119" t="str">
        <f aca="false">IF(Validation!$A59="","",Validation!$A59)</f>
        <v>Jose David Valbuena</v>
      </c>
      <c r="Q16" s="120" t="n">
        <f aca="false">IF($P16="","",Validation!$C61)</f>
        <v>34</v>
      </c>
      <c r="R16" s="120" t="n">
        <f aca="false">IF($P16="","",Validation!$C60)</f>
        <v>4</v>
      </c>
      <c r="S16" s="120" t="n">
        <f aca="false">IF($P16="","",IF('General Report'!$C$93="Billed hours",$R16,IF('General Report'!$C$93="Lower of the two",MIN($Q16,$R16),$Q16)))</f>
        <v>34</v>
      </c>
      <c r="T16" s="119" t="n">
        <f aca="false">IF($P16="","",IF('General Report'!$C$93="Billed hours",SUMIF(Validation!$D$9:$Q$9,1,Validation!$D60:$Q60),IF('General Report'!$C$93="Lower of the two",MIN(SUMIF(Validation!$D$9:$Q$9,1,Validation!$D61:$Q61),SUMIF(Validation!$D$9:$Q$9,1,Validation!$D60:$Q60)),SUMIF(Validation!$D$9:$Q$9,1,Validation!$D61:$Q61))))</f>
        <v>34</v>
      </c>
      <c r="U16" s="119" t="n">
        <f aca="false">IF($P16="","",IF('General Report'!$C$93="Billed hours",SUMIF(Validation!$D$9:$Q$9,2,Validation!$D60:$Q60),IF('General Report'!$C$93="Lower of the two",MIN(SUMIF(Validation!$D$9:$Q$9,2,Validation!$D61:$Q61),SUMIF(Validation!$D$9:$Q$9,2,Validation!$D60:$Q60)),SUMIF(Validation!$D$9:$Q$9,2,Validation!$D61:$Q61))))</f>
        <v>0</v>
      </c>
      <c r="V16" s="119" t="n">
        <f aca="false">IF($P16="","",IF('General Report'!$C$93="Billed hours",SUMIF(Validation!$D$9:$Q$9,3,Validation!$D60:$Q60),IF('General Report'!$C$93="Lower of the two",MIN(SUMIF(Validation!$D$9:$Q$9,3,Validation!$D61:$Q61),SUMIF(Validation!$D$9:$Q$9,3,Validation!$D60:$Q60)),SUMIF(Validation!$D$9:$Q$9,3,Validation!$D61:$Q61))))</f>
        <v>0</v>
      </c>
      <c r="W16" s="119" t="n">
        <f aca="false">IF($P16="","",IF($B$8="Once per period",MAX(0,$S16-$B$7),MAX(0,$T16-$B$7)+MAX(0,$U16-$B$7)+MAX(0,$V16-$B$7)))</f>
        <v>32</v>
      </c>
      <c r="X16" s="119" t="n">
        <f aca="false">IF($P16="","",$S16-$W16)</f>
        <v>2</v>
      </c>
      <c r="Y16" s="119" t="n">
        <f aca="false">IF($P16="","",$W16*'General Report'!$C$90)</f>
        <v>224</v>
      </c>
      <c r="Z16" s="119" t="str">
        <f aca="false">IF($P16="","",IF(ABS($Q16-$R16)&lt;=Validation!$B$7,"Reported and billed match",IF($Q16&gt;$R16,"Missing "&amp;TEXT($Q16-$R16,"0.##")&amp;" h still to bill","There are "&amp;TEXT($R16-$Q16,"0.##")&amp;" h billed but never reported")))</f>
        <v>Missing 30 h still to bill</v>
      </c>
      <c r="AA16" s="119" t="n">
        <f aca="false">IF($P16="","",IF($S16&gt;0,COUNT($AA$6:$AA15)+1,""))</f>
        <v>3</v>
      </c>
    </row>
    <row r="17" customFormat="false" ht="15" hidden="false" customHeight="false" outlineLevel="0" collapsed="false">
      <c r="A17" s="126" t="str">
        <f aca="false">IFERROR(INDEX($P$6:$P$45,MATCH(ROW()-12,$AA$6:$AA$45,0)),"")</f>
        <v>Fernanda Montañez</v>
      </c>
      <c r="B17" s="127" t="n">
        <f aca="false">IFERROR(INDEX($Q$6:$Q$45,MATCH(ROW()-12,$AA$6:$AA$45,0)),"")</f>
        <v>29</v>
      </c>
      <c r="C17" s="127" t="n">
        <f aca="false">IFERROR(INDEX($R$6:$R$45,MATCH(ROW()-12,$AA$6:$AA$45,0)),"")</f>
        <v>4</v>
      </c>
      <c r="D17" s="128" t="n">
        <f aca="false">IFERROR(INDEX($S$6:$S$45,MATCH(ROW()-12,$AA$6:$AA$45,0)),"")</f>
        <v>29</v>
      </c>
      <c r="E17" s="127" t="n">
        <f aca="false">IFERROR(INDEX($T$6:$T$45,MATCH(ROW()-12,$AA$6:$AA$45,0)),"")</f>
        <v>29</v>
      </c>
      <c r="F17" s="127" t="n">
        <f aca="false">IFERROR(INDEX($U$6:$U$45,MATCH(ROW()-12,$AA$6:$AA$45,0)),"")</f>
        <v>0</v>
      </c>
      <c r="G17" s="127" t="n">
        <f aca="false">IFERROR(INDEX($V$6:$V$45,MATCH(ROW()-12,$AA$6:$AA$45,0)),"")</f>
        <v>0</v>
      </c>
      <c r="H17" s="129" t="n">
        <f aca="false">IFERROR(INDEX($X$6:$X$45,MATCH(ROW()-12,$AA$6:$AA$45,0)),"")</f>
        <v>2</v>
      </c>
      <c r="I17" s="121" t="n">
        <f aca="false">IFERROR(INDEX($W$6:$W$45,MATCH(ROW()-12,$AA$6:$AA$45,0)),"")</f>
        <v>27</v>
      </c>
      <c r="J17" s="118" t="n">
        <f aca="false">IFERROR(INDEX($Y$6:$Y$45,MATCH(ROW()-12,$AA$6:$AA$45,0)),"")</f>
        <v>189</v>
      </c>
      <c r="K17" s="130" t="n">
        <f aca="false">IF($J17="","",$J17*'General Report'!$C$92)</f>
        <v>567000</v>
      </c>
      <c r="L17" s="38" t="str">
        <f aca="false">IFERROR(INDEX($Z$6:$Z$45,MATCH(ROW()-12,$AA$6:$AA$45,0)),"")</f>
        <v>Missing 25 h still to bill</v>
      </c>
      <c r="P17" s="119" t="str">
        <f aca="false">IF(Validation!$A63="","",Validation!$A63)</f>
        <v>Angie Lopez</v>
      </c>
      <c r="Q17" s="120" t="n">
        <f aca="false">IF($P17="","",Validation!$C65)</f>
        <v>0</v>
      </c>
      <c r="R17" s="120" t="n">
        <f aca="false">IF($P17="","",Validation!$C64)</f>
        <v>0</v>
      </c>
      <c r="S17" s="120" t="n">
        <f aca="false">IF($P17="","",IF('General Report'!$C$93="Billed hours",$R17,IF('General Report'!$C$93="Lower of the two",MIN($Q17,$R17),$Q17)))</f>
        <v>0</v>
      </c>
      <c r="T17" s="119" t="n">
        <f aca="false">IF($P17="","",IF('General Report'!$C$93="Billed hours",SUMIF(Validation!$D$9:$Q$9,1,Validation!$D64:$Q64),IF('General Report'!$C$93="Lower of the two",MIN(SUMIF(Validation!$D$9:$Q$9,1,Validation!$D65:$Q65),SUMIF(Validation!$D$9:$Q$9,1,Validation!$D64:$Q64)),SUMIF(Validation!$D$9:$Q$9,1,Validation!$D65:$Q65))))</f>
        <v>0</v>
      </c>
      <c r="U17" s="119" t="n">
        <f aca="false">IF($P17="","",IF('General Report'!$C$93="Billed hours",SUMIF(Validation!$D$9:$Q$9,2,Validation!$D64:$Q64),IF('General Report'!$C$93="Lower of the two",MIN(SUMIF(Validation!$D$9:$Q$9,2,Validation!$D65:$Q65),SUMIF(Validation!$D$9:$Q$9,2,Validation!$D64:$Q64)),SUMIF(Validation!$D$9:$Q$9,2,Validation!$D65:$Q65))))</f>
        <v>0</v>
      </c>
      <c r="V17" s="119" t="n">
        <f aca="false">IF($P17="","",IF('General Report'!$C$93="Billed hours",SUMIF(Validation!$D$9:$Q$9,3,Validation!$D64:$Q64),IF('General Report'!$C$93="Lower of the two",MIN(SUMIF(Validation!$D$9:$Q$9,3,Validation!$D65:$Q65),SUMIF(Validation!$D$9:$Q$9,3,Validation!$D64:$Q64)),SUMIF(Validation!$D$9:$Q$9,3,Validation!$D65:$Q65))))</f>
        <v>0</v>
      </c>
      <c r="W17" s="119" t="n">
        <f aca="false">IF($P17="","",IF($B$8="Once per period",MAX(0,$S17-$B$7),MAX(0,$T17-$B$7)+MAX(0,$U17-$B$7)+MAX(0,$V17-$B$7)))</f>
        <v>0</v>
      </c>
      <c r="X17" s="119" t="n">
        <f aca="false">IF($P17="","",$S17-$W17)</f>
        <v>0</v>
      </c>
      <c r="Y17" s="119" t="n">
        <f aca="false">IF($P17="","",$W17*'General Report'!$C$90)</f>
        <v>0</v>
      </c>
      <c r="Z17" s="119" t="str">
        <f aca="false">IF($P17="","",IF(ABS($Q17-$R17)&lt;=Validation!$B$7,"Reported and billed match",IF($Q17&gt;$R17,"Missing "&amp;TEXT($Q17-$R17,"0.##")&amp;" h still to bill","There are "&amp;TEXT($R17-$Q17,"0.##")&amp;" h billed but never reported")))</f>
        <v>Reported and billed match</v>
      </c>
      <c r="AA17" s="119" t="str">
        <f aca="false">IF($P17="","",IF($S17&gt;0,COUNT($AA$6:$AA16)+1,""))</f>
        <v/>
      </c>
    </row>
    <row r="18" customFormat="false" ht="15" hidden="false" customHeight="false" outlineLevel="0" collapsed="false">
      <c r="A18" s="126" t="str">
        <f aca="false">IFERROR(INDEX($P$6:$P$45,MATCH(ROW()-12,$AA$6:$AA$45,0)),"")</f>
        <v>Juan Esteban Abay</v>
      </c>
      <c r="B18" s="127" t="n">
        <f aca="false">IFERROR(INDEX($Q$6:$Q$45,MATCH(ROW()-12,$AA$6:$AA$45,0)),"")</f>
        <v>36</v>
      </c>
      <c r="C18" s="127" t="n">
        <f aca="false">IFERROR(INDEX($R$6:$R$45,MATCH(ROW()-12,$AA$6:$AA$45,0)),"")</f>
        <v>8</v>
      </c>
      <c r="D18" s="128" t="n">
        <f aca="false">IFERROR(INDEX($S$6:$S$45,MATCH(ROW()-12,$AA$6:$AA$45,0)),"")</f>
        <v>36</v>
      </c>
      <c r="E18" s="127" t="n">
        <f aca="false">IFERROR(INDEX($T$6:$T$45,MATCH(ROW()-12,$AA$6:$AA$45,0)),"")</f>
        <v>36</v>
      </c>
      <c r="F18" s="127" t="n">
        <f aca="false">IFERROR(INDEX($U$6:$U$45,MATCH(ROW()-12,$AA$6:$AA$45,0)),"")</f>
        <v>0</v>
      </c>
      <c r="G18" s="127" t="n">
        <f aca="false">IFERROR(INDEX($V$6:$V$45,MATCH(ROW()-12,$AA$6:$AA$45,0)),"")</f>
        <v>0</v>
      </c>
      <c r="H18" s="129" t="n">
        <f aca="false">IFERROR(INDEX($X$6:$X$45,MATCH(ROW()-12,$AA$6:$AA$45,0)),"")</f>
        <v>2</v>
      </c>
      <c r="I18" s="121" t="n">
        <f aca="false">IFERROR(INDEX($W$6:$W$45,MATCH(ROW()-12,$AA$6:$AA$45,0)),"")</f>
        <v>34</v>
      </c>
      <c r="J18" s="118" t="n">
        <f aca="false">IFERROR(INDEX($Y$6:$Y$45,MATCH(ROW()-12,$AA$6:$AA$45,0)),"")</f>
        <v>238</v>
      </c>
      <c r="K18" s="130" t="n">
        <f aca="false">IF($J18="","",$J18*'General Report'!$C$92)</f>
        <v>714000</v>
      </c>
      <c r="L18" s="38" t="str">
        <f aca="false">IFERROR(INDEX($Z$6:$Z$45,MATCH(ROW()-12,$AA$6:$AA$45,0)),"")</f>
        <v>Missing 28 h still to bill</v>
      </c>
      <c r="P18" s="119" t="str">
        <f aca="false">IF(Validation!$A67="","",Validation!$A67)</f>
        <v>Carlos Mesa</v>
      </c>
      <c r="Q18" s="120" t="n">
        <f aca="false">IF($P18="","",Validation!$C69)</f>
        <v>0</v>
      </c>
      <c r="R18" s="120" t="n">
        <f aca="false">IF($P18="","",Validation!$C68)</f>
        <v>0</v>
      </c>
      <c r="S18" s="120" t="n">
        <f aca="false">IF($P18="","",IF('General Report'!$C$93="Billed hours",$R18,IF('General Report'!$C$93="Lower of the two",MIN($Q18,$R18),$Q18)))</f>
        <v>0</v>
      </c>
      <c r="T18" s="119" t="n">
        <f aca="false">IF($P18="","",IF('General Report'!$C$93="Billed hours",SUMIF(Validation!$D$9:$Q$9,1,Validation!$D68:$Q68),IF('General Report'!$C$93="Lower of the two",MIN(SUMIF(Validation!$D$9:$Q$9,1,Validation!$D69:$Q69),SUMIF(Validation!$D$9:$Q$9,1,Validation!$D68:$Q68)),SUMIF(Validation!$D$9:$Q$9,1,Validation!$D69:$Q69))))</f>
        <v>0</v>
      </c>
      <c r="U18" s="119" t="n">
        <f aca="false">IF($P18="","",IF('General Report'!$C$93="Billed hours",SUMIF(Validation!$D$9:$Q$9,2,Validation!$D68:$Q68),IF('General Report'!$C$93="Lower of the two",MIN(SUMIF(Validation!$D$9:$Q$9,2,Validation!$D69:$Q69),SUMIF(Validation!$D$9:$Q$9,2,Validation!$D68:$Q68)),SUMIF(Validation!$D$9:$Q$9,2,Validation!$D69:$Q69))))</f>
        <v>0</v>
      </c>
      <c r="V18" s="119" t="n">
        <f aca="false">IF($P18="","",IF('General Report'!$C$93="Billed hours",SUMIF(Validation!$D$9:$Q$9,3,Validation!$D68:$Q68),IF('General Report'!$C$93="Lower of the two",MIN(SUMIF(Validation!$D$9:$Q$9,3,Validation!$D69:$Q69),SUMIF(Validation!$D$9:$Q$9,3,Validation!$D68:$Q68)),SUMIF(Validation!$D$9:$Q$9,3,Validation!$D69:$Q69))))</f>
        <v>0</v>
      </c>
      <c r="W18" s="119" t="n">
        <f aca="false">IF($P18="","",IF($B$8="Once per period",MAX(0,$S18-$B$7),MAX(0,$T18-$B$7)+MAX(0,$U18-$B$7)+MAX(0,$V18-$B$7)))</f>
        <v>0</v>
      </c>
      <c r="X18" s="119" t="n">
        <f aca="false">IF($P18="","",$S18-$W18)</f>
        <v>0</v>
      </c>
      <c r="Y18" s="119" t="n">
        <f aca="false">IF($P18="","",$W18*'General Report'!$C$90)</f>
        <v>0</v>
      </c>
      <c r="Z18" s="119" t="str">
        <f aca="false">IF($P18="","",IF(ABS($Q18-$R18)&lt;=Validation!$B$7,"Reported and billed match",IF($Q18&gt;$R18,"Missing "&amp;TEXT($Q18-$R18,"0.##")&amp;" h still to bill","There are "&amp;TEXT($R18-$Q18,"0.##")&amp;" h billed but never reported")))</f>
        <v>Reported and billed match</v>
      </c>
      <c r="AA18" s="119" t="str">
        <f aca="false">IF($P18="","",IF($S18&gt;0,COUNT($AA$6:$AA17)+1,""))</f>
        <v/>
      </c>
    </row>
    <row r="19" customFormat="false" ht="15" hidden="false" customHeight="false" outlineLevel="0" collapsed="false">
      <c r="A19" s="126" t="str">
        <f aca="false">IFERROR(INDEX($P$6:$P$45,MATCH(ROW()-12,$AA$6:$AA$45,0)),"")</f>
        <v>Gianny Nicolás Pereira</v>
      </c>
      <c r="B19" s="127" t="n">
        <f aca="false">IFERROR(INDEX($Q$6:$Q$45,MATCH(ROW()-12,$AA$6:$AA$45,0)),"")</f>
        <v>32</v>
      </c>
      <c r="C19" s="127" t="n">
        <f aca="false">IFERROR(INDEX($R$6:$R$45,MATCH(ROW()-12,$AA$6:$AA$45,0)),"")</f>
        <v>2</v>
      </c>
      <c r="D19" s="128" t="n">
        <f aca="false">IFERROR(INDEX($S$6:$S$45,MATCH(ROW()-12,$AA$6:$AA$45,0)),"")</f>
        <v>32</v>
      </c>
      <c r="E19" s="127" t="n">
        <f aca="false">IFERROR(INDEX($T$6:$T$45,MATCH(ROW()-12,$AA$6:$AA$45,0)),"")</f>
        <v>32</v>
      </c>
      <c r="F19" s="127" t="n">
        <f aca="false">IFERROR(INDEX($U$6:$U$45,MATCH(ROW()-12,$AA$6:$AA$45,0)),"")</f>
        <v>0</v>
      </c>
      <c r="G19" s="127" t="n">
        <f aca="false">IFERROR(INDEX($V$6:$V$45,MATCH(ROW()-12,$AA$6:$AA$45,0)),"")</f>
        <v>0</v>
      </c>
      <c r="H19" s="129" t="n">
        <f aca="false">IFERROR(INDEX($X$6:$X$45,MATCH(ROW()-12,$AA$6:$AA$45,0)),"")</f>
        <v>2</v>
      </c>
      <c r="I19" s="121" t="n">
        <f aca="false">IFERROR(INDEX($W$6:$W$45,MATCH(ROW()-12,$AA$6:$AA$45,0)),"")</f>
        <v>30</v>
      </c>
      <c r="J19" s="118" t="n">
        <f aca="false">IFERROR(INDEX($Y$6:$Y$45,MATCH(ROW()-12,$AA$6:$AA$45,0)),"")</f>
        <v>210</v>
      </c>
      <c r="K19" s="130" t="n">
        <f aca="false">IF($J19="","",$J19*'General Report'!$C$92)</f>
        <v>630000</v>
      </c>
      <c r="L19" s="38" t="str">
        <f aca="false">IFERROR(INDEX($Z$6:$Z$45,MATCH(ROW()-12,$AA$6:$AA$45,0)),"")</f>
        <v>Missing 30 h still to bill</v>
      </c>
      <c r="P19" s="119" t="str">
        <f aca="false">IF(Validation!$A71="","",Validation!$A71)</f>
        <v>Isabella de la Parra</v>
      </c>
      <c r="Q19" s="120" t="n">
        <f aca="false">IF($P19="","",Validation!$C73)</f>
        <v>0</v>
      </c>
      <c r="R19" s="120" t="n">
        <f aca="false">IF($P19="","",Validation!$C72)</f>
        <v>0</v>
      </c>
      <c r="S19" s="120" t="n">
        <f aca="false">IF($P19="","",IF('General Report'!$C$93="Billed hours",$R19,IF('General Report'!$C$93="Lower of the two",MIN($Q19,$R19),$Q19)))</f>
        <v>0</v>
      </c>
      <c r="T19" s="119" t="n">
        <f aca="false">IF($P19="","",IF('General Report'!$C$93="Billed hours",SUMIF(Validation!$D$9:$Q$9,1,Validation!$D72:$Q72),IF('General Report'!$C$93="Lower of the two",MIN(SUMIF(Validation!$D$9:$Q$9,1,Validation!$D73:$Q73),SUMIF(Validation!$D$9:$Q$9,1,Validation!$D72:$Q72)),SUMIF(Validation!$D$9:$Q$9,1,Validation!$D73:$Q73))))</f>
        <v>0</v>
      </c>
      <c r="U19" s="119" t="n">
        <f aca="false">IF($P19="","",IF('General Report'!$C$93="Billed hours",SUMIF(Validation!$D$9:$Q$9,2,Validation!$D72:$Q72),IF('General Report'!$C$93="Lower of the two",MIN(SUMIF(Validation!$D$9:$Q$9,2,Validation!$D73:$Q73),SUMIF(Validation!$D$9:$Q$9,2,Validation!$D72:$Q72)),SUMIF(Validation!$D$9:$Q$9,2,Validation!$D73:$Q73))))</f>
        <v>0</v>
      </c>
      <c r="V19" s="119" t="n">
        <f aca="false">IF($P19="","",IF('General Report'!$C$93="Billed hours",SUMIF(Validation!$D$9:$Q$9,3,Validation!$D72:$Q72),IF('General Report'!$C$93="Lower of the two",MIN(SUMIF(Validation!$D$9:$Q$9,3,Validation!$D73:$Q73),SUMIF(Validation!$D$9:$Q$9,3,Validation!$D72:$Q72)),SUMIF(Validation!$D$9:$Q$9,3,Validation!$D73:$Q73))))</f>
        <v>0</v>
      </c>
      <c r="W19" s="119" t="n">
        <f aca="false">IF($P19="","",IF($B$8="Once per period",MAX(0,$S19-$B$7),MAX(0,$T19-$B$7)+MAX(0,$U19-$B$7)+MAX(0,$V19-$B$7)))</f>
        <v>0</v>
      </c>
      <c r="X19" s="119" t="n">
        <f aca="false">IF($P19="","",$S19-$W19)</f>
        <v>0</v>
      </c>
      <c r="Y19" s="119" t="n">
        <f aca="false">IF($P19="","",$W19*'General Report'!$C$90)</f>
        <v>0</v>
      </c>
      <c r="Z19" s="119" t="str">
        <f aca="false">IF($P19="","",IF(ABS($Q19-$R19)&lt;=Validation!$B$7,"Reported and billed match",IF($Q19&gt;$R19,"Missing "&amp;TEXT($Q19-$R19,"0.##")&amp;" h still to bill","There are "&amp;TEXT($R19-$Q19,"0.##")&amp;" h billed but never reported")))</f>
        <v>Reported and billed match</v>
      </c>
      <c r="AA19" s="119" t="str">
        <f aca="false">IF($P19="","",IF($S19&gt;0,COUNT($AA$6:$AA18)+1,""))</f>
        <v/>
      </c>
    </row>
    <row r="20" customFormat="false" ht="15" hidden="false" customHeight="false" outlineLevel="0" collapsed="false">
      <c r="A20" s="126" t="str">
        <f aca="false">IFERROR(INDEX($P$6:$P$45,MATCH(ROW()-12,$AA$6:$AA$45,0)),"")</f>
        <v>Nicolás Espitia</v>
      </c>
      <c r="B20" s="127" t="n">
        <f aca="false">IFERROR(INDEX($Q$6:$Q$45,MATCH(ROW()-12,$AA$6:$AA$45,0)),"")</f>
        <v>36</v>
      </c>
      <c r="C20" s="127" t="n">
        <f aca="false">IFERROR(INDEX($R$6:$R$45,MATCH(ROW()-12,$AA$6:$AA$45,0)),"")</f>
        <v>8</v>
      </c>
      <c r="D20" s="128" t="n">
        <f aca="false">IFERROR(INDEX($S$6:$S$45,MATCH(ROW()-12,$AA$6:$AA$45,0)),"")</f>
        <v>36</v>
      </c>
      <c r="E20" s="127" t="n">
        <f aca="false">IFERROR(INDEX($T$6:$T$45,MATCH(ROW()-12,$AA$6:$AA$45,0)),"")</f>
        <v>36</v>
      </c>
      <c r="F20" s="127" t="n">
        <f aca="false">IFERROR(INDEX($U$6:$U$45,MATCH(ROW()-12,$AA$6:$AA$45,0)),"")</f>
        <v>0</v>
      </c>
      <c r="G20" s="127" t="n">
        <f aca="false">IFERROR(INDEX($V$6:$V$45,MATCH(ROW()-12,$AA$6:$AA$45,0)),"")</f>
        <v>0</v>
      </c>
      <c r="H20" s="129" t="n">
        <f aca="false">IFERROR(INDEX($X$6:$X$45,MATCH(ROW()-12,$AA$6:$AA$45,0)),"")</f>
        <v>2</v>
      </c>
      <c r="I20" s="121" t="n">
        <f aca="false">IFERROR(INDEX($W$6:$W$45,MATCH(ROW()-12,$AA$6:$AA$45,0)),"")</f>
        <v>34</v>
      </c>
      <c r="J20" s="118" t="n">
        <f aca="false">IFERROR(INDEX($Y$6:$Y$45,MATCH(ROW()-12,$AA$6:$AA$45,0)),"")</f>
        <v>238</v>
      </c>
      <c r="K20" s="130" t="n">
        <f aca="false">IF($J20="","",$J20*'General Report'!$C$92)</f>
        <v>714000</v>
      </c>
      <c r="L20" s="38" t="str">
        <f aca="false">IFERROR(INDEX($Z$6:$Z$45,MATCH(ROW()-12,$AA$6:$AA$45,0)),"")</f>
        <v>Missing 28 h still to bill</v>
      </c>
      <c r="P20" s="119" t="str">
        <f aca="false">IF(Validation!$A75="","",Validation!$A75)</f>
        <v>Juan Pablo Gonzalez</v>
      </c>
      <c r="Q20" s="120" t="n">
        <f aca="false">IF($P20="","",Validation!$C77)</f>
        <v>0</v>
      </c>
      <c r="R20" s="120" t="n">
        <f aca="false">IF($P20="","",Validation!$C76)</f>
        <v>0</v>
      </c>
      <c r="S20" s="120" t="n">
        <f aca="false">IF($P20="","",IF('General Report'!$C$93="Billed hours",$R20,IF('General Report'!$C$93="Lower of the two",MIN($Q20,$R20),$Q20)))</f>
        <v>0</v>
      </c>
      <c r="T20" s="119" t="n">
        <f aca="false">IF($P20="","",IF('General Report'!$C$93="Billed hours",SUMIF(Validation!$D$9:$Q$9,1,Validation!$D76:$Q76),IF('General Report'!$C$93="Lower of the two",MIN(SUMIF(Validation!$D$9:$Q$9,1,Validation!$D77:$Q77),SUMIF(Validation!$D$9:$Q$9,1,Validation!$D76:$Q76)),SUMIF(Validation!$D$9:$Q$9,1,Validation!$D77:$Q77))))</f>
        <v>0</v>
      </c>
      <c r="U20" s="119" t="n">
        <f aca="false">IF($P20="","",IF('General Report'!$C$93="Billed hours",SUMIF(Validation!$D$9:$Q$9,2,Validation!$D76:$Q76),IF('General Report'!$C$93="Lower of the two",MIN(SUMIF(Validation!$D$9:$Q$9,2,Validation!$D77:$Q77),SUMIF(Validation!$D$9:$Q$9,2,Validation!$D76:$Q76)),SUMIF(Validation!$D$9:$Q$9,2,Validation!$D77:$Q77))))</f>
        <v>0</v>
      </c>
      <c r="V20" s="119" t="n">
        <f aca="false">IF($P20="","",IF('General Report'!$C$93="Billed hours",SUMIF(Validation!$D$9:$Q$9,3,Validation!$D76:$Q76),IF('General Report'!$C$93="Lower of the two",MIN(SUMIF(Validation!$D$9:$Q$9,3,Validation!$D77:$Q77),SUMIF(Validation!$D$9:$Q$9,3,Validation!$D76:$Q76)),SUMIF(Validation!$D$9:$Q$9,3,Validation!$D77:$Q77))))</f>
        <v>0</v>
      </c>
      <c r="W20" s="119" t="n">
        <f aca="false">IF($P20="","",IF($B$8="Once per period",MAX(0,$S20-$B$7),MAX(0,$T20-$B$7)+MAX(0,$U20-$B$7)+MAX(0,$V20-$B$7)))</f>
        <v>0</v>
      </c>
      <c r="X20" s="119" t="n">
        <f aca="false">IF($P20="","",$S20-$W20)</f>
        <v>0</v>
      </c>
      <c r="Y20" s="119" t="n">
        <f aca="false">IF($P20="","",$W20*'General Report'!$C$90)</f>
        <v>0</v>
      </c>
      <c r="Z20" s="119" t="str">
        <f aca="false">IF($P20="","",IF(ABS($Q20-$R20)&lt;=Validation!$B$7,"Reported and billed match",IF($Q20&gt;$R20,"Missing "&amp;TEXT($Q20-$R20,"0.##")&amp;" h still to bill","There are "&amp;TEXT($R20-$Q20,"0.##")&amp;" h billed but never reported")))</f>
        <v>Reported and billed match</v>
      </c>
      <c r="AA20" s="119" t="str">
        <f aca="false">IF($P20="","",IF($S20&gt;0,COUNT($AA$6:$AA19)+1,""))</f>
        <v/>
      </c>
    </row>
    <row r="21" customFormat="false" ht="15" hidden="false" customHeight="false" outlineLevel="0" collapsed="false">
      <c r="A21" s="126" t="str">
        <f aca="false">IFERROR(INDEX($P$6:$P$45,MATCH(ROW()-12,$AA$6:$AA$45,0)),"")</f>
        <v/>
      </c>
      <c r="B21" s="127" t="str">
        <f aca="false">IFERROR(INDEX($Q$6:$Q$45,MATCH(ROW()-12,$AA$6:$AA$45,0)),"")</f>
        <v/>
      </c>
      <c r="C21" s="127" t="str">
        <f aca="false">IFERROR(INDEX($R$6:$R$45,MATCH(ROW()-12,$AA$6:$AA$45,0)),"")</f>
        <v/>
      </c>
      <c r="D21" s="128" t="str">
        <f aca="false">IFERROR(INDEX($S$6:$S$45,MATCH(ROW()-12,$AA$6:$AA$45,0)),"")</f>
        <v/>
      </c>
      <c r="E21" s="127" t="str">
        <f aca="false">IFERROR(INDEX($T$6:$T$45,MATCH(ROW()-12,$AA$6:$AA$45,0)),"")</f>
        <v/>
      </c>
      <c r="F21" s="127" t="str">
        <f aca="false">IFERROR(INDEX($U$6:$U$45,MATCH(ROW()-12,$AA$6:$AA$45,0)),"")</f>
        <v/>
      </c>
      <c r="G21" s="127" t="str">
        <f aca="false">IFERROR(INDEX($V$6:$V$45,MATCH(ROW()-12,$AA$6:$AA$45,0)),"")</f>
        <v/>
      </c>
      <c r="H21" s="129" t="str">
        <f aca="false">IFERROR(INDEX($X$6:$X$45,MATCH(ROW()-12,$AA$6:$AA$45,0)),"")</f>
        <v/>
      </c>
      <c r="I21" s="121" t="str">
        <f aca="false">IFERROR(INDEX($W$6:$W$45,MATCH(ROW()-12,$AA$6:$AA$45,0)),"")</f>
        <v/>
      </c>
      <c r="J21" s="118" t="str">
        <f aca="false">IFERROR(INDEX($Y$6:$Y$45,MATCH(ROW()-12,$AA$6:$AA$45,0)),"")</f>
        <v/>
      </c>
      <c r="K21" s="130" t="str">
        <f aca="false">IF($J21="","",$J21*'General Report'!$C$92)</f>
        <v/>
      </c>
      <c r="L21" s="38" t="str">
        <f aca="false">IFERROR(INDEX($Z$6:$Z$45,MATCH(ROW()-12,$AA$6:$AA$45,0)),"")</f>
        <v/>
      </c>
      <c r="P21" s="119" t="str">
        <f aca="false">IF(Validation!$A79="","",Validation!$A79)</f>
        <v>Maria Camila Grazziani</v>
      </c>
      <c r="Q21" s="120" t="n">
        <f aca="false">IF($P21="","",Validation!$C81)</f>
        <v>0</v>
      </c>
      <c r="R21" s="120" t="n">
        <f aca="false">IF($P21="","",Validation!$C80)</f>
        <v>0</v>
      </c>
      <c r="S21" s="120" t="n">
        <f aca="false">IF($P21="","",IF('General Report'!$C$93="Billed hours",$R21,IF('General Report'!$C$93="Lower of the two",MIN($Q21,$R21),$Q21)))</f>
        <v>0</v>
      </c>
      <c r="T21" s="119" t="n">
        <f aca="false">IF($P21="","",IF('General Report'!$C$93="Billed hours",SUMIF(Validation!$D$9:$Q$9,1,Validation!$D80:$Q80),IF('General Report'!$C$93="Lower of the two",MIN(SUMIF(Validation!$D$9:$Q$9,1,Validation!$D81:$Q81),SUMIF(Validation!$D$9:$Q$9,1,Validation!$D80:$Q80)),SUMIF(Validation!$D$9:$Q$9,1,Validation!$D81:$Q81))))</f>
        <v>0</v>
      </c>
      <c r="U21" s="119" t="n">
        <f aca="false">IF($P21="","",IF('General Report'!$C$93="Billed hours",SUMIF(Validation!$D$9:$Q$9,2,Validation!$D80:$Q80),IF('General Report'!$C$93="Lower of the two",MIN(SUMIF(Validation!$D$9:$Q$9,2,Validation!$D81:$Q81),SUMIF(Validation!$D$9:$Q$9,2,Validation!$D80:$Q80)),SUMIF(Validation!$D$9:$Q$9,2,Validation!$D81:$Q81))))</f>
        <v>0</v>
      </c>
      <c r="V21" s="119" t="n">
        <f aca="false">IF($P21="","",IF('General Report'!$C$93="Billed hours",SUMIF(Validation!$D$9:$Q$9,3,Validation!$D80:$Q80),IF('General Report'!$C$93="Lower of the two",MIN(SUMIF(Validation!$D$9:$Q$9,3,Validation!$D81:$Q81),SUMIF(Validation!$D$9:$Q$9,3,Validation!$D80:$Q80)),SUMIF(Validation!$D$9:$Q$9,3,Validation!$D81:$Q81))))</f>
        <v>0</v>
      </c>
      <c r="W21" s="119" t="n">
        <f aca="false">IF($P21="","",IF($B$8="Once per period",MAX(0,$S21-$B$7),MAX(0,$T21-$B$7)+MAX(0,$U21-$B$7)+MAX(0,$V21-$B$7)))</f>
        <v>0</v>
      </c>
      <c r="X21" s="119" t="n">
        <f aca="false">IF($P21="","",$S21-$W21)</f>
        <v>0</v>
      </c>
      <c r="Y21" s="119" t="n">
        <f aca="false">IF($P21="","",$W21*'General Report'!$C$90)</f>
        <v>0</v>
      </c>
      <c r="Z21" s="119" t="str">
        <f aca="false">IF($P21="","",IF(ABS($Q21-$R21)&lt;=Validation!$B$7,"Reported and billed match",IF($Q21&gt;$R21,"Missing "&amp;TEXT($Q21-$R21,"0.##")&amp;" h still to bill","There are "&amp;TEXT($R21-$Q21,"0.##")&amp;" h billed but never reported")))</f>
        <v>Reported and billed match</v>
      </c>
      <c r="AA21" s="119" t="str">
        <f aca="false">IF($P21="","",IF($S21&gt;0,COUNT($AA$6:$AA20)+1,""))</f>
        <v/>
      </c>
    </row>
    <row r="22" customFormat="false" ht="15" hidden="false" customHeight="false" outlineLevel="0" collapsed="false">
      <c r="A22" s="126" t="str">
        <f aca="false">IFERROR(INDEX($P$6:$P$45,MATCH(ROW()-12,$AA$6:$AA$45,0)),"")</f>
        <v/>
      </c>
      <c r="B22" s="127" t="str">
        <f aca="false">IFERROR(INDEX($Q$6:$Q$45,MATCH(ROW()-12,$AA$6:$AA$45,0)),"")</f>
        <v/>
      </c>
      <c r="C22" s="127" t="str">
        <f aca="false">IFERROR(INDEX($R$6:$R$45,MATCH(ROW()-12,$AA$6:$AA$45,0)),"")</f>
        <v/>
      </c>
      <c r="D22" s="128" t="str">
        <f aca="false">IFERROR(INDEX($S$6:$S$45,MATCH(ROW()-12,$AA$6:$AA$45,0)),"")</f>
        <v/>
      </c>
      <c r="E22" s="127" t="str">
        <f aca="false">IFERROR(INDEX($T$6:$T$45,MATCH(ROW()-12,$AA$6:$AA$45,0)),"")</f>
        <v/>
      </c>
      <c r="F22" s="127" t="str">
        <f aca="false">IFERROR(INDEX($U$6:$U$45,MATCH(ROW()-12,$AA$6:$AA$45,0)),"")</f>
        <v/>
      </c>
      <c r="G22" s="127" t="str">
        <f aca="false">IFERROR(INDEX($V$6:$V$45,MATCH(ROW()-12,$AA$6:$AA$45,0)),"")</f>
        <v/>
      </c>
      <c r="H22" s="129" t="str">
        <f aca="false">IFERROR(INDEX($X$6:$X$45,MATCH(ROW()-12,$AA$6:$AA$45,0)),"")</f>
        <v/>
      </c>
      <c r="I22" s="121" t="str">
        <f aca="false">IFERROR(INDEX($W$6:$W$45,MATCH(ROW()-12,$AA$6:$AA$45,0)),"")</f>
        <v/>
      </c>
      <c r="J22" s="118" t="str">
        <f aca="false">IFERROR(INDEX($Y$6:$Y$45,MATCH(ROW()-12,$AA$6:$AA$45,0)),"")</f>
        <v/>
      </c>
      <c r="K22" s="130" t="str">
        <f aca="false">IF($J22="","",$J22*'General Report'!$C$92)</f>
        <v/>
      </c>
      <c r="L22" s="38" t="str">
        <f aca="false">IFERROR(INDEX($Z$6:$Z$45,MATCH(ROW()-12,$AA$6:$AA$45,0)),"")</f>
        <v/>
      </c>
      <c r="P22" s="119" t="str">
        <f aca="false">IF(Validation!$A83="","",Validation!$A83)</f>
        <v>Carlos Castellanos</v>
      </c>
      <c r="Q22" s="120" t="n">
        <f aca="false">IF($P22="","",Validation!$C85)</f>
        <v>0</v>
      </c>
      <c r="R22" s="120" t="n">
        <f aca="false">IF($P22="","",Validation!$C84)</f>
        <v>0</v>
      </c>
      <c r="S22" s="120" t="n">
        <f aca="false">IF($P22="","",IF('General Report'!$C$93="Billed hours",$R22,IF('General Report'!$C$93="Lower of the two",MIN($Q22,$R22),$Q22)))</f>
        <v>0</v>
      </c>
      <c r="T22" s="119" t="n">
        <f aca="false">IF($P22="","",IF('General Report'!$C$93="Billed hours",SUMIF(Validation!$D$9:$Q$9,1,Validation!$D84:$Q84),IF('General Report'!$C$93="Lower of the two",MIN(SUMIF(Validation!$D$9:$Q$9,1,Validation!$D85:$Q85),SUMIF(Validation!$D$9:$Q$9,1,Validation!$D84:$Q84)),SUMIF(Validation!$D$9:$Q$9,1,Validation!$D85:$Q85))))</f>
        <v>0</v>
      </c>
      <c r="U22" s="119" t="n">
        <f aca="false">IF($P22="","",IF('General Report'!$C$93="Billed hours",SUMIF(Validation!$D$9:$Q$9,2,Validation!$D84:$Q84),IF('General Report'!$C$93="Lower of the two",MIN(SUMIF(Validation!$D$9:$Q$9,2,Validation!$D85:$Q85),SUMIF(Validation!$D$9:$Q$9,2,Validation!$D84:$Q84)),SUMIF(Validation!$D$9:$Q$9,2,Validation!$D85:$Q85))))</f>
        <v>0</v>
      </c>
      <c r="V22" s="119" t="n">
        <f aca="false">IF($P22="","",IF('General Report'!$C$93="Billed hours",SUMIF(Validation!$D$9:$Q$9,3,Validation!$D84:$Q84),IF('General Report'!$C$93="Lower of the two",MIN(SUMIF(Validation!$D$9:$Q$9,3,Validation!$D85:$Q85),SUMIF(Validation!$D$9:$Q$9,3,Validation!$D84:$Q84)),SUMIF(Validation!$D$9:$Q$9,3,Validation!$D85:$Q85))))</f>
        <v>0</v>
      </c>
      <c r="W22" s="119" t="n">
        <f aca="false">IF($P22="","",IF($B$8="Once per period",MAX(0,$S22-$B$7),MAX(0,$T22-$B$7)+MAX(0,$U22-$B$7)+MAX(0,$V22-$B$7)))</f>
        <v>0</v>
      </c>
      <c r="X22" s="119" t="n">
        <f aca="false">IF($P22="","",$S22-$W22)</f>
        <v>0</v>
      </c>
      <c r="Y22" s="119" t="n">
        <f aca="false">IF($P22="","",$W22*'General Report'!$C$90)</f>
        <v>0</v>
      </c>
      <c r="Z22" s="119" t="str">
        <f aca="false">IF($P22="","",IF(ABS($Q22-$R22)&lt;=Validation!$B$7,"Reported and billed match",IF($Q22&gt;$R22,"Missing "&amp;TEXT($Q22-$R22,"0.##")&amp;" h still to bill","There are "&amp;TEXT($R22-$Q22,"0.##")&amp;" h billed but never reported")))</f>
        <v>Reported and billed match</v>
      </c>
      <c r="AA22" s="119" t="str">
        <f aca="false">IF($P22="","",IF($S22&gt;0,COUNT($AA$6:$AA21)+1,""))</f>
        <v/>
      </c>
    </row>
    <row r="23" customFormat="false" ht="15" hidden="false" customHeight="false" outlineLevel="0" collapsed="false">
      <c r="A23" s="126" t="str">
        <f aca="false">IFERROR(INDEX($P$6:$P$45,MATCH(ROW()-12,$AA$6:$AA$45,0)),"")</f>
        <v/>
      </c>
      <c r="B23" s="127" t="str">
        <f aca="false">IFERROR(INDEX($Q$6:$Q$45,MATCH(ROW()-12,$AA$6:$AA$45,0)),"")</f>
        <v/>
      </c>
      <c r="C23" s="127" t="str">
        <f aca="false">IFERROR(INDEX($R$6:$R$45,MATCH(ROW()-12,$AA$6:$AA$45,0)),"")</f>
        <v/>
      </c>
      <c r="D23" s="128" t="str">
        <f aca="false">IFERROR(INDEX($S$6:$S$45,MATCH(ROW()-12,$AA$6:$AA$45,0)),"")</f>
        <v/>
      </c>
      <c r="E23" s="127" t="str">
        <f aca="false">IFERROR(INDEX($T$6:$T$45,MATCH(ROW()-12,$AA$6:$AA$45,0)),"")</f>
        <v/>
      </c>
      <c r="F23" s="127" t="str">
        <f aca="false">IFERROR(INDEX($U$6:$U$45,MATCH(ROW()-12,$AA$6:$AA$45,0)),"")</f>
        <v/>
      </c>
      <c r="G23" s="127" t="str">
        <f aca="false">IFERROR(INDEX($V$6:$V$45,MATCH(ROW()-12,$AA$6:$AA$45,0)),"")</f>
        <v/>
      </c>
      <c r="H23" s="129" t="str">
        <f aca="false">IFERROR(INDEX($X$6:$X$45,MATCH(ROW()-12,$AA$6:$AA$45,0)),"")</f>
        <v/>
      </c>
      <c r="I23" s="121" t="str">
        <f aca="false">IFERROR(INDEX($W$6:$W$45,MATCH(ROW()-12,$AA$6:$AA$45,0)),"")</f>
        <v/>
      </c>
      <c r="J23" s="118" t="str">
        <f aca="false">IFERROR(INDEX($Y$6:$Y$45,MATCH(ROW()-12,$AA$6:$AA$45,0)),"")</f>
        <v/>
      </c>
      <c r="K23" s="130" t="str">
        <f aca="false">IF($J23="","",$J23*'General Report'!$C$92)</f>
        <v/>
      </c>
      <c r="L23" s="38" t="str">
        <f aca="false">IFERROR(INDEX($Z$6:$Z$45,MATCH(ROW()-12,$AA$6:$AA$45,0)),"")</f>
        <v/>
      </c>
      <c r="P23" s="119" t="str">
        <f aca="false">IF(Validation!$A87="","",Validation!$A87)</f>
        <v>Catalina Lara</v>
      </c>
      <c r="Q23" s="120" t="n">
        <f aca="false">IF($P23="","",Validation!$C89)</f>
        <v>36</v>
      </c>
      <c r="R23" s="120" t="n">
        <f aca="false">IF($P23="","",Validation!$C88)</f>
        <v>8</v>
      </c>
      <c r="S23" s="120" t="n">
        <f aca="false">IF($P23="","",IF('General Report'!$C$93="Billed hours",$R23,IF('General Report'!$C$93="Lower of the two",MIN($Q23,$R23),$Q23)))</f>
        <v>36</v>
      </c>
      <c r="T23" s="119" t="n">
        <f aca="false">IF($P23="","",IF('General Report'!$C$93="Billed hours",SUMIF(Validation!$D$9:$Q$9,1,Validation!$D88:$Q88),IF('General Report'!$C$93="Lower of the two",MIN(SUMIF(Validation!$D$9:$Q$9,1,Validation!$D89:$Q89),SUMIF(Validation!$D$9:$Q$9,1,Validation!$D88:$Q88)),SUMIF(Validation!$D$9:$Q$9,1,Validation!$D89:$Q89))))</f>
        <v>36</v>
      </c>
      <c r="U23" s="119" t="n">
        <f aca="false">IF($P23="","",IF('General Report'!$C$93="Billed hours",SUMIF(Validation!$D$9:$Q$9,2,Validation!$D88:$Q88),IF('General Report'!$C$93="Lower of the two",MIN(SUMIF(Validation!$D$9:$Q$9,2,Validation!$D89:$Q89),SUMIF(Validation!$D$9:$Q$9,2,Validation!$D88:$Q88)),SUMIF(Validation!$D$9:$Q$9,2,Validation!$D89:$Q89))))</f>
        <v>0</v>
      </c>
      <c r="V23" s="119" t="n">
        <f aca="false">IF($P23="","",IF('General Report'!$C$93="Billed hours",SUMIF(Validation!$D$9:$Q$9,3,Validation!$D88:$Q88),IF('General Report'!$C$93="Lower of the two",MIN(SUMIF(Validation!$D$9:$Q$9,3,Validation!$D89:$Q89),SUMIF(Validation!$D$9:$Q$9,3,Validation!$D88:$Q88)),SUMIF(Validation!$D$9:$Q$9,3,Validation!$D89:$Q89))))</f>
        <v>0</v>
      </c>
      <c r="W23" s="119" t="n">
        <f aca="false">IF($P23="","",IF($B$8="Once per period",MAX(0,$S23-$B$7),MAX(0,$T23-$B$7)+MAX(0,$U23-$B$7)+MAX(0,$V23-$B$7)))</f>
        <v>34</v>
      </c>
      <c r="X23" s="119" t="n">
        <f aca="false">IF($P23="","",$S23-$W23)</f>
        <v>2</v>
      </c>
      <c r="Y23" s="119" t="n">
        <f aca="false">IF($P23="","",$W23*'General Report'!$C$90)</f>
        <v>238</v>
      </c>
      <c r="Z23" s="119" t="str">
        <f aca="false">IF($P23="","",IF(ABS($Q23-$R23)&lt;=Validation!$B$7,"Reported and billed match",IF($Q23&gt;$R23,"Missing "&amp;TEXT($Q23-$R23,"0.##")&amp;" h still to bill","There are "&amp;TEXT($R23-$Q23,"0.##")&amp;" h billed but never reported")))</f>
        <v>Missing 28 h still to bill</v>
      </c>
      <c r="AA23" s="119" t="n">
        <f aca="false">IF($P23="","",IF($S23&gt;0,COUNT($AA$6:$AA22)+1,""))</f>
        <v>4</v>
      </c>
    </row>
    <row r="24" customFormat="false" ht="15" hidden="false" customHeight="false" outlineLevel="0" collapsed="false">
      <c r="A24" s="126" t="str">
        <f aca="false">IFERROR(INDEX($P$6:$P$45,MATCH(ROW()-12,$AA$6:$AA$45,0)),"")</f>
        <v/>
      </c>
      <c r="B24" s="127" t="str">
        <f aca="false">IFERROR(INDEX($Q$6:$Q$45,MATCH(ROW()-12,$AA$6:$AA$45,0)),"")</f>
        <v/>
      </c>
      <c r="C24" s="127" t="str">
        <f aca="false">IFERROR(INDEX($R$6:$R$45,MATCH(ROW()-12,$AA$6:$AA$45,0)),"")</f>
        <v/>
      </c>
      <c r="D24" s="128" t="str">
        <f aca="false">IFERROR(INDEX($S$6:$S$45,MATCH(ROW()-12,$AA$6:$AA$45,0)),"")</f>
        <v/>
      </c>
      <c r="E24" s="127" t="str">
        <f aca="false">IFERROR(INDEX($T$6:$T$45,MATCH(ROW()-12,$AA$6:$AA$45,0)),"")</f>
        <v/>
      </c>
      <c r="F24" s="127" t="str">
        <f aca="false">IFERROR(INDEX($U$6:$U$45,MATCH(ROW()-12,$AA$6:$AA$45,0)),"")</f>
        <v/>
      </c>
      <c r="G24" s="127" t="str">
        <f aca="false">IFERROR(INDEX($V$6:$V$45,MATCH(ROW()-12,$AA$6:$AA$45,0)),"")</f>
        <v/>
      </c>
      <c r="H24" s="129" t="str">
        <f aca="false">IFERROR(INDEX($X$6:$X$45,MATCH(ROW()-12,$AA$6:$AA$45,0)),"")</f>
        <v/>
      </c>
      <c r="I24" s="121" t="str">
        <f aca="false">IFERROR(INDEX($W$6:$W$45,MATCH(ROW()-12,$AA$6:$AA$45,0)),"")</f>
        <v/>
      </c>
      <c r="J24" s="118" t="str">
        <f aca="false">IFERROR(INDEX($Y$6:$Y$45,MATCH(ROW()-12,$AA$6:$AA$45,0)),"")</f>
        <v/>
      </c>
      <c r="K24" s="130" t="str">
        <f aca="false">IF($J24="","",$J24*'General Report'!$C$92)</f>
        <v/>
      </c>
      <c r="L24" s="38" t="str">
        <f aca="false">IFERROR(INDEX($Z$6:$Z$45,MATCH(ROW()-12,$AA$6:$AA$45,0)),"")</f>
        <v/>
      </c>
      <c r="P24" s="119" t="str">
        <f aca="false">IF(Validation!$A91="","",Validation!$A91)</f>
        <v>Daniel Trujillo</v>
      </c>
      <c r="Q24" s="120" t="n">
        <f aca="false">IF($P24="","",Validation!$C93)</f>
        <v>0</v>
      </c>
      <c r="R24" s="120" t="n">
        <f aca="false">IF($P24="","",Validation!$C92)</f>
        <v>0</v>
      </c>
      <c r="S24" s="120" t="n">
        <f aca="false">IF($P24="","",IF('General Report'!$C$93="Billed hours",$R24,IF('General Report'!$C$93="Lower of the two",MIN($Q24,$R24),$Q24)))</f>
        <v>0</v>
      </c>
      <c r="T24" s="119" t="n">
        <f aca="false">IF($P24="","",IF('General Report'!$C$93="Billed hours",SUMIF(Validation!$D$9:$Q$9,1,Validation!$D92:$Q92),IF('General Report'!$C$93="Lower of the two",MIN(SUMIF(Validation!$D$9:$Q$9,1,Validation!$D93:$Q93),SUMIF(Validation!$D$9:$Q$9,1,Validation!$D92:$Q92)),SUMIF(Validation!$D$9:$Q$9,1,Validation!$D93:$Q93))))</f>
        <v>0</v>
      </c>
      <c r="U24" s="119" t="n">
        <f aca="false">IF($P24="","",IF('General Report'!$C$93="Billed hours",SUMIF(Validation!$D$9:$Q$9,2,Validation!$D92:$Q92),IF('General Report'!$C$93="Lower of the two",MIN(SUMIF(Validation!$D$9:$Q$9,2,Validation!$D93:$Q93),SUMIF(Validation!$D$9:$Q$9,2,Validation!$D92:$Q92)),SUMIF(Validation!$D$9:$Q$9,2,Validation!$D93:$Q93))))</f>
        <v>0</v>
      </c>
      <c r="V24" s="119" t="n">
        <f aca="false">IF($P24="","",IF('General Report'!$C$93="Billed hours",SUMIF(Validation!$D$9:$Q$9,3,Validation!$D92:$Q92),IF('General Report'!$C$93="Lower of the two",MIN(SUMIF(Validation!$D$9:$Q$9,3,Validation!$D93:$Q93),SUMIF(Validation!$D$9:$Q$9,3,Validation!$D92:$Q92)),SUMIF(Validation!$D$9:$Q$9,3,Validation!$D93:$Q93))))</f>
        <v>0</v>
      </c>
      <c r="W24" s="119" t="n">
        <f aca="false">IF($P24="","",IF($B$8="Once per period",MAX(0,$S24-$B$7),MAX(0,$T24-$B$7)+MAX(0,$U24-$B$7)+MAX(0,$V24-$B$7)))</f>
        <v>0</v>
      </c>
      <c r="X24" s="119" t="n">
        <f aca="false">IF($P24="","",$S24-$W24)</f>
        <v>0</v>
      </c>
      <c r="Y24" s="119" t="n">
        <f aca="false">IF($P24="","",$W24*'General Report'!$C$90)</f>
        <v>0</v>
      </c>
      <c r="Z24" s="119" t="str">
        <f aca="false">IF($P24="","",IF(ABS($Q24-$R24)&lt;=Validation!$B$7,"Reported and billed match",IF($Q24&gt;$R24,"Missing "&amp;TEXT($Q24-$R24,"0.##")&amp;" h still to bill","There are "&amp;TEXT($R24-$Q24,"0.##")&amp;" h billed but never reported")))</f>
        <v>Reported and billed match</v>
      </c>
      <c r="AA24" s="119" t="str">
        <f aca="false">IF($P24="","",IF($S24&gt;0,COUNT($AA$6:$AA23)+1,""))</f>
        <v/>
      </c>
    </row>
    <row r="25" customFormat="false" ht="15" hidden="false" customHeight="false" outlineLevel="0" collapsed="false">
      <c r="A25" s="126" t="str">
        <f aca="false">IFERROR(INDEX($P$6:$P$45,MATCH(ROW()-12,$AA$6:$AA$45,0)),"")</f>
        <v/>
      </c>
      <c r="B25" s="127" t="str">
        <f aca="false">IFERROR(INDEX($Q$6:$Q$45,MATCH(ROW()-12,$AA$6:$AA$45,0)),"")</f>
        <v/>
      </c>
      <c r="C25" s="127" t="str">
        <f aca="false">IFERROR(INDEX($R$6:$R$45,MATCH(ROW()-12,$AA$6:$AA$45,0)),"")</f>
        <v/>
      </c>
      <c r="D25" s="128" t="str">
        <f aca="false">IFERROR(INDEX($S$6:$S$45,MATCH(ROW()-12,$AA$6:$AA$45,0)),"")</f>
        <v/>
      </c>
      <c r="E25" s="127" t="str">
        <f aca="false">IFERROR(INDEX($T$6:$T$45,MATCH(ROW()-12,$AA$6:$AA$45,0)),"")</f>
        <v/>
      </c>
      <c r="F25" s="127" t="str">
        <f aca="false">IFERROR(INDEX($U$6:$U$45,MATCH(ROW()-12,$AA$6:$AA$45,0)),"")</f>
        <v/>
      </c>
      <c r="G25" s="127" t="str">
        <f aca="false">IFERROR(INDEX($V$6:$V$45,MATCH(ROW()-12,$AA$6:$AA$45,0)),"")</f>
        <v/>
      </c>
      <c r="H25" s="129" t="str">
        <f aca="false">IFERROR(INDEX($X$6:$X$45,MATCH(ROW()-12,$AA$6:$AA$45,0)),"")</f>
        <v/>
      </c>
      <c r="I25" s="121" t="str">
        <f aca="false">IFERROR(INDEX($W$6:$W$45,MATCH(ROW()-12,$AA$6:$AA$45,0)),"")</f>
        <v/>
      </c>
      <c r="J25" s="118" t="str">
        <f aca="false">IFERROR(INDEX($Y$6:$Y$45,MATCH(ROW()-12,$AA$6:$AA$45,0)),"")</f>
        <v/>
      </c>
      <c r="K25" s="130" t="str">
        <f aca="false">IF($J25="","",$J25*'General Report'!$C$92)</f>
        <v/>
      </c>
      <c r="L25" s="38" t="str">
        <f aca="false">IFERROR(INDEX($Z$6:$Z$45,MATCH(ROW()-12,$AA$6:$AA$45,0)),"")</f>
        <v/>
      </c>
      <c r="P25" s="119" t="str">
        <f aca="false">IF(Validation!$A95="","",Validation!$A95)</f>
        <v>Fernanda Montañez</v>
      </c>
      <c r="Q25" s="120" t="n">
        <f aca="false">IF($P25="","",Validation!$C97)</f>
        <v>29</v>
      </c>
      <c r="R25" s="120" t="n">
        <f aca="false">IF($P25="","",Validation!$C96)</f>
        <v>4</v>
      </c>
      <c r="S25" s="120" t="n">
        <f aca="false">IF($P25="","",IF('General Report'!$C$93="Billed hours",$R25,IF('General Report'!$C$93="Lower of the two",MIN($Q25,$R25),$Q25)))</f>
        <v>29</v>
      </c>
      <c r="T25" s="119" t="n">
        <f aca="false">IF($P25="","",IF('General Report'!$C$93="Billed hours",SUMIF(Validation!$D$9:$Q$9,1,Validation!$D96:$Q96),IF('General Report'!$C$93="Lower of the two",MIN(SUMIF(Validation!$D$9:$Q$9,1,Validation!$D97:$Q97),SUMIF(Validation!$D$9:$Q$9,1,Validation!$D96:$Q96)),SUMIF(Validation!$D$9:$Q$9,1,Validation!$D97:$Q97))))</f>
        <v>29</v>
      </c>
      <c r="U25" s="119" t="n">
        <f aca="false">IF($P25="","",IF('General Report'!$C$93="Billed hours",SUMIF(Validation!$D$9:$Q$9,2,Validation!$D96:$Q96),IF('General Report'!$C$93="Lower of the two",MIN(SUMIF(Validation!$D$9:$Q$9,2,Validation!$D97:$Q97),SUMIF(Validation!$D$9:$Q$9,2,Validation!$D96:$Q96)),SUMIF(Validation!$D$9:$Q$9,2,Validation!$D97:$Q97))))</f>
        <v>0</v>
      </c>
      <c r="V25" s="119" t="n">
        <f aca="false">IF($P25="","",IF('General Report'!$C$93="Billed hours",SUMIF(Validation!$D$9:$Q$9,3,Validation!$D96:$Q96),IF('General Report'!$C$93="Lower of the two",MIN(SUMIF(Validation!$D$9:$Q$9,3,Validation!$D97:$Q97),SUMIF(Validation!$D$9:$Q$9,3,Validation!$D96:$Q96)),SUMIF(Validation!$D$9:$Q$9,3,Validation!$D97:$Q97))))</f>
        <v>0</v>
      </c>
      <c r="W25" s="119" t="n">
        <f aca="false">IF($P25="","",IF($B$8="Once per period",MAX(0,$S25-$B$7),MAX(0,$T25-$B$7)+MAX(0,$U25-$B$7)+MAX(0,$V25-$B$7)))</f>
        <v>27</v>
      </c>
      <c r="X25" s="119" t="n">
        <f aca="false">IF($P25="","",$S25-$W25)</f>
        <v>2</v>
      </c>
      <c r="Y25" s="119" t="n">
        <f aca="false">IF($P25="","",$W25*'General Report'!$C$90)</f>
        <v>189</v>
      </c>
      <c r="Z25" s="119" t="str">
        <f aca="false">IF($P25="","",IF(ABS($Q25-$R25)&lt;=Validation!$B$7,"Reported and billed match",IF($Q25&gt;$R25,"Missing "&amp;TEXT($Q25-$R25,"0.##")&amp;" h still to bill","There are "&amp;TEXT($R25-$Q25,"0.##")&amp;" h billed but never reported")))</f>
        <v>Missing 25 h still to bill</v>
      </c>
      <c r="AA25" s="119" t="n">
        <f aca="false">IF($P25="","",IF($S25&gt;0,COUNT($AA$6:$AA24)+1,""))</f>
        <v>5</v>
      </c>
    </row>
    <row r="26" customFormat="false" ht="15" hidden="false" customHeight="false" outlineLevel="0" collapsed="false">
      <c r="A26" s="126" t="str">
        <f aca="false">IFERROR(INDEX($P$6:$P$45,MATCH(ROW()-12,$AA$6:$AA$45,0)),"")</f>
        <v/>
      </c>
      <c r="B26" s="127" t="str">
        <f aca="false">IFERROR(INDEX($Q$6:$Q$45,MATCH(ROW()-12,$AA$6:$AA$45,0)),"")</f>
        <v/>
      </c>
      <c r="C26" s="127" t="str">
        <f aca="false">IFERROR(INDEX($R$6:$R$45,MATCH(ROW()-12,$AA$6:$AA$45,0)),"")</f>
        <v/>
      </c>
      <c r="D26" s="128" t="str">
        <f aca="false">IFERROR(INDEX($S$6:$S$45,MATCH(ROW()-12,$AA$6:$AA$45,0)),"")</f>
        <v/>
      </c>
      <c r="E26" s="127" t="str">
        <f aca="false">IFERROR(INDEX($T$6:$T$45,MATCH(ROW()-12,$AA$6:$AA$45,0)),"")</f>
        <v/>
      </c>
      <c r="F26" s="127" t="str">
        <f aca="false">IFERROR(INDEX($U$6:$U$45,MATCH(ROW()-12,$AA$6:$AA$45,0)),"")</f>
        <v/>
      </c>
      <c r="G26" s="127" t="str">
        <f aca="false">IFERROR(INDEX($V$6:$V$45,MATCH(ROW()-12,$AA$6:$AA$45,0)),"")</f>
        <v/>
      </c>
      <c r="H26" s="129" t="str">
        <f aca="false">IFERROR(INDEX($X$6:$X$45,MATCH(ROW()-12,$AA$6:$AA$45,0)),"")</f>
        <v/>
      </c>
      <c r="I26" s="121" t="str">
        <f aca="false">IFERROR(INDEX($W$6:$W$45,MATCH(ROW()-12,$AA$6:$AA$45,0)),"")</f>
        <v/>
      </c>
      <c r="J26" s="118" t="str">
        <f aca="false">IFERROR(INDEX($Y$6:$Y$45,MATCH(ROW()-12,$AA$6:$AA$45,0)),"")</f>
        <v/>
      </c>
      <c r="K26" s="130" t="str">
        <f aca="false">IF($J26="","",$J26*'General Report'!$C$92)</f>
        <v/>
      </c>
      <c r="L26" s="38" t="str">
        <f aca="false">IFERROR(INDEX($Z$6:$Z$45,MATCH(ROW()-12,$AA$6:$AA$45,0)),"")</f>
        <v/>
      </c>
      <c r="P26" s="119" t="str">
        <f aca="false">IF(Validation!$A99="","",Validation!$A99)</f>
        <v>Juan Esteban Abay</v>
      </c>
      <c r="Q26" s="120" t="n">
        <f aca="false">IF($P26="","",Validation!$C101)</f>
        <v>36</v>
      </c>
      <c r="R26" s="120" t="n">
        <f aca="false">IF($P26="","",Validation!$C100)</f>
        <v>8</v>
      </c>
      <c r="S26" s="120" t="n">
        <f aca="false">IF($P26="","",IF('General Report'!$C$93="Billed hours",$R26,IF('General Report'!$C$93="Lower of the two",MIN($Q26,$R26),$Q26)))</f>
        <v>36</v>
      </c>
      <c r="T26" s="119" t="n">
        <f aca="false">IF($P26="","",IF('General Report'!$C$93="Billed hours",SUMIF(Validation!$D$9:$Q$9,1,Validation!$D100:$Q100),IF('General Report'!$C$93="Lower of the two",MIN(SUMIF(Validation!$D$9:$Q$9,1,Validation!$D101:$Q101),SUMIF(Validation!$D$9:$Q$9,1,Validation!$D100:$Q100)),SUMIF(Validation!$D$9:$Q$9,1,Validation!$D101:$Q101))))</f>
        <v>36</v>
      </c>
      <c r="U26" s="119" t="n">
        <f aca="false">IF($P26="","",IF('General Report'!$C$93="Billed hours",SUMIF(Validation!$D$9:$Q$9,2,Validation!$D100:$Q100),IF('General Report'!$C$93="Lower of the two",MIN(SUMIF(Validation!$D$9:$Q$9,2,Validation!$D101:$Q101),SUMIF(Validation!$D$9:$Q$9,2,Validation!$D100:$Q100)),SUMIF(Validation!$D$9:$Q$9,2,Validation!$D101:$Q101))))</f>
        <v>0</v>
      </c>
      <c r="V26" s="119" t="n">
        <f aca="false">IF($P26="","",IF('General Report'!$C$93="Billed hours",SUMIF(Validation!$D$9:$Q$9,3,Validation!$D100:$Q100),IF('General Report'!$C$93="Lower of the two",MIN(SUMIF(Validation!$D$9:$Q$9,3,Validation!$D101:$Q101),SUMIF(Validation!$D$9:$Q$9,3,Validation!$D100:$Q100)),SUMIF(Validation!$D$9:$Q$9,3,Validation!$D101:$Q101))))</f>
        <v>0</v>
      </c>
      <c r="W26" s="119" t="n">
        <f aca="false">IF($P26="","",IF($B$8="Once per period",MAX(0,$S26-$B$7),MAX(0,$T26-$B$7)+MAX(0,$U26-$B$7)+MAX(0,$V26-$B$7)))</f>
        <v>34</v>
      </c>
      <c r="X26" s="119" t="n">
        <f aca="false">IF($P26="","",$S26-$W26)</f>
        <v>2</v>
      </c>
      <c r="Y26" s="119" t="n">
        <f aca="false">IF($P26="","",$W26*'General Report'!$C$90)</f>
        <v>238</v>
      </c>
      <c r="Z26" s="119" t="str">
        <f aca="false">IF($P26="","",IF(ABS($Q26-$R26)&lt;=Validation!$B$7,"Reported and billed match",IF($Q26&gt;$R26,"Missing "&amp;TEXT($Q26-$R26,"0.##")&amp;" h still to bill","There are "&amp;TEXT($R26-$Q26,"0.##")&amp;" h billed but never reported")))</f>
        <v>Missing 28 h still to bill</v>
      </c>
      <c r="AA26" s="119" t="n">
        <f aca="false">IF($P26="","",IF($S26&gt;0,COUNT($AA$6:$AA25)+1,""))</f>
        <v>6</v>
      </c>
    </row>
    <row r="27" customFormat="false" ht="15" hidden="false" customHeight="false" outlineLevel="0" collapsed="false">
      <c r="A27" s="126" t="str">
        <f aca="false">IFERROR(INDEX($P$6:$P$45,MATCH(ROW()-12,$AA$6:$AA$45,0)),"")</f>
        <v/>
      </c>
      <c r="B27" s="127" t="str">
        <f aca="false">IFERROR(INDEX($Q$6:$Q$45,MATCH(ROW()-12,$AA$6:$AA$45,0)),"")</f>
        <v/>
      </c>
      <c r="C27" s="127" t="str">
        <f aca="false">IFERROR(INDEX($R$6:$R$45,MATCH(ROW()-12,$AA$6:$AA$45,0)),"")</f>
        <v/>
      </c>
      <c r="D27" s="128" t="str">
        <f aca="false">IFERROR(INDEX($S$6:$S$45,MATCH(ROW()-12,$AA$6:$AA$45,0)),"")</f>
        <v/>
      </c>
      <c r="E27" s="127" t="str">
        <f aca="false">IFERROR(INDEX($T$6:$T$45,MATCH(ROW()-12,$AA$6:$AA$45,0)),"")</f>
        <v/>
      </c>
      <c r="F27" s="127" t="str">
        <f aca="false">IFERROR(INDEX($U$6:$U$45,MATCH(ROW()-12,$AA$6:$AA$45,0)),"")</f>
        <v/>
      </c>
      <c r="G27" s="127" t="str">
        <f aca="false">IFERROR(INDEX($V$6:$V$45,MATCH(ROW()-12,$AA$6:$AA$45,0)),"")</f>
        <v/>
      </c>
      <c r="H27" s="129" t="str">
        <f aca="false">IFERROR(INDEX($X$6:$X$45,MATCH(ROW()-12,$AA$6:$AA$45,0)),"")</f>
        <v/>
      </c>
      <c r="I27" s="121" t="str">
        <f aca="false">IFERROR(INDEX($W$6:$W$45,MATCH(ROW()-12,$AA$6:$AA$45,0)),"")</f>
        <v/>
      </c>
      <c r="J27" s="118" t="str">
        <f aca="false">IFERROR(INDEX($Y$6:$Y$45,MATCH(ROW()-12,$AA$6:$AA$45,0)),"")</f>
        <v/>
      </c>
      <c r="K27" s="130" t="str">
        <f aca="false">IF($J27="","",$J27*'General Report'!$C$92)</f>
        <v/>
      </c>
      <c r="L27" s="38" t="str">
        <f aca="false">IFERROR(INDEX($Z$6:$Z$45,MATCH(ROW()-12,$AA$6:$AA$45,0)),"")</f>
        <v/>
      </c>
      <c r="P27" s="119" t="str">
        <f aca="false">IF(Validation!$A103="","",Validation!$A103)</f>
        <v>Juan José Reyes</v>
      </c>
      <c r="Q27" s="120" t="n">
        <f aca="false">IF($P27="","",Validation!$C105)</f>
        <v>0</v>
      </c>
      <c r="R27" s="120" t="n">
        <f aca="false">IF($P27="","",Validation!$C104)</f>
        <v>0</v>
      </c>
      <c r="S27" s="120" t="n">
        <f aca="false">IF($P27="","",IF('General Report'!$C$93="Billed hours",$R27,IF('General Report'!$C$93="Lower of the two",MIN($Q27,$R27),$Q27)))</f>
        <v>0</v>
      </c>
      <c r="T27" s="119" t="n">
        <f aca="false">IF($P27="","",IF('General Report'!$C$93="Billed hours",SUMIF(Validation!$D$9:$Q$9,1,Validation!$D104:$Q104),IF('General Report'!$C$93="Lower of the two",MIN(SUMIF(Validation!$D$9:$Q$9,1,Validation!$D105:$Q105),SUMIF(Validation!$D$9:$Q$9,1,Validation!$D104:$Q104)),SUMIF(Validation!$D$9:$Q$9,1,Validation!$D105:$Q105))))</f>
        <v>0</v>
      </c>
      <c r="U27" s="119" t="n">
        <f aca="false">IF($P27="","",IF('General Report'!$C$93="Billed hours",SUMIF(Validation!$D$9:$Q$9,2,Validation!$D104:$Q104),IF('General Report'!$C$93="Lower of the two",MIN(SUMIF(Validation!$D$9:$Q$9,2,Validation!$D105:$Q105),SUMIF(Validation!$D$9:$Q$9,2,Validation!$D104:$Q104)),SUMIF(Validation!$D$9:$Q$9,2,Validation!$D105:$Q105))))</f>
        <v>0</v>
      </c>
      <c r="V27" s="119" t="n">
        <f aca="false">IF($P27="","",IF('General Report'!$C$93="Billed hours",SUMIF(Validation!$D$9:$Q$9,3,Validation!$D104:$Q104),IF('General Report'!$C$93="Lower of the two",MIN(SUMIF(Validation!$D$9:$Q$9,3,Validation!$D105:$Q105),SUMIF(Validation!$D$9:$Q$9,3,Validation!$D104:$Q104)),SUMIF(Validation!$D$9:$Q$9,3,Validation!$D105:$Q105))))</f>
        <v>0</v>
      </c>
      <c r="W27" s="119" t="n">
        <f aca="false">IF($P27="","",IF($B$8="Once per period",MAX(0,$S27-$B$7),MAX(0,$T27-$B$7)+MAX(0,$U27-$B$7)+MAX(0,$V27-$B$7)))</f>
        <v>0</v>
      </c>
      <c r="X27" s="119" t="n">
        <f aca="false">IF($P27="","",$S27-$W27)</f>
        <v>0</v>
      </c>
      <c r="Y27" s="119" t="n">
        <f aca="false">IF($P27="","",$W27*'General Report'!$C$90)</f>
        <v>0</v>
      </c>
      <c r="Z27" s="119" t="str">
        <f aca="false">IF($P27="","",IF(ABS($Q27-$R27)&lt;=Validation!$B$7,"Reported and billed match",IF($Q27&gt;$R27,"Missing "&amp;TEXT($Q27-$R27,"0.##")&amp;" h still to bill","There are "&amp;TEXT($R27-$Q27,"0.##")&amp;" h billed but never reported")))</f>
        <v>Reported and billed match</v>
      </c>
      <c r="AA27" s="119" t="str">
        <f aca="false">IF($P27="","",IF($S27&gt;0,COUNT($AA$6:$AA26)+1,""))</f>
        <v/>
      </c>
    </row>
    <row r="28" customFormat="false" ht="15" hidden="false" customHeight="false" outlineLevel="0" collapsed="false">
      <c r="A28" s="126" t="str">
        <f aca="false">IFERROR(INDEX($P$6:$P$45,MATCH(ROW()-12,$AA$6:$AA$45,0)),"")</f>
        <v/>
      </c>
      <c r="B28" s="127" t="str">
        <f aca="false">IFERROR(INDEX($Q$6:$Q$45,MATCH(ROW()-12,$AA$6:$AA$45,0)),"")</f>
        <v/>
      </c>
      <c r="C28" s="127" t="str">
        <f aca="false">IFERROR(INDEX($R$6:$R$45,MATCH(ROW()-12,$AA$6:$AA$45,0)),"")</f>
        <v/>
      </c>
      <c r="D28" s="128" t="str">
        <f aca="false">IFERROR(INDEX($S$6:$S$45,MATCH(ROW()-12,$AA$6:$AA$45,0)),"")</f>
        <v/>
      </c>
      <c r="E28" s="127" t="str">
        <f aca="false">IFERROR(INDEX($T$6:$T$45,MATCH(ROW()-12,$AA$6:$AA$45,0)),"")</f>
        <v/>
      </c>
      <c r="F28" s="127" t="str">
        <f aca="false">IFERROR(INDEX($U$6:$U$45,MATCH(ROW()-12,$AA$6:$AA$45,0)),"")</f>
        <v/>
      </c>
      <c r="G28" s="127" t="str">
        <f aca="false">IFERROR(INDEX($V$6:$V$45,MATCH(ROW()-12,$AA$6:$AA$45,0)),"")</f>
        <v/>
      </c>
      <c r="H28" s="129" t="str">
        <f aca="false">IFERROR(INDEX($X$6:$X$45,MATCH(ROW()-12,$AA$6:$AA$45,0)),"")</f>
        <v/>
      </c>
      <c r="I28" s="121" t="str">
        <f aca="false">IFERROR(INDEX($W$6:$W$45,MATCH(ROW()-12,$AA$6:$AA$45,0)),"")</f>
        <v/>
      </c>
      <c r="J28" s="118" t="str">
        <f aca="false">IFERROR(INDEX($Y$6:$Y$45,MATCH(ROW()-12,$AA$6:$AA$45,0)),"")</f>
        <v/>
      </c>
      <c r="K28" s="130" t="str">
        <f aca="false">IF($J28="","",$J28*'General Report'!$C$92)</f>
        <v/>
      </c>
      <c r="L28" s="38" t="str">
        <f aca="false">IFERROR(INDEX($Z$6:$Z$45,MATCH(ROW()-12,$AA$6:$AA$45,0)),"")</f>
        <v/>
      </c>
      <c r="P28" s="119" t="str">
        <f aca="false">IF(Validation!$A107="","",Validation!$A107)</f>
        <v>Maria Isabella Verdooren</v>
      </c>
      <c r="Q28" s="120" t="n">
        <f aca="false">IF($P28="","",Validation!$C109)</f>
        <v>0</v>
      </c>
      <c r="R28" s="120" t="n">
        <f aca="false">IF($P28="","",Validation!$C108)</f>
        <v>0</v>
      </c>
      <c r="S28" s="120" t="n">
        <f aca="false">IF($P28="","",IF('General Report'!$C$93="Billed hours",$R28,IF('General Report'!$C$93="Lower of the two",MIN($Q28,$R28),$Q28)))</f>
        <v>0</v>
      </c>
      <c r="T28" s="119" t="n">
        <f aca="false">IF($P28="","",IF('General Report'!$C$93="Billed hours",SUMIF(Validation!$D$9:$Q$9,1,Validation!$D108:$Q108),IF('General Report'!$C$93="Lower of the two",MIN(SUMIF(Validation!$D$9:$Q$9,1,Validation!$D109:$Q109),SUMIF(Validation!$D$9:$Q$9,1,Validation!$D108:$Q108)),SUMIF(Validation!$D$9:$Q$9,1,Validation!$D109:$Q109))))</f>
        <v>0</v>
      </c>
      <c r="U28" s="119" t="n">
        <f aca="false">IF($P28="","",IF('General Report'!$C$93="Billed hours",SUMIF(Validation!$D$9:$Q$9,2,Validation!$D108:$Q108),IF('General Report'!$C$93="Lower of the two",MIN(SUMIF(Validation!$D$9:$Q$9,2,Validation!$D109:$Q109),SUMIF(Validation!$D$9:$Q$9,2,Validation!$D108:$Q108)),SUMIF(Validation!$D$9:$Q$9,2,Validation!$D109:$Q109))))</f>
        <v>0</v>
      </c>
      <c r="V28" s="119" t="n">
        <f aca="false">IF($P28="","",IF('General Report'!$C$93="Billed hours",SUMIF(Validation!$D$9:$Q$9,3,Validation!$D108:$Q108),IF('General Report'!$C$93="Lower of the two",MIN(SUMIF(Validation!$D$9:$Q$9,3,Validation!$D109:$Q109),SUMIF(Validation!$D$9:$Q$9,3,Validation!$D108:$Q108)),SUMIF(Validation!$D$9:$Q$9,3,Validation!$D109:$Q109))))</f>
        <v>0</v>
      </c>
      <c r="W28" s="119" t="n">
        <f aca="false">IF($P28="","",IF($B$8="Once per period",MAX(0,$S28-$B$7),MAX(0,$T28-$B$7)+MAX(0,$U28-$B$7)+MAX(0,$V28-$B$7)))</f>
        <v>0</v>
      </c>
      <c r="X28" s="119" t="n">
        <f aca="false">IF($P28="","",$S28-$W28)</f>
        <v>0</v>
      </c>
      <c r="Y28" s="119" t="n">
        <f aca="false">IF($P28="","",$W28*'General Report'!$C$90)</f>
        <v>0</v>
      </c>
      <c r="Z28" s="119" t="str">
        <f aca="false">IF($P28="","",IF(ABS($Q28-$R28)&lt;=Validation!$B$7,"Reported and billed match",IF($Q28&gt;$R28,"Missing "&amp;TEXT($Q28-$R28,"0.##")&amp;" h still to bill","There are "&amp;TEXT($R28-$Q28,"0.##")&amp;" h billed but never reported")))</f>
        <v>Reported and billed match</v>
      </c>
      <c r="AA28" s="119" t="str">
        <f aca="false">IF($P28="","",IF($S28&gt;0,COUNT($AA$6:$AA27)+1,""))</f>
        <v/>
      </c>
    </row>
    <row r="29" customFormat="false" ht="15" hidden="false" customHeight="false" outlineLevel="0" collapsed="false">
      <c r="A29" s="126" t="str">
        <f aca="false">IFERROR(INDEX($P$6:$P$45,MATCH(ROW()-12,$AA$6:$AA$45,0)),"")</f>
        <v/>
      </c>
      <c r="B29" s="127" t="str">
        <f aca="false">IFERROR(INDEX($Q$6:$Q$45,MATCH(ROW()-12,$AA$6:$AA$45,0)),"")</f>
        <v/>
      </c>
      <c r="C29" s="127" t="str">
        <f aca="false">IFERROR(INDEX($R$6:$R$45,MATCH(ROW()-12,$AA$6:$AA$45,0)),"")</f>
        <v/>
      </c>
      <c r="D29" s="128" t="str">
        <f aca="false">IFERROR(INDEX($S$6:$S$45,MATCH(ROW()-12,$AA$6:$AA$45,0)),"")</f>
        <v/>
      </c>
      <c r="E29" s="127" t="str">
        <f aca="false">IFERROR(INDEX($T$6:$T$45,MATCH(ROW()-12,$AA$6:$AA$45,0)),"")</f>
        <v/>
      </c>
      <c r="F29" s="127" t="str">
        <f aca="false">IFERROR(INDEX($U$6:$U$45,MATCH(ROW()-12,$AA$6:$AA$45,0)),"")</f>
        <v/>
      </c>
      <c r="G29" s="127" t="str">
        <f aca="false">IFERROR(INDEX($V$6:$V$45,MATCH(ROW()-12,$AA$6:$AA$45,0)),"")</f>
        <v/>
      </c>
      <c r="H29" s="129" t="str">
        <f aca="false">IFERROR(INDEX($X$6:$X$45,MATCH(ROW()-12,$AA$6:$AA$45,0)),"")</f>
        <v/>
      </c>
      <c r="I29" s="121" t="str">
        <f aca="false">IFERROR(INDEX($W$6:$W$45,MATCH(ROW()-12,$AA$6:$AA$45,0)),"")</f>
        <v/>
      </c>
      <c r="J29" s="118" t="str">
        <f aca="false">IFERROR(INDEX($Y$6:$Y$45,MATCH(ROW()-12,$AA$6:$AA$45,0)),"")</f>
        <v/>
      </c>
      <c r="K29" s="130" t="str">
        <f aca="false">IF($J29="","",$J29*'General Report'!$C$92)</f>
        <v/>
      </c>
      <c r="L29" s="38" t="str">
        <f aca="false">IFERROR(INDEX($Z$6:$Z$45,MATCH(ROW()-12,$AA$6:$AA$45,0)),"")</f>
        <v/>
      </c>
      <c r="P29" s="119" t="str">
        <f aca="false">IF(Validation!$A111="","",Validation!$A111)</f>
        <v>Juan Sebastian Bermudez</v>
      </c>
      <c r="Q29" s="120" t="n">
        <f aca="false">IF($P29="","",Validation!$C113)</f>
        <v>0</v>
      </c>
      <c r="R29" s="120" t="n">
        <f aca="false">IF($P29="","",Validation!$C112)</f>
        <v>0</v>
      </c>
      <c r="S29" s="120" t="n">
        <f aca="false">IF($P29="","",IF('General Report'!$C$93="Billed hours",$R29,IF('General Report'!$C$93="Lower of the two",MIN($Q29,$R29),$Q29)))</f>
        <v>0</v>
      </c>
      <c r="T29" s="119" t="n">
        <f aca="false">IF($P29="","",IF('General Report'!$C$93="Billed hours",SUMIF(Validation!$D$9:$Q$9,1,Validation!$D112:$Q112),IF('General Report'!$C$93="Lower of the two",MIN(SUMIF(Validation!$D$9:$Q$9,1,Validation!$D113:$Q113),SUMIF(Validation!$D$9:$Q$9,1,Validation!$D112:$Q112)),SUMIF(Validation!$D$9:$Q$9,1,Validation!$D113:$Q113))))</f>
        <v>0</v>
      </c>
      <c r="U29" s="119" t="n">
        <f aca="false">IF($P29="","",IF('General Report'!$C$93="Billed hours",SUMIF(Validation!$D$9:$Q$9,2,Validation!$D112:$Q112),IF('General Report'!$C$93="Lower of the two",MIN(SUMIF(Validation!$D$9:$Q$9,2,Validation!$D113:$Q113),SUMIF(Validation!$D$9:$Q$9,2,Validation!$D112:$Q112)),SUMIF(Validation!$D$9:$Q$9,2,Validation!$D113:$Q113))))</f>
        <v>0</v>
      </c>
      <c r="V29" s="119" t="n">
        <f aca="false">IF($P29="","",IF('General Report'!$C$93="Billed hours",SUMIF(Validation!$D$9:$Q$9,3,Validation!$D112:$Q112),IF('General Report'!$C$93="Lower of the two",MIN(SUMIF(Validation!$D$9:$Q$9,3,Validation!$D113:$Q113),SUMIF(Validation!$D$9:$Q$9,3,Validation!$D112:$Q112)),SUMIF(Validation!$D$9:$Q$9,3,Validation!$D113:$Q113))))</f>
        <v>0</v>
      </c>
      <c r="W29" s="119" t="n">
        <f aca="false">IF($P29="","",IF($B$8="Once per period",MAX(0,$S29-$B$7),MAX(0,$T29-$B$7)+MAX(0,$U29-$B$7)+MAX(0,$V29-$B$7)))</f>
        <v>0</v>
      </c>
      <c r="X29" s="119" t="n">
        <f aca="false">IF($P29="","",$S29-$W29)</f>
        <v>0</v>
      </c>
      <c r="Y29" s="119" t="n">
        <f aca="false">IF($P29="","",$W29*'General Report'!$C$90)</f>
        <v>0</v>
      </c>
      <c r="Z29" s="119" t="str">
        <f aca="false">IF($P29="","",IF(ABS($Q29-$R29)&lt;=Validation!$B$7,"Reported and billed match",IF($Q29&gt;$R29,"Missing "&amp;TEXT($Q29-$R29,"0.##")&amp;" h still to bill","There are "&amp;TEXT($R29-$Q29,"0.##")&amp;" h billed but never reported")))</f>
        <v>Reported and billed match</v>
      </c>
      <c r="AA29" s="119" t="str">
        <f aca="false">IF($P29="","",IF($S29&gt;0,COUNT($AA$6:$AA28)+1,""))</f>
        <v/>
      </c>
    </row>
    <row r="30" customFormat="false" ht="15" hidden="false" customHeight="false" outlineLevel="0" collapsed="false">
      <c r="A30" s="126" t="str">
        <f aca="false">IFERROR(INDEX($P$6:$P$45,MATCH(ROW()-12,$AA$6:$AA$45,0)),"")</f>
        <v/>
      </c>
      <c r="B30" s="127" t="str">
        <f aca="false">IFERROR(INDEX($Q$6:$Q$45,MATCH(ROW()-12,$AA$6:$AA$45,0)),"")</f>
        <v/>
      </c>
      <c r="C30" s="127" t="str">
        <f aca="false">IFERROR(INDEX($R$6:$R$45,MATCH(ROW()-12,$AA$6:$AA$45,0)),"")</f>
        <v/>
      </c>
      <c r="D30" s="128" t="str">
        <f aca="false">IFERROR(INDEX($S$6:$S$45,MATCH(ROW()-12,$AA$6:$AA$45,0)),"")</f>
        <v/>
      </c>
      <c r="E30" s="127" t="str">
        <f aca="false">IFERROR(INDEX($T$6:$T$45,MATCH(ROW()-12,$AA$6:$AA$45,0)),"")</f>
        <v/>
      </c>
      <c r="F30" s="127" t="str">
        <f aca="false">IFERROR(INDEX($U$6:$U$45,MATCH(ROW()-12,$AA$6:$AA$45,0)),"")</f>
        <v/>
      </c>
      <c r="G30" s="127" t="str">
        <f aca="false">IFERROR(INDEX($V$6:$V$45,MATCH(ROW()-12,$AA$6:$AA$45,0)),"")</f>
        <v/>
      </c>
      <c r="H30" s="129" t="str">
        <f aca="false">IFERROR(INDEX($X$6:$X$45,MATCH(ROW()-12,$AA$6:$AA$45,0)),"")</f>
        <v/>
      </c>
      <c r="I30" s="121" t="str">
        <f aca="false">IFERROR(INDEX($W$6:$W$45,MATCH(ROW()-12,$AA$6:$AA$45,0)),"")</f>
        <v/>
      </c>
      <c r="J30" s="118" t="str">
        <f aca="false">IFERROR(INDEX($Y$6:$Y$45,MATCH(ROW()-12,$AA$6:$AA$45,0)),"")</f>
        <v/>
      </c>
      <c r="K30" s="130" t="str">
        <f aca="false">IF($J30="","",$J30*'General Report'!$C$92)</f>
        <v/>
      </c>
      <c r="L30" s="38" t="str">
        <f aca="false">IFERROR(INDEX($Z$6:$Z$45,MATCH(ROW()-12,$AA$6:$AA$45,0)),"")</f>
        <v/>
      </c>
      <c r="P30" s="119" t="str">
        <f aca="false">IF(Validation!$A115="","",Validation!$A115)</f>
        <v>Laura Alfonso</v>
      </c>
      <c r="Q30" s="120" t="n">
        <f aca="false">IF($P30="","",Validation!$C117)</f>
        <v>0</v>
      </c>
      <c r="R30" s="120" t="n">
        <f aca="false">IF($P30="","",Validation!$C116)</f>
        <v>0</v>
      </c>
      <c r="S30" s="120" t="n">
        <f aca="false">IF($P30="","",IF('General Report'!$C$93="Billed hours",$R30,IF('General Report'!$C$93="Lower of the two",MIN($Q30,$R30),$Q30)))</f>
        <v>0</v>
      </c>
      <c r="T30" s="119" t="n">
        <f aca="false">IF($P30="","",IF('General Report'!$C$93="Billed hours",SUMIF(Validation!$D$9:$Q$9,1,Validation!$D116:$Q116),IF('General Report'!$C$93="Lower of the two",MIN(SUMIF(Validation!$D$9:$Q$9,1,Validation!$D117:$Q117),SUMIF(Validation!$D$9:$Q$9,1,Validation!$D116:$Q116)),SUMIF(Validation!$D$9:$Q$9,1,Validation!$D117:$Q117))))</f>
        <v>0</v>
      </c>
      <c r="U30" s="119" t="n">
        <f aca="false">IF($P30="","",IF('General Report'!$C$93="Billed hours",SUMIF(Validation!$D$9:$Q$9,2,Validation!$D116:$Q116),IF('General Report'!$C$93="Lower of the two",MIN(SUMIF(Validation!$D$9:$Q$9,2,Validation!$D117:$Q117),SUMIF(Validation!$D$9:$Q$9,2,Validation!$D116:$Q116)),SUMIF(Validation!$D$9:$Q$9,2,Validation!$D117:$Q117))))</f>
        <v>0</v>
      </c>
      <c r="V30" s="119" t="n">
        <f aca="false">IF($P30="","",IF('General Report'!$C$93="Billed hours",SUMIF(Validation!$D$9:$Q$9,3,Validation!$D116:$Q116),IF('General Report'!$C$93="Lower of the two",MIN(SUMIF(Validation!$D$9:$Q$9,3,Validation!$D117:$Q117),SUMIF(Validation!$D$9:$Q$9,3,Validation!$D116:$Q116)),SUMIF(Validation!$D$9:$Q$9,3,Validation!$D117:$Q117))))</f>
        <v>0</v>
      </c>
      <c r="W30" s="119" t="n">
        <f aca="false">IF($P30="","",IF($B$8="Once per period",MAX(0,$S30-$B$7),MAX(0,$T30-$B$7)+MAX(0,$U30-$B$7)+MAX(0,$V30-$B$7)))</f>
        <v>0</v>
      </c>
      <c r="X30" s="119" t="n">
        <f aca="false">IF($P30="","",$S30-$W30)</f>
        <v>0</v>
      </c>
      <c r="Y30" s="119" t="n">
        <f aca="false">IF($P30="","",$W30*'General Report'!$C$90)</f>
        <v>0</v>
      </c>
      <c r="Z30" s="119" t="str">
        <f aca="false">IF($P30="","",IF(ABS($Q30-$R30)&lt;=Validation!$B$7,"Reported and billed match",IF($Q30&gt;$R30,"Missing "&amp;TEXT($Q30-$R30,"0.##")&amp;" h still to bill","There are "&amp;TEXT($R30-$Q30,"0.##")&amp;" h billed but never reported")))</f>
        <v>Reported and billed match</v>
      </c>
      <c r="AA30" s="119" t="str">
        <f aca="false">IF($P30="","",IF($S30&gt;0,COUNT($AA$6:$AA29)+1,""))</f>
        <v/>
      </c>
    </row>
    <row r="31" customFormat="false" ht="15" hidden="false" customHeight="false" outlineLevel="0" collapsed="false">
      <c r="A31" s="126" t="str">
        <f aca="false">IFERROR(INDEX($P$6:$P$45,MATCH(ROW()-12,$AA$6:$AA$45,0)),"")</f>
        <v/>
      </c>
      <c r="B31" s="127" t="str">
        <f aca="false">IFERROR(INDEX($Q$6:$Q$45,MATCH(ROW()-12,$AA$6:$AA$45,0)),"")</f>
        <v/>
      </c>
      <c r="C31" s="127" t="str">
        <f aca="false">IFERROR(INDEX($R$6:$R$45,MATCH(ROW()-12,$AA$6:$AA$45,0)),"")</f>
        <v/>
      </c>
      <c r="D31" s="128" t="str">
        <f aca="false">IFERROR(INDEX($S$6:$S$45,MATCH(ROW()-12,$AA$6:$AA$45,0)),"")</f>
        <v/>
      </c>
      <c r="E31" s="127" t="str">
        <f aca="false">IFERROR(INDEX($T$6:$T$45,MATCH(ROW()-12,$AA$6:$AA$45,0)),"")</f>
        <v/>
      </c>
      <c r="F31" s="127" t="str">
        <f aca="false">IFERROR(INDEX($U$6:$U$45,MATCH(ROW()-12,$AA$6:$AA$45,0)),"")</f>
        <v/>
      </c>
      <c r="G31" s="127" t="str">
        <f aca="false">IFERROR(INDEX($V$6:$V$45,MATCH(ROW()-12,$AA$6:$AA$45,0)),"")</f>
        <v/>
      </c>
      <c r="H31" s="129" t="str">
        <f aca="false">IFERROR(INDEX($X$6:$X$45,MATCH(ROW()-12,$AA$6:$AA$45,0)),"")</f>
        <v/>
      </c>
      <c r="I31" s="121" t="str">
        <f aca="false">IFERROR(INDEX($W$6:$W$45,MATCH(ROW()-12,$AA$6:$AA$45,0)),"")</f>
        <v/>
      </c>
      <c r="J31" s="118" t="str">
        <f aca="false">IFERROR(INDEX($Y$6:$Y$45,MATCH(ROW()-12,$AA$6:$AA$45,0)),"")</f>
        <v/>
      </c>
      <c r="K31" s="130" t="str">
        <f aca="false">IF($J31="","",$J31*'General Report'!$C$92)</f>
        <v/>
      </c>
      <c r="L31" s="38" t="str">
        <f aca="false">IFERROR(INDEX($Z$6:$Z$45,MATCH(ROW()-12,$AA$6:$AA$45,0)),"")</f>
        <v/>
      </c>
      <c r="P31" s="119" t="str">
        <f aca="false">IF(Validation!$A119="","",Validation!$A119)</f>
        <v>Laura Escobar</v>
      </c>
      <c r="Q31" s="120" t="n">
        <f aca="false">IF($P31="","",Validation!$C121)</f>
        <v>0</v>
      </c>
      <c r="R31" s="120" t="n">
        <f aca="false">IF($P31="","",Validation!$C120)</f>
        <v>0</v>
      </c>
      <c r="S31" s="120" t="n">
        <f aca="false">IF($P31="","",IF('General Report'!$C$93="Billed hours",$R31,IF('General Report'!$C$93="Lower of the two",MIN($Q31,$R31),$Q31)))</f>
        <v>0</v>
      </c>
      <c r="T31" s="119" t="n">
        <f aca="false">IF($P31="","",IF('General Report'!$C$93="Billed hours",SUMIF(Validation!$D$9:$Q$9,1,Validation!$D120:$Q120),IF('General Report'!$C$93="Lower of the two",MIN(SUMIF(Validation!$D$9:$Q$9,1,Validation!$D121:$Q121),SUMIF(Validation!$D$9:$Q$9,1,Validation!$D120:$Q120)),SUMIF(Validation!$D$9:$Q$9,1,Validation!$D121:$Q121))))</f>
        <v>0</v>
      </c>
      <c r="U31" s="119" t="n">
        <f aca="false">IF($P31="","",IF('General Report'!$C$93="Billed hours",SUMIF(Validation!$D$9:$Q$9,2,Validation!$D120:$Q120),IF('General Report'!$C$93="Lower of the two",MIN(SUMIF(Validation!$D$9:$Q$9,2,Validation!$D121:$Q121),SUMIF(Validation!$D$9:$Q$9,2,Validation!$D120:$Q120)),SUMIF(Validation!$D$9:$Q$9,2,Validation!$D121:$Q121))))</f>
        <v>0</v>
      </c>
      <c r="V31" s="119" t="n">
        <f aca="false">IF($P31="","",IF('General Report'!$C$93="Billed hours",SUMIF(Validation!$D$9:$Q$9,3,Validation!$D120:$Q120),IF('General Report'!$C$93="Lower of the two",MIN(SUMIF(Validation!$D$9:$Q$9,3,Validation!$D121:$Q121),SUMIF(Validation!$D$9:$Q$9,3,Validation!$D120:$Q120)),SUMIF(Validation!$D$9:$Q$9,3,Validation!$D121:$Q121))))</f>
        <v>0</v>
      </c>
      <c r="W31" s="119" t="n">
        <f aca="false">IF($P31="","",IF($B$8="Once per period",MAX(0,$S31-$B$7),MAX(0,$T31-$B$7)+MAX(0,$U31-$B$7)+MAX(0,$V31-$B$7)))</f>
        <v>0</v>
      </c>
      <c r="X31" s="119" t="n">
        <f aca="false">IF($P31="","",$S31-$W31)</f>
        <v>0</v>
      </c>
      <c r="Y31" s="119" t="n">
        <f aca="false">IF($P31="","",$W31*'General Report'!$C$90)</f>
        <v>0</v>
      </c>
      <c r="Z31" s="119" t="str">
        <f aca="false">IF($P31="","",IF(ABS($Q31-$R31)&lt;=Validation!$B$7,"Reported and billed match",IF($Q31&gt;$R31,"Missing "&amp;TEXT($Q31-$R31,"0.##")&amp;" h still to bill","There are "&amp;TEXT($R31-$Q31,"0.##")&amp;" h billed but never reported")))</f>
        <v>Reported and billed match</v>
      </c>
      <c r="AA31" s="119" t="str">
        <f aca="false">IF($P31="","",IF($S31&gt;0,COUNT($AA$6:$AA30)+1,""))</f>
        <v/>
      </c>
    </row>
    <row r="32" customFormat="false" ht="15" hidden="false" customHeight="false" outlineLevel="0" collapsed="false">
      <c r="A32" s="126" t="str">
        <f aca="false">IFERROR(INDEX($P$6:$P$45,MATCH(ROW()-12,$AA$6:$AA$45,0)),"")</f>
        <v/>
      </c>
      <c r="B32" s="127" t="str">
        <f aca="false">IFERROR(INDEX($Q$6:$Q$45,MATCH(ROW()-12,$AA$6:$AA$45,0)),"")</f>
        <v/>
      </c>
      <c r="C32" s="127" t="str">
        <f aca="false">IFERROR(INDEX($R$6:$R$45,MATCH(ROW()-12,$AA$6:$AA$45,0)),"")</f>
        <v/>
      </c>
      <c r="D32" s="128" t="str">
        <f aca="false">IFERROR(INDEX($S$6:$S$45,MATCH(ROW()-12,$AA$6:$AA$45,0)),"")</f>
        <v/>
      </c>
      <c r="E32" s="127" t="str">
        <f aca="false">IFERROR(INDEX($T$6:$T$45,MATCH(ROW()-12,$AA$6:$AA$45,0)),"")</f>
        <v/>
      </c>
      <c r="F32" s="127" t="str">
        <f aca="false">IFERROR(INDEX($U$6:$U$45,MATCH(ROW()-12,$AA$6:$AA$45,0)),"")</f>
        <v/>
      </c>
      <c r="G32" s="127" t="str">
        <f aca="false">IFERROR(INDEX($V$6:$V$45,MATCH(ROW()-12,$AA$6:$AA$45,0)),"")</f>
        <v/>
      </c>
      <c r="H32" s="129" t="str">
        <f aca="false">IFERROR(INDEX($X$6:$X$45,MATCH(ROW()-12,$AA$6:$AA$45,0)),"")</f>
        <v/>
      </c>
      <c r="I32" s="121" t="str">
        <f aca="false">IFERROR(INDEX($W$6:$W$45,MATCH(ROW()-12,$AA$6:$AA$45,0)),"")</f>
        <v/>
      </c>
      <c r="J32" s="118" t="str">
        <f aca="false">IFERROR(INDEX($Y$6:$Y$45,MATCH(ROW()-12,$AA$6:$AA$45,0)),"")</f>
        <v/>
      </c>
      <c r="K32" s="130" t="str">
        <f aca="false">IF($J32="","",$J32*'General Report'!$C$92)</f>
        <v/>
      </c>
      <c r="L32" s="38" t="str">
        <f aca="false">IFERROR(INDEX($Z$6:$Z$45,MATCH(ROW()-12,$AA$6:$AA$45,0)),"")</f>
        <v/>
      </c>
      <c r="P32" s="119" t="str">
        <f aca="false">IF(Validation!$A123="","",Validation!$A123)</f>
        <v>Maria Fernanda López</v>
      </c>
      <c r="Q32" s="120" t="n">
        <f aca="false">IF($P32="","",Validation!$C125)</f>
        <v>0</v>
      </c>
      <c r="R32" s="120" t="n">
        <f aca="false">IF($P32="","",Validation!$C124)</f>
        <v>0</v>
      </c>
      <c r="S32" s="120" t="n">
        <f aca="false">IF($P32="","",IF('General Report'!$C$93="Billed hours",$R32,IF('General Report'!$C$93="Lower of the two",MIN($Q32,$R32),$Q32)))</f>
        <v>0</v>
      </c>
      <c r="T32" s="119" t="n">
        <f aca="false">IF($P32="","",IF('General Report'!$C$93="Billed hours",SUMIF(Validation!$D$9:$Q$9,1,Validation!$D124:$Q124),IF('General Report'!$C$93="Lower of the two",MIN(SUMIF(Validation!$D$9:$Q$9,1,Validation!$D125:$Q125),SUMIF(Validation!$D$9:$Q$9,1,Validation!$D124:$Q124)),SUMIF(Validation!$D$9:$Q$9,1,Validation!$D125:$Q125))))</f>
        <v>0</v>
      </c>
      <c r="U32" s="119" t="n">
        <f aca="false">IF($P32="","",IF('General Report'!$C$93="Billed hours",SUMIF(Validation!$D$9:$Q$9,2,Validation!$D124:$Q124),IF('General Report'!$C$93="Lower of the two",MIN(SUMIF(Validation!$D$9:$Q$9,2,Validation!$D125:$Q125),SUMIF(Validation!$D$9:$Q$9,2,Validation!$D124:$Q124)),SUMIF(Validation!$D$9:$Q$9,2,Validation!$D125:$Q125))))</f>
        <v>0</v>
      </c>
      <c r="V32" s="119" t="n">
        <f aca="false">IF($P32="","",IF('General Report'!$C$93="Billed hours",SUMIF(Validation!$D$9:$Q$9,3,Validation!$D124:$Q124),IF('General Report'!$C$93="Lower of the two",MIN(SUMIF(Validation!$D$9:$Q$9,3,Validation!$D125:$Q125),SUMIF(Validation!$D$9:$Q$9,3,Validation!$D124:$Q124)),SUMIF(Validation!$D$9:$Q$9,3,Validation!$D125:$Q125))))</f>
        <v>0</v>
      </c>
      <c r="W32" s="119" t="n">
        <f aca="false">IF($P32="","",IF($B$8="Once per period",MAX(0,$S32-$B$7),MAX(0,$T32-$B$7)+MAX(0,$U32-$B$7)+MAX(0,$V32-$B$7)))</f>
        <v>0</v>
      </c>
      <c r="X32" s="119" t="n">
        <f aca="false">IF($P32="","",$S32-$W32)</f>
        <v>0</v>
      </c>
      <c r="Y32" s="119" t="n">
        <f aca="false">IF($P32="","",$W32*'General Report'!$C$90)</f>
        <v>0</v>
      </c>
      <c r="Z32" s="119" t="str">
        <f aca="false">IF($P32="","",IF(ABS($Q32-$R32)&lt;=Validation!$B$7,"Reported and billed match",IF($Q32&gt;$R32,"Missing "&amp;TEXT($Q32-$R32,"0.##")&amp;" h still to bill","There are "&amp;TEXT($R32-$Q32,"0.##")&amp;" h billed but never reported")))</f>
        <v>Reported and billed match</v>
      </c>
      <c r="AA32" s="119" t="str">
        <f aca="false">IF($P32="","",IF($S32&gt;0,COUNT($AA$6:$AA31)+1,""))</f>
        <v/>
      </c>
    </row>
    <row r="33" customFormat="false" ht="15" hidden="false" customHeight="false" outlineLevel="0" collapsed="false">
      <c r="A33" s="126" t="str">
        <f aca="false">IFERROR(INDEX($P$6:$P$45,MATCH(ROW()-12,$AA$6:$AA$45,0)),"")</f>
        <v/>
      </c>
      <c r="B33" s="127" t="str">
        <f aca="false">IFERROR(INDEX($Q$6:$Q$45,MATCH(ROW()-12,$AA$6:$AA$45,0)),"")</f>
        <v/>
      </c>
      <c r="C33" s="127" t="str">
        <f aca="false">IFERROR(INDEX($R$6:$R$45,MATCH(ROW()-12,$AA$6:$AA$45,0)),"")</f>
        <v/>
      </c>
      <c r="D33" s="128" t="str">
        <f aca="false">IFERROR(INDEX($S$6:$S$45,MATCH(ROW()-12,$AA$6:$AA$45,0)),"")</f>
        <v/>
      </c>
      <c r="E33" s="127" t="str">
        <f aca="false">IFERROR(INDEX($T$6:$T$45,MATCH(ROW()-12,$AA$6:$AA$45,0)),"")</f>
        <v/>
      </c>
      <c r="F33" s="127" t="str">
        <f aca="false">IFERROR(INDEX($U$6:$U$45,MATCH(ROW()-12,$AA$6:$AA$45,0)),"")</f>
        <v/>
      </c>
      <c r="G33" s="127" t="str">
        <f aca="false">IFERROR(INDEX($V$6:$V$45,MATCH(ROW()-12,$AA$6:$AA$45,0)),"")</f>
        <v/>
      </c>
      <c r="H33" s="129" t="str">
        <f aca="false">IFERROR(INDEX($X$6:$X$45,MATCH(ROW()-12,$AA$6:$AA$45,0)),"")</f>
        <v/>
      </c>
      <c r="I33" s="121" t="str">
        <f aca="false">IFERROR(INDEX($W$6:$W$45,MATCH(ROW()-12,$AA$6:$AA$45,0)),"")</f>
        <v/>
      </c>
      <c r="J33" s="118" t="str">
        <f aca="false">IFERROR(INDEX($Y$6:$Y$45,MATCH(ROW()-12,$AA$6:$AA$45,0)),"")</f>
        <v/>
      </c>
      <c r="K33" s="130" t="str">
        <f aca="false">IF($J33="","",$J33*'General Report'!$C$92)</f>
        <v/>
      </c>
      <c r="L33" s="38" t="str">
        <f aca="false">IFERROR(INDEX($Z$6:$Z$45,MATCH(ROW()-12,$AA$6:$AA$45,0)),"")</f>
        <v/>
      </c>
      <c r="P33" s="119" t="str">
        <f aca="false">IF(Validation!$A127="","",Validation!$A127)</f>
        <v>Martin Fernandez Fernandez</v>
      </c>
      <c r="Q33" s="120" t="n">
        <f aca="false">IF($P33="","",Validation!$C129)</f>
        <v>0</v>
      </c>
      <c r="R33" s="120" t="n">
        <f aca="false">IF($P33="","",Validation!$C128)</f>
        <v>0</v>
      </c>
      <c r="S33" s="120" t="n">
        <f aca="false">IF($P33="","",IF('General Report'!$C$93="Billed hours",$R33,IF('General Report'!$C$93="Lower of the two",MIN($Q33,$R33),$Q33)))</f>
        <v>0</v>
      </c>
      <c r="T33" s="119" t="n">
        <f aca="false">IF($P33="","",IF('General Report'!$C$93="Billed hours",SUMIF(Validation!$D$9:$Q$9,1,Validation!$D128:$Q128),IF('General Report'!$C$93="Lower of the two",MIN(SUMIF(Validation!$D$9:$Q$9,1,Validation!$D129:$Q129),SUMIF(Validation!$D$9:$Q$9,1,Validation!$D128:$Q128)),SUMIF(Validation!$D$9:$Q$9,1,Validation!$D129:$Q129))))</f>
        <v>0</v>
      </c>
      <c r="U33" s="119" t="n">
        <f aca="false">IF($P33="","",IF('General Report'!$C$93="Billed hours",SUMIF(Validation!$D$9:$Q$9,2,Validation!$D128:$Q128),IF('General Report'!$C$93="Lower of the two",MIN(SUMIF(Validation!$D$9:$Q$9,2,Validation!$D129:$Q129),SUMIF(Validation!$D$9:$Q$9,2,Validation!$D128:$Q128)),SUMIF(Validation!$D$9:$Q$9,2,Validation!$D129:$Q129))))</f>
        <v>0</v>
      </c>
      <c r="V33" s="119" t="n">
        <f aca="false">IF($P33="","",IF('General Report'!$C$93="Billed hours",SUMIF(Validation!$D$9:$Q$9,3,Validation!$D128:$Q128),IF('General Report'!$C$93="Lower of the two",MIN(SUMIF(Validation!$D$9:$Q$9,3,Validation!$D129:$Q129),SUMIF(Validation!$D$9:$Q$9,3,Validation!$D128:$Q128)),SUMIF(Validation!$D$9:$Q$9,3,Validation!$D129:$Q129))))</f>
        <v>0</v>
      </c>
      <c r="W33" s="119" t="n">
        <f aca="false">IF($P33="","",IF($B$8="Once per period",MAX(0,$S33-$B$7),MAX(0,$T33-$B$7)+MAX(0,$U33-$B$7)+MAX(0,$V33-$B$7)))</f>
        <v>0</v>
      </c>
      <c r="X33" s="119" t="n">
        <f aca="false">IF($P33="","",$S33-$W33)</f>
        <v>0</v>
      </c>
      <c r="Y33" s="119" t="n">
        <f aca="false">IF($P33="","",$W33*'General Report'!$C$90)</f>
        <v>0</v>
      </c>
      <c r="Z33" s="119" t="str">
        <f aca="false">IF($P33="","",IF(ABS($Q33-$R33)&lt;=Validation!$B$7,"Reported and billed match",IF($Q33&gt;$R33,"Missing "&amp;TEXT($Q33-$R33,"0.##")&amp;" h still to bill","There are "&amp;TEXT($R33-$Q33,"0.##")&amp;" h billed but never reported")))</f>
        <v>Reported and billed match</v>
      </c>
      <c r="AA33" s="119" t="str">
        <f aca="false">IF($P33="","",IF($S33&gt;0,COUNT($AA$6:$AA32)+1,""))</f>
        <v/>
      </c>
    </row>
    <row r="34" customFormat="false" ht="15" hidden="false" customHeight="false" outlineLevel="0" collapsed="false">
      <c r="A34" s="126" t="str">
        <f aca="false">IFERROR(INDEX($P$6:$P$45,MATCH(ROW()-12,$AA$6:$AA$45,0)),"")</f>
        <v/>
      </c>
      <c r="B34" s="127" t="str">
        <f aca="false">IFERROR(INDEX($Q$6:$Q$45,MATCH(ROW()-12,$AA$6:$AA$45,0)),"")</f>
        <v/>
      </c>
      <c r="C34" s="127" t="str">
        <f aca="false">IFERROR(INDEX($R$6:$R$45,MATCH(ROW()-12,$AA$6:$AA$45,0)),"")</f>
        <v/>
      </c>
      <c r="D34" s="128" t="str">
        <f aca="false">IFERROR(INDEX($S$6:$S$45,MATCH(ROW()-12,$AA$6:$AA$45,0)),"")</f>
        <v/>
      </c>
      <c r="E34" s="127" t="str">
        <f aca="false">IFERROR(INDEX($T$6:$T$45,MATCH(ROW()-12,$AA$6:$AA$45,0)),"")</f>
        <v/>
      </c>
      <c r="F34" s="127" t="str">
        <f aca="false">IFERROR(INDEX($U$6:$U$45,MATCH(ROW()-12,$AA$6:$AA$45,0)),"")</f>
        <v/>
      </c>
      <c r="G34" s="127" t="str">
        <f aca="false">IFERROR(INDEX($V$6:$V$45,MATCH(ROW()-12,$AA$6:$AA$45,0)),"")</f>
        <v/>
      </c>
      <c r="H34" s="129" t="str">
        <f aca="false">IFERROR(INDEX($X$6:$X$45,MATCH(ROW()-12,$AA$6:$AA$45,0)),"")</f>
        <v/>
      </c>
      <c r="I34" s="121" t="str">
        <f aca="false">IFERROR(INDEX($W$6:$W$45,MATCH(ROW()-12,$AA$6:$AA$45,0)),"")</f>
        <v/>
      </c>
      <c r="J34" s="118" t="str">
        <f aca="false">IFERROR(INDEX($Y$6:$Y$45,MATCH(ROW()-12,$AA$6:$AA$45,0)),"")</f>
        <v/>
      </c>
      <c r="K34" s="130" t="str">
        <f aca="false">IF($J34="","",$J34*'General Report'!$C$92)</f>
        <v/>
      </c>
      <c r="L34" s="38" t="str">
        <f aca="false">IFERROR(INDEX($Z$6:$Z$45,MATCH(ROW()-12,$AA$6:$AA$45,0)),"")</f>
        <v/>
      </c>
      <c r="P34" s="119" t="str">
        <f aca="false">IF(Validation!$A131="","",Validation!$A131)</f>
        <v>Andrés Guerra</v>
      </c>
      <c r="Q34" s="120" t="n">
        <f aca="false">IF($P34="","",Validation!$C133)</f>
        <v>0</v>
      </c>
      <c r="R34" s="120" t="n">
        <f aca="false">IF($P34="","",Validation!$C132)</f>
        <v>0</v>
      </c>
      <c r="S34" s="120" t="n">
        <f aca="false">IF($P34="","",IF('General Report'!$C$93="Billed hours",$R34,IF('General Report'!$C$93="Lower of the two",MIN($Q34,$R34),$Q34)))</f>
        <v>0</v>
      </c>
      <c r="T34" s="119" t="n">
        <f aca="false">IF($P34="","",IF('General Report'!$C$93="Billed hours",SUMIF(Validation!$D$9:$Q$9,1,Validation!$D132:$Q132),IF('General Report'!$C$93="Lower of the two",MIN(SUMIF(Validation!$D$9:$Q$9,1,Validation!$D133:$Q133),SUMIF(Validation!$D$9:$Q$9,1,Validation!$D132:$Q132)),SUMIF(Validation!$D$9:$Q$9,1,Validation!$D133:$Q133))))</f>
        <v>0</v>
      </c>
      <c r="U34" s="119" t="n">
        <f aca="false">IF($P34="","",IF('General Report'!$C$93="Billed hours",SUMIF(Validation!$D$9:$Q$9,2,Validation!$D132:$Q132),IF('General Report'!$C$93="Lower of the two",MIN(SUMIF(Validation!$D$9:$Q$9,2,Validation!$D133:$Q133),SUMIF(Validation!$D$9:$Q$9,2,Validation!$D132:$Q132)),SUMIF(Validation!$D$9:$Q$9,2,Validation!$D133:$Q133))))</f>
        <v>0</v>
      </c>
      <c r="V34" s="119" t="n">
        <f aca="false">IF($P34="","",IF('General Report'!$C$93="Billed hours",SUMIF(Validation!$D$9:$Q$9,3,Validation!$D132:$Q132),IF('General Report'!$C$93="Lower of the two",MIN(SUMIF(Validation!$D$9:$Q$9,3,Validation!$D133:$Q133),SUMIF(Validation!$D$9:$Q$9,3,Validation!$D132:$Q132)),SUMIF(Validation!$D$9:$Q$9,3,Validation!$D133:$Q133))))</f>
        <v>0</v>
      </c>
      <c r="W34" s="119" t="n">
        <f aca="false">IF($P34="","",IF($B$8="Once per period",MAX(0,$S34-$B$7),MAX(0,$T34-$B$7)+MAX(0,$U34-$B$7)+MAX(0,$V34-$B$7)))</f>
        <v>0</v>
      </c>
      <c r="X34" s="119" t="n">
        <f aca="false">IF($P34="","",$S34-$W34)</f>
        <v>0</v>
      </c>
      <c r="Y34" s="119" t="n">
        <f aca="false">IF($P34="","",$W34*'General Report'!$C$90)</f>
        <v>0</v>
      </c>
      <c r="Z34" s="119" t="str">
        <f aca="false">IF($P34="","",IF(ABS($Q34-$R34)&lt;=Validation!$B$7,"Reported and billed match",IF($Q34&gt;$R34,"Missing "&amp;TEXT($Q34-$R34,"0.##")&amp;" h still to bill","There are "&amp;TEXT($R34-$Q34,"0.##")&amp;" h billed but never reported")))</f>
        <v>Reported and billed match</v>
      </c>
      <c r="AA34" s="119" t="str">
        <f aca="false">IF($P34="","",IF($S34&gt;0,COUNT($AA$6:$AA33)+1,""))</f>
        <v/>
      </c>
    </row>
    <row r="35" customFormat="false" ht="15" hidden="false" customHeight="false" outlineLevel="0" collapsed="false">
      <c r="A35" s="126" t="str">
        <f aca="false">IFERROR(INDEX($P$6:$P$45,MATCH(ROW()-12,$AA$6:$AA$45,0)),"")</f>
        <v/>
      </c>
      <c r="B35" s="127" t="str">
        <f aca="false">IFERROR(INDEX($Q$6:$Q$45,MATCH(ROW()-12,$AA$6:$AA$45,0)),"")</f>
        <v/>
      </c>
      <c r="C35" s="127" t="str">
        <f aca="false">IFERROR(INDEX($R$6:$R$45,MATCH(ROW()-12,$AA$6:$AA$45,0)),"")</f>
        <v/>
      </c>
      <c r="D35" s="128" t="str">
        <f aca="false">IFERROR(INDEX($S$6:$S$45,MATCH(ROW()-12,$AA$6:$AA$45,0)),"")</f>
        <v/>
      </c>
      <c r="E35" s="127" t="str">
        <f aca="false">IFERROR(INDEX($T$6:$T$45,MATCH(ROW()-12,$AA$6:$AA$45,0)),"")</f>
        <v/>
      </c>
      <c r="F35" s="127" t="str">
        <f aca="false">IFERROR(INDEX($U$6:$U$45,MATCH(ROW()-12,$AA$6:$AA$45,0)),"")</f>
        <v/>
      </c>
      <c r="G35" s="127" t="str">
        <f aca="false">IFERROR(INDEX($V$6:$V$45,MATCH(ROW()-12,$AA$6:$AA$45,0)),"")</f>
        <v/>
      </c>
      <c r="H35" s="129" t="str">
        <f aca="false">IFERROR(INDEX($X$6:$X$45,MATCH(ROW()-12,$AA$6:$AA$45,0)),"")</f>
        <v/>
      </c>
      <c r="I35" s="121" t="str">
        <f aca="false">IFERROR(INDEX($W$6:$W$45,MATCH(ROW()-12,$AA$6:$AA$45,0)),"")</f>
        <v/>
      </c>
      <c r="J35" s="118" t="str">
        <f aca="false">IFERROR(INDEX($Y$6:$Y$45,MATCH(ROW()-12,$AA$6:$AA$45,0)),"")</f>
        <v/>
      </c>
      <c r="K35" s="130" t="str">
        <f aca="false">IF($J35="","",$J35*'General Report'!$C$92)</f>
        <v/>
      </c>
      <c r="L35" s="38" t="str">
        <f aca="false">IFERROR(INDEX($Z$6:$Z$45,MATCH(ROW()-12,$AA$6:$AA$45,0)),"")</f>
        <v/>
      </c>
      <c r="P35" s="119" t="str">
        <f aca="false">IF(Validation!$A135="","",Validation!$A135)</f>
        <v>David Santiago Chinchilla</v>
      </c>
      <c r="Q35" s="120" t="n">
        <f aca="false">IF($P35="","",Validation!$C137)</f>
        <v>0</v>
      </c>
      <c r="R35" s="120" t="n">
        <f aca="false">IF($P35="","",Validation!$C136)</f>
        <v>0</v>
      </c>
      <c r="S35" s="120" t="n">
        <f aca="false">IF($P35="","",IF('General Report'!$C$93="Billed hours",$R35,IF('General Report'!$C$93="Lower of the two",MIN($Q35,$R35),$Q35)))</f>
        <v>0</v>
      </c>
      <c r="T35" s="119" t="n">
        <f aca="false">IF($P35="","",IF('General Report'!$C$93="Billed hours",SUMIF(Validation!$D$9:$Q$9,1,Validation!$D136:$Q136),IF('General Report'!$C$93="Lower of the two",MIN(SUMIF(Validation!$D$9:$Q$9,1,Validation!$D137:$Q137),SUMIF(Validation!$D$9:$Q$9,1,Validation!$D136:$Q136)),SUMIF(Validation!$D$9:$Q$9,1,Validation!$D137:$Q137))))</f>
        <v>0</v>
      </c>
      <c r="U35" s="119" t="n">
        <f aca="false">IF($P35="","",IF('General Report'!$C$93="Billed hours",SUMIF(Validation!$D$9:$Q$9,2,Validation!$D136:$Q136),IF('General Report'!$C$93="Lower of the two",MIN(SUMIF(Validation!$D$9:$Q$9,2,Validation!$D137:$Q137),SUMIF(Validation!$D$9:$Q$9,2,Validation!$D136:$Q136)),SUMIF(Validation!$D$9:$Q$9,2,Validation!$D137:$Q137))))</f>
        <v>0</v>
      </c>
      <c r="V35" s="119" t="n">
        <f aca="false">IF($P35="","",IF('General Report'!$C$93="Billed hours",SUMIF(Validation!$D$9:$Q$9,3,Validation!$D136:$Q136),IF('General Report'!$C$93="Lower of the two",MIN(SUMIF(Validation!$D$9:$Q$9,3,Validation!$D137:$Q137),SUMIF(Validation!$D$9:$Q$9,3,Validation!$D136:$Q136)),SUMIF(Validation!$D$9:$Q$9,3,Validation!$D137:$Q137))))</f>
        <v>0</v>
      </c>
      <c r="W35" s="119" t="n">
        <f aca="false">IF($P35="","",IF($B$8="Once per period",MAX(0,$S35-$B$7),MAX(0,$T35-$B$7)+MAX(0,$U35-$B$7)+MAX(0,$V35-$B$7)))</f>
        <v>0</v>
      </c>
      <c r="X35" s="119" t="n">
        <f aca="false">IF($P35="","",$S35-$W35)</f>
        <v>0</v>
      </c>
      <c r="Y35" s="119" t="n">
        <f aca="false">IF($P35="","",$W35*'General Report'!$C$90)</f>
        <v>0</v>
      </c>
      <c r="Z35" s="119" t="str">
        <f aca="false">IF($P35="","",IF(ABS($Q35-$R35)&lt;=Validation!$B$7,"Reported and billed match",IF($Q35&gt;$R35,"Missing "&amp;TEXT($Q35-$R35,"0.##")&amp;" h still to bill","There are "&amp;TEXT($R35-$Q35,"0.##")&amp;" h billed but never reported")))</f>
        <v>Reported and billed match</v>
      </c>
      <c r="AA35" s="119" t="str">
        <f aca="false">IF($P35="","",IF($S35&gt;0,COUNT($AA$6:$AA34)+1,""))</f>
        <v/>
      </c>
    </row>
    <row r="36" customFormat="false" ht="15" hidden="false" customHeight="false" outlineLevel="0" collapsed="false">
      <c r="A36" s="126" t="str">
        <f aca="false">IFERROR(INDEX($P$6:$P$45,MATCH(ROW()-12,$AA$6:$AA$45,0)),"")</f>
        <v/>
      </c>
      <c r="B36" s="127" t="str">
        <f aca="false">IFERROR(INDEX($Q$6:$Q$45,MATCH(ROW()-12,$AA$6:$AA$45,0)),"")</f>
        <v/>
      </c>
      <c r="C36" s="127" t="str">
        <f aca="false">IFERROR(INDEX($R$6:$R$45,MATCH(ROW()-12,$AA$6:$AA$45,0)),"")</f>
        <v/>
      </c>
      <c r="D36" s="128" t="str">
        <f aca="false">IFERROR(INDEX($S$6:$S$45,MATCH(ROW()-12,$AA$6:$AA$45,0)),"")</f>
        <v/>
      </c>
      <c r="E36" s="127" t="str">
        <f aca="false">IFERROR(INDEX($T$6:$T$45,MATCH(ROW()-12,$AA$6:$AA$45,0)),"")</f>
        <v/>
      </c>
      <c r="F36" s="127" t="str">
        <f aca="false">IFERROR(INDEX($U$6:$U$45,MATCH(ROW()-12,$AA$6:$AA$45,0)),"")</f>
        <v/>
      </c>
      <c r="G36" s="127" t="str">
        <f aca="false">IFERROR(INDEX($V$6:$V$45,MATCH(ROW()-12,$AA$6:$AA$45,0)),"")</f>
        <v/>
      </c>
      <c r="H36" s="129" t="str">
        <f aca="false">IFERROR(INDEX($X$6:$X$45,MATCH(ROW()-12,$AA$6:$AA$45,0)),"")</f>
        <v/>
      </c>
      <c r="I36" s="121" t="str">
        <f aca="false">IFERROR(INDEX($W$6:$W$45,MATCH(ROW()-12,$AA$6:$AA$45,0)),"")</f>
        <v/>
      </c>
      <c r="J36" s="118" t="str">
        <f aca="false">IFERROR(INDEX($Y$6:$Y$45,MATCH(ROW()-12,$AA$6:$AA$45,0)),"")</f>
        <v/>
      </c>
      <c r="K36" s="130" t="str">
        <f aca="false">IF($J36="","",$J36*'General Report'!$C$92)</f>
        <v/>
      </c>
      <c r="L36" s="38" t="str">
        <f aca="false">IFERROR(INDEX($Z$6:$Z$45,MATCH(ROW()-12,$AA$6:$AA$45,0)),"")</f>
        <v/>
      </c>
      <c r="P36" s="119" t="str">
        <f aca="false">IF(Validation!$A139="","",Validation!$A139)</f>
        <v>Isabella Salamanca</v>
      </c>
      <c r="Q36" s="120" t="n">
        <f aca="false">IF($P36="","",Validation!$C141)</f>
        <v>0</v>
      </c>
      <c r="R36" s="120" t="n">
        <f aca="false">IF($P36="","",Validation!$C140)</f>
        <v>0</v>
      </c>
      <c r="S36" s="120" t="n">
        <f aca="false">IF($P36="","",IF('General Report'!$C$93="Billed hours",$R36,IF('General Report'!$C$93="Lower of the two",MIN($Q36,$R36),$Q36)))</f>
        <v>0</v>
      </c>
      <c r="T36" s="119" t="n">
        <f aca="false">IF($P36="","",IF('General Report'!$C$93="Billed hours",SUMIF(Validation!$D$9:$Q$9,1,Validation!$D140:$Q140),IF('General Report'!$C$93="Lower of the two",MIN(SUMIF(Validation!$D$9:$Q$9,1,Validation!$D141:$Q141),SUMIF(Validation!$D$9:$Q$9,1,Validation!$D140:$Q140)),SUMIF(Validation!$D$9:$Q$9,1,Validation!$D141:$Q141))))</f>
        <v>0</v>
      </c>
      <c r="U36" s="119" t="n">
        <f aca="false">IF($P36="","",IF('General Report'!$C$93="Billed hours",SUMIF(Validation!$D$9:$Q$9,2,Validation!$D140:$Q140),IF('General Report'!$C$93="Lower of the two",MIN(SUMIF(Validation!$D$9:$Q$9,2,Validation!$D141:$Q141),SUMIF(Validation!$D$9:$Q$9,2,Validation!$D140:$Q140)),SUMIF(Validation!$D$9:$Q$9,2,Validation!$D141:$Q141))))</f>
        <v>0</v>
      </c>
      <c r="V36" s="119" t="n">
        <f aca="false">IF($P36="","",IF('General Report'!$C$93="Billed hours",SUMIF(Validation!$D$9:$Q$9,3,Validation!$D140:$Q140),IF('General Report'!$C$93="Lower of the two",MIN(SUMIF(Validation!$D$9:$Q$9,3,Validation!$D141:$Q141),SUMIF(Validation!$D$9:$Q$9,3,Validation!$D140:$Q140)),SUMIF(Validation!$D$9:$Q$9,3,Validation!$D141:$Q141))))</f>
        <v>0</v>
      </c>
      <c r="W36" s="119" t="n">
        <f aca="false">IF($P36="","",IF($B$8="Once per period",MAX(0,$S36-$B$7),MAX(0,$T36-$B$7)+MAX(0,$U36-$B$7)+MAX(0,$V36-$B$7)))</f>
        <v>0</v>
      </c>
      <c r="X36" s="119" t="n">
        <f aca="false">IF($P36="","",$S36-$W36)</f>
        <v>0</v>
      </c>
      <c r="Y36" s="119" t="n">
        <f aca="false">IF($P36="","",$W36*'General Report'!$C$90)</f>
        <v>0</v>
      </c>
      <c r="Z36" s="119" t="str">
        <f aca="false">IF($P36="","",IF(ABS($Q36-$R36)&lt;=Validation!$B$7,"Reported and billed match",IF($Q36&gt;$R36,"Missing "&amp;TEXT($Q36-$R36,"0.##")&amp;" h still to bill","There are "&amp;TEXT($R36-$Q36,"0.##")&amp;" h billed but never reported")))</f>
        <v>Reported and billed match</v>
      </c>
      <c r="AA36" s="119" t="str">
        <f aca="false">IF($P36="","",IF($S36&gt;0,COUNT($AA$6:$AA35)+1,""))</f>
        <v/>
      </c>
    </row>
    <row r="37" customFormat="false" ht="15" hidden="false" customHeight="false" outlineLevel="0" collapsed="false">
      <c r="A37" s="126" t="str">
        <f aca="false">IFERROR(INDEX($P$6:$P$45,MATCH(ROW()-12,$AA$6:$AA$45,0)),"")</f>
        <v/>
      </c>
      <c r="B37" s="127" t="str">
        <f aca="false">IFERROR(INDEX($Q$6:$Q$45,MATCH(ROW()-12,$AA$6:$AA$45,0)),"")</f>
        <v/>
      </c>
      <c r="C37" s="127" t="str">
        <f aca="false">IFERROR(INDEX($R$6:$R$45,MATCH(ROW()-12,$AA$6:$AA$45,0)),"")</f>
        <v/>
      </c>
      <c r="D37" s="128" t="str">
        <f aca="false">IFERROR(INDEX($S$6:$S$45,MATCH(ROW()-12,$AA$6:$AA$45,0)),"")</f>
        <v/>
      </c>
      <c r="E37" s="127" t="str">
        <f aca="false">IFERROR(INDEX($T$6:$T$45,MATCH(ROW()-12,$AA$6:$AA$45,0)),"")</f>
        <v/>
      </c>
      <c r="F37" s="127" t="str">
        <f aca="false">IFERROR(INDEX($U$6:$U$45,MATCH(ROW()-12,$AA$6:$AA$45,0)),"")</f>
        <v/>
      </c>
      <c r="G37" s="127" t="str">
        <f aca="false">IFERROR(INDEX($V$6:$V$45,MATCH(ROW()-12,$AA$6:$AA$45,0)),"")</f>
        <v/>
      </c>
      <c r="H37" s="129" t="str">
        <f aca="false">IFERROR(INDEX($X$6:$X$45,MATCH(ROW()-12,$AA$6:$AA$45,0)),"")</f>
        <v/>
      </c>
      <c r="I37" s="121" t="str">
        <f aca="false">IFERROR(INDEX($W$6:$W$45,MATCH(ROW()-12,$AA$6:$AA$45,0)),"")</f>
        <v/>
      </c>
      <c r="J37" s="118" t="str">
        <f aca="false">IFERROR(INDEX($Y$6:$Y$45,MATCH(ROW()-12,$AA$6:$AA$45,0)),"")</f>
        <v/>
      </c>
      <c r="K37" s="130" t="str">
        <f aca="false">IF($J37="","",$J37*'General Report'!$C$92)</f>
        <v/>
      </c>
      <c r="L37" s="38" t="str">
        <f aca="false">IFERROR(INDEX($Z$6:$Z$45,MATCH(ROW()-12,$AA$6:$AA$45,0)),"")</f>
        <v/>
      </c>
      <c r="P37" s="119" t="str">
        <f aca="false">IF(Validation!$A143="","",Validation!$A143)</f>
        <v>Gianny Nicolás Pereira</v>
      </c>
      <c r="Q37" s="120" t="n">
        <f aca="false">IF($P37="","",Validation!$C145)</f>
        <v>32</v>
      </c>
      <c r="R37" s="120" t="n">
        <f aca="false">IF($P37="","",Validation!$C144)</f>
        <v>2</v>
      </c>
      <c r="S37" s="120" t="n">
        <f aca="false">IF($P37="","",IF('General Report'!$C$93="Billed hours",$R37,IF('General Report'!$C$93="Lower of the two",MIN($Q37,$R37),$Q37)))</f>
        <v>32</v>
      </c>
      <c r="T37" s="119" t="n">
        <f aca="false">IF($P37="","",IF('General Report'!$C$93="Billed hours",SUMIF(Validation!$D$9:$Q$9,1,Validation!$D144:$Q144),IF('General Report'!$C$93="Lower of the two",MIN(SUMIF(Validation!$D$9:$Q$9,1,Validation!$D145:$Q145),SUMIF(Validation!$D$9:$Q$9,1,Validation!$D144:$Q144)),SUMIF(Validation!$D$9:$Q$9,1,Validation!$D145:$Q145))))</f>
        <v>32</v>
      </c>
      <c r="U37" s="119" t="n">
        <f aca="false">IF($P37="","",IF('General Report'!$C$93="Billed hours",SUMIF(Validation!$D$9:$Q$9,2,Validation!$D144:$Q144),IF('General Report'!$C$93="Lower of the two",MIN(SUMIF(Validation!$D$9:$Q$9,2,Validation!$D145:$Q145),SUMIF(Validation!$D$9:$Q$9,2,Validation!$D144:$Q144)),SUMIF(Validation!$D$9:$Q$9,2,Validation!$D145:$Q145))))</f>
        <v>0</v>
      </c>
      <c r="V37" s="119" t="n">
        <f aca="false">IF($P37="","",IF('General Report'!$C$93="Billed hours",SUMIF(Validation!$D$9:$Q$9,3,Validation!$D144:$Q144),IF('General Report'!$C$93="Lower of the two",MIN(SUMIF(Validation!$D$9:$Q$9,3,Validation!$D145:$Q145),SUMIF(Validation!$D$9:$Q$9,3,Validation!$D144:$Q144)),SUMIF(Validation!$D$9:$Q$9,3,Validation!$D145:$Q145))))</f>
        <v>0</v>
      </c>
      <c r="W37" s="119" t="n">
        <f aca="false">IF($P37="","",IF($B$8="Once per period",MAX(0,$S37-$B$7),MAX(0,$T37-$B$7)+MAX(0,$U37-$B$7)+MAX(0,$V37-$B$7)))</f>
        <v>30</v>
      </c>
      <c r="X37" s="119" t="n">
        <f aca="false">IF($P37="","",$S37-$W37)</f>
        <v>2</v>
      </c>
      <c r="Y37" s="119" t="n">
        <f aca="false">IF($P37="","",$W37*'General Report'!$C$90)</f>
        <v>210</v>
      </c>
      <c r="Z37" s="119" t="str">
        <f aca="false">IF($P37="","",IF(ABS($Q37-$R37)&lt;=Validation!$B$7,"Reported and billed match",IF($Q37&gt;$R37,"Missing "&amp;TEXT($Q37-$R37,"0.##")&amp;" h still to bill","There are "&amp;TEXT($R37-$Q37,"0.##")&amp;" h billed but never reported")))</f>
        <v>Missing 30 h still to bill</v>
      </c>
      <c r="AA37" s="119" t="n">
        <f aca="false">IF($P37="","",IF($S37&gt;0,COUNT($AA$6:$AA36)+1,""))</f>
        <v>7</v>
      </c>
    </row>
    <row r="38" customFormat="false" ht="15" hidden="false" customHeight="false" outlineLevel="0" collapsed="false">
      <c r="A38" s="126" t="str">
        <f aca="false">IFERROR(INDEX($P$6:$P$45,MATCH(ROW()-12,$AA$6:$AA$45,0)),"")</f>
        <v/>
      </c>
      <c r="B38" s="127" t="str">
        <f aca="false">IFERROR(INDEX($Q$6:$Q$45,MATCH(ROW()-12,$AA$6:$AA$45,0)),"")</f>
        <v/>
      </c>
      <c r="C38" s="127" t="str">
        <f aca="false">IFERROR(INDEX($R$6:$R$45,MATCH(ROW()-12,$AA$6:$AA$45,0)),"")</f>
        <v/>
      </c>
      <c r="D38" s="128" t="str">
        <f aca="false">IFERROR(INDEX($S$6:$S$45,MATCH(ROW()-12,$AA$6:$AA$45,0)),"")</f>
        <v/>
      </c>
      <c r="E38" s="127" t="str">
        <f aca="false">IFERROR(INDEX($T$6:$T$45,MATCH(ROW()-12,$AA$6:$AA$45,0)),"")</f>
        <v/>
      </c>
      <c r="F38" s="127" t="str">
        <f aca="false">IFERROR(INDEX($U$6:$U$45,MATCH(ROW()-12,$AA$6:$AA$45,0)),"")</f>
        <v/>
      </c>
      <c r="G38" s="127" t="str">
        <f aca="false">IFERROR(INDEX($V$6:$V$45,MATCH(ROW()-12,$AA$6:$AA$45,0)),"")</f>
        <v/>
      </c>
      <c r="H38" s="129" t="str">
        <f aca="false">IFERROR(INDEX($X$6:$X$45,MATCH(ROW()-12,$AA$6:$AA$45,0)),"")</f>
        <v/>
      </c>
      <c r="I38" s="121" t="str">
        <f aca="false">IFERROR(INDEX($W$6:$W$45,MATCH(ROW()-12,$AA$6:$AA$45,0)),"")</f>
        <v/>
      </c>
      <c r="J38" s="118" t="str">
        <f aca="false">IFERROR(INDEX($Y$6:$Y$45,MATCH(ROW()-12,$AA$6:$AA$45,0)),"")</f>
        <v/>
      </c>
      <c r="K38" s="130" t="str">
        <f aca="false">IF($J38="","",$J38*'General Report'!$C$92)</f>
        <v/>
      </c>
      <c r="L38" s="38" t="str">
        <f aca="false">IFERROR(INDEX($Z$6:$Z$45,MATCH(ROW()-12,$AA$6:$AA$45,0)),"")</f>
        <v/>
      </c>
      <c r="P38" s="119" t="str">
        <f aca="false">IF(Validation!$A147="","",Validation!$A147)</f>
        <v>Juan Sebastian Ramos</v>
      </c>
      <c r="Q38" s="120" t="n">
        <f aca="false">IF($P38="","",Validation!$C149)</f>
        <v>0</v>
      </c>
      <c r="R38" s="120" t="n">
        <f aca="false">IF($P38="","",Validation!$C148)</f>
        <v>0</v>
      </c>
      <c r="S38" s="120" t="n">
        <f aca="false">IF($P38="","",IF('General Report'!$C$93="Billed hours",$R38,IF('General Report'!$C$93="Lower of the two",MIN($Q38,$R38),$Q38)))</f>
        <v>0</v>
      </c>
      <c r="T38" s="119" t="n">
        <f aca="false">IF($P38="","",IF('General Report'!$C$93="Billed hours",SUMIF(Validation!$D$9:$Q$9,1,Validation!$D148:$Q148),IF('General Report'!$C$93="Lower of the two",MIN(SUMIF(Validation!$D$9:$Q$9,1,Validation!$D149:$Q149),SUMIF(Validation!$D$9:$Q$9,1,Validation!$D148:$Q148)),SUMIF(Validation!$D$9:$Q$9,1,Validation!$D149:$Q149))))</f>
        <v>0</v>
      </c>
      <c r="U38" s="119" t="n">
        <f aca="false">IF($P38="","",IF('General Report'!$C$93="Billed hours",SUMIF(Validation!$D$9:$Q$9,2,Validation!$D148:$Q148),IF('General Report'!$C$93="Lower of the two",MIN(SUMIF(Validation!$D$9:$Q$9,2,Validation!$D149:$Q149),SUMIF(Validation!$D$9:$Q$9,2,Validation!$D148:$Q148)),SUMIF(Validation!$D$9:$Q$9,2,Validation!$D149:$Q149))))</f>
        <v>0</v>
      </c>
      <c r="V38" s="119" t="n">
        <f aca="false">IF($P38="","",IF('General Report'!$C$93="Billed hours",SUMIF(Validation!$D$9:$Q$9,3,Validation!$D148:$Q148),IF('General Report'!$C$93="Lower of the two",MIN(SUMIF(Validation!$D$9:$Q$9,3,Validation!$D149:$Q149),SUMIF(Validation!$D$9:$Q$9,3,Validation!$D148:$Q148)),SUMIF(Validation!$D$9:$Q$9,3,Validation!$D149:$Q149))))</f>
        <v>0</v>
      </c>
      <c r="W38" s="119" t="n">
        <f aca="false">IF($P38="","",IF($B$8="Once per period",MAX(0,$S38-$B$7),MAX(0,$T38-$B$7)+MAX(0,$U38-$B$7)+MAX(0,$V38-$B$7)))</f>
        <v>0</v>
      </c>
      <c r="X38" s="119" t="n">
        <f aca="false">IF($P38="","",$S38-$W38)</f>
        <v>0</v>
      </c>
      <c r="Y38" s="119" t="n">
        <f aca="false">IF($P38="","",$W38*'General Report'!$C$90)</f>
        <v>0</v>
      </c>
      <c r="Z38" s="119" t="str">
        <f aca="false">IF($P38="","",IF(ABS($Q38-$R38)&lt;=Validation!$B$7,"Reported and billed match",IF($Q38&gt;$R38,"Missing "&amp;TEXT($Q38-$R38,"0.##")&amp;" h still to bill","There are "&amp;TEXT($R38-$Q38,"0.##")&amp;" h billed but never reported")))</f>
        <v>Reported and billed match</v>
      </c>
      <c r="AA38" s="119" t="str">
        <f aca="false">IF($P38="","",IF($S38&gt;0,COUNT($AA$6:$AA37)+1,""))</f>
        <v/>
      </c>
    </row>
    <row r="39" customFormat="false" ht="15" hidden="false" customHeight="false" outlineLevel="0" collapsed="false">
      <c r="A39" s="126" t="str">
        <f aca="false">IFERROR(INDEX($P$6:$P$45,MATCH(ROW()-12,$AA$6:$AA$45,0)),"")</f>
        <v/>
      </c>
      <c r="B39" s="127" t="str">
        <f aca="false">IFERROR(INDEX($Q$6:$Q$45,MATCH(ROW()-12,$AA$6:$AA$45,0)),"")</f>
        <v/>
      </c>
      <c r="C39" s="127" t="str">
        <f aca="false">IFERROR(INDEX($R$6:$R$45,MATCH(ROW()-12,$AA$6:$AA$45,0)),"")</f>
        <v/>
      </c>
      <c r="D39" s="128" t="str">
        <f aca="false">IFERROR(INDEX($S$6:$S$45,MATCH(ROW()-12,$AA$6:$AA$45,0)),"")</f>
        <v/>
      </c>
      <c r="E39" s="127" t="str">
        <f aca="false">IFERROR(INDEX($T$6:$T$45,MATCH(ROW()-12,$AA$6:$AA$45,0)),"")</f>
        <v/>
      </c>
      <c r="F39" s="127" t="str">
        <f aca="false">IFERROR(INDEX($U$6:$U$45,MATCH(ROW()-12,$AA$6:$AA$45,0)),"")</f>
        <v/>
      </c>
      <c r="G39" s="127" t="str">
        <f aca="false">IFERROR(INDEX($V$6:$V$45,MATCH(ROW()-12,$AA$6:$AA$45,0)),"")</f>
        <v/>
      </c>
      <c r="H39" s="129" t="str">
        <f aca="false">IFERROR(INDEX($X$6:$X$45,MATCH(ROW()-12,$AA$6:$AA$45,0)),"")</f>
        <v/>
      </c>
      <c r="I39" s="121" t="str">
        <f aca="false">IFERROR(INDEX($W$6:$W$45,MATCH(ROW()-12,$AA$6:$AA$45,0)),"")</f>
        <v/>
      </c>
      <c r="J39" s="118" t="str">
        <f aca="false">IFERROR(INDEX($Y$6:$Y$45,MATCH(ROW()-12,$AA$6:$AA$45,0)),"")</f>
        <v/>
      </c>
      <c r="K39" s="130" t="str">
        <f aca="false">IF($J39="","",$J39*'General Report'!$C$92)</f>
        <v/>
      </c>
      <c r="L39" s="38" t="str">
        <f aca="false">IFERROR(INDEX($Z$6:$Z$45,MATCH(ROW()-12,$AA$6:$AA$45,0)),"")</f>
        <v/>
      </c>
      <c r="P39" s="119" t="str">
        <f aca="false">IF(Validation!$A151="","",Validation!$A151)</f>
        <v>Karen Sofía Martínez</v>
      </c>
      <c r="Q39" s="120" t="n">
        <f aca="false">IF($P39="","",Validation!$C153)</f>
        <v>0</v>
      </c>
      <c r="R39" s="120" t="n">
        <f aca="false">IF($P39="","",Validation!$C152)</f>
        <v>0</v>
      </c>
      <c r="S39" s="120" t="n">
        <f aca="false">IF($P39="","",IF('General Report'!$C$93="Billed hours",$R39,IF('General Report'!$C$93="Lower of the two",MIN($Q39,$R39),$Q39)))</f>
        <v>0</v>
      </c>
      <c r="T39" s="119" t="n">
        <f aca="false">IF($P39="","",IF('General Report'!$C$93="Billed hours",SUMIF(Validation!$D$9:$Q$9,1,Validation!$D152:$Q152),IF('General Report'!$C$93="Lower of the two",MIN(SUMIF(Validation!$D$9:$Q$9,1,Validation!$D153:$Q153),SUMIF(Validation!$D$9:$Q$9,1,Validation!$D152:$Q152)),SUMIF(Validation!$D$9:$Q$9,1,Validation!$D153:$Q153))))</f>
        <v>0</v>
      </c>
      <c r="U39" s="119" t="n">
        <f aca="false">IF($P39="","",IF('General Report'!$C$93="Billed hours",SUMIF(Validation!$D$9:$Q$9,2,Validation!$D152:$Q152),IF('General Report'!$C$93="Lower of the two",MIN(SUMIF(Validation!$D$9:$Q$9,2,Validation!$D153:$Q153),SUMIF(Validation!$D$9:$Q$9,2,Validation!$D152:$Q152)),SUMIF(Validation!$D$9:$Q$9,2,Validation!$D153:$Q153))))</f>
        <v>0</v>
      </c>
      <c r="V39" s="119" t="n">
        <f aca="false">IF($P39="","",IF('General Report'!$C$93="Billed hours",SUMIF(Validation!$D$9:$Q$9,3,Validation!$D152:$Q152),IF('General Report'!$C$93="Lower of the two",MIN(SUMIF(Validation!$D$9:$Q$9,3,Validation!$D153:$Q153),SUMIF(Validation!$D$9:$Q$9,3,Validation!$D152:$Q152)),SUMIF(Validation!$D$9:$Q$9,3,Validation!$D153:$Q153))))</f>
        <v>0</v>
      </c>
      <c r="W39" s="119" t="n">
        <f aca="false">IF($P39="","",IF($B$8="Once per period",MAX(0,$S39-$B$7),MAX(0,$T39-$B$7)+MAX(0,$U39-$B$7)+MAX(0,$V39-$B$7)))</f>
        <v>0</v>
      </c>
      <c r="X39" s="119" t="n">
        <f aca="false">IF($P39="","",$S39-$W39)</f>
        <v>0</v>
      </c>
      <c r="Y39" s="119" t="n">
        <f aca="false">IF($P39="","",$W39*'General Report'!$C$90)</f>
        <v>0</v>
      </c>
      <c r="Z39" s="119" t="str">
        <f aca="false">IF($P39="","",IF(ABS($Q39-$R39)&lt;=Validation!$B$7,"Reported and billed match",IF($Q39&gt;$R39,"Missing "&amp;TEXT($Q39-$R39,"0.##")&amp;" h still to bill","There are "&amp;TEXT($R39-$Q39,"0.##")&amp;" h billed but never reported")))</f>
        <v>Reported and billed match</v>
      </c>
      <c r="AA39" s="119" t="str">
        <f aca="false">IF($P39="","",IF($S39&gt;0,COUNT($AA$6:$AA38)+1,""))</f>
        <v/>
      </c>
    </row>
    <row r="40" customFormat="false" ht="15" hidden="false" customHeight="false" outlineLevel="0" collapsed="false">
      <c r="A40" s="126" t="str">
        <f aca="false">IFERROR(INDEX($P$6:$P$45,MATCH(ROW()-12,$AA$6:$AA$45,0)),"")</f>
        <v/>
      </c>
      <c r="B40" s="127" t="str">
        <f aca="false">IFERROR(INDEX($Q$6:$Q$45,MATCH(ROW()-12,$AA$6:$AA$45,0)),"")</f>
        <v/>
      </c>
      <c r="C40" s="127" t="str">
        <f aca="false">IFERROR(INDEX($R$6:$R$45,MATCH(ROW()-12,$AA$6:$AA$45,0)),"")</f>
        <v/>
      </c>
      <c r="D40" s="128" t="str">
        <f aca="false">IFERROR(INDEX($S$6:$S$45,MATCH(ROW()-12,$AA$6:$AA$45,0)),"")</f>
        <v/>
      </c>
      <c r="E40" s="127" t="str">
        <f aca="false">IFERROR(INDEX($T$6:$T$45,MATCH(ROW()-12,$AA$6:$AA$45,0)),"")</f>
        <v/>
      </c>
      <c r="F40" s="127" t="str">
        <f aca="false">IFERROR(INDEX($U$6:$U$45,MATCH(ROW()-12,$AA$6:$AA$45,0)),"")</f>
        <v/>
      </c>
      <c r="G40" s="127" t="str">
        <f aca="false">IFERROR(INDEX($V$6:$V$45,MATCH(ROW()-12,$AA$6:$AA$45,0)),"")</f>
        <v/>
      </c>
      <c r="H40" s="129" t="str">
        <f aca="false">IFERROR(INDEX($X$6:$X$45,MATCH(ROW()-12,$AA$6:$AA$45,0)),"")</f>
        <v/>
      </c>
      <c r="I40" s="121" t="str">
        <f aca="false">IFERROR(INDEX($W$6:$W$45,MATCH(ROW()-12,$AA$6:$AA$45,0)),"")</f>
        <v/>
      </c>
      <c r="J40" s="118" t="str">
        <f aca="false">IFERROR(INDEX($Y$6:$Y$45,MATCH(ROW()-12,$AA$6:$AA$45,0)),"")</f>
        <v/>
      </c>
      <c r="K40" s="130" t="str">
        <f aca="false">IF($J40="","",$J40*'General Report'!$C$92)</f>
        <v/>
      </c>
      <c r="L40" s="38" t="str">
        <f aca="false">IFERROR(INDEX($Z$6:$Z$45,MATCH(ROW()-12,$AA$6:$AA$45,0)),"")</f>
        <v/>
      </c>
      <c r="P40" s="119" t="str">
        <f aca="false">IF(Validation!$A155="","",Validation!$A155)</f>
        <v>Jaime Macias</v>
      </c>
      <c r="Q40" s="120" t="n">
        <f aca="false">IF($P40="","",Validation!$C157)</f>
        <v>0</v>
      </c>
      <c r="R40" s="120" t="n">
        <f aca="false">IF($P40="","",Validation!$C156)</f>
        <v>0</v>
      </c>
      <c r="S40" s="120" t="n">
        <f aca="false">IF($P40="","",IF('General Report'!$C$93="Billed hours",$R40,IF('General Report'!$C$93="Lower of the two",MIN($Q40,$R40),$Q40)))</f>
        <v>0</v>
      </c>
      <c r="T40" s="119" t="n">
        <f aca="false">IF($P40="","",IF('General Report'!$C$93="Billed hours",SUMIF(Validation!$D$9:$Q$9,1,Validation!$D156:$Q156),IF('General Report'!$C$93="Lower of the two",MIN(SUMIF(Validation!$D$9:$Q$9,1,Validation!$D157:$Q157),SUMIF(Validation!$D$9:$Q$9,1,Validation!$D156:$Q156)),SUMIF(Validation!$D$9:$Q$9,1,Validation!$D157:$Q157))))</f>
        <v>0</v>
      </c>
      <c r="U40" s="119" t="n">
        <f aca="false">IF($P40="","",IF('General Report'!$C$93="Billed hours",SUMIF(Validation!$D$9:$Q$9,2,Validation!$D156:$Q156),IF('General Report'!$C$93="Lower of the two",MIN(SUMIF(Validation!$D$9:$Q$9,2,Validation!$D157:$Q157),SUMIF(Validation!$D$9:$Q$9,2,Validation!$D156:$Q156)),SUMIF(Validation!$D$9:$Q$9,2,Validation!$D157:$Q157))))</f>
        <v>0</v>
      </c>
      <c r="V40" s="119" t="n">
        <f aca="false">IF($P40="","",IF('General Report'!$C$93="Billed hours",SUMIF(Validation!$D$9:$Q$9,3,Validation!$D156:$Q156),IF('General Report'!$C$93="Lower of the two",MIN(SUMIF(Validation!$D$9:$Q$9,3,Validation!$D157:$Q157),SUMIF(Validation!$D$9:$Q$9,3,Validation!$D156:$Q156)),SUMIF(Validation!$D$9:$Q$9,3,Validation!$D157:$Q157))))</f>
        <v>0</v>
      </c>
      <c r="W40" s="119" t="n">
        <f aca="false">IF($P40="","",IF($B$8="Once per period",MAX(0,$S40-$B$7),MAX(0,$T40-$B$7)+MAX(0,$U40-$B$7)+MAX(0,$V40-$B$7)))</f>
        <v>0</v>
      </c>
      <c r="X40" s="119" t="n">
        <f aca="false">IF($P40="","",$S40-$W40)</f>
        <v>0</v>
      </c>
      <c r="Y40" s="119" t="n">
        <f aca="false">IF($P40="","",$W40*'General Report'!$C$90)</f>
        <v>0</v>
      </c>
      <c r="Z40" s="119" t="str">
        <f aca="false">IF($P40="","",IF(ABS($Q40-$R40)&lt;=Validation!$B$7,"Reported and billed match",IF($Q40&gt;$R40,"Missing "&amp;TEXT($Q40-$R40,"0.##")&amp;" h still to bill","There are "&amp;TEXT($R40-$Q40,"0.##")&amp;" h billed but never reported")))</f>
        <v>Reported and billed match</v>
      </c>
      <c r="AA40" s="119" t="str">
        <f aca="false">IF($P40="","",IF($S40&gt;0,COUNT($AA$6:$AA39)+1,""))</f>
        <v/>
      </c>
    </row>
    <row r="41" customFormat="false" ht="15" hidden="false" customHeight="false" outlineLevel="0" collapsed="false">
      <c r="A41" s="126" t="str">
        <f aca="false">IFERROR(INDEX($P$6:$P$45,MATCH(ROW()-12,$AA$6:$AA$45,0)),"")</f>
        <v/>
      </c>
      <c r="B41" s="127" t="str">
        <f aca="false">IFERROR(INDEX($Q$6:$Q$45,MATCH(ROW()-12,$AA$6:$AA$45,0)),"")</f>
        <v/>
      </c>
      <c r="C41" s="127" t="str">
        <f aca="false">IFERROR(INDEX($R$6:$R$45,MATCH(ROW()-12,$AA$6:$AA$45,0)),"")</f>
        <v/>
      </c>
      <c r="D41" s="128" t="str">
        <f aca="false">IFERROR(INDEX($S$6:$S$45,MATCH(ROW()-12,$AA$6:$AA$45,0)),"")</f>
        <v/>
      </c>
      <c r="E41" s="127" t="str">
        <f aca="false">IFERROR(INDEX($T$6:$T$45,MATCH(ROW()-12,$AA$6:$AA$45,0)),"")</f>
        <v/>
      </c>
      <c r="F41" s="127" t="str">
        <f aca="false">IFERROR(INDEX($U$6:$U$45,MATCH(ROW()-12,$AA$6:$AA$45,0)),"")</f>
        <v/>
      </c>
      <c r="G41" s="127" t="str">
        <f aca="false">IFERROR(INDEX($V$6:$V$45,MATCH(ROW()-12,$AA$6:$AA$45,0)),"")</f>
        <v/>
      </c>
      <c r="H41" s="129" t="str">
        <f aca="false">IFERROR(INDEX($X$6:$X$45,MATCH(ROW()-12,$AA$6:$AA$45,0)),"")</f>
        <v/>
      </c>
      <c r="I41" s="121" t="str">
        <f aca="false">IFERROR(INDEX($W$6:$W$45,MATCH(ROW()-12,$AA$6:$AA$45,0)),"")</f>
        <v/>
      </c>
      <c r="J41" s="118" t="str">
        <f aca="false">IFERROR(INDEX($Y$6:$Y$45,MATCH(ROW()-12,$AA$6:$AA$45,0)),"")</f>
        <v/>
      </c>
      <c r="K41" s="130" t="str">
        <f aca="false">IF($J41="","",$J41*'General Report'!$C$92)</f>
        <v/>
      </c>
      <c r="L41" s="38" t="str">
        <f aca="false">IFERROR(INDEX($Z$6:$Z$45,MATCH(ROW()-12,$AA$6:$AA$45,0)),"")</f>
        <v/>
      </c>
      <c r="P41" s="119" t="str">
        <f aca="false">IF(Validation!$A159="","",Validation!$A159)</f>
        <v>Nicolás Espitia</v>
      </c>
      <c r="Q41" s="120" t="n">
        <f aca="false">IF($P41="","",Validation!$C161)</f>
        <v>36</v>
      </c>
      <c r="R41" s="120" t="n">
        <f aca="false">IF($P41="","",Validation!$C160)</f>
        <v>8</v>
      </c>
      <c r="S41" s="120" t="n">
        <f aca="false">IF($P41="","",IF('General Report'!$C$93="Billed hours",$R41,IF('General Report'!$C$93="Lower of the two",MIN($Q41,$R41),$Q41)))</f>
        <v>36</v>
      </c>
      <c r="T41" s="119" t="n">
        <f aca="false">IF($P41="","",IF('General Report'!$C$93="Billed hours",SUMIF(Validation!$D$9:$Q$9,1,Validation!$D160:$Q160),IF('General Report'!$C$93="Lower of the two",MIN(SUMIF(Validation!$D$9:$Q$9,1,Validation!$D161:$Q161),SUMIF(Validation!$D$9:$Q$9,1,Validation!$D160:$Q160)),SUMIF(Validation!$D$9:$Q$9,1,Validation!$D161:$Q161))))</f>
        <v>36</v>
      </c>
      <c r="U41" s="119" t="n">
        <f aca="false">IF($P41="","",IF('General Report'!$C$93="Billed hours",SUMIF(Validation!$D$9:$Q$9,2,Validation!$D160:$Q160),IF('General Report'!$C$93="Lower of the two",MIN(SUMIF(Validation!$D$9:$Q$9,2,Validation!$D161:$Q161),SUMIF(Validation!$D$9:$Q$9,2,Validation!$D160:$Q160)),SUMIF(Validation!$D$9:$Q$9,2,Validation!$D161:$Q161))))</f>
        <v>0</v>
      </c>
      <c r="V41" s="119" t="n">
        <f aca="false">IF($P41="","",IF('General Report'!$C$93="Billed hours",SUMIF(Validation!$D$9:$Q$9,3,Validation!$D160:$Q160),IF('General Report'!$C$93="Lower of the two",MIN(SUMIF(Validation!$D$9:$Q$9,3,Validation!$D161:$Q161),SUMIF(Validation!$D$9:$Q$9,3,Validation!$D160:$Q160)),SUMIF(Validation!$D$9:$Q$9,3,Validation!$D161:$Q161))))</f>
        <v>0</v>
      </c>
      <c r="W41" s="119" t="n">
        <f aca="false">IF($P41="","",IF($B$8="Once per period",MAX(0,$S41-$B$7),MAX(0,$T41-$B$7)+MAX(0,$U41-$B$7)+MAX(0,$V41-$B$7)))</f>
        <v>34</v>
      </c>
      <c r="X41" s="119" t="n">
        <f aca="false">IF($P41="","",$S41-$W41)</f>
        <v>2</v>
      </c>
      <c r="Y41" s="119" t="n">
        <f aca="false">IF($P41="","",$W41*'General Report'!$C$90)</f>
        <v>238</v>
      </c>
      <c r="Z41" s="119" t="str">
        <f aca="false">IF($P41="","",IF(ABS($Q41-$R41)&lt;=Validation!$B$7,"Reported and billed match",IF($Q41&gt;$R41,"Missing "&amp;TEXT($Q41-$R41,"0.##")&amp;" h still to bill","There are "&amp;TEXT($R41-$Q41,"0.##")&amp;" h billed but never reported")))</f>
        <v>Missing 28 h still to bill</v>
      </c>
      <c r="AA41" s="119" t="n">
        <f aca="false">IF($P41="","",IF($S41&gt;0,COUNT($AA$6:$AA40)+1,""))</f>
        <v>8</v>
      </c>
    </row>
    <row r="42" customFormat="false" ht="15" hidden="false" customHeight="false" outlineLevel="0" collapsed="false">
      <c r="A42" s="126" t="str">
        <f aca="false">IFERROR(INDEX($P$6:$P$45,MATCH(ROW()-12,$AA$6:$AA$45,0)),"")</f>
        <v/>
      </c>
      <c r="B42" s="127" t="str">
        <f aca="false">IFERROR(INDEX($Q$6:$Q$45,MATCH(ROW()-12,$AA$6:$AA$45,0)),"")</f>
        <v/>
      </c>
      <c r="C42" s="127" t="str">
        <f aca="false">IFERROR(INDEX($R$6:$R$45,MATCH(ROW()-12,$AA$6:$AA$45,0)),"")</f>
        <v/>
      </c>
      <c r="D42" s="128" t="str">
        <f aca="false">IFERROR(INDEX($S$6:$S$45,MATCH(ROW()-12,$AA$6:$AA$45,0)),"")</f>
        <v/>
      </c>
      <c r="E42" s="127" t="str">
        <f aca="false">IFERROR(INDEX($T$6:$T$45,MATCH(ROW()-12,$AA$6:$AA$45,0)),"")</f>
        <v/>
      </c>
      <c r="F42" s="127" t="str">
        <f aca="false">IFERROR(INDEX($U$6:$U$45,MATCH(ROW()-12,$AA$6:$AA$45,0)),"")</f>
        <v/>
      </c>
      <c r="G42" s="127" t="str">
        <f aca="false">IFERROR(INDEX($V$6:$V$45,MATCH(ROW()-12,$AA$6:$AA$45,0)),"")</f>
        <v/>
      </c>
      <c r="H42" s="129" t="str">
        <f aca="false">IFERROR(INDEX($X$6:$X$45,MATCH(ROW()-12,$AA$6:$AA$45,0)),"")</f>
        <v/>
      </c>
      <c r="I42" s="121" t="str">
        <f aca="false">IFERROR(INDEX($W$6:$W$45,MATCH(ROW()-12,$AA$6:$AA$45,0)),"")</f>
        <v/>
      </c>
      <c r="J42" s="118" t="str">
        <f aca="false">IFERROR(INDEX($Y$6:$Y$45,MATCH(ROW()-12,$AA$6:$AA$45,0)),"")</f>
        <v/>
      </c>
      <c r="K42" s="130" t="str">
        <f aca="false">IF($J42="","",$J42*'General Report'!$C$92)</f>
        <v/>
      </c>
      <c r="L42" s="38" t="str">
        <f aca="false">IFERROR(INDEX($Z$6:$Z$45,MATCH(ROW()-12,$AA$6:$AA$45,0)),"")</f>
        <v/>
      </c>
      <c r="P42" s="119" t="str">
        <f aca="false">IF(Validation!$A163="","",Validation!$A163)</f>
        <v>Nicolás Lozano</v>
      </c>
      <c r="Q42" s="120" t="n">
        <f aca="false">IF($P42="","",Validation!$C165)</f>
        <v>0</v>
      </c>
      <c r="R42" s="120" t="n">
        <f aca="false">IF($P42="","",Validation!$C164)</f>
        <v>0</v>
      </c>
      <c r="S42" s="120" t="n">
        <f aca="false">IF($P42="","",IF('General Report'!$C$93="Billed hours",$R42,IF('General Report'!$C$93="Lower of the two",MIN($Q42,$R42),$Q42)))</f>
        <v>0</v>
      </c>
      <c r="T42" s="119" t="n">
        <f aca="false">IF($P42="","",IF('General Report'!$C$93="Billed hours",SUMIF(Validation!$D$9:$Q$9,1,Validation!$D164:$Q164),IF('General Report'!$C$93="Lower of the two",MIN(SUMIF(Validation!$D$9:$Q$9,1,Validation!$D165:$Q165),SUMIF(Validation!$D$9:$Q$9,1,Validation!$D164:$Q164)),SUMIF(Validation!$D$9:$Q$9,1,Validation!$D165:$Q165))))</f>
        <v>0</v>
      </c>
      <c r="U42" s="119" t="n">
        <f aca="false">IF($P42="","",IF('General Report'!$C$93="Billed hours",SUMIF(Validation!$D$9:$Q$9,2,Validation!$D164:$Q164),IF('General Report'!$C$93="Lower of the two",MIN(SUMIF(Validation!$D$9:$Q$9,2,Validation!$D165:$Q165),SUMIF(Validation!$D$9:$Q$9,2,Validation!$D164:$Q164)),SUMIF(Validation!$D$9:$Q$9,2,Validation!$D165:$Q165))))</f>
        <v>0</v>
      </c>
      <c r="V42" s="119" t="n">
        <f aca="false">IF($P42="","",IF('General Report'!$C$93="Billed hours",SUMIF(Validation!$D$9:$Q$9,3,Validation!$D164:$Q164),IF('General Report'!$C$93="Lower of the two",MIN(SUMIF(Validation!$D$9:$Q$9,3,Validation!$D165:$Q165),SUMIF(Validation!$D$9:$Q$9,3,Validation!$D164:$Q164)),SUMIF(Validation!$D$9:$Q$9,3,Validation!$D165:$Q165))))</f>
        <v>0</v>
      </c>
      <c r="W42" s="119" t="n">
        <f aca="false">IF($P42="","",IF($B$8="Once per period",MAX(0,$S42-$B$7),MAX(0,$T42-$B$7)+MAX(0,$U42-$B$7)+MAX(0,$V42-$B$7)))</f>
        <v>0</v>
      </c>
      <c r="X42" s="119" t="n">
        <f aca="false">IF($P42="","",$S42-$W42)</f>
        <v>0</v>
      </c>
      <c r="Y42" s="119" t="n">
        <f aca="false">IF($P42="","",$W42*'General Report'!$C$90)</f>
        <v>0</v>
      </c>
      <c r="Z42" s="119" t="str">
        <f aca="false">IF($P42="","",IF(ABS($Q42-$R42)&lt;=Validation!$B$7,"Reported and billed match",IF($Q42&gt;$R42,"Missing "&amp;TEXT($Q42-$R42,"0.##")&amp;" h still to bill","There are "&amp;TEXT($R42-$Q42,"0.##")&amp;" h billed but never reported")))</f>
        <v>Reported and billed match</v>
      </c>
      <c r="AA42" s="119" t="str">
        <f aca="false">IF($P42="","",IF($S42&gt;0,COUNT($AA$6:$AA41)+1,""))</f>
        <v/>
      </c>
    </row>
    <row r="43" customFormat="false" ht="15" hidden="false" customHeight="false" outlineLevel="0" collapsed="false">
      <c r="A43" s="126" t="str">
        <f aca="false">IFERROR(INDEX($P$6:$P$45,MATCH(ROW()-12,$AA$6:$AA$45,0)),"")</f>
        <v/>
      </c>
      <c r="B43" s="127" t="str">
        <f aca="false">IFERROR(INDEX($Q$6:$Q$45,MATCH(ROW()-12,$AA$6:$AA$45,0)),"")</f>
        <v/>
      </c>
      <c r="C43" s="127" t="str">
        <f aca="false">IFERROR(INDEX($R$6:$R$45,MATCH(ROW()-12,$AA$6:$AA$45,0)),"")</f>
        <v/>
      </c>
      <c r="D43" s="128" t="str">
        <f aca="false">IFERROR(INDEX($S$6:$S$45,MATCH(ROW()-12,$AA$6:$AA$45,0)),"")</f>
        <v/>
      </c>
      <c r="E43" s="127" t="str">
        <f aca="false">IFERROR(INDEX($T$6:$T$45,MATCH(ROW()-12,$AA$6:$AA$45,0)),"")</f>
        <v/>
      </c>
      <c r="F43" s="127" t="str">
        <f aca="false">IFERROR(INDEX($U$6:$U$45,MATCH(ROW()-12,$AA$6:$AA$45,0)),"")</f>
        <v/>
      </c>
      <c r="G43" s="127" t="str">
        <f aca="false">IFERROR(INDEX($V$6:$V$45,MATCH(ROW()-12,$AA$6:$AA$45,0)),"")</f>
        <v/>
      </c>
      <c r="H43" s="129" t="str">
        <f aca="false">IFERROR(INDEX($X$6:$X$45,MATCH(ROW()-12,$AA$6:$AA$45,0)),"")</f>
        <v/>
      </c>
      <c r="I43" s="121" t="str">
        <f aca="false">IFERROR(INDEX($W$6:$W$45,MATCH(ROW()-12,$AA$6:$AA$45,0)),"")</f>
        <v/>
      </c>
      <c r="J43" s="118" t="str">
        <f aca="false">IFERROR(INDEX($Y$6:$Y$45,MATCH(ROW()-12,$AA$6:$AA$45,0)),"")</f>
        <v/>
      </c>
      <c r="K43" s="130" t="str">
        <f aca="false">IF($J43="","",$J43*'General Report'!$C$92)</f>
        <v/>
      </c>
      <c r="L43" s="38" t="str">
        <f aca="false">IFERROR(INDEX($Z$6:$Z$45,MATCH(ROW()-12,$AA$6:$AA$45,0)),"")</f>
        <v/>
      </c>
      <c r="P43" s="119" t="str">
        <f aca="false">IF(Validation!$A167="","",Validation!$A167)</f>
        <v>Oscar Moreno</v>
      </c>
      <c r="Q43" s="120" t="n">
        <f aca="false">IF($P43="","",Validation!$C169)</f>
        <v>0</v>
      </c>
      <c r="R43" s="120" t="n">
        <f aca="false">IF($P43="","",Validation!$C168)</f>
        <v>0</v>
      </c>
      <c r="S43" s="120" t="n">
        <f aca="false">IF($P43="","",IF('General Report'!$C$93="Billed hours",$R43,IF('General Report'!$C$93="Lower of the two",MIN($Q43,$R43),$Q43)))</f>
        <v>0</v>
      </c>
      <c r="T43" s="119" t="n">
        <f aca="false">IF($P43="","",IF('General Report'!$C$93="Billed hours",SUMIF(Validation!$D$9:$Q$9,1,Validation!$D168:$Q168),IF('General Report'!$C$93="Lower of the two",MIN(SUMIF(Validation!$D$9:$Q$9,1,Validation!$D169:$Q169),SUMIF(Validation!$D$9:$Q$9,1,Validation!$D168:$Q168)),SUMIF(Validation!$D$9:$Q$9,1,Validation!$D169:$Q169))))</f>
        <v>0</v>
      </c>
      <c r="U43" s="119" t="n">
        <f aca="false">IF($P43="","",IF('General Report'!$C$93="Billed hours",SUMIF(Validation!$D$9:$Q$9,2,Validation!$D168:$Q168),IF('General Report'!$C$93="Lower of the two",MIN(SUMIF(Validation!$D$9:$Q$9,2,Validation!$D169:$Q169),SUMIF(Validation!$D$9:$Q$9,2,Validation!$D168:$Q168)),SUMIF(Validation!$D$9:$Q$9,2,Validation!$D169:$Q169))))</f>
        <v>0</v>
      </c>
      <c r="V43" s="119" t="n">
        <f aca="false">IF($P43="","",IF('General Report'!$C$93="Billed hours",SUMIF(Validation!$D$9:$Q$9,3,Validation!$D168:$Q168),IF('General Report'!$C$93="Lower of the two",MIN(SUMIF(Validation!$D$9:$Q$9,3,Validation!$D169:$Q169),SUMIF(Validation!$D$9:$Q$9,3,Validation!$D168:$Q168)),SUMIF(Validation!$D$9:$Q$9,3,Validation!$D169:$Q169))))</f>
        <v>0</v>
      </c>
      <c r="W43" s="119" t="n">
        <f aca="false">IF($P43="","",IF($B$8="Once per period",MAX(0,$S43-$B$7),MAX(0,$T43-$B$7)+MAX(0,$U43-$B$7)+MAX(0,$V43-$B$7)))</f>
        <v>0</v>
      </c>
      <c r="X43" s="119" t="n">
        <f aca="false">IF($P43="","",$S43-$W43)</f>
        <v>0</v>
      </c>
      <c r="Y43" s="119" t="n">
        <f aca="false">IF($P43="","",$W43*'General Report'!$C$90)</f>
        <v>0</v>
      </c>
      <c r="Z43" s="119" t="str">
        <f aca="false">IF($P43="","",IF(ABS($Q43-$R43)&lt;=Validation!$B$7,"Reported and billed match",IF($Q43&gt;$R43,"Missing "&amp;TEXT($Q43-$R43,"0.##")&amp;" h still to bill","There are "&amp;TEXT($R43-$Q43,"0.##")&amp;" h billed but never reported")))</f>
        <v>Reported and billed match</v>
      </c>
      <c r="AA43" s="119" t="str">
        <f aca="false">IF($P43="","",IF($S43&gt;0,COUNT($AA$6:$AA42)+1,""))</f>
        <v/>
      </c>
    </row>
    <row r="44" customFormat="false" ht="15" hidden="false" customHeight="false" outlineLevel="0" collapsed="false">
      <c r="A44" s="126" t="str">
        <f aca="false">IFERROR(INDEX($P$6:$P$45,MATCH(ROW()-12,$AA$6:$AA$45,0)),"")</f>
        <v/>
      </c>
      <c r="B44" s="127" t="str">
        <f aca="false">IFERROR(INDEX($Q$6:$Q$45,MATCH(ROW()-12,$AA$6:$AA$45,0)),"")</f>
        <v/>
      </c>
      <c r="C44" s="127" t="str">
        <f aca="false">IFERROR(INDEX($R$6:$R$45,MATCH(ROW()-12,$AA$6:$AA$45,0)),"")</f>
        <v/>
      </c>
      <c r="D44" s="128" t="str">
        <f aca="false">IFERROR(INDEX($S$6:$S$45,MATCH(ROW()-12,$AA$6:$AA$45,0)),"")</f>
        <v/>
      </c>
      <c r="E44" s="127" t="str">
        <f aca="false">IFERROR(INDEX($T$6:$T$45,MATCH(ROW()-12,$AA$6:$AA$45,0)),"")</f>
        <v/>
      </c>
      <c r="F44" s="127" t="str">
        <f aca="false">IFERROR(INDEX($U$6:$U$45,MATCH(ROW()-12,$AA$6:$AA$45,0)),"")</f>
        <v/>
      </c>
      <c r="G44" s="127" t="str">
        <f aca="false">IFERROR(INDEX($V$6:$V$45,MATCH(ROW()-12,$AA$6:$AA$45,0)),"")</f>
        <v/>
      </c>
      <c r="H44" s="129" t="str">
        <f aca="false">IFERROR(INDEX($X$6:$X$45,MATCH(ROW()-12,$AA$6:$AA$45,0)),"")</f>
        <v/>
      </c>
      <c r="I44" s="121" t="str">
        <f aca="false">IFERROR(INDEX($W$6:$W$45,MATCH(ROW()-12,$AA$6:$AA$45,0)),"")</f>
        <v/>
      </c>
      <c r="J44" s="118" t="str">
        <f aca="false">IFERROR(INDEX($Y$6:$Y$45,MATCH(ROW()-12,$AA$6:$AA$45,0)),"")</f>
        <v/>
      </c>
      <c r="K44" s="130" t="str">
        <f aca="false">IF($J44="","",$J44*'General Report'!$C$92)</f>
        <v/>
      </c>
      <c r="L44" s="38" t="str">
        <f aca="false">IFERROR(INDEX($Z$6:$Z$45,MATCH(ROW()-12,$AA$6:$AA$45,0)),"")</f>
        <v/>
      </c>
      <c r="P44" s="119" t="str">
        <f aca="false">IF(Validation!$A171="","",Validation!$A171)</f>
        <v>Santiago Vargas</v>
      </c>
      <c r="Q44" s="120" t="n">
        <f aca="false">IF($P44="","",Validation!$C173)</f>
        <v>0</v>
      </c>
      <c r="R44" s="120" t="n">
        <f aca="false">IF($P44="","",Validation!$C172)</f>
        <v>0</v>
      </c>
      <c r="S44" s="120" t="n">
        <f aca="false">IF($P44="","",IF('General Report'!$C$93="Billed hours",$R44,IF('General Report'!$C$93="Lower of the two",MIN($Q44,$R44),$Q44)))</f>
        <v>0</v>
      </c>
      <c r="T44" s="119" t="n">
        <f aca="false">IF($P44="","",IF('General Report'!$C$93="Billed hours",SUMIF(Validation!$D$9:$Q$9,1,Validation!$D172:$Q172),IF('General Report'!$C$93="Lower of the two",MIN(SUMIF(Validation!$D$9:$Q$9,1,Validation!$D173:$Q173),SUMIF(Validation!$D$9:$Q$9,1,Validation!$D172:$Q172)),SUMIF(Validation!$D$9:$Q$9,1,Validation!$D173:$Q173))))</f>
        <v>0</v>
      </c>
      <c r="U44" s="119" t="n">
        <f aca="false">IF($P44="","",IF('General Report'!$C$93="Billed hours",SUMIF(Validation!$D$9:$Q$9,2,Validation!$D172:$Q172),IF('General Report'!$C$93="Lower of the two",MIN(SUMIF(Validation!$D$9:$Q$9,2,Validation!$D173:$Q173),SUMIF(Validation!$D$9:$Q$9,2,Validation!$D172:$Q172)),SUMIF(Validation!$D$9:$Q$9,2,Validation!$D173:$Q173))))</f>
        <v>0</v>
      </c>
      <c r="V44" s="119" t="n">
        <f aca="false">IF($P44="","",IF('General Report'!$C$93="Billed hours",SUMIF(Validation!$D$9:$Q$9,3,Validation!$D172:$Q172),IF('General Report'!$C$93="Lower of the two",MIN(SUMIF(Validation!$D$9:$Q$9,3,Validation!$D173:$Q173),SUMIF(Validation!$D$9:$Q$9,3,Validation!$D172:$Q172)),SUMIF(Validation!$D$9:$Q$9,3,Validation!$D173:$Q173))))</f>
        <v>0</v>
      </c>
      <c r="W44" s="119" t="n">
        <f aca="false">IF($P44="","",IF($B$8="Once per period",MAX(0,$S44-$B$7),MAX(0,$T44-$B$7)+MAX(0,$U44-$B$7)+MAX(0,$V44-$B$7)))</f>
        <v>0</v>
      </c>
      <c r="X44" s="119" t="n">
        <f aca="false">IF($P44="","",$S44-$W44)</f>
        <v>0</v>
      </c>
      <c r="Y44" s="119" t="n">
        <f aca="false">IF($P44="","",$W44*'General Report'!$C$90)</f>
        <v>0</v>
      </c>
      <c r="Z44" s="119" t="str">
        <f aca="false">IF($P44="","",IF(ABS($Q44-$R44)&lt;=Validation!$B$7,"Reported and billed match",IF($Q44&gt;$R44,"Missing "&amp;TEXT($Q44-$R44,"0.##")&amp;" h still to bill","There are "&amp;TEXT($R44-$Q44,"0.##")&amp;" h billed but never reported")))</f>
        <v>Reported and billed match</v>
      </c>
      <c r="AA44" s="119" t="str">
        <f aca="false">IF($P44="","",IF($S44&gt;0,COUNT($AA$6:$AA43)+1,""))</f>
        <v/>
      </c>
    </row>
    <row r="45" customFormat="false" ht="15" hidden="false" customHeight="false" outlineLevel="0" collapsed="false">
      <c r="A45" s="126" t="str">
        <f aca="false">IFERROR(INDEX($P$6:$P$45,MATCH(ROW()-12,$AA$6:$AA$45,0)),"")</f>
        <v/>
      </c>
      <c r="B45" s="127" t="str">
        <f aca="false">IFERROR(INDEX($Q$6:$Q$45,MATCH(ROW()-12,$AA$6:$AA$45,0)),"")</f>
        <v/>
      </c>
      <c r="C45" s="127" t="str">
        <f aca="false">IFERROR(INDEX($R$6:$R$45,MATCH(ROW()-12,$AA$6:$AA$45,0)),"")</f>
        <v/>
      </c>
      <c r="D45" s="128" t="str">
        <f aca="false">IFERROR(INDEX($S$6:$S$45,MATCH(ROW()-12,$AA$6:$AA$45,0)),"")</f>
        <v/>
      </c>
      <c r="E45" s="127" t="str">
        <f aca="false">IFERROR(INDEX($T$6:$T$45,MATCH(ROW()-12,$AA$6:$AA$45,0)),"")</f>
        <v/>
      </c>
      <c r="F45" s="127" t="str">
        <f aca="false">IFERROR(INDEX($U$6:$U$45,MATCH(ROW()-12,$AA$6:$AA$45,0)),"")</f>
        <v/>
      </c>
      <c r="G45" s="127" t="str">
        <f aca="false">IFERROR(INDEX($V$6:$V$45,MATCH(ROW()-12,$AA$6:$AA$45,0)),"")</f>
        <v/>
      </c>
      <c r="H45" s="129" t="str">
        <f aca="false">IFERROR(INDEX($X$6:$X$45,MATCH(ROW()-12,$AA$6:$AA$45,0)),"")</f>
        <v/>
      </c>
      <c r="I45" s="121" t="str">
        <f aca="false">IFERROR(INDEX($W$6:$W$45,MATCH(ROW()-12,$AA$6:$AA$45,0)),"")</f>
        <v/>
      </c>
      <c r="J45" s="118" t="str">
        <f aca="false">IFERROR(INDEX($Y$6:$Y$45,MATCH(ROW()-12,$AA$6:$AA$45,0)),"")</f>
        <v/>
      </c>
      <c r="K45" s="130" t="str">
        <f aca="false">IF($J45="","",$J45*'General Report'!$C$92)</f>
        <v/>
      </c>
      <c r="L45" s="38" t="str">
        <f aca="false">IFERROR(INDEX($Z$6:$Z$45,MATCH(ROW()-12,$AA$6:$AA$45,0)),"")</f>
        <v/>
      </c>
      <c r="P45" s="119" t="str">
        <f aca="false">IF(Validation!$A175="","",Validation!$A175)</f>
        <v>Sara Calderon</v>
      </c>
      <c r="Q45" s="120" t="n">
        <f aca="false">IF($P45="","",Validation!$C177)</f>
        <v>0</v>
      </c>
      <c r="R45" s="120" t="n">
        <f aca="false">IF($P45="","",Validation!$C176)</f>
        <v>0</v>
      </c>
      <c r="S45" s="120" t="n">
        <f aca="false">IF($P45="","",IF('General Report'!$C$93="Billed hours",$R45,IF('General Report'!$C$93="Lower of the two",MIN($Q45,$R45),$Q45)))</f>
        <v>0</v>
      </c>
      <c r="T45" s="119" t="n">
        <f aca="false">IF($P45="","",IF('General Report'!$C$93="Billed hours",SUMIF(Validation!$D$9:$Q$9,1,Validation!$D176:$Q176),IF('General Report'!$C$93="Lower of the two",MIN(SUMIF(Validation!$D$9:$Q$9,1,Validation!$D177:$Q177),SUMIF(Validation!$D$9:$Q$9,1,Validation!$D176:$Q176)),SUMIF(Validation!$D$9:$Q$9,1,Validation!$D177:$Q177))))</f>
        <v>0</v>
      </c>
      <c r="U45" s="119" t="n">
        <f aca="false">IF($P45="","",IF('General Report'!$C$93="Billed hours",SUMIF(Validation!$D$9:$Q$9,2,Validation!$D176:$Q176),IF('General Report'!$C$93="Lower of the two",MIN(SUMIF(Validation!$D$9:$Q$9,2,Validation!$D177:$Q177),SUMIF(Validation!$D$9:$Q$9,2,Validation!$D176:$Q176)),SUMIF(Validation!$D$9:$Q$9,2,Validation!$D177:$Q177))))</f>
        <v>0</v>
      </c>
      <c r="V45" s="119" t="n">
        <f aca="false">IF($P45="","",IF('General Report'!$C$93="Billed hours",SUMIF(Validation!$D$9:$Q$9,3,Validation!$D176:$Q176),IF('General Report'!$C$93="Lower of the two",MIN(SUMIF(Validation!$D$9:$Q$9,3,Validation!$D177:$Q177),SUMIF(Validation!$D$9:$Q$9,3,Validation!$D176:$Q176)),SUMIF(Validation!$D$9:$Q$9,3,Validation!$D177:$Q177))))</f>
        <v>0</v>
      </c>
      <c r="W45" s="119" t="n">
        <f aca="false">IF($P45="","",IF($B$8="Once per period",MAX(0,$S45-$B$7),MAX(0,$T45-$B$7)+MAX(0,$U45-$B$7)+MAX(0,$V45-$B$7)))</f>
        <v>0</v>
      </c>
      <c r="X45" s="119" t="n">
        <f aca="false">IF($P45="","",$S45-$W45)</f>
        <v>0</v>
      </c>
      <c r="Y45" s="119" t="n">
        <f aca="false">IF($P45="","",$W45*'General Report'!$C$90)</f>
        <v>0</v>
      </c>
      <c r="Z45" s="119" t="str">
        <f aca="false">IF($P45="","",IF(ABS($Q45-$R45)&lt;=Validation!$B$7,"Reported and billed match",IF($Q45&gt;$R45,"Missing "&amp;TEXT($Q45-$R45,"0.##")&amp;" h still to bill","There are "&amp;TEXT($R45-$Q45,"0.##")&amp;" h billed but never reported")))</f>
        <v>Reported and billed match</v>
      </c>
      <c r="AA45" s="119" t="str">
        <f aca="false">IF($P45="","",IF($S45&gt;0,COUNT($AA$6:$AA44)+1,""))</f>
        <v/>
      </c>
    </row>
    <row r="46" customFormat="false" ht="15" hidden="false" customHeight="false" outlineLevel="0" collapsed="false">
      <c r="A46" s="126" t="str">
        <f aca="false">IFERROR(INDEX($P$6:$P$45,MATCH(ROW()-12,$AA$6:$AA$45,0)),"")</f>
        <v/>
      </c>
      <c r="B46" s="127" t="str">
        <f aca="false">IFERROR(INDEX($Q$6:$Q$45,MATCH(ROW()-12,$AA$6:$AA$45,0)),"")</f>
        <v/>
      </c>
      <c r="C46" s="127" t="str">
        <f aca="false">IFERROR(INDEX($R$6:$R$45,MATCH(ROW()-12,$AA$6:$AA$45,0)),"")</f>
        <v/>
      </c>
      <c r="D46" s="128" t="str">
        <f aca="false">IFERROR(INDEX($S$6:$S$45,MATCH(ROW()-12,$AA$6:$AA$45,0)),"")</f>
        <v/>
      </c>
      <c r="E46" s="127" t="str">
        <f aca="false">IFERROR(INDEX($T$6:$T$45,MATCH(ROW()-12,$AA$6:$AA$45,0)),"")</f>
        <v/>
      </c>
      <c r="F46" s="127" t="str">
        <f aca="false">IFERROR(INDEX($U$6:$U$45,MATCH(ROW()-12,$AA$6:$AA$45,0)),"")</f>
        <v/>
      </c>
      <c r="G46" s="127" t="str">
        <f aca="false">IFERROR(INDEX($V$6:$V$45,MATCH(ROW()-12,$AA$6:$AA$45,0)),"")</f>
        <v/>
      </c>
      <c r="H46" s="129" t="str">
        <f aca="false">IFERROR(INDEX($X$6:$X$45,MATCH(ROW()-12,$AA$6:$AA$45,0)),"")</f>
        <v/>
      </c>
      <c r="I46" s="121" t="str">
        <f aca="false">IFERROR(INDEX($W$6:$W$45,MATCH(ROW()-12,$AA$6:$AA$45,0)),"")</f>
        <v/>
      </c>
      <c r="J46" s="118" t="str">
        <f aca="false">IFERROR(INDEX($Y$6:$Y$45,MATCH(ROW()-12,$AA$6:$AA$45,0)),"")</f>
        <v/>
      </c>
      <c r="K46" s="130" t="str">
        <f aca="false">IF($J46="","",$J46*'General Report'!$C$92)</f>
        <v/>
      </c>
      <c r="L46" s="38" t="str">
        <f aca="false">IFERROR(INDEX($Z$6:$Z$45,MATCH(ROW()-12,$AA$6:$AA$45,0)),"")</f>
        <v/>
      </c>
    </row>
    <row r="47" customFormat="false" ht="15" hidden="false" customHeight="false" outlineLevel="0" collapsed="false">
      <c r="A47" s="126" t="str">
        <f aca="false">IFERROR(INDEX($P$6:$P$45,MATCH(ROW()-12,$AA$6:$AA$45,0)),"")</f>
        <v/>
      </c>
      <c r="B47" s="127" t="str">
        <f aca="false">IFERROR(INDEX($Q$6:$Q$45,MATCH(ROW()-12,$AA$6:$AA$45,0)),"")</f>
        <v/>
      </c>
      <c r="C47" s="127" t="str">
        <f aca="false">IFERROR(INDEX($R$6:$R$45,MATCH(ROW()-12,$AA$6:$AA$45,0)),"")</f>
        <v/>
      </c>
      <c r="D47" s="128" t="str">
        <f aca="false">IFERROR(INDEX($S$6:$S$45,MATCH(ROW()-12,$AA$6:$AA$45,0)),"")</f>
        <v/>
      </c>
      <c r="E47" s="127" t="str">
        <f aca="false">IFERROR(INDEX($T$6:$T$45,MATCH(ROW()-12,$AA$6:$AA$45,0)),"")</f>
        <v/>
      </c>
      <c r="F47" s="127" t="str">
        <f aca="false">IFERROR(INDEX($U$6:$U$45,MATCH(ROW()-12,$AA$6:$AA$45,0)),"")</f>
        <v/>
      </c>
      <c r="G47" s="127" t="str">
        <f aca="false">IFERROR(INDEX($V$6:$V$45,MATCH(ROW()-12,$AA$6:$AA$45,0)),"")</f>
        <v/>
      </c>
      <c r="H47" s="129" t="str">
        <f aca="false">IFERROR(INDEX($X$6:$X$45,MATCH(ROW()-12,$AA$6:$AA$45,0)),"")</f>
        <v/>
      </c>
      <c r="I47" s="121" t="str">
        <f aca="false">IFERROR(INDEX($W$6:$W$45,MATCH(ROW()-12,$AA$6:$AA$45,0)),"")</f>
        <v/>
      </c>
      <c r="J47" s="118" t="str">
        <f aca="false">IFERROR(INDEX($Y$6:$Y$45,MATCH(ROW()-12,$AA$6:$AA$45,0)),"")</f>
        <v/>
      </c>
      <c r="K47" s="130" t="str">
        <f aca="false">IF($J47="","",$J47*'General Report'!$C$92)</f>
        <v/>
      </c>
      <c r="L47" s="38" t="str">
        <f aca="false">IFERROR(INDEX($Z$6:$Z$45,MATCH(ROW()-12,$AA$6:$AA$45,0)),"")</f>
        <v/>
      </c>
    </row>
    <row r="48" customFormat="false" ht="15" hidden="false" customHeight="false" outlineLevel="0" collapsed="false">
      <c r="A48" s="126" t="str">
        <f aca="false">IFERROR(INDEX($P$6:$P$45,MATCH(ROW()-12,$AA$6:$AA$45,0)),"")</f>
        <v/>
      </c>
      <c r="B48" s="127" t="str">
        <f aca="false">IFERROR(INDEX($Q$6:$Q$45,MATCH(ROW()-12,$AA$6:$AA$45,0)),"")</f>
        <v/>
      </c>
      <c r="C48" s="127" t="str">
        <f aca="false">IFERROR(INDEX($R$6:$R$45,MATCH(ROW()-12,$AA$6:$AA$45,0)),"")</f>
        <v/>
      </c>
      <c r="D48" s="128" t="str">
        <f aca="false">IFERROR(INDEX($S$6:$S$45,MATCH(ROW()-12,$AA$6:$AA$45,0)),"")</f>
        <v/>
      </c>
      <c r="E48" s="127" t="str">
        <f aca="false">IFERROR(INDEX($T$6:$T$45,MATCH(ROW()-12,$AA$6:$AA$45,0)),"")</f>
        <v/>
      </c>
      <c r="F48" s="127" t="str">
        <f aca="false">IFERROR(INDEX($U$6:$U$45,MATCH(ROW()-12,$AA$6:$AA$45,0)),"")</f>
        <v/>
      </c>
      <c r="G48" s="127" t="str">
        <f aca="false">IFERROR(INDEX($V$6:$V$45,MATCH(ROW()-12,$AA$6:$AA$45,0)),"")</f>
        <v/>
      </c>
      <c r="H48" s="129" t="str">
        <f aca="false">IFERROR(INDEX($X$6:$X$45,MATCH(ROW()-12,$AA$6:$AA$45,0)),"")</f>
        <v/>
      </c>
      <c r="I48" s="121" t="str">
        <f aca="false">IFERROR(INDEX($W$6:$W$45,MATCH(ROW()-12,$AA$6:$AA$45,0)),"")</f>
        <v/>
      </c>
      <c r="J48" s="118" t="str">
        <f aca="false">IFERROR(INDEX($Y$6:$Y$45,MATCH(ROW()-12,$AA$6:$AA$45,0)),"")</f>
        <v/>
      </c>
      <c r="K48" s="130" t="str">
        <f aca="false">IF($J48="","",$J48*'General Report'!$C$92)</f>
        <v/>
      </c>
      <c r="L48" s="38" t="str">
        <f aca="false">IFERROR(INDEX($Z$6:$Z$45,MATCH(ROW()-12,$AA$6:$AA$45,0)),"")</f>
        <v/>
      </c>
    </row>
    <row r="49" customFormat="false" ht="15" hidden="false" customHeight="false" outlineLevel="0" collapsed="false">
      <c r="A49" s="126" t="str">
        <f aca="false">IFERROR(INDEX($P$6:$P$45,MATCH(ROW()-12,$AA$6:$AA$45,0)),"")</f>
        <v/>
      </c>
      <c r="B49" s="127" t="str">
        <f aca="false">IFERROR(INDEX($Q$6:$Q$45,MATCH(ROW()-12,$AA$6:$AA$45,0)),"")</f>
        <v/>
      </c>
      <c r="C49" s="127" t="str">
        <f aca="false">IFERROR(INDEX($R$6:$R$45,MATCH(ROW()-12,$AA$6:$AA$45,0)),"")</f>
        <v/>
      </c>
      <c r="D49" s="128" t="str">
        <f aca="false">IFERROR(INDEX($S$6:$S$45,MATCH(ROW()-12,$AA$6:$AA$45,0)),"")</f>
        <v/>
      </c>
      <c r="E49" s="127" t="str">
        <f aca="false">IFERROR(INDEX($T$6:$T$45,MATCH(ROW()-12,$AA$6:$AA$45,0)),"")</f>
        <v/>
      </c>
      <c r="F49" s="127" t="str">
        <f aca="false">IFERROR(INDEX($U$6:$U$45,MATCH(ROW()-12,$AA$6:$AA$45,0)),"")</f>
        <v/>
      </c>
      <c r="G49" s="127" t="str">
        <f aca="false">IFERROR(INDEX($V$6:$V$45,MATCH(ROW()-12,$AA$6:$AA$45,0)),"")</f>
        <v/>
      </c>
      <c r="H49" s="129" t="str">
        <f aca="false">IFERROR(INDEX($X$6:$X$45,MATCH(ROW()-12,$AA$6:$AA$45,0)),"")</f>
        <v/>
      </c>
      <c r="I49" s="121" t="str">
        <f aca="false">IFERROR(INDEX($W$6:$W$45,MATCH(ROW()-12,$AA$6:$AA$45,0)),"")</f>
        <v/>
      </c>
      <c r="J49" s="118" t="str">
        <f aca="false">IFERROR(INDEX($Y$6:$Y$45,MATCH(ROW()-12,$AA$6:$AA$45,0)),"")</f>
        <v/>
      </c>
      <c r="K49" s="130" t="str">
        <f aca="false">IF($J49="","",$J49*'General Report'!$C$92)</f>
        <v/>
      </c>
      <c r="L49" s="38" t="str">
        <f aca="false">IFERROR(INDEX($Z$6:$Z$45,MATCH(ROW()-12,$AA$6:$AA$45,0)),"")</f>
        <v/>
      </c>
    </row>
    <row r="50" customFormat="false" ht="15" hidden="false" customHeight="false" outlineLevel="0" collapsed="false">
      <c r="A50" s="126" t="str">
        <f aca="false">IFERROR(INDEX($P$6:$P$45,MATCH(ROW()-12,$AA$6:$AA$45,0)),"")</f>
        <v/>
      </c>
      <c r="B50" s="127" t="str">
        <f aca="false">IFERROR(INDEX($Q$6:$Q$45,MATCH(ROW()-12,$AA$6:$AA$45,0)),"")</f>
        <v/>
      </c>
      <c r="C50" s="127" t="str">
        <f aca="false">IFERROR(INDEX($R$6:$R$45,MATCH(ROW()-12,$AA$6:$AA$45,0)),"")</f>
        <v/>
      </c>
      <c r="D50" s="128" t="str">
        <f aca="false">IFERROR(INDEX($S$6:$S$45,MATCH(ROW()-12,$AA$6:$AA$45,0)),"")</f>
        <v/>
      </c>
      <c r="E50" s="127" t="str">
        <f aca="false">IFERROR(INDEX($T$6:$T$45,MATCH(ROW()-12,$AA$6:$AA$45,0)),"")</f>
        <v/>
      </c>
      <c r="F50" s="127" t="str">
        <f aca="false">IFERROR(INDEX($U$6:$U$45,MATCH(ROW()-12,$AA$6:$AA$45,0)),"")</f>
        <v/>
      </c>
      <c r="G50" s="127" t="str">
        <f aca="false">IFERROR(INDEX($V$6:$V$45,MATCH(ROW()-12,$AA$6:$AA$45,0)),"")</f>
        <v/>
      </c>
      <c r="H50" s="129" t="str">
        <f aca="false">IFERROR(INDEX($X$6:$X$45,MATCH(ROW()-12,$AA$6:$AA$45,0)),"")</f>
        <v/>
      </c>
      <c r="I50" s="121" t="str">
        <f aca="false">IFERROR(INDEX($W$6:$W$45,MATCH(ROW()-12,$AA$6:$AA$45,0)),"")</f>
        <v/>
      </c>
      <c r="J50" s="118" t="str">
        <f aca="false">IFERROR(INDEX($Y$6:$Y$45,MATCH(ROW()-12,$AA$6:$AA$45,0)),"")</f>
        <v/>
      </c>
      <c r="K50" s="130" t="str">
        <f aca="false">IF($J50="","",$J50*'General Report'!$C$92)</f>
        <v/>
      </c>
      <c r="L50" s="38" t="str">
        <f aca="false">IFERROR(INDEX($Z$6:$Z$45,MATCH(ROW()-12,$AA$6:$AA$45,0)),"")</f>
        <v/>
      </c>
    </row>
    <row r="51" customFormat="false" ht="15" hidden="false" customHeight="false" outlineLevel="0" collapsed="false">
      <c r="A51" s="126" t="str">
        <f aca="false">IFERROR(INDEX($P$6:$P$45,MATCH(ROW()-12,$AA$6:$AA$45,0)),"")</f>
        <v/>
      </c>
      <c r="B51" s="127" t="str">
        <f aca="false">IFERROR(INDEX($Q$6:$Q$45,MATCH(ROW()-12,$AA$6:$AA$45,0)),"")</f>
        <v/>
      </c>
      <c r="C51" s="127" t="str">
        <f aca="false">IFERROR(INDEX($R$6:$R$45,MATCH(ROW()-12,$AA$6:$AA$45,0)),"")</f>
        <v/>
      </c>
      <c r="D51" s="128" t="str">
        <f aca="false">IFERROR(INDEX($S$6:$S$45,MATCH(ROW()-12,$AA$6:$AA$45,0)),"")</f>
        <v/>
      </c>
      <c r="E51" s="127" t="str">
        <f aca="false">IFERROR(INDEX($T$6:$T$45,MATCH(ROW()-12,$AA$6:$AA$45,0)),"")</f>
        <v/>
      </c>
      <c r="F51" s="127" t="str">
        <f aca="false">IFERROR(INDEX($U$6:$U$45,MATCH(ROW()-12,$AA$6:$AA$45,0)),"")</f>
        <v/>
      </c>
      <c r="G51" s="127" t="str">
        <f aca="false">IFERROR(INDEX($V$6:$V$45,MATCH(ROW()-12,$AA$6:$AA$45,0)),"")</f>
        <v/>
      </c>
      <c r="H51" s="129" t="str">
        <f aca="false">IFERROR(INDEX($X$6:$X$45,MATCH(ROW()-12,$AA$6:$AA$45,0)),"")</f>
        <v/>
      </c>
      <c r="I51" s="121" t="str">
        <f aca="false">IFERROR(INDEX($W$6:$W$45,MATCH(ROW()-12,$AA$6:$AA$45,0)),"")</f>
        <v/>
      </c>
      <c r="J51" s="118" t="str">
        <f aca="false">IFERROR(INDEX($Y$6:$Y$45,MATCH(ROW()-12,$AA$6:$AA$45,0)),"")</f>
        <v/>
      </c>
      <c r="K51" s="130" t="str">
        <f aca="false">IF($J51="","",$J51*'General Report'!$C$92)</f>
        <v/>
      </c>
      <c r="L51" s="38" t="str">
        <f aca="false">IFERROR(INDEX($Z$6:$Z$45,MATCH(ROW()-12,$AA$6:$AA$45,0)),"")</f>
        <v/>
      </c>
    </row>
    <row r="52" customFormat="false" ht="15" hidden="false" customHeight="false" outlineLevel="0" collapsed="false">
      <c r="A52" s="126" t="str">
        <f aca="false">IFERROR(INDEX($P$6:$P$45,MATCH(ROW()-12,$AA$6:$AA$45,0)),"")</f>
        <v/>
      </c>
      <c r="B52" s="127" t="str">
        <f aca="false">IFERROR(INDEX($Q$6:$Q$45,MATCH(ROW()-12,$AA$6:$AA$45,0)),"")</f>
        <v/>
      </c>
      <c r="C52" s="127" t="str">
        <f aca="false">IFERROR(INDEX($R$6:$R$45,MATCH(ROW()-12,$AA$6:$AA$45,0)),"")</f>
        <v/>
      </c>
      <c r="D52" s="128" t="str">
        <f aca="false">IFERROR(INDEX($S$6:$S$45,MATCH(ROW()-12,$AA$6:$AA$45,0)),"")</f>
        <v/>
      </c>
      <c r="E52" s="127" t="str">
        <f aca="false">IFERROR(INDEX($T$6:$T$45,MATCH(ROW()-12,$AA$6:$AA$45,0)),"")</f>
        <v/>
      </c>
      <c r="F52" s="127" t="str">
        <f aca="false">IFERROR(INDEX($U$6:$U$45,MATCH(ROW()-12,$AA$6:$AA$45,0)),"")</f>
        <v/>
      </c>
      <c r="G52" s="127" t="str">
        <f aca="false">IFERROR(INDEX($V$6:$V$45,MATCH(ROW()-12,$AA$6:$AA$45,0)),"")</f>
        <v/>
      </c>
      <c r="H52" s="129" t="str">
        <f aca="false">IFERROR(INDEX($X$6:$X$45,MATCH(ROW()-12,$AA$6:$AA$45,0)),"")</f>
        <v/>
      </c>
      <c r="I52" s="121" t="str">
        <f aca="false">IFERROR(INDEX($W$6:$W$45,MATCH(ROW()-12,$AA$6:$AA$45,0)),"")</f>
        <v/>
      </c>
      <c r="J52" s="118" t="str">
        <f aca="false">IFERROR(INDEX($Y$6:$Y$45,MATCH(ROW()-12,$AA$6:$AA$45,0)),"")</f>
        <v/>
      </c>
      <c r="K52" s="130" t="str">
        <f aca="false">IF($J52="","",$J52*'General Report'!$C$92)</f>
        <v/>
      </c>
      <c r="L52" s="38" t="str">
        <f aca="false">IFERROR(INDEX($Z$6:$Z$45,MATCH(ROW()-12,$AA$6:$AA$45,0)),"")</f>
        <v/>
      </c>
    </row>
    <row r="53" customFormat="false" ht="15" hidden="false" customHeight="false" outlineLevel="0" collapsed="false">
      <c r="A53" s="87" t="s">
        <v>95</v>
      </c>
      <c r="B53" s="131" t="n">
        <f aca="false">SUM(B13:B52)</f>
        <v>269</v>
      </c>
      <c r="C53" s="131" t="n">
        <f aca="false">SUM(C13:C52)</f>
        <v>44</v>
      </c>
      <c r="D53" s="131" t="n">
        <f aca="false">SUM(D13:D52)</f>
        <v>269</v>
      </c>
      <c r="E53" s="131" t="n">
        <f aca="false">SUM(E13:E52)</f>
        <v>269</v>
      </c>
      <c r="F53" s="131" t="n">
        <f aca="false">SUM(F13:F52)</f>
        <v>0</v>
      </c>
      <c r="G53" s="131" t="n">
        <f aca="false">SUM(G13:G52)</f>
        <v>0</v>
      </c>
      <c r="H53" s="131" t="n">
        <f aca="false">SUM(H13:H52)</f>
        <v>16</v>
      </c>
      <c r="I53" s="131" t="n">
        <f aca="false">SUM(I13:I52)</f>
        <v>253</v>
      </c>
      <c r="J53" s="132" t="n">
        <f aca="false">SUM(J13:J52)</f>
        <v>1771</v>
      </c>
      <c r="K53" s="133" t="n">
        <f aca="false">SUM(K13:K52)</f>
        <v>5313000</v>
      </c>
      <c r="L53" s="134" t="str">
        <f aca="false">COUNTIF($L13:$L52,"Missing*")&amp;" person(s) with hours still to bill"</f>
        <v>8 person(s) with hours still to bill</v>
      </c>
    </row>
    <row r="55" customFormat="false" ht="21.75" hidden="false" customHeight="true" outlineLevel="0" collapsed="false">
      <c r="A55" s="31" t="s">
        <v>746</v>
      </c>
      <c r="B55" s="31"/>
      <c r="C55" s="31"/>
      <c r="D55" s="31"/>
      <c r="E55" s="31"/>
      <c r="F55" s="31"/>
      <c r="G55" s="31"/>
      <c r="H55" s="31"/>
      <c r="I55" s="31"/>
      <c r="J55" s="31"/>
      <c r="K55" s="31"/>
      <c r="L55" s="31"/>
    </row>
    <row r="56" customFormat="false" ht="21.75" hidden="false" customHeight="true" outlineLevel="0" collapsed="false">
      <c r="A56" s="31" t="s">
        <v>747</v>
      </c>
      <c r="B56" s="31"/>
      <c r="C56" s="31"/>
      <c r="D56" s="31"/>
      <c r="E56" s="31"/>
      <c r="F56" s="31"/>
      <c r="G56" s="31"/>
      <c r="H56" s="31"/>
      <c r="I56" s="31"/>
      <c r="J56" s="31"/>
      <c r="K56" s="31"/>
      <c r="L56" s="31"/>
    </row>
    <row r="57" customFormat="false" ht="21.75" hidden="false" customHeight="true" outlineLevel="0" collapsed="false">
      <c r="A57" s="31" t="s">
        <v>748</v>
      </c>
      <c r="B57" s="31"/>
      <c r="C57" s="31"/>
      <c r="D57" s="31"/>
      <c r="E57" s="31"/>
      <c r="F57" s="31"/>
      <c r="G57" s="31"/>
      <c r="H57" s="31"/>
      <c r="I57" s="31"/>
      <c r="J57" s="31"/>
      <c r="K57" s="31"/>
      <c r="L57" s="31"/>
    </row>
    <row r="58" customFormat="false" ht="21.75" hidden="false" customHeight="true" outlineLevel="0" collapsed="false">
      <c r="A58" s="31" t="s">
        <v>749</v>
      </c>
      <c r="B58" s="31"/>
      <c r="C58" s="31"/>
      <c r="D58" s="31"/>
      <c r="E58" s="31"/>
      <c r="F58" s="31"/>
      <c r="G58" s="31"/>
      <c r="H58" s="31"/>
      <c r="I58" s="31"/>
      <c r="J58" s="31"/>
      <c r="K58" s="31"/>
      <c r="L58" s="31"/>
    </row>
  </sheetData>
  <mergeCells count="16">
    <mergeCell ref="A1:L1"/>
    <mergeCell ref="A2:L2"/>
    <mergeCell ref="E3:L3"/>
    <mergeCell ref="A5:B5"/>
    <mergeCell ref="D5:H5"/>
    <mergeCell ref="D6:G6"/>
    <mergeCell ref="D7:G7"/>
    <mergeCell ref="D8:G8"/>
    <mergeCell ref="D9:G9"/>
    <mergeCell ref="D10:G10"/>
    <mergeCell ref="A11:B11"/>
    <mergeCell ref="D11:G11"/>
    <mergeCell ref="A55:L55"/>
    <mergeCell ref="A56:L56"/>
    <mergeCell ref="A57:L57"/>
    <mergeCell ref="A58:L58"/>
  </mergeCells>
  <conditionalFormatting sqref="A13:L52">
    <cfRule type="expression" priority="2" aboveAverage="0" equalAverage="0" bottom="0" percent="0" rank="0" text="" dxfId="36">
      <formula>AND($A13&lt;&gt;"",MOD(ROW(),2)=1)</formula>
    </cfRule>
  </conditionalFormatting>
  <conditionalFormatting sqref="L13:L52">
    <cfRule type="expression" priority="3" aboveAverage="0" equalAverage="0" bottom="0" percent="0" rank="0" text="" dxfId="37">
      <formula>LEFT($L13,7)="Missing"</formula>
    </cfRule>
    <cfRule type="expression" priority="4" aboveAverage="0" equalAverage="0" bottom="0" percent="0" rank="0" text="" dxfId="38">
      <formula>LEFT($L13,9)="There are"</formula>
    </cfRule>
    <cfRule type="expression" priority="5" aboveAverage="0" equalAverage="0" bottom="0" percent="0" rank="0" text="" dxfId="39">
      <formula>$L13="Reported and billed match"</formula>
    </cfRule>
  </conditionalFormatting>
  <dataValidations count="1">
    <dataValidation allowBlank="false" errorStyle="stop" operator="between" showDropDown="false" showErrorMessage="true" showInputMessage="false" sqref="B8" type="list">
      <formula1>"Per week,Once per period"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N1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1" min="2" style="1" width="13"/>
    <col collapsed="false" customWidth="true" hidden="false" outlineLevel="0" max="14" min="14" style="1" width="18"/>
  </cols>
  <sheetData>
    <row r="1" customFormat="false" ht="25.5" hidden="false" customHeight="true" outlineLevel="0" collapsed="false">
      <c r="A1" s="30" t="s">
        <v>750</v>
      </c>
      <c r="B1" s="30"/>
      <c r="C1" s="30"/>
      <c r="D1" s="30"/>
      <c r="E1" s="30"/>
      <c r="F1" s="30"/>
      <c r="G1" s="30"/>
      <c r="H1" s="30"/>
      <c r="I1" s="30"/>
      <c r="J1" s="30"/>
      <c r="K1" s="30"/>
    </row>
    <row r="2" customFormat="false" ht="25.5" hidden="false" customHeight="true" outlineLevel="0" collapsed="false">
      <c r="A2" s="31" t="s">
        <v>751</v>
      </c>
      <c r="B2" s="31"/>
      <c r="C2" s="31"/>
      <c r="D2" s="31"/>
      <c r="E2" s="31"/>
      <c r="F2" s="31"/>
      <c r="G2" s="31"/>
      <c r="H2" s="31"/>
      <c r="I2" s="31"/>
      <c r="J2" s="31"/>
      <c r="K2" s="31"/>
    </row>
    <row r="3" customFormat="false" ht="15" hidden="false" customHeight="true" outlineLevel="0" collapsed="false">
      <c r="A3" s="32" t="s">
        <v>572</v>
      </c>
      <c r="B3" s="33" t="n">
        <f aca="false">Validation!$B$3</f>
        <v>46253</v>
      </c>
      <c r="C3" s="33" t="n">
        <f aca="false">Validation!$C$3</f>
        <v>46264</v>
      </c>
      <c r="E3" s="69" t="str">
        <f aca="false">'General Report'!$A$4</f>
        <v>Everything up to date.  136 records read, 2863 free rows to paste more.</v>
      </c>
      <c r="F3" s="69"/>
      <c r="G3" s="69"/>
      <c r="H3" s="69"/>
      <c r="I3" s="69"/>
      <c r="J3" s="69"/>
      <c r="K3" s="69"/>
    </row>
    <row r="4" customFormat="false" ht="21.75" hidden="false" customHeight="true" outlineLevel="0" collapsed="false">
      <c r="N4" s="135" t="s">
        <v>752</v>
      </c>
    </row>
    <row r="5" customFormat="false" ht="19.5" hidden="false" customHeight="true" outlineLevel="0" collapsed="false">
      <c r="A5" s="47" t="s">
        <v>753</v>
      </c>
      <c r="B5" s="47"/>
      <c r="C5" s="47"/>
      <c r="D5" s="47"/>
      <c r="E5" s="47"/>
      <c r="F5" s="47"/>
      <c r="G5" s="47"/>
      <c r="H5" s="47"/>
      <c r="I5" s="47"/>
      <c r="J5" s="47"/>
      <c r="K5" s="47"/>
      <c r="N5" s="26" t="str">
        <f aca="false">Validation!$U$19</f>
        <v>L SILVA</v>
      </c>
    </row>
    <row r="6" customFormat="false" ht="33.75" hidden="false" customHeight="true" outlineLevel="0" collapsed="false">
      <c r="A6" s="48" t="s">
        <v>92</v>
      </c>
      <c r="B6" s="48" t="s">
        <v>646</v>
      </c>
      <c r="C6" s="48" t="s">
        <v>659</v>
      </c>
      <c r="D6" s="48" t="s">
        <v>137</v>
      </c>
      <c r="E6" s="48" t="s">
        <v>170</v>
      </c>
      <c r="F6" s="48" t="s">
        <v>662</v>
      </c>
      <c r="G6" s="48" t="s">
        <v>754</v>
      </c>
      <c r="H6" s="48" t="s">
        <v>755</v>
      </c>
      <c r="I6" s="48" t="s">
        <v>756</v>
      </c>
      <c r="J6" s="48" t="s">
        <v>757</v>
      </c>
      <c r="N6" s="26" t="str">
        <f aca="false">Validation!$U$23</f>
        <v>L VILLAMIL</v>
      </c>
    </row>
    <row r="7" customFormat="false" ht="15" hidden="false" customHeight="true" outlineLevel="0" collapsed="false">
      <c r="A7" s="50" t="str">
        <f aca="false">IFERROR(INDEX('RAW BTBS'!$L:$L,MATCH(1,'RAW BTBS'!$AK:$AK,0)),"")</f>
        <v/>
      </c>
      <c r="B7" s="54" t="str">
        <f aca="false">IF($A7="","",COUNTIFS('RAW BTBS'!$L:$L,$A7))</f>
        <v/>
      </c>
      <c r="C7" s="52" t="str">
        <f aca="false">IF($A7="","",SUMIFS('RAW BTBS'!$X:$X,'RAW BTBS'!$L:$L,$A7))</f>
        <v/>
      </c>
      <c r="D7" s="62" t="str">
        <f aca="false">IF($A7="","",SUMIFS('RAW BTBS'!$X:$X,'RAW BTBS'!$L:$L,$A7,'RAW BTBS'!$B:$B,"Approved"))</f>
        <v/>
      </c>
      <c r="E7" s="62" t="str">
        <f aca="false">IF($A7="","",$C7-$D7)</f>
        <v/>
      </c>
      <c r="F7" s="54" t="str">
        <f aca="false">IF($A7="","",SUMPRODUCT(--(COUNTIFS('RAW BTBS'!$AF:$AF,$N$5:$N$44,'RAW BTBS'!$L:$L,$A7)&gt;0)))</f>
        <v/>
      </c>
      <c r="G7" s="136" t="str">
        <f aca="false">IF(OR($A7="",$C$28=0),"",$C7/$C$28)</f>
        <v/>
      </c>
      <c r="H7" s="84" t="str">
        <f aca="false">IF(OR($A7="",$B7=0),"",$C7/$B7)</f>
        <v/>
      </c>
      <c r="I7" s="137" t="str">
        <f aca="false">IF(OR($A7="",$B7=0),"",500000-SUMPRODUCT(MAX(('RAW BTBS'!$L$2:$L$3000=$A7)*('RAW BTBS'!$W$2:$W$3000&gt;0)*(500000-'RAW BTBS'!$W$2:$W$3000))))</f>
        <v/>
      </c>
      <c r="J7" s="137" t="str">
        <f aca="false">IF(OR($A7="",$B7=0),"",SUMPRODUCT(MAX(('RAW BTBS'!$L$2:$L$3000=$A7)*('RAW BTBS'!$W$2:$W$3000&gt;0)*'RAW BTBS'!$W$2:$W$3000)))</f>
        <v/>
      </c>
      <c r="N7" s="26" t="str">
        <f aca="false">Validation!$U$27</f>
        <v>S ROMERO</v>
      </c>
    </row>
    <row r="8" customFormat="false" ht="15" hidden="false" customHeight="true" outlineLevel="0" collapsed="false">
      <c r="A8" s="50" t="str">
        <f aca="false">IFERROR(INDEX('RAW BTBS'!$L:$L,MATCH(2,'RAW BTBS'!$AK:$AK,0)),"")</f>
        <v/>
      </c>
      <c r="B8" s="54" t="str">
        <f aca="false">IF($A8="","",COUNTIFS('RAW BTBS'!$L:$L,$A8))</f>
        <v/>
      </c>
      <c r="C8" s="52" t="str">
        <f aca="false">IF($A8="","",SUMIFS('RAW BTBS'!$X:$X,'RAW BTBS'!$L:$L,$A8))</f>
        <v/>
      </c>
      <c r="D8" s="62" t="str">
        <f aca="false">IF($A8="","",SUMIFS('RAW BTBS'!$X:$X,'RAW BTBS'!$L:$L,$A8,'RAW BTBS'!$B:$B,"Approved"))</f>
        <v/>
      </c>
      <c r="E8" s="62" t="str">
        <f aca="false">IF($A8="","",$C8-$D8)</f>
        <v/>
      </c>
      <c r="F8" s="54" t="str">
        <f aca="false">IF($A8="","",SUMPRODUCT(--(COUNTIFS('RAW BTBS'!$AF:$AF,$N$5:$N$44,'RAW BTBS'!$L:$L,$A8)&gt;0)))</f>
        <v/>
      </c>
      <c r="G8" s="136" t="str">
        <f aca="false">IF(OR($A8="",$C$28=0),"",$C8/$C$28)</f>
        <v/>
      </c>
      <c r="H8" s="84" t="str">
        <f aca="false">IF(OR($A8="",$B8=0),"",$C8/$B8)</f>
        <v/>
      </c>
      <c r="I8" s="137" t="str">
        <f aca="false">IF(OR($A8="",$B8=0),"",500000-SUMPRODUCT(MAX(('RAW BTBS'!$L$2:$L$3000=$A8)*('RAW BTBS'!$W$2:$W$3000&gt;0)*(500000-'RAW BTBS'!$W$2:$W$3000))))</f>
        <v/>
      </c>
      <c r="J8" s="137" t="str">
        <f aca="false">IF(OR($A8="",$B8=0),"",SUMPRODUCT(MAX(('RAW BTBS'!$L$2:$L$3000=$A8)*('RAW BTBS'!$W$2:$W$3000&gt;0)*'RAW BTBS'!$W$2:$W$3000)))</f>
        <v/>
      </c>
      <c r="N8" s="26" t="str">
        <f aca="false">Validation!$U$31</f>
        <v>H DAZA</v>
      </c>
    </row>
    <row r="9" customFormat="false" ht="15" hidden="false" customHeight="true" outlineLevel="0" collapsed="false">
      <c r="A9" s="50" t="str">
        <f aca="false">IFERROR(INDEX('RAW BTBS'!$L:$L,MATCH(3,'RAW BTBS'!$AK:$AK,0)),"")</f>
        <v/>
      </c>
      <c r="B9" s="54" t="str">
        <f aca="false">IF($A9="","",COUNTIFS('RAW BTBS'!$L:$L,$A9))</f>
        <v/>
      </c>
      <c r="C9" s="52" t="str">
        <f aca="false">IF($A9="","",SUMIFS('RAW BTBS'!$X:$X,'RAW BTBS'!$L:$L,$A9))</f>
        <v/>
      </c>
      <c r="D9" s="62" t="str">
        <f aca="false">IF($A9="","",SUMIFS('RAW BTBS'!$X:$X,'RAW BTBS'!$L:$L,$A9,'RAW BTBS'!$B:$B,"Approved"))</f>
        <v/>
      </c>
      <c r="E9" s="62" t="str">
        <f aca="false">IF($A9="","",$C9-$D9)</f>
        <v/>
      </c>
      <c r="F9" s="54" t="str">
        <f aca="false">IF($A9="","",SUMPRODUCT(--(COUNTIFS('RAW BTBS'!$AF:$AF,$N$5:$N$44,'RAW BTBS'!$L:$L,$A9)&gt;0)))</f>
        <v/>
      </c>
      <c r="G9" s="136" t="str">
        <f aca="false">IF(OR($A9="",$C$28=0),"",$C9/$C$28)</f>
        <v/>
      </c>
      <c r="H9" s="84" t="str">
        <f aca="false">IF(OR($A9="",$B9=0),"",$C9/$B9)</f>
        <v/>
      </c>
      <c r="I9" s="137" t="str">
        <f aca="false">IF(OR($A9="",$B9=0),"",500000-SUMPRODUCT(MAX(('RAW BTBS'!$L$2:$L$3000=$A9)*('RAW BTBS'!$W$2:$W$3000&gt;0)*(500000-'RAW BTBS'!$W$2:$W$3000))))</f>
        <v/>
      </c>
      <c r="J9" s="137" t="str">
        <f aca="false">IF(OR($A9="",$B9=0),"",SUMPRODUCT(MAX(('RAW BTBS'!$L$2:$L$3000=$A9)*('RAW BTBS'!$W$2:$W$3000&gt;0)*'RAW BTBS'!$W$2:$W$3000)))</f>
        <v/>
      </c>
      <c r="N9" s="26" t="str">
        <f aca="false">Validation!$U$35</f>
        <v>R SANCHEZ</v>
      </c>
    </row>
    <row r="10" customFormat="false" ht="15" hidden="false" customHeight="true" outlineLevel="0" collapsed="false">
      <c r="A10" s="50" t="str">
        <f aca="false">IFERROR(INDEX('RAW BTBS'!$L:$L,MATCH(4,'RAW BTBS'!$AK:$AK,0)),"")</f>
        <v/>
      </c>
      <c r="B10" s="54" t="str">
        <f aca="false">IF($A10="","",COUNTIFS('RAW BTBS'!$L:$L,$A10))</f>
        <v/>
      </c>
      <c r="C10" s="52" t="str">
        <f aca="false">IF($A10="","",SUMIFS('RAW BTBS'!$X:$X,'RAW BTBS'!$L:$L,$A10))</f>
        <v/>
      </c>
      <c r="D10" s="62" t="str">
        <f aca="false">IF($A10="","",SUMIFS('RAW BTBS'!$X:$X,'RAW BTBS'!$L:$L,$A10,'RAW BTBS'!$B:$B,"Approved"))</f>
        <v/>
      </c>
      <c r="E10" s="62" t="str">
        <f aca="false">IF($A10="","",$C10-$D10)</f>
        <v/>
      </c>
      <c r="F10" s="54" t="str">
        <f aca="false">IF($A10="","",SUMPRODUCT(--(COUNTIFS('RAW BTBS'!$AF:$AF,$N$5:$N$44,'RAW BTBS'!$L:$L,$A10)&gt;0)))</f>
        <v/>
      </c>
      <c r="G10" s="136" t="str">
        <f aca="false">IF(OR($A10="",$C$28=0),"",$C10/$C$28)</f>
        <v/>
      </c>
      <c r="H10" s="84" t="str">
        <f aca="false">IF(OR($A10="",$B10=0),"",$C10/$B10)</f>
        <v/>
      </c>
      <c r="I10" s="137" t="str">
        <f aca="false">IF(OR($A10="",$B10=0),"",500000-SUMPRODUCT(MAX(('RAW BTBS'!$L$2:$L$3000=$A10)*('RAW BTBS'!$W$2:$W$3000&gt;0)*(500000-'RAW BTBS'!$W$2:$W$3000))))</f>
        <v/>
      </c>
      <c r="J10" s="137" t="str">
        <f aca="false">IF(OR($A10="",$B10=0),"",SUMPRODUCT(MAX(('RAW BTBS'!$L$2:$L$3000=$A10)*('RAW BTBS'!$W$2:$W$3000&gt;0)*'RAW BTBS'!$W$2:$W$3000)))</f>
        <v/>
      </c>
      <c r="N10" s="26" t="str">
        <f aca="false">Validation!$U$39</f>
        <v>A LORENZO</v>
      </c>
    </row>
    <row r="11" customFormat="false" ht="15" hidden="false" customHeight="true" outlineLevel="0" collapsed="false">
      <c r="A11" s="50" t="str">
        <f aca="false">IFERROR(INDEX('RAW BTBS'!$L:$L,MATCH(5,'RAW BTBS'!$AK:$AK,0)),"")</f>
        <v/>
      </c>
      <c r="B11" s="54" t="str">
        <f aca="false">IF($A11="","",COUNTIFS('RAW BTBS'!$L:$L,$A11))</f>
        <v/>
      </c>
      <c r="C11" s="52" t="str">
        <f aca="false">IF($A11="","",SUMIFS('RAW BTBS'!$X:$X,'RAW BTBS'!$L:$L,$A11))</f>
        <v/>
      </c>
      <c r="D11" s="62" t="str">
        <f aca="false">IF($A11="","",SUMIFS('RAW BTBS'!$X:$X,'RAW BTBS'!$L:$L,$A11,'RAW BTBS'!$B:$B,"Approved"))</f>
        <v/>
      </c>
      <c r="E11" s="62" t="str">
        <f aca="false">IF($A11="","",$C11-$D11)</f>
        <v/>
      </c>
      <c r="F11" s="54" t="str">
        <f aca="false">IF($A11="","",SUMPRODUCT(--(COUNTIFS('RAW BTBS'!$AF:$AF,$N$5:$N$44,'RAW BTBS'!$L:$L,$A11)&gt;0)))</f>
        <v/>
      </c>
      <c r="G11" s="136" t="str">
        <f aca="false">IF(OR($A11="",$C$28=0),"",$C11/$C$28)</f>
        <v/>
      </c>
      <c r="H11" s="84" t="str">
        <f aca="false">IF(OR($A11="",$B11=0),"",$C11/$B11)</f>
        <v/>
      </c>
      <c r="I11" s="137" t="str">
        <f aca="false">IF(OR($A11="",$B11=0),"",500000-SUMPRODUCT(MAX(('RAW BTBS'!$L$2:$L$3000=$A11)*('RAW BTBS'!$W$2:$W$3000&gt;0)*(500000-'RAW BTBS'!$W$2:$W$3000))))</f>
        <v/>
      </c>
      <c r="J11" s="137" t="str">
        <f aca="false">IF(OR($A11="",$B11=0),"",SUMPRODUCT(MAX(('RAW BTBS'!$L$2:$L$3000=$A11)*('RAW BTBS'!$W$2:$W$3000&gt;0)*'RAW BTBS'!$W$2:$W$3000)))</f>
        <v/>
      </c>
      <c r="N11" s="26" t="str">
        <f aca="false">Validation!$U$43</f>
        <v>A CAMARGO</v>
      </c>
    </row>
    <row r="12" customFormat="false" ht="15" hidden="false" customHeight="true" outlineLevel="0" collapsed="false">
      <c r="A12" s="50" t="str">
        <f aca="false">IFERROR(INDEX('RAW BTBS'!$L:$L,MATCH(6,'RAW BTBS'!$AK:$AK,0)),"")</f>
        <v/>
      </c>
      <c r="B12" s="54" t="str">
        <f aca="false">IF($A12="","",COUNTIFS('RAW BTBS'!$L:$L,$A12))</f>
        <v/>
      </c>
      <c r="C12" s="52" t="str">
        <f aca="false">IF($A12="","",SUMIFS('RAW BTBS'!$X:$X,'RAW BTBS'!$L:$L,$A12))</f>
        <v/>
      </c>
      <c r="D12" s="62" t="str">
        <f aca="false">IF($A12="","",SUMIFS('RAW BTBS'!$X:$X,'RAW BTBS'!$L:$L,$A12,'RAW BTBS'!$B:$B,"Approved"))</f>
        <v/>
      </c>
      <c r="E12" s="62" t="str">
        <f aca="false">IF($A12="","",$C12-$D12)</f>
        <v/>
      </c>
      <c r="F12" s="54" t="str">
        <f aca="false">IF($A12="","",SUMPRODUCT(--(COUNTIFS('RAW BTBS'!$AF:$AF,$N$5:$N$44,'RAW BTBS'!$L:$L,$A12)&gt;0)))</f>
        <v/>
      </c>
      <c r="G12" s="136" t="str">
        <f aca="false">IF(OR($A12="",$C$28=0),"",$C12/$C$28)</f>
        <v/>
      </c>
      <c r="H12" s="84" t="str">
        <f aca="false">IF(OR($A12="",$B12=0),"",$C12/$B12)</f>
        <v/>
      </c>
      <c r="I12" s="137" t="str">
        <f aca="false">IF(OR($A12="",$B12=0),"",500000-SUMPRODUCT(MAX(('RAW BTBS'!$L$2:$L$3000=$A12)*('RAW BTBS'!$W$2:$W$3000&gt;0)*(500000-'RAW BTBS'!$W$2:$W$3000))))</f>
        <v/>
      </c>
      <c r="J12" s="137" t="str">
        <f aca="false">IF(OR($A12="",$B12=0),"",SUMPRODUCT(MAX(('RAW BTBS'!$L$2:$L$3000=$A12)*('RAW BTBS'!$W$2:$W$3000&gt;0)*'RAW BTBS'!$W$2:$W$3000)))</f>
        <v/>
      </c>
      <c r="N12" s="26" t="str">
        <f aca="false">Validation!$U$47</f>
        <v>M LEON</v>
      </c>
    </row>
    <row r="13" customFormat="false" ht="15" hidden="false" customHeight="true" outlineLevel="0" collapsed="false">
      <c r="A13" s="50" t="str">
        <f aca="false">IFERROR(INDEX('RAW BTBS'!$L:$L,MATCH(7,'RAW BTBS'!$AK:$AK,0)),"")</f>
        <v/>
      </c>
      <c r="B13" s="54" t="str">
        <f aca="false">IF($A13="","",COUNTIFS('RAW BTBS'!$L:$L,$A13))</f>
        <v/>
      </c>
      <c r="C13" s="52" t="str">
        <f aca="false">IF($A13="","",SUMIFS('RAW BTBS'!$X:$X,'RAW BTBS'!$L:$L,$A13))</f>
        <v/>
      </c>
      <c r="D13" s="62" t="str">
        <f aca="false">IF($A13="","",SUMIFS('RAW BTBS'!$X:$X,'RAW BTBS'!$L:$L,$A13,'RAW BTBS'!$B:$B,"Approved"))</f>
        <v/>
      </c>
      <c r="E13" s="62" t="str">
        <f aca="false">IF($A13="","",$C13-$D13)</f>
        <v/>
      </c>
      <c r="F13" s="54" t="str">
        <f aca="false">IF($A13="","",SUMPRODUCT(--(COUNTIFS('RAW BTBS'!$AF:$AF,$N$5:$N$44,'RAW BTBS'!$L:$L,$A13)&gt;0)))</f>
        <v/>
      </c>
      <c r="G13" s="136" t="str">
        <f aca="false">IF(OR($A13="",$C$28=0),"",$C13/$C$28)</f>
        <v/>
      </c>
      <c r="H13" s="84" t="str">
        <f aca="false">IF(OR($A13="",$B13=0),"",$C13/$B13)</f>
        <v/>
      </c>
      <c r="I13" s="137" t="str">
        <f aca="false">IF(OR($A13="",$B13=0),"",500000-SUMPRODUCT(MAX(('RAW BTBS'!$L$2:$L$3000=$A13)*('RAW BTBS'!$W$2:$W$3000&gt;0)*(500000-'RAW BTBS'!$W$2:$W$3000))))</f>
        <v/>
      </c>
      <c r="J13" s="137" t="str">
        <f aca="false">IF(OR($A13="",$B13=0),"",SUMPRODUCT(MAX(('RAW BTBS'!$L$2:$L$3000=$A13)*('RAW BTBS'!$W$2:$W$3000&gt;0)*'RAW BTBS'!$W$2:$W$3000)))</f>
        <v/>
      </c>
      <c r="N13" s="26" t="str">
        <f aca="false">Validation!$U$51</f>
        <v>J CASTILLO</v>
      </c>
    </row>
    <row r="14" customFormat="false" ht="15" hidden="false" customHeight="true" outlineLevel="0" collapsed="false">
      <c r="A14" s="50" t="str">
        <f aca="false">IFERROR(INDEX('RAW BTBS'!$L:$L,MATCH(8,'RAW BTBS'!$AK:$AK,0)),"")</f>
        <v/>
      </c>
      <c r="B14" s="54" t="str">
        <f aca="false">IF($A14="","",COUNTIFS('RAW BTBS'!$L:$L,$A14))</f>
        <v/>
      </c>
      <c r="C14" s="52" t="str">
        <f aca="false">IF($A14="","",SUMIFS('RAW BTBS'!$X:$X,'RAW BTBS'!$L:$L,$A14))</f>
        <v/>
      </c>
      <c r="D14" s="62" t="str">
        <f aca="false">IF($A14="","",SUMIFS('RAW BTBS'!$X:$X,'RAW BTBS'!$L:$L,$A14,'RAW BTBS'!$B:$B,"Approved"))</f>
        <v/>
      </c>
      <c r="E14" s="62" t="str">
        <f aca="false">IF($A14="","",$C14-$D14)</f>
        <v/>
      </c>
      <c r="F14" s="54" t="str">
        <f aca="false">IF($A14="","",SUMPRODUCT(--(COUNTIFS('RAW BTBS'!$AF:$AF,$N$5:$N$44,'RAW BTBS'!$L:$L,$A14)&gt;0)))</f>
        <v/>
      </c>
      <c r="G14" s="136" t="str">
        <f aca="false">IF(OR($A14="",$C$28=0),"",$C14/$C$28)</f>
        <v/>
      </c>
      <c r="H14" s="84" t="str">
        <f aca="false">IF(OR($A14="",$B14=0),"",$C14/$B14)</f>
        <v/>
      </c>
      <c r="I14" s="137" t="str">
        <f aca="false">IF(OR($A14="",$B14=0),"",500000-SUMPRODUCT(MAX(('RAW BTBS'!$L$2:$L$3000=$A14)*('RAW BTBS'!$W$2:$W$3000&gt;0)*(500000-'RAW BTBS'!$W$2:$W$3000))))</f>
        <v/>
      </c>
      <c r="J14" s="137" t="str">
        <f aca="false">IF(OR($A14="",$B14=0),"",SUMPRODUCT(MAX(('RAW BTBS'!$L$2:$L$3000=$A14)*('RAW BTBS'!$W$2:$W$3000&gt;0)*'RAW BTBS'!$W$2:$W$3000)))</f>
        <v/>
      </c>
      <c r="N14" s="26" t="str">
        <f aca="false">Validation!$U$55</f>
        <v>J RINCON</v>
      </c>
    </row>
    <row r="15" customFormat="false" ht="15" hidden="false" customHeight="true" outlineLevel="0" collapsed="false">
      <c r="A15" s="50" t="str">
        <f aca="false">IFERROR(INDEX('RAW BTBS'!$L:$L,MATCH(9,'RAW BTBS'!$AK:$AK,0)),"")</f>
        <v/>
      </c>
      <c r="B15" s="54" t="str">
        <f aca="false">IF($A15="","",COUNTIFS('RAW BTBS'!$L:$L,$A15))</f>
        <v/>
      </c>
      <c r="C15" s="52" t="str">
        <f aca="false">IF($A15="","",SUMIFS('RAW BTBS'!$X:$X,'RAW BTBS'!$L:$L,$A15))</f>
        <v/>
      </c>
      <c r="D15" s="62" t="str">
        <f aca="false">IF($A15="","",SUMIFS('RAW BTBS'!$X:$X,'RAW BTBS'!$L:$L,$A15,'RAW BTBS'!$B:$B,"Approved"))</f>
        <v/>
      </c>
      <c r="E15" s="62" t="str">
        <f aca="false">IF($A15="","",$C15-$D15)</f>
        <v/>
      </c>
      <c r="F15" s="54" t="str">
        <f aca="false">IF($A15="","",SUMPRODUCT(--(COUNTIFS('RAW BTBS'!$AF:$AF,$N$5:$N$44,'RAW BTBS'!$L:$L,$A15)&gt;0)))</f>
        <v/>
      </c>
      <c r="G15" s="136" t="str">
        <f aca="false">IF(OR($A15="",$C$28=0),"",$C15/$C$28)</f>
        <v/>
      </c>
      <c r="H15" s="84" t="str">
        <f aca="false">IF(OR($A15="",$B15=0),"",$C15/$B15)</f>
        <v/>
      </c>
      <c r="I15" s="137" t="str">
        <f aca="false">IF(OR($A15="",$B15=0),"",500000-SUMPRODUCT(MAX(('RAW BTBS'!$L$2:$L$3000=$A15)*('RAW BTBS'!$W$2:$W$3000&gt;0)*(500000-'RAW BTBS'!$W$2:$W$3000))))</f>
        <v/>
      </c>
      <c r="J15" s="137" t="str">
        <f aca="false">IF(OR($A15="",$B15=0),"",SUMPRODUCT(MAX(('RAW BTBS'!$L$2:$L$3000=$A15)*('RAW BTBS'!$W$2:$W$3000&gt;0)*'RAW BTBS'!$W$2:$W$3000)))</f>
        <v/>
      </c>
      <c r="N15" s="26" t="str">
        <f aca="false">Validation!$U$59</f>
        <v>J VALBUENA</v>
      </c>
    </row>
    <row r="16" customFormat="false" ht="15" hidden="false" customHeight="true" outlineLevel="0" collapsed="false">
      <c r="A16" s="50" t="str">
        <f aca="false">IFERROR(INDEX('RAW BTBS'!$L:$L,MATCH(10,'RAW BTBS'!$AK:$AK,0)),"")</f>
        <v/>
      </c>
      <c r="B16" s="54" t="str">
        <f aca="false">IF($A16="","",COUNTIFS('RAW BTBS'!$L:$L,$A16))</f>
        <v/>
      </c>
      <c r="C16" s="52" t="str">
        <f aca="false">IF($A16="","",SUMIFS('RAW BTBS'!$X:$X,'RAW BTBS'!$L:$L,$A16))</f>
        <v/>
      </c>
      <c r="D16" s="62" t="str">
        <f aca="false">IF($A16="","",SUMIFS('RAW BTBS'!$X:$X,'RAW BTBS'!$L:$L,$A16,'RAW BTBS'!$B:$B,"Approved"))</f>
        <v/>
      </c>
      <c r="E16" s="62" t="str">
        <f aca="false">IF($A16="","",$C16-$D16)</f>
        <v/>
      </c>
      <c r="F16" s="54" t="str">
        <f aca="false">IF($A16="","",SUMPRODUCT(--(COUNTIFS('RAW BTBS'!$AF:$AF,$N$5:$N$44,'RAW BTBS'!$L:$L,$A16)&gt;0)))</f>
        <v/>
      </c>
      <c r="G16" s="136" t="str">
        <f aca="false">IF(OR($A16="",$C$28=0),"",$C16/$C$28)</f>
        <v/>
      </c>
      <c r="H16" s="84" t="str">
        <f aca="false">IF(OR($A16="",$B16=0),"",$C16/$B16)</f>
        <v/>
      </c>
      <c r="I16" s="137" t="str">
        <f aca="false">IF(OR($A16="",$B16=0),"",500000-SUMPRODUCT(MAX(('RAW BTBS'!$L$2:$L$3000=$A16)*('RAW BTBS'!$W$2:$W$3000&gt;0)*(500000-'RAW BTBS'!$W$2:$W$3000))))</f>
        <v/>
      </c>
      <c r="J16" s="137" t="str">
        <f aca="false">IF(OR($A16="",$B16=0),"",SUMPRODUCT(MAX(('RAW BTBS'!$L$2:$L$3000=$A16)*('RAW BTBS'!$W$2:$W$3000&gt;0)*'RAW BTBS'!$W$2:$W$3000)))</f>
        <v/>
      </c>
      <c r="N16" s="26" t="str">
        <f aca="false">Validation!$U$63</f>
        <v>A LOPEZ</v>
      </c>
    </row>
    <row r="17" customFormat="false" ht="15" hidden="false" customHeight="true" outlineLevel="0" collapsed="false">
      <c r="A17" s="50" t="str">
        <f aca="false">IFERROR(INDEX('RAW BTBS'!$L:$L,MATCH(11,'RAW BTBS'!$AK:$AK,0)),"")</f>
        <v/>
      </c>
      <c r="B17" s="54" t="str">
        <f aca="false">IF($A17="","",COUNTIFS('RAW BTBS'!$L:$L,$A17))</f>
        <v/>
      </c>
      <c r="C17" s="52" t="str">
        <f aca="false">IF($A17="","",SUMIFS('RAW BTBS'!$X:$X,'RAW BTBS'!$L:$L,$A17))</f>
        <v/>
      </c>
      <c r="D17" s="62" t="str">
        <f aca="false">IF($A17="","",SUMIFS('RAW BTBS'!$X:$X,'RAW BTBS'!$L:$L,$A17,'RAW BTBS'!$B:$B,"Approved"))</f>
        <v/>
      </c>
      <c r="E17" s="62" t="str">
        <f aca="false">IF($A17="","",$C17-$D17)</f>
        <v/>
      </c>
      <c r="F17" s="54" t="str">
        <f aca="false">IF($A17="","",SUMPRODUCT(--(COUNTIFS('RAW BTBS'!$AF:$AF,$N$5:$N$44,'RAW BTBS'!$L:$L,$A17)&gt;0)))</f>
        <v/>
      </c>
      <c r="G17" s="136" t="str">
        <f aca="false">IF(OR($A17="",$C$28=0),"",$C17/$C$28)</f>
        <v/>
      </c>
      <c r="H17" s="84" t="str">
        <f aca="false">IF(OR($A17="",$B17=0),"",$C17/$B17)</f>
        <v/>
      </c>
      <c r="I17" s="137" t="str">
        <f aca="false">IF(OR($A17="",$B17=0),"",500000-SUMPRODUCT(MAX(('RAW BTBS'!$L$2:$L$3000=$A17)*('RAW BTBS'!$W$2:$W$3000&gt;0)*(500000-'RAW BTBS'!$W$2:$W$3000))))</f>
        <v/>
      </c>
      <c r="J17" s="137" t="str">
        <f aca="false">IF(OR($A17="",$B17=0),"",SUMPRODUCT(MAX(('RAW BTBS'!$L$2:$L$3000=$A17)*('RAW BTBS'!$W$2:$W$3000&gt;0)*'RAW BTBS'!$W$2:$W$3000)))</f>
        <v/>
      </c>
      <c r="N17" s="26" t="str">
        <f aca="false">Validation!$U$67</f>
        <v>C MESA</v>
      </c>
    </row>
    <row r="18" customFormat="false" ht="15" hidden="false" customHeight="true" outlineLevel="0" collapsed="false">
      <c r="A18" s="50" t="str">
        <f aca="false">IFERROR(INDEX('RAW BTBS'!$L:$L,MATCH(12,'RAW BTBS'!$AK:$AK,0)),"")</f>
        <v/>
      </c>
      <c r="B18" s="54" t="str">
        <f aca="false">IF($A18="","",COUNTIFS('RAW BTBS'!$L:$L,$A18))</f>
        <v/>
      </c>
      <c r="C18" s="52" t="str">
        <f aca="false">IF($A18="","",SUMIFS('RAW BTBS'!$X:$X,'RAW BTBS'!$L:$L,$A18))</f>
        <v/>
      </c>
      <c r="D18" s="62" t="str">
        <f aca="false">IF($A18="","",SUMIFS('RAW BTBS'!$X:$X,'RAW BTBS'!$L:$L,$A18,'RAW BTBS'!$B:$B,"Approved"))</f>
        <v/>
      </c>
      <c r="E18" s="62" t="str">
        <f aca="false">IF($A18="","",$C18-$D18)</f>
        <v/>
      </c>
      <c r="F18" s="54" t="str">
        <f aca="false">IF($A18="","",SUMPRODUCT(--(COUNTIFS('RAW BTBS'!$AF:$AF,$N$5:$N$44,'RAW BTBS'!$L:$L,$A18)&gt;0)))</f>
        <v/>
      </c>
      <c r="G18" s="136" t="str">
        <f aca="false">IF(OR($A18="",$C$28=0),"",$C18/$C$28)</f>
        <v/>
      </c>
      <c r="H18" s="84" t="str">
        <f aca="false">IF(OR($A18="",$B18=0),"",$C18/$B18)</f>
        <v/>
      </c>
      <c r="I18" s="137" t="str">
        <f aca="false">IF(OR($A18="",$B18=0),"",500000-SUMPRODUCT(MAX(('RAW BTBS'!$L$2:$L$3000=$A18)*('RAW BTBS'!$W$2:$W$3000&gt;0)*(500000-'RAW BTBS'!$W$2:$W$3000))))</f>
        <v/>
      </c>
      <c r="J18" s="137" t="str">
        <f aca="false">IF(OR($A18="",$B18=0),"",SUMPRODUCT(MAX(('RAW BTBS'!$L$2:$L$3000=$A18)*('RAW BTBS'!$W$2:$W$3000&gt;0)*'RAW BTBS'!$W$2:$W$3000)))</f>
        <v/>
      </c>
      <c r="N18" s="26" t="str">
        <f aca="false">Validation!$U$71</f>
        <v>I PARRA</v>
      </c>
    </row>
    <row r="19" customFormat="false" ht="15" hidden="false" customHeight="true" outlineLevel="0" collapsed="false">
      <c r="A19" s="50" t="str">
        <f aca="false">IFERROR(INDEX('RAW BTBS'!$L:$L,MATCH(13,'RAW BTBS'!$AK:$AK,0)),"")</f>
        <v/>
      </c>
      <c r="B19" s="54" t="str">
        <f aca="false">IF($A19="","",COUNTIFS('RAW BTBS'!$L:$L,$A19))</f>
        <v/>
      </c>
      <c r="C19" s="52" t="str">
        <f aca="false">IF($A19="","",SUMIFS('RAW BTBS'!$X:$X,'RAW BTBS'!$L:$L,$A19))</f>
        <v/>
      </c>
      <c r="D19" s="62" t="str">
        <f aca="false">IF($A19="","",SUMIFS('RAW BTBS'!$X:$X,'RAW BTBS'!$L:$L,$A19,'RAW BTBS'!$B:$B,"Approved"))</f>
        <v/>
      </c>
      <c r="E19" s="62" t="str">
        <f aca="false">IF($A19="","",$C19-$D19)</f>
        <v/>
      </c>
      <c r="F19" s="54" t="str">
        <f aca="false">IF($A19="","",SUMPRODUCT(--(COUNTIFS('RAW BTBS'!$AF:$AF,$N$5:$N$44,'RAW BTBS'!$L:$L,$A19)&gt;0)))</f>
        <v/>
      </c>
      <c r="G19" s="136" t="str">
        <f aca="false">IF(OR($A19="",$C$28=0),"",$C19/$C$28)</f>
        <v/>
      </c>
      <c r="H19" s="84" t="str">
        <f aca="false">IF(OR($A19="",$B19=0),"",$C19/$B19)</f>
        <v/>
      </c>
      <c r="I19" s="137" t="str">
        <f aca="false">IF(OR($A19="",$B19=0),"",500000-SUMPRODUCT(MAX(('RAW BTBS'!$L$2:$L$3000=$A19)*('RAW BTBS'!$W$2:$W$3000&gt;0)*(500000-'RAW BTBS'!$W$2:$W$3000))))</f>
        <v/>
      </c>
      <c r="J19" s="137" t="str">
        <f aca="false">IF(OR($A19="",$B19=0),"",SUMPRODUCT(MAX(('RAW BTBS'!$L$2:$L$3000=$A19)*('RAW BTBS'!$W$2:$W$3000&gt;0)*'RAW BTBS'!$W$2:$W$3000)))</f>
        <v/>
      </c>
      <c r="N19" s="26" t="str">
        <f aca="false">Validation!$U$75</f>
        <v>J GONZALEZ</v>
      </c>
    </row>
    <row r="20" customFormat="false" ht="15" hidden="false" customHeight="true" outlineLevel="0" collapsed="false">
      <c r="A20" s="50" t="str">
        <f aca="false">IFERROR(INDEX('RAW BTBS'!$L:$L,MATCH(14,'RAW BTBS'!$AK:$AK,0)),"")</f>
        <v/>
      </c>
      <c r="B20" s="54" t="str">
        <f aca="false">IF($A20="","",COUNTIFS('RAW BTBS'!$L:$L,$A20))</f>
        <v/>
      </c>
      <c r="C20" s="52" t="str">
        <f aca="false">IF($A20="","",SUMIFS('RAW BTBS'!$X:$X,'RAW BTBS'!$L:$L,$A20))</f>
        <v/>
      </c>
      <c r="D20" s="62" t="str">
        <f aca="false">IF($A20="","",SUMIFS('RAW BTBS'!$X:$X,'RAW BTBS'!$L:$L,$A20,'RAW BTBS'!$B:$B,"Approved"))</f>
        <v/>
      </c>
      <c r="E20" s="62" t="str">
        <f aca="false">IF($A20="","",$C20-$D20)</f>
        <v/>
      </c>
      <c r="F20" s="54" t="str">
        <f aca="false">IF($A20="","",SUMPRODUCT(--(COUNTIFS('RAW BTBS'!$AF:$AF,$N$5:$N$44,'RAW BTBS'!$L:$L,$A20)&gt;0)))</f>
        <v/>
      </c>
      <c r="G20" s="136" t="str">
        <f aca="false">IF(OR($A20="",$C$28=0),"",$C20/$C$28)</f>
        <v/>
      </c>
      <c r="H20" s="84" t="str">
        <f aca="false">IF(OR($A20="",$B20=0),"",$C20/$B20)</f>
        <v/>
      </c>
      <c r="I20" s="137" t="str">
        <f aca="false">IF(OR($A20="",$B20=0),"",500000-SUMPRODUCT(MAX(('RAW BTBS'!$L$2:$L$3000=$A20)*('RAW BTBS'!$W$2:$W$3000&gt;0)*(500000-'RAW BTBS'!$W$2:$W$3000))))</f>
        <v/>
      </c>
      <c r="J20" s="137" t="str">
        <f aca="false">IF(OR($A20="",$B20=0),"",SUMPRODUCT(MAX(('RAW BTBS'!$L$2:$L$3000=$A20)*('RAW BTBS'!$W$2:$W$3000&gt;0)*'RAW BTBS'!$W$2:$W$3000)))</f>
        <v/>
      </c>
      <c r="N20" s="26" t="str">
        <f aca="false">Validation!$U$79</f>
        <v>M GRAZZIANI</v>
      </c>
    </row>
    <row r="21" customFormat="false" ht="15" hidden="false" customHeight="true" outlineLevel="0" collapsed="false">
      <c r="A21" s="50" t="str">
        <f aca="false">IFERROR(INDEX('RAW BTBS'!$L:$L,MATCH(15,'RAW BTBS'!$AK:$AK,0)),"")</f>
        <v/>
      </c>
      <c r="B21" s="54" t="str">
        <f aca="false">IF($A21="","",COUNTIFS('RAW BTBS'!$L:$L,$A21))</f>
        <v/>
      </c>
      <c r="C21" s="52" t="str">
        <f aca="false">IF($A21="","",SUMIFS('RAW BTBS'!$X:$X,'RAW BTBS'!$L:$L,$A21))</f>
        <v/>
      </c>
      <c r="D21" s="62" t="str">
        <f aca="false">IF($A21="","",SUMIFS('RAW BTBS'!$X:$X,'RAW BTBS'!$L:$L,$A21,'RAW BTBS'!$B:$B,"Approved"))</f>
        <v/>
      </c>
      <c r="E21" s="62" t="str">
        <f aca="false">IF($A21="","",$C21-$D21)</f>
        <v/>
      </c>
      <c r="F21" s="54" t="str">
        <f aca="false">IF($A21="","",SUMPRODUCT(--(COUNTIFS('RAW BTBS'!$AF:$AF,$N$5:$N$44,'RAW BTBS'!$L:$L,$A21)&gt;0)))</f>
        <v/>
      </c>
      <c r="G21" s="136" t="str">
        <f aca="false">IF(OR($A21="",$C$28=0),"",$C21/$C$28)</f>
        <v/>
      </c>
      <c r="H21" s="84" t="str">
        <f aca="false">IF(OR($A21="",$B21=0),"",$C21/$B21)</f>
        <v/>
      </c>
      <c r="I21" s="137" t="str">
        <f aca="false">IF(OR($A21="",$B21=0),"",500000-SUMPRODUCT(MAX(('RAW BTBS'!$L$2:$L$3000=$A21)*('RAW BTBS'!$W$2:$W$3000&gt;0)*(500000-'RAW BTBS'!$W$2:$W$3000))))</f>
        <v/>
      </c>
      <c r="J21" s="137" t="str">
        <f aca="false">IF(OR($A21="",$B21=0),"",SUMPRODUCT(MAX(('RAW BTBS'!$L$2:$L$3000=$A21)*('RAW BTBS'!$W$2:$W$3000&gt;0)*'RAW BTBS'!$W$2:$W$3000)))</f>
        <v/>
      </c>
      <c r="N21" s="26" t="str">
        <f aca="false">Validation!$U$83</f>
        <v>C CASTELLANOS</v>
      </c>
    </row>
    <row r="22" customFormat="false" ht="15" hidden="false" customHeight="true" outlineLevel="0" collapsed="false">
      <c r="A22" s="50" t="str">
        <f aca="false">IFERROR(INDEX('RAW BTBS'!$L:$L,MATCH(16,'RAW BTBS'!$AK:$AK,0)),"")</f>
        <v/>
      </c>
      <c r="B22" s="54" t="str">
        <f aca="false">IF($A22="","",COUNTIFS('RAW BTBS'!$L:$L,$A22))</f>
        <v/>
      </c>
      <c r="C22" s="52" t="str">
        <f aca="false">IF($A22="","",SUMIFS('RAW BTBS'!$X:$X,'RAW BTBS'!$L:$L,$A22))</f>
        <v/>
      </c>
      <c r="D22" s="62" t="str">
        <f aca="false">IF($A22="","",SUMIFS('RAW BTBS'!$X:$X,'RAW BTBS'!$L:$L,$A22,'RAW BTBS'!$B:$B,"Approved"))</f>
        <v/>
      </c>
      <c r="E22" s="62" t="str">
        <f aca="false">IF($A22="","",$C22-$D22)</f>
        <v/>
      </c>
      <c r="F22" s="54" t="str">
        <f aca="false">IF($A22="","",SUMPRODUCT(--(COUNTIFS('RAW BTBS'!$AF:$AF,$N$5:$N$44,'RAW BTBS'!$L:$L,$A22)&gt;0)))</f>
        <v/>
      </c>
      <c r="G22" s="136" t="str">
        <f aca="false">IF(OR($A22="",$C$28=0),"",$C22/$C$28)</f>
        <v/>
      </c>
      <c r="H22" s="84" t="str">
        <f aca="false">IF(OR($A22="",$B22=0),"",$C22/$B22)</f>
        <v/>
      </c>
      <c r="I22" s="137" t="str">
        <f aca="false">IF(OR($A22="",$B22=0),"",500000-SUMPRODUCT(MAX(('RAW BTBS'!$L$2:$L$3000=$A22)*('RAW BTBS'!$W$2:$W$3000&gt;0)*(500000-'RAW BTBS'!$W$2:$W$3000))))</f>
        <v/>
      </c>
      <c r="J22" s="137" t="str">
        <f aca="false">IF(OR($A22="",$B22=0),"",SUMPRODUCT(MAX(('RAW BTBS'!$L$2:$L$3000=$A22)*('RAW BTBS'!$W$2:$W$3000&gt;0)*'RAW BTBS'!$W$2:$W$3000)))</f>
        <v/>
      </c>
      <c r="N22" s="26" t="str">
        <f aca="false">Validation!$U$87</f>
        <v>C LARA</v>
      </c>
    </row>
    <row r="23" customFormat="false" ht="15" hidden="false" customHeight="true" outlineLevel="0" collapsed="false">
      <c r="A23" s="50" t="str">
        <f aca="false">IFERROR(INDEX('RAW BTBS'!$L:$L,MATCH(17,'RAW BTBS'!$AK:$AK,0)),"")</f>
        <v/>
      </c>
      <c r="B23" s="54" t="str">
        <f aca="false">IF($A23="","",COUNTIFS('RAW BTBS'!$L:$L,$A23))</f>
        <v/>
      </c>
      <c r="C23" s="52" t="str">
        <f aca="false">IF($A23="","",SUMIFS('RAW BTBS'!$X:$X,'RAW BTBS'!$L:$L,$A23))</f>
        <v/>
      </c>
      <c r="D23" s="62" t="str">
        <f aca="false">IF($A23="","",SUMIFS('RAW BTBS'!$X:$X,'RAW BTBS'!$L:$L,$A23,'RAW BTBS'!$B:$B,"Approved"))</f>
        <v/>
      </c>
      <c r="E23" s="62" t="str">
        <f aca="false">IF($A23="","",$C23-$D23)</f>
        <v/>
      </c>
      <c r="F23" s="54" t="str">
        <f aca="false">IF($A23="","",SUMPRODUCT(--(COUNTIFS('RAW BTBS'!$AF:$AF,$N$5:$N$44,'RAW BTBS'!$L:$L,$A23)&gt;0)))</f>
        <v/>
      </c>
      <c r="G23" s="136" t="str">
        <f aca="false">IF(OR($A23="",$C$28=0),"",$C23/$C$28)</f>
        <v/>
      </c>
      <c r="H23" s="84" t="str">
        <f aca="false">IF(OR($A23="",$B23=0),"",$C23/$B23)</f>
        <v/>
      </c>
      <c r="I23" s="137" t="str">
        <f aca="false">IF(OR($A23="",$B23=0),"",500000-SUMPRODUCT(MAX(('RAW BTBS'!$L$2:$L$3000=$A23)*('RAW BTBS'!$W$2:$W$3000&gt;0)*(500000-'RAW BTBS'!$W$2:$W$3000))))</f>
        <v/>
      </c>
      <c r="J23" s="137" t="str">
        <f aca="false">IF(OR($A23="",$B23=0),"",SUMPRODUCT(MAX(('RAW BTBS'!$L$2:$L$3000=$A23)*('RAW BTBS'!$W$2:$W$3000&gt;0)*'RAW BTBS'!$W$2:$W$3000)))</f>
        <v/>
      </c>
      <c r="N23" s="26" t="str">
        <f aca="false">Validation!$U$91</f>
        <v>D TRUJILLO</v>
      </c>
    </row>
    <row r="24" customFormat="false" ht="15" hidden="false" customHeight="true" outlineLevel="0" collapsed="false">
      <c r="A24" s="50" t="str">
        <f aca="false">IFERROR(INDEX('RAW BTBS'!$L:$L,MATCH(18,'RAW BTBS'!$AK:$AK,0)),"")</f>
        <v/>
      </c>
      <c r="B24" s="54" t="str">
        <f aca="false">IF($A24="","",COUNTIFS('RAW BTBS'!$L:$L,$A24))</f>
        <v/>
      </c>
      <c r="C24" s="52" t="str">
        <f aca="false">IF($A24="","",SUMIFS('RAW BTBS'!$X:$X,'RAW BTBS'!$L:$L,$A24))</f>
        <v/>
      </c>
      <c r="D24" s="62" t="str">
        <f aca="false">IF($A24="","",SUMIFS('RAW BTBS'!$X:$X,'RAW BTBS'!$L:$L,$A24,'RAW BTBS'!$B:$B,"Approved"))</f>
        <v/>
      </c>
      <c r="E24" s="62" t="str">
        <f aca="false">IF($A24="","",$C24-$D24)</f>
        <v/>
      </c>
      <c r="F24" s="54" t="str">
        <f aca="false">IF($A24="","",SUMPRODUCT(--(COUNTIFS('RAW BTBS'!$AF:$AF,$N$5:$N$44,'RAW BTBS'!$L:$L,$A24)&gt;0)))</f>
        <v/>
      </c>
      <c r="G24" s="136" t="str">
        <f aca="false">IF(OR($A24="",$C$28=0),"",$C24/$C$28)</f>
        <v/>
      </c>
      <c r="H24" s="84" t="str">
        <f aca="false">IF(OR($A24="",$B24=0),"",$C24/$B24)</f>
        <v/>
      </c>
      <c r="I24" s="137" t="str">
        <f aca="false">IF(OR($A24="",$B24=0),"",500000-SUMPRODUCT(MAX(('RAW BTBS'!$L$2:$L$3000=$A24)*('RAW BTBS'!$W$2:$W$3000&gt;0)*(500000-'RAW BTBS'!$W$2:$W$3000))))</f>
        <v/>
      </c>
      <c r="J24" s="137" t="str">
        <f aca="false">IF(OR($A24="",$B24=0),"",SUMPRODUCT(MAX(('RAW BTBS'!$L$2:$L$3000=$A24)*('RAW BTBS'!$W$2:$W$3000&gt;0)*'RAW BTBS'!$W$2:$W$3000)))</f>
        <v/>
      </c>
      <c r="N24" s="26" t="str">
        <f aca="false">Validation!$U$95</f>
        <v>F MONTANEZ</v>
      </c>
    </row>
    <row r="25" customFormat="false" ht="15" hidden="false" customHeight="true" outlineLevel="0" collapsed="false">
      <c r="A25" s="50" t="str">
        <f aca="false">IFERROR(INDEX('RAW BTBS'!$L:$L,MATCH(19,'RAW BTBS'!$AK:$AK,0)),"")</f>
        <v/>
      </c>
      <c r="B25" s="54" t="str">
        <f aca="false">IF($A25="","",COUNTIFS('RAW BTBS'!$L:$L,$A25))</f>
        <v/>
      </c>
      <c r="C25" s="52" t="str">
        <f aca="false">IF($A25="","",SUMIFS('RAW BTBS'!$X:$X,'RAW BTBS'!$L:$L,$A25))</f>
        <v/>
      </c>
      <c r="D25" s="62" t="str">
        <f aca="false">IF($A25="","",SUMIFS('RAW BTBS'!$X:$X,'RAW BTBS'!$L:$L,$A25,'RAW BTBS'!$B:$B,"Approved"))</f>
        <v/>
      </c>
      <c r="E25" s="62" t="str">
        <f aca="false">IF($A25="","",$C25-$D25)</f>
        <v/>
      </c>
      <c r="F25" s="54" t="str">
        <f aca="false">IF($A25="","",SUMPRODUCT(--(COUNTIFS('RAW BTBS'!$AF:$AF,$N$5:$N$44,'RAW BTBS'!$L:$L,$A25)&gt;0)))</f>
        <v/>
      </c>
      <c r="G25" s="136" t="str">
        <f aca="false">IF(OR($A25="",$C$28=0),"",$C25/$C$28)</f>
        <v/>
      </c>
      <c r="H25" s="84" t="str">
        <f aca="false">IF(OR($A25="",$B25=0),"",$C25/$B25)</f>
        <v/>
      </c>
      <c r="I25" s="137" t="str">
        <f aca="false">IF(OR($A25="",$B25=0),"",500000-SUMPRODUCT(MAX(('RAW BTBS'!$L$2:$L$3000=$A25)*('RAW BTBS'!$W$2:$W$3000&gt;0)*(500000-'RAW BTBS'!$W$2:$W$3000))))</f>
        <v/>
      </c>
      <c r="J25" s="137" t="str">
        <f aca="false">IF(OR($A25="",$B25=0),"",SUMPRODUCT(MAX(('RAW BTBS'!$L$2:$L$3000=$A25)*('RAW BTBS'!$W$2:$W$3000&gt;0)*'RAW BTBS'!$W$2:$W$3000)))</f>
        <v/>
      </c>
      <c r="N25" s="26" t="str">
        <f aca="false">Validation!$U$99</f>
        <v>J ABAY</v>
      </c>
    </row>
    <row r="26" customFormat="false" ht="15" hidden="false" customHeight="true" outlineLevel="0" collapsed="false">
      <c r="A26" s="50" t="str">
        <f aca="false">IFERROR(INDEX('RAW BTBS'!$L:$L,MATCH(20,'RAW BTBS'!$AK:$AK,0)),"")</f>
        <v/>
      </c>
      <c r="B26" s="54" t="str">
        <f aca="false">IF($A26="","",COUNTIFS('RAW BTBS'!$L:$L,$A26))</f>
        <v/>
      </c>
      <c r="C26" s="52" t="str">
        <f aca="false">IF($A26="","",SUMIFS('RAW BTBS'!$X:$X,'RAW BTBS'!$L:$L,$A26))</f>
        <v/>
      </c>
      <c r="D26" s="62" t="str">
        <f aca="false">IF($A26="","",SUMIFS('RAW BTBS'!$X:$X,'RAW BTBS'!$L:$L,$A26,'RAW BTBS'!$B:$B,"Approved"))</f>
        <v/>
      </c>
      <c r="E26" s="62" t="str">
        <f aca="false">IF($A26="","",$C26-$D26)</f>
        <v/>
      </c>
      <c r="F26" s="54" t="str">
        <f aca="false">IF($A26="","",SUMPRODUCT(--(COUNTIFS('RAW BTBS'!$AF:$AF,$N$5:$N$44,'RAW BTBS'!$L:$L,$A26)&gt;0)))</f>
        <v/>
      </c>
      <c r="G26" s="136" t="str">
        <f aca="false">IF(OR($A26="",$C$28=0),"",$C26/$C$28)</f>
        <v/>
      </c>
      <c r="H26" s="84" t="str">
        <f aca="false">IF(OR($A26="",$B26=0),"",$C26/$B26)</f>
        <v/>
      </c>
      <c r="I26" s="137" t="str">
        <f aca="false">IF(OR($A26="",$B26=0),"",500000-SUMPRODUCT(MAX(('RAW BTBS'!$L$2:$L$3000=$A26)*('RAW BTBS'!$W$2:$W$3000&gt;0)*(500000-'RAW BTBS'!$W$2:$W$3000))))</f>
        <v/>
      </c>
      <c r="J26" s="137" t="str">
        <f aca="false">IF(OR($A26="",$B26=0),"",SUMPRODUCT(MAX(('RAW BTBS'!$L$2:$L$3000=$A26)*('RAW BTBS'!$W$2:$W$3000&gt;0)*'RAW BTBS'!$W$2:$W$3000)))</f>
        <v/>
      </c>
      <c r="N26" s="26" t="str">
        <f aca="false">Validation!$U$103</f>
        <v>J REYES</v>
      </c>
    </row>
    <row r="27" customFormat="false" ht="15" hidden="false" customHeight="true" outlineLevel="0" collapsed="false">
      <c r="A27" s="95" t="s">
        <v>758</v>
      </c>
      <c r="B27" s="97" t="n">
        <f aca="false">'General Report'!$H$145-SUM(B7:B26)</f>
        <v>136</v>
      </c>
      <c r="C27" s="98" t="n">
        <f aca="false">SUM('RAW BTBS'!$X:$X)-SUM(C7:C26)</f>
        <v>206</v>
      </c>
      <c r="D27" s="98" t="n">
        <f aca="false">SUMIFS('RAW BTBS'!$X:$X,'RAW BTBS'!$B:$B,"Approved")-SUM(D7:D26)</f>
        <v>81</v>
      </c>
      <c r="E27" s="98" t="n">
        <f aca="false">$C27-$D27</f>
        <v>125</v>
      </c>
      <c r="F27" s="96"/>
      <c r="G27" s="96"/>
      <c r="H27" s="96"/>
      <c r="I27" s="96"/>
      <c r="J27" s="96"/>
      <c r="N27" s="26" t="str">
        <f aca="false">Validation!$U$107</f>
        <v>M VERDOOREN</v>
      </c>
    </row>
    <row r="28" customFormat="false" ht="15" hidden="false" customHeight="true" outlineLevel="0" collapsed="false">
      <c r="A28" s="87" t="s">
        <v>95</v>
      </c>
      <c r="B28" s="99" t="n">
        <f aca="false">SUM(B7:B27)</f>
        <v>136</v>
      </c>
      <c r="C28" s="90" t="n">
        <f aca="false">SUM(C7:C27)</f>
        <v>206</v>
      </c>
      <c r="D28" s="90" t="n">
        <f aca="false">SUM(D7:D27)</f>
        <v>81</v>
      </c>
      <c r="E28" s="90" t="n">
        <f aca="false">SUM(E7:E27)</f>
        <v>125</v>
      </c>
      <c r="F28" s="88"/>
      <c r="G28" s="88"/>
      <c r="H28" s="88"/>
      <c r="I28" s="88"/>
      <c r="J28" s="88"/>
      <c r="N28" s="26" t="str">
        <f aca="false">Validation!$U$111</f>
        <v>J BERMUDEZ</v>
      </c>
    </row>
    <row r="29" customFormat="false" ht="15" hidden="false" customHeight="true" outlineLevel="0" collapsed="false">
      <c r="N29" s="26" t="str">
        <f aca="false">Validation!$U$115</f>
        <v>L ALFONSO</v>
      </c>
    </row>
    <row r="30" customFormat="false" ht="19.5" hidden="false" customHeight="true" outlineLevel="0" collapsed="false">
      <c r="A30" s="47" t="s">
        <v>759</v>
      </c>
      <c r="B30" s="47"/>
      <c r="C30" s="47"/>
      <c r="D30" s="47"/>
      <c r="E30" s="47"/>
      <c r="F30" s="47"/>
      <c r="G30" s="47"/>
      <c r="H30" s="47"/>
      <c r="I30" s="47"/>
      <c r="J30" s="47"/>
      <c r="K30" s="47"/>
      <c r="N30" s="26" t="str">
        <f aca="false">Validation!$U$119</f>
        <v>L ESCOBAR</v>
      </c>
    </row>
    <row r="31" customFormat="false" ht="33.75" hidden="false" customHeight="true" outlineLevel="0" collapsed="false">
      <c r="A31" s="48" t="s">
        <v>92</v>
      </c>
      <c r="B31" s="48" t="s">
        <v>646</v>
      </c>
      <c r="C31" s="48" t="s">
        <v>659</v>
      </c>
      <c r="D31" s="48" t="s">
        <v>137</v>
      </c>
      <c r="E31" s="48" t="s">
        <v>170</v>
      </c>
      <c r="F31" s="48" t="s">
        <v>662</v>
      </c>
      <c r="G31" s="48" t="s">
        <v>754</v>
      </c>
      <c r="H31" s="48" t="s">
        <v>755</v>
      </c>
      <c r="I31" s="48" t="s">
        <v>756</v>
      </c>
      <c r="J31" s="48" t="s">
        <v>757</v>
      </c>
      <c r="N31" s="26" t="str">
        <f aca="false">Validation!$U$123</f>
        <v>M LOPEZ</v>
      </c>
    </row>
    <row r="32" customFormat="false" ht="15" hidden="false" customHeight="true" outlineLevel="0" collapsed="false">
      <c r="A32" s="50" t="str">
        <f aca="false">IFERROR(INDEX('RAW BTBS'!$Q:$Q,MATCH(1,'RAW BTBS'!$AO:$AO,0)),"")</f>
        <v>Whitney Wicks</v>
      </c>
      <c r="B32" s="54" t="n">
        <f aca="false">IF($A32="","",COUNTIFS('RAW BTBS'!$Q:$Q,$A32))</f>
        <v>136</v>
      </c>
      <c r="C32" s="52" t="n">
        <f aca="false">IF($A32="","",SUMIFS('RAW BTBS'!$X:$X,'RAW BTBS'!$Q:$Q,$A32))</f>
        <v>206</v>
      </c>
      <c r="D32" s="62" t="n">
        <f aca="false">IF($A32="","",SUMIFS('RAW BTBS'!$X:$X,'RAW BTBS'!$Q:$Q,$A32,'RAW BTBS'!$B:$B,"Approved"))</f>
        <v>81</v>
      </c>
      <c r="E32" s="62" t="n">
        <f aca="false">IF($A32="","",$C32-$D32)</f>
        <v>125</v>
      </c>
      <c r="F32" s="54" t="n">
        <f aca="false">IF($A32="","",SUMPRODUCT(--(COUNTIFS('RAW BTBS'!$AF:$AF,$N$5:$N$44,'RAW BTBS'!$Q:$Q,$A32)&gt;0)))</f>
        <v>12</v>
      </c>
      <c r="G32" s="136" t="n">
        <f aca="false">IF(OR($A32="",$C$43=0),"",$C32/$C$43)</f>
        <v>1</v>
      </c>
      <c r="H32" s="84" t="n">
        <f aca="false">IF(OR($A32="",$B32=0),"",$C32/$B32)</f>
        <v>1.51470588235294</v>
      </c>
      <c r="I32" s="137" t="n">
        <f aca="false">IF(OR($A32="",$B32=0),"",500000-SUMPRODUCT(MAX(('RAW BTBS'!$Q$2:$Q$3000=$A32)*('RAW BTBS'!$W$2:$W$3000&gt;0)*(500000-'RAW BTBS'!$W$2:$W$3000))))</f>
        <v>46253</v>
      </c>
      <c r="J32" s="137" t="n">
        <f aca="false">IF(OR($A32="",$B32=0),"",SUMPRODUCT(MAX(('RAW BTBS'!$Q$2:$Q$3000=$A32)*('RAW BTBS'!$W$2:$W$3000&gt;0)*'RAW BTBS'!$W$2:$W$3000)))</f>
        <v>46255</v>
      </c>
      <c r="N32" s="26" t="str">
        <f aca="false">Validation!$U$127</f>
        <v>M FERNANDEZ</v>
      </c>
    </row>
    <row r="33" customFormat="false" ht="15" hidden="false" customHeight="true" outlineLevel="0" collapsed="false">
      <c r="A33" s="50" t="str">
        <f aca="false">IFERROR(INDEX('RAW BTBS'!$Q:$Q,MATCH(2,'RAW BTBS'!$AO:$AO,0)),"")</f>
        <v/>
      </c>
      <c r="B33" s="54" t="str">
        <f aca="false">IF($A33="","",COUNTIFS('RAW BTBS'!$Q:$Q,$A33))</f>
        <v/>
      </c>
      <c r="C33" s="52" t="str">
        <f aca="false">IF($A33="","",SUMIFS('RAW BTBS'!$X:$X,'RAW BTBS'!$Q:$Q,$A33))</f>
        <v/>
      </c>
      <c r="D33" s="62" t="str">
        <f aca="false">IF($A33="","",SUMIFS('RAW BTBS'!$X:$X,'RAW BTBS'!$Q:$Q,$A33,'RAW BTBS'!$B:$B,"Approved"))</f>
        <v/>
      </c>
      <c r="E33" s="62" t="str">
        <f aca="false">IF($A33="","",$C33-$D33)</f>
        <v/>
      </c>
      <c r="F33" s="54" t="str">
        <f aca="false">IF($A33="","",SUMPRODUCT(--(COUNTIFS('RAW BTBS'!$AF:$AF,$N$5:$N$44,'RAW BTBS'!$Q:$Q,$A33)&gt;0)))</f>
        <v/>
      </c>
      <c r="G33" s="136" t="str">
        <f aca="false">IF(OR($A33="",$C$43=0),"",$C33/$C$43)</f>
        <v/>
      </c>
      <c r="H33" s="84" t="str">
        <f aca="false">IF(OR($A33="",$B33=0),"",$C33/$B33)</f>
        <v/>
      </c>
      <c r="I33" s="137" t="str">
        <f aca="false">IF(OR($A33="",$B33=0),"",500000-SUMPRODUCT(MAX(('RAW BTBS'!$Q$2:$Q$3000=$A33)*('RAW BTBS'!$W$2:$W$3000&gt;0)*(500000-'RAW BTBS'!$W$2:$W$3000))))</f>
        <v/>
      </c>
      <c r="J33" s="137" t="str">
        <f aca="false">IF(OR($A33="",$B33=0),"",SUMPRODUCT(MAX(('RAW BTBS'!$Q$2:$Q$3000=$A33)*('RAW BTBS'!$W$2:$W$3000&gt;0)*'RAW BTBS'!$W$2:$W$3000)))</f>
        <v/>
      </c>
      <c r="N33" s="26" t="str">
        <f aca="false">Validation!$U$131</f>
        <v>A GUERRA</v>
      </c>
    </row>
    <row r="34" customFormat="false" ht="15" hidden="false" customHeight="true" outlineLevel="0" collapsed="false">
      <c r="A34" s="50" t="str">
        <f aca="false">IFERROR(INDEX('RAW BTBS'!$Q:$Q,MATCH(3,'RAW BTBS'!$AO:$AO,0)),"")</f>
        <v/>
      </c>
      <c r="B34" s="54" t="str">
        <f aca="false">IF($A34="","",COUNTIFS('RAW BTBS'!$Q:$Q,$A34))</f>
        <v/>
      </c>
      <c r="C34" s="52" t="str">
        <f aca="false">IF($A34="","",SUMIFS('RAW BTBS'!$X:$X,'RAW BTBS'!$Q:$Q,$A34))</f>
        <v/>
      </c>
      <c r="D34" s="62" t="str">
        <f aca="false">IF($A34="","",SUMIFS('RAW BTBS'!$X:$X,'RAW BTBS'!$Q:$Q,$A34,'RAW BTBS'!$B:$B,"Approved"))</f>
        <v/>
      </c>
      <c r="E34" s="62" t="str">
        <f aca="false">IF($A34="","",$C34-$D34)</f>
        <v/>
      </c>
      <c r="F34" s="54" t="str">
        <f aca="false">IF($A34="","",SUMPRODUCT(--(COUNTIFS('RAW BTBS'!$AF:$AF,$N$5:$N$44,'RAW BTBS'!$Q:$Q,$A34)&gt;0)))</f>
        <v/>
      </c>
      <c r="G34" s="136" t="str">
        <f aca="false">IF(OR($A34="",$C$43=0),"",$C34/$C$43)</f>
        <v/>
      </c>
      <c r="H34" s="84" t="str">
        <f aca="false">IF(OR($A34="",$B34=0),"",$C34/$B34)</f>
        <v/>
      </c>
      <c r="I34" s="137" t="str">
        <f aca="false">IF(OR($A34="",$B34=0),"",500000-SUMPRODUCT(MAX(('RAW BTBS'!$Q$2:$Q$3000=$A34)*('RAW BTBS'!$W$2:$W$3000&gt;0)*(500000-'RAW BTBS'!$W$2:$W$3000))))</f>
        <v/>
      </c>
      <c r="J34" s="137" t="str">
        <f aca="false">IF(OR($A34="",$B34=0),"",SUMPRODUCT(MAX(('RAW BTBS'!$Q$2:$Q$3000=$A34)*('RAW BTBS'!$W$2:$W$3000&gt;0)*'RAW BTBS'!$W$2:$W$3000)))</f>
        <v/>
      </c>
      <c r="N34" s="26" t="str">
        <f aca="false">Validation!$U$135</f>
        <v>D CHINCHILLA</v>
      </c>
    </row>
    <row r="35" customFormat="false" ht="15" hidden="false" customHeight="true" outlineLevel="0" collapsed="false">
      <c r="A35" s="50" t="str">
        <f aca="false">IFERROR(INDEX('RAW BTBS'!$Q:$Q,MATCH(4,'RAW BTBS'!$AO:$AO,0)),"")</f>
        <v/>
      </c>
      <c r="B35" s="54" t="str">
        <f aca="false">IF($A35="","",COUNTIFS('RAW BTBS'!$Q:$Q,$A35))</f>
        <v/>
      </c>
      <c r="C35" s="52" t="str">
        <f aca="false">IF($A35="","",SUMIFS('RAW BTBS'!$X:$X,'RAW BTBS'!$Q:$Q,$A35))</f>
        <v/>
      </c>
      <c r="D35" s="62" t="str">
        <f aca="false">IF($A35="","",SUMIFS('RAW BTBS'!$X:$X,'RAW BTBS'!$Q:$Q,$A35,'RAW BTBS'!$B:$B,"Approved"))</f>
        <v/>
      </c>
      <c r="E35" s="62" t="str">
        <f aca="false">IF($A35="","",$C35-$D35)</f>
        <v/>
      </c>
      <c r="F35" s="54" t="str">
        <f aca="false">IF($A35="","",SUMPRODUCT(--(COUNTIFS('RAW BTBS'!$AF:$AF,$N$5:$N$44,'RAW BTBS'!$Q:$Q,$A35)&gt;0)))</f>
        <v/>
      </c>
      <c r="G35" s="136" t="str">
        <f aca="false">IF(OR($A35="",$C$43=0),"",$C35/$C$43)</f>
        <v/>
      </c>
      <c r="H35" s="84" t="str">
        <f aca="false">IF(OR($A35="",$B35=0),"",$C35/$B35)</f>
        <v/>
      </c>
      <c r="I35" s="137" t="str">
        <f aca="false">IF(OR($A35="",$B35=0),"",500000-SUMPRODUCT(MAX(('RAW BTBS'!$Q$2:$Q$3000=$A35)*('RAW BTBS'!$W$2:$W$3000&gt;0)*(500000-'RAW BTBS'!$W$2:$W$3000))))</f>
        <v/>
      </c>
      <c r="J35" s="137" t="str">
        <f aca="false">IF(OR($A35="",$B35=0),"",SUMPRODUCT(MAX(('RAW BTBS'!$Q$2:$Q$3000=$A35)*('RAW BTBS'!$W$2:$W$3000&gt;0)*'RAW BTBS'!$W$2:$W$3000)))</f>
        <v/>
      </c>
      <c r="N35" s="26" t="str">
        <f aca="false">Validation!$U$139</f>
        <v>I SALAMANCA</v>
      </c>
    </row>
    <row r="36" customFormat="false" ht="15" hidden="false" customHeight="true" outlineLevel="0" collapsed="false">
      <c r="A36" s="50" t="str">
        <f aca="false">IFERROR(INDEX('RAW BTBS'!$Q:$Q,MATCH(5,'RAW BTBS'!$AO:$AO,0)),"")</f>
        <v/>
      </c>
      <c r="B36" s="54" t="str">
        <f aca="false">IF($A36="","",COUNTIFS('RAW BTBS'!$Q:$Q,$A36))</f>
        <v/>
      </c>
      <c r="C36" s="52" t="str">
        <f aca="false">IF($A36="","",SUMIFS('RAW BTBS'!$X:$X,'RAW BTBS'!$Q:$Q,$A36))</f>
        <v/>
      </c>
      <c r="D36" s="62" t="str">
        <f aca="false">IF($A36="","",SUMIFS('RAW BTBS'!$X:$X,'RAW BTBS'!$Q:$Q,$A36,'RAW BTBS'!$B:$B,"Approved"))</f>
        <v/>
      </c>
      <c r="E36" s="62" t="str">
        <f aca="false">IF($A36="","",$C36-$D36)</f>
        <v/>
      </c>
      <c r="F36" s="54" t="str">
        <f aca="false">IF($A36="","",SUMPRODUCT(--(COUNTIFS('RAW BTBS'!$AF:$AF,$N$5:$N$44,'RAW BTBS'!$Q:$Q,$A36)&gt;0)))</f>
        <v/>
      </c>
      <c r="G36" s="136" t="str">
        <f aca="false">IF(OR($A36="",$C$43=0),"",$C36/$C$43)</f>
        <v/>
      </c>
      <c r="H36" s="84" t="str">
        <f aca="false">IF(OR($A36="",$B36=0),"",$C36/$B36)</f>
        <v/>
      </c>
      <c r="I36" s="137" t="str">
        <f aca="false">IF(OR($A36="",$B36=0),"",500000-SUMPRODUCT(MAX(('RAW BTBS'!$Q$2:$Q$3000=$A36)*('RAW BTBS'!$W$2:$W$3000&gt;0)*(500000-'RAW BTBS'!$W$2:$W$3000))))</f>
        <v/>
      </c>
      <c r="J36" s="137" t="str">
        <f aca="false">IF(OR($A36="",$B36=0),"",SUMPRODUCT(MAX(('RAW BTBS'!$Q$2:$Q$3000=$A36)*('RAW BTBS'!$W$2:$W$3000&gt;0)*'RAW BTBS'!$W$2:$W$3000)))</f>
        <v/>
      </c>
      <c r="N36" s="26" t="str">
        <f aca="false">Validation!$U$143</f>
        <v>G PEREIRA</v>
      </c>
    </row>
    <row r="37" customFormat="false" ht="15" hidden="false" customHeight="true" outlineLevel="0" collapsed="false">
      <c r="A37" s="50" t="str">
        <f aca="false">IFERROR(INDEX('RAW BTBS'!$Q:$Q,MATCH(6,'RAW BTBS'!$AO:$AO,0)),"")</f>
        <v/>
      </c>
      <c r="B37" s="54" t="str">
        <f aca="false">IF($A37="","",COUNTIFS('RAW BTBS'!$Q:$Q,$A37))</f>
        <v/>
      </c>
      <c r="C37" s="52" t="str">
        <f aca="false">IF($A37="","",SUMIFS('RAW BTBS'!$X:$X,'RAW BTBS'!$Q:$Q,$A37))</f>
        <v/>
      </c>
      <c r="D37" s="62" t="str">
        <f aca="false">IF($A37="","",SUMIFS('RAW BTBS'!$X:$X,'RAW BTBS'!$Q:$Q,$A37,'RAW BTBS'!$B:$B,"Approved"))</f>
        <v/>
      </c>
      <c r="E37" s="62" t="str">
        <f aca="false">IF($A37="","",$C37-$D37)</f>
        <v/>
      </c>
      <c r="F37" s="54" t="str">
        <f aca="false">IF($A37="","",SUMPRODUCT(--(COUNTIFS('RAW BTBS'!$AF:$AF,$N$5:$N$44,'RAW BTBS'!$Q:$Q,$A37)&gt;0)))</f>
        <v/>
      </c>
      <c r="G37" s="136" t="str">
        <f aca="false">IF(OR($A37="",$C$43=0),"",$C37/$C$43)</f>
        <v/>
      </c>
      <c r="H37" s="84" t="str">
        <f aca="false">IF(OR($A37="",$B37=0),"",$C37/$B37)</f>
        <v/>
      </c>
      <c r="I37" s="137" t="str">
        <f aca="false">IF(OR($A37="",$B37=0),"",500000-SUMPRODUCT(MAX(('RAW BTBS'!$Q$2:$Q$3000=$A37)*('RAW BTBS'!$W$2:$W$3000&gt;0)*(500000-'RAW BTBS'!$W$2:$W$3000))))</f>
        <v/>
      </c>
      <c r="J37" s="137" t="str">
        <f aca="false">IF(OR($A37="",$B37=0),"",SUMPRODUCT(MAX(('RAW BTBS'!$Q$2:$Q$3000=$A37)*('RAW BTBS'!$W$2:$W$3000&gt;0)*'RAW BTBS'!$W$2:$W$3000)))</f>
        <v/>
      </c>
      <c r="N37" s="26" t="str">
        <f aca="false">Validation!$U$147</f>
        <v>J RAMOS</v>
      </c>
    </row>
    <row r="38" customFormat="false" ht="15" hidden="false" customHeight="true" outlineLevel="0" collapsed="false">
      <c r="A38" s="50" t="str">
        <f aca="false">IFERROR(INDEX('RAW BTBS'!$Q:$Q,MATCH(7,'RAW BTBS'!$AO:$AO,0)),"")</f>
        <v/>
      </c>
      <c r="B38" s="54" t="str">
        <f aca="false">IF($A38="","",COUNTIFS('RAW BTBS'!$Q:$Q,$A38))</f>
        <v/>
      </c>
      <c r="C38" s="52" t="str">
        <f aca="false">IF($A38="","",SUMIFS('RAW BTBS'!$X:$X,'RAW BTBS'!$Q:$Q,$A38))</f>
        <v/>
      </c>
      <c r="D38" s="62" t="str">
        <f aca="false">IF($A38="","",SUMIFS('RAW BTBS'!$X:$X,'RAW BTBS'!$Q:$Q,$A38,'RAW BTBS'!$B:$B,"Approved"))</f>
        <v/>
      </c>
      <c r="E38" s="62" t="str">
        <f aca="false">IF($A38="","",$C38-$D38)</f>
        <v/>
      </c>
      <c r="F38" s="54" t="str">
        <f aca="false">IF($A38="","",SUMPRODUCT(--(COUNTIFS('RAW BTBS'!$AF:$AF,$N$5:$N$44,'RAW BTBS'!$Q:$Q,$A38)&gt;0)))</f>
        <v/>
      </c>
      <c r="G38" s="136" t="str">
        <f aca="false">IF(OR($A38="",$C$43=0),"",$C38/$C$43)</f>
        <v/>
      </c>
      <c r="H38" s="84" t="str">
        <f aca="false">IF(OR($A38="",$B38=0),"",$C38/$B38)</f>
        <v/>
      </c>
      <c r="I38" s="137" t="str">
        <f aca="false">IF(OR($A38="",$B38=0),"",500000-SUMPRODUCT(MAX(('RAW BTBS'!$Q$2:$Q$3000=$A38)*('RAW BTBS'!$W$2:$W$3000&gt;0)*(500000-'RAW BTBS'!$W$2:$W$3000))))</f>
        <v/>
      </c>
      <c r="J38" s="137" t="str">
        <f aca="false">IF(OR($A38="",$B38=0),"",SUMPRODUCT(MAX(('RAW BTBS'!$Q$2:$Q$3000=$A38)*('RAW BTBS'!$W$2:$W$3000&gt;0)*'RAW BTBS'!$W$2:$W$3000)))</f>
        <v/>
      </c>
      <c r="N38" s="26" t="str">
        <f aca="false">Validation!$U$151</f>
        <v>K MARTINEZ</v>
      </c>
    </row>
    <row r="39" customFormat="false" ht="15" hidden="false" customHeight="true" outlineLevel="0" collapsed="false">
      <c r="A39" s="50" t="str">
        <f aca="false">IFERROR(INDEX('RAW BTBS'!$Q:$Q,MATCH(8,'RAW BTBS'!$AO:$AO,0)),"")</f>
        <v/>
      </c>
      <c r="B39" s="54" t="str">
        <f aca="false">IF($A39="","",COUNTIFS('RAW BTBS'!$Q:$Q,$A39))</f>
        <v/>
      </c>
      <c r="C39" s="52" t="str">
        <f aca="false">IF($A39="","",SUMIFS('RAW BTBS'!$X:$X,'RAW BTBS'!$Q:$Q,$A39))</f>
        <v/>
      </c>
      <c r="D39" s="62" t="str">
        <f aca="false">IF($A39="","",SUMIFS('RAW BTBS'!$X:$X,'RAW BTBS'!$Q:$Q,$A39,'RAW BTBS'!$B:$B,"Approved"))</f>
        <v/>
      </c>
      <c r="E39" s="62" t="str">
        <f aca="false">IF($A39="","",$C39-$D39)</f>
        <v/>
      </c>
      <c r="F39" s="54" t="str">
        <f aca="false">IF($A39="","",SUMPRODUCT(--(COUNTIFS('RAW BTBS'!$AF:$AF,$N$5:$N$44,'RAW BTBS'!$Q:$Q,$A39)&gt;0)))</f>
        <v/>
      </c>
      <c r="G39" s="136" t="str">
        <f aca="false">IF(OR($A39="",$C$43=0),"",$C39/$C$43)</f>
        <v/>
      </c>
      <c r="H39" s="84" t="str">
        <f aca="false">IF(OR($A39="",$B39=0),"",$C39/$B39)</f>
        <v/>
      </c>
      <c r="I39" s="137" t="str">
        <f aca="false">IF(OR($A39="",$B39=0),"",500000-SUMPRODUCT(MAX(('RAW BTBS'!$Q$2:$Q$3000=$A39)*('RAW BTBS'!$W$2:$W$3000&gt;0)*(500000-'RAW BTBS'!$W$2:$W$3000))))</f>
        <v/>
      </c>
      <c r="J39" s="137" t="str">
        <f aca="false">IF(OR($A39="",$B39=0),"",SUMPRODUCT(MAX(('RAW BTBS'!$Q$2:$Q$3000=$A39)*('RAW BTBS'!$W$2:$W$3000&gt;0)*'RAW BTBS'!$W$2:$W$3000)))</f>
        <v/>
      </c>
      <c r="N39" s="26" t="str">
        <f aca="false">Validation!$U$155</f>
        <v>J MACIAS</v>
      </c>
    </row>
    <row r="40" customFormat="false" ht="15" hidden="false" customHeight="true" outlineLevel="0" collapsed="false">
      <c r="A40" s="50" t="str">
        <f aca="false">IFERROR(INDEX('RAW BTBS'!$Q:$Q,MATCH(9,'RAW BTBS'!$AO:$AO,0)),"")</f>
        <v/>
      </c>
      <c r="B40" s="54" t="str">
        <f aca="false">IF($A40="","",COUNTIFS('RAW BTBS'!$Q:$Q,$A40))</f>
        <v/>
      </c>
      <c r="C40" s="52" t="str">
        <f aca="false">IF($A40="","",SUMIFS('RAW BTBS'!$X:$X,'RAW BTBS'!$Q:$Q,$A40))</f>
        <v/>
      </c>
      <c r="D40" s="62" t="str">
        <f aca="false">IF($A40="","",SUMIFS('RAW BTBS'!$X:$X,'RAW BTBS'!$Q:$Q,$A40,'RAW BTBS'!$B:$B,"Approved"))</f>
        <v/>
      </c>
      <c r="E40" s="62" t="str">
        <f aca="false">IF($A40="","",$C40-$D40)</f>
        <v/>
      </c>
      <c r="F40" s="54" t="str">
        <f aca="false">IF($A40="","",SUMPRODUCT(--(COUNTIFS('RAW BTBS'!$AF:$AF,$N$5:$N$44,'RAW BTBS'!$Q:$Q,$A40)&gt;0)))</f>
        <v/>
      </c>
      <c r="G40" s="136" t="str">
        <f aca="false">IF(OR($A40="",$C$43=0),"",$C40/$C$43)</f>
        <v/>
      </c>
      <c r="H40" s="84" t="str">
        <f aca="false">IF(OR($A40="",$B40=0),"",$C40/$B40)</f>
        <v/>
      </c>
      <c r="I40" s="137" t="str">
        <f aca="false">IF(OR($A40="",$B40=0),"",500000-SUMPRODUCT(MAX(('RAW BTBS'!$Q$2:$Q$3000=$A40)*('RAW BTBS'!$W$2:$W$3000&gt;0)*(500000-'RAW BTBS'!$W$2:$W$3000))))</f>
        <v/>
      </c>
      <c r="J40" s="137" t="str">
        <f aca="false">IF(OR($A40="",$B40=0),"",SUMPRODUCT(MAX(('RAW BTBS'!$Q$2:$Q$3000=$A40)*('RAW BTBS'!$W$2:$W$3000&gt;0)*'RAW BTBS'!$W$2:$W$3000)))</f>
        <v/>
      </c>
      <c r="N40" s="26" t="str">
        <f aca="false">Validation!$U$159</f>
        <v>N ESPITIA</v>
      </c>
    </row>
    <row r="41" customFormat="false" ht="15" hidden="false" customHeight="true" outlineLevel="0" collapsed="false">
      <c r="A41" s="50" t="str">
        <f aca="false">IFERROR(INDEX('RAW BTBS'!$Q:$Q,MATCH(10,'RAW BTBS'!$AO:$AO,0)),"")</f>
        <v/>
      </c>
      <c r="B41" s="54" t="str">
        <f aca="false">IF($A41="","",COUNTIFS('RAW BTBS'!$Q:$Q,$A41))</f>
        <v/>
      </c>
      <c r="C41" s="52" t="str">
        <f aca="false">IF($A41="","",SUMIFS('RAW BTBS'!$X:$X,'RAW BTBS'!$Q:$Q,$A41))</f>
        <v/>
      </c>
      <c r="D41" s="62" t="str">
        <f aca="false">IF($A41="","",SUMIFS('RAW BTBS'!$X:$X,'RAW BTBS'!$Q:$Q,$A41,'RAW BTBS'!$B:$B,"Approved"))</f>
        <v/>
      </c>
      <c r="E41" s="62" t="str">
        <f aca="false">IF($A41="","",$C41-$D41)</f>
        <v/>
      </c>
      <c r="F41" s="54" t="str">
        <f aca="false">IF($A41="","",SUMPRODUCT(--(COUNTIFS('RAW BTBS'!$AF:$AF,$N$5:$N$44,'RAW BTBS'!$Q:$Q,$A41)&gt;0)))</f>
        <v/>
      </c>
      <c r="G41" s="136" t="str">
        <f aca="false">IF(OR($A41="",$C$43=0),"",$C41/$C$43)</f>
        <v/>
      </c>
      <c r="H41" s="84" t="str">
        <f aca="false">IF(OR($A41="",$B41=0),"",$C41/$B41)</f>
        <v/>
      </c>
      <c r="I41" s="137" t="str">
        <f aca="false">IF(OR($A41="",$B41=0),"",500000-SUMPRODUCT(MAX(('RAW BTBS'!$Q$2:$Q$3000=$A41)*('RAW BTBS'!$W$2:$W$3000&gt;0)*(500000-'RAW BTBS'!$W$2:$W$3000))))</f>
        <v/>
      </c>
      <c r="J41" s="137" t="str">
        <f aca="false">IF(OR($A41="",$B41=0),"",SUMPRODUCT(MAX(('RAW BTBS'!$Q$2:$Q$3000=$A41)*('RAW BTBS'!$W$2:$W$3000&gt;0)*'RAW BTBS'!$W$2:$W$3000)))</f>
        <v/>
      </c>
      <c r="N41" s="26" t="str">
        <f aca="false">Validation!$U$163</f>
        <v>N LOZANO</v>
      </c>
    </row>
    <row r="42" customFormat="false" ht="15" hidden="false" customHeight="true" outlineLevel="0" collapsed="false">
      <c r="A42" s="95" t="s">
        <v>758</v>
      </c>
      <c r="B42" s="97" t="n">
        <f aca="false">'General Report'!$H$145-SUM(B32:B41)</f>
        <v>0</v>
      </c>
      <c r="C42" s="98" t="n">
        <f aca="false">SUM('RAW BTBS'!$X:$X)-SUM(C32:C41)</f>
        <v>0</v>
      </c>
      <c r="D42" s="98" t="n">
        <f aca="false">SUMIFS('RAW BTBS'!$X:$X,'RAW BTBS'!$B:$B,"Approved")-SUM(D32:D41)</f>
        <v>0</v>
      </c>
      <c r="E42" s="98" t="n">
        <f aca="false">$C42-$D42</f>
        <v>0</v>
      </c>
      <c r="F42" s="96"/>
      <c r="G42" s="96"/>
      <c r="H42" s="96"/>
      <c r="I42" s="96"/>
      <c r="J42" s="96"/>
      <c r="N42" s="26" t="str">
        <f aca="false">Validation!$U$167</f>
        <v>O MORENO</v>
      </c>
    </row>
    <row r="43" customFormat="false" ht="15" hidden="false" customHeight="true" outlineLevel="0" collapsed="false">
      <c r="A43" s="87" t="s">
        <v>95</v>
      </c>
      <c r="B43" s="99" t="n">
        <f aca="false">SUM(B32:B42)</f>
        <v>136</v>
      </c>
      <c r="C43" s="90" t="n">
        <f aca="false">SUM(C32:C42)</f>
        <v>206</v>
      </c>
      <c r="D43" s="90" t="n">
        <f aca="false">SUM(D32:D42)</f>
        <v>81</v>
      </c>
      <c r="E43" s="90" t="n">
        <f aca="false">SUM(E32:E42)</f>
        <v>125</v>
      </c>
      <c r="F43" s="88"/>
      <c r="G43" s="88"/>
      <c r="H43" s="88"/>
      <c r="I43" s="88"/>
      <c r="J43" s="88"/>
      <c r="N43" s="26" t="str">
        <f aca="false">Validation!$U$171</f>
        <v>S VARGAS</v>
      </c>
    </row>
    <row r="44" customFormat="false" ht="15" hidden="false" customHeight="true" outlineLevel="0" collapsed="false">
      <c r="N44" s="26" t="str">
        <f aca="false">Validation!$U$175</f>
        <v>S CALDERON</v>
      </c>
    </row>
    <row r="45" customFormat="false" ht="19.5" hidden="false" customHeight="true" outlineLevel="0" collapsed="false">
      <c r="A45" s="47" t="s">
        <v>760</v>
      </c>
      <c r="B45" s="47"/>
      <c r="C45" s="47"/>
      <c r="D45" s="47"/>
      <c r="E45" s="47"/>
      <c r="F45" s="47"/>
      <c r="G45" s="47"/>
      <c r="H45" s="47"/>
      <c r="I45" s="47"/>
      <c r="J45" s="47"/>
      <c r="K45" s="47"/>
    </row>
    <row r="46" customFormat="false" ht="33.75" hidden="false" customHeight="true" outlineLevel="0" collapsed="false">
      <c r="A46" s="48" t="s">
        <v>92</v>
      </c>
      <c r="B46" s="48" t="s">
        <v>646</v>
      </c>
      <c r="C46" s="48" t="s">
        <v>659</v>
      </c>
      <c r="D46" s="48" t="s">
        <v>137</v>
      </c>
      <c r="E46" s="48" t="s">
        <v>170</v>
      </c>
      <c r="F46" s="48" t="s">
        <v>754</v>
      </c>
      <c r="G46" s="48" t="s">
        <v>755</v>
      </c>
      <c r="H46" s="48" t="s">
        <v>756</v>
      </c>
      <c r="I46" s="48" t="s">
        <v>757</v>
      </c>
    </row>
    <row r="47" customFormat="false" ht="15" hidden="false" customHeight="true" outlineLevel="0" collapsed="false">
      <c r="A47" s="50" t="str">
        <f aca="false">IFERROR(INDEX('RAW BTBS'!$G:$G,MATCH(1,'RAW BTBS'!$AL:$AL,0)),"")</f>
        <v>Rocking WW Minerals, LLC</v>
      </c>
      <c r="B47" s="54" t="n">
        <f aca="false">IF($A47="","",COUNTIFS('RAW BTBS'!$G:$G,$A47))</f>
        <v>136</v>
      </c>
      <c r="C47" s="52" t="n">
        <f aca="false">IF($A47="","",SUMIFS('RAW BTBS'!$X:$X,'RAW BTBS'!$G:$G,$A47))</f>
        <v>206</v>
      </c>
      <c r="D47" s="62" t="n">
        <f aca="false">IF($A47="","",SUMIFS('RAW BTBS'!$X:$X,'RAW BTBS'!$G:$G,$A47,'RAW BTBS'!$B:$B,"Approved"))</f>
        <v>81</v>
      </c>
      <c r="E47" s="62" t="n">
        <f aca="false">IF($A47="","",$C47-$D47)</f>
        <v>125</v>
      </c>
      <c r="F47" s="136" t="n">
        <f aca="false">IF(OR($A47="",$C$58=0),"",$C47/$C$58)</f>
        <v>1</v>
      </c>
      <c r="G47" s="84" t="n">
        <f aca="false">IF(OR($A47="",$B47=0),"",$C47/$B47)</f>
        <v>1.51470588235294</v>
      </c>
      <c r="H47" s="137" t="n">
        <f aca="false">IF(OR($A47="",$B47=0),"",500000-SUMPRODUCT(MAX(('RAW BTBS'!$G$2:$G$3000=$A47)*('RAW BTBS'!$W$2:$W$3000&gt;0)*(500000-'RAW BTBS'!$W$2:$W$3000))))</f>
        <v>46253</v>
      </c>
      <c r="I47" s="137" t="n">
        <f aca="false">IF(OR($A47="",$B47=0),"",SUMPRODUCT(MAX(('RAW BTBS'!$G$2:$G$3000=$A47)*('RAW BTBS'!$W$2:$W$3000&gt;0)*'RAW BTBS'!$W$2:$W$3000)))</f>
        <v>46255</v>
      </c>
    </row>
    <row r="48" customFormat="false" ht="15" hidden="false" customHeight="true" outlineLevel="0" collapsed="false">
      <c r="A48" s="50" t="str">
        <f aca="false">IFERROR(INDEX('RAW BTBS'!$G:$G,MATCH(2,'RAW BTBS'!$AL:$AL,0)),"")</f>
        <v/>
      </c>
      <c r="B48" s="54" t="str">
        <f aca="false">IF($A48="","",COUNTIFS('RAW BTBS'!$G:$G,$A48))</f>
        <v/>
      </c>
      <c r="C48" s="52" t="str">
        <f aca="false">IF($A48="","",SUMIFS('RAW BTBS'!$X:$X,'RAW BTBS'!$G:$G,$A48))</f>
        <v/>
      </c>
      <c r="D48" s="62" t="str">
        <f aca="false">IF($A48="","",SUMIFS('RAW BTBS'!$X:$X,'RAW BTBS'!$G:$G,$A48,'RAW BTBS'!$B:$B,"Approved"))</f>
        <v/>
      </c>
      <c r="E48" s="62" t="str">
        <f aca="false">IF($A48="","",$C48-$D48)</f>
        <v/>
      </c>
      <c r="F48" s="136" t="str">
        <f aca="false">IF(OR($A48="",$C$58=0),"",$C48/$C$58)</f>
        <v/>
      </c>
      <c r="G48" s="84" t="str">
        <f aca="false">IF(OR($A48="",$B48=0),"",$C48/$B48)</f>
        <v/>
      </c>
      <c r="H48" s="137" t="str">
        <f aca="false">IF(OR($A48="",$B48=0),"",500000-SUMPRODUCT(MAX(('RAW BTBS'!$G$2:$G$3000=$A48)*('RAW BTBS'!$W$2:$W$3000&gt;0)*(500000-'RAW BTBS'!$W$2:$W$3000))))</f>
        <v/>
      </c>
      <c r="I48" s="137" t="str">
        <f aca="false">IF(OR($A48="",$B48=0),"",SUMPRODUCT(MAX(('RAW BTBS'!$G$2:$G$3000=$A48)*('RAW BTBS'!$W$2:$W$3000&gt;0)*'RAW BTBS'!$W$2:$W$3000)))</f>
        <v/>
      </c>
    </row>
    <row r="49" customFormat="false" ht="15" hidden="false" customHeight="true" outlineLevel="0" collapsed="false">
      <c r="A49" s="50" t="str">
        <f aca="false">IFERROR(INDEX('RAW BTBS'!$G:$G,MATCH(3,'RAW BTBS'!$AL:$AL,0)),"")</f>
        <v/>
      </c>
      <c r="B49" s="54" t="str">
        <f aca="false">IF($A49="","",COUNTIFS('RAW BTBS'!$G:$G,$A49))</f>
        <v/>
      </c>
      <c r="C49" s="52" t="str">
        <f aca="false">IF($A49="","",SUMIFS('RAW BTBS'!$X:$X,'RAW BTBS'!$G:$G,$A49))</f>
        <v/>
      </c>
      <c r="D49" s="62" t="str">
        <f aca="false">IF($A49="","",SUMIFS('RAW BTBS'!$X:$X,'RAW BTBS'!$G:$G,$A49,'RAW BTBS'!$B:$B,"Approved"))</f>
        <v/>
      </c>
      <c r="E49" s="62" t="str">
        <f aca="false">IF($A49="","",$C49-$D49)</f>
        <v/>
      </c>
      <c r="F49" s="136" t="str">
        <f aca="false">IF(OR($A49="",$C$58=0),"",$C49/$C$58)</f>
        <v/>
      </c>
      <c r="G49" s="84" t="str">
        <f aca="false">IF(OR($A49="",$B49=0),"",$C49/$B49)</f>
        <v/>
      </c>
      <c r="H49" s="137" t="str">
        <f aca="false">IF(OR($A49="",$B49=0),"",500000-SUMPRODUCT(MAX(('RAW BTBS'!$G$2:$G$3000=$A49)*('RAW BTBS'!$W$2:$W$3000&gt;0)*(500000-'RAW BTBS'!$W$2:$W$3000))))</f>
        <v/>
      </c>
      <c r="I49" s="137" t="str">
        <f aca="false">IF(OR($A49="",$B49=0),"",SUMPRODUCT(MAX(('RAW BTBS'!$G$2:$G$3000=$A49)*('RAW BTBS'!$W$2:$W$3000&gt;0)*'RAW BTBS'!$W$2:$W$3000)))</f>
        <v/>
      </c>
    </row>
    <row r="50" customFormat="false" ht="15" hidden="false" customHeight="true" outlineLevel="0" collapsed="false">
      <c r="A50" s="50" t="str">
        <f aca="false">IFERROR(INDEX('RAW BTBS'!$G:$G,MATCH(4,'RAW BTBS'!$AL:$AL,0)),"")</f>
        <v/>
      </c>
      <c r="B50" s="54" t="str">
        <f aca="false">IF($A50="","",COUNTIFS('RAW BTBS'!$G:$G,$A50))</f>
        <v/>
      </c>
      <c r="C50" s="52" t="str">
        <f aca="false">IF($A50="","",SUMIFS('RAW BTBS'!$X:$X,'RAW BTBS'!$G:$G,$A50))</f>
        <v/>
      </c>
      <c r="D50" s="62" t="str">
        <f aca="false">IF($A50="","",SUMIFS('RAW BTBS'!$X:$X,'RAW BTBS'!$G:$G,$A50,'RAW BTBS'!$B:$B,"Approved"))</f>
        <v/>
      </c>
      <c r="E50" s="62" t="str">
        <f aca="false">IF($A50="","",$C50-$D50)</f>
        <v/>
      </c>
      <c r="F50" s="136" t="str">
        <f aca="false">IF(OR($A50="",$C$58=0),"",$C50/$C$58)</f>
        <v/>
      </c>
      <c r="G50" s="84" t="str">
        <f aca="false">IF(OR($A50="",$B50=0),"",$C50/$B50)</f>
        <v/>
      </c>
      <c r="H50" s="137" t="str">
        <f aca="false">IF(OR($A50="",$B50=0),"",500000-SUMPRODUCT(MAX(('RAW BTBS'!$G$2:$G$3000=$A50)*('RAW BTBS'!$W$2:$W$3000&gt;0)*(500000-'RAW BTBS'!$W$2:$W$3000))))</f>
        <v/>
      </c>
      <c r="I50" s="137" t="str">
        <f aca="false">IF(OR($A50="",$B50=0),"",SUMPRODUCT(MAX(('RAW BTBS'!$G$2:$G$3000=$A50)*('RAW BTBS'!$W$2:$W$3000&gt;0)*'RAW BTBS'!$W$2:$W$3000)))</f>
        <v/>
      </c>
    </row>
    <row r="51" customFormat="false" ht="15" hidden="false" customHeight="true" outlineLevel="0" collapsed="false">
      <c r="A51" s="50" t="str">
        <f aca="false">IFERROR(INDEX('RAW BTBS'!$G:$G,MATCH(5,'RAW BTBS'!$AL:$AL,0)),"")</f>
        <v/>
      </c>
      <c r="B51" s="54" t="str">
        <f aca="false">IF($A51="","",COUNTIFS('RAW BTBS'!$G:$G,$A51))</f>
        <v/>
      </c>
      <c r="C51" s="52" t="str">
        <f aca="false">IF($A51="","",SUMIFS('RAW BTBS'!$X:$X,'RAW BTBS'!$G:$G,$A51))</f>
        <v/>
      </c>
      <c r="D51" s="62" t="str">
        <f aca="false">IF($A51="","",SUMIFS('RAW BTBS'!$X:$X,'RAW BTBS'!$G:$G,$A51,'RAW BTBS'!$B:$B,"Approved"))</f>
        <v/>
      </c>
      <c r="E51" s="62" t="str">
        <f aca="false">IF($A51="","",$C51-$D51)</f>
        <v/>
      </c>
      <c r="F51" s="136" t="str">
        <f aca="false">IF(OR($A51="",$C$58=0),"",$C51/$C$58)</f>
        <v/>
      </c>
      <c r="G51" s="84" t="str">
        <f aca="false">IF(OR($A51="",$B51=0),"",$C51/$B51)</f>
        <v/>
      </c>
      <c r="H51" s="137" t="str">
        <f aca="false">IF(OR($A51="",$B51=0),"",500000-SUMPRODUCT(MAX(('RAW BTBS'!$G$2:$G$3000=$A51)*('RAW BTBS'!$W$2:$W$3000&gt;0)*(500000-'RAW BTBS'!$W$2:$W$3000))))</f>
        <v/>
      </c>
      <c r="I51" s="137" t="str">
        <f aca="false">IF(OR($A51="",$B51=0),"",SUMPRODUCT(MAX(('RAW BTBS'!$G$2:$G$3000=$A51)*('RAW BTBS'!$W$2:$W$3000&gt;0)*'RAW BTBS'!$W$2:$W$3000)))</f>
        <v/>
      </c>
    </row>
    <row r="52" customFormat="false" ht="15" hidden="false" customHeight="true" outlineLevel="0" collapsed="false">
      <c r="A52" s="50" t="str">
        <f aca="false">IFERROR(INDEX('RAW BTBS'!$G:$G,MATCH(6,'RAW BTBS'!$AL:$AL,0)),"")</f>
        <v/>
      </c>
      <c r="B52" s="54" t="str">
        <f aca="false">IF($A52="","",COUNTIFS('RAW BTBS'!$G:$G,$A52))</f>
        <v/>
      </c>
      <c r="C52" s="52" t="str">
        <f aca="false">IF($A52="","",SUMIFS('RAW BTBS'!$X:$X,'RAW BTBS'!$G:$G,$A52))</f>
        <v/>
      </c>
      <c r="D52" s="62" t="str">
        <f aca="false">IF($A52="","",SUMIFS('RAW BTBS'!$X:$X,'RAW BTBS'!$G:$G,$A52,'RAW BTBS'!$B:$B,"Approved"))</f>
        <v/>
      </c>
      <c r="E52" s="62" t="str">
        <f aca="false">IF($A52="","",$C52-$D52)</f>
        <v/>
      </c>
      <c r="F52" s="136" t="str">
        <f aca="false">IF(OR($A52="",$C$58=0),"",$C52/$C$58)</f>
        <v/>
      </c>
      <c r="G52" s="84" t="str">
        <f aca="false">IF(OR($A52="",$B52=0),"",$C52/$B52)</f>
        <v/>
      </c>
      <c r="H52" s="137" t="str">
        <f aca="false">IF(OR($A52="",$B52=0),"",500000-SUMPRODUCT(MAX(('RAW BTBS'!$G$2:$G$3000=$A52)*('RAW BTBS'!$W$2:$W$3000&gt;0)*(500000-'RAW BTBS'!$W$2:$W$3000))))</f>
        <v/>
      </c>
      <c r="I52" s="137" t="str">
        <f aca="false">IF(OR($A52="",$B52=0),"",SUMPRODUCT(MAX(('RAW BTBS'!$G$2:$G$3000=$A52)*('RAW BTBS'!$W$2:$W$3000&gt;0)*'RAW BTBS'!$W$2:$W$3000)))</f>
        <v/>
      </c>
    </row>
    <row r="53" customFormat="false" ht="15" hidden="false" customHeight="true" outlineLevel="0" collapsed="false">
      <c r="A53" s="50" t="str">
        <f aca="false">IFERROR(INDEX('RAW BTBS'!$G:$G,MATCH(7,'RAW BTBS'!$AL:$AL,0)),"")</f>
        <v/>
      </c>
      <c r="B53" s="54" t="str">
        <f aca="false">IF($A53="","",COUNTIFS('RAW BTBS'!$G:$G,$A53))</f>
        <v/>
      </c>
      <c r="C53" s="52" t="str">
        <f aca="false">IF($A53="","",SUMIFS('RAW BTBS'!$X:$X,'RAW BTBS'!$G:$G,$A53))</f>
        <v/>
      </c>
      <c r="D53" s="62" t="str">
        <f aca="false">IF($A53="","",SUMIFS('RAW BTBS'!$X:$X,'RAW BTBS'!$G:$G,$A53,'RAW BTBS'!$B:$B,"Approved"))</f>
        <v/>
      </c>
      <c r="E53" s="62" t="str">
        <f aca="false">IF($A53="","",$C53-$D53)</f>
        <v/>
      </c>
      <c r="F53" s="136" t="str">
        <f aca="false">IF(OR($A53="",$C$58=0),"",$C53/$C$58)</f>
        <v/>
      </c>
      <c r="G53" s="84" t="str">
        <f aca="false">IF(OR($A53="",$B53=0),"",$C53/$B53)</f>
        <v/>
      </c>
      <c r="H53" s="137" t="str">
        <f aca="false">IF(OR($A53="",$B53=0),"",500000-SUMPRODUCT(MAX(('RAW BTBS'!$G$2:$G$3000=$A53)*('RAW BTBS'!$W$2:$W$3000&gt;0)*(500000-'RAW BTBS'!$W$2:$W$3000))))</f>
        <v/>
      </c>
      <c r="I53" s="137" t="str">
        <f aca="false">IF(OR($A53="",$B53=0),"",SUMPRODUCT(MAX(('RAW BTBS'!$G$2:$G$3000=$A53)*('RAW BTBS'!$W$2:$W$3000&gt;0)*'RAW BTBS'!$W$2:$W$3000)))</f>
        <v/>
      </c>
    </row>
    <row r="54" customFormat="false" ht="15" hidden="false" customHeight="true" outlineLevel="0" collapsed="false">
      <c r="A54" s="50" t="str">
        <f aca="false">IFERROR(INDEX('RAW BTBS'!$G:$G,MATCH(8,'RAW BTBS'!$AL:$AL,0)),"")</f>
        <v/>
      </c>
      <c r="B54" s="54" t="str">
        <f aca="false">IF($A54="","",COUNTIFS('RAW BTBS'!$G:$G,$A54))</f>
        <v/>
      </c>
      <c r="C54" s="52" t="str">
        <f aca="false">IF($A54="","",SUMIFS('RAW BTBS'!$X:$X,'RAW BTBS'!$G:$G,$A54))</f>
        <v/>
      </c>
      <c r="D54" s="62" t="str">
        <f aca="false">IF($A54="","",SUMIFS('RAW BTBS'!$X:$X,'RAW BTBS'!$G:$G,$A54,'RAW BTBS'!$B:$B,"Approved"))</f>
        <v/>
      </c>
      <c r="E54" s="62" t="str">
        <f aca="false">IF($A54="","",$C54-$D54)</f>
        <v/>
      </c>
      <c r="F54" s="136" t="str">
        <f aca="false">IF(OR($A54="",$C$58=0),"",$C54/$C$58)</f>
        <v/>
      </c>
      <c r="G54" s="84" t="str">
        <f aca="false">IF(OR($A54="",$B54=0),"",$C54/$B54)</f>
        <v/>
      </c>
      <c r="H54" s="137" t="str">
        <f aca="false">IF(OR($A54="",$B54=0),"",500000-SUMPRODUCT(MAX(('RAW BTBS'!$G$2:$G$3000=$A54)*('RAW BTBS'!$W$2:$W$3000&gt;0)*(500000-'RAW BTBS'!$W$2:$W$3000))))</f>
        <v/>
      </c>
      <c r="I54" s="137" t="str">
        <f aca="false">IF(OR($A54="",$B54=0),"",SUMPRODUCT(MAX(('RAW BTBS'!$G$2:$G$3000=$A54)*('RAW BTBS'!$W$2:$W$3000&gt;0)*'RAW BTBS'!$W$2:$W$3000)))</f>
        <v/>
      </c>
    </row>
    <row r="55" customFormat="false" ht="15" hidden="false" customHeight="true" outlineLevel="0" collapsed="false">
      <c r="A55" s="50" t="str">
        <f aca="false">IFERROR(INDEX('RAW BTBS'!$G:$G,MATCH(9,'RAW BTBS'!$AL:$AL,0)),"")</f>
        <v/>
      </c>
      <c r="B55" s="54" t="str">
        <f aca="false">IF($A55="","",COUNTIFS('RAW BTBS'!$G:$G,$A55))</f>
        <v/>
      </c>
      <c r="C55" s="52" t="str">
        <f aca="false">IF($A55="","",SUMIFS('RAW BTBS'!$X:$X,'RAW BTBS'!$G:$G,$A55))</f>
        <v/>
      </c>
      <c r="D55" s="62" t="str">
        <f aca="false">IF($A55="","",SUMIFS('RAW BTBS'!$X:$X,'RAW BTBS'!$G:$G,$A55,'RAW BTBS'!$B:$B,"Approved"))</f>
        <v/>
      </c>
      <c r="E55" s="62" t="str">
        <f aca="false">IF($A55="","",$C55-$D55)</f>
        <v/>
      </c>
      <c r="F55" s="136" t="str">
        <f aca="false">IF(OR($A55="",$C$58=0),"",$C55/$C$58)</f>
        <v/>
      </c>
      <c r="G55" s="84" t="str">
        <f aca="false">IF(OR($A55="",$B55=0),"",$C55/$B55)</f>
        <v/>
      </c>
      <c r="H55" s="137" t="str">
        <f aca="false">IF(OR($A55="",$B55=0),"",500000-SUMPRODUCT(MAX(('RAW BTBS'!$G$2:$G$3000=$A55)*('RAW BTBS'!$W$2:$W$3000&gt;0)*(500000-'RAW BTBS'!$W$2:$W$3000))))</f>
        <v/>
      </c>
      <c r="I55" s="137" t="str">
        <f aca="false">IF(OR($A55="",$B55=0),"",SUMPRODUCT(MAX(('RAW BTBS'!$G$2:$G$3000=$A55)*('RAW BTBS'!$W$2:$W$3000&gt;0)*'RAW BTBS'!$W$2:$W$3000)))</f>
        <v/>
      </c>
    </row>
    <row r="56" customFormat="false" ht="15" hidden="false" customHeight="true" outlineLevel="0" collapsed="false">
      <c r="A56" s="50" t="str">
        <f aca="false">IFERROR(INDEX('RAW BTBS'!$G:$G,MATCH(10,'RAW BTBS'!$AL:$AL,0)),"")</f>
        <v/>
      </c>
      <c r="B56" s="54" t="str">
        <f aca="false">IF($A56="","",COUNTIFS('RAW BTBS'!$G:$G,$A56))</f>
        <v/>
      </c>
      <c r="C56" s="52" t="str">
        <f aca="false">IF($A56="","",SUMIFS('RAW BTBS'!$X:$X,'RAW BTBS'!$G:$G,$A56))</f>
        <v/>
      </c>
      <c r="D56" s="62" t="str">
        <f aca="false">IF($A56="","",SUMIFS('RAW BTBS'!$X:$X,'RAW BTBS'!$G:$G,$A56,'RAW BTBS'!$B:$B,"Approved"))</f>
        <v/>
      </c>
      <c r="E56" s="62" t="str">
        <f aca="false">IF($A56="","",$C56-$D56)</f>
        <v/>
      </c>
      <c r="F56" s="136" t="str">
        <f aca="false">IF(OR($A56="",$C$58=0),"",$C56/$C$58)</f>
        <v/>
      </c>
      <c r="G56" s="84" t="str">
        <f aca="false">IF(OR($A56="",$B56=0),"",$C56/$B56)</f>
        <v/>
      </c>
      <c r="H56" s="137" t="str">
        <f aca="false">IF(OR($A56="",$B56=0),"",500000-SUMPRODUCT(MAX(('RAW BTBS'!$G$2:$G$3000=$A56)*('RAW BTBS'!$W$2:$W$3000&gt;0)*(500000-'RAW BTBS'!$W$2:$W$3000))))</f>
        <v/>
      </c>
      <c r="I56" s="137" t="str">
        <f aca="false">IF(OR($A56="",$B56=0),"",SUMPRODUCT(MAX(('RAW BTBS'!$G$2:$G$3000=$A56)*('RAW BTBS'!$W$2:$W$3000&gt;0)*'RAW BTBS'!$W$2:$W$3000)))</f>
        <v/>
      </c>
    </row>
    <row r="57" customFormat="false" ht="15" hidden="false" customHeight="true" outlineLevel="0" collapsed="false">
      <c r="A57" s="95" t="s">
        <v>758</v>
      </c>
      <c r="B57" s="97" t="n">
        <f aca="false">'General Report'!$H$145-SUM(B47:B56)</f>
        <v>0</v>
      </c>
      <c r="C57" s="98" t="n">
        <f aca="false">SUM('RAW BTBS'!$X:$X)-SUM(C47:C56)</f>
        <v>0</v>
      </c>
      <c r="D57" s="98" t="n">
        <f aca="false">SUMIFS('RAW BTBS'!$X:$X,'RAW BTBS'!$B:$B,"Approved")-SUM(D47:D56)</f>
        <v>0</v>
      </c>
      <c r="E57" s="98" t="n">
        <f aca="false">$C57-$D57</f>
        <v>0</v>
      </c>
      <c r="F57" s="96"/>
      <c r="G57" s="96"/>
      <c r="H57" s="96"/>
      <c r="I57" s="96"/>
    </row>
    <row r="58" customFormat="false" ht="15" hidden="false" customHeight="true" outlineLevel="0" collapsed="false">
      <c r="A58" s="87" t="s">
        <v>95</v>
      </c>
      <c r="B58" s="99" t="n">
        <f aca="false">SUM(B47:B57)</f>
        <v>136</v>
      </c>
      <c r="C58" s="90" t="n">
        <f aca="false">SUM(C47:C57)</f>
        <v>206</v>
      </c>
      <c r="D58" s="90" t="n">
        <f aca="false">SUM(D47:D57)</f>
        <v>81</v>
      </c>
      <c r="E58" s="90" t="n">
        <f aca="false">SUM(E47:E57)</f>
        <v>125</v>
      </c>
      <c r="F58" s="88"/>
      <c r="G58" s="88"/>
      <c r="H58" s="88"/>
      <c r="I58" s="88"/>
    </row>
    <row r="60" customFormat="false" ht="19.5" hidden="false" customHeight="true" outlineLevel="0" collapsed="false">
      <c r="A60" s="47" t="s">
        <v>761</v>
      </c>
      <c r="B60" s="47"/>
      <c r="C60" s="47"/>
      <c r="D60" s="47"/>
      <c r="E60" s="47"/>
      <c r="F60" s="47"/>
      <c r="G60" s="47"/>
      <c r="H60" s="47"/>
      <c r="I60" s="47"/>
      <c r="J60" s="47"/>
      <c r="K60" s="47"/>
    </row>
    <row r="61" customFormat="false" ht="33.75" hidden="false" customHeight="true" outlineLevel="0" collapsed="false">
      <c r="A61" s="48" t="s">
        <v>92</v>
      </c>
      <c r="B61" s="48" t="s">
        <v>646</v>
      </c>
      <c r="C61" s="48" t="s">
        <v>659</v>
      </c>
      <c r="D61" s="48" t="s">
        <v>137</v>
      </c>
      <c r="E61" s="48" t="s">
        <v>170</v>
      </c>
      <c r="F61" s="48" t="s">
        <v>754</v>
      </c>
      <c r="G61" s="48" t="s">
        <v>755</v>
      </c>
      <c r="H61" s="48" t="s">
        <v>756</v>
      </c>
      <c r="I61" s="48" t="s">
        <v>757</v>
      </c>
    </row>
    <row r="62" customFormat="false" ht="15" hidden="false" customHeight="true" outlineLevel="0" collapsed="false">
      <c r="A62" s="50" t="str">
        <f aca="false">IFERROR(INDEX('RAW BTBS'!$H:$H,MATCH(1,'RAW BTBS'!$AM:$AM,0)),"")</f>
        <v>RWW PRB Asset VDR</v>
      </c>
      <c r="B62" s="54" t="n">
        <f aca="false">IF($A62="","",COUNTIFS('RAW BTBS'!$H:$H,$A62))</f>
        <v>136</v>
      </c>
      <c r="C62" s="52" t="n">
        <f aca="false">IF($A62="","",SUMIFS('RAW BTBS'!$X:$X,'RAW BTBS'!$H:$H,$A62))</f>
        <v>206</v>
      </c>
      <c r="D62" s="62" t="n">
        <f aca="false">IF($A62="","",SUMIFS('RAW BTBS'!$X:$X,'RAW BTBS'!$H:$H,$A62,'RAW BTBS'!$B:$B,"Approved"))</f>
        <v>81</v>
      </c>
      <c r="E62" s="62" t="n">
        <f aca="false">IF($A62="","",$C62-$D62)</f>
        <v>125</v>
      </c>
      <c r="F62" s="136" t="n">
        <f aca="false">IF(OR($A62="",$C$73=0),"",$C62/$C$73)</f>
        <v>1</v>
      </c>
      <c r="G62" s="84" t="n">
        <f aca="false">IF(OR($A62="",$B62=0),"",$C62/$B62)</f>
        <v>1.51470588235294</v>
      </c>
      <c r="H62" s="137" t="n">
        <f aca="false">IF(OR($A62="",$B62=0),"",500000-SUMPRODUCT(MAX(('RAW BTBS'!$H$2:$H$3000=$A62)*('RAW BTBS'!$W$2:$W$3000&gt;0)*(500000-'RAW BTBS'!$W$2:$W$3000))))</f>
        <v>46253</v>
      </c>
      <c r="I62" s="137" t="n">
        <f aca="false">IF(OR($A62="",$B62=0),"",SUMPRODUCT(MAX(('RAW BTBS'!$H$2:$H$3000=$A62)*('RAW BTBS'!$W$2:$W$3000&gt;0)*'RAW BTBS'!$W$2:$W$3000)))</f>
        <v>46255</v>
      </c>
    </row>
    <row r="63" customFormat="false" ht="15" hidden="false" customHeight="true" outlineLevel="0" collapsed="false">
      <c r="A63" s="50" t="str">
        <f aca="false">IFERROR(INDEX('RAW BTBS'!$H:$H,MATCH(2,'RAW BTBS'!$AM:$AM,0)),"")</f>
        <v/>
      </c>
      <c r="B63" s="54" t="str">
        <f aca="false">IF($A63="","",COUNTIFS('RAW BTBS'!$H:$H,$A63))</f>
        <v/>
      </c>
      <c r="C63" s="52" t="str">
        <f aca="false">IF($A63="","",SUMIFS('RAW BTBS'!$X:$X,'RAW BTBS'!$H:$H,$A63))</f>
        <v/>
      </c>
      <c r="D63" s="62" t="str">
        <f aca="false">IF($A63="","",SUMIFS('RAW BTBS'!$X:$X,'RAW BTBS'!$H:$H,$A63,'RAW BTBS'!$B:$B,"Approved"))</f>
        <v/>
      </c>
      <c r="E63" s="62" t="str">
        <f aca="false">IF($A63="","",$C63-$D63)</f>
        <v/>
      </c>
      <c r="F63" s="136" t="str">
        <f aca="false">IF(OR($A63="",$C$73=0),"",$C63/$C$73)</f>
        <v/>
      </c>
      <c r="G63" s="84" t="str">
        <f aca="false">IF(OR($A63="",$B63=0),"",$C63/$B63)</f>
        <v/>
      </c>
      <c r="H63" s="137" t="str">
        <f aca="false">IF(OR($A63="",$B63=0),"",500000-SUMPRODUCT(MAX(('RAW BTBS'!$H$2:$H$3000=$A63)*('RAW BTBS'!$W$2:$W$3000&gt;0)*(500000-'RAW BTBS'!$W$2:$W$3000))))</f>
        <v/>
      </c>
      <c r="I63" s="137" t="str">
        <f aca="false">IF(OR($A63="",$B63=0),"",SUMPRODUCT(MAX(('RAW BTBS'!$H$2:$H$3000=$A63)*('RAW BTBS'!$W$2:$W$3000&gt;0)*'RAW BTBS'!$W$2:$W$3000)))</f>
        <v/>
      </c>
    </row>
    <row r="64" customFormat="false" ht="15" hidden="false" customHeight="true" outlineLevel="0" collapsed="false">
      <c r="A64" s="50" t="str">
        <f aca="false">IFERROR(INDEX('RAW BTBS'!$H:$H,MATCH(3,'RAW BTBS'!$AM:$AM,0)),"")</f>
        <v/>
      </c>
      <c r="B64" s="54" t="str">
        <f aca="false">IF($A64="","",COUNTIFS('RAW BTBS'!$H:$H,$A64))</f>
        <v/>
      </c>
      <c r="C64" s="52" t="str">
        <f aca="false">IF($A64="","",SUMIFS('RAW BTBS'!$X:$X,'RAW BTBS'!$H:$H,$A64))</f>
        <v/>
      </c>
      <c r="D64" s="62" t="str">
        <f aca="false">IF($A64="","",SUMIFS('RAW BTBS'!$X:$X,'RAW BTBS'!$H:$H,$A64,'RAW BTBS'!$B:$B,"Approved"))</f>
        <v/>
      </c>
      <c r="E64" s="62" t="str">
        <f aca="false">IF($A64="","",$C64-$D64)</f>
        <v/>
      </c>
      <c r="F64" s="136" t="str">
        <f aca="false">IF(OR($A64="",$C$73=0),"",$C64/$C$73)</f>
        <v/>
      </c>
      <c r="G64" s="84" t="str">
        <f aca="false">IF(OR($A64="",$B64=0),"",$C64/$B64)</f>
        <v/>
      </c>
      <c r="H64" s="137" t="str">
        <f aca="false">IF(OR($A64="",$B64=0),"",500000-SUMPRODUCT(MAX(('RAW BTBS'!$H$2:$H$3000=$A64)*('RAW BTBS'!$W$2:$W$3000&gt;0)*(500000-'RAW BTBS'!$W$2:$W$3000))))</f>
        <v/>
      </c>
      <c r="I64" s="137" t="str">
        <f aca="false">IF(OR($A64="",$B64=0),"",SUMPRODUCT(MAX(('RAW BTBS'!$H$2:$H$3000=$A64)*('RAW BTBS'!$W$2:$W$3000&gt;0)*'RAW BTBS'!$W$2:$W$3000)))</f>
        <v/>
      </c>
    </row>
    <row r="65" customFormat="false" ht="15" hidden="false" customHeight="true" outlineLevel="0" collapsed="false">
      <c r="A65" s="50" t="str">
        <f aca="false">IFERROR(INDEX('RAW BTBS'!$H:$H,MATCH(4,'RAW BTBS'!$AM:$AM,0)),"")</f>
        <v/>
      </c>
      <c r="B65" s="54" t="str">
        <f aca="false">IF($A65="","",COUNTIFS('RAW BTBS'!$H:$H,$A65))</f>
        <v/>
      </c>
      <c r="C65" s="52" t="str">
        <f aca="false">IF($A65="","",SUMIFS('RAW BTBS'!$X:$X,'RAW BTBS'!$H:$H,$A65))</f>
        <v/>
      </c>
      <c r="D65" s="62" t="str">
        <f aca="false">IF($A65="","",SUMIFS('RAW BTBS'!$X:$X,'RAW BTBS'!$H:$H,$A65,'RAW BTBS'!$B:$B,"Approved"))</f>
        <v/>
      </c>
      <c r="E65" s="62" t="str">
        <f aca="false">IF($A65="","",$C65-$D65)</f>
        <v/>
      </c>
      <c r="F65" s="136" t="str">
        <f aca="false">IF(OR($A65="",$C$73=0),"",$C65/$C$73)</f>
        <v/>
      </c>
      <c r="G65" s="84" t="str">
        <f aca="false">IF(OR($A65="",$B65=0),"",$C65/$B65)</f>
        <v/>
      </c>
      <c r="H65" s="137" t="str">
        <f aca="false">IF(OR($A65="",$B65=0),"",500000-SUMPRODUCT(MAX(('RAW BTBS'!$H$2:$H$3000=$A65)*('RAW BTBS'!$W$2:$W$3000&gt;0)*(500000-'RAW BTBS'!$W$2:$W$3000))))</f>
        <v/>
      </c>
      <c r="I65" s="137" t="str">
        <f aca="false">IF(OR($A65="",$B65=0),"",SUMPRODUCT(MAX(('RAW BTBS'!$H$2:$H$3000=$A65)*('RAW BTBS'!$W$2:$W$3000&gt;0)*'RAW BTBS'!$W$2:$W$3000)))</f>
        <v/>
      </c>
    </row>
    <row r="66" customFormat="false" ht="15" hidden="false" customHeight="true" outlineLevel="0" collapsed="false">
      <c r="A66" s="50" t="str">
        <f aca="false">IFERROR(INDEX('RAW BTBS'!$H:$H,MATCH(5,'RAW BTBS'!$AM:$AM,0)),"")</f>
        <v/>
      </c>
      <c r="B66" s="54" t="str">
        <f aca="false">IF($A66="","",COUNTIFS('RAW BTBS'!$H:$H,$A66))</f>
        <v/>
      </c>
      <c r="C66" s="52" t="str">
        <f aca="false">IF($A66="","",SUMIFS('RAW BTBS'!$X:$X,'RAW BTBS'!$H:$H,$A66))</f>
        <v/>
      </c>
      <c r="D66" s="62" t="str">
        <f aca="false">IF($A66="","",SUMIFS('RAW BTBS'!$X:$X,'RAW BTBS'!$H:$H,$A66,'RAW BTBS'!$B:$B,"Approved"))</f>
        <v/>
      </c>
      <c r="E66" s="62" t="str">
        <f aca="false">IF($A66="","",$C66-$D66)</f>
        <v/>
      </c>
      <c r="F66" s="136" t="str">
        <f aca="false">IF(OR($A66="",$C$73=0),"",$C66/$C$73)</f>
        <v/>
      </c>
      <c r="G66" s="84" t="str">
        <f aca="false">IF(OR($A66="",$B66=0),"",$C66/$B66)</f>
        <v/>
      </c>
      <c r="H66" s="137" t="str">
        <f aca="false">IF(OR($A66="",$B66=0),"",500000-SUMPRODUCT(MAX(('RAW BTBS'!$H$2:$H$3000=$A66)*('RAW BTBS'!$W$2:$W$3000&gt;0)*(500000-'RAW BTBS'!$W$2:$W$3000))))</f>
        <v/>
      </c>
      <c r="I66" s="137" t="str">
        <f aca="false">IF(OR($A66="",$B66=0),"",SUMPRODUCT(MAX(('RAW BTBS'!$H$2:$H$3000=$A66)*('RAW BTBS'!$W$2:$W$3000&gt;0)*'RAW BTBS'!$W$2:$W$3000)))</f>
        <v/>
      </c>
    </row>
    <row r="67" customFormat="false" ht="15" hidden="false" customHeight="true" outlineLevel="0" collapsed="false">
      <c r="A67" s="50" t="str">
        <f aca="false">IFERROR(INDEX('RAW BTBS'!$H:$H,MATCH(6,'RAW BTBS'!$AM:$AM,0)),"")</f>
        <v/>
      </c>
      <c r="B67" s="54" t="str">
        <f aca="false">IF($A67="","",COUNTIFS('RAW BTBS'!$H:$H,$A67))</f>
        <v/>
      </c>
      <c r="C67" s="52" t="str">
        <f aca="false">IF($A67="","",SUMIFS('RAW BTBS'!$X:$X,'RAW BTBS'!$H:$H,$A67))</f>
        <v/>
      </c>
      <c r="D67" s="62" t="str">
        <f aca="false">IF($A67="","",SUMIFS('RAW BTBS'!$X:$X,'RAW BTBS'!$H:$H,$A67,'RAW BTBS'!$B:$B,"Approved"))</f>
        <v/>
      </c>
      <c r="E67" s="62" t="str">
        <f aca="false">IF($A67="","",$C67-$D67)</f>
        <v/>
      </c>
      <c r="F67" s="136" t="str">
        <f aca="false">IF(OR($A67="",$C$73=0),"",$C67/$C$73)</f>
        <v/>
      </c>
      <c r="G67" s="84" t="str">
        <f aca="false">IF(OR($A67="",$B67=0),"",$C67/$B67)</f>
        <v/>
      </c>
      <c r="H67" s="137" t="str">
        <f aca="false">IF(OR($A67="",$B67=0),"",500000-SUMPRODUCT(MAX(('RAW BTBS'!$H$2:$H$3000=$A67)*('RAW BTBS'!$W$2:$W$3000&gt;0)*(500000-'RAW BTBS'!$W$2:$W$3000))))</f>
        <v/>
      </c>
      <c r="I67" s="137" t="str">
        <f aca="false">IF(OR($A67="",$B67=0),"",SUMPRODUCT(MAX(('RAW BTBS'!$H$2:$H$3000=$A67)*('RAW BTBS'!$W$2:$W$3000&gt;0)*'RAW BTBS'!$W$2:$W$3000)))</f>
        <v/>
      </c>
    </row>
    <row r="68" customFormat="false" ht="15" hidden="false" customHeight="true" outlineLevel="0" collapsed="false">
      <c r="A68" s="50" t="str">
        <f aca="false">IFERROR(INDEX('RAW BTBS'!$H:$H,MATCH(7,'RAW BTBS'!$AM:$AM,0)),"")</f>
        <v/>
      </c>
      <c r="B68" s="54" t="str">
        <f aca="false">IF($A68="","",COUNTIFS('RAW BTBS'!$H:$H,$A68))</f>
        <v/>
      </c>
      <c r="C68" s="52" t="str">
        <f aca="false">IF($A68="","",SUMIFS('RAW BTBS'!$X:$X,'RAW BTBS'!$H:$H,$A68))</f>
        <v/>
      </c>
      <c r="D68" s="62" t="str">
        <f aca="false">IF($A68="","",SUMIFS('RAW BTBS'!$X:$X,'RAW BTBS'!$H:$H,$A68,'RAW BTBS'!$B:$B,"Approved"))</f>
        <v/>
      </c>
      <c r="E68" s="62" t="str">
        <f aca="false">IF($A68="","",$C68-$D68)</f>
        <v/>
      </c>
      <c r="F68" s="136" t="str">
        <f aca="false">IF(OR($A68="",$C$73=0),"",$C68/$C$73)</f>
        <v/>
      </c>
      <c r="G68" s="84" t="str">
        <f aca="false">IF(OR($A68="",$B68=0),"",$C68/$B68)</f>
        <v/>
      </c>
      <c r="H68" s="137" t="str">
        <f aca="false">IF(OR($A68="",$B68=0),"",500000-SUMPRODUCT(MAX(('RAW BTBS'!$H$2:$H$3000=$A68)*('RAW BTBS'!$W$2:$W$3000&gt;0)*(500000-'RAW BTBS'!$W$2:$W$3000))))</f>
        <v/>
      </c>
      <c r="I68" s="137" t="str">
        <f aca="false">IF(OR($A68="",$B68=0),"",SUMPRODUCT(MAX(('RAW BTBS'!$H$2:$H$3000=$A68)*('RAW BTBS'!$W$2:$W$3000&gt;0)*'RAW BTBS'!$W$2:$W$3000)))</f>
        <v/>
      </c>
    </row>
    <row r="69" customFormat="false" ht="15" hidden="false" customHeight="true" outlineLevel="0" collapsed="false">
      <c r="A69" s="50" t="str">
        <f aca="false">IFERROR(INDEX('RAW BTBS'!$H:$H,MATCH(8,'RAW BTBS'!$AM:$AM,0)),"")</f>
        <v/>
      </c>
      <c r="B69" s="54" t="str">
        <f aca="false">IF($A69="","",COUNTIFS('RAW BTBS'!$H:$H,$A69))</f>
        <v/>
      </c>
      <c r="C69" s="52" t="str">
        <f aca="false">IF($A69="","",SUMIFS('RAW BTBS'!$X:$X,'RAW BTBS'!$H:$H,$A69))</f>
        <v/>
      </c>
      <c r="D69" s="62" t="str">
        <f aca="false">IF($A69="","",SUMIFS('RAW BTBS'!$X:$X,'RAW BTBS'!$H:$H,$A69,'RAW BTBS'!$B:$B,"Approved"))</f>
        <v/>
      </c>
      <c r="E69" s="62" t="str">
        <f aca="false">IF($A69="","",$C69-$D69)</f>
        <v/>
      </c>
      <c r="F69" s="136" t="str">
        <f aca="false">IF(OR($A69="",$C$73=0),"",$C69/$C$73)</f>
        <v/>
      </c>
      <c r="G69" s="84" t="str">
        <f aca="false">IF(OR($A69="",$B69=0),"",$C69/$B69)</f>
        <v/>
      </c>
      <c r="H69" s="137" t="str">
        <f aca="false">IF(OR($A69="",$B69=0),"",500000-SUMPRODUCT(MAX(('RAW BTBS'!$H$2:$H$3000=$A69)*('RAW BTBS'!$W$2:$W$3000&gt;0)*(500000-'RAW BTBS'!$W$2:$W$3000))))</f>
        <v/>
      </c>
      <c r="I69" s="137" t="str">
        <f aca="false">IF(OR($A69="",$B69=0),"",SUMPRODUCT(MAX(('RAW BTBS'!$H$2:$H$3000=$A69)*('RAW BTBS'!$W$2:$W$3000&gt;0)*'RAW BTBS'!$W$2:$W$3000)))</f>
        <v/>
      </c>
    </row>
    <row r="70" customFormat="false" ht="15" hidden="false" customHeight="true" outlineLevel="0" collapsed="false">
      <c r="A70" s="50" t="str">
        <f aca="false">IFERROR(INDEX('RAW BTBS'!$H:$H,MATCH(9,'RAW BTBS'!$AM:$AM,0)),"")</f>
        <v/>
      </c>
      <c r="B70" s="54" t="str">
        <f aca="false">IF($A70="","",COUNTIFS('RAW BTBS'!$H:$H,$A70))</f>
        <v/>
      </c>
      <c r="C70" s="52" t="str">
        <f aca="false">IF($A70="","",SUMIFS('RAW BTBS'!$X:$X,'RAW BTBS'!$H:$H,$A70))</f>
        <v/>
      </c>
      <c r="D70" s="62" t="str">
        <f aca="false">IF($A70="","",SUMIFS('RAW BTBS'!$X:$X,'RAW BTBS'!$H:$H,$A70,'RAW BTBS'!$B:$B,"Approved"))</f>
        <v/>
      </c>
      <c r="E70" s="62" t="str">
        <f aca="false">IF($A70="","",$C70-$D70)</f>
        <v/>
      </c>
      <c r="F70" s="136" t="str">
        <f aca="false">IF(OR($A70="",$C$73=0),"",$C70/$C$73)</f>
        <v/>
      </c>
      <c r="G70" s="84" t="str">
        <f aca="false">IF(OR($A70="",$B70=0),"",$C70/$B70)</f>
        <v/>
      </c>
      <c r="H70" s="137" t="str">
        <f aca="false">IF(OR($A70="",$B70=0),"",500000-SUMPRODUCT(MAX(('RAW BTBS'!$H$2:$H$3000=$A70)*('RAW BTBS'!$W$2:$W$3000&gt;0)*(500000-'RAW BTBS'!$W$2:$W$3000))))</f>
        <v/>
      </c>
      <c r="I70" s="137" t="str">
        <f aca="false">IF(OR($A70="",$B70=0),"",SUMPRODUCT(MAX(('RAW BTBS'!$H$2:$H$3000=$A70)*('RAW BTBS'!$W$2:$W$3000&gt;0)*'RAW BTBS'!$W$2:$W$3000)))</f>
        <v/>
      </c>
    </row>
    <row r="71" customFormat="false" ht="15" hidden="false" customHeight="true" outlineLevel="0" collapsed="false">
      <c r="A71" s="50" t="str">
        <f aca="false">IFERROR(INDEX('RAW BTBS'!$H:$H,MATCH(10,'RAW BTBS'!$AM:$AM,0)),"")</f>
        <v/>
      </c>
      <c r="B71" s="54" t="str">
        <f aca="false">IF($A71="","",COUNTIFS('RAW BTBS'!$H:$H,$A71))</f>
        <v/>
      </c>
      <c r="C71" s="52" t="str">
        <f aca="false">IF($A71="","",SUMIFS('RAW BTBS'!$X:$X,'RAW BTBS'!$H:$H,$A71))</f>
        <v/>
      </c>
      <c r="D71" s="62" t="str">
        <f aca="false">IF($A71="","",SUMIFS('RAW BTBS'!$X:$X,'RAW BTBS'!$H:$H,$A71,'RAW BTBS'!$B:$B,"Approved"))</f>
        <v/>
      </c>
      <c r="E71" s="62" t="str">
        <f aca="false">IF($A71="","",$C71-$D71)</f>
        <v/>
      </c>
      <c r="F71" s="136" t="str">
        <f aca="false">IF(OR($A71="",$C$73=0),"",$C71/$C$73)</f>
        <v/>
      </c>
      <c r="G71" s="84" t="str">
        <f aca="false">IF(OR($A71="",$B71=0),"",$C71/$B71)</f>
        <v/>
      </c>
      <c r="H71" s="137" t="str">
        <f aca="false">IF(OR($A71="",$B71=0),"",500000-SUMPRODUCT(MAX(('RAW BTBS'!$H$2:$H$3000=$A71)*('RAW BTBS'!$W$2:$W$3000&gt;0)*(500000-'RAW BTBS'!$W$2:$W$3000))))</f>
        <v/>
      </c>
      <c r="I71" s="137" t="str">
        <f aca="false">IF(OR($A71="",$B71=0),"",SUMPRODUCT(MAX(('RAW BTBS'!$H$2:$H$3000=$A71)*('RAW BTBS'!$W$2:$W$3000&gt;0)*'RAW BTBS'!$W$2:$W$3000)))</f>
        <v/>
      </c>
    </row>
    <row r="72" customFormat="false" ht="15" hidden="false" customHeight="true" outlineLevel="0" collapsed="false">
      <c r="A72" s="95" t="s">
        <v>758</v>
      </c>
      <c r="B72" s="97" t="n">
        <f aca="false">'General Report'!$H$145-SUM(B62:B71)</f>
        <v>0</v>
      </c>
      <c r="C72" s="98" t="n">
        <f aca="false">SUM('RAW BTBS'!$X:$X)-SUM(C62:C71)</f>
        <v>0</v>
      </c>
      <c r="D72" s="98" t="n">
        <f aca="false">SUMIFS('RAW BTBS'!$X:$X,'RAW BTBS'!$B:$B,"Approved")-SUM(D62:D71)</f>
        <v>0</v>
      </c>
      <c r="E72" s="98" t="n">
        <f aca="false">$C72-$D72</f>
        <v>0</v>
      </c>
      <c r="F72" s="96"/>
      <c r="G72" s="96"/>
      <c r="H72" s="96"/>
      <c r="I72" s="96"/>
    </row>
    <row r="73" customFormat="false" ht="15" hidden="false" customHeight="true" outlineLevel="0" collapsed="false">
      <c r="A73" s="87" t="s">
        <v>95</v>
      </c>
      <c r="B73" s="99" t="n">
        <f aca="false">SUM(B62:B72)</f>
        <v>136</v>
      </c>
      <c r="C73" s="90" t="n">
        <f aca="false">SUM(C62:C72)</f>
        <v>206</v>
      </c>
      <c r="D73" s="90" t="n">
        <f aca="false">SUM(D62:D72)</f>
        <v>81</v>
      </c>
      <c r="E73" s="90" t="n">
        <f aca="false">SUM(E62:E72)</f>
        <v>125</v>
      </c>
      <c r="F73" s="88"/>
      <c r="G73" s="88"/>
      <c r="H73" s="88"/>
      <c r="I73" s="88"/>
    </row>
    <row r="75" customFormat="false" ht="19.5" hidden="false" customHeight="true" outlineLevel="0" collapsed="false">
      <c r="A75" s="47" t="s">
        <v>762</v>
      </c>
      <c r="B75" s="47"/>
      <c r="C75" s="47"/>
      <c r="D75" s="47"/>
      <c r="E75" s="47"/>
      <c r="F75" s="47"/>
      <c r="G75" s="47"/>
      <c r="H75" s="47"/>
      <c r="I75" s="47"/>
      <c r="J75" s="47"/>
      <c r="K75" s="47"/>
    </row>
    <row r="76" customFormat="false" ht="33.75" hidden="false" customHeight="true" outlineLevel="0" collapsed="false">
      <c r="A76" s="48" t="s">
        <v>92</v>
      </c>
      <c r="B76" s="48" t="s">
        <v>646</v>
      </c>
      <c r="C76" s="48" t="s">
        <v>659</v>
      </c>
      <c r="D76" s="48" t="s">
        <v>137</v>
      </c>
      <c r="E76" s="48" t="s">
        <v>170</v>
      </c>
      <c r="F76" s="48" t="s">
        <v>754</v>
      </c>
      <c r="G76" s="48" t="s">
        <v>755</v>
      </c>
      <c r="H76" s="48" t="s">
        <v>756</v>
      </c>
      <c r="I76" s="48" t="s">
        <v>757</v>
      </c>
    </row>
    <row r="77" customFormat="false" ht="15" hidden="false" customHeight="true" outlineLevel="0" collapsed="false">
      <c r="A77" s="50" t="str">
        <f aca="false">IFERROR(INDEX('RAW BTBS'!$I:$I,MATCH(1,'RAW BTBS'!$AN:$AN,0)),"")</f>
        <v>Campbell, WY</v>
      </c>
      <c r="B77" s="54" t="n">
        <f aca="false">IF($A77="","",COUNTIFS('RAW BTBS'!$I:$I,$A77))</f>
        <v>47</v>
      </c>
      <c r="C77" s="52" t="n">
        <f aca="false">IF($A77="","",SUMIFS('RAW BTBS'!$X:$X,'RAW BTBS'!$I:$I,$A77))</f>
        <v>69</v>
      </c>
      <c r="D77" s="62" t="n">
        <f aca="false">IF($A77="","",SUMIFS('RAW BTBS'!$X:$X,'RAW BTBS'!$I:$I,$A77,'RAW BTBS'!$B:$B,"Approved"))</f>
        <v>30</v>
      </c>
      <c r="E77" s="62" t="n">
        <f aca="false">IF($A77="","",$C77-$D77)</f>
        <v>39</v>
      </c>
      <c r="F77" s="136" t="n">
        <f aca="false">IF(OR($A77="",$C$93=0),"",$C77/$C$93)</f>
        <v>0.33495145631068</v>
      </c>
      <c r="G77" s="84" t="n">
        <f aca="false">IF(OR($A77="",$B77=0),"",$C77/$B77)</f>
        <v>1.46808510638298</v>
      </c>
      <c r="H77" s="137" t="n">
        <f aca="false">IF(OR($A77="",$B77=0),"",500000-SUMPRODUCT(MAX(('RAW BTBS'!$I$2:$I$3000=$A77)*('RAW BTBS'!$W$2:$W$3000&gt;0)*(500000-'RAW BTBS'!$W$2:$W$3000))))</f>
        <v>46253</v>
      </c>
      <c r="I77" s="137" t="n">
        <f aca="false">IF(OR($A77="",$B77=0),"",SUMPRODUCT(MAX(('RAW BTBS'!$I$2:$I$3000=$A77)*('RAW BTBS'!$W$2:$W$3000&gt;0)*'RAW BTBS'!$W$2:$W$3000)))</f>
        <v>46255</v>
      </c>
    </row>
    <row r="78" customFormat="false" ht="15" hidden="false" customHeight="true" outlineLevel="0" collapsed="false">
      <c r="A78" s="50" t="str">
        <f aca="false">IFERROR(INDEX('RAW BTBS'!$I:$I,MATCH(2,'RAW BTBS'!$AN:$AN,0)),"")</f>
        <v>Converse, WY</v>
      </c>
      <c r="B78" s="54" t="n">
        <f aca="false">IF($A78="","",COUNTIFS('RAW BTBS'!$I:$I,$A78))</f>
        <v>89</v>
      </c>
      <c r="C78" s="52" t="n">
        <f aca="false">IF($A78="","",SUMIFS('RAW BTBS'!$X:$X,'RAW BTBS'!$I:$I,$A78))</f>
        <v>137</v>
      </c>
      <c r="D78" s="62" t="n">
        <f aca="false">IF($A78="","",SUMIFS('RAW BTBS'!$X:$X,'RAW BTBS'!$I:$I,$A78,'RAW BTBS'!$B:$B,"Approved"))</f>
        <v>51</v>
      </c>
      <c r="E78" s="62" t="n">
        <f aca="false">IF($A78="","",$C78-$D78)</f>
        <v>86</v>
      </c>
      <c r="F78" s="136" t="n">
        <f aca="false">IF(OR($A78="",$C$93=0),"",$C78/$C$93)</f>
        <v>0.66504854368932</v>
      </c>
      <c r="G78" s="84" t="n">
        <f aca="false">IF(OR($A78="",$B78=0),"",$C78/$B78)</f>
        <v>1.53932584269663</v>
      </c>
      <c r="H78" s="137" t="n">
        <f aca="false">IF(OR($A78="",$B78=0),"",500000-SUMPRODUCT(MAX(('RAW BTBS'!$I$2:$I$3000=$A78)*('RAW BTBS'!$W$2:$W$3000&gt;0)*(500000-'RAW BTBS'!$W$2:$W$3000))))</f>
        <v>46253</v>
      </c>
      <c r="I78" s="137" t="n">
        <f aca="false">IF(OR($A78="",$B78=0),"",SUMPRODUCT(MAX(('RAW BTBS'!$I$2:$I$3000=$A78)*('RAW BTBS'!$W$2:$W$3000&gt;0)*'RAW BTBS'!$W$2:$W$3000)))</f>
        <v>46255</v>
      </c>
    </row>
    <row r="79" customFormat="false" ht="15" hidden="false" customHeight="true" outlineLevel="0" collapsed="false">
      <c r="A79" s="50" t="str">
        <f aca="false">IFERROR(INDEX('RAW BTBS'!$I:$I,MATCH(3,'RAW BTBS'!$AN:$AN,0)),"")</f>
        <v/>
      </c>
      <c r="B79" s="54" t="str">
        <f aca="false">IF($A79="","",COUNTIFS('RAW BTBS'!$I:$I,$A79))</f>
        <v/>
      </c>
      <c r="C79" s="52" t="str">
        <f aca="false">IF($A79="","",SUMIFS('RAW BTBS'!$X:$X,'RAW BTBS'!$I:$I,$A79))</f>
        <v/>
      </c>
      <c r="D79" s="62" t="str">
        <f aca="false">IF($A79="","",SUMIFS('RAW BTBS'!$X:$X,'RAW BTBS'!$I:$I,$A79,'RAW BTBS'!$B:$B,"Approved"))</f>
        <v/>
      </c>
      <c r="E79" s="62" t="str">
        <f aca="false">IF($A79="","",$C79-$D79)</f>
        <v/>
      </c>
      <c r="F79" s="136" t="str">
        <f aca="false">IF(OR($A79="",$C$93=0),"",$C79/$C$93)</f>
        <v/>
      </c>
      <c r="G79" s="84" t="str">
        <f aca="false">IF(OR($A79="",$B79=0),"",$C79/$B79)</f>
        <v/>
      </c>
      <c r="H79" s="137" t="str">
        <f aca="false">IF(OR($A79="",$B79=0),"",500000-SUMPRODUCT(MAX(('RAW BTBS'!$I$2:$I$3000=$A79)*('RAW BTBS'!$W$2:$W$3000&gt;0)*(500000-'RAW BTBS'!$W$2:$W$3000))))</f>
        <v/>
      </c>
      <c r="I79" s="137" t="str">
        <f aca="false">IF(OR($A79="",$B79=0),"",SUMPRODUCT(MAX(('RAW BTBS'!$I$2:$I$3000=$A79)*('RAW BTBS'!$W$2:$W$3000&gt;0)*'RAW BTBS'!$W$2:$W$3000)))</f>
        <v/>
      </c>
    </row>
    <row r="80" customFormat="false" ht="15" hidden="false" customHeight="true" outlineLevel="0" collapsed="false">
      <c r="A80" s="50" t="str">
        <f aca="false">IFERROR(INDEX('RAW BTBS'!$I:$I,MATCH(4,'RAW BTBS'!$AN:$AN,0)),"")</f>
        <v/>
      </c>
      <c r="B80" s="54" t="str">
        <f aca="false">IF($A80="","",COUNTIFS('RAW BTBS'!$I:$I,$A80))</f>
        <v/>
      </c>
      <c r="C80" s="52" t="str">
        <f aca="false">IF($A80="","",SUMIFS('RAW BTBS'!$X:$X,'RAW BTBS'!$I:$I,$A80))</f>
        <v/>
      </c>
      <c r="D80" s="62" t="str">
        <f aca="false">IF($A80="","",SUMIFS('RAW BTBS'!$X:$X,'RAW BTBS'!$I:$I,$A80,'RAW BTBS'!$B:$B,"Approved"))</f>
        <v/>
      </c>
      <c r="E80" s="62" t="str">
        <f aca="false">IF($A80="","",$C80-$D80)</f>
        <v/>
      </c>
      <c r="F80" s="136" t="str">
        <f aca="false">IF(OR($A80="",$C$93=0),"",$C80/$C$93)</f>
        <v/>
      </c>
      <c r="G80" s="84" t="str">
        <f aca="false">IF(OR($A80="",$B80=0),"",$C80/$B80)</f>
        <v/>
      </c>
      <c r="H80" s="137" t="str">
        <f aca="false">IF(OR($A80="",$B80=0),"",500000-SUMPRODUCT(MAX(('RAW BTBS'!$I$2:$I$3000=$A80)*('RAW BTBS'!$W$2:$W$3000&gt;0)*(500000-'RAW BTBS'!$W$2:$W$3000))))</f>
        <v/>
      </c>
      <c r="I80" s="137" t="str">
        <f aca="false">IF(OR($A80="",$B80=0),"",SUMPRODUCT(MAX(('RAW BTBS'!$I$2:$I$3000=$A80)*('RAW BTBS'!$W$2:$W$3000&gt;0)*'RAW BTBS'!$W$2:$W$3000)))</f>
        <v/>
      </c>
    </row>
    <row r="81" customFormat="false" ht="15" hidden="false" customHeight="true" outlineLevel="0" collapsed="false">
      <c r="A81" s="50" t="str">
        <f aca="false">IFERROR(INDEX('RAW BTBS'!$I:$I,MATCH(5,'RAW BTBS'!$AN:$AN,0)),"")</f>
        <v/>
      </c>
      <c r="B81" s="54" t="str">
        <f aca="false">IF($A81="","",COUNTIFS('RAW BTBS'!$I:$I,$A81))</f>
        <v/>
      </c>
      <c r="C81" s="52" t="str">
        <f aca="false">IF($A81="","",SUMIFS('RAW BTBS'!$X:$X,'RAW BTBS'!$I:$I,$A81))</f>
        <v/>
      </c>
      <c r="D81" s="62" t="str">
        <f aca="false">IF($A81="","",SUMIFS('RAW BTBS'!$X:$X,'RAW BTBS'!$I:$I,$A81,'RAW BTBS'!$B:$B,"Approved"))</f>
        <v/>
      </c>
      <c r="E81" s="62" t="str">
        <f aca="false">IF($A81="","",$C81-$D81)</f>
        <v/>
      </c>
      <c r="F81" s="136" t="str">
        <f aca="false">IF(OR($A81="",$C$93=0),"",$C81/$C$93)</f>
        <v/>
      </c>
      <c r="G81" s="84" t="str">
        <f aca="false">IF(OR($A81="",$B81=0),"",$C81/$B81)</f>
        <v/>
      </c>
      <c r="H81" s="137" t="str">
        <f aca="false">IF(OR($A81="",$B81=0),"",500000-SUMPRODUCT(MAX(('RAW BTBS'!$I$2:$I$3000=$A81)*('RAW BTBS'!$W$2:$W$3000&gt;0)*(500000-'RAW BTBS'!$W$2:$W$3000))))</f>
        <v/>
      </c>
      <c r="I81" s="137" t="str">
        <f aca="false">IF(OR($A81="",$B81=0),"",SUMPRODUCT(MAX(('RAW BTBS'!$I$2:$I$3000=$A81)*('RAW BTBS'!$W$2:$W$3000&gt;0)*'RAW BTBS'!$W$2:$W$3000)))</f>
        <v/>
      </c>
    </row>
    <row r="82" customFormat="false" ht="15" hidden="false" customHeight="true" outlineLevel="0" collapsed="false">
      <c r="A82" s="50" t="str">
        <f aca="false">IFERROR(INDEX('RAW BTBS'!$I:$I,MATCH(6,'RAW BTBS'!$AN:$AN,0)),"")</f>
        <v/>
      </c>
      <c r="B82" s="54" t="str">
        <f aca="false">IF($A82="","",COUNTIFS('RAW BTBS'!$I:$I,$A82))</f>
        <v/>
      </c>
      <c r="C82" s="52" t="str">
        <f aca="false">IF($A82="","",SUMIFS('RAW BTBS'!$X:$X,'RAW BTBS'!$I:$I,$A82))</f>
        <v/>
      </c>
      <c r="D82" s="62" t="str">
        <f aca="false">IF($A82="","",SUMIFS('RAW BTBS'!$X:$X,'RAW BTBS'!$I:$I,$A82,'RAW BTBS'!$B:$B,"Approved"))</f>
        <v/>
      </c>
      <c r="E82" s="62" t="str">
        <f aca="false">IF($A82="","",$C82-$D82)</f>
        <v/>
      </c>
      <c r="F82" s="136" t="str">
        <f aca="false">IF(OR($A82="",$C$93=0),"",$C82/$C$93)</f>
        <v/>
      </c>
      <c r="G82" s="84" t="str">
        <f aca="false">IF(OR($A82="",$B82=0),"",$C82/$B82)</f>
        <v/>
      </c>
      <c r="H82" s="137" t="str">
        <f aca="false">IF(OR($A82="",$B82=0),"",500000-SUMPRODUCT(MAX(('RAW BTBS'!$I$2:$I$3000=$A82)*('RAW BTBS'!$W$2:$W$3000&gt;0)*(500000-'RAW BTBS'!$W$2:$W$3000))))</f>
        <v/>
      </c>
      <c r="I82" s="137" t="str">
        <f aca="false">IF(OR($A82="",$B82=0),"",SUMPRODUCT(MAX(('RAW BTBS'!$I$2:$I$3000=$A82)*('RAW BTBS'!$W$2:$W$3000&gt;0)*'RAW BTBS'!$W$2:$W$3000)))</f>
        <v/>
      </c>
    </row>
    <row r="83" customFormat="false" ht="15" hidden="false" customHeight="true" outlineLevel="0" collapsed="false">
      <c r="A83" s="50" t="str">
        <f aca="false">IFERROR(INDEX('RAW BTBS'!$I:$I,MATCH(7,'RAW BTBS'!$AN:$AN,0)),"")</f>
        <v/>
      </c>
      <c r="B83" s="54" t="str">
        <f aca="false">IF($A83="","",COUNTIFS('RAW BTBS'!$I:$I,$A83))</f>
        <v/>
      </c>
      <c r="C83" s="52" t="str">
        <f aca="false">IF($A83="","",SUMIFS('RAW BTBS'!$X:$X,'RAW BTBS'!$I:$I,$A83))</f>
        <v/>
      </c>
      <c r="D83" s="62" t="str">
        <f aca="false">IF($A83="","",SUMIFS('RAW BTBS'!$X:$X,'RAW BTBS'!$I:$I,$A83,'RAW BTBS'!$B:$B,"Approved"))</f>
        <v/>
      </c>
      <c r="E83" s="62" t="str">
        <f aca="false">IF($A83="","",$C83-$D83)</f>
        <v/>
      </c>
      <c r="F83" s="136" t="str">
        <f aca="false">IF(OR($A83="",$C$93=0),"",$C83/$C$93)</f>
        <v/>
      </c>
      <c r="G83" s="84" t="str">
        <f aca="false">IF(OR($A83="",$B83=0),"",$C83/$B83)</f>
        <v/>
      </c>
      <c r="H83" s="137" t="str">
        <f aca="false">IF(OR($A83="",$B83=0),"",500000-SUMPRODUCT(MAX(('RAW BTBS'!$I$2:$I$3000=$A83)*('RAW BTBS'!$W$2:$W$3000&gt;0)*(500000-'RAW BTBS'!$W$2:$W$3000))))</f>
        <v/>
      </c>
      <c r="I83" s="137" t="str">
        <f aca="false">IF(OR($A83="",$B83=0),"",SUMPRODUCT(MAX(('RAW BTBS'!$I$2:$I$3000=$A83)*('RAW BTBS'!$W$2:$W$3000&gt;0)*'RAW BTBS'!$W$2:$W$3000)))</f>
        <v/>
      </c>
    </row>
    <row r="84" customFormat="false" ht="15" hidden="false" customHeight="true" outlineLevel="0" collapsed="false">
      <c r="A84" s="50" t="str">
        <f aca="false">IFERROR(INDEX('RAW BTBS'!$I:$I,MATCH(8,'RAW BTBS'!$AN:$AN,0)),"")</f>
        <v/>
      </c>
      <c r="B84" s="54" t="str">
        <f aca="false">IF($A84="","",COUNTIFS('RAW BTBS'!$I:$I,$A84))</f>
        <v/>
      </c>
      <c r="C84" s="52" t="str">
        <f aca="false">IF($A84="","",SUMIFS('RAW BTBS'!$X:$X,'RAW BTBS'!$I:$I,$A84))</f>
        <v/>
      </c>
      <c r="D84" s="62" t="str">
        <f aca="false">IF($A84="","",SUMIFS('RAW BTBS'!$X:$X,'RAW BTBS'!$I:$I,$A84,'RAW BTBS'!$B:$B,"Approved"))</f>
        <v/>
      </c>
      <c r="E84" s="62" t="str">
        <f aca="false">IF($A84="","",$C84-$D84)</f>
        <v/>
      </c>
      <c r="F84" s="136" t="str">
        <f aca="false">IF(OR($A84="",$C$93=0),"",$C84/$C$93)</f>
        <v/>
      </c>
      <c r="G84" s="84" t="str">
        <f aca="false">IF(OR($A84="",$B84=0),"",$C84/$B84)</f>
        <v/>
      </c>
      <c r="H84" s="137" t="str">
        <f aca="false">IF(OR($A84="",$B84=0),"",500000-SUMPRODUCT(MAX(('RAW BTBS'!$I$2:$I$3000=$A84)*('RAW BTBS'!$W$2:$W$3000&gt;0)*(500000-'RAW BTBS'!$W$2:$W$3000))))</f>
        <v/>
      </c>
      <c r="I84" s="137" t="str">
        <f aca="false">IF(OR($A84="",$B84=0),"",SUMPRODUCT(MAX(('RAW BTBS'!$I$2:$I$3000=$A84)*('RAW BTBS'!$W$2:$W$3000&gt;0)*'RAW BTBS'!$W$2:$W$3000)))</f>
        <v/>
      </c>
    </row>
    <row r="85" customFormat="false" ht="15" hidden="false" customHeight="true" outlineLevel="0" collapsed="false">
      <c r="A85" s="50" t="str">
        <f aca="false">IFERROR(INDEX('RAW BTBS'!$I:$I,MATCH(9,'RAW BTBS'!$AN:$AN,0)),"")</f>
        <v/>
      </c>
      <c r="B85" s="54" t="str">
        <f aca="false">IF($A85="","",COUNTIFS('RAW BTBS'!$I:$I,$A85))</f>
        <v/>
      </c>
      <c r="C85" s="52" t="str">
        <f aca="false">IF($A85="","",SUMIFS('RAW BTBS'!$X:$X,'RAW BTBS'!$I:$I,$A85))</f>
        <v/>
      </c>
      <c r="D85" s="62" t="str">
        <f aca="false">IF($A85="","",SUMIFS('RAW BTBS'!$X:$X,'RAW BTBS'!$I:$I,$A85,'RAW BTBS'!$B:$B,"Approved"))</f>
        <v/>
      </c>
      <c r="E85" s="62" t="str">
        <f aca="false">IF($A85="","",$C85-$D85)</f>
        <v/>
      </c>
      <c r="F85" s="136" t="str">
        <f aca="false">IF(OR($A85="",$C$93=0),"",$C85/$C$93)</f>
        <v/>
      </c>
      <c r="G85" s="84" t="str">
        <f aca="false">IF(OR($A85="",$B85=0),"",$C85/$B85)</f>
        <v/>
      </c>
      <c r="H85" s="137" t="str">
        <f aca="false">IF(OR($A85="",$B85=0),"",500000-SUMPRODUCT(MAX(('RAW BTBS'!$I$2:$I$3000=$A85)*('RAW BTBS'!$W$2:$W$3000&gt;0)*(500000-'RAW BTBS'!$W$2:$W$3000))))</f>
        <v/>
      </c>
      <c r="I85" s="137" t="str">
        <f aca="false">IF(OR($A85="",$B85=0),"",SUMPRODUCT(MAX(('RAW BTBS'!$I$2:$I$3000=$A85)*('RAW BTBS'!$W$2:$W$3000&gt;0)*'RAW BTBS'!$W$2:$W$3000)))</f>
        <v/>
      </c>
    </row>
    <row r="86" customFormat="false" ht="15" hidden="false" customHeight="true" outlineLevel="0" collapsed="false">
      <c r="A86" s="50" t="str">
        <f aca="false">IFERROR(INDEX('RAW BTBS'!$I:$I,MATCH(10,'RAW BTBS'!$AN:$AN,0)),"")</f>
        <v/>
      </c>
      <c r="B86" s="54" t="str">
        <f aca="false">IF($A86="","",COUNTIFS('RAW BTBS'!$I:$I,$A86))</f>
        <v/>
      </c>
      <c r="C86" s="52" t="str">
        <f aca="false">IF($A86="","",SUMIFS('RAW BTBS'!$X:$X,'RAW BTBS'!$I:$I,$A86))</f>
        <v/>
      </c>
      <c r="D86" s="62" t="str">
        <f aca="false">IF($A86="","",SUMIFS('RAW BTBS'!$X:$X,'RAW BTBS'!$I:$I,$A86,'RAW BTBS'!$B:$B,"Approved"))</f>
        <v/>
      </c>
      <c r="E86" s="62" t="str">
        <f aca="false">IF($A86="","",$C86-$D86)</f>
        <v/>
      </c>
      <c r="F86" s="136" t="str">
        <f aca="false">IF(OR($A86="",$C$93=0),"",$C86/$C$93)</f>
        <v/>
      </c>
      <c r="G86" s="84" t="str">
        <f aca="false">IF(OR($A86="",$B86=0),"",$C86/$B86)</f>
        <v/>
      </c>
      <c r="H86" s="137" t="str">
        <f aca="false">IF(OR($A86="",$B86=0),"",500000-SUMPRODUCT(MAX(('RAW BTBS'!$I$2:$I$3000=$A86)*('RAW BTBS'!$W$2:$W$3000&gt;0)*(500000-'RAW BTBS'!$W$2:$W$3000))))</f>
        <v/>
      </c>
      <c r="I86" s="137" t="str">
        <f aca="false">IF(OR($A86="",$B86=0),"",SUMPRODUCT(MAX(('RAW BTBS'!$I$2:$I$3000=$A86)*('RAW BTBS'!$W$2:$W$3000&gt;0)*'RAW BTBS'!$W$2:$W$3000)))</f>
        <v/>
      </c>
    </row>
    <row r="87" customFormat="false" ht="15" hidden="false" customHeight="true" outlineLevel="0" collapsed="false">
      <c r="A87" s="50" t="str">
        <f aca="false">IFERROR(INDEX('RAW BTBS'!$I:$I,MATCH(11,'RAW BTBS'!$AN:$AN,0)),"")</f>
        <v/>
      </c>
      <c r="B87" s="54" t="str">
        <f aca="false">IF($A87="","",COUNTIFS('RAW BTBS'!$I:$I,$A87))</f>
        <v/>
      </c>
      <c r="C87" s="52" t="str">
        <f aca="false">IF($A87="","",SUMIFS('RAW BTBS'!$X:$X,'RAW BTBS'!$I:$I,$A87))</f>
        <v/>
      </c>
      <c r="D87" s="62" t="str">
        <f aca="false">IF($A87="","",SUMIFS('RAW BTBS'!$X:$X,'RAW BTBS'!$I:$I,$A87,'RAW BTBS'!$B:$B,"Approved"))</f>
        <v/>
      </c>
      <c r="E87" s="62" t="str">
        <f aca="false">IF($A87="","",$C87-$D87)</f>
        <v/>
      </c>
      <c r="F87" s="136" t="str">
        <f aca="false">IF(OR($A87="",$C$93=0),"",$C87/$C$93)</f>
        <v/>
      </c>
      <c r="G87" s="84" t="str">
        <f aca="false">IF(OR($A87="",$B87=0),"",$C87/$B87)</f>
        <v/>
      </c>
      <c r="H87" s="137" t="str">
        <f aca="false">IF(OR($A87="",$B87=0),"",500000-SUMPRODUCT(MAX(('RAW BTBS'!$I$2:$I$3000=$A87)*('RAW BTBS'!$W$2:$W$3000&gt;0)*(500000-'RAW BTBS'!$W$2:$W$3000))))</f>
        <v/>
      </c>
      <c r="I87" s="137" t="str">
        <f aca="false">IF(OR($A87="",$B87=0),"",SUMPRODUCT(MAX(('RAW BTBS'!$I$2:$I$3000=$A87)*('RAW BTBS'!$W$2:$W$3000&gt;0)*'RAW BTBS'!$W$2:$W$3000)))</f>
        <v/>
      </c>
    </row>
    <row r="88" customFormat="false" ht="15" hidden="false" customHeight="true" outlineLevel="0" collapsed="false">
      <c r="A88" s="50" t="str">
        <f aca="false">IFERROR(INDEX('RAW BTBS'!$I:$I,MATCH(12,'RAW BTBS'!$AN:$AN,0)),"")</f>
        <v/>
      </c>
      <c r="B88" s="54" t="str">
        <f aca="false">IF($A88="","",COUNTIFS('RAW BTBS'!$I:$I,$A88))</f>
        <v/>
      </c>
      <c r="C88" s="52" t="str">
        <f aca="false">IF($A88="","",SUMIFS('RAW BTBS'!$X:$X,'RAW BTBS'!$I:$I,$A88))</f>
        <v/>
      </c>
      <c r="D88" s="62" t="str">
        <f aca="false">IF($A88="","",SUMIFS('RAW BTBS'!$X:$X,'RAW BTBS'!$I:$I,$A88,'RAW BTBS'!$B:$B,"Approved"))</f>
        <v/>
      </c>
      <c r="E88" s="62" t="str">
        <f aca="false">IF($A88="","",$C88-$D88)</f>
        <v/>
      </c>
      <c r="F88" s="136" t="str">
        <f aca="false">IF(OR($A88="",$C$93=0),"",$C88/$C$93)</f>
        <v/>
      </c>
      <c r="G88" s="84" t="str">
        <f aca="false">IF(OR($A88="",$B88=0),"",$C88/$B88)</f>
        <v/>
      </c>
      <c r="H88" s="137" t="str">
        <f aca="false">IF(OR($A88="",$B88=0),"",500000-SUMPRODUCT(MAX(('RAW BTBS'!$I$2:$I$3000=$A88)*('RAW BTBS'!$W$2:$W$3000&gt;0)*(500000-'RAW BTBS'!$W$2:$W$3000))))</f>
        <v/>
      </c>
      <c r="I88" s="137" t="str">
        <f aca="false">IF(OR($A88="",$B88=0),"",SUMPRODUCT(MAX(('RAW BTBS'!$I$2:$I$3000=$A88)*('RAW BTBS'!$W$2:$W$3000&gt;0)*'RAW BTBS'!$W$2:$W$3000)))</f>
        <v/>
      </c>
    </row>
    <row r="89" customFormat="false" ht="15" hidden="false" customHeight="true" outlineLevel="0" collapsed="false">
      <c r="A89" s="50" t="str">
        <f aca="false">IFERROR(INDEX('RAW BTBS'!$I:$I,MATCH(13,'RAW BTBS'!$AN:$AN,0)),"")</f>
        <v/>
      </c>
      <c r="B89" s="54" t="str">
        <f aca="false">IF($A89="","",COUNTIFS('RAW BTBS'!$I:$I,$A89))</f>
        <v/>
      </c>
      <c r="C89" s="52" t="str">
        <f aca="false">IF($A89="","",SUMIFS('RAW BTBS'!$X:$X,'RAW BTBS'!$I:$I,$A89))</f>
        <v/>
      </c>
      <c r="D89" s="62" t="str">
        <f aca="false">IF($A89="","",SUMIFS('RAW BTBS'!$X:$X,'RAW BTBS'!$I:$I,$A89,'RAW BTBS'!$B:$B,"Approved"))</f>
        <v/>
      </c>
      <c r="E89" s="62" t="str">
        <f aca="false">IF($A89="","",$C89-$D89)</f>
        <v/>
      </c>
      <c r="F89" s="136" t="str">
        <f aca="false">IF(OR($A89="",$C$93=0),"",$C89/$C$93)</f>
        <v/>
      </c>
      <c r="G89" s="84" t="str">
        <f aca="false">IF(OR($A89="",$B89=0),"",$C89/$B89)</f>
        <v/>
      </c>
      <c r="H89" s="137" t="str">
        <f aca="false">IF(OR($A89="",$B89=0),"",500000-SUMPRODUCT(MAX(('RAW BTBS'!$I$2:$I$3000=$A89)*('RAW BTBS'!$W$2:$W$3000&gt;0)*(500000-'RAW BTBS'!$W$2:$W$3000))))</f>
        <v/>
      </c>
      <c r="I89" s="137" t="str">
        <f aca="false">IF(OR($A89="",$B89=0),"",SUMPRODUCT(MAX(('RAW BTBS'!$I$2:$I$3000=$A89)*('RAW BTBS'!$W$2:$W$3000&gt;0)*'RAW BTBS'!$W$2:$W$3000)))</f>
        <v/>
      </c>
    </row>
    <row r="90" customFormat="false" ht="15" hidden="false" customHeight="true" outlineLevel="0" collapsed="false">
      <c r="A90" s="50" t="str">
        <f aca="false">IFERROR(INDEX('RAW BTBS'!$I:$I,MATCH(14,'RAW BTBS'!$AN:$AN,0)),"")</f>
        <v/>
      </c>
      <c r="B90" s="54" t="str">
        <f aca="false">IF($A90="","",COUNTIFS('RAW BTBS'!$I:$I,$A90))</f>
        <v/>
      </c>
      <c r="C90" s="52" t="str">
        <f aca="false">IF($A90="","",SUMIFS('RAW BTBS'!$X:$X,'RAW BTBS'!$I:$I,$A90))</f>
        <v/>
      </c>
      <c r="D90" s="62" t="str">
        <f aca="false">IF($A90="","",SUMIFS('RAW BTBS'!$X:$X,'RAW BTBS'!$I:$I,$A90,'RAW BTBS'!$B:$B,"Approved"))</f>
        <v/>
      </c>
      <c r="E90" s="62" t="str">
        <f aca="false">IF($A90="","",$C90-$D90)</f>
        <v/>
      </c>
      <c r="F90" s="136" t="str">
        <f aca="false">IF(OR($A90="",$C$93=0),"",$C90/$C$93)</f>
        <v/>
      </c>
      <c r="G90" s="84" t="str">
        <f aca="false">IF(OR($A90="",$B90=0),"",$C90/$B90)</f>
        <v/>
      </c>
      <c r="H90" s="137" t="str">
        <f aca="false">IF(OR($A90="",$B90=0),"",500000-SUMPRODUCT(MAX(('RAW BTBS'!$I$2:$I$3000=$A90)*('RAW BTBS'!$W$2:$W$3000&gt;0)*(500000-'RAW BTBS'!$W$2:$W$3000))))</f>
        <v/>
      </c>
      <c r="I90" s="137" t="str">
        <f aca="false">IF(OR($A90="",$B90=0),"",SUMPRODUCT(MAX(('RAW BTBS'!$I$2:$I$3000=$A90)*('RAW BTBS'!$W$2:$W$3000&gt;0)*'RAW BTBS'!$W$2:$W$3000)))</f>
        <v/>
      </c>
    </row>
    <row r="91" customFormat="false" ht="15" hidden="false" customHeight="true" outlineLevel="0" collapsed="false">
      <c r="A91" s="50" t="str">
        <f aca="false">IFERROR(INDEX('RAW BTBS'!$I:$I,MATCH(15,'RAW BTBS'!$AN:$AN,0)),"")</f>
        <v/>
      </c>
      <c r="B91" s="54" t="str">
        <f aca="false">IF($A91="","",COUNTIFS('RAW BTBS'!$I:$I,$A91))</f>
        <v/>
      </c>
      <c r="C91" s="52" t="str">
        <f aca="false">IF($A91="","",SUMIFS('RAW BTBS'!$X:$X,'RAW BTBS'!$I:$I,$A91))</f>
        <v/>
      </c>
      <c r="D91" s="62" t="str">
        <f aca="false">IF($A91="","",SUMIFS('RAW BTBS'!$X:$X,'RAW BTBS'!$I:$I,$A91,'RAW BTBS'!$B:$B,"Approved"))</f>
        <v/>
      </c>
      <c r="E91" s="62" t="str">
        <f aca="false">IF($A91="","",$C91-$D91)</f>
        <v/>
      </c>
      <c r="F91" s="136" t="str">
        <f aca="false">IF(OR($A91="",$C$93=0),"",$C91/$C$93)</f>
        <v/>
      </c>
      <c r="G91" s="84" t="str">
        <f aca="false">IF(OR($A91="",$B91=0),"",$C91/$B91)</f>
        <v/>
      </c>
      <c r="H91" s="137" t="str">
        <f aca="false">IF(OR($A91="",$B91=0),"",500000-SUMPRODUCT(MAX(('RAW BTBS'!$I$2:$I$3000=$A91)*('RAW BTBS'!$W$2:$W$3000&gt;0)*(500000-'RAW BTBS'!$W$2:$W$3000))))</f>
        <v/>
      </c>
      <c r="I91" s="137" t="str">
        <f aca="false">IF(OR($A91="",$B91=0),"",SUMPRODUCT(MAX(('RAW BTBS'!$I$2:$I$3000=$A91)*('RAW BTBS'!$W$2:$W$3000&gt;0)*'RAW BTBS'!$W$2:$W$3000)))</f>
        <v/>
      </c>
    </row>
    <row r="92" customFormat="false" ht="15" hidden="false" customHeight="true" outlineLevel="0" collapsed="false">
      <c r="A92" s="95" t="s">
        <v>758</v>
      </c>
      <c r="B92" s="97" t="n">
        <f aca="false">'General Report'!$H$145-SUM(B77:B91)</f>
        <v>0</v>
      </c>
      <c r="C92" s="98" t="n">
        <f aca="false">SUM('RAW BTBS'!$X:$X)-SUM(C77:C91)</f>
        <v>0</v>
      </c>
      <c r="D92" s="98" t="n">
        <f aca="false">SUMIFS('RAW BTBS'!$X:$X,'RAW BTBS'!$B:$B,"Approved")-SUM(D77:D91)</f>
        <v>0</v>
      </c>
      <c r="E92" s="98" t="n">
        <f aca="false">$C92-$D92</f>
        <v>0</v>
      </c>
      <c r="F92" s="96"/>
      <c r="G92" s="96"/>
      <c r="H92" s="96"/>
      <c r="I92" s="96"/>
    </row>
    <row r="93" customFormat="false" ht="15" hidden="false" customHeight="true" outlineLevel="0" collapsed="false">
      <c r="A93" s="87" t="s">
        <v>95</v>
      </c>
      <c r="B93" s="99" t="n">
        <f aca="false">SUM(B77:B92)</f>
        <v>136</v>
      </c>
      <c r="C93" s="90" t="n">
        <f aca="false">SUM(C77:C92)</f>
        <v>206</v>
      </c>
      <c r="D93" s="90" t="n">
        <f aca="false">SUM(D77:D92)</f>
        <v>81</v>
      </c>
      <c r="E93" s="90" t="n">
        <f aca="false">SUM(E77:E92)</f>
        <v>125</v>
      </c>
      <c r="F93" s="88"/>
      <c r="G93" s="88"/>
      <c r="H93" s="88"/>
      <c r="I93" s="88"/>
    </row>
    <row r="95" customFormat="false" ht="19.5" hidden="false" customHeight="true" outlineLevel="0" collapsed="false">
      <c r="A95" s="47" t="s">
        <v>763</v>
      </c>
      <c r="B95" s="47"/>
      <c r="C95" s="47"/>
      <c r="D95" s="47"/>
      <c r="E95" s="47"/>
      <c r="F95" s="47"/>
      <c r="G95" s="47"/>
      <c r="H95" s="47"/>
      <c r="I95" s="47"/>
      <c r="J95" s="47"/>
    </row>
    <row r="96" customFormat="false" ht="33.75" hidden="false" customHeight="true" outlineLevel="0" collapsed="false">
      <c r="A96" s="88" t="s">
        <v>740</v>
      </c>
      <c r="B96" s="48" t="str">
        <f aca="false">IFERROR(INDEX('RAW BTBS'!$L:$L,MATCH(1,'RAW BTBS'!$AK:$AK,0)),"")</f>
        <v/>
      </c>
      <c r="C96" s="48" t="str">
        <f aca="false">IFERROR(INDEX('RAW BTBS'!$L:$L,MATCH(2,'RAW BTBS'!$AK:$AK,0)),"")</f>
        <v/>
      </c>
      <c r="D96" s="48" t="str">
        <f aca="false">IFERROR(INDEX('RAW BTBS'!$L:$L,MATCH(3,'RAW BTBS'!$AK:$AK,0)),"")</f>
        <v/>
      </c>
      <c r="E96" s="48" t="str">
        <f aca="false">IFERROR(INDEX('RAW BTBS'!$L:$L,MATCH(4,'RAW BTBS'!$AK:$AK,0)),"")</f>
        <v/>
      </c>
      <c r="F96" s="48" t="str">
        <f aca="false">IFERROR(INDEX('RAW BTBS'!$L:$L,MATCH(5,'RAW BTBS'!$AK:$AK,0)),"")</f>
        <v/>
      </c>
      <c r="G96" s="48" t="str">
        <f aca="false">IFERROR(INDEX('RAW BTBS'!$L:$L,MATCH(6,'RAW BTBS'!$AK:$AK,0)),"")</f>
        <v/>
      </c>
      <c r="H96" s="48" t="str">
        <f aca="false">IFERROR(INDEX('RAW BTBS'!$L:$L,MATCH(7,'RAW BTBS'!$AK:$AK,0)),"")</f>
        <v/>
      </c>
      <c r="I96" s="48" t="str">
        <f aca="false">IFERROR(INDEX('RAW BTBS'!$L:$L,MATCH(8,'RAW BTBS'!$AK:$AK,0)),"")</f>
        <v/>
      </c>
      <c r="J96" s="88" t="s">
        <v>764</v>
      </c>
    </row>
    <row r="97" customFormat="false" ht="15" hidden="false" customHeight="true" outlineLevel="0" collapsed="false">
      <c r="A97" s="126" t="str">
        <f aca="false">IF(Validation!$A19="","",Validation!$A19)</f>
        <v>Laura Silva</v>
      </c>
      <c r="B97" s="62" t="str">
        <f aca="false">IF(OR($A97="",B$96=""),"",SUMIFS('RAW BTBS'!$X:$X,'RAW BTBS'!$AF:$AF,Validation!$U19,'RAW BTBS'!$L:$L,B$96))</f>
        <v/>
      </c>
      <c r="C97" s="62" t="str">
        <f aca="false">IF(OR($A97="",C$96=""),"",SUMIFS('RAW BTBS'!$X:$X,'RAW BTBS'!$AF:$AF,Validation!$U19,'RAW BTBS'!$L:$L,C$96))</f>
        <v/>
      </c>
      <c r="D97" s="62" t="str">
        <f aca="false">IF(OR($A97="",D$96=""),"",SUMIFS('RAW BTBS'!$X:$X,'RAW BTBS'!$AF:$AF,Validation!$U19,'RAW BTBS'!$L:$L,D$96))</f>
        <v/>
      </c>
      <c r="E97" s="62" t="str">
        <f aca="false">IF(OR($A97="",E$96=""),"",SUMIFS('RAW BTBS'!$X:$X,'RAW BTBS'!$AF:$AF,Validation!$U19,'RAW BTBS'!$L:$L,E$96))</f>
        <v/>
      </c>
      <c r="F97" s="62" t="str">
        <f aca="false">IF(OR($A97="",F$96=""),"",SUMIFS('RAW BTBS'!$X:$X,'RAW BTBS'!$AF:$AF,Validation!$U19,'RAW BTBS'!$L:$L,F$96))</f>
        <v/>
      </c>
      <c r="G97" s="62" t="str">
        <f aca="false">IF(OR($A97="",G$96=""),"",SUMIFS('RAW BTBS'!$X:$X,'RAW BTBS'!$AF:$AF,Validation!$U19,'RAW BTBS'!$L:$L,G$96))</f>
        <v/>
      </c>
      <c r="H97" s="62" t="str">
        <f aca="false">IF(OR($A97="",H$96=""),"",SUMIFS('RAW BTBS'!$X:$X,'RAW BTBS'!$AF:$AF,Validation!$U19,'RAW BTBS'!$L:$L,H$96))</f>
        <v/>
      </c>
      <c r="I97" s="62" t="str">
        <f aca="false">IF(OR($A97="",I$96=""),"",SUMIFS('RAW BTBS'!$X:$X,'RAW BTBS'!$AF:$AF,Validation!$U19,'RAW BTBS'!$L:$L,I$96))</f>
        <v/>
      </c>
      <c r="J97" s="52" t="n">
        <f aca="false">IF($A97="","",SUMIFS('RAW BTBS'!$X:$X,'RAW BTBS'!$AF:$AF,Validation!$U19))</f>
        <v>3</v>
      </c>
    </row>
    <row r="98" customFormat="false" ht="15" hidden="false" customHeight="true" outlineLevel="0" collapsed="false">
      <c r="A98" s="126" t="str">
        <f aca="false">IF(Validation!$A23="","",Validation!$A23)</f>
        <v>Leonidas Villamil</v>
      </c>
      <c r="B98" s="62" t="str">
        <f aca="false">IF(OR($A98="",B$96=""),"",SUMIFS('RAW BTBS'!$X:$X,'RAW BTBS'!$AF:$AF,Validation!$U23,'RAW BTBS'!$L:$L,B$96))</f>
        <v/>
      </c>
      <c r="C98" s="62" t="str">
        <f aca="false">IF(OR($A98="",C$96=""),"",SUMIFS('RAW BTBS'!$X:$X,'RAW BTBS'!$AF:$AF,Validation!$U23,'RAW BTBS'!$L:$L,C$96))</f>
        <v/>
      </c>
      <c r="D98" s="62" t="str">
        <f aca="false">IF(OR($A98="",D$96=""),"",SUMIFS('RAW BTBS'!$X:$X,'RAW BTBS'!$AF:$AF,Validation!$U23,'RAW BTBS'!$L:$L,D$96))</f>
        <v/>
      </c>
      <c r="E98" s="62" t="str">
        <f aca="false">IF(OR($A98="",E$96=""),"",SUMIFS('RAW BTBS'!$X:$X,'RAW BTBS'!$AF:$AF,Validation!$U23,'RAW BTBS'!$L:$L,E$96))</f>
        <v/>
      </c>
      <c r="F98" s="62" t="str">
        <f aca="false">IF(OR($A98="",F$96=""),"",SUMIFS('RAW BTBS'!$X:$X,'RAW BTBS'!$AF:$AF,Validation!$U23,'RAW BTBS'!$L:$L,F$96))</f>
        <v/>
      </c>
      <c r="G98" s="62" t="str">
        <f aca="false">IF(OR($A98="",G$96=""),"",SUMIFS('RAW BTBS'!$X:$X,'RAW BTBS'!$AF:$AF,Validation!$U23,'RAW BTBS'!$L:$L,G$96))</f>
        <v/>
      </c>
      <c r="H98" s="62" t="str">
        <f aca="false">IF(OR($A98="",H$96=""),"",SUMIFS('RAW BTBS'!$X:$X,'RAW BTBS'!$AF:$AF,Validation!$U23,'RAW BTBS'!$L:$L,H$96))</f>
        <v/>
      </c>
      <c r="I98" s="62" t="str">
        <f aca="false">IF(OR($A98="",I$96=""),"",SUMIFS('RAW BTBS'!$X:$X,'RAW BTBS'!$AF:$AF,Validation!$U23,'RAW BTBS'!$L:$L,I$96))</f>
        <v/>
      </c>
      <c r="J98" s="52" t="n">
        <f aca="false">IF($A98="","",SUMIFS('RAW BTBS'!$X:$X,'RAW BTBS'!$AF:$AF,Validation!$U23))</f>
        <v>0</v>
      </c>
    </row>
    <row r="99" customFormat="false" ht="15" hidden="false" customHeight="true" outlineLevel="0" collapsed="false">
      <c r="A99" s="126" t="str">
        <f aca="false">IF(Validation!$A27="","",Validation!$A27)</f>
        <v>Sebastian Romero</v>
      </c>
      <c r="B99" s="62" t="str">
        <f aca="false">IF(OR($A99="",B$96=""),"",SUMIFS('RAW BTBS'!$X:$X,'RAW BTBS'!$AF:$AF,Validation!$U27,'RAW BTBS'!$L:$L,B$96))</f>
        <v/>
      </c>
      <c r="C99" s="62" t="str">
        <f aca="false">IF(OR($A99="",C$96=""),"",SUMIFS('RAW BTBS'!$X:$X,'RAW BTBS'!$AF:$AF,Validation!$U27,'RAW BTBS'!$L:$L,C$96))</f>
        <v/>
      </c>
      <c r="D99" s="62" t="str">
        <f aca="false">IF(OR($A99="",D$96=""),"",SUMIFS('RAW BTBS'!$X:$X,'RAW BTBS'!$AF:$AF,Validation!$U27,'RAW BTBS'!$L:$L,D$96))</f>
        <v/>
      </c>
      <c r="E99" s="62" t="str">
        <f aca="false">IF(OR($A99="",E$96=""),"",SUMIFS('RAW BTBS'!$X:$X,'RAW BTBS'!$AF:$AF,Validation!$U27,'RAW BTBS'!$L:$L,E$96))</f>
        <v/>
      </c>
      <c r="F99" s="62" t="str">
        <f aca="false">IF(OR($A99="",F$96=""),"",SUMIFS('RAW BTBS'!$X:$X,'RAW BTBS'!$AF:$AF,Validation!$U27,'RAW BTBS'!$L:$L,F$96))</f>
        <v/>
      </c>
      <c r="G99" s="62" t="str">
        <f aca="false">IF(OR($A99="",G$96=""),"",SUMIFS('RAW BTBS'!$X:$X,'RAW BTBS'!$AF:$AF,Validation!$U27,'RAW BTBS'!$L:$L,G$96))</f>
        <v/>
      </c>
      <c r="H99" s="62" t="str">
        <f aca="false">IF(OR($A99="",H$96=""),"",SUMIFS('RAW BTBS'!$X:$X,'RAW BTBS'!$AF:$AF,Validation!$U27,'RAW BTBS'!$L:$L,H$96))</f>
        <v/>
      </c>
      <c r="I99" s="62" t="str">
        <f aca="false">IF(OR($A99="",I$96=""),"",SUMIFS('RAW BTBS'!$X:$X,'RAW BTBS'!$AF:$AF,Validation!$U27,'RAW BTBS'!$L:$L,I$96))</f>
        <v/>
      </c>
      <c r="J99" s="52" t="n">
        <f aca="false">IF($A99="","",SUMIFS('RAW BTBS'!$X:$X,'RAW BTBS'!$AF:$AF,Validation!$U27))</f>
        <v>0</v>
      </c>
    </row>
    <row r="100" customFormat="false" ht="15" hidden="false" customHeight="true" outlineLevel="0" collapsed="false">
      <c r="A100" s="126" t="str">
        <f aca="false">IF(Validation!$A31="","",Validation!$A31)</f>
        <v>Hugo Daza</v>
      </c>
      <c r="B100" s="62" t="str">
        <f aca="false">IF(OR($A100="",B$96=""),"",SUMIFS('RAW BTBS'!$X:$X,'RAW BTBS'!$AF:$AF,Validation!$U31,'RAW BTBS'!$L:$L,B$96))</f>
        <v/>
      </c>
      <c r="C100" s="62" t="str">
        <f aca="false">IF(OR($A100="",C$96=""),"",SUMIFS('RAW BTBS'!$X:$X,'RAW BTBS'!$AF:$AF,Validation!$U31,'RAW BTBS'!$L:$L,C$96))</f>
        <v/>
      </c>
      <c r="D100" s="62" t="str">
        <f aca="false">IF(OR($A100="",D$96=""),"",SUMIFS('RAW BTBS'!$X:$X,'RAW BTBS'!$AF:$AF,Validation!$U31,'RAW BTBS'!$L:$L,D$96))</f>
        <v/>
      </c>
      <c r="E100" s="62" t="str">
        <f aca="false">IF(OR($A100="",E$96=""),"",SUMIFS('RAW BTBS'!$X:$X,'RAW BTBS'!$AF:$AF,Validation!$U31,'RAW BTBS'!$L:$L,E$96))</f>
        <v/>
      </c>
      <c r="F100" s="62" t="str">
        <f aca="false">IF(OR($A100="",F$96=""),"",SUMIFS('RAW BTBS'!$X:$X,'RAW BTBS'!$AF:$AF,Validation!$U31,'RAW BTBS'!$L:$L,F$96))</f>
        <v/>
      </c>
      <c r="G100" s="62" t="str">
        <f aca="false">IF(OR($A100="",G$96=""),"",SUMIFS('RAW BTBS'!$X:$X,'RAW BTBS'!$AF:$AF,Validation!$U31,'RAW BTBS'!$L:$L,G$96))</f>
        <v/>
      </c>
      <c r="H100" s="62" t="str">
        <f aca="false">IF(OR($A100="",H$96=""),"",SUMIFS('RAW BTBS'!$X:$X,'RAW BTBS'!$AF:$AF,Validation!$U31,'RAW BTBS'!$L:$L,H$96))</f>
        <v/>
      </c>
      <c r="I100" s="62" t="str">
        <f aca="false">IF(OR($A100="",I$96=""),"",SUMIFS('RAW BTBS'!$X:$X,'RAW BTBS'!$AF:$AF,Validation!$U31,'RAW BTBS'!$L:$L,I$96))</f>
        <v/>
      </c>
      <c r="J100" s="52" t="n">
        <f aca="false">IF($A100="","",SUMIFS('RAW BTBS'!$X:$X,'RAW BTBS'!$AF:$AF,Validation!$U31))</f>
        <v>0</v>
      </c>
    </row>
    <row r="101" customFormat="false" ht="15" hidden="false" customHeight="true" outlineLevel="0" collapsed="false">
      <c r="A101" s="126" t="str">
        <f aca="false">IF(Validation!$A35="","",Validation!$A35)</f>
        <v>Roberto Sanchez</v>
      </c>
      <c r="B101" s="62" t="str">
        <f aca="false">IF(OR($A101="",B$96=""),"",SUMIFS('RAW BTBS'!$X:$X,'RAW BTBS'!$AF:$AF,Validation!$U35,'RAW BTBS'!$L:$L,B$96))</f>
        <v/>
      </c>
      <c r="C101" s="62" t="str">
        <f aca="false">IF(OR($A101="",C$96=""),"",SUMIFS('RAW BTBS'!$X:$X,'RAW BTBS'!$AF:$AF,Validation!$U35,'RAW BTBS'!$L:$L,C$96))</f>
        <v/>
      </c>
      <c r="D101" s="62" t="str">
        <f aca="false">IF(OR($A101="",D$96=""),"",SUMIFS('RAW BTBS'!$X:$X,'RAW BTBS'!$AF:$AF,Validation!$U35,'RAW BTBS'!$L:$L,D$96))</f>
        <v/>
      </c>
      <c r="E101" s="62" t="str">
        <f aca="false">IF(OR($A101="",E$96=""),"",SUMIFS('RAW BTBS'!$X:$X,'RAW BTBS'!$AF:$AF,Validation!$U35,'RAW BTBS'!$L:$L,E$96))</f>
        <v/>
      </c>
      <c r="F101" s="62" t="str">
        <f aca="false">IF(OR($A101="",F$96=""),"",SUMIFS('RAW BTBS'!$X:$X,'RAW BTBS'!$AF:$AF,Validation!$U35,'RAW BTBS'!$L:$L,F$96))</f>
        <v/>
      </c>
      <c r="G101" s="62" t="str">
        <f aca="false">IF(OR($A101="",G$96=""),"",SUMIFS('RAW BTBS'!$X:$X,'RAW BTBS'!$AF:$AF,Validation!$U35,'RAW BTBS'!$L:$L,G$96))</f>
        <v/>
      </c>
      <c r="H101" s="62" t="str">
        <f aca="false">IF(OR($A101="",H$96=""),"",SUMIFS('RAW BTBS'!$X:$X,'RAW BTBS'!$AF:$AF,Validation!$U35,'RAW BTBS'!$L:$L,H$96))</f>
        <v/>
      </c>
      <c r="I101" s="62" t="str">
        <f aca="false">IF(OR($A101="",I$96=""),"",SUMIFS('RAW BTBS'!$X:$X,'RAW BTBS'!$AF:$AF,Validation!$U35,'RAW BTBS'!$L:$L,I$96))</f>
        <v/>
      </c>
      <c r="J101" s="52" t="n">
        <f aca="false">IF($A101="","",SUMIFS('RAW BTBS'!$X:$X,'RAW BTBS'!$AF:$AF,Validation!$U35))</f>
        <v>0</v>
      </c>
    </row>
    <row r="102" customFormat="false" ht="15" hidden="false" customHeight="true" outlineLevel="0" collapsed="false">
      <c r="A102" s="126" t="str">
        <f aca="false">IF(Validation!$A39="","",Validation!$A39)</f>
        <v>Alejandra Lorenzo</v>
      </c>
      <c r="B102" s="62" t="str">
        <f aca="false">IF(OR($A102="",B$96=""),"",SUMIFS('RAW BTBS'!$X:$X,'RAW BTBS'!$AF:$AF,Validation!$U39,'RAW BTBS'!$L:$L,B$96))</f>
        <v/>
      </c>
      <c r="C102" s="62" t="str">
        <f aca="false">IF(OR($A102="",C$96=""),"",SUMIFS('RAW BTBS'!$X:$X,'RAW BTBS'!$AF:$AF,Validation!$U39,'RAW BTBS'!$L:$L,C$96))</f>
        <v/>
      </c>
      <c r="D102" s="62" t="str">
        <f aca="false">IF(OR($A102="",D$96=""),"",SUMIFS('RAW BTBS'!$X:$X,'RAW BTBS'!$AF:$AF,Validation!$U39,'RAW BTBS'!$L:$L,D$96))</f>
        <v/>
      </c>
      <c r="E102" s="62" t="str">
        <f aca="false">IF(OR($A102="",E$96=""),"",SUMIFS('RAW BTBS'!$X:$X,'RAW BTBS'!$AF:$AF,Validation!$U39,'RAW BTBS'!$L:$L,E$96))</f>
        <v/>
      </c>
      <c r="F102" s="62" t="str">
        <f aca="false">IF(OR($A102="",F$96=""),"",SUMIFS('RAW BTBS'!$X:$X,'RAW BTBS'!$AF:$AF,Validation!$U39,'RAW BTBS'!$L:$L,F$96))</f>
        <v/>
      </c>
      <c r="G102" s="62" t="str">
        <f aca="false">IF(OR($A102="",G$96=""),"",SUMIFS('RAW BTBS'!$X:$X,'RAW BTBS'!$AF:$AF,Validation!$U39,'RAW BTBS'!$L:$L,G$96))</f>
        <v/>
      </c>
      <c r="H102" s="62" t="str">
        <f aca="false">IF(OR($A102="",H$96=""),"",SUMIFS('RAW BTBS'!$X:$X,'RAW BTBS'!$AF:$AF,Validation!$U39,'RAW BTBS'!$L:$L,H$96))</f>
        <v/>
      </c>
      <c r="I102" s="62" t="str">
        <f aca="false">IF(OR($A102="",I$96=""),"",SUMIFS('RAW BTBS'!$X:$X,'RAW BTBS'!$AF:$AF,Validation!$U39,'RAW BTBS'!$L:$L,I$96))</f>
        <v/>
      </c>
      <c r="J102" s="52" t="n">
        <f aca="false">IF($A102="","",SUMIFS('RAW BTBS'!$X:$X,'RAW BTBS'!$AF:$AF,Validation!$U39))</f>
        <v>0</v>
      </c>
    </row>
    <row r="103" customFormat="false" ht="15" hidden="false" customHeight="true" outlineLevel="0" collapsed="false">
      <c r="A103" s="126" t="str">
        <f aca="false">IF(Validation!$A43="","",Validation!$A43)</f>
        <v>Andrea Camargo</v>
      </c>
      <c r="B103" s="62" t="str">
        <f aca="false">IF(OR($A103="",B$96=""),"",SUMIFS('RAW BTBS'!$X:$X,'RAW BTBS'!$AF:$AF,Validation!$U43,'RAW BTBS'!$L:$L,B$96))</f>
        <v/>
      </c>
      <c r="C103" s="62" t="str">
        <f aca="false">IF(OR($A103="",C$96=""),"",SUMIFS('RAW BTBS'!$X:$X,'RAW BTBS'!$AF:$AF,Validation!$U43,'RAW BTBS'!$L:$L,C$96))</f>
        <v/>
      </c>
      <c r="D103" s="62" t="str">
        <f aca="false">IF(OR($A103="",D$96=""),"",SUMIFS('RAW BTBS'!$X:$X,'RAW BTBS'!$AF:$AF,Validation!$U43,'RAW BTBS'!$L:$L,D$96))</f>
        <v/>
      </c>
      <c r="E103" s="62" t="str">
        <f aca="false">IF(OR($A103="",E$96=""),"",SUMIFS('RAW BTBS'!$X:$X,'RAW BTBS'!$AF:$AF,Validation!$U43,'RAW BTBS'!$L:$L,E$96))</f>
        <v/>
      </c>
      <c r="F103" s="62" t="str">
        <f aca="false">IF(OR($A103="",F$96=""),"",SUMIFS('RAW BTBS'!$X:$X,'RAW BTBS'!$AF:$AF,Validation!$U43,'RAW BTBS'!$L:$L,F$96))</f>
        <v/>
      </c>
      <c r="G103" s="62" t="str">
        <f aca="false">IF(OR($A103="",G$96=""),"",SUMIFS('RAW BTBS'!$X:$X,'RAW BTBS'!$AF:$AF,Validation!$U43,'RAW BTBS'!$L:$L,G$96))</f>
        <v/>
      </c>
      <c r="H103" s="62" t="str">
        <f aca="false">IF(OR($A103="",H$96=""),"",SUMIFS('RAW BTBS'!$X:$X,'RAW BTBS'!$AF:$AF,Validation!$U43,'RAW BTBS'!$L:$L,H$96))</f>
        <v/>
      </c>
      <c r="I103" s="62" t="str">
        <f aca="false">IF(OR($A103="",I$96=""),"",SUMIFS('RAW BTBS'!$X:$X,'RAW BTBS'!$AF:$AF,Validation!$U43,'RAW BTBS'!$L:$L,I$96))</f>
        <v/>
      </c>
      <c r="J103" s="52" t="n">
        <f aca="false">IF($A103="","",SUMIFS('RAW BTBS'!$X:$X,'RAW BTBS'!$AF:$AF,Validation!$U43))</f>
        <v>0</v>
      </c>
    </row>
    <row r="104" customFormat="false" ht="15" hidden="false" customHeight="true" outlineLevel="0" collapsed="false">
      <c r="A104" s="126" t="str">
        <f aca="false">IF(Validation!$A47="","",Validation!$A47)</f>
        <v>Maria Camila Leon</v>
      </c>
      <c r="B104" s="62" t="str">
        <f aca="false">IF(OR($A104="",B$96=""),"",SUMIFS('RAW BTBS'!$X:$X,'RAW BTBS'!$AF:$AF,Validation!$U47,'RAW BTBS'!$L:$L,B$96))</f>
        <v/>
      </c>
      <c r="C104" s="62" t="str">
        <f aca="false">IF(OR($A104="",C$96=""),"",SUMIFS('RAW BTBS'!$X:$X,'RAW BTBS'!$AF:$AF,Validation!$U47,'RAW BTBS'!$L:$L,C$96))</f>
        <v/>
      </c>
      <c r="D104" s="62" t="str">
        <f aca="false">IF(OR($A104="",D$96=""),"",SUMIFS('RAW BTBS'!$X:$X,'RAW BTBS'!$AF:$AF,Validation!$U47,'RAW BTBS'!$L:$L,D$96))</f>
        <v/>
      </c>
      <c r="E104" s="62" t="str">
        <f aca="false">IF(OR($A104="",E$96=""),"",SUMIFS('RAW BTBS'!$X:$X,'RAW BTBS'!$AF:$AF,Validation!$U47,'RAW BTBS'!$L:$L,E$96))</f>
        <v/>
      </c>
      <c r="F104" s="62" t="str">
        <f aca="false">IF(OR($A104="",F$96=""),"",SUMIFS('RAW BTBS'!$X:$X,'RAW BTBS'!$AF:$AF,Validation!$U47,'RAW BTBS'!$L:$L,F$96))</f>
        <v/>
      </c>
      <c r="G104" s="62" t="str">
        <f aca="false">IF(OR($A104="",G$96=""),"",SUMIFS('RAW BTBS'!$X:$X,'RAW BTBS'!$AF:$AF,Validation!$U47,'RAW BTBS'!$L:$L,G$96))</f>
        <v/>
      </c>
      <c r="H104" s="62" t="str">
        <f aca="false">IF(OR($A104="",H$96=""),"",SUMIFS('RAW BTBS'!$X:$X,'RAW BTBS'!$AF:$AF,Validation!$U47,'RAW BTBS'!$L:$L,H$96))</f>
        <v/>
      </c>
      <c r="I104" s="62" t="str">
        <f aca="false">IF(OR($A104="",I$96=""),"",SUMIFS('RAW BTBS'!$X:$X,'RAW BTBS'!$AF:$AF,Validation!$U47,'RAW BTBS'!$L:$L,I$96))</f>
        <v/>
      </c>
      <c r="J104" s="52" t="n">
        <f aca="false">IF($A104="","",SUMIFS('RAW BTBS'!$X:$X,'RAW BTBS'!$AF:$AF,Validation!$U47))</f>
        <v>0</v>
      </c>
    </row>
    <row r="105" customFormat="false" ht="15" hidden="false" customHeight="true" outlineLevel="0" collapsed="false">
      <c r="A105" s="126" t="str">
        <f aca="false">IF(Validation!$A51="","",Validation!$A51)</f>
        <v>Juan David Castillo</v>
      </c>
      <c r="B105" s="62" t="str">
        <f aca="false">IF(OR($A105="",B$96=""),"",SUMIFS('RAW BTBS'!$X:$X,'RAW BTBS'!$AF:$AF,Validation!$U51,'RAW BTBS'!$L:$L,B$96))</f>
        <v/>
      </c>
      <c r="C105" s="62" t="str">
        <f aca="false">IF(OR($A105="",C$96=""),"",SUMIFS('RAW BTBS'!$X:$X,'RAW BTBS'!$AF:$AF,Validation!$U51,'RAW BTBS'!$L:$L,C$96))</f>
        <v/>
      </c>
      <c r="D105" s="62" t="str">
        <f aca="false">IF(OR($A105="",D$96=""),"",SUMIFS('RAW BTBS'!$X:$X,'RAW BTBS'!$AF:$AF,Validation!$U51,'RAW BTBS'!$L:$L,D$96))</f>
        <v/>
      </c>
      <c r="E105" s="62" t="str">
        <f aca="false">IF(OR($A105="",E$96=""),"",SUMIFS('RAW BTBS'!$X:$X,'RAW BTBS'!$AF:$AF,Validation!$U51,'RAW BTBS'!$L:$L,E$96))</f>
        <v/>
      </c>
      <c r="F105" s="62" t="str">
        <f aca="false">IF(OR($A105="",F$96=""),"",SUMIFS('RAW BTBS'!$X:$X,'RAW BTBS'!$AF:$AF,Validation!$U51,'RAW BTBS'!$L:$L,F$96))</f>
        <v/>
      </c>
      <c r="G105" s="62" t="str">
        <f aca="false">IF(OR($A105="",G$96=""),"",SUMIFS('RAW BTBS'!$X:$X,'RAW BTBS'!$AF:$AF,Validation!$U51,'RAW BTBS'!$L:$L,G$96))</f>
        <v/>
      </c>
      <c r="H105" s="62" t="str">
        <f aca="false">IF(OR($A105="",H$96=""),"",SUMIFS('RAW BTBS'!$X:$X,'RAW BTBS'!$AF:$AF,Validation!$U51,'RAW BTBS'!$L:$L,H$96))</f>
        <v/>
      </c>
      <c r="I105" s="62" t="str">
        <f aca="false">IF(OR($A105="",I$96=""),"",SUMIFS('RAW BTBS'!$X:$X,'RAW BTBS'!$AF:$AF,Validation!$U51,'RAW BTBS'!$L:$L,I$96))</f>
        <v/>
      </c>
      <c r="J105" s="52" t="n">
        <f aca="false">IF($A105="","",SUMIFS('RAW BTBS'!$X:$X,'RAW BTBS'!$AF:$AF,Validation!$U51))</f>
        <v>18</v>
      </c>
    </row>
    <row r="106" customFormat="false" ht="15" hidden="false" customHeight="true" outlineLevel="0" collapsed="false">
      <c r="A106" s="126" t="str">
        <f aca="false">IF(Validation!$A55="","",Validation!$A55)</f>
        <v>Jeronimo Rincon</v>
      </c>
      <c r="B106" s="62" t="str">
        <f aca="false">IF(OR($A106="",B$96=""),"",SUMIFS('RAW BTBS'!$X:$X,'RAW BTBS'!$AF:$AF,Validation!$U55,'RAW BTBS'!$L:$L,B$96))</f>
        <v/>
      </c>
      <c r="C106" s="62" t="str">
        <f aca="false">IF(OR($A106="",C$96=""),"",SUMIFS('RAW BTBS'!$X:$X,'RAW BTBS'!$AF:$AF,Validation!$U55,'RAW BTBS'!$L:$L,C$96))</f>
        <v/>
      </c>
      <c r="D106" s="62" t="str">
        <f aca="false">IF(OR($A106="",D$96=""),"",SUMIFS('RAW BTBS'!$X:$X,'RAW BTBS'!$AF:$AF,Validation!$U55,'RAW BTBS'!$L:$L,D$96))</f>
        <v/>
      </c>
      <c r="E106" s="62" t="str">
        <f aca="false">IF(OR($A106="",E$96=""),"",SUMIFS('RAW BTBS'!$X:$X,'RAW BTBS'!$AF:$AF,Validation!$U55,'RAW BTBS'!$L:$L,E$96))</f>
        <v/>
      </c>
      <c r="F106" s="62" t="str">
        <f aca="false">IF(OR($A106="",F$96=""),"",SUMIFS('RAW BTBS'!$X:$X,'RAW BTBS'!$AF:$AF,Validation!$U55,'RAW BTBS'!$L:$L,F$96))</f>
        <v/>
      </c>
      <c r="G106" s="62" t="str">
        <f aca="false">IF(OR($A106="",G$96=""),"",SUMIFS('RAW BTBS'!$X:$X,'RAW BTBS'!$AF:$AF,Validation!$U55,'RAW BTBS'!$L:$L,G$96))</f>
        <v/>
      </c>
      <c r="H106" s="62" t="str">
        <f aca="false">IF(OR($A106="",H$96=""),"",SUMIFS('RAW BTBS'!$X:$X,'RAW BTBS'!$AF:$AF,Validation!$U55,'RAW BTBS'!$L:$L,H$96))</f>
        <v/>
      </c>
      <c r="I106" s="62" t="str">
        <f aca="false">IF(OR($A106="",I$96=""),"",SUMIFS('RAW BTBS'!$X:$X,'RAW BTBS'!$AF:$AF,Validation!$U55,'RAW BTBS'!$L:$L,I$96))</f>
        <v/>
      </c>
      <c r="J106" s="52" t="n">
        <f aca="false">IF($A106="","",SUMIFS('RAW BTBS'!$X:$X,'RAW BTBS'!$AF:$AF,Validation!$U55))</f>
        <v>25</v>
      </c>
    </row>
    <row r="107" customFormat="false" ht="15" hidden="false" customHeight="true" outlineLevel="0" collapsed="false">
      <c r="A107" s="126" t="str">
        <f aca="false">IF(Validation!$A59="","",Validation!$A59)</f>
        <v>Jose David Valbuena</v>
      </c>
      <c r="B107" s="62" t="str">
        <f aca="false">IF(OR($A107="",B$96=""),"",SUMIFS('RAW BTBS'!$X:$X,'RAW BTBS'!$AF:$AF,Validation!$U59,'RAW BTBS'!$L:$L,B$96))</f>
        <v/>
      </c>
      <c r="C107" s="62" t="str">
        <f aca="false">IF(OR($A107="",C$96=""),"",SUMIFS('RAW BTBS'!$X:$X,'RAW BTBS'!$AF:$AF,Validation!$U59,'RAW BTBS'!$L:$L,C$96))</f>
        <v/>
      </c>
      <c r="D107" s="62" t="str">
        <f aca="false">IF(OR($A107="",D$96=""),"",SUMIFS('RAW BTBS'!$X:$X,'RAW BTBS'!$AF:$AF,Validation!$U59,'RAW BTBS'!$L:$L,D$96))</f>
        <v/>
      </c>
      <c r="E107" s="62" t="str">
        <f aca="false">IF(OR($A107="",E$96=""),"",SUMIFS('RAW BTBS'!$X:$X,'RAW BTBS'!$AF:$AF,Validation!$U59,'RAW BTBS'!$L:$L,E$96))</f>
        <v/>
      </c>
      <c r="F107" s="62" t="str">
        <f aca="false">IF(OR($A107="",F$96=""),"",SUMIFS('RAW BTBS'!$X:$X,'RAW BTBS'!$AF:$AF,Validation!$U59,'RAW BTBS'!$L:$L,F$96))</f>
        <v/>
      </c>
      <c r="G107" s="62" t="str">
        <f aca="false">IF(OR($A107="",G$96=""),"",SUMIFS('RAW BTBS'!$X:$X,'RAW BTBS'!$AF:$AF,Validation!$U59,'RAW BTBS'!$L:$L,G$96))</f>
        <v/>
      </c>
      <c r="H107" s="62" t="str">
        <f aca="false">IF(OR($A107="",H$96=""),"",SUMIFS('RAW BTBS'!$X:$X,'RAW BTBS'!$AF:$AF,Validation!$U59,'RAW BTBS'!$L:$L,H$96))</f>
        <v/>
      </c>
      <c r="I107" s="62" t="str">
        <f aca="false">IF(OR($A107="",I$96=""),"",SUMIFS('RAW BTBS'!$X:$X,'RAW BTBS'!$AF:$AF,Validation!$U59,'RAW BTBS'!$L:$L,I$96))</f>
        <v/>
      </c>
      <c r="J107" s="52" t="n">
        <f aca="false">IF($A107="","",SUMIFS('RAW BTBS'!$X:$X,'RAW BTBS'!$AF:$AF,Validation!$U59))</f>
        <v>20</v>
      </c>
    </row>
    <row r="108" customFormat="false" ht="15" hidden="false" customHeight="true" outlineLevel="0" collapsed="false">
      <c r="A108" s="126" t="str">
        <f aca="false">IF(Validation!$A63="","",Validation!$A63)</f>
        <v>Angie Lopez</v>
      </c>
      <c r="B108" s="62" t="str">
        <f aca="false">IF(OR($A108="",B$96=""),"",SUMIFS('RAW BTBS'!$X:$X,'RAW BTBS'!$AF:$AF,Validation!$U63,'RAW BTBS'!$L:$L,B$96))</f>
        <v/>
      </c>
      <c r="C108" s="62" t="str">
        <f aca="false">IF(OR($A108="",C$96=""),"",SUMIFS('RAW BTBS'!$X:$X,'RAW BTBS'!$AF:$AF,Validation!$U63,'RAW BTBS'!$L:$L,C$96))</f>
        <v/>
      </c>
      <c r="D108" s="62" t="str">
        <f aca="false">IF(OR($A108="",D$96=""),"",SUMIFS('RAW BTBS'!$X:$X,'RAW BTBS'!$AF:$AF,Validation!$U63,'RAW BTBS'!$L:$L,D$96))</f>
        <v/>
      </c>
      <c r="E108" s="62" t="str">
        <f aca="false">IF(OR($A108="",E$96=""),"",SUMIFS('RAW BTBS'!$X:$X,'RAW BTBS'!$AF:$AF,Validation!$U63,'RAW BTBS'!$L:$L,E$96))</f>
        <v/>
      </c>
      <c r="F108" s="62" t="str">
        <f aca="false">IF(OR($A108="",F$96=""),"",SUMIFS('RAW BTBS'!$X:$X,'RAW BTBS'!$AF:$AF,Validation!$U63,'RAW BTBS'!$L:$L,F$96))</f>
        <v/>
      </c>
      <c r="G108" s="62" t="str">
        <f aca="false">IF(OR($A108="",G$96=""),"",SUMIFS('RAW BTBS'!$X:$X,'RAW BTBS'!$AF:$AF,Validation!$U63,'RAW BTBS'!$L:$L,G$96))</f>
        <v/>
      </c>
      <c r="H108" s="62" t="str">
        <f aca="false">IF(OR($A108="",H$96=""),"",SUMIFS('RAW BTBS'!$X:$X,'RAW BTBS'!$AF:$AF,Validation!$U63,'RAW BTBS'!$L:$L,H$96))</f>
        <v/>
      </c>
      <c r="I108" s="62" t="str">
        <f aca="false">IF(OR($A108="",I$96=""),"",SUMIFS('RAW BTBS'!$X:$X,'RAW BTBS'!$AF:$AF,Validation!$U63,'RAW BTBS'!$L:$L,I$96))</f>
        <v/>
      </c>
      <c r="J108" s="52" t="n">
        <f aca="false">IF($A108="","",SUMIFS('RAW BTBS'!$X:$X,'RAW BTBS'!$AF:$AF,Validation!$U63))</f>
        <v>0</v>
      </c>
    </row>
    <row r="109" customFormat="false" ht="15" hidden="false" customHeight="true" outlineLevel="0" collapsed="false">
      <c r="A109" s="126" t="str">
        <f aca="false">IF(Validation!$A67="","",Validation!$A67)</f>
        <v>Carlos Mesa</v>
      </c>
      <c r="B109" s="62" t="str">
        <f aca="false">IF(OR($A109="",B$96=""),"",SUMIFS('RAW BTBS'!$X:$X,'RAW BTBS'!$AF:$AF,Validation!$U67,'RAW BTBS'!$L:$L,B$96))</f>
        <v/>
      </c>
      <c r="C109" s="62" t="str">
        <f aca="false">IF(OR($A109="",C$96=""),"",SUMIFS('RAW BTBS'!$X:$X,'RAW BTBS'!$AF:$AF,Validation!$U67,'RAW BTBS'!$L:$L,C$96))</f>
        <v/>
      </c>
      <c r="D109" s="62" t="str">
        <f aca="false">IF(OR($A109="",D$96=""),"",SUMIFS('RAW BTBS'!$X:$X,'RAW BTBS'!$AF:$AF,Validation!$U67,'RAW BTBS'!$L:$L,D$96))</f>
        <v/>
      </c>
      <c r="E109" s="62" t="str">
        <f aca="false">IF(OR($A109="",E$96=""),"",SUMIFS('RAW BTBS'!$X:$X,'RAW BTBS'!$AF:$AF,Validation!$U67,'RAW BTBS'!$L:$L,E$96))</f>
        <v/>
      </c>
      <c r="F109" s="62" t="str">
        <f aca="false">IF(OR($A109="",F$96=""),"",SUMIFS('RAW BTBS'!$X:$X,'RAW BTBS'!$AF:$AF,Validation!$U67,'RAW BTBS'!$L:$L,F$96))</f>
        <v/>
      </c>
      <c r="G109" s="62" t="str">
        <f aca="false">IF(OR($A109="",G$96=""),"",SUMIFS('RAW BTBS'!$X:$X,'RAW BTBS'!$AF:$AF,Validation!$U67,'RAW BTBS'!$L:$L,G$96))</f>
        <v/>
      </c>
      <c r="H109" s="62" t="str">
        <f aca="false">IF(OR($A109="",H$96=""),"",SUMIFS('RAW BTBS'!$X:$X,'RAW BTBS'!$AF:$AF,Validation!$U67,'RAW BTBS'!$L:$L,H$96))</f>
        <v/>
      </c>
      <c r="I109" s="62" t="str">
        <f aca="false">IF(OR($A109="",I$96=""),"",SUMIFS('RAW BTBS'!$X:$X,'RAW BTBS'!$AF:$AF,Validation!$U67,'RAW BTBS'!$L:$L,I$96))</f>
        <v/>
      </c>
      <c r="J109" s="52" t="n">
        <f aca="false">IF($A109="","",SUMIFS('RAW BTBS'!$X:$X,'RAW BTBS'!$AF:$AF,Validation!$U67))</f>
        <v>16</v>
      </c>
    </row>
    <row r="110" customFormat="false" ht="15" hidden="false" customHeight="true" outlineLevel="0" collapsed="false">
      <c r="A110" s="126" t="str">
        <f aca="false">IF(Validation!$A71="","",Validation!$A71)</f>
        <v>Isabella de la Parra</v>
      </c>
      <c r="B110" s="62" t="str">
        <f aca="false">IF(OR($A110="",B$96=""),"",SUMIFS('RAW BTBS'!$X:$X,'RAW BTBS'!$AF:$AF,Validation!$U71,'RAW BTBS'!$L:$L,B$96))</f>
        <v/>
      </c>
      <c r="C110" s="62" t="str">
        <f aca="false">IF(OR($A110="",C$96=""),"",SUMIFS('RAW BTBS'!$X:$X,'RAW BTBS'!$AF:$AF,Validation!$U71,'RAW BTBS'!$L:$L,C$96))</f>
        <v/>
      </c>
      <c r="D110" s="62" t="str">
        <f aca="false">IF(OR($A110="",D$96=""),"",SUMIFS('RAW BTBS'!$X:$X,'RAW BTBS'!$AF:$AF,Validation!$U71,'RAW BTBS'!$L:$L,D$96))</f>
        <v/>
      </c>
      <c r="E110" s="62" t="str">
        <f aca="false">IF(OR($A110="",E$96=""),"",SUMIFS('RAW BTBS'!$X:$X,'RAW BTBS'!$AF:$AF,Validation!$U71,'RAW BTBS'!$L:$L,E$96))</f>
        <v/>
      </c>
      <c r="F110" s="62" t="str">
        <f aca="false">IF(OR($A110="",F$96=""),"",SUMIFS('RAW BTBS'!$X:$X,'RAW BTBS'!$AF:$AF,Validation!$U71,'RAW BTBS'!$L:$L,F$96))</f>
        <v/>
      </c>
      <c r="G110" s="62" t="str">
        <f aca="false">IF(OR($A110="",G$96=""),"",SUMIFS('RAW BTBS'!$X:$X,'RAW BTBS'!$AF:$AF,Validation!$U71,'RAW BTBS'!$L:$L,G$96))</f>
        <v/>
      </c>
      <c r="H110" s="62" t="str">
        <f aca="false">IF(OR($A110="",H$96=""),"",SUMIFS('RAW BTBS'!$X:$X,'RAW BTBS'!$AF:$AF,Validation!$U71,'RAW BTBS'!$L:$L,H$96))</f>
        <v/>
      </c>
      <c r="I110" s="62" t="str">
        <f aca="false">IF(OR($A110="",I$96=""),"",SUMIFS('RAW BTBS'!$X:$X,'RAW BTBS'!$AF:$AF,Validation!$U71,'RAW BTBS'!$L:$L,I$96))</f>
        <v/>
      </c>
      <c r="J110" s="52" t="n">
        <f aca="false">IF($A110="","",SUMIFS('RAW BTBS'!$X:$X,'RAW BTBS'!$AF:$AF,Validation!$U71))</f>
        <v>0</v>
      </c>
    </row>
    <row r="111" customFormat="false" ht="15" hidden="false" customHeight="true" outlineLevel="0" collapsed="false">
      <c r="A111" s="126" t="str">
        <f aca="false">IF(Validation!$A75="","",Validation!$A75)</f>
        <v>Juan Pablo Gonzalez</v>
      </c>
      <c r="B111" s="62" t="str">
        <f aca="false">IF(OR($A111="",B$96=""),"",SUMIFS('RAW BTBS'!$X:$X,'RAW BTBS'!$AF:$AF,Validation!$U75,'RAW BTBS'!$L:$L,B$96))</f>
        <v/>
      </c>
      <c r="C111" s="62" t="str">
        <f aca="false">IF(OR($A111="",C$96=""),"",SUMIFS('RAW BTBS'!$X:$X,'RAW BTBS'!$AF:$AF,Validation!$U75,'RAW BTBS'!$L:$L,C$96))</f>
        <v/>
      </c>
      <c r="D111" s="62" t="str">
        <f aca="false">IF(OR($A111="",D$96=""),"",SUMIFS('RAW BTBS'!$X:$X,'RAW BTBS'!$AF:$AF,Validation!$U75,'RAW BTBS'!$L:$L,D$96))</f>
        <v/>
      </c>
      <c r="E111" s="62" t="str">
        <f aca="false">IF(OR($A111="",E$96=""),"",SUMIFS('RAW BTBS'!$X:$X,'RAW BTBS'!$AF:$AF,Validation!$U75,'RAW BTBS'!$L:$L,E$96))</f>
        <v/>
      </c>
      <c r="F111" s="62" t="str">
        <f aca="false">IF(OR($A111="",F$96=""),"",SUMIFS('RAW BTBS'!$X:$X,'RAW BTBS'!$AF:$AF,Validation!$U75,'RAW BTBS'!$L:$L,F$96))</f>
        <v/>
      </c>
      <c r="G111" s="62" t="str">
        <f aca="false">IF(OR($A111="",G$96=""),"",SUMIFS('RAW BTBS'!$X:$X,'RAW BTBS'!$AF:$AF,Validation!$U75,'RAW BTBS'!$L:$L,G$96))</f>
        <v/>
      </c>
      <c r="H111" s="62" t="str">
        <f aca="false">IF(OR($A111="",H$96=""),"",SUMIFS('RAW BTBS'!$X:$X,'RAW BTBS'!$AF:$AF,Validation!$U75,'RAW BTBS'!$L:$L,H$96))</f>
        <v/>
      </c>
      <c r="I111" s="62" t="str">
        <f aca="false">IF(OR($A111="",I$96=""),"",SUMIFS('RAW BTBS'!$X:$X,'RAW BTBS'!$AF:$AF,Validation!$U75,'RAW BTBS'!$L:$L,I$96))</f>
        <v/>
      </c>
      <c r="J111" s="52" t="n">
        <f aca="false">IF($A111="","",SUMIFS('RAW BTBS'!$X:$X,'RAW BTBS'!$AF:$AF,Validation!$U75))</f>
        <v>0</v>
      </c>
    </row>
    <row r="112" customFormat="false" ht="15" hidden="false" customHeight="true" outlineLevel="0" collapsed="false">
      <c r="A112" s="126" t="str">
        <f aca="false">IF(Validation!$A79="","",Validation!$A79)</f>
        <v>Maria Camila Grazziani</v>
      </c>
      <c r="B112" s="62" t="str">
        <f aca="false">IF(OR($A112="",B$96=""),"",SUMIFS('RAW BTBS'!$X:$X,'RAW BTBS'!$AF:$AF,Validation!$U79,'RAW BTBS'!$L:$L,B$96))</f>
        <v/>
      </c>
      <c r="C112" s="62" t="str">
        <f aca="false">IF(OR($A112="",C$96=""),"",SUMIFS('RAW BTBS'!$X:$X,'RAW BTBS'!$AF:$AF,Validation!$U79,'RAW BTBS'!$L:$L,C$96))</f>
        <v/>
      </c>
      <c r="D112" s="62" t="str">
        <f aca="false">IF(OR($A112="",D$96=""),"",SUMIFS('RAW BTBS'!$X:$X,'RAW BTBS'!$AF:$AF,Validation!$U79,'RAW BTBS'!$L:$L,D$96))</f>
        <v/>
      </c>
      <c r="E112" s="62" t="str">
        <f aca="false">IF(OR($A112="",E$96=""),"",SUMIFS('RAW BTBS'!$X:$X,'RAW BTBS'!$AF:$AF,Validation!$U79,'RAW BTBS'!$L:$L,E$96))</f>
        <v/>
      </c>
      <c r="F112" s="62" t="str">
        <f aca="false">IF(OR($A112="",F$96=""),"",SUMIFS('RAW BTBS'!$X:$X,'RAW BTBS'!$AF:$AF,Validation!$U79,'RAW BTBS'!$L:$L,F$96))</f>
        <v/>
      </c>
      <c r="G112" s="62" t="str">
        <f aca="false">IF(OR($A112="",G$96=""),"",SUMIFS('RAW BTBS'!$X:$X,'RAW BTBS'!$AF:$AF,Validation!$U79,'RAW BTBS'!$L:$L,G$96))</f>
        <v/>
      </c>
      <c r="H112" s="62" t="str">
        <f aca="false">IF(OR($A112="",H$96=""),"",SUMIFS('RAW BTBS'!$X:$X,'RAW BTBS'!$AF:$AF,Validation!$U79,'RAW BTBS'!$L:$L,H$96))</f>
        <v/>
      </c>
      <c r="I112" s="62" t="str">
        <f aca="false">IF(OR($A112="",I$96=""),"",SUMIFS('RAW BTBS'!$X:$X,'RAW BTBS'!$AF:$AF,Validation!$U79,'RAW BTBS'!$L:$L,I$96))</f>
        <v/>
      </c>
      <c r="J112" s="52" t="n">
        <f aca="false">IF($A112="","",SUMIFS('RAW BTBS'!$X:$X,'RAW BTBS'!$AF:$AF,Validation!$U79))</f>
        <v>0</v>
      </c>
    </row>
    <row r="113" customFormat="false" ht="15" hidden="false" customHeight="true" outlineLevel="0" collapsed="false">
      <c r="A113" s="126" t="str">
        <f aca="false">IF(Validation!$A83="","",Validation!$A83)</f>
        <v>Carlos Castellanos</v>
      </c>
      <c r="B113" s="62" t="str">
        <f aca="false">IF(OR($A113="",B$96=""),"",SUMIFS('RAW BTBS'!$X:$X,'RAW BTBS'!$AF:$AF,Validation!$U83,'RAW BTBS'!$L:$L,B$96))</f>
        <v/>
      </c>
      <c r="C113" s="62" t="str">
        <f aca="false">IF(OR($A113="",C$96=""),"",SUMIFS('RAW BTBS'!$X:$X,'RAW BTBS'!$AF:$AF,Validation!$U83,'RAW BTBS'!$L:$L,C$96))</f>
        <v/>
      </c>
      <c r="D113" s="62" t="str">
        <f aca="false">IF(OR($A113="",D$96=""),"",SUMIFS('RAW BTBS'!$X:$X,'RAW BTBS'!$AF:$AF,Validation!$U83,'RAW BTBS'!$L:$L,D$96))</f>
        <v/>
      </c>
      <c r="E113" s="62" t="str">
        <f aca="false">IF(OR($A113="",E$96=""),"",SUMIFS('RAW BTBS'!$X:$X,'RAW BTBS'!$AF:$AF,Validation!$U83,'RAW BTBS'!$L:$L,E$96))</f>
        <v/>
      </c>
      <c r="F113" s="62" t="str">
        <f aca="false">IF(OR($A113="",F$96=""),"",SUMIFS('RAW BTBS'!$X:$X,'RAW BTBS'!$AF:$AF,Validation!$U83,'RAW BTBS'!$L:$L,F$96))</f>
        <v/>
      </c>
      <c r="G113" s="62" t="str">
        <f aca="false">IF(OR($A113="",G$96=""),"",SUMIFS('RAW BTBS'!$X:$X,'RAW BTBS'!$AF:$AF,Validation!$U83,'RAW BTBS'!$L:$L,G$96))</f>
        <v/>
      </c>
      <c r="H113" s="62" t="str">
        <f aca="false">IF(OR($A113="",H$96=""),"",SUMIFS('RAW BTBS'!$X:$X,'RAW BTBS'!$AF:$AF,Validation!$U83,'RAW BTBS'!$L:$L,H$96))</f>
        <v/>
      </c>
      <c r="I113" s="62" t="str">
        <f aca="false">IF(OR($A113="",I$96=""),"",SUMIFS('RAW BTBS'!$X:$X,'RAW BTBS'!$AF:$AF,Validation!$U83,'RAW BTBS'!$L:$L,I$96))</f>
        <v/>
      </c>
      <c r="J113" s="52" t="n">
        <f aca="false">IF($A113="","",SUMIFS('RAW BTBS'!$X:$X,'RAW BTBS'!$AF:$AF,Validation!$U83))</f>
        <v>0</v>
      </c>
    </row>
    <row r="114" customFormat="false" ht="15" hidden="false" customHeight="true" outlineLevel="0" collapsed="false">
      <c r="A114" s="126" t="str">
        <f aca="false">IF(Validation!$A87="","",Validation!$A87)</f>
        <v>Catalina Lara</v>
      </c>
      <c r="B114" s="62" t="str">
        <f aca="false">IF(OR($A114="",B$96=""),"",SUMIFS('RAW BTBS'!$X:$X,'RAW BTBS'!$AF:$AF,Validation!$U87,'RAW BTBS'!$L:$L,B$96))</f>
        <v/>
      </c>
      <c r="C114" s="62" t="str">
        <f aca="false">IF(OR($A114="",C$96=""),"",SUMIFS('RAW BTBS'!$X:$X,'RAW BTBS'!$AF:$AF,Validation!$U87,'RAW BTBS'!$L:$L,C$96))</f>
        <v/>
      </c>
      <c r="D114" s="62" t="str">
        <f aca="false">IF(OR($A114="",D$96=""),"",SUMIFS('RAW BTBS'!$X:$X,'RAW BTBS'!$AF:$AF,Validation!$U87,'RAW BTBS'!$L:$L,D$96))</f>
        <v/>
      </c>
      <c r="E114" s="62" t="str">
        <f aca="false">IF(OR($A114="",E$96=""),"",SUMIFS('RAW BTBS'!$X:$X,'RAW BTBS'!$AF:$AF,Validation!$U87,'RAW BTBS'!$L:$L,E$96))</f>
        <v/>
      </c>
      <c r="F114" s="62" t="str">
        <f aca="false">IF(OR($A114="",F$96=""),"",SUMIFS('RAW BTBS'!$X:$X,'RAW BTBS'!$AF:$AF,Validation!$U87,'RAW BTBS'!$L:$L,F$96))</f>
        <v/>
      </c>
      <c r="G114" s="62" t="str">
        <f aca="false">IF(OR($A114="",G$96=""),"",SUMIFS('RAW BTBS'!$X:$X,'RAW BTBS'!$AF:$AF,Validation!$U87,'RAW BTBS'!$L:$L,G$96))</f>
        <v/>
      </c>
      <c r="H114" s="62" t="str">
        <f aca="false">IF(OR($A114="",H$96=""),"",SUMIFS('RAW BTBS'!$X:$X,'RAW BTBS'!$AF:$AF,Validation!$U87,'RAW BTBS'!$L:$L,H$96))</f>
        <v/>
      </c>
      <c r="I114" s="62" t="str">
        <f aca="false">IF(OR($A114="",I$96=""),"",SUMIFS('RAW BTBS'!$X:$X,'RAW BTBS'!$AF:$AF,Validation!$U87,'RAW BTBS'!$L:$L,I$96))</f>
        <v/>
      </c>
      <c r="J114" s="52" t="n">
        <f aca="false">IF($A114="","",SUMIFS('RAW BTBS'!$X:$X,'RAW BTBS'!$AF:$AF,Validation!$U87))</f>
        <v>24</v>
      </c>
    </row>
    <row r="115" customFormat="false" ht="15" hidden="false" customHeight="true" outlineLevel="0" collapsed="false">
      <c r="A115" s="126" t="str">
        <f aca="false">IF(Validation!$A91="","",Validation!$A91)</f>
        <v>Daniel Trujillo</v>
      </c>
      <c r="B115" s="62" t="str">
        <f aca="false">IF(OR($A115="",B$96=""),"",SUMIFS('RAW BTBS'!$X:$X,'RAW BTBS'!$AF:$AF,Validation!$U91,'RAW BTBS'!$L:$L,B$96))</f>
        <v/>
      </c>
      <c r="C115" s="62" t="str">
        <f aca="false">IF(OR($A115="",C$96=""),"",SUMIFS('RAW BTBS'!$X:$X,'RAW BTBS'!$AF:$AF,Validation!$U91,'RAW BTBS'!$L:$L,C$96))</f>
        <v/>
      </c>
      <c r="D115" s="62" t="str">
        <f aca="false">IF(OR($A115="",D$96=""),"",SUMIFS('RAW BTBS'!$X:$X,'RAW BTBS'!$AF:$AF,Validation!$U91,'RAW BTBS'!$L:$L,D$96))</f>
        <v/>
      </c>
      <c r="E115" s="62" t="str">
        <f aca="false">IF(OR($A115="",E$96=""),"",SUMIFS('RAW BTBS'!$X:$X,'RAW BTBS'!$AF:$AF,Validation!$U91,'RAW BTBS'!$L:$L,E$96))</f>
        <v/>
      </c>
      <c r="F115" s="62" t="str">
        <f aca="false">IF(OR($A115="",F$96=""),"",SUMIFS('RAW BTBS'!$X:$X,'RAW BTBS'!$AF:$AF,Validation!$U91,'RAW BTBS'!$L:$L,F$96))</f>
        <v/>
      </c>
      <c r="G115" s="62" t="str">
        <f aca="false">IF(OR($A115="",G$96=""),"",SUMIFS('RAW BTBS'!$X:$X,'RAW BTBS'!$AF:$AF,Validation!$U91,'RAW BTBS'!$L:$L,G$96))</f>
        <v/>
      </c>
      <c r="H115" s="62" t="str">
        <f aca="false">IF(OR($A115="",H$96=""),"",SUMIFS('RAW BTBS'!$X:$X,'RAW BTBS'!$AF:$AF,Validation!$U91,'RAW BTBS'!$L:$L,H$96))</f>
        <v/>
      </c>
      <c r="I115" s="62" t="str">
        <f aca="false">IF(OR($A115="",I$96=""),"",SUMIFS('RAW BTBS'!$X:$X,'RAW BTBS'!$AF:$AF,Validation!$U91,'RAW BTBS'!$L:$L,I$96))</f>
        <v/>
      </c>
      <c r="J115" s="52" t="n">
        <f aca="false">IF($A115="","",SUMIFS('RAW BTBS'!$X:$X,'RAW BTBS'!$AF:$AF,Validation!$U91))</f>
        <v>0</v>
      </c>
    </row>
    <row r="116" customFormat="false" ht="15" hidden="false" customHeight="true" outlineLevel="0" collapsed="false">
      <c r="A116" s="126" t="str">
        <f aca="false">IF(Validation!$A95="","",Validation!$A95)</f>
        <v>Fernanda Montañez</v>
      </c>
      <c r="B116" s="62" t="str">
        <f aca="false">IF(OR($A116="",B$96=""),"",SUMIFS('RAW BTBS'!$X:$X,'RAW BTBS'!$AF:$AF,Validation!$U95,'RAW BTBS'!$L:$L,B$96))</f>
        <v/>
      </c>
      <c r="C116" s="62" t="str">
        <f aca="false">IF(OR($A116="",C$96=""),"",SUMIFS('RAW BTBS'!$X:$X,'RAW BTBS'!$AF:$AF,Validation!$U95,'RAW BTBS'!$L:$L,C$96))</f>
        <v/>
      </c>
      <c r="D116" s="62" t="str">
        <f aca="false">IF(OR($A116="",D$96=""),"",SUMIFS('RAW BTBS'!$X:$X,'RAW BTBS'!$AF:$AF,Validation!$U95,'RAW BTBS'!$L:$L,D$96))</f>
        <v/>
      </c>
      <c r="E116" s="62" t="str">
        <f aca="false">IF(OR($A116="",E$96=""),"",SUMIFS('RAW BTBS'!$X:$X,'RAW BTBS'!$AF:$AF,Validation!$U95,'RAW BTBS'!$L:$L,E$96))</f>
        <v/>
      </c>
      <c r="F116" s="62" t="str">
        <f aca="false">IF(OR($A116="",F$96=""),"",SUMIFS('RAW BTBS'!$X:$X,'RAW BTBS'!$AF:$AF,Validation!$U95,'RAW BTBS'!$L:$L,F$96))</f>
        <v/>
      </c>
      <c r="G116" s="62" t="str">
        <f aca="false">IF(OR($A116="",G$96=""),"",SUMIFS('RAW BTBS'!$X:$X,'RAW BTBS'!$AF:$AF,Validation!$U95,'RAW BTBS'!$L:$L,G$96))</f>
        <v/>
      </c>
      <c r="H116" s="62" t="str">
        <f aca="false">IF(OR($A116="",H$96=""),"",SUMIFS('RAW BTBS'!$X:$X,'RAW BTBS'!$AF:$AF,Validation!$U95,'RAW BTBS'!$L:$L,H$96))</f>
        <v/>
      </c>
      <c r="I116" s="62" t="str">
        <f aca="false">IF(OR($A116="",I$96=""),"",SUMIFS('RAW BTBS'!$X:$X,'RAW BTBS'!$AF:$AF,Validation!$U95,'RAW BTBS'!$L:$L,I$96))</f>
        <v/>
      </c>
      <c r="J116" s="52" t="n">
        <f aca="false">IF($A116="","",SUMIFS('RAW BTBS'!$X:$X,'RAW BTBS'!$AF:$AF,Validation!$U95))</f>
        <v>19</v>
      </c>
    </row>
    <row r="117" customFormat="false" ht="15" hidden="false" customHeight="true" outlineLevel="0" collapsed="false">
      <c r="A117" s="126" t="str">
        <f aca="false">IF(Validation!$A99="","",Validation!$A99)</f>
        <v>Juan Esteban Abay</v>
      </c>
      <c r="B117" s="62" t="str">
        <f aca="false">IF(OR($A117="",B$96=""),"",SUMIFS('RAW BTBS'!$X:$X,'RAW BTBS'!$AF:$AF,Validation!$U99,'RAW BTBS'!$L:$L,B$96))</f>
        <v/>
      </c>
      <c r="C117" s="62" t="str">
        <f aca="false">IF(OR($A117="",C$96=""),"",SUMIFS('RAW BTBS'!$X:$X,'RAW BTBS'!$AF:$AF,Validation!$U99,'RAW BTBS'!$L:$L,C$96))</f>
        <v/>
      </c>
      <c r="D117" s="62" t="str">
        <f aca="false">IF(OR($A117="",D$96=""),"",SUMIFS('RAW BTBS'!$X:$X,'RAW BTBS'!$AF:$AF,Validation!$U99,'RAW BTBS'!$L:$L,D$96))</f>
        <v/>
      </c>
      <c r="E117" s="62" t="str">
        <f aca="false">IF(OR($A117="",E$96=""),"",SUMIFS('RAW BTBS'!$X:$X,'RAW BTBS'!$AF:$AF,Validation!$U99,'RAW BTBS'!$L:$L,E$96))</f>
        <v/>
      </c>
      <c r="F117" s="62" t="str">
        <f aca="false">IF(OR($A117="",F$96=""),"",SUMIFS('RAW BTBS'!$X:$X,'RAW BTBS'!$AF:$AF,Validation!$U99,'RAW BTBS'!$L:$L,F$96))</f>
        <v/>
      </c>
      <c r="G117" s="62" t="str">
        <f aca="false">IF(OR($A117="",G$96=""),"",SUMIFS('RAW BTBS'!$X:$X,'RAW BTBS'!$AF:$AF,Validation!$U99,'RAW BTBS'!$L:$L,G$96))</f>
        <v/>
      </c>
      <c r="H117" s="62" t="str">
        <f aca="false">IF(OR($A117="",H$96=""),"",SUMIFS('RAW BTBS'!$X:$X,'RAW BTBS'!$AF:$AF,Validation!$U99,'RAW BTBS'!$L:$L,H$96))</f>
        <v/>
      </c>
      <c r="I117" s="62" t="str">
        <f aca="false">IF(OR($A117="",I$96=""),"",SUMIFS('RAW BTBS'!$X:$X,'RAW BTBS'!$AF:$AF,Validation!$U99,'RAW BTBS'!$L:$L,I$96))</f>
        <v/>
      </c>
      <c r="J117" s="52" t="n">
        <f aca="false">IF($A117="","",SUMIFS('RAW BTBS'!$X:$X,'RAW BTBS'!$AF:$AF,Validation!$U99))</f>
        <v>25</v>
      </c>
    </row>
    <row r="118" customFormat="false" ht="15" hidden="false" customHeight="true" outlineLevel="0" collapsed="false">
      <c r="A118" s="126" t="str">
        <f aca="false">IF(Validation!$A103="","",Validation!$A103)</f>
        <v>Juan José Reyes</v>
      </c>
      <c r="B118" s="62" t="str">
        <f aca="false">IF(OR($A118="",B$96=""),"",SUMIFS('RAW BTBS'!$X:$X,'RAW BTBS'!$AF:$AF,Validation!$U103,'RAW BTBS'!$L:$L,B$96))</f>
        <v/>
      </c>
      <c r="C118" s="62" t="str">
        <f aca="false">IF(OR($A118="",C$96=""),"",SUMIFS('RAW BTBS'!$X:$X,'RAW BTBS'!$AF:$AF,Validation!$U103,'RAW BTBS'!$L:$L,C$96))</f>
        <v/>
      </c>
      <c r="D118" s="62" t="str">
        <f aca="false">IF(OR($A118="",D$96=""),"",SUMIFS('RAW BTBS'!$X:$X,'RAW BTBS'!$AF:$AF,Validation!$U103,'RAW BTBS'!$L:$L,D$96))</f>
        <v/>
      </c>
      <c r="E118" s="62" t="str">
        <f aca="false">IF(OR($A118="",E$96=""),"",SUMIFS('RAW BTBS'!$X:$X,'RAW BTBS'!$AF:$AF,Validation!$U103,'RAW BTBS'!$L:$L,E$96))</f>
        <v/>
      </c>
      <c r="F118" s="62" t="str">
        <f aca="false">IF(OR($A118="",F$96=""),"",SUMIFS('RAW BTBS'!$X:$X,'RAW BTBS'!$AF:$AF,Validation!$U103,'RAW BTBS'!$L:$L,F$96))</f>
        <v/>
      </c>
      <c r="G118" s="62" t="str">
        <f aca="false">IF(OR($A118="",G$96=""),"",SUMIFS('RAW BTBS'!$X:$X,'RAW BTBS'!$AF:$AF,Validation!$U103,'RAW BTBS'!$L:$L,G$96))</f>
        <v/>
      </c>
      <c r="H118" s="62" t="str">
        <f aca="false">IF(OR($A118="",H$96=""),"",SUMIFS('RAW BTBS'!$X:$X,'RAW BTBS'!$AF:$AF,Validation!$U103,'RAW BTBS'!$L:$L,H$96))</f>
        <v/>
      </c>
      <c r="I118" s="62" t="str">
        <f aca="false">IF(OR($A118="",I$96=""),"",SUMIFS('RAW BTBS'!$X:$X,'RAW BTBS'!$AF:$AF,Validation!$U103,'RAW BTBS'!$L:$L,I$96))</f>
        <v/>
      </c>
      <c r="J118" s="52" t="n">
        <f aca="false">IF($A118="","",SUMIFS('RAW BTBS'!$X:$X,'RAW BTBS'!$AF:$AF,Validation!$U103))</f>
        <v>0</v>
      </c>
    </row>
    <row r="119" customFormat="false" ht="15" hidden="false" customHeight="true" outlineLevel="0" collapsed="false">
      <c r="A119" s="126" t="str">
        <f aca="false">IF(Validation!$A107="","",Validation!$A107)</f>
        <v>Maria Isabella Verdooren</v>
      </c>
      <c r="B119" s="62" t="str">
        <f aca="false">IF(OR($A119="",B$96=""),"",SUMIFS('RAW BTBS'!$X:$X,'RAW BTBS'!$AF:$AF,Validation!$U107,'RAW BTBS'!$L:$L,B$96))</f>
        <v/>
      </c>
      <c r="C119" s="62" t="str">
        <f aca="false">IF(OR($A119="",C$96=""),"",SUMIFS('RAW BTBS'!$X:$X,'RAW BTBS'!$AF:$AF,Validation!$U107,'RAW BTBS'!$L:$L,C$96))</f>
        <v/>
      </c>
      <c r="D119" s="62" t="str">
        <f aca="false">IF(OR($A119="",D$96=""),"",SUMIFS('RAW BTBS'!$X:$X,'RAW BTBS'!$AF:$AF,Validation!$U107,'RAW BTBS'!$L:$L,D$96))</f>
        <v/>
      </c>
      <c r="E119" s="62" t="str">
        <f aca="false">IF(OR($A119="",E$96=""),"",SUMIFS('RAW BTBS'!$X:$X,'RAW BTBS'!$AF:$AF,Validation!$U107,'RAW BTBS'!$L:$L,E$96))</f>
        <v/>
      </c>
      <c r="F119" s="62" t="str">
        <f aca="false">IF(OR($A119="",F$96=""),"",SUMIFS('RAW BTBS'!$X:$X,'RAW BTBS'!$AF:$AF,Validation!$U107,'RAW BTBS'!$L:$L,F$96))</f>
        <v/>
      </c>
      <c r="G119" s="62" t="str">
        <f aca="false">IF(OR($A119="",G$96=""),"",SUMIFS('RAW BTBS'!$X:$X,'RAW BTBS'!$AF:$AF,Validation!$U107,'RAW BTBS'!$L:$L,G$96))</f>
        <v/>
      </c>
      <c r="H119" s="62" t="str">
        <f aca="false">IF(OR($A119="",H$96=""),"",SUMIFS('RAW BTBS'!$X:$X,'RAW BTBS'!$AF:$AF,Validation!$U107,'RAW BTBS'!$L:$L,H$96))</f>
        <v/>
      </c>
      <c r="I119" s="62" t="str">
        <f aca="false">IF(OR($A119="",I$96=""),"",SUMIFS('RAW BTBS'!$X:$X,'RAW BTBS'!$AF:$AF,Validation!$U107,'RAW BTBS'!$L:$L,I$96))</f>
        <v/>
      </c>
      <c r="J119" s="52" t="n">
        <f aca="false">IF($A119="","",SUMIFS('RAW BTBS'!$X:$X,'RAW BTBS'!$AF:$AF,Validation!$U107))</f>
        <v>8</v>
      </c>
    </row>
    <row r="120" customFormat="false" ht="15" hidden="false" customHeight="true" outlineLevel="0" collapsed="false">
      <c r="A120" s="126" t="str">
        <f aca="false">IF(Validation!$A111="","",Validation!$A111)</f>
        <v>Juan Sebastian Bermudez</v>
      </c>
      <c r="B120" s="62" t="str">
        <f aca="false">IF(OR($A120="",B$96=""),"",SUMIFS('RAW BTBS'!$X:$X,'RAW BTBS'!$AF:$AF,Validation!$U111,'RAW BTBS'!$L:$L,B$96))</f>
        <v/>
      </c>
      <c r="C120" s="62" t="str">
        <f aca="false">IF(OR($A120="",C$96=""),"",SUMIFS('RAW BTBS'!$X:$X,'RAW BTBS'!$AF:$AF,Validation!$U111,'RAW BTBS'!$L:$L,C$96))</f>
        <v/>
      </c>
      <c r="D120" s="62" t="str">
        <f aca="false">IF(OR($A120="",D$96=""),"",SUMIFS('RAW BTBS'!$X:$X,'RAW BTBS'!$AF:$AF,Validation!$U111,'RAW BTBS'!$L:$L,D$96))</f>
        <v/>
      </c>
      <c r="E120" s="62" t="str">
        <f aca="false">IF(OR($A120="",E$96=""),"",SUMIFS('RAW BTBS'!$X:$X,'RAW BTBS'!$AF:$AF,Validation!$U111,'RAW BTBS'!$L:$L,E$96))</f>
        <v/>
      </c>
      <c r="F120" s="62" t="str">
        <f aca="false">IF(OR($A120="",F$96=""),"",SUMIFS('RAW BTBS'!$X:$X,'RAW BTBS'!$AF:$AF,Validation!$U111,'RAW BTBS'!$L:$L,F$96))</f>
        <v/>
      </c>
      <c r="G120" s="62" t="str">
        <f aca="false">IF(OR($A120="",G$96=""),"",SUMIFS('RAW BTBS'!$X:$X,'RAW BTBS'!$AF:$AF,Validation!$U111,'RAW BTBS'!$L:$L,G$96))</f>
        <v/>
      </c>
      <c r="H120" s="62" t="str">
        <f aca="false">IF(OR($A120="",H$96=""),"",SUMIFS('RAW BTBS'!$X:$X,'RAW BTBS'!$AF:$AF,Validation!$U111,'RAW BTBS'!$L:$L,H$96))</f>
        <v/>
      </c>
      <c r="I120" s="62" t="str">
        <f aca="false">IF(OR($A120="",I$96=""),"",SUMIFS('RAW BTBS'!$X:$X,'RAW BTBS'!$AF:$AF,Validation!$U111,'RAW BTBS'!$L:$L,I$96))</f>
        <v/>
      </c>
      <c r="J120" s="52" t="n">
        <f aca="false">IF($A120="","",SUMIFS('RAW BTBS'!$X:$X,'RAW BTBS'!$AF:$AF,Validation!$U111))</f>
        <v>8</v>
      </c>
    </row>
    <row r="121" customFormat="false" ht="15" hidden="false" customHeight="true" outlineLevel="0" collapsed="false">
      <c r="A121" s="126" t="str">
        <f aca="false">IF(Validation!$A115="","",Validation!$A115)</f>
        <v>Laura Alfonso</v>
      </c>
      <c r="B121" s="62" t="str">
        <f aca="false">IF(OR($A121="",B$96=""),"",SUMIFS('RAW BTBS'!$X:$X,'RAW BTBS'!$AF:$AF,Validation!$U115,'RAW BTBS'!$L:$L,B$96))</f>
        <v/>
      </c>
      <c r="C121" s="62" t="str">
        <f aca="false">IF(OR($A121="",C$96=""),"",SUMIFS('RAW BTBS'!$X:$X,'RAW BTBS'!$AF:$AF,Validation!$U115,'RAW BTBS'!$L:$L,C$96))</f>
        <v/>
      </c>
      <c r="D121" s="62" t="str">
        <f aca="false">IF(OR($A121="",D$96=""),"",SUMIFS('RAW BTBS'!$X:$X,'RAW BTBS'!$AF:$AF,Validation!$U115,'RAW BTBS'!$L:$L,D$96))</f>
        <v/>
      </c>
      <c r="E121" s="62" t="str">
        <f aca="false">IF(OR($A121="",E$96=""),"",SUMIFS('RAW BTBS'!$X:$X,'RAW BTBS'!$AF:$AF,Validation!$U115,'RAW BTBS'!$L:$L,E$96))</f>
        <v/>
      </c>
      <c r="F121" s="62" t="str">
        <f aca="false">IF(OR($A121="",F$96=""),"",SUMIFS('RAW BTBS'!$X:$X,'RAW BTBS'!$AF:$AF,Validation!$U115,'RAW BTBS'!$L:$L,F$96))</f>
        <v/>
      </c>
      <c r="G121" s="62" t="str">
        <f aca="false">IF(OR($A121="",G$96=""),"",SUMIFS('RAW BTBS'!$X:$X,'RAW BTBS'!$AF:$AF,Validation!$U115,'RAW BTBS'!$L:$L,G$96))</f>
        <v/>
      </c>
      <c r="H121" s="62" t="str">
        <f aca="false">IF(OR($A121="",H$96=""),"",SUMIFS('RAW BTBS'!$X:$X,'RAW BTBS'!$AF:$AF,Validation!$U115,'RAW BTBS'!$L:$L,H$96))</f>
        <v/>
      </c>
      <c r="I121" s="62" t="str">
        <f aca="false">IF(OR($A121="",I$96=""),"",SUMIFS('RAW BTBS'!$X:$X,'RAW BTBS'!$AF:$AF,Validation!$U115,'RAW BTBS'!$L:$L,I$96))</f>
        <v/>
      </c>
      <c r="J121" s="52" t="n">
        <f aca="false">IF($A121="","",SUMIFS('RAW BTBS'!$X:$X,'RAW BTBS'!$AF:$AF,Validation!$U115))</f>
        <v>0</v>
      </c>
    </row>
    <row r="122" customFormat="false" ht="15" hidden="false" customHeight="true" outlineLevel="0" collapsed="false">
      <c r="A122" s="126" t="str">
        <f aca="false">IF(Validation!$A119="","",Validation!$A119)</f>
        <v>Laura Escobar</v>
      </c>
      <c r="B122" s="62" t="str">
        <f aca="false">IF(OR($A122="",B$96=""),"",SUMIFS('RAW BTBS'!$X:$X,'RAW BTBS'!$AF:$AF,Validation!$U119,'RAW BTBS'!$L:$L,B$96))</f>
        <v/>
      </c>
      <c r="C122" s="62" t="str">
        <f aca="false">IF(OR($A122="",C$96=""),"",SUMIFS('RAW BTBS'!$X:$X,'RAW BTBS'!$AF:$AF,Validation!$U119,'RAW BTBS'!$L:$L,C$96))</f>
        <v/>
      </c>
      <c r="D122" s="62" t="str">
        <f aca="false">IF(OR($A122="",D$96=""),"",SUMIFS('RAW BTBS'!$X:$X,'RAW BTBS'!$AF:$AF,Validation!$U119,'RAW BTBS'!$L:$L,D$96))</f>
        <v/>
      </c>
      <c r="E122" s="62" t="str">
        <f aca="false">IF(OR($A122="",E$96=""),"",SUMIFS('RAW BTBS'!$X:$X,'RAW BTBS'!$AF:$AF,Validation!$U119,'RAW BTBS'!$L:$L,E$96))</f>
        <v/>
      </c>
      <c r="F122" s="62" t="str">
        <f aca="false">IF(OR($A122="",F$96=""),"",SUMIFS('RAW BTBS'!$X:$X,'RAW BTBS'!$AF:$AF,Validation!$U119,'RAW BTBS'!$L:$L,F$96))</f>
        <v/>
      </c>
      <c r="G122" s="62" t="str">
        <f aca="false">IF(OR($A122="",G$96=""),"",SUMIFS('RAW BTBS'!$X:$X,'RAW BTBS'!$AF:$AF,Validation!$U119,'RAW BTBS'!$L:$L,G$96))</f>
        <v/>
      </c>
      <c r="H122" s="62" t="str">
        <f aca="false">IF(OR($A122="",H$96=""),"",SUMIFS('RAW BTBS'!$X:$X,'RAW BTBS'!$AF:$AF,Validation!$U119,'RAW BTBS'!$L:$L,H$96))</f>
        <v/>
      </c>
      <c r="I122" s="62" t="str">
        <f aca="false">IF(OR($A122="",I$96=""),"",SUMIFS('RAW BTBS'!$X:$X,'RAW BTBS'!$AF:$AF,Validation!$U119,'RAW BTBS'!$L:$L,I$96))</f>
        <v/>
      </c>
      <c r="J122" s="52" t="n">
        <f aca="false">IF($A122="","",SUMIFS('RAW BTBS'!$X:$X,'RAW BTBS'!$AF:$AF,Validation!$U119))</f>
        <v>0</v>
      </c>
    </row>
    <row r="123" customFormat="false" ht="15" hidden="false" customHeight="true" outlineLevel="0" collapsed="false">
      <c r="A123" s="126" t="str">
        <f aca="false">IF(Validation!$A123="","",Validation!$A123)</f>
        <v>Maria Fernanda López</v>
      </c>
      <c r="B123" s="62" t="str">
        <f aca="false">IF(OR($A123="",B$96=""),"",SUMIFS('RAW BTBS'!$X:$X,'RAW BTBS'!$AF:$AF,Validation!$U123,'RAW BTBS'!$L:$L,B$96))</f>
        <v/>
      </c>
      <c r="C123" s="62" t="str">
        <f aca="false">IF(OR($A123="",C$96=""),"",SUMIFS('RAW BTBS'!$X:$X,'RAW BTBS'!$AF:$AF,Validation!$U123,'RAW BTBS'!$L:$L,C$96))</f>
        <v/>
      </c>
      <c r="D123" s="62" t="str">
        <f aca="false">IF(OR($A123="",D$96=""),"",SUMIFS('RAW BTBS'!$X:$X,'RAW BTBS'!$AF:$AF,Validation!$U123,'RAW BTBS'!$L:$L,D$96))</f>
        <v/>
      </c>
      <c r="E123" s="62" t="str">
        <f aca="false">IF(OR($A123="",E$96=""),"",SUMIFS('RAW BTBS'!$X:$X,'RAW BTBS'!$AF:$AF,Validation!$U123,'RAW BTBS'!$L:$L,E$96))</f>
        <v/>
      </c>
      <c r="F123" s="62" t="str">
        <f aca="false">IF(OR($A123="",F$96=""),"",SUMIFS('RAW BTBS'!$X:$X,'RAW BTBS'!$AF:$AF,Validation!$U123,'RAW BTBS'!$L:$L,F$96))</f>
        <v/>
      </c>
      <c r="G123" s="62" t="str">
        <f aca="false">IF(OR($A123="",G$96=""),"",SUMIFS('RAW BTBS'!$X:$X,'RAW BTBS'!$AF:$AF,Validation!$U123,'RAW BTBS'!$L:$L,G$96))</f>
        <v/>
      </c>
      <c r="H123" s="62" t="str">
        <f aca="false">IF(OR($A123="",H$96=""),"",SUMIFS('RAW BTBS'!$X:$X,'RAW BTBS'!$AF:$AF,Validation!$U123,'RAW BTBS'!$L:$L,H$96))</f>
        <v/>
      </c>
      <c r="I123" s="62" t="str">
        <f aca="false">IF(OR($A123="",I$96=""),"",SUMIFS('RAW BTBS'!$X:$X,'RAW BTBS'!$AF:$AF,Validation!$U123,'RAW BTBS'!$L:$L,I$96))</f>
        <v/>
      </c>
      <c r="J123" s="52" t="n">
        <f aca="false">IF($A123="","",SUMIFS('RAW BTBS'!$X:$X,'RAW BTBS'!$AF:$AF,Validation!$U123))</f>
        <v>0</v>
      </c>
    </row>
    <row r="124" customFormat="false" ht="15" hidden="false" customHeight="true" outlineLevel="0" collapsed="false">
      <c r="A124" s="126" t="str">
        <f aca="false">IF(Validation!$A127="","",Validation!$A127)</f>
        <v>Martin Fernandez Fernandez</v>
      </c>
      <c r="B124" s="62" t="str">
        <f aca="false">IF(OR($A124="",B$96=""),"",SUMIFS('RAW BTBS'!$X:$X,'RAW BTBS'!$AF:$AF,Validation!$U127,'RAW BTBS'!$L:$L,B$96))</f>
        <v/>
      </c>
      <c r="C124" s="62" t="str">
        <f aca="false">IF(OR($A124="",C$96=""),"",SUMIFS('RAW BTBS'!$X:$X,'RAW BTBS'!$AF:$AF,Validation!$U127,'RAW BTBS'!$L:$L,C$96))</f>
        <v/>
      </c>
      <c r="D124" s="62" t="str">
        <f aca="false">IF(OR($A124="",D$96=""),"",SUMIFS('RAW BTBS'!$X:$X,'RAW BTBS'!$AF:$AF,Validation!$U127,'RAW BTBS'!$L:$L,D$96))</f>
        <v/>
      </c>
      <c r="E124" s="62" t="str">
        <f aca="false">IF(OR($A124="",E$96=""),"",SUMIFS('RAW BTBS'!$X:$X,'RAW BTBS'!$AF:$AF,Validation!$U127,'RAW BTBS'!$L:$L,E$96))</f>
        <v/>
      </c>
      <c r="F124" s="62" t="str">
        <f aca="false">IF(OR($A124="",F$96=""),"",SUMIFS('RAW BTBS'!$X:$X,'RAW BTBS'!$AF:$AF,Validation!$U127,'RAW BTBS'!$L:$L,F$96))</f>
        <v/>
      </c>
      <c r="G124" s="62" t="str">
        <f aca="false">IF(OR($A124="",G$96=""),"",SUMIFS('RAW BTBS'!$X:$X,'RAW BTBS'!$AF:$AF,Validation!$U127,'RAW BTBS'!$L:$L,G$96))</f>
        <v/>
      </c>
      <c r="H124" s="62" t="str">
        <f aca="false">IF(OR($A124="",H$96=""),"",SUMIFS('RAW BTBS'!$X:$X,'RAW BTBS'!$AF:$AF,Validation!$U127,'RAW BTBS'!$L:$L,H$96))</f>
        <v/>
      </c>
      <c r="I124" s="62" t="str">
        <f aca="false">IF(OR($A124="",I$96=""),"",SUMIFS('RAW BTBS'!$X:$X,'RAW BTBS'!$AF:$AF,Validation!$U127,'RAW BTBS'!$L:$L,I$96))</f>
        <v/>
      </c>
      <c r="J124" s="52" t="n">
        <f aca="false">IF($A124="","",SUMIFS('RAW BTBS'!$X:$X,'RAW BTBS'!$AF:$AF,Validation!$U127))</f>
        <v>0</v>
      </c>
    </row>
    <row r="125" customFormat="false" ht="15" hidden="false" customHeight="true" outlineLevel="0" collapsed="false">
      <c r="A125" s="126" t="str">
        <f aca="false">IF(Validation!$A131="","",Validation!$A131)</f>
        <v>Andrés Guerra</v>
      </c>
      <c r="B125" s="62" t="str">
        <f aca="false">IF(OR($A125="",B$96=""),"",SUMIFS('RAW BTBS'!$X:$X,'RAW BTBS'!$AF:$AF,Validation!$U131,'RAW BTBS'!$L:$L,B$96))</f>
        <v/>
      </c>
      <c r="C125" s="62" t="str">
        <f aca="false">IF(OR($A125="",C$96=""),"",SUMIFS('RAW BTBS'!$X:$X,'RAW BTBS'!$AF:$AF,Validation!$U131,'RAW BTBS'!$L:$L,C$96))</f>
        <v/>
      </c>
      <c r="D125" s="62" t="str">
        <f aca="false">IF(OR($A125="",D$96=""),"",SUMIFS('RAW BTBS'!$X:$X,'RAW BTBS'!$AF:$AF,Validation!$U131,'RAW BTBS'!$L:$L,D$96))</f>
        <v/>
      </c>
      <c r="E125" s="62" t="str">
        <f aca="false">IF(OR($A125="",E$96=""),"",SUMIFS('RAW BTBS'!$X:$X,'RAW BTBS'!$AF:$AF,Validation!$U131,'RAW BTBS'!$L:$L,E$96))</f>
        <v/>
      </c>
      <c r="F125" s="62" t="str">
        <f aca="false">IF(OR($A125="",F$96=""),"",SUMIFS('RAW BTBS'!$X:$X,'RAW BTBS'!$AF:$AF,Validation!$U131,'RAW BTBS'!$L:$L,F$96))</f>
        <v/>
      </c>
      <c r="G125" s="62" t="str">
        <f aca="false">IF(OR($A125="",G$96=""),"",SUMIFS('RAW BTBS'!$X:$X,'RAW BTBS'!$AF:$AF,Validation!$U131,'RAW BTBS'!$L:$L,G$96))</f>
        <v/>
      </c>
      <c r="H125" s="62" t="str">
        <f aca="false">IF(OR($A125="",H$96=""),"",SUMIFS('RAW BTBS'!$X:$X,'RAW BTBS'!$AF:$AF,Validation!$U131,'RAW BTBS'!$L:$L,H$96))</f>
        <v/>
      </c>
      <c r="I125" s="62" t="str">
        <f aca="false">IF(OR($A125="",I$96=""),"",SUMIFS('RAW BTBS'!$X:$X,'RAW BTBS'!$AF:$AF,Validation!$U131,'RAW BTBS'!$L:$L,I$96))</f>
        <v/>
      </c>
      <c r="J125" s="52" t="n">
        <f aca="false">IF($A125="","",SUMIFS('RAW BTBS'!$X:$X,'RAW BTBS'!$AF:$AF,Validation!$U131))</f>
        <v>0</v>
      </c>
    </row>
    <row r="126" customFormat="false" ht="15" hidden="false" customHeight="true" outlineLevel="0" collapsed="false">
      <c r="A126" s="126" t="str">
        <f aca="false">IF(Validation!$A135="","",Validation!$A135)</f>
        <v>David Santiago Chinchilla</v>
      </c>
      <c r="B126" s="62" t="str">
        <f aca="false">IF(OR($A126="",B$96=""),"",SUMIFS('RAW BTBS'!$X:$X,'RAW BTBS'!$AF:$AF,Validation!$U135,'RAW BTBS'!$L:$L,B$96))</f>
        <v/>
      </c>
      <c r="C126" s="62" t="str">
        <f aca="false">IF(OR($A126="",C$96=""),"",SUMIFS('RAW BTBS'!$X:$X,'RAW BTBS'!$AF:$AF,Validation!$U135,'RAW BTBS'!$L:$L,C$96))</f>
        <v/>
      </c>
      <c r="D126" s="62" t="str">
        <f aca="false">IF(OR($A126="",D$96=""),"",SUMIFS('RAW BTBS'!$X:$X,'RAW BTBS'!$AF:$AF,Validation!$U135,'RAW BTBS'!$L:$L,D$96))</f>
        <v/>
      </c>
      <c r="E126" s="62" t="str">
        <f aca="false">IF(OR($A126="",E$96=""),"",SUMIFS('RAW BTBS'!$X:$X,'RAW BTBS'!$AF:$AF,Validation!$U135,'RAW BTBS'!$L:$L,E$96))</f>
        <v/>
      </c>
      <c r="F126" s="62" t="str">
        <f aca="false">IF(OR($A126="",F$96=""),"",SUMIFS('RAW BTBS'!$X:$X,'RAW BTBS'!$AF:$AF,Validation!$U135,'RAW BTBS'!$L:$L,F$96))</f>
        <v/>
      </c>
      <c r="G126" s="62" t="str">
        <f aca="false">IF(OR($A126="",G$96=""),"",SUMIFS('RAW BTBS'!$X:$X,'RAW BTBS'!$AF:$AF,Validation!$U135,'RAW BTBS'!$L:$L,G$96))</f>
        <v/>
      </c>
      <c r="H126" s="62" t="str">
        <f aca="false">IF(OR($A126="",H$96=""),"",SUMIFS('RAW BTBS'!$X:$X,'RAW BTBS'!$AF:$AF,Validation!$U135,'RAW BTBS'!$L:$L,H$96))</f>
        <v/>
      </c>
      <c r="I126" s="62" t="str">
        <f aca="false">IF(OR($A126="",I$96=""),"",SUMIFS('RAW BTBS'!$X:$X,'RAW BTBS'!$AF:$AF,Validation!$U135,'RAW BTBS'!$L:$L,I$96))</f>
        <v/>
      </c>
      <c r="J126" s="52" t="n">
        <f aca="false">IF($A126="","",SUMIFS('RAW BTBS'!$X:$X,'RAW BTBS'!$AF:$AF,Validation!$U135))</f>
        <v>0</v>
      </c>
    </row>
    <row r="127" customFormat="false" ht="15" hidden="false" customHeight="true" outlineLevel="0" collapsed="false">
      <c r="A127" s="126" t="str">
        <f aca="false">IF(Validation!$A139="","",Validation!$A139)</f>
        <v>Isabella Salamanca</v>
      </c>
      <c r="B127" s="62" t="str">
        <f aca="false">IF(OR($A127="",B$96=""),"",SUMIFS('RAW BTBS'!$X:$X,'RAW BTBS'!$AF:$AF,Validation!$U139,'RAW BTBS'!$L:$L,B$96))</f>
        <v/>
      </c>
      <c r="C127" s="62" t="str">
        <f aca="false">IF(OR($A127="",C$96=""),"",SUMIFS('RAW BTBS'!$X:$X,'RAW BTBS'!$AF:$AF,Validation!$U139,'RAW BTBS'!$L:$L,C$96))</f>
        <v/>
      </c>
      <c r="D127" s="62" t="str">
        <f aca="false">IF(OR($A127="",D$96=""),"",SUMIFS('RAW BTBS'!$X:$X,'RAW BTBS'!$AF:$AF,Validation!$U139,'RAW BTBS'!$L:$L,D$96))</f>
        <v/>
      </c>
      <c r="E127" s="62" t="str">
        <f aca="false">IF(OR($A127="",E$96=""),"",SUMIFS('RAW BTBS'!$X:$X,'RAW BTBS'!$AF:$AF,Validation!$U139,'RAW BTBS'!$L:$L,E$96))</f>
        <v/>
      </c>
      <c r="F127" s="62" t="str">
        <f aca="false">IF(OR($A127="",F$96=""),"",SUMIFS('RAW BTBS'!$X:$X,'RAW BTBS'!$AF:$AF,Validation!$U139,'RAW BTBS'!$L:$L,F$96))</f>
        <v/>
      </c>
      <c r="G127" s="62" t="str">
        <f aca="false">IF(OR($A127="",G$96=""),"",SUMIFS('RAW BTBS'!$X:$X,'RAW BTBS'!$AF:$AF,Validation!$U139,'RAW BTBS'!$L:$L,G$96))</f>
        <v/>
      </c>
      <c r="H127" s="62" t="str">
        <f aca="false">IF(OR($A127="",H$96=""),"",SUMIFS('RAW BTBS'!$X:$X,'RAW BTBS'!$AF:$AF,Validation!$U139,'RAW BTBS'!$L:$L,H$96))</f>
        <v/>
      </c>
      <c r="I127" s="62" t="str">
        <f aca="false">IF(OR($A127="",I$96=""),"",SUMIFS('RAW BTBS'!$X:$X,'RAW BTBS'!$AF:$AF,Validation!$U139,'RAW BTBS'!$L:$L,I$96))</f>
        <v/>
      </c>
      <c r="J127" s="52" t="n">
        <f aca="false">IF($A127="","",SUMIFS('RAW BTBS'!$X:$X,'RAW BTBS'!$AF:$AF,Validation!$U139))</f>
        <v>0</v>
      </c>
    </row>
    <row r="128" customFormat="false" ht="15" hidden="false" customHeight="true" outlineLevel="0" collapsed="false">
      <c r="A128" s="126" t="str">
        <f aca="false">IF(Validation!$A143="","",Validation!$A143)</f>
        <v>Gianny Nicolás Pereira</v>
      </c>
      <c r="B128" s="62" t="str">
        <f aca="false">IF(OR($A128="",B$96=""),"",SUMIFS('RAW BTBS'!$X:$X,'RAW BTBS'!$AF:$AF,Validation!$U143,'RAW BTBS'!$L:$L,B$96))</f>
        <v/>
      </c>
      <c r="C128" s="62" t="str">
        <f aca="false">IF(OR($A128="",C$96=""),"",SUMIFS('RAW BTBS'!$X:$X,'RAW BTBS'!$AF:$AF,Validation!$U143,'RAW BTBS'!$L:$L,C$96))</f>
        <v/>
      </c>
      <c r="D128" s="62" t="str">
        <f aca="false">IF(OR($A128="",D$96=""),"",SUMIFS('RAW BTBS'!$X:$X,'RAW BTBS'!$AF:$AF,Validation!$U143,'RAW BTBS'!$L:$L,D$96))</f>
        <v/>
      </c>
      <c r="E128" s="62" t="str">
        <f aca="false">IF(OR($A128="",E$96=""),"",SUMIFS('RAW BTBS'!$X:$X,'RAW BTBS'!$AF:$AF,Validation!$U143,'RAW BTBS'!$L:$L,E$96))</f>
        <v/>
      </c>
      <c r="F128" s="62" t="str">
        <f aca="false">IF(OR($A128="",F$96=""),"",SUMIFS('RAW BTBS'!$X:$X,'RAW BTBS'!$AF:$AF,Validation!$U143,'RAW BTBS'!$L:$L,F$96))</f>
        <v/>
      </c>
      <c r="G128" s="62" t="str">
        <f aca="false">IF(OR($A128="",G$96=""),"",SUMIFS('RAW BTBS'!$X:$X,'RAW BTBS'!$AF:$AF,Validation!$U143,'RAW BTBS'!$L:$L,G$96))</f>
        <v/>
      </c>
      <c r="H128" s="62" t="str">
        <f aca="false">IF(OR($A128="",H$96=""),"",SUMIFS('RAW BTBS'!$X:$X,'RAW BTBS'!$AF:$AF,Validation!$U143,'RAW BTBS'!$L:$L,H$96))</f>
        <v/>
      </c>
      <c r="I128" s="62" t="str">
        <f aca="false">IF(OR($A128="",I$96=""),"",SUMIFS('RAW BTBS'!$X:$X,'RAW BTBS'!$AF:$AF,Validation!$U143,'RAW BTBS'!$L:$L,I$96))</f>
        <v/>
      </c>
      <c r="J128" s="52" t="n">
        <f aca="false">IF($A128="","",SUMIFS('RAW BTBS'!$X:$X,'RAW BTBS'!$AF:$AF,Validation!$U143))</f>
        <v>16</v>
      </c>
    </row>
    <row r="129" customFormat="false" ht="15" hidden="false" customHeight="true" outlineLevel="0" collapsed="false">
      <c r="A129" s="126" t="str">
        <f aca="false">IF(Validation!$A147="","",Validation!$A147)</f>
        <v>Juan Sebastian Ramos</v>
      </c>
      <c r="B129" s="62" t="str">
        <f aca="false">IF(OR($A129="",B$96=""),"",SUMIFS('RAW BTBS'!$X:$X,'RAW BTBS'!$AF:$AF,Validation!$U147,'RAW BTBS'!$L:$L,B$96))</f>
        <v/>
      </c>
      <c r="C129" s="62" t="str">
        <f aca="false">IF(OR($A129="",C$96=""),"",SUMIFS('RAW BTBS'!$X:$X,'RAW BTBS'!$AF:$AF,Validation!$U147,'RAW BTBS'!$L:$L,C$96))</f>
        <v/>
      </c>
      <c r="D129" s="62" t="str">
        <f aca="false">IF(OR($A129="",D$96=""),"",SUMIFS('RAW BTBS'!$X:$X,'RAW BTBS'!$AF:$AF,Validation!$U147,'RAW BTBS'!$L:$L,D$96))</f>
        <v/>
      </c>
      <c r="E129" s="62" t="str">
        <f aca="false">IF(OR($A129="",E$96=""),"",SUMIFS('RAW BTBS'!$X:$X,'RAW BTBS'!$AF:$AF,Validation!$U147,'RAW BTBS'!$L:$L,E$96))</f>
        <v/>
      </c>
      <c r="F129" s="62" t="str">
        <f aca="false">IF(OR($A129="",F$96=""),"",SUMIFS('RAW BTBS'!$X:$X,'RAW BTBS'!$AF:$AF,Validation!$U147,'RAW BTBS'!$L:$L,F$96))</f>
        <v/>
      </c>
      <c r="G129" s="62" t="str">
        <f aca="false">IF(OR($A129="",G$96=""),"",SUMIFS('RAW BTBS'!$X:$X,'RAW BTBS'!$AF:$AF,Validation!$U147,'RAW BTBS'!$L:$L,G$96))</f>
        <v/>
      </c>
      <c r="H129" s="62" t="str">
        <f aca="false">IF(OR($A129="",H$96=""),"",SUMIFS('RAW BTBS'!$X:$X,'RAW BTBS'!$AF:$AF,Validation!$U147,'RAW BTBS'!$L:$L,H$96))</f>
        <v/>
      </c>
      <c r="I129" s="62" t="str">
        <f aca="false">IF(OR($A129="",I$96=""),"",SUMIFS('RAW BTBS'!$X:$X,'RAW BTBS'!$AF:$AF,Validation!$U147,'RAW BTBS'!$L:$L,I$96))</f>
        <v/>
      </c>
      <c r="J129" s="52" t="n">
        <f aca="false">IF($A129="","",SUMIFS('RAW BTBS'!$X:$X,'RAW BTBS'!$AF:$AF,Validation!$U147))</f>
        <v>0</v>
      </c>
    </row>
    <row r="130" customFormat="false" ht="15" hidden="false" customHeight="true" outlineLevel="0" collapsed="false">
      <c r="A130" s="126" t="str">
        <f aca="false">IF(Validation!$A151="","",Validation!$A151)</f>
        <v>Karen Sofía Martínez</v>
      </c>
      <c r="B130" s="62" t="str">
        <f aca="false">IF(OR($A130="",B$96=""),"",SUMIFS('RAW BTBS'!$X:$X,'RAW BTBS'!$AF:$AF,Validation!$U151,'RAW BTBS'!$L:$L,B$96))</f>
        <v/>
      </c>
      <c r="C130" s="62" t="str">
        <f aca="false">IF(OR($A130="",C$96=""),"",SUMIFS('RAW BTBS'!$X:$X,'RAW BTBS'!$AF:$AF,Validation!$U151,'RAW BTBS'!$L:$L,C$96))</f>
        <v/>
      </c>
      <c r="D130" s="62" t="str">
        <f aca="false">IF(OR($A130="",D$96=""),"",SUMIFS('RAW BTBS'!$X:$X,'RAW BTBS'!$AF:$AF,Validation!$U151,'RAW BTBS'!$L:$L,D$96))</f>
        <v/>
      </c>
      <c r="E130" s="62" t="str">
        <f aca="false">IF(OR($A130="",E$96=""),"",SUMIFS('RAW BTBS'!$X:$X,'RAW BTBS'!$AF:$AF,Validation!$U151,'RAW BTBS'!$L:$L,E$96))</f>
        <v/>
      </c>
      <c r="F130" s="62" t="str">
        <f aca="false">IF(OR($A130="",F$96=""),"",SUMIFS('RAW BTBS'!$X:$X,'RAW BTBS'!$AF:$AF,Validation!$U151,'RAW BTBS'!$L:$L,F$96))</f>
        <v/>
      </c>
      <c r="G130" s="62" t="str">
        <f aca="false">IF(OR($A130="",G$96=""),"",SUMIFS('RAW BTBS'!$X:$X,'RAW BTBS'!$AF:$AF,Validation!$U151,'RAW BTBS'!$L:$L,G$96))</f>
        <v/>
      </c>
      <c r="H130" s="62" t="str">
        <f aca="false">IF(OR($A130="",H$96=""),"",SUMIFS('RAW BTBS'!$X:$X,'RAW BTBS'!$AF:$AF,Validation!$U151,'RAW BTBS'!$L:$L,H$96))</f>
        <v/>
      </c>
      <c r="I130" s="62" t="str">
        <f aca="false">IF(OR($A130="",I$96=""),"",SUMIFS('RAW BTBS'!$X:$X,'RAW BTBS'!$AF:$AF,Validation!$U151,'RAW BTBS'!$L:$L,I$96))</f>
        <v/>
      </c>
      <c r="J130" s="52" t="n">
        <f aca="false">IF($A130="","",SUMIFS('RAW BTBS'!$X:$X,'RAW BTBS'!$AF:$AF,Validation!$U151))</f>
        <v>0</v>
      </c>
    </row>
    <row r="131" customFormat="false" ht="15" hidden="false" customHeight="true" outlineLevel="0" collapsed="false">
      <c r="A131" s="126" t="str">
        <f aca="false">IF(Validation!$A155="","",Validation!$A155)</f>
        <v>Jaime Macias</v>
      </c>
      <c r="B131" s="62" t="str">
        <f aca="false">IF(OR($A131="",B$96=""),"",SUMIFS('RAW BTBS'!$X:$X,'RAW BTBS'!$AF:$AF,Validation!$U155,'RAW BTBS'!$L:$L,B$96))</f>
        <v/>
      </c>
      <c r="C131" s="62" t="str">
        <f aca="false">IF(OR($A131="",C$96=""),"",SUMIFS('RAW BTBS'!$X:$X,'RAW BTBS'!$AF:$AF,Validation!$U155,'RAW BTBS'!$L:$L,C$96))</f>
        <v/>
      </c>
      <c r="D131" s="62" t="str">
        <f aca="false">IF(OR($A131="",D$96=""),"",SUMIFS('RAW BTBS'!$X:$X,'RAW BTBS'!$AF:$AF,Validation!$U155,'RAW BTBS'!$L:$L,D$96))</f>
        <v/>
      </c>
      <c r="E131" s="62" t="str">
        <f aca="false">IF(OR($A131="",E$96=""),"",SUMIFS('RAW BTBS'!$X:$X,'RAW BTBS'!$AF:$AF,Validation!$U155,'RAW BTBS'!$L:$L,E$96))</f>
        <v/>
      </c>
      <c r="F131" s="62" t="str">
        <f aca="false">IF(OR($A131="",F$96=""),"",SUMIFS('RAW BTBS'!$X:$X,'RAW BTBS'!$AF:$AF,Validation!$U155,'RAW BTBS'!$L:$L,F$96))</f>
        <v/>
      </c>
      <c r="G131" s="62" t="str">
        <f aca="false">IF(OR($A131="",G$96=""),"",SUMIFS('RAW BTBS'!$X:$X,'RAW BTBS'!$AF:$AF,Validation!$U155,'RAW BTBS'!$L:$L,G$96))</f>
        <v/>
      </c>
      <c r="H131" s="62" t="str">
        <f aca="false">IF(OR($A131="",H$96=""),"",SUMIFS('RAW BTBS'!$X:$X,'RAW BTBS'!$AF:$AF,Validation!$U155,'RAW BTBS'!$L:$L,H$96))</f>
        <v/>
      </c>
      <c r="I131" s="62" t="str">
        <f aca="false">IF(OR($A131="",I$96=""),"",SUMIFS('RAW BTBS'!$X:$X,'RAW BTBS'!$AF:$AF,Validation!$U155,'RAW BTBS'!$L:$L,I$96))</f>
        <v/>
      </c>
      <c r="J131" s="52" t="n">
        <f aca="false">IF($A131="","",SUMIFS('RAW BTBS'!$X:$X,'RAW BTBS'!$AF:$AF,Validation!$U155))</f>
        <v>0</v>
      </c>
    </row>
    <row r="132" customFormat="false" ht="15" hidden="false" customHeight="true" outlineLevel="0" collapsed="false">
      <c r="A132" s="126" t="str">
        <f aca="false">IF(Validation!$A159="","",Validation!$A159)</f>
        <v>Nicolás Espitia</v>
      </c>
      <c r="B132" s="62" t="str">
        <f aca="false">IF(OR($A132="",B$96=""),"",SUMIFS('RAW BTBS'!$X:$X,'RAW BTBS'!$AF:$AF,Validation!$U159,'RAW BTBS'!$L:$L,B$96))</f>
        <v/>
      </c>
      <c r="C132" s="62" t="str">
        <f aca="false">IF(OR($A132="",C$96=""),"",SUMIFS('RAW BTBS'!$X:$X,'RAW BTBS'!$AF:$AF,Validation!$U159,'RAW BTBS'!$L:$L,C$96))</f>
        <v/>
      </c>
      <c r="D132" s="62" t="str">
        <f aca="false">IF(OR($A132="",D$96=""),"",SUMIFS('RAW BTBS'!$X:$X,'RAW BTBS'!$AF:$AF,Validation!$U159,'RAW BTBS'!$L:$L,D$96))</f>
        <v/>
      </c>
      <c r="E132" s="62" t="str">
        <f aca="false">IF(OR($A132="",E$96=""),"",SUMIFS('RAW BTBS'!$X:$X,'RAW BTBS'!$AF:$AF,Validation!$U159,'RAW BTBS'!$L:$L,E$96))</f>
        <v/>
      </c>
      <c r="F132" s="62" t="str">
        <f aca="false">IF(OR($A132="",F$96=""),"",SUMIFS('RAW BTBS'!$X:$X,'RAW BTBS'!$AF:$AF,Validation!$U159,'RAW BTBS'!$L:$L,F$96))</f>
        <v/>
      </c>
      <c r="G132" s="62" t="str">
        <f aca="false">IF(OR($A132="",G$96=""),"",SUMIFS('RAW BTBS'!$X:$X,'RAW BTBS'!$AF:$AF,Validation!$U159,'RAW BTBS'!$L:$L,G$96))</f>
        <v/>
      </c>
      <c r="H132" s="62" t="str">
        <f aca="false">IF(OR($A132="",H$96=""),"",SUMIFS('RAW BTBS'!$X:$X,'RAW BTBS'!$AF:$AF,Validation!$U159,'RAW BTBS'!$L:$L,H$96))</f>
        <v/>
      </c>
      <c r="I132" s="62" t="str">
        <f aca="false">IF(OR($A132="",I$96=""),"",SUMIFS('RAW BTBS'!$X:$X,'RAW BTBS'!$AF:$AF,Validation!$U159,'RAW BTBS'!$L:$L,I$96))</f>
        <v/>
      </c>
      <c r="J132" s="52" t="n">
        <f aca="false">IF($A132="","",SUMIFS('RAW BTBS'!$X:$X,'RAW BTBS'!$AF:$AF,Validation!$U159))</f>
        <v>24</v>
      </c>
    </row>
    <row r="133" customFormat="false" ht="15" hidden="false" customHeight="true" outlineLevel="0" collapsed="false">
      <c r="A133" s="126" t="str">
        <f aca="false">IF(Validation!$A163="","",Validation!$A163)</f>
        <v>Nicolás Lozano</v>
      </c>
      <c r="B133" s="62" t="str">
        <f aca="false">IF(OR($A133="",B$96=""),"",SUMIFS('RAW BTBS'!$X:$X,'RAW BTBS'!$AF:$AF,Validation!$U163,'RAW BTBS'!$L:$L,B$96))</f>
        <v/>
      </c>
      <c r="C133" s="62" t="str">
        <f aca="false">IF(OR($A133="",C$96=""),"",SUMIFS('RAW BTBS'!$X:$X,'RAW BTBS'!$AF:$AF,Validation!$U163,'RAW BTBS'!$L:$L,C$96))</f>
        <v/>
      </c>
      <c r="D133" s="62" t="str">
        <f aca="false">IF(OR($A133="",D$96=""),"",SUMIFS('RAW BTBS'!$X:$X,'RAW BTBS'!$AF:$AF,Validation!$U163,'RAW BTBS'!$L:$L,D$96))</f>
        <v/>
      </c>
      <c r="E133" s="62" t="str">
        <f aca="false">IF(OR($A133="",E$96=""),"",SUMIFS('RAW BTBS'!$X:$X,'RAW BTBS'!$AF:$AF,Validation!$U163,'RAW BTBS'!$L:$L,E$96))</f>
        <v/>
      </c>
      <c r="F133" s="62" t="str">
        <f aca="false">IF(OR($A133="",F$96=""),"",SUMIFS('RAW BTBS'!$X:$X,'RAW BTBS'!$AF:$AF,Validation!$U163,'RAW BTBS'!$L:$L,F$96))</f>
        <v/>
      </c>
      <c r="G133" s="62" t="str">
        <f aca="false">IF(OR($A133="",G$96=""),"",SUMIFS('RAW BTBS'!$X:$X,'RAW BTBS'!$AF:$AF,Validation!$U163,'RAW BTBS'!$L:$L,G$96))</f>
        <v/>
      </c>
      <c r="H133" s="62" t="str">
        <f aca="false">IF(OR($A133="",H$96=""),"",SUMIFS('RAW BTBS'!$X:$X,'RAW BTBS'!$AF:$AF,Validation!$U163,'RAW BTBS'!$L:$L,H$96))</f>
        <v/>
      </c>
      <c r="I133" s="62" t="str">
        <f aca="false">IF(OR($A133="",I$96=""),"",SUMIFS('RAW BTBS'!$X:$X,'RAW BTBS'!$AF:$AF,Validation!$U163,'RAW BTBS'!$L:$L,I$96))</f>
        <v/>
      </c>
      <c r="J133" s="52" t="n">
        <f aca="false">IF($A133="","",SUMIFS('RAW BTBS'!$X:$X,'RAW BTBS'!$AF:$AF,Validation!$U163))</f>
        <v>0</v>
      </c>
    </row>
    <row r="134" customFormat="false" ht="15" hidden="false" customHeight="true" outlineLevel="0" collapsed="false">
      <c r="A134" s="126" t="str">
        <f aca="false">IF(Validation!$A167="","",Validation!$A167)</f>
        <v>Oscar Moreno</v>
      </c>
      <c r="B134" s="62" t="str">
        <f aca="false">IF(OR($A134="",B$96=""),"",SUMIFS('RAW BTBS'!$X:$X,'RAW BTBS'!$AF:$AF,Validation!$U167,'RAW BTBS'!$L:$L,B$96))</f>
        <v/>
      </c>
      <c r="C134" s="62" t="str">
        <f aca="false">IF(OR($A134="",C$96=""),"",SUMIFS('RAW BTBS'!$X:$X,'RAW BTBS'!$AF:$AF,Validation!$U167,'RAW BTBS'!$L:$L,C$96))</f>
        <v/>
      </c>
      <c r="D134" s="62" t="str">
        <f aca="false">IF(OR($A134="",D$96=""),"",SUMIFS('RAW BTBS'!$X:$X,'RAW BTBS'!$AF:$AF,Validation!$U167,'RAW BTBS'!$L:$L,D$96))</f>
        <v/>
      </c>
      <c r="E134" s="62" t="str">
        <f aca="false">IF(OR($A134="",E$96=""),"",SUMIFS('RAW BTBS'!$X:$X,'RAW BTBS'!$AF:$AF,Validation!$U167,'RAW BTBS'!$L:$L,E$96))</f>
        <v/>
      </c>
      <c r="F134" s="62" t="str">
        <f aca="false">IF(OR($A134="",F$96=""),"",SUMIFS('RAW BTBS'!$X:$X,'RAW BTBS'!$AF:$AF,Validation!$U167,'RAW BTBS'!$L:$L,F$96))</f>
        <v/>
      </c>
      <c r="G134" s="62" t="str">
        <f aca="false">IF(OR($A134="",G$96=""),"",SUMIFS('RAW BTBS'!$X:$X,'RAW BTBS'!$AF:$AF,Validation!$U167,'RAW BTBS'!$L:$L,G$96))</f>
        <v/>
      </c>
      <c r="H134" s="62" t="str">
        <f aca="false">IF(OR($A134="",H$96=""),"",SUMIFS('RAW BTBS'!$X:$X,'RAW BTBS'!$AF:$AF,Validation!$U167,'RAW BTBS'!$L:$L,H$96))</f>
        <v/>
      </c>
      <c r="I134" s="62" t="str">
        <f aca="false">IF(OR($A134="",I$96=""),"",SUMIFS('RAW BTBS'!$X:$X,'RAW BTBS'!$AF:$AF,Validation!$U167,'RAW BTBS'!$L:$L,I$96))</f>
        <v/>
      </c>
      <c r="J134" s="52" t="n">
        <f aca="false">IF($A134="","",SUMIFS('RAW BTBS'!$X:$X,'RAW BTBS'!$AF:$AF,Validation!$U167))</f>
        <v>0</v>
      </c>
    </row>
    <row r="135" customFormat="false" ht="15" hidden="false" customHeight="true" outlineLevel="0" collapsed="false">
      <c r="A135" s="126" t="str">
        <f aca="false">IF(Validation!$A171="","",Validation!$A171)</f>
        <v>Santiago Vargas</v>
      </c>
      <c r="B135" s="62" t="str">
        <f aca="false">IF(OR($A135="",B$96=""),"",SUMIFS('RAW BTBS'!$X:$X,'RAW BTBS'!$AF:$AF,Validation!$U171,'RAW BTBS'!$L:$L,B$96))</f>
        <v/>
      </c>
      <c r="C135" s="62" t="str">
        <f aca="false">IF(OR($A135="",C$96=""),"",SUMIFS('RAW BTBS'!$X:$X,'RAW BTBS'!$AF:$AF,Validation!$U171,'RAW BTBS'!$L:$L,C$96))</f>
        <v/>
      </c>
      <c r="D135" s="62" t="str">
        <f aca="false">IF(OR($A135="",D$96=""),"",SUMIFS('RAW BTBS'!$X:$X,'RAW BTBS'!$AF:$AF,Validation!$U171,'RAW BTBS'!$L:$L,D$96))</f>
        <v/>
      </c>
      <c r="E135" s="62" t="str">
        <f aca="false">IF(OR($A135="",E$96=""),"",SUMIFS('RAW BTBS'!$X:$X,'RAW BTBS'!$AF:$AF,Validation!$U171,'RAW BTBS'!$L:$L,E$96))</f>
        <v/>
      </c>
      <c r="F135" s="62" t="str">
        <f aca="false">IF(OR($A135="",F$96=""),"",SUMIFS('RAW BTBS'!$X:$X,'RAW BTBS'!$AF:$AF,Validation!$U171,'RAW BTBS'!$L:$L,F$96))</f>
        <v/>
      </c>
      <c r="G135" s="62" t="str">
        <f aca="false">IF(OR($A135="",G$96=""),"",SUMIFS('RAW BTBS'!$X:$X,'RAW BTBS'!$AF:$AF,Validation!$U171,'RAW BTBS'!$L:$L,G$96))</f>
        <v/>
      </c>
      <c r="H135" s="62" t="str">
        <f aca="false">IF(OR($A135="",H$96=""),"",SUMIFS('RAW BTBS'!$X:$X,'RAW BTBS'!$AF:$AF,Validation!$U171,'RAW BTBS'!$L:$L,H$96))</f>
        <v/>
      </c>
      <c r="I135" s="62" t="str">
        <f aca="false">IF(OR($A135="",I$96=""),"",SUMIFS('RAW BTBS'!$X:$X,'RAW BTBS'!$AF:$AF,Validation!$U171,'RAW BTBS'!$L:$L,I$96))</f>
        <v/>
      </c>
      <c r="J135" s="52" t="n">
        <f aca="false">IF($A135="","",SUMIFS('RAW BTBS'!$X:$X,'RAW BTBS'!$AF:$AF,Validation!$U171))</f>
        <v>0</v>
      </c>
    </row>
    <row r="136" customFormat="false" ht="15" hidden="false" customHeight="true" outlineLevel="0" collapsed="false">
      <c r="A136" s="126" t="str">
        <f aca="false">IF(Validation!$A175="","",Validation!$A175)</f>
        <v>Sara Calderon</v>
      </c>
      <c r="B136" s="62" t="str">
        <f aca="false">IF(OR($A136="",B$96=""),"",SUMIFS('RAW BTBS'!$X:$X,'RAW BTBS'!$AF:$AF,Validation!$U175,'RAW BTBS'!$L:$L,B$96))</f>
        <v/>
      </c>
      <c r="C136" s="62" t="str">
        <f aca="false">IF(OR($A136="",C$96=""),"",SUMIFS('RAW BTBS'!$X:$X,'RAW BTBS'!$AF:$AF,Validation!$U175,'RAW BTBS'!$L:$L,C$96))</f>
        <v/>
      </c>
      <c r="D136" s="62" t="str">
        <f aca="false">IF(OR($A136="",D$96=""),"",SUMIFS('RAW BTBS'!$X:$X,'RAW BTBS'!$AF:$AF,Validation!$U175,'RAW BTBS'!$L:$L,D$96))</f>
        <v/>
      </c>
      <c r="E136" s="62" t="str">
        <f aca="false">IF(OR($A136="",E$96=""),"",SUMIFS('RAW BTBS'!$X:$X,'RAW BTBS'!$AF:$AF,Validation!$U175,'RAW BTBS'!$L:$L,E$96))</f>
        <v/>
      </c>
      <c r="F136" s="62" t="str">
        <f aca="false">IF(OR($A136="",F$96=""),"",SUMIFS('RAW BTBS'!$X:$X,'RAW BTBS'!$AF:$AF,Validation!$U175,'RAW BTBS'!$L:$L,F$96))</f>
        <v/>
      </c>
      <c r="G136" s="62" t="str">
        <f aca="false">IF(OR($A136="",G$96=""),"",SUMIFS('RAW BTBS'!$X:$X,'RAW BTBS'!$AF:$AF,Validation!$U175,'RAW BTBS'!$L:$L,G$96))</f>
        <v/>
      </c>
      <c r="H136" s="62" t="str">
        <f aca="false">IF(OR($A136="",H$96=""),"",SUMIFS('RAW BTBS'!$X:$X,'RAW BTBS'!$AF:$AF,Validation!$U175,'RAW BTBS'!$L:$L,H$96))</f>
        <v/>
      </c>
      <c r="I136" s="62" t="str">
        <f aca="false">IF(OR($A136="",I$96=""),"",SUMIFS('RAW BTBS'!$X:$X,'RAW BTBS'!$AF:$AF,Validation!$U175,'RAW BTBS'!$L:$L,I$96))</f>
        <v/>
      </c>
      <c r="J136" s="52" t="n">
        <f aca="false">IF($A136="","",SUMIFS('RAW BTBS'!$X:$X,'RAW BTBS'!$AF:$AF,Validation!$U175))</f>
        <v>0</v>
      </c>
    </row>
    <row r="137" customFormat="false" ht="15" hidden="false" customHeight="true" outlineLevel="0" collapsed="false">
      <c r="A137" s="87" t="s">
        <v>95</v>
      </c>
      <c r="B137" s="90" t="n">
        <f aca="false">SUM(B97:B136)</f>
        <v>0</v>
      </c>
      <c r="C137" s="90" t="n">
        <f aca="false">SUM(C97:C136)</f>
        <v>0</v>
      </c>
      <c r="D137" s="90" t="n">
        <f aca="false">SUM(D97:D136)</f>
        <v>0</v>
      </c>
      <c r="E137" s="90" t="n">
        <f aca="false">SUM(E97:E136)</f>
        <v>0</v>
      </c>
      <c r="F137" s="90" t="n">
        <f aca="false">SUM(F97:F136)</f>
        <v>0</v>
      </c>
      <c r="G137" s="90" t="n">
        <f aca="false">SUM(G97:G136)</f>
        <v>0</v>
      </c>
      <c r="H137" s="90" t="n">
        <f aca="false">SUM(H97:H136)</f>
        <v>0</v>
      </c>
      <c r="I137" s="90" t="n">
        <f aca="false">SUM(I97:I136)</f>
        <v>0</v>
      </c>
      <c r="J137" s="90" t="n">
        <f aca="false">SUM(J97:J136)</f>
        <v>206</v>
      </c>
    </row>
  </sheetData>
  <mergeCells count="9">
    <mergeCell ref="A1:K1"/>
    <mergeCell ref="A2:K2"/>
    <mergeCell ref="E3:K3"/>
    <mergeCell ref="A5:K5"/>
    <mergeCell ref="A30:K30"/>
    <mergeCell ref="A45:K45"/>
    <mergeCell ref="A60:K60"/>
    <mergeCell ref="A75:K75"/>
    <mergeCell ref="A95:J95"/>
  </mergeCells>
  <conditionalFormatting sqref="A7:J26">
    <cfRule type="expression" priority="2" aboveAverage="0" equalAverage="0" bottom="0" percent="0" rank="0" text="" dxfId="24">
      <formula>AND($A7&lt;&gt;"",MOD(ROW(),2)=1)</formula>
    </cfRule>
  </conditionalFormatting>
  <conditionalFormatting sqref="C27">
    <cfRule type="expression" priority="3" aboveAverage="0" equalAverage="0" bottom="0" percent="0" rank="0" text="" dxfId="22">
      <formula>$C$27&gt;0</formula>
    </cfRule>
  </conditionalFormatting>
  <conditionalFormatting sqref="A32:J41">
    <cfRule type="expression" priority="4" aboveAverage="0" equalAverage="0" bottom="0" percent="0" rank="0" text="" dxfId="24">
      <formula>AND($A32&lt;&gt;"",MOD(ROW(),2)=1)</formula>
    </cfRule>
  </conditionalFormatting>
  <conditionalFormatting sqref="C42">
    <cfRule type="expression" priority="5" aboveAverage="0" equalAverage="0" bottom="0" percent="0" rank="0" text="" dxfId="22">
      <formula>$C$42&gt;0</formula>
    </cfRule>
  </conditionalFormatting>
  <conditionalFormatting sqref="A47:I56">
    <cfRule type="expression" priority="6" aboveAverage="0" equalAverage="0" bottom="0" percent="0" rank="0" text="" dxfId="24">
      <formula>AND($A47&lt;&gt;"",MOD(ROW(),2)=1)</formula>
    </cfRule>
  </conditionalFormatting>
  <conditionalFormatting sqref="C57">
    <cfRule type="expression" priority="7" aboveAverage="0" equalAverage="0" bottom="0" percent="0" rank="0" text="" dxfId="22">
      <formula>$C$57&gt;0</formula>
    </cfRule>
  </conditionalFormatting>
  <conditionalFormatting sqref="A62:I71">
    <cfRule type="expression" priority="8" aboveAverage="0" equalAverage="0" bottom="0" percent="0" rank="0" text="" dxfId="24">
      <formula>AND($A62&lt;&gt;"",MOD(ROW(),2)=1)</formula>
    </cfRule>
  </conditionalFormatting>
  <conditionalFormatting sqref="C72">
    <cfRule type="expression" priority="9" aboveAverage="0" equalAverage="0" bottom="0" percent="0" rank="0" text="" dxfId="22">
      <formula>$C$72&gt;0</formula>
    </cfRule>
  </conditionalFormatting>
  <conditionalFormatting sqref="A77:I91">
    <cfRule type="expression" priority="10" aboveAverage="0" equalAverage="0" bottom="0" percent="0" rank="0" text="" dxfId="24">
      <formula>AND($A77&lt;&gt;"",MOD(ROW(),2)=1)</formula>
    </cfRule>
  </conditionalFormatting>
  <conditionalFormatting sqref="C92">
    <cfRule type="expression" priority="11" aboveAverage="0" equalAverage="0" bottom="0" percent="0" rank="0" text="" dxfId="22">
      <formula>$C$92&gt;0</formula>
    </cfRule>
  </conditionalFormatting>
  <conditionalFormatting sqref="A97:J136">
    <cfRule type="expression" priority="12" aboveAverage="0" equalAverage="0" bottom="0" percent="0" rank="0" text="" dxfId="24">
      <formula>AND($A97&lt;&gt;"",MOD(ROW(),2)=1)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2026-08-21T13:57:55Z</dcterms:created>
  <dc:creator>openpyxl</dc:creator>
  <dc:description/>
  <dc:language>en-US</dc:language>
  <cp:lastModifiedBy>Guillermo Murillo</cp:lastModifiedBy>
  <dcterms:modified xsi:type="dcterms:W3CDTF">2026-08-28T14:15:06Z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